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9.xml" ContentType="application/vnd.openxmlformats-officedocument.drawing+xml"/>
  <Override PartName="/xl/drawings/drawing50.xml" ContentType="application/vnd.openxmlformats-officedocument.drawing+xml"/>
  <Override PartName="/xl/comments2.xml" ContentType="application/vnd.openxmlformats-officedocument.spreadsheetml.comments+xml"/>
  <Override PartName="/xl/drawings/drawing5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29"/>
  <workbookPr codeName="ThisWorkbook" autoCompressPictures="0"/>
  <mc:AlternateContent xmlns:mc="http://schemas.openxmlformats.org/markup-compatibility/2006">
    <mc:Choice Requires="x15">
      <x15ac:absPath xmlns:x15ac="http://schemas.microsoft.com/office/spreadsheetml/2010/11/ac" url="https://beisgov.sharepoint.com/sites/SICE_StrategyTeam/Shared Documents/TINAs/EINAs/Phase 2/Deliverables/Final EINA reports October 2019/Calculators/"/>
    </mc:Choice>
  </mc:AlternateContent>
  <xr:revisionPtr revIDLastSave="4947" documentId="8_{87AA874D-C498-4A2C-B0A5-FFA56A386405}" xr6:coauthVersionLast="47" xr6:coauthVersionMax="47" xr10:uidLastSave="{4E87F018-A940-49D1-AA00-56E2C7A366E0}"/>
  <bookViews>
    <workbookView xWindow="-96" yWindow="-96" windowWidth="25392" windowHeight="15342" tabRatio="886" firstSheet="192" activeTab="192" xr2:uid="{4B7C19A1-05CA-4BD7-BD9E-D70D69441856}"/>
  </bookViews>
  <sheets>
    <sheet name="Summary" sheetId="1" state="hidden" r:id="rId1"/>
    <sheet name="Contents" sheetId="11" r:id="rId2"/>
    <sheet name="QA checklist" sheetId="32" r:id="rId3"/>
    <sheet name="Assumptions log" sheetId="29" r:id="rId4"/>
    <sheet name="Bioenergy &gt;&gt;" sheetId="254" r:id="rId5"/>
    <sheet name="Output tab dom &amp; export" sheetId="311" r:id="rId6"/>
    <sheet name="Export analysis &gt;&gt;" sheetId="310" r:id="rId7"/>
    <sheet name="Bioenergy deployment" sheetId="255" r:id="rId8"/>
    <sheet name="Overall market turnover" sheetId="261" r:id="rId9"/>
    <sheet name="Overall tradeable turnover" sheetId="262" r:id="rId10"/>
    <sheet name="Bioenergy turnover" sheetId="281" r:id="rId11"/>
    <sheet name="Bioenergy GVAjobs" sheetId="259" r:id="rId12"/>
    <sheet name="BioSNG" sheetId="30" r:id="rId13"/>
    <sheet name="Deployment" sheetId="12" r:id="rId14"/>
    <sheet name="Tech costs" sheetId="13" r:id="rId15"/>
    <sheet name="Market turnover" sheetId="4" r:id="rId16"/>
    <sheet name="Tradeable %" sheetId="14" r:id="rId17"/>
    <sheet name="Total tradeable turnover" sheetId="15" r:id="rId18"/>
    <sheet name="UK market share" sheetId="16" r:id="rId19"/>
    <sheet name="Competitor market shares" sheetId="34" r:id="rId20"/>
    <sheet name="UK captured turnover" sheetId="17" r:id="rId21"/>
    <sheet name="GVA turnover multiplier" sheetId="18" r:id="rId22"/>
    <sheet name="GVA" sheetId="19" r:id="rId23"/>
    <sheet name="GVA per worker" sheetId="26" r:id="rId24"/>
    <sheet name="Jobs supported" sheetId="27" r:id="rId25"/>
    <sheet name="SIC codes" sheetId="36" r:id="rId26"/>
    <sheet name="BioSNG%" sheetId="38" r:id="rId27"/>
    <sheet name="BioSNG deployment EU" sheetId="223" r:id="rId28"/>
    <sheet name="BioSNG deployment RoW" sheetId="224" r:id="rId29"/>
    <sheet name="BioH2" sheetId="40" r:id="rId30"/>
    <sheet name="Deployment (3)" sheetId="264" r:id="rId31"/>
    <sheet name="Tech costs (3)" sheetId="265" r:id="rId32"/>
    <sheet name="Market turnover (3)" sheetId="266" r:id="rId33"/>
    <sheet name="Tradeable % (3)" sheetId="267" r:id="rId34"/>
    <sheet name="Total tradeable turnover (3)" sheetId="268" r:id="rId35"/>
    <sheet name="UK market share (3)" sheetId="269" r:id="rId36"/>
    <sheet name="Competitor market shares (3)" sheetId="270" r:id="rId37"/>
    <sheet name="UK captured turnover (3)" sheetId="271" r:id="rId38"/>
    <sheet name="GVA turnover multiplier (3)" sheetId="272" r:id="rId39"/>
    <sheet name="GVA (3)" sheetId="273" r:id="rId40"/>
    <sheet name="GVA per worker (3)" sheetId="274" r:id="rId41"/>
    <sheet name="Jobs supported (3)" sheetId="275" r:id="rId42"/>
    <sheet name="ETP deployment data" sheetId="276" r:id="rId43"/>
    <sheet name="% conversion" sheetId="277" r:id="rId44"/>
    <sheet name="Conversion deployment" sheetId="278" r:id="rId45"/>
    <sheet name="Sub Technology 2&gt;&gt; (4)" sheetId="69" r:id="rId46"/>
    <sheet name="AD" sheetId="70" r:id="rId47"/>
    <sheet name="Deployment (4)" sheetId="71" r:id="rId48"/>
    <sheet name="Tech costs (4)" sheetId="72" r:id="rId49"/>
    <sheet name="Market turnover (4)" sheetId="73" r:id="rId50"/>
    <sheet name="Tradeable % (4)" sheetId="74" r:id="rId51"/>
    <sheet name="Total tradeable turnover (4)" sheetId="75" r:id="rId52"/>
    <sheet name="UK market share (4)" sheetId="76" r:id="rId53"/>
    <sheet name="Competitor market shares (4)" sheetId="77" r:id="rId54"/>
    <sheet name="UK captured turnover (4)" sheetId="78" r:id="rId55"/>
    <sheet name="GVA turnover multiplier (4)" sheetId="79" r:id="rId56"/>
    <sheet name="GVA (4)" sheetId="80" r:id="rId57"/>
    <sheet name="GVA per worker (4)" sheetId="81" r:id="rId58"/>
    <sheet name="Jobs supported (4)" sheetId="82" r:id="rId59"/>
    <sheet name="SIC codes (4)" sheetId="139" r:id="rId60"/>
    <sheet name="AD% (4)" sheetId="231" r:id="rId61"/>
    <sheet name="AD deployment EU" sheetId="232" r:id="rId62"/>
    <sheet name="AD deployment RoW" sheetId="233" r:id="rId63"/>
    <sheet name="Sub Technology 2&gt;&gt; (5)" sheetId="84" r:id="rId64"/>
    <sheet name="Fast pyro" sheetId="85" r:id="rId65"/>
    <sheet name="Deployment (5)" sheetId="86" r:id="rId66"/>
    <sheet name="Tech costs (5)" sheetId="87" r:id="rId67"/>
    <sheet name="Market turnover (5)" sheetId="88" r:id="rId68"/>
    <sheet name="Tradeable % (5)" sheetId="89" r:id="rId69"/>
    <sheet name="Total tradeable turnover (5)" sheetId="90" r:id="rId70"/>
    <sheet name="UK market share (5)" sheetId="91" r:id="rId71"/>
    <sheet name="Competitor market shares (5)" sheetId="92" r:id="rId72"/>
    <sheet name="UK captured turnover (5)" sheetId="93" r:id="rId73"/>
    <sheet name="GVA turnover multiplier (5)" sheetId="94" r:id="rId74"/>
    <sheet name="GVA (5)" sheetId="95" r:id="rId75"/>
    <sheet name="GVA per worker (5)" sheetId="96" r:id="rId76"/>
    <sheet name="Jobs supported (5)" sheetId="97" r:id="rId77"/>
    <sheet name="SIC codes (5)" sheetId="143" r:id="rId78"/>
    <sheet name="Fast pyro% (5)" sheetId="234" r:id="rId79"/>
    <sheet name="Fast pyro deployment EU" sheetId="235" r:id="rId80"/>
    <sheet name="Fast pyro deployment RoW" sheetId="236" r:id="rId81"/>
    <sheet name="Sub Technology 2&gt;&gt; (6)" sheetId="99" r:id="rId82"/>
    <sheet name="LC fermentation" sheetId="100" r:id="rId83"/>
    <sheet name="Deployment (6)" sheetId="101" r:id="rId84"/>
    <sheet name="Tech costs (6)" sheetId="102" r:id="rId85"/>
    <sheet name="Market turnover (6)" sheetId="103" r:id="rId86"/>
    <sheet name="Tradeable % (6)" sheetId="104" r:id="rId87"/>
    <sheet name="Total tradeable turnover (6)" sheetId="105" r:id="rId88"/>
    <sheet name="UK market share (6)" sheetId="106" r:id="rId89"/>
    <sheet name="Competitor market shares (6)" sheetId="107" r:id="rId90"/>
    <sheet name="UK captured turnover (6)" sheetId="108" r:id="rId91"/>
    <sheet name="GVA turnover multiplier (6)" sheetId="109" r:id="rId92"/>
    <sheet name="GVA (6)" sheetId="110" r:id="rId93"/>
    <sheet name="GVA per worker (6)" sheetId="111" r:id="rId94"/>
    <sheet name="Jobs supported (6)" sheetId="112" r:id="rId95"/>
    <sheet name="SIC codes (6)" sheetId="147" r:id="rId96"/>
    <sheet name="LC fermentation%" sheetId="237" r:id="rId97"/>
    <sheet name="LC fermentati deployment EU" sheetId="238" r:id="rId98"/>
    <sheet name="LC fermentat deployment RoW" sheetId="239" r:id="rId99"/>
    <sheet name="Sub Technology 2&gt;&gt; (7)" sheetId="114" r:id="rId100"/>
    <sheet name="Syngas fermentation" sheetId="115" r:id="rId101"/>
    <sheet name="Deployment (7)" sheetId="116" r:id="rId102"/>
    <sheet name="Tech costs (7)" sheetId="117" r:id="rId103"/>
    <sheet name="Market turnover (7)" sheetId="118" r:id="rId104"/>
    <sheet name="Tradeable % (7)" sheetId="119" r:id="rId105"/>
    <sheet name="Total tradeable turnover (7)" sheetId="120" r:id="rId106"/>
    <sheet name="UK market share (7)" sheetId="121" r:id="rId107"/>
    <sheet name="Competitor market shares (7)" sheetId="122" r:id="rId108"/>
    <sheet name="UK captured turnover (7)" sheetId="123" r:id="rId109"/>
    <sheet name="GVA turnover multiplier (7)" sheetId="124" r:id="rId110"/>
    <sheet name="GVA (7)" sheetId="125" r:id="rId111"/>
    <sheet name="GVA per worker (7)" sheetId="126" r:id="rId112"/>
    <sheet name="Jobs supported (7)" sheetId="127" r:id="rId113"/>
    <sheet name="SIC codes (7)" sheetId="151" r:id="rId114"/>
    <sheet name="syngas ferm%" sheetId="240" r:id="rId115"/>
    <sheet name="syngas ferm deployment EU" sheetId="241" r:id="rId116"/>
    <sheet name="syngas ferm deployment RoW" sheetId="242" r:id="rId117"/>
    <sheet name="Conversion graphic" sheetId="153" r:id="rId118"/>
    <sheet name="Sugars to higher hydrocarbons" sheetId="196" r:id="rId119"/>
    <sheet name="Deployment (8)" sheetId="154" r:id="rId120"/>
    <sheet name="Tech costs (8)" sheetId="155" r:id="rId121"/>
    <sheet name="Market turnover (8)" sheetId="156" r:id="rId122"/>
    <sheet name="Tradeable % (8)" sheetId="157" r:id="rId123"/>
    <sheet name="Total tradeable turnover (8)" sheetId="158" r:id="rId124"/>
    <sheet name="UK market share (8)" sheetId="159" r:id="rId125"/>
    <sheet name="Competitor market shares (8)" sheetId="160" r:id="rId126"/>
    <sheet name="UK captured turnover (8)" sheetId="161" r:id="rId127"/>
    <sheet name="GVA turnover multiplier (8)" sheetId="162" r:id="rId128"/>
    <sheet name="GVA (8)" sheetId="163" r:id="rId129"/>
    <sheet name="GVA per worker (8)" sheetId="164" r:id="rId130"/>
    <sheet name="Jobs supported (8)" sheetId="165" r:id="rId131"/>
    <sheet name="SIC codes (8)" sheetId="199" r:id="rId132"/>
    <sheet name="Aerobic fermentation% (8)" sheetId="243" r:id="rId133"/>
    <sheet name="Aerobic ferm deployment EU" sheetId="244" r:id="rId134"/>
    <sheet name="Aerobic ferm deployment RoW" sheetId="245" r:id="rId135"/>
    <sheet name="FT from fuels" sheetId="167" r:id="rId136"/>
    <sheet name="Deployment (9)" sheetId="168" r:id="rId137"/>
    <sheet name="Tech costs (9)" sheetId="169" r:id="rId138"/>
    <sheet name="Market turnover (9)" sheetId="170" r:id="rId139"/>
    <sheet name="Tradeable % (9)" sheetId="171" r:id="rId140"/>
    <sheet name="Total tradeable turnover (9)" sheetId="172" r:id="rId141"/>
    <sheet name="UK market share (9)" sheetId="173" r:id="rId142"/>
    <sheet name="Competitor market shares (9)" sheetId="174" r:id="rId143"/>
    <sheet name="UK captured turnover (9)" sheetId="175" r:id="rId144"/>
    <sheet name="GVA turnover multiplier (9)" sheetId="176" r:id="rId145"/>
    <sheet name="GVA (9)" sheetId="177" r:id="rId146"/>
    <sheet name="GVA per worker (9)" sheetId="178" r:id="rId147"/>
    <sheet name="Jobs supported (9)" sheetId="179" r:id="rId148"/>
    <sheet name="Image of process (9)" sheetId="201" r:id="rId149"/>
    <sheet name="SIC codes (9)" sheetId="203" r:id="rId150"/>
    <sheet name="FT from fuels%" sheetId="246" r:id="rId151"/>
    <sheet name="FT from fuels deployment EU" sheetId="247" r:id="rId152"/>
    <sheet name="FT from fuel deployment RoW" sheetId="248" r:id="rId153"/>
    <sheet name="Alcohol catalysis" sheetId="181" r:id="rId154"/>
    <sheet name="Deployment (10)" sheetId="182" r:id="rId155"/>
    <sheet name="Tech costs (10)" sheetId="183" r:id="rId156"/>
    <sheet name="Market turnover (10)" sheetId="184" r:id="rId157"/>
    <sheet name="Tradeable % (10)" sheetId="185" r:id="rId158"/>
    <sheet name="Total tradeable turnover (10)" sheetId="186" r:id="rId159"/>
    <sheet name="UK market share (10)" sheetId="187" r:id="rId160"/>
    <sheet name="Competitor market shares (10)" sheetId="188" r:id="rId161"/>
    <sheet name="UK captured turnover (10)" sheetId="189" r:id="rId162"/>
    <sheet name="GVA turnover multiplier (10)" sheetId="190" r:id="rId163"/>
    <sheet name="GVA (10)" sheetId="191" r:id="rId164"/>
    <sheet name="GVA per worker (10)" sheetId="192" r:id="rId165"/>
    <sheet name="Jobs supported (10)" sheetId="193" r:id="rId166"/>
    <sheet name="SIC codes (10)" sheetId="207" r:id="rId167"/>
    <sheet name="Alcohol catalysts%" sheetId="249" r:id="rId168"/>
    <sheet name="Alcohol cata deployment EU" sheetId="250" r:id="rId169"/>
    <sheet name="Alcohol cat deployment RoW" sheetId="251" r:id="rId170"/>
    <sheet name="Worksheets" sheetId="195" r:id="rId171"/>
    <sheet name="IEA ETP data" sheetId="219" r:id="rId172"/>
    <sheet name="% fuel" sheetId="220" r:id="rId173"/>
    <sheet name="Fuel demand EU" sheetId="221" r:id="rId174"/>
    <sheet name="Fuel demand RoW" sheetId="222" r:id="rId175"/>
    <sheet name="Graphs" sheetId="252" r:id="rId176"/>
    <sheet name="Background Step 4.1.3" sheetId="24" r:id="rId177"/>
    <sheet name="Market shares" sheetId="256" r:id="rId178"/>
    <sheet name="HS data" sheetId="35" r:id="rId179"/>
    <sheet name="HS data - 2" sheetId="253" r:id="rId180"/>
    <sheet name="HS data - 3" sheetId="257" r:id="rId181"/>
    <sheet name="SIC codes data" sheetId="258" r:id="rId182"/>
    <sheet name="Commercialisation" sheetId="260" r:id="rId183"/>
    <sheet name="tech costs background" sheetId="263" r:id="rId184"/>
    <sheet name="Tradability % background" sheetId="280" r:id="rId185"/>
    <sheet name="Domestic analysis &gt;&gt;" sheetId="282" r:id="rId186"/>
    <sheet name="QA checklist (2)" sheetId="312" r:id="rId187"/>
    <sheet name="Output dom turnover" sheetId="316" r:id="rId188"/>
    <sheet name="Output dom UK captured" sheetId="317" r:id="rId189"/>
    <sheet name="Output dom GVAjobs" sheetId="309" r:id="rId190"/>
    <sheet name="Conversion equipment" sheetId="298" r:id="rId191"/>
    <sheet name="Deployment (11)" sheetId="283" r:id="rId192"/>
    <sheet name="Tech costs (11)" sheetId="284" r:id="rId193"/>
    <sheet name="Market turnover (11)" sheetId="285" r:id="rId194"/>
    <sheet name="UK market share (11)" sheetId="288" r:id="rId195"/>
    <sheet name="UK captured turnover (11)" sheetId="290" r:id="rId196"/>
    <sheet name="GVA turnover multiplier (11)" sheetId="291" r:id="rId197"/>
    <sheet name="GVA (11)" sheetId="292" r:id="rId198"/>
    <sheet name="GVA per worker (11)" sheetId="293" r:id="rId199"/>
    <sheet name="Jobs supported (11)" sheetId="294" r:id="rId200"/>
    <sheet name="Trade data background" sheetId="295" r:id="rId201"/>
    <sheet name="Total exports" sheetId="296" r:id="rId202"/>
    <sheet name="Turnover method" sheetId="297" r:id="rId203"/>
    <sheet name="New energy feedstocks" sheetId="299" r:id="rId204"/>
    <sheet name="Deployment (12)" sheetId="300" r:id="rId205"/>
    <sheet name="Tech costs (12)" sheetId="301" r:id="rId206"/>
    <sheet name="Market turnover (12)" sheetId="302" r:id="rId207"/>
    <sheet name="UK market share (12)" sheetId="303" r:id="rId208"/>
    <sheet name="UK captured turnover (12)" sheetId="304" r:id="rId209"/>
    <sheet name="GVA turnover multiplier (12)" sheetId="305" r:id="rId210"/>
    <sheet name="GVA (12)" sheetId="306" r:id="rId211"/>
    <sheet name="GVA per worker (12)" sheetId="307" r:id="rId212"/>
    <sheet name="Jobs supported (12)" sheetId="308" r:id="rId213"/>
    <sheet name="Domestic MS background" sheetId="313" r:id="rId214"/>
    <sheet name="Carbon captured" sheetId="314" r:id="rId215"/>
    <sheet name="Domestic combustion MS" sheetId="315" r:id="rId216"/>
  </sheets>
  <externalReferences>
    <externalReference r:id="rId217"/>
  </externalReferences>
  <definedNames>
    <definedName name="AD">'UK market share (4)'!$C$46:$C$55</definedName>
    <definedName name="Aerobicdig">'UK market share (8)'!$C$49:$C$58</definedName>
    <definedName name="Aerobicferm">'UK market share (8)'!$C$49:$C$58</definedName>
    <definedName name="alcoholcat">'UK market share (10)'!$C$52:$C$60</definedName>
    <definedName name="BioSNG">'UK market share'!$C$50:$C$59</definedName>
    <definedName name="Conversion_equipment">'UK market share (11)'!$C$24:$C$33</definedName>
    <definedName name="Fastpyro">'UK market share (5)'!$C$52:$C$61</definedName>
    <definedName name="FT">'UK market share (9)'!$C$52:$C$61</definedName>
    <definedName name="LCferm">'UK market share (6)'!$C$43:$C$52</definedName>
    <definedName name="New_energy_feedstocks" localSheetId="186">'UK market share (12)'!#REF!</definedName>
    <definedName name="New_energy_feedstocks">'UK market share (12)'!#REF!</definedName>
    <definedName name="syngasferm">'UK market share (7)'!$C$50:$C$59</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0" i="18" l="1"/>
  <c r="I16" i="277" l="1"/>
  <c r="I22" i="277" s="1"/>
  <c r="C14" i="220"/>
  <c r="AA111" i="12"/>
  <c r="C31" i="29" l="1"/>
  <c r="C30" i="29" l="1"/>
  <c r="U120" i="283"/>
  <c r="V120" i="283"/>
  <c r="W120" i="283"/>
  <c r="X120" i="283"/>
  <c r="Y120" i="283"/>
  <c r="Z120" i="283"/>
  <c r="AA120" i="283"/>
  <c r="T120" i="283"/>
  <c r="C26" i="29" l="1"/>
  <c r="H37" i="269" l="1"/>
  <c r="H20" i="269"/>
  <c r="D37" i="183" l="1"/>
  <c r="D37" i="169"/>
  <c r="D37" i="155"/>
  <c r="D37" i="117"/>
  <c r="D37" i="102"/>
  <c r="D37" i="87"/>
  <c r="D37" i="72"/>
  <c r="D37" i="13"/>
  <c r="C25" i="29"/>
  <c r="C24" i="29" l="1"/>
  <c r="C23" i="29"/>
  <c r="B14" i="272" l="1"/>
  <c r="S37" i="283" l="1"/>
  <c r="S125" i="283"/>
  <c r="U37" i="283" l="1"/>
  <c r="V37" i="283"/>
  <c r="W37" i="283"/>
  <c r="X37" i="283"/>
  <c r="Y37" i="283"/>
  <c r="Z37" i="283"/>
  <c r="AA37" i="283"/>
  <c r="T37" i="283"/>
  <c r="C29" i="263" l="1"/>
  <c r="C30" i="263" s="1"/>
  <c r="D176" i="284" l="1"/>
  <c r="D141" i="284"/>
  <c r="D107" i="284"/>
  <c r="D72" i="284"/>
  <c r="D37" i="284"/>
  <c r="D37" i="265"/>
  <c r="D315" i="284"/>
  <c r="D280" i="284"/>
  <c r="D246" i="284"/>
  <c r="D212" i="284"/>
  <c r="V28" i="154" l="1"/>
  <c r="U28" i="154"/>
  <c r="T28" i="154"/>
  <c r="S28" i="154"/>
  <c r="T127" i="283" l="1"/>
  <c r="T42" i="283" s="1"/>
  <c r="U127" i="283"/>
  <c r="U42" i="283" s="1"/>
  <c r="V127" i="283"/>
  <c r="V42" i="283" s="1"/>
  <c r="W127" i="283"/>
  <c r="W42" i="283" s="1"/>
  <c r="X127" i="283"/>
  <c r="X42" i="283" s="1"/>
  <c r="Y127" i="283"/>
  <c r="Y42" i="283" s="1"/>
  <c r="Z127" i="283"/>
  <c r="Z42" i="283" s="1"/>
  <c r="AA127" i="283"/>
  <c r="AA42" i="283" s="1"/>
  <c r="S127" i="283" l="1"/>
  <c r="S42" i="283" s="1"/>
  <c r="A107" i="317" l="1"/>
  <c r="A108" i="317"/>
  <c r="A109" i="317"/>
  <c r="A106" i="317"/>
  <c r="A107" i="316"/>
  <c r="A108" i="316"/>
  <c r="A109" i="316"/>
  <c r="A106" i="316"/>
  <c r="C30" i="315" l="1"/>
  <c r="B41" i="315"/>
  <c r="C20" i="315" s="1"/>
  <c r="C28" i="315"/>
  <c r="C25" i="315"/>
  <c r="C22" i="315"/>
  <c r="J17" i="315"/>
  <c r="J18" i="315" s="1"/>
  <c r="J19" i="315" s="1"/>
  <c r="C26" i="315" l="1"/>
  <c r="C29" i="315" s="1"/>
  <c r="C31" i="315" s="1"/>
  <c r="C32" i="315" s="1"/>
  <c r="C33" i="315" s="1"/>
  <c r="C34" i="315" s="1"/>
  <c r="J9" i="314"/>
  <c r="K9" i="314"/>
  <c r="L9" i="314"/>
  <c r="M9" i="314"/>
  <c r="N9" i="314"/>
  <c r="O9" i="314"/>
  <c r="P9" i="314"/>
  <c r="I9" i="314"/>
  <c r="B9" i="313" l="1"/>
  <c r="B8" i="313"/>
  <c r="B7" i="313"/>
  <c r="J18" i="314"/>
  <c r="J12" i="314" s="1"/>
  <c r="J6" i="314" s="1"/>
  <c r="K18" i="314"/>
  <c r="K12" i="314" s="1"/>
  <c r="K6" i="314" s="1"/>
  <c r="L18" i="314"/>
  <c r="L12" i="314" s="1"/>
  <c r="L6" i="314" s="1"/>
  <c r="M18" i="314"/>
  <c r="M12" i="314" s="1"/>
  <c r="M6" i="314" s="1"/>
  <c r="N18" i="314"/>
  <c r="N12" i="314" s="1"/>
  <c r="N6" i="314" s="1"/>
  <c r="O18" i="314"/>
  <c r="O12" i="314" s="1"/>
  <c r="O6" i="314" s="1"/>
  <c r="P18" i="314"/>
  <c r="P12" i="314" s="1"/>
  <c r="P6" i="314" s="1"/>
  <c r="I18" i="314"/>
  <c r="I12" i="314" s="1"/>
  <c r="I6" i="314" s="1"/>
  <c r="N236" i="288" l="1"/>
  <c r="N182" i="288"/>
  <c r="N154" i="288"/>
  <c r="N126" i="288"/>
  <c r="N209" i="288"/>
  <c r="N98" i="288"/>
  <c r="N41" i="288"/>
  <c r="N14" i="288"/>
  <c r="G70" i="288"/>
  <c r="H70" i="288" s="1"/>
  <c r="I70" i="288" s="1"/>
  <c r="J70" i="288" s="1"/>
  <c r="K70" i="288" s="1"/>
  <c r="L70" i="288" s="1"/>
  <c r="M70" i="288" s="1"/>
  <c r="N70" i="288" s="1"/>
  <c r="G15" i="300" l="1"/>
  <c r="A192" i="309" l="1"/>
  <c r="A226" i="309" s="1"/>
  <c r="A193" i="309"/>
  <c r="A227" i="309" s="1"/>
  <c r="A194" i="309"/>
  <c r="A228" i="309" s="1"/>
  <c r="A191" i="309"/>
  <c r="A225" i="309" s="1"/>
  <c r="A184" i="309"/>
  <c r="A210" i="309" s="1"/>
  <c r="A185" i="309"/>
  <c r="A211" i="309" s="1"/>
  <c r="A186" i="309"/>
  <c r="A212" i="309" s="1"/>
  <c r="A183" i="309"/>
  <c r="A209" i="309" s="1"/>
  <c r="A84" i="309" l="1"/>
  <c r="A76" i="309"/>
  <c r="A79" i="309"/>
  <c r="A87" i="309"/>
  <c r="A78" i="309"/>
  <c r="A86" i="309"/>
  <c r="A77" i="309"/>
  <c r="A85" i="309"/>
  <c r="G16" i="301" l="1"/>
  <c r="H16" i="301" s="1"/>
  <c r="G17" i="301"/>
  <c r="H17" i="301" s="1"/>
  <c r="G18" i="301"/>
  <c r="H18" i="301" s="1"/>
  <c r="I18" i="301" s="1"/>
  <c r="G15" i="301"/>
  <c r="H15" i="301" s="1"/>
  <c r="G15" i="305"/>
  <c r="H15" i="305" s="1"/>
  <c r="I15" i="305" s="1"/>
  <c r="J15" i="305" s="1"/>
  <c r="K15" i="305" s="1"/>
  <c r="L15" i="305" s="1"/>
  <c r="M15" i="305" s="1"/>
  <c r="G16" i="305"/>
  <c r="H16" i="305" s="1"/>
  <c r="I16" i="305" s="1"/>
  <c r="J16" i="305" s="1"/>
  <c r="K16" i="305" s="1"/>
  <c r="L16" i="305" s="1"/>
  <c r="M16" i="305" s="1"/>
  <c r="G17" i="305"/>
  <c r="H17" i="305" s="1"/>
  <c r="I17" i="305" s="1"/>
  <c r="J17" i="305" s="1"/>
  <c r="K17" i="305" s="1"/>
  <c r="L17" i="305" s="1"/>
  <c r="M17" i="305" s="1"/>
  <c r="G14" i="305"/>
  <c r="H14" i="305" s="1"/>
  <c r="I14" i="305" s="1"/>
  <c r="J14" i="305" s="1"/>
  <c r="K14" i="305" s="1"/>
  <c r="L14" i="305" s="1"/>
  <c r="M14" i="305" s="1"/>
  <c r="M25" i="300"/>
  <c r="L14" i="302" s="1"/>
  <c r="G26" i="300"/>
  <c r="M26" i="300"/>
  <c r="L15" i="302" s="1"/>
  <c r="G27" i="300"/>
  <c r="M27" i="300"/>
  <c r="L16" i="302" s="1"/>
  <c r="G28" i="300"/>
  <c r="M28" i="300"/>
  <c r="F26" i="300"/>
  <c r="E15" i="302" s="1"/>
  <c r="F27" i="300"/>
  <c r="E16" i="302" s="1"/>
  <c r="F28" i="300"/>
  <c r="E17" i="302" s="1"/>
  <c r="M15" i="300"/>
  <c r="H21" i="300"/>
  <c r="I21" i="300" s="1"/>
  <c r="J21" i="300" s="1"/>
  <c r="K21" i="300" s="1"/>
  <c r="L21" i="300" s="1"/>
  <c r="L26" i="300" s="1"/>
  <c r="H22" i="300"/>
  <c r="I22" i="300" s="1"/>
  <c r="J22" i="300" s="1"/>
  <c r="K22" i="300" s="1"/>
  <c r="L22" i="300" s="1"/>
  <c r="L27" i="300" s="1"/>
  <c r="H23" i="300"/>
  <c r="I23" i="300" s="1"/>
  <c r="J23" i="300" s="1"/>
  <c r="K23" i="300" s="1"/>
  <c r="L23" i="300" s="1"/>
  <c r="L28" i="300" s="1"/>
  <c r="H20" i="300"/>
  <c r="F20" i="300" s="1"/>
  <c r="F25" i="300" s="1"/>
  <c r="F15" i="303"/>
  <c r="G15" i="303" s="1"/>
  <c r="H15" i="303" s="1"/>
  <c r="I15" i="303" s="1"/>
  <c r="J15" i="303" s="1"/>
  <c r="K15" i="303" s="1"/>
  <c r="L15" i="303" s="1"/>
  <c r="F16" i="303"/>
  <c r="G16" i="303" s="1"/>
  <c r="H16" i="303" s="1"/>
  <c r="I16" i="303" s="1"/>
  <c r="J16" i="303" s="1"/>
  <c r="K16" i="303" s="1"/>
  <c r="L16" i="303" s="1"/>
  <c r="F17" i="303"/>
  <c r="G17" i="303" s="1"/>
  <c r="H17" i="303" s="1"/>
  <c r="I17" i="303" s="1"/>
  <c r="J17" i="303" s="1"/>
  <c r="K17" i="303" s="1"/>
  <c r="L17" i="303" s="1"/>
  <c r="F14" i="303"/>
  <c r="G14" i="303" s="1"/>
  <c r="H14" i="303" s="1"/>
  <c r="I14" i="303" s="1"/>
  <c r="J14" i="303" s="1"/>
  <c r="K14" i="303" s="1"/>
  <c r="L14" i="303" s="1"/>
  <c r="F16" i="302" l="1"/>
  <c r="G25" i="300"/>
  <c r="H25" i="300" s="1"/>
  <c r="I25" i="300" s="1"/>
  <c r="J25" i="300" s="1"/>
  <c r="K25" i="300" s="1"/>
  <c r="L25" i="300" s="1"/>
  <c r="F17" i="302"/>
  <c r="F17" i="304" s="1"/>
  <c r="C109" i="317" s="1"/>
  <c r="L16" i="304"/>
  <c r="I108" i="317" s="1"/>
  <c r="I108" i="316"/>
  <c r="E15" i="304"/>
  <c r="B107" i="316"/>
  <c r="F16" i="304"/>
  <c r="C108" i="317" s="1"/>
  <c r="C108" i="316"/>
  <c r="L15" i="304"/>
  <c r="I107" i="317" s="1"/>
  <c r="I107" i="316"/>
  <c r="E17" i="304"/>
  <c r="B109" i="316"/>
  <c r="L14" i="304"/>
  <c r="I106" i="317" s="1"/>
  <c r="I106" i="316"/>
  <c r="E16" i="304"/>
  <c r="B108" i="316"/>
  <c r="K26" i="300"/>
  <c r="E14" i="302"/>
  <c r="F16" i="300"/>
  <c r="J26" i="300"/>
  <c r="I26" i="300"/>
  <c r="F15" i="300"/>
  <c r="I28" i="300"/>
  <c r="H17" i="302" s="1"/>
  <c r="M16" i="300"/>
  <c r="J28" i="300"/>
  <c r="H26" i="300"/>
  <c r="G15" i="302" s="1"/>
  <c r="H28" i="300"/>
  <c r="G17" i="302" s="1"/>
  <c r="H15" i="300"/>
  <c r="K27" i="300"/>
  <c r="L17" i="302"/>
  <c r="K28" i="300"/>
  <c r="J27" i="300"/>
  <c r="I27" i="300"/>
  <c r="H27" i="300"/>
  <c r="G16" i="302" s="1"/>
  <c r="I15" i="301"/>
  <c r="J15" i="301" s="1"/>
  <c r="I17" i="301"/>
  <c r="I16" i="301"/>
  <c r="J16" i="301" s="1"/>
  <c r="F15" i="302"/>
  <c r="J18" i="301"/>
  <c r="I20" i="300"/>
  <c r="C109" i="316" l="1"/>
  <c r="F16" i="306"/>
  <c r="C185" i="309" s="1"/>
  <c r="C78" i="309" s="1"/>
  <c r="L16" i="306"/>
  <c r="I185" i="309" s="1"/>
  <c r="I211" i="309" s="1"/>
  <c r="F17" i="306"/>
  <c r="C186" i="309" s="1"/>
  <c r="C212" i="309" s="1"/>
  <c r="L14" i="306"/>
  <c r="I183" i="309" s="1"/>
  <c r="I76" i="309" s="1"/>
  <c r="F15" i="304"/>
  <c r="C107" i="316"/>
  <c r="L17" i="304"/>
  <c r="I109" i="316"/>
  <c r="I110" i="316" s="1"/>
  <c r="G15" i="304"/>
  <c r="D107" i="316"/>
  <c r="G16" i="304"/>
  <c r="D108" i="316"/>
  <c r="G17" i="304"/>
  <c r="D109" i="316"/>
  <c r="E14" i="304"/>
  <c r="B106" i="316"/>
  <c r="B110" i="316" s="1"/>
  <c r="E16" i="306"/>
  <c r="B108" i="317"/>
  <c r="E15" i="306"/>
  <c r="B107" i="317"/>
  <c r="H17" i="304"/>
  <c r="E109" i="316"/>
  <c r="L15" i="306"/>
  <c r="I184" i="309" s="1"/>
  <c r="I210" i="309" s="1"/>
  <c r="E17" i="306"/>
  <c r="B109" i="317"/>
  <c r="G16" i="300"/>
  <c r="H15" i="302"/>
  <c r="J20" i="300"/>
  <c r="I15" i="300"/>
  <c r="F14" i="302"/>
  <c r="H16" i="300"/>
  <c r="J17" i="301"/>
  <c r="H16" i="302"/>
  <c r="K15" i="301"/>
  <c r="K16" i="301"/>
  <c r="I15" i="302"/>
  <c r="I17" i="302"/>
  <c r="K18" i="301"/>
  <c r="C211" i="309" l="1"/>
  <c r="I209" i="309"/>
  <c r="I78" i="309"/>
  <c r="C79" i="309"/>
  <c r="E15" i="308"/>
  <c r="B192" i="309" s="1"/>
  <c r="B184" i="309"/>
  <c r="G16" i="306"/>
  <c r="D185" i="309" s="1"/>
  <c r="D108" i="317"/>
  <c r="H16" i="304"/>
  <c r="E108" i="316"/>
  <c r="I77" i="309"/>
  <c r="F14" i="304"/>
  <c r="C106" i="316"/>
  <c r="C110" i="316" s="1"/>
  <c r="E14" i="306"/>
  <c r="B106" i="317"/>
  <c r="B110" i="317" s="1"/>
  <c r="L17" i="306"/>
  <c r="I186" i="309" s="1"/>
  <c r="I109" i="317"/>
  <c r="I110" i="317" s="1"/>
  <c r="I17" i="304"/>
  <c r="F109" i="316"/>
  <c r="I15" i="304"/>
  <c r="F107" i="316"/>
  <c r="H15" i="304"/>
  <c r="E107" i="316"/>
  <c r="B186" i="309"/>
  <c r="E17" i="308"/>
  <c r="B194" i="309" s="1"/>
  <c r="H17" i="306"/>
  <c r="E186" i="309" s="1"/>
  <c r="E109" i="317"/>
  <c r="B185" i="309"/>
  <c r="E16" i="308"/>
  <c r="B193" i="309" s="1"/>
  <c r="G17" i="306"/>
  <c r="D186" i="309" s="1"/>
  <c r="D109" i="317"/>
  <c r="G15" i="306"/>
  <c r="D184" i="309" s="1"/>
  <c r="D107" i="317"/>
  <c r="F15" i="306"/>
  <c r="C184" i="309" s="1"/>
  <c r="C107" i="317"/>
  <c r="K20" i="300"/>
  <c r="J15" i="300"/>
  <c r="G14" i="302"/>
  <c r="K17" i="301"/>
  <c r="I16" i="302"/>
  <c r="L16" i="301"/>
  <c r="K15" i="302" s="1"/>
  <c r="J15" i="302"/>
  <c r="J17" i="302"/>
  <c r="L18" i="301"/>
  <c r="K17" i="302" s="1"/>
  <c r="L15" i="301"/>
  <c r="K17" i="304" l="1"/>
  <c r="H109" i="316"/>
  <c r="I16" i="304"/>
  <c r="F108" i="316"/>
  <c r="D210" i="309"/>
  <c r="D77" i="309"/>
  <c r="B212" i="309"/>
  <c r="B79" i="309"/>
  <c r="J17" i="304"/>
  <c r="G109" i="316"/>
  <c r="I15" i="306"/>
  <c r="F184" i="309" s="1"/>
  <c r="F107" i="317"/>
  <c r="D78" i="309"/>
  <c r="D211" i="309"/>
  <c r="C210" i="309"/>
  <c r="C77" i="309"/>
  <c r="D79" i="309"/>
  <c r="D212" i="309"/>
  <c r="E212" i="309"/>
  <c r="E79" i="309"/>
  <c r="H15" i="306"/>
  <c r="E184" i="309" s="1"/>
  <c r="E107" i="317"/>
  <c r="B210" i="309"/>
  <c r="B77" i="309"/>
  <c r="G14" i="304"/>
  <c r="D106" i="316"/>
  <c r="D110" i="316" s="1"/>
  <c r="B211" i="309"/>
  <c r="B78" i="309"/>
  <c r="I79" i="309"/>
  <c r="I80" i="309" s="1"/>
  <c r="I26" i="311" s="1"/>
  <c r="I212" i="309"/>
  <c r="F14" i="306"/>
  <c r="C183" i="309" s="1"/>
  <c r="C106" i="317"/>
  <c r="C110" i="317" s="1"/>
  <c r="J15" i="304"/>
  <c r="G107" i="316"/>
  <c r="K15" i="304"/>
  <c r="H107" i="316"/>
  <c r="B227" i="309"/>
  <c r="B86" i="309"/>
  <c r="B228" i="309"/>
  <c r="B87" i="309"/>
  <c r="I187" i="309"/>
  <c r="I17" i="309" s="1"/>
  <c r="I17" i="306"/>
  <c r="F186" i="309" s="1"/>
  <c r="F109" i="317"/>
  <c r="E14" i="308"/>
  <c r="B191" i="309" s="1"/>
  <c r="B183" i="309"/>
  <c r="H16" i="306"/>
  <c r="E185" i="309" s="1"/>
  <c r="E108" i="317"/>
  <c r="B85" i="309"/>
  <c r="B226" i="309"/>
  <c r="H14" i="302"/>
  <c r="I16" i="300"/>
  <c r="L20" i="300"/>
  <c r="L15" i="300" s="1"/>
  <c r="K15" i="300"/>
  <c r="J16" i="302"/>
  <c r="L17" i="301"/>
  <c r="K16" i="302" s="1"/>
  <c r="K16" i="304" l="1"/>
  <c r="H108" i="316"/>
  <c r="J16" i="304"/>
  <c r="G108" i="316"/>
  <c r="K15" i="306"/>
  <c r="H184" i="309" s="1"/>
  <c r="H107" i="317"/>
  <c r="I16" i="306"/>
  <c r="F185" i="309" s="1"/>
  <c r="F108" i="317"/>
  <c r="H14" i="304"/>
  <c r="E106" i="316"/>
  <c r="E110" i="316" s="1"/>
  <c r="E211" i="309"/>
  <c r="E78" i="309"/>
  <c r="F79" i="309"/>
  <c r="F212" i="309"/>
  <c r="B225" i="309"/>
  <c r="B195" i="309"/>
  <c r="B24" i="309" s="1"/>
  <c r="B84" i="309"/>
  <c r="B88" i="309" s="1"/>
  <c r="B31" i="311" s="1"/>
  <c r="C209" i="309"/>
  <c r="C187" i="309"/>
  <c r="C17" i="309" s="1"/>
  <c r="C76" i="309"/>
  <c r="C80" i="309" s="1"/>
  <c r="C26" i="311" s="1"/>
  <c r="F210" i="309"/>
  <c r="F77" i="309"/>
  <c r="B187" i="309"/>
  <c r="B17" i="309" s="1"/>
  <c r="B209" i="309"/>
  <c r="B76" i="309"/>
  <c r="B80" i="309" s="1"/>
  <c r="B26" i="311" s="1"/>
  <c r="J15" i="306"/>
  <c r="G184" i="309" s="1"/>
  <c r="G107" i="317"/>
  <c r="G14" i="306"/>
  <c r="D183" i="309" s="1"/>
  <c r="D106" i="317"/>
  <c r="D110" i="317" s="1"/>
  <c r="E77" i="309"/>
  <c r="E210" i="309"/>
  <c r="J17" i="306"/>
  <c r="G186" i="309" s="1"/>
  <c r="G109" i="317"/>
  <c r="K17" i="306"/>
  <c r="H186" i="309" s="1"/>
  <c r="H109" i="317"/>
  <c r="J16" i="300"/>
  <c r="I14" i="302"/>
  <c r="J24" i="307"/>
  <c r="I14" i="304" l="1"/>
  <c r="F106" i="316"/>
  <c r="F110" i="316" s="1"/>
  <c r="G79" i="309"/>
  <c r="G212" i="309"/>
  <c r="J16" i="306"/>
  <c r="G185" i="309" s="1"/>
  <c r="G108" i="317"/>
  <c r="H79" i="309"/>
  <c r="H212" i="309"/>
  <c r="G77" i="309"/>
  <c r="G210" i="309"/>
  <c r="D187" i="309"/>
  <c r="D17" i="309" s="1"/>
  <c r="D76" i="309"/>
  <c r="D80" i="309" s="1"/>
  <c r="D26" i="311" s="1"/>
  <c r="D209" i="309"/>
  <c r="F78" i="309"/>
  <c r="F211" i="309"/>
  <c r="H14" i="306"/>
  <c r="E183" i="309" s="1"/>
  <c r="E106" i="317"/>
  <c r="E110" i="317" s="1"/>
  <c r="H77" i="309"/>
  <c r="H210" i="309"/>
  <c r="K16" i="306"/>
  <c r="H185" i="309" s="1"/>
  <c r="H108" i="317"/>
  <c r="K16" i="300"/>
  <c r="J14" i="302"/>
  <c r="K24" i="307"/>
  <c r="L24" i="307" s="1"/>
  <c r="G14" i="307"/>
  <c r="F14" i="308" s="1"/>
  <c r="C191" i="309" s="1"/>
  <c r="G15" i="307"/>
  <c r="F15" i="308" s="1"/>
  <c r="C192" i="309" s="1"/>
  <c r="G16" i="307"/>
  <c r="F16" i="308" s="1"/>
  <c r="C193" i="309" s="1"/>
  <c r="G17" i="307"/>
  <c r="F17" i="308" s="1"/>
  <c r="C194" i="309" s="1"/>
  <c r="G146" i="293"/>
  <c r="H146" i="293" s="1"/>
  <c r="I146" i="293" s="1"/>
  <c r="J146" i="293" s="1"/>
  <c r="K146" i="293" s="1"/>
  <c r="L146" i="293" s="1"/>
  <c r="M146" i="293" s="1"/>
  <c r="N146" i="293" s="1"/>
  <c r="G145" i="293"/>
  <c r="H145" i="293" s="1"/>
  <c r="I145" i="293" s="1"/>
  <c r="J145" i="293" s="1"/>
  <c r="K145" i="293" s="1"/>
  <c r="L145" i="293" s="1"/>
  <c r="M145" i="293" s="1"/>
  <c r="N145" i="293" s="1"/>
  <c r="G110" i="293"/>
  <c r="H110" i="293" s="1"/>
  <c r="I110" i="293" s="1"/>
  <c r="J110" i="293" s="1"/>
  <c r="K110" i="293" s="1"/>
  <c r="L110" i="293" s="1"/>
  <c r="M110" i="293" s="1"/>
  <c r="N110" i="293" s="1"/>
  <c r="G109" i="293"/>
  <c r="H109" i="293" s="1"/>
  <c r="I109" i="293" s="1"/>
  <c r="J109" i="293" s="1"/>
  <c r="K109" i="293" s="1"/>
  <c r="L109" i="293" s="1"/>
  <c r="M109" i="293" s="1"/>
  <c r="N109" i="293" s="1"/>
  <c r="G63" i="293"/>
  <c r="H63" i="293" s="1"/>
  <c r="I63" i="293" s="1"/>
  <c r="J63" i="293" s="1"/>
  <c r="K63" i="293" s="1"/>
  <c r="L63" i="293" s="1"/>
  <c r="M63" i="293" s="1"/>
  <c r="N63" i="293" s="1"/>
  <c r="G62" i="293"/>
  <c r="H62" i="293" s="1"/>
  <c r="I62" i="293" s="1"/>
  <c r="J62" i="293" s="1"/>
  <c r="K62" i="293" s="1"/>
  <c r="L62" i="293" s="1"/>
  <c r="M62" i="293" s="1"/>
  <c r="N62" i="293" s="1"/>
  <c r="G272" i="291"/>
  <c r="H272" i="291" s="1"/>
  <c r="I272" i="291" s="1"/>
  <c r="J272" i="291" s="1"/>
  <c r="K272" i="291" s="1"/>
  <c r="L272" i="291" s="1"/>
  <c r="M272" i="291" s="1"/>
  <c r="N272" i="291" s="1"/>
  <c r="G271" i="291"/>
  <c r="H271" i="291" s="1"/>
  <c r="I271" i="291" s="1"/>
  <c r="J271" i="291" s="1"/>
  <c r="K271" i="291" s="1"/>
  <c r="L271" i="291" s="1"/>
  <c r="M271" i="291" s="1"/>
  <c r="N271" i="291" s="1"/>
  <c r="G243" i="291"/>
  <c r="H243" i="291" s="1"/>
  <c r="I243" i="291" s="1"/>
  <c r="J243" i="291" s="1"/>
  <c r="K243" i="291" s="1"/>
  <c r="L243" i="291" s="1"/>
  <c r="M243" i="291" s="1"/>
  <c r="N243" i="291" s="1"/>
  <c r="G242" i="291"/>
  <c r="H242" i="291" s="1"/>
  <c r="I242" i="291" s="1"/>
  <c r="J242" i="291" s="1"/>
  <c r="K242" i="291" s="1"/>
  <c r="L242" i="291" s="1"/>
  <c r="M242" i="291" s="1"/>
  <c r="N242" i="291" s="1"/>
  <c r="G215" i="291"/>
  <c r="G214" i="291"/>
  <c r="G187" i="291"/>
  <c r="G186" i="291"/>
  <c r="H186" i="291" s="1"/>
  <c r="I186" i="291" s="1"/>
  <c r="J186" i="291" s="1"/>
  <c r="K186" i="291" s="1"/>
  <c r="L186" i="291" s="1"/>
  <c r="M186" i="291" s="1"/>
  <c r="N186" i="291" s="1"/>
  <c r="G154" i="291"/>
  <c r="H154" i="291" s="1"/>
  <c r="I154" i="291" s="1"/>
  <c r="J154" i="291" s="1"/>
  <c r="K154" i="291" s="1"/>
  <c r="L154" i="291" s="1"/>
  <c r="M154" i="291" s="1"/>
  <c r="N154" i="291" s="1"/>
  <c r="G153" i="291"/>
  <c r="H153" i="291" s="1"/>
  <c r="I153" i="291" s="1"/>
  <c r="J153" i="291" s="1"/>
  <c r="K153" i="291" s="1"/>
  <c r="L153" i="291" s="1"/>
  <c r="M153" i="291" s="1"/>
  <c r="N153" i="291" s="1"/>
  <c r="G121" i="291"/>
  <c r="H121" i="291" s="1"/>
  <c r="I121" i="291" s="1"/>
  <c r="J121" i="291" s="1"/>
  <c r="K121" i="291" s="1"/>
  <c r="L121" i="291" s="1"/>
  <c r="M121" i="291" s="1"/>
  <c r="N121" i="291" s="1"/>
  <c r="G120" i="291"/>
  <c r="G86" i="291"/>
  <c r="H86" i="291" s="1"/>
  <c r="I86" i="291" s="1"/>
  <c r="J86" i="291" s="1"/>
  <c r="K86" i="291" s="1"/>
  <c r="L86" i="291" s="1"/>
  <c r="M86" i="291" s="1"/>
  <c r="N86" i="291" s="1"/>
  <c r="G85" i="291"/>
  <c r="H85" i="291" s="1"/>
  <c r="I85" i="291" s="1"/>
  <c r="J85" i="291" s="1"/>
  <c r="K85" i="291" s="1"/>
  <c r="L85" i="291" s="1"/>
  <c r="M85" i="291" s="1"/>
  <c r="N85" i="291" s="1"/>
  <c r="G50" i="291"/>
  <c r="H50" i="291" s="1"/>
  <c r="I50" i="291" s="1"/>
  <c r="J50" i="291" s="1"/>
  <c r="K50" i="291" s="1"/>
  <c r="L50" i="291" s="1"/>
  <c r="M50" i="291" s="1"/>
  <c r="N50" i="291" s="1"/>
  <c r="G49" i="291"/>
  <c r="H49" i="291" s="1"/>
  <c r="I49" i="291" s="1"/>
  <c r="J49" i="291" s="1"/>
  <c r="K49" i="291" s="1"/>
  <c r="L49" i="291" s="1"/>
  <c r="M49" i="291" s="1"/>
  <c r="N49" i="291" s="1"/>
  <c r="G17" i="291"/>
  <c r="H17" i="291" s="1"/>
  <c r="G16" i="291"/>
  <c r="J14" i="304" l="1"/>
  <c r="G106" i="316"/>
  <c r="G110" i="316" s="1"/>
  <c r="H211" i="309"/>
  <c r="H78" i="309"/>
  <c r="E209" i="309"/>
  <c r="E76" i="309"/>
  <c r="E80" i="309" s="1"/>
  <c r="E26" i="311" s="1"/>
  <c r="E187" i="309"/>
  <c r="E17" i="309" s="1"/>
  <c r="G78" i="309"/>
  <c r="G211" i="309"/>
  <c r="I14" i="306"/>
  <c r="F183" i="309" s="1"/>
  <c r="F106" i="317"/>
  <c r="F110" i="317" s="1"/>
  <c r="H187" i="291"/>
  <c r="I187" i="291" s="1"/>
  <c r="J187" i="291" s="1"/>
  <c r="K187" i="291" s="1"/>
  <c r="L187" i="291" s="1"/>
  <c r="M187" i="291" s="1"/>
  <c r="N187" i="291" s="1"/>
  <c r="H120" i="291"/>
  <c r="I120" i="291" s="1"/>
  <c r="J120" i="291" s="1"/>
  <c r="K120" i="291" s="1"/>
  <c r="L120" i="291" s="1"/>
  <c r="M120" i="291" s="1"/>
  <c r="N120" i="291" s="1"/>
  <c r="L16" i="300"/>
  <c r="K14" i="302"/>
  <c r="C227" i="309"/>
  <c r="C86" i="309"/>
  <c r="C226" i="309"/>
  <c r="C85" i="309"/>
  <c r="M24" i="307"/>
  <c r="I15" i="307"/>
  <c r="H15" i="308" s="1"/>
  <c r="E192" i="309" s="1"/>
  <c r="I17" i="307"/>
  <c r="H17" i="308" s="1"/>
  <c r="E194" i="309" s="1"/>
  <c r="I14" i="307"/>
  <c r="H14" i="308" s="1"/>
  <c r="E191" i="309" s="1"/>
  <c r="I16" i="307"/>
  <c r="H16" i="308" s="1"/>
  <c r="E193" i="309" s="1"/>
  <c r="C84" i="309"/>
  <c r="C225" i="309"/>
  <c r="C195" i="309"/>
  <c r="C24" i="309" s="1"/>
  <c r="C228" i="309"/>
  <c r="C87" i="309"/>
  <c r="H14" i="307"/>
  <c r="G14" i="308" s="1"/>
  <c r="D191" i="309" s="1"/>
  <c r="H16" i="307"/>
  <c r="G16" i="308" s="1"/>
  <c r="D193" i="309" s="1"/>
  <c r="H15" i="307"/>
  <c r="G15" i="308" s="1"/>
  <c r="D192" i="309" s="1"/>
  <c r="H17" i="307"/>
  <c r="G17" i="308" s="1"/>
  <c r="D194" i="309" s="1"/>
  <c r="I17" i="291"/>
  <c r="H214" i="291"/>
  <c r="I214" i="291" s="1"/>
  <c r="J214" i="291" s="1"/>
  <c r="K214" i="291" s="1"/>
  <c r="L214" i="291" s="1"/>
  <c r="M214" i="291" s="1"/>
  <c r="N214" i="291" s="1"/>
  <c r="H16" i="291"/>
  <c r="H215" i="291"/>
  <c r="I215" i="291" s="1"/>
  <c r="J215" i="291" s="1"/>
  <c r="K215" i="291" s="1"/>
  <c r="L215" i="291" s="1"/>
  <c r="M215" i="291" s="1"/>
  <c r="N215" i="291" s="1"/>
  <c r="G236" i="288"/>
  <c r="H236" i="288" s="1"/>
  <c r="I236" i="288" s="1"/>
  <c r="J236" i="288" s="1"/>
  <c r="K236" i="288" s="1"/>
  <c r="L236" i="288" s="1"/>
  <c r="M236" i="288" s="1"/>
  <c r="G209" i="288"/>
  <c r="H209" i="288" s="1"/>
  <c r="I209" i="288" s="1"/>
  <c r="J209" i="288" s="1"/>
  <c r="K209" i="288" s="1"/>
  <c r="L209" i="288" s="1"/>
  <c r="M209" i="288" s="1"/>
  <c r="G182" i="288"/>
  <c r="H182" i="288" s="1"/>
  <c r="I182" i="288" s="1"/>
  <c r="J182" i="288" s="1"/>
  <c r="K182" i="288" s="1"/>
  <c r="L182" i="288" s="1"/>
  <c r="M182" i="288" s="1"/>
  <c r="G154" i="288"/>
  <c r="H154" i="288" s="1"/>
  <c r="I154" i="288" s="1"/>
  <c r="J154" i="288" s="1"/>
  <c r="K154" i="288" s="1"/>
  <c r="L154" i="288" s="1"/>
  <c r="M154" i="288" s="1"/>
  <c r="G126" i="288"/>
  <c r="H126" i="288" s="1"/>
  <c r="I126" i="288" s="1"/>
  <c r="J126" i="288" s="1"/>
  <c r="K126" i="288" s="1"/>
  <c r="L126" i="288" s="1"/>
  <c r="M126" i="288" s="1"/>
  <c r="G98" i="288"/>
  <c r="H98" i="288" s="1"/>
  <c r="I98" i="288" s="1"/>
  <c r="J98" i="288" s="1"/>
  <c r="K98" i="288" s="1"/>
  <c r="L98" i="288" s="1"/>
  <c r="M98" i="288" s="1"/>
  <c r="G41" i="288"/>
  <c r="H41" i="288" s="1"/>
  <c r="I41" i="288" s="1"/>
  <c r="J41" i="288" s="1"/>
  <c r="K41" i="288" s="1"/>
  <c r="L41" i="288" s="1"/>
  <c r="M41" i="288" s="1"/>
  <c r="G14" i="288"/>
  <c r="H14" i="288" s="1"/>
  <c r="I14" i="288" s="1"/>
  <c r="J14" i="288" s="1"/>
  <c r="K14" i="288" s="1"/>
  <c r="L14" i="288" s="1"/>
  <c r="M14" i="288" s="1"/>
  <c r="K14" i="304" l="1"/>
  <c r="H106" i="316"/>
  <c r="H110" i="316" s="1"/>
  <c r="F76" i="309"/>
  <c r="F80" i="309" s="1"/>
  <c r="F26" i="311" s="1"/>
  <c r="F187" i="309"/>
  <c r="F17" i="309" s="1"/>
  <c r="F209" i="309"/>
  <c r="J14" i="306"/>
  <c r="G183" i="309" s="1"/>
  <c r="G106" i="317"/>
  <c r="G110" i="317" s="1"/>
  <c r="C88" i="309"/>
  <c r="C31" i="311" s="1"/>
  <c r="D227" i="309"/>
  <c r="D86" i="309"/>
  <c r="E195" i="309"/>
  <c r="E24" i="309" s="1"/>
  <c r="E84" i="309"/>
  <c r="E225" i="309"/>
  <c r="D84" i="309"/>
  <c r="D225" i="309"/>
  <c r="D195" i="309"/>
  <c r="D24" i="309" s="1"/>
  <c r="E228" i="309"/>
  <c r="E87" i="309"/>
  <c r="D228" i="309"/>
  <c r="D87" i="309"/>
  <c r="E226" i="309"/>
  <c r="E85" i="309"/>
  <c r="D226" i="309"/>
  <c r="D85" i="309"/>
  <c r="E227" i="309"/>
  <c r="E86" i="309"/>
  <c r="N24" i="307"/>
  <c r="J15" i="307"/>
  <c r="I15" i="308" s="1"/>
  <c r="F192" i="309" s="1"/>
  <c r="J17" i="307"/>
  <c r="I17" i="308" s="1"/>
  <c r="F194" i="309" s="1"/>
  <c r="J14" i="307"/>
  <c r="I14" i="308" s="1"/>
  <c r="F191" i="309" s="1"/>
  <c r="J16" i="307"/>
  <c r="I16" i="308" s="1"/>
  <c r="F193" i="309" s="1"/>
  <c r="I16" i="291"/>
  <c r="J17" i="291"/>
  <c r="H239" i="288"/>
  <c r="I239" i="288" s="1"/>
  <c r="J239" i="288" s="1"/>
  <c r="K239" i="288" s="1"/>
  <c r="L239" i="288" s="1"/>
  <c r="M239" i="288" s="1"/>
  <c r="N239" i="288" s="1"/>
  <c r="H238" i="288"/>
  <c r="I238" i="288" s="1"/>
  <c r="J238" i="288" s="1"/>
  <c r="K238" i="288" s="1"/>
  <c r="L238" i="288" s="1"/>
  <c r="M238" i="288" s="1"/>
  <c r="N238" i="288" s="1"/>
  <c r="H237" i="288"/>
  <c r="I237" i="288" s="1"/>
  <c r="J237" i="288" s="1"/>
  <c r="K237" i="288" s="1"/>
  <c r="L237" i="288" s="1"/>
  <c r="M237" i="288" s="1"/>
  <c r="N237" i="288" s="1"/>
  <c r="H212" i="288"/>
  <c r="I212" i="288" s="1"/>
  <c r="J212" i="288" s="1"/>
  <c r="K212" i="288" s="1"/>
  <c r="L212" i="288" s="1"/>
  <c r="M212" i="288" s="1"/>
  <c r="N212" i="288" s="1"/>
  <c r="H211" i="288"/>
  <c r="I211" i="288" s="1"/>
  <c r="J211" i="288" s="1"/>
  <c r="K211" i="288" s="1"/>
  <c r="L211" i="288" s="1"/>
  <c r="M211" i="288" s="1"/>
  <c r="N211" i="288" s="1"/>
  <c r="H210" i="288"/>
  <c r="I210" i="288" s="1"/>
  <c r="J210" i="288" s="1"/>
  <c r="K210" i="288" s="1"/>
  <c r="L210" i="288" s="1"/>
  <c r="M210" i="288" s="1"/>
  <c r="N210" i="288" s="1"/>
  <c r="H185" i="288"/>
  <c r="I185" i="288" s="1"/>
  <c r="J185" i="288" s="1"/>
  <c r="K185" i="288" s="1"/>
  <c r="L185" i="288" s="1"/>
  <c r="M185" i="288" s="1"/>
  <c r="N185" i="288" s="1"/>
  <c r="H184" i="288"/>
  <c r="I184" i="288" s="1"/>
  <c r="J184" i="288" s="1"/>
  <c r="K184" i="288" s="1"/>
  <c r="L184" i="288" s="1"/>
  <c r="M184" i="288" s="1"/>
  <c r="N184" i="288" s="1"/>
  <c r="H183" i="288"/>
  <c r="I183" i="288" s="1"/>
  <c r="J183" i="288" s="1"/>
  <c r="K183" i="288" s="1"/>
  <c r="L183" i="288" s="1"/>
  <c r="M183" i="288" s="1"/>
  <c r="N183" i="288" s="1"/>
  <c r="H157" i="288"/>
  <c r="I157" i="288" s="1"/>
  <c r="J157" i="288" s="1"/>
  <c r="K157" i="288" s="1"/>
  <c r="L157" i="288" s="1"/>
  <c r="M157" i="288" s="1"/>
  <c r="N157" i="288" s="1"/>
  <c r="H156" i="288"/>
  <c r="I156" i="288" s="1"/>
  <c r="J156" i="288" s="1"/>
  <c r="K156" i="288" s="1"/>
  <c r="L156" i="288" s="1"/>
  <c r="M156" i="288" s="1"/>
  <c r="N156" i="288" s="1"/>
  <c r="H155" i="288"/>
  <c r="I155" i="288" s="1"/>
  <c r="J155" i="288" s="1"/>
  <c r="K155" i="288" s="1"/>
  <c r="L155" i="288" s="1"/>
  <c r="M155" i="288" s="1"/>
  <c r="N155" i="288" s="1"/>
  <c r="H129" i="288"/>
  <c r="I129" i="288" s="1"/>
  <c r="J129" i="288" s="1"/>
  <c r="K129" i="288" s="1"/>
  <c r="L129" i="288" s="1"/>
  <c r="M129" i="288" s="1"/>
  <c r="N129" i="288" s="1"/>
  <c r="H128" i="288"/>
  <c r="I128" i="288" s="1"/>
  <c r="J128" i="288" s="1"/>
  <c r="K128" i="288" s="1"/>
  <c r="L128" i="288" s="1"/>
  <c r="M128" i="288" s="1"/>
  <c r="N128" i="288" s="1"/>
  <c r="H127" i="288"/>
  <c r="I127" i="288" s="1"/>
  <c r="J127" i="288" s="1"/>
  <c r="K127" i="288" s="1"/>
  <c r="L127" i="288" s="1"/>
  <c r="M127" i="288" s="1"/>
  <c r="N127" i="288" s="1"/>
  <c r="H101" i="288"/>
  <c r="I101" i="288" s="1"/>
  <c r="J101" i="288" s="1"/>
  <c r="K101" i="288" s="1"/>
  <c r="L101" i="288" s="1"/>
  <c r="M101" i="288" s="1"/>
  <c r="N101" i="288" s="1"/>
  <c r="H100" i="288"/>
  <c r="I100" i="288" s="1"/>
  <c r="J100" i="288" s="1"/>
  <c r="K100" i="288" s="1"/>
  <c r="L100" i="288" s="1"/>
  <c r="M100" i="288" s="1"/>
  <c r="N100" i="288" s="1"/>
  <c r="H99" i="288"/>
  <c r="I99" i="288" s="1"/>
  <c r="J99" i="288" s="1"/>
  <c r="K99" i="288" s="1"/>
  <c r="L99" i="288" s="1"/>
  <c r="M99" i="288" s="1"/>
  <c r="N99" i="288" s="1"/>
  <c r="H73" i="288"/>
  <c r="I73" i="288" s="1"/>
  <c r="J73" i="288" s="1"/>
  <c r="K73" i="288" s="1"/>
  <c r="L73" i="288" s="1"/>
  <c r="M73" i="288" s="1"/>
  <c r="N73" i="288" s="1"/>
  <c r="H72" i="288"/>
  <c r="I72" i="288" s="1"/>
  <c r="J72" i="288" s="1"/>
  <c r="K72" i="288" s="1"/>
  <c r="L72" i="288" s="1"/>
  <c r="M72" i="288" s="1"/>
  <c r="N72" i="288" s="1"/>
  <c r="H71" i="288"/>
  <c r="I71" i="288" s="1"/>
  <c r="J71" i="288" s="1"/>
  <c r="K71" i="288" s="1"/>
  <c r="L71" i="288" s="1"/>
  <c r="M71" i="288" s="1"/>
  <c r="N71" i="288" s="1"/>
  <c r="H44" i="288"/>
  <c r="I44" i="288" s="1"/>
  <c r="J44" i="288" s="1"/>
  <c r="K44" i="288" s="1"/>
  <c r="L44" i="288" s="1"/>
  <c r="M44" i="288" s="1"/>
  <c r="N44" i="288" s="1"/>
  <c r="H43" i="288"/>
  <c r="I43" i="288" s="1"/>
  <c r="J43" i="288" s="1"/>
  <c r="K43" i="288" s="1"/>
  <c r="L43" i="288" s="1"/>
  <c r="M43" i="288" s="1"/>
  <c r="N43" i="288" s="1"/>
  <c r="H42" i="288"/>
  <c r="I42" i="288" s="1"/>
  <c r="J42" i="288" s="1"/>
  <c r="K42" i="288" s="1"/>
  <c r="L42" i="288" s="1"/>
  <c r="M42" i="288" s="1"/>
  <c r="N42" i="288" s="1"/>
  <c r="H17" i="288"/>
  <c r="I17" i="288" s="1"/>
  <c r="J17" i="288" s="1"/>
  <c r="K17" i="288" s="1"/>
  <c r="L17" i="288" s="1"/>
  <c r="M17" i="288" s="1"/>
  <c r="N17" i="288" s="1"/>
  <c r="H16" i="288"/>
  <c r="I16" i="288" s="1"/>
  <c r="J16" i="288" s="1"/>
  <c r="K16" i="288" s="1"/>
  <c r="L16" i="288" s="1"/>
  <c r="M16" i="288" s="1"/>
  <c r="N16" i="288" s="1"/>
  <c r="H15" i="288"/>
  <c r="I15" i="288" s="1"/>
  <c r="J15" i="288" s="1"/>
  <c r="K15" i="288" s="1"/>
  <c r="L15" i="288" s="1"/>
  <c r="M15" i="288" s="1"/>
  <c r="N15" i="288" s="1"/>
  <c r="H57" i="297"/>
  <c r="H58" i="297" s="1"/>
  <c r="H59" i="297" s="1"/>
  <c r="H52" i="297"/>
  <c r="H53" i="297" s="1"/>
  <c r="H54" i="297" s="1"/>
  <c r="H47" i="297"/>
  <c r="H48" i="297" s="1"/>
  <c r="H49" i="297" s="1"/>
  <c r="H42" i="297"/>
  <c r="H43" i="297" s="1"/>
  <c r="H44" i="297" s="1"/>
  <c r="H37" i="297"/>
  <c r="H38" i="297" s="1"/>
  <c r="H39" i="297" s="1"/>
  <c r="H32" i="297"/>
  <c r="H33" i="297" s="1"/>
  <c r="H34" i="297" s="1"/>
  <c r="H27" i="297"/>
  <c r="H28" i="297" s="1"/>
  <c r="H29" i="297" s="1"/>
  <c r="H22" i="297"/>
  <c r="H23" i="297" s="1"/>
  <c r="H24" i="297" s="1"/>
  <c r="H17" i="297"/>
  <c r="H18" i="297" s="1"/>
  <c r="H19" i="297" s="1"/>
  <c r="H12" i="297"/>
  <c r="H13" i="297" s="1"/>
  <c r="H14" i="297" s="1"/>
  <c r="H7" i="297"/>
  <c r="B5" i="296"/>
  <c r="B4" i="296"/>
  <c r="D6" i="295"/>
  <c r="D7" i="295"/>
  <c r="D8" i="295"/>
  <c r="D9" i="295"/>
  <c r="D10" i="295"/>
  <c r="D11" i="295"/>
  <c r="D12" i="295"/>
  <c r="D13" i="295"/>
  <c r="D14" i="295"/>
  <c r="D5" i="295"/>
  <c r="B6" i="295"/>
  <c r="C6" i="295"/>
  <c r="B7" i="295"/>
  <c r="C7" i="295"/>
  <c r="B8" i="295"/>
  <c r="C8" i="295"/>
  <c r="B9" i="295"/>
  <c r="C9" i="295"/>
  <c r="B10" i="295"/>
  <c r="C10" i="295"/>
  <c r="B11" i="295"/>
  <c r="C11" i="295"/>
  <c r="B12" i="295"/>
  <c r="C12" i="295"/>
  <c r="B13" i="295"/>
  <c r="C13" i="295"/>
  <c r="B14" i="295"/>
  <c r="C14" i="295"/>
  <c r="C5" i="295"/>
  <c r="B5" i="295"/>
  <c r="B6" i="297"/>
  <c r="B7" i="297"/>
  <c r="B8" i="297"/>
  <c r="B9" i="297"/>
  <c r="B10" i="297"/>
  <c r="B11" i="297"/>
  <c r="B12" i="297"/>
  <c r="B13" i="297"/>
  <c r="B14" i="297"/>
  <c r="B15" i="297"/>
  <c r="B16" i="297"/>
  <c r="B17" i="297"/>
  <c r="B18" i="297"/>
  <c r="B19" i="297"/>
  <c r="B20" i="297"/>
  <c r="B21" i="297"/>
  <c r="B22" i="297"/>
  <c r="B23" i="297"/>
  <c r="B24" i="297"/>
  <c r="B25" i="297"/>
  <c r="B26" i="297"/>
  <c r="B27" i="297"/>
  <c r="B28" i="297"/>
  <c r="B29" i="297"/>
  <c r="B30" i="297"/>
  <c r="B31" i="297"/>
  <c r="B32" i="297"/>
  <c r="B33" i="297"/>
  <c r="B34" i="297"/>
  <c r="B35" i="297"/>
  <c r="B36" i="297"/>
  <c r="B37" i="297"/>
  <c r="B38" i="297"/>
  <c r="B39" i="297"/>
  <c r="B40" i="297"/>
  <c r="B41" i="297"/>
  <c r="B42" i="297"/>
  <c r="B43" i="297"/>
  <c r="B44" i="297"/>
  <c r="B45" i="297"/>
  <c r="B46" i="297"/>
  <c r="B47" i="297"/>
  <c r="B48" i="297"/>
  <c r="B49" i="297"/>
  <c r="B50" i="297"/>
  <c r="B51" i="297"/>
  <c r="B52" i="297"/>
  <c r="B53" i="297"/>
  <c r="B54" i="297"/>
  <c r="B55" i="297"/>
  <c r="B56" i="297"/>
  <c r="B57" i="297"/>
  <c r="B58" i="297"/>
  <c r="B59" i="297"/>
  <c r="B60" i="297"/>
  <c r="B61" i="297"/>
  <c r="B62" i="297"/>
  <c r="B63" i="297"/>
  <c r="B64" i="297"/>
  <c r="B65" i="297"/>
  <c r="B66" i="297"/>
  <c r="B67" i="297"/>
  <c r="B68" i="297"/>
  <c r="B69" i="297"/>
  <c r="B70" i="297"/>
  <c r="B5" i="297"/>
  <c r="G187" i="309" l="1"/>
  <c r="G17" i="309" s="1"/>
  <c r="G209" i="309"/>
  <c r="G76" i="309"/>
  <c r="G80" i="309" s="1"/>
  <c r="G26" i="311" s="1"/>
  <c r="K14" i="306"/>
  <c r="H183" i="309" s="1"/>
  <c r="H106" i="317"/>
  <c r="H110" i="317" s="1"/>
  <c r="L59" i="297" a="1"/>
  <c r="L59" i="297" s="1"/>
  <c r="K49" i="297" a="1"/>
  <c r="K49" i="297" s="1"/>
  <c r="J7" i="297" a="1"/>
  <c r="J7" i="297" s="1"/>
  <c r="J14" i="297" a="1"/>
  <c r="J14" i="297" s="1"/>
  <c r="E88" i="309"/>
  <c r="E31" i="311" s="1"/>
  <c r="L19" i="297" a="1"/>
  <c r="L19" i="297" s="1"/>
  <c r="K24" i="297" a="1"/>
  <c r="K24" i="297" s="1"/>
  <c r="J54" i="297" a="1"/>
  <c r="J54" i="297" s="1"/>
  <c r="J29" i="297" a="1"/>
  <c r="J29" i="297" s="1"/>
  <c r="L34" i="297" a="1"/>
  <c r="L34" i="297" s="1"/>
  <c r="J49" i="297" a="1"/>
  <c r="J49" i="297" s="1"/>
  <c r="L39" i="297" a="1"/>
  <c r="L39" i="297" s="1"/>
  <c r="K44" i="297" a="1"/>
  <c r="K44" i="297" s="1"/>
  <c r="F85" i="309"/>
  <c r="F226" i="309"/>
  <c r="F227" i="309"/>
  <c r="F86" i="309"/>
  <c r="O24" i="307"/>
  <c r="K14" i="307"/>
  <c r="J14" i="308" s="1"/>
  <c r="G191" i="309" s="1"/>
  <c r="K16" i="307"/>
  <c r="J16" i="308" s="1"/>
  <c r="G193" i="309" s="1"/>
  <c r="K15" i="307"/>
  <c r="J15" i="308" s="1"/>
  <c r="G192" i="309" s="1"/>
  <c r="K17" i="307"/>
  <c r="J17" i="308" s="1"/>
  <c r="G194" i="309" s="1"/>
  <c r="F225" i="309"/>
  <c r="F84" i="309"/>
  <c r="F195" i="309"/>
  <c r="F24" i="309" s="1"/>
  <c r="D88" i="309"/>
  <c r="D31" i="311" s="1"/>
  <c r="F228" i="309"/>
  <c r="F87" i="309"/>
  <c r="K17" i="291"/>
  <c r="J16" i="291"/>
  <c r="L12" i="297" a="1"/>
  <c r="L12" i="297" s="1"/>
  <c r="J22" i="297" a="1"/>
  <c r="J22" i="297" s="1"/>
  <c r="J28" i="297" a="1"/>
  <c r="J28" i="297" s="1"/>
  <c r="K37" i="297" a="1"/>
  <c r="K37" i="297" s="1"/>
  <c r="L44" i="297" a="1"/>
  <c r="L44" i="297" s="1"/>
  <c r="K57" i="297" a="1"/>
  <c r="K57" i="297" s="1"/>
  <c r="K7" i="297" a="1"/>
  <c r="K7" i="297" s="1"/>
  <c r="J13" i="297" a="1"/>
  <c r="J13" i="297" s="1"/>
  <c r="K14" i="297" a="1"/>
  <c r="K14" i="297" s="1"/>
  <c r="L17" i="297" a="1"/>
  <c r="L17" i="297" s="1"/>
  <c r="J19" i="297" a="1"/>
  <c r="J19" i="297" s="1"/>
  <c r="K22" i="297" a="1"/>
  <c r="K22" i="297" s="1"/>
  <c r="L23" i="297" a="1"/>
  <c r="L23" i="297" s="1"/>
  <c r="J27" i="297" a="1"/>
  <c r="J27" i="297" s="1"/>
  <c r="K28" i="297" a="1"/>
  <c r="K28" i="297" s="1"/>
  <c r="L29" i="297" a="1"/>
  <c r="L29" i="297" s="1"/>
  <c r="J33" i="297" a="1"/>
  <c r="J33" i="297" s="1"/>
  <c r="K34" i="297" a="1"/>
  <c r="K34" i="297" s="1"/>
  <c r="L37" i="297" a="1"/>
  <c r="L37" i="297" s="1"/>
  <c r="J39" i="297" a="1"/>
  <c r="J39" i="297" s="1"/>
  <c r="K42" i="297" a="1"/>
  <c r="K42" i="297" s="1"/>
  <c r="L43" i="297" a="1"/>
  <c r="L43" i="297" s="1"/>
  <c r="J47" i="297" a="1"/>
  <c r="J47" i="297" s="1"/>
  <c r="K48" i="297" a="1"/>
  <c r="K48" i="297" s="1"/>
  <c r="L49" i="297" a="1"/>
  <c r="L49" i="297" s="1"/>
  <c r="J53" i="297" a="1"/>
  <c r="J53" i="297" s="1"/>
  <c r="K54" i="297" a="1"/>
  <c r="K54" i="297" s="1"/>
  <c r="L57" i="297" a="1"/>
  <c r="L57" i="297" s="1"/>
  <c r="J59" i="297" a="1"/>
  <c r="J59" i="297" s="1"/>
  <c r="K17" i="297" a="1"/>
  <c r="K17" i="297" s="1"/>
  <c r="K23" i="297" a="1"/>
  <c r="K23" i="297" s="1"/>
  <c r="K29" i="297" a="1"/>
  <c r="K29" i="297" s="1"/>
  <c r="L32" i="297" a="1"/>
  <c r="L32" i="297" s="1"/>
  <c r="J34" i="297" a="1"/>
  <c r="J34" i="297" s="1"/>
  <c r="J42" i="297" a="1"/>
  <c r="J42" i="297" s="1"/>
  <c r="J48" i="297" a="1"/>
  <c r="J48" i="297" s="1"/>
  <c r="L58" i="297" a="1"/>
  <c r="L58" i="297" s="1"/>
  <c r="J12" i="297" a="1"/>
  <c r="J12" i="297" s="1"/>
  <c r="K13" i="297" a="1"/>
  <c r="K13" i="297" s="1"/>
  <c r="L14" i="297" a="1"/>
  <c r="L14" i="297" s="1"/>
  <c r="J18" i="297" a="1"/>
  <c r="J18" i="297" s="1"/>
  <c r="K19" i="297" a="1"/>
  <c r="K19" i="297" s="1"/>
  <c r="L22" i="297" a="1"/>
  <c r="L22" i="297" s="1"/>
  <c r="J24" i="297" a="1"/>
  <c r="J24" i="297" s="1"/>
  <c r="K27" i="297" a="1"/>
  <c r="K27" i="297" s="1"/>
  <c r="L28" i="297" a="1"/>
  <c r="L28" i="297" s="1"/>
  <c r="J32" i="297" a="1"/>
  <c r="J32" i="297" s="1"/>
  <c r="K33" i="297" a="1"/>
  <c r="K33" i="297" s="1"/>
  <c r="J38" i="297" a="1"/>
  <c r="J38" i="297" s="1"/>
  <c r="K39" i="297" a="1"/>
  <c r="K39" i="297" s="1"/>
  <c r="L42" i="297" a="1"/>
  <c r="L42" i="297" s="1"/>
  <c r="J44" i="297" a="1"/>
  <c r="J44" i="297" s="1"/>
  <c r="K47" i="297" a="1"/>
  <c r="K47" i="297" s="1"/>
  <c r="L48" i="297" a="1"/>
  <c r="L48" i="297" s="1"/>
  <c r="J52" i="297" a="1"/>
  <c r="J52" i="297" s="1"/>
  <c r="J55" i="297" s="1"/>
  <c r="K53" i="297" a="1"/>
  <c r="K53" i="297" s="1"/>
  <c r="L54" i="297" a="1"/>
  <c r="L54" i="297" s="1"/>
  <c r="J58" i="297" a="1"/>
  <c r="J58" i="297" s="1"/>
  <c r="K59" i="297" a="1"/>
  <c r="K59" i="297" s="1"/>
  <c r="L7" i="297" a="1"/>
  <c r="L7" i="297" s="1"/>
  <c r="L18" i="297" a="1"/>
  <c r="L18" i="297" s="1"/>
  <c r="L24" i="297" a="1"/>
  <c r="L24" i="297" s="1"/>
  <c r="L38" i="297" a="1"/>
  <c r="L38" i="297" s="1"/>
  <c r="K43" i="297" a="1"/>
  <c r="K43" i="297" s="1"/>
  <c r="L52" i="297" a="1"/>
  <c r="L52" i="297" s="1"/>
  <c r="K12" i="297" a="1"/>
  <c r="K12" i="297" s="1"/>
  <c r="L13" i="297" a="1"/>
  <c r="L13" i="297" s="1"/>
  <c r="J17" i="297" a="1"/>
  <c r="J17" i="297" s="1"/>
  <c r="K18" i="297" a="1"/>
  <c r="K18" i="297" s="1"/>
  <c r="J23" i="297" a="1"/>
  <c r="J23" i="297" s="1"/>
  <c r="L27" i="297" a="1"/>
  <c r="L27" i="297" s="1"/>
  <c r="K32" i="297" a="1"/>
  <c r="K32" i="297" s="1"/>
  <c r="L33" i="297" a="1"/>
  <c r="L33" i="297" s="1"/>
  <c r="J37" i="297" a="1"/>
  <c r="J37" i="297" s="1"/>
  <c r="K38" i="297" a="1"/>
  <c r="K38" i="297" s="1"/>
  <c r="J43" i="297" a="1"/>
  <c r="J43" i="297" s="1"/>
  <c r="L47" i="297" a="1"/>
  <c r="L47" i="297" s="1"/>
  <c r="K52" i="297" a="1"/>
  <c r="K52" i="297" s="1"/>
  <c r="K55" i="297" s="1"/>
  <c r="L53" i="297" a="1"/>
  <c r="L53" i="297" s="1"/>
  <c r="J57" i="297" a="1"/>
  <c r="J57" i="297" s="1"/>
  <c r="K58" i="297" a="1"/>
  <c r="K58" i="297" s="1"/>
  <c r="H8" i="297"/>
  <c r="M13" i="297" l="1"/>
  <c r="M24" i="297"/>
  <c r="K60" i="297"/>
  <c r="H209" i="309"/>
  <c r="H76" i="309"/>
  <c r="H80" i="309" s="1"/>
  <c r="H26" i="311" s="1"/>
  <c r="H187" i="309"/>
  <c r="H17" i="309" s="1"/>
  <c r="M14" i="297"/>
  <c r="J15" i="297"/>
  <c r="J60" i="297"/>
  <c r="M19" i="297"/>
  <c r="M29" i="297"/>
  <c r="M53" i="297"/>
  <c r="L25" i="297"/>
  <c r="M22" i="297"/>
  <c r="M28" i="297"/>
  <c r="K20" i="297"/>
  <c r="J30" i="297"/>
  <c r="M18" i="297"/>
  <c r="K30" i="297"/>
  <c r="M23" i="297"/>
  <c r="M7" i="297"/>
  <c r="M57" i="297"/>
  <c r="K25" i="297"/>
  <c r="L20" i="297"/>
  <c r="M17" i="297"/>
  <c r="M54" i="297"/>
  <c r="L30" i="297"/>
  <c r="M27" i="297"/>
  <c r="L60" i="297"/>
  <c r="M58" i="297"/>
  <c r="J20" i="297"/>
  <c r="K15" i="297"/>
  <c r="J25" i="297"/>
  <c r="M52" i="297"/>
  <c r="L55" i="297"/>
  <c r="M55" i="297" s="1"/>
  <c r="L15" i="297"/>
  <c r="M12" i="297"/>
  <c r="M59" i="297"/>
  <c r="G226" i="309"/>
  <c r="G85" i="309"/>
  <c r="F88" i="309"/>
  <c r="F31" i="311" s="1"/>
  <c r="G86" i="309"/>
  <c r="G227" i="309"/>
  <c r="G84" i="309"/>
  <c r="G225" i="309"/>
  <c r="G195" i="309"/>
  <c r="G24" i="309" s="1"/>
  <c r="G228" i="309"/>
  <c r="G87" i="309"/>
  <c r="P24" i="307"/>
  <c r="L14" i="307"/>
  <c r="K14" i="308" s="1"/>
  <c r="H191" i="309" s="1"/>
  <c r="L16" i="307"/>
  <c r="K16" i="308" s="1"/>
  <c r="H193" i="309" s="1"/>
  <c r="L15" i="307"/>
  <c r="K15" i="308" s="1"/>
  <c r="H192" i="309" s="1"/>
  <c r="L17" i="307"/>
  <c r="K17" i="308" s="1"/>
  <c r="H194" i="309" s="1"/>
  <c r="K16" i="291"/>
  <c r="L17" i="291"/>
  <c r="H9" i="297"/>
  <c r="L8" i="297" a="1"/>
  <c r="L8" i="297" s="1"/>
  <c r="K8" i="297" a="1"/>
  <c r="K8" i="297" s="1"/>
  <c r="J8" i="297" a="1"/>
  <c r="J8" i="297" s="1"/>
  <c r="M15" i="297" l="1"/>
  <c r="M60" i="297"/>
  <c r="M20" i="297"/>
  <c r="M8" i="297"/>
  <c r="M30" i="297"/>
  <c r="M25" i="297"/>
  <c r="H195" i="309"/>
  <c r="H24" i="309" s="1"/>
  <c r="H225" i="309"/>
  <c r="H84" i="309"/>
  <c r="H228" i="309"/>
  <c r="H87" i="309"/>
  <c r="M15" i="307"/>
  <c r="L15" i="308" s="1"/>
  <c r="I192" i="309" s="1"/>
  <c r="M17" i="307"/>
  <c r="L17" i="308" s="1"/>
  <c r="I194" i="309" s="1"/>
  <c r="M14" i="307"/>
  <c r="L14" i="308" s="1"/>
  <c r="I191" i="309" s="1"/>
  <c r="M16" i="307"/>
  <c r="L16" i="308" s="1"/>
  <c r="I193" i="309" s="1"/>
  <c r="H226" i="309"/>
  <c r="H85" i="309"/>
  <c r="G88" i="309"/>
  <c r="G31" i="311" s="1"/>
  <c r="H227" i="309"/>
  <c r="H86" i="309"/>
  <c r="L16" i="291"/>
  <c r="M17" i="291"/>
  <c r="E20" i="306"/>
  <c r="L9" i="297" a="1"/>
  <c r="L9" i="297" s="1"/>
  <c r="K9" i="297" a="1"/>
  <c r="K9" i="297" s="1"/>
  <c r="K10" i="297" s="1"/>
  <c r="J9" i="297" a="1"/>
  <c r="J9" i="297" s="1"/>
  <c r="J10" i="297" s="1"/>
  <c r="M9" i="297" l="1"/>
  <c r="L10" i="297"/>
  <c r="M10" i="297" s="1"/>
  <c r="I195" i="309"/>
  <c r="I24" i="309" s="1"/>
  <c r="I84" i="309"/>
  <c r="I225" i="309"/>
  <c r="I228" i="309"/>
  <c r="I87" i="309"/>
  <c r="H88" i="309"/>
  <c r="H31" i="311" s="1"/>
  <c r="I226" i="309"/>
  <c r="I85" i="309"/>
  <c r="I227" i="309"/>
  <c r="I86" i="309"/>
  <c r="M16" i="291"/>
  <c r="N17" i="291"/>
  <c r="L20" i="306"/>
  <c r="F20" i="306"/>
  <c r="E20" i="308"/>
  <c r="F8" i="295"/>
  <c r="E6" i="295"/>
  <c r="F293" i="284"/>
  <c r="F292" i="284"/>
  <c r="F298" i="284" s="1"/>
  <c r="F258" i="284"/>
  <c r="F265" i="284" s="1"/>
  <c r="F257" i="284"/>
  <c r="F224" i="284"/>
  <c r="F223" i="284"/>
  <c r="F190" i="284"/>
  <c r="F189" i="284"/>
  <c r="F154" i="284"/>
  <c r="F153" i="284"/>
  <c r="F119" i="284"/>
  <c r="F118" i="284"/>
  <c r="F85" i="284"/>
  <c r="F84" i="284"/>
  <c r="F91" i="284" s="1"/>
  <c r="F50" i="284"/>
  <c r="F49" i="284"/>
  <c r="F15" i="284"/>
  <c r="F22" i="284" s="1"/>
  <c r="F14" i="284"/>
  <c r="F20" i="284" s="1"/>
  <c r="F297" i="284" l="1"/>
  <c r="F299" i="284"/>
  <c r="F300" i="284"/>
  <c r="F230" i="284"/>
  <c r="F231" i="284"/>
  <c r="F263" i="284"/>
  <c r="F159" i="284"/>
  <c r="F196" i="284"/>
  <c r="F161" i="284"/>
  <c r="F197" i="284"/>
  <c r="F92" i="284"/>
  <c r="F126" i="284"/>
  <c r="F124" i="284"/>
  <c r="F55" i="284"/>
  <c r="F57" i="284"/>
  <c r="F90" i="284"/>
  <c r="F264" i="284"/>
  <c r="F229" i="284"/>
  <c r="F195" i="284"/>
  <c r="F228" i="284"/>
  <c r="F262" i="284"/>
  <c r="F125" i="284"/>
  <c r="F123" i="284"/>
  <c r="F160" i="284"/>
  <c r="F158" i="284"/>
  <c r="F194" i="284"/>
  <c r="I88" i="309"/>
  <c r="I31" i="311" s="1"/>
  <c r="N16" i="291"/>
  <c r="F20" i="308"/>
  <c r="G20" i="306"/>
  <c r="L20" i="308"/>
  <c r="E13" i="295"/>
  <c r="E9" i="295"/>
  <c r="F5" i="295"/>
  <c r="F11" i="295"/>
  <c r="F7" i="295"/>
  <c r="E12" i="295"/>
  <c r="E8" i="295"/>
  <c r="G8" i="295" s="1"/>
  <c r="F6" i="295"/>
  <c r="G6" i="295" s="1"/>
  <c r="E5" i="295"/>
  <c r="E11" i="295"/>
  <c r="E7" i="295"/>
  <c r="F13" i="295"/>
  <c r="F9" i="295"/>
  <c r="F14" i="295"/>
  <c r="F10" i="295"/>
  <c r="E14" i="295"/>
  <c r="E10" i="295"/>
  <c r="F12" i="295"/>
  <c r="F89" i="284"/>
  <c r="F56" i="284"/>
  <c r="F54" i="284"/>
  <c r="F21" i="284"/>
  <c r="F19" i="284"/>
  <c r="G5" i="295" l="1"/>
  <c r="G9" i="295"/>
  <c r="G13" i="295"/>
  <c r="G12" i="295"/>
  <c r="G20" i="308"/>
  <c r="H20" i="306"/>
  <c r="G14" i="295"/>
  <c r="G11" i="295"/>
  <c r="G10" i="295"/>
  <c r="G7" i="295"/>
  <c r="I20" i="306" l="1"/>
  <c r="H20" i="308"/>
  <c r="AH39" i="283"/>
  <c r="AH38" i="283"/>
  <c r="AH37" i="283"/>
  <c r="AH36" i="283"/>
  <c r="AH35" i="283"/>
  <c r="AH34" i="283"/>
  <c r="AH31" i="283"/>
  <c r="AH32" i="283"/>
  <c r="I20" i="308" l="1"/>
  <c r="K20" i="306"/>
  <c r="J20" i="306"/>
  <c r="J20" i="308" l="1"/>
  <c r="K20" i="308"/>
  <c r="J353" i="293" l="1"/>
  <c r="J354" i="293"/>
  <c r="K354" i="293"/>
  <c r="J355" i="293"/>
  <c r="K355" i="293"/>
  <c r="L355" i="293"/>
  <c r="M355" i="293"/>
  <c r="G334" i="293" s="1"/>
  <c r="J356" i="293"/>
  <c r="K356" i="293"/>
  <c r="L356" i="293"/>
  <c r="M356" i="293"/>
  <c r="G335" i="293" s="1"/>
  <c r="J357" i="293"/>
  <c r="K357" i="293"/>
  <c r="L357" i="293"/>
  <c r="M357" i="293"/>
  <c r="G336" i="293" s="1"/>
  <c r="K352" i="293"/>
  <c r="J352" i="293"/>
  <c r="C356" i="293"/>
  <c r="C357" i="293"/>
  <c r="L345" i="293"/>
  <c r="M345" i="293" s="1"/>
  <c r="J309" i="293"/>
  <c r="J310" i="293"/>
  <c r="J311" i="293"/>
  <c r="J312" i="293"/>
  <c r="J313" i="293"/>
  <c r="J314" i="293"/>
  <c r="K314" i="293"/>
  <c r="L314" i="293"/>
  <c r="M314" i="293"/>
  <c r="G292" i="293" s="1"/>
  <c r="J315" i="293"/>
  <c r="K315" i="293"/>
  <c r="L315" i="293"/>
  <c r="M315" i="293"/>
  <c r="G293" i="293" s="1"/>
  <c r="J316" i="293"/>
  <c r="K316" i="293"/>
  <c r="L316" i="293"/>
  <c r="M316" i="293"/>
  <c r="G294" i="293" s="1"/>
  <c r="J317" i="293"/>
  <c r="K308" i="293"/>
  <c r="J308" i="293"/>
  <c r="C315" i="293"/>
  <c r="C316" i="293"/>
  <c r="L300" i="293"/>
  <c r="M300" i="293" s="1"/>
  <c r="J273" i="293"/>
  <c r="J274" i="293"/>
  <c r="J275" i="293"/>
  <c r="J276" i="293"/>
  <c r="K276" i="293"/>
  <c r="L276" i="293"/>
  <c r="M276" i="293"/>
  <c r="G253" i="293" s="1"/>
  <c r="J277" i="293"/>
  <c r="K277" i="293"/>
  <c r="L277" i="293"/>
  <c r="M277" i="293"/>
  <c r="G254" i="293" s="1"/>
  <c r="J278" i="293"/>
  <c r="K278" i="293"/>
  <c r="L278" i="293"/>
  <c r="M278" i="293"/>
  <c r="G255" i="293" s="1"/>
  <c r="J279" i="293"/>
  <c r="J280" i="293"/>
  <c r="J281" i="293"/>
  <c r="J272" i="293"/>
  <c r="C277" i="293"/>
  <c r="C278" i="293"/>
  <c r="L262" i="293"/>
  <c r="M262" i="293" s="1"/>
  <c r="J234" i="293"/>
  <c r="J235" i="293"/>
  <c r="J236" i="293"/>
  <c r="J237" i="293"/>
  <c r="K237" i="293"/>
  <c r="L237" i="293"/>
  <c r="M237" i="293"/>
  <c r="G217" i="293" s="1"/>
  <c r="J238" i="293"/>
  <c r="K238" i="293"/>
  <c r="L238" i="293"/>
  <c r="M238" i="293"/>
  <c r="G218" i="293" s="1"/>
  <c r="J239" i="293"/>
  <c r="K239" i="293"/>
  <c r="L239" i="293"/>
  <c r="M239" i="293"/>
  <c r="G219" i="293" s="1"/>
  <c r="J240" i="293"/>
  <c r="J241" i="293"/>
  <c r="J242" i="293"/>
  <c r="J233" i="293"/>
  <c r="C238" i="293"/>
  <c r="C239" i="293"/>
  <c r="L226" i="293"/>
  <c r="M226" i="293" s="1"/>
  <c r="J197" i="293"/>
  <c r="J198" i="293"/>
  <c r="J199" i="293"/>
  <c r="J200" i="293"/>
  <c r="K200" i="293"/>
  <c r="L200" i="293"/>
  <c r="M200" i="293"/>
  <c r="G180" i="293" s="1"/>
  <c r="J201" i="293"/>
  <c r="K201" i="293"/>
  <c r="L201" i="293"/>
  <c r="M201" i="293"/>
  <c r="G181" i="293" s="1"/>
  <c r="J202" i="293"/>
  <c r="K202" i="293"/>
  <c r="L202" i="293"/>
  <c r="M202" i="293"/>
  <c r="G182" i="293" s="1"/>
  <c r="J203" i="293"/>
  <c r="J204" i="293"/>
  <c r="J205" i="293"/>
  <c r="J196" i="293"/>
  <c r="C201" i="293"/>
  <c r="C202" i="293"/>
  <c r="L189" i="293"/>
  <c r="M189" i="293" s="1"/>
  <c r="J161" i="293"/>
  <c r="J162" i="293"/>
  <c r="J163" i="293"/>
  <c r="J164" i="293"/>
  <c r="J165" i="293"/>
  <c r="J166" i="293"/>
  <c r="K166" i="293"/>
  <c r="L166" i="293"/>
  <c r="M166" i="293"/>
  <c r="G144" i="293" s="1"/>
  <c r="K160" i="293"/>
  <c r="J160" i="293"/>
  <c r="M169" i="293"/>
  <c r="L169" i="293"/>
  <c r="K169" i="293"/>
  <c r="J169" i="293"/>
  <c r="L153" i="293"/>
  <c r="M153" i="293" s="1"/>
  <c r="K126" i="293"/>
  <c r="L117" i="293"/>
  <c r="M117" i="293" s="1"/>
  <c r="N117" i="293" s="1"/>
  <c r="C83" i="293"/>
  <c r="C84" i="293"/>
  <c r="C85" i="293"/>
  <c r="C86" i="293"/>
  <c r="C87" i="293"/>
  <c r="C82" i="293"/>
  <c r="L84" i="293"/>
  <c r="M84" i="293"/>
  <c r="L71" i="293"/>
  <c r="M71" i="293" s="1"/>
  <c r="D284" i="291"/>
  <c r="C284" i="291"/>
  <c r="C355" i="293" s="1"/>
  <c r="M283" i="291"/>
  <c r="M354" i="293" s="1"/>
  <c r="L283" i="291"/>
  <c r="L354" i="293" s="1"/>
  <c r="G270" i="291"/>
  <c r="D256" i="291"/>
  <c r="C256" i="291"/>
  <c r="C314" i="293" s="1"/>
  <c r="G241" i="291"/>
  <c r="D226" i="291"/>
  <c r="C226" i="291"/>
  <c r="C276" i="293" s="1"/>
  <c r="G213" i="291"/>
  <c r="D198" i="291"/>
  <c r="C198" i="291"/>
  <c r="C237" i="293" s="1"/>
  <c r="G185" i="291"/>
  <c r="D170" i="291"/>
  <c r="C170" i="291"/>
  <c r="C200" i="293" s="1"/>
  <c r="G152" i="291"/>
  <c r="D139" i="291"/>
  <c r="C139" i="291"/>
  <c r="G119" i="291"/>
  <c r="D100" i="291"/>
  <c r="C107" i="291"/>
  <c r="K107" i="291" s="1"/>
  <c r="C106" i="291"/>
  <c r="K106" i="291" s="1"/>
  <c r="M106" i="291" s="1"/>
  <c r="C105" i="291"/>
  <c r="K105" i="291" s="1"/>
  <c r="M105" i="291" s="1"/>
  <c r="C104" i="291"/>
  <c r="K104" i="291" s="1"/>
  <c r="C103" i="291"/>
  <c r="K103" i="291" s="1"/>
  <c r="G84" i="291"/>
  <c r="L63" i="291"/>
  <c r="M63" i="291"/>
  <c r="D247" i="288"/>
  <c r="D248" i="288"/>
  <c r="D249" i="288"/>
  <c r="D250" i="288"/>
  <c r="D251" i="288"/>
  <c r="D252" i="288"/>
  <c r="D253" i="288"/>
  <c r="D254" i="288"/>
  <c r="D255" i="288"/>
  <c r="D246" i="288"/>
  <c r="C247" i="288"/>
  <c r="C248" i="288"/>
  <c r="C249" i="288"/>
  <c r="C250" i="288"/>
  <c r="C251" i="288"/>
  <c r="C252" i="288"/>
  <c r="C253" i="288"/>
  <c r="C254" i="288"/>
  <c r="C255" i="288"/>
  <c r="C246" i="288"/>
  <c r="D220" i="288"/>
  <c r="D221" i="288"/>
  <c r="D222" i="288"/>
  <c r="D223" i="288"/>
  <c r="D224" i="288"/>
  <c r="D225" i="288"/>
  <c r="D226" i="288"/>
  <c r="D227" i="288"/>
  <c r="D228" i="288"/>
  <c r="D219" i="288"/>
  <c r="C220" i="288"/>
  <c r="C221" i="288"/>
  <c r="C222" i="288"/>
  <c r="C223" i="288"/>
  <c r="C224" i="288"/>
  <c r="C225" i="288"/>
  <c r="C226" i="288"/>
  <c r="C227" i="288"/>
  <c r="C228" i="288"/>
  <c r="C219" i="288"/>
  <c r="D193" i="288"/>
  <c r="D194" i="288"/>
  <c r="D195" i="288"/>
  <c r="D196" i="288"/>
  <c r="D197" i="288"/>
  <c r="D198" i="288"/>
  <c r="D199" i="288"/>
  <c r="D200" i="288"/>
  <c r="D201" i="288"/>
  <c r="D192" i="288"/>
  <c r="C193" i="288"/>
  <c r="C194" i="288"/>
  <c r="C195" i="288"/>
  <c r="C196" i="288"/>
  <c r="C197" i="288"/>
  <c r="C198" i="288"/>
  <c r="C199" i="288"/>
  <c r="C200" i="288"/>
  <c r="C201" i="288"/>
  <c r="C192" i="288"/>
  <c r="D165" i="288"/>
  <c r="D166" i="288"/>
  <c r="D167" i="288"/>
  <c r="D168" i="288"/>
  <c r="D169" i="288"/>
  <c r="D170" i="288"/>
  <c r="D171" i="288"/>
  <c r="D172" i="288"/>
  <c r="D173" i="288"/>
  <c r="D164" i="288"/>
  <c r="C165" i="288"/>
  <c r="C166" i="288"/>
  <c r="C167" i="288"/>
  <c r="C168" i="288"/>
  <c r="C169" i="288"/>
  <c r="C170" i="288"/>
  <c r="C171" i="288"/>
  <c r="C172" i="288"/>
  <c r="C173" i="288"/>
  <c r="C164" i="288"/>
  <c r="D137" i="288"/>
  <c r="D138" i="288"/>
  <c r="D139" i="288"/>
  <c r="D140" i="288"/>
  <c r="D141" i="288"/>
  <c r="D142" i="288"/>
  <c r="D143" i="288"/>
  <c r="D144" i="288"/>
  <c r="D145" i="288"/>
  <c r="D136" i="288"/>
  <c r="C137" i="288"/>
  <c r="C138" i="288"/>
  <c r="C139" i="288"/>
  <c r="C140" i="288"/>
  <c r="C141" i="288"/>
  <c r="C142" i="288"/>
  <c r="C143" i="288"/>
  <c r="C144" i="288"/>
  <c r="C145" i="288"/>
  <c r="C136" i="288"/>
  <c r="D109" i="288"/>
  <c r="D110" i="288"/>
  <c r="D111" i="288"/>
  <c r="D112" i="288"/>
  <c r="D113" i="288"/>
  <c r="D114" i="288"/>
  <c r="D115" i="288"/>
  <c r="D116" i="288"/>
  <c r="D117" i="288"/>
  <c r="D108" i="288"/>
  <c r="C109" i="288"/>
  <c r="C110" i="288"/>
  <c r="C111" i="288"/>
  <c r="C112" i="288"/>
  <c r="C113" i="288"/>
  <c r="C114" i="288"/>
  <c r="C115" i="288"/>
  <c r="C116" i="288"/>
  <c r="C117" i="288"/>
  <c r="C108" i="288"/>
  <c r="D81" i="288"/>
  <c r="D82" i="288"/>
  <c r="D83" i="288"/>
  <c r="D84" i="288"/>
  <c r="D85" i="288"/>
  <c r="D86" i="288"/>
  <c r="D87" i="288"/>
  <c r="D88" i="288"/>
  <c r="D89" i="288"/>
  <c r="D80" i="288"/>
  <c r="C81" i="288"/>
  <c r="C82" i="288"/>
  <c r="C83" i="288"/>
  <c r="C84" i="288"/>
  <c r="C85" i="288"/>
  <c r="C86" i="288"/>
  <c r="C87" i="288"/>
  <c r="C88" i="288"/>
  <c r="C89" i="288"/>
  <c r="C80" i="288"/>
  <c r="D52" i="288"/>
  <c r="D53" i="288"/>
  <c r="D54" i="288"/>
  <c r="D55" i="288"/>
  <c r="D56" i="288"/>
  <c r="D57" i="288"/>
  <c r="D58" i="288"/>
  <c r="D59" i="288"/>
  <c r="D60" i="288"/>
  <c r="D51" i="288"/>
  <c r="C52" i="288"/>
  <c r="C53" i="288"/>
  <c r="C54" i="288"/>
  <c r="C55" i="288"/>
  <c r="C56" i="288"/>
  <c r="C57" i="288"/>
  <c r="C58" i="288"/>
  <c r="C59" i="288"/>
  <c r="C60" i="288"/>
  <c r="C51" i="288"/>
  <c r="O127" i="283"/>
  <c r="K49" i="293"/>
  <c r="D49" i="293"/>
  <c r="C49" i="293"/>
  <c r="K48" i="293"/>
  <c r="D48" i="293"/>
  <c r="C48" i="293"/>
  <c r="K47" i="293"/>
  <c r="D47" i="293"/>
  <c r="C47" i="293"/>
  <c r="K46" i="293"/>
  <c r="D46" i="293"/>
  <c r="C46" i="293"/>
  <c r="K45" i="293"/>
  <c r="D45" i="293"/>
  <c r="C45" i="293"/>
  <c r="K44" i="293"/>
  <c r="D44" i="293"/>
  <c r="D43" i="293"/>
  <c r="D42" i="293"/>
  <c r="D41" i="293"/>
  <c r="D40" i="293"/>
  <c r="L25" i="293"/>
  <c r="M25" i="293" s="1"/>
  <c r="N25" i="293" s="1"/>
  <c r="O25" i="293" s="1"/>
  <c r="P25" i="293" s="1"/>
  <c r="Q25" i="293" s="1"/>
  <c r="R25" i="293" s="1"/>
  <c r="G16" i="293"/>
  <c r="M33" i="291"/>
  <c r="M49" i="293" s="1"/>
  <c r="L33" i="291"/>
  <c r="L49" i="293" s="1"/>
  <c r="M32" i="291"/>
  <c r="M48" i="293" s="1"/>
  <c r="L32" i="291"/>
  <c r="L48" i="293" s="1"/>
  <c r="M47" i="293"/>
  <c r="G18" i="293" s="1"/>
  <c r="L47" i="293"/>
  <c r="M46" i="293"/>
  <c r="G17" i="293" s="1"/>
  <c r="L46" i="293"/>
  <c r="C28" i="291"/>
  <c r="C44" i="293" s="1"/>
  <c r="C27" i="291"/>
  <c r="C43" i="293" s="1"/>
  <c r="C26" i="291"/>
  <c r="C42" i="293" s="1"/>
  <c r="C25" i="291"/>
  <c r="C41" i="293" s="1"/>
  <c r="C24" i="291"/>
  <c r="C40" i="293" s="1"/>
  <c r="G15" i="291"/>
  <c r="H185" i="291" l="1"/>
  <c r="I185" i="291" s="1"/>
  <c r="J185" i="291" s="1"/>
  <c r="K185" i="291" s="1"/>
  <c r="L185" i="291" s="1"/>
  <c r="M185" i="291" s="1"/>
  <c r="N185" i="291" s="1"/>
  <c r="H182" i="293"/>
  <c r="I182" i="293" s="1"/>
  <c r="J182" i="293" s="1"/>
  <c r="K182" i="293" s="1"/>
  <c r="L182" i="293" s="1"/>
  <c r="M182" i="293" s="1"/>
  <c r="N182" i="293" s="1"/>
  <c r="H181" i="293"/>
  <c r="I181" i="293" s="1"/>
  <c r="J181" i="293" s="1"/>
  <c r="K181" i="293" s="1"/>
  <c r="L181" i="293" s="1"/>
  <c r="M181" i="293" s="1"/>
  <c r="N181" i="293" s="1"/>
  <c r="H336" i="293"/>
  <c r="I336" i="293" s="1"/>
  <c r="J336" i="293" s="1"/>
  <c r="K336" i="293" s="1"/>
  <c r="L336" i="293" s="1"/>
  <c r="M336" i="293" s="1"/>
  <c r="N336" i="293" s="1"/>
  <c r="H335" i="293"/>
  <c r="I335" i="293" s="1"/>
  <c r="J335" i="293" s="1"/>
  <c r="K335" i="293" s="1"/>
  <c r="L335" i="293" s="1"/>
  <c r="M335" i="293" s="1"/>
  <c r="N335" i="293" s="1"/>
  <c r="H15" i="291"/>
  <c r="H241" i="291"/>
  <c r="I241" i="291" s="1"/>
  <c r="J241" i="291" s="1"/>
  <c r="K241" i="291" s="1"/>
  <c r="L241" i="291" s="1"/>
  <c r="M241" i="291" s="1"/>
  <c r="N241" i="291" s="1"/>
  <c r="H84" i="291"/>
  <c r="I84" i="291" s="1"/>
  <c r="J84" i="291" s="1"/>
  <c r="K84" i="291" s="1"/>
  <c r="L84" i="291" s="1"/>
  <c r="M84" i="291" s="1"/>
  <c r="N84" i="291" s="1"/>
  <c r="H152" i="291"/>
  <c r="I152" i="291" s="1"/>
  <c r="J152" i="291" s="1"/>
  <c r="K152" i="291" s="1"/>
  <c r="L152" i="291" s="1"/>
  <c r="M152" i="291" s="1"/>
  <c r="N152" i="291" s="1"/>
  <c r="H213" i="291"/>
  <c r="I213" i="291" s="1"/>
  <c r="J213" i="291" s="1"/>
  <c r="K213" i="291" s="1"/>
  <c r="L213" i="291" s="1"/>
  <c r="M213" i="291" s="1"/>
  <c r="N213" i="291" s="1"/>
  <c r="H255" i="293"/>
  <c r="I255" i="293" s="1"/>
  <c r="J255" i="293" s="1"/>
  <c r="K255" i="293" s="1"/>
  <c r="L255" i="293" s="1"/>
  <c r="M255" i="293" s="1"/>
  <c r="N255" i="293" s="1"/>
  <c r="H254" i="293"/>
  <c r="I254" i="293" s="1"/>
  <c r="J254" i="293" s="1"/>
  <c r="K254" i="293" s="1"/>
  <c r="L254" i="293" s="1"/>
  <c r="M254" i="293" s="1"/>
  <c r="N254" i="293" s="1"/>
  <c r="H294" i="293"/>
  <c r="I294" i="293" s="1"/>
  <c r="J294" i="293" s="1"/>
  <c r="K294" i="293" s="1"/>
  <c r="L294" i="293" s="1"/>
  <c r="M294" i="293" s="1"/>
  <c r="N294" i="293" s="1"/>
  <c r="H293" i="293"/>
  <c r="I293" i="293" s="1"/>
  <c r="J293" i="293" s="1"/>
  <c r="K293" i="293" s="1"/>
  <c r="L293" i="293" s="1"/>
  <c r="M293" i="293" s="1"/>
  <c r="N293" i="293" s="1"/>
  <c r="H17" i="293"/>
  <c r="H18" i="293"/>
  <c r="H119" i="291"/>
  <c r="I119" i="291" s="1"/>
  <c r="J119" i="291" s="1"/>
  <c r="K119" i="291" s="1"/>
  <c r="L119" i="291" s="1"/>
  <c r="M119" i="291" s="1"/>
  <c r="N119" i="291" s="1"/>
  <c r="H270" i="291"/>
  <c r="I270" i="291" s="1"/>
  <c r="J270" i="291" s="1"/>
  <c r="K270" i="291" s="1"/>
  <c r="L270" i="291" s="1"/>
  <c r="M270" i="291" s="1"/>
  <c r="N270" i="291" s="1"/>
  <c r="H219" i="293"/>
  <c r="I219" i="293" s="1"/>
  <c r="J219" i="293" s="1"/>
  <c r="K219" i="293" s="1"/>
  <c r="L219" i="293" s="1"/>
  <c r="M219" i="293" s="1"/>
  <c r="N219" i="293" s="1"/>
  <c r="H218" i="293"/>
  <c r="I218" i="293" s="1"/>
  <c r="J218" i="293" s="1"/>
  <c r="K218" i="293" s="1"/>
  <c r="L218" i="293" s="1"/>
  <c r="M218" i="293" s="1"/>
  <c r="N218" i="293" s="1"/>
  <c r="E22" i="285"/>
  <c r="B64" i="316" s="1"/>
  <c r="I334" i="293"/>
  <c r="H334" i="293"/>
  <c r="I144" i="293"/>
  <c r="N345" i="293"/>
  <c r="I292" i="293"/>
  <c r="H292" i="293"/>
  <c r="N300" i="293"/>
  <c r="J292" i="293" s="1"/>
  <c r="I253" i="293"/>
  <c r="H253" i="293"/>
  <c r="N262" i="293"/>
  <c r="J253" i="293" s="1"/>
  <c r="I217" i="293"/>
  <c r="H217" i="293"/>
  <c r="I180" i="293"/>
  <c r="H144" i="293"/>
  <c r="H180" i="293"/>
  <c r="N226" i="293"/>
  <c r="J217" i="293" s="1"/>
  <c r="N189" i="293"/>
  <c r="J180" i="293" s="1"/>
  <c r="N153" i="293"/>
  <c r="J144" i="293" s="1"/>
  <c r="O117" i="293"/>
  <c r="N71" i="293"/>
  <c r="L105" i="291"/>
  <c r="L104" i="291"/>
  <c r="M104" i="291"/>
  <c r="M107" i="291"/>
  <c r="L107" i="291"/>
  <c r="M103" i="291"/>
  <c r="L103" i="291"/>
  <c r="L106" i="291"/>
  <c r="K24" i="291"/>
  <c r="K40" i="293" s="1"/>
  <c r="K27" i="291"/>
  <c r="K43" i="293" s="1"/>
  <c r="K25" i="291"/>
  <c r="K41" i="293" s="1"/>
  <c r="K26" i="291"/>
  <c r="K42" i="293" s="1"/>
  <c r="K16" i="293"/>
  <c r="H16" i="293"/>
  <c r="L16" i="293"/>
  <c r="I16" i="293"/>
  <c r="M16" i="293"/>
  <c r="J16" i="293"/>
  <c r="N16" i="293"/>
  <c r="E22" i="290" l="1"/>
  <c r="B64" i="317" s="1"/>
  <c r="E15" i="285"/>
  <c r="I18" i="293"/>
  <c r="I17" i="293"/>
  <c r="I15" i="291"/>
  <c r="J334" i="293"/>
  <c r="O345" i="293"/>
  <c r="O300" i="293"/>
  <c r="K292" i="293" s="1"/>
  <c r="O262" i="293"/>
  <c r="O226" i="293"/>
  <c r="O189" i="293"/>
  <c r="K180" i="293" s="1"/>
  <c r="O153" i="293"/>
  <c r="K144" i="293" s="1"/>
  <c r="P117" i="293"/>
  <c r="O71" i="293"/>
  <c r="M26" i="291"/>
  <c r="M42" i="293" s="1"/>
  <c r="L26" i="291"/>
  <c r="L42" i="293" s="1"/>
  <c r="T32" i="283"/>
  <c r="C19" i="29"/>
  <c r="C20" i="29"/>
  <c r="C21" i="29"/>
  <c r="C22" i="29"/>
  <c r="C28" i="29"/>
  <c r="C29" i="29"/>
  <c r="C32" i="29"/>
  <c r="C12" i="29"/>
  <c r="E35" i="283" l="1"/>
  <c r="E19" i="285" s="1"/>
  <c r="AI31" i="283"/>
  <c r="E22" i="292"/>
  <c r="B244" i="309" s="1"/>
  <c r="E15" i="290"/>
  <c r="J17" i="293"/>
  <c r="J15" i="291"/>
  <c r="J18" i="293"/>
  <c r="K334" i="293"/>
  <c r="P345" i="293"/>
  <c r="K253" i="293"/>
  <c r="P300" i="293"/>
  <c r="K217" i="293"/>
  <c r="P262" i="293"/>
  <c r="P226" i="293"/>
  <c r="P189" i="293"/>
  <c r="P153" i="293"/>
  <c r="Q117" i="293"/>
  <c r="P71" i="293"/>
  <c r="B14" i="193"/>
  <c r="B14" i="192"/>
  <c r="B14" i="191"/>
  <c r="B14" i="190"/>
  <c r="B44" i="189"/>
  <c r="B29" i="189"/>
  <c r="B14" i="189"/>
  <c r="B56" i="188"/>
  <c r="B49" i="188"/>
  <c r="B39" i="188"/>
  <c r="B32" i="188"/>
  <c r="B21" i="188"/>
  <c r="B14" i="188"/>
  <c r="B32" i="187"/>
  <c r="B14" i="187"/>
  <c r="B29" i="186"/>
  <c r="B14" i="186"/>
  <c r="B14" i="185"/>
  <c r="B43" i="184"/>
  <c r="B28" i="184"/>
  <c r="O49" i="182"/>
  <c r="O45" i="182"/>
  <c r="O41" i="182"/>
  <c r="O36" i="182"/>
  <c r="O32" i="182"/>
  <c r="O28" i="182"/>
  <c r="O20" i="182"/>
  <c r="O15" i="182"/>
  <c r="C25" i="182"/>
  <c r="C24" i="182"/>
  <c r="C16" i="182"/>
  <c r="B14" i="184"/>
  <c r="B14" i="179"/>
  <c r="B14" i="178"/>
  <c r="B14" i="177"/>
  <c r="B14" i="176"/>
  <c r="B44" i="175"/>
  <c r="B29" i="175"/>
  <c r="B14" i="175"/>
  <c r="B56" i="174"/>
  <c r="B49" i="174"/>
  <c r="B39" i="174"/>
  <c r="B32" i="174"/>
  <c r="B21" i="174"/>
  <c r="B14" i="174"/>
  <c r="B32" i="173"/>
  <c r="B14" i="173"/>
  <c r="B29" i="172"/>
  <c r="B14" i="172"/>
  <c r="B14" i="171"/>
  <c r="B43" i="170"/>
  <c r="B28" i="170"/>
  <c r="O49" i="168"/>
  <c r="O45" i="168"/>
  <c r="O41" i="168"/>
  <c r="O36" i="168"/>
  <c r="O32" i="168"/>
  <c r="O28" i="168"/>
  <c r="O20" i="168"/>
  <c r="O15" i="168"/>
  <c r="C25" i="168"/>
  <c r="C24" i="168"/>
  <c r="C16" i="168"/>
  <c r="B14" i="170"/>
  <c r="B14" i="165"/>
  <c r="B14" i="164"/>
  <c r="B14" i="163"/>
  <c r="B14" i="162"/>
  <c r="B44" i="161"/>
  <c r="B29" i="161"/>
  <c r="B14" i="161"/>
  <c r="B56" i="160"/>
  <c r="B49" i="160"/>
  <c r="B39" i="160"/>
  <c r="B32" i="160"/>
  <c r="B21" i="160"/>
  <c r="B14" i="160"/>
  <c r="B30" i="159"/>
  <c r="B14" i="159"/>
  <c r="B29" i="158"/>
  <c r="B14" i="158"/>
  <c r="B14" i="157"/>
  <c r="B43" i="156"/>
  <c r="B28" i="156"/>
  <c r="O49" i="154"/>
  <c r="O45" i="154"/>
  <c r="O41" i="154"/>
  <c r="O36" i="154"/>
  <c r="O32" i="154"/>
  <c r="O28" i="154"/>
  <c r="O20" i="154"/>
  <c r="O15" i="154"/>
  <c r="C25" i="154"/>
  <c r="C24" i="154"/>
  <c r="C16" i="154"/>
  <c r="B14" i="156"/>
  <c r="B14" i="127"/>
  <c r="B14" i="126"/>
  <c r="B14" i="125"/>
  <c r="B14" i="124"/>
  <c r="B44" i="123"/>
  <c r="B29" i="123"/>
  <c r="B14" i="123"/>
  <c r="B56" i="122"/>
  <c r="B49" i="122"/>
  <c r="B39" i="122"/>
  <c r="B32" i="122"/>
  <c r="B21" i="122"/>
  <c r="B14" i="122"/>
  <c r="B30" i="121"/>
  <c r="B14" i="121"/>
  <c r="B29" i="120"/>
  <c r="B14" i="120"/>
  <c r="B14" i="119"/>
  <c r="B43" i="118"/>
  <c r="B28" i="118"/>
  <c r="S49" i="116"/>
  <c r="S45" i="116"/>
  <c r="S41" i="116"/>
  <c r="S36" i="116"/>
  <c r="S32" i="116"/>
  <c r="S28" i="116"/>
  <c r="S20" i="116"/>
  <c r="S15" i="116"/>
  <c r="C25" i="116"/>
  <c r="C24" i="116"/>
  <c r="C16" i="116"/>
  <c r="B14" i="118"/>
  <c r="B14" i="112"/>
  <c r="B14" i="111"/>
  <c r="B14" i="110"/>
  <c r="B14" i="109"/>
  <c r="B44" i="108"/>
  <c r="B29" i="108"/>
  <c r="B14" i="108"/>
  <c r="B56" i="107"/>
  <c r="B49" i="107"/>
  <c r="B39" i="107"/>
  <c r="B32" i="107"/>
  <c r="B21" i="107"/>
  <c r="B14" i="107"/>
  <c r="B31" i="106"/>
  <c r="B14" i="106"/>
  <c r="B29" i="105"/>
  <c r="B14" i="105"/>
  <c r="B14" i="104"/>
  <c r="B43" i="103"/>
  <c r="B28" i="103"/>
  <c r="S49" i="101"/>
  <c r="S45" i="101"/>
  <c r="S41" i="101"/>
  <c r="S36" i="101"/>
  <c r="S32" i="101"/>
  <c r="S28" i="101"/>
  <c r="S20" i="101"/>
  <c r="S15" i="101"/>
  <c r="C25" i="101"/>
  <c r="C24" i="101"/>
  <c r="C16" i="101"/>
  <c r="B14" i="103"/>
  <c r="B14" i="97"/>
  <c r="B14" i="96"/>
  <c r="B14" i="95"/>
  <c r="B14" i="94"/>
  <c r="B44" i="93"/>
  <c r="B29" i="93"/>
  <c r="B14" i="93"/>
  <c r="B56" i="92"/>
  <c r="B49" i="92"/>
  <c r="B39" i="92"/>
  <c r="B32" i="92"/>
  <c r="B21" i="92"/>
  <c r="B14" i="92"/>
  <c r="B31" i="91"/>
  <c r="B14" i="91"/>
  <c r="B29" i="90"/>
  <c r="B14" i="90"/>
  <c r="B14" i="89"/>
  <c r="B43" i="88"/>
  <c r="B28" i="88"/>
  <c r="S49" i="86"/>
  <c r="S45" i="86"/>
  <c r="S41" i="86"/>
  <c r="S36" i="86"/>
  <c r="S32" i="86"/>
  <c r="S28" i="86"/>
  <c r="S20" i="86"/>
  <c r="S15" i="86"/>
  <c r="C25" i="86"/>
  <c r="C24" i="86"/>
  <c r="C16" i="86"/>
  <c r="B14" i="88"/>
  <c r="B14" i="82"/>
  <c r="B14" i="81"/>
  <c r="B14" i="80"/>
  <c r="B14" i="79"/>
  <c r="B44" i="78"/>
  <c r="B29" i="78"/>
  <c r="B14" i="78"/>
  <c r="B56" i="77"/>
  <c r="B49" i="77"/>
  <c r="B39" i="77"/>
  <c r="B32" i="77"/>
  <c r="B21" i="77"/>
  <c r="B14" i="77"/>
  <c r="B29" i="76"/>
  <c r="B14" i="76"/>
  <c r="B29" i="75"/>
  <c r="B14" i="75"/>
  <c r="B14" i="74"/>
  <c r="B43" i="73"/>
  <c r="B28" i="73"/>
  <c r="B14" i="73"/>
  <c r="S96" i="71"/>
  <c r="S95" i="71"/>
  <c r="S91" i="71"/>
  <c r="S90" i="71"/>
  <c r="S86" i="71"/>
  <c r="S85" i="71"/>
  <c r="S49" i="71"/>
  <c r="S45" i="71"/>
  <c r="S41" i="71"/>
  <c r="S36" i="71"/>
  <c r="S32" i="71"/>
  <c r="S28" i="71"/>
  <c r="S20" i="71"/>
  <c r="S15" i="71"/>
  <c r="C25" i="71"/>
  <c r="C24" i="71"/>
  <c r="C16" i="71"/>
  <c r="B14" i="275"/>
  <c r="B14" i="274"/>
  <c r="B14" i="273"/>
  <c r="B31" i="271"/>
  <c r="B14" i="271"/>
  <c r="B48" i="271" s="1"/>
  <c r="B57" i="270"/>
  <c r="B50" i="270"/>
  <c r="B39" i="270"/>
  <c r="B32" i="270"/>
  <c r="B21" i="270"/>
  <c r="B14" i="270"/>
  <c r="B31" i="269"/>
  <c r="B14" i="269"/>
  <c r="B31" i="268"/>
  <c r="B14" i="268"/>
  <c r="B31" i="267"/>
  <c r="B14" i="267"/>
  <c r="B51" i="266"/>
  <c r="B33" i="266"/>
  <c r="B14" i="266"/>
  <c r="S93" i="264"/>
  <c r="S89" i="264"/>
  <c r="S85" i="264"/>
  <c r="S49" i="264"/>
  <c r="S45" i="264"/>
  <c r="S41" i="264"/>
  <c r="S36" i="264"/>
  <c r="S32" i="264"/>
  <c r="S28" i="264"/>
  <c r="S20" i="264"/>
  <c r="S15" i="264"/>
  <c r="C22" i="264"/>
  <c r="B44" i="17"/>
  <c r="B29" i="17"/>
  <c r="B56" i="34"/>
  <c r="B49" i="34"/>
  <c r="B29" i="15"/>
  <c r="E15" i="292" l="1"/>
  <c r="E22" i="294"/>
  <c r="K15" i="291"/>
  <c r="K17" i="293"/>
  <c r="K18" i="293"/>
  <c r="L334" i="293"/>
  <c r="L292" i="293"/>
  <c r="Q345" i="293"/>
  <c r="L253" i="293"/>
  <c r="Q300" i="293"/>
  <c r="L217" i="293"/>
  <c r="Q262" i="293"/>
  <c r="L180" i="293"/>
  <c r="L144" i="293"/>
  <c r="Q226" i="293"/>
  <c r="Q189" i="293"/>
  <c r="Q153" i="293"/>
  <c r="R117" i="293"/>
  <c r="Q71" i="293"/>
  <c r="J30" i="14"/>
  <c r="K30" i="14" s="1"/>
  <c r="L30" i="14" s="1"/>
  <c r="M30" i="14" s="1"/>
  <c r="N30" i="14" s="1"/>
  <c r="O30" i="14" s="1"/>
  <c r="P30" i="14" s="1"/>
  <c r="J15" i="14"/>
  <c r="K15" i="14" s="1"/>
  <c r="L15" i="14" s="1"/>
  <c r="M15" i="14" s="1"/>
  <c r="N15" i="14" s="1"/>
  <c r="O15" i="14" s="1"/>
  <c r="P15" i="14" s="1"/>
  <c r="C28" i="280"/>
  <c r="C25" i="280"/>
  <c r="C22" i="280"/>
  <c r="B36" i="280"/>
  <c r="C20" i="280" s="1"/>
  <c r="J17" i="280"/>
  <c r="J18" i="280" s="1"/>
  <c r="J19" i="280" s="1"/>
  <c r="E15" i="294" l="1"/>
  <c r="B310" i="309"/>
  <c r="C26" i="280"/>
  <c r="C29" i="280" s="1"/>
  <c r="C30" i="280" s="1"/>
  <c r="E31" i="280" s="1"/>
  <c r="E32" i="280" s="1"/>
  <c r="L18" i="293"/>
  <c r="L17" i="293"/>
  <c r="L15" i="291"/>
  <c r="M334" i="293"/>
  <c r="M292" i="293"/>
  <c r="R345" i="293"/>
  <c r="M253" i="293"/>
  <c r="R300" i="293"/>
  <c r="M217" i="293"/>
  <c r="R262" i="293"/>
  <c r="M180" i="293"/>
  <c r="M144" i="293"/>
  <c r="R226" i="293"/>
  <c r="R189" i="293"/>
  <c r="R153" i="293"/>
  <c r="R71" i="293"/>
  <c r="D85" i="220"/>
  <c r="E85" i="220" s="1"/>
  <c r="F85" i="220" s="1"/>
  <c r="G85" i="220" s="1"/>
  <c r="H85" i="220" s="1"/>
  <c r="D75" i="220"/>
  <c r="E75" i="220" s="1"/>
  <c r="F75" i="220" s="1"/>
  <c r="G75" i="220" s="1"/>
  <c r="H75" i="220" s="1"/>
  <c r="D65" i="220"/>
  <c r="E65" i="220" s="1"/>
  <c r="F65" i="220" s="1"/>
  <c r="G65" i="220" s="1"/>
  <c r="H65" i="220" s="1"/>
  <c r="E86" i="220"/>
  <c r="F86" i="220" s="1"/>
  <c r="G86" i="220" s="1"/>
  <c r="H86" i="220" s="1"/>
  <c r="E56" i="220"/>
  <c r="F56" i="220" s="1"/>
  <c r="G56" i="220" s="1"/>
  <c r="H56" i="220" s="1"/>
  <c r="C89" i="220"/>
  <c r="D89" i="220" s="1"/>
  <c r="E89" i="220" s="1"/>
  <c r="F89" i="220" s="1"/>
  <c r="G89" i="220" s="1"/>
  <c r="H89" i="220" s="1"/>
  <c r="C88" i="220"/>
  <c r="D88" i="220" s="1"/>
  <c r="E88" i="220" s="1"/>
  <c r="F88" i="220" s="1"/>
  <c r="G88" i="220" s="1"/>
  <c r="H88" i="220" s="1"/>
  <c r="C87" i="220"/>
  <c r="D87" i="220" s="1"/>
  <c r="E87" i="220" s="1"/>
  <c r="F87" i="220" s="1"/>
  <c r="G87" i="220" s="1"/>
  <c r="H87" i="220" s="1"/>
  <c r="C84" i="220"/>
  <c r="D84" i="220" s="1"/>
  <c r="E84" i="220" s="1"/>
  <c r="F84" i="220" s="1"/>
  <c r="G84" i="220" s="1"/>
  <c r="H84" i="220" s="1"/>
  <c r="C83" i="220"/>
  <c r="D83" i="220" s="1"/>
  <c r="E83" i="220" s="1"/>
  <c r="F83" i="220" s="1"/>
  <c r="G83" i="220" s="1"/>
  <c r="H83" i="220" s="1"/>
  <c r="C79" i="220"/>
  <c r="D79" i="220" s="1"/>
  <c r="E79" i="220" s="1"/>
  <c r="F79" i="220" s="1"/>
  <c r="G79" i="220" s="1"/>
  <c r="H79" i="220" s="1"/>
  <c r="C78" i="220"/>
  <c r="D78" i="220" s="1"/>
  <c r="E78" i="220" s="1"/>
  <c r="F78" i="220" s="1"/>
  <c r="G78" i="220" s="1"/>
  <c r="H78" i="220" s="1"/>
  <c r="C77" i="220"/>
  <c r="D77" i="220" s="1"/>
  <c r="E77" i="220" s="1"/>
  <c r="F77" i="220" s="1"/>
  <c r="G77" i="220" s="1"/>
  <c r="H77" i="220" s="1"/>
  <c r="C76" i="220"/>
  <c r="D76" i="220" s="1"/>
  <c r="E76" i="220" s="1"/>
  <c r="F76" i="220" s="1"/>
  <c r="G76" i="220" s="1"/>
  <c r="H76" i="220" s="1"/>
  <c r="C74" i="220"/>
  <c r="D74" i="220" s="1"/>
  <c r="E74" i="220" s="1"/>
  <c r="F74" i="220" s="1"/>
  <c r="G74" i="220" s="1"/>
  <c r="H74" i="220" s="1"/>
  <c r="C73" i="220"/>
  <c r="D73" i="220" s="1"/>
  <c r="E73" i="220" s="1"/>
  <c r="F73" i="220" s="1"/>
  <c r="G73" i="220" s="1"/>
  <c r="H73" i="220" s="1"/>
  <c r="C69" i="220"/>
  <c r="D69" i="220" s="1"/>
  <c r="E69" i="220" s="1"/>
  <c r="F69" i="220" s="1"/>
  <c r="G69" i="220" s="1"/>
  <c r="H69" i="220" s="1"/>
  <c r="C68" i="220"/>
  <c r="D68" i="220" s="1"/>
  <c r="E68" i="220" s="1"/>
  <c r="F68" i="220" s="1"/>
  <c r="G68" i="220" s="1"/>
  <c r="H68" i="220" s="1"/>
  <c r="C67" i="220"/>
  <c r="D67" i="220" s="1"/>
  <c r="E67" i="220" s="1"/>
  <c r="F67" i="220" s="1"/>
  <c r="G67" i="220" s="1"/>
  <c r="H67" i="220" s="1"/>
  <c r="C66" i="220"/>
  <c r="D66" i="220" s="1"/>
  <c r="E66" i="220" s="1"/>
  <c r="F66" i="220" s="1"/>
  <c r="G66" i="220" s="1"/>
  <c r="H66" i="220" s="1"/>
  <c r="C64" i="220"/>
  <c r="D64" i="220" s="1"/>
  <c r="E64" i="220" s="1"/>
  <c r="F64" i="220" s="1"/>
  <c r="G64" i="220" s="1"/>
  <c r="H64" i="220" s="1"/>
  <c r="C63" i="220"/>
  <c r="D63" i="220" s="1"/>
  <c r="E63" i="220" s="1"/>
  <c r="F63" i="220" s="1"/>
  <c r="G63" i="220" s="1"/>
  <c r="H63" i="220" s="1"/>
  <c r="C59" i="220"/>
  <c r="D59" i="220" s="1"/>
  <c r="E59" i="220" s="1"/>
  <c r="F59" i="220" s="1"/>
  <c r="G59" i="220" s="1"/>
  <c r="H59" i="220" s="1"/>
  <c r="C58" i="220"/>
  <c r="D58" i="220" s="1"/>
  <c r="E58" i="220" s="1"/>
  <c r="F58" i="220" s="1"/>
  <c r="G58" i="220" s="1"/>
  <c r="H58" i="220" s="1"/>
  <c r="C57" i="220"/>
  <c r="D57" i="220" s="1"/>
  <c r="E57" i="220" s="1"/>
  <c r="F57" i="220" s="1"/>
  <c r="G57" i="220" s="1"/>
  <c r="H57" i="220" s="1"/>
  <c r="C55" i="220"/>
  <c r="D55" i="220" s="1"/>
  <c r="E55" i="220" s="1"/>
  <c r="F55" i="220" s="1"/>
  <c r="G55" i="220" s="1"/>
  <c r="H55" i="220" s="1"/>
  <c r="C54" i="220"/>
  <c r="D54" i="220" s="1"/>
  <c r="E54" i="220" s="1"/>
  <c r="F54" i="220" s="1"/>
  <c r="G54" i="220" s="1"/>
  <c r="H54" i="220" s="1"/>
  <c r="C53" i="220"/>
  <c r="D53" i="220" s="1"/>
  <c r="E53" i="220" s="1"/>
  <c r="F53" i="220" s="1"/>
  <c r="G53" i="220" s="1"/>
  <c r="H53" i="220" s="1"/>
  <c r="M15" i="291" l="1"/>
  <c r="M17" i="293"/>
  <c r="M18" i="293"/>
  <c r="N334" i="293"/>
  <c r="N292" i="293"/>
  <c r="N253" i="293"/>
  <c r="N217" i="293"/>
  <c r="N144" i="293"/>
  <c r="N180" i="293"/>
  <c r="A13" i="278"/>
  <c r="A25" i="278" s="1"/>
  <c r="A12" i="278"/>
  <c r="A24" i="278" s="1"/>
  <c r="A11" i="278"/>
  <c r="A35" i="278" s="1"/>
  <c r="A10" i="278"/>
  <c r="A34" i="278" s="1"/>
  <c r="B70" i="277"/>
  <c r="C69" i="277" s="1"/>
  <c r="B18" i="277" s="1"/>
  <c r="B24" i="277" s="1"/>
  <c r="C28" i="277"/>
  <c r="C22" i="277"/>
  <c r="I18" i="277"/>
  <c r="I30" i="277" s="1"/>
  <c r="A18" i="277"/>
  <c r="A30" i="277" s="1"/>
  <c r="I17" i="277"/>
  <c r="A17" i="277"/>
  <c r="I28" i="277"/>
  <c r="A16" i="277"/>
  <c r="A28" i="277" s="1"/>
  <c r="I15" i="277"/>
  <c r="I27" i="277" s="1"/>
  <c r="A15" i="277"/>
  <c r="I138" i="276"/>
  <c r="I139" i="276" s="1"/>
  <c r="H138" i="276"/>
  <c r="H139" i="276" s="1"/>
  <c r="G138" i="276"/>
  <c r="G139" i="276" s="1"/>
  <c r="F138" i="276"/>
  <c r="F139" i="276" s="1"/>
  <c r="E138" i="276"/>
  <c r="E139" i="276" s="1"/>
  <c r="D138" i="276"/>
  <c r="D139" i="276" s="1"/>
  <c r="C138" i="276"/>
  <c r="C139" i="276" s="1"/>
  <c r="B138" i="276"/>
  <c r="B139" i="276" s="1"/>
  <c r="I134" i="276"/>
  <c r="I135" i="276" s="1"/>
  <c r="H134" i="276"/>
  <c r="H135" i="276" s="1"/>
  <c r="G134" i="276"/>
  <c r="G135" i="276" s="1"/>
  <c r="F134" i="276"/>
  <c r="F135" i="276" s="1"/>
  <c r="E134" i="276"/>
  <c r="E135" i="276" s="1"/>
  <c r="D134" i="276"/>
  <c r="D135" i="276" s="1"/>
  <c r="C134" i="276"/>
  <c r="C135" i="276" s="1"/>
  <c r="B134" i="276"/>
  <c r="B135" i="276" s="1"/>
  <c r="I130" i="276"/>
  <c r="I131" i="276" s="1"/>
  <c r="H130" i="276"/>
  <c r="H131" i="276" s="1"/>
  <c r="G130" i="276"/>
  <c r="G131" i="276" s="1"/>
  <c r="F130" i="276"/>
  <c r="F131" i="276" s="1"/>
  <c r="E130" i="276"/>
  <c r="E131" i="276" s="1"/>
  <c r="D130" i="276"/>
  <c r="D131" i="276" s="1"/>
  <c r="C130" i="276"/>
  <c r="C131" i="276" s="1"/>
  <c r="B130" i="276"/>
  <c r="B131" i="276" s="1"/>
  <c r="I125" i="276"/>
  <c r="H125" i="276"/>
  <c r="G125" i="276"/>
  <c r="F125" i="276"/>
  <c r="E125" i="276"/>
  <c r="D125" i="276"/>
  <c r="C125" i="276"/>
  <c r="B125" i="276"/>
  <c r="I121" i="276"/>
  <c r="H121" i="276"/>
  <c r="G121" i="276"/>
  <c r="F121" i="276"/>
  <c r="E121" i="276"/>
  <c r="D121" i="276"/>
  <c r="C121" i="276"/>
  <c r="B121" i="276"/>
  <c r="I117" i="276"/>
  <c r="H117" i="276"/>
  <c r="G117" i="276"/>
  <c r="F117" i="276"/>
  <c r="E117" i="276"/>
  <c r="D117" i="276"/>
  <c r="C117" i="276"/>
  <c r="B117" i="276"/>
  <c r="I111" i="276"/>
  <c r="H111" i="276"/>
  <c r="G111" i="276"/>
  <c r="F111" i="276"/>
  <c r="E111" i="276"/>
  <c r="D111" i="276"/>
  <c r="C111" i="276"/>
  <c r="B111" i="276"/>
  <c r="I107" i="276"/>
  <c r="H107" i="276"/>
  <c r="G107" i="276"/>
  <c r="F107" i="276"/>
  <c r="E107" i="276"/>
  <c r="D107" i="276"/>
  <c r="C107" i="276"/>
  <c r="B107" i="276"/>
  <c r="I103" i="276"/>
  <c r="H103" i="276"/>
  <c r="G103" i="276"/>
  <c r="F103" i="276"/>
  <c r="E103" i="276"/>
  <c r="D103" i="276"/>
  <c r="C103" i="276"/>
  <c r="B103" i="276"/>
  <c r="I34" i="276"/>
  <c r="H80" i="276"/>
  <c r="H35" i="276" s="1"/>
  <c r="G80" i="276"/>
  <c r="G35" i="276" s="1"/>
  <c r="F80" i="276"/>
  <c r="F35" i="276" s="1"/>
  <c r="E80" i="276"/>
  <c r="E35" i="276" s="1"/>
  <c r="D80" i="276"/>
  <c r="D35" i="276" s="1"/>
  <c r="B34" i="276"/>
  <c r="I76" i="276"/>
  <c r="H76" i="276"/>
  <c r="G76" i="276"/>
  <c r="F76" i="276"/>
  <c r="E76" i="276"/>
  <c r="D76" i="276"/>
  <c r="B30" i="276"/>
  <c r="I72" i="276"/>
  <c r="H72" i="276"/>
  <c r="G72" i="276"/>
  <c r="E72" i="276"/>
  <c r="D72" i="276"/>
  <c r="I66" i="276"/>
  <c r="H93" i="276"/>
  <c r="H94" i="276" s="1"/>
  <c r="E20" i="276"/>
  <c r="I16" i="276"/>
  <c r="H16" i="276"/>
  <c r="E16" i="276"/>
  <c r="D16" i="276"/>
  <c r="I58" i="276"/>
  <c r="H12" i="276"/>
  <c r="F58" i="276"/>
  <c r="E58" i="276"/>
  <c r="D12" i="276"/>
  <c r="I47" i="274"/>
  <c r="H47" i="274"/>
  <c r="D47" i="274"/>
  <c r="C47" i="274"/>
  <c r="C88" i="293" s="1"/>
  <c r="J30" i="274"/>
  <c r="K30" i="274" s="1"/>
  <c r="L30" i="274" s="1"/>
  <c r="M30" i="274" s="1"/>
  <c r="N30" i="274" s="1"/>
  <c r="O30" i="274" s="1"/>
  <c r="P30" i="274" s="1"/>
  <c r="L76" i="273"/>
  <c r="K76" i="273"/>
  <c r="J76" i="273"/>
  <c r="I76" i="273"/>
  <c r="H76" i="273"/>
  <c r="G76" i="273"/>
  <c r="F76" i="273"/>
  <c r="L75" i="273"/>
  <c r="K75" i="273"/>
  <c r="J75" i="273"/>
  <c r="I75" i="273"/>
  <c r="H75" i="273"/>
  <c r="G75" i="273"/>
  <c r="F75" i="273"/>
  <c r="L74" i="273"/>
  <c r="K74" i="273"/>
  <c r="J74" i="273"/>
  <c r="I74" i="273"/>
  <c r="H74" i="273"/>
  <c r="G74" i="273"/>
  <c r="F74" i="273"/>
  <c r="L73" i="273"/>
  <c r="K73" i="273"/>
  <c r="J73" i="273"/>
  <c r="I73" i="273"/>
  <c r="H73" i="273"/>
  <c r="G73" i="273"/>
  <c r="F73" i="273"/>
  <c r="L72" i="273"/>
  <c r="K72" i="273"/>
  <c r="J72" i="273"/>
  <c r="I72" i="273"/>
  <c r="H72" i="273"/>
  <c r="G72" i="273"/>
  <c r="F72" i="273"/>
  <c r="L71" i="273"/>
  <c r="K71" i="273"/>
  <c r="J71" i="273"/>
  <c r="I71" i="273"/>
  <c r="H71" i="273"/>
  <c r="G71" i="273"/>
  <c r="F71" i="273"/>
  <c r="L67" i="273"/>
  <c r="K67" i="273"/>
  <c r="J67" i="273"/>
  <c r="I67" i="273"/>
  <c r="H67" i="273"/>
  <c r="G67" i="273"/>
  <c r="F67" i="273"/>
  <c r="L60" i="273"/>
  <c r="K60" i="273"/>
  <c r="J60" i="273"/>
  <c r="I60" i="273"/>
  <c r="H60" i="273"/>
  <c r="G60" i="273"/>
  <c r="F60" i="273"/>
  <c r="L59" i="273"/>
  <c r="K59" i="273"/>
  <c r="J59" i="273"/>
  <c r="I59" i="273"/>
  <c r="H59" i="273"/>
  <c r="G59" i="273"/>
  <c r="F59" i="273"/>
  <c r="L58" i="273"/>
  <c r="K58" i="273"/>
  <c r="J58" i="273"/>
  <c r="I58" i="273"/>
  <c r="H58" i="273"/>
  <c r="G58" i="273"/>
  <c r="F58" i="273"/>
  <c r="L57" i="273"/>
  <c r="K57" i="273"/>
  <c r="J57" i="273"/>
  <c r="I57" i="273"/>
  <c r="H57" i="273"/>
  <c r="G57" i="273"/>
  <c r="F57" i="273"/>
  <c r="L56" i="273"/>
  <c r="K56" i="273"/>
  <c r="J56" i="273"/>
  <c r="I56" i="273"/>
  <c r="H56" i="273"/>
  <c r="G56" i="273"/>
  <c r="F56" i="273"/>
  <c r="L55" i="273"/>
  <c r="K55" i="273"/>
  <c r="J55" i="273"/>
  <c r="I55" i="273"/>
  <c r="H55" i="273"/>
  <c r="G55" i="273"/>
  <c r="F55" i="273"/>
  <c r="L51" i="273"/>
  <c r="K51" i="273"/>
  <c r="J51" i="273"/>
  <c r="I51" i="273"/>
  <c r="H51" i="273"/>
  <c r="G51" i="273"/>
  <c r="F51" i="273"/>
  <c r="L21" i="271"/>
  <c r="K21" i="271"/>
  <c r="J21" i="271"/>
  <c r="I21" i="271"/>
  <c r="H21" i="271"/>
  <c r="G21" i="271"/>
  <c r="F21" i="271"/>
  <c r="E21" i="271"/>
  <c r="O36" i="269"/>
  <c r="O19" i="269"/>
  <c r="I37" i="269"/>
  <c r="J37" i="269" s="1"/>
  <c r="K37" i="269" s="1"/>
  <c r="L37" i="269" s="1"/>
  <c r="M37" i="269" s="1"/>
  <c r="N37" i="269" s="1"/>
  <c r="O37" i="269" s="1"/>
  <c r="I20" i="269"/>
  <c r="J20" i="269" s="1"/>
  <c r="K20" i="269" s="1"/>
  <c r="L20" i="269" s="1"/>
  <c r="M20" i="269" s="1"/>
  <c r="N20" i="269" s="1"/>
  <c r="O20" i="269" s="1"/>
  <c r="B49" i="268"/>
  <c r="L21" i="268"/>
  <c r="K21" i="268"/>
  <c r="J21" i="268"/>
  <c r="I21" i="268"/>
  <c r="H21" i="268"/>
  <c r="G21" i="268"/>
  <c r="F21" i="268"/>
  <c r="E21" i="268"/>
  <c r="I37" i="267"/>
  <c r="J37" i="267" s="1"/>
  <c r="K37" i="267" s="1"/>
  <c r="L37" i="267" s="1"/>
  <c r="M37" i="267" s="1"/>
  <c r="N37" i="267" s="1"/>
  <c r="O37" i="267" s="1"/>
  <c r="P37" i="267" s="1"/>
  <c r="I36" i="267"/>
  <c r="J36" i="267" s="1"/>
  <c r="K36" i="267" s="1"/>
  <c r="L36" i="267" s="1"/>
  <c r="M36" i="267" s="1"/>
  <c r="N36" i="267" s="1"/>
  <c r="O36" i="267" s="1"/>
  <c r="P36" i="267" s="1"/>
  <c r="I31" i="267"/>
  <c r="J31" i="267" s="1"/>
  <c r="K31" i="267" s="1"/>
  <c r="L31" i="267" s="1"/>
  <c r="M31" i="267" s="1"/>
  <c r="N31" i="267" s="1"/>
  <c r="O31" i="267" s="1"/>
  <c r="P31" i="267" s="1"/>
  <c r="I20" i="267"/>
  <c r="J20" i="267" s="1"/>
  <c r="K20" i="267" s="1"/>
  <c r="L20" i="267" s="1"/>
  <c r="M20" i="267" s="1"/>
  <c r="N20" i="267" s="1"/>
  <c r="O20" i="267" s="1"/>
  <c r="P20" i="267" s="1"/>
  <c r="I19" i="267"/>
  <c r="J19" i="267" s="1"/>
  <c r="K19" i="267" s="1"/>
  <c r="L19" i="267" s="1"/>
  <c r="M19" i="267" s="1"/>
  <c r="N19" i="267" s="1"/>
  <c r="O19" i="267" s="1"/>
  <c r="P19" i="267" s="1"/>
  <c r="I14" i="267"/>
  <c r="J14" i="267" s="1"/>
  <c r="K14" i="267" s="1"/>
  <c r="L14" i="267" s="1"/>
  <c r="M14" i="267" s="1"/>
  <c r="N14" i="267" s="1"/>
  <c r="O14" i="267" s="1"/>
  <c r="P14" i="267" s="1"/>
  <c r="L15" i="266"/>
  <c r="K15" i="266"/>
  <c r="J15" i="266"/>
  <c r="I15" i="266"/>
  <c r="H15" i="266"/>
  <c r="G15" i="266"/>
  <c r="F15" i="266"/>
  <c r="E15" i="266"/>
  <c r="E43" i="265"/>
  <c r="E77" i="284" s="1"/>
  <c r="D43" i="265"/>
  <c r="D77" i="284" s="1"/>
  <c r="H20" i="265"/>
  <c r="H21" i="265"/>
  <c r="AC58" i="264"/>
  <c r="AB58" i="264"/>
  <c r="AA58" i="264"/>
  <c r="Z58" i="264"/>
  <c r="Y58" i="264"/>
  <c r="X58" i="264"/>
  <c r="W58" i="264"/>
  <c r="E13" i="276" l="1"/>
  <c r="E27" i="276"/>
  <c r="I31" i="276"/>
  <c r="I17" i="278" s="1"/>
  <c r="I27" i="276"/>
  <c r="I12" i="278" s="1"/>
  <c r="I21" i="276"/>
  <c r="I13" i="276"/>
  <c r="F13" i="276"/>
  <c r="F31" i="276"/>
  <c r="H27" i="276"/>
  <c r="H49" i="276"/>
  <c r="D31" i="276"/>
  <c r="O35" i="265"/>
  <c r="H35" i="265" s="1"/>
  <c r="I35" i="265" s="1"/>
  <c r="J35" i="265" s="1"/>
  <c r="K35" i="265" s="1"/>
  <c r="L35" i="265" s="1"/>
  <c r="M35" i="265" s="1"/>
  <c r="N35" i="265" s="1"/>
  <c r="N32" i="265" s="1"/>
  <c r="E31" i="276"/>
  <c r="D27" i="276"/>
  <c r="H31" i="276"/>
  <c r="G31" i="276"/>
  <c r="G27" i="276"/>
  <c r="G93" i="276"/>
  <c r="G94" i="276" s="1"/>
  <c r="G49" i="276" s="1"/>
  <c r="A19" i="278"/>
  <c r="G89" i="276"/>
  <c r="G90" i="276" s="1"/>
  <c r="G45" i="276" s="1"/>
  <c r="A37" i="278"/>
  <c r="A43" i="278" s="1"/>
  <c r="H34" i="276"/>
  <c r="I24" i="277"/>
  <c r="G34" i="276"/>
  <c r="I20" i="276"/>
  <c r="D34" i="276"/>
  <c r="H48" i="276"/>
  <c r="D93" i="276"/>
  <c r="D94" i="276" s="1"/>
  <c r="D49" i="276" s="1"/>
  <c r="C66" i="277"/>
  <c r="M65" i="284"/>
  <c r="A24" i="277"/>
  <c r="N15" i="291"/>
  <c r="N18" i="293"/>
  <c r="N17" i="293"/>
  <c r="G30" i="276"/>
  <c r="F93" i="276"/>
  <c r="F94" i="276" s="1"/>
  <c r="F49" i="276" s="1"/>
  <c r="J42" i="274"/>
  <c r="L83" i="293" s="1"/>
  <c r="L62" i="291"/>
  <c r="J45" i="274"/>
  <c r="L86" i="293" s="1"/>
  <c r="L65" i="291"/>
  <c r="J47" i="274"/>
  <c r="L88" i="293" s="1"/>
  <c r="L67" i="291"/>
  <c r="G48" i="291" s="1"/>
  <c r="H48" i="291" s="1"/>
  <c r="I48" i="291" s="1"/>
  <c r="J48" i="291" s="1"/>
  <c r="K48" i="291" s="1"/>
  <c r="L48" i="291" s="1"/>
  <c r="M48" i="291" s="1"/>
  <c r="N48" i="291" s="1"/>
  <c r="K42" i="274"/>
  <c r="M83" i="293" s="1"/>
  <c r="M62" i="291"/>
  <c r="K45" i="274"/>
  <c r="M86" i="293" s="1"/>
  <c r="M65" i="291"/>
  <c r="K47" i="274"/>
  <c r="M67" i="291"/>
  <c r="J41" i="274"/>
  <c r="L82" i="293" s="1"/>
  <c r="L61" i="291"/>
  <c r="J44" i="274"/>
  <c r="L85" i="293" s="1"/>
  <c r="L64" i="291"/>
  <c r="J46" i="274"/>
  <c r="L87" i="293" s="1"/>
  <c r="L66" i="291"/>
  <c r="K41" i="274"/>
  <c r="M61" i="291"/>
  <c r="K44" i="274"/>
  <c r="M85" i="293" s="1"/>
  <c r="M64" i="291"/>
  <c r="K46" i="274"/>
  <c r="M87" i="293" s="1"/>
  <c r="M66" i="291"/>
  <c r="E26" i="276"/>
  <c r="I26" i="276"/>
  <c r="F89" i="276"/>
  <c r="F90" i="276" s="1"/>
  <c r="F45" i="276" s="1"/>
  <c r="C61" i="276"/>
  <c r="C16" i="276" s="1"/>
  <c r="E12" i="276"/>
  <c r="F16" i="276"/>
  <c r="I12" i="276"/>
  <c r="G15" i="272"/>
  <c r="H15" i="272" s="1"/>
  <c r="I15" i="272" s="1"/>
  <c r="J15" i="272" s="1"/>
  <c r="K15" i="272" s="1"/>
  <c r="L15" i="272" s="1"/>
  <c r="M15" i="272" s="1"/>
  <c r="N15" i="272" s="1"/>
  <c r="F30" i="276"/>
  <c r="F34" i="276"/>
  <c r="G16" i="272"/>
  <c r="H16" i="272" s="1"/>
  <c r="I16" i="272" s="1"/>
  <c r="J16" i="272" s="1"/>
  <c r="K16" i="272" s="1"/>
  <c r="L16" i="272" s="1"/>
  <c r="M16" i="272" s="1"/>
  <c r="N16" i="272" s="1"/>
  <c r="D30" i="276"/>
  <c r="G26" i="276"/>
  <c r="C57" i="276"/>
  <c r="C12" i="276" s="1"/>
  <c r="G85" i="276"/>
  <c r="G86" i="276" s="1"/>
  <c r="G41" i="276" s="1"/>
  <c r="F12" i="276"/>
  <c r="D20" i="276"/>
  <c r="H26" i="276"/>
  <c r="D89" i="276"/>
  <c r="D90" i="276" s="1"/>
  <c r="D45" i="276" s="1"/>
  <c r="H89" i="276"/>
  <c r="E93" i="276"/>
  <c r="E48" i="276" s="1"/>
  <c r="D26" i="276"/>
  <c r="D85" i="276"/>
  <c r="D86" i="276" s="1"/>
  <c r="D41" i="276" s="1"/>
  <c r="H85" i="276"/>
  <c r="H86" i="276" s="1"/>
  <c r="H41" i="276" s="1"/>
  <c r="E66" i="276"/>
  <c r="E21" i="276" s="1"/>
  <c r="F85" i="276"/>
  <c r="F86" i="276" s="1"/>
  <c r="F41" i="276" s="1"/>
  <c r="C79" i="276"/>
  <c r="H20" i="276"/>
  <c r="H30" i="276"/>
  <c r="E34" i="276"/>
  <c r="C65" i="276"/>
  <c r="C71" i="276"/>
  <c r="C72" i="276" s="1"/>
  <c r="C27" i="276" s="1"/>
  <c r="C11" i="278" s="1"/>
  <c r="X28" i="264" s="1"/>
  <c r="X85" i="264" s="1"/>
  <c r="C75" i="276"/>
  <c r="C76" i="276" s="1"/>
  <c r="C31" i="276" s="1"/>
  <c r="C17" i="278" s="1"/>
  <c r="F26" i="276"/>
  <c r="E30" i="276"/>
  <c r="I30" i="276"/>
  <c r="B62" i="276"/>
  <c r="B17" i="276" s="1"/>
  <c r="B66" i="276"/>
  <c r="B21" i="276" s="1"/>
  <c r="B89" i="276"/>
  <c r="I93" i="276"/>
  <c r="I94" i="276" s="1"/>
  <c r="I49" i="276" s="1"/>
  <c r="I36" i="269"/>
  <c r="J36" i="269" s="1"/>
  <c r="K36" i="269" s="1"/>
  <c r="L36" i="269" s="1"/>
  <c r="M36" i="269" s="1"/>
  <c r="N36" i="269" s="1"/>
  <c r="B16" i="276"/>
  <c r="G20" i="276"/>
  <c r="F72" i="276"/>
  <c r="F27" i="276" s="1"/>
  <c r="B80" i="276"/>
  <c r="B35" i="276" s="1"/>
  <c r="B12" i="276"/>
  <c r="G12" i="276"/>
  <c r="G16" i="276"/>
  <c r="B20" i="276"/>
  <c r="E89" i="276"/>
  <c r="E90" i="276" s="1"/>
  <c r="E45" i="276" s="1"/>
  <c r="I89" i="276"/>
  <c r="I90" i="276" s="1"/>
  <c r="I45" i="276" s="1"/>
  <c r="I85" i="276"/>
  <c r="I19" i="269"/>
  <c r="J19" i="269" s="1"/>
  <c r="K19" i="269" s="1"/>
  <c r="L19" i="269" s="1"/>
  <c r="M19" i="269" s="1"/>
  <c r="N19" i="269" s="1"/>
  <c r="I13" i="278"/>
  <c r="I56" i="278" s="1"/>
  <c r="I62" i="276"/>
  <c r="I17" i="276" s="1"/>
  <c r="I80" i="276"/>
  <c r="I35" i="276" s="1"/>
  <c r="F20" i="276"/>
  <c r="B26" i="276"/>
  <c r="B85" i="276"/>
  <c r="B93" i="276"/>
  <c r="A21" i="277"/>
  <c r="A27" i="277"/>
  <c r="G48" i="276"/>
  <c r="B58" i="276"/>
  <c r="B13" i="276" s="1"/>
  <c r="E62" i="276"/>
  <c r="E17" i="276" s="1"/>
  <c r="F66" i="276"/>
  <c r="F21" i="276" s="1"/>
  <c r="B76" i="276"/>
  <c r="B31" i="276" s="1"/>
  <c r="E85" i="276"/>
  <c r="I21" i="277"/>
  <c r="I16" i="278" s="1"/>
  <c r="A36" i="278"/>
  <c r="A18" i="278"/>
  <c r="F62" i="276"/>
  <c r="F17" i="276" s="1"/>
  <c r="B72" i="276"/>
  <c r="B27" i="276" s="1"/>
  <c r="D16" i="277"/>
  <c r="C18" i="277"/>
  <c r="B30" i="277"/>
  <c r="A47" i="278"/>
  <c r="A41" i="278"/>
  <c r="G58" i="276"/>
  <c r="G13" i="276" s="1"/>
  <c r="G62" i="276"/>
  <c r="G17" i="276" s="1"/>
  <c r="G66" i="276"/>
  <c r="G21" i="276" s="1"/>
  <c r="A29" i="277"/>
  <c r="A23" i="277"/>
  <c r="I29" i="277"/>
  <c r="I23" i="277"/>
  <c r="A22" i="277"/>
  <c r="C68" i="277"/>
  <c r="B17" i="277" s="1"/>
  <c r="C67" i="277"/>
  <c r="B16" i="277" s="1"/>
  <c r="D58" i="276"/>
  <c r="D13" i="276" s="1"/>
  <c r="H58" i="276"/>
  <c r="H13" i="276" s="1"/>
  <c r="D62" i="276"/>
  <c r="D17" i="276" s="1"/>
  <c r="H62" i="276"/>
  <c r="H17" i="276" s="1"/>
  <c r="D66" i="276"/>
  <c r="D21" i="276" s="1"/>
  <c r="H66" i="276"/>
  <c r="H21" i="276" s="1"/>
  <c r="A46" i="278"/>
  <c r="A40" i="278"/>
  <c r="A16" i="278"/>
  <c r="A22" i="278"/>
  <c r="A17" i="278"/>
  <c r="A23" i="278"/>
  <c r="I11" i="278" l="1"/>
  <c r="AD28" i="264" s="1"/>
  <c r="AD85" i="264" s="1"/>
  <c r="I10" i="278"/>
  <c r="I19" i="278"/>
  <c r="I59" i="278" s="1"/>
  <c r="I18" i="278"/>
  <c r="O32" i="265"/>
  <c r="M32" i="265"/>
  <c r="M16" i="265" s="1"/>
  <c r="J32" i="265"/>
  <c r="J14" i="265" s="1"/>
  <c r="J21" i="265" s="1"/>
  <c r="I32" i="265"/>
  <c r="I14" i="265" s="1"/>
  <c r="L32" i="265"/>
  <c r="K32" i="265"/>
  <c r="B15" i="277"/>
  <c r="C15" i="277" s="1"/>
  <c r="A49" i="278"/>
  <c r="C62" i="276"/>
  <c r="C17" i="276" s="1"/>
  <c r="D48" i="276"/>
  <c r="E94" i="276"/>
  <c r="E49" i="276" s="1"/>
  <c r="G44" i="276"/>
  <c r="F65" i="284"/>
  <c r="G65" i="284" s="1"/>
  <c r="AD32" i="264"/>
  <c r="AD89" i="264" s="1"/>
  <c r="F48" i="276"/>
  <c r="X32" i="264"/>
  <c r="X89" i="264" s="1"/>
  <c r="H40" i="276"/>
  <c r="G19" i="274"/>
  <c r="M82" i="293"/>
  <c r="G60" i="293" s="1"/>
  <c r="G20" i="274"/>
  <c r="M88" i="293"/>
  <c r="G61" i="293" s="1"/>
  <c r="G47" i="291"/>
  <c r="H47" i="291" s="1"/>
  <c r="I47" i="291" s="1"/>
  <c r="J47" i="291" s="1"/>
  <c r="K47" i="291" s="1"/>
  <c r="L47" i="291" s="1"/>
  <c r="M47" i="291" s="1"/>
  <c r="N47" i="291" s="1"/>
  <c r="F44" i="276"/>
  <c r="C93" i="276"/>
  <c r="C94" i="276" s="1"/>
  <c r="C49" i="276" s="1"/>
  <c r="I44" i="276"/>
  <c r="C66" i="276"/>
  <c r="C21" i="276" s="1"/>
  <c r="C20" i="276"/>
  <c r="G40" i="276"/>
  <c r="E44" i="276"/>
  <c r="D35" i="278"/>
  <c r="Y41" i="264" s="1"/>
  <c r="F40" i="276"/>
  <c r="C26" i="276"/>
  <c r="C58" i="276"/>
  <c r="C13" i="276" s="1"/>
  <c r="C85" i="276"/>
  <c r="C86" i="276" s="1"/>
  <c r="C41" i="276" s="1"/>
  <c r="C89" i="276"/>
  <c r="C90" i="276" s="1"/>
  <c r="C45" i="276" s="1"/>
  <c r="C30" i="276"/>
  <c r="C80" i="276"/>
  <c r="C35" i="276" s="1"/>
  <c r="C23" i="278" s="1"/>
  <c r="X36" i="264" s="1"/>
  <c r="X93" i="264" s="1"/>
  <c r="C34" i="276"/>
  <c r="D44" i="276"/>
  <c r="B25" i="278"/>
  <c r="B62" i="278" s="1"/>
  <c r="I48" i="276"/>
  <c r="D40" i="276"/>
  <c r="H90" i="276"/>
  <c r="H45" i="276" s="1"/>
  <c r="H44" i="276"/>
  <c r="I86" i="276"/>
  <c r="I41" i="276" s="1"/>
  <c r="I40" i="276"/>
  <c r="B90" i="276"/>
  <c r="B45" i="276" s="1"/>
  <c r="B43" i="278" s="1"/>
  <c r="B73" i="278" s="1"/>
  <c r="B44" i="276"/>
  <c r="B29" i="277"/>
  <c r="B24" i="278" s="1"/>
  <c r="B23" i="277"/>
  <c r="B18" i="278" s="1"/>
  <c r="C17" i="277"/>
  <c r="I41" i="278"/>
  <c r="AD45" i="264" s="1"/>
  <c r="AD20" i="264" s="1"/>
  <c r="I40" i="278"/>
  <c r="I43" i="278"/>
  <c r="I73" i="278" s="1"/>
  <c r="I42" i="278"/>
  <c r="C30" i="277"/>
  <c r="C24" i="277"/>
  <c r="C19" i="278" s="1"/>
  <c r="C59" i="278" s="1"/>
  <c r="D18" i="277"/>
  <c r="B94" i="276"/>
  <c r="B49" i="276" s="1"/>
  <c r="B48" i="276"/>
  <c r="I23" i="278"/>
  <c r="AD36" i="264" s="1"/>
  <c r="AD93" i="264" s="1"/>
  <c r="I22" i="278"/>
  <c r="I25" i="278"/>
  <c r="I62" i="278" s="1"/>
  <c r="I24" i="278"/>
  <c r="D28" i="277"/>
  <c r="D22" i="277"/>
  <c r="E16" i="277"/>
  <c r="E86" i="276"/>
  <c r="E41" i="276" s="1"/>
  <c r="E40" i="276"/>
  <c r="B86" i="276"/>
  <c r="B41" i="276" s="1"/>
  <c r="B40" i="276"/>
  <c r="C13" i="278"/>
  <c r="C56" i="278" s="1"/>
  <c r="M14" i="265"/>
  <c r="B28" i="277"/>
  <c r="B23" i="278" s="1"/>
  <c r="W36" i="264" s="1"/>
  <c r="W93" i="264" s="1"/>
  <c r="B22" i="277"/>
  <c r="B17" i="278" s="1"/>
  <c r="B13" i="278"/>
  <c r="B56" i="278" s="1"/>
  <c r="B12" i="278"/>
  <c r="B11" i="278"/>
  <c r="W28" i="264" s="1"/>
  <c r="W85" i="264" s="1"/>
  <c r="A48" i="278"/>
  <c r="A42" i="278"/>
  <c r="B19" i="278"/>
  <c r="B59" i="278" s="1"/>
  <c r="C48" i="276"/>
  <c r="D11" i="278"/>
  <c r="Y28" i="264" s="1"/>
  <c r="Y85" i="264" s="1"/>
  <c r="I47" i="278"/>
  <c r="AD49" i="264" s="1"/>
  <c r="I46" i="278"/>
  <c r="I48" i="278"/>
  <c r="I49" i="278"/>
  <c r="I76" i="278" s="1"/>
  <c r="N14" i="265"/>
  <c r="N16" i="265"/>
  <c r="I16" i="265" l="1"/>
  <c r="J20" i="265"/>
  <c r="J16" i="265"/>
  <c r="B10" i="278"/>
  <c r="O14" i="265"/>
  <c r="O16" i="265"/>
  <c r="D15" i="277"/>
  <c r="E15" i="277" s="1"/>
  <c r="C21" i="277"/>
  <c r="C16" i="278" s="1"/>
  <c r="C10" i="278"/>
  <c r="C27" i="277"/>
  <c r="C22" i="278" s="1"/>
  <c r="L16" i="265"/>
  <c r="L14" i="265"/>
  <c r="B21" i="277"/>
  <c r="B16" i="278" s="1"/>
  <c r="B27" i="277"/>
  <c r="B22" i="278" s="1"/>
  <c r="K16" i="265"/>
  <c r="K14" i="265"/>
  <c r="M62" i="284"/>
  <c r="M49" i="284" s="1"/>
  <c r="X15" i="264"/>
  <c r="G62" i="284"/>
  <c r="H65" i="284"/>
  <c r="I21" i="265"/>
  <c r="I20" i="265"/>
  <c r="W32" i="264"/>
  <c r="W89" i="264" s="1"/>
  <c r="U38" i="283" s="1"/>
  <c r="AD15" i="264"/>
  <c r="I20" i="274"/>
  <c r="H20" i="274"/>
  <c r="N20" i="274"/>
  <c r="L20" i="274"/>
  <c r="M20" i="274"/>
  <c r="K20" i="274"/>
  <c r="J20" i="274"/>
  <c r="H60" i="293"/>
  <c r="I60" i="293"/>
  <c r="J60" i="293"/>
  <c r="K60" i="293"/>
  <c r="L60" i="293"/>
  <c r="M60" i="293"/>
  <c r="N60" i="293"/>
  <c r="I19" i="274"/>
  <c r="N19" i="274"/>
  <c r="J19" i="274"/>
  <c r="M19" i="274"/>
  <c r="K19" i="274"/>
  <c r="L19" i="274"/>
  <c r="H19" i="274"/>
  <c r="H61" i="293"/>
  <c r="I61" i="293"/>
  <c r="J61" i="293"/>
  <c r="K61" i="293"/>
  <c r="L61" i="293"/>
  <c r="M61" i="293"/>
  <c r="N61" i="293"/>
  <c r="C40" i="276"/>
  <c r="C25" i="278"/>
  <c r="C62" i="278" s="1"/>
  <c r="C44" i="276"/>
  <c r="B42" i="278"/>
  <c r="B41" i="278"/>
  <c r="W45" i="264" s="1"/>
  <c r="W20" i="264" s="1"/>
  <c r="W21" i="264" s="1"/>
  <c r="AL20" i="264" s="1"/>
  <c r="I36" i="278"/>
  <c r="I35" i="278"/>
  <c r="AD41" i="264" s="1"/>
  <c r="I34" i="278"/>
  <c r="I37" i="278"/>
  <c r="I70" i="278" s="1"/>
  <c r="E28" i="277"/>
  <c r="F16" i="277"/>
  <c r="E22" i="277"/>
  <c r="E11" i="278"/>
  <c r="Z28" i="264" s="1"/>
  <c r="Z85" i="264" s="1"/>
  <c r="C23" i="277"/>
  <c r="C18" i="278" s="1"/>
  <c r="C29" i="277"/>
  <c r="C24" i="278" s="1"/>
  <c r="D17" i="277"/>
  <c r="C12" i="278"/>
  <c r="E35" i="278"/>
  <c r="Z41" i="264" s="1"/>
  <c r="D17" i="278"/>
  <c r="D41" i="278"/>
  <c r="Y45" i="264" s="1"/>
  <c r="Y20" i="264" s="1"/>
  <c r="N21" i="265"/>
  <c r="N20" i="265"/>
  <c r="D47" i="278"/>
  <c r="Y49" i="264" s="1"/>
  <c r="D23" i="278"/>
  <c r="Y36" i="264" s="1"/>
  <c r="Y93" i="264" s="1"/>
  <c r="C49" i="278"/>
  <c r="C76" i="278" s="1"/>
  <c r="C47" i="278"/>
  <c r="X49" i="264" s="1"/>
  <c r="C43" i="278"/>
  <c r="C73" i="278" s="1"/>
  <c r="C41" i="278"/>
  <c r="X45" i="264" s="1"/>
  <c r="X20" i="264" s="1"/>
  <c r="M20" i="265"/>
  <c r="M21" i="265"/>
  <c r="B34" i="278"/>
  <c r="B37" i="278"/>
  <c r="B70" i="278" s="1"/>
  <c r="B35" i="278"/>
  <c r="W41" i="264" s="1"/>
  <c r="B36" i="278"/>
  <c r="C37" i="278"/>
  <c r="C70" i="278" s="1"/>
  <c r="C36" i="278"/>
  <c r="C34" i="278"/>
  <c r="C35" i="278"/>
  <c r="X41" i="264" s="1"/>
  <c r="B49" i="278"/>
  <c r="B76" i="278" s="1"/>
  <c r="B47" i="278"/>
  <c r="W49" i="264" s="1"/>
  <c r="B48" i="278"/>
  <c r="D30" i="277"/>
  <c r="D24" i="277"/>
  <c r="E18" i="277"/>
  <c r="D37" i="278"/>
  <c r="D70" i="278" s="1"/>
  <c r="D13" i="278"/>
  <c r="D56" i="278" s="1"/>
  <c r="B40" i="278" l="1"/>
  <c r="C40" i="278"/>
  <c r="D10" i="278"/>
  <c r="D34" i="278"/>
  <c r="D21" i="277"/>
  <c r="D27" i="277"/>
  <c r="D46" i="278" s="1"/>
  <c r="C46" i="278"/>
  <c r="B46" i="278"/>
  <c r="O20" i="265"/>
  <c r="O21" i="265"/>
  <c r="L21" i="265"/>
  <c r="L20" i="265"/>
  <c r="K21" i="265"/>
  <c r="K20" i="265"/>
  <c r="M55" i="284"/>
  <c r="M57" i="284"/>
  <c r="L39" i="285" s="1"/>
  <c r="I65" i="316" s="1"/>
  <c r="M54" i="284"/>
  <c r="M56" i="284"/>
  <c r="M50" i="284"/>
  <c r="G49" i="284"/>
  <c r="G50" i="284"/>
  <c r="G54" i="284"/>
  <c r="G57" i="284"/>
  <c r="F39" i="285" s="1"/>
  <c r="G56" i="284"/>
  <c r="G55" i="284"/>
  <c r="H62" i="284"/>
  <c r="I65" i="284"/>
  <c r="F36" i="283"/>
  <c r="AJ32" i="283"/>
  <c r="E39" i="285"/>
  <c r="B65" i="316" s="1"/>
  <c r="T38" i="283"/>
  <c r="Y32" i="264"/>
  <c r="Y89" i="264" s="1"/>
  <c r="W15" i="264"/>
  <c r="I22" i="264"/>
  <c r="X21" i="264"/>
  <c r="AM20" i="264" s="1"/>
  <c r="E24" i="277"/>
  <c r="E30" i="277"/>
  <c r="F18" i="277"/>
  <c r="E13" i="278"/>
  <c r="E56" i="278" s="1"/>
  <c r="D19" i="278"/>
  <c r="D59" i="278" s="1"/>
  <c r="D43" i="278"/>
  <c r="D73" i="278" s="1"/>
  <c r="E37" i="278"/>
  <c r="E70" i="278" s="1"/>
  <c r="E21" i="277"/>
  <c r="F15" i="277"/>
  <c r="E27" i="277"/>
  <c r="E10" i="278"/>
  <c r="D25" i="278"/>
  <c r="D62" i="278" s="1"/>
  <c r="D49" i="278"/>
  <c r="D76" i="278" s="1"/>
  <c r="Y21" i="264"/>
  <c r="E34" i="278"/>
  <c r="E23" i="278"/>
  <c r="Z36" i="264" s="1"/>
  <c r="Z93" i="264" s="1"/>
  <c r="E47" i="278"/>
  <c r="Z49" i="264" s="1"/>
  <c r="D40" i="278"/>
  <c r="D16" i="278"/>
  <c r="E17" i="278"/>
  <c r="E41" i="278"/>
  <c r="Z45" i="264" s="1"/>
  <c r="Z20" i="264" s="1"/>
  <c r="Z21" i="264" s="1"/>
  <c r="F28" i="277"/>
  <c r="F22" i="277"/>
  <c r="G16" i="277"/>
  <c r="F11" i="278"/>
  <c r="AA28" i="264" s="1"/>
  <c r="AA85" i="264" s="1"/>
  <c r="F35" i="278"/>
  <c r="AA41" i="264" s="1"/>
  <c r="C42" i="278"/>
  <c r="C48" i="278"/>
  <c r="D29" i="277"/>
  <c r="D23" i="277"/>
  <c r="E17" i="277"/>
  <c r="D36" i="278"/>
  <c r="D12" i="278"/>
  <c r="D22" i="278" l="1"/>
  <c r="L40" i="290"/>
  <c r="I65" i="317" s="1"/>
  <c r="F38" i="285"/>
  <c r="L32" i="285"/>
  <c r="E58" i="266"/>
  <c r="E55" i="268" s="1"/>
  <c r="E54" i="271" s="1"/>
  <c r="E57" i="266"/>
  <c r="E54" i="268" s="1"/>
  <c r="F36" i="285"/>
  <c r="F37" i="285"/>
  <c r="F40" i="290"/>
  <c r="C65" i="317" s="1"/>
  <c r="C65" i="316"/>
  <c r="H49" i="284"/>
  <c r="H50" i="284"/>
  <c r="H57" i="284"/>
  <c r="G39" i="285" s="1"/>
  <c r="D65" i="316" s="1"/>
  <c r="H54" i="284"/>
  <c r="H56" i="284"/>
  <c r="H55" i="284"/>
  <c r="F32" i="285"/>
  <c r="J22" i="264"/>
  <c r="I62" i="284"/>
  <c r="J65" i="284"/>
  <c r="W16" i="264"/>
  <c r="X16" i="264"/>
  <c r="Y15" i="264"/>
  <c r="Y16" i="264" s="1"/>
  <c r="Z32" i="264"/>
  <c r="Z89" i="264" s="1"/>
  <c r="AI32" i="283"/>
  <c r="E36" i="283"/>
  <c r="E38" i="285" s="1"/>
  <c r="V38" i="283"/>
  <c r="E40" i="290"/>
  <c r="B65" i="317" s="1"/>
  <c r="E32" i="285"/>
  <c r="F23" i="278"/>
  <c r="AA36" i="264" s="1"/>
  <c r="AA93" i="264" s="1"/>
  <c r="F47" i="278"/>
  <c r="AA49" i="264" s="1"/>
  <c r="E22" i="278"/>
  <c r="E46" i="278"/>
  <c r="E29" i="277"/>
  <c r="E23" i="277"/>
  <c r="F17" i="277"/>
  <c r="E12" i="278"/>
  <c r="E36" i="278"/>
  <c r="L22" i="264"/>
  <c r="AO20" i="264"/>
  <c r="F27" i="277"/>
  <c r="F21" i="277"/>
  <c r="G15" i="277"/>
  <c r="F10" i="278"/>
  <c r="F34" i="278"/>
  <c r="G22" i="277"/>
  <c r="H16" i="277"/>
  <c r="G28" i="277"/>
  <c r="G35" i="278"/>
  <c r="AB41" i="264" s="1"/>
  <c r="G11" i="278"/>
  <c r="AB28" i="264" s="1"/>
  <c r="AB85" i="264" s="1"/>
  <c r="AN20" i="264"/>
  <c r="K22" i="264"/>
  <c r="E16" i="278"/>
  <c r="E40" i="278"/>
  <c r="E25" i="278"/>
  <c r="E62" i="278" s="1"/>
  <c r="E49" i="278"/>
  <c r="E76" i="278" s="1"/>
  <c r="F30" i="277"/>
  <c r="F24" i="277"/>
  <c r="G18" i="277"/>
  <c r="F13" i="278"/>
  <c r="F56" i="278" s="1"/>
  <c r="F37" i="278"/>
  <c r="F70" i="278" s="1"/>
  <c r="D18" i="278"/>
  <c r="D42" i="278"/>
  <c r="D24" i="278"/>
  <c r="D48" i="278"/>
  <c r="F17" i="278"/>
  <c r="F41" i="278"/>
  <c r="AA45" i="264" s="1"/>
  <c r="AA20" i="264" s="1"/>
  <c r="AA21" i="264" s="1"/>
  <c r="M22" i="264" s="1"/>
  <c r="E19" i="278"/>
  <c r="E59" i="278" s="1"/>
  <c r="E43" i="278"/>
  <c r="E73" i="278" s="1"/>
  <c r="L41" i="292" l="1"/>
  <c r="I245" i="309" s="1"/>
  <c r="L33" i="290"/>
  <c r="I58" i="266"/>
  <c r="I55" i="268" s="1"/>
  <c r="I54" i="271" s="1"/>
  <c r="I57" i="266"/>
  <c r="I54" i="268" s="1"/>
  <c r="H58" i="266"/>
  <c r="H55" i="268" s="1"/>
  <c r="H54" i="271" s="1"/>
  <c r="H57" i="266"/>
  <c r="H54" i="268" s="1"/>
  <c r="E49" i="268"/>
  <c r="G58" i="266"/>
  <c r="G55" i="268" s="1"/>
  <c r="G54" i="271" s="1"/>
  <c r="G57" i="266"/>
  <c r="G54" i="268" s="1"/>
  <c r="F58" i="266"/>
  <c r="F55" i="268" s="1"/>
  <c r="F54" i="271" s="1"/>
  <c r="F57" i="266"/>
  <c r="F54" i="268" s="1"/>
  <c r="F33" i="290"/>
  <c r="F41" i="292"/>
  <c r="C245" i="309" s="1"/>
  <c r="E37" i="285"/>
  <c r="E36" i="285"/>
  <c r="I49" i="284"/>
  <c r="I50" i="284"/>
  <c r="I57" i="284"/>
  <c r="H39" i="285" s="1"/>
  <c r="E65" i="316" s="1"/>
  <c r="I56" i="284"/>
  <c r="I55" i="284"/>
  <c r="I54" i="284"/>
  <c r="E53" i="271"/>
  <c r="E48" i="271" s="1"/>
  <c r="J62" i="284"/>
  <c r="K65" i="284"/>
  <c r="Z15" i="264"/>
  <c r="Z16" i="264" s="1"/>
  <c r="E41" i="292"/>
  <c r="B245" i="309" s="1"/>
  <c r="E33" i="290"/>
  <c r="AK32" i="283"/>
  <c r="G36" i="283"/>
  <c r="G38" i="285" s="1"/>
  <c r="K15" i="264"/>
  <c r="AN15" i="264"/>
  <c r="AA32" i="264"/>
  <c r="AA89" i="264" s="1"/>
  <c r="G40" i="290"/>
  <c r="D65" i="317" s="1"/>
  <c r="G32" i="285"/>
  <c r="W38" i="283"/>
  <c r="J15" i="264"/>
  <c r="AM15" i="264"/>
  <c r="AL15" i="264"/>
  <c r="I15" i="264"/>
  <c r="H18" i="277"/>
  <c r="G30" i="277"/>
  <c r="G24" i="277"/>
  <c r="G13" i="278"/>
  <c r="G56" i="278" s="1"/>
  <c r="G37" i="278"/>
  <c r="G70" i="278" s="1"/>
  <c r="F19" i="278"/>
  <c r="F59" i="278" s="1"/>
  <c r="F43" i="278"/>
  <c r="F73" i="278" s="1"/>
  <c r="F25" i="278"/>
  <c r="F62" i="278" s="1"/>
  <c r="F49" i="278"/>
  <c r="F76" i="278" s="1"/>
  <c r="H22" i="277"/>
  <c r="H28" i="277"/>
  <c r="H11" i="278"/>
  <c r="AC28" i="264" s="1"/>
  <c r="AC85" i="264" s="1"/>
  <c r="H35" i="278"/>
  <c r="AC41" i="264" s="1"/>
  <c r="G27" i="277"/>
  <c r="G21" i="277"/>
  <c r="H15" i="277"/>
  <c r="G34" i="278"/>
  <c r="G10" i="278"/>
  <c r="E18" i="278"/>
  <c r="E42" i="278"/>
  <c r="F22" i="278"/>
  <c r="F46" i="278"/>
  <c r="G23" i="278"/>
  <c r="AB36" i="264" s="1"/>
  <c r="AB93" i="264" s="1"/>
  <c r="G47" i="278"/>
  <c r="AB49" i="264" s="1"/>
  <c r="F23" i="277"/>
  <c r="F29" i="277"/>
  <c r="G17" i="277"/>
  <c r="F12" i="278"/>
  <c r="F36" i="278"/>
  <c r="G17" i="278"/>
  <c r="G41" i="278"/>
  <c r="AB45" i="264" s="1"/>
  <c r="AB20" i="264" s="1"/>
  <c r="AB21" i="264" s="1"/>
  <c r="N22" i="264" s="1"/>
  <c r="F16" i="278"/>
  <c r="F40" i="278"/>
  <c r="E24" i="278"/>
  <c r="E48" i="278"/>
  <c r="L34" i="292" l="1"/>
  <c r="L41" i="294"/>
  <c r="L34" i="294" s="1"/>
  <c r="F49" i="268"/>
  <c r="G40" i="266"/>
  <c r="G37" i="268" s="1"/>
  <c r="G37" i="271" s="1"/>
  <c r="G20" i="271" s="1"/>
  <c r="G39" i="266"/>
  <c r="G36" i="268" s="1"/>
  <c r="G36" i="271" s="1"/>
  <c r="E40" i="266"/>
  <c r="E39" i="266"/>
  <c r="J58" i="266"/>
  <c r="J55" i="268" s="1"/>
  <c r="J54" i="271" s="1"/>
  <c r="J57" i="266"/>
  <c r="J54" i="268" s="1"/>
  <c r="F40" i="266"/>
  <c r="F39" i="266"/>
  <c r="F34" i="292"/>
  <c r="F41" i="294"/>
  <c r="C311" i="309" s="1"/>
  <c r="G37" i="285"/>
  <c r="G36" i="285"/>
  <c r="F53" i="271"/>
  <c r="F48" i="271" s="1"/>
  <c r="J50" i="284"/>
  <c r="J49" i="284"/>
  <c r="J54" i="284"/>
  <c r="J57" i="284"/>
  <c r="I39" i="285" s="1"/>
  <c r="F65" i="316" s="1"/>
  <c r="J56" i="284"/>
  <c r="J55" i="284"/>
  <c r="AA15" i="264"/>
  <c r="AA16" i="264" s="1"/>
  <c r="M15" i="264" s="1"/>
  <c r="AO15" i="264"/>
  <c r="L15" i="264"/>
  <c r="X38" i="283"/>
  <c r="I36" i="283" s="1"/>
  <c r="K62" i="284"/>
  <c r="L65" i="284"/>
  <c r="L62" i="284" s="1"/>
  <c r="AB32" i="264"/>
  <c r="AB89" i="264" s="1"/>
  <c r="E14" i="266"/>
  <c r="E16" i="266"/>
  <c r="AL32" i="283"/>
  <c r="H36" i="283"/>
  <c r="H38" i="285" s="1"/>
  <c r="G41" i="292"/>
  <c r="D245" i="309" s="1"/>
  <c r="G33" i="290"/>
  <c r="G14" i="266"/>
  <c r="G16" i="266"/>
  <c r="E41" i="294"/>
  <c r="E34" i="292"/>
  <c r="F14" i="266"/>
  <c r="F16" i="266"/>
  <c r="H40" i="290"/>
  <c r="E65" i="317" s="1"/>
  <c r="H32" i="285"/>
  <c r="G40" i="278"/>
  <c r="G16" i="278"/>
  <c r="H47" i="278"/>
  <c r="AC49" i="264" s="1"/>
  <c r="H23" i="278"/>
  <c r="AC36" i="264" s="1"/>
  <c r="AC93" i="264" s="1"/>
  <c r="G43" i="278"/>
  <c r="G73" i="278" s="1"/>
  <c r="G19" i="278"/>
  <c r="G59" i="278" s="1"/>
  <c r="H53" i="271"/>
  <c r="H48" i="271" s="1"/>
  <c r="H49" i="268"/>
  <c r="G25" i="278"/>
  <c r="G62" i="278" s="1"/>
  <c r="G49" i="278"/>
  <c r="G76" i="278" s="1"/>
  <c r="I53" i="271"/>
  <c r="I48" i="271" s="1"/>
  <c r="I49" i="268"/>
  <c r="H27" i="277"/>
  <c r="H21" i="277"/>
  <c r="H34" i="278"/>
  <c r="H10" i="278"/>
  <c r="G29" i="277"/>
  <c r="H17" i="277"/>
  <c r="G23" i="277"/>
  <c r="G12" i="278"/>
  <c r="G36" i="278"/>
  <c r="G53" i="271"/>
  <c r="G48" i="271" s="1"/>
  <c r="G49" i="268"/>
  <c r="F24" i="278"/>
  <c r="F48" i="278"/>
  <c r="G46" i="278"/>
  <c r="G22" i="278"/>
  <c r="H17" i="278"/>
  <c r="H41" i="278"/>
  <c r="AC45" i="264" s="1"/>
  <c r="AC20" i="264" s="1"/>
  <c r="F18" i="278"/>
  <c r="F42" i="278"/>
  <c r="H30" i="277"/>
  <c r="H24" i="277"/>
  <c r="H13" i="278"/>
  <c r="H56" i="278" s="1"/>
  <c r="H37" i="278"/>
  <c r="H70" i="278" s="1"/>
  <c r="I311" i="309" l="1"/>
  <c r="I38" i="285"/>
  <c r="F34" i="294"/>
  <c r="H40" i="266"/>
  <c r="H39" i="266"/>
  <c r="I14" i="266"/>
  <c r="I40" i="266"/>
  <c r="I21" i="266" s="1"/>
  <c r="I39" i="266"/>
  <c r="H37" i="285"/>
  <c r="H36" i="285"/>
  <c r="I37" i="285"/>
  <c r="I36" i="285"/>
  <c r="E34" i="294"/>
  <c r="B311" i="309"/>
  <c r="L49" i="284"/>
  <c r="L50" i="284"/>
  <c r="L57" i="284"/>
  <c r="L55" i="284"/>
  <c r="L54" i="284"/>
  <c r="L56" i="284"/>
  <c r="K49" i="284"/>
  <c r="K50" i="284"/>
  <c r="K56" i="284"/>
  <c r="K57" i="284"/>
  <c r="J39" i="285" s="1"/>
  <c r="G65" i="316" s="1"/>
  <c r="K55" i="284"/>
  <c r="K54" i="284"/>
  <c r="G19" i="268"/>
  <c r="G21" i="266"/>
  <c r="I32" i="285"/>
  <c r="I40" i="290"/>
  <c r="H14" i="266"/>
  <c r="H16" i="266"/>
  <c r="G20" i="268"/>
  <c r="I16" i="266"/>
  <c r="E36" i="268"/>
  <c r="E20" i="266"/>
  <c r="F21" i="266"/>
  <c r="F37" i="268"/>
  <c r="G31" i="268"/>
  <c r="G14" i="268" s="1"/>
  <c r="H41" i="292"/>
  <c r="E245" i="309" s="1"/>
  <c r="H33" i="290"/>
  <c r="G41" i="294"/>
  <c r="G34" i="292"/>
  <c r="Y38" i="283"/>
  <c r="J36" i="283" s="1"/>
  <c r="AC32" i="264"/>
  <c r="AC89" i="264" s="1"/>
  <c r="G20" i="266"/>
  <c r="F36" i="268"/>
  <c r="F20" i="266"/>
  <c r="E21" i="266"/>
  <c r="E37" i="268"/>
  <c r="AB15" i="264"/>
  <c r="AB16" i="264" s="1"/>
  <c r="N15" i="264" s="1"/>
  <c r="G20" i="273"/>
  <c r="G15" i="275" s="1"/>
  <c r="D108" i="259" s="1"/>
  <c r="D52" i="281"/>
  <c r="H25" i="278"/>
  <c r="H62" i="278" s="1"/>
  <c r="H49" i="278"/>
  <c r="H76" i="278" s="1"/>
  <c r="H29" i="277"/>
  <c r="H23" i="277"/>
  <c r="H12" i="278"/>
  <c r="H36" i="278"/>
  <c r="H40" i="278"/>
  <c r="H16" i="278"/>
  <c r="G31" i="271"/>
  <c r="G19" i="271"/>
  <c r="G18" i="278"/>
  <c r="G42" i="278"/>
  <c r="G24" i="278"/>
  <c r="G48" i="278"/>
  <c r="H22" i="278"/>
  <c r="H46" i="278"/>
  <c r="J53" i="271"/>
  <c r="J48" i="271" s="1"/>
  <c r="J49" i="268"/>
  <c r="H43" i="278"/>
  <c r="H73" i="278" s="1"/>
  <c r="H19" i="278"/>
  <c r="H59" i="278" s="1"/>
  <c r="AC21" i="264"/>
  <c r="O22" i="264" s="1"/>
  <c r="AD21" i="264"/>
  <c r="P22" i="264" s="1"/>
  <c r="J38" i="285" l="1"/>
  <c r="L58" i="266"/>
  <c r="L57" i="266"/>
  <c r="L54" i="268" s="1"/>
  <c r="J40" i="266"/>
  <c r="J39" i="266"/>
  <c r="K58" i="266"/>
  <c r="K55" i="268" s="1"/>
  <c r="K54" i="271" s="1"/>
  <c r="K57" i="266"/>
  <c r="K54" i="268" s="1"/>
  <c r="J36" i="285"/>
  <c r="J37" i="285"/>
  <c r="I37" i="268"/>
  <c r="I20" i="268" s="1"/>
  <c r="G34" i="294"/>
  <c r="D311" i="309"/>
  <c r="I41" i="292"/>
  <c r="F245" i="309" s="1"/>
  <c r="F65" i="317"/>
  <c r="I33" i="290"/>
  <c r="H21" i="266"/>
  <c r="H37" i="268"/>
  <c r="H20" i="266"/>
  <c r="H36" i="268"/>
  <c r="I20" i="266"/>
  <c r="I36" i="268"/>
  <c r="I37" i="271"/>
  <c r="I20" i="271" s="1"/>
  <c r="F52" i="281" s="1"/>
  <c r="E20" i="268"/>
  <c r="E37" i="271"/>
  <c r="E20" i="271" s="1"/>
  <c r="F37" i="271"/>
  <c r="F20" i="271" s="1"/>
  <c r="F20" i="268"/>
  <c r="Z38" i="283"/>
  <c r="K36" i="283" s="1"/>
  <c r="K38" i="285" s="1"/>
  <c r="K39" i="285"/>
  <c r="H65" i="316" s="1"/>
  <c r="AA38" i="283"/>
  <c r="L36" i="283" s="1"/>
  <c r="L38" i="285" s="1"/>
  <c r="AC15" i="264"/>
  <c r="J40" i="290"/>
  <c r="G65" i="317" s="1"/>
  <c r="J32" i="285"/>
  <c r="J16" i="266"/>
  <c r="J14" i="266"/>
  <c r="F36" i="271"/>
  <c r="F31" i="268"/>
  <c r="F14" i="268" s="1"/>
  <c r="F19" i="268"/>
  <c r="H41" i="294"/>
  <c r="H34" i="292"/>
  <c r="E36" i="271"/>
  <c r="E31" i="268"/>
  <c r="E14" i="268" s="1"/>
  <c r="E19" i="268"/>
  <c r="D95" i="259"/>
  <c r="G19" i="273"/>
  <c r="D70" i="259" s="1"/>
  <c r="D38" i="281"/>
  <c r="H42" i="278"/>
  <c r="H18" i="278"/>
  <c r="L55" i="268"/>
  <c r="L54" i="271" s="1"/>
  <c r="H48" i="278"/>
  <c r="H24" i="278"/>
  <c r="G66" i="273"/>
  <c r="G14" i="271"/>
  <c r="G50" i="273" s="1"/>
  <c r="K37" i="285" l="1"/>
  <c r="K36" i="285"/>
  <c r="L37" i="285"/>
  <c r="L36" i="285"/>
  <c r="I41" i="294"/>
  <c r="I34" i="294" s="1"/>
  <c r="I34" i="292"/>
  <c r="H34" i="294"/>
  <c r="E311" i="309"/>
  <c r="I20" i="273"/>
  <c r="I15" i="275" s="1"/>
  <c r="F108" i="259" s="1"/>
  <c r="H20" i="268"/>
  <c r="H37" i="271"/>
  <c r="H20" i="271" s="1"/>
  <c r="I19" i="268"/>
  <c r="I31" i="268"/>
  <c r="I14" i="268" s="1"/>
  <c r="I36" i="271"/>
  <c r="H36" i="271"/>
  <c r="H19" i="268"/>
  <c r="H31" i="268"/>
  <c r="H14" i="268" s="1"/>
  <c r="J36" i="268"/>
  <c r="J20" i="266"/>
  <c r="E31" i="271"/>
  <c r="E14" i="271" s="1"/>
  <c r="E19" i="271"/>
  <c r="AD16" i="264"/>
  <c r="P15" i="264" s="1"/>
  <c r="AC16" i="264"/>
  <c r="O15" i="264" s="1"/>
  <c r="F20" i="273"/>
  <c r="C52" i="281"/>
  <c r="E20" i="273"/>
  <c r="B52" i="281"/>
  <c r="F31" i="271"/>
  <c r="F19" i="271"/>
  <c r="J41" i="292"/>
  <c r="G245" i="309" s="1"/>
  <c r="J33" i="290"/>
  <c r="J21" i="266"/>
  <c r="J37" i="268"/>
  <c r="K40" i="290"/>
  <c r="H65" i="317" s="1"/>
  <c r="K32" i="285"/>
  <c r="G14" i="273"/>
  <c r="G14" i="275"/>
  <c r="K53" i="271"/>
  <c r="K48" i="271" s="1"/>
  <c r="K49" i="268"/>
  <c r="L53" i="271"/>
  <c r="L48" i="271" s="1"/>
  <c r="L49" i="268"/>
  <c r="F311" i="309" l="1"/>
  <c r="K40" i="266"/>
  <c r="K39" i="266"/>
  <c r="L40" i="266"/>
  <c r="L39" i="266"/>
  <c r="F95" i="259"/>
  <c r="D82" i="259"/>
  <c r="H20" i="273"/>
  <c r="E52" i="281"/>
  <c r="I19" i="271"/>
  <c r="I31" i="271"/>
  <c r="H19" i="271"/>
  <c r="H31" i="271"/>
  <c r="F66" i="273"/>
  <c r="F14" i="271"/>
  <c r="F50" i="273" s="1"/>
  <c r="C95" i="259"/>
  <c r="F15" i="275"/>
  <c r="C108" i="259" s="1"/>
  <c r="F19" i="273"/>
  <c r="C38" i="281"/>
  <c r="E19" i="273"/>
  <c r="B38" i="281"/>
  <c r="K41" i="292"/>
  <c r="H245" i="309" s="1"/>
  <c r="K33" i="290"/>
  <c r="J20" i="268"/>
  <c r="J37" i="271"/>
  <c r="J20" i="271" s="1"/>
  <c r="K16" i="266"/>
  <c r="K14" i="266"/>
  <c r="J41" i="294"/>
  <c r="J34" i="292"/>
  <c r="E15" i="275"/>
  <c r="B108" i="259" s="1"/>
  <c r="B95" i="259"/>
  <c r="L16" i="266"/>
  <c r="L14" i="266"/>
  <c r="J19" i="268"/>
  <c r="J31" i="268"/>
  <c r="J14" i="268" s="1"/>
  <c r="J36" i="271"/>
  <c r="J34" i="294" l="1"/>
  <c r="G311" i="309"/>
  <c r="E38" i="281"/>
  <c r="H19" i="273"/>
  <c r="I14" i="271"/>
  <c r="I50" i="273" s="1"/>
  <c r="I66" i="273"/>
  <c r="F38" i="281"/>
  <c r="I19" i="273"/>
  <c r="H14" i="271"/>
  <c r="H50" i="273" s="1"/>
  <c r="H66" i="273"/>
  <c r="E95" i="259"/>
  <c r="H15" i="275"/>
  <c r="E108" i="259" s="1"/>
  <c r="J31" i="271"/>
  <c r="J19" i="271"/>
  <c r="K36" i="268"/>
  <c r="K20" i="266"/>
  <c r="L36" i="268"/>
  <c r="L20" i="266"/>
  <c r="K41" i="294"/>
  <c r="K34" i="292"/>
  <c r="C70" i="259"/>
  <c r="F14" i="273"/>
  <c r="F14" i="275"/>
  <c r="L21" i="266"/>
  <c r="L37" i="268"/>
  <c r="K21" i="266"/>
  <c r="K37" i="268"/>
  <c r="J20" i="273"/>
  <c r="G52" i="281"/>
  <c r="B70" i="259"/>
  <c r="E14" i="273"/>
  <c r="E14" i="275"/>
  <c r="K34" i="294" l="1"/>
  <c r="H311" i="309"/>
  <c r="F70" i="259"/>
  <c r="I14" i="273"/>
  <c r="I14" i="275"/>
  <c r="E70" i="259"/>
  <c r="H14" i="273"/>
  <c r="H14" i="275"/>
  <c r="L20" i="268"/>
  <c r="L37" i="271"/>
  <c r="L20" i="271" s="1"/>
  <c r="B82" i="259"/>
  <c r="G95" i="259"/>
  <c r="J15" i="275"/>
  <c r="G108" i="259" s="1"/>
  <c r="K36" i="271"/>
  <c r="K31" i="268"/>
  <c r="K14" i="268" s="1"/>
  <c r="K19" i="268"/>
  <c r="K20" i="268"/>
  <c r="K37" i="271"/>
  <c r="K20" i="271" s="1"/>
  <c r="J19" i="273"/>
  <c r="G38" i="281"/>
  <c r="C82" i="259"/>
  <c r="L36" i="271"/>
  <c r="L31" i="268"/>
  <c r="L14" i="268" s="1"/>
  <c r="L19" i="268"/>
  <c r="J14" i="271"/>
  <c r="J50" i="273" s="1"/>
  <c r="J66" i="273"/>
  <c r="E82" i="259" l="1"/>
  <c r="F82" i="259"/>
  <c r="G70" i="259"/>
  <c r="J14" i="275"/>
  <c r="J14" i="273"/>
  <c r="L19" i="271"/>
  <c r="L31" i="271"/>
  <c r="K19" i="271"/>
  <c r="K31" i="271"/>
  <c r="L20" i="273"/>
  <c r="I52" i="281"/>
  <c r="H52" i="281"/>
  <c r="K20" i="273"/>
  <c r="K19" i="273" l="1"/>
  <c r="H38" i="281"/>
  <c r="L15" i="275"/>
  <c r="I108" i="259" s="1"/>
  <c r="I95" i="259"/>
  <c r="L19" i="273"/>
  <c r="I38" i="281"/>
  <c r="H95" i="259"/>
  <c r="K15" i="275"/>
  <c r="H108" i="259" s="1"/>
  <c r="G82" i="259"/>
  <c r="K66" i="273"/>
  <c r="K14" i="271"/>
  <c r="K50" i="273" s="1"/>
  <c r="L14" i="271"/>
  <c r="L50" i="273" s="1"/>
  <c r="L66" i="273"/>
  <c r="E42" i="183"/>
  <c r="E320" i="284" s="1"/>
  <c r="D42" i="183"/>
  <c r="D320" i="284" s="1"/>
  <c r="E42" i="155"/>
  <c r="E251" i="284" s="1"/>
  <c r="D42" i="155"/>
  <c r="D251" i="284" s="1"/>
  <c r="E42" i="117"/>
  <c r="E217" i="284" s="1"/>
  <c r="D42" i="117"/>
  <c r="D217" i="284" s="1"/>
  <c r="E43" i="102"/>
  <c r="E181" i="284" s="1"/>
  <c r="D43" i="102"/>
  <c r="D181" i="284" s="1"/>
  <c r="E42" i="169"/>
  <c r="E285" i="284" s="1"/>
  <c r="D42" i="169"/>
  <c r="D285" i="284" s="1"/>
  <c r="E41" i="87"/>
  <c r="E146" i="284" s="1"/>
  <c r="D41" i="87"/>
  <c r="D146" i="284" s="1"/>
  <c r="E42" i="72"/>
  <c r="E112" i="284" s="1"/>
  <c r="D42" i="72"/>
  <c r="D112" i="284" s="1"/>
  <c r="E42" i="13"/>
  <c r="D42" i="13"/>
  <c r="D42" i="284" s="1"/>
  <c r="E42" i="284" l="1"/>
  <c r="M30" i="284" s="1"/>
  <c r="P30" i="13"/>
  <c r="I30" i="13" s="1"/>
  <c r="J30" i="13" s="1"/>
  <c r="K30" i="13" s="1"/>
  <c r="L30" i="13" s="1"/>
  <c r="M30" i="13" s="1"/>
  <c r="N30" i="13" s="1"/>
  <c r="O30" i="13" s="1"/>
  <c r="M308" i="284"/>
  <c r="F308" i="284" s="1"/>
  <c r="G308" i="284" s="1"/>
  <c r="N30" i="169"/>
  <c r="G30" i="169" s="1"/>
  <c r="H30" i="169" s="1"/>
  <c r="I30" i="169" s="1"/>
  <c r="J30" i="169" s="1"/>
  <c r="K30" i="169" s="1"/>
  <c r="L30" i="169" s="1"/>
  <c r="M30" i="169" s="1"/>
  <c r="N30" i="72"/>
  <c r="G30" i="72" s="1"/>
  <c r="H30" i="72" s="1"/>
  <c r="I30" i="72" s="1"/>
  <c r="J30" i="72" s="1"/>
  <c r="K30" i="72" s="1"/>
  <c r="L30" i="72" s="1"/>
  <c r="M30" i="72" s="1"/>
  <c r="M169" i="284"/>
  <c r="F169" i="284" s="1"/>
  <c r="G169" i="284" s="1"/>
  <c r="M205" i="284"/>
  <c r="F205" i="284" s="1"/>
  <c r="G205" i="284" s="1"/>
  <c r="N30" i="102"/>
  <c r="G30" i="102" s="1"/>
  <c r="H30" i="102" s="1"/>
  <c r="I30" i="102" s="1"/>
  <c r="J30" i="102" s="1"/>
  <c r="K30" i="102" s="1"/>
  <c r="L30" i="102" s="1"/>
  <c r="M30" i="102" s="1"/>
  <c r="M239" i="284"/>
  <c r="N30" i="155"/>
  <c r="G30" i="155" s="1"/>
  <c r="H30" i="155" s="1"/>
  <c r="I30" i="155" s="1"/>
  <c r="J30" i="155" s="1"/>
  <c r="K30" i="155" s="1"/>
  <c r="L30" i="155" s="1"/>
  <c r="M30" i="155" s="1"/>
  <c r="M100" i="284"/>
  <c r="N30" i="117"/>
  <c r="G30" i="117" s="1"/>
  <c r="H30" i="117" s="1"/>
  <c r="I30" i="117" s="1"/>
  <c r="J30" i="117" s="1"/>
  <c r="K30" i="117" s="1"/>
  <c r="L30" i="117" s="1"/>
  <c r="M30" i="117" s="1"/>
  <c r="M134" i="284"/>
  <c r="N30" i="183"/>
  <c r="G30" i="183" s="1"/>
  <c r="H30" i="183" s="1"/>
  <c r="I30" i="183" s="1"/>
  <c r="J30" i="183" s="1"/>
  <c r="K30" i="183" s="1"/>
  <c r="L30" i="183" s="1"/>
  <c r="M30" i="183" s="1"/>
  <c r="N30" i="87"/>
  <c r="G30" i="87" s="1"/>
  <c r="H30" i="87" s="1"/>
  <c r="I30" i="87" s="1"/>
  <c r="J30" i="87" s="1"/>
  <c r="K30" i="87" s="1"/>
  <c r="L30" i="87" s="1"/>
  <c r="M30" i="87" s="1"/>
  <c r="M273" i="284"/>
  <c r="I70" i="259"/>
  <c r="L14" i="273"/>
  <c r="L14" i="275"/>
  <c r="H70" i="259"/>
  <c r="K14" i="273"/>
  <c r="K14" i="275"/>
  <c r="H39" i="187"/>
  <c r="I39" i="187" s="1"/>
  <c r="J39" i="187" s="1"/>
  <c r="K39" i="187" s="1"/>
  <c r="L39" i="187" s="1"/>
  <c r="M39" i="187" s="1"/>
  <c r="N39" i="187" s="1"/>
  <c r="H20" i="187"/>
  <c r="I20" i="187" s="1"/>
  <c r="J20" i="187" s="1"/>
  <c r="K20" i="187" s="1"/>
  <c r="L20" i="187" s="1"/>
  <c r="M20" i="187" s="1"/>
  <c r="N20" i="187" s="1"/>
  <c r="H39" i="173"/>
  <c r="I39" i="173" s="1"/>
  <c r="J39" i="173" s="1"/>
  <c r="K39" i="173" s="1"/>
  <c r="L39" i="173" s="1"/>
  <c r="M39" i="173" s="1"/>
  <c r="N39" i="173" s="1"/>
  <c r="H21" i="173"/>
  <c r="I21" i="173" s="1"/>
  <c r="J21" i="173" s="1"/>
  <c r="K21" i="173" s="1"/>
  <c r="L21" i="173" s="1"/>
  <c r="M21" i="173" s="1"/>
  <c r="N21" i="173" s="1"/>
  <c r="H36" i="159"/>
  <c r="I36" i="159" s="1"/>
  <c r="J36" i="159" s="1"/>
  <c r="K36" i="159" s="1"/>
  <c r="L36" i="159" s="1"/>
  <c r="M36" i="159" s="1"/>
  <c r="N36" i="159" s="1"/>
  <c r="H20" i="159"/>
  <c r="I20" i="159" s="1"/>
  <c r="J20" i="159" s="1"/>
  <c r="K20" i="159" s="1"/>
  <c r="L20" i="159" s="1"/>
  <c r="M20" i="159" s="1"/>
  <c r="N20" i="159" s="1"/>
  <c r="H37" i="121"/>
  <c r="I37" i="121" s="1"/>
  <c r="J37" i="121" s="1"/>
  <c r="K37" i="121" s="1"/>
  <c r="L37" i="121" s="1"/>
  <c r="M37" i="121" s="1"/>
  <c r="N37" i="121" s="1"/>
  <c r="H20" i="121"/>
  <c r="I20" i="121" s="1"/>
  <c r="J20" i="121" s="1"/>
  <c r="K20" i="121" s="1"/>
  <c r="L20" i="121" s="1"/>
  <c r="M20" i="121" s="1"/>
  <c r="N20" i="121" s="1"/>
  <c r="H28" i="106"/>
  <c r="I28" i="106" s="1"/>
  <c r="J28" i="106" s="1"/>
  <c r="K28" i="106" s="1"/>
  <c r="L28" i="106" s="1"/>
  <c r="M28" i="106" s="1"/>
  <c r="N28" i="106" s="1"/>
  <c r="H15" i="106"/>
  <c r="I15" i="106" s="1"/>
  <c r="J15" i="106" s="1"/>
  <c r="K15" i="106" s="1"/>
  <c r="L15" i="106" s="1"/>
  <c r="M15" i="106" s="1"/>
  <c r="N15" i="106" s="1"/>
  <c r="H37" i="91"/>
  <c r="I37" i="91" s="1"/>
  <c r="J37" i="91" s="1"/>
  <c r="K37" i="91" s="1"/>
  <c r="L37" i="91" s="1"/>
  <c r="M37" i="91" s="1"/>
  <c r="N37" i="91" s="1"/>
  <c r="H20" i="91"/>
  <c r="I20" i="91" s="1"/>
  <c r="J20" i="91" s="1"/>
  <c r="K20" i="91" s="1"/>
  <c r="L20" i="91" s="1"/>
  <c r="M20" i="91" s="1"/>
  <c r="N20" i="91" s="1"/>
  <c r="H35" i="76"/>
  <c r="I35" i="76" s="1"/>
  <c r="J35" i="76" s="1"/>
  <c r="K35" i="76" s="1"/>
  <c r="L35" i="76" s="1"/>
  <c r="M35" i="76" s="1"/>
  <c r="N35" i="76" s="1"/>
  <c r="H20" i="76"/>
  <c r="I20" i="76" s="1"/>
  <c r="J20" i="76" s="1"/>
  <c r="K20" i="76" s="1"/>
  <c r="L20" i="76" s="1"/>
  <c r="M20" i="76" s="1"/>
  <c r="N20" i="76" s="1"/>
  <c r="H37" i="16"/>
  <c r="I37" i="16" s="1"/>
  <c r="J37" i="16" s="1"/>
  <c r="K37" i="16" s="1"/>
  <c r="L37" i="16" s="1"/>
  <c r="M37" i="16" s="1"/>
  <c r="N37" i="16" s="1"/>
  <c r="H20" i="16"/>
  <c r="I20" i="16" s="1"/>
  <c r="J20" i="16" s="1"/>
  <c r="K20" i="16" s="1"/>
  <c r="L20" i="16" s="1"/>
  <c r="M20" i="16" s="1"/>
  <c r="N20" i="16" s="1"/>
  <c r="H27" i="13" l="1"/>
  <c r="M305" i="284"/>
  <c r="M299" i="284" s="1"/>
  <c r="M202" i="284"/>
  <c r="F239" i="284"/>
  <c r="G239" i="284" s="1"/>
  <c r="F100" i="284"/>
  <c r="G100" i="284" s="1"/>
  <c r="F30" i="284"/>
  <c r="G30" i="284" s="1"/>
  <c r="G305" i="284"/>
  <c r="H308" i="284"/>
  <c r="G202" i="284"/>
  <c r="H205" i="284"/>
  <c r="M166" i="284"/>
  <c r="F134" i="284"/>
  <c r="G134" i="284" s="1"/>
  <c r="F273" i="284"/>
  <c r="G273" i="284" s="1"/>
  <c r="G166" i="284"/>
  <c r="H169" i="284"/>
  <c r="H82" i="259"/>
  <c r="I82" i="259"/>
  <c r="G20" i="190"/>
  <c r="H20" i="190" s="1"/>
  <c r="I20" i="190" s="1"/>
  <c r="J20" i="190" s="1"/>
  <c r="K20" i="190" s="1"/>
  <c r="L20" i="190" s="1"/>
  <c r="M20" i="190" s="1"/>
  <c r="N20" i="190" s="1"/>
  <c r="G20" i="176"/>
  <c r="H20" i="176" s="1"/>
  <c r="I20" i="176" s="1"/>
  <c r="J20" i="176" s="1"/>
  <c r="K20" i="176" s="1"/>
  <c r="L20" i="176" s="1"/>
  <c r="M20" i="176" s="1"/>
  <c r="N20" i="176" s="1"/>
  <c r="G20" i="162"/>
  <c r="H20" i="162" s="1"/>
  <c r="I20" i="162" s="1"/>
  <c r="J20" i="162" s="1"/>
  <c r="K20" i="162" s="1"/>
  <c r="L20" i="162" s="1"/>
  <c r="M20" i="162" s="1"/>
  <c r="N20" i="162" s="1"/>
  <c r="G20" i="124"/>
  <c r="H20" i="124" s="1"/>
  <c r="I20" i="124" s="1"/>
  <c r="J20" i="124" s="1"/>
  <c r="K20" i="124" s="1"/>
  <c r="L20" i="124" s="1"/>
  <c r="M20" i="124" s="1"/>
  <c r="N20" i="124" s="1"/>
  <c r="G20" i="109"/>
  <c r="H20" i="109" s="1"/>
  <c r="I20" i="109" s="1"/>
  <c r="J20" i="109" s="1"/>
  <c r="K20" i="109" s="1"/>
  <c r="L20" i="109" s="1"/>
  <c r="M20" i="109" s="1"/>
  <c r="N20" i="109" s="1"/>
  <c r="G20" i="94"/>
  <c r="H20" i="94" s="1"/>
  <c r="I20" i="94" s="1"/>
  <c r="J20" i="94" s="1"/>
  <c r="K20" i="94" s="1"/>
  <c r="L20" i="94" s="1"/>
  <c r="M20" i="94" s="1"/>
  <c r="N20" i="94" s="1"/>
  <c r="G20" i="79"/>
  <c r="H20" i="79" s="1"/>
  <c r="I20" i="79" s="1"/>
  <c r="J20" i="79" s="1"/>
  <c r="K20" i="79" s="1"/>
  <c r="L20" i="79" s="1"/>
  <c r="M20" i="79" s="1"/>
  <c r="N20" i="79" s="1"/>
  <c r="H20" i="18"/>
  <c r="I20" i="18" s="1"/>
  <c r="J20" i="18" s="1"/>
  <c r="K20" i="18" s="1"/>
  <c r="L20" i="18" s="1"/>
  <c r="M20" i="18" s="1"/>
  <c r="N20" i="18" s="1"/>
  <c r="J29" i="190"/>
  <c r="K29" i="190"/>
  <c r="C38" i="164"/>
  <c r="H39" i="81"/>
  <c r="L126" i="293" s="1"/>
  <c r="I39" i="81"/>
  <c r="M126" i="293" s="1"/>
  <c r="G108" i="293" s="1"/>
  <c r="G39" i="81"/>
  <c r="J18" i="258"/>
  <c r="K18" i="258"/>
  <c r="H14" i="13" l="1"/>
  <c r="H15" i="13"/>
  <c r="M300" i="284"/>
  <c r="M298" i="284"/>
  <c r="M292" i="284"/>
  <c r="M297" i="284"/>
  <c r="M293" i="284"/>
  <c r="G299" i="284"/>
  <c r="G293" i="284"/>
  <c r="G292" i="284"/>
  <c r="G297" i="284"/>
  <c r="G298" i="284"/>
  <c r="G300" i="284"/>
  <c r="M236" i="284"/>
  <c r="M154" i="284"/>
  <c r="M153" i="284"/>
  <c r="M160" i="284"/>
  <c r="M159" i="284"/>
  <c r="M161" i="284"/>
  <c r="M158" i="284"/>
  <c r="M190" i="284"/>
  <c r="M189" i="284"/>
  <c r="M196" i="284"/>
  <c r="M194" i="284"/>
  <c r="M195" i="284"/>
  <c r="M197" i="284"/>
  <c r="G153" i="284"/>
  <c r="G154" i="284"/>
  <c r="G160" i="284"/>
  <c r="G161" i="284"/>
  <c r="G159" i="284"/>
  <c r="G158" i="284"/>
  <c r="G190" i="284"/>
  <c r="G189" i="284"/>
  <c r="G195" i="284"/>
  <c r="G197" i="284"/>
  <c r="G194" i="284"/>
  <c r="G196" i="284"/>
  <c r="M97" i="284"/>
  <c r="M270" i="284"/>
  <c r="H202" i="284"/>
  <c r="I205" i="284"/>
  <c r="H305" i="284"/>
  <c r="I308" i="284"/>
  <c r="M27" i="284"/>
  <c r="H30" i="284"/>
  <c r="G27" i="284"/>
  <c r="H108" i="293"/>
  <c r="J108" i="293"/>
  <c r="I108" i="293"/>
  <c r="K108" i="293"/>
  <c r="L108" i="293"/>
  <c r="M108" i="293"/>
  <c r="N108" i="293"/>
  <c r="G97" i="284"/>
  <c r="H100" i="284"/>
  <c r="G131" i="284"/>
  <c r="H134" i="284"/>
  <c r="H166" i="284"/>
  <c r="I169" i="284"/>
  <c r="G270" i="284"/>
  <c r="H273" i="284"/>
  <c r="G16" i="81"/>
  <c r="M131" i="284"/>
  <c r="G236" i="284"/>
  <c r="H239" i="284"/>
  <c r="H293" i="284" l="1"/>
  <c r="H299" i="284"/>
  <c r="H298" i="284"/>
  <c r="H297" i="284"/>
  <c r="H292" i="284"/>
  <c r="H300" i="284"/>
  <c r="G224" i="284"/>
  <c r="G223" i="284"/>
  <c r="G228" i="284"/>
  <c r="G231" i="284"/>
  <c r="G230" i="284"/>
  <c r="G229" i="284"/>
  <c r="G265" i="284"/>
  <c r="G258" i="284"/>
  <c r="G257" i="284"/>
  <c r="G264" i="284"/>
  <c r="G263" i="284"/>
  <c r="G262" i="284"/>
  <c r="M265" i="284"/>
  <c r="M258" i="284"/>
  <c r="M257" i="284"/>
  <c r="M262" i="284"/>
  <c r="M263" i="284"/>
  <c r="M264" i="284"/>
  <c r="M224" i="284"/>
  <c r="M223" i="284"/>
  <c r="M231" i="284"/>
  <c r="M230" i="284"/>
  <c r="M228" i="284"/>
  <c r="M229" i="284"/>
  <c r="H154" i="284"/>
  <c r="H153" i="284"/>
  <c r="H158" i="284"/>
  <c r="H159" i="284"/>
  <c r="H160" i="284"/>
  <c r="H161" i="284"/>
  <c r="H189" i="284"/>
  <c r="H190" i="284"/>
  <c r="H197" i="284"/>
  <c r="H196" i="284"/>
  <c r="H194" i="284"/>
  <c r="H195" i="284"/>
  <c r="M119" i="284"/>
  <c r="M118" i="284"/>
  <c r="M124" i="284"/>
  <c r="M126" i="284"/>
  <c r="M125" i="284"/>
  <c r="M123" i="284"/>
  <c r="G84" i="284"/>
  <c r="G91" i="284"/>
  <c r="G85" i="284"/>
  <c r="G90" i="284"/>
  <c r="G92" i="284"/>
  <c r="G89" i="284"/>
  <c r="G118" i="284"/>
  <c r="G119" i="284"/>
  <c r="G126" i="284"/>
  <c r="G125" i="284"/>
  <c r="G123" i="284"/>
  <c r="G124" i="284"/>
  <c r="M84" i="284"/>
  <c r="M85" i="284"/>
  <c r="M91" i="284"/>
  <c r="M90" i="284"/>
  <c r="M89" i="284"/>
  <c r="M92" i="284"/>
  <c r="H236" i="284"/>
  <c r="I239" i="284"/>
  <c r="I305" i="284"/>
  <c r="J308" i="284"/>
  <c r="H97" i="284"/>
  <c r="I100" i="284"/>
  <c r="G14" i="284"/>
  <c r="G15" i="284"/>
  <c r="G22" i="284" s="1"/>
  <c r="I30" i="284"/>
  <c r="H27" i="284"/>
  <c r="M15" i="284"/>
  <c r="M22" i="284" s="1"/>
  <c r="M14" i="284"/>
  <c r="I202" i="284"/>
  <c r="J205" i="284"/>
  <c r="H270" i="284"/>
  <c r="I273" i="284"/>
  <c r="I166" i="284"/>
  <c r="J169" i="284"/>
  <c r="H131" i="284"/>
  <c r="I134" i="284"/>
  <c r="I293" i="284" l="1"/>
  <c r="I292" i="284"/>
  <c r="I297" i="284"/>
  <c r="I299" i="284"/>
  <c r="I298" i="284"/>
  <c r="I300" i="284"/>
  <c r="H265" i="284"/>
  <c r="H258" i="284"/>
  <c r="H257" i="284"/>
  <c r="H264" i="284"/>
  <c r="H263" i="284"/>
  <c r="H262" i="284"/>
  <c r="H224" i="284"/>
  <c r="H223" i="284"/>
  <c r="H230" i="284"/>
  <c r="H228" i="284"/>
  <c r="H229" i="284"/>
  <c r="H231" i="284"/>
  <c r="I190" i="284"/>
  <c r="I189" i="284"/>
  <c r="I196" i="284"/>
  <c r="I194" i="284"/>
  <c r="I195" i="284"/>
  <c r="I197" i="284"/>
  <c r="I154" i="284"/>
  <c r="I153" i="284"/>
  <c r="I159" i="284"/>
  <c r="I160" i="284"/>
  <c r="I161" i="284"/>
  <c r="I158" i="284"/>
  <c r="H84" i="284"/>
  <c r="H91" i="284"/>
  <c r="H85" i="284"/>
  <c r="H90" i="284"/>
  <c r="H92" i="284"/>
  <c r="H89" i="284"/>
  <c r="H118" i="284"/>
  <c r="H119" i="284"/>
  <c r="H126" i="284"/>
  <c r="H123" i="284"/>
  <c r="H124" i="284"/>
  <c r="H125" i="284"/>
  <c r="I97" i="284"/>
  <c r="J100" i="284"/>
  <c r="J30" i="284"/>
  <c r="I27" i="284"/>
  <c r="M21" i="284"/>
  <c r="M19" i="284"/>
  <c r="M20" i="284"/>
  <c r="I236" i="284"/>
  <c r="J239" i="284"/>
  <c r="I270" i="284"/>
  <c r="J273" i="284"/>
  <c r="G19" i="284"/>
  <c r="G21" i="284"/>
  <c r="G20" i="284"/>
  <c r="J202" i="284"/>
  <c r="K205" i="284"/>
  <c r="I131" i="284"/>
  <c r="J134" i="284"/>
  <c r="J305" i="284"/>
  <c r="K308" i="284"/>
  <c r="J166" i="284"/>
  <c r="K169" i="284"/>
  <c r="H14" i="284"/>
  <c r="H15" i="284"/>
  <c r="H22" i="284" s="1"/>
  <c r="B29" i="263"/>
  <c r="B30" i="263" s="1"/>
  <c r="J292" i="284" l="1"/>
  <c r="J299" i="284"/>
  <c r="J293" i="284"/>
  <c r="J298" i="284"/>
  <c r="J297" i="284"/>
  <c r="J300" i="284"/>
  <c r="I224" i="284"/>
  <c r="I223" i="284"/>
  <c r="I230" i="284"/>
  <c r="I228" i="284"/>
  <c r="I229" i="284"/>
  <c r="I231" i="284"/>
  <c r="I258" i="284"/>
  <c r="I265" i="284"/>
  <c r="I257" i="284"/>
  <c r="I263" i="284"/>
  <c r="I264" i="284"/>
  <c r="I262" i="284"/>
  <c r="J154" i="284"/>
  <c r="J153" i="284"/>
  <c r="J161" i="284"/>
  <c r="J160" i="284"/>
  <c r="J158" i="284"/>
  <c r="J159" i="284"/>
  <c r="J189" i="284"/>
  <c r="J190" i="284"/>
  <c r="J197" i="284"/>
  <c r="J196" i="284"/>
  <c r="J195" i="284"/>
  <c r="J194" i="284"/>
  <c r="I84" i="284"/>
  <c r="I91" i="284"/>
  <c r="I85" i="284"/>
  <c r="I89" i="284"/>
  <c r="I90" i="284"/>
  <c r="I92" i="284"/>
  <c r="I118" i="284"/>
  <c r="I119" i="284"/>
  <c r="I124" i="284"/>
  <c r="I126" i="284"/>
  <c r="I125" i="284"/>
  <c r="I123" i="284"/>
  <c r="E20" i="285"/>
  <c r="E21" i="285"/>
  <c r="B29" i="316"/>
  <c r="C30" i="316"/>
  <c r="B30" i="316"/>
  <c r="D30" i="316"/>
  <c r="E30" i="316"/>
  <c r="F30" i="316"/>
  <c r="H30" i="316"/>
  <c r="G30" i="316"/>
  <c r="I30" i="316"/>
  <c r="K166" i="284"/>
  <c r="L169" i="284"/>
  <c r="L166" i="284" s="1"/>
  <c r="K202" i="284"/>
  <c r="L205" i="284"/>
  <c r="L202" i="284" s="1"/>
  <c r="K305" i="284"/>
  <c r="L308" i="284"/>
  <c r="L305" i="284" s="1"/>
  <c r="I15" i="284"/>
  <c r="I22" i="284" s="1"/>
  <c r="I14" i="284"/>
  <c r="J97" i="284"/>
  <c r="K100" i="284"/>
  <c r="H20" i="284"/>
  <c r="H19" i="284"/>
  <c r="H21" i="284"/>
  <c r="J270" i="284"/>
  <c r="K273" i="284"/>
  <c r="J131" i="284"/>
  <c r="K134" i="284"/>
  <c r="K30" i="284"/>
  <c r="J27" i="284"/>
  <c r="J236" i="284"/>
  <c r="K239" i="284"/>
  <c r="B126" i="259"/>
  <c r="C126" i="259"/>
  <c r="D126" i="259"/>
  <c r="E126" i="259"/>
  <c r="F126" i="259"/>
  <c r="G126" i="259"/>
  <c r="H126" i="259"/>
  <c r="I126" i="259"/>
  <c r="B138" i="259"/>
  <c r="C138" i="259"/>
  <c r="D138" i="259"/>
  <c r="E138" i="259"/>
  <c r="F138" i="259"/>
  <c r="G138" i="259"/>
  <c r="H138" i="259"/>
  <c r="I138" i="259"/>
  <c r="E21" i="290" l="1"/>
  <c r="B77" i="316"/>
  <c r="E20" i="290"/>
  <c r="B90" i="316"/>
  <c r="B42" i="316"/>
  <c r="J38" i="290"/>
  <c r="G91" i="316"/>
  <c r="G43" i="316"/>
  <c r="G39" i="290"/>
  <c r="D78" i="316"/>
  <c r="L38" i="290"/>
  <c r="I43" i="316"/>
  <c r="I91" i="316"/>
  <c r="F38" i="290"/>
  <c r="C43" i="316"/>
  <c r="C91" i="316"/>
  <c r="K39" i="290"/>
  <c r="H78" i="316"/>
  <c r="K38" i="290"/>
  <c r="H43" i="316"/>
  <c r="H91" i="316"/>
  <c r="H39" i="290"/>
  <c r="E78" i="316"/>
  <c r="G38" i="290"/>
  <c r="D43" i="316"/>
  <c r="D91" i="316"/>
  <c r="L39" i="290"/>
  <c r="I78" i="316"/>
  <c r="F39" i="290"/>
  <c r="C78" i="316"/>
  <c r="J39" i="290"/>
  <c r="G78" i="316"/>
  <c r="H38" i="290"/>
  <c r="E91" i="316"/>
  <c r="E43" i="316"/>
  <c r="I39" i="290"/>
  <c r="F78" i="316"/>
  <c r="E39" i="290"/>
  <c r="B78" i="316"/>
  <c r="I38" i="290"/>
  <c r="F91" i="316"/>
  <c r="F43" i="316"/>
  <c r="E38" i="290"/>
  <c r="B91" i="316"/>
  <c r="B43" i="316"/>
  <c r="L292" i="284"/>
  <c r="L297" i="284"/>
  <c r="L298" i="284"/>
  <c r="L299" i="284"/>
  <c r="L293" i="284"/>
  <c r="L300" i="284"/>
  <c r="K297" i="284"/>
  <c r="K298" i="284"/>
  <c r="K292" i="284"/>
  <c r="K299" i="284"/>
  <c r="K293" i="284"/>
  <c r="K300" i="284"/>
  <c r="J265" i="284"/>
  <c r="J258" i="284"/>
  <c r="J257" i="284"/>
  <c r="J262" i="284"/>
  <c r="J263" i="284"/>
  <c r="J264" i="284"/>
  <c r="J224" i="284"/>
  <c r="J223" i="284"/>
  <c r="J229" i="284"/>
  <c r="J228" i="284"/>
  <c r="J230" i="284"/>
  <c r="J231" i="284"/>
  <c r="K154" i="284"/>
  <c r="K153" i="284"/>
  <c r="K159" i="284"/>
  <c r="K161" i="284"/>
  <c r="K158" i="284"/>
  <c r="K160" i="284"/>
  <c r="L190" i="284"/>
  <c r="L189" i="284"/>
  <c r="L196" i="284"/>
  <c r="L194" i="284"/>
  <c r="L195" i="284"/>
  <c r="L197" i="284"/>
  <c r="K190" i="284"/>
  <c r="K189" i="284"/>
  <c r="K194" i="284"/>
  <c r="K197" i="284"/>
  <c r="K196" i="284"/>
  <c r="K195" i="284"/>
  <c r="L153" i="284"/>
  <c r="L154" i="284"/>
  <c r="L160" i="284"/>
  <c r="L159" i="284"/>
  <c r="L161" i="284"/>
  <c r="L158" i="284"/>
  <c r="J119" i="284"/>
  <c r="J118" i="284"/>
  <c r="J124" i="284"/>
  <c r="J126" i="284"/>
  <c r="J123" i="284"/>
  <c r="J125" i="284"/>
  <c r="J84" i="284"/>
  <c r="J91" i="284"/>
  <c r="J85" i="284"/>
  <c r="J92" i="284"/>
  <c r="J90" i="284"/>
  <c r="J89" i="284"/>
  <c r="K131" i="284"/>
  <c r="L134" i="284"/>
  <c r="L131" i="284" s="1"/>
  <c r="H37" i="290"/>
  <c r="E30" i="317" s="1"/>
  <c r="H31" i="285"/>
  <c r="E31" i="285"/>
  <c r="E37" i="290"/>
  <c r="B30" i="317" s="1"/>
  <c r="G37" i="290"/>
  <c r="D30" i="317" s="1"/>
  <c r="G31" i="285"/>
  <c r="K31" i="285"/>
  <c r="K37" i="290"/>
  <c r="H30" i="317" s="1"/>
  <c r="J15" i="284"/>
  <c r="J22" i="284" s="1"/>
  <c r="J14" i="284"/>
  <c r="F37" i="290"/>
  <c r="C30" i="317" s="1"/>
  <c r="F31" i="285"/>
  <c r="E19" i="290"/>
  <c r="B29" i="317" s="1"/>
  <c r="E14" i="285"/>
  <c r="K270" i="284"/>
  <c r="L273" i="284"/>
  <c r="L270" i="284" s="1"/>
  <c r="I21" i="284"/>
  <c r="I19" i="284"/>
  <c r="I20" i="284"/>
  <c r="L37" i="290"/>
  <c r="I30" i="317" s="1"/>
  <c r="L31" i="285"/>
  <c r="K236" i="284"/>
  <c r="L239" i="284"/>
  <c r="L236" i="284" s="1"/>
  <c r="J31" i="285"/>
  <c r="J37" i="290"/>
  <c r="G30" i="317" s="1"/>
  <c r="L30" i="284"/>
  <c r="L27" i="284" s="1"/>
  <c r="K27" i="284"/>
  <c r="K97" i="284"/>
  <c r="L100" i="284"/>
  <c r="L97" i="284" s="1"/>
  <c r="I37" i="290"/>
  <c r="F30" i="317" s="1"/>
  <c r="I31" i="285"/>
  <c r="E20" i="292" l="1"/>
  <c r="B90" i="317"/>
  <c r="B42" i="317"/>
  <c r="E21" i="292"/>
  <c r="B77" i="317"/>
  <c r="J40" i="292"/>
  <c r="G78" i="317"/>
  <c r="G40" i="292"/>
  <c r="D78" i="317"/>
  <c r="G39" i="292"/>
  <c r="D43" i="317"/>
  <c r="D91" i="317"/>
  <c r="K40" i="292"/>
  <c r="H78" i="317"/>
  <c r="H39" i="292"/>
  <c r="E91" i="317"/>
  <c r="E43" i="317"/>
  <c r="F40" i="292"/>
  <c r="C78" i="317"/>
  <c r="K39" i="292"/>
  <c r="H43" i="317"/>
  <c r="H91" i="317"/>
  <c r="L39" i="292"/>
  <c r="I43" i="317"/>
  <c r="I91" i="317"/>
  <c r="L40" i="292"/>
  <c r="I78" i="317"/>
  <c r="H40" i="292"/>
  <c r="E78" i="317"/>
  <c r="F39" i="292"/>
  <c r="C43" i="317"/>
  <c r="C91" i="317"/>
  <c r="J39" i="292"/>
  <c r="G91" i="317"/>
  <c r="G43" i="317"/>
  <c r="E39" i="292"/>
  <c r="B91" i="317"/>
  <c r="B43" i="317"/>
  <c r="E40" i="292"/>
  <c r="B78" i="317"/>
  <c r="I39" i="292"/>
  <c r="F91" i="317"/>
  <c r="F43" i="317"/>
  <c r="I40" i="292"/>
  <c r="F78" i="317"/>
  <c r="K224" i="284"/>
  <c r="K223" i="284"/>
  <c r="K228" i="284"/>
  <c r="K230" i="284"/>
  <c r="K229" i="284"/>
  <c r="K231" i="284"/>
  <c r="L258" i="284"/>
  <c r="L265" i="284"/>
  <c r="L257" i="284"/>
  <c r="L264" i="284"/>
  <c r="L263" i="284"/>
  <c r="L262" i="284"/>
  <c r="L224" i="284"/>
  <c r="L223" i="284"/>
  <c r="L231" i="284"/>
  <c r="L228" i="284"/>
  <c r="L230" i="284"/>
  <c r="L229" i="284"/>
  <c r="K265" i="284"/>
  <c r="K258" i="284"/>
  <c r="K257" i="284"/>
  <c r="K263" i="284"/>
  <c r="K262" i="284"/>
  <c r="K264" i="284"/>
  <c r="K119" i="284"/>
  <c r="K118" i="284"/>
  <c r="K126" i="284"/>
  <c r="K124" i="284"/>
  <c r="K125" i="284"/>
  <c r="K123" i="284"/>
  <c r="L84" i="284"/>
  <c r="L91" i="284"/>
  <c r="L85" i="284"/>
  <c r="L92" i="284"/>
  <c r="L89" i="284"/>
  <c r="L90" i="284"/>
  <c r="K84" i="284"/>
  <c r="K85" i="284"/>
  <c r="K91" i="284"/>
  <c r="K89" i="284"/>
  <c r="K90" i="284"/>
  <c r="K92" i="284"/>
  <c r="L118" i="284"/>
  <c r="L119" i="284"/>
  <c r="L126" i="284"/>
  <c r="L125" i="284"/>
  <c r="L124" i="284"/>
  <c r="L123" i="284"/>
  <c r="L15" i="284"/>
  <c r="L22" i="284" s="1"/>
  <c r="L14" i="284"/>
  <c r="J20" i="284"/>
  <c r="J21" i="284"/>
  <c r="J19" i="284"/>
  <c r="H32" i="290"/>
  <c r="H38" i="292"/>
  <c r="F32" i="290"/>
  <c r="F38" i="292"/>
  <c r="E14" i="290"/>
  <c r="E32" i="290"/>
  <c r="E38" i="292"/>
  <c r="J38" i="292"/>
  <c r="J32" i="290"/>
  <c r="I38" i="292"/>
  <c r="I32" i="290"/>
  <c r="K14" i="284"/>
  <c r="K15" i="284"/>
  <c r="K22" i="284" s="1"/>
  <c r="K38" i="292"/>
  <c r="K32" i="290"/>
  <c r="L32" i="290"/>
  <c r="L38" i="292"/>
  <c r="G38" i="292"/>
  <c r="G32" i="290"/>
  <c r="AB115" i="12"/>
  <c r="AB105" i="12"/>
  <c r="Z106" i="12"/>
  <c r="AA106" i="12"/>
  <c r="AF106" i="12"/>
  <c r="E43" i="220"/>
  <c r="F43" i="220" s="1"/>
  <c r="G43" i="220" s="1"/>
  <c r="H43" i="220" s="1"/>
  <c r="E13" i="220"/>
  <c r="F13" i="220" s="1"/>
  <c r="G13" i="220" s="1"/>
  <c r="H13" i="220" s="1"/>
  <c r="D22" i="220"/>
  <c r="E22" i="220" s="1"/>
  <c r="F22" i="220" s="1"/>
  <c r="G22" i="220" s="1"/>
  <c r="H22" i="220" s="1"/>
  <c r="C21" i="220"/>
  <c r="D21" i="220" s="1"/>
  <c r="E21" i="220" s="1"/>
  <c r="F21" i="220" s="1"/>
  <c r="G21" i="220" s="1"/>
  <c r="H21" i="220" s="1"/>
  <c r="C34" i="220"/>
  <c r="D34" i="220" s="1"/>
  <c r="E34" i="220" s="1"/>
  <c r="F34" i="220" s="1"/>
  <c r="G34" i="220" s="1"/>
  <c r="H34" i="220" s="1"/>
  <c r="D32" i="220"/>
  <c r="E32" i="220" s="1"/>
  <c r="F32" i="220" s="1"/>
  <c r="G32" i="220" s="1"/>
  <c r="H32" i="220" s="1"/>
  <c r="AF116" i="12"/>
  <c r="AA116" i="12"/>
  <c r="Z116" i="12"/>
  <c r="AF111" i="12"/>
  <c r="Z111" i="12"/>
  <c r="AB110" i="12"/>
  <c r="AE96" i="71"/>
  <c r="Y96" i="71"/>
  <c r="AE91" i="71"/>
  <c r="Y91" i="71"/>
  <c r="AE86" i="71"/>
  <c r="Y86" i="71"/>
  <c r="Z95" i="71"/>
  <c r="Z90" i="71"/>
  <c r="AA90" i="71" s="1"/>
  <c r="Z85" i="71"/>
  <c r="E21" i="294" l="1"/>
  <c r="B323" i="309" s="1"/>
  <c r="B257" i="309"/>
  <c r="B270" i="309"/>
  <c r="B156" i="309"/>
  <c r="E20" i="294"/>
  <c r="K40" i="294"/>
  <c r="H324" i="309" s="1"/>
  <c r="H258" i="309"/>
  <c r="H40" i="294"/>
  <c r="E324" i="309" s="1"/>
  <c r="E258" i="309"/>
  <c r="H271" i="309"/>
  <c r="H157" i="309"/>
  <c r="K39" i="294"/>
  <c r="D271" i="309"/>
  <c r="G39" i="294"/>
  <c r="D157" i="309"/>
  <c r="G271" i="309"/>
  <c r="G157" i="309"/>
  <c r="J39" i="294"/>
  <c r="I271" i="309"/>
  <c r="L39" i="294"/>
  <c r="I157" i="309"/>
  <c r="E271" i="309"/>
  <c r="H39" i="294"/>
  <c r="E157" i="309"/>
  <c r="C271" i="309"/>
  <c r="C157" i="309"/>
  <c r="F39" i="294"/>
  <c r="L40" i="294"/>
  <c r="I324" i="309" s="1"/>
  <c r="I258" i="309"/>
  <c r="F40" i="294"/>
  <c r="C324" i="309" s="1"/>
  <c r="C258" i="309"/>
  <c r="G40" i="294"/>
  <c r="D324" i="309" s="1"/>
  <c r="D258" i="309"/>
  <c r="J40" i="294"/>
  <c r="G324" i="309" s="1"/>
  <c r="G258" i="309"/>
  <c r="E40" i="294"/>
  <c r="B324" i="309" s="1"/>
  <c r="B258" i="309"/>
  <c r="B271" i="309"/>
  <c r="B157" i="309"/>
  <c r="E39" i="294"/>
  <c r="F271" i="309"/>
  <c r="I39" i="294"/>
  <c r="F157" i="309"/>
  <c r="I40" i="294"/>
  <c r="F324" i="309" s="1"/>
  <c r="F258" i="309"/>
  <c r="Z96" i="71"/>
  <c r="X95" i="71"/>
  <c r="X96" i="71" s="1"/>
  <c r="AA95" i="71"/>
  <c r="AB95" i="71" s="1"/>
  <c r="AB96" i="71" s="1"/>
  <c r="C132" i="309"/>
  <c r="F44" i="292"/>
  <c r="F33" i="292"/>
  <c r="F38" i="294"/>
  <c r="L21" i="284"/>
  <c r="L20" i="284"/>
  <c r="L19" i="284"/>
  <c r="D132" i="309"/>
  <c r="G38" i="294"/>
  <c r="G33" i="292"/>
  <c r="G44" i="292"/>
  <c r="AC110" i="12"/>
  <c r="AB90" i="71"/>
  <c r="AB91" i="71" s="1"/>
  <c r="F56" i="285"/>
  <c r="C66" i="316" s="1"/>
  <c r="G22" i="285"/>
  <c r="D64" i="316" s="1"/>
  <c r="V32" i="283"/>
  <c r="G132" i="309"/>
  <c r="J44" i="292"/>
  <c r="J33" i="292"/>
  <c r="J38" i="294"/>
  <c r="E132" i="309"/>
  <c r="H33" i="292"/>
  <c r="H44" i="292"/>
  <c r="H38" i="294"/>
  <c r="L56" i="285"/>
  <c r="I66" i="316" s="1"/>
  <c r="AC115" i="12"/>
  <c r="I132" i="309"/>
  <c r="L33" i="292"/>
  <c r="L44" i="292"/>
  <c r="L38" i="294"/>
  <c r="L22" i="285"/>
  <c r="I64" i="316" s="1"/>
  <c r="X85" i="71"/>
  <c r="B132" i="309"/>
  <c r="E38" i="294"/>
  <c r="E33" i="292"/>
  <c r="E44" i="292"/>
  <c r="F132" i="309"/>
  <c r="I33" i="292"/>
  <c r="I44" i="292"/>
  <c r="I38" i="294"/>
  <c r="K21" i="284"/>
  <c r="K19" i="284"/>
  <c r="K20" i="284"/>
  <c r="F22" i="285"/>
  <c r="C64" i="316" s="1"/>
  <c r="U32" i="283"/>
  <c r="X90" i="71"/>
  <c r="AB116" i="12"/>
  <c r="AC105" i="12"/>
  <c r="H132" i="309"/>
  <c r="K44" i="292"/>
  <c r="K38" i="294"/>
  <c r="K33" i="292"/>
  <c r="AB111" i="12"/>
  <c r="Z86" i="71"/>
  <c r="AA85" i="71"/>
  <c r="Z91" i="71"/>
  <c r="AA91" i="71"/>
  <c r="AB106" i="12"/>
  <c r="AA96" i="71" l="1"/>
  <c r="I201" i="309"/>
  <c r="F201" i="309"/>
  <c r="G201" i="309"/>
  <c r="B201" i="309"/>
  <c r="C201" i="309"/>
  <c r="B169" i="309"/>
  <c r="B336" i="309"/>
  <c r="C337" i="309"/>
  <c r="C170" i="309"/>
  <c r="E337" i="309"/>
  <c r="E170" i="309"/>
  <c r="H201" i="309"/>
  <c r="E201" i="309"/>
  <c r="D201" i="309"/>
  <c r="G337" i="309"/>
  <c r="G170" i="309"/>
  <c r="D170" i="309"/>
  <c r="D337" i="309"/>
  <c r="I170" i="309"/>
  <c r="I337" i="309"/>
  <c r="H170" i="309"/>
  <c r="H337" i="309"/>
  <c r="B170" i="309"/>
  <c r="B337" i="309"/>
  <c r="F170" i="309"/>
  <c r="F337" i="309"/>
  <c r="W95" i="71"/>
  <c r="W96" i="71" s="1"/>
  <c r="V43" i="283"/>
  <c r="G56" i="285"/>
  <c r="D66" i="316" s="1"/>
  <c r="C144" i="309"/>
  <c r="F33" i="294"/>
  <c r="F44" i="294"/>
  <c r="W43" i="283"/>
  <c r="AL33" i="283" s="1"/>
  <c r="H56" i="285"/>
  <c r="E66" i="316" s="1"/>
  <c r="X43" i="283"/>
  <c r="I56" i="285"/>
  <c r="F66" i="316" s="1"/>
  <c r="H144" i="309"/>
  <c r="K44" i="294"/>
  <c r="K33" i="294"/>
  <c r="F35" i="283"/>
  <c r="F19" i="285" s="1"/>
  <c r="AJ31" i="283"/>
  <c r="AC90" i="71"/>
  <c r="AC95" i="71"/>
  <c r="F49" i="285"/>
  <c r="F58" i="290"/>
  <c r="C66" i="317" s="1"/>
  <c r="D144" i="309"/>
  <c r="G44" i="294"/>
  <c r="G33" i="294"/>
  <c r="L58" i="290"/>
  <c r="I66" i="317" s="1"/>
  <c r="L49" i="285"/>
  <c r="AC106" i="12"/>
  <c r="X86" i="71"/>
  <c r="F144" i="309"/>
  <c r="I33" i="294"/>
  <c r="I44" i="294"/>
  <c r="L22" i="290"/>
  <c r="I64" i="317" s="1"/>
  <c r="L15" i="285"/>
  <c r="E144" i="309"/>
  <c r="H33" i="294"/>
  <c r="H44" i="294"/>
  <c r="F22" i="290"/>
  <c r="C64" i="317" s="1"/>
  <c r="F15" i="285"/>
  <c r="W85" i="71"/>
  <c r="W86" i="71" s="1"/>
  <c r="H22" i="285"/>
  <c r="E64" i="316" s="1"/>
  <c r="W32" i="283"/>
  <c r="G35" i="283"/>
  <c r="G19" i="285" s="1"/>
  <c r="AK31" i="283"/>
  <c r="AC116" i="12"/>
  <c r="AD115" i="12"/>
  <c r="AC111" i="12"/>
  <c r="G22" i="290"/>
  <c r="D64" i="317" s="1"/>
  <c r="G15" i="285"/>
  <c r="I144" i="309"/>
  <c r="L33" i="294"/>
  <c r="L44" i="294"/>
  <c r="B144" i="309"/>
  <c r="E44" i="294"/>
  <c r="E33" i="294"/>
  <c r="G144" i="309"/>
  <c r="J44" i="294"/>
  <c r="J33" i="294"/>
  <c r="W90" i="71"/>
  <c r="X91" i="71"/>
  <c r="AD105" i="12"/>
  <c r="AD110" i="12"/>
  <c r="AB85" i="71"/>
  <c r="AA86" i="71"/>
  <c r="G217" i="309" l="1"/>
  <c r="E217" i="309"/>
  <c r="D217" i="309"/>
  <c r="C217" i="309"/>
  <c r="H217" i="309"/>
  <c r="I217" i="309"/>
  <c r="B217" i="309"/>
  <c r="F217" i="309"/>
  <c r="G37" i="283"/>
  <c r="G53" i="285" s="1"/>
  <c r="D31" i="316" s="1"/>
  <c r="D13" i="316" s="1"/>
  <c r="AK33" i="283"/>
  <c r="G22" i="292"/>
  <c r="D244" i="309" s="1"/>
  <c r="G15" i="290"/>
  <c r="H58" i="290"/>
  <c r="E66" i="317" s="1"/>
  <c r="H49" i="285"/>
  <c r="F22" i="292"/>
  <c r="C244" i="309" s="1"/>
  <c r="F15" i="290"/>
  <c r="AE105" i="12"/>
  <c r="I22" i="285"/>
  <c r="F64" i="316" s="1"/>
  <c r="X32" i="283"/>
  <c r="I35" i="283" s="1"/>
  <c r="I19" i="285" s="1"/>
  <c r="L61" i="292"/>
  <c r="I246" i="309" s="1"/>
  <c r="L51" i="290"/>
  <c r="I58" i="290"/>
  <c r="F66" i="317" s="1"/>
  <c r="I49" i="285"/>
  <c r="AD90" i="71"/>
  <c r="AC91" i="71"/>
  <c r="AE115" i="12"/>
  <c r="E56" i="285"/>
  <c r="B66" i="316" s="1"/>
  <c r="U43" i="283"/>
  <c r="AD106" i="12"/>
  <c r="G21" i="285"/>
  <c r="D29" i="316"/>
  <c r="G20" i="285"/>
  <c r="L22" i="292"/>
  <c r="I244" i="309" s="1"/>
  <c r="L15" i="290"/>
  <c r="AL31" i="283"/>
  <c r="H35" i="283"/>
  <c r="H19" i="285" s="1"/>
  <c r="AD111" i="12"/>
  <c r="H22" i="290"/>
  <c r="E64" i="317" s="1"/>
  <c r="H15" i="285"/>
  <c r="F51" i="290"/>
  <c r="F61" i="292"/>
  <c r="C246" i="309" s="1"/>
  <c r="AD95" i="71"/>
  <c r="AC96" i="71"/>
  <c r="W91" i="71"/>
  <c r="AD116" i="12"/>
  <c r="F21" i="285"/>
  <c r="C29" i="316"/>
  <c r="F20" i="285"/>
  <c r="G49" i="285"/>
  <c r="G58" i="290"/>
  <c r="D66" i="317" s="1"/>
  <c r="AE110" i="12"/>
  <c r="AC85" i="71"/>
  <c r="AB86" i="71"/>
  <c r="Q10" i="182"/>
  <c r="Q10" i="168"/>
  <c r="Q10" i="154"/>
  <c r="U10" i="116"/>
  <c r="U10" i="101"/>
  <c r="U10" i="86"/>
  <c r="U10" i="71"/>
  <c r="U30" i="12"/>
  <c r="G55" i="285" l="1"/>
  <c r="G57" i="290" s="1"/>
  <c r="G54" i="285"/>
  <c r="AH33" i="283"/>
  <c r="H37" i="283" s="1"/>
  <c r="F20" i="290"/>
  <c r="C90" i="316"/>
  <c r="C42" i="316"/>
  <c r="G20" i="290"/>
  <c r="D42" i="316"/>
  <c r="D90" i="316"/>
  <c r="G56" i="290"/>
  <c r="G21" i="290"/>
  <c r="D77" i="316"/>
  <c r="F21" i="290"/>
  <c r="C77" i="316"/>
  <c r="F37" i="283"/>
  <c r="F55" i="285" s="1"/>
  <c r="AJ33" i="283"/>
  <c r="H51" i="290"/>
  <c r="H61" i="292"/>
  <c r="E246" i="309" s="1"/>
  <c r="AD91" i="71"/>
  <c r="AD96" i="71"/>
  <c r="I61" i="292"/>
  <c r="F246" i="309" s="1"/>
  <c r="I51" i="290"/>
  <c r="L60" i="294"/>
  <c r="L54" i="292"/>
  <c r="G51" i="290"/>
  <c r="G61" i="292"/>
  <c r="D246" i="309" s="1"/>
  <c r="I21" i="285"/>
  <c r="F29" i="316"/>
  <c r="I20" i="285"/>
  <c r="F54" i="292"/>
  <c r="F60" i="294"/>
  <c r="I22" i="290"/>
  <c r="F64" i="317" s="1"/>
  <c r="I15" i="285"/>
  <c r="G19" i="290"/>
  <c r="D29" i="317" s="1"/>
  <c r="G14" i="285"/>
  <c r="G55" i="290"/>
  <c r="D31" i="317" s="1"/>
  <c r="D13" i="317" s="1"/>
  <c r="AE111" i="12"/>
  <c r="AE106" i="12"/>
  <c r="E58" i="290"/>
  <c r="B66" i="317" s="1"/>
  <c r="E49" i="285"/>
  <c r="F19" i="290"/>
  <c r="C29" i="317" s="1"/>
  <c r="F14" i="285"/>
  <c r="H22" i="292"/>
  <c r="E244" i="309" s="1"/>
  <c r="H15" i="290"/>
  <c r="F15" i="292"/>
  <c r="F22" i="294"/>
  <c r="J22" i="285"/>
  <c r="G64" i="316" s="1"/>
  <c r="Y32" i="283"/>
  <c r="J35" i="283" s="1"/>
  <c r="J19" i="285" s="1"/>
  <c r="E29" i="316"/>
  <c r="H20" i="285"/>
  <c r="H21" i="285"/>
  <c r="AE116" i="12"/>
  <c r="Y43" i="283"/>
  <c r="J56" i="285"/>
  <c r="G66" i="316" s="1"/>
  <c r="G15" i="292"/>
  <c r="G22" i="294"/>
  <c r="L15" i="292"/>
  <c r="L22" i="294"/>
  <c r="AD85" i="71"/>
  <c r="AC86" i="71"/>
  <c r="X40" i="12"/>
  <c r="X35" i="12"/>
  <c r="G20" i="26"/>
  <c r="K35" i="18"/>
  <c r="K50" i="26" s="1"/>
  <c r="K36" i="18"/>
  <c r="K51" i="26" s="1"/>
  <c r="K37" i="18"/>
  <c r="K52" i="26" s="1"/>
  <c r="K38" i="18"/>
  <c r="K53" i="26" s="1"/>
  <c r="J35" i="18"/>
  <c r="J50" i="26" s="1"/>
  <c r="J36" i="18"/>
  <c r="J51" i="26" s="1"/>
  <c r="J37" i="18"/>
  <c r="J52" i="26" s="1"/>
  <c r="J38" i="18"/>
  <c r="J53" i="26" s="1"/>
  <c r="I48" i="26"/>
  <c r="I49" i="26"/>
  <c r="I50" i="26"/>
  <c r="I51" i="26"/>
  <c r="I52" i="26"/>
  <c r="I53" i="26"/>
  <c r="E15" i="258"/>
  <c r="F15" i="258"/>
  <c r="G15" i="258"/>
  <c r="H15" i="258"/>
  <c r="I15" i="258"/>
  <c r="D15" i="258"/>
  <c r="E14" i="258"/>
  <c r="F14" i="258"/>
  <c r="G14" i="258"/>
  <c r="H14" i="258"/>
  <c r="I14" i="258"/>
  <c r="D14" i="258"/>
  <c r="J17" i="258"/>
  <c r="K17" i="258"/>
  <c r="K10" i="258"/>
  <c r="K12" i="258"/>
  <c r="K34" i="94" s="1"/>
  <c r="K13" i="258"/>
  <c r="K16" i="258"/>
  <c r="K9" i="258"/>
  <c r="M24" i="291" s="1"/>
  <c r="M40" i="293" s="1"/>
  <c r="J10" i="258"/>
  <c r="J12" i="258"/>
  <c r="J33" i="18" s="1"/>
  <c r="J48" i="26" s="1"/>
  <c r="J13" i="258"/>
  <c r="J16" i="258"/>
  <c r="J9" i="258"/>
  <c r="L24" i="291" s="1"/>
  <c r="D79" i="316" l="1"/>
  <c r="G48" i="285"/>
  <c r="D44" i="316"/>
  <c r="D21" i="316" s="1"/>
  <c r="D92" i="316"/>
  <c r="F54" i="285"/>
  <c r="F56" i="290" s="1"/>
  <c r="T43" i="283"/>
  <c r="AI33" i="283" s="1"/>
  <c r="I37" i="283" s="1"/>
  <c r="H55" i="285"/>
  <c r="E79" i="316" s="1"/>
  <c r="H53" i="285"/>
  <c r="E31" i="316" s="1"/>
  <c r="E13" i="316" s="1"/>
  <c r="H54" i="285"/>
  <c r="E92" i="316" s="1"/>
  <c r="F53" i="285"/>
  <c r="C31" i="316" s="1"/>
  <c r="C13" i="316" s="1"/>
  <c r="G15" i="294"/>
  <c r="D310" i="309"/>
  <c r="F53" i="294"/>
  <c r="C312" i="309"/>
  <c r="L53" i="294"/>
  <c r="I312" i="309"/>
  <c r="H21" i="290"/>
  <c r="E77" i="316"/>
  <c r="I20" i="290"/>
  <c r="F90" i="316"/>
  <c r="F42" i="316"/>
  <c r="F57" i="290"/>
  <c r="C79" i="316"/>
  <c r="G21" i="292"/>
  <c r="D77" i="317"/>
  <c r="I21" i="290"/>
  <c r="F77" i="316"/>
  <c r="G20" i="292"/>
  <c r="D42" i="317"/>
  <c r="D90" i="317"/>
  <c r="F21" i="292"/>
  <c r="C77" i="317"/>
  <c r="G59" i="292"/>
  <c r="D92" i="317"/>
  <c r="D44" i="317"/>
  <c r="D21" i="317" s="1"/>
  <c r="F20" i="292"/>
  <c r="C90" i="317"/>
  <c r="C42" i="317"/>
  <c r="L15" i="294"/>
  <c r="I310" i="309"/>
  <c r="J37" i="283"/>
  <c r="J55" i="285" s="1"/>
  <c r="H20" i="290"/>
  <c r="E90" i="316"/>
  <c r="E42" i="316"/>
  <c r="F15" i="294"/>
  <c r="C310" i="309"/>
  <c r="G60" i="292"/>
  <c r="D79" i="317"/>
  <c r="K14" i="258"/>
  <c r="J34" i="94"/>
  <c r="J14" i="258"/>
  <c r="K15" i="258"/>
  <c r="F14" i="290"/>
  <c r="G14" i="290"/>
  <c r="J58" i="290"/>
  <c r="G66" i="317" s="1"/>
  <c r="J49" i="285"/>
  <c r="M281" i="291"/>
  <c r="M352" i="293" s="1"/>
  <c r="M133" i="291"/>
  <c r="M160" i="293" s="1"/>
  <c r="M28" i="291"/>
  <c r="M44" i="293" s="1"/>
  <c r="M250" i="291"/>
  <c r="M308" i="293" s="1"/>
  <c r="E61" i="292"/>
  <c r="B246" i="309" s="1"/>
  <c r="E51" i="290"/>
  <c r="G60" i="294"/>
  <c r="D312" i="309" s="1"/>
  <c r="G54" i="292"/>
  <c r="I19" i="290"/>
  <c r="F29" i="317" s="1"/>
  <c r="I14" i="285"/>
  <c r="M27" i="291"/>
  <c r="M43" i="293" s="1"/>
  <c r="M25" i="291"/>
  <c r="M41" i="293" s="1"/>
  <c r="K33" i="18"/>
  <c r="K48" i="26" s="1"/>
  <c r="AD86" i="71"/>
  <c r="J21" i="285"/>
  <c r="J20" i="285"/>
  <c r="G29" i="316"/>
  <c r="J22" i="290"/>
  <c r="G64" i="317" s="1"/>
  <c r="J15" i="285"/>
  <c r="I22" i="292"/>
  <c r="I15" i="290"/>
  <c r="H15" i="292"/>
  <c r="H22" i="294"/>
  <c r="L40" i="293"/>
  <c r="H19" i="290"/>
  <c r="E29" i="317" s="1"/>
  <c r="H14" i="285"/>
  <c r="I60" i="294"/>
  <c r="I54" i="292"/>
  <c r="L281" i="291"/>
  <c r="L133" i="291"/>
  <c r="L28" i="291"/>
  <c r="L44" i="293" s="1"/>
  <c r="L250" i="291"/>
  <c r="L27" i="291"/>
  <c r="L43" i="293" s="1"/>
  <c r="L25" i="291"/>
  <c r="L41" i="293" s="1"/>
  <c r="J25" i="176"/>
  <c r="K27" i="190"/>
  <c r="K22" i="285"/>
  <c r="H64" i="316" s="1"/>
  <c r="Z32" i="283"/>
  <c r="K35" i="283" s="1"/>
  <c r="K19" i="285" s="1"/>
  <c r="AA32" i="283"/>
  <c r="L35" i="283" s="1"/>
  <c r="L19" i="285" s="1"/>
  <c r="Z43" i="283"/>
  <c r="K37" i="283" s="1"/>
  <c r="K56" i="285"/>
  <c r="H66" i="316" s="1"/>
  <c r="AA43" i="283"/>
  <c r="L37" i="283" s="1"/>
  <c r="G50" i="290"/>
  <c r="K25" i="176"/>
  <c r="H60" i="294"/>
  <c r="H54" i="292"/>
  <c r="J27" i="190"/>
  <c r="J15" i="258"/>
  <c r="E37" i="283" l="1"/>
  <c r="E53" i="285" s="1"/>
  <c r="B31" i="316" s="1"/>
  <c r="B13" i="316" s="1"/>
  <c r="C44" i="316"/>
  <c r="C21" i="316" s="1"/>
  <c r="C92" i="316"/>
  <c r="D158" i="309"/>
  <c r="D62" i="309" s="1"/>
  <c r="H55" i="290"/>
  <c r="E31" i="317" s="1"/>
  <c r="E13" i="317" s="1"/>
  <c r="H48" i="285"/>
  <c r="H57" i="290"/>
  <c r="E79" i="317" s="1"/>
  <c r="H56" i="290"/>
  <c r="E92" i="317" s="1"/>
  <c r="E44" i="316"/>
  <c r="E21" i="316" s="1"/>
  <c r="J53" i="285"/>
  <c r="G31" i="316" s="1"/>
  <c r="G13" i="316" s="1"/>
  <c r="F48" i="285"/>
  <c r="F55" i="290"/>
  <c r="C31" i="317" s="1"/>
  <c r="C13" i="317" s="1"/>
  <c r="J54" i="285"/>
  <c r="J56" i="290" s="1"/>
  <c r="D270" i="309"/>
  <c r="D156" i="309"/>
  <c r="G20" i="294"/>
  <c r="G21" i="294"/>
  <c r="D323" i="309" s="1"/>
  <c r="D257" i="309"/>
  <c r="G59" i="294"/>
  <c r="D325" i="309" s="1"/>
  <c r="D259" i="309"/>
  <c r="H20" i="292"/>
  <c r="E90" i="317"/>
  <c r="E42" i="317"/>
  <c r="G58" i="294"/>
  <c r="D338" i="309" s="1"/>
  <c r="D272" i="309"/>
  <c r="F59" i="292"/>
  <c r="C92" i="317"/>
  <c r="C44" i="317"/>
  <c r="C21" i="317" s="1"/>
  <c r="I53" i="294"/>
  <c r="F312" i="309"/>
  <c r="F244" i="309"/>
  <c r="J20" i="290"/>
  <c r="G90" i="316"/>
  <c r="G42" i="316"/>
  <c r="C270" i="309"/>
  <c r="F20" i="294"/>
  <c r="C156" i="309"/>
  <c r="I20" i="292"/>
  <c r="F90" i="317"/>
  <c r="F42" i="317"/>
  <c r="H21" i="292"/>
  <c r="E77" i="317"/>
  <c r="H15" i="294"/>
  <c r="E310" i="309"/>
  <c r="H53" i="294"/>
  <c r="E312" i="309"/>
  <c r="J21" i="290"/>
  <c r="G77" i="316"/>
  <c r="J57" i="290"/>
  <c r="G79" i="316"/>
  <c r="F21" i="294"/>
  <c r="C323" i="309" s="1"/>
  <c r="C257" i="309"/>
  <c r="I21" i="292"/>
  <c r="F77" i="317"/>
  <c r="F60" i="292"/>
  <c r="C79" i="317"/>
  <c r="G15" i="293"/>
  <c r="N15" i="293" s="1"/>
  <c r="I55" i="285"/>
  <c r="I54" i="285"/>
  <c r="I53" i="285"/>
  <c r="F31" i="316" s="1"/>
  <c r="I14" i="290"/>
  <c r="L54" i="285"/>
  <c r="L53" i="285"/>
  <c r="I31" i="316" s="1"/>
  <c r="I13" i="316" s="1"/>
  <c r="L55" i="285"/>
  <c r="L352" i="293"/>
  <c r="K49" i="285"/>
  <c r="K58" i="290"/>
  <c r="H66" i="317" s="1"/>
  <c r="G14" i="291"/>
  <c r="G53" i="294"/>
  <c r="J61" i="292"/>
  <c r="G246" i="309" s="1"/>
  <c r="J51" i="290"/>
  <c r="E60" i="294"/>
  <c r="E54" i="292"/>
  <c r="K54" i="285"/>
  <c r="K53" i="285"/>
  <c r="H31" i="316" s="1"/>
  <c r="H13" i="316" s="1"/>
  <c r="K55" i="285"/>
  <c r="I29" i="316"/>
  <c r="L20" i="285"/>
  <c r="L21" i="285"/>
  <c r="H14" i="290"/>
  <c r="L160" i="293"/>
  <c r="I15" i="292"/>
  <c r="I22" i="294"/>
  <c r="J22" i="292"/>
  <c r="G244" i="309" s="1"/>
  <c r="J15" i="290"/>
  <c r="K20" i="285"/>
  <c r="K21" i="285"/>
  <c r="H29" i="316"/>
  <c r="K22" i="290"/>
  <c r="H64" i="317" s="1"/>
  <c r="K15" i="285"/>
  <c r="J19" i="290"/>
  <c r="G29" i="317" s="1"/>
  <c r="J14" i="285"/>
  <c r="L308" i="293"/>
  <c r="E54" i="285" l="1"/>
  <c r="B92" i="316" s="1"/>
  <c r="E55" i="285"/>
  <c r="B79" i="316" s="1"/>
  <c r="E55" i="290"/>
  <c r="B31" i="317" s="1"/>
  <c r="H15" i="293"/>
  <c r="J15" i="293"/>
  <c r="M15" i="293"/>
  <c r="K15" i="293"/>
  <c r="L15" i="293"/>
  <c r="I15" i="293"/>
  <c r="J55" i="290"/>
  <c r="G31" i="317" s="1"/>
  <c r="G13" i="317" s="1"/>
  <c r="H59" i="292"/>
  <c r="H58" i="294" s="1"/>
  <c r="F156" i="309"/>
  <c r="F50" i="290"/>
  <c r="H50" i="290"/>
  <c r="H60" i="292"/>
  <c r="E259" i="309" s="1"/>
  <c r="J48" i="285"/>
  <c r="G44" i="316"/>
  <c r="G21" i="316" s="1"/>
  <c r="E44" i="317"/>
  <c r="E21" i="317" s="1"/>
  <c r="G92" i="316"/>
  <c r="D171" i="309"/>
  <c r="D69" i="309" s="1"/>
  <c r="F59" i="294"/>
  <c r="C325" i="309" s="1"/>
  <c r="C259" i="309"/>
  <c r="B13" i="317"/>
  <c r="K57" i="290"/>
  <c r="H79" i="316"/>
  <c r="E53" i="294"/>
  <c r="B312" i="309"/>
  <c r="L56" i="290"/>
  <c r="I44" i="316"/>
  <c r="I21" i="316" s="1"/>
  <c r="I92" i="316"/>
  <c r="I57" i="290"/>
  <c r="F79" i="316"/>
  <c r="J21" i="292"/>
  <c r="G77" i="317"/>
  <c r="J20" i="292"/>
  <c r="G90" i="317"/>
  <c r="G42" i="317"/>
  <c r="K20" i="290"/>
  <c r="H42" i="316"/>
  <c r="H90" i="316"/>
  <c r="J59" i="292"/>
  <c r="G92" i="317"/>
  <c r="G44" i="317"/>
  <c r="G21" i="317" s="1"/>
  <c r="E270" i="309"/>
  <c r="E156" i="309"/>
  <c r="H20" i="294"/>
  <c r="I15" i="294"/>
  <c r="F310" i="309"/>
  <c r="L21" i="290"/>
  <c r="I77" i="316"/>
  <c r="F270" i="309"/>
  <c r="I20" i="294"/>
  <c r="F336" i="309" s="1"/>
  <c r="F58" i="294"/>
  <c r="C272" i="309"/>
  <c r="C158" i="309"/>
  <c r="C62" i="309" s="1"/>
  <c r="I56" i="290"/>
  <c r="F92" i="316"/>
  <c r="F44" i="316"/>
  <c r="K21" i="290"/>
  <c r="H77" i="316"/>
  <c r="L20" i="290"/>
  <c r="I90" i="316"/>
  <c r="I42" i="316"/>
  <c r="K56" i="290"/>
  <c r="H92" i="316"/>
  <c r="H44" i="316"/>
  <c r="H21" i="316" s="1"/>
  <c r="L57" i="290"/>
  <c r="I79" i="316"/>
  <c r="F13" i="316"/>
  <c r="I21" i="294"/>
  <c r="F323" i="309" s="1"/>
  <c r="F257" i="309"/>
  <c r="J60" i="292"/>
  <c r="G79" i="317"/>
  <c r="H21" i="294"/>
  <c r="E323" i="309" s="1"/>
  <c r="E257" i="309"/>
  <c r="C336" i="309"/>
  <c r="C169" i="309"/>
  <c r="D336" i="309"/>
  <c r="D169" i="309"/>
  <c r="I55" i="290"/>
  <c r="I48" i="285"/>
  <c r="J15" i="292"/>
  <c r="J22" i="294"/>
  <c r="K22" i="292"/>
  <c r="H244" i="309" s="1"/>
  <c r="K15" i="290"/>
  <c r="J54" i="292"/>
  <c r="J60" i="294"/>
  <c r="G312" i="309" s="1"/>
  <c r="K19" i="290"/>
  <c r="H29" i="317" s="1"/>
  <c r="K14" i="285"/>
  <c r="K51" i="290"/>
  <c r="K61" i="292"/>
  <c r="H246" i="309" s="1"/>
  <c r="H14" i="291"/>
  <c r="E19" i="292"/>
  <c r="L48" i="285"/>
  <c r="L55" i="290"/>
  <c r="I31" i="317" s="1"/>
  <c r="I13" i="317" s="1"/>
  <c r="J14" i="290"/>
  <c r="L19" i="290"/>
  <c r="L14" i="285"/>
  <c r="K55" i="290"/>
  <c r="H31" i="317" s="1"/>
  <c r="H13" i="317" s="1"/>
  <c r="K48" i="285"/>
  <c r="E57" i="290" l="1"/>
  <c r="E60" i="292" s="1"/>
  <c r="B259" i="309" s="1"/>
  <c r="E56" i="290"/>
  <c r="E59" i="292" s="1"/>
  <c r="E48" i="285"/>
  <c r="B44" i="316"/>
  <c r="B21" i="316" s="1"/>
  <c r="J50" i="290"/>
  <c r="E272" i="309"/>
  <c r="E158" i="309"/>
  <c r="E62" i="309" s="1"/>
  <c r="B92" i="317"/>
  <c r="H59" i="294"/>
  <c r="E325" i="309" s="1"/>
  <c r="F169" i="309"/>
  <c r="J59" i="294"/>
  <c r="G325" i="309" s="1"/>
  <c r="G259" i="309"/>
  <c r="J21" i="294"/>
  <c r="G323" i="309" s="1"/>
  <c r="G257" i="309"/>
  <c r="G156" i="309"/>
  <c r="L20" i="292"/>
  <c r="I90" i="317"/>
  <c r="I42" i="317"/>
  <c r="F21" i="316"/>
  <c r="E336" i="309"/>
  <c r="E169" i="309"/>
  <c r="G270" i="309"/>
  <c r="J20" i="294"/>
  <c r="G336" i="309" s="1"/>
  <c r="L59" i="292"/>
  <c r="I92" i="317"/>
  <c r="I44" i="317"/>
  <c r="I21" i="317" s="1"/>
  <c r="K60" i="292"/>
  <c r="H79" i="317"/>
  <c r="K59" i="292"/>
  <c r="H92" i="317"/>
  <c r="H44" i="317"/>
  <c r="H21" i="317" s="1"/>
  <c r="L21" i="292"/>
  <c r="I77" i="317"/>
  <c r="B272" i="309"/>
  <c r="E58" i="294"/>
  <c r="I60" i="292"/>
  <c r="F79" i="317"/>
  <c r="K20" i="292"/>
  <c r="H42" i="317"/>
  <c r="H90" i="317"/>
  <c r="J15" i="294"/>
  <c r="G310" i="309"/>
  <c r="I50" i="290"/>
  <c r="F31" i="317"/>
  <c r="L14" i="290"/>
  <c r="I29" i="317"/>
  <c r="G158" i="309"/>
  <c r="G62" i="309" s="1"/>
  <c r="L60" i="292"/>
  <c r="I79" i="317"/>
  <c r="K21" i="292"/>
  <c r="H77" i="317"/>
  <c r="I59" i="292"/>
  <c r="F92" i="317"/>
  <c r="F44" i="317"/>
  <c r="C338" i="309"/>
  <c r="C171" i="309"/>
  <c r="C69" i="309" s="1"/>
  <c r="J58" i="294"/>
  <c r="G338" i="309" s="1"/>
  <c r="G272" i="309"/>
  <c r="E338" i="309"/>
  <c r="J53" i="294"/>
  <c r="K14" i="290"/>
  <c r="K60" i="294"/>
  <c r="H312" i="309" s="1"/>
  <c r="K54" i="292"/>
  <c r="L50" i="290"/>
  <c r="K15" i="292"/>
  <c r="K22" i="294"/>
  <c r="I14" i="291"/>
  <c r="F19" i="292"/>
  <c r="K50" i="290"/>
  <c r="B131" i="309"/>
  <c r="E19" i="294"/>
  <c r="E25" i="292"/>
  <c r="E14" i="292"/>
  <c r="B79" i="317" l="1"/>
  <c r="B44" i="317"/>
  <c r="B21" i="317" s="1"/>
  <c r="E50" i="290"/>
  <c r="H156" i="309"/>
  <c r="E59" i="294"/>
  <c r="B325" i="309" s="1"/>
  <c r="E171" i="309"/>
  <c r="E69" i="309" s="1"/>
  <c r="H158" i="309"/>
  <c r="H62" i="309" s="1"/>
  <c r="B158" i="309"/>
  <c r="B62" i="309" s="1"/>
  <c r="F272" i="309"/>
  <c r="F158" i="309"/>
  <c r="F62" i="309" s="1"/>
  <c r="I58" i="294"/>
  <c r="F13" i="317"/>
  <c r="L21" i="294"/>
  <c r="I323" i="309" s="1"/>
  <c r="I257" i="309"/>
  <c r="K15" i="294"/>
  <c r="H310" i="309"/>
  <c r="K58" i="294"/>
  <c r="H338" i="309" s="1"/>
  <c r="H272" i="309"/>
  <c r="I272" i="309"/>
  <c r="L58" i="294"/>
  <c r="I158" i="309"/>
  <c r="I62" i="309" s="1"/>
  <c r="B338" i="309"/>
  <c r="G169" i="309"/>
  <c r="G171" i="309"/>
  <c r="G69" i="309" s="1"/>
  <c r="F21" i="317"/>
  <c r="K21" i="294"/>
  <c r="H323" i="309" s="1"/>
  <c r="H257" i="309"/>
  <c r="L59" i="294"/>
  <c r="I325" i="309" s="1"/>
  <c r="I259" i="309"/>
  <c r="H270" i="309"/>
  <c r="K20" i="294"/>
  <c r="H336" i="309" s="1"/>
  <c r="I59" i="294"/>
  <c r="F325" i="309" s="1"/>
  <c r="F259" i="309"/>
  <c r="K59" i="294"/>
  <c r="H325" i="309" s="1"/>
  <c r="H259" i="309"/>
  <c r="I270" i="309"/>
  <c r="I156" i="309"/>
  <c r="L20" i="294"/>
  <c r="J14" i="291"/>
  <c r="G19" i="292"/>
  <c r="B143" i="309"/>
  <c r="E25" i="294"/>
  <c r="E14" i="294"/>
  <c r="B200" i="309"/>
  <c r="K53" i="294"/>
  <c r="F19" i="294"/>
  <c r="C131" i="309"/>
  <c r="F25" i="292"/>
  <c r="F14" i="292"/>
  <c r="H32" i="192"/>
  <c r="H33" i="192"/>
  <c r="I33" i="192"/>
  <c r="J33" i="192"/>
  <c r="K33" i="192"/>
  <c r="H34" i="192"/>
  <c r="I34" i="192"/>
  <c r="J34" i="192"/>
  <c r="K34" i="192"/>
  <c r="G15" i="192" s="1"/>
  <c r="I31" i="192"/>
  <c r="J31" i="192"/>
  <c r="K31" i="192"/>
  <c r="H31" i="192"/>
  <c r="D34" i="192"/>
  <c r="C34" i="192"/>
  <c r="D28" i="190"/>
  <c r="D282" i="291" s="1"/>
  <c r="D29" i="190"/>
  <c r="D27" i="190"/>
  <c r="D281" i="291" s="1"/>
  <c r="C28" i="190"/>
  <c r="C32" i="192" s="1"/>
  <c r="C29" i="190"/>
  <c r="C27" i="190"/>
  <c r="C281" i="291" s="1"/>
  <c r="C352" i="293" s="1"/>
  <c r="H28" i="178"/>
  <c r="H29" i="178"/>
  <c r="H30" i="178"/>
  <c r="H31" i="178"/>
  <c r="H32" i="178"/>
  <c r="H33" i="178"/>
  <c r="I33" i="178"/>
  <c r="J33" i="178"/>
  <c r="K33" i="178"/>
  <c r="G15" i="178" s="1"/>
  <c r="I27" i="178"/>
  <c r="J27" i="178"/>
  <c r="K27" i="178"/>
  <c r="H27" i="178"/>
  <c r="D33" i="178"/>
  <c r="C33" i="178"/>
  <c r="D26" i="176"/>
  <c r="D251" i="291" s="1"/>
  <c r="D27" i="176"/>
  <c r="D252" i="291" s="1"/>
  <c r="D28" i="176"/>
  <c r="D253" i="291" s="1"/>
  <c r="D29" i="176"/>
  <c r="D254" i="291" s="1"/>
  <c r="D30" i="176"/>
  <c r="D255" i="291" s="1"/>
  <c r="D32" i="176"/>
  <c r="D33" i="176"/>
  <c r="D34" i="176"/>
  <c r="D259" i="291" s="1"/>
  <c r="D25" i="176"/>
  <c r="D250" i="291" s="1"/>
  <c r="C26" i="176"/>
  <c r="C27" i="176"/>
  <c r="C29" i="178" s="1"/>
  <c r="C28" i="176"/>
  <c r="C30" i="178" s="1"/>
  <c r="C29" i="176"/>
  <c r="C31" i="178" s="1"/>
  <c r="C30" i="176"/>
  <c r="C32" i="176"/>
  <c r="I32" i="176" s="1"/>
  <c r="C33" i="176"/>
  <c r="I33" i="176" s="1"/>
  <c r="C34" i="176"/>
  <c r="C25" i="176"/>
  <c r="C250" i="291" s="1"/>
  <c r="C308" i="293" s="1"/>
  <c r="H35" i="164"/>
  <c r="H36" i="164"/>
  <c r="H37" i="164"/>
  <c r="H38" i="164"/>
  <c r="H34" i="164"/>
  <c r="D30" i="162"/>
  <c r="D223" i="291" s="1"/>
  <c r="D31" i="162"/>
  <c r="D224" i="291" s="1"/>
  <c r="D32" i="162"/>
  <c r="D225" i="291" s="1"/>
  <c r="D38" i="164"/>
  <c r="D34" i="162"/>
  <c r="D35" i="162"/>
  <c r="D36" i="162"/>
  <c r="D229" i="291" s="1"/>
  <c r="D37" i="162"/>
  <c r="D230" i="291" s="1"/>
  <c r="D38" i="162"/>
  <c r="D231" i="291" s="1"/>
  <c r="D29" i="162"/>
  <c r="D222" i="291" s="1"/>
  <c r="C30" i="162"/>
  <c r="C31" i="162"/>
  <c r="C32" i="162"/>
  <c r="C37" i="164" s="1"/>
  <c r="I38" i="164"/>
  <c r="C34" i="162"/>
  <c r="I34" i="162" s="1"/>
  <c r="C35" i="162"/>
  <c r="I35" i="162" s="1"/>
  <c r="C36" i="162"/>
  <c r="C37" i="162"/>
  <c r="C38" i="162"/>
  <c r="C29" i="162"/>
  <c r="C34" i="164" s="1"/>
  <c r="H37" i="126"/>
  <c r="H38" i="126"/>
  <c r="H39" i="126"/>
  <c r="H40" i="126"/>
  <c r="H41" i="126"/>
  <c r="H42" i="126"/>
  <c r="H43" i="126"/>
  <c r="H44" i="126"/>
  <c r="H45" i="126"/>
  <c r="H36" i="126"/>
  <c r="D30" i="124"/>
  <c r="D195" i="291" s="1"/>
  <c r="D31" i="124"/>
  <c r="D196" i="291" s="1"/>
  <c r="D32" i="124"/>
  <c r="D197" i="291" s="1"/>
  <c r="D40" i="126"/>
  <c r="D34" i="124"/>
  <c r="D41" i="126" s="1"/>
  <c r="D35" i="124"/>
  <c r="D42" i="126" s="1"/>
  <c r="D36" i="124"/>
  <c r="D201" i="291" s="1"/>
  <c r="D37" i="124"/>
  <c r="D202" i="291" s="1"/>
  <c r="D38" i="124"/>
  <c r="D203" i="291" s="1"/>
  <c r="D29" i="124"/>
  <c r="D194" i="291" s="1"/>
  <c r="C30" i="124"/>
  <c r="C37" i="126" s="1"/>
  <c r="C31" i="124"/>
  <c r="C38" i="126" s="1"/>
  <c r="C32" i="124"/>
  <c r="C39" i="126" s="1"/>
  <c r="I40" i="126"/>
  <c r="C34" i="124"/>
  <c r="I34" i="124" s="1"/>
  <c r="I41" i="126" s="1"/>
  <c r="C35" i="124"/>
  <c r="I35" i="124" s="1"/>
  <c r="C36" i="124"/>
  <c r="C37" i="124"/>
  <c r="C38" i="124"/>
  <c r="C29" i="124"/>
  <c r="H37" i="111"/>
  <c r="H38" i="111"/>
  <c r="H39" i="111"/>
  <c r="H40" i="111"/>
  <c r="I40" i="111"/>
  <c r="J40" i="111"/>
  <c r="K40" i="111"/>
  <c r="G15" i="111" s="1"/>
  <c r="H41" i="111"/>
  <c r="H42" i="111"/>
  <c r="H43" i="111"/>
  <c r="H44" i="111"/>
  <c r="H45" i="111"/>
  <c r="H36" i="111"/>
  <c r="D40" i="111"/>
  <c r="C40" i="111"/>
  <c r="D35" i="109"/>
  <c r="D167" i="291" s="1"/>
  <c r="D36" i="109"/>
  <c r="D168" i="291" s="1"/>
  <c r="D37" i="109"/>
  <c r="D169" i="291" s="1"/>
  <c r="D41" i="111"/>
  <c r="D42" i="111"/>
  <c r="D173" i="291"/>
  <c r="D174" i="291"/>
  <c r="D175" i="291"/>
  <c r="D34" i="109"/>
  <c r="D166" i="291" s="1"/>
  <c r="C35" i="109"/>
  <c r="C37" i="111" s="1"/>
  <c r="C36" i="109"/>
  <c r="C38" i="111" s="1"/>
  <c r="C37" i="109"/>
  <c r="C39" i="111" s="1"/>
  <c r="I39" i="109"/>
  <c r="I41" i="111" s="1"/>
  <c r="I40" i="109"/>
  <c r="I42" i="111" s="1"/>
  <c r="C45" i="111"/>
  <c r="C34" i="109"/>
  <c r="C36" i="111" s="1"/>
  <c r="H33" i="96"/>
  <c r="H34" i="96"/>
  <c r="H35" i="96"/>
  <c r="H36" i="96"/>
  <c r="H37" i="96"/>
  <c r="H38" i="96"/>
  <c r="I38" i="96"/>
  <c r="J38" i="96"/>
  <c r="K38" i="96"/>
  <c r="G15" i="96" s="1"/>
  <c r="H39" i="96"/>
  <c r="H40" i="96"/>
  <c r="H41" i="96"/>
  <c r="I32" i="96"/>
  <c r="J32" i="96"/>
  <c r="K32" i="96"/>
  <c r="H32" i="96"/>
  <c r="D38" i="96"/>
  <c r="C38" i="96"/>
  <c r="C166" i="293" s="1"/>
  <c r="D35" i="94"/>
  <c r="D134" i="291" s="1"/>
  <c r="D36" i="94"/>
  <c r="D135" i="291" s="1"/>
  <c r="D37" i="94"/>
  <c r="D136" i="291" s="1"/>
  <c r="D38" i="94"/>
  <c r="D137" i="291" s="1"/>
  <c r="D39" i="94"/>
  <c r="D138" i="291" s="1"/>
  <c r="D41" i="94"/>
  <c r="D39" i="96" s="1"/>
  <c r="D42" i="94"/>
  <c r="D40" i="96" s="1"/>
  <c r="D43" i="94"/>
  <c r="D142" i="291" s="1"/>
  <c r="D34" i="94"/>
  <c r="D133" i="291" s="1"/>
  <c r="C35" i="94"/>
  <c r="C36" i="94"/>
  <c r="C37" i="94"/>
  <c r="C38" i="94"/>
  <c r="C36" i="96" s="1"/>
  <c r="C164" i="293" s="1"/>
  <c r="C39" i="94"/>
  <c r="C37" i="96" s="1"/>
  <c r="C165" i="293" s="1"/>
  <c r="C41" i="94"/>
  <c r="I41" i="94" s="1"/>
  <c r="C42" i="94"/>
  <c r="I42" i="94" s="1"/>
  <c r="I40" i="96" s="1"/>
  <c r="C43" i="94"/>
  <c r="C34" i="94"/>
  <c r="C133" i="291" s="1"/>
  <c r="D35" i="79"/>
  <c r="D99" i="291" s="1"/>
  <c r="D37" i="79"/>
  <c r="D38" i="79"/>
  <c r="D39" i="79"/>
  <c r="D103" i="291" s="1"/>
  <c r="D40" i="79"/>
  <c r="D104" i="291" s="1"/>
  <c r="D41" i="79"/>
  <c r="D105" i="291" s="1"/>
  <c r="D42" i="79"/>
  <c r="D106" i="291" s="1"/>
  <c r="D43" i="79"/>
  <c r="D107" i="291" s="1"/>
  <c r="C35" i="79"/>
  <c r="C37" i="79"/>
  <c r="I37" i="79" s="1"/>
  <c r="C38" i="79"/>
  <c r="I38" i="79" s="1"/>
  <c r="C39" i="79"/>
  <c r="I39" i="79" s="1"/>
  <c r="C40" i="79"/>
  <c r="I40" i="79" s="1"/>
  <c r="C41" i="79"/>
  <c r="I41" i="79" s="1"/>
  <c r="C42" i="79"/>
  <c r="I42" i="79" s="1"/>
  <c r="C43" i="79"/>
  <c r="I43" i="79" s="1"/>
  <c r="D34" i="79"/>
  <c r="D98" i="291" s="1"/>
  <c r="C34" i="79"/>
  <c r="D49" i="26"/>
  <c r="D50" i="26"/>
  <c r="D51" i="26"/>
  <c r="D52" i="26"/>
  <c r="D53" i="26"/>
  <c r="C49" i="26"/>
  <c r="C50" i="26"/>
  <c r="C51" i="26"/>
  <c r="C52" i="26"/>
  <c r="C53" i="26"/>
  <c r="D45" i="26"/>
  <c r="D46" i="26"/>
  <c r="D47" i="26"/>
  <c r="D48" i="26"/>
  <c r="D44" i="26"/>
  <c r="C30" i="18"/>
  <c r="I30" i="18" s="1"/>
  <c r="C31" i="18"/>
  <c r="I31" i="18" s="1"/>
  <c r="C32" i="18"/>
  <c r="I32" i="18" s="1"/>
  <c r="C33" i="18"/>
  <c r="C48" i="26" s="1"/>
  <c r="C29" i="18"/>
  <c r="I29" i="18" s="1"/>
  <c r="B171" i="309" l="1"/>
  <c r="B69" i="309" s="1"/>
  <c r="H171" i="309"/>
  <c r="H69" i="309" s="1"/>
  <c r="H169" i="309"/>
  <c r="F171" i="309"/>
  <c r="F69" i="309" s="1"/>
  <c r="F338" i="309"/>
  <c r="I171" i="309"/>
  <c r="I69" i="309" s="1"/>
  <c r="I338" i="309"/>
  <c r="I169" i="309"/>
  <c r="I336" i="309"/>
  <c r="D39" i="111"/>
  <c r="D29" i="178"/>
  <c r="D28" i="178"/>
  <c r="D37" i="96"/>
  <c r="D37" i="126"/>
  <c r="D45" i="126"/>
  <c r="C229" i="291"/>
  <c r="I36" i="162"/>
  <c r="D37" i="164"/>
  <c r="C251" i="291"/>
  <c r="I26" i="176"/>
  <c r="D45" i="111"/>
  <c r="D44" i="126"/>
  <c r="J35" i="162"/>
  <c r="K35" i="162"/>
  <c r="D36" i="164"/>
  <c r="D31" i="192"/>
  <c r="C136" i="291"/>
  <c r="K136" i="291" s="1"/>
  <c r="I37" i="94"/>
  <c r="C255" i="291"/>
  <c r="I30" i="176"/>
  <c r="D44" i="111"/>
  <c r="C194" i="291"/>
  <c r="I29" i="124"/>
  <c r="D43" i="126"/>
  <c r="K34" i="162"/>
  <c r="J34" i="162"/>
  <c r="D35" i="164"/>
  <c r="C28" i="178"/>
  <c r="I46" i="26"/>
  <c r="J31" i="18"/>
  <c r="J46" i="26" s="1"/>
  <c r="K31" i="18"/>
  <c r="K46" i="26" s="1"/>
  <c r="I45" i="26"/>
  <c r="K30" i="18"/>
  <c r="K45" i="26" s="1"/>
  <c r="J30" i="18"/>
  <c r="J45" i="26" s="1"/>
  <c r="C46" i="26"/>
  <c r="D41" i="96"/>
  <c r="D43" i="111"/>
  <c r="C203" i="291"/>
  <c r="I38" i="124"/>
  <c r="C35" i="96"/>
  <c r="C163" i="293" s="1"/>
  <c r="D36" i="126"/>
  <c r="C44" i="26"/>
  <c r="C45" i="26"/>
  <c r="C98" i="291"/>
  <c r="K98" i="291" s="1"/>
  <c r="I34" i="79"/>
  <c r="C166" i="291"/>
  <c r="I34" i="109"/>
  <c r="C202" i="291"/>
  <c r="I37" i="124"/>
  <c r="C225" i="291"/>
  <c r="I32" i="162"/>
  <c r="D27" i="178"/>
  <c r="I44" i="26"/>
  <c r="J29" i="18"/>
  <c r="K29" i="18"/>
  <c r="K44" i="26" s="1"/>
  <c r="J32" i="18"/>
  <c r="J47" i="26" s="1"/>
  <c r="K32" i="18"/>
  <c r="K47" i="26" s="1"/>
  <c r="I47" i="26"/>
  <c r="C32" i="178"/>
  <c r="C175" i="291"/>
  <c r="I43" i="109"/>
  <c r="C201" i="291"/>
  <c r="I36" i="124"/>
  <c r="D39" i="126"/>
  <c r="C224" i="291"/>
  <c r="I31" i="162"/>
  <c r="B216" i="309"/>
  <c r="C282" i="291"/>
  <c r="I28" i="190"/>
  <c r="C47" i="26"/>
  <c r="D32" i="96"/>
  <c r="J43" i="79"/>
  <c r="K43" i="79"/>
  <c r="C174" i="291"/>
  <c r="I42" i="109"/>
  <c r="K35" i="124"/>
  <c r="K42" i="126" s="1"/>
  <c r="J35" i="124"/>
  <c r="J42" i="126" s="1"/>
  <c r="C36" i="126"/>
  <c r="D38" i="126"/>
  <c r="C223" i="291"/>
  <c r="I30" i="162"/>
  <c r="D33" i="192"/>
  <c r="D283" i="291"/>
  <c r="D131" i="309"/>
  <c r="G19" i="294"/>
  <c r="G25" i="292"/>
  <c r="G14" i="292"/>
  <c r="K42" i="79"/>
  <c r="J42" i="79"/>
  <c r="C173" i="291"/>
  <c r="I41" i="109"/>
  <c r="K34" i="124"/>
  <c r="K41" i="126" s="1"/>
  <c r="J34" i="124"/>
  <c r="J41" i="126" s="1"/>
  <c r="C45" i="126"/>
  <c r="K14" i="291"/>
  <c r="H19" i="292"/>
  <c r="K37" i="79"/>
  <c r="J37" i="79"/>
  <c r="C167" i="291"/>
  <c r="I35" i="109"/>
  <c r="C254" i="291"/>
  <c r="I29" i="176"/>
  <c r="C33" i="192"/>
  <c r="C283" i="291"/>
  <c r="C354" i="293" s="1"/>
  <c r="K41" i="79"/>
  <c r="J41" i="79"/>
  <c r="J42" i="94"/>
  <c r="J40" i="96" s="1"/>
  <c r="K42" i="94"/>
  <c r="K40" i="96" s="1"/>
  <c r="C32" i="96"/>
  <c r="C160" i="293" s="1"/>
  <c r="D36" i="96"/>
  <c r="J40" i="109"/>
  <c r="J42" i="111" s="1"/>
  <c r="K40" i="109"/>
  <c r="K42" i="111" s="1"/>
  <c r="C44" i="111"/>
  <c r="D38" i="111"/>
  <c r="C44" i="126"/>
  <c r="C36" i="164"/>
  <c r="C31" i="192"/>
  <c r="C200" i="309"/>
  <c r="C134" i="291"/>
  <c r="K134" i="291" s="1"/>
  <c r="I35" i="94"/>
  <c r="C231" i="291"/>
  <c r="I38" i="162"/>
  <c r="C253" i="291"/>
  <c r="I28" i="176"/>
  <c r="C33" i="96"/>
  <c r="C161" i="293" s="1"/>
  <c r="C142" i="291"/>
  <c r="K142" i="291" s="1"/>
  <c r="I43" i="94"/>
  <c r="K41" i="94"/>
  <c r="K39" i="96" s="1"/>
  <c r="J41" i="94"/>
  <c r="J39" i="96" s="1"/>
  <c r="C41" i="96"/>
  <c r="C169" i="293" s="1"/>
  <c r="D35" i="96"/>
  <c r="J39" i="109"/>
  <c r="J41" i="111" s="1"/>
  <c r="K39" i="109"/>
  <c r="K41" i="111" s="1"/>
  <c r="C43" i="111"/>
  <c r="D37" i="111"/>
  <c r="C197" i="291"/>
  <c r="I32" i="124"/>
  <c r="C43" i="126"/>
  <c r="C35" i="164"/>
  <c r="C259" i="291"/>
  <c r="I34" i="176"/>
  <c r="D32" i="178"/>
  <c r="D32" i="192"/>
  <c r="C143" i="309"/>
  <c r="F25" i="294"/>
  <c r="F14" i="294"/>
  <c r="C99" i="291"/>
  <c r="K99" i="291" s="1"/>
  <c r="I35" i="79"/>
  <c r="D36" i="111"/>
  <c r="J40" i="79"/>
  <c r="K40" i="79"/>
  <c r="J39" i="79"/>
  <c r="K39" i="79"/>
  <c r="C138" i="291"/>
  <c r="K138" i="291" s="1"/>
  <c r="I39" i="94"/>
  <c r="C40" i="96"/>
  <c r="D34" i="96"/>
  <c r="I39" i="96"/>
  <c r="C169" i="291"/>
  <c r="I37" i="109"/>
  <c r="C42" i="111"/>
  <c r="C196" i="291"/>
  <c r="I31" i="124"/>
  <c r="C42" i="126"/>
  <c r="I42" i="126"/>
  <c r="D34" i="164"/>
  <c r="J33" i="176"/>
  <c r="K33" i="176"/>
  <c r="C27" i="178"/>
  <c r="D31" i="178"/>
  <c r="C135" i="291"/>
  <c r="K135" i="291" s="1"/>
  <c r="I36" i="94"/>
  <c r="C222" i="291"/>
  <c r="I29" i="162"/>
  <c r="C230" i="291"/>
  <c r="I37" i="162"/>
  <c r="C252" i="291"/>
  <c r="I27" i="176"/>
  <c r="C34" i="96"/>
  <c r="C162" i="293" s="1"/>
  <c r="K38" i="79"/>
  <c r="J38" i="79"/>
  <c r="C137" i="291"/>
  <c r="K137" i="291" s="1"/>
  <c r="I38" i="94"/>
  <c r="C39" i="96"/>
  <c r="D33" i="96"/>
  <c r="C168" i="291"/>
  <c r="I36" i="109"/>
  <c r="C41" i="111"/>
  <c r="C195" i="291"/>
  <c r="I30" i="124"/>
  <c r="C41" i="126"/>
  <c r="J32" i="176"/>
  <c r="K32" i="176"/>
  <c r="D30" i="178"/>
  <c r="K38" i="164"/>
  <c r="G15" i="164" s="1"/>
  <c r="K40" i="126"/>
  <c r="G15" i="126" s="1"/>
  <c r="C40" i="126"/>
  <c r="G14" i="18" l="1"/>
  <c r="G19" i="18"/>
  <c r="H19" i="18" s="1"/>
  <c r="I19" i="18" s="1"/>
  <c r="J19" i="18" s="1"/>
  <c r="K19" i="18" s="1"/>
  <c r="L19" i="18" s="1"/>
  <c r="M19" i="18" s="1"/>
  <c r="N19" i="18" s="1"/>
  <c r="K34" i="176"/>
  <c r="J34" i="176"/>
  <c r="M136" i="291"/>
  <c r="M163" i="293" s="1"/>
  <c r="K163" i="293"/>
  <c r="L136" i="291"/>
  <c r="L163" i="293" s="1"/>
  <c r="K231" i="291"/>
  <c r="C281" i="293"/>
  <c r="K30" i="162"/>
  <c r="K35" i="164" s="1"/>
  <c r="J30" i="162"/>
  <c r="J35" i="164" s="1"/>
  <c r="I35" i="164"/>
  <c r="M98" i="291"/>
  <c r="L98" i="291"/>
  <c r="C236" i="293"/>
  <c r="K197" i="291"/>
  <c r="K162" i="293"/>
  <c r="M135" i="291"/>
  <c r="M162" i="293" s="1"/>
  <c r="L135" i="291"/>
  <c r="L162" i="293" s="1"/>
  <c r="K39" i="94"/>
  <c r="K37" i="96" s="1"/>
  <c r="J39" i="94"/>
  <c r="J37" i="96" s="1"/>
  <c r="I37" i="96"/>
  <c r="J38" i="94"/>
  <c r="J36" i="96" s="1"/>
  <c r="K38" i="94"/>
  <c r="K36" i="96" s="1"/>
  <c r="I36" i="96"/>
  <c r="K32" i="124"/>
  <c r="K39" i="126" s="1"/>
  <c r="J32" i="124"/>
  <c r="J39" i="126" s="1"/>
  <c r="I39" i="126"/>
  <c r="K161" i="293"/>
  <c r="L134" i="291"/>
  <c r="M134" i="291"/>
  <c r="M161" i="293" s="1"/>
  <c r="K30" i="176"/>
  <c r="K32" i="178" s="1"/>
  <c r="J30" i="176"/>
  <c r="J32" i="178" s="1"/>
  <c r="I32" i="178"/>
  <c r="K259" i="291"/>
  <c r="C317" i="293"/>
  <c r="K175" i="291"/>
  <c r="C205" i="293"/>
  <c r="K166" i="291"/>
  <c r="C196" i="293"/>
  <c r="H14" i="292"/>
  <c r="H25" i="292"/>
  <c r="E131" i="309"/>
  <c r="H19" i="294"/>
  <c r="G19" i="26"/>
  <c r="K254" i="291"/>
  <c r="C312" i="293"/>
  <c r="K168" i="291"/>
  <c r="C198" i="293"/>
  <c r="C313" i="293"/>
  <c r="K255" i="291"/>
  <c r="C353" i="293"/>
  <c r="K282" i="291"/>
  <c r="K35" i="94"/>
  <c r="K33" i="96" s="1"/>
  <c r="J35" i="94"/>
  <c r="I33" i="96"/>
  <c r="K27" i="176"/>
  <c r="K29" i="178" s="1"/>
  <c r="J27" i="176"/>
  <c r="J29" i="178" s="1"/>
  <c r="I29" i="178"/>
  <c r="J44" i="26"/>
  <c r="J43" i="109"/>
  <c r="J45" i="111" s="1"/>
  <c r="K43" i="109"/>
  <c r="K45" i="111" s="1"/>
  <c r="I45" i="111"/>
  <c r="J35" i="109"/>
  <c r="J37" i="111" s="1"/>
  <c r="K35" i="109"/>
  <c r="K37" i="111" s="1"/>
  <c r="I37" i="111"/>
  <c r="K37" i="94"/>
  <c r="K35" i="96" s="1"/>
  <c r="J37" i="94"/>
  <c r="J35" i="96" s="1"/>
  <c r="I35" i="96"/>
  <c r="J41" i="109"/>
  <c r="J43" i="111" s="1"/>
  <c r="K41" i="109"/>
  <c r="K43" i="111" s="1"/>
  <c r="I43" i="111"/>
  <c r="K26" i="176"/>
  <c r="K28" i="178" s="1"/>
  <c r="J26" i="176"/>
  <c r="I28" i="178"/>
  <c r="J37" i="124"/>
  <c r="J44" i="126" s="1"/>
  <c r="K37" i="124"/>
  <c r="K44" i="126" s="1"/>
  <c r="I44" i="126"/>
  <c r="K165" i="293"/>
  <c r="L138" i="291"/>
  <c r="L165" i="293" s="1"/>
  <c r="M138" i="291"/>
  <c r="M165" i="293" s="1"/>
  <c r="K34" i="79"/>
  <c r="J34" i="79"/>
  <c r="K223" i="291"/>
  <c r="C273" i="293"/>
  <c r="J35" i="79"/>
  <c r="K35" i="79"/>
  <c r="J37" i="162"/>
  <c r="K37" i="162"/>
  <c r="K173" i="291"/>
  <c r="C203" i="293"/>
  <c r="J42" i="109"/>
  <c r="J44" i="111" s="1"/>
  <c r="K42" i="109"/>
  <c r="K44" i="111" s="1"/>
  <c r="I44" i="111"/>
  <c r="J31" i="162"/>
  <c r="J36" i="164" s="1"/>
  <c r="K31" i="162"/>
  <c r="K36" i="164" s="1"/>
  <c r="I36" i="164"/>
  <c r="K38" i="124"/>
  <c r="K45" i="126" s="1"/>
  <c r="J38" i="124"/>
  <c r="J45" i="126" s="1"/>
  <c r="I45" i="126"/>
  <c r="K251" i="291"/>
  <c r="C309" i="293"/>
  <c r="D143" i="309"/>
  <c r="G14" i="294"/>
  <c r="G25" i="294"/>
  <c r="J28" i="190"/>
  <c r="K28" i="190"/>
  <c r="K32" i="192" s="1"/>
  <c r="G14" i="192" s="1"/>
  <c r="I32" i="192"/>
  <c r="K34" i="109"/>
  <c r="K36" i="111" s="1"/>
  <c r="J34" i="109"/>
  <c r="I36" i="111"/>
  <c r="K253" i="291"/>
  <c r="C311" i="293"/>
  <c r="L14" i="291"/>
  <c r="I19" i="292"/>
  <c r="K230" i="291"/>
  <c r="C280" i="293"/>
  <c r="J37" i="109"/>
  <c r="J39" i="111" s="1"/>
  <c r="K37" i="109"/>
  <c r="K39" i="111" s="1"/>
  <c r="I39" i="111"/>
  <c r="C216" i="309"/>
  <c r="K174" i="291"/>
  <c r="C204" i="293"/>
  <c r="K224" i="291"/>
  <c r="C274" i="293"/>
  <c r="K203" i="291"/>
  <c r="C242" i="293"/>
  <c r="M142" i="291"/>
  <c r="L142" i="291"/>
  <c r="D200" i="309"/>
  <c r="J31" i="124"/>
  <c r="J38" i="126" s="1"/>
  <c r="K31" i="124"/>
  <c r="K38" i="126" s="1"/>
  <c r="I38" i="126"/>
  <c r="K30" i="124"/>
  <c r="K37" i="126" s="1"/>
  <c r="J30" i="124"/>
  <c r="J37" i="126" s="1"/>
  <c r="I37" i="126"/>
  <c r="J29" i="162"/>
  <c r="K29" i="162"/>
  <c r="K34" i="164" s="1"/>
  <c r="I34" i="164"/>
  <c r="K169" i="291"/>
  <c r="C199" i="293"/>
  <c r="J29" i="124"/>
  <c r="K29" i="124"/>
  <c r="K36" i="126" s="1"/>
  <c r="I36" i="126"/>
  <c r="J36" i="162"/>
  <c r="K36" i="162"/>
  <c r="J36" i="109"/>
  <c r="J38" i="111" s="1"/>
  <c r="K36" i="109"/>
  <c r="K38" i="111" s="1"/>
  <c r="I38" i="111"/>
  <c r="K202" i="291"/>
  <c r="C241" i="293"/>
  <c r="K28" i="176"/>
  <c r="K30" i="178" s="1"/>
  <c r="J28" i="176"/>
  <c r="J30" i="178" s="1"/>
  <c r="I30" i="178"/>
  <c r="K167" i="291"/>
  <c r="C197" i="293"/>
  <c r="K38" i="162"/>
  <c r="J38" i="162"/>
  <c r="M99" i="291"/>
  <c r="L99" i="291"/>
  <c r="C310" i="293"/>
  <c r="K252" i="291"/>
  <c r="K195" i="291"/>
  <c r="C234" i="293"/>
  <c r="K222" i="291"/>
  <c r="C272" i="293"/>
  <c r="J36" i="124"/>
  <c r="J43" i="126" s="1"/>
  <c r="K36" i="124"/>
  <c r="K43" i="126" s="1"/>
  <c r="I43" i="126"/>
  <c r="K32" i="162"/>
  <c r="K37" i="164" s="1"/>
  <c r="J32" i="162"/>
  <c r="J37" i="164" s="1"/>
  <c r="I37" i="164"/>
  <c r="C233" i="293"/>
  <c r="K194" i="291"/>
  <c r="C279" i="293"/>
  <c r="K229" i="291"/>
  <c r="M137" i="291"/>
  <c r="M164" i="293" s="1"/>
  <c r="K164" i="293"/>
  <c r="L137" i="291"/>
  <c r="L164" i="293" s="1"/>
  <c r="C235" i="293"/>
  <c r="K196" i="291"/>
  <c r="K36" i="94"/>
  <c r="K34" i="96" s="1"/>
  <c r="J36" i="94"/>
  <c r="J34" i="96" s="1"/>
  <c r="I34" i="96"/>
  <c r="K43" i="94"/>
  <c r="K41" i="96" s="1"/>
  <c r="J43" i="94"/>
  <c r="J41" i="96" s="1"/>
  <c r="I41" i="96"/>
  <c r="J29" i="176"/>
  <c r="J31" i="178" s="1"/>
  <c r="K29" i="176"/>
  <c r="K31" i="178" s="1"/>
  <c r="I31" i="178"/>
  <c r="C240" i="293"/>
  <c r="K201" i="291"/>
  <c r="C275" i="293"/>
  <c r="K225" i="291"/>
  <c r="J38" i="164"/>
  <c r="J40" i="126"/>
  <c r="E14" i="162" l="1"/>
  <c r="G19" i="176"/>
  <c r="H19" i="176" s="1"/>
  <c r="I19" i="176" s="1"/>
  <c r="J19" i="176" s="1"/>
  <c r="K19" i="176" s="1"/>
  <c r="L19" i="176" s="1"/>
  <c r="M19" i="176" s="1"/>
  <c r="N19" i="176" s="1"/>
  <c r="G19" i="94"/>
  <c r="H19" i="94" s="1"/>
  <c r="I19" i="94" s="1"/>
  <c r="J19" i="94" s="1"/>
  <c r="K19" i="94" s="1"/>
  <c r="L19" i="94" s="1"/>
  <c r="M19" i="94" s="1"/>
  <c r="N19" i="94" s="1"/>
  <c r="G14" i="111"/>
  <c r="G143" i="293"/>
  <c r="J143" i="293" s="1"/>
  <c r="M254" i="291"/>
  <c r="M312" i="293" s="1"/>
  <c r="L254" i="291"/>
  <c r="L312" i="293" s="1"/>
  <c r="K312" i="293"/>
  <c r="L161" i="293"/>
  <c r="G118" i="291"/>
  <c r="H118" i="291" s="1"/>
  <c r="I118" i="291" s="1"/>
  <c r="J118" i="291" s="1"/>
  <c r="K118" i="291" s="1"/>
  <c r="L118" i="291" s="1"/>
  <c r="M118" i="291" s="1"/>
  <c r="N118" i="291" s="1"/>
  <c r="G83" i="291"/>
  <c r="K274" i="293"/>
  <c r="M224" i="291"/>
  <c r="M274" i="293" s="1"/>
  <c r="L224" i="291"/>
  <c r="L274" i="293" s="1"/>
  <c r="K241" i="293"/>
  <c r="M202" i="291"/>
  <c r="M241" i="293" s="1"/>
  <c r="L202" i="291"/>
  <c r="L241" i="293" s="1"/>
  <c r="K198" i="293"/>
  <c r="L168" i="291"/>
  <c r="L198" i="293" s="1"/>
  <c r="M168" i="291"/>
  <c r="M198" i="293" s="1"/>
  <c r="M174" i="291"/>
  <c r="M204" i="293" s="1"/>
  <c r="L174" i="291"/>
  <c r="L204" i="293" s="1"/>
  <c r="K204" i="293"/>
  <c r="L195" i="291"/>
  <c r="L234" i="293" s="1"/>
  <c r="M195" i="291"/>
  <c r="M234" i="293" s="1"/>
  <c r="K234" i="293"/>
  <c r="K203" i="293"/>
  <c r="M173" i="291"/>
  <c r="M203" i="293" s="1"/>
  <c r="L173" i="291"/>
  <c r="L203" i="293" s="1"/>
  <c r="D216" i="309"/>
  <c r="G19" i="109"/>
  <c r="H19" i="109" s="1"/>
  <c r="I19" i="109" s="1"/>
  <c r="J19" i="109" s="1"/>
  <c r="K19" i="109" s="1"/>
  <c r="L19" i="109" s="1"/>
  <c r="M19" i="109" s="1"/>
  <c r="N19" i="109" s="1"/>
  <c r="J36" i="111"/>
  <c r="K310" i="293"/>
  <c r="L252" i="291"/>
  <c r="L310" i="293" s="1"/>
  <c r="M252" i="291"/>
  <c r="M310" i="293" s="1"/>
  <c r="G14" i="126"/>
  <c r="M231" i="291"/>
  <c r="M281" i="293" s="1"/>
  <c r="K281" i="293"/>
  <c r="L231" i="291"/>
  <c r="L281" i="293" s="1"/>
  <c r="K279" i="293"/>
  <c r="M229" i="291"/>
  <c r="M279" i="293" s="1"/>
  <c r="L229" i="291"/>
  <c r="L279" i="293" s="1"/>
  <c r="G19" i="124"/>
  <c r="H19" i="124" s="1"/>
  <c r="J36" i="126"/>
  <c r="K309" i="293"/>
  <c r="M251" i="291"/>
  <c r="M309" i="293" s="1"/>
  <c r="L251" i="291"/>
  <c r="J33" i="96"/>
  <c r="M166" i="291"/>
  <c r="M196" i="293" s="1"/>
  <c r="K196" i="293"/>
  <c r="L166" i="291"/>
  <c r="M201" i="291"/>
  <c r="M240" i="293" s="1"/>
  <c r="L201" i="291"/>
  <c r="L240" i="293" s="1"/>
  <c r="K240" i="293"/>
  <c r="L230" i="291"/>
  <c r="L280" i="293" s="1"/>
  <c r="K280" i="293"/>
  <c r="M230" i="291"/>
  <c r="M280" i="293" s="1"/>
  <c r="G14" i="96"/>
  <c r="G19" i="190"/>
  <c r="H19" i="190" s="1"/>
  <c r="I19" i="190" s="1"/>
  <c r="J19" i="190" s="1"/>
  <c r="K19" i="190" s="1"/>
  <c r="L19" i="190" s="1"/>
  <c r="M19" i="190" s="1"/>
  <c r="N19" i="190" s="1"/>
  <c r="J32" i="192"/>
  <c r="E200" i="309"/>
  <c r="K197" i="293"/>
  <c r="L167" i="291"/>
  <c r="L197" i="293" s="1"/>
  <c r="M167" i="291"/>
  <c r="M197" i="293" s="1"/>
  <c r="M169" i="291"/>
  <c r="M199" i="293" s="1"/>
  <c r="K199" i="293"/>
  <c r="L169" i="291"/>
  <c r="L199" i="293" s="1"/>
  <c r="I14" i="292"/>
  <c r="I25" i="292"/>
  <c r="F131" i="309"/>
  <c r="I19" i="294"/>
  <c r="K273" i="293"/>
  <c r="L223" i="291"/>
  <c r="L273" i="293" s="1"/>
  <c r="M223" i="291"/>
  <c r="M273" i="293" s="1"/>
  <c r="M282" i="291"/>
  <c r="M353" i="293" s="1"/>
  <c r="G333" i="293" s="1"/>
  <c r="K353" i="293"/>
  <c r="L282" i="291"/>
  <c r="K205" i="293"/>
  <c r="M175" i="291"/>
  <c r="M205" i="293" s="1"/>
  <c r="L175" i="291"/>
  <c r="L205" i="293" s="1"/>
  <c r="J28" i="178"/>
  <c r="K233" i="293"/>
  <c r="L194" i="291"/>
  <c r="M194" i="291"/>
  <c r="M233" i="293" s="1"/>
  <c r="M14" i="291"/>
  <c r="J19" i="292"/>
  <c r="G19" i="79"/>
  <c r="H19" i="79" s="1"/>
  <c r="I19" i="79" s="1"/>
  <c r="M196" i="291"/>
  <c r="M235" i="293" s="1"/>
  <c r="L196" i="291"/>
  <c r="L235" i="293" s="1"/>
  <c r="K235" i="293"/>
  <c r="M222" i="291"/>
  <c r="M272" i="293" s="1"/>
  <c r="K272" i="293"/>
  <c r="L222" i="291"/>
  <c r="K236" i="293"/>
  <c r="M197" i="291"/>
  <c r="M236" i="293" s="1"/>
  <c r="L197" i="291"/>
  <c r="L236" i="293" s="1"/>
  <c r="M225" i="291"/>
  <c r="M275" i="293" s="1"/>
  <c r="K275" i="293"/>
  <c r="L225" i="291"/>
  <c r="L275" i="293" s="1"/>
  <c r="E143" i="309"/>
  <c r="H14" i="294"/>
  <c r="H25" i="294"/>
  <c r="G14" i="164"/>
  <c r="K242" i="293"/>
  <c r="M203" i="291"/>
  <c r="M242" i="293" s="1"/>
  <c r="L203" i="291"/>
  <c r="L242" i="293" s="1"/>
  <c r="K313" i="293"/>
  <c r="M255" i="291"/>
  <c r="M313" i="293" s="1"/>
  <c r="L255" i="291"/>
  <c r="L313" i="293" s="1"/>
  <c r="M259" i="291"/>
  <c r="M317" i="293" s="1"/>
  <c r="L259" i="291"/>
  <c r="L317" i="293" s="1"/>
  <c r="K317" i="293"/>
  <c r="G14" i="178"/>
  <c r="G19" i="162"/>
  <c r="H19" i="162" s="1"/>
  <c r="J34" i="164"/>
  <c r="L253" i="291"/>
  <c r="L311" i="293" s="1"/>
  <c r="M253" i="291"/>
  <c r="M311" i="293" s="1"/>
  <c r="K311" i="293"/>
  <c r="I143" i="293" l="1"/>
  <c r="N143" i="293"/>
  <c r="H143" i="293"/>
  <c r="K143" i="293"/>
  <c r="M143" i="293"/>
  <c r="L143" i="293"/>
  <c r="G216" i="293"/>
  <c r="I216" i="293" s="1"/>
  <c r="I333" i="293"/>
  <c r="H333" i="293"/>
  <c r="J333" i="293"/>
  <c r="K333" i="293"/>
  <c r="L333" i="293"/>
  <c r="M333" i="293"/>
  <c r="N333" i="293"/>
  <c r="F143" i="309"/>
  <c r="I14" i="294"/>
  <c r="I25" i="294"/>
  <c r="L196" i="293"/>
  <c r="G151" i="291"/>
  <c r="H151" i="291" s="1"/>
  <c r="I151" i="291" s="1"/>
  <c r="J151" i="291" s="1"/>
  <c r="K151" i="291" s="1"/>
  <c r="L151" i="291" s="1"/>
  <c r="M151" i="291" s="1"/>
  <c r="N151" i="291" s="1"/>
  <c r="G179" i="293"/>
  <c r="L309" i="293"/>
  <c r="G240" i="291"/>
  <c r="H240" i="291" s="1"/>
  <c r="I240" i="291" s="1"/>
  <c r="J240" i="291" s="1"/>
  <c r="K240" i="291" s="1"/>
  <c r="L240" i="291" s="1"/>
  <c r="M240" i="291" s="1"/>
  <c r="N240" i="291" s="1"/>
  <c r="H83" i="291"/>
  <c r="E58" i="292"/>
  <c r="G291" i="293"/>
  <c r="L272" i="293"/>
  <c r="G212" i="291"/>
  <c r="H212" i="291" s="1"/>
  <c r="I212" i="291" s="1"/>
  <c r="J212" i="291" s="1"/>
  <c r="K212" i="291" s="1"/>
  <c r="L212" i="291" s="1"/>
  <c r="M212" i="291" s="1"/>
  <c r="N212" i="291" s="1"/>
  <c r="L233" i="293"/>
  <c r="G184" i="291"/>
  <c r="H184" i="291" s="1"/>
  <c r="I184" i="291" s="1"/>
  <c r="J184" i="291" s="1"/>
  <c r="K184" i="291" s="1"/>
  <c r="L184" i="291" s="1"/>
  <c r="M184" i="291" s="1"/>
  <c r="N184" i="291" s="1"/>
  <c r="F200" i="309"/>
  <c r="G252" i="293"/>
  <c r="J19" i="294"/>
  <c r="J14" i="292"/>
  <c r="G131" i="309"/>
  <c r="J25" i="292"/>
  <c r="E216" i="309"/>
  <c r="N14" i="291"/>
  <c r="L19" i="292" s="1"/>
  <c r="K19" i="292"/>
  <c r="L353" i="293"/>
  <c r="G269" i="291"/>
  <c r="H269" i="291" s="1"/>
  <c r="I269" i="291" s="1"/>
  <c r="J269" i="291" s="1"/>
  <c r="K269" i="291" s="1"/>
  <c r="L269" i="291" s="1"/>
  <c r="M269" i="291" s="1"/>
  <c r="N269" i="291" s="1"/>
  <c r="J19" i="79"/>
  <c r="I19" i="162"/>
  <c r="I19" i="124"/>
  <c r="K216" i="293" l="1"/>
  <c r="N216" i="293"/>
  <c r="J216" i="293"/>
  <c r="M216" i="293"/>
  <c r="H216" i="293"/>
  <c r="L216" i="293"/>
  <c r="I179" i="293"/>
  <c r="H179" i="293"/>
  <c r="J179" i="293"/>
  <c r="K179" i="293"/>
  <c r="L179" i="293"/>
  <c r="M179" i="293"/>
  <c r="N179" i="293"/>
  <c r="I83" i="291"/>
  <c r="F58" i="292"/>
  <c r="E53" i="292"/>
  <c r="B133" i="309"/>
  <c r="E64" i="292"/>
  <c r="K19" i="294"/>
  <c r="K25" i="292"/>
  <c r="K14" i="292"/>
  <c r="H131" i="309"/>
  <c r="G200" i="309"/>
  <c r="L14" i="292"/>
  <c r="L25" i="292"/>
  <c r="L19" i="294"/>
  <c r="I131" i="309"/>
  <c r="F216" i="309"/>
  <c r="I252" i="293"/>
  <c r="J252" i="293"/>
  <c r="H252" i="293"/>
  <c r="K252" i="293"/>
  <c r="L252" i="293"/>
  <c r="M252" i="293"/>
  <c r="N252" i="293"/>
  <c r="G143" i="309"/>
  <c r="J14" i="294"/>
  <c r="J25" i="294"/>
  <c r="H291" i="293"/>
  <c r="J291" i="293"/>
  <c r="I291" i="293"/>
  <c r="K291" i="293"/>
  <c r="L291" i="293"/>
  <c r="M291" i="293"/>
  <c r="N291" i="293"/>
  <c r="K19" i="79"/>
  <c r="J19" i="162"/>
  <c r="J19" i="124"/>
  <c r="L15" i="191"/>
  <c r="K15" i="191"/>
  <c r="J15" i="191"/>
  <c r="I15" i="191"/>
  <c r="H15" i="191"/>
  <c r="G15" i="191"/>
  <c r="F15" i="191"/>
  <c r="L15" i="177"/>
  <c r="K15" i="177"/>
  <c r="J15" i="177"/>
  <c r="I15" i="177"/>
  <c r="H15" i="177"/>
  <c r="G15" i="177"/>
  <c r="F15" i="177"/>
  <c r="L15" i="163"/>
  <c r="K15" i="163"/>
  <c r="J15" i="163"/>
  <c r="I15" i="163"/>
  <c r="H15" i="163"/>
  <c r="G15" i="163"/>
  <c r="F15" i="163"/>
  <c r="L15" i="125"/>
  <c r="K15" i="125"/>
  <c r="J15" i="125"/>
  <c r="I15" i="125"/>
  <c r="H15" i="125"/>
  <c r="G15" i="125"/>
  <c r="F15" i="125"/>
  <c r="L15" i="110"/>
  <c r="K15" i="110"/>
  <c r="J15" i="110"/>
  <c r="I15" i="110"/>
  <c r="H15" i="110"/>
  <c r="G15" i="110"/>
  <c r="F15" i="110"/>
  <c r="L15" i="80"/>
  <c r="K15" i="80"/>
  <c r="J15" i="80"/>
  <c r="I15" i="80"/>
  <c r="H15" i="80"/>
  <c r="G15" i="80"/>
  <c r="F15" i="80"/>
  <c r="L43" i="75"/>
  <c r="K43" i="75"/>
  <c r="J43" i="75"/>
  <c r="I43" i="75"/>
  <c r="H43" i="75"/>
  <c r="G43" i="75"/>
  <c r="F43" i="75"/>
  <c r="E43" i="75"/>
  <c r="I21" i="75"/>
  <c r="I15" i="75" s="1"/>
  <c r="E21" i="75"/>
  <c r="E15" i="75" s="1"/>
  <c r="L29" i="75"/>
  <c r="K29" i="75"/>
  <c r="J29" i="75"/>
  <c r="I29" i="75"/>
  <c r="H29" i="75"/>
  <c r="G29" i="75"/>
  <c r="F29" i="75"/>
  <c r="E29" i="75"/>
  <c r="L21" i="75"/>
  <c r="L15" i="75" s="1"/>
  <c r="K21" i="75"/>
  <c r="K15" i="75" s="1"/>
  <c r="J21" i="75"/>
  <c r="J15" i="75" s="1"/>
  <c r="H21" i="75"/>
  <c r="H15" i="75" s="1"/>
  <c r="G21" i="75"/>
  <c r="G15" i="75" s="1"/>
  <c r="F21" i="75"/>
  <c r="F15" i="75" s="1"/>
  <c r="I35" i="185"/>
  <c r="J35" i="185" s="1"/>
  <c r="K35" i="185" s="1"/>
  <c r="L35" i="185" s="1"/>
  <c r="M35" i="185" s="1"/>
  <c r="N35" i="185" s="1"/>
  <c r="O35" i="185" s="1"/>
  <c r="P35" i="185" s="1"/>
  <c r="I34" i="185"/>
  <c r="J34" i="185" s="1"/>
  <c r="K34" i="185" s="1"/>
  <c r="L34" i="185" s="1"/>
  <c r="M34" i="185" s="1"/>
  <c r="N34" i="185" s="1"/>
  <c r="O34" i="185" s="1"/>
  <c r="P34" i="185" s="1"/>
  <c r="I20" i="185"/>
  <c r="J20" i="185" s="1"/>
  <c r="K20" i="185" s="1"/>
  <c r="L20" i="185" s="1"/>
  <c r="M20" i="185" s="1"/>
  <c r="N20" i="185" s="1"/>
  <c r="O20" i="185" s="1"/>
  <c r="P20" i="185" s="1"/>
  <c r="I19" i="185"/>
  <c r="J19" i="185" s="1"/>
  <c r="K19" i="185" s="1"/>
  <c r="L19" i="185" s="1"/>
  <c r="M19" i="185" s="1"/>
  <c r="N19" i="185" s="1"/>
  <c r="O19" i="185" s="1"/>
  <c r="P19" i="185" s="1"/>
  <c r="I35" i="171"/>
  <c r="J35" i="171" s="1"/>
  <c r="K35" i="171" s="1"/>
  <c r="L35" i="171" s="1"/>
  <c r="M35" i="171" s="1"/>
  <c r="N35" i="171" s="1"/>
  <c r="O35" i="171" s="1"/>
  <c r="P35" i="171" s="1"/>
  <c r="I34" i="171"/>
  <c r="J34" i="171" s="1"/>
  <c r="K34" i="171" s="1"/>
  <c r="L34" i="171" s="1"/>
  <c r="M34" i="171" s="1"/>
  <c r="N34" i="171" s="1"/>
  <c r="O34" i="171" s="1"/>
  <c r="P34" i="171" s="1"/>
  <c r="I20" i="171"/>
  <c r="J20" i="171" s="1"/>
  <c r="K20" i="171" s="1"/>
  <c r="L20" i="171" s="1"/>
  <c r="M20" i="171" s="1"/>
  <c r="N20" i="171" s="1"/>
  <c r="O20" i="171" s="1"/>
  <c r="P20" i="171" s="1"/>
  <c r="I19" i="171"/>
  <c r="J19" i="171" s="1"/>
  <c r="K19" i="171" s="1"/>
  <c r="L19" i="171" s="1"/>
  <c r="M19" i="171" s="1"/>
  <c r="N19" i="171" s="1"/>
  <c r="O19" i="171" s="1"/>
  <c r="P19" i="171" s="1"/>
  <c r="I35" i="157"/>
  <c r="J35" i="157" s="1"/>
  <c r="K35" i="157" s="1"/>
  <c r="L35" i="157" s="1"/>
  <c r="M35" i="157" s="1"/>
  <c r="N35" i="157" s="1"/>
  <c r="O35" i="157" s="1"/>
  <c r="P35" i="157" s="1"/>
  <c r="I34" i="157"/>
  <c r="J34" i="157" s="1"/>
  <c r="K34" i="157" s="1"/>
  <c r="L34" i="157" s="1"/>
  <c r="M34" i="157" s="1"/>
  <c r="N34" i="157" s="1"/>
  <c r="O34" i="157" s="1"/>
  <c r="P34" i="157" s="1"/>
  <c r="I20" i="157"/>
  <c r="J20" i="157" s="1"/>
  <c r="K20" i="157" s="1"/>
  <c r="L20" i="157" s="1"/>
  <c r="M20" i="157" s="1"/>
  <c r="N20" i="157" s="1"/>
  <c r="O20" i="157" s="1"/>
  <c r="P20" i="157" s="1"/>
  <c r="I19" i="157"/>
  <c r="J19" i="157" s="1"/>
  <c r="K19" i="157" s="1"/>
  <c r="L19" i="157" s="1"/>
  <c r="M19" i="157" s="1"/>
  <c r="N19" i="157" s="1"/>
  <c r="O19" i="157" s="1"/>
  <c r="P19" i="157" s="1"/>
  <c r="I35" i="119"/>
  <c r="J35" i="119" s="1"/>
  <c r="K35" i="119" s="1"/>
  <c r="L35" i="119" s="1"/>
  <c r="M35" i="119" s="1"/>
  <c r="N35" i="119" s="1"/>
  <c r="O35" i="119" s="1"/>
  <c r="P35" i="119" s="1"/>
  <c r="I34" i="119"/>
  <c r="J34" i="119" s="1"/>
  <c r="K34" i="119" s="1"/>
  <c r="L34" i="119" s="1"/>
  <c r="M34" i="119" s="1"/>
  <c r="N34" i="119" s="1"/>
  <c r="O34" i="119" s="1"/>
  <c r="P34" i="119" s="1"/>
  <c r="I20" i="119"/>
  <c r="J20" i="119" s="1"/>
  <c r="K20" i="119" s="1"/>
  <c r="L20" i="119" s="1"/>
  <c r="M20" i="119" s="1"/>
  <c r="N20" i="119" s="1"/>
  <c r="O20" i="119" s="1"/>
  <c r="P20" i="119" s="1"/>
  <c r="I19" i="119"/>
  <c r="J19" i="119" s="1"/>
  <c r="K19" i="119" s="1"/>
  <c r="L19" i="119" s="1"/>
  <c r="M19" i="119" s="1"/>
  <c r="N19" i="119" s="1"/>
  <c r="O19" i="119" s="1"/>
  <c r="P19" i="119" s="1"/>
  <c r="I35" i="104"/>
  <c r="J35" i="104" s="1"/>
  <c r="K35" i="104" s="1"/>
  <c r="L35" i="104" s="1"/>
  <c r="M35" i="104" s="1"/>
  <c r="N35" i="104" s="1"/>
  <c r="O35" i="104" s="1"/>
  <c r="P35" i="104" s="1"/>
  <c r="I34" i="104"/>
  <c r="J34" i="104" s="1"/>
  <c r="K34" i="104" s="1"/>
  <c r="L34" i="104" s="1"/>
  <c r="M34" i="104" s="1"/>
  <c r="N34" i="104" s="1"/>
  <c r="O34" i="104" s="1"/>
  <c r="P34" i="104" s="1"/>
  <c r="I20" i="104"/>
  <c r="J20" i="104" s="1"/>
  <c r="K20" i="104" s="1"/>
  <c r="L20" i="104" s="1"/>
  <c r="M20" i="104" s="1"/>
  <c r="N20" i="104" s="1"/>
  <c r="O20" i="104" s="1"/>
  <c r="P20" i="104" s="1"/>
  <c r="I19" i="104"/>
  <c r="J19" i="104" s="1"/>
  <c r="K19" i="104" s="1"/>
  <c r="L19" i="104" s="1"/>
  <c r="M19" i="104" s="1"/>
  <c r="N19" i="104" s="1"/>
  <c r="O19" i="104" s="1"/>
  <c r="P19" i="104" s="1"/>
  <c r="I35" i="89"/>
  <c r="J35" i="89" s="1"/>
  <c r="K35" i="89" s="1"/>
  <c r="L35" i="89" s="1"/>
  <c r="M35" i="89" s="1"/>
  <c r="N35" i="89" s="1"/>
  <c r="O35" i="89" s="1"/>
  <c r="P35" i="89" s="1"/>
  <c r="I34" i="89"/>
  <c r="J34" i="89" s="1"/>
  <c r="K34" i="89" s="1"/>
  <c r="L34" i="89" s="1"/>
  <c r="M34" i="89" s="1"/>
  <c r="N34" i="89" s="1"/>
  <c r="O34" i="89" s="1"/>
  <c r="P34" i="89" s="1"/>
  <c r="I20" i="89"/>
  <c r="J20" i="89" s="1"/>
  <c r="K20" i="89" s="1"/>
  <c r="L20" i="89" s="1"/>
  <c r="M20" i="89" s="1"/>
  <c r="N20" i="89" s="1"/>
  <c r="O20" i="89" s="1"/>
  <c r="P20" i="89" s="1"/>
  <c r="I19" i="89"/>
  <c r="J19" i="89" s="1"/>
  <c r="K19" i="89" s="1"/>
  <c r="L19" i="89" s="1"/>
  <c r="M19" i="89" s="1"/>
  <c r="N19" i="89" s="1"/>
  <c r="O19" i="89" s="1"/>
  <c r="P19" i="89" s="1"/>
  <c r="I35" i="74"/>
  <c r="J35" i="74" s="1"/>
  <c r="K35" i="74" s="1"/>
  <c r="L35" i="74" s="1"/>
  <c r="M35" i="74" s="1"/>
  <c r="N35" i="74" s="1"/>
  <c r="O35" i="74" s="1"/>
  <c r="P35" i="74" s="1"/>
  <c r="I34" i="74"/>
  <c r="J34" i="74" s="1"/>
  <c r="K34" i="74" s="1"/>
  <c r="L34" i="74" s="1"/>
  <c r="M34" i="74" s="1"/>
  <c r="N34" i="74" s="1"/>
  <c r="O34" i="74" s="1"/>
  <c r="P34" i="74" s="1"/>
  <c r="I20" i="74"/>
  <c r="J20" i="74" s="1"/>
  <c r="K20" i="74" s="1"/>
  <c r="L20" i="74" s="1"/>
  <c r="M20" i="74" s="1"/>
  <c r="N20" i="74" s="1"/>
  <c r="O20" i="74" s="1"/>
  <c r="P20" i="74" s="1"/>
  <c r="I19" i="74"/>
  <c r="J19" i="74" s="1"/>
  <c r="K19" i="74" s="1"/>
  <c r="L19" i="74" s="1"/>
  <c r="M19" i="74" s="1"/>
  <c r="N19" i="74" s="1"/>
  <c r="O19" i="74" s="1"/>
  <c r="P19" i="74" s="1"/>
  <c r="J27" i="183"/>
  <c r="J14" i="183" s="1"/>
  <c r="G20" i="183"/>
  <c r="G19" i="183"/>
  <c r="G20" i="169"/>
  <c r="G19" i="169"/>
  <c r="J27" i="155"/>
  <c r="J14" i="155" s="1"/>
  <c r="G20" i="155"/>
  <c r="G19" i="155"/>
  <c r="G20" i="117"/>
  <c r="G19" i="117"/>
  <c r="N27" i="102"/>
  <c r="G20" i="102"/>
  <c r="G19" i="102"/>
  <c r="N27" i="87"/>
  <c r="G20" i="87"/>
  <c r="G19" i="87"/>
  <c r="L27" i="72"/>
  <c r="G20" i="72"/>
  <c r="G19" i="72"/>
  <c r="K27" i="117" l="1"/>
  <c r="K15" i="117" s="1"/>
  <c r="H27" i="72"/>
  <c r="H27" i="183"/>
  <c r="H14" i="183" s="1"/>
  <c r="H20" i="183" s="1"/>
  <c r="H27" i="117"/>
  <c r="H14" i="117" s="1"/>
  <c r="K27" i="72"/>
  <c r="K15" i="72" s="1"/>
  <c r="M27" i="102"/>
  <c r="M14" i="102" s="1"/>
  <c r="M27" i="183"/>
  <c r="M15" i="183" s="1"/>
  <c r="B48" i="309"/>
  <c r="B32" i="309" s="1"/>
  <c r="B202" i="309"/>
  <c r="I200" i="309"/>
  <c r="I143" i="309"/>
  <c r="L14" i="294"/>
  <c r="L25" i="294"/>
  <c r="C133" i="309"/>
  <c r="F64" i="292"/>
  <c r="F53" i="292"/>
  <c r="G216" i="309"/>
  <c r="J83" i="291"/>
  <c r="G58" i="292"/>
  <c r="H143" i="309"/>
  <c r="K25" i="294"/>
  <c r="K14" i="294"/>
  <c r="N27" i="72"/>
  <c r="N14" i="72" s="1"/>
  <c r="N20" i="72" s="1"/>
  <c r="I27" i="117"/>
  <c r="I15" i="117" s="1"/>
  <c r="L27" i="183"/>
  <c r="L14" i="183" s="1"/>
  <c r="H200" i="309"/>
  <c r="I27" i="183"/>
  <c r="I14" i="183" s="1"/>
  <c r="K14" i="117"/>
  <c r="K19" i="117" s="1"/>
  <c r="K27" i="169"/>
  <c r="K14" i="169" s="1"/>
  <c r="K19" i="169" s="1"/>
  <c r="L19" i="79"/>
  <c r="H15" i="183"/>
  <c r="N27" i="183"/>
  <c r="N14" i="183" s="1"/>
  <c r="N20" i="183" s="1"/>
  <c r="K27" i="183"/>
  <c r="K14" i="183" s="1"/>
  <c r="I27" i="169"/>
  <c r="L27" i="169"/>
  <c r="L15" i="169" s="1"/>
  <c r="M27" i="169"/>
  <c r="L27" i="155"/>
  <c r="L15" i="155" s="1"/>
  <c r="M27" i="155"/>
  <c r="M14" i="155" s="1"/>
  <c r="I27" i="155"/>
  <c r="I15" i="155" s="1"/>
  <c r="H27" i="155"/>
  <c r="N27" i="155"/>
  <c r="N14" i="155" s="1"/>
  <c r="N20" i="155" s="1"/>
  <c r="K27" i="155"/>
  <c r="K15" i="155" s="1"/>
  <c r="L27" i="117"/>
  <c r="L15" i="117" s="1"/>
  <c r="K27" i="102"/>
  <c r="K14" i="102" s="1"/>
  <c r="K19" i="102" s="1"/>
  <c r="L27" i="102"/>
  <c r="L15" i="102" s="1"/>
  <c r="M27" i="87"/>
  <c r="M14" i="87" s="1"/>
  <c r="M19" i="87" s="1"/>
  <c r="J27" i="87"/>
  <c r="J14" i="87" s="1"/>
  <c r="J20" i="87" s="1"/>
  <c r="N14" i="87"/>
  <c r="N20" i="87" s="1"/>
  <c r="N15" i="87"/>
  <c r="I27" i="87"/>
  <c r="I14" i="87" s="1"/>
  <c r="K27" i="87"/>
  <c r="K14" i="87" s="1"/>
  <c r="H27" i="87"/>
  <c r="H15" i="87" s="1"/>
  <c r="L27" i="87"/>
  <c r="L15" i="87" s="1"/>
  <c r="J27" i="72"/>
  <c r="J14" i="72" s="1"/>
  <c r="J20" i="72" s="1"/>
  <c r="M27" i="72"/>
  <c r="M15" i="72" s="1"/>
  <c r="I27" i="72"/>
  <c r="I14" i="72" s="1"/>
  <c r="K19" i="162"/>
  <c r="K19" i="124"/>
  <c r="J20" i="183"/>
  <c r="J19" i="183"/>
  <c r="J15" i="183"/>
  <c r="J27" i="169"/>
  <c r="N27" i="169"/>
  <c r="H27" i="169"/>
  <c r="J20" i="155"/>
  <c r="J19" i="155"/>
  <c r="J15" i="155"/>
  <c r="M27" i="117"/>
  <c r="J27" i="117"/>
  <c r="N27" i="117"/>
  <c r="N14" i="102"/>
  <c r="N15" i="102"/>
  <c r="H27" i="102"/>
  <c r="I27" i="102"/>
  <c r="J27" i="102"/>
  <c r="K14" i="72"/>
  <c r="L14" i="72"/>
  <c r="L15" i="72"/>
  <c r="H44" i="256"/>
  <c r="H60" i="256" s="1"/>
  <c r="W45" i="256"/>
  <c r="W46" i="256"/>
  <c r="W47" i="256"/>
  <c r="W63" i="256" s="1"/>
  <c r="W48" i="256"/>
  <c r="W64" i="256" s="1"/>
  <c r="W49" i="256"/>
  <c r="W50" i="256"/>
  <c r="W66" i="256" s="1"/>
  <c r="W51" i="256"/>
  <c r="W52" i="256"/>
  <c r="W68" i="256" s="1"/>
  <c r="W53" i="256"/>
  <c r="W44" i="256"/>
  <c r="W60" i="256" s="1"/>
  <c r="T45" i="256"/>
  <c r="T46" i="256"/>
  <c r="T62" i="256" s="1"/>
  <c r="T47" i="256"/>
  <c r="T48" i="256"/>
  <c r="T64" i="256" s="1"/>
  <c r="T49" i="256"/>
  <c r="T50" i="256"/>
  <c r="T66" i="256" s="1"/>
  <c r="T51" i="256"/>
  <c r="T52" i="256"/>
  <c r="T68" i="256" s="1"/>
  <c r="T53" i="256"/>
  <c r="T44" i="256"/>
  <c r="T60" i="256" s="1"/>
  <c r="Q45" i="256"/>
  <c r="Q46" i="256"/>
  <c r="Q62" i="256" s="1"/>
  <c r="Q47" i="256"/>
  <c r="Q48" i="256"/>
  <c r="Q64" i="256" s="1"/>
  <c r="Q49" i="256"/>
  <c r="Q50" i="256"/>
  <c r="Q66" i="256" s="1"/>
  <c r="Q51" i="256"/>
  <c r="Q52" i="256"/>
  <c r="Q68" i="256" s="1"/>
  <c r="Q53" i="256"/>
  <c r="Q44" i="256"/>
  <c r="Q60" i="256" s="1"/>
  <c r="N45" i="256"/>
  <c r="N46" i="256"/>
  <c r="N62" i="256" s="1"/>
  <c r="N47" i="256"/>
  <c r="N48" i="256"/>
  <c r="N64" i="256" s="1"/>
  <c r="N49" i="256"/>
  <c r="N50" i="256"/>
  <c r="N66" i="256" s="1"/>
  <c r="N51" i="256"/>
  <c r="N52" i="256"/>
  <c r="N68" i="256" s="1"/>
  <c r="N53" i="256"/>
  <c r="N44" i="256"/>
  <c r="N60" i="256" s="1"/>
  <c r="K45" i="256"/>
  <c r="K46" i="256"/>
  <c r="K62" i="256" s="1"/>
  <c r="K47" i="256"/>
  <c r="K48" i="256"/>
  <c r="K64" i="256" s="1"/>
  <c r="K49" i="256"/>
  <c r="K50" i="256"/>
  <c r="K66" i="256" s="1"/>
  <c r="K51" i="256"/>
  <c r="K52" i="256"/>
  <c r="K68" i="256" s="1"/>
  <c r="K53" i="256"/>
  <c r="K44" i="256"/>
  <c r="K60" i="256" s="1"/>
  <c r="H45" i="256"/>
  <c r="H46" i="256"/>
  <c r="H62" i="256" s="1"/>
  <c r="H47" i="256"/>
  <c r="H48" i="256"/>
  <c r="H64" i="256" s="1"/>
  <c r="H49" i="256"/>
  <c r="H50" i="256"/>
  <c r="H66" i="256" s="1"/>
  <c r="H51" i="256"/>
  <c r="H52" i="256"/>
  <c r="H68" i="256" s="1"/>
  <c r="H53" i="256"/>
  <c r="E45" i="256"/>
  <c r="E46" i="256"/>
  <c r="E47" i="256"/>
  <c r="E48" i="256"/>
  <c r="E64" i="256" s="1"/>
  <c r="E49" i="256"/>
  <c r="E50" i="256"/>
  <c r="E51" i="256"/>
  <c r="E52" i="256"/>
  <c r="E68" i="256" s="1"/>
  <c r="E53" i="256"/>
  <c r="E44" i="256"/>
  <c r="E60" i="256" s="1"/>
  <c r="B45" i="256"/>
  <c r="B46" i="256"/>
  <c r="B47" i="256"/>
  <c r="B48" i="256"/>
  <c r="B64" i="256" s="1"/>
  <c r="B49" i="256"/>
  <c r="B65" i="256" s="1"/>
  <c r="B50" i="256"/>
  <c r="B66" i="256" s="1"/>
  <c r="B51" i="256"/>
  <c r="B52" i="256"/>
  <c r="B53" i="256"/>
  <c r="B69" i="256" s="1"/>
  <c r="B44" i="256"/>
  <c r="M15" i="102" l="1"/>
  <c r="L14" i="155"/>
  <c r="L19" i="155" s="1"/>
  <c r="I15" i="183"/>
  <c r="M14" i="183"/>
  <c r="M19" i="183" s="1"/>
  <c r="H15" i="117"/>
  <c r="N19" i="72"/>
  <c r="L14" i="87"/>
  <c r="L19" i="87" s="1"/>
  <c r="I15" i="87"/>
  <c r="I14" i="155"/>
  <c r="I19" i="155" s="1"/>
  <c r="I15" i="72"/>
  <c r="H15" i="72"/>
  <c r="H14" i="72"/>
  <c r="N15" i="72"/>
  <c r="K15" i="169"/>
  <c r="J15" i="72"/>
  <c r="M15" i="87"/>
  <c r="J19" i="87"/>
  <c r="I216" i="309"/>
  <c r="I14" i="117"/>
  <c r="N15" i="183"/>
  <c r="H216" i="309"/>
  <c r="M14" i="72"/>
  <c r="M19" i="72" s="1"/>
  <c r="D133" i="309"/>
  <c r="G64" i="292"/>
  <c r="G53" i="292"/>
  <c r="J19" i="72"/>
  <c r="L14" i="117"/>
  <c r="L20" i="117" s="1"/>
  <c r="L15" i="183"/>
  <c r="K83" i="291"/>
  <c r="H58" i="292"/>
  <c r="N15" i="155"/>
  <c r="K15" i="183"/>
  <c r="J15" i="87"/>
  <c r="C202" i="309"/>
  <c r="C48" i="309"/>
  <c r="C32" i="309" s="1"/>
  <c r="K15" i="102"/>
  <c r="N19" i="183"/>
  <c r="M20" i="155"/>
  <c r="K14" i="155"/>
  <c r="K20" i="155" s="1"/>
  <c r="M15" i="155"/>
  <c r="N19" i="155"/>
  <c r="M19" i="155"/>
  <c r="K20" i="117"/>
  <c r="L14" i="102"/>
  <c r="L19" i="102" s="1"/>
  <c r="K20" i="102"/>
  <c r="L14" i="169"/>
  <c r="L19" i="169" s="1"/>
  <c r="K20" i="169"/>
  <c r="N19" i="87"/>
  <c r="M20" i="87"/>
  <c r="M19" i="79"/>
  <c r="H19" i="183"/>
  <c r="I15" i="169"/>
  <c r="I14" i="169"/>
  <c r="M14" i="169"/>
  <c r="M15" i="169"/>
  <c r="H14" i="155"/>
  <c r="H15" i="155"/>
  <c r="H14" i="87"/>
  <c r="H20" i="87" s="1"/>
  <c r="K15" i="87"/>
  <c r="L19" i="162"/>
  <c r="L19" i="124"/>
  <c r="L20" i="183"/>
  <c r="L19" i="183"/>
  <c r="K20" i="183"/>
  <c r="K19" i="183"/>
  <c r="I20" i="183"/>
  <c r="I19" i="183"/>
  <c r="N14" i="169"/>
  <c r="N15" i="169"/>
  <c r="J14" i="169"/>
  <c r="J15" i="169"/>
  <c r="H14" i="169"/>
  <c r="H15" i="169"/>
  <c r="N14" i="117"/>
  <c r="N15" i="117"/>
  <c r="M14" i="117"/>
  <c r="M15" i="117"/>
  <c r="J14" i="117"/>
  <c r="J15" i="117"/>
  <c r="H20" i="117"/>
  <c r="H19" i="117"/>
  <c r="J14" i="102"/>
  <c r="J15" i="102"/>
  <c r="I15" i="102"/>
  <c r="I14" i="102"/>
  <c r="H14" i="102"/>
  <c r="H15" i="102"/>
  <c r="M20" i="102"/>
  <c r="M19" i="102"/>
  <c r="N20" i="102"/>
  <c r="N19" i="102"/>
  <c r="K20" i="87"/>
  <c r="K19" i="87"/>
  <c r="I20" i="87"/>
  <c r="I19" i="87"/>
  <c r="L20" i="72"/>
  <c r="L19" i="72"/>
  <c r="K20" i="72"/>
  <c r="K19" i="72"/>
  <c r="I20" i="72"/>
  <c r="I19" i="72"/>
  <c r="Q65" i="256"/>
  <c r="T67" i="256"/>
  <c r="T82" i="256" s="1"/>
  <c r="B68" i="256"/>
  <c r="B83" i="256" s="1"/>
  <c r="E61" i="256"/>
  <c r="E76" i="256" s="1"/>
  <c r="E69" i="256"/>
  <c r="E84" i="256" s="1"/>
  <c r="K61" i="256"/>
  <c r="N63" i="256"/>
  <c r="Q69" i="256"/>
  <c r="W61" i="256"/>
  <c r="B63" i="256"/>
  <c r="E66" i="256"/>
  <c r="E81" i="256" s="1"/>
  <c r="H67" i="256"/>
  <c r="H82" i="256" s="1"/>
  <c r="B67" i="256"/>
  <c r="B82" i="256" s="1"/>
  <c r="E62" i="256"/>
  <c r="K65" i="256"/>
  <c r="K80" i="256" s="1"/>
  <c r="N67" i="256"/>
  <c r="N82" i="256" s="1"/>
  <c r="W65" i="256"/>
  <c r="E65" i="256"/>
  <c r="H63" i="256"/>
  <c r="K69" i="256"/>
  <c r="Q61" i="256"/>
  <c r="T63" i="256"/>
  <c r="W69" i="256"/>
  <c r="W84" i="256" s="1"/>
  <c r="B81" i="256"/>
  <c r="W78" i="256"/>
  <c r="B84" i="256"/>
  <c r="B80" i="256"/>
  <c r="H83" i="256"/>
  <c r="H79" i="256"/>
  <c r="K75" i="256"/>
  <c r="K81" i="256"/>
  <c r="K77" i="256"/>
  <c r="N83" i="256"/>
  <c r="N79" i="256"/>
  <c r="Q75" i="256"/>
  <c r="Q81" i="256"/>
  <c r="Q77" i="256"/>
  <c r="T83" i="256"/>
  <c r="T79" i="256"/>
  <c r="W75" i="256"/>
  <c r="W81" i="256"/>
  <c r="H81" i="256"/>
  <c r="H77" i="256"/>
  <c r="K83" i="256"/>
  <c r="K79" i="256"/>
  <c r="N81" i="256"/>
  <c r="N77" i="256"/>
  <c r="Q83" i="256"/>
  <c r="Q79" i="256"/>
  <c r="T81" i="256"/>
  <c r="T77" i="256"/>
  <c r="W83" i="256"/>
  <c r="W79" i="256"/>
  <c r="E83" i="256"/>
  <c r="E79" i="256"/>
  <c r="E75" i="256"/>
  <c r="H75" i="256"/>
  <c r="N75" i="256"/>
  <c r="T75" i="256"/>
  <c r="W62" i="256"/>
  <c r="B61" i="256"/>
  <c r="B62" i="256"/>
  <c r="E63" i="256"/>
  <c r="E67" i="256"/>
  <c r="H61" i="256"/>
  <c r="H65" i="256"/>
  <c r="H69" i="256"/>
  <c r="K63" i="256"/>
  <c r="K67" i="256"/>
  <c r="N61" i="256"/>
  <c r="N65" i="256"/>
  <c r="N69" i="256"/>
  <c r="Q63" i="256"/>
  <c r="Q67" i="256"/>
  <c r="T61" i="256"/>
  <c r="T65" i="256"/>
  <c r="T69" i="256"/>
  <c r="W67" i="256"/>
  <c r="B79" i="256"/>
  <c r="B60" i="256"/>
  <c r="B121" i="24"/>
  <c r="Q121" i="24" s="1" a="1"/>
  <c r="Q121" i="24" s="1"/>
  <c r="B124" i="24"/>
  <c r="Q124" i="24" s="1" a="1"/>
  <c r="Q124" i="24" s="1"/>
  <c r="B127" i="24"/>
  <c r="B130" i="24"/>
  <c r="B133" i="24"/>
  <c r="L133" i="24" s="1" a="1"/>
  <c r="L133" i="24" s="1"/>
  <c r="B136" i="24"/>
  <c r="L136" i="24" s="1" a="1"/>
  <c r="L136" i="24" s="1"/>
  <c r="B139" i="24"/>
  <c r="L139" i="24" s="1" a="1"/>
  <c r="L139" i="24" s="1"/>
  <c r="B142" i="24"/>
  <c r="B118" i="24"/>
  <c r="L118" i="24" s="1" a="1"/>
  <c r="L118" i="24" s="1"/>
  <c r="B86" i="24"/>
  <c r="L86" i="24" s="1" a="1"/>
  <c r="L86" i="24" s="1"/>
  <c r="B89" i="24"/>
  <c r="B92" i="24"/>
  <c r="B95" i="24"/>
  <c r="Q95" i="24" s="1" a="1"/>
  <c r="Q95" i="24" s="1"/>
  <c r="B98" i="24"/>
  <c r="B101" i="24"/>
  <c r="B104" i="24"/>
  <c r="Q104" i="24" s="1" a="1"/>
  <c r="Q104" i="24" s="1"/>
  <c r="B107" i="24"/>
  <c r="L107" i="24" s="1" a="1"/>
  <c r="L107" i="24" s="1"/>
  <c r="B83" i="24"/>
  <c r="Q83" i="24" s="1" a="1"/>
  <c r="Q83" i="24" s="1"/>
  <c r="B52" i="24"/>
  <c r="Q52" i="24" s="1" a="1"/>
  <c r="Q52" i="24" s="1"/>
  <c r="B55" i="24"/>
  <c r="Q55" i="24" s="1" a="1"/>
  <c r="Q55" i="24" s="1"/>
  <c r="B58" i="24"/>
  <c r="L58" i="24" s="1" a="1"/>
  <c r="L58" i="24" s="1"/>
  <c r="B61" i="24"/>
  <c r="Q61" i="24" s="1" a="1"/>
  <c r="Q61" i="24" s="1"/>
  <c r="B64" i="24"/>
  <c r="Q64" i="24" s="1" a="1"/>
  <c r="Q64" i="24" s="1"/>
  <c r="B67" i="24"/>
  <c r="L67" i="24" s="1" a="1"/>
  <c r="L67" i="24" s="1"/>
  <c r="B70" i="24"/>
  <c r="L70" i="24" s="1" a="1"/>
  <c r="L70" i="24" s="1"/>
  <c r="B73" i="24"/>
  <c r="Q73" i="24" s="1" a="1"/>
  <c r="Q73" i="24" s="1"/>
  <c r="B49" i="24"/>
  <c r="B34" i="24"/>
  <c r="B35" i="24" s="1"/>
  <c r="B31" i="24"/>
  <c r="B28" i="24"/>
  <c r="B25" i="24"/>
  <c r="B65" i="24" s="1"/>
  <c r="B22" i="24"/>
  <c r="B23" i="24" s="1"/>
  <c r="B19" i="24"/>
  <c r="B93" i="24" s="1"/>
  <c r="B16" i="24"/>
  <c r="B17" i="24" s="1"/>
  <c r="B57" i="24" s="1"/>
  <c r="B13" i="24"/>
  <c r="B14" i="24" s="1"/>
  <c r="B88" i="24" s="1"/>
  <c r="B10" i="24"/>
  <c r="B11" i="24" s="1"/>
  <c r="B120" i="24" s="1"/>
  <c r="G9" i="257"/>
  <c r="G10" i="257"/>
  <c r="G11" i="257"/>
  <c r="G12" i="257"/>
  <c r="G13" i="257"/>
  <c r="G14" i="257"/>
  <c r="G15" i="257"/>
  <c r="G16" i="257"/>
  <c r="G17" i="257"/>
  <c r="G18" i="257"/>
  <c r="G19" i="257"/>
  <c r="G20" i="257"/>
  <c r="G21" i="257"/>
  <c r="G22" i="257"/>
  <c r="G23" i="257"/>
  <c r="G24" i="257"/>
  <c r="G25" i="257"/>
  <c r="G26" i="257"/>
  <c r="G27" i="257"/>
  <c r="G28" i="257"/>
  <c r="G29" i="257"/>
  <c r="G30" i="257"/>
  <c r="G31" i="257"/>
  <c r="G32" i="257"/>
  <c r="G33" i="257"/>
  <c r="G34" i="257"/>
  <c r="G35" i="257"/>
  <c r="G36" i="257"/>
  <c r="G37" i="257"/>
  <c r="G38" i="257"/>
  <c r="G39" i="257"/>
  <c r="G40" i="257"/>
  <c r="G41" i="257"/>
  <c r="G42" i="257"/>
  <c r="G43" i="257"/>
  <c r="G44" i="257"/>
  <c r="G45" i="257"/>
  <c r="G46" i="257"/>
  <c r="G47" i="257"/>
  <c r="G48" i="257"/>
  <c r="G49" i="257"/>
  <c r="G50" i="257"/>
  <c r="G51" i="257"/>
  <c r="G52" i="257"/>
  <c r="G53" i="257"/>
  <c r="G54" i="257"/>
  <c r="G55" i="257"/>
  <c r="G56" i="257"/>
  <c r="G57" i="257"/>
  <c r="G58" i="257"/>
  <c r="G59" i="257"/>
  <c r="G60" i="257"/>
  <c r="G61" i="257"/>
  <c r="G62" i="257"/>
  <c r="G63" i="257"/>
  <c r="G64" i="257"/>
  <c r="G65" i="257"/>
  <c r="G66" i="257"/>
  <c r="G67" i="257"/>
  <c r="G68" i="257"/>
  <c r="G69" i="257"/>
  <c r="G70" i="257"/>
  <c r="G71" i="257"/>
  <c r="G72" i="257"/>
  <c r="G73" i="257"/>
  <c r="G74" i="257"/>
  <c r="G75" i="257"/>
  <c r="G76" i="257"/>
  <c r="G77" i="257"/>
  <c r="G78" i="257"/>
  <c r="G79" i="257"/>
  <c r="G80" i="257"/>
  <c r="G81" i="257"/>
  <c r="G82" i="257"/>
  <c r="G83" i="257"/>
  <c r="G84" i="257"/>
  <c r="G85" i="257"/>
  <c r="G86" i="257"/>
  <c r="G87" i="257"/>
  <c r="G88" i="257"/>
  <c r="G89" i="257"/>
  <c r="G90" i="257"/>
  <c r="G91" i="257"/>
  <c r="G92" i="257"/>
  <c r="G93" i="257"/>
  <c r="G94" i="257"/>
  <c r="G95" i="257"/>
  <c r="G96" i="257"/>
  <c r="G97" i="257"/>
  <c r="G98" i="257"/>
  <c r="G99" i="257"/>
  <c r="G100" i="257"/>
  <c r="G101" i="257"/>
  <c r="G102" i="257"/>
  <c r="G103" i="257"/>
  <c r="G104" i="257"/>
  <c r="G105" i="257"/>
  <c r="G106" i="257"/>
  <c r="G107" i="257"/>
  <c r="G108" i="257"/>
  <c r="G109" i="257"/>
  <c r="G110" i="257"/>
  <c r="G111" i="257"/>
  <c r="G112" i="257"/>
  <c r="G113" i="257"/>
  <c r="G114" i="257"/>
  <c r="G115" i="257"/>
  <c r="G116" i="257"/>
  <c r="G117" i="257"/>
  <c r="G118" i="257"/>
  <c r="G119" i="257"/>
  <c r="G120" i="257"/>
  <c r="G121" i="257"/>
  <c r="G122" i="257"/>
  <c r="G123" i="257"/>
  <c r="G124" i="257"/>
  <c r="G125" i="257"/>
  <c r="G126" i="257"/>
  <c r="G127" i="257"/>
  <c r="G128" i="257"/>
  <c r="G129" i="257"/>
  <c r="G130" i="257"/>
  <c r="G131" i="257"/>
  <c r="G132" i="257"/>
  <c r="G133" i="257"/>
  <c r="G134" i="257"/>
  <c r="G135" i="257"/>
  <c r="G136" i="257"/>
  <c r="G137" i="257"/>
  <c r="G138" i="257"/>
  <c r="G139" i="257"/>
  <c r="G140" i="257"/>
  <c r="G141" i="257"/>
  <c r="G142" i="257"/>
  <c r="G143" i="257"/>
  <c r="G144" i="257"/>
  <c r="G145" i="257"/>
  <c r="G146" i="257"/>
  <c r="G147" i="257"/>
  <c r="G148" i="257"/>
  <c r="G149" i="257"/>
  <c r="G150" i="257"/>
  <c r="G151" i="257"/>
  <c r="G152" i="257"/>
  <c r="G153" i="257"/>
  <c r="G154" i="257"/>
  <c r="G155" i="257"/>
  <c r="G156" i="257"/>
  <c r="G157" i="257"/>
  <c r="G158" i="257"/>
  <c r="G159" i="257"/>
  <c r="G160" i="257"/>
  <c r="G161" i="257"/>
  <c r="G162" i="257"/>
  <c r="G163" i="257"/>
  <c r="G164" i="257"/>
  <c r="G165" i="257"/>
  <c r="G166" i="257"/>
  <c r="G167" i="257"/>
  <c r="G168" i="257"/>
  <c r="G169" i="257"/>
  <c r="G170" i="257"/>
  <c r="G171" i="257"/>
  <c r="G172" i="257"/>
  <c r="G173" i="257"/>
  <c r="G174" i="257"/>
  <c r="G175" i="257"/>
  <c r="G176" i="257"/>
  <c r="G177" i="257"/>
  <c r="G178" i="257"/>
  <c r="G179" i="257"/>
  <c r="G180" i="257"/>
  <c r="G181" i="257"/>
  <c r="G182" i="257"/>
  <c r="G183" i="257"/>
  <c r="G184" i="257"/>
  <c r="G185" i="257"/>
  <c r="G186" i="257"/>
  <c r="G187" i="257"/>
  <c r="G188" i="257"/>
  <c r="G189" i="257"/>
  <c r="G190" i="257"/>
  <c r="G191" i="257"/>
  <c r="G192" i="257"/>
  <c r="G193" i="257"/>
  <c r="G194" i="257"/>
  <c r="G195" i="257"/>
  <c r="G196" i="257"/>
  <c r="G197" i="257"/>
  <c r="G198" i="257"/>
  <c r="G199" i="257"/>
  <c r="G200" i="257"/>
  <c r="G201" i="257"/>
  <c r="G202" i="257"/>
  <c r="G203" i="257"/>
  <c r="G204" i="257"/>
  <c r="G205" i="257"/>
  <c r="G206" i="257"/>
  <c r="G207" i="257"/>
  <c r="G208" i="257"/>
  <c r="G209" i="257"/>
  <c r="G210" i="257"/>
  <c r="G211" i="257"/>
  <c r="G212" i="257"/>
  <c r="G213" i="257"/>
  <c r="G214" i="257"/>
  <c r="G215" i="257"/>
  <c r="G216" i="257"/>
  <c r="G217" i="257"/>
  <c r="G218" i="257"/>
  <c r="G219" i="257"/>
  <c r="G220" i="257"/>
  <c r="G221" i="257"/>
  <c r="G222" i="257"/>
  <c r="G223" i="257"/>
  <c r="G224" i="257"/>
  <c r="G225" i="257"/>
  <c r="G226" i="257"/>
  <c r="G227" i="257"/>
  <c r="G228" i="257"/>
  <c r="G229" i="257"/>
  <c r="G230" i="257"/>
  <c r="G231" i="257"/>
  <c r="G232" i="257"/>
  <c r="G233" i="257"/>
  <c r="G234" i="257"/>
  <c r="G235" i="257"/>
  <c r="G236" i="257"/>
  <c r="G237" i="257"/>
  <c r="G238" i="257"/>
  <c r="G239" i="257"/>
  <c r="G240" i="257"/>
  <c r="G241" i="257"/>
  <c r="G242" i="257"/>
  <c r="G243" i="257"/>
  <c r="G244" i="257"/>
  <c r="G245" i="257"/>
  <c r="G246" i="257"/>
  <c r="G247" i="257"/>
  <c r="G248" i="257"/>
  <c r="G249" i="257"/>
  <c r="G250" i="257"/>
  <c r="G251" i="257"/>
  <c r="G252" i="257"/>
  <c r="G253" i="257"/>
  <c r="G254" i="257"/>
  <c r="G255" i="257"/>
  <c r="G256" i="257"/>
  <c r="G257" i="257"/>
  <c r="G258" i="257"/>
  <c r="G259" i="257"/>
  <c r="G260" i="257"/>
  <c r="G261" i="257"/>
  <c r="G262" i="257"/>
  <c r="G263" i="257"/>
  <c r="G264" i="257"/>
  <c r="G265" i="257"/>
  <c r="G266" i="257"/>
  <c r="G267" i="257"/>
  <c r="G268" i="257"/>
  <c r="G269" i="257"/>
  <c r="G270" i="257"/>
  <c r="G271" i="257"/>
  <c r="G272" i="257"/>
  <c r="G273" i="257"/>
  <c r="G274" i="257"/>
  <c r="G275" i="257"/>
  <c r="G276" i="257"/>
  <c r="G277" i="257"/>
  <c r="G278" i="257"/>
  <c r="G279" i="257"/>
  <c r="G280" i="257"/>
  <c r="G281" i="257"/>
  <c r="G282" i="257"/>
  <c r="G283" i="257"/>
  <c r="G284" i="257"/>
  <c r="G285" i="257"/>
  <c r="G286" i="257"/>
  <c r="G287" i="257"/>
  <c r="G288" i="257"/>
  <c r="G289" i="257"/>
  <c r="G290" i="257"/>
  <c r="G291" i="257"/>
  <c r="G292" i="257"/>
  <c r="G293" i="257"/>
  <c r="G294" i="257"/>
  <c r="G295" i="257"/>
  <c r="G296" i="257"/>
  <c r="G297" i="257"/>
  <c r="G298" i="257"/>
  <c r="G299" i="257"/>
  <c r="G300" i="257"/>
  <c r="G301" i="257"/>
  <c r="G302" i="257"/>
  <c r="G303" i="257"/>
  <c r="G304" i="257"/>
  <c r="G305" i="257"/>
  <c r="G306" i="257"/>
  <c r="G307" i="257"/>
  <c r="G308" i="257"/>
  <c r="G309" i="257"/>
  <c r="G310" i="257"/>
  <c r="G311" i="257"/>
  <c r="G312" i="257"/>
  <c r="G313" i="257"/>
  <c r="G314" i="257"/>
  <c r="G315" i="257"/>
  <c r="G316" i="257"/>
  <c r="G317" i="257"/>
  <c r="G318" i="257"/>
  <c r="G319" i="257"/>
  <c r="G320" i="257"/>
  <c r="G321" i="257"/>
  <c r="G322" i="257"/>
  <c r="G323" i="257"/>
  <c r="G324" i="257"/>
  <c r="G325" i="257"/>
  <c r="G326" i="257"/>
  <c r="G327" i="257"/>
  <c r="G328" i="257"/>
  <c r="G329" i="257"/>
  <c r="G330" i="257"/>
  <c r="G331" i="257"/>
  <c r="G332" i="257"/>
  <c r="G333" i="257"/>
  <c r="G334" i="257"/>
  <c r="G335" i="257"/>
  <c r="G336" i="257"/>
  <c r="G337" i="257"/>
  <c r="G338" i="257"/>
  <c r="G339" i="257"/>
  <c r="G340" i="257"/>
  <c r="G341" i="257"/>
  <c r="G342" i="257"/>
  <c r="G343" i="257"/>
  <c r="G344" i="257"/>
  <c r="G345" i="257"/>
  <c r="G346" i="257"/>
  <c r="G347" i="257"/>
  <c r="G348" i="257"/>
  <c r="G349" i="257"/>
  <c r="G350" i="257"/>
  <c r="G351" i="257"/>
  <c r="G352" i="257"/>
  <c r="G353" i="257"/>
  <c r="G354" i="257"/>
  <c r="G355" i="257"/>
  <c r="G356" i="257"/>
  <c r="G357" i="257"/>
  <c r="G358" i="257"/>
  <c r="G359" i="257"/>
  <c r="G360" i="257"/>
  <c r="G361" i="257"/>
  <c r="G362" i="257"/>
  <c r="G363" i="257"/>
  <c r="G364" i="257"/>
  <c r="G365" i="257"/>
  <c r="G366" i="257"/>
  <c r="G367" i="257"/>
  <c r="G368" i="257"/>
  <c r="G369" i="257"/>
  <c r="G370" i="257"/>
  <c r="G371" i="257"/>
  <c r="G372" i="257"/>
  <c r="G373" i="257"/>
  <c r="G374" i="257"/>
  <c r="G375" i="257"/>
  <c r="G376" i="257"/>
  <c r="G377" i="257"/>
  <c r="G378" i="257"/>
  <c r="G379" i="257"/>
  <c r="G380" i="257"/>
  <c r="G381" i="257"/>
  <c r="G382" i="257"/>
  <c r="G383" i="257"/>
  <c r="G384" i="257"/>
  <c r="G385" i="257"/>
  <c r="G386" i="257"/>
  <c r="G387" i="257"/>
  <c r="G388" i="257"/>
  <c r="G389" i="257"/>
  <c r="G390" i="257"/>
  <c r="G391" i="257"/>
  <c r="G392" i="257"/>
  <c r="G393" i="257"/>
  <c r="G394" i="257"/>
  <c r="G395" i="257"/>
  <c r="G396" i="257"/>
  <c r="G397" i="257"/>
  <c r="G398" i="257"/>
  <c r="G399" i="257"/>
  <c r="G400" i="257"/>
  <c r="G401" i="257"/>
  <c r="G402" i="257"/>
  <c r="G403" i="257"/>
  <c r="G404" i="257"/>
  <c r="G405" i="257"/>
  <c r="G406" i="257"/>
  <c r="G407" i="257"/>
  <c r="G408" i="257"/>
  <c r="G409" i="257"/>
  <c r="G410" i="257"/>
  <c r="G411" i="257"/>
  <c r="G412" i="257"/>
  <c r="G413" i="257"/>
  <c r="G414" i="257"/>
  <c r="G415" i="257"/>
  <c r="G416" i="257"/>
  <c r="G417" i="257"/>
  <c r="G418" i="257"/>
  <c r="G419" i="257"/>
  <c r="G420" i="257"/>
  <c r="G421" i="257"/>
  <c r="G422" i="257"/>
  <c r="G423" i="257"/>
  <c r="G424" i="257"/>
  <c r="G425" i="257"/>
  <c r="G426" i="257"/>
  <c r="G427" i="257"/>
  <c r="G428" i="257"/>
  <c r="G429" i="257"/>
  <c r="G430" i="257"/>
  <c r="G431" i="257"/>
  <c r="G432" i="257"/>
  <c r="G433" i="257"/>
  <c r="G434" i="257"/>
  <c r="G435" i="257"/>
  <c r="G436" i="257"/>
  <c r="G437" i="257"/>
  <c r="G438" i="257"/>
  <c r="G439" i="257"/>
  <c r="G440" i="257"/>
  <c r="G441" i="257"/>
  <c r="G442" i="257"/>
  <c r="G443" i="257"/>
  <c r="G444" i="257"/>
  <c r="G445" i="257"/>
  <c r="G446" i="257"/>
  <c r="G447" i="257"/>
  <c r="G448" i="257"/>
  <c r="G449" i="257"/>
  <c r="G450" i="257"/>
  <c r="G451" i="257"/>
  <c r="G452" i="257"/>
  <c r="G453" i="257"/>
  <c r="G454" i="257"/>
  <c r="G455" i="257"/>
  <c r="G456" i="257"/>
  <c r="G457" i="257"/>
  <c r="G458" i="257"/>
  <c r="G459" i="257"/>
  <c r="G460" i="257"/>
  <c r="G461" i="257"/>
  <c r="G462" i="257"/>
  <c r="G463" i="257"/>
  <c r="G464" i="257"/>
  <c r="G465" i="257"/>
  <c r="G466" i="257"/>
  <c r="G467" i="257"/>
  <c r="G468" i="257"/>
  <c r="G469" i="257"/>
  <c r="G470" i="257"/>
  <c r="G471" i="257"/>
  <c r="G472" i="257"/>
  <c r="G473" i="257"/>
  <c r="G474" i="257"/>
  <c r="G475" i="257"/>
  <c r="G476" i="257"/>
  <c r="G477" i="257"/>
  <c r="G478" i="257"/>
  <c r="G479" i="257"/>
  <c r="G480" i="257"/>
  <c r="G481" i="257"/>
  <c r="G482" i="257"/>
  <c r="G483" i="257"/>
  <c r="G484" i="257"/>
  <c r="G485" i="257"/>
  <c r="G486" i="257"/>
  <c r="G487" i="257"/>
  <c r="G488" i="257"/>
  <c r="G489" i="257"/>
  <c r="G490" i="257"/>
  <c r="G491" i="257"/>
  <c r="G492" i="257"/>
  <c r="G493" i="257"/>
  <c r="G494" i="257"/>
  <c r="G495" i="257"/>
  <c r="G496" i="257"/>
  <c r="G497" i="257"/>
  <c r="G498" i="257"/>
  <c r="G499" i="257"/>
  <c r="G500" i="257"/>
  <c r="G501" i="257"/>
  <c r="G502" i="257"/>
  <c r="G503" i="257"/>
  <c r="G504" i="257"/>
  <c r="G505" i="257"/>
  <c r="G506" i="257"/>
  <c r="G507" i="257"/>
  <c r="G508" i="257"/>
  <c r="G509" i="257"/>
  <c r="G510" i="257"/>
  <c r="G511" i="257"/>
  <c r="G512" i="257"/>
  <c r="G513" i="257"/>
  <c r="G514" i="257"/>
  <c r="G515" i="257"/>
  <c r="G516" i="257"/>
  <c r="G517" i="257"/>
  <c r="G518" i="257"/>
  <c r="G519" i="257"/>
  <c r="G520" i="257"/>
  <c r="G521" i="257"/>
  <c r="G522" i="257"/>
  <c r="G523" i="257"/>
  <c r="G524" i="257"/>
  <c r="G525" i="257"/>
  <c r="G526" i="257"/>
  <c r="G527" i="257"/>
  <c r="G528" i="257"/>
  <c r="G529" i="257"/>
  <c r="G530" i="257"/>
  <c r="G531" i="257"/>
  <c r="G532" i="257"/>
  <c r="G533" i="257"/>
  <c r="G534" i="257"/>
  <c r="G535" i="257"/>
  <c r="G536" i="257"/>
  <c r="G537" i="257"/>
  <c r="G538" i="257"/>
  <c r="G539" i="257"/>
  <c r="G540" i="257"/>
  <c r="G541" i="257"/>
  <c r="G542" i="257"/>
  <c r="G543" i="257"/>
  <c r="G544" i="257"/>
  <c r="G545" i="257"/>
  <c r="G546" i="257"/>
  <c r="G547" i="257"/>
  <c r="G548" i="257"/>
  <c r="G549" i="257"/>
  <c r="G550" i="257"/>
  <c r="G551" i="257"/>
  <c r="G552" i="257"/>
  <c r="G553" i="257"/>
  <c r="G554" i="257"/>
  <c r="G555" i="257"/>
  <c r="G556" i="257"/>
  <c r="G557" i="257"/>
  <c r="G558" i="257"/>
  <c r="G559" i="257"/>
  <c r="G560" i="257"/>
  <c r="G561" i="257"/>
  <c r="G562" i="257"/>
  <c r="G563" i="257"/>
  <c r="G564" i="257"/>
  <c r="G565" i="257"/>
  <c r="G566" i="257"/>
  <c r="G567" i="257"/>
  <c r="G568" i="257"/>
  <c r="G569" i="257"/>
  <c r="G570" i="257"/>
  <c r="G571" i="257"/>
  <c r="G572" i="257"/>
  <c r="G573" i="257"/>
  <c r="G574" i="257"/>
  <c r="G575" i="257"/>
  <c r="G576" i="257"/>
  <c r="G577" i="257"/>
  <c r="G578" i="257"/>
  <c r="G579" i="257"/>
  <c r="G580" i="257"/>
  <c r="G581" i="257"/>
  <c r="G582" i="257"/>
  <c r="G583" i="257"/>
  <c r="G584" i="257"/>
  <c r="G585" i="257"/>
  <c r="G586" i="257"/>
  <c r="G587" i="257"/>
  <c r="G588" i="257"/>
  <c r="G589" i="257"/>
  <c r="G590" i="257"/>
  <c r="G591" i="257"/>
  <c r="G592" i="257"/>
  <c r="G593" i="257"/>
  <c r="G594" i="257"/>
  <c r="G595" i="257"/>
  <c r="G596" i="257"/>
  <c r="G597" i="257"/>
  <c r="G598" i="257"/>
  <c r="G599" i="257"/>
  <c r="G600" i="257"/>
  <c r="G601" i="257"/>
  <c r="G602" i="257"/>
  <c r="G603" i="257"/>
  <c r="G604" i="257"/>
  <c r="G605" i="257"/>
  <c r="G606" i="257"/>
  <c r="G607" i="257"/>
  <c r="G608" i="257"/>
  <c r="G609" i="257"/>
  <c r="G610" i="257"/>
  <c r="G611" i="257"/>
  <c r="G612" i="257"/>
  <c r="G613" i="257"/>
  <c r="G614" i="257"/>
  <c r="G615" i="257"/>
  <c r="G616" i="257"/>
  <c r="G617" i="257"/>
  <c r="G618" i="257"/>
  <c r="G619" i="257"/>
  <c r="G620" i="257"/>
  <c r="G621" i="257"/>
  <c r="G622" i="257"/>
  <c r="G623" i="257"/>
  <c r="G624" i="257"/>
  <c r="G625" i="257"/>
  <c r="G626" i="257"/>
  <c r="G627" i="257"/>
  <c r="G628" i="257"/>
  <c r="G629" i="257"/>
  <c r="G630" i="257"/>
  <c r="G631" i="257"/>
  <c r="G632" i="257"/>
  <c r="G633" i="257"/>
  <c r="G634" i="257"/>
  <c r="G635" i="257"/>
  <c r="G636" i="257"/>
  <c r="G637" i="257"/>
  <c r="G638" i="257"/>
  <c r="G639" i="257"/>
  <c r="G640" i="257"/>
  <c r="G641" i="257"/>
  <c r="G642" i="257"/>
  <c r="G643" i="257"/>
  <c r="G644" i="257"/>
  <c r="G645" i="257"/>
  <c r="G646" i="257"/>
  <c r="G647" i="257"/>
  <c r="G648" i="257"/>
  <c r="G649" i="257"/>
  <c r="G650" i="257"/>
  <c r="G651" i="257"/>
  <c r="G652" i="257"/>
  <c r="G653" i="257"/>
  <c r="G654" i="257"/>
  <c r="G655" i="257"/>
  <c r="G656" i="257"/>
  <c r="G657" i="257"/>
  <c r="G658" i="257"/>
  <c r="G659" i="257"/>
  <c r="G660" i="257"/>
  <c r="G661" i="257"/>
  <c r="G662" i="257"/>
  <c r="G663" i="257"/>
  <c r="G664" i="257"/>
  <c r="G665" i="257"/>
  <c r="G666" i="257"/>
  <c r="G667" i="257"/>
  <c r="G668" i="257"/>
  <c r="G669" i="257"/>
  <c r="G670" i="257"/>
  <c r="G671" i="257"/>
  <c r="G672" i="257"/>
  <c r="G673" i="257"/>
  <c r="G674" i="257"/>
  <c r="G675" i="257"/>
  <c r="G676" i="257"/>
  <c r="G677" i="257"/>
  <c r="G678" i="257"/>
  <c r="G679" i="257"/>
  <c r="G680" i="257"/>
  <c r="G681" i="257"/>
  <c r="G682" i="257"/>
  <c r="G683" i="257"/>
  <c r="G684" i="257"/>
  <c r="G685" i="257"/>
  <c r="G686" i="257"/>
  <c r="G687" i="257"/>
  <c r="G688" i="257"/>
  <c r="G689" i="257"/>
  <c r="G690" i="257"/>
  <c r="G691" i="257"/>
  <c r="G692" i="257"/>
  <c r="G693" i="257"/>
  <c r="G694" i="257"/>
  <c r="G695" i="257"/>
  <c r="G696" i="257"/>
  <c r="G697" i="257"/>
  <c r="G698" i="257"/>
  <c r="G699" i="257"/>
  <c r="G700" i="257"/>
  <c r="G701" i="257"/>
  <c r="G702" i="257"/>
  <c r="G703" i="257"/>
  <c r="G704" i="257"/>
  <c r="G705" i="257"/>
  <c r="G706" i="257"/>
  <c r="G707" i="257"/>
  <c r="G708" i="257"/>
  <c r="G709" i="257"/>
  <c r="G710" i="257"/>
  <c r="G711" i="257"/>
  <c r="G712" i="257"/>
  <c r="G713" i="257"/>
  <c r="G714" i="257"/>
  <c r="G715" i="257"/>
  <c r="G716" i="257"/>
  <c r="G717" i="257"/>
  <c r="G718" i="257"/>
  <c r="G719" i="257"/>
  <c r="G720" i="257"/>
  <c r="G721" i="257"/>
  <c r="G722" i="257"/>
  <c r="G723" i="257"/>
  <c r="G724" i="257"/>
  <c r="G725" i="257"/>
  <c r="G726" i="257"/>
  <c r="G727" i="257"/>
  <c r="G728" i="257"/>
  <c r="G729" i="257"/>
  <c r="G730" i="257"/>
  <c r="G731" i="257"/>
  <c r="G732" i="257"/>
  <c r="G733" i="257"/>
  <c r="G734" i="257"/>
  <c r="G735" i="257"/>
  <c r="G736" i="257"/>
  <c r="G737" i="257"/>
  <c r="G738" i="257"/>
  <c r="G739" i="257"/>
  <c r="G740" i="257"/>
  <c r="G741" i="257"/>
  <c r="G742" i="257"/>
  <c r="G743" i="257"/>
  <c r="G744" i="257"/>
  <c r="G745" i="257"/>
  <c r="G746" i="257"/>
  <c r="G747" i="257"/>
  <c r="G748" i="257"/>
  <c r="G749" i="257"/>
  <c r="G750" i="257"/>
  <c r="G751" i="257"/>
  <c r="G752" i="257"/>
  <c r="G753" i="257"/>
  <c r="G754" i="257"/>
  <c r="G755" i="257"/>
  <c r="G756" i="257"/>
  <c r="G757" i="257"/>
  <c r="G758" i="257"/>
  <c r="G759" i="257"/>
  <c r="G760" i="257"/>
  <c r="G761" i="257"/>
  <c r="G762" i="257"/>
  <c r="G763" i="257"/>
  <c r="G764" i="257"/>
  <c r="G765" i="257"/>
  <c r="G766" i="257"/>
  <c r="G767" i="257"/>
  <c r="G768" i="257"/>
  <c r="G769" i="257"/>
  <c r="G770" i="257"/>
  <c r="G771" i="257"/>
  <c r="G772" i="257"/>
  <c r="G773" i="257"/>
  <c r="G774" i="257"/>
  <c r="G775" i="257"/>
  <c r="G776" i="257"/>
  <c r="G777" i="257"/>
  <c r="G778" i="257"/>
  <c r="G779" i="257"/>
  <c r="G780" i="257"/>
  <c r="G781" i="257"/>
  <c r="G782" i="257"/>
  <c r="G783" i="257"/>
  <c r="G784" i="257"/>
  <c r="G785" i="257"/>
  <c r="G786" i="257"/>
  <c r="G787" i="257"/>
  <c r="G788" i="257"/>
  <c r="G789" i="257"/>
  <c r="G790" i="257"/>
  <c r="G791" i="257"/>
  <c r="G792" i="257"/>
  <c r="G793" i="257"/>
  <c r="G794" i="257"/>
  <c r="G795" i="257"/>
  <c r="G796" i="257"/>
  <c r="G797" i="257"/>
  <c r="G798" i="257"/>
  <c r="G799" i="257"/>
  <c r="G800" i="257"/>
  <c r="G801" i="257"/>
  <c r="G802" i="257"/>
  <c r="G803" i="257"/>
  <c r="G804" i="257"/>
  <c r="G805" i="257"/>
  <c r="G806" i="257"/>
  <c r="G807" i="257"/>
  <c r="G808" i="257"/>
  <c r="G809" i="257"/>
  <c r="G810" i="257"/>
  <c r="G811" i="257"/>
  <c r="G812" i="257"/>
  <c r="G813" i="257"/>
  <c r="G814" i="257"/>
  <c r="G815" i="257"/>
  <c r="G816" i="257"/>
  <c r="G817" i="257"/>
  <c r="G818" i="257"/>
  <c r="G819" i="257"/>
  <c r="G820" i="257"/>
  <c r="G821" i="257"/>
  <c r="G822" i="257"/>
  <c r="G823" i="257"/>
  <c r="G824" i="257"/>
  <c r="G825" i="257"/>
  <c r="G826" i="257"/>
  <c r="G827" i="257"/>
  <c r="G828" i="257"/>
  <c r="G829" i="257"/>
  <c r="G830" i="257"/>
  <c r="G831" i="257"/>
  <c r="G832" i="257"/>
  <c r="G833" i="257"/>
  <c r="G834" i="257"/>
  <c r="G835" i="257"/>
  <c r="G836" i="257"/>
  <c r="G837" i="257"/>
  <c r="G838" i="257"/>
  <c r="G839" i="257"/>
  <c r="G840" i="257"/>
  <c r="G841" i="257"/>
  <c r="G842" i="257"/>
  <c r="G843" i="257"/>
  <c r="G844" i="257"/>
  <c r="G845" i="257"/>
  <c r="G846" i="257"/>
  <c r="G847" i="257"/>
  <c r="G848" i="257"/>
  <c r="G849" i="257"/>
  <c r="G850" i="257"/>
  <c r="G851" i="257"/>
  <c r="G852" i="257"/>
  <c r="G853" i="257"/>
  <c r="G854" i="257"/>
  <c r="G855" i="257"/>
  <c r="G856" i="257"/>
  <c r="G857" i="257"/>
  <c r="G858" i="257"/>
  <c r="G859" i="257"/>
  <c r="G860" i="257"/>
  <c r="G861" i="257"/>
  <c r="G862" i="257"/>
  <c r="G863" i="257"/>
  <c r="G864" i="257"/>
  <c r="G865" i="257"/>
  <c r="G866" i="257"/>
  <c r="G867" i="257"/>
  <c r="G868" i="257"/>
  <c r="G869" i="257"/>
  <c r="G870" i="257"/>
  <c r="G871" i="257"/>
  <c r="G872" i="257"/>
  <c r="G873" i="257"/>
  <c r="G874" i="257"/>
  <c r="G875" i="257"/>
  <c r="G876" i="257"/>
  <c r="G877" i="257"/>
  <c r="G878" i="257"/>
  <c r="G879" i="257"/>
  <c r="G880" i="257"/>
  <c r="G881" i="257"/>
  <c r="G882" i="257"/>
  <c r="G883" i="257"/>
  <c r="G884" i="257"/>
  <c r="G885" i="257"/>
  <c r="G886" i="257"/>
  <c r="G887" i="257"/>
  <c r="G888" i="257"/>
  <c r="G889" i="257"/>
  <c r="G890" i="257"/>
  <c r="G891" i="257"/>
  <c r="G892" i="257"/>
  <c r="G893" i="257"/>
  <c r="G894" i="257"/>
  <c r="G895" i="257"/>
  <c r="G896" i="257"/>
  <c r="G897" i="257"/>
  <c r="G898" i="257"/>
  <c r="G899" i="257"/>
  <c r="G900" i="257"/>
  <c r="G901" i="257"/>
  <c r="G902" i="257"/>
  <c r="G903" i="257"/>
  <c r="G904" i="257"/>
  <c r="G905" i="257"/>
  <c r="G906" i="257"/>
  <c r="G907" i="257"/>
  <c r="G908" i="257"/>
  <c r="G909" i="257"/>
  <c r="G910" i="257"/>
  <c r="G911" i="257"/>
  <c r="G912" i="257"/>
  <c r="G913" i="257"/>
  <c r="G914" i="257"/>
  <c r="G915" i="257"/>
  <c r="G916" i="257"/>
  <c r="G917" i="257"/>
  <c r="G918" i="257"/>
  <c r="G919" i="257"/>
  <c r="G920" i="257"/>
  <c r="G921" i="257"/>
  <c r="G922" i="257"/>
  <c r="G923" i="257"/>
  <c r="G924" i="257"/>
  <c r="G925" i="257"/>
  <c r="G926" i="257"/>
  <c r="G927" i="257"/>
  <c r="G928" i="257"/>
  <c r="G929" i="257"/>
  <c r="G930" i="257"/>
  <c r="G931" i="257"/>
  <c r="G932" i="257"/>
  <c r="G933" i="257"/>
  <c r="G934" i="257"/>
  <c r="G935" i="257"/>
  <c r="G936" i="257"/>
  <c r="G937" i="257"/>
  <c r="G938" i="257"/>
  <c r="G939" i="257"/>
  <c r="G940" i="257"/>
  <c r="G941" i="257"/>
  <c r="G942" i="257"/>
  <c r="G943" i="257"/>
  <c r="G944" i="257"/>
  <c r="G945" i="257"/>
  <c r="G946" i="257"/>
  <c r="G947" i="257"/>
  <c r="G948" i="257"/>
  <c r="G949" i="257"/>
  <c r="G950" i="257"/>
  <c r="G951" i="257"/>
  <c r="G952" i="257"/>
  <c r="G953" i="257"/>
  <c r="G954" i="257"/>
  <c r="G955" i="257"/>
  <c r="G956" i="257"/>
  <c r="G957" i="257"/>
  <c r="G958" i="257"/>
  <c r="G959" i="257"/>
  <c r="G960" i="257"/>
  <c r="G961" i="257"/>
  <c r="G962" i="257"/>
  <c r="G963" i="257"/>
  <c r="G964" i="257"/>
  <c r="G965" i="257"/>
  <c r="G966" i="257"/>
  <c r="G967" i="257"/>
  <c r="G968" i="257"/>
  <c r="G969" i="257"/>
  <c r="G970" i="257"/>
  <c r="G971" i="257"/>
  <c r="G972" i="257"/>
  <c r="G973" i="257"/>
  <c r="G974" i="257"/>
  <c r="G975" i="257"/>
  <c r="G976" i="257"/>
  <c r="G977" i="257"/>
  <c r="G978" i="257"/>
  <c r="G979" i="257"/>
  <c r="G980" i="257"/>
  <c r="G981" i="257"/>
  <c r="G982" i="257"/>
  <c r="G983" i="257"/>
  <c r="G984" i="257"/>
  <c r="G985" i="257"/>
  <c r="G986" i="257"/>
  <c r="G987" i="257"/>
  <c r="G988" i="257"/>
  <c r="G989" i="257"/>
  <c r="G990" i="257"/>
  <c r="G991" i="257"/>
  <c r="G992" i="257"/>
  <c r="G993" i="257"/>
  <c r="G994" i="257"/>
  <c r="G995" i="257"/>
  <c r="G996" i="257"/>
  <c r="G997" i="257"/>
  <c r="G998" i="257"/>
  <c r="G999" i="257"/>
  <c r="G1000" i="257"/>
  <c r="G1001" i="257"/>
  <c r="G1002" i="257"/>
  <c r="G1003" i="257"/>
  <c r="G1004" i="257"/>
  <c r="G1005" i="257"/>
  <c r="G1006" i="257"/>
  <c r="G1007" i="257"/>
  <c r="G1008" i="257"/>
  <c r="G1009" i="257"/>
  <c r="G1010" i="257"/>
  <c r="G1011" i="257"/>
  <c r="G1012" i="257"/>
  <c r="G1013" i="257"/>
  <c r="G1014" i="257"/>
  <c r="G1015" i="257"/>
  <c r="G1016" i="257"/>
  <c r="G1017" i="257"/>
  <c r="G1018" i="257"/>
  <c r="G1019" i="257"/>
  <c r="G1020" i="257"/>
  <c r="G1021" i="257"/>
  <c r="G1022" i="257"/>
  <c r="G1023" i="257"/>
  <c r="G1024" i="257"/>
  <c r="G1025" i="257"/>
  <c r="G1026" i="257"/>
  <c r="G1027" i="257"/>
  <c r="G1028" i="257"/>
  <c r="G1029" i="257"/>
  <c r="G1030" i="257"/>
  <c r="G1031" i="257"/>
  <c r="G1032" i="257"/>
  <c r="G1033" i="257"/>
  <c r="G1034" i="257"/>
  <c r="G1035" i="257"/>
  <c r="G1036" i="257"/>
  <c r="G1037" i="257"/>
  <c r="G1038" i="257"/>
  <c r="G1039" i="257"/>
  <c r="G1040" i="257"/>
  <c r="G1041" i="257"/>
  <c r="G1042" i="257"/>
  <c r="G1043" i="257"/>
  <c r="G1044" i="257"/>
  <c r="G1045" i="257"/>
  <c r="G1046" i="257"/>
  <c r="G1047" i="257"/>
  <c r="G1048" i="257"/>
  <c r="G1049" i="257"/>
  <c r="G1050" i="257"/>
  <c r="G1051" i="257"/>
  <c r="G1052" i="257"/>
  <c r="G1053" i="257"/>
  <c r="G1054" i="257"/>
  <c r="G1055" i="257"/>
  <c r="G1056" i="257"/>
  <c r="G1057" i="257"/>
  <c r="G1058" i="257"/>
  <c r="G1059" i="257"/>
  <c r="G1060" i="257"/>
  <c r="G1061" i="257"/>
  <c r="G1062" i="257"/>
  <c r="G1063" i="257"/>
  <c r="G1064" i="257"/>
  <c r="G1065" i="257"/>
  <c r="G1066" i="257"/>
  <c r="G1067" i="257"/>
  <c r="G1068" i="257"/>
  <c r="G1069" i="257"/>
  <c r="G1070" i="257"/>
  <c r="G1071" i="257"/>
  <c r="G1072" i="257"/>
  <c r="G1073" i="257"/>
  <c r="G1074" i="257"/>
  <c r="G1075" i="257"/>
  <c r="G1076" i="257"/>
  <c r="G1077" i="257"/>
  <c r="G1078" i="257"/>
  <c r="G1079" i="257"/>
  <c r="G1080" i="257"/>
  <c r="G1081" i="257"/>
  <c r="G1082" i="257"/>
  <c r="G1083" i="257"/>
  <c r="G1084" i="257"/>
  <c r="G1085" i="257"/>
  <c r="G1086" i="257"/>
  <c r="G1087" i="257"/>
  <c r="G1088" i="257"/>
  <c r="G1089" i="257"/>
  <c r="G1090" i="257"/>
  <c r="G1091" i="257"/>
  <c r="G1092" i="257"/>
  <c r="G1093" i="257"/>
  <c r="G1094" i="257"/>
  <c r="G1095" i="257"/>
  <c r="G1096" i="257"/>
  <c r="G1097" i="257"/>
  <c r="G1098" i="257"/>
  <c r="G1099" i="257"/>
  <c r="G1100" i="257"/>
  <c r="G1101" i="257"/>
  <c r="G1102" i="257"/>
  <c r="G1103" i="257"/>
  <c r="G1104" i="257"/>
  <c r="G1105" i="257"/>
  <c r="G1106" i="257"/>
  <c r="G1107" i="257"/>
  <c r="G1108" i="257"/>
  <c r="G1109" i="257"/>
  <c r="G1110" i="257"/>
  <c r="G1111" i="257"/>
  <c r="G1112" i="257"/>
  <c r="G1113" i="257"/>
  <c r="G1114" i="257"/>
  <c r="G1115" i="257"/>
  <c r="G1116" i="257"/>
  <c r="G1117" i="257"/>
  <c r="G1118" i="257"/>
  <c r="G1119" i="257"/>
  <c r="G1120" i="257"/>
  <c r="G1121" i="257"/>
  <c r="G1122" i="257"/>
  <c r="G1123" i="257"/>
  <c r="G1124" i="257"/>
  <c r="G1125" i="257"/>
  <c r="G1126" i="257"/>
  <c r="G1127" i="257"/>
  <c r="G1128" i="257"/>
  <c r="G1129" i="257"/>
  <c r="G1130" i="257"/>
  <c r="G1131" i="257"/>
  <c r="G1132" i="257"/>
  <c r="G1133" i="257"/>
  <c r="G1134" i="257"/>
  <c r="G1135" i="257"/>
  <c r="G1136" i="257"/>
  <c r="G1137" i="257"/>
  <c r="G1138" i="257"/>
  <c r="G1139" i="257"/>
  <c r="G1140" i="257"/>
  <c r="G1141" i="257"/>
  <c r="G1142" i="257"/>
  <c r="G1143" i="257"/>
  <c r="G1144" i="257"/>
  <c r="G1145" i="257"/>
  <c r="G1146" i="257"/>
  <c r="G1147" i="257"/>
  <c r="G1148" i="257"/>
  <c r="G1149" i="257"/>
  <c r="G1150" i="257"/>
  <c r="G1151" i="257"/>
  <c r="G1152" i="257"/>
  <c r="G1153" i="257"/>
  <c r="G1154" i="257"/>
  <c r="G1155" i="257"/>
  <c r="G1156" i="257"/>
  <c r="G1157" i="257"/>
  <c r="G1158" i="257"/>
  <c r="G1159" i="257"/>
  <c r="G1160" i="257"/>
  <c r="G1161" i="257"/>
  <c r="G1162" i="257"/>
  <c r="G1163" i="257"/>
  <c r="G1164" i="257"/>
  <c r="G1165" i="257"/>
  <c r="G1166" i="257"/>
  <c r="G1167" i="257"/>
  <c r="G1168" i="257"/>
  <c r="G1169" i="257"/>
  <c r="G1170" i="257"/>
  <c r="G1171" i="257"/>
  <c r="G1172" i="257"/>
  <c r="G1173" i="257"/>
  <c r="G1174" i="257"/>
  <c r="G1175" i="257"/>
  <c r="G1176" i="257"/>
  <c r="G1177" i="257"/>
  <c r="G1178" i="257"/>
  <c r="G1179" i="257"/>
  <c r="G1180" i="257"/>
  <c r="G1181" i="257"/>
  <c r="G1182" i="257"/>
  <c r="G1183" i="257"/>
  <c r="G1184" i="257"/>
  <c r="G1185" i="257"/>
  <c r="G1186" i="257"/>
  <c r="G1187" i="257"/>
  <c r="G1188" i="257"/>
  <c r="G1189" i="257"/>
  <c r="G1190" i="257"/>
  <c r="G1191" i="257"/>
  <c r="G1192" i="257"/>
  <c r="G1193" i="257"/>
  <c r="G1194" i="257"/>
  <c r="G1195" i="257"/>
  <c r="G1196" i="257"/>
  <c r="G1197" i="257"/>
  <c r="G1198" i="257"/>
  <c r="G1199" i="257"/>
  <c r="G1200" i="257"/>
  <c r="G1201" i="257"/>
  <c r="G1202" i="257"/>
  <c r="G1203" i="257"/>
  <c r="G1204" i="257"/>
  <c r="G1205" i="257"/>
  <c r="G1206" i="257"/>
  <c r="G1207" i="257"/>
  <c r="G1208" i="257"/>
  <c r="G1209" i="257"/>
  <c r="G1210" i="257"/>
  <c r="G1211" i="257"/>
  <c r="G1212" i="257"/>
  <c r="G1213" i="257"/>
  <c r="G1214" i="257"/>
  <c r="G1215" i="257"/>
  <c r="G1216" i="257"/>
  <c r="G1217" i="257"/>
  <c r="G1218" i="257"/>
  <c r="G1219" i="257"/>
  <c r="G1220" i="257"/>
  <c r="G1221" i="257"/>
  <c r="G1222" i="257"/>
  <c r="G1223" i="257"/>
  <c r="G1224" i="257"/>
  <c r="G1225" i="257"/>
  <c r="G1226" i="257"/>
  <c r="G1227" i="257"/>
  <c r="G1228" i="257"/>
  <c r="G1229" i="257"/>
  <c r="G1230" i="257"/>
  <c r="G1231" i="257"/>
  <c r="G1232" i="257"/>
  <c r="G1233" i="257"/>
  <c r="G1234" i="257"/>
  <c r="G1235" i="257"/>
  <c r="G1236" i="257"/>
  <c r="G1237" i="257"/>
  <c r="G1238" i="257"/>
  <c r="G1239" i="257"/>
  <c r="G1240" i="257"/>
  <c r="G1241" i="257"/>
  <c r="G1242" i="257"/>
  <c r="G1243" i="257"/>
  <c r="G1244" i="257"/>
  <c r="G1245" i="257"/>
  <c r="G1246" i="257"/>
  <c r="G1247" i="257"/>
  <c r="G1248" i="257"/>
  <c r="G1249" i="257"/>
  <c r="G1250" i="257"/>
  <c r="G1251" i="257"/>
  <c r="G1252" i="257"/>
  <c r="G1253" i="257"/>
  <c r="G1254" i="257"/>
  <c r="G1255" i="257"/>
  <c r="G1256" i="257"/>
  <c r="G1257" i="257"/>
  <c r="G1258" i="257"/>
  <c r="G1259" i="257"/>
  <c r="G1260" i="257"/>
  <c r="G1261" i="257"/>
  <c r="G1262" i="257"/>
  <c r="G1263" i="257"/>
  <c r="G1264" i="257"/>
  <c r="G1265" i="257"/>
  <c r="G1266" i="257"/>
  <c r="G1267" i="257"/>
  <c r="G1268" i="257"/>
  <c r="G1269" i="257"/>
  <c r="G1270" i="257"/>
  <c r="G1271" i="257"/>
  <c r="G1272" i="257"/>
  <c r="G1273" i="257"/>
  <c r="G1274" i="257"/>
  <c r="G1275" i="257"/>
  <c r="G1276" i="257"/>
  <c r="G1277" i="257"/>
  <c r="G1278" i="257"/>
  <c r="G1279" i="257"/>
  <c r="G1280" i="257"/>
  <c r="G1281" i="257"/>
  <c r="G1282" i="257"/>
  <c r="G1283" i="257"/>
  <c r="G1284" i="257"/>
  <c r="G1285" i="257"/>
  <c r="G1286" i="257"/>
  <c r="G1287" i="257"/>
  <c r="G1288" i="257"/>
  <c r="G1289" i="257"/>
  <c r="G1290" i="257"/>
  <c r="G1291" i="257"/>
  <c r="G1292" i="257"/>
  <c r="G1293" i="257"/>
  <c r="G1294" i="257"/>
  <c r="G1295" i="257"/>
  <c r="G1296" i="257"/>
  <c r="G1297" i="257"/>
  <c r="G1298" i="257"/>
  <c r="G1299" i="257"/>
  <c r="G1300" i="257"/>
  <c r="G1301" i="257"/>
  <c r="G1302" i="257"/>
  <c r="G1303" i="257"/>
  <c r="G1304" i="257"/>
  <c r="G1305" i="257"/>
  <c r="G1306" i="257"/>
  <c r="G1307" i="257"/>
  <c r="G1308" i="257"/>
  <c r="G1309" i="257"/>
  <c r="G1310" i="257"/>
  <c r="G1311" i="257"/>
  <c r="G1312" i="257"/>
  <c r="G1313" i="257"/>
  <c r="G1314" i="257"/>
  <c r="G1315" i="257"/>
  <c r="G1316" i="257"/>
  <c r="G1317" i="257"/>
  <c r="G1318" i="257"/>
  <c r="G1319" i="257"/>
  <c r="G1320" i="257"/>
  <c r="G1321" i="257"/>
  <c r="G1322" i="257"/>
  <c r="G1323" i="257"/>
  <c r="G1324" i="257"/>
  <c r="G1325" i="257"/>
  <c r="G1326" i="257"/>
  <c r="G1327" i="257"/>
  <c r="G1328" i="257"/>
  <c r="G1329" i="257"/>
  <c r="G1330" i="257"/>
  <c r="G1331" i="257"/>
  <c r="G1332" i="257"/>
  <c r="G1333" i="257"/>
  <c r="G1334" i="257"/>
  <c r="G1335" i="257"/>
  <c r="G1336" i="257"/>
  <c r="G1337" i="257"/>
  <c r="G1338" i="257"/>
  <c r="G1339" i="257"/>
  <c r="G1340" i="257"/>
  <c r="G1341" i="257"/>
  <c r="G1342" i="257"/>
  <c r="G1343" i="257"/>
  <c r="G1344" i="257"/>
  <c r="G1345" i="257"/>
  <c r="G1346" i="257"/>
  <c r="G1347" i="257"/>
  <c r="G1348" i="257"/>
  <c r="G1349" i="257"/>
  <c r="G1350" i="257"/>
  <c r="G1351" i="257"/>
  <c r="G1352" i="257"/>
  <c r="G1353" i="257"/>
  <c r="G1354" i="257"/>
  <c r="G1355" i="257"/>
  <c r="G1356" i="257"/>
  <c r="G1357" i="257"/>
  <c r="G1358" i="257"/>
  <c r="G1359" i="257"/>
  <c r="G1360" i="257"/>
  <c r="G1361" i="257"/>
  <c r="G1362" i="257"/>
  <c r="G1363" i="257"/>
  <c r="G1364" i="257"/>
  <c r="G1365" i="257"/>
  <c r="G1366" i="257"/>
  <c r="G1367" i="257"/>
  <c r="G1368" i="257"/>
  <c r="G1369" i="257"/>
  <c r="G1370" i="257"/>
  <c r="G1371" i="257"/>
  <c r="G1372" i="257"/>
  <c r="G1373" i="257"/>
  <c r="G1374" i="257"/>
  <c r="G1375" i="257"/>
  <c r="G1376" i="257"/>
  <c r="G1377" i="257"/>
  <c r="G1378" i="257"/>
  <c r="G1379" i="257"/>
  <c r="G1380" i="257"/>
  <c r="G1381" i="257"/>
  <c r="G1382" i="257"/>
  <c r="G1383" i="257"/>
  <c r="G1384" i="257"/>
  <c r="G1385" i="257"/>
  <c r="G1386" i="257"/>
  <c r="G1387" i="257"/>
  <c r="G1388" i="257"/>
  <c r="G1389" i="257"/>
  <c r="G1390" i="257"/>
  <c r="G1391" i="257"/>
  <c r="G1392" i="257"/>
  <c r="G1393" i="257"/>
  <c r="G1394" i="257"/>
  <c r="G1395" i="257"/>
  <c r="G1396" i="257"/>
  <c r="G1397" i="257"/>
  <c r="G1398" i="257"/>
  <c r="G1399" i="257"/>
  <c r="G1400" i="257"/>
  <c r="G1401" i="257"/>
  <c r="G1402" i="257"/>
  <c r="G1403" i="257"/>
  <c r="G1404" i="257"/>
  <c r="G1405" i="257"/>
  <c r="G1406" i="257"/>
  <c r="G1407" i="257"/>
  <c r="G1408" i="257"/>
  <c r="G1409" i="257"/>
  <c r="G1410" i="257"/>
  <c r="G1411" i="257"/>
  <c r="G1412" i="257"/>
  <c r="G1413" i="257"/>
  <c r="G1414" i="257"/>
  <c r="G1415" i="257"/>
  <c r="G1416" i="257"/>
  <c r="G1417" i="257"/>
  <c r="G1418" i="257"/>
  <c r="G1419" i="257"/>
  <c r="G1420" i="257"/>
  <c r="G1421" i="257"/>
  <c r="G1422" i="257"/>
  <c r="G1423" i="257"/>
  <c r="G1424" i="257"/>
  <c r="G1425" i="257"/>
  <c r="G1426" i="257"/>
  <c r="G1427" i="257"/>
  <c r="G1428" i="257"/>
  <c r="G1429" i="257"/>
  <c r="G1430" i="257"/>
  <c r="G1431" i="257"/>
  <c r="G1432" i="257"/>
  <c r="G1433" i="257"/>
  <c r="G1434" i="257"/>
  <c r="G1435" i="257"/>
  <c r="G1436" i="257"/>
  <c r="G1437" i="257"/>
  <c r="G1438" i="257"/>
  <c r="G1439" i="257"/>
  <c r="G1440" i="257"/>
  <c r="G1441" i="257"/>
  <c r="G1442" i="257"/>
  <c r="G1443" i="257"/>
  <c r="G1444" i="257"/>
  <c r="G1445" i="257"/>
  <c r="G1446" i="257"/>
  <c r="G1447" i="257"/>
  <c r="G1448" i="257"/>
  <c r="G1449" i="257"/>
  <c r="G1450" i="257"/>
  <c r="G1451" i="257"/>
  <c r="G1452" i="257"/>
  <c r="G1453" i="257"/>
  <c r="G1454" i="257"/>
  <c r="G1455" i="257"/>
  <c r="G1456" i="257"/>
  <c r="G1457" i="257"/>
  <c r="G1458" i="257"/>
  <c r="G1459" i="257"/>
  <c r="G1460" i="257"/>
  <c r="G1461" i="257"/>
  <c r="G1462" i="257"/>
  <c r="G1463" i="257"/>
  <c r="G1464" i="257"/>
  <c r="G1465" i="257"/>
  <c r="G1466" i="257"/>
  <c r="G1467" i="257"/>
  <c r="G1468" i="257"/>
  <c r="G1469" i="257"/>
  <c r="G1470" i="257"/>
  <c r="G1471" i="257"/>
  <c r="G1472" i="257"/>
  <c r="G1473" i="257"/>
  <c r="G1474" i="257"/>
  <c r="G1475" i="257"/>
  <c r="G1476" i="257"/>
  <c r="G1477" i="257"/>
  <c r="G1478" i="257"/>
  <c r="G1479" i="257"/>
  <c r="G1480" i="257"/>
  <c r="G1481" i="257"/>
  <c r="G1482" i="257"/>
  <c r="G1483" i="257"/>
  <c r="G1484" i="257"/>
  <c r="G1485" i="257"/>
  <c r="G1486" i="257"/>
  <c r="G1487" i="257"/>
  <c r="G1488" i="257"/>
  <c r="G1489" i="257"/>
  <c r="G1490" i="257"/>
  <c r="G1491" i="257"/>
  <c r="G1492" i="257"/>
  <c r="G1493" i="257"/>
  <c r="G1494" i="257"/>
  <c r="G1495" i="257"/>
  <c r="G1496" i="257"/>
  <c r="G1497" i="257"/>
  <c r="G1498" i="257"/>
  <c r="G1499" i="257"/>
  <c r="G1500" i="257"/>
  <c r="G1501" i="257"/>
  <c r="G1502" i="257"/>
  <c r="G1503" i="257"/>
  <c r="G1504" i="257"/>
  <c r="G1505" i="257"/>
  <c r="G1506" i="257"/>
  <c r="G1507" i="257"/>
  <c r="G1508" i="257"/>
  <c r="G1509" i="257"/>
  <c r="G1510" i="257"/>
  <c r="G1511" i="257"/>
  <c r="G1512" i="257"/>
  <c r="G1513" i="257"/>
  <c r="G1514" i="257"/>
  <c r="G1515" i="257"/>
  <c r="G1516" i="257"/>
  <c r="G1517" i="257"/>
  <c r="G1518" i="257"/>
  <c r="G1519" i="257"/>
  <c r="G1520" i="257"/>
  <c r="G1521" i="257"/>
  <c r="G1522" i="257"/>
  <c r="G1523" i="257"/>
  <c r="G1524" i="257"/>
  <c r="G1525" i="257"/>
  <c r="G1526" i="257"/>
  <c r="G1527" i="257"/>
  <c r="G1528" i="257"/>
  <c r="G1529" i="257"/>
  <c r="G1530" i="257"/>
  <c r="G1531" i="257"/>
  <c r="G1532" i="257"/>
  <c r="G1533" i="257"/>
  <c r="G1534" i="257"/>
  <c r="G1535" i="257"/>
  <c r="G1536" i="257"/>
  <c r="G1537" i="257"/>
  <c r="G1538" i="257"/>
  <c r="G1539" i="257"/>
  <c r="G1540" i="257"/>
  <c r="G1541" i="257"/>
  <c r="G1542" i="257"/>
  <c r="G1543" i="257"/>
  <c r="G1544" i="257"/>
  <c r="G1545" i="257"/>
  <c r="G1546" i="257"/>
  <c r="G1547" i="257"/>
  <c r="G1548" i="257"/>
  <c r="G1549" i="257"/>
  <c r="G1550" i="257"/>
  <c r="G1551" i="257"/>
  <c r="G1552" i="257"/>
  <c r="G1553" i="257"/>
  <c r="G1554" i="257"/>
  <c r="G1555" i="257"/>
  <c r="G1556" i="257"/>
  <c r="G1557" i="257"/>
  <c r="G1558" i="257"/>
  <c r="G1559" i="257"/>
  <c r="G1560" i="257"/>
  <c r="G1561" i="257"/>
  <c r="G1562" i="257"/>
  <c r="G1563" i="257"/>
  <c r="G1564" i="257"/>
  <c r="G1565" i="257"/>
  <c r="G1566" i="257"/>
  <c r="G1567" i="257"/>
  <c r="G1568" i="257"/>
  <c r="G1569" i="257"/>
  <c r="G1570" i="257"/>
  <c r="G1571" i="257"/>
  <c r="G1572" i="257"/>
  <c r="G1573" i="257"/>
  <c r="G1574" i="257"/>
  <c r="G1575" i="257"/>
  <c r="G1576" i="257"/>
  <c r="G1577" i="257"/>
  <c r="G1578" i="257"/>
  <c r="G1579" i="257"/>
  <c r="G1580" i="257"/>
  <c r="G1581" i="257"/>
  <c r="G1582" i="257"/>
  <c r="G1583" i="257"/>
  <c r="G1584" i="257"/>
  <c r="G1585" i="257"/>
  <c r="G1586" i="257"/>
  <c r="G1587" i="257"/>
  <c r="G1588" i="257"/>
  <c r="G1589" i="257"/>
  <c r="G1590" i="257"/>
  <c r="G1591" i="257"/>
  <c r="G1592" i="257"/>
  <c r="G1593" i="257"/>
  <c r="G1594" i="257"/>
  <c r="G1595" i="257"/>
  <c r="G1596" i="257"/>
  <c r="G1597" i="257"/>
  <c r="G1598" i="257"/>
  <c r="G1599" i="257"/>
  <c r="G1600" i="257"/>
  <c r="G1601" i="257"/>
  <c r="G1602" i="257"/>
  <c r="G1603" i="257"/>
  <c r="G1604" i="257"/>
  <c r="G1605" i="257"/>
  <c r="G1606" i="257"/>
  <c r="G1607" i="257"/>
  <c r="G1608" i="257"/>
  <c r="G1609" i="257"/>
  <c r="G1610" i="257"/>
  <c r="G1611" i="257"/>
  <c r="G1612" i="257"/>
  <c r="G1613" i="257"/>
  <c r="G1614" i="257"/>
  <c r="G1615" i="257"/>
  <c r="G1616" i="257"/>
  <c r="G1617" i="257"/>
  <c r="G1618" i="257"/>
  <c r="G1619" i="257"/>
  <c r="G1620" i="257"/>
  <c r="G1621" i="257"/>
  <c r="G1622" i="257"/>
  <c r="G1623" i="257"/>
  <c r="G1624" i="257"/>
  <c r="G1625" i="257"/>
  <c r="G1626" i="257"/>
  <c r="G1627" i="257"/>
  <c r="G1628" i="257"/>
  <c r="G1629" i="257"/>
  <c r="G1630" i="257"/>
  <c r="G1631" i="257"/>
  <c r="G1632" i="257"/>
  <c r="G1633" i="257"/>
  <c r="G1634" i="257"/>
  <c r="G1635" i="257"/>
  <c r="G1636" i="257"/>
  <c r="G1637" i="257"/>
  <c r="G1638" i="257"/>
  <c r="G1639" i="257"/>
  <c r="G1640" i="257"/>
  <c r="G1641" i="257"/>
  <c r="G1642" i="257"/>
  <c r="G1643" i="257"/>
  <c r="G1644" i="257"/>
  <c r="G1645" i="257"/>
  <c r="G1646" i="257"/>
  <c r="G1647" i="257"/>
  <c r="G1648" i="257"/>
  <c r="G1649" i="257"/>
  <c r="G1650" i="257"/>
  <c r="G1651" i="257"/>
  <c r="G1652" i="257"/>
  <c r="G1653" i="257"/>
  <c r="G1654" i="257"/>
  <c r="G1655" i="257"/>
  <c r="G1656" i="257"/>
  <c r="G1657" i="257"/>
  <c r="G1658" i="257"/>
  <c r="G1659" i="257"/>
  <c r="G1660" i="257"/>
  <c r="G1661" i="257"/>
  <c r="G1662" i="257"/>
  <c r="G1663" i="257"/>
  <c r="G1664" i="257"/>
  <c r="G1665" i="257"/>
  <c r="G1666" i="257"/>
  <c r="G1667" i="257"/>
  <c r="G1668" i="257"/>
  <c r="G1669" i="257"/>
  <c r="G1670" i="257"/>
  <c r="G1671" i="257"/>
  <c r="G1672" i="257"/>
  <c r="G1673" i="257"/>
  <c r="G1674" i="257"/>
  <c r="G1675" i="257"/>
  <c r="G1676" i="257"/>
  <c r="G1677" i="257"/>
  <c r="G1678" i="257"/>
  <c r="G1679" i="257"/>
  <c r="G1680" i="257"/>
  <c r="G1681" i="257"/>
  <c r="G1682" i="257"/>
  <c r="G1683" i="257"/>
  <c r="G1684" i="257"/>
  <c r="G1685" i="257"/>
  <c r="G1686" i="257"/>
  <c r="G1687" i="257"/>
  <c r="G1688" i="257"/>
  <c r="G1689" i="257"/>
  <c r="G1690" i="257"/>
  <c r="G1691" i="257"/>
  <c r="G1692" i="257"/>
  <c r="G1693" i="257"/>
  <c r="G1694" i="257"/>
  <c r="G1695" i="257"/>
  <c r="G1696" i="257"/>
  <c r="G1697" i="257"/>
  <c r="G1698" i="257"/>
  <c r="G1699" i="257"/>
  <c r="G1700" i="257"/>
  <c r="G1701" i="257"/>
  <c r="G1702" i="257"/>
  <c r="G1703" i="257"/>
  <c r="G1704" i="257"/>
  <c r="G1705" i="257"/>
  <c r="G1706" i="257"/>
  <c r="G1707" i="257"/>
  <c r="G1708" i="257"/>
  <c r="G1709" i="257"/>
  <c r="G1710" i="257"/>
  <c r="G1711" i="257"/>
  <c r="G1712" i="257"/>
  <c r="G1713" i="257"/>
  <c r="G1714" i="257"/>
  <c r="G1715" i="257"/>
  <c r="G1716" i="257"/>
  <c r="G1717" i="257"/>
  <c r="G1718" i="257"/>
  <c r="G1719" i="257"/>
  <c r="G1720" i="257"/>
  <c r="G1721" i="257"/>
  <c r="G1722" i="257"/>
  <c r="G1723" i="257"/>
  <c r="G1724" i="257"/>
  <c r="G1725" i="257"/>
  <c r="G1726" i="257"/>
  <c r="G1727" i="257"/>
  <c r="G1728" i="257"/>
  <c r="G1729" i="257"/>
  <c r="G1730" i="257"/>
  <c r="G1731" i="257"/>
  <c r="G1732" i="257"/>
  <c r="G1733" i="257"/>
  <c r="G1734" i="257"/>
  <c r="G1735" i="257"/>
  <c r="G1736" i="257"/>
  <c r="G1737" i="257"/>
  <c r="G1738" i="257"/>
  <c r="G1739" i="257"/>
  <c r="G1740" i="257"/>
  <c r="G1741" i="257"/>
  <c r="G1742" i="257"/>
  <c r="G1743" i="257"/>
  <c r="G1744" i="257"/>
  <c r="G1745" i="257"/>
  <c r="G1746" i="257"/>
  <c r="G1747" i="257"/>
  <c r="G1748" i="257"/>
  <c r="G1749" i="257"/>
  <c r="G1750" i="257"/>
  <c r="G1751" i="257"/>
  <c r="G1752" i="257"/>
  <c r="G1753" i="257"/>
  <c r="G1754" i="257"/>
  <c r="G1755" i="257"/>
  <c r="G1756" i="257"/>
  <c r="G1757" i="257"/>
  <c r="G1758" i="257"/>
  <c r="G1759" i="257"/>
  <c r="G1760" i="257"/>
  <c r="G1761" i="257"/>
  <c r="G1762" i="257"/>
  <c r="G1763" i="257"/>
  <c r="G1764" i="257"/>
  <c r="G1765" i="257"/>
  <c r="G1766" i="257"/>
  <c r="G1767" i="257"/>
  <c r="G1768" i="257"/>
  <c r="G1769" i="257"/>
  <c r="G1770" i="257"/>
  <c r="G1771" i="257"/>
  <c r="G1772" i="257"/>
  <c r="G1773" i="257"/>
  <c r="G1774" i="257"/>
  <c r="G1775" i="257"/>
  <c r="G1776" i="257"/>
  <c r="G1777" i="257"/>
  <c r="G1778" i="257"/>
  <c r="G1779" i="257"/>
  <c r="G1780" i="257"/>
  <c r="G1781" i="257"/>
  <c r="G1782" i="257"/>
  <c r="G1783" i="257"/>
  <c r="G1784" i="257"/>
  <c r="G1785" i="257"/>
  <c r="G1786" i="257"/>
  <c r="G1787" i="257"/>
  <c r="G1788" i="257"/>
  <c r="G1789" i="257"/>
  <c r="G1790" i="257"/>
  <c r="G1791" i="257"/>
  <c r="G1792" i="257"/>
  <c r="G1793" i="257"/>
  <c r="G1794" i="257"/>
  <c r="G1795" i="257"/>
  <c r="G1796" i="257"/>
  <c r="G1797" i="257"/>
  <c r="G1798" i="257"/>
  <c r="G1799" i="257"/>
  <c r="G1800" i="257"/>
  <c r="G1801" i="257"/>
  <c r="G1802" i="257"/>
  <c r="G1803" i="257"/>
  <c r="G1804" i="257"/>
  <c r="G1805" i="257"/>
  <c r="G1806" i="257"/>
  <c r="G1807" i="257"/>
  <c r="G1808" i="257"/>
  <c r="G1809" i="257"/>
  <c r="G1810" i="257"/>
  <c r="G1811" i="257"/>
  <c r="G1812" i="257"/>
  <c r="G1813" i="257"/>
  <c r="G1814" i="257"/>
  <c r="G1815" i="257"/>
  <c r="G1816" i="257"/>
  <c r="G1817" i="257"/>
  <c r="G1818" i="257"/>
  <c r="G1819" i="257"/>
  <c r="G1820" i="257"/>
  <c r="G1821" i="257"/>
  <c r="G1822" i="257"/>
  <c r="G1823" i="257"/>
  <c r="G1824" i="257"/>
  <c r="G1825" i="257"/>
  <c r="G1826" i="257"/>
  <c r="G1827" i="257"/>
  <c r="G1828" i="257"/>
  <c r="G1829" i="257"/>
  <c r="G1830" i="257"/>
  <c r="G1831" i="257"/>
  <c r="G1832" i="257"/>
  <c r="G1833" i="257"/>
  <c r="G1834" i="257"/>
  <c r="G1835" i="257"/>
  <c r="G1836" i="257"/>
  <c r="G1837" i="257"/>
  <c r="G1838" i="257"/>
  <c r="G1839" i="257"/>
  <c r="G1840" i="257"/>
  <c r="G1841" i="257"/>
  <c r="G1842" i="257"/>
  <c r="G1843" i="257"/>
  <c r="G1844" i="257"/>
  <c r="G1845" i="257"/>
  <c r="G1846" i="257"/>
  <c r="G1847" i="257"/>
  <c r="G1848" i="257"/>
  <c r="G1849" i="257"/>
  <c r="G1850" i="257"/>
  <c r="G1851" i="257"/>
  <c r="G1852" i="257"/>
  <c r="G1853" i="257"/>
  <c r="G1854" i="257"/>
  <c r="G1855" i="257"/>
  <c r="G1856" i="257"/>
  <c r="G1857" i="257"/>
  <c r="G1858" i="257"/>
  <c r="G1859" i="257"/>
  <c r="G1860" i="257"/>
  <c r="G1861" i="257"/>
  <c r="G1862" i="257"/>
  <c r="G1863" i="257"/>
  <c r="G1864" i="257"/>
  <c r="G1865" i="257"/>
  <c r="G1866" i="257"/>
  <c r="G1867" i="257"/>
  <c r="G1868" i="257"/>
  <c r="G1869" i="257"/>
  <c r="G1870" i="257"/>
  <c r="G1871" i="257"/>
  <c r="G1872" i="257"/>
  <c r="G1873" i="257"/>
  <c r="G1874" i="257"/>
  <c r="G1875" i="257"/>
  <c r="G1876" i="257"/>
  <c r="G1877" i="257"/>
  <c r="G1878" i="257"/>
  <c r="G1879" i="257"/>
  <c r="G1880" i="257"/>
  <c r="G1881" i="257"/>
  <c r="G1882" i="257"/>
  <c r="G1883" i="257"/>
  <c r="G1884" i="257"/>
  <c r="G1885" i="257"/>
  <c r="G1886" i="257"/>
  <c r="G1887" i="257"/>
  <c r="G1888" i="257"/>
  <c r="G1889" i="257"/>
  <c r="G1890" i="257"/>
  <c r="G1891" i="257"/>
  <c r="G1892" i="257"/>
  <c r="G1893" i="257"/>
  <c r="G1894" i="257"/>
  <c r="G1895" i="257"/>
  <c r="G1896" i="257"/>
  <c r="G1897" i="257"/>
  <c r="G1898" i="257"/>
  <c r="G1899" i="257"/>
  <c r="G1900" i="257"/>
  <c r="G1901" i="257"/>
  <c r="G1902" i="257"/>
  <c r="G1903" i="257"/>
  <c r="G1904" i="257"/>
  <c r="G1905" i="257"/>
  <c r="G1906" i="257"/>
  <c r="G1907" i="257"/>
  <c r="G1908" i="257"/>
  <c r="G1909" i="257"/>
  <c r="G1910" i="257"/>
  <c r="G1911" i="257"/>
  <c r="G1912" i="257"/>
  <c r="G1913" i="257"/>
  <c r="G1914" i="257"/>
  <c r="G1915" i="257"/>
  <c r="G1916" i="257"/>
  <c r="G1917" i="257"/>
  <c r="G1918" i="257"/>
  <c r="G1919" i="257"/>
  <c r="G1920" i="257"/>
  <c r="G1921" i="257"/>
  <c r="G1922" i="257"/>
  <c r="G1923" i="257"/>
  <c r="G1924" i="257"/>
  <c r="G1925" i="257"/>
  <c r="G1926" i="257"/>
  <c r="G1927" i="257"/>
  <c r="G1928" i="257"/>
  <c r="G1929" i="257"/>
  <c r="G1930" i="257"/>
  <c r="G1931" i="257"/>
  <c r="G1932" i="257"/>
  <c r="G1933" i="257"/>
  <c r="G1934" i="257"/>
  <c r="G1935" i="257"/>
  <c r="G1936" i="257"/>
  <c r="G1937" i="257"/>
  <c r="G1938" i="257"/>
  <c r="G1939" i="257"/>
  <c r="G1940" i="257"/>
  <c r="G1941" i="257"/>
  <c r="G1942" i="257"/>
  <c r="G1943" i="257"/>
  <c r="G1944" i="257"/>
  <c r="G1945" i="257"/>
  <c r="G1946" i="257"/>
  <c r="G1947" i="257"/>
  <c r="G1948" i="257"/>
  <c r="G1949" i="257"/>
  <c r="G1950" i="257"/>
  <c r="G1951" i="257"/>
  <c r="G1952" i="257"/>
  <c r="G1953" i="257"/>
  <c r="G1954" i="257"/>
  <c r="G1955" i="257"/>
  <c r="G1956" i="257"/>
  <c r="G1957" i="257"/>
  <c r="G1958" i="257"/>
  <c r="G1959" i="257"/>
  <c r="G1960" i="257"/>
  <c r="G1961" i="257"/>
  <c r="G1962" i="257"/>
  <c r="G1963" i="257"/>
  <c r="G1964" i="257"/>
  <c r="G1965" i="257"/>
  <c r="G1966" i="257"/>
  <c r="G1967" i="257"/>
  <c r="G1968" i="257"/>
  <c r="G1969" i="257"/>
  <c r="G1970" i="257"/>
  <c r="G1971" i="257"/>
  <c r="G1972" i="257"/>
  <c r="G1973" i="257"/>
  <c r="G1974" i="257"/>
  <c r="G1975" i="257"/>
  <c r="G1976" i="257"/>
  <c r="G1977" i="257"/>
  <c r="G1978" i="257"/>
  <c r="G1979" i="257"/>
  <c r="G1980" i="257"/>
  <c r="G1981" i="257"/>
  <c r="G1982" i="257"/>
  <c r="G1983" i="257"/>
  <c r="G1984" i="257"/>
  <c r="G1985" i="257"/>
  <c r="G1986" i="257"/>
  <c r="G1987" i="257"/>
  <c r="G1988" i="257"/>
  <c r="G1989" i="257"/>
  <c r="G1990" i="257"/>
  <c r="G1991" i="257"/>
  <c r="G1992" i="257"/>
  <c r="G1993" i="257"/>
  <c r="G1994" i="257"/>
  <c r="G1995" i="257"/>
  <c r="G1996" i="257"/>
  <c r="G1997" i="257"/>
  <c r="G1998" i="257"/>
  <c r="G1999" i="257"/>
  <c r="G2000" i="257"/>
  <c r="G2001" i="257"/>
  <c r="G2002" i="257"/>
  <c r="G2003" i="257"/>
  <c r="G2004" i="257"/>
  <c r="G2005" i="257"/>
  <c r="G2006" i="257"/>
  <c r="G2007" i="257"/>
  <c r="G2008" i="257"/>
  <c r="G2009" i="257"/>
  <c r="G2010" i="257"/>
  <c r="G2011" i="257"/>
  <c r="G2012" i="257"/>
  <c r="G2013" i="257"/>
  <c r="G2014" i="257"/>
  <c r="G2015" i="257"/>
  <c r="G2016" i="257"/>
  <c r="G2017" i="257"/>
  <c r="G2018" i="257"/>
  <c r="G2019" i="257"/>
  <c r="G2020" i="257"/>
  <c r="G2021" i="257"/>
  <c r="G2022" i="257"/>
  <c r="G2023" i="257"/>
  <c r="G2024" i="257"/>
  <c r="G2025" i="257"/>
  <c r="G2026" i="257"/>
  <c r="G2027" i="257"/>
  <c r="G2028" i="257"/>
  <c r="G2029" i="257"/>
  <c r="G2030" i="257"/>
  <c r="G2031" i="257"/>
  <c r="G2032" i="257"/>
  <c r="G2033" i="257"/>
  <c r="G2034" i="257"/>
  <c r="G2035" i="257"/>
  <c r="G2036" i="257"/>
  <c r="G2037" i="257"/>
  <c r="G2038" i="257"/>
  <c r="G2039" i="257"/>
  <c r="G2040" i="257"/>
  <c r="G2041" i="257"/>
  <c r="G2042" i="257"/>
  <c r="G2043" i="257"/>
  <c r="G2044" i="257"/>
  <c r="G2045" i="257"/>
  <c r="G2046" i="257"/>
  <c r="G2047" i="257"/>
  <c r="G2048" i="257"/>
  <c r="G2049" i="257"/>
  <c r="G2050" i="257"/>
  <c r="G2051" i="257"/>
  <c r="G2052" i="257"/>
  <c r="G2053" i="257"/>
  <c r="G2054" i="257"/>
  <c r="G2055" i="257"/>
  <c r="G2056" i="257"/>
  <c r="G2057" i="257"/>
  <c r="G2058" i="257"/>
  <c r="G2059" i="257"/>
  <c r="G2060" i="257"/>
  <c r="G2061" i="257"/>
  <c r="G2062" i="257"/>
  <c r="G2063" i="257"/>
  <c r="G2064" i="257"/>
  <c r="G2065" i="257"/>
  <c r="G2066" i="257"/>
  <c r="G2067" i="257"/>
  <c r="G2068" i="257"/>
  <c r="G2069" i="257"/>
  <c r="G2070" i="257"/>
  <c r="G2071" i="257"/>
  <c r="G2072" i="257"/>
  <c r="G2073" i="257"/>
  <c r="G2074" i="257"/>
  <c r="G2075" i="257"/>
  <c r="G2076" i="257"/>
  <c r="G2077" i="257"/>
  <c r="G2078" i="257"/>
  <c r="G2079" i="257"/>
  <c r="G2080" i="257"/>
  <c r="G2081" i="257"/>
  <c r="G2082" i="257"/>
  <c r="G2083" i="257"/>
  <c r="G2084" i="257"/>
  <c r="G2085" i="257"/>
  <c r="G2086" i="257"/>
  <c r="G2087" i="257"/>
  <c r="G2088" i="257"/>
  <c r="G2089" i="257"/>
  <c r="G2090" i="257"/>
  <c r="G2091" i="257"/>
  <c r="G2092" i="257"/>
  <c r="G2093" i="257"/>
  <c r="G2094" i="257"/>
  <c r="G2095" i="257"/>
  <c r="G2096" i="257"/>
  <c r="G2097" i="257"/>
  <c r="G2098" i="257"/>
  <c r="G2099" i="257"/>
  <c r="G2100" i="257"/>
  <c r="G2101" i="257"/>
  <c r="G2102" i="257"/>
  <c r="G2103" i="257"/>
  <c r="G2104" i="257"/>
  <c r="G2105" i="257"/>
  <c r="G2106" i="257"/>
  <c r="G2107" i="257"/>
  <c r="G2108" i="257"/>
  <c r="G2109" i="257"/>
  <c r="G2110" i="257"/>
  <c r="G2111" i="257"/>
  <c r="G2112" i="257"/>
  <c r="G2113" i="257"/>
  <c r="G2114" i="257"/>
  <c r="G2115" i="257"/>
  <c r="G2116" i="257"/>
  <c r="G2117" i="257"/>
  <c r="G2118" i="257"/>
  <c r="G2119" i="257"/>
  <c r="G2120" i="257"/>
  <c r="G2121" i="257"/>
  <c r="G2122" i="257"/>
  <c r="G2123" i="257"/>
  <c r="G2124" i="257"/>
  <c r="G2125" i="257"/>
  <c r="G2126" i="257"/>
  <c r="G2127" i="257"/>
  <c r="G2128" i="257"/>
  <c r="G2129" i="257"/>
  <c r="G2130" i="257"/>
  <c r="G2131" i="257"/>
  <c r="G2132" i="257"/>
  <c r="G2133" i="257"/>
  <c r="G2134" i="257"/>
  <c r="G2135" i="257"/>
  <c r="G2136" i="257"/>
  <c r="G2137" i="257"/>
  <c r="G2138" i="257"/>
  <c r="G2139" i="257"/>
  <c r="G2140" i="257"/>
  <c r="G2141" i="257"/>
  <c r="G2142" i="257"/>
  <c r="G2143" i="257"/>
  <c r="G2144" i="257"/>
  <c r="G2145" i="257"/>
  <c r="G2146" i="257"/>
  <c r="G2147" i="257"/>
  <c r="G2148" i="257"/>
  <c r="G2149" i="257"/>
  <c r="G2150" i="257"/>
  <c r="G2151" i="257"/>
  <c r="G2152" i="257"/>
  <c r="G2153" i="257"/>
  <c r="G2154" i="257"/>
  <c r="G2155" i="257"/>
  <c r="G2156" i="257"/>
  <c r="G2157" i="257"/>
  <c r="G2158" i="257"/>
  <c r="G2159" i="257"/>
  <c r="G2160" i="257"/>
  <c r="G2161" i="257"/>
  <c r="G2162" i="257"/>
  <c r="G2163" i="257"/>
  <c r="G2164" i="257"/>
  <c r="G2165" i="257"/>
  <c r="G2166" i="257"/>
  <c r="G2167" i="257"/>
  <c r="G2168" i="257"/>
  <c r="G2169" i="257"/>
  <c r="G2170" i="257"/>
  <c r="G2171" i="257"/>
  <c r="G2172" i="257"/>
  <c r="G2173" i="257"/>
  <c r="G2174" i="257"/>
  <c r="G2175" i="257"/>
  <c r="G2176" i="257"/>
  <c r="G2177" i="257"/>
  <c r="G2178" i="257"/>
  <c r="G2179" i="257"/>
  <c r="G2180" i="257"/>
  <c r="G2181" i="257"/>
  <c r="G2182" i="257"/>
  <c r="G2183" i="257"/>
  <c r="G2184" i="257"/>
  <c r="G2185" i="257"/>
  <c r="G2186" i="257"/>
  <c r="G2187" i="257"/>
  <c r="G2188" i="257"/>
  <c r="G2189" i="257"/>
  <c r="G2190" i="257"/>
  <c r="G2191" i="257"/>
  <c r="G2192" i="257"/>
  <c r="G2193" i="257"/>
  <c r="G2194" i="257"/>
  <c r="G2195" i="257"/>
  <c r="G2196" i="257"/>
  <c r="G2197" i="257"/>
  <c r="G2198" i="257"/>
  <c r="G2199" i="257"/>
  <c r="G2200" i="257"/>
  <c r="G2201" i="257"/>
  <c r="G2202" i="257"/>
  <c r="G2203" i="257"/>
  <c r="G2204" i="257"/>
  <c r="G2205" i="257"/>
  <c r="G2206" i="257"/>
  <c r="G2207" i="257"/>
  <c r="G2208" i="257"/>
  <c r="G2209" i="257"/>
  <c r="G2210" i="257"/>
  <c r="G2211" i="257"/>
  <c r="G2212" i="257"/>
  <c r="G2213" i="257"/>
  <c r="G2214" i="257"/>
  <c r="G2215" i="257"/>
  <c r="G2216" i="257"/>
  <c r="G2217" i="257"/>
  <c r="G2218" i="257"/>
  <c r="G2219" i="257"/>
  <c r="G2220" i="257"/>
  <c r="G2221" i="257"/>
  <c r="G2222" i="257"/>
  <c r="G2223" i="257"/>
  <c r="G2224" i="257"/>
  <c r="G2225" i="257"/>
  <c r="G2226" i="257"/>
  <c r="G2227" i="257"/>
  <c r="G2228" i="257"/>
  <c r="G2229" i="257"/>
  <c r="G2230" i="257"/>
  <c r="G2231" i="257"/>
  <c r="G2232" i="257"/>
  <c r="G2233" i="257"/>
  <c r="G2234" i="257"/>
  <c r="G2235" i="257"/>
  <c r="G2236" i="257"/>
  <c r="G2237" i="257"/>
  <c r="G2238" i="257"/>
  <c r="G2239" i="257"/>
  <c r="G2240" i="257"/>
  <c r="G2241" i="257"/>
  <c r="G2242" i="257"/>
  <c r="G2243" i="257"/>
  <c r="G2244" i="257"/>
  <c r="G2245" i="257"/>
  <c r="G2246" i="257"/>
  <c r="G2247" i="257"/>
  <c r="G2248" i="257"/>
  <c r="G2249" i="257"/>
  <c r="G2250" i="257"/>
  <c r="G2251" i="257"/>
  <c r="G2252" i="257"/>
  <c r="G2253" i="257"/>
  <c r="G2254" i="257"/>
  <c r="G2255" i="257"/>
  <c r="G2256" i="257"/>
  <c r="G2257" i="257"/>
  <c r="G2258" i="257"/>
  <c r="G2259" i="257"/>
  <c r="G2260" i="257"/>
  <c r="G2261" i="257"/>
  <c r="G2262" i="257"/>
  <c r="G2263" i="257"/>
  <c r="G2264" i="257"/>
  <c r="G2265" i="257"/>
  <c r="G2266" i="257"/>
  <c r="G2267" i="257"/>
  <c r="G2268" i="257"/>
  <c r="G2269" i="257"/>
  <c r="G2270" i="257"/>
  <c r="G2271" i="257"/>
  <c r="G2272" i="257"/>
  <c r="G2273" i="257"/>
  <c r="G2274" i="257"/>
  <c r="G2275" i="257"/>
  <c r="G2276" i="257"/>
  <c r="G2277" i="257"/>
  <c r="G2278" i="257"/>
  <c r="G2279" i="257"/>
  <c r="G2280" i="257"/>
  <c r="G2281" i="257"/>
  <c r="G2282" i="257"/>
  <c r="G2283" i="257"/>
  <c r="G2284" i="257"/>
  <c r="G2285" i="257"/>
  <c r="G2286" i="257"/>
  <c r="G2287" i="257"/>
  <c r="G2288" i="257"/>
  <c r="G2289" i="257"/>
  <c r="G2290" i="257"/>
  <c r="G2291" i="257"/>
  <c r="G2292" i="257"/>
  <c r="G2293" i="257"/>
  <c r="G2294" i="257"/>
  <c r="G2295" i="257"/>
  <c r="G2296" i="257"/>
  <c r="G2297" i="257"/>
  <c r="G2298" i="257"/>
  <c r="G2299" i="257"/>
  <c r="G2300" i="257"/>
  <c r="G2301" i="257"/>
  <c r="G2302" i="257"/>
  <c r="G2303" i="257"/>
  <c r="G2304" i="257"/>
  <c r="G2305" i="257"/>
  <c r="G2306" i="257"/>
  <c r="G2307" i="257"/>
  <c r="G2308" i="257"/>
  <c r="G2309" i="257"/>
  <c r="G2310" i="257"/>
  <c r="G2311" i="257"/>
  <c r="G2312" i="257"/>
  <c r="G2313" i="257"/>
  <c r="G2314" i="257"/>
  <c r="G2315" i="257"/>
  <c r="G2316" i="257"/>
  <c r="G2317" i="257"/>
  <c r="G2318" i="257"/>
  <c r="G2319" i="257"/>
  <c r="G2320" i="257"/>
  <c r="G2321" i="257"/>
  <c r="G2322" i="257"/>
  <c r="G2323" i="257"/>
  <c r="G2324" i="257"/>
  <c r="G2325" i="257"/>
  <c r="G2326" i="257"/>
  <c r="G2327" i="257"/>
  <c r="G2328" i="257"/>
  <c r="G2329" i="257"/>
  <c r="G2330" i="257"/>
  <c r="G2331" i="257"/>
  <c r="G2332" i="257"/>
  <c r="G2333" i="257"/>
  <c r="G2334" i="257"/>
  <c r="G2335" i="257"/>
  <c r="G2336" i="257"/>
  <c r="G2337" i="257"/>
  <c r="G2338" i="257"/>
  <c r="G2339" i="257"/>
  <c r="G2340" i="257"/>
  <c r="G2341" i="257"/>
  <c r="G2342" i="257"/>
  <c r="G2343" i="257"/>
  <c r="G2344" i="257"/>
  <c r="G2345" i="257"/>
  <c r="G2346" i="257"/>
  <c r="G2347" i="257"/>
  <c r="G2348" i="257"/>
  <c r="G2349" i="257"/>
  <c r="G2350" i="257"/>
  <c r="G2351" i="257"/>
  <c r="G2352" i="257"/>
  <c r="G2353" i="257"/>
  <c r="G2354" i="257"/>
  <c r="G2355" i="257"/>
  <c r="G2356" i="257"/>
  <c r="G2357" i="257"/>
  <c r="G2358" i="257"/>
  <c r="G2359" i="257"/>
  <c r="G2360" i="257"/>
  <c r="G2361" i="257"/>
  <c r="G2362" i="257"/>
  <c r="G2363" i="257"/>
  <c r="G2364" i="257"/>
  <c r="G2365" i="257"/>
  <c r="G2366" i="257"/>
  <c r="G2367" i="257"/>
  <c r="G2368" i="257"/>
  <c r="G2369" i="257"/>
  <c r="G2370" i="257"/>
  <c r="G2371" i="257"/>
  <c r="G2372" i="257"/>
  <c r="G2373" i="257"/>
  <c r="G2374" i="257"/>
  <c r="G2375" i="257"/>
  <c r="G2376" i="257"/>
  <c r="G2377" i="257"/>
  <c r="G2378" i="257"/>
  <c r="G2379" i="257"/>
  <c r="G2380" i="257"/>
  <c r="G2381" i="257"/>
  <c r="G2382" i="257"/>
  <c r="G2383" i="257"/>
  <c r="G2384" i="257"/>
  <c r="G2385" i="257"/>
  <c r="G2386" i="257"/>
  <c r="G2387" i="257"/>
  <c r="G2388" i="257"/>
  <c r="G2389" i="257"/>
  <c r="G2390" i="257"/>
  <c r="G2391" i="257"/>
  <c r="G2392" i="257"/>
  <c r="G2393" i="257"/>
  <c r="G2394" i="257"/>
  <c r="G2395" i="257"/>
  <c r="G2396" i="257"/>
  <c r="G2397" i="257"/>
  <c r="G2398" i="257"/>
  <c r="G2399" i="257"/>
  <c r="G2400" i="257"/>
  <c r="G2401" i="257"/>
  <c r="G2402" i="257"/>
  <c r="G2403" i="257"/>
  <c r="G2404" i="257"/>
  <c r="G2405" i="257"/>
  <c r="G2406" i="257"/>
  <c r="G2407" i="257"/>
  <c r="G2408" i="257"/>
  <c r="G2409" i="257"/>
  <c r="G2410" i="257"/>
  <c r="G2411" i="257"/>
  <c r="G2412" i="257"/>
  <c r="G2413" i="257"/>
  <c r="G2414" i="257"/>
  <c r="G2415" i="257"/>
  <c r="G2416" i="257"/>
  <c r="G2417" i="257"/>
  <c r="G2418" i="257"/>
  <c r="G2419" i="257"/>
  <c r="G2420" i="257"/>
  <c r="G2421" i="257"/>
  <c r="G2422" i="257"/>
  <c r="G2423" i="257"/>
  <c r="G2424" i="257"/>
  <c r="G2425" i="257"/>
  <c r="G2426" i="257"/>
  <c r="G2427" i="257"/>
  <c r="G2428" i="257"/>
  <c r="G2429" i="257"/>
  <c r="G2430" i="257"/>
  <c r="G2431" i="257"/>
  <c r="G2432" i="257"/>
  <c r="G2433" i="257"/>
  <c r="G2434" i="257"/>
  <c r="G2435" i="257"/>
  <c r="G2436" i="257"/>
  <c r="G2437" i="257"/>
  <c r="G2438" i="257"/>
  <c r="G2439" i="257"/>
  <c r="G2440" i="257"/>
  <c r="G2441" i="257"/>
  <c r="G2442" i="257"/>
  <c r="G2443" i="257"/>
  <c r="G2444" i="257"/>
  <c r="G2445" i="257"/>
  <c r="G2446" i="257"/>
  <c r="G2447" i="257"/>
  <c r="G2448" i="257"/>
  <c r="G2449" i="257"/>
  <c r="G2450" i="257"/>
  <c r="G2451" i="257"/>
  <c r="G2452" i="257"/>
  <c r="G2453" i="257"/>
  <c r="G2454" i="257"/>
  <c r="G2455" i="257"/>
  <c r="G2456" i="257"/>
  <c r="G2457" i="257"/>
  <c r="G2458" i="257"/>
  <c r="G2459" i="257"/>
  <c r="G2460" i="257"/>
  <c r="G2461" i="257"/>
  <c r="G2462" i="257"/>
  <c r="G2463" i="257"/>
  <c r="G2464" i="257"/>
  <c r="G2465" i="257"/>
  <c r="G2466" i="257"/>
  <c r="G2467" i="257"/>
  <c r="G2468" i="257"/>
  <c r="G2469" i="257"/>
  <c r="G2470" i="257"/>
  <c r="G2471" i="257"/>
  <c r="G2472" i="257"/>
  <c r="G2473" i="257"/>
  <c r="G2474" i="257"/>
  <c r="G2475" i="257"/>
  <c r="G2476" i="257"/>
  <c r="G2477" i="257"/>
  <c r="G2478" i="257"/>
  <c r="G2479" i="257"/>
  <c r="G2480" i="257"/>
  <c r="G2481" i="257"/>
  <c r="G2482" i="257"/>
  <c r="G2483" i="257"/>
  <c r="G2484" i="257"/>
  <c r="G2485" i="257"/>
  <c r="G2486" i="257"/>
  <c r="G2487" i="257"/>
  <c r="G2488" i="257"/>
  <c r="G2489" i="257"/>
  <c r="G2490" i="257"/>
  <c r="G2491" i="257"/>
  <c r="G2492" i="257"/>
  <c r="G2493" i="257"/>
  <c r="G2494" i="257"/>
  <c r="G2495" i="257"/>
  <c r="G2496" i="257"/>
  <c r="G2497" i="257"/>
  <c r="G2498" i="257"/>
  <c r="G2499" i="257"/>
  <c r="G2500" i="257"/>
  <c r="G2501" i="257"/>
  <c r="G2502" i="257"/>
  <c r="G2503" i="257"/>
  <c r="G2504" i="257"/>
  <c r="G2505" i="257"/>
  <c r="G2506" i="257"/>
  <c r="G2507" i="257"/>
  <c r="G2508" i="257"/>
  <c r="G2509" i="257"/>
  <c r="G2510" i="257"/>
  <c r="G2511" i="257"/>
  <c r="G2512" i="257"/>
  <c r="G2513" i="257"/>
  <c r="G2514" i="257"/>
  <c r="G2515" i="257"/>
  <c r="G2516" i="257"/>
  <c r="G2517" i="257"/>
  <c r="G2518" i="257"/>
  <c r="G2519" i="257"/>
  <c r="G2520" i="257"/>
  <c r="G2521" i="257"/>
  <c r="G2522" i="257"/>
  <c r="G2523" i="257"/>
  <c r="G2524" i="257"/>
  <c r="G2525" i="257"/>
  <c r="G2526" i="257"/>
  <c r="G2527" i="257"/>
  <c r="G2528" i="257"/>
  <c r="G2529" i="257"/>
  <c r="G2530" i="257"/>
  <c r="G2531" i="257"/>
  <c r="G2532" i="257"/>
  <c r="G2533" i="257"/>
  <c r="G2534" i="257"/>
  <c r="G2535" i="257"/>
  <c r="G2536" i="257"/>
  <c r="G2537" i="257"/>
  <c r="G2538" i="257"/>
  <c r="G2539" i="257"/>
  <c r="G2540" i="257"/>
  <c r="G2541" i="257"/>
  <c r="G2542" i="257"/>
  <c r="G2543" i="257"/>
  <c r="G2544" i="257"/>
  <c r="G2545" i="257"/>
  <c r="G2546" i="257"/>
  <c r="G2547" i="257"/>
  <c r="G2548" i="257"/>
  <c r="G2549" i="257"/>
  <c r="G2550" i="257"/>
  <c r="G2551" i="257"/>
  <c r="G2552" i="257"/>
  <c r="G2553" i="257"/>
  <c r="G2554" i="257"/>
  <c r="G2555" i="257"/>
  <c r="G2556" i="257"/>
  <c r="G2557" i="257"/>
  <c r="G2558" i="257"/>
  <c r="G2559" i="257"/>
  <c r="G2560" i="257"/>
  <c r="G2561" i="257"/>
  <c r="G2562" i="257"/>
  <c r="G2563" i="257"/>
  <c r="G2564" i="257"/>
  <c r="G2565" i="257"/>
  <c r="G2566" i="257"/>
  <c r="G2567" i="257"/>
  <c r="G2568" i="257"/>
  <c r="G2569" i="257"/>
  <c r="G2570" i="257"/>
  <c r="G2571" i="257"/>
  <c r="G2572" i="257"/>
  <c r="G2573" i="257"/>
  <c r="G2574" i="257"/>
  <c r="G2575" i="257"/>
  <c r="G2576" i="257"/>
  <c r="G2577" i="257"/>
  <c r="G2578" i="257"/>
  <c r="G2579" i="257"/>
  <c r="G2580" i="257"/>
  <c r="G2581" i="257"/>
  <c r="G2582" i="257"/>
  <c r="G2583" i="257"/>
  <c r="G2584" i="257"/>
  <c r="G2585" i="257"/>
  <c r="G2586" i="257"/>
  <c r="G2587" i="257"/>
  <c r="G2588" i="257"/>
  <c r="G2589" i="257"/>
  <c r="G2590" i="257"/>
  <c r="G2591" i="257"/>
  <c r="G2592" i="257"/>
  <c r="G2593" i="257"/>
  <c r="G2594" i="257"/>
  <c r="G2595" i="257"/>
  <c r="G2596" i="257"/>
  <c r="G2597" i="257"/>
  <c r="G2598" i="257"/>
  <c r="G2599" i="257"/>
  <c r="G2600" i="257"/>
  <c r="G2601" i="257"/>
  <c r="G2602" i="257"/>
  <c r="G2603" i="257"/>
  <c r="G2604" i="257"/>
  <c r="G2605" i="257"/>
  <c r="G2606" i="257"/>
  <c r="G2607" i="257"/>
  <c r="G2608" i="257"/>
  <c r="G2609" i="257"/>
  <c r="G2610" i="257"/>
  <c r="G2611" i="257"/>
  <c r="G2612" i="257"/>
  <c r="G2613" i="257"/>
  <c r="G2614" i="257"/>
  <c r="G2615" i="257"/>
  <c r="G2616" i="257"/>
  <c r="G2617" i="257"/>
  <c r="G2618" i="257"/>
  <c r="G2619" i="257"/>
  <c r="G2620" i="257"/>
  <c r="G2621" i="257"/>
  <c r="G2622" i="257"/>
  <c r="G2623" i="257"/>
  <c r="G2624" i="257"/>
  <c r="G2625" i="257"/>
  <c r="G2626" i="257"/>
  <c r="G2627" i="257"/>
  <c r="G2628" i="257"/>
  <c r="G2629" i="257"/>
  <c r="G2630" i="257"/>
  <c r="G2631" i="257"/>
  <c r="G2632" i="257"/>
  <c r="G2633" i="257"/>
  <c r="G2634" i="257"/>
  <c r="G2635" i="257"/>
  <c r="G2636" i="257"/>
  <c r="G2637" i="257"/>
  <c r="G2638" i="257"/>
  <c r="G2639" i="257"/>
  <c r="G2640" i="257"/>
  <c r="G2641" i="257"/>
  <c r="G2642" i="257"/>
  <c r="G2643" i="257"/>
  <c r="G2644" i="257"/>
  <c r="G2645" i="257"/>
  <c r="G2646" i="257"/>
  <c r="G2647" i="257"/>
  <c r="G2648" i="257"/>
  <c r="G2649" i="257"/>
  <c r="G2650" i="257"/>
  <c r="G2651" i="257"/>
  <c r="G2652" i="257"/>
  <c r="G2653" i="257"/>
  <c r="G2654" i="257"/>
  <c r="G2655" i="257"/>
  <c r="G2656" i="257"/>
  <c r="G2657" i="257"/>
  <c r="G2658" i="257"/>
  <c r="G2659" i="257"/>
  <c r="G2660" i="257"/>
  <c r="G2661" i="257"/>
  <c r="G2662" i="257"/>
  <c r="G2663" i="257"/>
  <c r="G2664" i="257"/>
  <c r="G2665" i="257"/>
  <c r="G2666" i="257"/>
  <c r="G2667" i="257"/>
  <c r="G2668" i="257"/>
  <c r="G2669" i="257"/>
  <c r="G2670" i="257"/>
  <c r="G2671" i="257"/>
  <c r="G2672" i="257"/>
  <c r="G2673" i="257"/>
  <c r="G2674" i="257"/>
  <c r="G2675" i="257"/>
  <c r="G2676" i="257"/>
  <c r="G2677" i="257"/>
  <c r="G2678" i="257"/>
  <c r="G2679" i="257"/>
  <c r="G2680" i="257"/>
  <c r="G2681" i="257"/>
  <c r="G2682" i="257"/>
  <c r="G2683" i="257"/>
  <c r="G2684" i="257"/>
  <c r="G2685" i="257"/>
  <c r="G2686" i="257"/>
  <c r="G2687" i="257"/>
  <c r="G2688" i="257"/>
  <c r="G2689" i="257"/>
  <c r="G2690" i="257"/>
  <c r="G2691" i="257"/>
  <c r="G2692" i="257"/>
  <c r="G2693" i="257"/>
  <c r="G2694" i="257"/>
  <c r="G2695" i="257"/>
  <c r="G2696" i="257"/>
  <c r="G2697" i="257"/>
  <c r="G2698" i="257"/>
  <c r="G2699" i="257"/>
  <c r="G2700" i="257"/>
  <c r="G2701" i="257"/>
  <c r="G2702" i="257"/>
  <c r="G2703" i="257"/>
  <c r="G2704" i="257"/>
  <c r="G2705" i="257"/>
  <c r="G2706" i="257"/>
  <c r="G2707" i="257"/>
  <c r="G2708" i="257"/>
  <c r="G2709" i="257"/>
  <c r="G2710" i="257"/>
  <c r="G2711" i="257"/>
  <c r="G2712" i="257"/>
  <c r="G2713" i="257"/>
  <c r="G2714" i="257"/>
  <c r="G2715" i="257"/>
  <c r="G2716" i="257"/>
  <c r="G2717" i="257"/>
  <c r="G2718" i="257"/>
  <c r="G2719" i="257"/>
  <c r="G2720" i="257"/>
  <c r="G2721" i="257"/>
  <c r="G2722" i="257"/>
  <c r="G2723" i="257"/>
  <c r="G2724" i="257"/>
  <c r="G2725" i="257"/>
  <c r="G2726" i="257"/>
  <c r="G2727" i="257"/>
  <c r="G2728" i="257"/>
  <c r="G2729" i="257"/>
  <c r="G2730" i="257"/>
  <c r="G2731" i="257"/>
  <c r="G2732" i="257"/>
  <c r="G2733" i="257"/>
  <c r="G2734" i="257"/>
  <c r="G2735" i="257"/>
  <c r="G2736" i="257"/>
  <c r="G2737" i="257"/>
  <c r="G2738" i="257"/>
  <c r="G2739" i="257"/>
  <c r="G2740" i="257"/>
  <c r="G2741" i="257"/>
  <c r="G2742" i="257"/>
  <c r="G2743" i="257"/>
  <c r="G2744" i="257"/>
  <c r="G2745" i="257"/>
  <c r="G2746" i="257"/>
  <c r="G2747" i="257"/>
  <c r="G2748" i="257"/>
  <c r="G2749" i="257"/>
  <c r="G2750" i="257"/>
  <c r="G2751" i="257"/>
  <c r="G2752" i="257"/>
  <c r="G2753" i="257"/>
  <c r="G2754" i="257"/>
  <c r="G2755" i="257"/>
  <c r="G2756" i="257"/>
  <c r="G2757" i="257"/>
  <c r="G2758" i="257"/>
  <c r="G2759" i="257"/>
  <c r="G2760" i="257"/>
  <c r="G2761" i="257"/>
  <c r="G2762" i="257"/>
  <c r="G2763" i="257"/>
  <c r="G2764" i="257"/>
  <c r="G2765" i="257"/>
  <c r="G2766" i="257"/>
  <c r="G2767" i="257"/>
  <c r="G2768" i="257"/>
  <c r="G2769" i="257"/>
  <c r="G2770" i="257"/>
  <c r="G2771" i="257"/>
  <c r="G2772" i="257"/>
  <c r="G2773" i="257"/>
  <c r="G2774" i="257"/>
  <c r="G2775" i="257"/>
  <c r="G2776" i="257"/>
  <c r="G2777" i="257"/>
  <c r="G2778" i="257"/>
  <c r="G2779" i="257"/>
  <c r="G2780" i="257"/>
  <c r="G2781" i="257"/>
  <c r="G2782" i="257"/>
  <c r="G2783" i="257"/>
  <c r="G2784" i="257"/>
  <c r="G2785" i="257"/>
  <c r="G2786" i="257"/>
  <c r="G2787" i="257"/>
  <c r="G2788" i="257"/>
  <c r="G2789" i="257"/>
  <c r="G2790" i="257"/>
  <c r="G2791" i="257"/>
  <c r="G2792" i="257"/>
  <c r="G2793" i="257"/>
  <c r="G2794" i="257"/>
  <c r="G2795" i="257"/>
  <c r="G2796" i="257"/>
  <c r="G2797" i="257"/>
  <c r="G2798" i="257"/>
  <c r="G2799" i="257"/>
  <c r="G2800" i="257"/>
  <c r="G2801" i="257"/>
  <c r="G2802" i="257"/>
  <c r="G2803" i="257"/>
  <c r="G2804" i="257"/>
  <c r="G2805" i="257"/>
  <c r="G2806" i="257"/>
  <c r="G2807" i="257"/>
  <c r="G2808" i="257"/>
  <c r="G2809" i="257"/>
  <c r="G2810" i="257"/>
  <c r="G2811" i="257"/>
  <c r="G2812" i="257"/>
  <c r="G2813" i="257"/>
  <c r="G2814" i="257"/>
  <c r="G2815" i="257"/>
  <c r="G2816" i="257"/>
  <c r="G2817" i="257"/>
  <c r="G2818" i="257"/>
  <c r="G2819" i="257"/>
  <c r="G2820" i="257"/>
  <c r="G2821" i="257"/>
  <c r="G2822" i="257"/>
  <c r="G2823" i="257"/>
  <c r="G2824" i="257"/>
  <c r="G2825" i="257"/>
  <c r="G2826" i="257"/>
  <c r="G2827" i="257"/>
  <c r="G2828" i="257"/>
  <c r="G2829" i="257"/>
  <c r="G2830" i="257"/>
  <c r="G2831" i="257"/>
  <c r="G2832" i="257"/>
  <c r="G2833" i="257"/>
  <c r="G2834" i="257"/>
  <c r="G2835" i="257"/>
  <c r="G2836" i="257"/>
  <c r="G2837" i="257"/>
  <c r="G2838" i="257"/>
  <c r="G2839" i="257"/>
  <c r="G2840" i="257"/>
  <c r="G2841" i="257"/>
  <c r="G2842" i="257"/>
  <c r="G2843" i="257"/>
  <c r="G2844" i="257"/>
  <c r="G2845" i="257"/>
  <c r="G2846" i="257"/>
  <c r="G2847" i="257"/>
  <c r="G2848" i="257"/>
  <c r="G2849" i="257"/>
  <c r="G2850" i="257"/>
  <c r="G2851" i="257"/>
  <c r="G2852" i="257"/>
  <c r="G2853" i="257"/>
  <c r="G2854" i="257"/>
  <c r="G2855" i="257"/>
  <c r="G2856" i="257"/>
  <c r="G2857" i="257"/>
  <c r="G2858" i="257"/>
  <c r="G2859" i="257"/>
  <c r="G2860" i="257"/>
  <c r="G2861" i="257"/>
  <c r="G2862" i="257"/>
  <c r="G2863" i="257"/>
  <c r="G2864" i="257"/>
  <c r="G2865" i="257"/>
  <c r="G2866" i="257"/>
  <c r="G2867" i="257"/>
  <c r="G2868" i="257"/>
  <c r="G2869" i="257"/>
  <c r="G2870" i="257"/>
  <c r="G2871" i="257"/>
  <c r="G2872" i="257"/>
  <c r="G2873" i="257"/>
  <c r="G2874" i="257"/>
  <c r="G2875" i="257"/>
  <c r="G2876" i="257"/>
  <c r="G2877" i="257"/>
  <c r="G2878" i="257"/>
  <c r="G2879" i="257"/>
  <c r="G2880" i="257"/>
  <c r="G2881" i="257"/>
  <c r="G2882" i="257"/>
  <c r="G2883" i="257"/>
  <c r="G2884" i="257"/>
  <c r="G2885" i="257"/>
  <c r="G2886" i="257"/>
  <c r="G2887" i="257"/>
  <c r="G2888" i="257"/>
  <c r="G2889" i="257"/>
  <c r="G2890" i="257"/>
  <c r="G2891" i="257"/>
  <c r="G2892" i="257"/>
  <c r="G2893" i="257"/>
  <c r="G2894" i="257"/>
  <c r="G2895" i="257"/>
  <c r="G2896" i="257"/>
  <c r="G2897" i="257"/>
  <c r="G2898" i="257"/>
  <c r="G2899" i="257"/>
  <c r="G2900" i="257"/>
  <c r="G2901" i="257"/>
  <c r="G2902" i="257"/>
  <c r="G2903" i="257"/>
  <c r="G2904" i="257"/>
  <c r="G2905" i="257"/>
  <c r="G2906" i="257"/>
  <c r="G2907" i="257"/>
  <c r="G2908" i="257"/>
  <c r="G2909" i="257"/>
  <c r="G2910" i="257"/>
  <c r="G2911" i="257"/>
  <c r="G2912" i="257"/>
  <c r="G2913" i="257"/>
  <c r="G2914" i="257"/>
  <c r="G2915" i="257"/>
  <c r="G2916" i="257"/>
  <c r="G2917" i="257"/>
  <c r="G2918" i="257"/>
  <c r="G2919" i="257"/>
  <c r="G2920" i="257"/>
  <c r="G2921" i="257"/>
  <c r="G2922" i="257"/>
  <c r="G2923" i="257"/>
  <c r="G2924" i="257"/>
  <c r="G2925" i="257"/>
  <c r="G2926" i="257"/>
  <c r="G2927" i="257"/>
  <c r="G2928" i="257"/>
  <c r="G2929" i="257"/>
  <c r="G2930" i="257"/>
  <c r="G2931" i="257"/>
  <c r="G2932" i="257"/>
  <c r="G2933" i="257"/>
  <c r="G2934" i="257"/>
  <c r="G2935" i="257"/>
  <c r="G2936" i="257"/>
  <c r="G2937" i="257"/>
  <c r="G2938" i="257"/>
  <c r="G2939" i="257"/>
  <c r="G2940" i="257"/>
  <c r="G2941" i="257"/>
  <c r="G2942" i="257"/>
  <c r="G2943" i="257"/>
  <c r="G2944" i="257"/>
  <c r="G2945" i="257"/>
  <c r="G2946" i="257"/>
  <c r="G2947" i="257"/>
  <c r="G2948" i="257"/>
  <c r="G2949" i="257"/>
  <c r="G2950" i="257"/>
  <c r="G2951" i="257"/>
  <c r="G2952" i="257"/>
  <c r="G2953" i="257"/>
  <c r="G2954" i="257"/>
  <c r="G2955" i="257"/>
  <c r="G2956" i="257"/>
  <c r="G2957" i="257"/>
  <c r="G2958" i="257"/>
  <c r="G2959" i="257"/>
  <c r="G2960" i="257"/>
  <c r="G2961" i="257"/>
  <c r="G2962" i="257"/>
  <c r="G2963" i="257"/>
  <c r="G2964" i="257"/>
  <c r="G2965" i="257"/>
  <c r="G2966" i="257"/>
  <c r="G2967" i="257"/>
  <c r="G2968" i="257"/>
  <c r="G2969" i="257"/>
  <c r="G2970" i="257"/>
  <c r="G2971" i="257"/>
  <c r="G2972" i="257"/>
  <c r="G2973" i="257"/>
  <c r="G2974" i="257"/>
  <c r="G2975" i="257"/>
  <c r="G2976" i="257"/>
  <c r="G2977" i="257"/>
  <c r="G2978" i="257"/>
  <c r="G2979" i="257"/>
  <c r="G2980" i="257"/>
  <c r="G2981" i="257"/>
  <c r="G2982" i="257"/>
  <c r="G2983" i="257"/>
  <c r="G2984" i="257"/>
  <c r="G2985" i="257"/>
  <c r="G2986" i="257"/>
  <c r="G2987" i="257"/>
  <c r="G2988" i="257"/>
  <c r="G2989" i="257"/>
  <c r="G2990" i="257"/>
  <c r="G2991" i="257"/>
  <c r="G2992" i="257"/>
  <c r="G2993" i="257"/>
  <c r="G2994" i="257"/>
  <c r="G2995" i="257"/>
  <c r="G2996" i="257"/>
  <c r="G2997" i="257"/>
  <c r="G2998" i="257"/>
  <c r="G2999" i="257"/>
  <c r="G3000" i="257"/>
  <c r="G3001" i="257"/>
  <c r="G3002" i="257"/>
  <c r="G3003" i="257"/>
  <c r="G3004" i="257"/>
  <c r="G3005" i="257"/>
  <c r="G3006" i="257"/>
  <c r="G3007" i="257"/>
  <c r="G3008" i="257"/>
  <c r="G3009" i="257"/>
  <c r="G3010" i="257"/>
  <c r="G3011" i="257"/>
  <c r="G3012" i="257"/>
  <c r="G3013" i="257"/>
  <c r="G3014" i="257"/>
  <c r="G3015" i="257"/>
  <c r="G3016" i="257"/>
  <c r="G3017" i="257"/>
  <c r="G3018" i="257"/>
  <c r="G3019" i="257"/>
  <c r="G3020" i="257"/>
  <c r="G3021" i="257"/>
  <c r="G3022" i="257"/>
  <c r="G3023" i="257"/>
  <c r="G3024" i="257"/>
  <c r="G3025" i="257"/>
  <c r="G3026" i="257"/>
  <c r="G3027" i="257"/>
  <c r="G3028" i="257"/>
  <c r="G3029" i="257"/>
  <c r="G3030" i="257"/>
  <c r="G3031" i="257"/>
  <c r="G3032" i="257"/>
  <c r="G3033" i="257"/>
  <c r="G3034" i="257"/>
  <c r="G3035" i="257"/>
  <c r="G3036" i="257"/>
  <c r="G3037" i="257"/>
  <c r="G3038" i="257"/>
  <c r="G3039" i="257"/>
  <c r="G3040" i="257"/>
  <c r="G3041" i="257"/>
  <c r="G3042" i="257"/>
  <c r="G3043" i="257"/>
  <c r="G3044" i="257"/>
  <c r="G3045" i="257"/>
  <c r="G3046" i="257"/>
  <c r="G3047" i="257"/>
  <c r="G3048" i="257"/>
  <c r="G3049" i="257"/>
  <c r="G3050" i="257"/>
  <c r="G3051" i="257"/>
  <c r="G3052" i="257"/>
  <c r="G3053" i="257"/>
  <c r="G3054" i="257"/>
  <c r="G3055" i="257"/>
  <c r="G3056" i="257"/>
  <c r="G3057" i="257"/>
  <c r="G3058" i="257"/>
  <c r="G3059" i="257"/>
  <c r="G3060" i="257"/>
  <c r="G3061" i="257"/>
  <c r="G3062" i="257"/>
  <c r="G3063" i="257"/>
  <c r="G3064" i="257"/>
  <c r="G3065" i="257"/>
  <c r="G3066" i="257"/>
  <c r="G3067" i="257"/>
  <c r="G3068" i="257"/>
  <c r="G3069" i="257"/>
  <c r="G3070" i="257"/>
  <c r="G3071" i="257"/>
  <c r="G3072" i="257"/>
  <c r="G3073" i="257"/>
  <c r="G3074" i="257"/>
  <c r="G3075" i="257"/>
  <c r="G3076" i="257"/>
  <c r="G3077" i="257"/>
  <c r="G3078" i="257"/>
  <c r="G3079" i="257"/>
  <c r="G3080" i="257"/>
  <c r="G3081" i="257"/>
  <c r="G3082" i="257"/>
  <c r="G3083" i="257"/>
  <c r="G3084" i="257"/>
  <c r="G3085" i="257"/>
  <c r="G3086" i="257"/>
  <c r="G3087" i="257"/>
  <c r="G3088" i="257"/>
  <c r="G3089" i="257"/>
  <c r="G3090" i="257"/>
  <c r="G3091" i="257"/>
  <c r="G3092" i="257"/>
  <c r="G3093" i="257"/>
  <c r="G3094" i="257"/>
  <c r="G3095" i="257"/>
  <c r="G3096" i="257"/>
  <c r="G3097" i="257"/>
  <c r="G3098" i="257"/>
  <c r="G3099" i="257"/>
  <c r="G3100" i="257"/>
  <c r="G3101" i="257"/>
  <c r="G3102" i="257"/>
  <c r="G3103" i="257"/>
  <c r="G3104" i="257"/>
  <c r="G3105" i="257"/>
  <c r="G3106" i="257"/>
  <c r="G3107" i="257"/>
  <c r="G3108" i="257"/>
  <c r="G3109" i="257"/>
  <c r="G3110" i="257"/>
  <c r="G3111" i="257"/>
  <c r="G3112" i="257"/>
  <c r="G3113" i="257"/>
  <c r="G3114" i="257"/>
  <c r="G3115" i="257"/>
  <c r="G3116" i="257"/>
  <c r="G3117" i="257"/>
  <c r="G3118" i="257"/>
  <c r="G3119" i="257"/>
  <c r="G3120" i="257"/>
  <c r="G3121" i="257"/>
  <c r="G3122" i="257"/>
  <c r="G3123" i="257"/>
  <c r="G3124" i="257"/>
  <c r="G3125" i="257"/>
  <c r="G3126" i="257"/>
  <c r="G3127" i="257"/>
  <c r="G3128" i="257"/>
  <c r="G3129" i="257"/>
  <c r="G3130" i="257"/>
  <c r="G3131" i="257"/>
  <c r="G3132" i="257"/>
  <c r="G3133" i="257"/>
  <c r="G3134" i="257"/>
  <c r="G3135" i="257"/>
  <c r="G3136" i="257"/>
  <c r="G3137" i="257"/>
  <c r="G3138" i="257"/>
  <c r="G3139" i="257"/>
  <c r="G3140" i="257"/>
  <c r="G3141" i="257"/>
  <c r="G3142" i="257"/>
  <c r="G3143" i="257"/>
  <c r="G3144" i="257"/>
  <c r="G3145" i="257"/>
  <c r="G3146" i="257"/>
  <c r="G3147" i="257"/>
  <c r="G3148" i="257"/>
  <c r="G3149" i="257"/>
  <c r="G3150" i="257"/>
  <c r="G3151" i="257"/>
  <c r="G3152" i="257"/>
  <c r="G3153" i="257"/>
  <c r="G3154" i="257"/>
  <c r="G3155" i="257"/>
  <c r="G3156" i="257"/>
  <c r="G3157" i="257"/>
  <c r="G3158" i="257"/>
  <c r="G3159" i="257"/>
  <c r="G3160" i="257"/>
  <c r="G3161" i="257"/>
  <c r="G3162" i="257"/>
  <c r="G3163" i="257"/>
  <c r="G3164" i="257"/>
  <c r="G3165" i="257"/>
  <c r="G3166" i="257"/>
  <c r="G3167" i="257"/>
  <c r="G3168" i="257"/>
  <c r="G3169" i="257"/>
  <c r="G3170" i="257"/>
  <c r="G3171" i="257"/>
  <c r="G3172" i="257"/>
  <c r="G3173" i="257"/>
  <c r="G3174" i="257"/>
  <c r="G3175" i="257"/>
  <c r="G3176" i="257"/>
  <c r="G3177" i="257"/>
  <c r="G3178" i="257"/>
  <c r="G3179" i="257"/>
  <c r="G3180" i="257"/>
  <c r="G3181" i="257"/>
  <c r="G3182" i="257"/>
  <c r="G3183" i="257"/>
  <c r="G3184" i="257"/>
  <c r="G3185" i="257"/>
  <c r="G3186" i="257"/>
  <c r="G3187" i="257"/>
  <c r="G3188" i="257"/>
  <c r="G3189" i="257"/>
  <c r="G3190" i="257"/>
  <c r="G3191" i="257"/>
  <c r="G3192" i="257"/>
  <c r="G3193" i="257"/>
  <c r="G3194" i="257"/>
  <c r="G3195" i="257"/>
  <c r="G3196" i="257"/>
  <c r="G3197" i="257"/>
  <c r="G3198" i="257"/>
  <c r="G3199" i="257"/>
  <c r="G3200" i="257"/>
  <c r="G3201" i="257"/>
  <c r="G3202" i="257"/>
  <c r="G3203" i="257"/>
  <c r="G3204" i="257"/>
  <c r="G3205" i="257"/>
  <c r="G3206" i="257"/>
  <c r="G3207" i="257"/>
  <c r="G3208" i="257"/>
  <c r="G3209" i="257"/>
  <c r="G3210" i="257"/>
  <c r="G3211" i="257"/>
  <c r="G3212" i="257"/>
  <c r="G3213" i="257"/>
  <c r="G3214" i="257"/>
  <c r="G3215" i="257"/>
  <c r="G3216" i="257"/>
  <c r="G3217" i="257"/>
  <c r="G3218" i="257"/>
  <c r="G3219" i="257"/>
  <c r="G3220" i="257"/>
  <c r="G3221" i="257"/>
  <c r="G3222" i="257"/>
  <c r="G3223" i="257"/>
  <c r="G3224" i="257"/>
  <c r="G3225" i="257"/>
  <c r="G3226" i="257"/>
  <c r="G3227" i="257"/>
  <c r="G3228" i="257"/>
  <c r="G3229" i="257"/>
  <c r="G3230" i="257"/>
  <c r="G3231" i="257"/>
  <c r="G3232" i="257"/>
  <c r="G3233" i="257"/>
  <c r="G3234" i="257"/>
  <c r="G3235" i="257"/>
  <c r="G3236" i="257"/>
  <c r="G3237" i="257"/>
  <c r="G3238" i="257"/>
  <c r="G3239" i="257"/>
  <c r="G3240" i="257"/>
  <c r="G3241" i="257"/>
  <c r="G3242" i="257"/>
  <c r="G3243" i="257"/>
  <c r="G3244" i="257"/>
  <c r="G3245" i="257"/>
  <c r="G3246" i="257"/>
  <c r="G3247" i="257"/>
  <c r="G3248" i="257"/>
  <c r="G3249" i="257"/>
  <c r="G3250" i="257"/>
  <c r="G3251" i="257"/>
  <c r="G3252" i="257"/>
  <c r="G3253" i="257"/>
  <c r="G3254" i="257"/>
  <c r="G3255" i="257"/>
  <c r="G3256" i="257"/>
  <c r="G3257" i="257"/>
  <c r="G3258" i="257"/>
  <c r="G3259" i="257"/>
  <c r="G3260" i="257"/>
  <c r="G3261" i="257"/>
  <c r="G3262" i="257"/>
  <c r="G3263" i="257"/>
  <c r="G3264" i="257"/>
  <c r="G3265" i="257"/>
  <c r="G3266" i="257"/>
  <c r="G3267" i="257"/>
  <c r="G3268" i="257"/>
  <c r="G3269" i="257"/>
  <c r="G3270" i="257"/>
  <c r="G3271" i="257"/>
  <c r="G3272" i="257"/>
  <c r="G3273" i="257"/>
  <c r="G3274" i="257"/>
  <c r="G3275" i="257"/>
  <c r="G3276" i="257"/>
  <c r="G3277" i="257"/>
  <c r="G3278" i="257"/>
  <c r="G3279" i="257"/>
  <c r="G3280" i="257"/>
  <c r="G3281" i="257"/>
  <c r="G3282" i="257"/>
  <c r="G3283" i="257"/>
  <c r="G3284" i="257"/>
  <c r="G3285" i="257"/>
  <c r="G3286" i="257"/>
  <c r="G3287" i="257"/>
  <c r="G3288" i="257"/>
  <c r="G3289" i="257"/>
  <c r="G3290" i="257"/>
  <c r="G3291" i="257"/>
  <c r="G3292" i="257"/>
  <c r="G3293" i="257"/>
  <c r="G3294" i="257"/>
  <c r="G3295" i="257"/>
  <c r="G3296" i="257"/>
  <c r="G3297" i="257"/>
  <c r="G3298" i="257"/>
  <c r="G3299" i="257"/>
  <c r="G3300" i="257"/>
  <c r="G3301" i="257"/>
  <c r="G3302" i="257"/>
  <c r="G3303" i="257"/>
  <c r="G3304" i="257"/>
  <c r="G3305" i="257"/>
  <c r="G3306" i="257"/>
  <c r="G3307" i="257"/>
  <c r="G3308" i="257"/>
  <c r="G3309" i="257"/>
  <c r="G3310" i="257"/>
  <c r="G3311" i="257"/>
  <c r="G3312" i="257"/>
  <c r="G3313" i="257"/>
  <c r="G3314" i="257"/>
  <c r="G3315" i="257"/>
  <c r="G3316" i="257"/>
  <c r="G3317" i="257"/>
  <c r="G3318" i="257"/>
  <c r="G3319" i="257"/>
  <c r="G3320" i="257"/>
  <c r="G3321" i="257"/>
  <c r="G3322" i="257"/>
  <c r="G3323" i="257"/>
  <c r="G3324" i="257"/>
  <c r="G3325" i="257"/>
  <c r="G3326" i="257"/>
  <c r="G3327" i="257"/>
  <c r="G3328" i="257"/>
  <c r="G3329" i="257"/>
  <c r="G3330" i="257"/>
  <c r="G3331" i="257"/>
  <c r="G3332" i="257"/>
  <c r="G3333" i="257"/>
  <c r="G3334" i="257"/>
  <c r="G3335" i="257"/>
  <c r="G3336" i="257"/>
  <c r="G3337" i="257"/>
  <c r="G3338" i="257"/>
  <c r="G3339" i="257"/>
  <c r="G3340" i="257"/>
  <c r="G3341" i="257"/>
  <c r="G3342" i="257"/>
  <c r="G3343" i="257"/>
  <c r="G3344" i="257"/>
  <c r="G3345" i="257"/>
  <c r="G3346" i="257"/>
  <c r="G3347" i="257"/>
  <c r="G3348" i="257"/>
  <c r="G3349" i="257"/>
  <c r="G3350" i="257"/>
  <c r="G3351" i="257"/>
  <c r="G3352" i="257"/>
  <c r="G3353" i="257"/>
  <c r="G3354" i="257"/>
  <c r="G3355" i="257"/>
  <c r="G3356" i="257"/>
  <c r="G3357" i="257"/>
  <c r="G3358" i="257"/>
  <c r="G3359" i="257"/>
  <c r="G3360" i="257"/>
  <c r="G3361" i="257"/>
  <c r="G3362" i="257"/>
  <c r="G3363" i="257"/>
  <c r="G3364" i="257"/>
  <c r="G3365" i="257"/>
  <c r="G3366" i="257"/>
  <c r="G3367" i="257"/>
  <c r="G3368" i="257"/>
  <c r="G3369" i="257"/>
  <c r="G3370" i="257"/>
  <c r="G3371" i="257"/>
  <c r="G3372" i="257"/>
  <c r="G3373" i="257"/>
  <c r="G3374" i="257"/>
  <c r="G3375" i="257"/>
  <c r="G3376" i="257"/>
  <c r="G3377" i="257"/>
  <c r="G3378" i="257"/>
  <c r="G3379" i="257"/>
  <c r="G3380" i="257"/>
  <c r="G3381" i="257"/>
  <c r="G3382" i="257"/>
  <c r="G3383" i="257"/>
  <c r="G3384" i="257"/>
  <c r="G3385" i="257"/>
  <c r="G3386" i="257"/>
  <c r="G3387" i="257"/>
  <c r="G3388" i="257"/>
  <c r="G3389" i="257"/>
  <c r="G3390" i="257"/>
  <c r="G3391" i="257"/>
  <c r="G3392" i="257"/>
  <c r="G3393" i="257"/>
  <c r="G3394" i="257"/>
  <c r="G3395" i="257"/>
  <c r="G3396" i="257"/>
  <c r="G3397" i="257"/>
  <c r="G3398" i="257"/>
  <c r="G3399" i="257"/>
  <c r="G3400" i="257"/>
  <c r="G3401" i="257"/>
  <c r="G3402" i="257"/>
  <c r="G3403" i="257"/>
  <c r="G3404" i="257"/>
  <c r="G3405" i="257"/>
  <c r="G3406" i="257"/>
  <c r="G3407" i="257"/>
  <c r="G3408" i="257"/>
  <c r="G3409" i="257"/>
  <c r="G3410" i="257"/>
  <c r="G3411" i="257"/>
  <c r="G3412" i="257"/>
  <c r="G3413" i="257"/>
  <c r="G3414" i="257"/>
  <c r="G3415" i="257"/>
  <c r="G3416" i="257"/>
  <c r="G3417" i="257"/>
  <c r="G3418" i="257"/>
  <c r="G3419" i="257"/>
  <c r="G3420" i="257"/>
  <c r="G3421" i="257"/>
  <c r="G3422" i="257"/>
  <c r="G3423" i="257"/>
  <c r="G3424" i="257"/>
  <c r="G3425" i="257"/>
  <c r="G3426" i="257"/>
  <c r="G3427" i="257"/>
  <c r="G3428" i="257"/>
  <c r="G3429" i="257"/>
  <c r="G3430" i="257"/>
  <c r="G3431" i="257"/>
  <c r="G3432" i="257"/>
  <c r="G3433" i="257"/>
  <c r="G3434" i="257"/>
  <c r="G3435" i="257"/>
  <c r="G3436" i="257"/>
  <c r="G3437" i="257"/>
  <c r="G3438" i="257"/>
  <c r="G3439" i="257"/>
  <c r="G3440" i="257"/>
  <c r="G3441" i="257"/>
  <c r="G3442" i="257"/>
  <c r="G3443" i="257"/>
  <c r="G3444" i="257"/>
  <c r="G3445" i="257"/>
  <c r="G3446" i="257"/>
  <c r="G3447" i="257"/>
  <c r="G3448" i="257"/>
  <c r="G3449" i="257"/>
  <c r="G3450" i="257"/>
  <c r="G3451" i="257"/>
  <c r="G3452" i="257"/>
  <c r="G3453" i="257"/>
  <c r="G3454" i="257"/>
  <c r="G3455" i="257"/>
  <c r="G3456" i="257"/>
  <c r="G3457" i="257"/>
  <c r="G3458" i="257"/>
  <c r="G3459" i="257"/>
  <c r="G3460" i="257"/>
  <c r="G3461" i="257"/>
  <c r="G3462" i="257"/>
  <c r="G3463" i="257"/>
  <c r="G3464" i="257"/>
  <c r="G3465" i="257"/>
  <c r="G3466" i="257"/>
  <c r="G3467" i="257"/>
  <c r="G3468" i="257"/>
  <c r="G3469" i="257"/>
  <c r="G3470" i="257"/>
  <c r="G3471" i="257"/>
  <c r="G3472" i="257"/>
  <c r="G3473" i="257"/>
  <c r="G3474" i="257"/>
  <c r="G3475" i="257"/>
  <c r="G3476" i="257"/>
  <c r="G3477" i="257"/>
  <c r="G3478" i="257"/>
  <c r="G3479" i="257"/>
  <c r="G3480" i="257"/>
  <c r="G3481" i="257"/>
  <c r="G3482" i="257"/>
  <c r="G3483" i="257"/>
  <c r="G3484" i="257"/>
  <c r="G3485" i="257"/>
  <c r="G3486" i="257"/>
  <c r="G3487" i="257"/>
  <c r="G3488" i="257"/>
  <c r="G3489" i="257"/>
  <c r="G3490" i="257"/>
  <c r="G3491" i="257"/>
  <c r="G3492" i="257"/>
  <c r="G3493" i="257"/>
  <c r="G3494" i="257"/>
  <c r="G3495" i="257"/>
  <c r="G3496" i="257"/>
  <c r="G3497" i="257"/>
  <c r="G3498" i="257"/>
  <c r="G3499" i="257"/>
  <c r="G3500" i="257"/>
  <c r="G3501" i="257"/>
  <c r="G3502" i="257"/>
  <c r="G3503" i="257"/>
  <c r="G3504" i="257"/>
  <c r="G3505" i="257"/>
  <c r="G3506" i="257"/>
  <c r="G3507" i="257"/>
  <c r="G3508" i="257"/>
  <c r="G3509" i="257"/>
  <c r="G3510" i="257"/>
  <c r="G3511" i="257"/>
  <c r="G3512" i="257"/>
  <c r="G3513" i="257"/>
  <c r="G3514" i="257"/>
  <c r="G3515" i="257"/>
  <c r="G3516" i="257"/>
  <c r="G3517" i="257"/>
  <c r="G3518" i="257"/>
  <c r="G3519" i="257"/>
  <c r="G3520" i="257"/>
  <c r="G3521" i="257"/>
  <c r="G3522" i="257"/>
  <c r="G3523" i="257"/>
  <c r="G3524" i="257"/>
  <c r="G3525" i="257"/>
  <c r="G3526" i="257"/>
  <c r="G3527" i="257"/>
  <c r="G3528" i="257"/>
  <c r="G3529" i="257"/>
  <c r="G3530" i="257"/>
  <c r="G3531" i="257"/>
  <c r="G3532" i="257"/>
  <c r="G3533" i="257"/>
  <c r="G3534" i="257"/>
  <c r="G3535" i="257"/>
  <c r="G3536" i="257"/>
  <c r="G3537" i="257"/>
  <c r="G3538" i="257"/>
  <c r="G3539" i="257"/>
  <c r="G3540" i="257"/>
  <c r="G3541" i="257"/>
  <c r="G3542" i="257"/>
  <c r="G3543" i="257"/>
  <c r="G3544" i="257"/>
  <c r="G3545" i="257"/>
  <c r="G3546" i="257"/>
  <c r="G3547" i="257"/>
  <c r="G3548" i="257"/>
  <c r="G3549" i="257"/>
  <c r="G3550" i="257"/>
  <c r="G3551" i="257"/>
  <c r="G3552" i="257"/>
  <c r="G3553" i="257"/>
  <c r="G3554" i="257"/>
  <c r="G3555" i="257"/>
  <c r="G3556" i="257"/>
  <c r="G3557" i="257"/>
  <c r="G3558" i="257"/>
  <c r="G3559" i="257"/>
  <c r="G3560" i="257"/>
  <c r="G3561" i="257"/>
  <c r="G3562" i="257"/>
  <c r="G3563" i="257"/>
  <c r="G3564" i="257"/>
  <c r="G3565" i="257"/>
  <c r="G3566" i="257"/>
  <c r="G3567" i="257"/>
  <c r="G3568" i="257"/>
  <c r="G3569" i="257"/>
  <c r="G3570" i="257"/>
  <c r="G3571" i="257"/>
  <c r="G3572" i="257"/>
  <c r="G3573" i="257"/>
  <c r="G3574" i="257"/>
  <c r="G3575" i="257"/>
  <c r="G3576" i="257"/>
  <c r="G3577" i="257"/>
  <c r="G3578" i="257"/>
  <c r="G3579" i="257"/>
  <c r="G3580" i="257"/>
  <c r="G3581" i="257"/>
  <c r="G3582" i="257"/>
  <c r="G3583" i="257"/>
  <c r="G3584" i="257"/>
  <c r="G3585" i="257"/>
  <c r="G3586" i="257"/>
  <c r="G3587" i="257"/>
  <c r="G3588" i="257"/>
  <c r="G3589" i="257"/>
  <c r="G3590" i="257"/>
  <c r="G3591" i="257"/>
  <c r="G3592" i="257"/>
  <c r="G3593" i="257"/>
  <c r="G3594" i="257"/>
  <c r="G3595" i="257"/>
  <c r="G3596" i="257"/>
  <c r="G3597" i="257"/>
  <c r="G3598" i="257"/>
  <c r="G3599" i="257"/>
  <c r="G3600" i="257"/>
  <c r="G3601" i="257"/>
  <c r="G3602" i="257"/>
  <c r="G3603" i="257"/>
  <c r="G3604" i="257"/>
  <c r="G3605" i="257"/>
  <c r="G3606" i="257"/>
  <c r="G3607" i="257"/>
  <c r="G3608" i="257"/>
  <c r="G3609" i="257"/>
  <c r="G3610" i="257"/>
  <c r="G3611" i="257"/>
  <c r="G3612" i="257"/>
  <c r="G3613" i="257"/>
  <c r="G3614" i="257"/>
  <c r="G3615" i="257"/>
  <c r="G3616" i="257"/>
  <c r="G3617" i="257"/>
  <c r="G3618" i="257"/>
  <c r="G3619" i="257"/>
  <c r="G3620" i="257"/>
  <c r="G3621" i="257"/>
  <c r="G3622" i="257"/>
  <c r="G3623" i="257"/>
  <c r="G3624" i="257"/>
  <c r="G3625" i="257"/>
  <c r="G3626" i="257"/>
  <c r="G3627" i="257"/>
  <c r="G3628" i="257"/>
  <c r="G3629" i="257"/>
  <c r="G3630" i="257"/>
  <c r="G3631" i="257"/>
  <c r="G3632" i="257"/>
  <c r="G3633" i="257"/>
  <c r="G3634" i="257"/>
  <c r="G3635" i="257"/>
  <c r="G3636" i="257"/>
  <c r="G3637" i="257"/>
  <c r="G3638" i="257"/>
  <c r="G3639" i="257"/>
  <c r="G3640" i="257"/>
  <c r="G3641" i="257"/>
  <c r="G3642" i="257"/>
  <c r="G3643" i="257"/>
  <c r="G3644" i="257"/>
  <c r="G3645" i="257"/>
  <c r="G3646" i="257"/>
  <c r="G3647" i="257"/>
  <c r="G3648" i="257"/>
  <c r="G3649" i="257"/>
  <c r="G3650" i="257"/>
  <c r="G3651" i="257"/>
  <c r="G3652" i="257"/>
  <c r="G3653" i="257"/>
  <c r="G3654" i="257"/>
  <c r="G3655" i="257"/>
  <c r="G3656" i="257"/>
  <c r="G3657" i="257"/>
  <c r="G3658" i="257"/>
  <c r="G3659" i="257"/>
  <c r="G3660" i="257"/>
  <c r="G3661" i="257"/>
  <c r="G3662" i="257"/>
  <c r="G3663" i="257"/>
  <c r="G3664" i="257"/>
  <c r="G3665" i="257"/>
  <c r="G3666" i="257"/>
  <c r="G3667" i="257"/>
  <c r="G3668" i="257"/>
  <c r="G3669" i="257"/>
  <c r="G3670" i="257"/>
  <c r="G3671" i="257"/>
  <c r="G3672" i="257"/>
  <c r="G3673" i="257"/>
  <c r="G3674" i="257"/>
  <c r="G3675" i="257"/>
  <c r="G3676" i="257"/>
  <c r="G3677" i="257"/>
  <c r="G3678" i="257"/>
  <c r="G3679" i="257"/>
  <c r="G3680" i="257"/>
  <c r="G3681" i="257"/>
  <c r="G3682" i="257"/>
  <c r="G3683" i="257"/>
  <c r="G3684" i="257"/>
  <c r="G3685" i="257"/>
  <c r="G3686" i="257"/>
  <c r="G3687" i="257"/>
  <c r="G3688" i="257"/>
  <c r="G3689" i="257"/>
  <c r="G3690" i="257"/>
  <c r="G3691" i="257"/>
  <c r="G3692" i="257"/>
  <c r="G3693" i="257"/>
  <c r="G3694" i="257"/>
  <c r="G3695" i="257"/>
  <c r="G3696" i="257"/>
  <c r="G3697" i="257"/>
  <c r="G3698" i="257"/>
  <c r="G3699" i="257"/>
  <c r="G3700" i="257"/>
  <c r="G3701" i="257"/>
  <c r="G3702" i="257"/>
  <c r="G3703" i="257"/>
  <c r="G3704" i="257"/>
  <c r="G3705" i="257"/>
  <c r="G3706" i="257"/>
  <c r="G3707" i="257"/>
  <c r="G3708" i="257"/>
  <c r="G3709" i="257"/>
  <c r="G3710" i="257"/>
  <c r="G3711" i="257"/>
  <c r="G3712" i="257"/>
  <c r="G3713" i="257"/>
  <c r="G3714" i="257"/>
  <c r="G3715" i="257"/>
  <c r="G3716" i="257"/>
  <c r="G3717" i="257"/>
  <c r="G3718" i="257"/>
  <c r="G3719" i="257"/>
  <c r="G3720" i="257"/>
  <c r="G3721" i="257"/>
  <c r="G3722" i="257"/>
  <c r="G3723" i="257"/>
  <c r="G3724" i="257"/>
  <c r="G3725" i="257"/>
  <c r="G3726" i="257"/>
  <c r="G3727" i="257"/>
  <c r="G3728" i="257"/>
  <c r="G3729" i="257"/>
  <c r="G3730" i="257"/>
  <c r="G3731" i="257"/>
  <c r="G3732" i="257"/>
  <c r="G3733" i="257"/>
  <c r="G3734" i="257"/>
  <c r="G3735" i="257"/>
  <c r="G3736" i="257"/>
  <c r="G3737" i="257"/>
  <c r="G3738" i="257"/>
  <c r="G3739" i="257"/>
  <c r="G3740" i="257"/>
  <c r="G3741" i="257"/>
  <c r="G3742" i="257"/>
  <c r="G3743" i="257"/>
  <c r="G3744" i="257"/>
  <c r="G3745" i="257"/>
  <c r="G3746" i="257"/>
  <c r="G3747" i="257"/>
  <c r="G3748" i="257"/>
  <c r="G3749" i="257"/>
  <c r="G3750" i="257"/>
  <c r="G3751" i="257"/>
  <c r="G3752" i="257"/>
  <c r="G3753" i="257"/>
  <c r="G3754" i="257"/>
  <c r="G3755" i="257"/>
  <c r="G3756" i="257"/>
  <c r="G3757" i="257"/>
  <c r="G3758" i="257"/>
  <c r="G3759" i="257"/>
  <c r="G3760" i="257"/>
  <c r="G3761" i="257"/>
  <c r="G3762" i="257"/>
  <c r="G3763" i="257"/>
  <c r="G3764" i="257"/>
  <c r="G3765" i="257"/>
  <c r="G3766" i="257"/>
  <c r="G3767" i="257"/>
  <c r="G3768" i="257"/>
  <c r="G3769" i="257"/>
  <c r="G3770" i="257"/>
  <c r="G3771" i="257"/>
  <c r="G3772" i="257"/>
  <c r="G3773" i="257"/>
  <c r="G3774" i="257"/>
  <c r="G3775" i="257"/>
  <c r="G3776" i="257"/>
  <c r="G3777" i="257"/>
  <c r="G3778" i="257"/>
  <c r="G3779" i="257"/>
  <c r="G3780" i="257"/>
  <c r="G3781" i="257"/>
  <c r="G3782" i="257"/>
  <c r="G3783" i="257"/>
  <c r="G3784" i="257"/>
  <c r="G3785" i="257"/>
  <c r="G3786" i="257"/>
  <c r="G3787" i="257"/>
  <c r="G3788" i="257"/>
  <c r="G3789" i="257"/>
  <c r="G3790" i="257"/>
  <c r="G3791" i="257"/>
  <c r="G3792" i="257"/>
  <c r="G3793" i="257"/>
  <c r="G3794" i="257"/>
  <c r="G3795" i="257"/>
  <c r="G3796" i="257"/>
  <c r="G3797" i="257"/>
  <c r="G3798" i="257"/>
  <c r="G3799" i="257"/>
  <c r="G3800" i="257"/>
  <c r="G3801" i="257"/>
  <c r="G3802" i="257"/>
  <c r="G3803" i="257"/>
  <c r="G3804" i="257"/>
  <c r="G3805" i="257"/>
  <c r="G3806" i="257"/>
  <c r="G3807" i="257"/>
  <c r="G3808" i="257"/>
  <c r="G3809" i="257"/>
  <c r="G3810" i="257"/>
  <c r="G3811" i="257"/>
  <c r="G3812" i="257"/>
  <c r="G3813" i="257"/>
  <c r="G3814" i="257"/>
  <c r="G3815" i="257"/>
  <c r="G3816" i="257"/>
  <c r="G3817" i="257"/>
  <c r="G3818" i="257"/>
  <c r="G3819" i="257"/>
  <c r="G3820" i="257"/>
  <c r="G3821" i="257"/>
  <c r="G3822" i="257"/>
  <c r="G3823" i="257"/>
  <c r="G3824" i="257"/>
  <c r="G3825" i="257"/>
  <c r="G3826" i="257"/>
  <c r="G3827" i="257"/>
  <c r="G3828" i="257"/>
  <c r="G3829" i="257"/>
  <c r="G3830" i="257"/>
  <c r="G3831" i="257"/>
  <c r="G3832" i="257"/>
  <c r="G3833" i="257"/>
  <c r="G3834" i="257"/>
  <c r="G3835" i="257"/>
  <c r="G3836" i="257"/>
  <c r="G3837" i="257"/>
  <c r="G3838" i="257"/>
  <c r="G3839" i="257"/>
  <c r="G3840" i="257"/>
  <c r="G3841" i="257"/>
  <c r="G3842" i="257"/>
  <c r="G3843" i="257"/>
  <c r="G3844" i="257"/>
  <c r="G3845" i="257"/>
  <c r="G3846" i="257"/>
  <c r="G3847" i="257"/>
  <c r="G3848" i="257"/>
  <c r="G3849" i="257"/>
  <c r="G3850" i="257"/>
  <c r="G3851" i="257"/>
  <c r="G3852" i="257"/>
  <c r="G3853" i="257"/>
  <c r="G3854" i="257"/>
  <c r="G3855" i="257"/>
  <c r="G3856" i="257"/>
  <c r="G3857" i="257"/>
  <c r="G3858" i="257"/>
  <c r="G3859" i="257"/>
  <c r="G3860" i="257"/>
  <c r="G3861" i="257"/>
  <c r="G3862" i="257"/>
  <c r="G3863" i="257"/>
  <c r="G3864" i="257"/>
  <c r="G3865" i="257"/>
  <c r="G3866" i="257"/>
  <c r="G3867" i="257"/>
  <c r="G3868" i="257"/>
  <c r="G3869" i="257"/>
  <c r="G3870" i="257"/>
  <c r="G3871" i="257"/>
  <c r="G3872" i="257"/>
  <c r="G3873" i="257"/>
  <c r="G3874" i="257"/>
  <c r="G3875" i="257"/>
  <c r="G3876" i="257"/>
  <c r="G3877" i="257"/>
  <c r="G3878" i="257"/>
  <c r="G3879" i="257"/>
  <c r="G3880" i="257"/>
  <c r="G3881" i="257"/>
  <c r="G3882" i="257"/>
  <c r="G3883" i="257"/>
  <c r="G3884" i="257"/>
  <c r="G3885" i="257"/>
  <c r="G3886" i="257"/>
  <c r="G3887" i="257"/>
  <c r="G3888" i="257"/>
  <c r="G3889" i="257"/>
  <c r="G3890" i="257"/>
  <c r="G3891" i="257"/>
  <c r="G3892" i="257"/>
  <c r="G3893" i="257"/>
  <c r="G3894" i="257"/>
  <c r="G3895" i="257"/>
  <c r="G3896" i="257"/>
  <c r="G3897" i="257"/>
  <c r="G3898" i="257"/>
  <c r="G3899" i="257"/>
  <c r="G3900" i="257"/>
  <c r="G3901" i="257"/>
  <c r="G3902" i="257"/>
  <c r="G3903" i="257"/>
  <c r="G3904" i="257"/>
  <c r="G3905" i="257"/>
  <c r="G3906" i="257"/>
  <c r="G3907" i="257"/>
  <c r="G3908" i="257"/>
  <c r="G3909" i="257"/>
  <c r="G3910" i="257"/>
  <c r="G3911" i="257"/>
  <c r="G3912" i="257"/>
  <c r="G3913" i="257"/>
  <c r="G3914" i="257"/>
  <c r="G3915" i="257"/>
  <c r="G3916" i="257"/>
  <c r="G3917" i="257"/>
  <c r="G3918" i="257"/>
  <c r="G3919" i="257"/>
  <c r="G3920" i="257"/>
  <c r="G3921" i="257"/>
  <c r="G3922" i="257"/>
  <c r="G3923" i="257"/>
  <c r="G3924" i="257"/>
  <c r="G3925" i="257"/>
  <c r="G3926" i="257"/>
  <c r="G3927" i="257"/>
  <c r="G3928" i="257"/>
  <c r="G3929" i="257"/>
  <c r="G3930" i="257"/>
  <c r="G3931" i="257"/>
  <c r="G3932" i="257"/>
  <c r="G3933" i="257"/>
  <c r="G3934" i="257"/>
  <c r="G3935" i="257"/>
  <c r="G3936" i="257"/>
  <c r="G3937" i="257"/>
  <c r="G3938" i="257"/>
  <c r="G3939" i="257"/>
  <c r="G3940" i="257"/>
  <c r="G3941" i="257"/>
  <c r="G3942" i="257"/>
  <c r="G3943" i="257"/>
  <c r="G3944" i="257"/>
  <c r="G3945" i="257"/>
  <c r="G3946" i="257"/>
  <c r="G3947" i="257"/>
  <c r="G3948" i="257"/>
  <c r="G3949" i="257"/>
  <c r="G3950" i="257"/>
  <c r="G3951" i="257"/>
  <c r="G3952" i="257"/>
  <c r="G3953" i="257"/>
  <c r="G3954" i="257"/>
  <c r="G3955" i="257"/>
  <c r="G3956" i="257"/>
  <c r="G3957" i="257"/>
  <c r="G3958" i="257"/>
  <c r="G3959" i="257"/>
  <c r="G3960" i="257"/>
  <c r="G3961" i="257"/>
  <c r="G3962" i="257"/>
  <c r="G3963" i="257"/>
  <c r="G3964" i="257"/>
  <c r="G3965" i="257"/>
  <c r="G3966" i="257"/>
  <c r="G3967" i="257"/>
  <c r="G3968" i="257"/>
  <c r="G3969" i="257"/>
  <c r="G3970" i="257"/>
  <c r="G3971" i="257"/>
  <c r="G3972" i="257"/>
  <c r="G3973" i="257"/>
  <c r="G3974" i="257"/>
  <c r="G3975" i="257"/>
  <c r="G3976" i="257"/>
  <c r="G3977" i="257"/>
  <c r="G3978" i="257"/>
  <c r="G3979" i="257"/>
  <c r="G3980" i="257"/>
  <c r="G3981" i="257"/>
  <c r="G3982" i="257"/>
  <c r="G3983" i="257"/>
  <c r="G3984" i="257"/>
  <c r="G3985" i="257"/>
  <c r="G3986" i="257"/>
  <c r="G3987" i="257"/>
  <c r="G3988" i="257"/>
  <c r="G3989" i="257"/>
  <c r="G3990" i="257"/>
  <c r="G3991" i="257"/>
  <c r="G3992" i="257"/>
  <c r="G3993" i="257"/>
  <c r="G3994" i="257"/>
  <c r="G3995" i="257"/>
  <c r="G3996" i="257"/>
  <c r="G3997" i="257"/>
  <c r="G3998" i="257"/>
  <c r="G3999" i="257"/>
  <c r="G4000" i="257"/>
  <c r="G4001" i="257"/>
  <c r="G4002" i="257"/>
  <c r="G4003" i="257"/>
  <c r="G4004" i="257"/>
  <c r="G4005" i="257"/>
  <c r="G4006" i="257"/>
  <c r="G4007" i="257"/>
  <c r="G4008" i="257"/>
  <c r="G4009" i="257"/>
  <c r="G4010" i="257"/>
  <c r="G4011" i="257"/>
  <c r="G4012" i="257"/>
  <c r="G4013" i="257"/>
  <c r="G4014" i="257"/>
  <c r="G4015" i="257"/>
  <c r="G4016" i="257"/>
  <c r="G4017" i="257"/>
  <c r="G4018" i="257"/>
  <c r="G4019" i="257"/>
  <c r="G4020" i="257"/>
  <c r="G4021" i="257"/>
  <c r="G4022" i="257"/>
  <c r="G4023" i="257"/>
  <c r="G4024" i="257"/>
  <c r="G4025" i="257"/>
  <c r="G4026" i="257"/>
  <c r="G4027" i="257"/>
  <c r="G4028" i="257"/>
  <c r="G4029" i="257"/>
  <c r="G4030" i="257"/>
  <c r="G4031" i="257"/>
  <c r="G4032" i="257"/>
  <c r="G4033" i="257"/>
  <c r="G4034" i="257"/>
  <c r="G4035" i="257"/>
  <c r="G4036" i="257"/>
  <c r="G4037" i="257"/>
  <c r="G4038" i="257"/>
  <c r="G4039" i="257"/>
  <c r="G4040" i="257"/>
  <c r="G4041" i="257"/>
  <c r="G4042" i="257"/>
  <c r="G4043" i="257"/>
  <c r="G4044" i="257"/>
  <c r="G4045" i="257"/>
  <c r="G4046" i="257"/>
  <c r="G4047" i="257"/>
  <c r="G4048" i="257"/>
  <c r="G4049" i="257"/>
  <c r="G4050" i="257"/>
  <c r="G4051" i="257"/>
  <c r="G4052" i="257"/>
  <c r="G4053" i="257"/>
  <c r="G4054" i="257"/>
  <c r="G4055" i="257"/>
  <c r="G4056" i="257"/>
  <c r="G4057" i="257"/>
  <c r="G4058" i="257"/>
  <c r="G4059" i="257"/>
  <c r="G4060" i="257"/>
  <c r="G4061" i="257"/>
  <c r="G4062" i="257"/>
  <c r="G4063" i="257"/>
  <c r="G4064" i="257"/>
  <c r="G4065" i="257"/>
  <c r="G4066" i="257"/>
  <c r="G4067" i="257"/>
  <c r="G4068" i="257"/>
  <c r="G4069" i="257"/>
  <c r="G4070" i="257"/>
  <c r="G4071" i="257"/>
  <c r="G4072" i="257"/>
  <c r="G4073" i="257"/>
  <c r="G4074" i="257"/>
  <c r="G4075" i="257"/>
  <c r="G4076" i="257"/>
  <c r="G4077" i="257"/>
  <c r="G4078" i="257"/>
  <c r="G4079" i="257"/>
  <c r="G4080" i="257"/>
  <c r="G4081" i="257"/>
  <c r="G4082" i="257"/>
  <c r="G4083" i="257"/>
  <c r="G4084" i="257"/>
  <c r="G4085" i="257"/>
  <c r="G4086" i="257"/>
  <c r="G4087" i="257"/>
  <c r="G4088" i="257"/>
  <c r="G4089" i="257"/>
  <c r="G4090" i="257"/>
  <c r="G4091" i="257"/>
  <c r="G4092" i="257"/>
  <c r="G4093" i="257"/>
  <c r="G4094" i="257"/>
  <c r="G4095" i="257"/>
  <c r="G4096" i="257"/>
  <c r="G4097" i="257"/>
  <c r="G4098" i="257"/>
  <c r="G4099" i="257"/>
  <c r="G4100" i="257"/>
  <c r="G4101" i="257"/>
  <c r="G4102" i="257"/>
  <c r="G4103" i="257"/>
  <c r="G4104" i="257"/>
  <c r="G4105" i="257"/>
  <c r="G4106" i="257"/>
  <c r="G4107" i="257"/>
  <c r="G4108" i="257"/>
  <c r="G4109" i="257"/>
  <c r="G4110" i="257"/>
  <c r="G4111" i="257"/>
  <c r="G4112" i="257"/>
  <c r="G4113" i="257"/>
  <c r="G4114" i="257"/>
  <c r="G4115" i="257"/>
  <c r="G4116" i="257"/>
  <c r="G4117" i="257"/>
  <c r="G4118" i="257"/>
  <c r="G4119" i="257"/>
  <c r="G4120" i="257"/>
  <c r="G4121" i="257"/>
  <c r="G4122" i="257"/>
  <c r="G4123" i="257"/>
  <c r="G4124" i="257"/>
  <c r="G4125" i="257"/>
  <c r="G4126" i="257"/>
  <c r="G4127" i="257"/>
  <c r="G4128" i="257"/>
  <c r="G4129" i="257"/>
  <c r="G4130" i="257"/>
  <c r="G4131" i="257"/>
  <c r="G4132" i="257"/>
  <c r="G4133" i="257"/>
  <c r="G4134" i="257"/>
  <c r="G4135" i="257"/>
  <c r="G4136" i="257"/>
  <c r="G4137" i="257"/>
  <c r="G4138" i="257"/>
  <c r="G4139" i="257"/>
  <c r="G4140" i="257"/>
  <c r="G4141" i="257"/>
  <c r="G4142" i="257"/>
  <c r="G4143" i="257"/>
  <c r="G4144" i="257"/>
  <c r="G4145" i="257"/>
  <c r="G4146" i="257"/>
  <c r="G4147" i="257"/>
  <c r="G4148" i="257"/>
  <c r="G4149" i="257"/>
  <c r="G4150" i="257"/>
  <c r="G4151" i="257"/>
  <c r="G4152" i="257"/>
  <c r="G4153" i="257"/>
  <c r="G4154" i="257"/>
  <c r="G4155" i="257"/>
  <c r="G4156" i="257"/>
  <c r="G4157" i="257"/>
  <c r="G4158" i="257"/>
  <c r="G4159" i="257"/>
  <c r="G4160" i="257"/>
  <c r="G4161" i="257"/>
  <c r="G4162" i="257"/>
  <c r="G4163" i="257"/>
  <c r="G4164" i="257"/>
  <c r="G4165" i="257"/>
  <c r="G4166" i="257"/>
  <c r="G4167" i="257"/>
  <c r="G4168" i="257"/>
  <c r="G4169" i="257"/>
  <c r="G4170" i="257"/>
  <c r="G4171" i="257"/>
  <c r="G4172" i="257"/>
  <c r="G4173" i="257"/>
  <c r="G4174" i="257"/>
  <c r="G4175" i="257"/>
  <c r="G4176" i="257"/>
  <c r="G4177" i="257"/>
  <c r="G4178" i="257"/>
  <c r="G4179" i="257"/>
  <c r="G4180" i="257"/>
  <c r="G4181" i="257"/>
  <c r="G4182" i="257"/>
  <c r="G4183" i="257"/>
  <c r="G4184" i="257"/>
  <c r="G4185" i="257"/>
  <c r="G4186" i="257"/>
  <c r="G4187" i="257"/>
  <c r="G4188" i="257"/>
  <c r="G4189" i="257"/>
  <c r="G4190" i="257"/>
  <c r="G4191" i="257"/>
  <c r="G4192" i="257"/>
  <c r="G4193" i="257"/>
  <c r="G4194" i="257"/>
  <c r="G4195" i="257"/>
  <c r="G4196" i="257"/>
  <c r="G4197" i="257"/>
  <c r="G4198" i="257"/>
  <c r="G4199" i="257"/>
  <c r="G4200" i="257"/>
  <c r="G4201" i="257"/>
  <c r="G4202" i="257"/>
  <c r="G4203" i="257"/>
  <c r="G4204" i="257"/>
  <c r="G4205" i="257"/>
  <c r="G4206" i="257"/>
  <c r="G4207" i="257"/>
  <c r="G4208" i="257"/>
  <c r="G4209" i="257"/>
  <c r="G4210" i="257"/>
  <c r="G4211" i="257"/>
  <c r="G4212" i="257"/>
  <c r="G4213" i="257"/>
  <c r="G4214" i="257"/>
  <c r="G4215" i="257"/>
  <c r="G4216" i="257"/>
  <c r="G4217" i="257"/>
  <c r="G4218" i="257"/>
  <c r="G4219" i="257"/>
  <c r="G4220" i="257"/>
  <c r="G4221" i="257"/>
  <c r="G4222" i="257"/>
  <c r="G4223" i="257"/>
  <c r="G4224" i="257"/>
  <c r="G4225" i="257"/>
  <c r="G4226" i="257"/>
  <c r="G4227" i="257"/>
  <c r="G4228" i="257"/>
  <c r="G4229" i="257"/>
  <c r="G4230" i="257"/>
  <c r="G4231" i="257"/>
  <c r="G4232" i="257"/>
  <c r="G4233" i="257"/>
  <c r="G4234" i="257"/>
  <c r="G4235" i="257"/>
  <c r="G4236" i="257"/>
  <c r="G4237" i="257"/>
  <c r="G4238" i="257"/>
  <c r="G4239" i="257"/>
  <c r="G4240" i="257"/>
  <c r="G4241" i="257"/>
  <c r="G4242" i="257"/>
  <c r="G4243" i="257"/>
  <c r="G4244" i="257"/>
  <c r="G4245" i="257"/>
  <c r="G4246" i="257"/>
  <c r="G4247" i="257"/>
  <c r="G4248" i="257"/>
  <c r="G4249" i="257"/>
  <c r="G4250" i="257"/>
  <c r="G4251" i="257"/>
  <c r="G4252" i="257"/>
  <c r="G4253" i="257"/>
  <c r="G4254" i="257"/>
  <c r="G4255" i="257"/>
  <c r="G4256" i="257"/>
  <c r="G4257" i="257"/>
  <c r="G4258" i="257"/>
  <c r="G4259" i="257"/>
  <c r="G4260" i="257"/>
  <c r="G4261" i="257"/>
  <c r="G4262" i="257"/>
  <c r="G4263" i="257"/>
  <c r="G4264" i="257"/>
  <c r="G4265" i="257"/>
  <c r="G4266" i="257"/>
  <c r="G4267" i="257"/>
  <c r="G4268" i="257"/>
  <c r="G4269" i="257"/>
  <c r="G4270" i="257"/>
  <c r="G4271" i="257"/>
  <c r="G4272" i="257"/>
  <c r="G4273" i="257"/>
  <c r="G4274" i="257"/>
  <c r="G4275" i="257"/>
  <c r="G4276" i="257"/>
  <c r="G4277" i="257"/>
  <c r="G4278" i="257"/>
  <c r="G4279" i="257"/>
  <c r="G4280" i="257"/>
  <c r="G4281" i="257"/>
  <c r="G4282" i="257"/>
  <c r="G4283" i="257"/>
  <c r="G4284" i="257"/>
  <c r="G4285" i="257"/>
  <c r="G4286" i="257"/>
  <c r="G4287" i="257"/>
  <c r="G4288" i="257"/>
  <c r="G4289" i="257"/>
  <c r="G4290" i="257"/>
  <c r="G4291" i="257"/>
  <c r="G4292" i="257"/>
  <c r="G4293" i="257"/>
  <c r="G4294" i="257"/>
  <c r="G4295" i="257"/>
  <c r="G4296" i="257"/>
  <c r="G4297" i="257"/>
  <c r="G4298" i="257"/>
  <c r="G4299" i="257"/>
  <c r="G4300" i="257"/>
  <c r="G4301" i="257"/>
  <c r="G4302" i="257"/>
  <c r="G4303" i="257"/>
  <c r="G4304" i="257"/>
  <c r="G4305" i="257"/>
  <c r="G4306" i="257"/>
  <c r="G4307" i="257"/>
  <c r="G4308" i="257"/>
  <c r="G4309" i="257"/>
  <c r="G4310" i="257"/>
  <c r="G4311" i="257"/>
  <c r="G4312" i="257"/>
  <c r="G4313" i="257"/>
  <c r="G4314" i="257"/>
  <c r="G4315" i="257"/>
  <c r="G4316" i="257"/>
  <c r="G4317" i="257"/>
  <c r="G4318" i="257"/>
  <c r="G4319" i="257"/>
  <c r="G4320" i="257"/>
  <c r="G4321" i="257"/>
  <c r="G4322" i="257"/>
  <c r="G4323" i="257"/>
  <c r="G4324" i="257"/>
  <c r="G4325" i="257"/>
  <c r="G4326" i="257"/>
  <c r="G4327" i="257"/>
  <c r="G4328" i="257"/>
  <c r="G4329" i="257"/>
  <c r="G4330" i="257"/>
  <c r="G4331" i="257"/>
  <c r="G4332" i="257"/>
  <c r="G4333" i="257"/>
  <c r="G4334" i="257"/>
  <c r="G4335" i="257"/>
  <c r="G4336" i="257"/>
  <c r="G4337" i="257"/>
  <c r="G4338" i="257"/>
  <c r="G4339" i="257"/>
  <c r="G4340" i="257"/>
  <c r="G4341" i="257"/>
  <c r="G4342" i="257"/>
  <c r="G4343" i="257"/>
  <c r="G4344" i="257"/>
  <c r="G4345" i="257"/>
  <c r="G4346" i="257"/>
  <c r="G4347" i="257"/>
  <c r="G4348" i="257"/>
  <c r="G4349" i="257"/>
  <c r="G4350" i="257"/>
  <c r="G4351" i="257"/>
  <c r="G4352" i="257"/>
  <c r="G4353" i="257"/>
  <c r="G4354" i="257"/>
  <c r="G4355" i="257"/>
  <c r="G4356" i="257"/>
  <c r="G4357" i="257"/>
  <c r="G4358" i="257"/>
  <c r="G4359" i="257"/>
  <c r="G4360" i="257"/>
  <c r="G4361" i="257"/>
  <c r="G4362" i="257"/>
  <c r="G4363" i="257"/>
  <c r="G4364" i="257"/>
  <c r="G4365" i="257"/>
  <c r="G4366" i="257"/>
  <c r="G4367" i="257"/>
  <c r="G4368" i="257"/>
  <c r="G4369" i="257"/>
  <c r="G4370" i="257"/>
  <c r="G4371" i="257"/>
  <c r="G4372" i="257"/>
  <c r="G4373" i="257"/>
  <c r="G4374" i="257"/>
  <c r="G4375" i="257"/>
  <c r="G4376" i="257"/>
  <c r="G4377" i="257"/>
  <c r="G4378" i="257"/>
  <c r="G4379" i="257"/>
  <c r="G4380" i="257"/>
  <c r="G4381" i="257"/>
  <c r="G4382" i="257"/>
  <c r="G4383" i="257"/>
  <c r="G4384" i="257"/>
  <c r="G4385" i="257"/>
  <c r="G4386" i="257"/>
  <c r="G4387" i="257"/>
  <c r="G4388" i="257"/>
  <c r="G4389" i="257"/>
  <c r="G4390" i="257"/>
  <c r="G4391" i="257"/>
  <c r="G4392" i="257"/>
  <c r="G4393" i="257"/>
  <c r="G4394" i="257"/>
  <c r="G4395" i="257"/>
  <c r="G4396" i="257"/>
  <c r="G4397" i="257"/>
  <c r="G4398" i="257"/>
  <c r="G4399" i="257"/>
  <c r="G4400" i="257"/>
  <c r="G4401" i="257"/>
  <c r="G4402" i="257"/>
  <c r="G4403" i="257"/>
  <c r="G4404" i="257"/>
  <c r="G4405" i="257"/>
  <c r="G4406" i="257"/>
  <c r="G4407" i="257"/>
  <c r="G4408" i="257"/>
  <c r="G4409" i="257"/>
  <c r="G4410" i="257"/>
  <c r="G4411" i="257"/>
  <c r="G4412" i="257"/>
  <c r="G4413" i="257"/>
  <c r="G4414" i="257"/>
  <c r="G4415" i="257"/>
  <c r="G4416" i="257"/>
  <c r="G4417" i="257"/>
  <c r="G4418" i="257"/>
  <c r="G4419" i="257"/>
  <c r="G4420" i="257"/>
  <c r="G4421" i="257"/>
  <c r="G4422" i="257"/>
  <c r="G4423" i="257"/>
  <c r="G4424" i="257"/>
  <c r="G4425" i="257"/>
  <c r="G4426" i="257"/>
  <c r="G4427" i="257"/>
  <c r="G4428" i="257"/>
  <c r="G4429" i="257"/>
  <c r="G4430" i="257"/>
  <c r="G4431" i="257"/>
  <c r="G4432" i="257"/>
  <c r="G4433" i="257"/>
  <c r="G4434" i="257"/>
  <c r="G4435" i="257"/>
  <c r="G4436" i="257"/>
  <c r="G4437" i="257"/>
  <c r="G4438" i="257"/>
  <c r="G4439" i="257"/>
  <c r="G4440" i="257"/>
  <c r="G4441" i="257"/>
  <c r="G4442" i="257"/>
  <c r="G4443" i="257"/>
  <c r="G4444" i="257"/>
  <c r="G4445" i="257"/>
  <c r="G4446" i="257"/>
  <c r="G4447" i="257"/>
  <c r="G4448" i="257"/>
  <c r="G4449" i="257"/>
  <c r="G4450" i="257"/>
  <c r="G4451" i="257"/>
  <c r="G4452" i="257"/>
  <c r="G4453" i="257"/>
  <c r="G4454" i="257"/>
  <c r="G4455" i="257"/>
  <c r="G4456" i="257"/>
  <c r="G4457" i="257"/>
  <c r="G4458" i="257"/>
  <c r="G4459" i="257"/>
  <c r="G4460" i="257"/>
  <c r="G4461" i="257"/>
  <c r="G4462" i="257"/>
  <c r="G4463" i="257"/>
  <c r="G4464" i="257"/>
  <c r="G4465" i="257"/>
  <c r="G4466" i="257"/>
  <c r="G4467" i="257"/>
  <c r="G4468" i="257"/>
  <c r="G4469" i="257"/>
  <c r="G4470" i="257"/>
  <c r="G4471" i="257"/>
  <c r="G4472" i="257"/>
  <c r="G4473" i="257"/>
  <c r="G4474" i="257"/>
  <c r="G4475" i="257"/>
  <c r="G4476" i="257"/>
  <c r="G4477" i="257"/>
  <c r="G4478" i="257"/>
  <c r="G4479" i="257"/>
  <c r="G4480" i="257"/>
  <c r="G4481" i="257"/>
  <c r="G4482" i="257"/>
  <c r="G4483" i="257"/>
  <c r="G4484" i="257"/>
  <c r="G4485" i="257"/>
  <c r="G4486" i="257"/>
  <c r="G4487" i="257"/>
  <c r="G4488" i="257"/>
  <c r="G4489" i="257"/>
  <c r="G4490" i="257"/>
  <c r="G4491" i="257"/>
  <c r="G4492" i="257"/>
  <c r="G4493" i="257"/>
  <c r="G4494" i="257"/>
  <c r="G4495" i="257"/>
  <c r="G4496" i="257"/>
  <c r="G4497" i="257"/>
  <c r="G4498" i="257"/>
  <c r="G4499" i="257"/>
  <c r="G4500" i="257"/>
  <c r="G4501" i="257"/>
  <c r="G4502" i="257"/>
  <c r="G4503" i="257"/>
  <c r="G4504" i="257"/>
  <c r="G4505" i="257"/>
  <c r="G4506" i="257"/>
  <c r="G4507" i="257"/>
  <c r="G4508" i="257"/>
  <c r="G4509" i="257"/>
  <c r="G4510" i="257"/>
  <c r="G4511" i="257"/>
  <c r="G4512" i="257"/>
  <c r="G4513" i="257"/>
  <c r="G4514" i="257"/>
  <c r="G4515" i="257"/>
  <c r="G4516" i="257"/>
  <c r="G4517" i="257"/>
  <c r="G4518" i="257"/>
  <c r="G4519" i="257"/>
  <c r="G4520" i="257"/>
  <c r="G4521" i="257"/>
  <c r="G4522" i="257"/>
  <c r="G4523" i="257"/>
  <c r="G4524" i="257"/>
  <c r="G4525" i="257"/>
  <c r="G4526" i="257"/>
  <c r="G4527" i="257"/>
  <c r="G4528" i="257"/>
  <c r="G4529" i="257"/>
  <c r="G4530" i="257"/>
  <c r="G4531" i="257"/>
  <c r="G4532" i="257"/>
  <c r="G4533" i="257"/>
  <c r="G4534" i="257"/>
  <c r="G4535" i="257"/>
  <c r="G4536" i="257"/>
  <c r="G4537" i="257"/>
  <c r="G4538" i="257"/>
  <c r="G4539" i="257"/>
  <c r="G4540" i="257"/>
  <c r="G4541" i="257"/>
  <c r="G4542" i="257"/>
  <c r="G4543" i="257"/>
  <c r="G4544" i="257"/>
  <c r="G4545" i="257"/>
  <c r="G4546" i="257"/>
  <c r="G4547" i="257"/>
  <c r="G4548" i="257"/>
  <c r="G4549" i="257"/>
  <c r="G4550" i="257"/>
  <c r="G4551" i="257"/>
  <c r="G4552" i="257"/>
  <c r="G4553" i="257"/>
  <c r="G4554" i="257"/>
  <c r="G4555" i="257"/>
  <c r="G4556" i="257"/>
  <c r="G4557" i="257"/>
  <c r="G4558" i="257"/>
  <c r="G4559" i="257"/>
  <c r="G4560" i="257"/>
  <c r="G4561" i="257"/>
  <c r="G4562" i="257"/>
  <c r="G4563" i="257"/>
  <c r="G4564" i="257"/>
  <c r="G4565" i="257"/>
  <c r="G4566" i="257"/>
  <c r="G4567" i="257"/>
  <c r="G4568" i="257"/>
  <c r="G4569" i="257"/>
  <c r="G4570" i="257"/>
  <c r="G4571" i="257"/>
  <c r="G4572" i="257"/>
  <c r="G4573" i="257"/>
  <c r="G4574" i="257"/>
  <c r="G4575" i="257"/>
  <c r="G4576" i="257"/>
  <c r="G4577" i="257"/>
  <c r="G4578" i="257"/>
  <c r="G4579" i="257"/>
  <c r="G4580" i="257"/>
  <c r="G4581" i="257"/>
  <c r="G4582" i="257"/>
  <c r="G4583" i="257"/>
  <c r="G4584" i="257"/>
  <c r="G4585" i="257"/>
  <c r="G4586" i="257"/>
  <c r="G4587" i="257"/>
  <c r="G4588" i="257"/>
  <c r="G4589" i="257"/>
  <c r="G4590" i="257"/>
  <c r="G4591" i="257"/>
  <c r="G4592" i="257"/>
  <c r="G4593" i="257"/>
  <c r="G4594" i="257"/>
  <c r="G4595" i="257"/>
  <c r="G4596" i="257"/>
  <c r="G4597" i="257"/>
  <c r="G4598" i="257"/>
  <c r="G4599" i="257"/>
  <c r="G4600" i="257"/>
  <c r="G4601" i="257"/>
  <c r="G4602" i="257"/>
  <c r="G4603" i="257"/>
  <c r="G4604" i="257"/>
  <c r="G4605" i="257"/>
  <c r="G4606" i="257"/>
  <c r="G4607" i="257"/>
  <c r="G4608" i="257"/>
  <c r="G4609" i="257"/>
  <c r="G4610" i="257"/>
  <c r="G4611" i="257"/>
  <c r="G4612" i="257"/>
  <c r="G4613" i="257"/>
  <c r="G4614" i="257"/>
  <c r="G4615" i="257"/>
  <c r="G4616" i="257"/>
  <c r="G4617" i="257"/>
  <c r="G4618" i="257"/>
  <c r="G4619" i="257"/>
  <c r="G4620" i="257"/>
  <c r="G4621" i="257"/>
  <c r="G4622" i="257"/>
  <c r="G4623" i="257"/>
  <c r="G4624" i="257"/>
  <c r="G4625" i="257"/>
  <c r="G4626" i="257"/>
  <c r="G4627" i="257"/>
  <c r="G4628" i="257"/>
  <c r="G4629" i="257"/>
  <c r="G4630" i="257"/>
  <c r="G4631" i="257"/>
  <c r="G4632" i="257"/>
  <c r="G4633" i="257"/>
  <c r="G4634" i="257"/>
  <c r="G4635" i="257"/>
  <c r="G4636" i="257"/>
  <c r="G4637" i="257"/>
  <c r="G4638" i="257"/>
  <c r="G4639" i="257"/>
  <c r="G4640" i="257"/>
  <c r="G4641" i="257"/>
  <c r="G4642" i="257"/>
  <c r="G4643" i="257"/>
  <c r="G4644" i="257"/>
  <c r="G4645" i="257"/>
  <c r="G4646" i="257"/>
  <c r="G4647" i="257"/>
  <c r="G4648" i="257"/>
  <c r="G4649" i="257"/>
  <c r="G4650" i="257"/>
  <c r="G4651" i="257"/>
  <c r="G4652" i="257"/>
  <c r="G4653" i="257"/>
  <c r="G4654" i="257"/>
  <c r="G4655" i="257"/>
  <c r="G4656" i="257"/>
  <c r="G4657" i="257"/>
  <c r="G4658" i="257"/>
  <c r="G4659" i="257"/>
  <c r="G4660" i="257"/>
  <c r="G4661" i="257"/>
  <c r="G4662" i="257"/>
  <c r="G4663" i="257"/>
  <c r="G4664" i="257"/>
  <c r="G4665" i="257"/>
  <c r="G4666" i="257"/>
  <c r="G4667" i="257"/>
  <c r="G4668" i="257"/>
  <c r="G4669" i="257"/>
  <c r="G4670" i="257"/>
  <c r="G4671" i="257"/>
  <c r="G4672" i="257"/>
  <c r="G4673" i="257"/>
  <c r="G4674" i="257"/>
  <c r="G4675" i="257"/>
  <c r="G4676" i="257"/>
  <c r="G4677" i="257"/>
  <c r="G4678" i="257"/>
  <c r="G4679" i="257"/>
  <c r="G4680" i="257"/>
  <c r="G4681" i="257"/>
  <c r="G4682" i="257"/>
  <c r="G4683" i="257"/>
  <c r="G4684" i="257"/>
  <c r="G4685" i="257"/>
  <c r="G4686" i="257"/>
  <c r="G4687" i="257"/>
  <c r="G4688" i="257"/>
  <c r="G4689" i="257"/>
  <c r="G4690" i="257"/>
  <c r="G4691" i="257"/>
  <c r="G4692" i="257"/>
  <c r="G4693" i="257"/>
  <c r="G4694" i="257"/>
  <c r="G4695" i="257"/>
  <c r="G4696" i="257"/>
  <c r="G4697" i="257"/>
  <c r="G4698" i="257"/>
  <c r="G4699" i="257"/>
  <c r="G4700" i="257"/>
  <c r="G4701" i="257"/>
  <c r="G4702" i="257"/>
  <c r="G4703" i="257"/>
  <c r="G4704" i="257"/>
  <c r="G4705" i="257"/>
  <c r="G4706" i="257"/>
  <c r="G4707" i="257"/>
  <c r="G4708" i="257"/>
  <c r="G4709" i="257"/>
  <c r="G4710" i="257"/>
  <c r="G4711" i="257"/>
  <c r="G4712" i="257"/>
  <c r="G4713" i="257"/>
  <c r="G4714" i="257"/>
  <c r="G4715" i="257"/>
  <c r="G4716" i="257"/>
  <c r="G4717" i="257"/>
  <c r="G4718" i="257"/>
  <c r="G4719" i="257"/>
  <c r="G4720" i="257"/>
  <c r="G4721" i="257"/>
  <c r="G4722" i="257"/>
  <c r="G4723" i="257"/>
  <c r="G4724" i="257"/>
  <c r="G4725" i="257"/>
  <c r="G4726" i="257"/>
  <c r="G4727" i="257"/>
  <c r="G4728" i="257"/>
  <c r="G4729" i="257"/>
  <c r="G4730" i="257"/>
  <c r="G4731" i="257"/>
  <c r="G4732" i="257"/>
  <c r="G4733" i="257"/>
  <c r="G4734" i="257"/>
  <c r="G4735" i="257"/>
  <c r="G4736" i="257"/>
  <c r="G4737" i="257"/>
  <c r="G4738" i="257"/>
  <c r="G4739" i="257"/>
  <c r="G4740" i="257"/>
  <c r="G4741" i="257"/>
  <c r="G4742" i="257"/>
  <c r="G4743" i="257"/>
  <c r="G4744" i="257"/>
  <c r="G4745" i="257"/>
  <c r="G4746" i="257"/>
  <c r="G4747" i="257"/>
  <c r="G4748" i="257"/>
  <c r="G4749" i="257"/>
  <c r="G4750" i="257"/>
  <c r="G4751" i="257"/>
  <c r="G4752" i="257"/>
  <c r="G4753" i="257"/>
  <c r="G4754" i="257"/>
  <c r="G4755" i="257"/>
  <c r="G4756" i="257"/>
  <c r="G4757" i="257"/>
  <c r="G4758" i="257"/>
  <c r="G4759" i="257"/>
  <c r="G4760" i="257"/>
  <c r="G4761" i="257"/>
  <c r="G4762" i="257"/>
  <c r="G4763" i="257"/>
  <c r="G4764" i="257"/>
  <c r="G4765" i="257"/>
  <c r="G4766" i="257"/>
  <c r="G4767" i="257"/>
  <c r="G4768" i="257"/>
  <c r="G4769" i="257"/>
  <c r="G4770" i="257"/>
  <c r="G4771" i="257"/>
  <c r="G4772" i="257"/>
  <c r="G4773" i="257"/>
  <c r="G4774" i="257"/>
  <c r="G4775" i="257"/>
  <c r="G4776" i="257"/>
  <c r="G4777" i="257"/>
  <c r="G4778" i="257"/>
  <c r="G4779" i="257"/>
  <c r="G4780" i="257"/>
  <c r="G4781" i="257"/>
  <c r="G4782" i="257"/>
  <c r="G4783" i="257"/>
  <c r="G4784" i="257"/>
  <c r="G4785" i="257"/>
  <c r="G4786" i="257"/>
  <c r="G4787" i="257"/>
  <c r="G4788" i="257"/>
  <c r="G4789" i="257"/>
  <c r="G4790" i="257"/>
  <c r="G4791" i="257"/>
  <c r="G4792" i="257"/>
  <c r="G4793" i="257"/>
  <c r="G4794" i="257"/>
  <c r="G4795" i="257"/>
  <c r="G4796" i="257"/>
  <c r="G4797" i="257"/>
  <c r="G4798" i="257"/>
  <c r="G4799" i="257"/>
  <c r="G4800" i="257"/>
  <c r="G4801" i="257"/>
  <c r="G4802" i="257"/>
  <c r="G4803" i="257"/>
  <c r="G4804" i="257"/>
  <c r="G4805" i="257"/>
  <c r="G4806" i="257"/>
  <c r="G4807" i="257"/>
  <c r="G4808" i="257"/>
  <c r="G4809" i="257"/>
  <c r="G4810" i="257"/>
  <c r="G4811" i="257"/>
  <c r="G4812" i="257"/>
  <c r="G4813" i="257"/>
  <c r="G4814" i="257"/>
  <c r="G4815" i="257"/>
  <c r="G4816" i="257"/>
  <c r="G4817" i="257"/>
  <c r="G4818" i="257"/>
  <c r="G4819" i="257"/>
  <c r="G4820" i="257"/>
  <c r="G4821" i="257"/>
  <c r="G4822" i="257"/>
  <c r="G4823" i="257"/>
  <c r="G4824" i="257"/>
  <c r="G4825" i="257"/>
  <c r="G4826" i="257"/>
  <c r="G4827" i="257"/>
  <c r="G4828" i="257"/>
  <c r="G4829" i="257"/>
  <c r="G4830" i="257"/>
  <c r="G4831" i="257"/>
  <c r="G4832" i="257"/>
  <c r="G4833" i="257"/>
  <c r="G4834" i="257"/>
  <c r="G4835" i="257"/>
  <c r="G4836" i="257"/>
  <c r="G4837" i="257"/>
  <c r="G4838" i="257"/>
  <c r="G4839" i="257"/>
  <c r="G4840" i="257"/>
  <c r="G4841" i="257"/>
  <c r="G4842" i="257"/>
  <c r="G4843" i="257"/>
  <c r="G4844" i="257"/>
  <c r="G4845" i="257"/>
  <c r="G4846" i="257"/>
  <c r="G4847" i="257"/>
  <c r="G4848" i="257"/>
  <c r="G4849" i="257"/>
  <c r="G4850" i="257"/>
  <c r="G4851" i="257"/>
  <c r="G4852" i="257"/>
  <c r="G4853" i="257"/>
  <c r="G4854" i="257"/>
  <c r="G4855" i="257"/>
  <c r="G4856" i="257"/>
  <c r="G4857" i="257"/>
  <c r="G4858" i="257"/>
  <c r="G4859" i="257"/>
  <c r="G4860" i="257"/>
  <c r="G4861" i="257"/>
  <c r="G4862" i="257"/>
  <c r="G4863" i="257"/>
  <c r="G4864" i="257"/>
  <c r="G4865" i="257"/>
  <c r="G4866" i="257"/>
  <c r="G4867" i="257"/>
  <c r="G4868" i="257"/>
  <c r="G4869" i="257"/>
  <c r="G4870" i="257"/>
  <c r="G4871" i="257"/>
  <c r="G4872" i="257"/>
  <c r="G4873" i="257"/>
  <c r="G4874" i="257"/>
  <c r="G4875" i="257"/>
  <c r="G4876" i="257"/>
  <c r="G4877" i="257"/>
  <c r="G4878" i="257"/>
  <c r="G4879" i="257"/>
  <c r="G4880" i="257"/>
  <c r="G4881" i="257"/>
  <c r="G4882" i="257"/>
  <c r="G4883" i="257"/>
  <c r="G4884" i="257"/>
  <c r="G4885" i="257"/>
  <c r="G4886" i="257"/>
  <c r="G4887" i="257"/>
  <c r="G4888" i="257"/>
  <c r="G4889" i="257"/>
  <c r="G4890" i="257"/>
  <c r="G4891" i="257"/>
  <c r="G4892" i="257"/>
  <c r="G4893" i="257"/>
  <c r="G4894" i="257"/>
  <c r="G4895" i="257"/>
  <c r="G4896" i="257"/>
  <c r="G4897" i="257"/>
  <c r="G4898" i="257"/>
  <c r="G4899" i="257"/>
  <c r="G4900" i="257"/>
  <c r="G4901" i="257"/>
  <c r="G4902" i="257"/>
  <c r="G4903" i="257"/>
  <c r="G4904" i="257"/>
  <c r="G4905" i="257"/>
  <c r="G4906" i="257"/>
  <c r="G4907" i="257"/>
  <c r="G4908" i="257"/>
  <c r="G4909" i="257"/>
  <c r="G4910" i="257"/>
  <c r="G4911" i="257"/>
  <c r="G4912" i="257"/>
  <c r="G4913" i="257"/>
  <c r="G4914" i="257"/>
  <c r="G4915" i="257"/>
  <c r="G4916" i="257"/>
  <c r="G4917" i="257"/>
  <c r="G4918" i="257"/>
  <c r="G4919" i="257"/>
  <c r="G4920" i="257"/>
  <c r="G4921" i="257"/>
  <c r="G4922" i="257"/>
  <c r="G4923" i="257"/>
  <c r="G4924" i="257"/>
  <c r="G4925" i="257"/>
  <c r="G4926" i="257"/>
  <c r="G4927" i="257"/>
  <c r="G4928" i="257"/>
  <c r="G4929" i="257"/>
  <c r="G4930" i="257"/>
  <c r="G4931" i="257"/>
  <c r="G4932" i="257"/>
  <c r="G4933" i="257"/>
  <c r="G4934" i="257"/>
  <c r="G4935" i="257"/>
  <c r="G4936" i="257"/>
  <c r="G4937" i="257"/>
  <c r="G4938" i="257"/>
  <c r="G4939" i="257"/>
  <c r="G4940" i="257"/>
  <c r="G4941" i="257"/>
  <c r="G4942" i="257"/>
  <c r="G4943" i="257"/>
  <c r="G4944" i="257"/>
  <c r="G4945" i="257"/>
  <c r="G4946" i="257"/>
  <c r="G4947" i="257"/>
  <c r="G4948" i="257"/>
  <c r="G4949" i="257"/>
  <c r="G4950" i="257"/>
  <c r="G4951" i="257"/>
  <c r="G4952" i="257"/>
  <c r="G4953" i="257"/>
  <c r="G4954" i="257"/>
  <c r="G4955" i="257"/>
  <c r="G4956" i="257"/>
  <c r="G4957" i="257"/>
  <c r="G4958" i="257"/>
  <c r="G4959" i="257"/>
  <c r="G4960" i="257"/>
  <c r="G4961" i="257"/>
  <c r="G4962" i="257"/>
  <c r="G4963" i="257"/>
  <c r="G4964" i="257"/>
  <c r="G4965" i="257"/>
  <c r="G4966" i="257"/>
  <c r="G4967" i="257"/>
  <c r="G4968" i="257"/>
  <c r="G4969" i="257"/>
  <c r="G4970" i="257"/>
  <c r="G4971" i="257"/>
  <c r="G4972" i="257"/>
  <c r="G4973" i="257"/>
  <c r="G4974" i="257"/>
  <c r="G4975" i="257"/>
  <c r="G4976" i="257"/>
  <c r="G4977" i="257"/>
  <c r="G4978" i="257"/>
  <c r="G4979" i="257"/>
  <c r="G4980" i="257"/>
  <c r="G4981" i="257"/>
  <c r="G4982" i="257"/>
  <c r="G4983" i="257"/>
  <c r="G4984" i="257"/>
  <c r="G4985" i="257"/>
  <c r="G4986" i="257"/>
  <c r="G4987" i="257"/>
  <c r="G4988" i="257"/>
  <c r="G4989" i="257"/>
  <c r="G4990" i="257"/>
  <c r="G4991" i="257"/>
  <c r="G4992" i="257"/>
  <c r="G4993" i="257"/>
  <c r="G4994" i="257"/>
  <c r="G4995" i="257"/>
  <c r="G4996" i="257"/>
  <c r="G4997" i="257"/>
  <c r="G4998" i="257"/>
  <c r="G4999" i="257"/>
  <c r="G5000" i="257"/>
  <c r="G5001" i="257"/>
  <c r="G5002" i="257"/>
  <c r="G5003" i="257"/>
  <c r="G5004" i="257"/>
  <c r="G5005" i="257"/>
  <c r="G5006" i="257"/>
  <c r="G5007" i="257"/>
  <c r="G5008" i="257"/>
  <c r="G5009" i="257"/>
  <c r="G5010" i="257"/>
  <c r="G5011" i="257"/>
  <c r="G5012" i="257"/>
  <c r="G5013" i="257"/>
  <c r="G5014" i="257"/>
  <c r="G5015" i="257"/>
  <c r="G5016" i="257"/>
  <c r="G5017" i="257"/>
  <c r="G5018" i="257"/>
  <c r="G5019" i="257"/>
  <c r="G5020" i="257"/>
  <c r="G5021" i="257"/>
  <c r="G5022" i="257"/>
  <c r="G5023" i="257"/>
  <c r="G5024" i="257"/>
  <c r="G5025" i="257"/>
  <c r="G5026" i="257"/>
  <c r="G5027" i="257"/>
  <c r="G5028" i="257"/>
  <c r="G5029" i="257"/>
  <c r="G5030" i="257"/>
  <c r="G5031" i="257"/>
  <c r="G5032" i="257"/>
  <c r="G5033" i="257"/>
  <c r="G5034" i="257"/>
  <c r="G5035" i="257"/>
  <c r="G5036" i="257"/>
  <c r="G5037" i="257"/>
  <c r="G5038" i="257"/>
  <c r="G5039" i="257"/>
  <c r="G5040" i="257"/>
  <c r="G5041" i="257"/>
  <c r="G5042" i="257"/>
  <c r="G5043" i="257"/>
  <c r="G5044" i="257"/>
  <c r="G5045" i="257"/>
  <c r="G5046" i="257"/>
  <c r="G5047" i="257"/>
  <c r="G5048" i="257"/>
  <c r="G5049" i="257"/>
  <c r="G5050" i="257"/>
  <c r="G5051" i="257"/>
  <c r="G5052" i="257"/>
  <c r="G5053" i="257"/>
  <c r="G5054" i="257"/>
  <c r="G5055" i="257"/>
  <c r="G5056" i="257"/>
  <c r="G5057" i="257"/>
  <c r="G5058" i="257"/>
  <c r="G5059" i="257"/>
  <c r="G5060" i="257"/>
  <c r="G5061" i="257"/>
  <c r="G5062" i="257"/>
  <c r="G5063" i="257"/>
  <c r="G5064" i="257"/>
  <c r="G5065" i="257"/>
  <c r="G5066" i="257"/>
  <c r="G5067" i="257"/>
  <c r="G5068" i="257"/>
  <c r="G5069" i="257"/>
  <c r="G5070" i="257"/>
  <c r="G5071" i="257"/>
  <c r="G5072" i="257"/>
  <c r="G5073" i="257"/>
  <c r="G5074" i="257"/>
  <c r="G5075" i="257"/>
  <c r="G5076" i="257"/>
  <c r="G5077" i="257"/>
  <c r="G5078" i="257"/>
  <c r="G5079" i="257"/>
  <c r="G5080" i="257"/>
  <c r="G5081" i="257"/>
  <c r="G5082" i="257"/>
  <c r="G5083" i="257"/>
  <c r="G5084" i="257"/>
  <c r="G5085" i="257"/>
  <c r="G5086" i="257"/>
  <c r="G5087" i="257"/>
  <c r="G5088" i="257"/>
  <c r="G5089" i="257"/>
  <c r="G5090" i="257"/>
  <c r="G5091" i="257"/>
  <c r="G5092" i="257"/>
  <c r="G5093" i="257"/>
  <c r="G5094" i="257"/>
  <c r="G5095" i="257"/>
  <c r="G5096" i="257"/>
  <c r="G5097" i="257"/>
  <c r="G5098" i="257"/>
  <c r="G5099" i="257"/>
  <c r="G5100" i="257"/>
  <c r="G5101" i="257"/>
  <c r="G5102" i="257"/>
  <c r="G5103" i="257"/>
  <c r="G5104" i="257"/>
  <c r="G5105" i="257"/>
  <c r="G5106" i="257"/>
  <c r="G5107" i="257"/>
  <c r="G5108" i="257"/>
  <c r="G5109" i="257"/>
  <c r="G5110" i="257"/>
  <c r="G5111" i="257"/>
  <c r="G5112" i="257"/>
  <c r="G5113" i="257"/>
  <c r="G5114" i="257"/>
  <c r="G5115" i="257"/>
  <c r="G5116" i="257"/>
  <c r="G5117" i="257"/>
  <c r="G5118" i="257"/>
  <c r="G5119" i="257"/>
  <c r="G5120" i="257"/>
  <c r="G5121" i="257"/>
  <c r="G5122" i="257"/>
  <c r="G5123" i="257"/>
  <c r="G5124" i="257"/>
  <c r="G5125" i="257"/>
  <c r="G5126" i="257"/>
  <c r="G5127" i="257"/>
  <c r="G5128" i="257"/>
  <c r="G5129" i="257"/>
  <c r="G5130" i="257"/>
  <c r="G5131" i="257"/>
  <c r="G5132" i="257"/>
  <c r="G5133" i="257"/>
  <c r="G5134" i="257"/>
  <c r="G5135" i="257"/>
  <c r="G5136" i="257"/>
  <c r="G5137" i="257"/>
  <c r="G5138" i="257"/>
  <c r="G5139" i="257"/>
  <c r="G5140" i="257"/>
  <c r="G5141" i="257"/>
  <c r="G5142" i="257"/>
  <c r="G5143" i="257"/>
  <c r="G5144" i="257"/>
  <c r="G5145" i="257"/>
  <c r="G5146" i="257"/>
  <c r="G5147" i="257"/>
  <c r="G5148" i="257"/>
  <c r="G5149" i="257"/>
  <c r="G5150" i="257"/>
  <c r="G5151" i="257"/>
  <c r="G5152" i="257"/>
  <c r="G5153" i="257"/>
  <c r="G5154" i="257"/>
  <c r="G5155" i="257"/>
  <c r="G5156" i="257"/>
  <c r="G5157" i="257"/>
  <c r="G5158" i="257"/>
  <c r="G5159" i="257"/>
  <c r="G5160" i="257"/>
  <c r="G5161" i="257"/>
  <c r="G5162" i="257"/>
  <c r="G5163" i="257"/>
  <c r="G5164" i="257"/>
  <c r="G5165" i="257"/>
  <c r="G5166" i="257"/>
  <c r="G5167" i="257"/>
  <c r="G5168" i="257"/>
  <c r="G5169" i="257"/>
  <c r="G5170" i="257"/>
  <c r="G5171" i="257"/>
  <c r="G5172" i="257"/>
  <c r="G5173" i="257"/>
  <c r="G5174" i="257"/>
  <c r="G5175" i="257"/>
  <c r="G5176" i="257"/>
  <c r="G5177" i="257"/>
  <c r="G5178" i="257"/>
  <c r="G5179" i="257"/>
  <c r="G5180" i="257"/>
  <c r="G5181" i="257"/>
  <c r="G5182" i="257"/>
  <c r="G5183" i="257"/>
  <c r="G5184" i="257"/>
  <c r="G5185" i="257"/>
  <c r="G5186" i="257"/>
  <c r="G5187" i="257"/>
  <c r="G5188" i="257"/>
  <c r="G5189" i="257"/>
  <c r="G5190" i="257"/>
  <c r="G5191" i="257"/>
  <c r="G5192" i="257"/>
  <c r="G5193" i="257"/>
  <c r="G5194" i="257"/>
  <c r="G5195" i="257"/>
  <c r="G5196" i="257"/>
  <c r="G5197" i="257"/>
  <c r="G5198" i="257"/>
  <c r="G5199" i="257"/>
  <c r="G5200" i="257"/>
  <c r="G5201" i="257"/>
  <c r="G5202" i="257"/>
  <c r="G5203" i="257"/>
  <c r="G5204" i="257"/>
  <c r="G5205" i="257"/>
  <c r="G5206" i="257"/>
  <c r="G5207" i="257"/>
  <c r="G5208" i="257"/>
  <c r="G5209" i="257"/>
  <c r="G5210" i="257"/>
  <c r="G5211" i="257"/>
  <c r="G5212" i="257"/>
  <c r="G5213" i="257"/>
  <c r="G5214" i="257"/>
  <c r="G5215" i="257"/>
  <c r="G5216" i="257"/>
  <c r="G5217" i="257"/>
  <c r="G5218" i="257"/>
  <c r="G5219" i="257"/>
  <c r="G5220" i="257"/>
  <c r="G5221" i="257"/>
  <c r="G5222" i="257"/>
  <c r="G5223" i="257"/>
  <c r="G5224" i="257"/>
  <c r="G5225" i="257"/>
  <c r="G5226" i="257"/>
  <c r="G5227" i="257"/>
  <c r="G5228" i="257"/>
  <c r="G5229" i="257"/>
  <c r="G5230" i="257"/>
  <c r="G5231" i="257"/>
  <c r="G5232" i="257"/>
  <c r="G5233" i="257"/>
  <c r="G5234" i="257"/>
  <c r="G5235" i="257"/>
  <c r="G5236" i="257"/>
  <c r="G5237" i="257"/>
  <c r="G5238" i="257"/>
  <c r="G5239" i="257"/>
  <c r="G5240" i="257"/>
  <c r="G5241" i="257"/>
  <c r="G5242" i="257"/>
  <c r="G5243" i="257"/>
  <c r="G5244" i="257"/>
  <c r="G5245" i="257"/>
  <c r="G5246" i="257"/>
  <c r="G5247" i="257"/>
  <c r="G5248" i="257"/>
  <c r="G5249" i="257"/>
  <c r="G5250" i="257"/>
  <c r="G5251" i="257"/>
  <c r="G5252" i="257"/>
  <c r="G5253" i="257"/>
  <c r="G5254" i="257"/>
  <c r="G5255" i="257"/>
  <c r="G5256" i="257"/>
  <c r="G5257" i="257"/>
  <c r="G5258" i="257"/>
  <c r="G5259" i="257"/>
  <c r="G5260" i="257"/>
  <c r="G5261" i="257"/>
  <c r="G5262" i="257"/>
  <c r="G5263" i="257"/>
  <c r="G5264" i="257"/>
  <c r="G5265" i="257"/>
  <c r="G5266" i="257"/>
  <c r="G5267" i="257"/>
  <c r="G5268" i="257"/>
  <c r="G5269" i="257"/>
  <c r="G5270" i="257"/>
  <c r="G5271" i="257"/>
  <c r="G5272" i="257"/>
  <c r="G5273" i="257"/>
  <c r="G5274" i="257"/>
  <c r="G5275" i="257"/>
  <c r="G5276" i="257"/>
  <c r="G5277" i="257"/>
  <c r="G5278" i="257"/>
  <c r="G5279" i="257"/>
  <c r="G5280" i="257"/>
  <c r="G5281" i="257"/>
  <c r="G5282" i="257"/>
  <c r="G5283" i="257"/>
  <c r="G5284" i="257"/>
  <c r="G5285" i="257"/>
  <c r="G5286" i="257"/>
  <c r="G5287" i="257"/>
  <c r="G5288" i="257"/>
  <c r="G5289" i="257"/>
  <c r="G5290" i="257"/>
  <c r="G5291" i="257"/>
  <c r="G5292" i="257"/>
  <c r="G5293" i="257"/>
  <c r="G5294" i="257"/>
  <c r="G5295" i="257"/>
  <c r="G5296" i="257"/>
  <c r="G5297" i="257"/>
  <c r="G5298" i="257"/>
  <c r="G5299" i="257"/>
  <c r="G5300" i="257"/>
  <c r="G5301" i="257"/>
  <c r="G5302" i="257"/>
  <c r="G5303" i="257"/>
  <c r="G5304" i="257"/>
  <c r="G5305" i="257"/>
  <c r="G5306" i="257"/>
  <c r="G5307" i="257"/>
  <c r="G5308" i="257"/>
  <c r="G5309" i="257"/>
  <c r="G5310" i="257"/>
  <c r="G5311" i="257"/>
  <c r="G5312" i="257"/>
  <c r="G5313" i="257"/>
  <c r="G5314" i="257"/>
  <c r="G5315" i="257"/>
  <c r="G5316" i="257"/>
  <c r="G5317" i="257"/>
  <c r="G5318" i="257"/>
  <c r="G5319" i="257"/>
  <c r="G5320" i="257"/>
  <c r="G5321" i="257"/>
  <c r="G5322" i="257"/>
  <c r="G5323" i="257"/>
  <c r="G5324" i="257"/>
  <c r="G5325" i="257"/>
  <c r="G5326" i="257"/>
  <c r="G5327" i="257"/>
  <c r="G5328" i="257"/>
  <c r="G5329" i="257"/>
  <c r="G5330" i="257"/>
  <c r="G5331" i="257"/>
  <c r="G5332" i="257"/>
  <c r="G5333" i="257"/>
  <c r="G5334" i="257"/>
  <c r="G5335" i="257"/>
  <c r="G5336" i="257"/>
  <c r="G5337" i="257"/>
  <c r="G5338" i="257"/>
  <c r="G5339" i="257"/>
  <c r="G5340" i="257"/>
  <c r="G5341" i="257"/>
  <c r="G5342" i="257"/>
  <c r="G5343" i="257"/>
  <c r="G5344" i="257"/>
  <c r="G5345" i="257"/>
  <c r="G5346" i="257"/>
  <c r="G5347" i="257"/>
  <c r="G5348" i="257"/>
  <c r="G5349" i="257"/>
  <c r="G5350" i="257"/>
  <c r="G5351" i="257"/>
  <c r="G5352" i="257"/>
  <c r="G5353" i="257"/>
  <c r="G5354" i="257"/>
  <c r="G5355" i="257"/>
  <c r="G5356" i="257"/>
  <c r="G5357" i="257"/>
  <c r="G5358" i="257"/>
  <c r="G5359" i="257"/>
  <c r="G5360" i="257"/>
  <c r="G5361" i="257"/>
  <c r="G5362" i="257"/>
  <c r="G5363" i="257"/>
  <c r="G5364" i="257"/>
  <c r="G5365" i="257"/>
  <c r="G5366" i="257"/>
  <c r="G5367" i="257"/>
  <c r="G5368" i="257"/>
  <c r="G5369" i="257"/>
  <c r="G5370" i="257"/>
  <c r="G5371" i="257"/>
  <c r="G5372" i="257"/>
  <c r="G5373" i="257"/>
  <c r="G5374" i="257"/>
  <c r="G5375" i="257"/>
  <c r="G5376" i="257"/>
  <c r="G5377" i="257"/>
  <c r="G5378" i="257"/>
  <c r="G5379" i="257"/>
  <c r="G5380" i="257"/>
  <c r="G5381" i="257"/>
  <c r="G5382" i="257"/>
  <c r="G5383" i="257"/>
  <c r="G5384" i="257"/>
  <c r="G5385" i="257"/>
  <c r="G5386" i="257"/>
  <c r="G5387" i="257"/>
  <c r="G5388" i="257"/>
  <c r="G5389" i="257"/>
  <c r="G5390" i="257"/>
  <c r="G5391" i="257"/>
  <c r="G5392" i="257"/>
  <c r="G5393" i="257"/>
  <c r="G5394" i="257"/>
  <c r="G5395" i="257"/>
  <c r="G5396" i="257"/>
  <c r="G5397" i="257"/>
  <c r="G5398" i="257"/>
  <c r="G5399" i="257"/>
  <c r="G5400" i="257"/>
  <c r="G5401" i="257"/>
  <c r="G5402" i="257"/>
  <c r="G5403" i="257"/>
  <c r="G5404" i="257"/>
  <c r="G5405" i="257"/>
  <c r="G5406" i="257"/>
  <c r="G5407" i="257"/>
  <c r="G5408" i="257"/>
  <c r="G5409" i="257"/>
  <c r="G5410" i="257"/>
  <c r="G5411" i="257"/>
  <c r="G5412" i="257"/>
  <c r="G5413" i="257"/>
  <c r="G5414" i="257"/>
  <c r="G5415" i="257"/>
  <c r="G5416" i="257"/>
  <c r="G5417" i="257"/>
  <c r="G5418" i="257"/>
  <c r="G5419" i="257"/>
  <c r="G5420" i="257"/>
  <c r="G5421" i="257"/>
  <c r="G5422" i="257"/>
  <c r="G5423" i="257"/>
  <c r="G5424" i="257"/>
  <c r="G5425" i="257"/>
  <c r="G5426" i="257"/>
  <c r="G5427" i="257"/>
  <c r="G5428" i="257"/>
  <c r="G5429" i="257"/>
  <c r="G5430" i="257"/>
  <c r="G5431" i="257"/>
  <c r="G5432" i="257"/>
  <c r="G5433" i="257"/>
  <c r="G5434" i="257"/>
  <c r="G5435" i="257"/>
  <c r="G5436" i="257"/>
  <c r="G5437" i="257"/>
  <c r="G5438" i="257"/>
  <c r="G5439" i="257"/>
  <c r="G5440" i="257"/>
  <c r="G5441" i="257"/>
  <c r="G5442" i="257"/>
  <c r="G5443" i="257"/>
  <c r="G5444" i="257"/>
  <c r="G5445" i="257"/>
  <c r="G5446" i="257"/>
  <c r="G5447" i="257"/>
  <c r="G5448" i="257"/>
  <c r="G5449" i="257"/>
  <c r="G5450" i="257"/>
  <c r="G5451" i="257"/>
  <c r="G5452" i="257"/>
  <c r="G5453" i="257"/>
  <c r="G5454" i="257"/>
  <c r="G5455" i="257"/>
  <c r="G5456" i="257"/>
  <c r="G5457" i="257"/>
  <c r="G5458" i="257"/>
  <c r="G5459" i="257"/>
  <c r="G5460" i="257"/>
  <c r="G5461" i="257"/>
  <c r="G5462" i="257"/>
  <c r="G5463" i="257"/>
  <c r="G5464" i="257"/>
  <c r="G5465" i="257"/>
  <c r="G5466" i="257"/>
  <c r="G5467" i="257"/>
  <c r="G5468" i="257"/>
  <c r="G5469" i="257"/>
  <c r="G5470" i="257"/>
  <c r="G5471" i="257"/>
  <c r="G5472" i="257"/>
  <c r="G5473" i="257"/>
  <c r="G5474" i="257"/>
  <c r="G5475" i="257"/>
  <c r="G5476" i="257"/>
  <c r="G5477" i="257"/>
  <c r="G5478" i="257"/>
  <c r="G5479" i="257"/>
  <c r="G5480" i="257"/>
  <c r="G5481" i="257"/>
  <c r="G5482" i="257"/>
  <c r="G5483" i="257"/>
  <c r="G5484" i="257"/>
  <c r="G5485" i="257"/>
  <c r="G5486" i="257"/>
  <c r="G5487" i="257"/>
  <c r="G5488" i="257"/>
  <c r="G5489" i="257"/>
  <c r="G5490" i="257"/>
  <c r="G5491" i="257"/>
  <c r="G5492" i="257"/>
  <c r="G5493" i="257"/>
  <c r="G5494" i="257"/>
  <c r="G5495" i="257"/>
  <c r="G5496" i="257"/>
  <c r="G5497" i="257"/>
  <c r="G5498" i="257"/>
  <c r="G5499" i="257"/>
  <c r="G5500" i="257"/>
  <c r="G5501" i="257"/>
  <c r="G5502" i="257"/>
  <c r="G5503" i="257"/>
  <c r="G5504" i="257"/>
  <c r="G5505" i="257"/>
  <c r="G5506" i="257"/>
  <c r="G5507" i="257"/>
  <c r="G5508" i="257"/>
  <c r="G5509" i="257"/>
  <c r="G5510" i="257"/>
  <c r="G5511" i="257"/>
  <c r="G5512" i="257"/>
  <c r="G5513" i="257"/>
  <c r="G5514" i="257"/>
  <c r="G5515" i="257"/>
  <c r="G5516" i="257"/>
  <c r="G5517" i="257"/>
  <c r="G5518" i="257"/>
  <c r="G5519" i="257"/>
  <c r="G5520" i="257"/>
  <c r="G5521" i="257"/>
  <c r="G5522" i="257"/>
  <c r="G5523" i="257"/>
  <c r="G5524" i="257"/>
  <c r="G5525" i="257"/>
  <c r="G5526" i="257"/>
  <c r="G5527" i="257"/>
  <c r="G5528" i="257"/>
  <c r="G5529" i="257"/>
  <c r="G5530" i="257"/>
  <c r="G5531" i="257"/>
  <c r="G5532" i="257"/>
  <c r="G5533" i="257"/>
  <c r="G5534" i="257"/>
  <c r="G5535" i="257"/>
  <c r="G5536" i="257"/>
  <c r="G5537" i="257"/>
  <c r="G5538" i="257"/>
  <c r="G5539" i="257"/>
  <c r="G5540" i="257"/>
  <c r="G5541" i="257"/>
  <c r="G5542" i="257"/>
  <c r="G5543" i="257"/>
  <c r="G5544" i="257"/>
  <c r="G5545" i="257"/>
  <c r="G5546" i="257"/>
  <c r="G5547" i="257"/>
  <c r="G5548" i="257"/>
  <c r="G5549" i="257"/>
  <c r="G5550" i="257"/>
  <c r="G5551" i="257"/>
  <c r="G5552" i="257"/>
  <c r="G5553" i="257"/>
  <c r="G5554" i="257"/>
  <c r="G5555" i="257"/>
  <c r="G5556" i="257"/>
  <c r="G5557" i="257"/>
  <c r="G5558" i="257"/>
  <c r="G5559" i="257"/>
  <c r="G5560" i="257"/>
  <c r="G5561" i="257"/>
  <c r="G5562" i="257"/>
  <c r="G5563" i="257"/>
  <c r="G5564" i="257"/>
  <c r="G5565" i="257"/>
  <c r="G5566" i="257"/>
  <c r="G5567" i="257"/>
  <c r="G5568" i="257"/>
  <c r="G5569" i="257"/>
  <c r="G5570" i="257"/>
  <c r="G5571" i="257"/>
  <c r="G5572" i="257"/>
  <c r="G5573" i="257"/>
  <c r="G5574" i="257"/>
  <c r="G5575" i="257"/>
  <c r="G5576" i="257"/>
  <c r="G5577" i="257"/>
  <c r="G5578" i="257"/>
  <c r="G5579" i="257"/>
  <c r="G5580" i="257"/>
  <c r="G5581" i="257"/>
  <c r="G5582" i="257"/>
  <c r="G5583" i="257"/>
  <c r="G5584" i="257"/>
  <c r="G5585" i="257"/>
  <c r="G5586" i="257"/>
  <c r="G5587" i="257"/>
  <c r="G5588" i="257"/>
  <c r="G5589" i="257"/>
  <c r="G5590" i="257"/>
  <c r="G5591" i="257"/>
  <c r="G5592" i="257"/>
  <c r="G5593" i="257"/>
  <c r="G5594" i="257"/>
  <c r="G5595" i="257"/>
  <c r="G5596" i="257"/>
  <c r="G5597" i="257"/>
  <c r="G5598" i="257"/>
  <c r="G5599" i="257"/>
  <c r="G5600" i="257"/>
  <c r="G5601" i="257"/>
  <c r="G5602" i="257"/>
  <c r="G5603" i="257"/>
  <c r="G5604" i="257"/>
  <c r="G5605" i="257"/>
  <c r="G5606" i="257"/>
  <c r="G5607" i="257"/>
  <c r="G5608" i="257"/>
  <c r="G5609" i="257"/>
  <c r="G5610" i="257"/>
  <c r="G5611" i="257"/>
  <c r="G5612" i="257"/>
  <c r="G5613" i="257"/>
  <c r="G5614" i="257"/>
  <c r="G5615" i="257"/>
  <c r="G5616" i="257"/>
  <c r="G5617" i="257"/>
  <c r="G5618" i="257"/>
  <c r="G5619" i="257"/>
  <c r="G5620" i="257"/>
  <c r="G5621" i="257"/>
  <c r="G5622" i="257"/>
  <c r="G5623" i="257"/>
  <c r="G5624" i="257"/>
  <c r="G5625" i="257"/>
  <c r="G5626" i="257"/>
  <c r="G5627" i="257"/>
  <c r="G5628" i="257"/>
  <c r="G5629" i="257"/>
  <c r="G5630" i="257"/>
  <c r="G5631" i="257"/>
  <c r="G5632" i="257"/>
  <c r="G5633" i="257"/>
  <c r="G5634" i="257"/>
  <c r="G5635" i="257"/>
  <c r="G5636" i="257"/>
  <c r="G5637" i="257"/>
  <c r="G5638" i="257"/>
  <c r="G5639" i="257"/>
  <c r="G5640" i="257"/>
  <c r="G5641" i="257"/>
  <c r="G5642" i="257"/>
  <c r="G5643" i="257"/>
  <c r="G5644" i="257"/>
  <c r="G5645" i="257"/>
  <c r="G5646" i="257"/>
  <c r="G5647" i="257"/>
  <c r="G5648" i="257"/>
  <c r="G5649" i="257"/>
  <c r="G5650" i="257"/>
  <c r="G5651" i="257"/>
  <c r="G5652" i="257"/>
  <c r="G5653" i="257"/>
  <c r="G5654" i="257"/>
  <c r="G5655" i="257"/>
  <c r="G5656" i="257"/>
  <c r="G5657" i="257"/>
  <c r="G5658" i="257"/>
  <c r="G5659" i="257"/>
  <c r="G5660" i="257"/>
  <c r="G5661" i="257"/>
  <c r="G5662" i="257"/>
  <c r="G5663" i="257"/>
  <c r="G5664" i="257"/>
  <c r="G5665" i="257"/>
  <c r="G5666" i="257"/>
  <c r="G5667" i="257"/>
  <c r="G5668" i="257"/>
  <c r="G5669" i="257"/>
  <c r="G5670" i="257"/>
  <c r="G5671" i="257"/>
  <c r="G5672" i="257"/>
  <c r="G5673" i="257"/>
  <c r="G5674" i="257"/>
  <c r="G5675" i="257"/>
  <c r="G5676" i="257"/>
  <c r="G5677" i="257"/>
  <c r="G5678" i="257"/>
  <c r="G5679" i="257"/>
  <c r="G5680" i="257"/>
  <c r="G5681" i="257"/>
  <c r="G5682" i="257"/>
  <c r="G5683" i="257"/>
  <c r="G5684" i="257"/>
  <c r="G5685" i="257"/>
  <c r="G5686" i="257"/>
  <c r="G5687" i="257"/>
  <c r="G5688" i="257"/>
  <c r="G5689" i="257"/>
  <c r="G5690" i="257"/>
  <c r="G5691" i="257"/>
  <c r="G5692" i="257"/>
  <c r="G5693" i="257"/>
  <c r="G5694" i="257"/>
  <c r="G5695" i="257"/>
  <c r="G5696" i="257"/>
  <c r="G5697" i="257"/>
  <c r="G5698" i="257"/>
  <c r="G5699" i="257"/>
  <c r="G5700" i="257"/>
  <c r="G5701" i="257"/>
  <c r="G5702" i="257"/>
  <c r="G5703" i="257"/>
  <c r="G5704" i="257"/>
  <c r="G5705" i="257"/>
  <c r="G5706" i="257"/>
  <c r="G5707" i="257"/>
  <c r="G5708" i="257"/>
  <c r="G5709" i="257"/>
  <c r="G5710" i="257"/>
  <c r="G5711" i="257"/>
  <c r="G5712" i="257"/>
  <c r="G5713" i="257"/>
  <c r="G5714" i="257"/>
  <c r="G5715" i="257"/>
  <c r="G5716" i="257"/>
  <c r="G5717" i="257"/>
  <c r="G5718" i="257"/>
  <c r="G5719" i="257"/>
  <c r="G5720" i="257"/>
  <c r="G5721" i="257"/>
  <c r="G5722" i="257"/>
  <c r="G5723" i="257"/>
  <c r="G5724" i="257"/>
  <c r="G5725" i="257"/>
  <c r="G5726" i="257"/>
  <c r="G5727" i="257"/>
  <c r="G5728" i="257"/>
  <c r="G5729" i="257"/>
  <c r="G5730" i="257"/>
  <c r="G5731" i="257"/>
  <c r="G5732" i="257"/>
  <c r="G5733" i="257"/>
  <c r="G5734" i="257"/>
  <c r="G5735" i="257"/>
  <c r="G5736" i="257"/>
  <c r="G5737" i="257"/>
  <c r="G5738" i="257"/>
  <c r="G5739" i="257"/>
  <c r="G5740" i="257"/>
  <c r="G5741" i="257"/>
  <c r="G5742" i="257"/>
  <c r="G5743" i="257"/>
  <c r="G5744" i="257"/>
  <c r="G5745" i="257"/>
  <c r="G5746" i="257"/>
  <c r="G5747" i="257"/>
  <c r="G5748" i="257"/>
  <c r="G5749" i="257"/>
  <c r="G5750" i="257"/>
  <c r="G5751" i="257"/>
  <c r="G5752" i="257"/>
  <c r="G5753" i="257"/>
  <c r="G5754" i="257"/>
  <c r="G5755" i="257"/>
  <c r="G5756" i="257"/>
  <c r="G5757" i="257"/>
  <c r="G5758" i="257"/>
  <c r="G5759" i="257"/>
  <c r="G5760" i="257"/>
  <c r="G5761" i="257"/>
  <c r="G5762" i="257"/>
  <c r="G5763" i="257"/>
  <c r="G5764" i="257"/>
  <c r="G5765" i="257"/>
  <c r="G5766" i="257"/>
  <c r="G5767" i="257"/>
  <c r="G5768" i="257"/>
  <c r="G5769" i="257"/>
  <c r="G5770" i="257"/>
  <c r="G5771" i="257"/>
  <c r="G5772" i="257"/>
  <c r="G5773" i="257"/>
  <c r="G5774" i="257"/>
  <c r="G5775" i="257"/>
  <c r="G5776" i="257"/>
  <c r="G5777" i="257"/>
  <c r="G5778" i="257"/>
  <c r="G5779" i="257"/>
  <c r="G5780" i="257"/>
  <c r="G5781" i="257"/>
  <c r="G5782" i="257"/>
  <c r="G5783" i="257"/>
  <c r="G5784" i="257"/>
  <c r="G5785" i="257"/>
  <c r="G5786" i="257"/>
  <c r="G5787" i="257"/>
  <c r="G5788" i="257"/>
  <c r="G5789" i="257"/>
  <c r="G5790" i="257"/>
  <c r="G5791" i="257"/>
  <c r="G5792" i="257"/>
  <c r="G5793" i="257"/>
  <c r="G5794" i="257"/>
  <c r="G5795" i="257"/>
  <c r="G5796" i="257"/>
  <c r="G5797" i="257"/>
  <c r="G5798" i="257"/>
  <c r="G5799" i="257"/>
  <c r="G5800" i="257"/>
  <c r="G5801" i="257"/>
  <c r="G5802" i="257"/>
  <c r="G5803" i="257"/>
  <c r="G5804" i="257"/>
  <c r="G5805" i="257"/>
  <c r="G5806" i="257"/>
  <c r="G5807" i="257"/>
  <c r="G5808" i="257"/>
  <c r="G5809" i="257"/>
  <c r="G5810" i="257"/>
  <c r="G5811" i="257"/>
  <c r="G5812" i="257"/>
  <c r="G5813" i="257"/>
  <c r="G5814" i="257"/>
  <c r="G5815" i="257"/>
  <c r="G5816" i="257"/>
  <c r="G5817" i="257"/>
  <c r="G5818" i="257"/>
  <c r="G5819" i="257"/>
  <c r="G5820" i="257"/>
  <c r="G5821" i="257"/>
  <c r="G5822" i="257"/>
  <c r="G5823" i="257"/>
  <c r="G5824" i="257"/>
  <c r="G5825" i="257"/>
  <c r="G5826" i="257"/>
  <c r="G5827" i="257"/>
  <c r="G5828" i="257"/>
  <c r="G5829" i="257"/>
  <c r="G5830" i="257"/>
  <c r="G5831" i="257"/>
  <c r="G5832" i="257"/>
  <c r="G5833" i="257"/>
  <c r="G5834" i="257"/>
  <c r="G5835" i="257"/>
  <c r="G5836" i="257"/>
  <c r="G5837" i="257"/>
  <c r="G5838" i="257"/>
  <c r="G5839" i="257"/>
  <c r="G5840" i="257"/>
  <c r="G5841" i="257"/>
  <c r="G5842" i="257"/>
  <c r="G5843" i="257"/>
  <c r="G5844" i="257"/>
  <c r="G5845" i="257"/>
  <c r="G5846" i="257"/>
  <c r="G5847" i="257"/>
  <c r="G5848" i="257"/>
  <c r="G5849" i="257"/>
  <c r="G5850" i="257"/>
  <c r="G5851" i="257"/>
  <c r="G5852" i="257"/>
  <c r="G5853" i="257"/>
  <c r="G5854" i="257"/>
  <c r="G5855" i="257"/>
  <c r="G5856" i="257"/>
  <c r="G5857" i="257"/>
  <c r="G5858" i="257"/>
  <c r="G5859" i="257"/>
  <c r="G5860" i="257"/>
  <c r="G5861" i="257"/>
  <c r="G5862" i="257"/>
  <c r="G5863" i="257"/>
  <c r="G5864" i="257"/>
  <c r="G5865" i="257"/>
  <c r="G5866" i="257"/>
  <c r="G5867" i="257"/>
  <c r="G5868" i="257"/>
  <c r="G5869" i="257"/>
  <c r="G5870" i="257"/>
  <c r="G5871" i="257"/>
  <c r="G5872" i="257"/>
  <c r="G5873" i="257"/>
  <c r="G5874" i="257"/>
  <c r="G5875" i="257"/>
  <c r="G5876" i="257"/>
  <c r="G5877" i="257"/>
  <c r="G5878" i="257"/>
  <c r="G5879" i="257"/>
  <c r="G5880" i="257"/>
  <c r="G5881" i="257"/>
  <c r="G5882" i="257"/>
  <c r="G5883" i="257"/>
  <c r="G5884" i="257"/>
  <c r="G5885" i="257"/>
  <c r="G5886" i="257"/>
  <c r="G5887" i="257"/>
  <c r="G5888" i="257"/>
  <c r="G5889" i="257"/>
  <c r="G5890" i="257"/>
  <c r="G5891" i="257"/>
  <c r="G5892" i="257"/>
  <c r="G5893" i="257"/>
  <c r="G5894" i="257"/>
  <c r="G5895" i="257"/>
  <c r="G5896" i="257"/>
  <c r="G5897" i="257"/>
  <c r="G5898" i="257"/>
  <c r="G5899" i="257"/>
  <c r="G5900" i="257"/>
  <c r="G5901" i="257"/>
  <c r="G5902" i="257"/>
  <c r="G5903" i="257"/>
  <c r="G5904" i="257"/>
  <c r="G5905" i="257"/>
  <c r="G5906" i="257"/>
  <c r="G5907" i="257"/>
  <c r="G5908" i="257"/>
  <c r="G5909" i="257"/>
  <c r="G5910" i="257"/>
  <c r="G5911" i="257"/>
  <c r="G5912" i="257"/>
  <c r="G5913" i="257"/>
  <c r="G5914" i="257"/>
  <c r="G5915" i="257"/>
  <c r="G5916" i="257"/>
  <c r="G5917" i="257"/>
  <c r="G5918" i="257"/>
  <c r="G5919" i="257"/>
  <c r="G5920" i="257"/>
  <c r="G5921" i="257"/>
  <c r="G5922" i="257"/>
  <c r="G5923" i="257"/>
  <c r="G5924" i="257"/>
  <c r="G5925" i="257"/>
  <c r="G5926" i="257"/>
  <c r="G5927" i="257"/>
  <c r="G5928" i="257"/>
  <c r="G5929" i="257"/>
  <c r="G5930" i="257"/>
  <c r="G5931" i="257"/>
  <c r="G5932" i="257"/>
  <c r="G5933" i="257"/>
  <c r="G5934" i="257"/>
  <c r="G5935" i="257"/>
  <c r="G5936" i="257"/>
  <c r="G5937" i="257"/>
  <c r="G5938" i="257"/>
  <c r="G5939" i="257"/>
  <c r="G5940" i="257"/>
  <c r="G5941" i="257"/>
  <c r="G5942" i="257"/>
  <c r="G5943" i="257"/>
  <c r="G5944" i="257"/>
  <c r="G5945" i="257"/>
  <c r="G5946" i="257"/>
  <c r="G5947" i="257"/>
  <c r="G5948" i="257"/>
  <c r="G5949" i="257"/>
  <c r="G5950" i="257"/>
  <c r="G5951" i="257"/>
  <c r="G5952" i="257"/>
  <c r="G5953" i="257"/>
  <c r="G5954" i="257"/>
  <c r="G5955" i="257"/>
  <c r="G5956" i="257"/>
  <c r="G5957" i="257"/>
  <c r="G5958" i="257"/>
  <c r="G5959" i="257"/>
  <c r="G5960" i="257"/>
  <c r="G5961" i="257"/>
  <c r="G5962" i="257"/>
  <c r="G5963" i="257"/>
  <c r="G5964" i="257"/>
  <c r="G5965" i="257"/>
  <c r="G5966" i="257"/>
  <c r="G5967" i="257"/>
  <c r="G5968" i="257"/>
  <c r="G5969" i="257"/>
  <c r="G5970" i="257"/>
  <c r="G5971" i="257"/>
  <c r="G5972" i="257"/>
  <c r="G5973" i="257"/>
  <c r="G5974" i="257"/>
  <c r="G5975" i="257"/>
  <c r="G5976" i="257"/>
  <c r="G5977" i="257"/>
  <c r="G5978" i="257"/>
  <c r="G5979" i="257"/>
  <c r="G5980" i="257"/>
  <c r="G5981" i="257"/>
  <c r="G5982" i="257"/>
  <c r="G5983" i="257"/>
  <c r="G5984" i="257"/>
  <c r="G5985" i="257"/>
  <c r="G5986" i="257"/>
  <c r="G5987" i="257"/>
  <c r="G5988" i="257"/>
  <c r="G5989" i="257"/>
  <c r="G5990" i="257"/>
  <c r="G5991" i="257"/>
  <c r="G5992" i="257"/>
  <c r="G5993" i="257"/>
  <c r="G5994" i="257"/>
  <c r="G5995" i="257"/>
  <c r="G5996" i="257"/>
  <c r="G5997" i="257"/>
  <c r="G5998" i="257"/>
  <c r="G5999" i="257"/>
  <c r="G6000" i="257"/>
  <c r="G6001" i="257"/>
  <c r="G6002" i="257"/>
  <c r="G6003" i="257"/>
  <c r="G6004" i="257"/>
  <c r="G6005" i="257"/>
  <c r="G6006" i="257"/>
  <c r="G6007" i="257"/>
  <c r="G6008" i="257"/>
  <c r="G6009" i="257"/>
  <c r="G6010" i="257"/>
  <c r="G6011" i="257"/>
  <c r="G6012" i="257"/>
  <c r="G6013" i="257"/>
  <c r="G6014" i="257"/>
  <c r="G6015" i="257"/>
  <c r="G6016" i="257"/>
  <c r="G6017" i="257"/>
  <c r="G6018" i="257"/>
  <c r="G6019" i="257"/>
  <c r="G6020" i="257"/>
  <c r="G6021" i="257"/>
  <c r="G6022" i="257"/>
  <c r="G6023" i="257"/>
  <c r="G6024" i="257"/>
  <c r="G6025" i="257"/>
  <c r="G6026" i="257"/>
  <c r="G6027" i="257"/>
  <c r="G6028" i="257"/>
  <c r="G6029" i="257"/>
  <c r="G6030" i="257"/>
  <c r="G6031" i="257"/>
  <c r="G6032" i="257"/>
  <c r="G6033" i="257"/>
  <c r="G6034" i="257"/>
  <c r="G6035" i="257"/>
  <c r="G6036" i="257"/>
  <c r="G6037" i="257"/>
  <c r="G6038" i="257"/>
  <c r="G6039" i="257"/>
  <c r="G6040" i="257"/>
  <c r="G6041" i="257"/>
  <c r="G6042" i="257"/>
  <c r="G6043" i="257"/>
  <c r="G6044" i="257"/>
  <c r="G6045" i="257"/>
  <c r="G6046" i="257"/>
  <c r="G6047" i="257"/>
  <c r="G6048" i="257"/>
  <c r="G6049" i="257"/>
  <c r="G6050" i="257"/>
  <c r="G6051" i="257"/>
  <c r="G6052" i="257"/>
  <c r="G6053" i="257"/>
  <c r="G6054" i="257"/>
  <c r="G6055" i="257"/>
  <c r="G6056" i="257"/>
  <c r="G6057" i="257"/>
  <c r="G6058" i="257"/>
  <c r="G6059" i="257"/>
  <c r="G6060" i="257"/>
  <c r="G6061" i="257"/>
  <c r="G6062" i="257"/>
  <c r="G6063" i="257"/>
  <c r="G6064" i="257"/>
  <c r="G6065" i="257"/>
  <c r="G6066" i="257"/>
  <c r="G6067" i="257"/>
  <c r="G6068" i="257"/>
  <c r="G6069" i="257"/>
  <c r="G6070" i="257"/>
  <c r="G6071" i="257"/>
  <c r="G6072" i="257"/>
  <c r="G6073" i="257"/>
  <c r="G6074" i="257"/>
  <c r="G6075" i="257"/>
  <c r="G6076" i="257"/>
  <c r="G6077" i="257"/>
  <c r="G6078" i="257"/>
  <c r="G6079" i="257"/>
  <c r="G6080" i="257"/>
  <c r="G6081" i="257"/>
  <c r="G6082" i="257"/>
  <c r="G6083" i="257"/>
  <c r="G6084" i="257"/>
  <c r="G6085" i="257"/>
  <c r="G6086" i="257"/>
  <c r="G6087" i="257"/>
  <c r="G6088" i="257"/>
  <c r="G6089" i="257"/>
  <c r="G6090" i="257"/>
  <c r="G6091" i="257"/>
  <c r="G6092" i="257"/>
  <c r="G6093" i="257"/>
  <c r="G6094" i="257"/>
  <c r="G6095" i="257"/>
  <c r="G6096" i="257"/>
  <c r="G6097" i="257"/>
  <c r="G6098" i="257"/>
  <c r="G6099" i="257"/>
  <c r="G6100" i="257"/>
  <c r="G6101" i="257"/>
  <c r="G6102" i="257"/>
  <c r="G6103" i="257"/>
  <c r="G6104" i="257"/>
  <c r="G6105" i="257"/>
  <c r="G6106" i="257"/>
  <c r="G6107" i="257"/>
  <c r="G6108" i="257"/>
  <c r="G6109" i="257"/>
  <c r="G6110" i="257"/>
  <c r="G6111" i="257"/>
  <c r="G6112" i="257"/>
  <c r="G6113" i="257"/>
  <c r="G6114" i="257"/>
  <c r="G6115" i="257"/>
  <c r="G6116" i="257"/>
  <c r="G6117" i="257"/>
  <c r="G6118" i="257"/>
  <c r="G6119" i="257"/>
  <c r="G6120" i="257"/>
  <c r="G6121" i="257"/>
  <c r="G6122" i="257"/>
  <c r="G6123" i="257"/>
  <c r="G6124" i="257"/>
  <c r="G6125" i="257"/>
  <c r="G6126" i="257"/>
  <c r="G6127" i="257"/>
  <c r="G6128" i="257"/>
  <c r="G6129" i="257"/>
  <c r="G6130" i="257"/>
  <c r="G6131" i="257"/>
  <c r="G6132" i="257"/>
  <c r="G6133" i="257"/>
  <c r="G6134" i="257"/>
  <c r="G6135" i="257"/>
  <c r="G6136" i="257"/>
  <c r="G6137" i="257"/>
  <c r="G6138" i="257"/>
  <c r="G6139" i="257"/>
  <c r="G6140" i="257"/>
  <c r="G6141" i="257"/>
  <c r="G6142" i="257"/>
  <c r="G6143" i="257"/>
  <c r="G6144" i="257"/>
  <c r="G6145" i="257"/>
  <c r="G6146" i="257"/>
  <c r="G6147" i="257"/>
  <c r="G6148" i="257"/>
  <c r="G6149" i="257"/>
  <c r="G6150" i="257"/>
  <c r="G6151" i="257"/>
  <c r="G6152" i="257"/>
  <c r="G6153" i="257"/>
  <c r="G6154" i="257"/>
  <c r="G6155" i="257"/>
  <c r="G6156" i="257"/>
  <c r="G6157" i="257"/>
  <c r="G6158" i="257"/>
  <c r="G6159" i="257"/>
  <c r="G6160" i="257"/>
  <c r="G6161" i="257"/>
  <c r="G6162" i="257"/>
  <c r="G6163" i="257"/>
  <c r="G6164" i="257"/>
  <c r="G6165" i="257"/>
  <c r="G6166" i="257"/>
  <c r="G6167" i="257"/>
  <c r="G6168" i="257"/>
  <c r="G6169" i="257"/>
  <c r="G6170" i="257"/>
  <c r="G6171" i="257"/>
  <c r="G6172" i="257"/>
  <c r="G6173" i="257"/>
  <c r="G6174" i="257"/>
  <c r="G6175" i="257"/>
  <c r="G6176" i="257"/>
  <c r="G6177" i="257"/>
  <c r="G6178" i="257"/>
  <c r="G6179" i="257"/>
  <c r="G6180" i="257"/>
  <c r="G6181" i="257"/>
  <c r="G6182" i="257"/>
  <c r="G6183" i="257"/>
  <c r="G6184" i="257"/>
  <c r="G6185" i="257"/>
  <c r="G6186" i="257"/>
  <c r="G6187" i="257"/>
  <c r="G6188" i="257"/>
  <c r="G6189" i="257"/>
  <c r="G6190" i="257"/>
  <c r="G6191" i="257"/>
  <c r="G6192" i="257"/>
  <c r="G6193" i="257"/>
  <c r="G6194" i="257"/>
  <c r="G6195" i="257"/>
  <c r="G6196" i="257"/>
  <c r="G6197" i="257"/>
  <c r="G6198" i="257"/>
  <c r="G6199" i="257"/>
  <c r="G6200" i="257"/>
  <c r="G6201" i="257"/>
  <c r="G6202" i="257"/>
  <c r="G6203" i="257"/>
  <c r="G6204" i="257"/>
  <c r="G6205" i="257"/>
  <c r="G6206" i="257"/>
  <c r="G6207" i="257"/>
  <c r="G6208" i="257"/>
  <c r="G6209" i="257"/>
  <c r="G6210" i="257"/>
  <c r="G6211" i="257"/>
  <c r="G6212" i="257"/>
  <c r="G6213" i="257"/>
  <c r="G6214" i="257"/>
  <c r="G6215" i="257"/>
  <c r="G6216" i="257"/>
  <c r="G6217" i="257"/>
  <c r="G6218" i="257"/>
  <c r="G6219" i="257"/>
  <c r="G6220" i="257"/>
  <c r="G6221" i="257"/>
  <c r="G6222" i="257"/>
  <c r="G6223" i="257"/>
  <c r="G6224" i="257"/>
  <c r="G6225" i="257"/>
  <c r="G6226" i="257"/>
  <c r="G6227" i="257"/>
  <c r="G6228" i="257"/>
  <c r="G6229" i="257"/>
  <c r="G6230" i="257"/>
  <c r="G6231" i="257"/>
  <c r="G6232" i="257"/>
  <c r="G6233" i="257"/>
  <c r="G6234" i="257"/>
  <c r="G6235" i="257"/>
  <c r="G6236" i="257"/>
  <c r="G6237" i="257"/>
  <c r="G6238" i="257"/>
  <c r="G6239" i="257"/>
  <c r="G6240" i="257"/>
  <c r="G6241" i="257"/>
  <c r="G6242" i="257"/>
  <c r="G6243" i="257"/>
  <c r="G6244" i="257"/>
  <c r="G6245" i="257"/>
  <c r="G6246" i="257"/>
  <c r="G6247" i="257"/>
  <c r="G6248" i="257"/>
  <c r="G6249" i="257"/>
  <c r="G6250" i="257"/>
  <c r="G6251" i="257"/>
  <c r="G6252" i="257"/>
  <c r="G6253" i="257"/>
  <c r="G6254" i="257"/>
  <c r="G6255" i="257"/>
  <c r="G6256" i="257"/>
  <c r="G6257" i="257"/>
  <c r="G6258" i="257"/>
  <c r="G6259" i="257"/>
  <c r="G6260" i="257"/>
  <c r="G6261" i="257"/>
  <c r="G6262" i="257"/>
  <c r="G6263" i="257"/>
  <c r="G6264" i="257"/>
  <c r="G6265" i="257"/>
  <c r="G6266" i="257"/>
  <c r="G6267" i="257"/>
  <c r="G6268" i="257"/>
  <c r="G6269" i="257"/>
  <c r="G6270" i="257"/>
  <c r="G6271" i="257"/>
  <c r="G6272" i="257"/>
  <c r="G6273" i="257"/>
  <c r="G6274" i="257"/>
  <c r="G6275" i="257"/>
  <c r="G6276" i="257"/>
  <c r="G6277" i="257"/>
  <c r="G6278" i="257"/>
  <c r="G6279" i="257"/>
  <c r="G6280" i="257"/>
  <c r="G6281" i="257"/>
  <c r="G6282" i="257"/>
  <c r="G6283" i="257"/>
  <c r="G6284" i="257"/>
  <c r="G6285" i="257"/>
  <c r="G6286" i="257"/>
  <c r="G6287" i="257"/>
  <c r="G6288" i="257"/>
  <c r="G6289" i="257"/>
  <c r="G6290" i="257"/>
  <c r="G6291" i="257"/>
  <c r="G6292" i="257"/>
  <c r="G6293" i="257"/>
  <c r="G6294" i="257"/>
  <c r="G6295" i="257"/>
  <c r="G6296" i="257"/>
  <c r="G6297" i="257"/>
  <c r="G6298" i="257"/>
  <c r="G6299" i="257"/>
  <c r="G6300" i="257"/>
  <c r="G6301" i="257"/>
  <c r="G6302" i="257"/>
  <c r="G6303" i="257"/>
  <c r="G6304" i="257"/>
  <c r="G6305" i="257"/>
  <c r="G6306" i="257"/>
  <c r="G6307" i="257"/>
  <c r="G6308" i="257"/>
  <c r="G6309" i="257"/>
  <c r="G6310" i="257"/>
  <c r="G6311" i="257"/>
  <c r="G6312" i="257"/>
  <c r="G6313" i="257"/>
  <c r="G6314" i="257"/>
  <c r="G6315" i="257"/>
  <c r="G6316" i="257"/>
  <c r="G6317" i="257"/>
  <c r="G6318" i="257"/>
  <c r="G6319" i="257"/>
  <c r="G6320" i="257"/>
  <c r="G6321" i="257"/>
  <c r="G6322" i="257"/>
  <c r="G6323" i="257"/>
  <c r="G6324" i="257"/>
  <c r="G6325" i="257"/>
  <c r="G6326" i="257"/>
  <c r="G6327" i="257"/>
  <c r="G6328" i="257"/>
  <c r="G6329" i="257"/>
  <c r="G6330" i="257"/>
  <c r="G6331" i="257"/>
  <c r="G6332" i="257"/>
  <c r="G6333" i="257"/>
  <c r="G6334" i="257"/>
  <c r="G6335" i="257"/>
  <c r="G6336" i="257"/>
  <c r="G6337" i="257"/>
  <c r="G6338" i="257"/>
  <c r="G6339" i="257"/>
  <c r="G6340" i="257"/>
  <c r="G6341" i="257"/>
  <c r="G6342" i="257"/>
  <c r="G6343" i="257"/>
  <c r="G6344" i="257"/>
  <c r="G6345" i="257"/>
  <c r="G6346" i="257"/>
  <c r="G6347" i="257"/>
  <c r="G6348" i="257"/>
  <c r="G6349" i="257"/>
  <c r="G6350" i="257"/>
  <c r="G6351" i="257"/>
  <c r="G6352" i="257"/>
  <c r="G6353" i="257"/>
  <c r="G6354" i="257"/>
  <c r="G6355" i="257"/>
  <c r="G6356" i="257"/>
  <c r="G6357" i="257"/>
  <c r="G6358" i="257"/>
  <c r="G6359" i="257"/>
  <c r="G6360" i="257"/>
  <c r="G6361" i="257"/>
  <c r="G6362" i="257"/>
  <c r="G6363" i="257"/>
  <c r="G6364" i="257"/>
  <c r="G6365" i="257"/>
  <c r="G6366" i="257"/>
  <c r="G6367" i="257"/>
  <c r="G6368" i="257"/>
  <c r="G6369" i="257"/>
  <c r="G6370" i="257"/>
  <c r="G6371" i="257"/>
  <c r="G6372" i="257"/>
  <c r="G6373" i="257"/>
  <c r="G6374" i="257"/>
  <c r="G6375" i="257"/>
  <c r="G6376" i="257"/>
  <c r="G6377" i="257"/>
  <c r="G6378" i="257"/>
  <c r="G6379" i="257"/>
  <c r="G6380" i="257"/>
  <c r="G6381" i="257"/>
  <c r="G6382" i="257"/>
  <c r="G6383" i="257"/>
  <c r="G6384" i="257"/>
  <c r="G6385" i="257"/>
  <c r="G6386" i="257"/>
  <c r="G6387" i="257"/>
  <c r="G6388" i="257"/>
  <c r="G6389" i="257"/>
  <c r="G6390" i="257"/>
  <c r="G6391" i="257"/>
  <c r="G6392" i="257"/>
  <c r="G6393" i="257"/>
  <c r="G6394" i="257"/>
  <c r="G6395" i="257"/>
  <c r="G6396" i="257"/>
  <c r="G6397" i="257"/>
  <c r="G6398" i="257"/>
  <c r="G6399" i="257"/>
  <c r="G6400" i="257"/>
  <c r="G6401" i="257"/>
  <c r="G6402" i="257"/>
  <c r="G6403" i="257"/>
  <c r="G6404" i="257"/>
  <c r="G6405" i="257"/>
  <c r="G6406" i="257"/>
  <c r="G6407" i="257"/>
  <c r="G6408" i="257"/>
  <c r="G6409" i="257"/>
  <c r="G6410" i="257"/>
  <c r="G6411" i="257"/>
  <c r="G6412" i="257"/>
  <c r="G6413" i="257"/>
  <c r="G6414" i="257"/>
  <c r="G6415" i="257"/>
  <c r="G6416" i="257"/>
  <c r="G6417" i="257"/>
  <c r="G6418" i="257"/>
  <c r="G6419" i="257"/>
  <c r="G6420" i="257"/>
  <c r="G6421" i="257"/>
  <c r="G6422" i="257"/>
  <c r="G6423" i="257"/>
  <c r="G6424" i="257"/>
  <c r="G6425" i="257"/>
  <c r="G6426" i="257"/>
  <c r="G6427" i="257"/>
  <c r="G6428" i="257"/>
  <c r="G6429" i="257"/>
  <c r="G6430" i="257"/>
  <c r="G6431" i="257"/>
  <c r="G6432" i="257"/>
  <c r="G6433" i="257"/>
  <c r="G6434" i="257"/>
  <c r="G6435" i="257"/>
  <c r="G6436" i="257"/>
  <c r="G6437" i="257"/>
  <c r="G6438" i="257"/>
  <c r="G6439" i="257"/>
  <c r="G6440" i="257"/>
  <c r="G6441" i="257"/>
  <c r="G6442" i="257"/>
  <c r="G6443" i="257"/>
  <c r="G6444" i="257"/>
  <c r="G6445" i="257"/>
  <c r="G6446" i="257"/>
  <c r="G6447" i="257"/>
  <c r="G6448" i="257"/>
  <c r="G6449" i="257"/>
  <c r="G6450" i="257"/>
  <c r="G6451" i="257"/>
  <c r="G6452" i="257"/>
  <c r="G6453" i="257"/>
  <c r="G6454" i="257"/>
  <c r="G6455" i="257"/>
  <c r="G6456" i="257"/>
  <c r="G6457" i="257"/>
  <c r="G6458" i="257"/>
  <c r="G6459" i="257"/>
  <c r="G6460" i="257"/>
  <c r="G6461" i="257"/>
  <c r="G6462" i="257"/>
  <c r="G6463" i="257"/>
  <c r="G6464" i="257"/>
  <c r="G6465" i="257"/>
  <c r="G6466" i="257"/>
  <c r="G6467" i="257"/>
  <c r="G6468" i="257"/>
  <c r="G6469" i="257"/>
  <c r="G6470" i="257"/>
  <c r="G6471" i="257"/>
  <c r="G6472" i="257"/>
  <c r="G6473" i="257"/>
  <c r="G6474" i="257"/>
  <c r="G6475" i="257"/>
  <c r="G6476" i="257"/>
  <c r="G6477" i="257"/>
  <c r="G6478" i="257"/>
  <c r="G6479" i="257"/>
  <c r="G6480" i="257"/>
  <c r="G6481" i="257"/>
  <c r="G6482" i="257"/>
  <c r="G6483" i="257"/>
  <c r="G6484" i="257"/>
  <c r="G6485" i="257"/>
  <c r="G6486" i="257"/>
  <c r="G6487" i="257"/>
  <c r="G6488" i="257"/>
  <c r="G6489" i="257"/>
  <c r="G6490" i="257"/>
  <c r="G6491" i="257"/>
  <c r="G6492" i="257"/>
  <c r="G6493" i="257"/>
  <c r="G6494" i="257"/>
  <c r="G6495" i="257"/>
  <c r="G6496" i="257"/>
  <c r="G6497" i="257"/>
  <c r="G6498" i="257"/>
  <c r="G6499" i="257"/>
  <c r="G6500" i="257"/>
  <c r="G6501" i="257"/>
  <c r="G6502" i="257"/>
  <c r="G6503" i="257"/>
  <c r="G6504" i="257"/>
  <c r="G6505" i="257"/>
  <c r="G6506" i="257"/>
  <c r="G6507" i="257"/>
  <c r="G6508" i="257"/>
  <c r="G6509" i="257"/>
  <c r="G6510" i="257"/>
  <c r="G6511" i="257"/>
  <c r="G6512" i="257"/>
  <c r="G6513" i="257"/>
  <c r="G6514" i="257"/>
  <c r="G6515" i="257"/>
  <c r="G6516" i="257"/>
  <c r="G6517" i="257"/>
  <c r="G6518" i="257"/>
  <c r="G6519" i="257"/>
  <c r="G6520" i="257"/>
  <c r="G6521" i="257"/>
  <c r="G6522" i="257"/>
  <c r="G6523" i="257"/>
  <c r="G6524" i="257"/>
  <c r="G6525" i="257"/>
  <c r="G6526" i="257"/>
  <c r="G6527" i="257"/>
  <c r="G6528" i="257"/>
  <c r="G6529" i="257"/>
  <c r="G6530" i="257"/>
  <c r="G6531" i="257"/>
  <c r="G6532" i="257"/>
  <c r="G6533" i="257"/>
  <c r="G6534" i="257"/>
  <c r="G6535" i="257"/>
  <c r="G6536" i="257"/>
  <c r="G6537" i="257"/>
  <c r="G6538" i="257"/>
  <c r="G6539" i="257"/>
  <c r="G6540" i="257"/>
  <c r="G6541" i="257"/>
  <c r="G6542" i="257"/>
  <c r="G6543" i="257"/>
  <c r="G6544" i="257"/>
  <c r="G6545" i="257"/>
  <c r="G6546" i="257"/>
  <c r="G6547" i="257"/>
  <c r="G6548" i="257"/>
  <c r="G6549" i="257"/>
  <c r="G6550" i="257"/>
  <c r="G6551" i="257"/>
  <c r="G6552" i="257"/>
  <c r="G6553" i="257"/>
  <c r="G6554" i="257"/>
  <c r="G6555" i="257"/>
  <c r="G6556" i="257"/>
  <c r="G6557" i="257"/>
  <c r="G6558" i="257"/>
  <c r="G6559" i="257"/>
  <c r="G6560" i="257"/>
  <c r="G6561" i="257"/>
  <c r="G6562" i="257"/>
  <c r="G6563" i="257"/>
  <c r="G6564" i="257"/>
  <c r="G6565" i="257"/>
  <c r="G6566" i="257"/>
  <c r="G6567" i="257"/>
  <c r="G6568" i="257"/>
  <c r="G6569" i="257"/>
  <c r="G6570" i="257"/>
  <c r="G6571" i="257"/>
  <c r="G6572" i="257"/>
  <c r="G6573" i="257"/>
  <c r="G6574" i="257"/>
  <c r="G6575" i="257"/>
  <c r="G6576" i="257"/>
  <c r="G6577" i="257"/>
  <c r="G6578" i="257"/>
  <c r="G6579" i="257"/>
  <c r="G6580" i="257"/>
  <c r="G6581" i="257"/>
  <c r="G6582" i="257"/>
  <c r="G6583" i="257"/>
  <c r="G6584" i="257"/>
  <c r="G6585" i="257"/>
  <c r="G6586" i="257"/>
  <c r="G6587" i="257"/>
  <c r="G6588" i="257"/>
  <c r="G6589" i="257"/>
  <c r="G6590" i="257"/>
  <c r="G6591" i="257"/>
  <c r="G6592" i="257"/>
  <c r="G6593" i="257"/>
  <c r="G6594" i="257"/>
  <c r="G6595" i="257"/>
  <c r="G6596" i="257"/>
  <c r="G6597" i="257"/>
  <c r="G6598" i="257"/>
  <c r="G6599" i="257"/>
  <c r="G6600" i="257"/>
  <c r="G6601" i="257"/>
  <c r="G6602" i="257"/>
  <c r="G6603" i="257"/>
  <c r="G6604" i="257"/>
  <c r="G6605" i="257"/>
  <c r="G6606" i="257"/>
  <c r="G6607" i="257"/>
  <c r="G6608" i="257"/>
  <c r="G6609" i="257"/>
  <c r="G6610" i="257"/>
  <c r="G6611" i="257"/>
  <c r="G6612" i="257"/>
  <c r="G6613" i="257"/>
  <c r="G6614" i="257"/>
  <c r="G6615" i="257"/>
  <c r="G6616" i="257"/>
  <c r="G6617" i="257"/>
  <c r="G6618" i="257"/>
  <c r="G6619" i="257"/>
  <c r="G6620" i="257"/>
  <c r="G6621" i="257"/>
  <c r="G6622" i="257"/>
  <c r="G6623" i="257"/>
  <c r="G6624" i="257"/>
  <c r="G6625" i="257"/>
  <c r="G6626" i="257"/>
  <c r="G6627" i="257"/>
  <c r="G6628" i="257"/>
  <c r="G6629" i="257"/>
  <c r="G6630" i="257"/>
  <c r="G6631" i="257"/>
  <c r="G6632" i="257"/>
  <c r="G6633" i="257"/>
  <c r="G6634" i="257"/>
  <c r="G6635" i="257"/>
  <c r="G6636" i="257"/>
  <c r="G6637" i="257"/>
  <c r="G6638" i="257"/>
  <c r="G6639" i="257"/>
  <c r="G6640" i="257"/>
  <c r="G6641" i="257"/>
  <c r="G6642" i="257"/>
  <c r="G6643" i="257"/>
  <c r="G6644" i="257"/>
  <c r="G6645" i="257"/>
  <c r="G6646" i="257"/>
  <c r="G6647" i="257"/>
  <c r="G6648" i="257"/>
  <c r="G6649" i="257"/>
  <c r="G6650" i="257"/>
  <c r="G6651" i="257"/>
  <c r="G6652" i="257"/>
  <c r="G6653" i="257"/>
  <c r="G6654" i="257"/>
  <c r="G6655" i="257"/>
  <c r="G6656" i="257"/>
  <c r="G6657" i="257"/>
  <c r="G6658" i="257"/>
  <c r="G6659" i="257"/>
  <c r="G6660" i="257"/>
  <c r="G6661" i="257"/>
  <c r="G6662" i="257"/>
  <c r="G6663" i="257"/>
  <c r="G6664" i="257"/>
  <c r="G6665" i="257"/>
  <c r="G6666" i="257"/>
  <c r="G6667" i="257"/>
  <c r="G6668" i="257"/>
  <c r="G6669" i="257"/>
  <c r="G6670" i="257"/>
  <c r="G6671" i="257"/>
  <c r="G6672" i="257"/>
  <c r="G6673" i="257"/>
  <c r="G6674" i="257"/>
  <c r="G6675" i="257"/>
  <c r="G6676" i="257"/>
  <c r="G6677" i="257"/>
  <c r="G6678" i="257"/>
  <c r="G6679" i="257"/>
  <c r="G6680" i="257"/>
  <c r="G6681" i="257"/>
  <c r="G6682" i="257"/>
  <c r="G6683" i="257"/>
  <c r="G6684" i="257"/>
  <c r="G6685" i="257"/>
  <c r="G6686" i="257"/>
  <c r="G6687" i="257"/>
  <c r="G6688" i="257"/>
  <c r="G6689" i="257"/>
  <c r="G6690" i="257"/>
  <c r="G6691" i="257"/>
  <c r="G6692" i="257"/>
  <c r="G6693" i="257"/>
  <c r="G6694" i="257"/>
  <c r="G6695" i="257"/>
  <c r="G6696" i="257"/>
  <c r="G6697" i="257"/>
  <c r="G6698" i="257"/>
  <c r="G6699" i="257"/>
  <c r="G6700" i="257"/>
  <c r="G6701" i="257"/>
  <c r="G6702" i="257"/>
  <c r="G6703" i="257"/>
  <c r="G6704" i="257"/>
  <c r="G6705" i="257"/>
  <c r="G6706" i="257"/>
  <c r="G6707" i="257"/>
  <c r="G6708" i="257"/>
  <c r="G6709" i="257"/>
  <c r="G6710" i="257"/>
  <c r="G6711" i="257"/>
  <c r="G6712" i="257"/>
  <c r="G6713" i="257"/>
  <c r="G6714" i="257"/>
  <c r="G6715" i="257"/>
  <c r="G6716" i="257"/>
  <c r="G6717" i="257"/>
  <c r="G6718" i="257"/>
  <c r="G6719" i="257"/>
  <c r="G6720" i="257"/>
  <c r="G6721" i="257"/>
  <c r="G6722" i="257"/>
  <c r="G6723" i="257"/>
  <c r="G6724" i="257"/>
  <c r="G6725" i="257"/>
  <c r="G6726" i="257"/>
  <c r="G6727" i="257"/>
  <c r="G6728" i="257"/>
  <c r="G6729" i="257"/>
  <c r="G6730" i="257"/>
  <c r="G6731" i="257"/>
  <c r="G6732" i="257"/>
  <c r="G6733" i="257"/>
  <c r="G6734" i="257"/>
  <c r="G6735" i="257"/>
  <c r="G6736" i="257"/>
  <c r="G6737" i="257"/>
  <c r="G6738" i="257"/>
  <c r="G6739" i="257"/>
  <c r="G6740" i="257"/>
  <c r="G6741" i="257"/>
  <c r="G6742" i="257"/>
  <c r="G6743" i="257"/>
  <c r="G6744" i="257"/>
  <c r="G6745" i="257"/>
  <c r="G6746" i="257"/>
  <c r="G6747" i="257"/>
  <c r="G6748" i="257"/>
  <c r="G6749" i="257"/>
  <c r="G6750" i="257"/>
  <c r="G6751" i="257"/>
  <c r="G6752" i="257"/>
  <c r="G6753" i="257"/>
  <c r="G6754" i="257"/>
  <c r="G6755" i="257"/>
  <c r="G6756" i="257"/>
  <c r="G6757" i="257"/>
  <c r="G6758" i="257"/>
  <c r="G6759" i="257"/>
  <c r="G6760" i="257"/>
  <c r="G6761" i="257"/>
  <c r="G6762" i="257"/>
  <c r="G6763" i="257"/>
  <c r="G6764" i="257"/>
  <c r="G6765" i="257"/>
  <c r="G6766" i="257"/>
  <c r="G6767" i="257"/>
  <c r="G6768" i="257"/>
  <c r="G6769" i="257"/>
  <c r="G6770" i="257"/>
  <c r="G6771" i="257"/>
  <c r="G6772" i="257"/>
  <c r="G6773" i="257"/>
  <c r="G6774" i="257"/>
  <c r="G6775" i="257"/>
  <c r="G6776" i="257"/>
  <c r="G6777" i="257"/>
  <c r="G6778" i="257"/>
  <c r="G6779" i="257"/>
  <c r="G6780" i="257"/>
  <c r="G6781" i="257"/>
  <c r="G6782" i="257"/>
  <c r="G6783" i="257"/>
  <c r="G6784" i="257"/>
  <c r="G6785" i="257"/>
  <c r="G6786" i="257"/>
  <c r="G6787" i="257"/>
  <c r="G6788" i="257"/>
  <c r="G6789" i="257"/>
  <c r="G6790" i="257"/>
  <c r="G6791" i="257"/>
  <c r="G6792" i="257"/>
  <c r="G6793" i="257"/>
  <c r="G6794" i="257"/>
  <c r="G6795" i="257"/>
  <c r="G6796" i="257"/>
  <c r="G6797" i="257"/>
  <c r="G6798" i="257"/>
  <c r="G6799" i="257"/>
  <c r="G6800" i="257"/>
  <c r="G6801" i="257"/>
  <c r="G6802" i="257"/>
  <c r="G6803" i="257"/>
  <c r="G6804" i="257"/>
  <c r="G6805" i="257"/>
  <c r="G6806" i="257"/>
  <c r="G6807" i="257"/>
  <c r="G6808" i="257"/>
  <c r="G6809" i="257"/>
  <c r="G6810" i="257"/>
  <c r="G6811" i="257"/>
  <c r="G6812" i="257"/>
  <c r="G6813" i="257"/>
  <c r="G6814" i="257"/>
  <c r="G6815" i="257"/>
  <c r="G6816" i="257"/>
  <c r="G6817" i="257"/>
  <c r="G6818" i="257"/>
  <c r="G6819" i="257"/>
  <c r="G6820" i="257"/>
  <c r="G6821" i="257"/>
  <c r="G6822" i="257"/>
  <c r="G6823" i="257"/>
  <c r="G6824" i="257"/>
  <c r="G6825" i="257"/>
  <c r="G6826" i="257"/>
  <c r="G6827" i="257"/>
  <c r="G6828" i="257"/>
  <c r="G6829" i="257"/>
  <c r="G6830" i="257"/>
  <c r="G6831" i="257"/>
  <c r="G6832" i="257"/>
  <c r="G6833" i="257"/>
  <c r="G6834" i="257"/>
  <c r="G6835" i="257"/>
  <c r="G6836" i="257"/>
  <c r="G6837" i="257"/>
  <c r="G6838" i="257"/>
  <c r="G6839" i="257"/>
  <c r="G6840" i="257"/>
  <c r="G6841" i="257"/>
  <c r="G6842" i="257"/>
  <c r="G6843" i="257"/>
  <c r="G6844" i="257"/>
  <c r="G6845" i="257"/>
  <c r="G6846" i="257"/>
  <c r="G6847" i="257"/>
  <c r="G6848" i="257"/>
  <c r="G6849" i="257"/>
  <c r="G6850" i="257"/>
  <c r="G6851" i="257"/>
  <c r="G6852" i="257"/>
  <c r="G6853" i="257"/>
  <c r="G6854" i="257"/>
  <c r="G6855" i="257"/>
  <c r="G6856" i="257"/>
  <c r="G6857" i="257"/>
  <c r="G6858" i="257"/>
  <c r="G6859" i="257"/>
  <c r="G6860" i="257"/>
  <c r="G6861" i="257"/>
  <c r="G6862" i="257"/>
  <c r="G6863" i="257"/>
  <c r="G6864" i="257"/>
  <c r="G6865" i="257"/>
  <c r="G6866" i="257"/>
  <c r="G6867" i="257"/>
  <c r="G6868" i="257"/>
  <c r="G6869" i="257"/>
  <c r="G6870" i="257"/>
  <c r="G6871" i="257"/>
  <c r="G6872" i="257"/>
  <c r="G6873" i="257"/>
  <c r="G6874" i="257"/>
  <c r="G6875" i="257"/>
  <c r="G6876" i="257"/>
  <c r="G6877" i="257"/>
  <c r="G6878" i="257"/>
  <c r="G6879" i="257"/>
  <c r="G6880" i="257"/>
  <c r="G6881" i="257"/>
  <c r="G6882" i="257"/>
  <c r="G6883" i="257"/>
  <c r="G6884" i="257"/>
  <c r="G6885" i="257"/>
  <c r="G6886" i="257"/>
  <c r="G6887" i="257"/>
  <c r="G6888" i="257"/>
  <c r="G6889" i="257"/>
  <c r="G6890" i="257"/>
  <c r="G6891" i="257"/>
  <c r="G6892" i="257"/>
  <c r="G6893" i="257"/>
  <c r="G6894" i="257"/>
  <c r="G6895" i="257"/>
  <c r="G6896" i="257"/>
  <c r="G6897" i="257"/>
  <c r="G6898" i="257"/>
  <c r="G6899" i="257"/>
  <c r="G6900" i="257"/>
  <c r="G6901" i="257"/>
  <c r="G6902" i="257"/>
  <c r="G6903" i="257"/>
  <c r="G6904" i="257"/>
  <c r="G6905" i="257"/>
  <c r="G6906" i="257"/>
  <c r="G6907" i="257"/>
  <c r="G6908" i="257"/>
  <c r="G6909" i="257"/>
  <c r="G6910" i="257"/>
  <c r="G6911" i="257"/>
  <c r="G6912" i="257"/>
  <c r="G6913" i="257"/>
  <c r="G6914" i="257"/>
  <c r="G6915" i="257"/>
  <c r="G6916" i="257"/>
  <c r="G6917" i="257"/>
  <c r="G6918" i="257"/>
  <c r="G6919" i="257"/>
  <c r="G6920" i="257"/>
  <c r="G6921" i="257"/>
  <c r="G6922" i="257"/>
  <c r="G6923" i="257"/>
  <c r="G6924" i="257"/>
  <c r="G6925" i="257"/>
  <c r="G6926" i="257"/>
  <c r="G6927" i="257"/>
  <c r="G6928" i="257"/>
  <c r="G6929" i="257"/>
  <c r="G6930" i="257"/>
  <c r="G6931" i="257"/>
  <c r="G6932" i="257"/>
  <c r="G6933" i="257"/>
  <c r="G6934" i="257"/>
  <c r="G6935" i="257"/>
  <c r="G6936" i="257"/>
  <c r="G6937" i="257"/>
  <c r="G6938" i="257"/>
  <c r="G6939" i="257"/>
  <c r="G6940" i="257"/>
  <c r="G6941" i="257"/>
  <c r="G6942" i="257"/>
  <c r="G6943" i="257"/>
  <c r="G6944" i="257"/>
  <c r="G6945" i="257"/>
  <c r="G6946" i="257"/>
  <c r="G6947" i="257"/>
  <c r="G6948" i="257"/>
  <c r="G6949" i="257"/>
  <c r="G6950" i="257"/>
  <c r="G6951" i="257"/>
  <c r="G6952" i="257"/>
  <c r="G6953" i="257"/>
  <c r="G6954" i="257"/>
  <c r="G6955" i="257"/>
  <c r="G6956" i="257"/>
  <c r="G6957" i="257"/>
  <c r="G6958" i="257"/>
  <c r="G6959" i="257"/>
  <c r="G6960" i="257"/>
  <c r="G6961" i="257"/>
  <c r="G6962" i="257"/>
  <c r="G6963" i="257"/>
  <c r="G6964" i="257"/>
  <c r="G6965" i="257"/>
  <c r="G6966" i="257"/>
  <c r="G6967" i="257"/>
  <c r="G6968" i="257"/>
  <c r="G6969" i="257"/>
  <c r="G6970" i="257"/>
  <c r="G6971" i="257"/>
  <c r="G6972" i="257"/>
  <c r="G6973" i="257"/>
  <c r="G6974" i="257"/>
  <c r="G6975" i="257"/>
  <c r="G6976" i="257"/>
  <c r="G6977" i="257"/>
  <c r="G6978" i="257"/>
  <c r="G6979" i="257"/>
  <c r="G6980" i="257"/>
  <c r="G6981" i="257"/>
  <c r="G6982" i="257"/>
  <c r="G6983" i="257"/>
  <c r="G6984" i="257"/>
  <c r="G6985" i="257"/>
  <c r="G6986" i="257"/>
  <c r="G6987" i="257"/>
  <c r="G6988" i="257"/>
  <c r="G6989" i="257"/>
  <c r="G6990" i="257"/>
  <c r="G6991" i="257"/>
  <c r="G6992" i="257"/>
  <c r="G6993" i="257"/>
  <c r="G6994" i="257"/>
  <c r="G6995" i="257"/>
  <c r="G6996" i="257"/>
  <c r="G6997" i="257"/>
  <c r="G6998" i="257"/>
  <c r="G6999" i="257"/>
  <c r="G7000" i="257"/>
  <c r="G7001" i="257"/>
  <c r="G7002" i="257"/>
  <c r="G7003" i="257"/>
  <c r="G7004" i="257"/>
  <c r="G7005" i="257"/>
  <c r="G7006" i="257"/>
  <c r="G7007" i="257"/>
  <c r="G7008" i="257"/>
  <c r="G7009" i="257"/>
  <c r="G7010" i="257"/>
  <c r="G7011" i="257"/>
  <c r="G7012" i="257"/>
  <c r="G7013" i="257"/>
  <c r="G7014" i="257"/>
  <c r="G7015" i="257"/>
  <c r="G7016" i="257"/>
  <c r="G7017" i="257"/>
  <c r="G7018" i="257"/>
  <c r="G7019" i="257"/>
  <c r="G7020" i="257"/>
  <c r="G7021" i="257"/>
  <c r="G7022" i="257"/>
  <c r="G7023" i="257"/>
  <c r="G7024" i="257"/>
  <c r="G7025" i="257"/>
  <c r="G7026" i="257"/>
  <c r="G7027" i="257"/>
  <c r="G7028" i="257"/>
  <c r="G7029" i="257"/>
  <c r="G7030" i="257"/>
  <c r="G7031" i="257"/>
  <c r="G7032" i="257"/>
  <c r="G7033" i="257"/>
  <c r="G7034" i="257"/>
  <c r="G7035" i="257"/>
  <c r="G7036" i="257"/>
  <c r="G7037" i="257"/>
  <c r="G7038" i="257"/>
  <c r="G7039" i="257"/>
  <c r="G7040" i="257"/>
  <c r="G7041" i="257"/>
  <c r="G7042" i="257"/>
  <c r="G7043" i="257"/>
  <c r="G7044" i="257"/>
  <c r="G7045" i="257"/>
  <c r="G7046" i="257"/>
  <c r="G7047" i="257"/>
  <c r="G7048" i="257"/>
  <c r="G7049" i="257"/>
  <c r="G7050" i="257"/>
  <c r="G7051" i="257"/>
  <c r="G7052" i="257"/>
  <c r="G7053" i="257"/>
  <c r="G7054" i="257"/>
  <c r="G7055" i="257"/>
  <c r="G7056" i="257"/>
  <c r="G7057" i="257"/>
  <c r="G7058" i="257"/>
  <c r="G7059" i="257"/>
  <c r="G7060" i="257"/>
  <c r="G7061" i="257"/>
  <c r="G7062" i="257"/>
  <c r="G7063" i="257"/>
  <c r="G7064" i="257"/>
  <c r="G7065" i="257"/>
  <c r="G7066" i="257"/>
  <c r="G7067" i="257"/>
  <c r="G7068" i="257"/>
  <c r="G7069" i="257"/>
  <c r="G7070" i="257"/>
  <c r="G7071" i="257"/>
  <c r="G7072" i="257"/>
  <c r="G7073" i="257"/>
  <c r="G7074" i="257"/>
  <c r="G7075" i="257"/>
  <c r="G7076" i="257"/>
  <c r="G7077" i="257"/>
  <c r="G7078" i="257"/>
  <c r="G7079" i="257"/>
  <c r="G7080" i="257"/>
  <c r="G7081" i="257"/>
  <c r="G7082" i="257"/>
  <c r="G7083" i="257"/>
  <c r="G7084" i="257"/>
  <c r="G7085" i="257"/>
  <c r="G7086" i="257"/>
  <c r="G7087" i="257"/>
  <c r="G7088" i="257"/>
  <c r="G7089" i="257"/>
  <c r="G7090" i="257"/>
  <c r="G7091" i="257"/>
  <c r="G7092" i="257"/>
  <c r="G7093" i="257"/>
  <c r="G7094" i="257"/>
  <c r="G7095" i="257"/>
  <c r="G7096" i="257"/>
  <c r="G7097" i="257"/>
  <c r="G7098" i="257"/>
  <c r="G7099" i="257"/>
  <c r="G7100" i="257"/>
  <c r="G7101" i="257"/>
  <c r="G7102" i="257"/>
  <c r="G7103" i="257"/>
  <c r="G7104" i="257"/>
  <c r="G7105" i="257"/>
  <c r="G7106" i="257"/>
  <c r="G7107" i="257"/>
  <c r="G7108" i="257"/>
  <c r="G7109" i="257"/>
  <c r="G7110" i="257"/>
  <c r="G7111" i="257"/>
  <c r="G7112" i="257"/>
  <c r="G7113" i="257"/>
  <c r="G7114" i="257"/>
  <c r="G7115" i="257"/>
  <c r="G7116" i="257"/>
  <c r="G7117" i="257"/>
  <c r="G7118" i="257"/>
  <c r="G7119" i="257"/>
  <c r="G7120" i="257"/>
  <c r="G7121" i="257"/>
  <c r="G7122" i="257"/>
  <c r="G7123" i="257"/>
  <c r="G7124" i="257"/>
  <c r="G7125" i="257"/>
  <c r="G7126" i="257"/>
  <c r="G7127" i="257"/>
  <c r="G7128" i="257"/>
  <c r="G7129" i="257"/>
  <c r="G7130" i="257"/>
  <c r="G7131" i="257"/>
  <c r="G7132" i="257"/>
  <c r="G7133" i="257"/>
  <c r="G7134" i="257"/>
  <c r="G7135" i="257"/>
  <c r="G7136" i="257"/>
  <c r="G7137" i="257"/>
  <c r="G7138" i="257"/>
  <c r="G7139" i="257"/>
  <c r="G7140" i="257"/>
  <c r="G7141" i="257"/>
  <c r="G7142" i="257"/>
  <c r="G7143" i="257"/>
  <c r="G7144" i="257"/>
  <c r="G7145" i="257"/>
  <c r="G7146" i="257"/>
  <c r="G7147" i="257"/>
  <c r="G7148" i="257"/>
  <c r="G7149" i="257"/>
  <c r="G7150" i="257"/>
  <c r="G7151" i="257"/>
  <c r="G7152" i="257"/>
  <c r="G7153" i="257"/>
  <c r="G7154" i="257"/>
  <c r="G7155" i="257"/>
  <c r="G7156" i="257"/>
  <c r="G7157" i="257"/>
  <c r="G7158" i="257"/>
  <c r="G7159" i="257"/>
  <c r="G7160" i="257"/>
  <c r="G7161" i="257"/>
  <c r="G7162" i="257"/>
  <c r="G7163" i="257"/>
  <c r="G7164" i="257"/>
  <c r="G7165" i="257"/>
  <c r="G7166" i="257"/>
  <c r="G7167" i="257"/>
  <c r="G7168" i="257"/>
  <c r="G7169" i="257"/>
  <c r="G7170" i="257"/>
  <c r="G7171" i="257"/>
  <c r="G7172" i="257"/>
  <c r="G7173" i="257"/>
  <c r="G7174" i="257"/>
  <c r="G7175" i="257"/>
  <c r="G7176" i="257"/>
  <c r="G7177" i="257"/>
  <c r="G7178" i="257"/>
  <c r="G7179" i="257"/>
  <c r="G7180" i="257"/>
  <c r="G7181" i="257"/>
  <c r="G7182" i="257"/>
  <c r="G7183" i="257"/>
  <c r="G7184" i="257"/>
  <c r="G7185" i="257"/>
  <c r="G7186" i="257"/>
  <c r="G7187" i="257"/>
  <c r="G7188" i="257"/>
  <c r="G7189" i="257"/>
  <c r="G7190" i="257"/>
  <c r="G7191" i="257"/>
  <c r="G7192" i="257"/>
  <c r="G7193" i="257"/>
  <c r="G7194" i="257"/>
  <c r="G7195" i="257"/>
  <c r="G7196" i="257"/>
  <c r="G7197" i="257"/>
  <c r="G7198" i="257"/>
  <c r="G7199" i="257"/>
  <c r="G7200" i="257"/>
  <c r="G7201" i="257"/>
  <c r="G7202" i="257"/>
  <c r="G7203" i="257"/>
  <c r="G7204" i="257"/>
  <c r="G7205" i="257"/>
  <c r="G7206" i="257"/>
  <c r="G7207" i="257"/>
  <c r="G7208" i="257"/>
  <c r="G7209" i="257"/>
  <c r="G7210" i="257"/>
  <c r="G7211" i="257"/>
  <c r="G7212" i="257"/>
  <c r="G7213" i="257"/>
  <c r="G7214" i="257"/>
  <c r="G7215" i="257"/>
  <c r="G7216" i="257"/>
  <c r="G7217" i="257"/>
  <c r="G7218" i="257"/>
  <c r="G7219" i="257"/>
  <c r="G7220" i="257"/>
  <c r="G7221" i="257"/>
  <c r="G7222" i="257"/>
  <c r="G7223" i="257"/>
  <c r="G7224" i="257"/>
  <c r="G7225" i="257"/>
  <c r="G7226" i="257"/>
  <c r="G7227" i="257"/>
  <c r="G7228" i="257"/>
  <c r="G7229" i="257"/>
  <c r="G7230" i="257"/>
  <c r="G7231" i="257"/>
  <c r="G7232" i="257"/>
  <c r="G7233" i="257"/>
  <c r="G7234" i="257"/>
  <c r="G7235" i="257"/>
  <c r="G7236" i="257"/>
  <c r="G7237" i="257"/>
  <c r="G7238" i="257"/>
  <c r="G7239" i="257"/>
  <c r="G7240" i="257"/>
  <c r="G7241" i="257"/>
  <c r="G7242" i="257"/>
  <c r="G7243" i="257"/>
  <c r="G7244" i="257"/>
  <c r="G7245" i="257"/>
  <c r="G7246" i="257"/>
  <c r="G7247" i="257"/>
  <c r="G7248" i="257"/>
  <c r="G7249" i="257"/>
  <c r="G7250" i="257"/>
  <c r="G7251" i="257"/>
  <c r="G7252" i="257"/>
  <c r="G7253" i="257"/>
  <c r="G7254" i="257"/>
  <c r="G7255" i="257"/>
  <c r="G7256" i="257"/>
  <c r="G7257" i="257"/>
  <c r="G7258" i="257"/>
  <c r="G7259" i="257"/>
  <c r="G7260" i="257"/>
  <c r="G7261" i="257"/>
  <c r="G7262" i="257"/>
  <c r="G7263" i="257"/>
  <c r="G7264" i="257"/>
  <c r="G7265" i="257"/>
  <c r="G7266" i="257"/>
  <c r="G7267" i="257"/>
  <c r="G7268" i="257"/>
  <c r="G7269" i="257"/>
  <c r="G7270" i="257"/>
  <c r="G7271" i="257"/>
  <c r="G7272" i="257"/>
  <c r="G7273" i="257"/>
  <c r="G7274" i="257"/>
  <c r="G7275" i="257"/>
  <c r="G7276" i="257"/>
  <c r="G7277" i="257"/>
  <c r="G7278" i="257"/>
  <c r="G7279" i="257"/>
  <c r="G7280" i="257"/>
  <c r="G7281" i="257"/>
  <c r="G7282" i="257"/>
  <c r="G7283" i="257"/>
  <c r="G7284" i="257"/>
  <c r="G7285" i="257"/>
  <c r="G7286" i="257"/>
  <c r="G7287" i="257"/>
  <c r="G7288" i="257"/>
  <c r="G7289" i="257"/>
  <c r="G7290" i="257"/>
  <c r="G7291" i="257"/>
  <c r="G7292" i="257"/>
  <c r="G7293" i="257"/>
  <c r="G7294" i="257"/>
  <c r="G7295" i="257"/>
  <c r="G7296" i="257"/>
  <c r="G7297" i="257"/>
  <c r="G7298" i="257"/>
  <c r="G7299" i="257"/>
  <c r="G7300" i="257"/>
  <c r="G7301" i="257"/>
  <c r="G7302" i="257"/>
  <c r="G7303" i="257"/>
  <c r="G7304" i="257"/>
  <c r="G7305" i="257"/>
  <c r="G7306" i="257"/>
  <c r="G7307" i="257"/>
  <c r="G7308" i="257"/>
  <c r="G7309" i="257"/>
  <c r="G7310" i="257"/>
  <c r="G7311" i="257"/>
  <c r="G7312" i="257"/>
  <c r="G7313" i="257"/>
  <c r="G7314" i="257"/>
  <c r="G7315" i="257"/>
  <c r="G7316" i="257"/>
  <c r="G7317" i="257"/>
  <c r="G7318" i="257"/>
  <c r="G7319" i="257"/>
  <c r="G7320" i="257"/>
  <c r="G7321" i="257"/>
  <c r="G7322" i="257"/>
  <c r="G7323" i="257"/>
  <c r="G7324" i="257"/>
  <c r="G7325" i="257"/>
  <c r="G7326" i="257"/>
  <c r="G7327" i="257"/>
  <c r="G7328" i="257"/>
  <c r="G7329" i="257"/>
  <c r="G7330" i="257"/>
  <c r="G7331" i="257"/>
  <c r="G7332" i="257"/>
  <c r="G7333" i="257"/>
  <c r="G7334" i="257"/>
  <c r="G7335" i="257"/>
  <c r="G7336" i="257"/>
  <c r="G7337" i="257"/>
  <c r="G7338" i="257"/>
  <c r="G7339" i="257"/>
  <c r="G7340" i="257"/>
  <c r="G7341" i="257"/>
  <c r="G7342" i="257"/>
  <c r="G7343" i="257"/>
  <c r="G7344" i="257"/>
  <c r="G7345" i="257"/>
  <c r="G7346" i="257"/>
  <c r="G7347" i="257"/>
  <c r="G7348" i="257"/>
  <c r="G7349" i="257"/>
  <c r="G7350" i="257"/>
  <c r="G7351" i="257"/>
  <c r="G7352" i="257"/>
  <c r="G7353" i="257"/>
  <c r="G7354" i="257"/>
  <c r="G7355" i="257"/>
  <c r="G7356" i="257"/>
  <c r="G7357" i="257"/>
  <c r="G7358" i="257"/>
  <c r="G7359" i="257"/>
  <c r="G7360" i="257"/>
  <c r="G7361" i="257"/>
  <c r="G7362" i="257"/>
  <c r="G7363" i="257"/>
  <c r="G7364" i="257"/>
  <c r="G7365" i="257"/>
  <c r="G7366" i="257"/>
  <c r="G7367" i="257"/>
  <c r="G7368" i="257"/>
  <c r="G7369" i="257"/>
  <c r="G7370" i="257"/>
  <c r="G7371" i="257"/>
  <c r="G7372" i="257"/>
  <c r="G7373" i="257"/>
  <c r="G7374" i="257"/>
  <c r="G7375" i="257"/>
  <c r="G7376" i="257"/>
  <c r="G7377" i="257"/>
  <c r="G7378" i="257"/>
  <c r="G7379" i="257"/>
  <c r="G7380" i="257"/>
  <c r="G7381" i="257"/>
  <c r="G7382" i="257"/>
  <c r="G7383" i="257"/>
  <c r="G7384" i="257"/>
  <c r="G7385" i="257"/>
  <c r="G7386" i="257"/>
  <c r="G7387" i="257"/>
  <c r="G7388" i="257"/>
  <c r="G7389" i="257"/>
  <c r="G7390" i="257"/>
  <c r="G7391" i="257"/>
  <c r="G7392" i="257"/>
  <c r="G7393" i="257"/>
  <c r="G7394" i="257"/>
  <c r="G7395" i="257"/>
  <c r="G7396" i="257"/>
  <c r="G7397" i="257"/>
  <c r="G7398" i="257"/>
  <c r="G7399" i="257"/>
  <c r="G7400" i="257"/>
  <c r="G7401" i="257"/>
  <c r="G7402" i="257"/>
  <c r="G7403" i="257"/>
  <c r="G7404" i="257"/>
  <c r="G7405" i="257"/>
  <c r="G7406" i="257"/>
  <c r="G7407" i="257"/>
  <c r="G7408" i="257"/>
  <c r="G7409" i="257"/>
  <c r="G7410" i="257"/>
  <c r="G7411" i="257"/>
  <c r="G7412" i="257"/>
  <c r="G7413" i="257"/>
  <c r="G7414" i="257"/>
  <c r="G7415" i="257"/>
  <c r="G7416" i="257"/>
  <c r="G7417" i="257"/>
  <c r="G7418" i="257"/>
  <c r="G7419" i="257"/>
  <c r="G7420" i="257"/>
  <c r="G7421" i="257"/>
  <c r="G7422" i="257"/>
  <c r="G7423" i="257"/>
  <c r="G7424" i="257"/>
  <c r="G7425" i="257"/>
  <c r="G7426" i="257"/>
  <c r="G7427" i="257"/>
  <c r="G7428" i="257"/>
  <c r="G7429" i="257"/>
  <c r="G7430" i="257"/>
  <c r="G7431" i="257"/>
  <c r="G7432" i="257"/>
  <c r="G7433" i="257"/>
  <c r="G7434" i="257"/>
  <c r="G7435" i="257"/>
  <c r="G7436" i="257"/>
  <c r="G7437" i="257"/>
  <c r="G7438" i="257"/>
  <c r="G7439" i="257"/>
  <c r="G7440" i="257"/>
  <c r="G7441" i="257"/>
  <c r="G7442" i="257"/>
  <c r="G7443" i="257"/>
  <c r="G7444" i="257"/>
  <c r="G7445" i="257"/>
  <c r="G7446" i="257"/>
  <c r="G7447" i="257"/>
  <c r="G7448" i="257"/>
  <c r="G7449" i="257"/>
  <c r="G7450" i="257"/>
  <c r="G7451" i="257"/>
  <c r="G7452" i="257"/>
  <c r="G7453" i="257"/>
  <c r="G7454" i="257"/>
  <c r="G7455" i="257"/>
  <c r="G7456" i="257"/>
  <c r="G7457" i="257"/>
  <c r="G7458" i="257"/>
  <c r="G7459" i="257"/>
  <c r="G7460" i="257"/>
  <c r="G7461" i="257"/>
  <c r="G7462" i="257"/>
  <c r="G7463" i="257"/>
  <c r="G7464" i="257"/>
  <c r="G7465" i="257"/>
  <c r="G7466" i="257"/>
  <c r="G7467" i="257"/>
  <c r="G7468" i="257"/>
  <c r="G7469" i="257"/>
  <c r="G7470" i="257"/>
  <c r="G7471" i="257"/>
  <c r="G7472" i="257"/>
  <c r="G7473" i="257"/>
  <c r="G7474" i="257"/>
  <c r="G7475" i="257"/>
  <c r="G7476" i="257"/>
  <c r="G7477" i="257"/>
  <c r="G7478" i="257"/>
  <c r="G7479" i="257"/>
  <c r="G7480" i="257"/>
  <c r="G7481" i="257"/>
  <c r="G7482" i="257"/>
  <c r="G7483" i="257"/>
  <c r="G7484" i="257"/>
  <c r="G7485" i="257"/>
  <c r="G7486" i="257"/>
  <c r="G7487" i="257"/>
  <c r="G7488" i="257"/>
  <c r="G7489" i="257"/>
  <c r="G7490" i="257"/>
  <c r="G7491" i="257"/>
  <c r="G7492" i="257"/>
  <c r="G7493" i="257"/>
  <c r="G7494" i="257"/>
  <c r="G7495" i="257"/>
  <c r="G7496" i="257"/>
  <c r="G7497" i="257"/>
  <c r="G7498" i="257"/>
  <c r="G7499" i="257"/>
  <c r="G7500" i="257"/>
  <c r="G7501" i="257"/>
  <c r="G7502" i="257"/>
  <c r="G7503" i="257"/>
  <c r="G7504" i="257"/>
  <c r="G7505" i="257"/>
  <c r="G7506" i="257"/>
  <c r="G7507" i="257"/>
  <c r="G7508" i="257"/>
  <c r="G7509" i="257"/>
  <c r="G7510" i="257"/>
  <c r="G7511" i="257"/>
  <c r="G7512" i="257"/>
  <c r="G7513" i="257"/>
  <c r="G7514" i="257"/>
  <c r="G7515" i="257"/>
  <c r="G7516" i="257"/>
  <c r="G7517" i="257"/>
  <c r="G7518" i="257"/>
  <c r="G7519" i="257"/>
  <c r="G7520" i="257"/>
  <c r="G7521" i="257"/>
  <c r="G7522" i="257"/>
  <c r="G7523" i="257"/>
  <c r="G7524" i="257"/>
  <c r="G7525" i="257"/>
  <c r="G7526" i="257"/>
  <c r="G7527" i="257"/>
  <c r="G7528" i="257"/>
  <c r="G7529" i="257"/>
  <c r="G7530" i="257"/>
  <c r="G7531" i="257"/>
  <c r="G7532" i="257"/>
  <c r="G7533" i="257"/>
  <c r="G7534" i="257"/>
  <c r="G7535" i="257"/>
  <c r="G7536" i="257"/>
  <c r="G7537" i="257"/>
  <c r="G7538" i="257"/>
  <c r="G7539" i="257"/>
  <c r="G7540" i="257"/>
  <c r="G7541" i="257"/>
  <c r="G7542" i="257"/>
  <c r="G7543" i="257"/>
  <c r="G7544" i="257"/>
  <c r="G7545" i="257"/>
  <c r="G7546" i="257"/>
  <c r="G7547" i="257"/>
  <c r="G7548" i="257"/>
  <c r="G7549" i="257"/>
  <c r="G7550" i="257"/>
  <c r="G7551" i="257"/>
  <c r="G7552" i="257"/>
  <c r="G7553" i="257"/>
  <c r="G7554" i="257"/>
  <c r="G7555" i="257"/>
  <c r="G7556" i="257"/>
  <c r="G7557" i="257"/>
  <c r="G7558" i="257"/>
  <c r="G7559" i="257"/>
  <c r="G7560" i="257"/>
  <c r="G7561" i="257"/>
  <c r="G7562" i="257"/>
  <c r="G7563" i="257"/>
  <c r="G7564" i="257"/>
  <c r="G7565" i="257"/>
  <c r="G7566" i="257"/>
  <c r="G7567" i="257"/>
  <c r="G7568" i="257"/>
  <c r="G7569" i="257"/>
  <c r="G7570" i="257"/>
  <c r="G7571" i="257"/>
  <c r="G7572" i="257"/>
  <c r="G7573" i="257"/>
  <c r="G7574" i="257"/>
  <c r="G7575" i="257"/>
  <c r="G7576" i="257"/>
  <c r="G7577" i="257"/>
  <c r="G7578" i="257"/>
  <c r="G7579" i="257"/>
  <c r="G7580" i="257"/>
  <c r="G7581" i="257"/>
  <c r="G7582" i="257"/>
  <c r="G7583" i="257"/>
  <c r="G7584" i="257"/>
  <c r="G7585" i="257"/>
  <c r="G7586" i="257"/>
  <c r="G7587" i="257"/>
  <c r="G7588" i="257"/>
  <c r="G7589" i="257"/>
  <c r="G7590" i="257"/>
  <c r="G7591" i="257"/>
  <c r="G7592" i="257"/>
  <c r="G7593" i="257"/>
  <c r="G7594" i="257"/>
  <c r="G7595" i="257"/>
  <c r="G7596" i="257"/>
  <c r="G7597" i="257"/>
  <c r="G7598" i="257"/>
  <c r="G7599" i="257"/>
  <c r="G7600" i="257"/>
  <c r="G7601" i="257"/>
  <c r="G7602" i="257"/>
  <c r="G7603" i="257"/>
  <c r="G7604" i="257"/>
  <c r="G7605" i="257"/>
  <c r="G7606" i="257"/>
  <c r="G7607" i="257"/>
  <c r="G7608" i="257"/>
  <c r="G7609" i="257"/>
  <c r="G7610" i="257"/>
  <c r="G7611" i="257"/>
  <c r="G7612" i="257"/>
  <c r="G7613" i="257"/>
  <c r="G7614" i="257"/>
  <c r="G7615" i="257"/>
  <c r="G7616" i="257"/>
  <c r="G7617" i="257"/>
  <c r="G7618" i="257"/>
  <c r="G7619" i="257"/>
  <c r="G7620" i="257"/>
  <c r="G7621" i="257"/>
  <c r="G7622" i="257"/>
  <c r="G7623" i="257"/>
  <c r="G7624" i="257"/>
  <c r="G7625" i="257"/>
  <c r="G7626" i="257"/>
  <c r="G7627" i="257"/>
  <c r="G7628" i="257"/>
  <c r="G7629" i="257"/>
  <c r="G7630" i="257"/>
  <c r="G7631" i="257"/>
  <c r="G7632" i="257"/>
  <c r="G7633" i="257"/>
  <c r="G7634" i="257"/>
  <c r="G7635" i="257"/>
  <c r="G7636" i="257"/>
  <c r="G7637" i="257"/>
  <c r="G7638" i="257"/>
  <c r="G7639" i="257"/>
  <c r="G7640" i="257"/>
  <c r="G7641" i="257"/>
  <c r="G7642" i="257"/>
  <c r="G7643" i="257"/>
  <c r="G7644" i="257"/>
  <c r="G7645" i="257"/>
  <c r="G7646" i="257"/>
  <c r="G7647" i="257"/>
  <c r="G7648" i="257"/>
  <c r="G7649" i="257"/>
  <c r="G7650" i="257"/>
  <c r="G7651" i="257"/>
  <c r="G7652" i="257"/>
  <c r="G7653" i="257"/>
  <c r="G7654" i="257"/>
  <c r="G7655" i="257"/>
  <c r="G7656" i="257"/>
  <c r="G7657" i="257"/>
  <c r="G7658" i="257"/>
  <c r="G7659" i="257"/>
  <c r="G7660" i="257"/>
  <c r="G7661" i="257"/>
  <c r="G7662" i="257"/>
  <c r="G7663" i="257"/>
  <c r="G7664" i="257"/>
  <c r="G7665" i="257"/>
  <c r="G7666" i="257"/>
  <c r="G7667" i="257"/>
  <c r="G7668" i="257"/>
  <c r="G7669" i="257"/>
  <c r="G7670" i="257"/>
  <c r="G7671" i="257"/>
  <c r="G7672" i="257"/>
  <c r="G7673" i="257"/>
  <c r="G7674" i="257"/>
  <c r="G7675" i="257"/>
  <c r="G7676" i="257"/>
  <c r="G7677" i="257"/>
  <c r="G7678" i="257"/>
  <c r="G7679" i="257"/>
  <c r="G7680" i="257"/>
  <c r="G7681" i="257"/>
  <c r="G7682" i="257"/>
  <c r="G7683" i="257"/>
  <c r="G7684" i="257"/>
  <c r="G7685" i="257"/>
  <c r="G7686" i="257"/>
  <c r="G7687" i="257"/>
  <c r="G7688" i="257"/>
  <c r="G7689" i="257"/>
  <c r="G7690" i="257"/>
  <c r="G7691" i="257"/>
  <c r="G7692" i="257"/>
  <c r="G7693" i="257"/>
  <c r="G7694" i="257"/>
  <c r="G7695" i="257"/>
  <c r="G7696" i="257"/>
  <c r="G7697" i="257"/>
  <c r="G7698" i="257"/>
  <c r="G7699" i="257"/>
  <c r="G7700" i="257"/>
  <c r="G7701" i="257"/>
  <c r="G7702" i="257"/>
  <c r="G7703" i="257"/>
  <c r="G7704" i="257"/>
  <c r="G7705" i="257"/>
  <c r="G7706" i="257"/>
  <c r="G7707" i="257"/>
  <c r="G7708" i="257"/>
  <c r="G7709" i="257"/>
  <c r="G7710" i="257"/>
  <c r="G7711" i="257"/>
  <c r="G7712" i="257"/>
  <c r="G7713" i="257"/>
  <c r="G7714" i="257"/>
  <c r="G7715" i="257"/>
  <c r="G7716" i="257"/>
  <c r="G7717" i="257"/>
  <c r="G7718" i="257"/>
  <c r="G7719" i="257"/>
  <c r="G7720" i="257"/>
  <c r="G7721" i="257"/>
  <c r="G7722" i="257"/>
  <c r="G7723" i="257"/>
  <c r="G7724" i="257"/>
  <c r="G7725" i="257"/>
  <c r="G7726" i="257"/>
  <c r="G7727" i="257"/>
  <c r="G7728" i="257"/>
  <c r="G7729" i="257"/>
  <c r="G7730" i="257"/>
  <c r="G7731" i="257"/>
  <c r="G7732" i="257"/>
  <c r="G7733" i="257"/>
  <c r="G7734" i="257"/>
  <c r="G7735" i="257"/>
  <c r="G7736" i="257"/>
  <c r="G7737" i="257"/>
  <c r="G7738" i="257"/>
  <c r="G7739" i="257"/>
  <c r="G7740" i="257"/>
  <c r="G7741" i="257"/>
  <c r="G7742" i="257"/>
  <c r="G7743" i="257"/>
  <c r="G7744" i="257"/>
  <c r="G7745" i="257"/>
  <c r="G7746" i="257"/>
  <c r="G7747" i="257"/>
  <c r="G7748" i="257"/>
  <c r="G7749" i="257"/>
  <c r="G7750" i="257"/>
  <c r="G7751" i="257"/>
  <c r="G7752" i="257"/>
  <c r="G7753" i="257"/>
  <c r="G7754" i="257"/>
  <c r="G7755" i="257"/>
  <c r="G7756" i="257"/>
  <c r="G7757" i="257"/>
  <c r="G7758" i="257"/>
  <c r="G7759" i="257"/>
  <c r="G7760" i="257"/>
  <c r="G7761" i="257"/>
  <c r="G7762" i="257"/>
  <c r="G7763" i="257"/>
  <c r="G7764" i="257"/>
  <c r="G7765" i="257"/>
  <c r="G7766" i="257"/>
  <c r="G7767" i="257"/>
  <c r="G7768" i="257"/>
  <c r="G7769" i="257"/>
  <c r="G7770" i="257"/>
  <c r="G7771" i="257"/>
  <c r="G7772" i="257"/>
  <c r="G7773" i="257"/>
  <c r="G7774" i="257"/>
  <c r="G7775" i="257"/>
  <c r="G7776" i="257"/>
  <c r="G7777" i="257"/>
  <c r="G7778" i="257"/>
  <c r="G7779" i="257"/>
  <c r="G7780" i="257"/>
  <c r="G7781" i="257"/>
  <c r="G7782" i="257"/>
  <c r="G7783" i="257"/>
  <c r="G7784" i="257"/>
  <c r="G7785" i="257"/>
  <c r="G7786" i="257"/>
  <c r="G7787" i="257"/>
  <c r="G7788" i="257"/>
  <c r="G7789" i="257"/>
  <c r="G7790" i="257"/>
  <c r="G7791" i="257"/>
  <c r="G7792" i="257"/>
  <c r="G7793" i="257"/>
  <c r="G7794" i="257"/>
  <c r="G7795" i="257"/>
  <c r="G7796" i="257"/>
  <c r="G7797" i="257"/>
  <c r="G7798" i="257"/>
  <c r="G7799" i="257"/>
  <c r="G7800" i="257"/>
  <c r="G7801" i="257"/>
  <c r="G7802" i="257"/>
  <c r="G7803" i="257"/>
  <c r="G7804" i="257"/>
  <c r="G7805" i="257"/>
  <c r="G7806" i="257"/>
  <c r="G7807" i="257"/>
  <c r="G7808" i="257"/>
  <c r="G7809" i="257"/>
  <c r="G7810" i="257"/>
  <c r="G7811" i="257"/>
  <c r="G7812" i="257"/>
  <c r="G7813" i="257"/>
  <c r="G7814" i="257"/>
  <c r="G7815" i="257"/>
  <c r="G7816" i="257"/>
  <c r="G7817" i="257"/>
  <c r="G7818" i="257"/>
  <c r="G7819" i="257"/>
  <c r="G7820" i="257"/>
  <c r="G7821" i="257"/>
  <c r="G7822" i="257"/>
  <c r="G7823" i="257"/>
  <c r="G7824" i="257"/>
  <c r="G7825" i="257"/>
  <c r="G7826" i="257"/>
  <c r="G7827" i="257"/>
  <c r="G7828" i="257"/>
  <c r="G7829" i="257"/>
  <c r="G7830" i="257"/>
  <c r="G7831" i="257"/>
  <c r="G7832" i="257"/>
  <c r="G7833" i="257"/>
  <c r="G7834" i="257"/>
  <c r="G7835" i="257"/>
  <c r="G7836" i="257"/>
  <c r="G7837" i="257"/>
  <c r="G7838" i="257"/>
  <c r="G7839" i="257"/>
  <c r="G7840" i="257"/>
  <c r="G7841" i="257"/>
  <c r="G7842" i="257"/>
  <c r="G7843" i="257"/>
  <c r="G7844" i="257"/>
  <c r="G7845" i="257"/>
  <c r="G7846" i="257"/>
  <c r="G7847" i="257"/>
  <c r="G7848" i="257"/>
  <c r="G7849" i="257"/>
  <c r="G7850" i="257"/>
  <c r="G7851" i="257"/>
  <c r="G7852" i="257"/>
  <c r="G7853" i="257"/>
  <c r="G7854" i="257"/>
  <c r="G7855" i="257"/>
  <c r="G7856" i="257"/>
  <c r="G7857" i="257"/>
  <c r="G7858" i="257"/>
  <c r="G7859" i="257"/>
  <c r="G7860" i="257"/>
  <c r="G7861" i="257"/>
  <c r="G7862" i="257"/>
  <c r="G7863" i="257"/>
  <c r="G7864" i="257"/>
  <c r="G7865" i="257"/>
  <c r="G7866" i="257"/>
  <c r="G7867" i="257"/>
  <c r="G7868" i="257"/>
  <c r="G7869" i="257"/>
  <c r="G7870" i="257"/>
  <c r="G7871" i="257"/>
  <c r="G7872" i="257"/>
  <c r="G7873" i="257"/>
  <c r="G7874" i="257"/>
  <c r="G7875" i="257"/>
  <c r="G7876" i="257"/>
  <c r="G7877" i="257"/>
  <c r="G7878" i="257"/>
  <c r="G7879" i="257"/>
  <c r="G7880" i="257"/>
  <c r="G7881" i="257"/>
  <c r="G7882" i="257"/>
  <c r="G7883" i="257"/>
  <c r="G7884" i="257"/>
  <c r="G7885" i="257"/>
  <c r="G7886" i="257"/>
  <c r="G7887" i="257"/>
  <c r="G7888" i="257"/>
  <c r="G7889" i="257"/>
  <c r="G7890" i="257"/>
  <c r="G7891" i="257"/>
  <c r="G7892" i="257"/>
  <c r="G7893" i="257"/>
  <c r="G7894" i="257"/>
  <c r="G7895" i="257"/>
  <c r="G7896" i="257"/>
  <c r="G7897" i="257"/>
  <c r="G7898" i="257"/>
  <c r="G7899" i="257"/>
  <c r="G7900" i="257"/>
  <c r="G7901" i="257"/>
  <c r="G7902" i="257"/>
  <c r="G7903" i="257"/>
  <c r="G7904" i="257"/>
  <c r="G7905" i="257"/>
  <c r="G7906" i="257"/>
  <c r="G7907" i="257"/>
  <c r="G7908" i="257"/>
  <c r="G7909" i="257"/>
  <c r="G7910" i="257"/>
  <c r="G7911" i="257"/>
  <c r="G7912" i="257"/>
  <c r="G7913" i="257"/>
  <c r="G7914" i="257"/>
  <c r="G7915" i="257"/>
  <c r="G7916" i="257"/>
  <c r="G7917" i="257"/>
  <c r="G7918" i="257"/>
  <c r="G7919" i="257"/>
  <c r="G7920" i="257"/>
  <c r="G7921" i="257"/>
  <c r="G7922" i="257"/>
  <c r="G7923" i="257"/>
  <c r="G7924" i="257"/>
  <c r="G7925" i="257"/>
  <c r="G7926" i="257"/>
  <c r="G7927" i="257"/>
  <c r="G7928" i="257"/>
  <c r="G7929" i="257"/>
  <c r="G7930" i="257"/>
  <c r="G7931" i="257"/>
  <c r="G7932" i="257"/>
  <c r="G7933" i="257"/>
  <c r="G7934" i="257"/>
  <c r="G7935" i="257"/>
  <c r="G7936" i="257"/>
  <c r="G7937" i="257"/>
  <c r="G7938" i="257"/>
  <c r="G7939" i="257"/>
  <c r="G7940" i="257"/>
  <c r="G7941" i="257"/>
  <c r="G7942" i="257"/>
  <c r="G7943" i="257"/>
  <c r="G7944" i="257"/>
  <c r="G7945" i="257"/>
  <c r="G7946" i="257"/>
  <c r="G7947" i="257"/>
  <c r="G7948" i="257"/>
  <c r="G7949" i="257"/>
  <c r="G7950" i="257"/>
  <c r="G7951" i="257"/>
  <c r="G7952" i="257"/>
  <c r="G7953" i="257"/>
  <c r="G7954" i="257"/>
  <c r="G7955" i="257"/>
  <c r="G7956" i="257"/>
  <c r="G7957" i="257"/>
  <c r="G7958" i="257"/>
  <c r="G7959" i="257"/>
  <c r="G7960" i="257"/>
  <c r="G7961" i="257"/>
  <c r="G7962" i="257"/>
  <c r="G7963" i="257"/>
  <c r="G7964" i="257"/>
  <c r="G7965" i="257"/>
  <c r="G7966" i="257"/>
  <c r="G7967" i="257"/>
  <c r="G7968" i="257"/>
  <c r="G7969" i="257"/>
  <c r="G7970" i="257"/>
  <c r="G7971" i="257"/>
  <c r="G7972" i="257"/>
  <c r="G7973" i="257"/>
  <c r="G7974" i="257"/>
  <c r="G7975" i="257"/>
  <c r="G7976" i="257"/>
  <c r="G7977" i="257"/>
  <c r="G7978" i="257"/>
  <c r="G7979" i="257"/>
  <c r="G7980" i="257"/>
  <c r="G7981" i="257"/>
  <c r="G7982" i="257"/>
  <c r="G7983" i="257"/>
  <c r="G7984" i="257"/>
  <c r="G7985" i="257"/>
  <c r="G7986" i="257"/>
  <c r="G7987" i="257"/>
  <c r="G7988" i="257"/>
  <c r="G7989" i="257"/>
  <c r="G7990" i="257"/>
  <c r="G7991" i="257"/>
  <c r="G7992" i="257"/>
  <c r="G7993" i="257"/>
  <c r="G7994" i="257"/>
  <c r="G7995" i="257"/>
  <c r="G7996" i="257"/>
  <c r="G7997" i="257"/>
  <c r="G7998" i="257"/>
  <c r="G7999" i="257"/>
  <c r="G8000" i="257"/>
  <c r="G8001" i="257"/>
  <c r="G8002" i="257"/>
  <c r="G8003" i="257"/>
  <c r="G8004" i="257"/>
  <c r="G8005" i="257"/>
  <c r="G8006" i="257"/>
  <c r="G8007" i="257"/>
  <c r="G8008" i="257"/>
  <c r="G8009" i="257"/>
  <c r="G8010" i="257"/>
  <c r="G8011" i="257"/>
  <c r="G8012" i="257"/>
  <c r="G8013" i="257"/>
  <c r="G8014" i="257"/>
  <c r="G8015" i="257"/>
  <c r="G8016" i="257"/>
  <c r="G8017" i="257"/>
  <c r="G8018" i="257"/>
  <c r="G8019" i="257"/>
  <c r="G8020" i="257"/>
  <c r="G8021" i="257"/>
  <c r="G8022" i="257"/>
  <c r="G8023" i="257"/>
  <c r="G8024" i="257"/>
  <c r="G8025" i="257"/>
  <c r="G8026" i="257"/>
  <c r="G8027" i="257"/>
  <c r="G8028" i="257"/>
  <c r="G8029" i="257"/>
  <c r="G8030" i="257"/>
  <c r="G8031" i="257"/>
  <c r="G8032" i="257"/>
  <c r="G8033" i="257"/>
  <c r="G8034" i="257"/>
  <c r="G8035" i="257"/>
  <c r="G8036" i="257"/>
  <c r="G8037" i="257"/>
  <c r="G8038" i="257"/>
  <c r="G8039" i="257"/>
  <c r="G8040" i="257"/>
  <c r="G8041" i="257"/>
  <c r="G8042" i="257"/>
  <c r="G8043" i="257"/>
  <c r="G8044" i="257"/>
  <c r="G8045" i="257"/>
  <c r="G8046" i="257"/>
  <c r="G8047" i="257"/>
  <c r="G8048" i="257"/>
  <c r="G8049" i="257"/>
  <c r="G8050" i="257"/>
  <c r="G8051" i="257"/>
  <c r="G8052" i="257"/>
  <c r="G8053" i="257"/>
  <c r="G8054" i="257"/>
  <c r="G8055" i="257"/>
  <c r="G8056" i="257"/>
  <c r="G8057" i="257"/>
  <c r="G8058" i="257"/>
  <c r="G8059" i="257"/>
  <c r="G8060" i="257"/>
  <c r="G8061" i="257"/>
  <c r="G8062" i="257"/>
  <c r="G8063" i="257"/>
  <c r="G8064" i="257"/>
  <c r="G8065" i="257"/>
  <c r="G8066" i="257"/>
  <c r="G8067" i="257"/>
  <c r="G8068" i="257"/>
  <c r="G8069" i="257"/>
  <c r="G8070" i="257"/>
  <c r="G8071" i="257"/>
  <c r="G8072" i="257"/>
  <c r="G8073" i="257"/>
  <c r="G8074" i="257"/>
  <c r="G8075" i="257"/>
  <c r="G8076" i="257"/>
  <c r="G8077" i="257"/>
  <c r="G8078" i="257"/>
  <c r="G8079" i="257"/>
  <c r="G8080" i="257"/>
  <c r="G8081" i="257"/>
  <c r="G8082" i="257"/>
  <c r="G8083" i="257"/>
  <c r="G8084" i="257"/>
  <c r="G8085" i="257"/>
  <c r="G8086" i="257"/>
  <c r="G8087" i="257"/>
  <c r="G8088" i="257"/>
  <c r="G8089" i="257"/>
  <c r="G8090" i="257"/>
  <c r="G8091" i="257"/>
  <c r="G8092" i="257"/>
  <c r="G8093" i="257"/>
  <c r="G8094" i="257"/>
  <c r="G8095" i="257"/>
  <c r="G8096" i="257"/>
  <c r="G8097" i="257"/>
  <c r="G8098" i="257"/>
  <c r="G8099" i="257"/>
  <c r="G8100" i="257"/>
  <c r="G8101" i="257"/>
  <c r="G8102" i="257"/>
  <c r="G8103" i="257"/>
  <c r="G8104" i="257"/>
  <c r="G8105" i="257"/>
  <c r="G8106" i="257"/>
  <c r="G8107" i="257"/>
  <c r="G8108" i="257"/>
  <c r="G8109" i="257"/>
  <c r="G8110" i="257"/>
  <c r="G8111" i="257"/>
  <c r="G8112" i="257"/>
  <c r="G8113" i="257"/>
  <c r="G8114" i="257"/>
  <c r="G8115" i="257"/>
  <c r="G8116" i="257"/>
  <c r="G8117" i="257"/>
  <c r="G8118" i="257"/>
  <c r="G8119" i="257"/>
  <c r="G8120" i="257"/>
  <c r="G8121" i="257"/>
  <c r="G8122" i="257"/>
  <c r="G8123" i="257"/>
  <c r="G8124" i="257"/>
  <c r="G8125" i="257"/>
  <c r="G8126" i="257"/>
  <c r="G8127" i="257"/>
  <c r="G8128" i="257"/>
  <c r="G8129" i="257"/>
  <c r="G8130" i="257"/>
  <c r="G8131" i="257"/>
  <c r="G8132" i="257"/>
  <c r="G8133" i="257"/>
  <c r="G8134" i="257"/>
  <c r="G8135" i="257"/>
  <c r="G8136" i="257"/>
  <c r="G8137" i="257"/>
  <c r="G8138" i="257"/>
  <c r="G8139" i="257"/>
  <c r="G8140" i="257"/>
  <c r="G8141" i="257"/>
  <c r="G8142" i="257"/>
  <c r="G8143" i="257"/>
  <c r="G8144" i="257"/>
  <c r="G8145" i="257"/>
  <c r="G8146" i="257"/>
  <c r="G8147" i="257"/>
  <c r="G8148" i="257"/>
  <c r="G8149" i="257"/>
  <c r="G8150" i="257"/>
  <c r="G8151" i="257"/>
  <c r="G8152" i="257"/>
  <c r="G8153" i="257"/>
  <c r="G8154" i="257"/>
  <c r="G8155" i="257"/>
  <c r="G8156" i="257"/>
  <c r="G8157" i="257"/>
  <c r="G8158" i="257"/>
  <c r="G8159" i="257"/>
  <c r="G8160" i="257"/>
  <c r="G8161" i="257"/>
  <c r="G8162" i="257"/>
  <c r="G8163" i="257"/>
  <c r="G8164" i="257"/>
  <c r="G8165" i="257"/>
  <c r="G8166" i="257"/>
  <c r="G8167" i="257"/>
  <c r="G8168" i="257"/>
  <c r="G8169" i="257"/>
  <c r="G8170" i="257"/>
  <c r="G8171" i="257"/>
  <c r="G8172" i="257"/>
  <c r="G8173" i="257"/>
  <c r="G8174" i="257"/>
  <c r="G8175" i="257"/>
  <c r="G8176" i="257"/>
  <c r="G8177" i="257"/>
  <c r="G8178" i="257"/>
  <c r="G8179" i="257"/>
  <c r="G8180" i="257"/>
  <c r="G8181" i="257"/>
  <c r="G8182" i="257"/>
  <c r="G8183" i="257"/>
  <c r="G8184" i="257"/>
  <c r="G8185" i="257"/>
  <c r="G8186" i="257"/>
  <c r="G8187" i="257"/>
  <c r="G8188" i="257"/>
  <c r="G8189" i="257"/>
  <c r="G8190" i="257"/>
  <c r="G8191" i="257"/>
  <c r="G8192" i="257"/>
  <c r="G8193" i="257"/>
  <c r="G8194" i="257"/>
  <c r="G8195" i="257"/>
  <c r="G8196" i="257"/>
  <c r="G8197" i="257"/>
  <c r="G8198" i="257"/>
  <c r="G8199" i="257"/>
  <c r="G8200" i="257"/>
  <c r="G8201" i="257"/>
  <c r="G8202" i="257"/>
  <c r="G8203" i="257"/>
  <c r="G8204" i="257"/>
  <c r="G8205" i="257"/>
  <c r="G8206" i="257"/>
  <c r="G8207" i="257"/>
  <c r="G8208" i="257"/>
  <c r="G8209" i="257"/>
  <c r="G8210" i="257"/>
  <c r="G8211" i="257"/>
  <c r="G8212" i="257"/>
  <c r="G8213" i="257"/>
  <c r="G8214" i="257"/>
  <c r="G8215" i="257"/>
  <c r="G8216" i="257"/>
  <c r="G8217" i="257"/>
  <c r="G8218" i="257"/>
  <c r="G8219" i="257"/>
  <c r="G8220" i="257"/>
  <c r="G8221" i="257"/>
  <c r="G8222" i="257"/>
  <c r="G8223" i="257"/>
  <c r="G8224" i="257"/>
  <c r="G8225" i="257"/>
  <c r="G8226" i="257"/>
  <c r="G8227" i="257"/>
  <c r="G8228" i="257"/>
  <c r="G8229" i="257"/>
  <c r="G8230" i="257"/>
  <c r="G8231" i="257"/>
  <c r="G8232" i="257"/>
  <c r="G8233" i="257"/>
  <c r="G8234" i="257"/>
  <c r="G8235" i="257"/>
  <c r="G8236" i="257"/>
  <c r="G8237" i="257"/>
  <c r="G8238" i="257"/>
  <c r="G8239" i="257"/>
  <c r="G8240" i="257"/>
  <c r="G8241" i="257"/>
  <c r="G8242" i="257"/>
  <c r="G8243" i="257"/>
  <c r="G8244" i="257"/>
  <c r="G8245" i="257"/>
  <c r="G8246" i="257"/>
  <c r="G8247" i="257"/>
  <c r="G8248" i="257"/>
  <c r="G8249" i="257"/>
  <c r="G8250" i="257"/>
  <c r="G8251" i="257"/>
  <c r="G8252" i="257"/>
  <c r="G8253" i="257"/>
  <c r="G8254" i="257"/>
  <c r="G8255" i="257"/>
  <c r="G8256" i="257"/>
  <c r="G8257" i="257"/>
  <c r="G8258" i="257"/>
  <c r="G8259" i="257"/>
  <c r="G8260" i="257"/>
  <c r="G8261" i="257"/>
  <c r="G8262" i="257"/>
  <c r="G8263" i="257"/>
  <c r="G8264" i="257"/>
  <c r="G8265" i="257"/>
  <c r="G8266" i="257"/>
  <c r="G8267" i="257"/>
  <c r="G8268" i="257"/>
  <c r="G8269" i="257"/>
  <c r="G8270" i="257"/>
  <c r="G8271" i="257"/>
  <c r="G8272" i="257"/>
  <c r="G8273" i="257"/>
  <c r="G8274" i="257"/>
  <c r="G8275" i="257"/>
  <c r="G8276" i="257"/>
  <c r="G8277" i="257"/>
  <c r="G8278" i="257"/>
  <c r="G8279" i="257"/>
  <c r="G8280" i="257"/>
  <c r="G8281" i="257"/>
  <c r="G8282" i="257"/>
  <c r="G8283" i="257"/>
  <c r="G8284" i="257"/>
  <c r="G8285" i="257"/>
  <c r="G8286" i="257"/>
  <c r="G8287" i="257"/>
  <c r="G8288" i="257"/>
  <c r="G8289" i="257"/>
  <c r="G8290" i="257"/>
  <c r="G8291" i="257"/>
  <c r="G8292" i="257"/>
  <c r="G8293" i="257"/>
  <c r="G8294" i="257"/>
  <c r="G8295" i="257"/>
  <c r="G8296" i="257"/>
  <c r="G8297" i="257"/>
  <c r="G8298" i="257"/>
  <c r="G8299" i="257"/>
  <c r="G8300" i="257"/>
  <c r="G8301" i="257"/>
  <c r="G8302" i="257"/>
  <c r="G8303" i="257"/>
  <c r="G8304" i="257"/>
  <c r="G8305" i="257"/>
  <c r="G8306" i="257"/>
  <c r="G8307" i="257"/>
  <c r="G8308" i="257"/>
  <c r="G8309" i="257"/>
  <c r="G8310" i="257"/>
  <c r="G8311" i="257"/>
  <c r="G8312" i="257"/>
  <c r="G8313" i="257"/>
  <c r="G8314" i="257"/>
  <c r="G8315" i="257"/>
  <c r="G8316" i="257"/>
  <c r="G8317" i="257"/>
  <c r="G8318" i="257"/>
  <c r="G8319" i="257"/>
  <c r="G8320" i="257"/>
  <c r="G8321" i="257"/>
  <c r="G8322" i="257"/>
  <c r="G8323" i="257"/>
  <c r="G8324" i="257"/>
  <c r="G8325" i="257"/>
  <c r="G8326" i="257"/>
  <c r="G8327" i="257"/>
  <c r="G8328" i="257"/>
  <c r="G8329" i="257"/>
  <c r="G8330" i="257"/>
  <c r="G8331" i="257"/>
  <c r="G8332" i="257"/>
  <c r="G8333" i="257"/>
  <c r="G8334" i="257"/>
  <c r="G8335" i="257"/>
  <c r="G8336" i="257"/>
  <c r="G8337" i="257"/>
  <c r="G8338" i="257"/>
  <c r="G8339" i="257"/>
  <c r="G8340" i="257"/>
  <c r="G8341" i="257"/>
  <c r="G8342" i="257"/>
  <c r="G8343" i="257"/>
  <c r="G8344" i="257"/>
  <c r="G8345" i="257"/>
  <c r="G8346" i="257"/>
  <c r="G8347" i="257"/>
  <c r="G8348" i="257"/>
  <c r="G8349" i="257"/>
  <c r="G8350" i="257"/>
  <c r="G8351" i="257"/>
  <c r="G8352" i="257"/>
  <c r="G8353" i="257"/>
  <c r="G8354" i="257"/>
  <c r="G8355" i="257"/>
  <c r="G8356" i="257"/>
  <c r="G8357" i="257"/>
  <c r="G8358" i="257"/>
  <c r="G8359" i="257"/>
  <c r="G8360" i="257"/>
  <c r="G8361" i="257"/>
  <c r="G8362" i="257"/>
  <c r="G8363" i="257"/>
  <c r="G8364" i="257"/>
  <c r="G8365" i="257"/>
  <c r="G8366" i="257"/>
  <c r="G8367" i="257"/>
  <c r="G8368" i="257"/>
  <c r="G8369" i="257"/>
  <c r="G8370" i="257"/>
  <c r="G8371" i="257"/>
  <c r="G8372" i="257"/>
  <c r="G8373" i="257"/>
  <c r="G8374" i="257"/>
  <c r="G8375" i="257"/>
  <c r="G8376" i="257"/>
  <c r="G8377" i="257"/>
  <c r="G8378" i="257"/>
  <c r="G8379" i="257"/>
  <c r="G8380" i="257"/>
  <c r="G8381" i="257"/>
  <c r="G8382" i="257"/>
  <c r="G8383" i="257"/>
  <c r="G8384" i="257"/>
  <c r="G8385" i="257"/>
  <c r="G8386" i="257"/>
  <c r="G8387" i="257"/>
  <c r="G8388" i="257"/>
  <c r="G8389" i="257"/>
  <c r="G8390" i="257"/>
  <c r="G8391" i="257"/>
  <c r="G8392" i="257"/>
  <c r="G8393" i="257"/>
  <c r="G8394" i="257"/>
  <c r="G8395" i="257"/>
  <c r="G8396" i="257"/>
  <c r="G8397" i="257"/>
  <c r="G8398" i="257"/>
  <c r="G8399" i="257"/>
  <c r="G8400" i="257"/>
  <c r="G8401" i="257"/>
  <c r="G8402" i="257"/>
  <c r="G8403" i="257"/>
  <c r="G8404" i="257"/>
  <c r="G8405" i="257"/>
  <c r="G8406" i="257"/>
  <c r="G8407" i="257"/>
  <c r="G8408" i="257"/>
  <c r="G8409" i="257"/>
  <c r="G8410" i="257"/>
  <c r="G8411" i="257"/>
  <c r="G8412" i="257"/>
  <c r="G8413" i="257"/>
  <c r="G8414" i="257"/>
  <c r="G8415" i="257"/>
  <c r="G8416" i="257"/>
  <c r="G8417" i="257"/>
  <c r="G8418" i="257"/>
  <c r="G8419" i="257"/>
  <c r="G8420" i="257"/>
  <c r="G8421" i="257"/>
  <c r="G8422" i="257"/>
  <c r="G8423" i="257"/>
  <c r="G8424" i="257"/>
  <c r="G8425" i="257"/>
  <c r="G8426" i="257"/>
  <c r="G8427" i="257"/>
  <c r="G8428" i="257"/>
  <c r="G8429" i="257"/>
  <c r="G8430" i="257"/>
  <c r="G8431" i="257"/>
  <c r="G8432" i="257"/>
  <c r="G8433" i="257"/>
  <c r="G8434" i="257"/>
  <c r="G8435" i="257"/>
  <c r="G8436" i="257"/>
  <c r="G8437" i="257"/>
  <c r="G8438" i="257"/>
  <c r="G8439" i="257"/>
  <c r="G8440" i="257"/>
  <c r="G8441" i="257"/>
  <c r="G8442" i="257"/>
  <c r="G8443" i="257"/>
  <c r="G8444" i="257"/>
  <c r="G8445" i="257"/>
  <c r="G8446" i="257"/>
  <c r="G8447" i="257"/>
  <c r="G8448" i="257"/>
  <c r="G8449" i="257"/>
  <c r="G8450" i="257"/>
  <c r="G8451" i="257"/>
  <c r="G8452" i="257"/>
  <c r="G8453" i="257"/>
  <c r="G8454" i="257"/>
  <c r="G8455" i="257"/>
  <c r="G8456" i="257"/>
  <c r="G8457" i="257"/>
  <c r="G8458" i="257"/>
  <c r="G8459" i="257"/>
  <c r="G8460" i="257"/>
  <c r="G8461" i="257"/>
  <c r="G8462" i="257"/>
  <c r="G8463" i="257"/>
  <c r="G8464" i="257"/>
  <c r="G8465" i="257"/>
  <c r="G8466" i="257"/>
  <c r="G8467" i="257"/>
  <c r="G8468" i="257"/>
  <c r="G8469" i="257"/>
  <c r="G8470" i="257"/>
  <c r="G8471" i="257"/>
  <c r="G8472" i="257"/>
  <c r="G8473" i="257"/>
  <c r="G8474" i="257"/>
  <c r="G8475" i="257"/>
  <c r="G8476" i="257"/>
  <c r="G8477" i="257"/>
  <c r="G8478" i="257"/>
  <c r="G8479" i="257"/>
  <c r="G8480" i="257"/>
  <c r="G8481" i="257"/>
  <c r="G8482" i="257"/>
  <c r="G8483" i="257"/>
  <c r="G8484" i="257"/>
  <c r="G8485" i="257"/>
  <c r="G8486" i="257"/>
  <c r="G8487" i="257"/>
  <c r="G8488" i="257"/>
  <c r="G8489" i="257"/>
  <c r="G8490" i="257"/>
  <c r="G8491" i="257"/>
  <c r="G8492" i="257"/>
  <c r="G8493" i="257"/>
  <c r="G8494" i="257"/>
  <c r="G8495" i="257"/>
  <c r="G8496" i="257"/>
  <c r="G8497" i="257"/>
  <c r="G8498" i="257"/>
  <c r="G8499" i="257"/>
  <c r="G8500" i="257"/>
  <c r="G8501" i="257"/>
  <c r="G8502" i="257"/>
  <c r="G8503" i="257"/>
  <c r="G8504" i="257"/>
  <c r="G8505" i="257"/>
  <c r="G8506" i="257"/>
  <c r="G8507" i="257"/>
  <c r="G8508" i="257"/>
  <c r="G8509" i="257"/>
  <c r="G8510" i="257"/>
  <c r="G8511" i="257"/>
  <c r="G8512" i="257"/>
  <c r="G8513" i="257"/>
  <c r="G8514" i="257"/>
  <c r="G8515" i="257"/>
  <c r="G8516" i="257"/>
  <c r="G8517" i="257"/>
  <c r="G8518" i="257"/>
  <c r="G8519" i="257"/>
  <c r="G8520" i="257"/>
  <c r="G8521" i="257"/>
  <c r="G8522" i="257"/>
  <c r="G8523" i="257"/>
  <c r="G8524" i="257"/>
  <c r="G8525" i="257"/>
  <c r="G8526" i="257"/>
  <c r="G8527" i="257"/>
  <c r="G8528" i="257"/>
  <c r="G8529" i="257"/>
  <c r="G8530" i="257"/>
  <c r="G8531" i="257"/>
  <c r="G8532" i="257"/>
  <c r="G8533" i="257"/>
  <c r="G8534" i="257"/>
  <c r="G8535" i="257"/>
  <c r="G8536" i="257"/>
  <c r="G8537" i="257"/>
  <c r="G8538" i="257"/>
  <c r="G8539" i="257"/>
  <c r="G8540" i="257"/>
  <c r="G8541" i="257"/>
  <c r="G8542" i="257"/>
  <c r="G8543" i="257"/>
  <c r="G8544" i="257"/>
  <c r="G8545" i="257"/>
  <c r="G8546" i="257"/>
  <c r="G8547" i="257"/>
  <c r="G8548" i="257"/>
  <c r="G8549" i="257"/>
  <c r="G8550" i="257"/>
  <c r="G8551" i="257"/>
  <c r="G8552" i="257"/>
  <c r="G8553" i="257"/>
  <c r="G8554" i="257"/>
  <c r="G8555" i="257"/>
  <c r="G8556" i="257"/>
  <c r="G8557" i="257"/>
  <c r="G8558" i="257"/>
  <c r="G8559" i="257"/>
  <c r="G8560" i="257"/>
  <c r="G8561" i="257"/>
  <c r="G8562" i="257"/>
  <c r="G8563" i="257"/>
  <c r="G8564" i="257"/>
  <c r="G8565" i="257"/>
  <c r="G8566" i="257"/>
  <c r="G8567" i="257"/>
  <c r="G8568" i="257"/>
  <c r="G8569" i="257"/>
  <c r="G8570" i="257"/>
  <c r="G8571" i="257"/>
  <c r="G8572" i="257"/>
  <c r="G8573" i="257"/>
  <c r="G8574" i="257"/>
  <c r="G8575" i="257"/>
  <c r="G8576" i="257"/>
  <c r="G8577" i="257"/>
  <c r="G8578" i="257"/>
  <c r="G8579" i="257"/>
  <c r="G8580" i="257"/>
  <c r="G8581" i="257"/>
  <c r="G8582" i="257"/>
  <c r="G8583" i="257"/>
  <c r="G8584" i="257"/>
  <c r="G8585" i="257"/>
  <c r="G8586" i="257"/>
  <c r="G8587" i="257"/>
  <c r="G8588" i="257"/>
  <c r="G8589" i="257"/>
  <c r="G8590" i="257"/>
  <c r="G8591" i="257"/>
  <c r="G8592" i="257"/>
  <c r="G8593" i="257"/>
  <c r="G8594" i="257"/>
  <c r="G8595" i="257"/>
  <c r="G8596" i="257"/>
  <c r="G8597" i="257"/>
  <c r="G8598" i="257"/>
  <c r="G8599" i="257"/>
  <c r="G8600" i="257"/>
  <c r="G8601" i="257"/>
  <c r="G8602" i="257"/>
  <c r="G8603" i="257"/>
  <c r="G8604" i="257"/>
  <c r="G8605" i="257"/>
  <c r="G8606" i="257"/>
  <c r="G8607" i="257"/>
  <c r="G8608" i="257"/>
  <c r="G8609" i="257"/>
  <c r="G8610" i="257"/>
  <c r="G8611" i="257"/>
  <c r="G8612" i="257"/>
  <c r="G8613" i="257"/>
  <c r="G8614" i="257"/>
  <c r="G8615" i="257"/>
  <c r="G8616" i="257"/>
  <c r="G8617" i="257"/>
  <c r="G8618" i="257"/>
  <c r="G8619" i="257"/>
  <c r="G8620" i="257"/>
  <c r="G8621" i="257"/>
  <c r="G8622" i="257"/>
  <c r="G8623" i="257"/>
  <c r="G8624" i="257"/>
  <c r="G8625" i="257"/>
  <c r="G8626" i="257"/>
  <c r="G8627" i="257"/>
  <c r="G8628" i="257"/>
  <c r="G8629" i="257"/>
  <c r="G8630" i="257"/>
  <c r="G8631" i="257"/>
  <c r="G8632" i="257"/>
  <c r="G8633" i="257"/>
  <c r="G8634" i="257"/>
  <c r="G8635" i="257"/>
  <c r="G8636" i="257"/>
  <c r="G8637" i="257"/>
  <c r="G8638" i="257"/>
  <c r="G8639" i="257"/>
  <c r="G8640" i="257"/>
  <c r="G8641" i="257"/>
  <c r="G8642" i="257"/>
  <c r="G8643" i="257"/>
  <c r="G8644" i="257"/>
  <c r="G8645" i="257"/>
  <c r="G8646" i="257"/>
  <c r="G8647" i="257"/>
  <c r="G8648" i="257"/>
  <c r="G8649" i="257"/>
  <c r="G8650" i="257"/>
  <c r="G8651" i="257"/>
  <c r="G8652" i="257"/>
  <c r="G8653" i="257"/>
  <c r="G8654" i="257"/>
  <c r="G8655" i="257"/>
  <c r="G8656" i="257"/>
  <c r="G8657" i="257"/>
  <c r="G8658" i="257"/>
  <c r="G8659" i="257"/>
  <c r="G8660" i="257"/>
  <c r="G8661" i="257"/>
  <c r="G8662" i="257"/>
  <c r="G8663" i="257"/>
  <c r="G8664" i="257"/>
  <c r="G8665" i="257"/>
  <c r="G8666" i="257"/>
  <c r="G8667" i="257"/>
  <c r="G8668" i="257"/>
  <c r="G8669" i="257"/>
  <c r="G8670" i="257"/>
  <c r="G8671" i="257"/>
  <c r="G8672" i="257"/>
  <c r="G8673" i="257"/>
  <c r="G8674" i="257"/>
  <c r="G8675" i="257"/>
  <c r="G8676" i="257"/>
  <c r="G8677" i="257"/>
  <c r="G8678" i="257"/>
  <c r="G8679" i="257"/>
  <c r="G8680" i="257"/>
  <c r="G8681" i="257"/>
  <c r="G8682" i="257"/>
  <c r="G8683" i="257"/>
  <c r="G8684" i="257"/>
  <c r="G8685" i="257"/>
  <c r="G8686" i="257"/>
  <c r="G8687" i="257"/>
  <c r="G8688" i="257"/>
  <c r="G8689" i="257"/>
  <c r="G8690" i="257"/>
  <c r="G8691" i="257"/>
  <c r="G8692" i="257"/>
  <c r="G8693" i="257"/>
  <c r="G8694" i="257"/>
  <c r="G8695" i="257"/>
  <c r="G8696" i="257"/>
  <c r="G8697" i="257"/>
  <c r="G8698" i="257"/>
  <c r="G8699" i="257"/>
  <c r="G8700" i="257"/>
  <c r="G8701" i="257"/>
  <c r="G8702" i="257"/>
  <c r="G8703" i="257"/>
  <c r="G8704" i="257"/>
  <c r="G8705" i="257"/>
  <c r="G8706" i="257"/>
  <c r="G8707" i="257"/>
  <c r="G8708" i="257"/>
  <c r="G8709" i="257"/>
  <c r="G8710" i="257"/>
  <c r="G8711" i="257"/>
  <c r="G8712" i="257"/>
  <c r="G8713" i="257"/>
  <c r="G8714" i="257"/>
  <c r="G8715" i="257"/>
  <c r="G8716" i="257"/>
  <c r="G8717" i="257"/>
  <c r="G8718" i="257"/>
  <c r="G8719" i="257"/>
  <c r="G8720" i="257"/>
  <c r="G8721" i="257"/>
  <c r="G8722" i="257"/>
  <c r="G8723" i="257"/>
  <c r="G8724" i="257"/>
  <c r="G8725" i="257"/>
  <c r="G8726" i="257"/>
  <c r="G8727" i="257"/>
  <c r="G8728" i="257"/>
  <c r="G8729" i="257"/>
  <c r="G8730" i="257"/>
  <c r="G8731" i="257"/>
  <c r="G8732" i="257"/>
  <c r="G8733" i="257"/>
  <c r="G8734" i="257"/>
  <c r="G8735" i="257"/>
  <c r="G8736" i="257"/>
  <c r="G8737" i="257"/>
  <c r="G8738" i="257"/>
  <c r="G8739" i="257"/>
  <c r="G8740" i="257"/>
  <c r="G8741" i="257"/>
  <c r="G8742" i="257"/>
  <c r="G8743" i="257"/>
  <c r="G8744" i="257"/>
  <c r="G8745" i="257"/>
  <c r="G8746" i="257"/>
  <c r="G8747" i="257"/>
  <c r="G8748" i="257"/>
  <c r="G8749" i="257"/>
  <c r="G8750" i="257"/>
  <c r="G8751" i="257"/>
  <c r="G8752" i="257"/>
  <c r="G8753" i="257"/>
  <c r="G8754" i="257"/>
  <c r="G8755" i="257"/>
  <c r="G8756" i="257"/>
  <c r="G8757" i="257"/>
  <c r="G8758" i="257"/>
  <c r="G8759" i="257"/>
  <c r="G8760" i="257"/>
  <c r="G8761" i="257"/>
  <c r="G8762" i="257"/>
  <c r="G8763" i="257"/>
  <c r="G8764" i="257"/>
  <c r="G8765" i="257"/>
  <c r="G8766" i="257"/>
  <c r="G8767" i="257"/>
  <c r="G8768" i="257"/>
  <c r="G8769" i="257"/>
  <c r="G8770" i="257"/>
  <c r="G8771" i="257"/>
  <c r="G8772" i="257"/>
  <c r="G8773" i="257"/>
  <c r="G8774" i="257"/>
  <c r="G8775" i="257"/>
  <c r="G8776" i="257"/>
  <c r="G8777" i="257"/>
  <c r="G8778" i="257"/>
  <c r="G8779" i="257"/>
  <c r="G8780" i="257"/>
  <c r="G8781" i="257"/>
  <c r="G8782" i="257"/>
  <c r="G8783" i="257"/>
  <c r="G8784" i="257"/>
  <c r="G8785" i="257"/>
  <c r="G8786" i="257"/>
  <c r="G8787" i="257"/>
  <c r="G8788" i="257"/>
  <c r="G8789" i="257"/>
  <c r="G8790" i="257"/>
  <c r="G8791" i="257"/>
  <c r="G8792" i="257"/>
  <c r="G8793" i="257"/>
  <c r="G8794" i="257"/>
  <c r="G8795" i="257"/>
  <c r="G8796" i="257"/>
  <c r="G8797" i="257"/>
  <c r="G8798" i="257"/>
  <c r="G8799" i="257"/>
  <c r="G8800" i="257"/>
  <c r="G8801" i="257"/>
  <c r="G8802" i="257"/>
  <c r="G8803" i="257"/>
  <c r="G8804" i="257"/>
  <c r="G8805" i="257"/>
  <c r="G8806" i="257"/>
  <c r="G8807" i="257"/>
  <c r="G8808" i="257"/>
  <c r="G8809" i="257"/>
  <c r="G8810" i="257"/>
  <c r="G8811" i="257"/>
  <c r="G8812" i="257"/>
  <c r="G8813" i="257"/>
  <c r="G8814" i="257"/>
  <c r="G8815" i="257"/>
  <c r="G8816" i="257"/>
  <c r="G8817" i="257"/>
  <c r="G8818" i="257"/>
  <c r="G8819" i="257"/>
  <c r="G8820" i="257"/>
  <c r="G8821" i="257"/>
  <c r="G8822" i="257"/>
  <c r="G8823" i="257"/>
  <c r="G8824" i="257"/>
  <c r="G8825" i="257"/>
  <c r="G8826" i="257"/>
  <c r="G8827" i="257"/>
  <c r="G8828" i="257"/>
  <c r="G8829" i="257"/>
  <c r="G8830" i="257"/>
  <c r="G8831" i="257"/>
  <c r="G8832" i="257"/>
  <c r="G8833" i="257"/>
  <c r="G8834" i="257"/>
  <c r="G8835" i="257"/>
  <c r="G8836" i="257"/>
  <c r="G8837" i="257"/>
  <c r="G8838" i="257"/>
  <c r="G8839" i="257"/>
  <c r="G8840" i="257"/>
  <c r="G8841" i="257"/>
  <c r="G8842" i="257"/>
  <c r="G8843" i="257"/>
  <c r="G8844" i="257"/>
  <c r="G8845" i="257"/>
  <c r="G8846" i="257"/>
  <c r="G8847" i="257"/>
  <c r="G8848" i="257"/>
  <c r="G8849" i="257"/>
  <c r="G8850" i="257"/>
  <c r="G8851" i="257"/>
  <c r="G8852" i="257"/>
  <c r="G8853" i="257"/>
  <c r="G8854" i="257"/>
  <c r="G8855" i="257"/>
  <c r="G8856" i="257"/>
  <c r="G8857" i="257"/>
  <c r="G8858" i="257"/>
  <c r="G8859" i="257"/>
  <c r="G8860" i="257"/>
  <c r="G8861" i="257"/>
  <c r="G8862" i="257"/>
  <c r="G8863" i="257"/>
  <c r="G8864" i="257"/>
  <c r="G8865" i="257"/>
  <c r="G8866" i="257"/>
  <c r="G8867" i="257"/>
  <c r="G8868" i="257"/>
  <c r="G8869" i="257"/>
  <c r="G8870" i="257"/>
  <c r="G8871" i="257"/>
  <c r="G8872" i="257"/>
  <c r="G8873" i="257"/>
  <c r="G8874" i="257"/>
  <c r="G8875" i="257"/>
  <c r="G8876" i="257"/>
  <c r="G8877" i="257"/>
  <c r="G8878" i="257"/>
  <c r="G8879" i="257"/>
  <c r="G8880" i="257"/>
  <c r="G8881" i="257"/>
  <c r="G8882" i="257"/>
  <c r="G8883" i="257"/>
  <c r="G8884" i="257"/>
  <c r="G8885" i="257"/>
  <c r="G8886" i="257"/>
  <c r="G8887" i="257"/>
  <c r="G8888" i="257"/>
  <c r="G8889" i="257"/>
  <c r="G8890" i="257"/>
  <c r="G8891" i="257"/>
  <c r="G8892" i="257"/>
  <c r="G8893" i="257"/>
  <c r="G8894" i="257"/>
  <c r="G8895" i="257"/>
  <c r="G8896" i="257"/>
  <c r="G8897" i="257"/>
  <c r="G8898" i="257"/>
  <c r="G8899" i="257"/>
  <c r="G8900" i="257"/>
  <c r="G8901" i="257"/>
  <c r="G8902" i="257"/>
  <c r="G8903" i="257"/>
  <c r="G8904" i="257"/>
  <c r="G8905" i="257"/>
  <c r="G8906" i="257"/>
  <c r="G8907" i="257"/>
  <c r="G8908" i="257"/>
  <c r="G8909" i="257"/>
  <c r="G8910" i="257"/>
  <c r="G8911" i="257"/>
  <c r="G8912" i="257"/>
  <c r="G8913" i="257"/>
  <c r="G8914" i="257"/>
  <c r="G8915" i="257"/>
  <c r="G8916" i="257"/>
  <c r="G8917" i="257"/>
  <c r="G8918" i="257"/>
  <c r="G8919" i="257"/>
  <c r="G8920" i="257"/>
  <c r="G8921" i="257"/>
  <c r="G8922" i="257"/>
  <c r="G8923" i="257"/>
  <c r="G8924" i="257"/>
  <c r="G8925" i="257"/>
  <c r="G8926" i="257"/>
  <c r="G8927" i="257"/>
  <c r="G8928" i="257"/>
  <c r="G8929" i="257"/>
  <c r="G8930" i="257"/>
  <c r="G8931" i="257"/>
  <c r="G8932" i="257"/>
  <c r="G8933" i="257"/>
  <c r="G8934" i="257"/>
  <c r="G8935" i="257"/>
  <c r="G8936" i="257"/>
  <c r="G8937" i="257"/>
  <c r="G8938" i="257"/>
  <c r="G8939" i="257"/>
  <c r="G8940" i="257"/>
  <c r="G8941" i="257"/>
  <c r="G8942" i="257"/>
  <c r="G8943" i="257"/>
  <c r="G8944" i="257"/>
  <c r="G8945" i="257"/>
  <c r="G8946" i="257"/>
  <c r="G8947" i="257"/>
  <c r="G8948" i="257"/>
  <c r="G8949" i="257"/>
  <c r="G8950" i="257"/>
  <c r="G8951" i="257"/>
  <c r="G8952" i="257"/>
  <c r="G8953" i="257"/>
  <c r="G8954" i="257"/>
  <c r="G8955" i="257"/>
  <c r="G8956" i="257"/>
  <c r="G8957" i="257"/>
  <c r="G8958" i="257"/>
  <c r="G8959" i="257"/>
  <c r="G8960" i="257"/>
  <c r="G8961" i="257"/>
  <c r="G8962" i="257"/>
  <c r="G8963" i="257"/>
  <c r="G8964" i="257"/>
  <c r="G8965" i="257"/>
  <c r="G8966" i="257"/>
  <c r="G8967" i="257"/>
  <c r="G8968" i="257"/>
  <c r="G8969" i="257"/>
  <c r="G8970" i="257"/>
  <c r="G8971" i="257"/>
  <c r="G8972" i="257"/>
  <c r="G8973" i="257"/>
  <c r="G8974" i="257"/>
  <c r="G8975" i="257"/>
  <c r="G8976" i="257"/>
  <c r="G8977" i="257"/>
  <c r="G8978" i="257"/>
  <c r="G8979" i="257"/>
  <c r="G8980" i="257"/>
  <c r="G8981" i="257"/>
  <c r="G8982" i="257"/>
  <c r="G8983" i="257"/>
  <c r="G8984" i="257"/>
  <c r="G8985" i="257"/>
  <c r="G8986" i="257"/>
  <c r="G8987" i="257"/>
  <c r="G8988" i="257"/>
  <c r="G8989" i="257"/>
  <c r="G8990" i="257"/>
  <c r="G8991" i="257"/>
  <c r="G8992" i="257"/>
  <c r="G8993" i="257"/>
  <c r="G8994" i="257"/>
  <c r="G8995" i="257"/>
  <c r="G8996" i="257"/>
  <c r="G8997" i="257"/>
  <c r="G8998" i="257"/>
  <c r="G8999" i="257"/>
  <c r="G9000" i="257"/>
  <c r="G9001" i="257"/>
  <c r="G9002" i="257"/>
  <c r="G9003" i="257"/>
  <c r="G9004" i="257"/>
  <c r="G9005" i="257"/>
  <c r="G9006" i="257"/>
  <c r="G9007" i="257"/>
  <c r="G9008" i="257"/>
  <c r="G9009" i="257"/>
  <c r="G9010" i="257"/>
  <c r="G9011" i="257"/>
  <c r="G9012" i="257"/>
  <c r="G9013" i="257"/>
  <c r="G9014" i="257"/>
  <c r="G9015" i="257"/>
  <c r="G9016" i="257"/>
  <c r="G9017" i="257"/>
  <c r="G9018" i="257"/>
  <c r="G9019" i="257"/>
  <c r="G9020" i="257"/>
  <c r="G9021" i="257"/>
  <c r="G9022" i="257"/>
  <c r="G9023" i="257"/>
  <c r="G9024" i="257"/>
  <c r="G9025" i="257"/>
  <c r="G9026" i="257"/>
  <c r="G9027" i="257"/>
  <c r="G9028" i="257"/>
  <c r="G9029" i="257"/>
  <c r="G9030" i="257"/>
  <c r="G9031" i="257"/>
  <c r="G9032" i="257"/>
  <c r="G9033" i="257"/>
  <c r="G9034" i="257"/>
  <c r="G9035" i="257"/>
  <c r="G9036" i="257"/>
  <c r="G9037" i="257"/>
  <c r="G9038" i="257"/>
  <c r="G9039" i="257"/>
  <c r="G9040" i="257"/>
  <c r="G9041" i="257"/>
  <c r="G9042" i="257"/>
  <c r="G9043" i="257"/>
  <c r="G9044" i="257"/>
  <c r="G9045" i="257"/>
  <c r="G9046" i="257"/>
  <c r="G9047" i="257"/>
  <c r="G9048" i="257"/>
  <c r="G9049" i="257"/>
  <c r="G9050" i="257"/>
  <c r="G9051" i="257"/>
  <c r="G9052" i="257"/>
  <c r="G9053" i="257"/>
  <c r="G9054" i="257"/>
  <c r="G9055" i="257"/>
  <c r="G9056" i="257"/>
  <c r="G9057" i="257"/>
  <c r="G9058" i="257"/>
  <c r="G9059" i="257"/>
  <c r="G9060" i="257"/>
  <c r="G9061" i="257"/>
  <c r="G9062" i="257"/>
  <c r="G9063" i="257"/>
  <c r="G9064" i="257"/>
  <c r="G9065" i="257"/>
  <c r="G9066" i="257"/>
  <c r="G9067" i="257"/>
  <c r="G9068" i="257"/>
  <c r="G9069" i="257"/>
  <c r="G9070" i="257"/>
  <c r="G9071" i="257"/>
  <c r="G9072" i="257"/>
  <c r="G9073" i="257"/>
  <c r="G9074" i="257"/>
  <c r="G9075" i="257"/>
  <c r="G9076" i="257"/>
  <c r="G9077" i="257"/>
  <c r="G9078" i="257"/>
  <c r="G9079" i="257"/>
  <c r="G9080" i="257"/>
  <c r="G9081" i="257"/>
  <c r="G9082" i="257"/>
  <c r="G9083" i="257"/>
  <c r="G9084" i="257"/>
  <c r="G9085" i="257"/>
  <c r="G9086" i="257"/>
  <c r="G9087" i="257"/>
  <c r="G9088" i="257"/>
  <c r="G9089" i="257"/>
  <c r="G9090" i="257"/>
  <c r="G9091" i="257"/>
  <c r="G9092" i="257"/>
  <c r="G9093" i="257"/>
  <c r="G9094" i="257"/>
  <c r="G9095" i="257"/>
  <c r="G9096" i="257"/>
  <c r="G9097" i="257"/>
  <c r="G9098" i="257"/>
  <c r="G9099" i="257"/>
  <c r="G9100" i="257"/>
  <c r="G9101" i="257"/>
  <c r="G9102" i="257"/>
  <c r="G9103" i="257"/>
  <c r="G9104" i="257"/>
  <c r="G9105" i="257"/>
  <c r="G9106" i="257"/>
  <c r="G9107" i="257"/>
  <c r="G9108" i="257"/>
  <c r="G9109" i="257"/>
  <c r="G9110" i="257"/>
  <c r="G9111" i="257"/>
  <c r="G9112" i="257"/>
  <c r="G9113" i="257"/>
  <c r="G9114" i="257"/>
  <c r="G9115" i="257"/>
  <c r="G9116" i="257"/>
  <c r="G9117" i="257"/>
  <c r="G9118" i="257"/>
  <c r="G9119" i="257"/>
  <c r="G9120" i="257"/>
  <c r="G9121" i="257"/>
  <c r="G9122" i="257"/>
  <c r="G9123" i="257"/>
  <c r="G9124" i="257"/>
  <c r="G9125" i="257"/>
  <c r="G9126" i="257"/>
  <c r="G9127" i="257"/>
  <c r="G9128" i="257"/>
  <c r="G9129" i="257"/>
  <c r="G9130" i="257"/>
  <c r="G9131" i="257"/>
  <c r="G9132" i="257"/>
  <c r="G9133" i="257"/>
  <c r="G9134" i="257"/>
  <c r="G9135" i="257"/>
  <c r="G9136" i="257"/>
  <c r="G9137" i="257"/>
  <c r="G9138" i="257"/>
  <c r="G9139" i="257"/>
  <c r="G9140" i="257"/>
  <c r="G9141" i="257"/>
  <c r="G9142" i="257"/>
  <c r="G9143" i="257"/>
  <c r="G9144" i="257"/>
  <c r="G9145" i="257"/>
  <c r="G9146" i="257"/>
  <c r="G9147" i="257"/>
  <c r="G9148" i="257"/>
  <c r="G9149" i="257"/>
  <c r="G9150" i="257"/>
  <c r="G9151" i="257"/>
  <c r="G9152" i="257"/>
  <c r="G9153" i="257"/>
  <c r="G9154" i="257"/>
  <c r="G9155" i="257"/>
  <c r="G9156" i="257"/>
  <c r="G9157" i="257"/>
  <c r="G9158" i="257"/>
  <c r="G9159" i="257"/>
  <c r="G9160" i="257"/>
  <c r="G9161" i="257"/>
  <c r="G9162" i="257"/>
  <c r="G9163" i="257"/>
  <c r="G9164" i="257"/>
  <c r="G9165" i="257"/>
  <c r="G9166" i="257"/>
  <c r="G9167" i="257"/>
  <c r="G9168" i="257"/>
  <c r="G9169" i="257"/>
  <c r="G9170" i="257"/>
  <c r="G9171" i="257"/>
  <c r="G9172" i="257"/>
  <c r="G9173" i="257"/>
  <c r="G9174" i="257"/>
  <c r="G9175" i="257"/>
  <c r="G9176" i="257"/>
  <c r="G9177" i="257"/>
  <c r="G9178" i="257"/>
  <c r="G9179" i="257"/>
  <c r="G9180" i="257"/>
  <c r="G9181" i="257"/>
  <c r="G9182" i="257"/>
  <c r="G9183" i="257"/>
  <c r="G9184" i="257"/>
  <c r="G9185" i="257"/>
  <c r="G9186" i="257"/>
  <c r="G9187" i="257"/>
  <c r="G9188" i="257"/>
  <c r="G9189" i="257"/>
  <c r="G9190" i="257"/>
  <c r="G9191" i="257"/>
  <c r="G9192" i="257"/>
  <c r="G9193" i="257"/>
  <c r="G9194" i="257"/>
  <c r="G9195" i="257"/>
  <c r="G9196" i="257"/>
  <c r="G9197" i="257"/>
  <c r="G9198" i="257"/>
  <c r="G9199" i="257"/>
  <c r="G9200" i="257"/>
  <c r="G9201" i="257"/>
  <c r="G9202" i="257"/>
  <c r="G9203" i="257"/>
  <c r="G9204" i="257"/>
  <c r="G9205" i="257"/>
  <c r="G9206" i="257"/>
  <c r="G9207" i="257"/>
  <c r="G9208" i="257"/>
  <c r="G9209" i="257"/>
  <c r="G9210" i="257"/>
  <c r="G9211" i="257"/>
  <c r="G9212" i="257"/>
  <c r="G9213" i="257"/>
  <c r="G9214" i="257"/>
  <c r="G9215" i="257"/>
  <c r="G9216" i="257"/>
  <c r="G9217" i="257"/>
  <c r="G9218" i="257"/>
  <c r="G9219" i="257"/>
  <c r="G9220" i="257"/>
  <c r="G9221" i="257"/>
  <c r="G9222" i="257"/>
  <c r="G9223" i="257"/>
  <c r="G9224" i="257"/>
  <c r="G9225" i="257"/>
  <c r="G9226" i="257"/>
  <c r="G9227" i="257"/>
  <c r="G9228" i="257"/>
  <c r="G9229" i="257"/>
  <c r="G9230" i="257"/>
  <c r="G9231" i="257"/>
  <c r="G9232" i="257"/>
  <c r="G9233" i="257"/>
  <c r="G9234" i="257"/>
  <c r="G9235" i="257"/>
  <c r="G9236" i="257"/>
  <c r="G9237" i="257"/>
  <c r="G9238" i="257"/>
  <c r="G9239" i="257"/>
  <c r="G9240" i="257"/>
  <c r="G9241" i="257"/>
  <c r="G9242" i="257"/>
  <c r="G9243" i="257"/>
  <c r="G9244" i="257"/>
  <c r="G9245" i="257"/>
  <c r="G9246" i="257"/>
  <c r="G9247" i="257"/>
  <c r="G9248" i="257"/>
  <c r="G9249" i="257"/>
  <c r="G9250" i="257"/>
  <c r="G9251" i="257"/>
  <c r="G9252" i="257"/>
  <c r="G9253" i="257"/>
  <c r="G9254" i="257"/>
  <c r="G9255" i="257"/>
  <c r="G9256" i="257"/>
  <c r="G9257" i="257"/>
  <c r="G9258" i="257"/>
  <c r="G9259" i="257"/>
  <c r="G9260" i="257"/>
  <c r="G9261" i="257"/>
  <c r="G9262" i="257"/>
  <c r="G9263" i="257"/>
  <c r="G9264" i="257"/>
  <c r="G9265" i="257"/>
  <c r="G9266" i="257"/>
  <c r="G9267" i="257"/>
  <c r="G9268" i="257"/>
  <c r="G9269" i="257"/>
  <c r="G9270" i="257"/>
  <c r="G9271" i="257"/>
  <c r="G9272" i="257"/>
  <c r="G9273" i="257"/>
  <c r="G9274" i="257"/>
  <c r="G9275" i="257"/>
  <c r="G9276" i="257"/>
  <c r="G9277" i="257"/>
  <c r="G9278" i="257"/>
  <c r="G9279" i="257"/>
  <c r="G9280" i="257"/>
  <c r="G9281" i="257"/>
  <c r="G9282" i="257"/>
  <c r="G9283" i="257"/>
  <c r="G9284" i="257"/>
  <c r="G9285" i="257"/>
  <c r="G9286" i="257"/>
  <c r="G9287" i="257"/>
  <c r="G9288" i="257"/>
  <c r="G9289" i="257"/>
  <c r="G9290" i="257"/>
  <c r="G9291" i="257"/>
  <c r="G9292" i="257"/>
  <c r="G9293" i="257"/>
  <c r="G9294" i="257"/>
  <c r="G9295" i="257"/>
  <c r="G9296" i="257"/>
  <c r="G9297" i="257"/>
  <c r="G9298" i="257"/>
  <c r="G9299" i="257"/>
  <c r="G9300" i="257"/>
  <c r="G9301" i="257"/>
  <c r="G9302" i="257"/>
  <c r="G9303" i="257"/>
  <c r="G9304" i="257"/>
  <c r="G9305" i="257"/>
  <c r="G9306" i="257"/>
  <c r="G9307" i="257"/>
  <c r="G9308" i="257"/>
  <c r="G9309" i="257"/>
  <c r="G9310" i="257"/>
  <c r="G9311" i="257"/>
  <c r="G9312" i="257"/>
  <c r="G9313" i="257"/>
  <c r="G9314" i="257"/>
  <c r="G9315" i="257"/>
  <c r="G9316" i="257"/>
  <c r="G9317" i="257"/>
  <c r="G9318" i="257"/>
  <c r="G9319" i="257"/>
  <c r="G9320" i="257"/>
  <c r="G9321" i="257"/>
  <c r="G9322" i="257"/>
  <c r="G9323" i="257"/>
  <c r="G9324" i="257"/>
  <c r="G9325" i="257"/>
  <c r="G9326" i="257"/>
  <c r="G9327" i="257"/>
  <c r="G9328" i="257"/>
  <c r="G9329" i="257"/>
  <c r="G9330" i="257"/>
  <c r="G9331" i="257"/>
  <c r="G9332" i="257"/>
  <c r="G9333" i="257"/>
  <c r="G9334" i="257"/>
  <c r="G9335" i="257"/>
  <c r="G9336" i="257"/>
  <c r="G9337" i="257"/>
  <c r="G9338" i="257"/>
  <c r="G9339" i="257"/>
  <c r="G9340" i="257"/>
  <c r="G9341" i="257"/>
  <c r="G9342" i="257"/>
  <c r="G9343" i="257"/>
  <c r="G9344" i="257"/>
  <c r="G9345" i="257"/>
  <c r="G9346" i="257"/>
  <c r="G9347" i="257"/>
  <c r="G9348" i="257"/>
  <c r="G9349" i="257"/>
  <c r="G9350" i="257"/>
  <c r="G9351" i="257"/>
  <c r="G9352" i="257"/>
  <c r="G9353" i="257"/>
  <c r="G9354" i="257"/>
  <c r="G9355" i="257"/>
  <c r="G9356" i="257"/>
  <c r="G9357" i="257"/>
  <c r="G9358" i="257"/>
  <c r="G9359" i="257"/>
  <c r="G9360" i="257"/>
  <c r="G9361" i="257"/>
  <c r="G9362" i="257"/>
  <c r="G9363" i="257"/>
  <c r="G9364" i="257"/>
  <c r="G9365" i="257"/>
  <c r="G9366" i="257"/>
  <c r="G9367" i="257"/>
  <c r="G9368" i="257"/>
  <c r="G9369" i="257"/>
  <c r="G9370" i="257"/>
  <c r="G9371" i="257"/>
  <c r="G9372" i="257"/>
  <c r="G9373" i="257"/>
  <c r="G9374" i="257"/>
  <c r="G8" i="257"/>
  <c r="M20" i="183" l="1"/>
  <c r="L20" i="155"/>
  <c r="L20" i="87"/>
  <c r="I20" i="155"/>
  <c r="L20" i="169"/>
  <c r="H19" i="72"/>
  <c r="H20" i="72"/>
  <c r="L64" i="24" a="1"/>
  <c r="L64" i="24" s="1"/>
  <c r="M20" i="72"/>
  <c r="B74" i="24"/>
  <c r="L74" i="24" s="1" a="1"/>
  <c r="L74" i="24" s="1"/>
  <c r="Q70" i="24" a="1"/>
  <c r="Q70" i="24" s="1"/>
  <c r="H19" i="87"/>
  <c r="B51" i="24"/>
  <c r="L95" i="24" a="1"/>
  <c r="L95" i="24" s="1"/>
  <c r="L20" i="102"/>
  <c r="B123" i="24"/>
  <c r="B50" i="24"/>
  <c r="Q50" i="24" s="1" a="1"/>
  <c r="Q50" i="24" s="1"/>
  <c r="B108" i="24"/>
  <c r="L108" i="24" s="1" a="1"/>
  <c r="L108" i="24" s="1"/>
  <c r="L52" i="24" a="1"/>
  <c r="L52" i="24" s="1"/>
  <c r="L55" i="24" a="1"/>
  <c r="L55" i="24" s="1"/>
  <c r="Q107" i="24" a="1"/>
  <c r="Q107" i="24" s="1"/>
  <c r="B87" i="24"/>
  <c r="Q87" i="24" s="1" a="1"/>
  <c r="Q87" i="24" s="1"/>
  <c r="B62" i="24"/>
  <c r="L62" i="24" s="1" a="1"/>
  <c r="L62" i="24" s="1"/>
  <c r="B85" i="24"/>
  <c r="Q93" i="24" a="1"/>
  <c r="Q93" i="24" s="1"/>
  <c r="L93" i="24" a="1"/>
  <c r="L93" i="24" s="1"/>
  <c r="B75" i="24"/>
  <c r="Q67" i="24" a="1"/>
  <c r="Q67" i="24" s="1"/>
  <c r="B144" i="24"/>
  <c r="Q49" i="24" a="1"/>
  <c r="Q49" i="24" s="1"/>
  <c r="L49" i="24" a="1"/>
  <c r="L49" i="24" s="1"/>
  <c r="B20" i="24"/>
  <c r="B59" i="24"/>
  <c r="Q59" i="24" s="1" a="1"/>
  <c r="Q59" i="24" s="1"/>
  <c r="Q58" i="24" a="1"/>
  <c r="Q58" i="24" s="1"/>
  <c r="B128" i="24"/>
  <c r="L128" i="24" s="1" a="1"/>
  <c r="L128" i="24" s="1"/>
  <c r="B109" i="24"/>
  <c r="B26" i="24"/>
  <c r="B134" i="24"/>
  <c r="L134" i="24" s="1" a="1"/>
  <c r="L134" i="24" s="1"/>
  <c r="B99" i="24"/>
  <c r="B29" i="24"/>
  <c r="B102" i="24"/>
  <c r="L102" i="24" s="1" a="1"/>
  <c r="L102" i="24" s="1"/>
  <c r="B137" i="24"/>
  <c r="Q137" i="24" s="1" a="1"/>
  <c r="Q137" i="24" s="1"/>
  <c r="B68" i="24"/>
  <c r="L68" i="24" s="1" a="1"/>
  <c r="L68" i="24" s="1"/>
  <c r="B32" i="24"/>
  <c r="B71" i="24"/>
  <c r="L71" i="24" s="1" a="1"/>
  <c r="L71" i="24" s="1"/>
  <c r="B140" i="24"/>
  <c r="Q140" i="24" s="1" a="1"/>
  <c r="Q140" i="24" s="1"/>
  <c r="B105" i="24"/>
  <c r="L142" i="24" a="1"/>
  <c r="L142" i="24" s="1"/>
  <c r="B143" i="24"/>
  <c r="Q143" i="24" s="1" a="1"/>
  <c r="Q143" i="24" s="1"/>
  <c r="L19" i="117"/>
  <c r="B91" i="24"/>
  <c r="B126" i="24"/>
  <c r="B90" i="24"/>
  <c r="Q90" i="24" s="1" a="1"/>
  <c r="Q90" i="24" s="1"/>
  <c r="B125" i="24"/>
  <c r="Q125" i="24" s="1" a="1"/>
  <c r="Q125" i="24" s="1"/>
  <c r="B63" i="24"/>
  <c r="L83" i="24" a="1"/>
  <c r="L83" i="24" s="1"/>
  <c r="K19" i="155"/>
  <c r="B122" i="24"/>
  <c r="L122" i="24" s="1" a="1"/>
  <c r="L122" i="24" s="1"/>
  <c r="L73" i="24" a="1"/>
  <c r="L73" i="24" s="1"/>
  <c r="B84" i="24"/>
  <c r="Q84" i="24" s="1" a="1"/>
  <c r="Q84" i="24" s="1"/>
  <c r="B119" i="24"/>
  <c r="L119" i="24" s="1" a="1"/>
  <c r="L119" i="24" s="1"/>
  <c r="H78" i="256"/>
  <c r="H94" i="256" s="1"/>
  <c r="D48" i="309"/>
  <c r="D32" i="309" s="1"/>
  <c r="D202" i="309"/>
  <c r="B56" i="24"/>
  <c r="I20" i="117"/>
  <c r="I19" i="117"/>
  <c r="L61" i="24" a="1"/>
  <c r="L61" i="24" s="1"/>
  <c r="B97" i="24"/>
  <c r="B132" i="24"/>
  <c r="E133" i="309"/>
  <c r="H53" i="292"/>
  <c r="H64" i="292"/>
  <c r="B54" i="24"/>
  <c r="B96" i="24"/>
  <c r="B131" i="24"/>
  <c r="Q131" i="24" s="1" a="1"/>
  <c r="Q131" i="24" s="1"/>
  <c r="L83" i="291"/>
  <c r="I58" i="292"/>
  <c r="B53" i="24"/>
  <c r="N19" i="79"/>
  <c r="M20" i="169"/>
  <c r="M19" i="169"/>
  <c r="I20" i="169"/>
  <c r="I19" i="169"/>
  <c r="H20" i="155"/>
  <c r="H19" i="155"/>
  <c r="M19" i="162"/>
  <c r="M19" i="124"/>
  <c r="W76" i="256"/>
  <c r="W80" i="256"/>
  <c r="J20" i="169"/>
  <c r="J19" i="169"/>
  <c r="H20" i="169"/>
  <c r="H19" i="169"/>
  <c r="N20" i="169"/>
  <c r="N19" i="169"/>
  <c r="J20" i="117"/>
  <c r="J19" i="117"/>
  <c r="N20" i="117"/>
  <c r="N19" i="117"/>
  <c r="M20" i="117"/>
  <c r="M19" i="117"/>
  <c r="I20" i="102"/>
  <c r="I19" i="102"/>
  <c r="H20" i="102"/>
  <c r="H19" i="102"/>
  <c r="J20" i="102"/>
  <c r="J19" i="102"/>
  <c r="N78" i="256"/>
  <c r="N94" i="256" s="1"/>
  <c r="B78" i="256"/>
  <c r="Q80" i="256"/>
  <c r="Q76" i="256"/>
  <c r="Q92" i="256" s="1"/>
  <c r="Q84" i="256"/>
  <c r="T78" i="256"/>
  <c r="E80" i="256"/>
  <c r="E77" i="256"/>
  <c r="K84" i="256"/>
  <c r="K100" i="256" s="1"/>
  <c r="K76" i="256"/>
  <c r="W95" i="256"/>
  <c r="Q95" i="256"/>
  <c r="Q93" i="256"/>
  <c r="H95" i="256"/>
  <c r="W94" i="256"/>
  <c r="T84" i="256"/>
  <c r="Q78" i="256"/>
  <c r="K82" i="256"/>
  <c r="H76" i="256"/>
  <c r="B76" i="256"/>
  <c r="H91" i="256"/>
  <c r="K96" i="256"/>
  <c r="N97" i="256"/>
  <c r="H97" i="256"/>
  <c r="N95" i="256"/>
  <c r="K91" i="256"/>
  <c r="N98" i="256"/>
  <c r="T80" i="256"/>
  <c r="N84" i="256"/>
  <c r="K78" i="256"/>
  <c r="E82" i="256"/>
  <c r="N91" i="256"/>
  <c r="T98" i="256"/>
  <c r="B99" i="256"/>
  <c r="E95" i="256"/>
  <c r="T93" i="256"/>
  <c r="N93" i="256"/>
  <c r="H93" i="256"/>
  <c r="Q91" i="256"/>
  <c r="K93" i="256"/>
  <c r="K97" i="256"/>
  <c r="B96" i="256"/>
  <c r="W82" i="256"/>
  <c r="Q82" i="256"/>
  <c r="N76" i="256"/>
  <c r="H80" i="256"/>
  <c r="B77" i="256"/>
  <c r="W77" i="256"/>
  <c r="H98" i="256"/>
  <c r="K95" i="256"/>
  <c r="W97" i="256"/>
  <c r="T95" i="256"/>
  <c r="N99" i="256"/>
  <c r="B100" i="256"/>
  <c r="E99" i="256"/>
  <c r="T97" i="256"/>
  <c r="T99" i="256"/>
  <c r="E97" i="256"/>
  <c r="B75" i="256"/>
  <c r="B95" i="256"/>
  <c r="T76" i="256"/>
  <c r="N80" i="256"/>
  <c r="H84" i="256"/>
  <c r="E78" i="256"/>
  <c r="T91" i="256"/>
  <c r="B98" i="256"/>
  <c r="W100" i="256"/>
  <c r="E100" i="256"/>
  <c r="E92" i="256"/>
  <c r="E91" i="256"/>
  <c r="W99" i="256"/>
  <c r="Q99" i="256"/>
  <c r="K99" i="256"/>
  <c r="W91" i="256"/>
  <c r="Q97" i="256"/>
  <c r="H99" i="256"/>
  <c r="B97" i="256"/>
  <c r="L127" i="24" a="1"/>
  <c r="L127" i="24" s="1"/>
  <c r="L130" i="24" a="1"/>
  <c r="L130" i="24" s="1"/>
  <c r="Q142" i="24" a="1"/>
  <c r="Q142" i="24" s="1"/>
  <c r="Q127" i="24" a="1"/>
  <c r="Q127" i="24" s="1"/>
  <c r="Q130" i="24" a="1"/>
  <c r="Q130" i="24" s="1"/>
  <c r="Q118" i="24" a="1"/>
  <c r="Q118" i="24" s="1"/>
  <c r="L124" i="24" a="1"/>
  <c r="L124" i="24" s="1"/>
  <c r="Q133" i="24" a="1"/>
  <c r="Q133" i="24" s="1"/>
  <c r="Q136" i="24" a="1"/>
  <c r="Q136" i="24" s="1"/>
  <c r="L121" i="24" a="1"/>
  <c r="L121" i="24" s="1"/>
  <c r="Q139" i="24" a="1"/>
  <c r="Q139" i="24" s="1"/>
  <c r="Q101" i="24" a="1"/>
  <c r="Q101" i="24" s="1"/>
  <c r="Q98" i="24" a="1"/>
  <c r="Q98" i="24" s="1"/>
  <c r="L101" i="24" a="1"/>
  <c r="L101" i="24" s="1"/>
  <c r="Q89" i="24" a="1"/>
  <c r="Q89" i="24" s="1"/>
  <c r="L89" i="24" a="1"/>
  <c r="L89" i="24" s="1"/>
  <c r="L92" i="24" a="1"/>
  <c r="L92" i="24" s="1"/>
  <c r="Q92" i="24" a="1"/>
  <c r="Q92" i="24" s="1"/>
  <c r="Q86" i="24" a="1"/>
  <c r="Q86" i="24" s="1"/>
  <c r="L98" i="24" a="1"/>
  <c r="L98" i="24" s="1"/>
  <c r="L104" i="24" a="1"/>
  <c r="L104" i="24" s="1"/>
  <c r="L65" i="24" a="1"/>
  <c r="L65" i="24" s="1"/>
  <c r="Q65" i="24" a="1"/>
  <c r="Q65" i="24" s="1"/>
  <c r="L9" i="257"/>
  <c r="L10" i="257"/>
  <c r="L11" i="257"/>
  <c r="L12" i="257"/>
  <c r="L13" i="257"/>
  <c r="L14" i="257"/>
  <c r="L15" i="257"/>
  <c r="L16" i="257"/>
  <c r="L17" i="257"/>
  <c r="L18" i="257"/>
  <c r="L19" i="257"/>
  <c r="L20" i="257"/>
  <c r="L21" i="257"/>
  <c r="L22" i="257"/>
  <c r="L23" i="257"/>
  <c r="L24" i="257"/>
  <c r="L25" i="257"/>
  <c r="L26" i="257"/>
  <c r="L27" i="257"/>
  <c r="L28" i="257"/>
  <c r="L29" i="257"/>
  <c r="L30" i="257"/>
  <c r="L31" i="257"/>
  <c r="L32" i="257"/>
  <c r="L33" i="257"/>
  <c r="L34" i="257"/>
  <c r="L35" i="257"/>
  <c r="L36" i="257"/>
  <c r="L37" i="257"/>
  <c r="L38" i="257"/>
  <c r="L39" i="257"/>
  <c r="L40" i="257"/>
  <c r="L41" i="257"/>
  <c r="L42" i="257"/>
  <c r="L43" i="257"/>
  <c r="L44" i="257"/>
  <c r="L45" i="257"/>
  <c r="L46" i="257"/>
  <c r="L47" i="257"/>
  <c r="L48" i="257"/>
  <c r="L49" i="257"/>
  <c r="L50" i="257"/>
  <c r="L51" i="257"/>
  <c r="L52" i="257"/>
  <c r="L53" i="257"/>
  <c r="L54" i="257"/>
  <c r="L55" i="257"/>
  <c r="L56" i="257"/>
  <c r="L57" i="257"/>
  <c r="L58" i="257"/>
  <c r="L59" i="257"/>
  <c r="L60" i="257"/>
  <c r="L61" i="257"/>
  <c r="L62" i="257"/>
  <c r="L63" i="257"/>
  <c r="L64" i="257"/>
  <c r="L65" i="257"/>
  <c r="L66" i="257"/>
  <c r="L67" i="257"/>
  <c r="L68" i="257"/>
  <c r="L69" i="257"/>
  <c r="L70" i="257"/>
  <c r="I9" i="24" s="1" a="1"/>
  <c r="I9" i="24" s="1"/>
  <c r="L71" i="257"/>
  <c r="L72" i="257"/>
  <c r="I11" i="24" s="1" a="1"/>
  <c r="I11" i="24" s="1"/>
  <c r="L73" i="257"/>
  <c r="L74" i="257"/>
  <c r="L75" i="257"/>
  <c r="L76" i="257"/>
  <c r="L77" i="257"/>
  <c r="L78" i="257"/>
  <c r="L79" i="257"/>
  <c r="L80" i="257"/>
  <c r="L81" i="257"/>
  <c r="L82" i="257"/>
  <c r="L83" i="257"/>
  <c r="L84" i="257"/>
  <c r="I86" i="24" s="1" a="1"/>
  <c r="I86" i="24" s="1"/>
  <c r="L85" i="257"/>
  <c r="L86" i="257"/>
  <c r="I88" i="24" s="1" a="1"/>
  <c r="I88" i="24" s="1"/>
  <c r="L87" i="257"/>
  <c r="L88" i="257"/>
  <c r="L89" i="257"/>
  <c r="L90" i="257"/>
  <c r="L91" i="257"/>
  <c r="L92" i="257"/>
  <c r="M16" i="24" s="1" a="1"/>
  <c r="M16" i="24" s="1"/>
  <c r="L93" i="257"/>
  <c r="L94" i="257"/>
  <c r="L95" i="257"/>
  <c r="L96" i="257"/>
  <c r="L97" i="257"/>
  <c r="L98" i="257"/>
  <c r="I89" i="24" s="1" a="1"/>
  <c r="I89" i="24" s="1"/>
  <c r="L99" i="257"/>
  <c r="I16" i="24" s="1" a="1"/>
  <c r="I16" i="24" s="1"/>
  <c r="L100" i="257"/>
  <c r="L101" i="257"/>
  <c r="L102" i="257"/>
  <c r="L103" i="257"/>
  <c r="L104" i="257"/>
  <c r="L105" i="257"/>
  <c r="M95" i="24" s="1" a="1"/>
  <c r="M95" i="24" s="1"/>
  <c r="L106" i="257"/>
  <c r="M22" i="24" s="1" a="1"/>
  <c r="M22" i="24" s="1"/>
  <c r="L107" i="257"/>
  <c r="M23" i="24" s="1" a="1"/>
  <c r="M23" i="24" s="1"/>
  <c r="L108" i="257"/>
  <c r="L109" i="257"/>
  <c r="L110" i="257"/>
  <c r="L111" i="257"/>
  <c r="L112" i="257"/>
  <c r="L113" i="257"/>
  <c r="L114" i="257"/>
  <c r="I23" i="24" s="1" a="1"/>
  <c r="I23" i="24" s="1"/>
  <c r="L115" i="257"/>
  <c r="L116" i="257"/>
  <c r="L117" i="257"/>
  <c r="L118" i="257"/>
  <c r="L119" i="257"/>
  <c r="M73" i="24" s="1" a="1"/>
  <c r="M73" i="24" s="1"/>
  <c r="L120" i="257"/>
  <c r="M74" i="24" s="1" a="1"/>
  <c r="M74" i="24" s="1"/>
  <c r="L121" i="257"/>
  <c r="M35" i="24" s="1" a="1"/>
  <c r="M35" i="24" s="1"/>
  <c r="L122" i="257"/>
  <c r="L123" i="257"/>
  <c r="L124" i="257"/>
  <c r="L125" i="257"/>
  <c r="L126" i="257"/>
  <c r="I142" i="24" s="1" a="1"/>
  <c r="I142" i="24" s="1"/>
  <c r="L127" i="257"/>
  <c r="I34" i="24" s="1" a="1"/>
  <c r="I34" i="24" s="1"/>
  <c r="L128" i="257"/>
  <c r="I35" i="24" s="1" a="1"/>
  <c r="I35" i="24" s="1"/>
  <c r="L129" i="257"/>
  <c r="L130" i="257"/>
  <c r="L131" i="257"/>
  <c r="L132" i="257"/>
  <c r="L133" i="257"/>
  <c r="M30" i="24" s="1" a="1"/>
  <c r="M30" i="24" s="1"/>
  <c r="L134" i="257"/>
  <c r="M31" i="24" s="1" a="1"/>
  <c r="M31" i="24" s="1"/>
  <c r="L135" i="257"/>
  <c r="L136" i="257"/>
  <c r="L137" i="257"/>
  <c r="L138" i="257"/>
  <c r="L139" i="257"/>
  <c r="L140" i="257"/>
  <c r="L141" i="257"/>
  <c r="I31" i="24" s="1" a="1"/>
  <c r="I31" i="24" s="1"/>
  <c r="L142" i="257"/>
  <c r="L143" i="257"/>
  <c r="L144" i="257"/>
  <c r="L145" i="257"/>
  <c r="L146" i="257"/>
  <c r="L147" i="257"/>
  <c r="L148" i="257"/>
  <c r="M28" i="24" s="1" a="1"/>
  <c r="M28" i="24" s="1"/>
  <c r="L149" i="257"/>
  <c r="L150" i="257"/>
  <c r="L151" i="257"/>
  <c r="L152" i="257"/>
  <c r="L153" i="257"/>
  <c r="L154" i="257"/>
  <c r="I27" i="24" s="1" a="1"/>
  <c r="I27" i="24" s="1"/>
  <c r="L155" i="257"/>
  <c r="I28" i="24" s="1" a="1"/>
  <c r="I28" i="24" s="1"/>
  <c r="L156" i="257"/>
  <c r="L157" i="257"/>
  <c r="L158" i="257"/>
  <c r="L159" i="257"/>
  <c r="L160" i="257"/>
  <c r="L161" i="257"/>
  <c r="L162" i="257"/>
  <c r="M93" i="24" s="1" a="1"/>
  <c r="M93" i="24" s="1"/>
  <c r="L163" i="257"/>
  <c r="L164" i="257"/>
  <c r="L165" i="257"/>
  <c r="L166" i="257"/>
  <c r="L167" i="257"/>
  <c r="L168" i="257"/>
  <c r="I92" i="24" s="1" a="1"/>
  <c r="I92" i="24" s="1"/>
  <c r="L169" i="257"/>
  <c r="I19" i="24" s="1" a="1"/>
  <c r="I19" i="24" s="1"/>
  <c r="L170" i="257"/>
  <c r="L171" i="257"/>
  <c r="L172" i="257"/>
  <c r="L173" i="257"/>
  <c r="L174" i="257"/>
  <c r="L175" i="257"/>
  <c r="L176" i="257"/>
  <c r="L177" i="257"/>
  <c r="L178" i="257"/>
  <c r="L179" i="257"/>
  <c r="L180" i="257"/>
  <c r="L181" i="257"/>
  <c r="L182" i="257"/>
  <c r="I133" i="24" s="1" a="1"/>
  <c r="I133" i="24" s="1"/>
  <c r="L183" i="257"/>
  <c r="I65" i="24" s="1" a="1"/>
  <c r="I65" i="24" s="1"/>
  <c r="L184" i="257"/>
  <c r="L185" i="257"/>
  <c r="L186" i="257"/>
  <c r="L187" i="257"/>
  <c r="L188" i="257"/>
  <c r="L189" i="257"/>
  <c r="L190" i="257"/>
  <c r="L191" i="257"/>
  <c r="L192" i="257"/>
  <c r="L193" i="257"/>
  <c r="L194" i="257"/>
  <c r="L195" i="257"/>
  <c r="L196" i="257"/>
  <c r="L197" i="257"/>
  <c r="L198" i="257"/>
  <c r="L199" i="257"/>
  <c r="L200" i="257"/>
  <c r="L201" i="257"/>
  <c r="L202" i="257"/>
  <c r="L203" i="257"/>
  <c r="L204" i="257"/>
  <c r="L205" i="257"/>
  <c r="L206" i="257"/>
  <c r="L207" i="257"/>
  <c r="L208" i="257"/>
  <c r="L209" i="257"/>
  <c r="L210" i="257"/>
  <c r="L211" i="257"/>
  <c r="L212" i="257"/>
  <c r="L213" i="257"/>
  <c r="L214" i="257"/>
  <c r="L215" i="257"/>
  <c r="L216" i="257"/>
  <c r="L217" i="257"/>
  <c r="L218" i="257"/>
  <c r="L219" i="257"/>
  <c r="L220" i="257"/>
  <c r="L221" i="257"/>
  <c r="L222" i="257"/>
  <c r="L223" i="257"/>
  <c r="L224" i="257"/>
  <c r="L225" i="257"/>
  <c r="L226" i="257"/>
  <c r="L227" i="257"/>
  <c r="L228" i="257"/>
  <c r="L229" i="257"/>
  <c r="L230" i="257"/>
  <c r="L231" i="257"/>
  <c r="L232" i="257"/>
  <c r="L233" i="257"/>
  <c r="L234" i="257"/>
  <c r="L235" i="257"/>
  <c r="L236" i="257"/>
  <c r="L237" i="257"/>
  <c r="L238" i="257"/>
  <c r="L239" i="257"/>
  <c r="L240" i="257"/>
  <c r="L241" i="257"/>
  <c r="L242" i="257"/>
  <c r="L243" i="257"/>
  <c r="L244" i="257"/>
  <c r="L245" i="257"/>
  <c r="L246" i="257"/>
  <c r="L247" i="257"/>
  <c r="L248" i="257"/>
  <c r="L249" i="257"/>
  <c r="L250" i="257"/>
  <c r="L251" i="257"/>
  <c r="L252" i="257"/>
  <c r="L253" i="257"/>
  <c r="L254" i="257"/>
  <c r="L255" i="257"/>
  <c r="L256" i="257"/>
  <c r="L257" i="257"/>
  <c r="L258" i="257"/>
  <c r="L259" i="257"/>
  <c r="L260" i="257"/>
  <c r="L261" i="257"/>
  <c r="L262" i="257"/>
  <c r="L263" i="257"/>
  <c r="L264" i="257"/>
  <c r="L265" i="257"/>
  <c r="L266" i="257"/>
  <c r="L267" i="257"/>
  <c r="L268" i="257"/>
  <c r="L269" i="257"/>
  <c r="L270" i="257"/>
  <c r="L271" i="257"/>
  <c r="L272" i="257"/>
  <c r="L273" i="257"/>
  <c r="L274" i="257"/>
  <c r="L275" i="257"/>
  <c r="L276" i="257"/>
  <c r="L277" i="257"/>
  <c r="L278" i="257"/>
  <c r="L279" i="257"/>
  <c r="L280" i="257"/>
  <c r="L281" i="257"/>
  <c r="L282" i="257"/>
  <c r="L283" i="257"/>
  <c r="L284" i="257"/>
  <c r="L285" i="257"/>
  <c r="L286" i="257"/>
  <c r="L287" i="257"/>
  <c r="L288" i="257"/>
  <c r="L289" i="257"/>
  <c r="L290" i="257"/>
  <c r="L291" i="257"/>
  <c r="L292" i="257"/>
  <c r="L293" i="257"/>
  <c r="L294" i="257"/>
  <c r="L295" i="257"/>
  <c r="L296" i="257"/>
  <c r="L297" i="257"/>
  <c r="L298" i="257"/>
  <c r="L299" i="257"/>
  <c r="L300" i="257"/>
  <c r="L301" i="257"/>
  <c r="L302" i="257"/>
  <c r="L303" i="257"/>
  <c r="L304" i="257"/>
  <c r="L305" i="257"/>
  <c r="L306" i="257"/>
  <c r="L307" i="257"/>
  <c r="L308" i="257"/>
  <c r="L309" i="257"/>
  <c r="L310" i="257"/>
  <c r="L311" i="257"/>
  <c r="L312" i="257"/>
  <c r="L313" i="257"/>
  <c r="L314" i="257"/>
  <c r="L315" i="257"/>
  <c r="L316" i="257"/>
  <c r="L317" i="257"/>
  <c r="L318" i="257"/>
  <c r="L319" i="257"/>
  <c r="L320" i="257"/>
  <c r="L321" i="257"/>
  <c r="L322" i="257"/>
  <c r="L323" i="257"/>
  <c r="L324" i="257"/>
  <c r="L325" i="257"/>
  <c r="L326" i="257"/>
  <c r="L327" i="257"/>
  <c r="L328" i="257"/>
  <c r="L329" i="257"/>
  <c r="L330" i="257"/>
  <c r="L331" i="257"/>
  <c r="L332" i="257"/>
  <c r="L333" i="257"/>
  <c r="L334" i="257"/>
  <c r="L335" i="257"/>
  <c r="L336" i="257"/>
  <c r="L337" i="257"/>
  <c r="L338" i="257"/>
  <c r="L339" i="257"/>
  <c r="L340" i="257"/>
  <c r="L341" i="257"/>
  <c r="L342" i="257"/>
  <c r="L343" i="257"/>
  <c r="L344" i="257"/>
  <c r="L345" i="257"/>
  <c r="L346" i="257"/>
  <c r="L347" i="257"/>
  <c r="L348" i="257"/>
  <c r="L349" i="257"/>
  <c r="L350" i="257"/>
  <c r="L351" i="257"/>
  <c r="L352" i="257"/>
  <c r="L353" i="257"/>
  <c r="L354" i="257"/>
  <c r="L355" i="257"/>
  <c r="L356" i="257"/>
  <c r="L357" i="257"/>
  <c r="L358" i="257"/>
  <c r="L359" i="257"/>
  <c r="L360" i="257"/>
  <c r="L361" i="257"/>
  <c r="L362" i="257"/>
  <c r="L363" i="257"/>
  <c r="L364" i="257"/>
  <c r="L365" i="257"/>
  <c r="L366" i="257"/>
  <c r="L367" i="257"/>
  <c r="L368" i="257"/>
  <c r="L369" i="257"/>
  <c r="L370" i="257"/>
  <c r="L371" i="257"/>
  <c r="L372" i="257"/>
  <c r="L373" i="257"/>
  <c r="L374" i="257"/>
  <c r="L375" i="257"/>
  <c r="L376" i="257"/>
  <c r="L377" i="257"/>
  <c r="L378" i="257"/>
  <c r="L379" i="257"/>
  <c r="L380" i="257"/>
  <c r="L381" i="257"/>
  <c r="L382" i="257"/>
  <c r="L383" i="257"/>
  <c r="L384" i="257"/>
  <c r="L385" i="257"/>
  <c r="L386" i="257"/>
  <c r="L387" i="257"/>
  <c r="L388" i="257"/>
  <c r="L389" i="257"/>
  <c r="L390" i="257"/>
  <c r="L391" i="257"/>
  <c r="L392" i="257"/>
  <c r="L393" i="257"/>
  <c r="L394" i="257"/>
  <c r="L395" i="257"/>
  <c r="L396" i="257"/>
  <c r="L397" i="257"/>
  <c r="L398" i="257"/>
  <c r="L399" i="257"/>
  <c r="L400" i="257"/>
  <c r="L401" i="257"/>
  <c r="L402" i="257"/>
  <c r="L403" i="257"/>
  <c r="L404" i="257"/>
  <c r="L405" i="257"/>
  <c r="L406" i="257"/>
  <c r="L407" i="257"/>
  <c r="L408" i="257"/>
  <c r="L409" i="257"/>
  <c r="L410" i="257"/>
  <c r="L411" i="257"/>
  <c r="L412" i="257"/>
  <c r="L413" i="257"/>
  <c r="L414" i="257"/>
  <c r="L415" i="257"/>
  <c r="L416" i="257"/>
  <c r="L417" i="257"/>
  <c r="L418" i="257"/>
  <c r="L419" i="257"/>
  <c r="L420" i="257"/>
  <c r="L421" i="257"/>
  <c r="L422" i="257"/>
  <c r="L423" i="257"/>
  <c r="L424" i="257"/>
  <c r="L425" i="257"/>
  <c r="L426" i="257"/>
  <c r="L427" i="257"/>
  <c r="L428" i="257"/>
  <c r="L429" i="257"/>
  <c r="L430" i="257"/>
  <c r="L431" i="257"/>
  <c r="L432" i="257"/>
  <c r="L433" i="257"/>
  <c r="L434" i="257"/>
  <c r="L435" i="257"/>
  <c r="L436" i="257"/>
  <c r="L437" i="257"/>
  <c r="L438" i="257"/>
  <c r="L439" i="257"/>
  <c r="L440" i="257"/>
  <c r="L441" i="257"/>
  <c r="L442" i="257"/>
  <c r="L443" i="257"/>
  <c r="L444" i="257"/>
  <c r="L445" i="257"/>
  <c r="L446" i="257"/>
  <c r="L447" i="257"/>
  <c r="L448" i="257"/>
  <c r="L449" i="257"/>
  <c r="L450" i="257"/>
  <c r="L451" i="257"/>
  <c r="L452" i="257"/>
  <c r="L453" i="257"/>
  <c r="L454" i="257"/>
  <c r="L455" i="257"/>
  <c r="L456" i="257"/>
  <c r="L457" i="257"/>
  <c r="L458" i="257"/>
  <c r="L459" i="257"/>
  <c r="L460" i="257"/>
  <c r="L461" i="257"/>
  <c r="L462" i="257"/>
  <c r="L463" i="257"/>
  <c r="L464" i="257"/>
  <c r="L465" i="257"/>
  <c r="L466" i="257"/>
  <c r="L467" i="257"/>
  <c r="L468" i="257"/>
  <c r="L469" i="257"/>
  <c r="L470" i="257"/>
  <c r="L471" i="257"/>
  <c r="L472" i="257"/>
  <c r="L473" i="257"/>
  <c r="L474" i="257"/>
  <c r="L475" i="257"/>
  <c r="L476" i="257"/>
  <c r="L477" i="257"/>
  <c r="L478" i="257"/>
  <c r="L479" i="257"/>
  <c r="L480" i="257"/>
  <c r="L481" i="257"/>
  <c r="L482" i="257"/>
  <c r="L483" i="257"/>
  <c r="L484" i="257"/>
  <c r="L485" i="257"/>
  <c r="L486" i="257"/>
  <c r="L487" i="257"/>
  <c r="L488" i="257"/>
  <c r="L489" i="257"/>
  <c r="L490" i="257"/>
  <c r="L491" i="257"/>
  <c r="L492" i="257"/>
  <c r="L493" i="257"/>
  <c r="L494" i="257"/>
  <c r="L495" i="257"/>
  <c r="L496" i="257"/>
  <c r="L497" i="257"/>
  <c r="L498" i="257"/>
  <c r="L499" i="257"/>
  <c r="L500" i="257"/>
  <c r="L501" i="257"/>
  <c r="L502" i="257"/>
  <c r="L503" i="257"/>
  <c r="L504" i="257"/>
  <c r="L505" i="257"/>
  <c r="L506" i="257"/>
  <c r="L507" i="257"/>
  <c r="L508" i="257"/>
  <c r="L509" i="257"/>
  <c r="L510" i="257"/>
  <c r="L511" i="257"/>
  <c r="L512" i="257"/>
  <c r="L513" i="257"/>
  <c r="L514" i="257"/>
  <c r="L515" i="257"/>
  <c r="L516" i="257"/>
  <c r="L517" i="257"/>
  <c r="L518" i="257"/>
  <c r="L519" i="257"/>
  <c r="L520" i="257"/>
  <c r="L521" i="257"/>
  <c r="L522" i="257"/>
  <c r="L523" i="257"/>
  <c r="L524" i="257"/>
  <c r="L525" i="257"/>
  <c r="L526" i="257"/>
  <c r="L527" i="257"/>
  <c r="L528" i="257"/>
  <c r="L529" i="257"/>
  <c r="L530" i="257"/>
  <c r="L531" i="257"/>
  <c r="L532" i="257"/>
  <c r="L533" i="257"/>
  <c r="L534" i="257"/>
  <c r="L535" i="257"/>
  <c r="L536" i="257"/>
  <c r="L537" i="257"/>
  <c r="L538" i="257"/>
  <c r="L539" i="257"/>
  <c r="L540" i="257"/>
  <c r="L541" i="257"/>
  <c r="L542" i="257"/>
  <c r="L543" i="257"/>
  <c r="L544" i="257"/>
  <c r="L545" i="257"/>
  <c r="L546" i="257"/>
  <c r="L547" i="257"/>
  <c r="L548" i="257"/>
  <c r="L549" i="257"/>
  <c r="L550" i="257"/>
  <c r="L551" i="257"/>
  <c r="L552" i="257"/>
  <c r="L553" i="257"/>
  <c r="L554" i="257"/>
  <c r="L555" i="257"/>
  <c r="L556" i="257"/>
  <c r="L557" i="257"/>
  <c r="L558" i="257"/>
  <c r="L559" i="257"/>
  <c r="L560" i="257"/>
  <c r="L561" i="257"/>
  <c r="L562" i="257"/>
  <c r="L563" i="257"/>
  <c r="L564" i="257"/>
  <c r="L565" i="257"/>
  <c r="L566" i="257"/>
  <c r="L567" i="257"/>
  <c r="L568" i="257"/>
  <c r="L569" i="257"/>
  <c r="L570" i="257"/>
  <c r="L571" i="257"/>
  <c r="L572" i="257"/>
  <c r="L573" i="257"/>
  <c r="L574" i="257"/>
  <c r="L575" i="257"/>
  <c r="L576" i="257"/>
  <c r="L577" i="257"/>
  <c r="L578" i="257"/>
  <c r="L579" i="257"/>
  <c r="L580" i="257"/>
  <c r="L581" i="257"/>
  <c r="L582" i="257"/>
  <c r="L583" i="257"/>
  <c r="L584" i="257"/>
  <c r="L585" i="257"/>
  <c r="L586" i="257"/>
  <c r="L587" i="257"/>
  <c r="L588" i="257"/>
  <c r="L589" i="257"/>
  <c r="L590" i="257"/>
  <c r="L591" i="257"/>
  <c r="L592" i="257"/>
  <c r="L593" i="257"/>
  <c r="L594" i="257"/>
  <c r="L595" i="257"/>
  <c r="L596" i="257"/>
  <c r="L597" i="257"/>
  <c r="L598" i="257"/>
  <c r="L599" i="257"/>
  <c r="L600" i="257"/>
  <c r="L601" i="257"/>
  <c r="L602" i="257"/>
  <c r="L603" i="257"/>
  <c r="L604" i="257"/>
  <c r="L605" i="257"/>
  <c r="L606" i="257"/>
  <c r="L607" i="257"/>
  <c r="L608" i="257"/>
  <c r="L609" i="257"/>
  <c r="L610" i="257"/>
  <c r="L611" i="257"/>
  <c r="L612" i="257"/>
  <c r="L613" i="257"/>
  <c r="L614" i="257"/>
  <c r="L615" i="257"/>
  <c r="L616" i="257"/>
  <c r="L617" i="257"/>
  <c r="L618" i="257"/>
  <c r="L619" i="257"/>
  <c r="L620" i="257"/>
  <c r="L621" i="257"/>
  <c r="L622" i="257"/>
  <c r="L623" i="257"/>
  <c r="L624" i="257"/>
  <c r="L625" i="257"/>
  <c r="L626" i="257"/>
  <c r="L627" i="257"/>
  <c r="L628" i="257"/>
  <c r="L629" i="257"/>
  <c r="L630" i="257"/>
  <c r="L631" i="257"/>
  <c r="L632" i="257"/>
  <c r="L633" i="257"/>
  <c r="L634" i="257"/>
  <c r="L635" i="257"/>
  <c r="L636" i="257"/>
  <c r="L637" i="257"/>
  <c r="L638" i="257"/>
  <c r="L639" i="257"/>
  <c r="L640" i="257"/>
  <c r="L641" i="257"/>
  <c r="L642" i="257"/>
  <c r="L643" i="257"/>
  <c r="L644" i="257"/>
  <c r="L645" i="257"/>
  <c r="L646" i="257"/>
  <c r="L647" i="257"/>
  <c r="L648" i="257"/>
  <c r="L649" i="257"/>
  <c r="L650" i="257"/>
  <c r="L651" i="257"/>
  <c r="L652" i="257"/>
  <c r="L653" i="257"/>
  <c r="L654" i="257"/>
  <c r="L655" i="257"/>
  <c r="L656" i="257"/>
  <c r="L657" i="257"/>
  <c r="L658" i="257"/>
  <c r="L659" i="257"/>
  <c r="L660" i="257"/>
  <c r="L661" i="257"/>
  <c r="L662" i="257"/>
  <c r="L663" i="257"/>
  <c r="L664" i="257"/>
  <c r="L665" i="257"/>
  <c r="L666" i="257"/>
  <c r="L667" i="257"/>
  <c r="L668" i="257"/>
  <c r="L669" i="257"/>
  <c r="L670" i="257"/>
  <c r="L671" i="257"/>
  <c r="L672" i="257"/>
  <c r="L673" i="257"/>
  <c r="L674" i="257"/>
  <c r="L675" i="257"/>
  <c r="L676" i="257"/>
  <c r="L677" i="257"/>
  <c r="L678" i="257"/>
  <c r="L679" i="257"/>
  <c r="L680" i="257"/>
  <c r="L681" i="257"/>
  <c r="L682" i="257"/>
  <c r="L683" i="257"/>
  <c r="L684" i="257"/>
  <c r="L685" i="257"/>
  <c r="L686" i="257"/>
  <c r="L687" i="257"/>
  <c r="L688" i="257"/>
  <c r="L689" i="257"/>
  <c r="L690" i="257"/>
  <c r="L691" i="257"/>
  <c r="L692" i="257"/>
  <c r="L693" i="257"/>
  <c r="L694" i="257"/>
  <c r="L695" i="257"/>
  <c r="L696" i="257"/>
  <c r="L697" i="257"/>
  <c r="L698" i="257"/>
  <c r="L699" i="257"/>
  <c r="L700" i="257"/>
  <c r="L701" i="257"/>
  <c r="L702" i="257"/>
  <c r="L703" i="257"/>
  <c r="L704" i="257"/>
  <c r="L705" i="257"/>
  <c r="L706" i="257"/>
  <c r="L707" i="257"/>
  <c r="L708" i="257"/>
  <c r="L709" i="257"/>
  <c r="L710" i="257"/>
  <c r="L711" i="257"/>
  <c r="L712" i="257"/>
  <c r="L713" i="257"/>
  <c r="L714" i="257"/>
  <c r="L715" i="257"/>
  <c r="L716" i="257"/>
  <c r="L717" i="257"/>
  <c r="L718" i="257"/>
  <c r="L719" i="257"/>
  <c r="L720" i="257"/>
  <c r="L721" i="257"/>
  <c r="L722" i="257"/>
  <c r="L723" i="257"/>
  <c r="L724" i="257"/>
  <c r="L725" i="257"/>
  <c r="L726" i="257"/>
  <c r="L727" i="257"/>
  <c r="L728" i="257"/>
  <c r="L729" i="257"/>
  <c r="L730" i="257"/>
  <c r="L731" i="257"/>
  <c r="L732" i="257"/>
  <c r="L733" i="257"/>
  <c r="L734" i="257"/>
  <c r="L735" i="257"/>
  <c r="L736" i="257"/>
  <c r="L737" i="257"/>
  <c r="L738" i="257"/>
  <c r="L739" i="257"/>
  <c r="L740" i="257"/>
  <c r="L741" i="257"/>
  <c r="L742" i="257"/>
  <c r="L743" i="257"/>
  <c r="L744" i="257"/>
  <c r="L745" i="257"/>
  <c r="L746" i="257"/>
  <c r="L747" i="257"/>
  <c r="L748" i="257"/>
  <c r="L749" i="257"/>
  <c r="L750" i="257"/>
  <c r="L751" i="257"/>
  <c r="L752" i="257"/>
  <c r="L753" i="257"/>
  <c r="L754" i="257"/>
  <c r="L755" i="257"/>
  <c r="L756" i="257"/>
  <c r="L757" i="257"/>
  <c r="L758" i="257"/>
  <c r="L759" i="257"/>
  <c r="L760" i="257"/>
  <c r="L761" i="257"/>
  <c r="L762" i="257"/>
  <c r="L763" i="257"/>
  <c r="L764" i="257"/>
  <c r="L765" i="257"/>
  <c r="L766" i="257"/>
  <c r="L767" i="257"/>
  <c r="L768" i="257"/>
  <c r="L769" i="257"/>
  <c r="L770" i="257"/>
  <c r="L771" i="257"/>
  <c r="L772" i="257"/>
  <c r="L773" i="257"/>
  <c r="L774" i="257"/>
  <c r="L775" i="257"/>
  <c r="L776" i="257"/>
  <c r="L777" i="257"/>
  <c r="L778" i="257"/>
  <c r="L779" i="257"/>
  <c r="L780" i="257"/>
  <c r="L781" i="257"/>
  <c r="L782" i="257"/>
  <c r="L783" i="257"/>
  <c r="L784" i="257"/>
  <c r="L785" i="257"/>
  <c r="L786" i="257"/>
  <c r="L787" i="257"/>
  <c r="L788" i="257"/>
  <c r="L789" i="257"/>
  <c r="L790" i="257"/>
  <c r="L791" i="257"/>
  <c r="L792" i="257"/>
  <c r="L793" i="257"/>
  <c r="L794" i="257"/>
  <c r="L795" i="257"/>
  <c r="L796" i="257"/>
  <c r="L797" i="257"/>
  <c r="L798" i="257"/>
  <c r="L799" i="257"/>
  <c r="L800" i="257"/>
  <c r="L801" i="257"/>
  <c r="L802" i="257"/>
  <c r="L803" i="257"/>
  <c r="L804" i="257"/>
  <c r="L805" i="257"/>
  <c r="L806" i="257"/>
  <c r="L807" i="257"/>
  <c r="L808" i="257"/>
  <c r="L809" i="257"/>
  <c r="L810" i="257"/>
  <c r="L811" i="257"/>
  <c r="L812" i="257"/>
  <c r="L813" i="257"/>
  <c r="L814" i="257"/>
  <c r="L815" i="257"/>
  <c r="L816" i="257"/>
  <c r="L817" i="257"/>
  <c r="L818" i="257"/>
  <c r="L819" i="257"/>
  <c r="L820" i="257"/>
  <c r="L821" i="257"/>
  <c r="L822" i="257"/>
  <c r="L823" i="257"/>
  <c r="L824" i="257"/>
  <c r="L825" i="257"/>
  <c r="L826" i="257"/>
  <c r="L827" i="257"/>
  <c r="L828" i="257"/>
  <c r="L829" i="257"/>
  <c r="L830" i="257"/>
  <c r="L831" i="257"/>
  <c r="L832" i="257"/>
  <c r="L833" i="257"/>
  <c r="L834" i="257"/>
  <c r="L835" i="257"/>
  <c r="L836" i="257"/>
  <c r="L837" i="257"/>
  <c r="L838" i="257"/>
  <c r="L839" i="257"/>
  <c r="L840" i="257"/>
  <c r="L841" i="257"/>
  <c r="L842" i="257"/>
  <c r="L843" i="257"/>
  <c r="L844" i="257"/>
  <c r="L845" i="257"/>
  <c r="L846" i="257"/>
  <c r="L847" i="257"/>
  <c r="L848" i="257"/>
  <c r="L849" i="257"/>
  <c r="L850" i="257"/>
  <c r="L851" i="257"/>
  <c r="L852" i="257"/>
  <c r="L853" i="257"/>
  <c r="L854" i="257"/>
  <c r="L855" i="257"/>
  <c r="L856" i="257"/>
  <c r="L857" i="257"/>
  <c r="L858" i="257"/>
  <c r="L859" i="257"/>
  <c r="L860" i="257"/>
  <c r="L861" i="257"/>
  <c r="L862" i="257"/>
  <c r="L863" i="257"/>
  <c r="L864" i="257"/>
  <c r="L865" i="257"/>
  <c r="L866" i="257"/>
  <c r="L867" i="257"/>
  <c r="L868" i="257"/>
  <c r="L869" i="257"/>
  <c r="L870" i="257"/>
  <c r="L871" i="257"/>
  <c r="L872" i="257"/>
  <c r="L873" i="257"/>
  <c r="L874" i="257"/>
  <c r="L875" i="257"/>
  <c r="L876" i="257"/>
  <c r="L877" i="257"/>
  <c r="L878" i="257"/>
  <c r="L879" i="257"/>
  <c r="L880" i="257"/>
  <c r="L881" i="257"/>
  <c r="L882" i="257"/>
  <c r="L883" i="257"/>
  <c r="L884" i="257"/>
  <c r="L885" i="257"/>
  <c r="L886" i="257"/>
  <c r="L887" i="257"/>
  <c r="L888" i="257"/>
  <c r="L889" i="257"/>
  <c r="L890" i="257"/>
  <c r="L891" i="257"/>
  <c r="L892" i="257"/>
  <c r="L893" i="257"/>
  <c r="L894" i="257"/>
  <c r="L895" i="257"/>
  <c r="L896" i="257"/>
  <c r="L897" i="257"/>
  <c r="L898" i="257"/>
  <c r="L899" i="257"/>
  <c r="L900" i="257"/>
  <c r="L901" i="257"/>
  <c r="L902" i="257"/>
  <c r="L903" i="257"/>
  <c r="L904" i="257"/>
  <c r="L905" i="257"/>
  <c r="L906" i="257"/>
  <c r="L907" i="257"/>
  <c r="L908" i="257"/>
  <c r="L909" i="257"/>
  <c r="L910" i="257"/>
  <c r="L911" i="257"/>
  <c r="L912" i="257"/>
  <c r="L913" i="257"/>
  <c r="L914" i="257"/>
  <c r="L915" i="257"/>
  <c r="L916" i="257"/>
  <c r="L917" i="257"/>
  <c r="L918" i="257"/>
  <c r="L919" i="257"/>
  <c r="L920" i="257"/>
  <c r="L921" i="257"/>
  <c r="L922" i="257"/>
  <c r="L923" i="257"/>
  <c r="L924" i="257"/>
  <c r="L925" i="257"/>
  <c r="L926" i="257"/>
  <c r="L927" i="257"/>
  <c r="L928" i="257"/>
  <c r="L929" i="257"/>
  <c r="L930" i="257"/>
  <c r="L931" i="257"/>
  <c r="L932" i="257"/>
  <c r="L933" i="257"/>
  <c r="L934" i="257"/>
  <c r="L935" i="257"/>
  <c r="L936" i="257"/>
  <c r="L937" i="257"/>
  <c r="L938" i="257"/>
  <c r="L939" i="257"/>
  <c r="L940" i="257"/>
  <c r="L941" i="257"/>
  <c r="L942" i="257"/>
  <c r="L943" i="257"/>
  <c r="L944" i="257"/>
  <c r="L945" i="257"/>
  <c r="L946" i="257"/>
  <c r="L947" i="257"/>
  <c r="L948" i="257"/>
  <c r="L949" i="257"/>
  <c r="L950" i="257"/>
  <c r="L951" i="257"/>
  <c r="L952" i="257"/>
  <c r="L953" i="257"/>
  <c r="L954" i="257"/>
  <c r="L955" i="257"/>
  <c r="L956" i="257"/>
  <c r="L957" i="257"/>
  <c r="L958" i="257"/>
  <c r="L959" i="257"/>
  <c r="L960" i="257"/>
  <c r="L961" i="257"/>
  <c r="L962" i="257"/>
  <c r="L963" i="257"/>
  <c r="L964" i="257"/>
  <c r="L965" i="257"/>
  <c r="L966" i="257"/>
  <c r="L967" i="257"/>
  <c r="L968" i="257"/>
  <c r="L969" i="257"/>
  <c r="L970" i="257"/>
  <c r="L971" i="257"/>
  <c r="L972" i="257"/>
  <c r="L973" i="257"/>
  <c r="L974" i="257"/>
  <c r="L975" i="257"/>
  <c r="L976" i="257"/>
  <c r="L977" i="257"/>
  <c r="L978" i="257"/>
  <c r="L979" i="257"/>
  <c r="L980" i="257"/>
  <c r="L981" i="257"/>
  <c r="L982" i="257"/>
  <c r="L983" i="257"/>
  <c r="L984" i="257"/>
  <c r="L985" i="257"/>
  <c r="L986" i="257"/>
  <c r="L987" i="257"/>
  <c r="L988" i="257"/>
  <c r="L989" i="257"/>
  <c r="L990" i="257"/>
  <c r="L991" i="257"/>
  <c r="L992" i="257"/>
  <c r="L993" i="257"/>
  <c r="L994" i="257"/>
  <c r="L995" i="257"/>
  <c r="L996" i="257"/>
  <c r="L997" i="257"/>
  <c r="L998" i="257"/>
  <c r="L999" i="257"/>
  <c r="L1000" i="257"/>
  <c r="L1001" i="257"/>
  <c r="L1002" i="257"/>
  <c r="L1003" i="257"/>
  <c r="L1004" i="257"/>
  <c r="L1005" i="257"/>
  <c r="L1006" i="257"/>
  <c r="L1007" i="257"/>
  <c r="L1008" i="257"/>
  <c r="L1009" i="257"/>
  <c r="L1010" i="257"/>
  <c r="L1011" i="257"/>
  <c r="L1012" i="257"/>
  <c r="L1013" i="257"/>
  <c r="L1014" i="257"/>
  <c r="L1015" i="257"/>
  <c r="L1016" i="257"/>
  <c r="L1017" i="257"/>
  <c r="L1018" i="257"/>
  <c r="L1019" i="257"/>
  <c r="L1020" i="257"/>
  <c r="L1021" i="257"/>
  <c r="L1022" i="257"/>
  <c r="L1023" i="257"/>
  <c r="L1024" i="257"/>
  <c r="L1025" i="257"/>
  <c r="L1026" i="257"/>
  <c r="L1027" i="257"/>
  <c r="L1028" i="257"/>
  <c r="L1029" i="257"/>
  <c r="L1030" i="257"/>
  <c r="L1031" i="257"/>
  <c r="L1032" i="257"/>
  <c r="L1033" i="257"/>
  <c r="L1034" i="257"/>
  <c r="L1035" i="257"/>
  <c r="L1036" i="257"/>
  <c r="L1037" i="257"/>
  <c r="L1038" i="257"/>
  <c r="L1039" i="257"/>
  <c r="L1040" i="257"/>
  <c r="L1041" i="257"/>
  <c r="L1042" i="257"/>
  <c r="L1043" i="257"/>
  <c r="L1044" i="257"/>
  <c r="L1045" i="257"/>
  <c r="L1046" i="257"/>
  <c r="L1047" i="257"/>
  <c r="L1048" i="257"/>
  <c r="L1049" i="257"/>
  <c r="L1050" i="257"/>
  <c r="L1051" i="257"/>
  <c r="L1052" i="257"/>
  <c r="L1053" i="257"/>
  <c r="L1054" i="257"/>
  <c r="L1055" i="257"/>
  <c r="L1056" i="257"/>
  <c r="L1057" i="257"/>
  <c r="L1058" i="257"/>
  <c r="L1059" i="257"/>
  <c r="L1060" i="257"/>
  <c r="L1061" i="257"/>
  <c r="L1062" i="257"/>
  <c r="L1063" i="257"/>
  <c r="L1064" i="257"/>
  <c r="L1065" i="257"/>
  <c r="L1066" i="257"/>
  <c r="L1067" i="257"/>
  <c r="L1068" i="257"/>
  <c r="L1069" i="257"/>
  <c r="L1070" i="257"/>
  <c r="L1071" i="257"/>
  <c r="L1072" i="257"/>
  <c r="L1073" i="257"/>
  <c r="L1074" i="257"/>
  <c r="L1075" i="257"/>
  <c r="L1076" i="257"/>
  <c r="L1077" i="257"/>
  <c r="L1078" i="257"/>
  <c r="L1079" i="257"/>
  <c r="L1080" i="257"/>
  <c r="L1081" i="257"/>
  <c r="L1082" i="257"/>
  <c r="L1083" i="257"/>
  <c r="L1084" i="257"/>
  <c r="L1085" i="257"/>
  <c r="L1086" i="257"/>
  <c r="L1087" i="257"/>
  <c r="L1088" i="257"/>
  <c r="L1089" i="257"/>
  <c r="L1090" i="257"/>
  <c r="L1091" i="257"/>
  <c r="L1092" i="257"/>
  <c r="L1093" i="257"/>
  <c r="L1094" i="257"/>
  <c r="L1095" i="257"/>
  <c r="L1096" i="257"/>
  <c r="L1097" i="257"/>
  <c r="L1098" i="257"/>
  <c r="L1099" i="257"/>
  <c r="L1100" i="257"/>
  <c r="L1101" i="257"/>
  <c r="L1102" i="257"/>
  <c r="L1103" i="257"/>
  <c r="L1104" i="257"/>
  <c r="L1105" i="257"/>
  <c r="L1106" i="257"/>
  <c r="L1107" i="257"/>
  <c r="L1108" i="257"/>
  <c r="L1109" i="257"/>
  <c r="L1110" i="257"/>
  <c r="L1111" i="257"/>
  <c r="L1112" i="257"/>
  <c r="L1113" i="257"/>
  <c r="L1114" i="257"/>
  <c r="L1115" i="257"/>
  <c r="L1116" i="257"/>
  <c r="L1117" i="257"/>
  <c r="L1118" i="257"/>
  <c r="L1119" i="257"/>
  <c r="L1120" i="257"/>
  <c r="L1121" i="257"/>
  <c r="L1122" i="257"/>
  <c r="L1123" i="257"/>
  <c r="L1124" i="257"/>
  <c r="L1125" i="257"/>
  <c r="L1126" i="257"/>
  <c r="L1127" i="257"/>
  <c r="L1128" i="257"/>
  <c r="L1129" i="257"/>
  <c r="L1130" i="257"/>
  <c r="L1131" i="257"/>
  <c r="L1132" i="257"/>
  <c r="L1133" i="257"/>
  <c r="L1134" i="257"/>
  <c r="L1135" i="257"/>
  <c r="L1136" i="257"/>
  <c r="L1137" i="257"/>
  <c r="L1138" i="257"/>
  <c r="L1139" i="257"/>
  <c r="L1140" i="257"/>
  <c r="L1141" i="257"/>
  <c r="L1142" i="257"/>
  <c r="L1143" i="257"/>
  <c r="L1144" i="257"/>
  <c r="L1145" i="257"/>
  <c r="L1146" i="257"/>
  <c r="L1147" i="257"/>
  <c r="L1148" i="257"/>
  <c r="L1149" i="257"/>
  <c r="L1150" i="257"/>
  <c r="L1151" i="257"/>
  <c r="L1152" i="257"/>
  <c r="L1153" i="257"/>
  <c r="L1154" i="257"/>
  <c r="L1155" i="257"/>
  <c r="L1156" i="257"/>
  <c r="L1157" i="257"/>
  <c r="L1158" i="257"/>
  <c r="L1159" i="257"/>
  <c r="L1160" i="257"/>
  <c r="L1161" i="257"/>
  <c r="L1162" i="257"/>
  <c r="L1163" i="257"/>
  <c r="L1164" i="257"/>
  <c r="L1165" i="257"/>
  <c r="L1166" i="257"/>
  <c r="L1167" i="257"/>
  <c r="L1168" i="257"/>
  <c r="L1169" i="257"/>
  <c r="L1170" i="257"/>
  <c r="L1171" i="257"/>
  <c r="L1172" i="257"/>
  <c r="L1173" i="257"/>
  <c r="L1174" i="257"/>
  <c r="L1175" i="257"/>
  <c r="L1176" i="257"/>
  <c r="L1177" i="257"/>
  <c r="L1178" i="257"/>
  <c r="L1179" i="257"/>
  <c r="L1180" i="257"/>
  <c r="L1181" i="257"/>
  <c r="L1182" i="257"/>
  <c r="L1183" i="257"/>
  <c r="L1184" i="257"/>
  <c r="L1185" i="257"/>
  <c r="L1186" i="257"/>
  <c r="L1187" i="257"/>
  <c r="L1188" i="257"/>
  <c r="L1189" i="257"/>
  <c r="L1190" i="257"/>
  <c r="L1191" i="257"/>
  <c r="L1192" i="257"/>
  <c r="L1193" i="257"/>
  <c r="L1194" i="257"/>
  <c r="L1195" i="257"/>
  <c r="L1196" i="257"/>
  <c r="L1197" i="257"/>
  <c r="L1198" i="257"/>
  <c r="L1199" i="257"/>
  <c r="L1200" i="257"/>
  <c r="L1201" i="257"/>
  <c r="L1202" i="257"/>
  <c r="L1203" i="257"/>
  <c r="L1204" i="257"/>
  <c r="L1205" i="257"/>
  <c r="L1206" i="257"/>
  <c r="L1207" i="257"/>
  <c r="L1208" i="257"/>
  <c r="L1209" i="257"/>
  <c r="L1210" i="257"/>
  <c r="L1211" i="257"/>
  <c r="L1212" i="257"/>
  <c r="L1213" i="257"/>
  <c r="L1214" i="257"/>
  <c r="L1215" i="257"/>
  <c r="L1216" i="257"/>
  <c r="L1217" i="257"/>
  <c r="L1218" i="257"/>
  <c r="L1219" i="257"/>
  <c r="L1220" i="257"/>
  <c r="L1221" i="257"/>
  <c r="L1222" i="257"/>
  <c r="L1223" i="257"/>
  <c r="L1224" i="257"/>
  <c r="L1225" i="257"/>
  <c r="L1226" i="257"/>
  <c r="L1227" i="257"/>
  <c r="L1228" i="257"/>
  <c r="L1229" i="257"/>
  <c r="L1230" i="257"/>
  <c r="L1231" i="257"/>
  <c r="L1232" i="257"/>
  <c r="L1233" i="257"/>
  <c r="L1234" i="257"/>
  <c r="L1235" i="257"/>
  <c r="L1236" i="257"/>
  <c r="L1237" i="257"/>
  <c r="L1238" i="257"/>
  <c r="L1239" i="257"/>
  <c r="L1240" i="257"/>
  <c r="L1241" i="257"/>
  <c r="L1242" i="257"/>
  <c r="L1243" i="257"/>
  <c r="L1244" i="257"/>
  <c r="L1245" i="257"/>
  <c r="L1246" i="257"/>
  <c r="L1247" i="257"/>
  <c r="L1248" i="257"/>
  <c r="L1249" i="257"/>
  <c r="L1250" i="257"/>
  <c r="L1251" i="257"/>
  <c r="L1252" i="257"/>
  <c r="L1253" i="257"/>
  <c r="L1254" i="257"/>
  <c r="L1255" i="257"/>
  <c r="L1256" i="257"/>
  <c r="L1257" i="257"/>
  <c r="L1258" i="257"/>
  <c r="L1259" i="257"/>
  <c r="L1260" i="257"/>
  <c r="L1261" i="257"/>
  <c r="L1262" i="257"/>
  <c r="L1263" i="257"/>
  <c r="L1264" i="257"/>
  <c r="L1265" i="257"/>
  <c r="L1266" i="257"/>
  <c r="L1267" i="257"/>
  <c r="L1268" i="257"/>
  <c r="L1269" i="257"/>
  <c r="L1270" i="257"/>
  <c r="L1271" i="257"/>
  <c r="L1272" i="257"/>
  <c r="L1273" i="257"/>
  <c r="L1274" i="257"/>
  <c r="L1275" i="257"/>
  <c r="L1276" i="257"/>
  <c r="L1277" i="257"/>
  <c r="L1278" i="257"/>
  <c r="L1279" i="257"/>
  <c r="L1280" i="257"/>
  <c r="L1281" i="257"/>
  <c r="L1282" i="257"/>
  <c r="L1283" i="257"/>
  <c r="L1284" i="257"/>
  <c r="L1285" i="257"/>
  <c r="L1286" i="257"/>
  <c r="L1287" i="257"/>
  <c r="L1288" i="257"/>
  <c r="L1289" i="257"/>
  <c r="L1290" i="257"/>
  <c r="L1291" i="257"/>
  <c r="L1292" i="257"/>
  <c r="L1293" i="257"/>
  <c r="L1294" i="257"/>
  <c r="L1295" i="257"/>
  <c r="L1296" i="257"/>
  <c r="L1297" i="257"/>
  <c r="L1298" i="257"/>
  <c r="L1299" i="257"/>
  <c r="L1300" i="257"/>
  <c r="L1301" i="257"/>
  <c r="L1302" i="257"/>
  <c r="L1303" i="257"/>
  <c r="L1304" i="257"/>
  <c r="L1305" i="257"/>
  <c r="L1306" i="257"/>
  <c r="L1307" i="257"/>
  <c r="L1308" i="257"/>
  <c r="L1309" i="257"/>
  <c r="L1310" i="257"/>
  <c r="L1311" i="257"/>
  <c r="L1312" i="257"/>
  <c r="L1313" i="257"/>
  <c r="L1314" i="257"/>
  <c r="L1315" i="257"/>
  <c r="L1316" i="257"/>
  <c r="L1317" i="257"/>
  <c r="L1318" i="257"/>
  <c r="L1319" i="257"/>
  <c r="L1320" i="257"/>
  <c r="L1321" i="257"/>
  <c r="L1322" i="257"/>
  <c r="L1323" i="257"/>
  <c r="L1324" i="257"/>
  <c r="L1325" i="257"/>
  <c r="L1326" i="257"/>
  <c r="L1327" i="257"/>
  <c r="L1328" i="257"/>
  <c r="L1329" i="257"/>
  <c r="L1330" i="257"/>
  <c r="L1331" i="257"/>
  <c r="L1332" i="257"/>
  <c r="L1333" i="257"/>
  <c r="L1334" i="257"/>
  <c r="L1335" i="257"/>
  <c r="L1336" i="257"/>
  <c r="L1337" i="257"/>
  <c r="L1338" i="257"/>
  <c r="L1339" i="257"/>
  <c r="L1340" i="257"/>
  <c r="L1341" i="257"/>
  <c r="L1342" i="257"/>
  <c r="L1343" i="257"/>
  <c r="L1344" i="257"/>
  <c r="L1345" i="257"/>
  <c r="L1346" i="257"/>
  <c r="L1347" i="257"/>
  <c r="L1348" i="257"/>
  <c r="L1349" i="257"/>
  <c r="L1350" i="257"/>
  <c r="L1351" i="257"/>
  <c r="L1352" i="257"/>
  <c r="L1353" i="257"/>
  <c r="L1354" i="257"/>
  <c r="L1355" i="257"/>
  <c r="L1356" i="257"/>
  <c r="L1357" i="257"/>
  <c r="L1358" i="257"/>
  <c r="L1359" i="257"/>
  <c r="L1360" i="257"/>
  <c r="L1361" i="257"/>
  <c r="L1362" i="257"/>
  <c r="L1363" i="257"/>
  <c r="L1364" i="257"/>
  <c r="L1365" i="257"/>
  <c r="L1366" i="257"/>
  <c r="L1367" i="257"/>
  <c r="L1368" i="257"/>
  <c r="L1369" i="257"/>
  <c r="L1370" i="257"/>
  <c r="L1371" i="257"/>
  <c r="L1372" i="257"/>
  <c r="L1373" i="257"/>
  <c r="L1374" i="257"/>
  <c r="L1375" i="257"/>
  <c r="L1376" i="257"/>
  <c r="L1377" i="257"/>
  <c r="L1378" i="257"/>
  <c r="L1379" i="257"/>
  <c r="L1380" i="257"/>
  <c r="L1381" i="257"/>
  <c r="L1382" i="257"/>
  <c r="L1383" i="257"/>
  <c r="L1384" i="257"/>
  <c r="L1385" i="257"/>
  <c r="L1386" i="257"/>
  <c r="L1387" i="257"/>
  <c r="L1388" i="257"/>
  <c r="L1389" i="257"/>
  <c r="L1390" i="257"/>
  <c r="L1391" i="257"/>
  <c r="L1392" i="257"/>
  <c r="L1393" i="257"/>
  <c r="L1394" i="257"/>
  <c r="L1395" i="257"/>
  <c r="L1396" i="257"/>
  <c r="L1397" i="257"/>
  <c r="L1398" i="257"/>
  <c r="L1399" i="257"/>
  <c r="L1400" i="257"/>
  <c r="L1401" i="257"/>
  <c r="L1402" i="257"/>
  <c r="L1403" i="257"/>
  <c r="L1404" i="257"/>
  <c r="L1405" i="257"/>
  <c r="L1406" i="257"/>
  <c r="L1407" i="257"/>
  <c r="L1408" i="257"/>
  <c r="L1409" i="257"/>
  <c r="L1410" i="257"/>
  <c r="L1411" i="257"/>
  <c r="L1412" i="257"/>
  <c r="L1413" i="257"/>
  <c r="L1414" i="257"/>
  <c r="L1415" i="257"/>
  <c r="L1416" i="257"/>
  <c r="L1417" i="257"/>
  <c r="L1418" i="257"/>
  <c r="L1419" i="257"/>
  <c r="L1420" i="257"/>
  <c r="L1421" i="257"/>
  <c r="L1422" i="257"/>
  <c r="L1423" i="257"/>
  <c r="L1424" i="257"/>
  <c r="L1425" i="257"/>
  <c r="L1426" i="257"/>
  <c r="L1427" i="257"/>
  <c r="L1428" i="257"/>
  <c r="L1429" i="257"/>
  <c r="L1430" i="257"/>
  <c r="L1431" i="257"/>
  <c r="L1432" i="257"/>
  <c r="L1433" i="257"/>
  <c r="L1434" i="257"/>
  <c r="L1435" i="257"/>
  <c r="L1436" i="257"/>
  <c r="L1437" i="257"/>
  <c r="L1438" i="257"/>
  <c r="L1439" i="257"/>
  <c r="L1440" i="257"/>
  <c r="L1441" i="257"/>
  <c r="L1442" i="257"/>
  <c r="L1443" i="257"/>
  <c r="L1444" i="257"/>
  <c r="L1445" i="257"/>
  <c r="L1446" i="257"/>
  <c r="L1447" i="257"/>
  <c r="L1448" i="257"/>
  <c r="L1449" i="257"/>
  <c r="L1450" i="257"/>
  <c r="L1451" i="257"/>
  <c r="L1452" i="257"/>
  <c r="L1453" i="257"/>
  <c r="L1454" i="257"/>
  <c r="L1455" i="257"/>
  <c r="L1456" i="257"/>
  <c r="L1457" i="257"/>
  <c r="L1458" i="257"/>
  <c r="L1459" i="257"/>
  <c r="L1460" i="257"/>
  <c r="L1461" i="257"/>
  <c r="L1462" i="257"/>
  <c r="L1463" i="257"/>
  <c r="L1464" i="257"/>
  <c r="L1465" i="257"/>
  <c r="L1466" i="257"/>
  <c r="L1467" i="257"/>
  <c r="L1468" i="257"/>
  <c r="L1469" i="257"/>
  <c r="L1470" i="257"/>
  <c r="L1471" i="257"/>
  <c r="L1472" i="257"/>
  <c r="L1473" i="257"/>
  <c r="L1474" i="257"/>
  <c r="L1475" i="257"/>
  <c r="L1476" i="257"/>
  <c r="L1477" i="257"/>
  <c r="L1478" i="257"/>
  <c r="L1479" i="257"/>
  <c r="L1480" i="257"/>
  <c r="L1481" i="257"/>
  <c r="L1482" i="257"/>
  <c r="L1483" i="257"/>
  <c r="L1484" i="257"/>
  <c r="L1485" i="257"/>
  <c r="L1486" i="257"/>
  <c r="L1487" i="257"/>
  <c r="L1488" i="257"/>
  <c r="L1489" i="257"/>
  <c r="L1490" i="257"/>
  <c r="L1491" i="257"/>
  <c r="L1492" i="257"/>
  <c r="L1493" i="257"/>
  <c r="L1494" i="257"/>
  <c r="L1495" i="257"/>
  <c r="L1496" i="257"/>
  <c r="L1497" i="257"/>
  <c r="L1498" i="257"/>
  <c r="L1499" i="257"/>
  <c r="L1500" i="257"/>
  <c r="L1501" i="257"/>
  <c r="L1502" i="257"/>
  <c r="L1503" i="257"/>
  <c r="L1504" i="257"/>
  <c r="L1505" i="257"/>
  <c r="L1506" i="257"/>
  <c r="L1507" i="257"/>
  <c r="L1508" i="257"/>
  <c r="L1509" i="257"/>
  <c r="L1510" i="257"/>
  <c r="L1511" i="257"/>
  <c r="L1512" i="257"/>
  <c r="L1513" i="257"/>
  <c r="L1514" i="257"/>
  <c r="L1515" i="257"/>
  <c r="L1516" i="257"/>
  <c r="L1517" i="257"/>
  <c r="L1518" i="257"/>
  <c r="L1519" i="257"/>
  <c r="L1520" i="257"/>
  <c r="L1521" i="257"/>
  <c r="L1522" i="257"/>
  <c r="L1523" i="257"/>
  <c r="L1524" i="257"/>
  <c r="L1525" i="257"/>
  <c r="L1526" i="257"/>
  <c r="L1527" i="257"/>
  <c r="L1528" i="257"/>
  <c r="L1529" i="257"/>
  <c r="L1530" i="257"/>
  <c r="L1531" i="257"/>
  <c r="L1532" i="257"/>
  <c r="L1533" i="257"/>
  <c r="L1534" i="257"/>
  <c r="L1535" i="257"/>
  <c r="L1536" i="257"/>
  <c r="L1537" i="257"/>
  <c r="L1538" i="257"/>
  <c r="L1539" i="257"/>
  <c r="L1540" i="257"/>
  <c r="L1541" i="257"/>
  <c r="L1542" i="257"/>
  <c r="L1543" i="257"/>
  <c r="L1544" i="257"/>
  <c r="L1545" i="257"/>
  <c r="L1546" i="257"/>
  <c r="L1547" i="257"/>
  <c r="L1548" i="257"/>
  <c r="L1549" i="257"/>
  <c r="L1550" i="257"/>
  <c r="L1551" i="257"/>
  <c r="L1552" i="257"/>
  <c r="L1553" i="257"/>
  <c r="L1554" i="257"/>
  <c r="L1555" i="257"/>
  <c r="L1556" i="257"/>
  <c r="L1557" i="257"/>
  <c r="L1558" i="257"/>
  <c r="L1559" i="257"/>
  <c r="L1560" i="257"/>
  <c r="L1561" i="257"/>
  <c r="L1562" i="257"/>
  <c r="L1563" i="257"/>
  <c r="L1564" i="257"/>
  <c r="L1565" i="257"/>
  <c r="L1566" i="257"/>
  <c r="L1567" i="257"/>
  <c r="L1568" i="257"/>
  <c r="L1569" i="257"/>
  <c r="L1570" i="257"/>
  <c r="L1571" i="257"/>
  <c r="L1572" i="257"/>
  <c r="L1573" i="257"/>
  <c r="L1574" i="257"/>
  <c r="L1575" i="257"/>
  <c r="L1576" i="257"/>
  <c r="L1577" i="257"/>
  <c r="L1578" i="257"/>
  <c r="L1579" i="257"/>
  <c r="L1580" i="257"/>
  <c r="L1581" i="257"/>
  <c r="L1582" i="257"/>
  <c r="L1583" i="257"/>
  <c r="L1584" i="257"/>
  <c r="L1585" i="257"/>
  <c r="L1586" i="257"/>
  <c r="L1587" i="257"/>
  <c r="L1588" i="257"/>
  <c r="L1589" i="257"/>
  <c r="L1590" i="257"/>
  <c r="L1591" i="257"/>
  <c r="L1592" i="257"/>
  <c r="L1593" i="257"/>
  <c r="L1594" i="257"/>
  <c r="L1595" i="257"/>
  <c r="L1596" i="257"/>
  <c r="L1597" i="257"/>
  <c r="L1598" i="257"/>
  <c r="L1599" i="257"/>
  <c r="L1600" i="257"/>
  <c r="L1601" i="257"/>
  <c r="L1602" i="257"/>
  <c r="L1603" i="257"/>
  <c r="L1604" i="257"/>
  <c r="L1605" i="257"/>
  <c r="L1606" i="257"/>
  <c r="L1607" i="257"/>
  <c r="L1608" i="257"/>
  <c r="L1609" i="257"/>
  <c r="L1610" i="257"/>
  <c r="L1611" i="257"/>
  <c r="L1612" i="257"/>
  <c r="L1613" i="257"/>
  <c r="L1614" i="257"/>
  <c r="L1615" i="257"/>
  <c r="L1616" i="257"/>
  <c r="L1617" i="257"/>
  <c r="L1618" i="257"/>
  <c r="L1619" i="257"/>
  <c r="L1620" i="257"/>
  <c r="L1621" i="257"/>
  <c r="L1622" i="257"/>
  <c r="L1623" i="257"/>
  <c r="L1624" i="257"/>
  <c r="L1625" i="257"/>
  <c r="L1626" i="257"/>
  <c r="L1627" i="257"/>
  <c r="L1628" i="257"/>
  <c r="L1629" i="257"/>
  <c r="L1630" i="257"/>
  <c r="L1631" i="257"/>
  <c r="L1632" i="257"/>
  <c r="L1633" i="257"/>
  <c r="L1634" i="257"/>
  <c r="L1635" i="257"/>
  <c r="L1636" i="257"/>
  <c r="L1637" i="257"/>
  <c r="L1638" i="257"/>
  <c r="L1639" i="257"/>
  <c r="L1640" i="257"/>
  <c r="L1641" i="257"/>
  <c r="L1642" i="257"/>
  <c r="L1643" i="257"/>
  <c r="L1644" i="257"/>
  <c r="L1645" i="257"/>
  <c r="L1646" i="257"/>
  <c r="L1647" i="257"/>
  <c r="L1648" i="257"/>
  <c r="L1649" i="257"/>
  <c r="L1650" i="257"/>
  <c r="L1651" i="257"/>
  <c r="L1652" i="257"/>
  <c r="L1653" i="257"/>
  <c r="L1654" i="257"/>
  <c r="L1655" i="257"/>
  <c r="L1656" i="257"/>
  <c r="L1657" i="257"/>
  <c r="L1658" i="257"/>
  <c r="L1659" i="257"/>
  <c r="L1660" i="257"/>
  <c r="L1661" i="257"/>
  <c r="L1662" i="257"/>
  <c r="L1663" i="257"/>
  <c r="L1664" i="257"/>
  <c r="L1665" i="257"/>
  <c r="L1666" i="257"/>
  <c r="L1667" i="257"/>
  <c r="L1668" i="257"/>
  <c r="L1669" i="257"/>
  <c r="L1670" i="257"/>
  <c r="L1671" i="257"/>
  <c r="L1672" i="257"/>
  <c r="L1673" i="257"/>
  <c r="L1674" i="257"/>
  <c r="L1675" i="257"/>
  <c r="L1676" i="257"/>
  <c r="L1677" i="257"/>
  <c r="L1678" i="257"/>
  <c r="L1679" i="257"/>
  <c r="L1680" i="257"/>
  <c r="L1681" i="257"/>
  <c r="L1682" i="257"/>
  <c r="L1683" i="257"/>
  <c r="L1684" i="257"/>
  <c r="L1685" i="257"/>
  <c r="L1686" i="257"/>
  <c r="L1687" i="257"/>
  <c r="L1688" i="257"/>
  <c r="L1689" i="257"/>
  <c r="L1690" i="257"/>
  <c r="L1691" i="257"/>
  <c r="L1692" i="257"/>
  <c r="L1693" i="257"/>
  <c r="L1694" i="257"/>
  <c r="L1695" i="257"/>
  <c r="L1696" i="257"/>
  <c r="L1697" i="257"/>
  <c r="L1698" i="257"/>
  <c r="L1699" i="257"/>
  <c r="L1700" i="257"/>
  <c r="L1701" i="257"/>
  <c r="L1702" i="257"/>
  <c r="L1703" i="257"/>
  <c r="L1704" i="257"/>
  <c r="L1705" i="257"/>
  <c r="L1706" i="257"/>
  <c r="L1707" i="257"/>
  <c r="L1708" i="257"/>
  <c r="L1709" i="257"/>
  <c r="L1710" i="257"/>
  <c r="L1711" i="257"/>
  <c r="L1712" i="257"/>
  <c r="L1713" i="257"/>
  <c r="L1714" i="257"/>
  <c r="L1715" i="257"/>
  <c r="L1716" i="257"/>
  <c r="L1717" i="257"/>
  <c r="L1718" i="257"/>
  <c r="L1719" i="257"/>
  <c r="L1720" i="257"/>
  <c r="L1721" i="257"/>
  <c r="L1722" i="257"/>
  <c r="L1723" i="257"/>
  <c r="L1724" i="257"/>
  <c r="L1725" i="257"/>
  <c r="L1726" i="257"/>
  <c r="L1727" i="257"/>
  <c r="L1728" i="257"/>
  <c r="L1729" i="257"/>
  <c r="L1730" i="257"/>
  <c r="L1731" i="257"/>
  <c r="L1732" i="257"/>
  <c r="L1733" i="257"/>
  <c r="L1734" i="257"/>
  <c r="L1735" i="257"/>
  <c r="L1736" i="257"/>
  <c r="L1737" i="257"/>
  <c r="L1738" i="257"/>
  <c r="L1739" i="257"/>
  <c r="L1740" i="257"/>
  <c r="L1741" i="257"/>
  <c r="L1742" i="257"/>
  <c r="L1743" i="257"/>
  <c r="L1744" i="257"/>
  <c r="L1745" i="257"/>
  <c r="L1746" i="257"/>
  <c r="L1747" i="257"/>
  <c r="L1748" i="257"/>
  <c r="L1749" i="257"/>
  <c r="L1750" i="257"/>
  <c r="L1751" i="257"/>
  <c r="L1752" i="257"/>
  <c r="L1753" i="257"/>
  <c r="L1754" i="257"/>
  <c r="L1755" i="257"/>
  <c r="L1756" i="257"/>
  <c r="L1757" i="257"/>
  <c r="L1758" i="257"/>
  <c r="L1759" i="257"/>
  <c r="L1760" i="257"/>
  <c r="L1761" i="257"/>
  <c r="L1762" i="257"/>
  <c r="L1763" i="257"/>
  <c r="L1764" i="257"/>
  <c r="L1765" i="257"/>
  <c r="L1766" i="257"/>
  <c r="L1767" i="257"/>
  <c r="L1768" i="257"/>
  <c r="L1769" i="257"/>
  <c r="L1770" i="257"/>
  <c r="L1771" i="257"/>
  <c r="L1772" i="257"/>
  <c r="L1773" i="257"/>
  <c r="L1774" i="257"/>
  <c r="L1775" i="257"/>
  <c r="L1776" i="257"/>
  <c r="L1777" i="257"/>
  <c r="L1778" i="257"/>
  <c r="L1779" i="257"/>
  <c r="L1780" i="257"/>
  <c r="L1781" i="257"/>
  <c r="L1782" i="257"/>
  <c r="L1783" i="257"/>
  <c r="L1784" i="257"/>
  <c r="L1785" i="257"/>
  <c r="L1786" i="257"/>
  <c r="L1787" i="257"/>
  <c r="L1788" i="257"/>
  <c r="L1789" i="257"/>
  <c r="D118" i="24" s="1" a="1"/>
  <c r="D118" i="24" s="1"/>
  <c r="L1790" i="257"/>
  <c r="L1791" i="257"/>
  <c r="D120" i="24" s="1" a="1"/>
  <c r="D120" i="24" s="1"/>
  <c r="L1792" i="257"/>
  <c r="L1793" i="257"/>
  <c r="L1794" i="257"/>
  <c r="L1795" i="257"/>
  <c r="F118" i="24" s="1" a="1"/>
  <c r="F118" i="24" s="1"/>
  <c r="L1796" i="257"/>
  <c r="L1797" i="257"/>
  <c r="F120" i="24" s="1" a="1"/>
  <c r="F120" i="24" s="1"/>
  <c r="L1798" i="257"/>
  <c r="L1799" i="257"/>
  <c r="L1800" i="257"/>
  <c r="L1801" i="257"/>
  <c r="D121" i="24" s="1" a="1"/>
  <c r="D121" i="24" s="1"/>
  <c r="L1802" i="257"/>
  <c r="L1803" i="257"/>
  <c r="L1804" i="257"/>
  <c r="L1805" i="257"/>
  <c r="L1806" i="257"/>
  <c r="L1807" i="257"/>
  <c r="F121" i="24" s="1" a="1"/>
  <c r="F121" i="24" s="1"/>
  <c r="L1808" i="257"/>
  <c r="L1809" i="257"/>
  <c r="L1810" i="257"/>
  <c r="L1811" i="257"/>
  <c r="L1812" i="257"/>
  <c r="L1813" i="257"/>
  <c r="D124" i="24" s="1" a="1"/>
  <c r="D124" i="24" s="1"/>
  <c r="L1814" i="257"/>
  <c r="L1815" i="257"/>
  <c r="L1816" i="257"/>
  <c r="L1817" i="257"/>
  <c r="L1818" i="257"/>
  <c r="L1819" i="257"/>
  <c r="F124" i="24" s="1" a="1"/>
  <c r="F124" i="24" s="1"/>
  <c r="L1820" i="257"/>
  <c r="L1821" i="257"/>
  <c r="L1822" i="257"/>
  <c r="L1823" i="257"/>
  <c r="L1824" i="257"/>
  <c r="L1825" i="257"/>
  <c r="D130" i="24" s="1" a="1"/>
  <c r="D130" i="24" s="1"/>
  <c r="L1826" i="257"/>
  <c r="L1827" i="257"/>
  <c r="L1828" i="257"/>
  <c r="L1829" i="257"/>
  <c r="L1830" i="257"/>
  <c r="L1831" i="257"/>
  <c r="F130" i="24" s="1" a="1"/>
  <c r="F130" i="24" s="1"/>
  <c r="L1832" i="257"/>
  <c r="L1833" i="257"/>
  <c r="L1834" i="257"/>
  <c r="L1835" i="257"/>
  <c r="L1836" i="257"/>
  <c r="L1837" i="257"/>
  <c r="D142" i="24" s="1" a="1"/>
  <c r="D142" i="24" s="1"/>
  <c r="L1838" i="257"/>
  <c r="L1839" i="257"/>
  <c r="L1840" i="257"/>
  <c r="L1841" i="257"/>
  <c r="L1842" i="257"/>
  <c r="L1843" i="257"/>
  <c r="F142" i="24" s="1" a="1"/>
  <c r="F142" i="24" s="1"/>
  <c r="L1844" i="257"/>
  <c r="L1845" i="257"/>
  <c r="L1846" i="257"/>
  <c r="L1847" i="257"/>
  <c r="L1848" i="257"/>
  <c r="L1849" i="257"/>
  <c r="D139" i="24" s="1" a="1"/>
  <c r="D139" i="24" s="1"/>
  <c r="L1850" i="257"/>
  <c r="L1851" i="257"/>
  <c r="L1852" i="257"/>
  <c r="L1853" i="257"/>
  <c r="L1854" i="257"/>
  <c r="L1855" i="257"/>
  <c r="F139" i="24" s="1" a="1"/>
  <c r="F139" i="24" s="1"/>
  <c r="L1856" i="257"/>
  <c r="L1857" i="257"/>
  <c r="L1858" i="257"/>
  <c r="L1859" i="257"/>
  <c r="L1860" i="257"/>
  <c r="L1861" i="257"/>
  <c r="D136" i="24" s="1" a="1"/>
  <c r="D136" i="24" s="1"/>
  <c r="L1862" i="257"/>
  <c r="L1863" i="257"/>
  <c r="L1864" i="257"/>
  <c r="L1865" i="257"/>
  <c r="L1866" i="257"/>
  <c r="L1867" i="257"/>
  <c r="F136" i="24" s="1" a="1"/>
  <c r="F136" i="24" s="1"/>
  <c r="L1868" i="257"/>
  <c r="L1869" i="257"/>
  <c r="L1870" i="257"/>
  <c r="L1871" i="257"/>
  <c r="L1872" i="257"/>
  <c r="L1873" i="257"/>
  <c r="D127" i="24" s="1" a="1"/>
  <c r="D127" i="24" s="1"/>
  <c r="L1874" i="257"/>
  <c r="L1875" i="257"/>
  <c r="L1876" i="257"/>
  <c r="L1877" i="257"/>
  <c r="L1878" i="257"/>
  <c r="L1879" i="257"/>
  <c r="F127" i="24" s="1" a="1"/>
  <c r="F127" i="24" s="1"/>
  <c r="L1880" i="257"/>
  <c r="L1881" i="257"/>
  <c r="L1882" i="257"/>
  <c r="L1883" i="257"/>
  <c r="L1884" i="257"/>
  <c r="L1885" i="257"/>
  <c r="D133" i="24" s="1" a="1"/>
  <c r="D133" i="24" s="1"/>
  <c r="L1886" i="257"/>
  <c r="L1887" i="257"/>
  <c r="L1888" i="257"/>
  <c r="L1889" i="257"/>
  <c r="L1890" i="257"/>
  <c r="L1891" i="257"/>
  <c r="F133" i="24" s="1" a="1"/>
  <c r="F133" i="24" s="1"/>
  <c r="L1892" i="257"/>
  <c r="L1893" i="257"/>
  <c r="L1894" i="257"/>
  <c r="L1895" i="257"/>
  <c r="L1896" i="257"/>
  <c r="L1897" i="257"/>
  <c r="L1898" i="257"/>
  <c r="L1899" i="257"/>
  <c r="L1900" i="257"/>
  <c r="L1901" i="257"/>
  <c r="L1902" i="257"/>
  <c r="L1903" i="257"/>
  <c r="L1904" i="257"/>
  <c r="L1905" i="257"/>
  <c r="L1906" i="257"/>
  <c r="L1907" i="257"/>
  <c r="L1908" i="257"/>
  <c r="L1909" i="257"/>
  <c r="L1910" i="257"/>
  <c r="L1911" i="257"/>
  <c r="L1912" i="257"/>
  <c r="L1913" i="257"/>
  <c r="L1914" i="257"/>
  <c r="L1915" i="257"/>
  <c r="L1916" i="257"/>
  <c r="L1917" i="257"/>
  <c r="L1918" i="257"/>
  <c r="L1919" i="257"/>
  <c r="L1920" i="257"/>
  <c r="L1921" i="257"/>
  <c r="L1922" i="257"/>
  <c r="L1923" i="257"/>
  <c r="L1924" i="257"/>
  <c r="L1925" i="257"/>
  <c r="L1926" i="257"/>
  <c r="L1927" i="257"/>
  <c r="L1928" i="257"/>
  <c r="L1929" i="257"/>
  <c r="L1930" i="257"/>
  <c r="L1931" i="257"/>
  <c r="L1932" i="257"/>
  <c r="L1933" i="257"/>
  <c r="L1934" i="257"/>
  <c r="L1935" i="257"/>
  <c r="L1936" i="257"/>
  <c r="L1937" i="257"/>
  <c r="L1938" i="257"/>
  <c r="L1939" i="257"/>
  <c r="L1940" i="257"/>
  <c r="L1941" i="257"/>
  <c r="L1942" i="257"/>
  <c r="L1943" i="257"/>
  <c r="L1944" i="257"/>
  <c r="L1945" i="257"/>
  <c r="L1946" i="257"/>
  <c r="L1947" i="257"/>
  <c r="L1948" i="257"/>
  <c r="L1949" i="257"/>
  <c r="L1950" i="257"/>
  <c r="L1951" i="257"/>
  <c r="L1952" i="257"/>
  <c r="L1953" i="257"/>
  <c r="L1954" i="257"/>
  <c r="L1955" i="257"/>
  <c r="L1956" i="257"/>
  <c r="L1957" i="257"/>
  <c r="L1958" i="257"/>
  <c r="L1959" i="257"/>
  <c r="L1960" i="257"/>
  <c r="L1961" i="257"/>
  <c r="L1962" i="257"/>
  <c r="L1963" i="257"/>
  <c r="L1964" i="257"/>
  <c r="L1965" i="257"/>
  <c r="L1966" i="257"/>
  <c r="L1967" i="257"/>
  <c r="L1968" i="257"/>
  <c r="L1969" i="257"/>
  <c r="L1970" i="257"/>
  <c r="L1971" i="257"/>
  <c r="L1972" i="257"/>
  <c r="L1973" i="257"/>
  <c r="L1974" i="257"/>
  <c r="L1975" i="257"/>
  <c r="L1976" i="257"/>
  <c r="L1977" i="257"/>
  <c r="L1978" i="257"/>
  <c r="L1979" i="257"/>
  <c r="L1980" i="257"/>
  <c r="L1981" i="257"/>
  <c r="L1982" i="257"/>
  <c r="L1983" i="257"/>
  <c r="L1984" i="257"/>
  <c r="L1985" i="257"/>
  <c r="L1986" i="257"/>
  <c r="L1987" i="257"/>
  <c r="L1988" i="257"/>
  <c r="L1989" i="257"/>
  <c r="L1990" i="257"/>
  <c r="L1991" i="257"/>
  <c r="L1992" i="257"/>
  <c r="L1993" i="257"/>
  <c r="L1994" i="257"/>
  <c r="L1995" i="257"/>
  <c r="L1996" i="257"/>
  <c r="L1997" i="257"/>
  <c r="L1998" i="257"/>
  <c r="L1999" i="257"/>
  <c r="L2000" i="257"/>
  <c r="L2001" i="257"/>
  <c r="L2002" i="257"/>
  <c r="L2003" i="257"/>
  <c r="L2004" i="257"/>
  <c r="L2005" i="257"/>
  <c r="L2006" i="257"/>
  <c r="L2007" i="257"/>
  <c r="L2008" i="257"/>
  <c r="L2009" i="257"/>
  <c r="L2010" i="257"/>
  <c r="L2011" i="257"/>
  <c r="L2012" i="257"/>
  <c r="L2013" i="257"/>
  <c r="L2014" i="257"/>
  <c r="L2015" i="257"/>
  <c r="L2016" i="257"/>
  <c r="L2017" i="257"/>
  <c r="L2018" i="257"/>
  <c r="L2019" i="257"/>
  <c r="L2020" i="257"/>
  <c r="L2021" i="257"/>
  <c r="L2022" i="257"/>
  <c r="L2023" i="257"/>
  <c r="L2024" i="257"/>
  <c r="L2025" i="257"/>
  <c r="L2026" i="257"/>
  <c r="L2027" i="257"/>
  <c r="L2028" i="257"/>
  <c r="L2029" i="257"/>
  <c r="L2030" i="257"/>
  <c r="L2031" i="257"/>
  <c r="L2032" i="257"/>
  <c r="L2033" i="257"/>
  <c r="L2034" i="257"/>
  <c r="L2035" i="257"/>
  <c r="L2036" i="257"/>
  <c r="L2037" i="257"/>
  <c r="L2038" i="257"/>
  <c r="L2039" i="257"/>
  <c r="L2040" i="257"/>
  <c r="L2041" i="257"/>
  <c r="L2042" i="257"/>
  <c r="L2043" i="257"/>
  <c r="L2044" i="257"/>
  <c r="L2045" i="257"/>
  <c r="L2046" i="257"/>
  <c r="L2047" i="257"/>
  <c r="L2048" i="257"/>
  <c r="L2049" i="257"/>
  <c r="L2050" i="257"/>
  <c r="L2051" i="257"/>
  <c r="L2052" i="257"/>
  <c r="L2053" i="257"/>
  <c r="L2054" i="257"/>
  <c r="L2055" i="257"/>
  <c r="L2056" i="257"/>
  <c r="L2057" i="257"/>
  <c r="L2058" i="257"/>
  <c r="L2059" i="257"/>
  <c r="L2060" i="257"/>
  <c r="L2061" i="257"/>
  <c r="L2062" i="257"/>
  <c r="L2063" i="257"/>
  <c r="L2064" i="257"/>
  <c r="L2065" i="257"/>
  <c r="L2066" i="257"/>
  <c r="L2067" i="257"/>
  <c r="L2068" i="257"/>
  <c r="L2069" i="257"/>
  <c r="L2070" i="257"/>
  <c r="L2071" i="257"/>
  <c r="L2072" i="257"/>
  <c r="L2073" i="257"/>
  <c r="L2074" i="257"/>
  <c r="L2075" i="257"/>
  <c r="L2076" i="257"/>
  <c r="L2077" i="257"/>
  <c r="L2078" i="257"/>
  <c r="L2079" i="257"/>
  <c r="L2080" i="257"/>
  <c r="L2081" i="257"/>
  <c r="L2082" i="257"/>
  <c r="L2083" i="257"/>
  <c r="L2084" i="257"/>
  <c r="L2085" i="257"/>
  <c r="L2086" i="257"/>
  <c r="L2087" i="257"/>
  <c r="L2088" i="257"/>
  <c r="L2089" i="257"/>
  <c r="L2090" i="257"/>
  <c r="L2091" i="257"/>
  <c r="L2092" i="257"/>
  <c r="L2093" i="257"/>
  <c r="L2094" i="257"/>
  <c r="L2095" i="257"/>
  <c r="L2096" i="257"/>
  <c r="L2097" i="257"/>
  <c r="L2098" i="257"/>
  <c r="L2099" i="257"/>
  <c r="L2100" i="257"/>
  <c r="L2101" i="257"/>
  <c r="L2102" i="257"/>
  <c r="L2103" i="257"/>
  <c r="L2104" i="257"/>
  <c r="L2105" i="257"/>
  <c r="L2106" i="257"/>
  <c r="L2107" i="257"/>
  <c r="L2108" i="257"/>
  <c r="L2109" i="257"/>
  <c r="L2110" i="257"/>
  <c r="L2111" i="257"/>
  <c r="L2112" i="257"/>
  <c r="L2113" i="257"/>
  <c r="L2114" i="257"/>
  <c r="L2115" i="257"/>
  <c r="L2116" i="257"/>
  <c r="L2117" i="257"/>
  <c r="L2118" i="257"/>
  <c r="L2119" i="257"/>
  <c r="L2120" i="257"/>
  <c r="L2121" i="257"/>
  <c r="L2122" i="257"/>
  <c r="L2123" i="257"/>
  <c r="L2124" i="257"/>
  <c r="L2125" i="257"/>
  <c r="L2126" i="257"/>
  <c r="L2127" i="257"/>
  <c r="L2128" i="257"/>
  <c r="L2129" i="257"/>
  <c r="L2130" i="257"/>
  <c r="L2131" i="257"/>
  <c r="L2132" i="257"/>
  <c r="L2133" i="257"/>
  <c r="L2134" i="257"/>
  <c r="L2135" i="257"/>
  <c r="L2136" i="257"/>
  <c r="L2137" i="257"/>
  <c r="L2138" i="257"/>
  <c r="L2139" i="257"/>
  <c r="L2140" i="257"/>
  <c r="L2141" i="257"/>
  <c r="L2142" i="257"/>
  <c r="L2143" i="257"/>
  <c r="L2144" i="257"/>
  <c r="L2145" i="257"/>
  <c r="L2146" i="257"/>
  <c r="L2147" i="257"/>
  <c r="L2148" i="257"/>
  <c r="L2149" i="257"/>
  <c r="L2150" i="257"/>
  <c r="L2151" i="257"/>
  <c r="L2152" i="257"/>
  <c r="L2153" i="257"/>
  <c r="L2154" i="257"/>
  <c r="L2155" i="257"/>
  <c r="L2156" i="257"/>
  <c r="L2157" i="257"/>
  <c r="L2158" i="257"/>
  <c r="L2159" i="257"/>
  <c r="L2160" i="257"/>
  <c r="L2161" i="257"/>
  <c r="L2162" i="257"/>
  <c r="L2163" i="257"/>
  <c r="L2164" i="257"/>
  <c r="L2165" i="257"/>
  <c r="L2166" i="257"/>
  <c r="L2167" i="257"/>
  <c r="L2168" i="257"/>
  <c r="L2169" i="257"/>
  <c r="L2170" i="257"/>
  <c r="L2171" i="257"/>
  <c r="L2172" i="257"/>
  <c r="L2173" i="257"/>
  <c r="L2174" i="257"/>
  <c r="L2175" i="257"/>
  <c r="L2176" i="257"/>
  <c r="L2177" i="257"/>
  <c r="L2178" i="257"/>
  <c r="L2179" i="257"/>
  <c r="L2180" i="257"/>
  <c r="L2181" i="257"/>
  <c r="L2182" i="257"/>
  <c r="L2183" i="257"/>
  <c r="L2184" i="257"/>
  <c r="L2185" i="257"/>
  <c r="L2186" i="257"/>
  <c r="L2187" i="257"/>
  <c r="L2188" i="257"/>
  <c r="L2189" i="257"/>
  <c r="L2190" i="257"/>
  <c r="L2191" i="257"/>
  <c r="L2192" i="257"/>
  <c r="L2193" i="257"/>
  <c r="L2194" i="257"/>
  <c r="L2195" i="257"/>
  <c r="L2196" i="257"/>
  <c r="L2197" i="257"/>
  <c r="L2198" i="257"/>
  <c r="L2199" i="257"/>
  <c r="L2200" i="257"/>
  <c r="L2201" i="257"/>
  <c r="L2202" i="257"/>
  <c r="L2203" i="257"/>
  <c r="L2204" i="257"/>
  <c r="L2205" i="257"/>
  <c r="L2206" i="257"/>
  <c r="L2207" i="257"/>
  <c r="L2208" i="257"/>
  <c r="L2209" i="257"/>
  <c r="L2210" i="257"/>
  <c r="L2211" i="257"/>
  <c r="L2212" i="257"/>
  <c r="L2213" i="257"/>
  <c r="L2214" i="257"/>
  <c r="L2215" i="257"/>
  <c r="L2216" i="257"/>
  <c r="L2217" i="257"/>
  <c r="L2218" i="257"/>
  <c r="L2219" i="257"/>
  <c r="L2220" i="257"/>
  <c r="L2221" i="257"/>
  <c r="L2222" i="257"/>
  <c r="L2223" i="257"/>
  <c r="L2224" i="257"/>
  <c r="L2225" i="257"/>
  <c r="L2226" i="257"/>
  <c r="L2227" i="257"/>
  <c r="L2228" i="257"/>
  <c r="L2229" i="257"/>
  <c r="L2230" i="257"/>
  <c r="L2231" i="257"/>
  <c r="L2232" i="257"/>
  <c r="L2233" i="257"/>
  <c r="L2234" i="257"/>
  <c r="L2235" i="257"/>
  <c r="L2236" i="257"/>
  <c r="L2237" i="257"/>
  <c r="L2238" i="257"/>
  <c r="L2239" i="257"/>
  <c r="L2240" i="257"/>
  <c r="L2241" i="257"/>
  <c r="L2242" i="257"/>
  <c r="L2243" i="257"/>
  <c r="L2244" i="257"/>
  <c r="L2245" i="257"/>
  <c r="L2246" i="257"/>
  <c r="L2247" i="257"/>
  <c r="L2248" i="257"/>
  <c r="L2249" i="257"/>
  <c r="L2250" i="257"/>
  <c r="L2251" i="257"/>
  <c r="L2252" i="257"/>
  <c r="L2253" i="257"/>
  <c r="L2254" i="257"/>
  <c r="L2255" i="257"/>
  <c r="L2256" i="257"/>
  <c r="L2257" i="257"/>
  <c r="L2258" i="257"/>
  <c r="L2259" i="257"/>
  <c r="L2260" i="257"/>
  <c r="L2261" i="257"/>
  <c r="L2262" i="257"/>
  <c r="L2263" i="257"/>
  <c r="L2264" i="257"/>
  <c r="L2265" i="257"/>
  <c r="L2266" i="257"/>
  <c r="L2267" i="257"/>
  <c r="L2268" i="257"/>
  <c r="L2269" i="257"/>
  <c r="L2270" i="257"/>
  <c r="L2271" i="257"/>
  <c r="L2272" i="257"/>
  <c r="L2273" i="257"/>
  <c r="L2274" i="257"/>
  <c r="L2275" i="257"/>
  <c r="L2276" i="257"/>
  <c r="L2277" i="257"/>
  <c r="L2278" i="257"/>
  <c r="L2279" i="257"/>
  <c r="L2280" i="257"/>
  <c r="L2281" i="257"/>
  <c r="L2282" i="257"/>
  <c r="L2283" i="257"/>
  <c r="L2284" i="257"/>
  <c r="L2285" i="257"/>
  <c r="L2286" i="257"/>
  <c r="L2287" i="257"/>
  <c r="L2288" i="257"/>
  <c r="L2289" i="257"/>
  <c r="L2290" i="257"/>
  <c r="L2291" i="257"/>
  <c r="L2292" i="257"/>
  <c r="L2293" i="257"/>
  <c r="L2294" i="257"/>
  <c r="L2295" i="257"/>
  <c r="L2296" i="257"/>
  <c r="L2297" i="257"/>
  <c r="L2298" i="257"/>
  <c r="L2299" i="257"/>
  <c r="L2300" i="257"/>
  <c r="L2301" i="257"/>
  <c r="L2302" i="257"/>
  <c r="L2303" i="257"/>
  <c r="L2304" i="257"/>
  <c r="L2305" i="257"/>
  <c r="L2306" i="257"/>
  <c r="L2307" i="257"/>
  <c r="L2308" i="257"/>
  <c r="L2309" i="257"/>
  <c r="L2310" i="257"/>
  <c r="L2311" i="257"/>
  <c r="L2312" i="257"/>
  <c r="L2313" i="257"/>
  <c r="L2314" i="257"/>
  <c r="L2315" i="257"/>
  <c r="L2316" i="257"/>
  <c r="L2317" i="257"/>
  <c r="L2318" i="257"/>
  <c r="L2319" i="257"/>
  <c r="L2320" i="257"/>
  <c r="L2321" i="257"/>
  <c r="L2322" i="257"/>
  <c r="L2323" i="257"/>
  <c r="L2324" i="257"/>
  <c r="L2325" i="257"/>
  <c r="L2326" i="257"/>
  <c r="L2327" i="257"/>
  <c r="L2328" i="257"/>
  <c r="L2329" i="257"/>
  <c r="L2330" i="257"/>
  <c r="L2331" i="257"/>
  <c r="L2332" i="257"/>
  <c r="L2333" i="257"/>
  <c r="L2334" i="257"/>
  <c r="L2335" i="257"/>
  <c r="L2336" i="257"/>
  <c r="L2337" i="257"/>
  <c r="L2338" i="257"/>
  <c r="L2339" i="257"/>
  <c r="L2340" i="257"/>
  <c r="L2341" i="257"/>
  <c r="L2342" i="257"/>
  <c r="L2343" i="257"/>
  <c r="L2344" i="257"/>
  <c r="L2345" i="257"/>
  <c r="L2346" i="257"/>
  <c r="L2347" i="257"/>
  <c r="L2348" i="257"/>
  <c r="L2349" i="257"/>
  <c r="L2350" i="257"/>
  <c r="L2351" i="257"/>
  <c r="L2352" i="257"/>
  <c r="L2353" i="257"/>
  <c r="L2354" i="257"/>
  <c r="L2355" i="257"/>
  <c r="L2356" i="257"/>
  <c r="D49" i="24" s="1" a="1"/>
  <c r="D49" i="24" s="1"/>
  <c r="L2357" i="257"/>
  <c r="D50" i="24" s="1" a="1"/>
  <c r="D50" i="24" s="1"/>
  <c r="L2358" i="257"/>
  <c r="D51" i="24" s="1" a="1"/>
  <c r="D51" i="24" s="1"/>
  <c r="L2359" i="257"/>
  <c r="L2360" i="257"/>
  <c r="L2361" i="257"/>
  <c r="L2362" i="257"/>
  <c r="F49" i="24" s="1" a="1"/>
  <c r="F49" i="24" s="1"/>
  <c r="L2363" i="257"/>
  <c r="L2364" i="257"/>
  <c r="F51" i="24" s="1" a="1"/>
  <c r="F51" i="24" s="1"/>
  <c r="L2365" i="257"/>
  <c r="L2366" i="257"/>
  <c r="L2367" i="257"/>
  <c r="L2368" i="257"/>
  <c r="D52" i="24" s="1" a="1"/>
  <c r="D52" i="24" s="1"/>
  <c r="L2369" i="257"/>
  <c r="L2370" i="257"/>
  <c r="L2371" i="257"/>
  <c r="L2372" i="257"/>
  <c r="L2373" i="257"/>
  <c r="L2374" i="257"/>
  <c r="F52" i="24" s="1" a="1"/>
  <c r="F52" i="24" s="1"/>
  <c r="L2375" i="257"/>
  <c r="L2376" i="257"/>
  <c r="L2377" i="257"/>
  <c r="L2378" i="257"/>
  <c r="L2379" i="257"/>
  <c r="L2380" i="257"/>
  <c r="D55" i="24" s="1" a="1"/>
  <c r="D55" i="24" s="1"/>
  <c r="L2381" i="257"/>
  <c r="L2382" i="257"/>
  <c r="D57" i="24" s="1" a="1"/>
  <c r="D57" i="24" s="1"/>
  <c r="L2383" i="257"/>
  <c r="L2384" i="257"/>
  <c r="L2385" i="257"/>
  <c r="L2386" i="257"/>
  <c r="F55" i="24" s="1" a="1"/>
  <c r="F55" i="24" s="1"/>
  <c r="L2387" i="257"/>
  <c r="L2388" i="257"/>
  <c r="F57" i="24" s="1" a="1"/>
  <c r="F57" i="24" s="1"/>
  <c r="L2389" i="257"/>
  <c r="L2390" i="257"/>
  <c r="L2391" i="257"/>
  <c r="L2392" i="257"/>
  <c r="D61" i="24" s="1" a="1"/>
  <c r="D61" i="24" s="1"/>
  <c r="L2393" i="257"/>
  <c r="L2394" i="257"/>
  <c r="L2395" i="257"/>
  <c r="L2396" i="257"/>
  <c r="L2397" i="257"/>
  <c r="L2398" i="257"/>
  <c r="F61" i="24" s="1" a="1"/>
  <c r="F61" i="24" s="1"/>
  <c r="L2399" i="257"/>
  <c r="L2400" i="257"/>
  <c r="L2401" i="257"/>
  <c r="L2402" i="257"/>
  <c r="L2403" i="257"/>
  <c r="L2404" i="257"/>
  <c r="D73" i="24" s="1" a="1"/>
  <c r="D73" i="24" s="1"/>
  <c r="L2405" i="257"/>
  <c r="D74" i="24" s="1" a="1"/>
  <c r="D74" i="24" s="1"/>
  <c r="L2406" i="257"/>
  <c r="L2407" i="257"/>
  <c r="L2408" i="257"/>
  <c r="L2409" i="257"/>
  <c r="L2410" i="257"/>
  <c r="F73" i="24" s="1" a="1"/>
  <c r="F73" i="24" s="1"/>
  <c r="L2411" i="257"/>
  <c r="F74" i="24" s="1" a="1"/>
  <c r="F74" i="24" s="1"/>
  <c r="L2412" i="257"/>
  <c r="L2413" i="257"/>
  <c r="L2414" i="257"/>
  <c r="L2415" i="257"/>
  <c r="L2416" i="257"/>
  <c r="D70" i="24" s="1" a="1"/>
  <c r="D70" i="24" s="1"/>
  <c r="L2417" i="257"/>
  <c r="L2418" i="257"/>
  <c r="L2419" i="257"/>
  <c r="L2420" i="257"/>
  <c r="L2421" i="257"/>
  <c r="L2422" i="257"/>
  <c r="F70" i="24" s="1" a="1"/>
  <c r="F70" i="24" s="1"/>
  <c r="L2423" i="257"/>
  <c r="L2424" i="257"/>
  <c r="L2425" i="257"/>
  <c r="L2426" i="257"/>
  <c r="L2427" i="257"/>
  <c r="L2428" i="257"/>
  <c r="D67" i="24" s="1" a="1"/>
  <c r="D67" i="24" s="1"/>
  <c r="L2429" i="257"/>
  <c r="L2430" i="257"/>
  <c r="L2431" i="257"/>
  <c r="L2432" i="257"/>
  <c r="L2433" i="257"/>
  <c r="L2434" i="257"/>
  <c r="F67" i="24" s="1" a="1"/>
  <c r="F67" i="24" s="1"/>
  <c r="L2435" i="257"/>
  <c r="L2436" i="257"/>
  <c r="L2437" i="257"/>
  <c r="L2438" i="257"/>
  <c r="L2439" i="257"/>
  <c r="L2440" i="257"/>
  <c r="D58" i="24" s="1" a="1"/>
  <c r="D58" i="24" s="1"/>
  <c r="L2441" i="257"/>
  <c r="L2442" i="257"/>
  <c r="L2443" i="257"/>
  <c r="L2444" i="257"/>
  <c r="L2445" i="257"/>
  <c r="L2446" i="257"/>
  <c r="F58" i="24" s="1" a="1"/>
  <c r="F58" i="24" s="1"/>
  <c r="L2447" i="257"/>
  <c r="L2448" i="257"/>
  <c r="L2449" i="257"/>
  <c r="L2450" i="257"/>
  <c r="L2451" i="257"/>
  <c r="L2452" i="257"/>
  <c r="D64" i="24" s="1" a="1"/>
  <c r="D64" i="24" s="1"/>
  <c r="L2453" i="257"/>
  <c r="D65" i="24" s="1" a="1"/>
  <c r="D65" i="24" s="1"/>
  <c r="L2454" i="257"/>
  <c r="L2455" i="257"/>
  <c r="L2456" i="257"/>
  <c r="L2457" i="257"/>
  <c r="L2458" i="257"/>
  <c r="F64" i="24" s="1" a="1"/>
  <c r="F64" i="24" s="1"/>
  <c r="L2459" i="257"/>
  <c r="F65" i="24" s="1" a="1"/>
  <c r="F65" i="24" s="1"/>
  <c r="L2460" i="257"/>
  <c r="L2461" i="257"/>
  <c r="L2462" i="257"/>
  <c r="L2463" i="257"/>
  <c r="L2464" i="257"/>
  <c r="L2465" i="257"/>
  <c r="L2466" i="257"/>
  <c r="L2467" i="257"/>
  <c r="L2468" i="257"/>
  <c r="L2469" i="257"/>
  <c r="L2470" i="257"/>
  <c r="L2471" i="257"/>
  <c r="L2472" i="257"/>
  <c r="L2473" i="257"/>
  <c r="L2474" i="257"/>
  <c r="L2475" i="257"/>
  <c r="L2476" i="257"/>
  <c r="L2477" i="257"/>
  <c r="L2478" i="257"/>
  <c r="L2479" i="257"/>
  <c r="L2480" i="257"/>
  <c r="L2481" i="257"/>
  <c r="L2482" i="257"/>
  <c r="L2483" i="257"/>
  <c r="L2484" i="257"/>
  <c r="L2485" i="257"/>
  <c r="L2486" i="257"/>
  <c r="L2487" i="257"/>
  <c r="L2488" i="257"/>
  <c r="L2489" i="257"/>
  <c r="L2490" i="257"/>
  <c r="L2491" i="257"/>
  <c r="L2492" i="257"/>
  <c r="L2493" i="257"/>
  <c r="L2494" i="257"/>
  <c r="L2495" i="257"/>
  <c r="L2496" i="257"/>
  <c r="L2497" i="257"/>
  <c r="L2498" i="257"/>
  <c r="L2499" i="257"/>
  <c r="L2500" i="257"/>
  <c r="L2501" i="257"/>
  <c r="L2502" i="257"/>
  <c r="L2503" i="257"/>
  <c r="L2504" i="257"/>
  <c r="L2505" i="257"/>
  <c r="L2506" i="257"/>
  <c r="L2507" i="257"/>
  <c r="L2508" i="257"/>
  <c r="L2509" i="257"/>
  <c r="L2510" i="257"/>
  <c r="L2511" i="257"/>
  <c r="L2512" i="257"/>
  <c r="L2513" i="257"/>
  <c r="L2514" i="257"/>
  <c r="L2515" i="257"/>
  <c r="L2516" i="257"/>
  <c r="L2517" i="257"/>
  <c r="L2518" i="257"/>
  <c r="L2519" i="257"/>
  <c r="L2520" i="257"/>
  <c r="L2521" i="257"/>
  <c r="L2522" i="257"/>
  <c r="L2523" i="257"/>
  <c r="L2524" i="257"/>
  <c r="L2525" i="257"/>
  <c r="L2526" i="257"/>
  <c r="L2527" i="257"/>
  <c r="L2528" i="257"/>
  <c r="L2529" i="257"/>
  <c r="L2530" i="257"/>
  <c r="L2531" i="257"/>
  <c r="L2532" i="257"/>
  <c r="L2533" i="257"/>
  <c r="L2534" i="257"/>
  <c r="L2535" i="257"/>
  <c r="L2536" i="257"/>
  <c r="L2537" i="257"/>
  <c r="L2538" i="257"/>
  <c r="L2539" i="257"/>
  <c r="L2540" i="257"/>
  <c r="L2541" i="257"/>
  <c r="L2542" i="257"/>
  <c r="L2543" i="257"/>
  <c r="L2544" i="257"/>
  <c r="L2545" i="257"/>
  <c r="L2546" i="257"/>
  <c r="L2547" i="257"/>
  <c r="L2548" i="257"/>
  <c r="L2549" i="257"/>
  <c r="L2550" i="257"/>
  <c r="L2551" i="257"/>
  <c r="L2552" i="257"/>
  <c r="L2553" i="257"/>
  <c r="L2554" i="257"/>
  <c r="L2555" i="257"/>
  <c r="L2556" i="257"/>
  <c r="L2557" i="257"/>
  <c r="L2558" i="257"/>
  <c r="L2559" i="257"/>
  <c r="L2560" i="257"/>
  <c r="L2561" i="257"/>
  <c r="L2562" i="257"/>
  <c r="L2563" i="257"/>
  <c r="L2564" i="257"/>
  <c r="L2565" i="257"/>
  <c r="L2566" i="257"/>
  <c r="L2567" i="257"/>
  <c r="L2568" i="257"/>
  <c r="L2569" i="257"/>
  <c r="L2570" i="257"/>
  <c r="L2571" i="257"/>
  <c r="L2572" i="257"/>
  <c r="L2573" i="257"/>
  <c r="L2574" i="257"/>
  <c r="L2575" i="257"/>
  <c r="L2576" i="257"/>
  <c r="L2577" i="257"/>
  <c r="L2578" i="257"/>
  <c r="L2579" i="257"/>
  <c r="L2580" i="257"/>
  <c r="L2581" i="257"/>
  <c r="L2582" i="257"/>
  <c r="L2583" i="257"/>
  <c r="L2584" i="257"/>
  <c r="L2585" i="257"/>
  <c r="L2586" i="257"/>
  <c r="L2587" i="257"/>
  <c r="L2588" i="257"/>
  <c r="L2589" i="257"/>
  <c r="L2590" i="257"/>
  <c r="L2591" i="257"/>
  <c r="L2592" i="257"/>
  <c r="L2593" i="257"/>
  <c r="L2594" i="257"/>
  <c r="L2595" i="257"/>
  <c r="L2596" i="257"/>
  <c r="L2597" i="257"/>
  <c r="L2598" i="257"/>
  <c r="L2599" i="257"/>
  <c r="L2600" i="257"/>
  <c r="L2601" i="257"/>
  <c r="L2602" i="257"/>
  <c r="L2603" i="257"/>
  <c r="L2604" i="257"/>
  <c r="L2605" i="257"/>
  <c r="L2606" i="257"/>
  <c r="L2607" i="257"/>
  <c r="L2608" i="257"/>
  <c r="L2609" i="257"/>
  <c r="L2610" i="257"/>
  <c r="L2611" i="257"/>
  <c r="L2612" i="257"/>
  <c r="L2613" i="257"/>
  <c r="L2614" i="257"/>
  <c r="L2615" i="257"/>
  <c r="L2616" i="257"/>
  <c r="L2617" i="257"/>
  <c r="L2618" i="257"/>
  <c r="L2619" i="257"/>
  <c r="L2620" i="257"/>
  <c r="L2621" i="257"/>
  <c r="L2622" i="257"/>
  <c r="L2623" i="257"/>
  <c r="L2624" i="257"/>
  <c r="L2625" i="257"/>
  <c r="L2626" i="257"/>
  <c r="L2627" i="257"/>
  <c r="L2628" i="257"/>
  <c r="L2629" i="257"/>
  <c r="L2630" i="257"/>
  <c r="L2631" i="257"/>
  <c r="L2632" i="257"/>
  <c r="L2633" i="257"/>
  <c r="L2634" i="257"/>
  <c r="L2635" i="257"/>
  <c r="L2636" i="257"/>
  <c r="L2637" i="257"/>
  <c r="L2638" i="257"/>
  <c r="L2639" i="257"/>
  <c r="L2640" i="257"/>
  <c r="L2641" i="257"/>
  <c r="L2642" i="257"/>
  <c r="L2643" i="257"/>
  <c r="L2644" i="257"/>
  <c r="L2645" i="257"/>
  <c r="L2646" i="257"/>
  <c r="L2647" i="257"/>
  <c r="L2648" i="257"/>
  <c r="L2649" i="257"/>
  <c r="L2650" i="257"/>
  <c r="L2651" i="257"/>
  <c r="L2652" i="257"/>
  <c r="L2653" i="257"/>
  <c r="L2654" i="257"/>
  <c r="L2655" i="257"/>
  <c r="L2656" i="257"/>
  <c r="L2657" i="257"/>
  <c r="L2658" i="257"/>
  <c r="L2659" i="257"/>
  <c r="L2660" i="257"/>
  <c r="L2661" i="257"/>
  <c r="L2662" i="257"/>
  <c r="L2663" i="257"/>
  <c r="L2664" i="257"/>
  <c r="L2665" i="257"/>
  <c r="L2666" i="257"/>
  <c r="L2667" i="257"/>
  <c r="L2668" i="257"/>
  <c r="L2669" i="257"/>
  <c r="L2670" i="257"/>
  <c r="L2671" i="257"/>
  <c r="L2672" i="257"/>
  <c r="L2673" i="257"/>
  <c r="L2674" i="257"/>
  <c r="L2675" i="257"/>
  <c r="L2676" i="257"/>
  <c r="L2677" i="257"/>
  <c r="L2678" i="257"/>
  <c r="L2679" i="257"/>
  <c r="L2680" i="257"/>
  <c r="L2681" i="257"/>
  <c r="L2682" i="257"/>
  <c r="L2683" i="257"/>
  <c r="L2684" i="257"/>
  <c r="L2685" i="257"/>
  <c r="L2686" i="257"/>
  <c r="L2687" i="257"/>
  <c r="L2688" i="257"/>
  <c r="L2689" i="257"/>
  <c r="L2690" i="257"/>
  <c r="L2691" i="257"/>
  <c r="L2692" i="257"/>
  <c r="L2693" i="257"/>
  <c r="L2694" i="257"/>
  <c r="L2695" i="257"/>
  <c r="L2696" i="257"/>
  <c r="L2697" i="257"/>
  <c r="L2698" i="257"/>
  <c r="L2699" i="257"/>
  <c r="L2700" i="257"/>
  <c r="L2701" i="257"/>
  <c r="L2702" i="257"/>
  <c r="L2703" i="257"/>
  <c r="L2704" i="257"/>
  <c r="L2705" i="257"/>
  <c r="L2706" i="257"/>
  <c r="L2707" i="257"/>
  <c r="L2708" i="257"/>
  <c r="L2709" i="257"/>
  <c r="L2710" i="257"/>
  <c r="L2711" i="257"/>
  <c r="L2712" i="257"/>
  <c r="L2713" i="257"/>
  <c r="L2714" i="257"/>
  <c r="L2715" i="257"/>
  <c r="L2716" i="257"/>
  <c r="L2717" i="257"/>
  <c r="L2718" i="257"/>
  <c r="L2719" i="257"/>
  <c r="L2720" i="257"/>
  <c r="L2721" i="257"/>
  <c r="L2722" i="257"/>
  <c r="L2723" i="257"/>
  <c r="L2724" i="257"/>
  <c r="L2725" i="257"/>
  <c r="L2726" i="257"/>
  <c r="L2727" i="257"/>
  <c r="L2728" i="257"/>
  <c r="L2729" i="257"/>
  <c r="L2730" i="257"/>
  <c r="L2731" i="257"/>
  <c r="L2732" i="257"/>
  <c r="L2733" i="257"/>
  <c r="L2734" i="257"/>
  <c r="L2735" i="257"/>
  <c r="L2736" i="257"/>
  <c r="L2737" i="257"/>
  <c r="L2738" i="257"/>
  <c r="L2739" i="257"/>
  <c r="L2740" i="257"/>
  <c r="L2741" i="257"/>
  <c r="L2742" i="257"/>
  <c r="L2743" i="257"/>
  <c r="L2744" i="257"/>
  <c r="L2745" i="257"/>
  <c r="L2746" i="257"/>
  <c r="L2747" i="257"/>
  <c r="L2748" i="257"/>
  <c r="L2749" i="257"/>
  <c r="L2750" i="257"/>
  <c r="L2751" i="257"/>
  <c r="L2752" i="257"/>
  <c r="L2753" i="257"/>
  <c r="L2754" i="257"/>
  <c r="L2755" i="257"/>
  <c r="L2756" i="257"/>
  <c r="L2757" i="257"/>
  <c r="L2758" i="257"/>
  <c r="L2759" i="257"/>
  <c r="L2760" i="257"/>
  <c r="L2761" i="257"/>
  <c r="L2762" i="257"/>
  <c r="L2763" i="257"/>
  <c r="L2764" i="257"/>
  <c r="L2765" i="257"/>
  <c r="L2766" i="257"/>
  <c r="L2767" i="257"/>
  <c r="L2768" i="257"/>
  <c r="L2769" i="257"/>
  <c r="L2770" i="257"/>
  <c r="L2771" i="257"/>
  <c r="L2772" i="257"/>
  <c r="L2773" i="257"/>
  <c r="L2774" i="257"/>
  <c r="L2775" i="257"/>
  <c r="L2776" i="257"/>
  <c r="L2777" i="257"/>
  <c r="L2778" i="257"/>
  <c r="L2779" i="257"/>
  <c r="L2780" i="257"/>
  <c r="L2781" i="257"/>
  <c r="L2782" i="257"/>
  <c r="L2783" i="257"/>
  <c r="L2784" i="257"/>
  <c r="L2785" i="257"/>
  <c r="L2786" i="257"/>
  <c r="L2787" i="257"/>
  <c r="L2788" i="257"/>
  <c r="L2789" i="257"/>
  <c r="L2790" i="257"/>
  <c r="L2791" i="257"/>
  <c r="L2792" i="257"/>
  <c r="L2793" i="257"/>
  <c r="L2794" i="257"/>
  <c r="L2795" i="257"/>
  <c r="L2796" i="257"/>
  <c r="L2797" i="257"/>
  <c r="L2798" i="257"/>
  <c r="L2799" i="257"/>
  <c r="L2800" i="257"/>
  <c r="L2801" i="257"/>
  <c r="L2802" i="257"/>
  <c r="L2803" i="257"/>
  <c r="L2804" i="257"/>
  <c r="L2805" i="257"/>
  <c r="L2806" i="257"/>
  <c r="L2807" i="257"/>
  <c r="L2808" i="257"/>
  <c r="L2809" i="257"/>
  <c r="L2810" i="257"/>
  <c r="L2811" i="257"/>
  <c r="L2812" i="257"/>
  <c r="L2813" i="257"/>
  <c r="L2814" i="257"/>
  <c r="L2815" i="257"/>
  <c r="L2816" i="257"/>
  <c r="L2817" i="257"/>
  <c r="L2818" i="257"/>
  <c r="L2819" i="257"/>
  <c r="L2820" i="257"/>
  <c r="L2821" i="257"/>
  <c r="L2822" i="257"/>
  <c r="L2823" i="257"/>
  <c r="L2824" i="257"/>
  <c r="L2825" i="257"/>
  <c r="L2826" i="257"/>
  <c r="L2827" i="257"/>
  <c r="L2828" i="257"/>
  <c r="L2829" i="257"/>
  <c r="L2830" i="257"/>
  <c r="L2831" i="257"/>
  <c r="L2832" i="257"/>
  <c r="L2833" i="257"/>
  <c r="L2834" i="257"/>
  <c r="L2835" i="257"/>
  <c r="L2836" i="257"/>
  <c r="L2837" i="257"/>
  <c r="L2838" i="257"/>
  <c r="L2839" i="257"/>
  <c r="L2840" i="257"/>
  <c r="L2841" i="257"/>
  <c r="L2842" i="257"/>
  <c r="L2843" i="257"/>
  <c r="L2844" i="257"/>
  <c r="L2845" i="257"/>
  <c r="L2846" i="257"/>
  <c r="L2847" i="257"/>
  <c r="L2848" i="257"/>
  <c r="L2849" i="257"/>
  <c r="L2850" i="257"/>
  <c r="L2851" i="257"/>
  <c r="L2852" i="257"/>
  <c r="L2853" i="257"/>
  <c r="L2854" i="257"/>
  <c r="L2855" i="257"/>
  <c r="L2856" i="257"/>
  <c r="L2857" i="257"/>
  <c r="L2858" i="257"/>
  <c r="L2859" i="257"/>
  <c r="L2860" i="257"/>
  <c r="L2861" i="257"/>
  <c r="L2862" i="257"/>
  <c r="L2863" i="257"/>
  <c r="L2864" i="257"/>
  <c r="L2865" i="257"/>
  <c r="L2866" i="257"/>
  <c r="L2867" i="257"/>
  <c r="L2868" i="257"/>
  <c r="L2869" i="257"/>
  <c r="L2870" i="257"/>
  <c r="L2871" i="257"/>
  <c r="L2872" i="257"/>
  <c r="L2873" i="257"/>
  <c r="L2874" i="257"/>
  <c r="L2875" i="257"/>
  <c r="L2876" i="257"/>
  <c r="L2877" i="257"/>
  <c r="L2878" i="257"/>
  <c r="L2879" i="257"/>
  <c r="L2880" i="257"/>
  <c r="L2881" i="257"/>
  <c r="L2882" i="257"/>
  <c r="L2883" i="257"/>
  <c r="L2884" i="257"/>
  <c r="L2885" i="257"/>
  <c r="L2886" i="257"/>
  <c r="L2887" i="257"/>
  <c r="L2888" i="257"/>
  <c r="L2889" i="257"/>
  <c r="L2890" i="257"/>
  <c r="L2891" i="257"/>
  <c r="L2892" i="257"/>
  <c r="L2893" i="257"/>
  <c r="L2894" i="257"/>
  <c r="L2895" i="257"/>
  <c r="L2896" i="257"/>
  <c r="L2897" i="257"/>
  <c r="L2898" i="257"/>
  <c r="L2899" i="257"/>
  <c r="L2900" i="257"/>
  <c r="L2901" i="257"/>
  <c r="L2902" i="257"/>
  <c r="L2903" i="257"/>
  <c r="L2904" i="257"/>
  <c r="L2905" i="257"/>
  <c r="L2906" i="257"/>
  <c r="L2907" i="257"/>
  <c r="L2908" i="257"/>
  <c r="L2909" i="257"/>
  <c r="L2910" i="257"/>
  <c r="L2911" i="257"/>
  <c r="L2912" i="257"/>
  <c r="L2913" i="257"/>
  <c r="L2914" i="257"/>
  <c r="L2915" i="257"/>
  <c r="L2916" i="257"/>
  <c r="L2917" i="257"/>
  <c r="L2918" i="257"/>
  <c r="L2919" i="257"/>
  <c r="L2920" i="257"/>
  <c r="L2921" i="257"/>
  <c r="L2922" i="257"/>
  <c r="L2923" i="257"/>
  <c r="L2924" i="257"/>
  <c r="L2925" i="257"/>
  <c r="L2926" i="257"/>
  <c r="L2927" i="257"/>
  <c r="L2928" i="257"/>
  <c r="L2929" i="257"/>
  <c r="L2930" i="257"/>
  <c r="L2931" i="257"/>
  <c r="L2932" i="257"/>
  <c r="L2933" i="257"/>
  <c r="L2934" i="257"/>
  <c r="L2935" i="257"/>
  <c r="L2936" i="257"/>
  <c r="L2937" i="257"/>
  <c r="L2938" i="257"/>
  <c r="L2939" i="257"/>
  <c r="L2940" i="257"/>
  <c r="L2941" i="257"/>
  <c r="L2942" i="257"/>
  <c r="L2943" i="257"/>
  <c r="L2944" i="257"/>
  <c r="L2945" i="257"/>
  <c r="L2946" i="257"/>
  <c r="L2947" i="257"/>
  <c r="L2948" i="257"/>
  <c r="L2949" i="257"/>
  <c r="L2950" i="257"/>
  <c r="L2951" i="257"/>
  <c r="L2952" i="257"/>
  <c r="L2953" i="257"/>
  <c r="L2954" i="257"/>
  <c r="L2955" i="257"/>
  <c r="L2956" i="257"/>
  <c r="L2957" i="257"/>
  <c r="L2958" i="257"/>
  <c r="L2959" i="257"/>
  <c r="L2960" i="257"/>
  <c r="L2961" i="257"/>
  <c r="L2962" i="257"/>
  <c r="L2963" i="257"/>
  <c r="L2964" i="257"/>
  <c r="L2965" i="257"/>
  <c r="L2966" i="257"/>
  <c r="L2967" i="257"/>
  <c r="L2968" i="257"/>
  <c r="L2969" i="257"/>
  <c r="L2970" i="257"/>
  <c r="L2971" i="257"/>
  <c r="L2972" i="257"/>
  <c r="L2973" i="257"/>
  <c r="L2974" i="257"/>
  <c r="L2975" i="257"/>
  <c r="L2976" i="257"/>
  <c r="L2977" i="257"/>
  <c r="L2978" i="257"/>
  <c r="L2979" i="257"/>
  <c r="L2980" i="257"/>
  <c r="L2981" i="257"/>
  <c r="L2982" i="257"/>
  <c r="L2983" i="257"/>
  <c r="L2984" i="257"/>
  <c r="L2985" i="257"/>
  <c r="L2986" i="257"/>
  <c r="L2987" i="257"/>
  <c r="L2988" i="257"/>
  <c r="L2989" i="257"/>
  <c r="L2990" i="257"/>
  <c r="L2991" i="257"/>
  <c r="L2992" i="257"/>
  <c r="L2993" i="257"/>
  <c r="L2994" i="257"/>
  <c r="L2995" i="257"/>
  <c r="L2996" i="257"/>
  <c r="L2997" i="257"/>
  <c r="L2998" i="257"/>
  <c r="L2999" i="257"/>
  <c r="L3000" i="257"/>
  <c r="L3001" i="257"/>
  <c r="L3002" i="257"/>
  <c r="L3003" i="257"/>
  <c r="L3004" i="257"/>
  <c r="L3005" i="257"/>
  <c r="L3006" i="257"/>
  <c r="L3007" i="257"/>
  <c r="L3008" i="257"/>
  <c r="L3009" i="257"/>
  <c r="L3010" i="257"/>
  <c r="L3011" i="257"/>
  <c r="L3012" i="257"/>
  <c r="L3013" i="257"/>
  <c r="L3014" i="257"/>
  <c r="L3015" i="257"/>
  <c r="L3016" i="257"/>
  <c r="L3017" i="257"/>
  <c r="L3018" i="257"/>
  <c r="L3019" i="257"/>
  <c r="L3020" i="257"/>
  <c r="L3021" i="257"/>
  <c r="L3022" i="257"/>
  <c r="L3023" i="257"/>
  <c r="L3024" i="257"/>
  <c r="L3025" i="257"/>
  <c r="L3026" i="257"/>
  <c r="L3027" i="257"/>
  <c r="L3028" i="257"/>
  <c r="L3029" i="257"/>
  <c r="L3030" i="257"/>
  <c r="L3031" i="257"/>
  <c r="L3032" i="257"/>
  <c r="L3033" i="257"/>
  <c r="L3034" i="257"/>
  <c r="L3035" i="257"/>
  <c r="L3036" i="257"/>
  <c r="L3037" i="257"/>
  <c r="L3038" i="257"/>
  <c r="L3039" i="257"/>
  <c r="L3040" i="257"/>
  <c r="L3041" i="257"/>
  <c r="L3042" i="257"/>
  <c r="L3043" i="257"/>
  <c r="L3044" i="257"/>
  <c r="L3045" i="257"/>
  <c r="L3046" i="257"/>
  <c r="L3047" i="257"/>
  <c r="L3048" i="257"/>
  <c r="L3049" i="257"/>
  <c r="L3050" i="257"/>
  <c r="L3051" i="257"/>
  <c r="L3052" i="257"/>
  <c r="L3053" i="257"/>
  <c r="L3054" i="257"/>
  <c r="L3055" i="257"/>
  <c r="L3056" i="257"/>
  <c r="L3057" i="257"/>
  <c r="L3058" i="257"/>
  <c r="L3059" i="257"/>
  <c r="L3060" i="257"/>
  <c r="L3061" i="257"/>
  <c r="L3062" i="257"/>
  <c r="L3063" i="257"/>
  <c r="L3064" i="257"/>
  <c r="L3065" i="257"/>
  <c r="L3066" i="257"/>
  <c r="L3067" i="257"/>
  <c r="L3068" i="257"/>
  <c r="L3069" i="257"/>
  <c r="L3070" i="257"/>
  <c r="L3071" i="257"/>
  <c r="L3072" i="257"/>
  <c r="L3073" i="257"/>
  <c r="L3074" i="257"/>
  <c r="L3075" i="257"/>
  <c r="L3076" i="257"/>
  <c r="L3077" i="257"/>
  <c r="L3078" i="257"/>
  <c r="L3079" i="257"/>
  <c r="L3080" i="257"/>
  <c r="L3081" i="257"/>
  <c r="L3082" i="257"/>
  <c r="L3083" i="257"/>
  <c r="L3084" i="257"/>
  <c r="L3085" i="257"/>
  <c r="L3086" i="257"/>
  <c r="L3087" i="257"/>
  <c r="L3088" i="257"/>
  <c r="L3089" i="257"/>
  <c r="L3090" i="257"/>
  <c r="L3091" i="257"/>
  <c r="L3092" i="257"/>
  <c r="L3093" i="257"/>
  <c r="L3094" i="257"/>
  <c r="L3095" i="257"/>
  <c r="L3096" i="257"/>
  <c r="L3097" i="257"/>
  <c r="L3098" i="257"/>
  <c r="L3099" i="257"/>
  <c r="L3100" i="257"/>
  <c r="L3101" i="257"/>
  <c r="L3102" i="257"/>
  <c r="L3103" i="257"/>
  <c r="L3104" i="257"/>
  <c r="L3105" i="257"/>
  <c r="L3106" i="257"/>
  <c r="L3107" i="257"/>
  <c r="L3108" i="257"/>
  <c r="L3109" i="257"/>
  <c r="L3110" i="257"/>
  <c r="L3111" i="257"/>
  <c r="L3112" i="257"/>
  <c r="L3113" i="257"/>
  <c r="L3114" i="257"/>
  <c r="L3115" i="257"/>
  <c r="L3116" i="257"/>
  <c r="L3117" i="257"/>
  <c r="L3118" i="257"/>
  <c r="L3119" i="257"/>
  <c r="L3120" i="257"/>
  <c r="L3121" i="257"/>
  <c r="L3122" i="257"/>
  <c r="L3123" i="257"/>
  <c r="L3124" i="257"/>
  <c r="L3125" i="257"/>
  <c r="L3126" i="257"/>
  <c r="L3127" i="257"/>
  <c r="L3128" i="257"/>
  <c r="L3129" i="257"/>
  <c r="L3130" i="257"/>
  <c r="L3131" i="257"/>
  <c r="L3132" i="257"/>
  <c r="L3133" i="257"/>
  <c r="L3134" i="257"/>
  <c r="L3135" i="257"/>
  <c r="L3136" i="257"/>
  <c r="L3137" i="257"/>
  <c r="L3138" i="257"/>
  <c r="L3139" i="257"/>
  <c r="L3140" i="257"/>
  <c r="L3141" i="257"/>
  <c r="L3142" i="257"/>
  <c r="L3143" i="257"/>
  <c r="L3144" i="257"/>
  <c r="L3145" i="257"/>
  <c r="L3146" i="257"/>
  <c r="L3147" i="257"/>
  <c r="L3148" i="257"/>
  <c r="L3149" i="257"/>
  <c r="L3150" i="257"/>
  <c r="L3151" i="257"/>
  <c r="L3152" i="257"/>
  <c r="L3153" i="257"/>
  <c r="L3154" i="257"/>
  <c r="L3155" i="257"/>
  <c r="L3156" i="257"/>
  <c r="L3157" i="257"/>
  <c r="L3158" i="257"/>
  <c r="L3159" i="257"/>
  <c r="L3160" i="257"/>
  <c r="L3161" i="257"/>
  <c r="L3162" i="257"/>
  <c r="L3163" i="257"/>
  <c r="L3164" i="257"/>
  <c r="L3165" i="257"/>
  <c r="L3166" i="257"/>
  <c r="L3167" i="257"/>
  <c r="L3168" i="257"/>
  <c r="L3169" i="257"/>
  <c r="L3170" i="257"/>
  <c r="L3171" i="257"/>
  <c r="L3172" i="257"/>
  <c r="L3173" i="257"/>
  <c r="L3174" i="257"/>
  <c r="L3175" i="257"/>
  <c r="L3176" i="257"/>
  <c r="L3177" i="257"/>
  <c r="L3178" i="257"/>
  <c r="L3179" i="257"/>
  <c r="L3180" i="257"/>
  <c r="L3181" i="257"/>
  <c r="L3182" i="257"/>
  <c r="L3183" i="257"/>
  <c r="L3184" i="257"/>
  <c r="L3185" i="257"/>
  <c r="L3186" i="257"/>
  <c r="L3187" i="257"/>
  <c r="L3188" i="257"/>
  <c r="L3189" i="257"/>
  <c r="L3190" i="257"/>
  <c r="L3191" i="257"/>
  <c r="L3192" i="257"/>
  <c r="L3193" i="257"/>
  <c r="L3194" i="257"/>
  <c r="L3195" i="257"/>
  <c r="L3196" i="257"/>
  <c r="L3197" i="257"/>
  <c r="L3198" i="257"/>
  <c r="L3199" i="257"/>
  <c r="L3200" i="257"/>
  <c r="L3201" i="257"/>
  <c r="L3202" i="257"/>
  <c r="L3203" i="257"/>
  <c r="L3204" i="257"/>
  <c r="L3205" i="257"/>
  <c r="L3206" i="257"/>
  <c r="L3207" i="257"/>
  <c r="L3208" i="257"/>
  <c r="L3209" i="257"/>
  <c r="L3210" i="257"/>
  <c r="L3211" i="257"/>
  <c r="L3212" i="257"/>
  <c r="L3213" i="257"/>
  <c r="L3214" i="257"/>
  <c r="L3215" i="257"/>
  <c r="L3216" i="257"/>
  <c r="L3217" i="257"/>
  <c r="L3218" i="257"/>
  <c r="L3219" i="257"/>
  <c r="L3220" i="257"/>
  <c r="L3221" i="257"/>
  <c r="L3222" i="257"/>
  <c r="L3223" i="257"/>
  <c r="L3224" i="257"/>
  <c r="L3225" i="257"/>
  <c r="L3226" i="257"/>
  <c r="L3227" i="257"/>
  <c r="L3228" i="257"/>
  <c r="L3229" i="257"/>
  <c r="L3230" i="257"/>
  <c r="L3231" i="257"/>
  <c r="L3232" i="257"/>
  <c r="L3233" i="257"/>
  <c r="L3234" i="257"/>
  <c r="L3235" i="257"/>
  <c r="L3236" i="257"/>
  <c r="L3237" i="257"/>
  <c r="L3238" i="257"/>
  <c r="L3239" i="257"/>
  <c r="L3240" i="257"/>
  <c r="L3241" i="257"/>
  <c r="L3242" i="257"/>
  <c r="L3243" i="257"/>
  <c r="L3244" i="257"/>
  <c r="L3245" i="257"/>
  <c r="L3246" i="257"/>
  <c r="L3247" i="257"/>
  <c r="L3248" i="257"/>
  <c r="L3249" i="257"/>
  <c r="L3250" i="257"/>
  <c r="L3251" i="257"/>
  <c r="L3252" i="257"/>
  <c r="L3253" i="257"/>
  <c r="L3254" i="257"/>
  <c r="L3255" i="257"/>
  <c r="L3256" i="257"/>
  <c r="L3257" i="257"/>
  <c r="L3258" i="257"/>
  <c r="L3259" i="257"/>
  <c r="L3260" i="257"/>
  <c r="L3261" i="257"/>
  <c r="L3262" i="257"/>
  <c r="L3263" i="257"/>
  <c r="L3264" i="257"/>
  <c r="L3265" i="257"/>
  <c r="L3266" i="257"/>
  <c r="L3267" i="257"/>
  <c r="L3268" i="257"/>
  <c r="L3269" i="257"/>
  <c r="L3270" i="257"/>
  <c r="L3271" i="257"/>
  <c r="L3272" i="257"/>
  <c r="L3273" i="257"/>
  <c r="L3274" i="257"/>
  <c r="L3275" i="257"/>
  <c r="L3276" i="257"/>
  <c r="L3277" i="257"/>
  <c r="L3278" i="257"/>
  <c r="L3279" i="257"/>
  <c r="L3280" i="257"/>
  <c r="L3281" i="257"/>
  <c r="L3282" i="257"/>
  <c r="L3283" i="257"/>
  <c r="L3284" i="257"/>
  <c r="L3285" i="257"/>
  <c r="L3286" i="257"/>
  <c r="L3287" i="257"/>
  <c r="L3288" i="257"/>
  <c r="L3289" i="257"/>
  <c r="L3290" i="257"/>
  <c r="L3291" i="257"/>
  <c r="L3292" i="257"/>
  <c r="L3293" i="257"/>
  <c r="L3294" i="257"/>
  <c r="L3295" i="257"/>
  <c r="L3296" i="257"/>
  <c r="L3297" i="257"/>
  <c r="L3298" i="257"/>
  <c r="L3299" i="257"/>
  <c r="L3300" i="257"/>
  <c r="L3301" i="257"/>
  <c r="L3302" i="257"/>
  <c r="L3303" i="257"/>
  <c r="L3304" i="257"/>
  <c r="L3305" i="257"/>
  <c r="L3306" i="257"/>
  <c r="L3307" i="257"/>
  <c r="L3308" i="257"/>
  <c r="L3309" i="257"/>
  <c r="L3310" i="257"/>
  <c r="L3311" i="257"/>
  <c r="L3312" i="257"/>
  <c r="L3313" i="257"/>
  <c r="L3314" i="257"/>
  <c r="L3315" i="257"/>
  <c r="L3316" i="257"/>
  <c r="L3317" i="257"/>
  <c r="L3318" i="257"/>
  <c r="L3319" i="257"/>
  <c r="L3320" i="257"/>
  <c r="L3321" i="257"/>
  <c r="L3322" i="257"/>
  <c r="L3323" i="257"/>
  <c r="L3324" i="257"/>
  <c r="L3325" i="257"/>
  <c r="L3326" i="257"/>
  <c r="L3327" i="257"/>
  <c r="L3328" i="257"/>
  <c r="L3329" i="257"/>
  <c r="D9" i="24" s="1" a="1"/>
  <c r="D9" i="24" s="1"/>
  <c r="L3330" i="257"/>
  <c r="D10" i="24" s="1" a="1"/>
  <c r="D10" i="24" s="1"/>
  <c r="L3331" i="257"/>
  <c r="D11" i="24" s="1" a="1"/>
  <c r="D11" i="24" s="1"/>
  <c r="L3332" i="257"/>
  <c r="L3333" i="257"/>
  <c r="L3334" i="257"/>
  <c r="L3335" i="257"/>
  <c r="F9" i="24" s="1" a="1"/>
  <c r="F9" i="24" s="1"/>
  <c r="L3336" i="257"/>
  <c r="F10" i="24" s="1" a="1"/>
  <c r="F10" i="24" s="1"/>
  <c r="L3337" i="257"/>
  <c r="F11" i="24" s="1" a="1"/>
  <c r="F11" i="24" s="1"/>
  <c r="L3338" i="257"/>
  <c r="L3339" i="257"/>
  <c r="L3340" i="257"/>
  <c r="L3341" i="257"/>
  <c r="D12" i="24" s="1" a="1"/>
  <c r="D12" i="24" s="1"/>
  <c r="L3342" i="257"/>
  <c r="D13" i="24" s="1" a="1"/>
  <c r="D13" i="24" s="1"/>
  <c r="L3343" i="257"/>
  <c r="D14" i="24" s="1" a="1"/>
  <c r="D14" i="24" s="1"/>
  <c r="L3344" i="257"/>
  <c r="L3345" i="257"/>
  <c r="L3346" i="257"/>
  <c r="L3347" i="257"/>
  <c r="F12" i="24" s="1" a="1"/>
  <c r="F12" i="24" s="1"/>
  <c r="L3348" i="257"/>
  <c r="F13" i="24" s="1" a="1"/>
  <c r="F13" i="24" s="1"/>
  <c r="L3349" i="257"/>
  <c r="F14" i="24" s="1" a="1"/>
  <c r="F14" i="24" s="1"/>
  <c r="L3350" i="257"/>
  <c r="L3351" i="257"/>
  <c r="L3352" i="257"/>
  <c r="L3353" i="257"/>
  <c r="D15" i="24" s="1" a="1"/>
  <c r="D15" i="24" s="1"/>
  <c r="L3354" i="257"/>
  <c r="D16" i="24" s="1" a="1"/>
  <c r="D16" i="24" s="1"/>
  <c r="L3355" i="257"/>
  <c r="D17" i="24" s="1" a="1"/>
  <c r="D17" i="24" s="1"/>
  <c r="L3356" i="257"/>
  <c r="L3357" i="257"/>
  <c r="L3358" i="257"/>
  <c r="L3359" i="257"/>
  <c r="F15" i="24" s="1" a="1"/>
  <c r="F15" i="24" s="1"/>
  <c r="L3360" i="257"/>
  <c r="F16" i="24" s="1" a="1"/>
  <c r="F16" i="24" s="1"/>
  <c r="L3361" i="257"/>
  <c r="F17" i="24" s="1" a="1"/>
  <c r="F17" i="24" s="1"/>
  <c r="L3362" i="257"/>
  <c r="L3363" i="257"/>
  <c r="L3364" i="257"/>
  <c r="L3365" i="257"/>
  <c r="D21" i="24" s="1" a="1"/>
  <c r="D21" i="24" s="1"/>
  <c r="L3366" i="257"/>
  <c r="D22" i="24" s="1" a="1"/>
  <c r="D22" i="24" s="1"/>
  <c r="L3367" i="257"/>
  <c r="D23" i="24" s="1" a="1"/>
  <c r="D23" i="24" s="1"/>
  <c r="L3368" i="257"/>
  <c r="L3369" i="257"/>
  <c r="L3370" i="257"/>
  <c r="L3371" i="257"/>
  <c r="F21" i="24" s="1" a="1"/>
  <c r="F21" i="24" s="1"/>
  <c r="L3372" i="257"/>
  <c r="F22" i="24" s="1" a="1"/>
  <c r="F22" i="24" s="1"/>
  <c r="L3373" i="257"/>
  <c r="F23" i="24" s="1" a="1"/>
  <c r="F23" i="24" s="1"/>
  <c r="L3374" i="257"/>
  <c r="L3375" i="257"/>
  <c r="L3376" i="257"/>
  <c r="L3377" i="257"/>
  <c r="D33" i="24" s="1" a="1"/>
  <c r="D33" i="24" s="1"/>
  <c r="L3378" i="257"/>
  <c r="D34" i="24" s="1" a="1"/>
  <c r="D34" i="24" s="1"/>
  <c r="L3379" i="257"/>
  <c r="D35" i="24" s="1" a="1"/>
  <c r="D35" i="24" s="1"/>
  <c r="L3380" i="257"/>
  <c r="L3381" i="257"/>
  <c r="L3382" i="257"/>
  <c r="L3383" i="257"/>
  <c r="F33" i="24" s="1" a="1"/>
  <c r="F33" i="24" s="1"/>
  <c r="L3384" i="257"/>
  <c r="F34" i="24" s="1" a="1"/>
  <c r="F34" i="24" s="1"/>
  <c r="L3385" i="257"/>
  <c r="F35" i="24" s="1" a="1"/>
  <c r="F35" i="24" s="1"/>
  <c r="L3386" i="257"/>
  <c r="L3387" i="257"/>
  <c r="L3388" i="257"/>
  <c r="L3389" i="257"/>
  <c r="D30" i="24" s="1" a="1"/>
  <c r="D30" i="24" s="1"/>
  <c r="L3390" i="257"/>
  <c r="D31" i="24" s="1" a="1"/>
  <c r="D31" i="24" s="1"/>
  <c r="L3391" i="257"/>
  <c r="L3392" i="257"/>
  <c r="L3393" i="257"/>
  <c r="L3394" i="257"/>
  <c r="L3395" i="257"/>
  <c r="F30" i="24" s="1" a="1"/>
  <c r="F30" i="24" s="1"/>
  <c r="L3396" i="257"/>
  <c r="F31" i="24" s="1" a="1"/>
  <c r="F31" i="24" s="1"/>
  <c r="L3397" i="257"/>
  <c r="L3398" i="257"/>
  <c r="L3399" i="257"/>
  <c r="L3400" i="257"/>
  <c r="L3401" i="257"/>
  <c r="D27" i="24" s="1" a="1"/>
  <c r="D27" i="24" s="1"/>
  <c r="L3402" i="257"/>
  <c r="D28" i="24" s="1" a="1"/>
  <c r="D28" i="24" s="1"/>
  <c r="L3403" i="257"/>
  <c r="L3404" i="257"/>
  <c r="L3405" i="257"/>
  <c r="L3406" i="257"/>
  <c r="L3407" i="257"/>
  <c r="F27" i="24" s="1" a="1"/>
  <c r="F27" i="24" s="1"/>
  <c r="L3408" i="257"/>
  <c r="F28" i="24" s="1" a="1"/>
  <c r="F28" i="24" s="1"/>
  <c r="L3409" i="257"/>
  <c r="F29" i="24" s="1" a="1"/>
  <c r="F29" i="24" s="1"/>
  <c r="L3410" i="257"/>
  <c r="L3411" i="257"/>
  <c r="L3412" i="257"/>
  <c r="L3413" i="257"/>
  <c r="D18" i="24" s="1" a="1"/>
  <c r="D18" i="24" s="1"/>
  <c r="L3414" i="257"/>
  <c r="D19" i="24" s="1" a="1"/>
  <c r="D19" i="24" s="1"/>
  <c r="L3415" i="257"/>
  <c r="L3416" i="257"/>
  <c r="L3417" i="257"/>
  <c r="L3418" i="257"/>
  <c r="L3419" i="257"/>
  <c r="F18" i="24" s="1" a="1"/>
  <c r="F18" i="24" s="1"/>
  <c r="L3420" i="257"/>
  <c r="F19" i="24" s="1" a="1"/>
  <c r="F19" i="24" s="1"/>
  <c r="L3421" i="257"/>
  <c r="L3422" i="257"/>
  <c r="L3423" i="257"/>
  <c r="L3424" i="257"/>
  <c r="L3425" i="257"/>
  <c r="D24" i="24" s="1" a="1"/>
  <c r="D24" i="24" s="1"/>
  <c r="L3426" i="257"/>
  <c r="D25" i="24" s="1" a="1"/>
  <c r="D25" i="24" s="1"/>
  <c r="L3427" i="257"/>
  <c r="L3428" i="257"/>
  <c r="L3429" i="257"/>
  <c r="L3430" i="257"/>
  <c r="L3431" i="257"/>
  <c r="F24" i="24" s="1" a="1"/>
  <c r="F24" i="24" s="1"/>
  <c r="L3432" i="257"/>
  <c r="F25" i="24" s="1" a="1"/>
  <c r="F25" i="24" s="1"/>
  <c r="L3433" i="257"/>
  <c r="L3434" i="257"/>
  <c r="L3435" i="257"/>
  <c r="L3436" i="257"/>
  <c r="L3437" i="257"/>
  <c r="L3438" i="257"/>
  <c r="L3439" i="257"/>
  <c r="L3440" i="257"/>
  <c r="L3441" i="257"/>
  <c r="L3442" i="257"/>
  <c r="L3443" i="257"/>
  <c r="L3444" i="257"/>
  <c r="L3445" i="257"/>
  <c r="L3446" i="257"/>
  <c r="L3447" i="257"/>
  <c r="L3448" i="257"/>
  <c r="L3449" i="257"/>
  <c r="L3450" i="257"/>
  <c r="L3451" i="257"/>
  <c r="L3452" i="257"/>
  <c r="L3453" i="257"/>
  <c r="L3454" i="257"/>
  <c r="L3455" i="257"/>
  <c r="L3456" i="257"/>
  <c r="L3457" i="257"/>
  <c r="L3458" i="257"/>
  <c r="L3459" i="257"/>
  <c r="L3460" i="257"/>
  <c r="L3461" i="257"/>
  <c r="L3462" i="257"/>
  <c r="L3463" i="257"/>
  <c r="L3464" i="257"/>
  <c r="L3465" i="257"/>
  <c r="L3466" i="257"/>
  <c r="L3467" i="257"/>
  <c r="L3468" i="257"/>
  <c r="L3469" i="257"/>
  <c r="L3470" i="257"/>
  <c r="L3471" i="257"/>
  <c r="L3472" i="257"/>
  <c r="L3473" i="257"/>
  <c r="L3474" i="257"/>
  <c r="L3475" i="257"/>
  <c r="L3476" i="257"/>
  <c r="L3477" i="257"/>
  <c r="L3478" i="257"/>
  <c r="L3479" i="257"/>
  <c r="L3480" i="257"/>
  <c r="L3481" i="257"/>
  <c r="L3482" i="257"/>
  <c r="L3483" i="257"/>
  <c r="L3484" i="257"/>
  <c r="L3485" i="257"/>
  <c r="L3486" i="257"/>
  <c r="L3487" i="257"/>
  <c r="L3488" i="257"/>
  <c r="L3489" i="257"/>
  <c r="L3490" i="257"/>
  <c r="L3491" i="257"/>
  <c r="L3492" i="257"/>
  <c r="L3493" i="257"/>
  <c r="L3494" i="257"/>
  <c r="L3495" i="257"/>
  <c r="L3496" i="257"/>
  <c r="L3497" i="257"/>
  <c r="L3498" i="257"/>
  <c r="L3499" i="257"/>
  <c r="L3500" i="257"/>
  <c r="L3501" i="257"/>
  <c r="L3502" i="257"/>
  <c r="L3503" i="257"/>
  <c r="L3504" i="257"/>
  <c r="L3505" i="257"/>
  <c r="L3506" i="257"/>
  <c r="L3507" i="257"/>
  <c r="L3508" i="257"/>
  <c r="L3509" i="257"/>
  <c r="L3510" i="257"/>
  <c r="L3511" i="257"/>
  <c r="L3512" i="257"/>
  <c r="L3513" i="257"/>
  <c r="L3514" i="257"/>
  <c r="L3515" i="257"/>
  <c r="L3516" i="257"/>
  <c r="L3517" i="257"/>
  <c r="L3518" i="257"/>
  <c r="L3519" i="257"/>
  <c r="L3520" i="257"/>
  <c r="L3521" i="257"/>
  <c r="L3522" i="257"/>
  <c r="L3523" i="257"/>
  <c r="L3524" i="257"/>
  <c r="L3525" i="257"/>
  <c r="L3526" i="257"/>
  <c r="L3527" i="257"/>
  <c r="L3528" i="257"/>
  <c r="L3529" i="257"/>
  <c r="L3530" i="257"/>
  <c r="L3531" i="257"/>
  <c r="L3532" i="257"/>
  <c r="L3533" i="257"/>
  <c r="L3534" i="257"/>
  <c r="L3535" i="257"/>
  <c r="L3536" i="257"/>
  <c r="L3537" i="257"/>
  <c r="L3538" i="257"/>
  <c r="L3539" i="257"/>
  <c r="L3540" i="257"/>
  <c r="L3541" i="257"/>
  <c r="L3542" i="257"/>
  <c r="L3543" i="257"/>
  <c r="L3544" i="257"/>
  <c r="L3545" i="257"/>
  <c r="L3546" i="257"/>
  <c r="L3547" i="257"/>
  <c r="L3548" i="257"/>
  <c r="L3549" i="257"/>
  <c r="L3550" i="257"/>
  <c r="L3551" i="257"/>
  <c r="L3552" i="257"/>
  <c r="L3553" i="257"/>
  <c r="L3554" i="257"/>
  <c r="L3555" i="257"/>
  <c r="L3556" i="257"/>
  <c r="L3557" i="257"/>
  <c r="L3558" i="257"/>
  <c r="L3559" i="257"/>
  <c r="L3560" i="257"/>
  <c r="L3561" i="257"/>
  <c r="L3562" i="257"/>
  <c r="L3563" i="257"/>
  <c r="L3564" i="257"/>
  <c r="L3565" i="257"/>
  <c r="L3566" i="257"/>
  <c r="L3567" i="257"/>
  <c r="L3568" i="257"/>
  <c r="L3569" i="257"/>
  <c r="L3570" i="257"/>
  <c r="L3571" i="257"/>
  <c r="L3572" i="257"/>
  <c r="L3573" i="257"/>
  <c r="L3574" i="257"/>
  <c r="L3575" i="257"/>
  <c r="L3576" i="257"/>
  <c r="L3577" i="257"/>
  <c r="L3578" i="257"/>
  <c r="L3579" i="257"/>
  <c r="L3580" i="257"/>
  <c r="L3581" i="257"/>
  <c r="L3582" i="257"/>
  <c r="L3583" i="257"/>
  <c r="L3584" i="257"/>
  <c r="L3585" i="257"/>
  <c r="L3586" i="257"/>
  <c r="L3587" i="257"/>
  <c r="L3588" i="257"/>
  <c r="L3589" i="257"/>
  <c r="L3590" i="257"/>
  <c r="L3591" i="257"/>
  <c r="L3592" i="257"/>
  <c r="L3593" i="257"/>
  <c r="L3594" i="257"/>
  <c r="L3595" i="257"/>
  <c r="L3596" i="257"/>
  <c r="L3597" i="257"/>
  <c r="L3598" i="257"/>
  <c r="L3599" i="257"/>
  <c r="L3600" i="257"/>
  <c r="L3601" i="257"/>
  <c r="L3602" i="257"/>
  <c r="L3603" i="257"/>
  <c r="L3604" i="257"/>
  <c r="L3605" i="257"/>
  <c r="L3606" i="257"/>
  <c r="L3607" i="257"/>
  <c r="L3608" i="257"/>
  <c r="L3609" i="257"/>
  <c r="L3610" i="257"/>
  <c r="L3611" i="257"/>
  <c r="L3612" i="257"/>
  <c r="L3613" i="257"/>
  <c r="L3614" i="257"/>
  <c r="L3615" i="257"/>
  <c r="L3616" i="257"/>
  <c r="L3617" i="257"/>
  <c r="L3618" i="257"/>
  <c r="L3619" i="257"/>
  <c r="L3620" i="257"/>
  <c r="L3621" i="257"/>
  <c r="L3622" i="257"/>
  <c r="L3623" i="257"/>
  <c r="L3624" i="257"/>
  <c r="L3625" i="257"/>
  <c r="L3626" i="257"/>
  <c r="L3627" i="257"/>
  <c r="L3628" i="257"/>
  <c r="L3629" i="257"/>
  <c r="L3630" i="257"/>
  <c r="L3631" i="257"/>
  <c r="L3632" i="257"/>
  <c r="L3633" i="257"/>
  <c r="L3634" i="257"/>
  <c r="L3635" i="257"/>
  <c r="L3636" i="257"/>
  <c r="L3637" i="257"/>
  <c r="L3638" i="257"/>
  <c r="L3639" i="257"/>
  <c r="L3640" i="257"/>
  <c r="L3641" i="257"/>
  <c r="L3642" i="257"/>
  <c r="L3643" i="257"/>
  <c r="L3644" i="257"/>
  <c r="L3645" i="257"/>
  <c r="L3646" i="257"/>
  <c r="L3647" i="257"/>
  <c r="L3648" i="257"/>
  <c r="L3649" i="257"/>
  <c r="L3650" i="257"/>
  <c r="L3651" i="257"/>
  <c r="L3652" i="257"/>
  <c r="L3653" i="257"/>
  <c r="L3654" i="257"/>
  <c r="L3655" i="257"/>
  <c r="L3656" i="257"/>
  <c r="L3657" i="257"/>
  <c r="L3658" i="257"/>
  <c r="L3659" i="257"/>
  <c r="L3660" i="257"/>
  <c r="L3661" i="257"/>
  <c r="L3662" i="257"/>
  <c r="L3663" i="257"/>
  <c r="L3664" i="257"/>
  <c r="L3665" i="257"/>
  <c r="L3666" i="257"/>
  <c r="L3667" i="257"/>
  <c r="L3668" i="257"/>
  <c r="L3669" i="257"/>
  <c r="L3670" i="257"/>
  <c r="L3671" i="257"/>
  <c r="L3672" i="257"/>
  <c r="L3673" i="257"/>
  <c r="L3674" i="257"/>
  <c r="L3675" i="257"/>
  <c r="L3676" i="257"/>
  <c r="L3677" i="257"/>
  <c r="L3678" i="257"/>
  <c r="L3679" i="257"/>
  <c r="L3680" i="257"/>
  <c r="L3681" i="257"/>
  <c r="L3682" i="257"/>
  <c r="L3683" i="257"/>
  <c r="L3684" i="257"/>
  <c r="L3685" i="257"/>
  <c r="L3686" i="257"/>
  <c r="L3687" i="257"/>
  <c r="L3688" i="257"/>
  <c r="L3689" i="257"/>
  <c r="L3690" i="257"/>
  <c r="L3691" i="257"/>
  <c r="L3692" i="257"/>
  <c r="L3693" i="257"/>
  <c r="L3694" i="257"/>
  <c r="L3695" i="257"/>
  <c r="L3696" i="257"/>
  <c r="L3697" i="257"/>
  <c r="L3698" i="257"/>
  <c r="L3699" i="257"/>
  <c r="L3700" i="257"/>
  <c r="L3701" i="257"/>
  <c r="L3702" i="257"/>
  <c r="L3703" i="257"/>
  <c r="L3704" i="257"/>
  <c r="L3705" i="257"/>
  <c r="L3706" i="257"/>
  <c r="L3707" i="257"/>
  <c r="L3708" i="257"/>
  <c r="L3709" i="257"/>
  <c r="L3710" i="257"/>
  <c r="L3711" i="257"/>
  <c r="L3712" i="257"/>
  <c r="L3713" i="257"/>
  <c r="L3714" i="257"/>
  <c r="L3715" i="257"/>
  <c r="L3716" i="257"/>
  <c r="L3717" i="257"/>
  <c r="L3718" i="257"/>
  <c r="L3719" i="257"/>
  <c r="L3720" i="257"/>
  <c r="L3721" i="257"/>
  <c r="L3722" i="257"/>
  <c r="L3723" i="257"/>
  <c r="L3724" i="257"/>
  <c r="L3725" i="257"/>
  <c r="L3726" i="257"/>
  <c r="L3727" i="257"/>
  <c r="L3728" i="257"/>
  <c r="L3729" i="257"/>
  <c r="L3730" i="257"/>
  <c r="L3731" i="257"/>
  <c r="L3732" i="257"/>
  <c r="L3733" i="257"/>
  <c r="L3734" i="257"/>
  <c r="L3735" i="257"/>
  <c r="L3736" i="257"/>
  <c r="L3737" i="257"/>
  <c r="L3738" i="257"/>
  <c r="L3739" i="257"/>
  <c r="L3740" i="257"/>
  <c r="L3741" i="257"/>
  <c r="L3742" i="257"/>
  <c r="L3743" i="257"/>
  <c r="L3744" i="257"/>
  <c r="L3745" i="257"/>
  <c r="L3746" i="257"/>
  <c r="L3747" i="257"/>
  <c r="L3748" i="257"/>
  <c r="L3749" i="257"/>
  <c r="L3750" i="257"/>
  <c r="L3751" i="257"/>
  <c r="L3752" i="257"/>
  <c r="L3753" i="257"/>
  <c r="L3754" i="257"/>
  <c r="L3755" i="257"/>
  <c r="L3756" i="257"/>
  <c r="L3757" i="257"/>
  <c r="L3758" i="257"/>
  <c r="L3759" i="257"/>
  <c r="L3760" i="257"/>
  <c r="L3761" i="257"/>
  <c r="L3762" i="257"/>
  <c r="L3763" i="257"/>
  <c r="L3764" i="257"/>
  <c r="L3765" i="257"/>
  <c r="L3766" i="257"/>
  <c r="L3767" i="257"/>
  <c r="L3768" i="257"/>
  <c r="L3769" i="257"/>
  <c r="L3770" i="257"/>
  <c r="L3771" i="257"/>
  <c r="L3772" i="257"/>
  <c r="L3773" i="257"/>
  <c r="L3774" i="257"/>
  <c r="L3775" i="257"/>
  <c r="L3776" i="257"/>
  <c r="L3777" i="257"/>
  <c r="L3778" i="257"/>
  <c r="L3779" i="257"/>
  <c r="L3780" i="257"/>
  <c r="L3781" i="257"/>
  <c r="L3782" i="257"/>
  <c r="L3783" i="257"/>
  <c r="L3784" i="257"/>
  <c r="L3785" i="257"/>
  <c r="L3786" i="257"/>
  <c r="L3787" i="257"/>
  <c r="L3788" i="257"/>
  <c r="L3789" i="257"/>
  <c r="L3790" i="257"/>
  <c r="L3791" i="257"/>
  <c r="L3792" i="257"/>
  <c r="L3793" i="257"/>
  <c r="L3794" i="257"/>
  <c r="L3795" i="257"/>
  <c r="L3796" i="257"/>
  <c r="L3797" i="257"/>
  <c r="L3798" i="257"/>
  <c r="L3799" i="257"/>
  <c r="L3800" i="257"/>
  <c r="L3801" i="257"/>
  <c r="L3802" i="257"/>
  <c r="L3803" i="257"/>
  <c r="L3804" i="257"/>
  <c r="L3805" i="257"/>
  <c r="L3806" i="257"/>
  <c r="L3807" i="257"/>
  <c r="L3808" i="257"/>
  <c r="L3809" i="257"/>
  <c r="L3810" i="257"/>
  <c r="L3811" i="257"/>
  <c r="L3812" i="257"/>
  <c r="L3813" i="257"/>
  <c r="L3814" i="257"/>
  <c r="L3815" i="257"/>
  <c r="L3816" i="257"/>
  <c r="L3817" i="257"/>
  <c r="L3818" i="257"/>
  <c r="L3819" i="257"/>
  <c r="L3820" i="257"/>
  <c r="L3821" i="257"/>
  <c r="L3822" i="257"/>
  <c r="L3823" i="257"/>
  <c r="L3824" i="257"/>
  <c r="L3825" i="257"/>
  <c r="L3826" i="257"/>
  <c r="L3827" i="257"/>
  <c r="L3828" i="257"/>
  <c r="L3829" i="257"/>
  <c r="L3830" i="257"/>
  <c r="L3831" i="257"/>
  <c r="L3832" i="257"/>
  <c r="L3833" i="257"/>
  <c r="L3834" i="257"/>
  <c r="L3835" i="257"/>
  <c r="L3836" i="257"/>
  <c r="L3837" i="257"/>
  <c r="L3838" i="257"/>
  <c r="L3839" i="257"/>
  <c r="L3840" i="257"/>
  <c r="L3841" i="257"/>
  <c r="L3842" i="257"/>
  <c r="L3843" i="257"/>
  <c r="L3844" i="257"/>
  <c r="L3845" i="257"/>
  <c r="L3846" i="257"/>
  <c r="L3847" i="257"/>
  <c r="L3848" i="257"/>
  <c r="L3849" i="257"/>
  <c r="L3850" i="257"/>
  <c r="L3851" i="257"/>
  <c r="L3852" i="257"/>
  <c r="L3853" i="257"/>
  <c r="L3854" i="257"/>
  <c r="L3855" i="257"/>
  <c r="L3856" i="257"/>
  <c r="L3857" i="257"/>
  <c r="L3858" i="257"/>
  <c r="L3859" i="257"/>
  <c r="L3860" i="257"/>
  <c r="L3861" i="257"/>
  <c r="L3862" i="257"/>
  <c r="L3863" i="257"/>
  <c r="L3864" i="257"/>
  <c r="L3865" i="257"/>
  <c r="L3866" i="257"/>
  <c r="L3867" i="257"/>
  <c r="L3868" i="257"/>
  <c r="L3869" i="257"/>
  <c r="L3870" i="257"/>
  <c r="L3871" i="257"/>
  <c r="L3872" i="257"/>
  <c r="L3873" i="257"/>
  <c r="L3874" i="257"/>
  <c r="L3875" i="257"/>
  <c r="L3876" i="257"/>
  <c r="L3877" i="257"/>
  <c r="L3878" i="257"/>
  <c r="L3879" i="257"/>
  <c r="L3880" i="257"/>
  <c r="L3881" i="257"/>
  <c r="L3882" i="257"/>
  <c r="L3883" i="257"/>
  <c r="L3884" i="257"/>
  <c r="L3885" i="257"/>
  <c r="L3886" i="257"/>
  <c r="L3887" i="257"/>
  <c r="L3888" i="257"/>
  <c r="L3889" i="257"/>
  <c r="L3890" i="257"/>
  <c r="L3891" i="257"/>
  <c r="L3892" i="257"/>
  <c r="L3893" i="257"/>
  <c r="L3894" i="257"/>
  <c r="L3895" i="257"/>
  <c r="L3896" i="257"/>
  <c r="L3897" i="257"/>
  <c r="L3898" i="257"/>
  <c r="L3899" i="257"/>
  <c r="L3900" i="257"/>
  <c r="L3901" i="257"/>
  <c r="L3902" i="257"/>
  <c r="L3903" i="257"/>
  <c r="L3904" i="257"/>
  <c r="L3905" i="257"/>
  <c r="L3906" i="257"/>
  <c r="L3907" i="257"/>
  <c r="L3908" i="257"/>
  <c r="L3909" i="257"/>
  <c r="L3910" i="257"/>
  <c r="L3911" i="257"/>
  <c r="L3912" i="257"/>
  <c r="L3913" i="257"/>
  <c r="L3914" i="257"/>
  <c r="L3915" i="257"/>
  <c r="L3916" i="257"/>
  <c r="L3917" i="257"/>
  <c r="L3918" i="257"/>
  <c r="L3919" i="257"/>
  <c r="L3920" i="257"/>
  <c r="L3921" i="257"/>
  <c r="L3922" i="257"/>
  <c r="L3923" i="257"/>
  <c r="L3924" i="257"/>
  <c r="L3925" i="257"/>
  <c r="L3926" i="257"/>
  <c r="L3927" i="257"/>
  <c r="L3928" i="257"/>
  <c r="L3929" i="257"/>
  <c r="L3930" i="257"/>
  <c r="L3931" i="257"/>
  <c r="L3932" i="257"/>
  <c r="L3933" i="257"/>
  <c r="L3934" i="257"/>
  <c r="L3935" i="257"/>
  <c r="L3936" i="257"/>
  <c r="L3937" i="257"/>
  <c r="L3938" i="257"/>
  <c r="L3939" i="257"/>
  <c r="L3940" i="257"/>
  <c r="L3941" i="257"/>
  <c r="L3942" i="257"/>
  <c r="L3943" i="257"/>
  <c r="L3944" i="257"/>
  <c r="L3945" i="257"/>
  <c r="L3946" i="257"/>
  <c r="L3947" i="257"/>
  <c r="L3948" i="257"/>
  <c r="L3949" i="257"/>
  <c r="L3950" i="257"/>
  <c r="L3951" i="257"/>
  <c r="L3952" i="257"/>
  <c r="L3953" i="257"/>
  <c r="L3954" i="257"/>
  <c r="L3955" i="257"/>
  <c r="L3956" i="257"/>
  <c r="L3957" i="257"/>
  <c r="L3958" i="257"/>
  <c r="L3959" i="257"/>
  <c r="L3960" i="257"/>
  <c r="L3961" i="257"/>
  <c r="L3962" i="257"/>
  <c r="L3963" i="257"/>
  <c r="L3964" i="257"/>
  <c r="L3965" i="257"/>
  <c r="L3966" i="257"/>
  <c r="L3967" i="257"/>
  <c r="L3968" i="257"/>
  <c r="L3969" i="257"/>
  <c r="L3970" i="257"/>
  <c r="L3971" i="257"/>
  <c r="L3972" i="257"/>
  <c r="L3973" i="257"/>
  <c r="L3974" i="257"/>
  <c r="L3975" i="257"/>
  <c r="L3976" i="257"/>
  <c r="L3977" i="257"/>
  <c r="L3978" i="257"/>
  <c r="L3979" i="257"/>
  <c r="L3980" i="257"/>
  <c r="L3981" i="257"/>
  <c r="L3982" i="257"/>
  <c r="L3983" i="257"/>
  <c r="L3984" i="257"/>
  <c r="L3985" i="257"/>
  <c r="L3986" i="257"/>
  <c r="L3987" i="257"/>
  <c r="L3988" i="257"/>
  <c r="L3989" i="257"/>
  <c r="L3990" i="257"/>
  <c r="L3991" i="257"/>
  <c r="L3992" i="257"/>
  <c r="L3993" i="257"/>
  <c r="L3994" i="257"/>
  <c r="L3995" i="257"/>
  <c r="L3996" i="257"/>
  <c r="L3997" i="257"/>
  <c r="L3998" i="257"/>
  <c r="L3999" i="257"/>
  <c r="L4000" i="257"/>
  <c r="L4001" i="257"/>
  <c r="L4002" i="257"/>
  <c r="L4003" i="257"/>
  <c r="L4004" i="257"/>
  <c r="L4005" i="257"/>
  <c r="L4006" i="257"/>
  <c r="L4007" i="257"/>
  <c r="L4008" i="257"/>
  <c r="L4009" i="257"/>
  <c r="L4010" i="257"/>
  <c r="L4011" i="257"/>
  <c r="L4012" i="257"/>
  <c r="L4013" i="257"/>
  <c r="L4014" i="257"/>
  <c r="L4015" i="257"/>
  <c r="L4016" i="257"/>
  <c r="L4017" i="257"/>
  <c r="L4018" i="257"/>
  <c r="L4019" i="257"/>
  <c r="L4020" i="257"/>
  <c r="L4021" i="257"/>
  <c r="L4022" i="257"/>
  <c r="L4023" i="257"/>
  <c r="L4024" i="257"/>
  <c r="L4025" i="257"/>
  <c r="L4026" i="257"/>
  <c r="L4027" i="257"/>
  <c r="L4028" i="257"/>
  <c r="L4029" i="257"/>
  <c r="L4030" i="257"/>
  <c r="L4031" i="257"/>
  <c r="L4032" i="257"/>
  <c r="L4033" i="257"/>
  <c r="L4034" i="257"/>
  <c r="L4035" i="257"/>
  <c r="L4036" i="257"/>
  <c r="L4037" i="257"/>
  <c r="L4038" i="257"/>
  <c r="L4039" i="257"/>
  <c r="L4040" i="257"/>
  <c r="L4041" i="257"/>
  <c r="L4042" i="257"/>
  <c r="L4043" i="257"/>
  <c r="L4044" i="257"/>
  <c r="L4045" i="257"/>
  <c r="L4046" i="257"/>
  <c r="L4047" i="257"/>
  <c r="L4048" i="257"/>
  <c r="L4049" i="257"/>
  <c r="L4050" i="257"/>
  <c r="L4051" i="257"/>
  <c r="L4052" i="257"/>
  <c r="L4053" i="257"/>
  <c r="L4054" i="257"/>
  <c r="L4055" i="257"/>
  <c r="L4056" i="257"/>
  <c r="L4057" i="257"/>
  <c r="L4058" i="257"/>
  <c r="L4059" i="257"/>
  <c r="L4060" i="257"/>
  <c r="L4061" i="257"/>
  <c r="L4062" i="257"/>
  <c r="L4063" i="257"/>
  <c r="L4064" i="257"/>
  <c r="L4065" i="257"/>
  <c r="L4066" i="257"/>
  <c r="L4067" i="257"/>
  <c r="L4068" i="257"/>
  <c r="L4069" i="257"/>
  <c r="L4070" i="257"/>
  <c r="L4071" i="257"/>
  <c r="L4072" i="257"/>
  <c r="L4073" i="257"/>
  <c r="L4074" i="257"/>
  <c r="L4075" i="257"/>
  <c r="L4076" i="257"/>
  <c r="L4077" i="257"/>
  <c r="L4078" i="257"/>
  <c r="L4079" i="257"/>
  <c r="L4080" i="257"/>
  <c r="L4081" i="257"/>
  <c r="L4082" i="257"/>
  <c r="L4083" i="257"/>
  <c r="L4084" i="257"/>
  <c r="L4085" i="257"/>
  <c r="L4086" i="257"/>
  <c r="L4087" i="257"/>
  <c r="L4088" i="257"/>
  <c r="L4089" i="257"/>
  <c r="L4090" i="257"/>
  <c r="L4091" i="257"/>
  <c r="L4092" i="257"/>
  <c r="L4093" i="257"/>
  <c r="L4094" i="257"/>
  <c r="L4095" i="257"/>
  <c r="L4096" i="257"/>
  <c r="L4097" i="257"/>
  <c r="L4098" i="257"/>
  <c r="L4099" i="257"/>
  <c r="L4100" i="257"/>
  <c r="L4101" i="257"/>
  <c r="L4102" i="257"/>
  <c r="L4103" i="257"/>
  <c r="L4104" i="257"/>
  <c r="L4105" i="257"/>
  <c r="L4106" i="257"/>
  <c r="L4107" i="257"/>
  <c r="L4108" i="257"/>
  <c r="L4109" i="257"/>
  <c r="L4110" i="257"/>
  <c r="L4111" i="257"/>
  <c r="L4112" i="257"/>
  <c r="L4113" i="257"/>
  <c r="L4114" i="257"/>
  <c r="L4115" i="257"/>
  <c r="L4116" i="257"/>
  <c r="L4117" i="257"/>
  <c r="L4118" i="257"/>
  <c r="L4119" i="257"/>
  <c r="L4120" i="257"/>
  <c r="L4121" i="257"/>
  <c r="L4122" i="257"/>
  <c r="L4123" i="257"/>
  <c r="L4124" i="257"/>
  <c r="L4125" i="257"/>
  <c r="L4126" i="257"/>
  <c r="L4127" i="257"/>
  <c r="L4128" i="257"/>
  <c r="L4129" i="257"/>
  <c r="L4130" i="257"/>
  <c r="L4131" i="257"/>
  <c r="L4132" i="257"/>
  <c r="L4133" i="257"/>
  <c r="L4134" i="257"/>
  <c r="L4135" i="257"/>
  <c r="L4136" i="257"/>
  <c r="L4137" i="257"/>
  <c r="L4138" i="257"/>
  <c r="L4139" i="257"/>
  <c r="L4140" i="257"/>
  <c r="L4141" i="257"/>
  <c r="L4142" i="257"/>
  <c r="L4143" i="257"/>
  <c r="L4144" i="257"/>
  <c r="L4145" i="257"/>
  <c r="L4146" i="257"/>
  <c r="L4147" i="257"/>
  <c r="L4148" i="257"/>
  <c r="L4149" i="257"/>
  <c r="L4150" i="257"/>
  <c r="L4151" i="257"/>
  <c r="L4152" i="257"/>
  <c r="L4153" i="257"/>
  <c r="L4154" i="257"/>
  <c r="L4155" i="257"/>
  <c r="L4156" i="257"/>
  <c r="L4157" i="257"/>
  <c r="L4158" i="257"/>
  <c r="L4159" i="257"/>
  <c r="L4160" i="257"/>
  <c r="L4161" i="257"/>
  <c r="L4162" i="257"/>
  <c r="L4163" i="257"/>
  <c r="L4164" i="257"/>
  <c r="L4165" i="257"/>
  <c r="L4166" i="257"/>
  <c r="L4167" i="257"/>
  <c r="L4168" i="257"/>
  <c r="L4169" i="257"/>
  <c r="L4170" i="257"/>
  <c r="L4171" i="257"/>
  <c r="L4172" i="257"/>
  <c r="L4173" i="257"/>
  <c r="L4174" i="257"/>
  <c r="L4175" i="257"/>
  <c r="L4176" i="257"/>
  <c r="L4177" i="257"/>
  <c r="L4178" i="257"/>
  <c r="L4179" i="257"/>
  <c r="L4180" i="257"/>
  <c r="L4181" i="257"/>
  <c r="L4182" i="257"/>
  <c r="L4183" i="257"/>
  <c r="L4184" i="257"/>
  <c r="L4185" i="257"/>
  <c r="L4186" i="257"/>
  <c r="L4187" i="257"/>
  <c r="L4188" i="257"/>
  <c r="L4189" i="257"/>
  <c r="L4190" i="257"/>
  <c r="L4191" i="257"/>
  <c r="L4192" i="257"/>
  <c r="L4193" i="257"/>
  <c r="L4194" i="257"/>
  <c r="L4195" i="257"/>
  <c r="L4196" i="257"/>
  <c r="L4197" i="257"/>
  <c r="L4198" i="257"/>
  <c r="L4199" i="257"/>
  <c r="L4200" i="257"/>
  <c r="L4201" i="257"/>
  <c r="L4202" i="257"/>
  <c r="L4203" i="257"/>
  <c r="L4204" i="257"/>
  <c r="L4205" i="257"/>
  <c r="L4206" i="257"/>
  <c r="L4207" i="257"/>
  <c r="L4208" i="257"/>
  <c r="L4209" i="257"/>
  <c r="L4210" i="257"/>
  <c r="L4211" i="257"/>
  <c r="L4212" i="257"/>
  <c r="L4213" i="257"/>
  <c r="L4214" i="257"/>
  <c r="L4215" i="257"/>
  <c r="L4216" i="257"/>
  <c r="L4217" i="257"/>
  <c r="L4218" i="257"/>
  <c r="L4219" i="257"/>
  <c r="L4220" i="257"/>
  <c r="L4221" i="257"/>
  <c r="L4222" i="257"/>
  <c r="L4223" i="257"/>
  <c r="L4224" i="257"/>
  <c r="L4225" i="257"/>
  <c r="L4226" i="257"/>
  <c r="L4227" i="257"/>
  <c r="L4228" i="257"/>
  <c r="L4229" i="257"/>
  <c r="L4230" i="257"/>
  <c r="L4231" i="257"/>
  <c r="L4232" i="257"/>
  <c r="L4233" i="257"/>
  <c r="L4234" i="257"/>
  <c r="L4235" i="257"/>
  <c r="L4236" i="257"/>
  <c r="L4237" i="257"/>
  <c r="L4238" i="257"/>
  <c r="L4239" i="257"/>
  <c r="L4240" i="257"/>
  <c r="L4241" i="257"/>
  <c r="L4242" i="257"/>
  <c r="L4243" i="257"/>
  <c r="L4244" i="257"/>
  <c r="L4245" i="257"/>
  <c r="L4246" i="257"/>
  <c r="L4247" i="257"/>
  <c r="L4248" i="257"/>
  <c r="L4249" i="257"/>
  <c r="L4250" i="257"/>
  <c r="L4251" i="257"/>
  <c r="L4252" i="257"/>
  <c r="L4253" i="257"/>
  <c r="L4254" i="257"/>
  <c r="L4255" i="257"/>
  <c r="L4256" i="257"/>
  <c r="L4257" i="257"/>
  <c r="L4258" i="257"/>
  <c r="L4259" i="257"/>
  <c r="L4260" i="257"/>
  <c r="L4261" i="257"/>
  <c r="L4262" i="257"/>
  <c r="L4263" i="257"/>
  <c r="L4264" i="257"/>
  <c r="L4265" i="257"/>
  <c r="L4266" i="257"/>
  <c r="L4267" i="257"/>
  <c r="L4268" i="257"/>
  <c r="L4269" i="257"/>
  <c r="L4270" i="257"/>
  <c r="L4271" i="257"/>
  <c r="L4272" i="257"/>
  <c r="L4273" i="257"/>
  <c r="L4274" i="257"/>
  <c r="L4275" i="257"/>
  <c r="L4276" i="257"/>
  <c r="L4277" i="257"/>
  <c r="L4278" i="257"/>
  <c r="L4279" i="257"/>
  <c r="L4280" i="257"/>
  <c r="L4281" i="257"/>
  <c r="L4282" i="257"/>
  <c r="L4283" i="257"/>
  <c r="L4284" i="257"/>
  <c r="L4285" i="257"/>
  <c r="L4286" i="257"/>
  <c r="L4287" i="257"/>
  <c r="L4288" i="257"/>
  <c r="L4289" i="257"/>
  <c r="L4290" i="257"/>
  <c r="L4291" i="257"/>
  <c r="L4292" i="257"/>
  <c r="L4293" i="257"/>
  <c r="L4294" i="257"/>
  <c r="L4295" i="257"/>
  <c r="L4296" i="257"/>
  <c r="L4297" i="257"/>
  <c r="L4298" i="257"/>
  <c r="L4299" i="257"/>
  <c r="L4300" i="257"/>
  <c r="L4301" i="257"/>
  <c r="L4302" i="257"/>
  <c r="L4303" i="257"/>
  <c r="L4304" i="257"/>
  <c r="L4305" i="257"/>
  <c r="L4306" i="257"/>
  <c r="L4307" i="257"/>
  <c r="L4308" i="257"/>
  <c r="L4309" i="257"/>
  <c r="L4310" i="257"/>
  <c r="L4311" i="257"/>
  <c r="L4312" i="257"/>
  <c r="L4313" i="257"/>
  <c r="L4314" i="257"/>
  <c r="L4315" i="257"/>
  <c r="L4316" i="257"/>
  <c r="L4317" i="257"/>
  <c r="L4318" i="257"/>
  <c r="L4319" i="257"/>
  <c r="L4320" i="257"/>
  <c r="L4321" i="257"/>
  <c r="L4322" i="257"/>
  <c r="L4323" i="257"/>
  <c r="L4324" i="257"/>
  <c r="L4325" i="257"/>
  <c r="L4326" i="257"/>
  <c r="L4327" i="257"/>
  <c r="L4328" i="257"/>
  <c r="L4329" i="257"/>
  <c r="L4330" i="257"/>
  <c r="L4331" i="257"/>
  <c r="L4332" i="257"/>
  <c r="L4333" i="257"/>
  <c r="L4334" i="257"/>
  <c r="L4335" i="257"/>
  <c r="L4336" i="257"/>
  <c r="L4337" i="257"/>
  <c r="L4338" i="257"/>
  <c r="L4339" i="257"/>
  <c r="L4340" i="257"/>
  <c r="L4341" i="257"/>
  <c r="L4342" i="257"/>
  <c r="L4343" i="257"/>
  <c r="L4344" i="257"/>
  <c r="L4345" i="257"/>
  <c r="L4346" i="257"/>
  <c r="L4347" i="257"/>
  <c r="L4348" i="257"/>
  <c r="L4349" i="257"/>
  <c r="L4350" i="257"/>
  <c r="L4351" i="257"/>
  <c r="L4352" i="257"/>
  <c r="L4353" i="257"/>
  <c r="L4354" i="257"/>
  <c r="L4355" i="257"/>
  <c r="L4356" i="257"/>
  <c r="L4357" i="257"/>
  <c r="L4358" i="257"/>
  <c r="L4359" i="257"/>
  <c r="L4360" i="257"/>
  <c r="L4361" i="257"/>
  <c r="L4362" i="257"/>
  <c r="L4363" i="257"/>
  <c r="L4364" i="257"/>
  <c r="L4365" i="257"/>
  <c r="L4366" i="257"/>
  <c r="L4367" i="257"/>
  <c r="L4368" i="257"/>
  <c r="L4369" i="257"/>
  <c r="L4370" i="257"/>
  <c r="L4371" i="257"/>
  <c r="L4372" i="257"/>
  <c r="L4373" i="257"/>
  <c r="L4374" i="257"/>
  <c r="L4375" i="257"/>
  <c r="L4376" i="257"/>
  <c r="L4377" i="257"/>
  <c r="L4378" i="257"/>
  <c r="L4379" i="257"/>
  <c r="L4380" i="257"/>
  <c r="L4381" i="257"/>
  <c r="L4382" i="257"/>
  <c r="L4383" i="257"/>
  <c r="L4384" i="257"/>
  <c r="L4385" i="257"/>
  <c r="L4386" i="257"/>
  <c r="L4387" i="257"/>
  <c r="L4388" i="257"/>
  <c r="L4389" i="257"/>
  <c r="L4390" i="257"/>
  <c r="L4391" i="257"/>
  <c r="L4392" i="257"/>
  <c r="L4393" i="257"/>
  <c r="L4394" i="257"/>
  <c r="L4395" i="257"/>
  <c r="L4396" i="257"/>
  <c r="L4397" i="257"/>
  <c r="L4398" i="257"/>
  <c r="L4399" i="257"/>
  <c r="L4400" i="257"/>
  <c r="L4401" i="257"/>
  <c r="L4402" i="257"/>
  <c r="L4403" i="257"/>
  <c r="L4404" i="257"/>
  <c r="L4405" i="257"/>
  <c r="L4406" i="257"/>
  <c r="L4407" i="257"/>
  <c r="L4408" i="257"/>
  <c r="L4409" i="257"/>
  <c r="L4410" i="257"/>
  <c r="L4411" i="257"/>
  <c r="L4412" i="257"/>
  <c r="L4413" i="257"/>
  <c r="L4414" i="257"/>
  <c r="L4415" i="257"/>
  <c r="L4416" i="257"/>
  <c r="L4417" i="257"/>
  <c r="L4418" i="257"/>
  <c r="L4419" i="257"/>
  <c r="L4420" i="257"/>
  <c r="L4421" i="257"/>
  <c r="L4422" i="257"/>
  <c r="L4423" i="257"/>
  <c r="L4424" i="257"/>
  <c r="L4425" i="257"/>
  <c r="L4426" i="257"/>
  <c r="L4427" i="257"/>
  <c r="L4428" i="257"/>
  <c r="L4429" i="257"/>
  <c r="L4430" i="257"/>
  <c r="L4431" i="257"/>
  <c r="L4432" i="257"/>
  <c r="L4433" i="257"/>
  <c r="L4434" i="257"/>
  <c r="L4435" i="257"/>
  <c r="L4436" i="257"/>
  <c r="L4437" i="257"/>
  <c r="L4438" i="257"/>
  <c r="L4439" i="257"/>
  <c r="L4440" i="257"/>
  <c r="L4441" i="257"/>
  <c r="L4442" i="257"/>
  <c r="L4443" i="257"/>
  <c r="L4444" i="257"/>
  <c r="L4445" i="257"/>
  <c r="L4446" i="257"/>
  <c r="L4447" i="257"/>
  <c r="L4448" i="257"/>
  <c r="L4449" i="257"/>
  <c r="L4450" i="257"/>
  <c r="L4451" i="257"/>
  <c r="L4452" i="257"/>
  <c r="L4453" i="257"/>
  <c r="L4454" i="257"/>
  <c r="L4455" i="257"/>
  <c r="L4456" i="257"/>
  <c r="L4457" i="257"/>
  <c r="L4458" i="257"/>
  <c r="L4459" i="257"/>
  <c r="L4460" i="257"/>
  <c r="L4461" i="257"/>
  <c r="L4462" i="257"/>
  <c r="L4463" i="257"/>
  <c r="L4464" i="257"/>
  <c r="L4465" i="257"/>
  <c r="L4466" i="257"/>
  <c r="L4467" i="257"/>
  <c r="L4468" i="257"/>
  <c r="L4469" i="257"/>
  <c r="L4470" i="257"/>
  <c r="L4471" i="257"/>
  <c r="L4472" i="257"/>
  <c r="L4473" i="257"/>
  <c r="L4474" i="257"/>
  <c r="L4475" i="257"/>
  <c r="L4476" i="257"/>
  <c r="L4477" i="257"/>
  <c r="L4478" i="257"/>
  <c r="L4479" i="257"/>
  <c r="L4480" i="257"/>
  <c r="L4481" i="257"/>
  <c r="L4482" i="257"/>
  <c r="L4483" i="257"/>
  <c r="L4484" i="257"/>
  <c r="L4485" i="257"/>
  <c r="L4486" i="257"/>
  <c r="L4487" i="257"/>
  <c r="L4488" i="257"/>
  <c r="L4489" i="257"/>
  <c r="L4490" i="257"/>
  <c r="L4491" i="257"/>
  <c r="L4492" i="257"/>
  <c r="L4493" i="257"/>
  <c r="L4494" i="257"/>
  <c r="L4495" i="257"/>
  <c r="L4496" i="257"/>
  <c r="L4497" i="257"/>
  <c r="L4498" i="257"/>
  <c r="L4499" i="257"/>
  <c r="L4500" i="257"/>
  <c r="L4501" i="257"/>
  <c r="L4502" i="257"/>
  <c r="L4503" i="257"/>
  <c r="L4504" i="257"/>
  <c r="L4505" i="257"/>
  <c r="L4506" i="257"/>
  <c r="L4507" i="257"/>
  <c r="L4508" i="257"/>
  <c r="L4509" i="257"/>
  <c r="L4510" i="257"/>
  <c r="L4511" i="257"/>
  <c r="L4512" i="257"/>
  <c r="L4513" i="257"/>
  <c r="L4514" i="257"/>
  <c r="L4515" i="257"/>
  <c r="L4516" i="257"/>
  <c r="L4517" i="257"/>
  <c r="L4518" i="257"/>
  <c r="L4519" i="257"/>
  <c r="L4520" i="257"/>
  <c r="L4521" i="257"/>
  <c r="L4522" i="257"/>
  <c r="L4523" i="257"/>
  <c r="L4524" i="257"/>
  <c r="L4525" i="257"/>
  <c r="L4526" i="257"/>
  <c r="L4527" i="257"/>
  <c r="L4528" i="257"/>
  <c r="L4529" i="257"/>
  <c r="L4530" i="257"/>
  <c r="L4531" i="257"/>
  <c r="L4532" i="257"/>
  <c r="L4533" i="257"/>
  <c r="L4534" i="257"/>
  <c r="L4535" i="257"/>
  <c r="L4536" i="257"/>
  <c r="L4537" i="257"/>
  <c r="L4538" i="257"/>
  <c r="L4539" i="257"/>
  <c r="L4540" i="257"/>
  <c r="L4541" i="257"/>
  <c r="L4542" i="257"/>
  <c r="L4543" i="257"/>
  <c r="L4544" i="257"/>
  <c r="L4545" i="257"/>
  <c r="L4546" i="257"/>
  <c r="L4547" i="257"/>
  <c r="L4548" i="257"/>
  <c r="L4549" i="257"/>
  <c r="L4550" i="257"/>
  <c r="L4551" i="257"/>
  <c r="L4552" i="257"/>
  <c r="L4553" i="257"/>
  <c r="L4554" i="257"/>
  <c r="L4555" i="257"/>
  <c r="L4556" i="257"/>
  <c r="L4557" i="257"/>
  <c r="L4558" i="257"/>
  <c r="L4559" i="257"/>
  <c r="L4560" i="257"/>
  <c r="L4561" i="257"/>
  <c r="L4562" i="257"/>
  <c r="L4563" i="257"/>
  <c r="L4564" i="257"/>
  <c r="L4565" i="257"/>
  <c r="L4566" i="257"/>
  <c r="L4567" i="257"/>
  <c r="L4568" i="257"/>
  <c r="L4569" i="257"/>
  <c r="L4570" i="257"/>
  <c r="L4571" i="257"/>
  <c r="L4572" i="257"/>
  <c r="L4573" i="257"/>
  <c r="L4574" i="257"/>
  <c r="L4575" i="257"/>
  <c r="L4576" i="257"/>
  <c r="L4577" i="257"/>
  <c r="L4578" i="257"/>
  <c r="L4579" i="257"/>
  <c r="L4580" i="257"/>
  <c r="L4581" i="257"/>
  <c r="L4582" i="257"/>
  <c r="L4583" i="257"/>
  <c r="L4584" i="257"/>
  <c r="L4585" i="257"/>
  <c r="L4586" i="257"/>
  <c r="L4587" i="257"/>
  <c r="L4588" i="257"/>
  <c r="L4589" i="257"/>
  <c r="L4590" i="257"/>
  <c r="L4591" i="257"/>
  <c r="L4592" i="257"/>
  <c r="L4593" i="257"/>
  <c r="L4594" i="257"/>
  <c r="L4595" i="257"/>
  <c r="L4596" i="257"/>
  <c r="L4597" i="257"/>
  <c r="L4598" i="257"/>
  <c r="L4599" i="257"/>
  <c r="L4600" i="257"/>
  <c r="L4601" i="257"/>
  <c r="L4602" i="257"/>
  <c r="L4603" i="257"/>
  <c r="L4604" i="257"/>
  <c r="L4605" i="257"/>
  <c r="L4606" i="257"/>
  <c r="L4607" i="257"/>
  <c r="L4608" i="257"/>
  <c r="L4609" i="257"/>
  <c r="L4610" i="257"/>
  <c r="L4611" i="257"/>
  <c r="L4612" i="257"/>
  <c r="L4613" i="257"/>
  <c r="L4614" i="257"/>
  <c r="L4615" i="257"/>
  <c r="L4616" i="257"/>
  <c r="L4617" i="257"/>
  <c r="L4618" i="257"/>
  <c r="L4619" i="257"/>
  <c r="L4620" i="257"/>
  <c r="L4621" i="257"/>
  <c r="L4622" i="257"/>
  <c r="L4623" i="257"/>
  <c r="L4624" i="257"/>
  <c r="L4625" i="257"/>
  <c r="L4626" i="257"/>
  <c r="L4627" i="257"/>
  <c r="L4628" i="257"/>
  <c r="L4629" i="257"/>
  <c r="L4630" i="257"/>
  <c r="L4631" i="257"/>
  <c r="L4632" i="257"/>
  <c r="L4633" i="257"/>
  <c r="L4634" i="257"/>
  <c r="L4635" i="257"/>
  <c r="L4636" i="257"/>
  <c r="L4637" i="257"/>
  <c r="L4638" i="257"/>
  <c r="L4639" i="257"/>
  <c r="L4640" i="257"/>
  <c r="L4641" i="257"/>
  <c r="L4642" i="257"/>
  <c r="L4643" i="257"/>
  <c r="L4644" i="257"/>
  <c r="L4645" i="257"/>
  <c r="L4646" i="257"/>
  <c r="L4647" i="257"/>
  <c r="L4648" i="257"/>
  <c r="L4649" i="257"/>
  <c r="L4650" i="257"/>
  <c r="L4651" i="257"/>
  <c r="L4652" i="257"/>
  <c r="L4653" i="257"/>
  <c r="L4654" i="257"/>
  <c r="L4655" i="257"/>
  <c r="L4656" i="257"/>
  <c r="L4657" i="257"/>
  <c r="L4658" i="257"/>
  <c r="L4659" i="257"/>
  <c r="L4660" i="257"/>
  <c r="L4661" i="257"/>
  <c r="L4662" i="257"/>
  <c r="L4663" i="257"/>
  <c r="L4664" i="257"/>
  <c r="L4665" i="257"/>
  <c r="L4666" i="257"/>
  <c r="L4667" i="257"/>
  <c r="L4668" i="257"/>
  <c r="L4669" i="257"/>
  <c r="L4670" i="257"/>
  <c r="L4671" i="257"/>
  <c r="L4672" i="257"/>
  <c r="L4673" i="257"/>
  <c r="L4674" i="257"/>
  <c r="L4675" i="257"/>
  <c r="L4676" i="257"/>
  <c r="L4677" i="257"/>
  <c r="L4678" i="257"/>
  <c r="L4679" i="257"/>
  <c r="L4680" i="257"/>
  <c r="L4681" i="257"/>
  <c r="L4682" i="257"/>
  <c r="L4683" i="257"/>
  <c r="L4684" i="257"/>
  <c r="L4685" i="257"/>
  <c r="L4686" i="257"/>
  <c r="L4687" i="257"/>
  <c r="L4688" i="257"/>
  <c r="L4689" i="257"/>
  <c r="L4690" i="257"/>
  <c r="L4691" i="257"/>
  <c r="L4692" i="257"/>
  <c r="L4693" i="257"/>
  <c r="L4694" i="257"/>
  <c r="L4695" i="257"/>
  <c r="L4696" i="257"/>
  <c r="L4697" i="257"/>
  <c r="L4698" i="257"/>
  <c r="L4699" i="257"/>
  <c r="L4700" i="257"/>
  <c r="L4701" i="257"/>
  <c r="L4702" i="257"/>
  <c r="L4703" i="257"/>
  <c r="L4704" i="257"/>
  <c r="L4705" i="257"/>
  <c r="L4706" i="257"/>
  <c r="L4707" i="257"/>
  <c r="L4708" i="257"/>
  <c r="L4709" i="257"/>
  <c r="L4710" i="257"/>
  <c r="L4711" i="257"/>
  <c r="L4712" i="257"/>
  <c r="L4713" i="257"/>
  <c r="L4714" i="257"/>
  <c r="L4715" i="257"/>
  <c r="L4716" i="257"/>
  <c r="L4717" i="257"/>
  <c r="L4718" i="257"/>
  <c r="L4719" i="257"/>
  <c r="L4720" i="257"/>
  <c r="L4721" i="257"/>
  <c r="L4722" i="257"/>
  <c r="L4723" i="257"/>
  <c r="L4724" i="257"/>
  <c r="L4725" i="257"/>
  <c r="L4726" i="257"/>
  <c r="L4727" i="257"/>
  <c r="L4728" i="257"/>
  <c r="L4729" i="257"/>
  <c r="L4730" i="257"/>
  <c r="L4731" i="257"/>
  <c r="L4732" i="257"/>
  <c r="L4733" i="257"/>
  <c r="L4734" i="257"/>
  <c r="L4735" i="257"/>
  <c r="L4736" i="257"/>
  <c r="L4737" i="257"/>
  <c r="L4738" i="257"/>
  <c r="L4739" i="257"/>
  <c r="L4740" i="257"/>
  <c r="L4741" i="257"/>
  <c r="L4742" i="257"/>
  <c r="L4743" i="257"/>
  <c r="L4744" i="257"/>
  <c r="L4745" i="257"/>
  <c r="L4746" i="257"/>
  <c r="L4747" i="257"/>
  <c r="L4748" i="257"/>
  <c r="L4749" i="257"/>
  <c r="L4750" i="257"/>
  <c r="L4751" i="257"/>
  <c r="L4752" i="257"/>
  <c r="L4753" i="257"/>
  <c r="L4754" i="257"/>
  <c r="L4755" i="257"/>
  <c r="L4756" i="257"/>
  <c r="L4757" i="257"/>
  <c r="L4758" i="257"/>
  <c r="L4759" i="257"/>
  <c r="L4760" i="257"/>
  <c r="L4761" i="257"/>
  <c r="L4762" i="257"/>
  <c r="L4763" i="257"/>
  <c r="L4764" i="257"/>
  <c r="L4765" i="257"/>
  <c r="L4766" i="257"/>
  <c r="L4767" i="257"/>
  <c r="L4768" i="257"/>
  <c r="L4769" i="257"/>
  <c r="L4770" i="257"/>
  <c r="L4771" i="257"/>
  <c r="L4772" i="257"/>
  <c r="L4773" i="257"/>
  <c r="L4774" i="257"/>
  <c r="L4775" i="257"/>
  <c r="L4776" i="257"/>
  <c r="L4777" i="257"/>
  <c r="L4778" i="257"/>
  <c r="L4779" i="257"/>
  <c r="L4780" i="257"/>
  <c r="L4781" i="257"/>
  <c r="L4782" i="257"/>
  <c r="L4783" i="257"/>
  <c r="L4784" i="257"/>
  <c r="L4785" i="257"/>
  <c r="L4786" i="257"/>
  <c r="L4787" i="257"/>
  <c r="L4788" i="257"/>
  <c r="L4789" i="257"/>
  <c r="L4790" i="257"/>
  <c r="L4791" i="257"/>
  <c r="L4792" i="257"/>
  <c r="L4793" i="257"/>
  <c r="L4794" i="257"/>
  <c r="L4795" i="257"/>
  <c r="L4796" i="257"/>
  <c r="L4797" i="257"/>
  <c r="L4798" i="257"/>
  <c r="L4799" i="257"/>
  <c r="L4800" i="257"/>
  <c r="L4801" i="257"/>
  <c r="L4802" i="257"/>
  <c r="L4803" i="257"/>
  <c r="L4804" i="257"/>
  <c r="L4805" i="257"/>
  <c r="L4806" i="257"/>
  <c r="L4807" i="257"/>
  <c r="L4808" i="257"/>
  <c r="L4809" i="257"/>
  <c r="L4810" i="257"/>
  <c r="L4811" i="257"/>
  <c r="L4812" i="257"/>
  <c r="L4813" i="257"/>
  <c r="L4814" i="257"/>
  <c r="L4815" i="257"/>
  <c r="L4816" i="257"/>
  <c r="L4817" i="257"/>
  <c r="L4818" i="257"/>
  <c r="L4819" i="257"/>
  <c r="L4820" i="257"/>
  <c r="L4821" i="257"/>
  <c r="L4822" i="257"/>
  <c r="L4823" i="257"/>
  <c r="L4824" i="257"/>
  <c r="L4825" i="257"/>
  <c r="L4826" i="257"/>
  <c r="L4827" i="257"/>
  <c r="L4828" i="257"/>
  <c r="L4829" i="257"/>
  <c r="L4830" i="257"/>
  <c r="L4831" i="257"/>
  <c r="L4832" i="257"/>
  <c r="L4833" i="257"/>
  <c r="L4834" i="257"/>
  <c r="L4835" i="257"/>
  <c r="L4836" i="257"/>
  <c r="L4837" i="257"/>
  <c r="L4838" i="257"/>
  <c r="L4839" i="257"/>
  <c r="L4840" i="257"/>
  <c r="L4841" i="257"/>
  <c r="L4842" i="257"/>
  <c r="L4843" i="257"/>
  <c r="L4844" i="257"/>
  <c r="L4845" i="257"/>
  <c r="L4846" i="257"/>
  <c r="L4847" i="257"/>
  <c r="L4848" i="257"/>
  <c r="L4849" i="257"/>
  <c r="L4850" i="257"/>
  <c r="L4851" i="257"/>
  <c r="L4852" i="257"/>
  <c r="L4853" i="257"/>
  <c r="L4854" i="257"/>
  <c r="L4855" i="257"/>
  <c r="L4856" i="257"/>
  <c r="L4857" i="257"/>
  <c r="L4858" i="257"/>
  <c r="L4859" i="257"/>
  <c r="L4860" i="257"/>
  <c r="L4861" i="257"/>
  <c r="L4862" i="257"/>
  <c r="L4863" i="257"/>
  <c r="L4864" i="257"/>
  <c r="L4865" i="257"/>
  <c r="L4866" i="257"/>
  <c r="L4867" i="257"/>
  <c r="L4868" i="257"/>
  <c r="L4869" i="257"/>
  <c r="L4870" i="257"/>
  <c r="L4871" i="257"/>
  <c r="L4872" i="257"/>
  <c r="L4873" i="257"/>
  <c r="L4874" i="257"/>
  <c r="L4875" i="257"/>
  <c r="L4876" i="257"/>
  <c r="L4877" i="257"/>
  <c r="L4878" i="257"/>
  <c r="L4879" i="257"/>
  <c r="L4880" i="257"/>
  <c r="L4881" i="257"/>
  <c r="L4882" i="257"/>
  <c r="L4883" i="257"/>
  <c r="L4884" i="257"/>
  <c r="L4885" i="257"/>
  <c r="L4886" i="257"/>
  <c r="L4887" i="257"/>
  <c r="L4888" i="257"/>
  <c r="L4889" i="257"/>
  <c r="L4890" i="257"/>
  <c r="L4891" i="257"/>
  <c r="L4892" i="257"/>
  <c r="L4893" i="257"/>
  <c r="L4894" i="257"/>
  <c r="L4895" i="257"/>
  <c r="L4896" i="257"/>
  <c r="L4897" i="257"/>
  <c r="L4898" i="257"/>
  <c r="L4899" i="257"/>
  <c r="L4900" i="257"/>
  <c r="L4901" i="257"/>
  <c r="L4902" i="257"/>
  <c r="L4903" i="257"/>
  <c r="L4904" i="257"/>
  <c r="L4905" i="257"/>
  <c r="L4906" i="257"/>
  <c r="L4907" i="257"/>
  <c r="L4908" i="257"/>
  <c r="L4909" i="257"/>
  <c r="L4910" i="257"/>
  <c r="L4911" i="257"/>
  <c r="L4912" i="257"/>
  <c r="L4913" i="257"/>
  <c r="L4914" i="257"/>
  <c r="L4915" i="257"/>
  <c r="L4916" i="257"/>
  <c r="L4917" i="257"/>
  <c r="L4918" i="257"/>
  <c r="L4919" i="257"/>
  <c r="L4920" i="257"/>
  <c r="L4921" i="257"/>
  <c r="L4922" i="257"/>
  <c r="L4923" i="257"/>
  <c r="L4924" i="257"/>
  <c r="L4925" i="257"/>
  <c r="L4926" i="257"/>
  <c r="L4927" i="257"/>
  <c r="L4928" i="257"/>
  <c r="L4929" i="257"/>
  <c r="L4930" i="257"/>
  <c r="L4931" i="257"/>
  <c r="L4932" i="257"/>
  <c r="L4933" i="257"/>
  <c r="L4934" i="257"/>
  <c r="L4935" i="257"/>
  <c r="L4936" i="257"/>
  <c r="L4937" i="257"/>
  <c r="L4938" i="257"/>
  <c r="L4939" i="257"/>
  <c r="L4940" i="257"/>
  <c r="L4941" i="257"/>
  <c r="L4942" i="257"/>
  <c r="L4943" i="257"/>
  <c r="L4944" i="257"/>
  <c r="L4945" i="257"/>
  <c r="L4946" i="257"/>
  <c r="L4947" i="257"/>
  <c r="L4948" i="257"/>
  <c r="L4949" i="257"/>
  <c r="L4950" i="257"/>
  <c r="L4951" i="257"/>
  <c r="L4952" i="257"/>
  <c r="L4953" i="257"/>
  <c r="L4954" i="257"/>
  <c r="L4955" i="257"/>
  <c r="L4956" i="257"/>
  <c r="L4957" i="257"/>
  <c r="L4958" i="257"/>
  <c r="L4959" i="257"/>
  <c r="L4960" i="257"/>
  <c r="L4961" i="257"/>
  <c r="L4962" i="257"/>
  <c r="L4963" i="257"/>
  <c r="L4964" i="257"/>
  <c r="L4965" i="257"/>
  <c r="L4966" i="257"/>
  <c r="L4967" i="257"/>
  <c r="L4968" i="257"/>
  <c r="L4969" i="257"/>
  <c r="L4970" i="257"/>
  <c r="L4971" i="257"/>
  <c r="L4972" i="257"/>
  <c r="L4973" i="257"/>
  <c r="L4974" i="257"/>
  <c r="L4975" i="257"/>
  <c r="L4976" i="257"/>
  <c r="L4977" i="257"/>
  <c r="L4978" i="257"/>
  <c r="L4979" i="257"/>
  <c r="L4980" i="257"/>
  <c r="L4981" i="257"/>
  <c r="L4982" i="257"/>
  <c r="L4983" i="257"/>
  <c r="L4984" i="257"/>
  <c r="L4985" i="257"/>
  <c r="L4986" i="257"/>
  <c r="L4987" i="257"/>
  <c r="L4988" i="257"/>
  <c r="L4989" i="257"/>
  <c r="L4990" i="257"/>
  <c r="L4991" i="257"/>
  <c r="L4992" i="257"/>
  <c r="L4993" i="257"/>
  <c r="L4994" i="257"/>
  <c r="L4995" i="257"/>
  <c r="L4996" i="257"/>
  <c r="L4997" i="257"/>
  <c r="L4998" i="257"/>
  <c r="L4999" i="257"/>
  <c r="L5000" i="257"/>
  <c r="L5001" i="257"/>
  <c r="L5002" i="257"/>
  <c r="L5003" i="257"/>
  <c r="L5004" i="257"/>
  <c r="L5005" i="257"/>
  <c r="L5006" i="257"/>
  <c r="L5007" i="257"/>
  <c r="L5008" i="257"/>
  <c r="L5009" i="257"/>
  <c r="L5010" i="257"/>
  <c r="L5011" i="257"/>
  <c r="L5012" i="257"/>
  <c r="L5013" i="257"/>
  <c r="L5014" i="257"/>
  <c r="L5015" i="257"/>
  <c r="L5016" i="257"/>
  <c r="L5017" i="257"/>
  <c r="L5018" i="257"/>
  <c r="L5019" i="257"/>
  <c r="L5020" i="257"/>
  <c r="L5021" i="257"/>
  <c r="L5022" i="257"/>
  <c r="L5023" i="257"/>
  <c r="L5024" i="257"/>
  <c r="L5025" i="257"/>
  <c r="L5026" i="257"/>
  <c r="L5027" i="257"/>
  <c r="L5028" i="257"/>
  <c r="L5029" i="257"/>
  <c r="L5030" i="257"/>
  <c r="L5031" i="257"/>
  <c r="L5032" i="257"/>
  <c r="L5033" i="257"/>
  <c r="L5034" i="257"/>
  <c r="L5035" i="257"/>
  <c r="L5036" i="257"/>
  <c r="L5037" i="257"/>
  <c r="L5038" i="257"/>
  <c r="L5039" i="257"/>
  <c r="L5040" i="257"/>
  <c r="L5041" i="257"/>
  <c r="L5042" i="257"/>
  <c r="L5043" i="257"/>
  <c r="L5044" i="257"/>
  <c r="L5045" i="257"/>
  <c r="L5046" i="257"/>
  <c r="L5047" i="257"/>
  <c r="L5048" i="257"/>
  <c r="L5049" i="257"/>
  <c r="L5050" i="257"/>
  <c r="L5051" i="257"/>
  <c r="L5052" i="257"/>
  <c r="L5053" i="257"/>
  <c r="L5054" i="257"/>
  <c r="L5055" i="257"/>
  <c r="L5056" i="257"/>
  <c r="L5057" i="257"/>
  <c r="L5058" i="257"/>
  <c r="L5059" i="257"/>
  <c r="L5060" i="257"/>
  <c r="L5061" i="257"/>
  <c r="L5062" i="257"/>
  <c r="L5063" i="257"/>
  <c r="L5064" i="257"/>
  <c r="L5065" i="257"/>
  <c r="L5066" i="257"/>
  <c r="L5067" i="257"/>
  <c r="L5068" i="257"/>
  <c r="L5069" i="257"/>
  <c r="L5070" i="257"/>
  <c r="L5071" i="257"/>
  <c r="L5072" i="257"/>
  <c r="L5073" i="257"/>
  <c r="L5074" i="257"/>
  <c r="L5075" i="257"/>
  <c r="L5076" i="257"/>
  <c r="L5077" i="257"/>
  <c r="L5078" i="257"/>
  <c r="L5079" i="257"/>
  <c r="L5080" i="257"/>
  <c r="L5081" i="257"/>
  <c r="L5082" i="257"/>
  <c r="L5083" i="257"/>
  <c r="L5084" i="257"/>
  <c r="L5085" i="257"/>
  <c r="L5086" i="257"/>
  <c r="L5087" i="257"/>
  <c r="L5088" i="257"/>
  <c r="L5089" i="257"/>
  <c r="L5090" i="257"/>
  <c r="L5091" i="257"/>
  <c r="L5092" i="257"/>
  <c r="L5093" i="257"/>
  <c r="L5094" i="257"/>
  <c r="L5095" i="257"/>
  <c r="L5096" i="257"/>
  <c r="L5097" i="257"/>
  <c r="L5098" i="257"/>
  <c r="L5099" i="257"/>
  <c r="L5100" i="257"/>
  <c r="L5101" i="257"/>
  <c r="L5102" i="257"/>
  <c r="L5103" i="257"/>
  <c r="L5104" i="257"/>
  <c r="L5105" i="257"/>
  <c r="L5106" i="257"/>
  <c r="L5107" i="257"/>
  <c r="L5108" i="257"/>
  <c r="L5109" i="257"/>
  <c r="L5110" i="257"/>
  <c r="L5111" i="257"/>
  <c r="L5112" i="257"/>
  <c r="L5113" i="257"/>
  <c r="L5114" i="257"/>
  <c r="L5115" i="257"/>
  <c r="L5116" i="257"/>
  <c r="L5117" i="257"/>
  <c r="L5118" i="257"/>
  <c r="L5119" i="257"/>
  <c r="L5120" i="257"/>
  <c r="L5121" i="257"/>
  <c r="L5122" i="257"/>
  <c r="L5123" i="257"/>
  <c r="L5124" i="257"/>
  <c r="L5125" i="257"/>
  <c r="L5126" i="257"/>
  <c r="L5127" i="257"/>
  <c r="L5128" i="257"/>
  <c r="L5129" i="257"/>
  <c r="L5130" i="257"/>
  <c r="L5131" i="257"/>
  <c r="L5132" i="257"/>
  <c r="L5133" i="257"/>
  <c r="L5134" i="257"/>
  <c r="L5135" i="257"/>
  <c r="L5136" i="257"/>
  <c r="L5137" i="257"/>
  <c r="L5138" i="257"/>
  <c r="L5139" i="257"/>
  <c r="L5140" i="257"/>
  <c r="L5141" i="257"/>
  <c r="L5142" i="257"/>
  <c r="L5143" i="257"/>
  <c r="L5144" i="257"/>
  <c r="L5145" i="257"/>
  <c r="L5146" i="257"/>
  <c r="L5147" i="257"/>
  <c r="L5148" i="257"/>
  <c r="L5149" i="257"/>
  <c r="L5150" i="257"/>
  <c r="L5151" i="257"/>
  <c r="L5152" i="257"/>
  <c r="L5153" i="257"/>
  <c r="L5154" i="257"/>
  <c r="L5155" i="257"/>
  <c r="L5156" i="257"/>
  <c r="L5157" i="257"/>
  <c r="L5158" i="257"/>
  <c r="L5159" i="257"/>
  <c r="L5160" i="257"/>
  <c r="L5161" i="257"/>
  <c r="L5162" i="257"/>
  <c r="L5163" i="257"/>
  <c r="L5164" i="257"/>
  <c r="L5165" i="257"/>
  <c r="L5166" i="257"/>
  <c r="L5167" i="257"/>
  <c r="L5168" i="257"/>
  <c r="L5169" i="257"/>
  <c r="L5170" i="257"/>
  <c r="L5171" i="257"/>
  <c r="L5172" i="257"/>
  <c r="L5173" i="257"/>
  <c r="L5174" i="257"/>
  <c r="L5175" i="257"/>
  <c r="L5176" i="257"/>
  <c r="L5177" i="257"/>
  <c r="L5178" i="257"/>
  <c r="L5179" i="257"/>
  <c r="L5180" i="257"/>
  <c r="L5181" i="257"/>
  <c r="L5182" i="257"/>
  <c r="L5183" i="257"/>
  <c r="L5184" i="257"/>
  <c r="L5185" i="257"/>
  <c r="L5186" i="257"/>
  <c r="L5187" i="257"/>
  <c r="L5188" i="257"/>
  <c r="L5189" i="257"/>
  <c r="L5190" i="257"/>
  <c r="L5191" i="257"/>
  <c r="L5192" i="257"/>
  <c r="L5193" i="257"/>
  <c r="L5194" i="257"/>
  <c r="L5195" i="257"/>
  <c r="L5196" i="257"/>
  <c r="L5197" i="257"/>
  <c r="L5198" i="257"/>
  <c r="L5199" i="257"/>
  <c r="L5200" i="257"/>
  <c r="L5201" i="257"/>
  <c r="L5202" i="257"/>
  <c r="L5203" i="257"/>
  <c r="L5204" i="257"/>
  <c r="L5205" i="257"/>
  <c r="L5206" i="257"/>
  <c r="L5207" i="257"/>
  <c r="L5208" i="257"/>
  <c r="L5209" i="257"/>
  <c r="L5210" i="257"/>
  <c r="L5211" i="257"/>
  <c r="L5212" i="257"/>
  <c r="L5213" i="257"/>
  <c r="L5214" i="257"/>
  <c r="L5215" i="257"/>
  <c r="L5216" i="257"/>
  <c r="L5217" i="257"/>
  <c r="L5218" i="257"/>
  <c r="L5219" i="257"/>
  <c r="L5220" i="257"/>
  <c r="L5221" i="257"/>
  <c r="L5222" i="257"/>
  <c r="L5223" i="257"/>
  <c r="L5224" i="257"/>
  <c r="L5225" i="257"/>
  <c r="L5226" i="257"/>
  <c r="L5227" i="257"/>
  <c r="L5228" i="257"/>
  <c r="L5229" i="257"/>
  <c r="L5230" i="257"/>
  <c r="L5231" i="257"/>
  <c r="L5232" i="257"/>
  <c r="L5233" i="257"/>
  <c r="L5234" i="257"/>
  <c r="L5235" i="257"/>
  <c r="L5236" i="257"/>
  <c r="L5237" i="257"/>
  <c r="L5238" i="257"/>
  <c r="L5239" i="257"/>
  <c r="L5240" i="257"/>
  <c r="L5241" i="257"/>
  <c r="L5242" i="257"/>
  <c r="L5243" i="257"/>
  <c r="L5244" i="257"/>
  <c r="L5245" i="257"/>
  <c r="L5246" i="257"/>
  <c r="L5247" i="257"/>
  <c r="L5248" i="257"/>
  <c r="L5249" i="257"/>
  <c r="L5250" i="257"/>
  <c r="L5251" i="257"/>
  <c r="L5252" i="257"/>
  <c r="L5253" i="257"/>
  <c r="L5254" i="257"/>
  <c r="L5255" i="257"/>
  <c r="L5256" i="257"/>
  <c r="L5257" i="257"/>
  <c r="L5258" i="257"/>
  <c r="L5259" i="257"/>
  <c r="L5260" i="257"/>
  <c r="L5261" i="257"/>
  <c r="L5262" i="257"/>
  <c r="L5263" i="257"/>
  <c r="L5264" i="257"/>
  <c r="L5265" i="257"/>
  <c r="L5266" i="257"/>
  <c r="L5267" i="257"/>
  <c r="L5268" i="257"/>
  <c r="L5269" i="257"/>
  <c r="L5270" i="257"/>
  <c r="L5271" i="257"/>
  <c r="L5272" i="257"/>
  <c r="L5273" i="257"/>
  <c r="L5274" i="257"/>
  <c r="L5275" i="257"/>
  <c r="L5276" i="257"/>
  <c r="L5277" i="257"/>
  <c r="L5278" i="257"/>
  <c r="L5279" i="257"/>
  <c r="L5280" i="257"/>
  <c r="L5281" i="257"/>
  <c r="L5282" i="257"/>
  <c r="L5283" i="257"/>
  <c r="L5284" i="257"/>
  <c r="L5285" i="257"/>
  <c r="L5286" i="257"/>
  <c r="L5287" i="257"/>
  <c r="L5288" i="257"/>
  <c r="L5289" i="257"/>
  <c r="L5290" i="257"/>
  <c r="L5291" i="257"/>
  <c r="L5292" i="257"/>
  <c r="L5293" i="257"/>
  <c r="L5294" i="257"/>
  <c r="L5295" i="257"/>
  <c r="L5296" i="257"/>
  <c r="L5297" i="257"/>
  <c r="L5298" i="257"/>
  <c r="L5299" i="257"/>
  <c r="L5300" i="257"/>
  <c r="L5301" i="257"/>
  <c r="L5302" i="257"/>
  <c r="L5303" i="257"/>
  <c r="L5304" i="257"/>
  <c r="L5305" i="257"/>
  <c r="L5306" i="257"/>
  <c r="L5307" i="257"/>
  <c r="L5308" i="257"/>
  <c r="L5309" i="257"/>
  <c r="L5310" i="257"/>
  <c r="L5311" i="257"/>
  <c r="L5312" i="257"/>
  <c r="L5313" i="257"/>
  <c r="L5314" i="257"/>
  <c r="L5315" i="257"/>
  <c r="L5316" i="257"/>
  <c r="L5317" i="257"/>
  <c r="L5318" i="257"/>
  <c r="L5319" i="257"/>
  <c r="L5320" i="257"/>
  <c r="L5321" i="257"/>
  <c r="L5322" i="257"/>
  <c r="L5323" i="257"/>
  <c r="L5324" i="257"/>
  <c r="L5325" i="257"/>
  <c r="L5326" i="257"/>
  <c r="L5327" i="257"/>
  <c r="L5328" i="257"/>
  <c r="L5329" i="257"/>
  <c r="L5330" i="257"/>
  <c r="L5331" i="257"/>
  <c r="L5332" i="257"/>
  <c r="L5333" i="257"/>
  <c r="L5334" i="257"/>
  <c r="L5335" i="257"/>
  <c r="L5336" i="257"/>
  <c r="L5337" i="257"/>
  <c r="L5338" i="257"/>
  <c r="L5339" i="257"/>
  <c r="L5340" i="257"/>
  <c r="L5341" i="257"/>
  <c r="L5342" i="257"/>
  <c r="L5343" i="257"/>
  <c r="L5344" i="257"/>
  <c r="L5345" i="257"/>
  <c r="L5346" i="257"/>
  <c r="L5347" i="257"/>
  <c r="L5348" i="257"/>
  <c r="L5349" i="257"/>
  <c r="L5350" i="257"/>
  <c r="L5351" i="257"/>
  <c r="L5352" i="257"/>
  <c r="L5353" i="257"/>
  <c r="L5354" i="257"/>
  <c r="L5355" i="257"/>
  <c r="L5356" i="257"/>
  <c r="L5357" i="257"/>
  <c r="L5358" i="257"/>
  <c r="L5359" i="257"/>
  <c r="L5360" i="257"/>
  <c r="L5361" i="257"/>
  <c r="L5362" i="257"/>
  <c r="L5363" i="257"/>
  <c r="L5364" i="257"/>
  <c r="L5365" i="257"/>
  <c r="L5366" i="257"/>
  <c r="L5367" i="257"/>
  <c r="L5368" i="257"/>
  <c r="L5369" i="257"/>
  <c r="L5370" i="257"/>
  <c r="L5371" i="257"/>
  <c r="L5372" i="257"/>
  <c r="L5373" i="257"/>
  <c r="L5374" i="257"/>
  <c r="L5375" i="257"/>
  <c r="L5376" i="257"/>
  <c r="L5377" i="257"/>
  <c r="L5378" i="257"/>
  <c r="L5379" i="257"/>
  <c r="L5380" i="257"/>
  <c r="L5381" i="257"/>
  <c r="L5382" i="257"/>
  <c r="L5383" i="257"/>
  <c r="L5384" i="257"/>
  <c r="L5385" i="257"/>
  <c r="L5386" i="257"/>
  <c r="L5387" i="257"/>
  <c r="L5388" i="257"/>
  <c r="L5389" i="257"/>
  <c r="L5390" i="257"/>
  <c r="L5391" i="257"/>
  <c r="L5392" i="257"/>
  <c r="L5393" i="257"/>
  <c r="L5394" i="257"/>
  <c r="L5395" i="257"/>
  <c r="L5396" i="257"/>
  <c r="L5397" i="257"/>
  <c r="L5398" i="257"/>
  <c r="L5399" i="257"/>
  <c r="L5400" i="257"/>
  <c r="L5401" i="257"/>
  <c r="L5402" i="257"/>
  <c r="L5403" i="257"/>
  <c r="L5404" i="257"/>
  <c r="L5405" i="257"/>
  <c r="L5406" i="257"/>
  <c r="L5407" i="257"/>
  <c r="L5408" i="257"/>
  <c r="L5409" i="257"/>
  <c r="L5410" i="257"/>
  <c r="L5411" i="257"/>
  <c r="L5412" i="257"/>
  <c r="L5413" i="257"/>
  <c r="L5414" i="257"/>
  <c r="L5415" i="257"/>
  <c r="L5416" i="257"/>
  <c r="L5417" i="257"/>
  <c r="L5418" i="257"/>
  <c r="L5419" i="257"/>
  <c r="L5420" i="257"/>
  <c r="L5421" i="257"/>
  <c r="L5422" i="257"/>
  <c r="L5423" i="257"/>
  <c r="L5424" i="257"/>
  <c r="L5425" i="257"/>
  <c r="L5426" i="257"/>
  <c r="L5427" i="257"/>
  <c r="L5428" i="257"/>
  <c r="L5429" i="257"/>
  <c r="L5430" i="257"/>
  <c r="L5431" i="257"/>
  <c r="L5432" i="257"/>
  <c r="L5433" i="257"/>
  <c r="L5434" i="257"/>
  <c r="L5435" i="257"/>
  <c r="L5436" i="257"/>
  <c r="L5437" i="257"/>
  <c r="L5438" i="257"/>
  <c r="L5439" i="257"/>
  <c r="L5440" i="257"/>
  <c r="L5441" i="257"/>
  <c r="L5442" i="257"/>
  <c r="L5443" i="257"/>
  <c r="L5444" i="257"/>
  <c r="L5445" i="257"/>
  <c r="L5446" i="257"/>
  <c r="L5447" i="257"/>
  <c r="L5448" i="257"/>
  <c r="L5449" i="257"/>
  <c r="L5450" i="257"/>
  <c r="L5451" i="257"/>
  <c r="L5452" i="257"/>
  <c r="L5453" i="257"/>
  <c r="L5454" i="257"/>
  <c r="L5455" i="257"/>
  <c r="L5456" i="257"/>
  <c r="L5457" i="257"/>
  <c r="L5458" i="257"/>
  <c r="L5459" i="257"/>
  <c r="L5460" i="257"/>
  <c r="L5461" i="257"/>
  <c r="L5462" i="257"/>
  <c r="L5463" i="257"/>
  <c r="L5464" i="257"/>
  <c r="L5465" i="257"/>
  <c r="L5466" i="257"/>
  <c r="L5467" i="257"/>
  <c r="L5468" i="257"/>
  <c r="L5469" i="257"/>
  <c r="L5470" i="257"/>
  <c r="L5471" i="257"/>
  <c r="L5472" i="257"/>
  <c r="L5473" i="257"/>
  <c r="L5474" i="257"/>
  <c r="L5475" i="257"/>
  <c r="L5476" i="257"/>
  <c r="L5477" i="257"/>
  <c r="L5478" i="257"/>
  <c r="L5479" i="257"/>
  <c r="L5480" i="257"/>
  <c r="L5481" i="257"/>
  <c r="L5482" i="257"/>
  <c r="L5483" i="257"/>
  <c r="L5484" i="257"/>
  <c r="L5485" i="257"/>
  <c r="L5486" i="257"/>
  <c r="L5487" i="257"/>
  <c r="L5488" i="257"/>
  <c r="L5489" i="257"/>
  <c r="L5490" i="257"/>
  <c r="L5491" i="257"/>
  <c r="L5492" i="257"/>
  <c r="L5493" i="257"/>
  <c r="L5494" i="257"/>
  <c r="L5495" i="257"/>
  <c r="L5496" i="257"/>
  <c r="L5497" i="257"/>
  <c r="L5498" i="257"/>
  <c r="L5499" i="257"/>
  <c r="L5500" i="257"/>
  <c r="L5501" i="257"/>
  <c r="L5502" i="257"/>
  <c r="L5503" i="257"/>
  <c r="L5504" i="257"/>
  <c r="L5505" i="257"/>
  <c r="L5506" i="257"/>
  <c r="L5507" i="257"/>
  <c r="L5508" i="257"/>
  <c r="L5509" i="257"/>
  <c r="L5510" i="257"/>
  <c r="L5511" i="257"/>
  <c r="L5512" i="257"/>
  <c r="L5513" i="257"/>
  <c r="L5514" i="257"/>
  <c r="L5515" i="257"/>
  <c r="L5516" i="257"/>
  <c r="L5517" i="257"/>
  <c r="L5518" i="257"/>
  <c r="L5519" i="257"/>
  <c r="L5520" i="257"/>
  <c r="L5521" i="257"/>
  <c r="L5522" i="257"/>
  <c r="L5523" i="257"/>
  <c r="L5524" i="257"/>
  <c r="L5525" i="257"/>
  <c r="L5526" i="257"/>
  <c r="L5527" i="257"/>
  <c r="L5528" i="257"/>
  <c r="L5529" i="257"/>
  <c r="L5530" i="257"/>
  <c r="L5531" i="257"/>
  <c r="L5532" i="257"/>
  <c r="L5533" i="257"/>
  <c r="L5534" i="257"/>
  <c r="L5535" i="257"/>
  <c r="L5536" i="257"/>
  <c r="L5537" i="257"/>
  <c r="L5538" i="257"/>
  <c r="L5539" i="257"/>
  <c r="L5540" i="257"/>
  <c r="L5541" i="257"/>
  <c r="L5542" i="257"/>
  <c r="L5543" i="257"/>
  <c r="L5544" i="257"/>
  <c r="L5545" i="257"/>
  <c r="L5546" i="257"/>
  <c r="L5547" i="257"/>
  <c r="L5548" i="257"/>
  <c r="L5549" i="257"/>
  <c r="L5550" i="257"/>
  <c r="L5551" i="257"/>
  <c r="L5552" i="257"/>
  <c r="L5553" i="257"/>
  <c r="L5554" i="257"/>
  <c r="L5555" i="257"/>
  <c r="L5556" i="257"/>
  <c r="L5557" i="257"/>
  <c r="L5558" i="257"/>
  <c r="L5559" i="257"/>
  <c r="L5560" i="257"/>
  <c r="L5561" i="257"/>
  <c r="L5562" i="257"/>
  <c r="L5563" i="257"/>
  <c r="L5564" i="257"/>
  <c r="L5565" i="257"/>
  <c r="L5566" i="257"/>
  <c r="L5567" i="257"/>
  <c r="L5568" i="257"/>
  <c r="L5569" i="257"/>
  <c r="L5570" i="257"/>
  <c r="L5571" i="257"/>
  <c r="L5572" i="257"/>
  <c r="L5573" i="257"/>
  <c r="L5574" i="257"/>
  <c r="L5575" i="257"/>
  <c r="L5576" i="257"/>
  <c r="L5577" i="257"/>
  <c r="L5578" i="257"/>
  <c r="L5579" i="257"/>
  <c r="L5580" i="257"/>
  <c r="L5581" i="257"/>
  <c r="L5582" i="257"/>
  <c r="L5583" i="257"/>
  <c r="L5584" i="257"/>
  <c r="L5585" i="257"/>
  <c r="L5586" i="257"/>
  <c r="L5587" i="257"/>
  <c r="L5588" i="257"/>
  <c r="L5589" i="257"/>
  <c r="L5590" i="257"/>
  <c r="L5591" i="257"/>
  <c r="L5592" i="257"/>
  <c r="L5593" i="257"/>
  <c r="L5594" i="257"/>
  <c r="L5595" i="257"/>
  <c r="L5596" i="257"/>
  <c r="L5597" i="257"/>
  <c r="L5598" i="257"/>
  <c r="L5599" i="257"/>
  <c r="L5600" i="257"/>
  <c r="L5601" i="257"/>
  <c r="L5602" i="257"/>
  <c r="L5603" i="257"/>
  <c r="L5604" i="257"/>
  <c r="L5605" i="257"/>
  <c r="L5606" i="257"/>
  <c r="L5607" i="257"/>
  <c r="L5608" i="257"/>
  <c r="L5609" i="257"/>
  <c r="L5610" i="257"/>
  <c r="L5611" i="257"/>
  <c r="L5612" i="257"/>
  <c r="L5613" i="257"/>
  <c r="L5614" i="257"/>
  <c r="L5615" i="257"/>
  <c r="L5616" i="257"/>
  <c r="L5617" i="257"/>
  <c r="L5618" i="257"/>
  <c r="L5619" i="257"/>
  <c r="L5620" i="257"/>
  <c r="L5621" i="257"/>
  <c r="L5622" i="257"/>
  <c r="L5623" i="257"/>
  <c r="L5624" i="257"/>
  <c r="L5625" i="257"/>
  <c r="L5626" i="257"/>
  <c r="L5627" i="257"/>
  <c r="L5628" i="257"/>
  <c r="L5629" i="257"/>
  <c r="L5630" i="257"/>
  <c r="L5631" i="257"/>
  <c r="L5632" i="257"/>
  <c r="L5633" i="257"/>
  <c r="L5634" i="257"/>
  <c r="L5635" i="257"/>
  <c r="L5636" i="257"/>
  <c r="L5637" i="257"/>
  <c r="L5638" i="257"/>
  <c r="L5639" i="257"/>
  <c r="L5640" i="257"/>
  <c r="L5641" i="257"/>
  <c r="L5642" i="257"/>
  <c r="L5643" i="257"/>
  <c r="L5644" i="257"/>
  <c r="L5645" i="257"/>
  <c r="L5646" i="257"/>
  <c r="L5647" i="257"/>
  <c r="L5648" i="257"/>
  <c r="L5649" i="257"/>
  <c r="L5650" i="257"/>
  <c r="L5651" i="257"/>
  <c r="L5652" i="257"/>
  <c r="L5653" i="257"/>
  <c r="L5654" i="257"/>
  <c r="L5655" i="257"/>
  <c r="L5656" i="257"/>
  <c r="L5657" i="257"/>
  <c r="L5658" i="257"/>
  <c r="L5659" i="257"/>
  <c r="L5660" i="257"/>
  <c r="L5661" i="257"/>
  <c r="L5662" i="257"/>
  <c r="L5663" i="257"/>
  <c r="L5664" i="257"/>
  <c r="L5665" i="257"/>
  <c r="L5666" i="257"/>
  <c r="L5667" i="257"/>
  <c r="L5668" i="257"/>
  <c r="L5669" i="257"/>
  <c r="L5670" i="257"/>
  <c r="L5671" i="257"/>
  <c r="L5672" i="257"/>
  <c r="L5673" i="257"/>
  <c r="L5674" i="257"/>
  <c r="L5675" i="257"/>
  <c r="L5676" i="257"/>
  <c r="L5677" i="257"/>
  <c r="L5678" i="257"/>
  <c r="L5679" i="257"/>
  <c r="L5680" i="257"/>
  <c r="L5681" i="257"/>
  <c r="L5682" i="257"/>
  <c r="L5683" i="257"/>
  <c r="L5684" i="257"/>
  <c r="L5685" i="257"/>
  <c r="L5686" i="257"/>
  <c r="L5687" i="257"/>
  <c r="L5688" i="257"/>
  <c r="L5689" i="257"/>
  <c r="L5690" i="257"/>
  <c r="L5691" i="257"/>
  <c r="L5692" i="257"/>
  <c r="L5693" i="257"/>
  <c r="L5694" i="257"/>
  <c r="L5695" i="257"/>
  <c r="L5696" i="257"/>
  <c r="L5697" i="257"/>
  <c r="L5698" i="257"/>
  <c r="L5699" i="257"/>
  <c r="L5700" i="257"/>
  <c r="L5701" i="257"/>
  <c r="L5702" i="257"/>
  <c r="L5703" i="257"/>
  <c r="L5704" i="257"/>
  <c r="L5705" i="257"/>
  <c r="L5706" i="257"/>
  <c r="L5707" i="257"/>
  <c r="L5708" i="257"/>
  <c r="L5709" i="257"/>
  <c r="L5710" i="257"/>
  <c r="L5711" i="257"/>
  <c r="L5712" i="257"/>
  <c r="L5713" i="257"/>
  <c r="L5714" i="257"/>
  <c r="L5715" i="257"/>
  <c r="L5716" i="257"/>
  <c r="L5717" i="257"/>
  <c r="L5718" i="257"/>
  <c r="L5719" i="257"/>
  <c r="L5720" i="257"/>
  <c r="L5721" i="257"/>
  <c r="L5722" i="257"/>
  <c r="L5723" i="257"/>
  <c r="L5724" i="257"/>
  <c r="L5725" i="257"/>
  <c r="L5726" i="257"/>
  <c r="L5727" i="257"/>
  <c r="L5728" i="257"/>
  <c r="L5729" i="257"/>
  <c r="L5730" i="257"/>
  <c r="L5731" i="257"/>
  <c r="L5732" i="257"/>
  <c r="L5733" i="257"/>
  <c r="L5734" i="257"/>
  <c r="L5735" i="257"/>
  <c r="L5736" i="257"/>
  <c r="L5737" i="257"/>
  <c r="L5738" i="257"/>
  <c r="L5739" i="257"/>
  <c r="L5740" i="257"/>
  <c r="L5741" i="257"/>
  <c r="L5742" i="257"/>
  <c r="L5743" i="257"/>
  <c r="L5744" i="257"/>
  <c r="L5745" i="257"/>
  <c r="L5746" i="257"/>
  <c r="L5747" i="257"/>
  <c r="L5748" i="257"/>
  <c r="L5749" i="257"/>
  <c r="L5750" i="257"/>
  <c r="L5751" i="257"/>
  <c r="L5752" i="257"/>
  <c r="L5753" i="257"/>
  <c r="L5754" i="257"/>
  <c r="L5755" i="257"/>
  <c r="L5756" i="257"/>
  <c r="L5757" i="257"/>
  <c r="L5758" i="257"/>
  <c r="L5759" i="257"/>
  <c r="L5760" i="257"/>
  <c r="L5761" i="257"/>
  <c r="L5762" i="257"/>
  <c r="L5763" i="257"/>
  <c r="L5764" i="257"/>
  <c r="L5765" i="257"/>
  <c r="L5766" i="257"/>
  <c r="L5767" i="257"/>
  <c r="L5768" i="257"/>
  <c r="L5769" i="257"/>
  <c r="L5770" i="257"/>
  <c r="L5771" i="257"/>
  <c r="L5772" i="257"/>
  <c r="L5773" i="257"/>
  <c r="L5774" i="257"/>
  <c r="L5775" i="257"/>
  <c r="L5776" i="257"/>
  <c r="L5777" i="257"/>
  <c r="L5778" i="257"/>
  <c r="L5779" i="257"/>
  <c r="L5780" i="257"/>
  <c r="L5781" i="257"/>
  <c r="L5782" i="257"/>
  <c r="L5783" i="257"/>
  <c r="L5784" i="257"/>
  <c r="L5785" i="257"/>
  <c r="L5786" i="257"/>
  <c r="L5787" i="257"/>
  <c r="L5788" i="257"/>
  <c r="L5789" i="257"/>
  <c r="L5790" i="257"/>
  <c r="L5791" i="257"/>
  <c r="L5792" i="257"/>
  <c r="L5793" i="257"/>
  <c r="L5794" i="257"/>
  <c r="L5795" i="257"/>
  <c r="L5796" i="257"/>
  <c r="L5797" i="257"/>
  <c r="L5798" i="257"/>
  <c r="L5799" i="257"/>
  <c r="L5800" i="257"/>
  <c r="L5801" i="257"/>
  <c r="L5802" i="257"/>
  <c r="L5803" i="257"/>
  <c r="L5804" i="257"/>
  <c r="L5805" i="257"/>
  <c r="L5806" i="257"/>
  <c r="L5807" i="257"/>
  <c r="L5808" i="257"/>
  <c r="L5809" i="257"/>
  <c r="L5810" i="257"/>
  <c r="L5811" i="257"/>
  <c r="L5812" i="257"/>
  <c r="L5813" i="257"/>
  <c r="L5814" i="257"/>
  <c r="L5815" i="257"/>
  <c r="L5816" i="257"/>
  <c r="L5817" i="257"/>
  <c r="L5818" i="257"/>
  <c r="L5819" i="257"/>
  <c r="L5820" i="257"/>
  <c r="L5821" i="257"/>
  <c r="L5822" i="257"/>
  <c r="L5823" i="257"/>
  <c r="L5824" i="257"/>
  <c r="L5825" i="257"/>
  <c r="L5826" i="257"/>
  <c r="L5827" i="257"/>
  <c r="L5828" i="257"/>
  <c r="L5829" i="257"/>
  <c r="L5830" i="257"/>
  <c r="L5831" i="257"/>
  <c r="L5832" i="257"/>
  <c r="L5833" i="257"/>
  <c r="L5834" i="257"/>
  <c r="L5835" i="257"/>
  <c r="L5836" i="257"/>
  <c r="L5837" i="257"/>
  <c r="L5838" i="257"/>
  <c r="L5839" i="257"/>
  <c r="L5840" i="257"/>
  <c r="L5841" i="257"/>
  <c r="L5842" i="257"/>
  <c r="L5843" i="257"/>
  <c r="L5844" i="257"/>
  <c r="L5845" i="257"/>
  <c r="L5846" i="257"/>
  <c r="L5847" i="257"/>
  <c r="L5848" i="257"/>
  <c r="L5849" i="257"/>
  <c r="L5850" i="257"/>
  <c r="L5851" i="257"/>
  <c r="L5852" i="257"/>
  <c r="L5853" i="257"/>
  <c r="L5854" i="257"/>
  <c r="L5855" i="257"/>
  <c r="L5856" i="257"/>
  <c r="L5857" i="257"/>
  <c r="L5858" i="257"/>
  <c r="L5859" i="257"/>
  <c r="L5860" i="257"/>
  <c r="L5861" i="257"/>
  <c r="L5862" i="257"/>
  <c r="L5863" i="257"/>
  <c r="L5864" i="257"/>
  <c r="L5865" i="257"/>
  <c r="L5866" i="257"/>
  <c r="L5867" i="257"/>
  <c r="L5868" i="257"/>
  <c r="L5869" i="257"/>
  <c r="L5870" i="257"/>
  <c r="L5871" i="257"/>
  <c r="L5872" i="257"/>
  <c r="L5873" i="257"/>
  <c r="L5874" i="257"/>
  <c r="L5875" i="257"/>
  <c r="L5876" i="257"/>
  <c r="L5877" i="257"/>
  <c r="L5878" i="257"/>
  <c r="L5879" i="257"/>
  <c r="L5880" i="257"/>
  <c r="L5881" i="257"/>
  <c r="L5882" i="257"/>
  <c r="L5883" i="257"/>
  <c r="L5884" i="257"/>
  <c r="L5885" i="257"/>
  <c r="L5886" i="257"/>
  <c r="L5887" i="257"/>
  <c r="L5888" i="257"/>
  <c r="L5889" i="257"/>
  <c r="L5890" i="257"/>
  <c r="L5891" i="257"/>
  <c r="L5892" i="257"/>
  <c r="L5893" i="257"/>
  <c r="L5894" i="257"/>
  <c r="L5895" i="257"/>
  <c r="L5896" i="257"/>
  <c r="L5897" i="257"/>
  <c r="L5898" i="257"/>
  <c r="L5899" i="257"/>
  <c r="L5900" i="257"/>
  <c r="L5901" i="257"/>
  <c r="L5902" i="257"/>
  <c r="L5903" i="257"/>
  <c r="L5904" i="257"/>
  <c r="L5905" i="257"/>
  <c r="L5906" i="257"/>
  <c r="L5907" i="257"/>
  <c r="L5908" i="257"/>
  <c r="L5909" i="257"/>
  <c r="L5910" i="257"/>
  <c r="L5911" i="257"/>
  <c r="L5912" i="257"/>
  <c r="L5913" i="257"/>
  <c r="L5914" i="257"/>
  <c r="L5915" i="257"/>
  <c r="L5916" i="257"/>
  <c r="L5917" i="257"/>
  <c r="L5918" i="257"/>
  <c r="L5919" i="257"/>
  <c r="L5920" i="257"/>
  <c r="L5921" i="257"/>
  <c r="L5922" i="257"/>
  <c r="L5923" i="257"/>
  <c r="L5924" i="257"/>
  <c r="L5925" i="257"/>
  <c r="L5926" i="257"/>
  <c r="L5927" i="257"/>
  <c r="L5928" i="257"/>
  <c r="L5929" i="257"/>
  <c r="L5930" i="257"/>
  <c r="L5931" i="257"/>
  <c r="L5932" i="257"/>
  <c r="L5933" i="257"/>
  <c r="L5934" i="257"/>
  <c r="L5935" i="257"/>
  <c r="L5936" i="257"/>
  <c r="L5937" i="257"/>
  <c r="L5938" i="257"/>
  <c r="L5939" i="257"/>
  <c r="L5940" i="257"/>
  <c r="L5941" i="257"/>
  <c r="L5942" i="257"/>
  <c r="L5943" i="257"/>
  <c r="L5944" i="257"/>
  <c r="L5945" i="257"/>
  <c r="L5946" i="257"/>
  <c r="L5947" i="257"/>
  <c r="L5948" i="257"/>
  <c r="L5949" i="257"/>
  <c r="L5950" i="257"/>
  <c r="L5951" i="257"/>
  <c r="L5952" i="257"/>
  <c r="L5953" i="257"/>
  <c r="L5954" i="257"/>
  <c r="L5955" i="257"/>
  <c r="L5956" i="257"/>
  <c r="L5957" i="257"/>
  <c r="L5958" i="257"/>
  <c r="L5959" i="257"/>
  <c r="L5960" i="257"/>
  <c r="L5961" i="257"/>
  <c r="L5962" i="257"/>
  <c r="L5963" i="257"/>
  <c r="L5964" i="257"/>
  <c r="L5965" i="257"/>
  <c r="L5966" i="257"/>
  <c r="L5967" i="257"/>
  <c r="L5968" i="257"/>
  <c r="L5969" i="257"/>
  <c r="L5970" i="257"/>
  <c r="L5971" i="257"/>
  <c r="L5972" i="257"/>
  <c r="L5973" i="257"/>
  <c r="L5974" i="257"/>
  <c r="L5975" i="257"/>
  <c r="L5976" i="257"/>
  <c r="L5977" i="257"/>
  <c r="L5978" i="257"/>
  <c r="L5979" i="257"/>
  <c r="L5980" i="257"/>
  <c r="L5981" i="257"/>
  <c r="L5982" i="257"/>
  <c r="L5983" i="257"/>
  <c r="L5984" i="257"/>
  <c r="L5985" i="257"/>
  <c r="L5986" i="257"/>
  <c r="L5987" i="257"/>
  <c r="L5988" i="257"/>
  <c r="L5989" i="257"/>
  <c r="L5990" i="257"/>
  <c r="L5991" i="257"/>
  <c r="L5992" i="257"/>
  <c r="L5993" i="257"/>
  <c r="L5994" i="257"/>
  <c r="L5995" i="257"/>
  <c r="L5996" i="257"/>
  <c r="L5997" i="257"/>
  <c r="L5998" i="257"/>
  <c r="L5999" i="257"/>
  <c r="L6000" i="257"/>
  <c r="L6001" i="257"/>
  <c r="L6002" i="257"/>
  <c r="L6003" i="257"/>
  <c r="L6004" i="257"/>
  <c r="L6005" i="257"/>
  <c r="L6006" i="257"/>
  <c r="L6007" i="257"/>
  <c r="L6008" i="257"/>
  <c r="L6009" i="257"/>
  <c r="L6010" i="257"/>
  <c r="L6011" i="257"/>
  <c r="L6012" i="257"/>
  <c r="L6013" i="257"/>
  <c r="L6014" i="257"/>
  <c r="L6015" i="257"/>
  <c r="L6016" i="257"/>
  <c r="L6017" i="257"/>
  <c r="L6018" i="257"/>
  <c r="L6019" i="257"/>
  <c r="L6020" i="257"/>
  <c r="L6021" i="257"/>
  <c r="L6022" i="257"/>
  <c r="L6023" i="257"/>
  <c r="L6024" i="257"/>
  <c r="L6025" i="257"/>
  <c r="L6026" i="257"/>
  <c r="L6027" i="257"/>
  <c r="L6028" i="257"/>
  <c r="L6029" i="257"/>
  <c r="L6030" i="257"/>
  <c r="L6031" i="257"/>
  <c r="L6032" i="257"/>
  <c r="L6033" i="257"/>
  <c r="L6034" i="257"/>
  <c r="L6035" i="257"/>
  <c r="L6036" i="257"/>
  <c r="L6037" i="257"/>
  <c r="L6038" i="257"/>
  <c r="L6039" i="257"/>
  <c r="L6040" i="257"/>
  <c r="L6041" i="257"/>
  <c r="L6042" i="257"/>
  <c r="L6043" i="257"/>
  <c r="L6044" i="257"/>
  <c r="L6045" i="257"/>
  <c r="L6046" i="257"/>
  <c r="L6047" i="257"/>
  <c r="L6048" i="257"/>
  <c r="L6049" i="257"/>
  <c r="L6050" i="257"/>
  <c r="L6051" i="257"/>
  <c r="L6052" i="257"/>
  <c r="L6053" i="257"/>
  <c r="L6054" i="257"/>
  <c r="L6055" i="257"/>
  <c r="L6056" i="257"/>
  <c r="L6057" i="257"/>
  <c r="L6058" i="257"/>
  <c r="L6059" i="257"/>
  <c r="L6060" i="257"/>
  <c r="L6061" i="257"/>
  <c r="L6062" i="257"/>
  <c r="L6063" i="257"/>
  <c r="L6064" i="257"/>
  <c r="L6065" i="257"/>
  <c r="L6066" i="257"/>
  <c r="L6067" i="257"/>
  <c r="L6068" i="257"/>
  <c r="L6069" i="257"/>
  <c r="L6070" i="257"/>
  <c r="L6071" i="257"/>
  <c r="L6072" i="257"/>
  <c r="L6073" i="257"/>
  <c r="L6074" i="257"/>
  <c r="L6075" i="257"/>
  <c r="L6076" i="257"/>
  <c r="L6077" i="257"/>
  <c r="L6078" i="257"/>
  <c r="L6079" i="257"/>
  <c r="L6080" i="257"/>
  <c r="L6081" i="257"/>
  <c r="L6082" i="257"/>
  <c r="L6083" i="257"/>
  <c r="L6084" i="257"/>
  <c r="L6085" i="257"/>
  <c r="L6086" i="257"/>
  <c r="L6087" i="257"/>
  <c r="L6088" i="257"/>
  <c r="L6089" i="257"/>
  <c r="L6090" i="257"/>
  <c r="L6091" i="257"/>
  <c r="L6092" i="257"/>
  <c r="L6093" i="257"/>
  <c r="L6094" i="257"/>
  <c r="L6095" i="257"/>
  <c r="L6096" i="257"/>
  <c r="L6097" i="257"/>
  <c r="L6098" i="257"/>
  <c r="L6099" i="257"/>
  <c r="L6100" i="257"/>
  <c r="L6101" i="257"/>
  <c r="L6102" i="257"/>
  <c r="L6103" i="257"/>
  <c r="L6104" i="257"/>
  <c r="L6105" i="257"/>
  <c r="L6106" i="257"/>
  <c r="L6107" i="257"/>
  <c r="L6108" i="257"/>
  <c r="L6109" i="257"/>
  <c r="L6110" i="257"/>
  <c r="L6111" i="257"/>
  <c r="L6112" i="257"/>
  <c r="L6113" i="257"/>
  <c r="L6114" i="257"/>
  <c r="L6115" i="257"/>
  <c r="L6116" i="257"/>
  <c r="L6117" i="257"/>
  <c r="L6118" i="257"/>
  <c r="L6119" i="257"/>
  <c r="L6120" i="257"/>
  <c r="L6121" i="257"/>
  <c r="L6122" i="257"/>
  <c r="L6123" i="257"/>
  <c r="L6124" i="257"/>
  <c r="L6125" i="257"/>
  <c r="L6126" i="257"/>
  <c r="L6127" i="257"/>
  <c r="L6128" i="257"/>
  <c r="L6129" i="257"/>
  <c r="L6130" i="257"/>
  <c r="L6131" i="257"/>
  <c r="L6132" i="257"/>
  <c r="L6133" i="257"/>
  <c r="L6134" i="257"/>
  <c r="L6135" i="257"/>
  <c r="L6136" i="257"/>
  <c r="L6137" i="257"/>
  <c r="L6138" i="257"/>
  <c r="L6139" i="257"/>
  <c r="L6140" i="257"/>
  <c r="L6141" i="257"/>
  <c r="L6142" i="257"/>
  <c r="L6143" i="257"/>
  <c r="L6144" i="257"/>
  <c r="L6145" i="257"/>
  <c r="L6146" i="257"/>
  <c r="L6147" i="257"/>
  <c r="L6148" i="257"/>
  <c r="L6149" i="257"/>
  <c r="L6150" i="257"/>
  <c r="L6151" i="257"/>
  <c r="L6152" i="257"/>
  <c r="L6153" i="257"/>
  <c r="L6154" i="257"/>
  <c r="L6155" i="257"/>
  <c r="L6156" i="257"/>
  <c r="L6157" i="257"/>
  <c r="L6158" i="257"/>
  <c r="L6159" i="257"/>
  <c r="L6160" i="257"/>
  <c r="L6161" i="257"/>
  <c r="L6162" i="257"/>
  <c r="L6163" i="257"/>
  <c r="L6164" i="257"/>
  <c r="L6165" i="257"/>
  <c r="L6166" i="257"/>
  <c r="L6167" i="257"/>
  <c r="L6168" i="257"/>
  <c r="L6169" i="257"/>
  <c r="L6170" i="257"/>
  <c r="L6171" i="257"/>
  <c r="L6172" i="257"/>
  <c r="L6173" i="257"/>
  <c r="L6174" i="257"/>
  <c r="L6175" i="257"/>
  <c r="L6176" i="257"/>
  <c r="L6177" i="257"/>
  <c r="L6178" i="257"/>
  <c r="L6179" i="257"/>
  <c r="L6180" i="257"/>
  <c r="L6181" i="257"/>
  <c r="L6182" i="257"/>
  <c r="L6183" i="257"/>
  <c r="L6184" i="257"/>
  <c r="L6185" i="257"/>
  <c r="L6186" i="257"/>
  <c r="L6187" i="257"/>
  <c r="L6188" i="257"/>
  <c r="L6189" i="257"/>
  <c r="L6190" i="257"/>
  <c r="L6191" i="257"/>
  <c r="L6192" i="257"/>
  <c r="L6193" i="257"/>
  <c r="L6194" i="257"/>
  <c r="L6195" i="257"/>
  <c r="L6196" i="257"/>
  <c r="L6197" i="257"/>
  <c r="L6198" i="257"/>
  <c r="L6199" i="257"/>
  <c r="L6200" i="257"/>
  <c r="L6201" i="257"/>
  <c r="L6202" i="257"/>
  <c r="L6203" i="257"/>
  <c r="L6204" i="257"/>
  <c r="L6205" i="257"/>
  <c r="L6206" i="257"/>
  <c r="L6207" i="257"/>
  <c r="L6208" i="257"/>
  <c r="L6209" i="257"/>
  <c r="L6210" i="257"/>
  <c r="L6211" i="257"/>
  <c r="L6212" i="257"/>
  <c r="L6213" i="257"/>
  <c r="L6214" i="257"/>
  <c r="L6215" i="257"/>
  <c r="L6216" i="257"/>
  <c r="L6217" i="257"/>
  <c r="L6218" i="257"/>
  <c r="L6219" i="257"/>
  <c r="L6220" i="257"/>
  <c r="L6221" i="257"/>
  <c r="L6222" i="257"/>
  <c r="L6223" i="257"/>
  <c r="L6224" i="257"/>
  <c r="L6225" i="257"/>
  <c r="L6226" i="257"/>
  <c r="L6227" i="257"/>
  <c r="L6228" i="257"/>
  <c r="L6229" i="257"/>
  <c r="L6230" i="257"/>
  <c r="L6231" i="257"/>
  <c r="L6232" i="257"/>
  <c r="L6233" i="257"/>
  <c r="L6234" i="257"/>
  <c r="L6235" i="257"/>
  <c r="L6236" i="257"/>
  <c r="L6237" i="257"/>
  <c r="L6238" i="257"/>
  <c r="L6239" i="257"/>
  <c r="L6240" i="257"/>
  <c r="L6241" i="257"/>
  <c r="L6242" i="257"/>
  <c r="L6243" i="257"/>
  <c r="L6244" i="257"/>
  <c r="L6245" i="257"/>
  <c r="L6246" i="257"/>
  <c r="L6247" i="257"/>
  <c r="L6248" i="257"/>
  <c r="L6249" i="257"/>
  <c r="L6250" i="257"/>
  <c r="L6251" i="257"/>
  <c r="L6252" i="257"/>
  <c r="L6253" i="257"/>
  <c r="L6254" i="257"/>
  <c r="L6255" i="257"/>
  <c r="L6256" i="257"/>
  <c r="L6257" i="257"/>
  <c r="L6258" i="257"/>
  <c r="L6259" i="257"/>
  <c r="L6260" i="257"/>
  <c r="L6261" i="257"/>
  <c r="L6262" i="257"/>
  <c r="L6263" i="257"/>
  <c r="L6264" i="257"/>
  <c r="L6265" i="257"/>
  <c r="L6266" i="257"/>
  <c r="L6267" i="257"/>
  <c r="L6268" i="257"/>
  <c r="L6269" i="257"/>
  <c r="L6270" i="257"/>
  <c r="L6271" i="257"/>
  <c r="L6272" i="257"/>
  <c r="L6273" i="257"/>
  <c r="L6274" i="257"/>
  <c r="L6275" i="257"/>
  <c r="L6276" i="257"/>
  <c r="L6277" i="257"/>
  <c r="L6278" i="257"/>
  <c r="L6279" i="257"/>
  <c r="L6280" i="257"/>
  <c r="L6281" i="257"/>
  <c r="L6282" i="257"/>
  <c r="L6283" i="257"/>
  <c r="L6284" i="257"/>
  <c r="L6285" i="257"/>
  <c r="L6286" i="257"/>
  <c r="L6287" i="257"/>
  <c r="L6288" i="257"/>
  <c r="L6289" i="257"/>
  <c r="L6290" i="257"/>
  <c r="L6291" i="257"/>
  <c r="L6292" i="257"/>
  <c r="L6293" i="257"/>
  <c r="L6294" i="257"/>
  <c r="L6295" i="257"/>
  <c r="L6296" i="257"/>
  <c r="L6297" i="257"/>
  <c r="L6298" i="257"/>
  <c r="L6299" i="257"/>
  <c r="L6300" i="257"/>
  <c r="L6301" i="257"/>
  <c r="L6302" i="257"/>
  <c r="L6303" i="257"/>
  <c r="L6304" i="257"/>
  <c r="L6305" i="257"/>
  <c r="L6306" i="257"/>
  <c r="L6307" i="257"/>
  <c r="L6308" i="257"/>
  <c r="L6309" i="257"/>
  <c r="L6310" i="257"/>
  <c r="L6311" i="257"/>
  <c r="L6312" i="257"/>
  <c r="L6313" i="257"/>
  <c r="L6314" i="257"/>
  <c r="L6315" i="257"/>
  <c r="L6316" i="257"/>
  <c r="L6317" i="257"/>
  <c r="L6318" i="257"/>
  <c r="L6319" i="257"/>
  <c r="L6320" i="257"/>
  <c r="L6321" i="257"/>
  <c r="L6322" i="257"/>
  <c r="L6323" i="257"/>
  <c r="L6324" i="257"/>
  <c r="L6325" i="257"/>
  <c r="L6326" i="257"/>
  <c r="L6327" i="257"/>
  <c r="L6328" i="257"/>
  <c r="L6329" i="257"/>
  <c r="L6330" i="257"/>
  <c r="L6331" i="257"/>
  <c r="L6332" i="257"/>
  <c r="L6333" i="257"/>
  <c r="L6334" i="257"/>
  <c r="L6335" i="257"/>
  <c r="L6336" i="257"/>
  <c r="L6337" i="257"/>
  <c r="L6338" i="257"/>
  <c r="L6339" i="257"/>
  <c r="L6340" i="257"/>
  <c r="L6341" i="257"/>
  <c r="L6342" i="257"/>
  <c r="L6343" i="257"/>
  <c r="L6344" i="257"/>
  <c r="L6345" i="257"/>
  <c r="L6346" i="257"/>
  <c r="L6347" i="257"/>
  <c r="L6348" i="257"/>
  <c r="L6349" i="257"/>
  <c r="L6350" i="257"/>
  <c r="L6351" i="257"/>
  <c r="L6352" i="257"/>
  <c r="L6353" i="257"/>
  <c r="L6354" i="257"/>
  <c r="L6355" i="257"/>
  <c r="L6356" i="257"/>
  <c r="L6357" i="257"/>
  <c r="L6358" i="257"/>
  <c r="L6359" i="257"/>
  <c r="L6360" i="257"/>
  <c r="L6361" i="257"/>
  <c r="L6362" i="257"/>
  <c r="L6363" i="257"/>
  <c r="L6364" i="257"/>
  <c r="L6365" i="257"/>
  <c r="L6366" i="257"/>
  <c r="L6367" i="257"/>
  <c r="L6368" i="257"/>
  <c r="L6369" i="257"/>
  <c r="L6370" i="257"/>
  <c r="L6371" i="257"/>
  <c r="L6372" i="257"/>
  <c r="L6373" i="257"/>
  <c r="L6374" i="257"/>
  <c r="L6375" i="257"/>
  <c r="L6376" i="257"/>
  <c r="L6377" i="257"/>
  <c r="L6378" i="257"/>
  <c r="L6379" i="257"/>
  <c r="L6380" i="257"/>
  <c r="L6381" i="257"/>
  <c r="L6382" i="257"/>
  <c r="L6383" i="257"/>
  <c r="L6384" i="257"/>
  <c r="L6385" i="257"/>
  <c r="L6386" i="257"/>
  <c r="L6387" i="257"/>
  <c r="L6388" i="257"/>
  <c r="L6389" i="257"/>
  <c r="L6390" i="257"/>
  <c r="L6391" i="257"/>
  <c r="L6392" i="257"/>
  <c r="L6393" i="257"/>
  <c r="L6394" i="257"/>
  <c r="L6395" i="257"/>
  <c r="L6396" i="257"/>
  <c r="L6397" i="257"/>
  <c r="L6398" i="257"/>
  <c r="L6399" i="257"/>
  <c r="L6400" i="257"/>
  <c r="L6401" i="257"/>
  <c r="L6402" i="257"/>
  <c r="L6403" i="257"/>
  <c r="L6404" i="257"/>
  <c r="L6405" i="257"/>
  <c r="L6406" i="257"/>
  <c r="L6407" i="257"/>
  <c r="L6408" i="257"/>
  <c r="L6409" i="257"/>
  <c r="L6410" i="257"/>
  <c r="L6411" i="257"/>
  <c r="L6412" i="257"/>
  <c r="L6413" i="257"/>
  <c r="L6414" i="257"/>
  <c r="L6415" i="257"/>
  <c r="L6416" i="257"/>
  <c r="L6417" i="257"/>
  <c r="L6418" i="257"/>
  <c r="L6419" i="257"/>
  <c r="L6420" i="257"/>
  <c r="L6421" i="257"/>
  <c r="L6422" i="257"/>
  <c r="L6423" i="257"/>
  <c r="L6424" i="257"/>
  <c r="L6425" i="257"/>
  <c r="L6426" i="257"/>
  <c r="L6427" i="257"/>
  <c r="L6428" i="257"/>
  <c r="L6429" i="257"/>
  <c r="L6430" i="257"/>
  <c r="L6431" i="257"/>
  <c r="L6432" i="257"/>
  <c r="L6433" i="257"/>
  <c r="L6434" i="257"/>
  <c r="L6435" i="257"/>
  <c r="L6436" i="257"/>
  <c r="L6437" i="257"/>
  <c r="L6438" i="257"/>
  <c r="L6439" i="257"/>
  <c r="L6440" i="257"/>
  <c r="L6441" i="257"/>
  <c r="L6442" i="257"/>
  <c r="L6443" i="257"/>
  <c r="L6444" i="257"/>
  <c r="L6445" i="257"/>
  <c r="L6446" i="257"/>
  <c r="L6447" i="257"/>
  <c r="L6448" i="257"/>
  <c r="L6449" i="257"/>
  <c r="L6450" i="257"/>
  <c r="L6451" i="257"/>
  <c r="L6452" i="257"/>
  <c r="L6453" i="257"/>
  <c r="L6454" i="257"/>
  <c r="L6455" i="257"/>
  <c r="L6456" i="257"/>
  <c r="L6457" i="257"/>
  <c r="L6458" i="257"/>
  <c r="L6459" i="257"/>
  <c r="L6460" i="257"/>
  <c r="L6461" i="257"/>
  <c r="L6462" i="257"/>
  <c r="L6463" i="257"/>
  <c r="L6464" i="257"/>
  <c r="L6465" i="257"/>
  <c r="L6466" i="257"/>
  <c r="L6467" i="257"/>
  <c r="L6468" i="257"/>
  <c r="L6469" i="257"/>
  <c r="L6470" i="257"/>
  <c r="L6471" i="257"/>
  <c r="L6472" i="257"/>
  <c r="L6473" i="257"/>
  <c r="L6474" i="257"/>
  <c r="L6475" i="257"/>
  <c r="L6476" i="257"/>
  <c r="L6477" i="257"/>
  <c r="L6478" i="257"/>
  <c r="L6479" i="257"/>
  <c r="L6480" i="257"/>
  <c r="L6481" i="257"/>
  <c r="L6482" i="257"/>
  <c r="L6483" i="257"/>
  <c r="L6484" i="257"/>
  <c r="L6485" i="257"/>
  <c r="L6486" i="257"/>
  <c r="L6487" i="257"/>
  <c r="L6488" i="257"/>
  <c r="L6489" i="257"/>
  <c r="L6490" i="257"/>
  <c r="L6491" i="257"/>
  <c r="L6492" i="257"/>
  <c r="L6493" i="257"/>
  <c r="L6494" i="257"/>
  <c r="L6495" i="257"/>
  <c r="L6496" i="257"/>
  <c r="L6497" i="257"/>
  <c r="L6498" i="257"/>
  <c r="L6499" i="257"/>
  <c r="L6500" i="257"/>
  <c r="L6501" i="257"/>
  <c r="L6502" i="257"/>
  <c r="L6503" i="257"/>
  <c r="L6504" i="257"/>
  <c r="L6505" i="257"/>
  <c r="L6506" i="257"/>
  <c r="L6507" i="257"/>
  <c r="L6508" i="257"/>
  <c r="L6509" i="257"/>
  <c r="L6510" i="257"/>
  <c r="L6511" i="257"/>
  <c r="L6512" i="257"/>
  <c r="L6513" i="257"/>
  <c r="L6514" i="257"/>
  <c r="L6515" i="257"/>
  <c r="L6516" i="257"/>
  <c r="L6517" i="257"/>
  <c r="L6518" i="257"/>
  <c r="L6519" i="257"/>
  <c r="L6520" i="257"/>
  <c r="L6521" i="257"/>
  <c r="L6522" i="257"/>
  <c r="L6523" i="257"/>
  <c r="L6524" i="257"/>
  <c r="L6525" i="257"/>
  <c r="L6526" i="257"/>
  <c r="L6527" i="257"/>
  <c r="L6528" i="257"/>
  <c r="L6529" i="257"/>
  <c r="L6530" i="257"/>
  <c r="L6531" i="257"/>
  <c r="L6532" i="257"/>
  <c r="L6533" i="257"/>
  <c r="L6534" i="257"/>
  <c r="L6535" i="257"/>
  <c r="L6536" i="257"/>
  <c r="L6537" i="257"/>
  <c r="L6538" i="257"/>
  <c r="L6539" i="257"/>
  <c r="L6540" i="257"/>
  <c r="L6541" i="257"/>
  <c r="L6542" i="257"/>
  <c r="L6543" i="257"/>
  <c r="L6544" i="257"/>
  <c r="L6545" i="257"/>
  <c r="L6546" i="257"/>
  <c r="L6547" i="257"/>
  <c r="L6548" i="257"/>
  <c r="L6549" i="257"/>
  <c r="L6550" i="257"/>
  <c r="L6551" i="257"/>
  <c r="L6552" i="257"/>
  <c r="L6553" i="257"/>
  <c r="L6554" i="257"/>
  <c r="L6555" i="257"/>
  <c r="L6556" i="257"/>
  <c r="L6557" i="257"/>
  <c r="L6558" i="257"/>
  <c r="L6559" i="257"/>
  <c r="L6560" i="257"/>
  <c r="L6561" i="257"/>
  <c r="L6562" i="257"/>
  <c r="L6563" i="257"/>
  <c r="L6564" i="257"/>
  <c r="L6565" i="257"/>
  <c r="L6566" i="257"/>
  <c r="L6567" i="257"/>
  <c r="L6568" i="257"/>
  <c r="L6569" i="257"/>
  <c r="L6570" i="257"/>
  <c r="L6571" i="257"/>
  <c r="L6572" i="257"/>
  <c r="L6573" i="257"/>
  <c r="L6574" i="257"/>
  <c r="L6575" i="257"/>
  <c r="L6576" i="257"/>
  <c r="L6577" i="257"/>
  <c r="L6578" i="257"/>
  <c r="L6579" i="257"/>
  <c r="L6580" i="257"/>
  <c r="L6581" i="257"/>
  <c r="L6582" i="257"/>
  <c r="L6583" i="257"/>
  <c r="L6584" i="257"/>
  <c r="L6585" i="257"/>
  <c r="L6586" i="257"/>
  <c r="L6587" i="257"/>
  <c r="L6588" i="257"/>
  <c r="L6589" i="257"/>
  <c r="L6590" i="257"/>
  <c r="L6591" i="257"/>
  <c r="L6592" i="257"/>
  <c r="L6593" i="257"/>
  <c r="L6594" i="257"/>
  <c r="L6595" i="257"/>
  <c r="L6596" i="257"/>
  <c r="L6597" i="257"/>
  <c r="L6598" i="257"/>
  <c r="L6599" i="257"/>
  <c r="L6600" i="257"/>
  <c r="L6601" i="257"/>
  <c r="L6602" i="257"/>
  <c r="L6603" i="257"/>
  <c r="L6604" i="257"/>
  <c r="L6605" i="257"/>
  <c r="L6606" i="257"/>
  <c r="L6607" i="257"/>
  <c r="L6608" i="257"/>
  <c r="L6609" i="257"/>
  <c r="L6610" i="257"/>
  <c r="L6611" i="257"/>
  <c r="L6612" i="257"/>
  <c r="L6613" i="257"/>
  <c r="L6614" i="257"/>
  <c r="L6615" i="257"/>
  <c r="L6616" i="257"/>
  <c r="L6617" i="257"/>
  <c r="L6618" i="257"/>
  <c r="L6619" i="257"/>
  <c r="L6620" i="257"/>
  <c r="L6621" i="257"/>
  <c r="L6622" i="257"/>
  <c r="L6623" i="257"/>
  <c r="L6624" i="257"/>
  <c r="L6625" i="257"/>
  <c r="L6626" i="257"/>
  <c r="L6627" i="257"/>
  <c r="L6628" i="257"/>
  <c r="L6629" i="257"/>
  <c r="L6630" i="257"/>
  <c r="L6631" i="257"/>
  <c r="L6632" i="257"/>
  <c r="L6633" i="257"/>
  <c r="L6634" i="257"/>
  <c r="L6635" i="257"/>
  <c r="L6636" i="257"/>
  <c r="L6637" i="257"/>
  <c r="L6638" i="257"/>
  <c r="L6639" i="257"/>
  <c r="L6640" i="257"/>
  <c r="L6641" i="257"/>
  <c r="L6642" i="257"/>
  <c r="L6643" i="257"/>
  <c r="L6644" i="257"/>
  <c r="L6645" i="257"/>
  <c r="L6646" i="257"/>
  <c r="L6647" i="257"/>
  <c r="L6648" i="257"/>
  <c r="L6649" i="257"/>
  <c r="L6650" i="257"/>
  <c r="L6651" i="257"/>
  <c r="L6652" i="257"/>
  <c r="L6653" i="257"/>
  <c r="L6654" i="257"/>
  <c r="L6655" i="257"/>
  <c r="L6656" i="257"/>
  <c r="L6657" i="257"/>
  <c r="L6658" i="257"/>
  <c r="L6659" i="257"/>
  <c r="L6660" i="257"/>
  <c r="L6661" i="257"/>
  <c r="L6662" i="257"/>
  <c r="L6663" i="257"/>
  <c r="L6664" i="257"/>
  <c r="L6665" i="257"/>
  <c r="L6666" i="257"/>
  <c r="L6667" i="257"/>
  <c r="L6668" i="257"/>
  <c r="L6669" i="257"/>
  <c r="L6670" i="257"/>
  <c r="L6671" i="257"/>
  <c r="L6672" i="257"/>
  <c r="L6673" i="257"/>
  <c r="L6674" i="257"/>
  <c r="L6675" i="257"/>
  <c r="L6676" i="257"/>
  <c r="L6677" i="257"/>
  <c r="L6678" i="257"/>
  <c r="L6679" i="257"/>
  <c r="L6680" i="257"/>
  <c r="L6681" i="257"/>
  <c r="L6682" i="257"/>
  <c r="L6683" i="257"/>
  <c r="L6684" i="257"/>
  <c r="L6685" i="257"/>
  <c r="L6686" i="257"/>
  <c r="L6687" i="257"/>
  <c r="L6688" i="257"/>
  <c r="L6689" i="257"/>
  <c r="L6690" i="257"/>
  <c r="L6691" i="257"/>
  <c r="L6692" i="257"/>
  <c r="L6693" i="257"/>
  <c r="L6694" i="257"/>
  <c r="L6695" i="257"/>
  <c r="L6696" i="257"/>
  <c r="L6697" i="257"/>
  <c r="L6698" i="257"/>
  <c r="L6699" i="257"/>
  <c r="L6700" i="257"/>
  <c r="L6701" i="257"/>
  <c r="L6702" i="257"/>
  <c r="L6703" i="257"/>
  <c r="L6704" i="257"/>
  <c r="L6705" i="257"/>
  <c r="L6706" i="257"/>
  <c r="L6707" i="257"/>
  <c r="L6708" i="257"/>
  <c r="L6709" i="257"/>
  <c r="L6710" i="257"/>
  <c r="L6711" i="257"/>
  <c r="L6712" i="257"/>
  <c r="L6713" i="257"/>
  <c r="L6714" i="257"/>
  <c r="L6715" i="257"/>
  <c r="L6716" i="257"/>
  <c r="L6717" i="257"/>
  <c r="L6718" i="257"/>
  <c r="L6719" i="257"/>
  <c r="L6720" i="257"/>
  <c r="L6721" i="257"/>
  <c r="L6722" i="257"/>
  <c r="L6723" i="257"/>
  <c r="L6724" i="257"/>
  <c r="L6725" i="257"/>
  <c r="L6726" i="257"/>
  <c r="L6727" i="257"/>
  <c r="L6728" i="257"/>
  <c r="L6729" i="257"/>
  <c r="L6730" i="257"/>
  <c r="L6731" i="257"/>
  <c r="L6732" i="257"/>
  <c r="L6733" i="257"/>
  <c r="L6734" i="257"/>
  <c r="L6735" i="257"/>
  <c r="L6736" i="257"/>
  <c r="L6737" i="257"/>
  <c r="L6738" i="257"/>
  <c r="L6739" i="257"/>
  <c r="L6740" i="257"/>
  <c r="L6741" i="257"/>
  <c r="L6742" i="257"/>
  <c r="L6743" i="257"/>
  <c r="L6744" i="257"/>
  <c r="L6745" i="257"/>
  <c r="L6746" i="257"/>
  <c r="L6747" i="257"/>
  <c r="L6748" i="257"/>
  <c r="L6749" i="257"/>
  <c r="L6750" i="257"/>
  <c r="L6751" i="257"/>
  <c r="L6752" i="257"/>
  <c r="L6753" i="257"/>
  <c r="L6754" i="257"/>
  <c r="L6755" i="257"/>
  <c r="L6756" i="257"/>
  <c r="L6757" i="257"/>
  <c r="L6758" i="257"/>
  <c r="L6759" i="257"/>
  <c r="L6760" i="257"/>
  <c r="L6761" i="257"/>
  <c r="L6762" i="257"/>
  <c r="L6763" i="257"/>
  <c r="L6764" i="257"/>
  <c r="L6765" i="257"/>
  <c r="L6766" i="257"/>
  <c r="L6767" i="257"/>
  <c r="L6768" i="257"/>
  <c r="L6769" i="257"/>
  <c r="L6770" i="257"/>
  <c r="L6771" i="257"/>
  <c r="L6772" i="257"/>
  <c r="L6773" i="257"/>
  <c r="L6774" i="257"/>
  <c r="L6775" i="257"/>
  <c r="L6776" i="257"/>
  <c r="L6777" i="257"/>
  <c r="L6778" i="257"/>
  <c r="L6779" i="257"/>
  <c r="L6780" i="257"/>
  <c r="L6781" i="257"/>
  <c r="L6782" i="257"/>
  <c r="L6783" i="257"/>
  <c r="L6784" i="257"/>
  <c r="L6785" i="257"/>
  <c r="L6786" i="257"/>
  <c r="L6787" i="257"/>
  <c r="L6788" i="257"/>
  <c r="L6789" i="257"/>
  <c r="L6790" i="257"/>
  <c r="L6791" i="257"/>
  <c r="L6792" i="257"/>
  <c r="L6793" i="257"/>
  <c r="L6794" i="257"/>
  <c r="L6795" i="257"/>
  <c r="L6796" i="257"/>
  <c r="L6797" i="257"/>
  <c r="L6798" i="257"/>
  <c r="L6799" i="257"/>
  <c r="L6800" i="257"/>
  <c r="L6801" i="257"/>
  <c r="L6802" i="257"/>
  <c r="L6803" i="257"/>
  <c r="L6804" i="257"/>
  <c r="L6805" i="257"/>
  <c r="L6806" i="257"/>
  <c r="L6807" i="257"/>
  <c r="L6808" i="257"/>
  <c r="L6809" i="257"/>
  <c r="L6810" i="257"/>
  <c r="L6811" i="257"/>
  <c r="L6812" i="257"/>
  <c r="L6813" i="257"/>
  <c r="L6814" i="257"/>
  <c r="L6815" i="257"/>
  <c r="L6816" i="257"/>
  <c r="L6817" i="257"/>
  <c r="L6818" i="257"/>
  <c r="L6819" i="257"/>
  <c r="L6820" i="257"/>
  <c r="L6821" i="257"/>
  <c r="L6822" i="257"/>
  <c r="L6823" i="257"/>
  <c r="L6824" i="257"/>
  <c r="L6825" i="257"/>
  <c r="L6826" i="257"/>
  <c r="L6827" i="257"/>
  <c r="L6828" i="257"/>
  <c r="L6829" i="257"/>
  <c r="L6830" i="257"/>
  <c r="L6831" i="257"/>
  <c r="L6832" i="257"/>
  <c r="L6833" i="257"/>
  <c r="L6834" i="257"/>
  <c r="L6835" i="257"/>
  <c r="L6836" i="257"/>
  <c r="L6837" i="257"/>
  <c r="L6838" i="257"/>
  <c r="L6839" i="257"/>
  <c r="L6840" i="257"/>
  <c r="L6841" i="257"/>
  <c r="L6842" i="257"/>
  <c r="L6843" i="257"/>
  <c r="L6844" i="257"/>
  <c r="L6845" i="257"/>
  <c r="L6846" i="257"/>
  <c r="L6847" i="257"/>
  <c r="L6848" i="257"/>
  <c r="L6849" i="257"/>
  <c r="L6850" i="257"/>
  <c r="L6851" i="257"/>
  <c r="L6852" i="257"/>
  <c r="L6853" i="257"/>
  <c r="L6854" i="257"/>
  <c r="L6855" i="257"/>
  <c r="L6856" i="257"/>
  <c r="L6857" i="257"/>
  <c r="L6858" i="257"/>
  <c r="L6859" i="257"/>
  <c r="L6860" i="257"/>
  <c r="L6861" i="257"/>
  <c r="L6862" i="257"/>
  <c r="L6863" i="257"/>
  <c r="L6864" i="257"/>
  <c r="L6865" i="257"/>
  <c r="L6866" i="257"/>
  <c r="L6867" i="257"/>
  <c r="L6868" i="257"/>
  <c r="L6869" i="257"/>
  <c r="L6870" i="257"/>
  <c r="L6871" i="257"/>
  <c r="L6872" i="257"/>
  <c r="L6873" i="257"/>
  <c r="L6874" i="257"/>
  <c r="L6875" i="257"/>
  <c r="L6876" i="257"/>
  <c r="L6877" i="257"/>
  <c r="L6878" i="257"/>
  <c r="L6879" i="257"/>
  <c r="L6880" i="257"/>
  <c r="L6881" i="257"/>
  <c r="L6882" i="257"/>
  <c r="L6883" i="257"/>
  <c r="L6884" i="257"/>
  <c r="L6885" i="257"/>
  <c r="L6886" i="257"/>
  <c r="L6887" i="257"/>
  <c r="L6888" i="257"/>
  <c r="L6889" i="257"/>
  <c r="L6890" i="257"/>
  <c r="L6891" i="257"/>
  <c r="L6892" i="257"/>
  <c r="L6893" i="257"/>
  <c r="L6894" i="257"/>
  <c r="L6895" i="257"/>
  <c r="L6896" i="257"/>
  <c r="L6897" i="257"/>
  <c r="L6898" i="257"/>
  <c r="L6899" i="257"/>
  <c r="L6900" i="257"/>
  <c r="L6901" i="257"/>
  <c r="L6902" i="257"/>
  <c r="L6903" i="257"/>
  <c r="L6904" i="257"/>
  <c r="L6905" i="257"/>
  <c r="L6906" i="257"/>
  <c r="L6907" i="257"/>
  <c r="L6908" i="257"/>
  <c r="L6909" i="257"/>
  <c r="L6910" i="257"/>
  <c r="L6911" i="257"/>
  <c r="L6912" i="257"/>
  <c r="L6913" i="257"/>
  <c r="L6914" i="257"/>
  <c r="L6915" i="257"/>
  <c r="L6916" i="257"/>
  <c r="L6917" i="257"/>
  <c r="L6918" i="257"/>
  <c r="L6919" i="257"/>
  <c r="L6920" i="257"/>
  <c r="L6921" i="257"/>
  <c r="L6922" i="257"/>
  <c r="L6923" i="257"/>
  <c r="L6924" i="257"/>
  <c r="L6925" i="257"/>
  <c r="L6926" i="257"/>
  <c r="L6927" i="257"/>
  <c r="L6928" i="257"/>
  <c r="L6929" i="257"/>
  <c r="L6930" i="257"/>
  <c r="L6931" i="257"/>
  <c r="L6932" i="257"/>
  <c r="L6933" i="257"/>
  <c r="L6934" i="257"/>
  <c r="L6935" i="257"/>
  <c r="L6936" i="257"/>
  <c r="L6937" i="257"/>
  <c r="L6938" i="257"/>
  <c r="L6939" i="257"/>
  <c r="L6940" i="257"/>
  <c r="L6941" i="257"/>
  <c r="L6942" i="257"/>
  <c r="L6943" i="257"/>
  <c r="L6944" i="257"/>
  <c r="L6945" i="257"/>
  <c r="L6946" i="257"/>
  <c r="L6947" i="257"/>
  <c r="L6948" i="257"/>
  <c r="L6949" i="257"/>
  <c r="L6950" i="257"/>
  <c r="L6951" i="257"/>
  <c r="L6952" i="257"/>
  <c r="L6953" i="257"/>
  <c r="L6954" i="257"/>
  <c r="L6955" i="257"/>
  <c r="L6956" i="257"/>
  <c r="L6957" i="257"/>
  <c r="L6958" i="257"/>
  <c r="L6959" i="257"/>
  <c r="L6960" i="257"/>
  <c r="L6961" i="257"/>
  <c r="L6962" i="257"/>
  <c r="L6963" i="257"/>
  <c r="L6964" i="257"/>
  <c r="L6965" i="257"/>
  <c r="L6966" i="257"/>
  <c r="L6967" i="257"/>
  <c r="L6968" i="257"/>
  <c r="L6969" i="257"/>
  <c r="L6970" i="257"/>
  <c r="L6971" i="257"/>
  <c r="L6972" i="257"/>
  <c r="L6973" i="257"/>
  <c r="L6974" i="257"/>
  <c r="L6975" i="257"/>
  <c r="L6976" i="257"/>
  <c r="L6977" i="257"/>
  <c r="L6978" i="257"/>
  <c r="L6979" i="257"/>
  <c r="L6980" i="257"/>
  <c r="L6981" i="257"/>
  <c r="L6982" i="257"/>
  <c r="L6983" i="257"/>
  <c r="L6984" i="257"/>
  <c r="L6985" i="257"/>
  <c r="L6986" i="257"/>
  <c r="L6987" i="257"/>
  <c r="L6988" i="257"/>
  <c r="L6989" i="257"/>
  <c r="L6990" i="257"/>
  <c r="L6991" i="257"/>
  <c r="L6992" i="257"/>
  <c r="L6993" i="257"/>
  <c r="L6994" i="257"/>
  <c r="L6995" i="257"/>
  <c r="L6996" i="257"/>
  <c r="L6997" i="257"/>
  <c r="L6998" i="257"/>
  <c r="L6999" i="257"/>
  <c r="L7000" i="257"/>
  <c r="L7001" i="257"/>
  <c r="L7002" i="257"/>
  <c r="L7003" i="257"/>
  <c r="L7004" i="257"/>
  <c r="L7005" i="257"/>
  <c r="L7006" i="257"/>
  <c r="L7007" i="257"/>
  <c r="L7008" i="257"/>
  <c r="L7009" i="257"/>
  <c r="L7010" i="257"/>
  <c r="L7011" i="257"/>
  <c r="L7012" i="257"/>
  <c r="L7013" i="257"/>
  <c r="L7014" i="257"/>
  <c r="L7015" i="257"/>
  <c r="L7016" i="257"/>
  <c r="L7017" i="257"/>
  <c r="L7018" i="257"/>
  <c r="L7019" i="257"/>
  <c r="L7020" i="257"/>
  <c r="L7021" i="257"/>
  <c r="L7022" i="257"/>
  <c r="L7023" i="257"/>
  <c r="L7024" i="257"/>
  <c r="L7025" i="257"/>
  <c r="L7026" i="257"/>
  <c r="L7027" i="257"/>
  <c r="L7028" i="257"/>
  <c r="L7029" i="257"/>
  <c r="L7030" i="257"/>
  <c r="L7031" i="257"/>
  <c r="L7032" i="257"/>
  <c r="L7033" i="257"/>
  <c r="L7034" i="257"/>
  <c r="L7035" i="257"/>
  <c r="L7036" i="257"/>
  <c r="L7037" i="257"/>
  <c r="L7038" i="257"/>
  <c r="L7039" i="257"/>
  <c r="L7040" i="257"/>
  <c r="L7041" i="257"/>
  <c r="L7042" i="257"/>
  <c r="L7043" i="257"/>
  <c r="L7044" i="257"/>
  <c r="L7045" i="257"/>
  <c r="L7046" i="257"/>
  <c r="L7047" i="257"/>
  <c r="L7048" i="257"/>
  <c r="L7049" i="257"/>
  <c r="L7050" i="257"/>
  <c r="L7051" i="257"/>
  <c r="L7052" i="257"/>
  <c r="L7053" i="257"/>
  <c r="L7054" i="257"/>
  <c r="L7055" i="257"/>
  <c r="L7056" i="257"/>
  <c r="L7057" i="257"/>
  <c r="L7058" i="257"/>
  <c r="L7059" i="257"/>
  <c r="L7060" i="257"/>
  <c r="L7061" i="257"/>
  <c r="L7062" i="257"/>
  <c r="L7063" i="257"/>
  <c r="L7064" i="257"/>
  <c r="L7065" i="257"/>
  <c r="L7066" i="257"/>
  <c r="L7067" i="257"/>
  <c r="L7068" i="257"/>
  <c r="L7069" i="257"/>
  <c r="L7070" i="257"/>
  <c r="L7071" i="257"/>
  <c r="L7072" i="257"/>
  <c r="L7073" i="257"/>
  <c r="L7074" i="257"/>
  <c r="L7075" i="257"/>
  <c r="L7076" i="257"/>
  <c r="L7077" i="257"/>
  <c r="L7078" i="257"/>
  <c r="L7079" i="257"/>
  <c r="L7080" i="257"/>
  <c r="L7081" i="257"/>
  <c r="L7082" i="257"/>
  <c r="L7083" i="257"/>
  <c r="L7084" i="257"/>
  <c r="L7085" i="257"/>
  <c r="L7086" i="257"/>
  <c r="L7087" i="257"/>
  <c r="L7088" i="257"/>
  <c r="L7089" i="257"/>
  <c r="L7090" i="257"/>
  <c r="L7091" i="257"/>
  <c r="L7092" i="257"/>
  <c r="L7093" i="257"/>
  <c r="L7094" i="257"/>
  <c r="L7095" i="257"/>
  <c r="L7096" i="257"/>
  <c r="L7097" i="257"/>
  <c r="L7098" i="257"/>
  <c r="L7099" i="257"/>
  <c r="L7100" i="257"/>
  <c r="L7101" i="257"/>
  <c r="L7102" i="257"/>
  <c r="L7103" i="257"/>
  <c r="L7104" i="257"/>
  <c r="L7105" i="257"/>
  <c r="L7106" i="257"/>
  <c r="L7107" i="257"/>
  <c r="L7108" i="257"/>
  <c r="L7109" i="257"/>
  <c r="L7110" i="257"/>
  <c r="L7111" i="257"/>
  <c r="L7112" i="257"/>
  <c r="L7113" i="257"/>
  <c r="L7114" i="257"/>
  <c r="L7115" i="257"/>
  <c r="L7116" i="257"/>
  <c r="L7117" i="257"/>
  <c r="L7118" i="257"/>
  <c r="L7119" i="257"/>
  <c r="L7120" i="257"/>
  <c r="L7121" i="257"/>
  <c r="L7122" i="257"/>
  <c r="L7123" i="257"/>
  <c r="L7124" i="257"/>
  <c r="L7125" i="257"/>
  <c r="L7126" i="257"/>
  <c r="L7127" i="257"/>
  <c r="L7128" i="257"/>
  <c r="L7129" i="257"/>
  <c r="L7130" i="257"/>
  <c r="L7131" i="257"/>
  <c r="L7132" i="257"/>
  <c r="L7133" i="257"/>
  <c r="L7134" i="257"/>
  <c r="L7135" i="257"/>
  <c r="L7136" i="257"/>
  <c r="L7137" i="257"/>
  <c r="L7138" i="257"/>
  <c r="L7139" i="257"/>
  <c r="L7140" i="257"/>
  <c r="L7141" i="257"/>
  <c r="L7142" i="257"/>
  <c r="L7143" i="257"/>
  <c r="L7144" i="257"/>
  <c r="L7145" i="257"/>
  <c r="L7146" i="257"/>
  <c r="L7147" i="257"/>
  <c r="L7148" i="257"/>
  <c r="L7149" i="257"/>
  <c r="L7150" i="257"/>
  <c r="L7151" i="257"/>
  <c r="L7152" i="257"/>
  <c r="L7153" i="257"/>
  <c r="L7154" i="257"/>
  <c r="L7155" i="257"/>
  <c r="L7156" i="257"/>
  <c r="L7157" i="257"/>
  <c r="L7158" i="257"/>
  <c r="L7159" i="257"/>
  <c r="L7160" i="257"/>
  <c r="L7161" i="257"/>
  <c r="L7162" i="257"/>
  <c r="L7163" i="257"/>
  <c r="L7164" i="257"/>
  <c r="L7165" i="257"/>
  <c r="L7166" i="257"/>
  <c r="L7167" i="257"/>
  <c r="L7168" i="257"/>
  <c r="L7169" i="257"/>
  <c r="L7170" i="257"/>
  <c r="L7171" i="257"/>
  <c r="L7172" i="257"/>
  <c r="L7173" i="257"/>
  <c r="L7174" i="257"/>
  <c r="L7175" i="257"/>
  <c r="L7176" i="257"/>
  <c r="L7177" i="257"/>
  <c r="L7178" i="257"/>
  <c r="L7179" i="257"/>
  <c r="L7180" i="257"/>
  <c r="L7181" i="257"/>
  <c r="L7182" i="257"/>
  <c r="L7183" i="257"/>
  <c r="L7184" i="257"/>
  <c r="L7185" i="257"/>
  <c r="L7186" i="257"/>
  <c r="L7187" i="257"/>
  <c r="L7188" i="257"/>
  <c r="L7189" i="257"/>
  <c r="L7190" i="257"/>
  <c r="L7191" i="257"/>
  <c r="L7192" i="257"/>
  <c r="L7193" i="257"/>
  <c r="L7194" i="257"/>
  <c r="L7195" i="257"/>
  <c r="L7196" i="257"/>
  <c r="L7197" i="257"/>
  <c r="L7198" i="257"/>
  <c r="L7199" i="257"/>
  <c r="L7200" i="257"/>
  <c r="L7201" i="257"/>
  <c r="L7202" i="257"/>
  <c r="L7203" i="257"/>
  <c r="L7204" i="257"/>
  <c r="L7205" i="257"/>
  <c r="L7206" i="257"/>
  <c r="L7207" i="257"/>
  <c r="L7208" i="257"/>
  <c r="L7209" i="257"/>
  <c r="L7210" i="257"/>
  <c r="L7211" i="257"/>
  <c r="L7212" i="257"/>
  <c r="L7213" i="257"/>
  <c r="L7214" i="257"/>
  <c r="L7215" i="257"/>
  <c r="L7216" i="257"/>
  <c r="L7217" i="257"/>
  <c r="L7218" i="257"/>
  <c r="L7219" i="257"/>
  <c r="L7220" i="257"/>
  <c r="L7221" i="257"/>
  <c r="L7222" i="257"/>
  <c r="L7223" i="257"/>
  <c r="L7224" i="257"/>
  <c r="L7225" i="257"/>
  <c r="L7226" i="257"/>
  <c r="L7227" i="257"/>
  <c r="L7228" i="257"/>
  <c r="L7229" i="257"/>
  <c r="L7230" i="257"/>
  <c r="L7231" i="257"/>
  <c r="L7232" i="257"/>
  <c r="L7233" i="257"/>
  <c r="L7234" i="257"/>
  <c r="L7235" i="257"/>
  <c r="L7236" i="257"/>
  <c r="L7237" i="257"/>
  <c r="L7238" i="257"/>
  <c r="L7239" i="257"/>
  <c r="L7240" i="257"/>
  <c r="L7241" i="257"/>
  <c r="L7242" i="257"/>
  <c r="L7243" i="257"/>
  <c r="L7244" i="257"/>
  <c r="L7245" i="257"/>
  <c r="L7246" i="257"/>
  <c r="L7247" i="257"/>
  <c r="L7248" i="257"/>
  <c r="L7249" i="257"/>
  <c r="L7250" i="257"/>
  <c r="L7251" i="257"/>
  <c r="L7252" i="257"/>
  <c r="L7253" i="257"/>
  <c r="L7254" i="257"/>
  <c r="L7255" i="257"/>
  <c r="L7256" i="257"/>
  <c r="L7257" i="257"/>
  <c r="L7258" i="257"/>
  <c r="L7259" i="257"/>
  <c r="L7260" i="257"/>
  <c r="L7261" i="257"/>
  <c r="L7262" i="257"/>
  <c r="L7263" i="257"/>
  <c r="L7264" i="257"/>
  <c r="L7265" i="257"/>
  <c r="L7266" i="257"/>
  <c r="L7267" i="257"/>
  <c r="L7268" i="257"/>
  <c r="L7269" i="257"/>
  <c r="L7270" i="257"/>
  <c r="L7271" i="257"/>
  <c r="L7272" i="257"/>
  <c r="L7273" i="257"/>
  <c r="L7274" i="257"/>
  <c r="L7275" i="257"/>
  <c r="L7276" i="257"/>
  <c r="L7277" i="257"/>
  <c r="L7278" i="257"/>
  <c r="L7279" i="257"/>
  <c r="L7280" i="257"/>
  <c r="L7281" i="257"/>
  <c r="L7282" i="257"/>
  <c r="L7283" i="257"/>
  <c r="L7284" i="257"/>
  <c r="L7285" i="257"/>
  <c r="L7286" i="257"/>
  <c r="L7287" i="257"/>
  <c r="L7288" i="257"/>
  <c r="L7289" i="257"/>
  <c r="L7290" i="257"/>
  <c r="L7291" i="257"/>
  <c r="L7292" i="257"/>
  <c r="L7293" i="257"/>
  <c r="L7294" i="257"/>
  <c r="L7295" i="257"/>
  <c r="L7296" i="257"/>
  <c r="L7297" i="257"/>
  <c r="L7298" i="257"/>
  <c r="L7299" i="257"/>
  <c r="L7300" i="257"/>
  <c r="L7301" i="257"/>
  <c r="L7302" i="257"/>
  <c r="L7303" i="257"/>
  <c r="L7304" i="257"/>
  <c r="L7305" i="257"/>
  <c r="L7306" i="257"/>
  <c r="L7307" i="257"/>
  <c r="L7308" i="257"/>
  <c r="L7309" i="257"/>
  <c r="L7310" i="257"/>
  <c r="L7311" i="257"/>
  <c r="L7312" i="257"/>
  <c r="L7313" i="257"/>
  <c r="L7314" i="257"/>
  <c r="L7315" i="257"/>
  <c r="L7316" i="257"/>
  <c r="L7317" i="257"/>
  <c r="L7318" i="257"/>
  <c r="L7319" i="257"/>
  <c r="L7320" i="257"/>
  <c r="L7321" i="257"/>
  <c r="L7322" i="257"/>
  <c r="L7323" i="257"/>
  <c r="L7324" i="257"/>
  <c r="L7325" i="257"/>
  <c r="L7326" i="257"/>
  <c r="L7327" i="257"/>
  <c r="L7328" i="257"/>
  <c r="L7329" i="257"/>
  <c r="L7330" i="257"/>
  <c r="L7331" i="257"/>
  <c r="L7332" i="257"/>
  <c r="L7333" i="257"/>
  <c r="L7334" i="257"/>
  <c r="L7335" i="257"/>
  <c r="L7336" i="257"/>
  <c r="L7337" i="257"/>
  <c r="L7338" i="257"/>
  <c r="L7339" i="257"/>
  <c r="L7340" i="257"/>
  <c r="L7341" i="257"/>
  <c r="L7342" i="257"/>
  <c r="L7343" i="257"/>
  <c r="L7344" i="257"/>
  <c r="L7345" i="257"/>
  <c r="L7346" i="257"/>
  <c r="L7347" i="257"/>
  <c r="L7348" i="257"/>
  <c r="L7349" i="257"/>
  <c r="L7350" i="257"/>
  <c r="L7351" i="257"/>
  <c r="L7352" i="257"/>
  <c r="L7353" i="257"/>
  <c r="L7354" i="257"/>
  <c r="L7355" i="257"/>
  <c r="L7356" i="257"/>
  <c r="L7357" i="257"/>
  <c r="L7358" i="257"/>
  <c r="L7359" i="257"/>
  <c r="L7360" i="257"/>
  <c r="L7361" i="257"/>
  <c r="L7362" i="257"/>
  <c r="L7363" i="257"/>
  <c r="L7364" i="257"/>
  <c r="L7365" i="257"/>
  <c r="L7366" i="257"/>
  <c r="L7367" i="257"/>
  <c r="L7368" i="257"/>
  <c r="L7369" i="257"/>
  <c r="L7370" i="257"/>
  <c r="L7371" i="257"/>
  <c r="L7372" i="257"/>
  <c r="L7373" i="257"/>
  <c r="L7374" i="257"/>
  <c r="L7375" i="257"/>
  <c r="L7376" i="257"/>
  <c r="L7377" i="257"/>
  <c r="L7378" i="257"/>
  <c r="L7379" i="257"/>
  <c r="L7380" i="257"/>
  <c r="L7381" i="257"/>
  <c r="L7382" i="257"/>
  <c r="L7383" i="257"/>
  <c r="L7384" i="257"/>
  <c r="L7385" i="257"/>
  <c r="L7386" i="257"/>
  <c r="L7387" i="257"/>
  <c r="L7388" i="257"/>
  <c r="L7389" i="257"/>
  <c r="L7390" i="257"/>
  <c r="L7391" i="257"/>
  <c r="L7392" i="257"/>
  <c r="L7393" i="257"/>
  <c r="L7394" i="257"/>
  <c r="L7395" i="257"/>
  <c r="L7396" i="257"/>
  <c r="L7397" i="257"/>
  <c r="L7398" i="257"/>
  <c r="L7399" i="257"/>
  <c r="L7400" i="257"/>
  <c r="L7401" i="257"/>
  <c r="L7402" i="257"/>
  <c r="L7403" i="257"/>
  <c r="L7404" i="257"/>
  <c r="L7405" i="257"/>
  <c r="L7406" i="257"/>
  <c r="L7407" i="257"/>
  <c r="L7408" i="257"/>
  <c r="L7409" i="257"/>
  <c r="L7410" i="257"/>
  <c r="L7411" i="257"/>
  <c r="L7412" i="257"/>
  <c r="L7413" i="257"/>
  <c r="L7414" i="257"/>
  <c r="L7415" i="257"/>
  <c r="L7416" i="257"/>
  <c r="L7417" i="257"/>
  <c r="L7418" i="257"/>
  <c r="L7419" i="257"/>
  <c r="L7420" i="257"/>
  <c r="L7421" i="257"/>
  <c r="L7422" i="257"/>
  <c r="L7423" i="257"/>
  <c r="L7424" i="257"/>
  <c r="L7425" i="257"/>
  <c r="L7426" i="257"/>
  <c r="L7427" i="257"/>
  <c r="L7428" i="257"/>
  <c r="L7429" i="257"/>
  <c r="L7430" i="257"/>
  <c r="L7431" i="257"/>
  <c r="L7432" i="257"/>
  <c r="L7433" i="257"/>
  <c r="L7434" i="257"/>
  <c r="L7435" i="257"/>
  <c r="L7436" i="257"/>
  <c r="L7437" i="257"/>
  <c r="L7438" i="257"/>
  <c r="L7439" i="257"/>
  <c r="L7440" i="257"/>
  <c r="L7441" i="257"/>
  <c r="L7442" i="257"/>
  <c r="L7443" i="257"/>
  <c r="L7444" i="257"/>
  <c r="L7445" i="257"/>
  <c r="L7446" i="257"/>
  <c r="L7447" i="257"/>
  <c r="L7448" i="257"/>
  <c r="L7449" i="257"/>
  <c r="L7450" i="257"/>
  <c r="L7451" i="257"/>
  <c r="L7452" i="257"/>
  <c r="L7453" i="257"/>
  <c r="L7454" i="257"/>
  <c r="L7455" i="257"/>
  <c r="L7456" i="257"/>
  <c r="L7457" i="257"/>
  <c r="L7458" i="257"/>
  <c r="L7459" i="257"/>
  <c r="L7460" i="257"/>
  <c r="L7461" i="257"/>
  <c r="L7462" i="257"/>
  <c r="L7463" i="257"/>
  <c r="L7464" i="257"/>
  <c r="L7465" i="257"/>
  <c r="L7466" i="257"/>
  <c r="L7467" i="257"/>
  <c r="L7468" i="257"/>
  <c r="L7469" i="257"/>
  <c r="L7470" i="257"/>
  <c r="L7471" i="257"/>
  <c r="L7472" i="257"/>
  <c r="L7473" i="257"/>
  <c r="L7474" i="257"/>
  <c r="L7475" i="257"/>
  <c r="L7476" i="257"/>
  <c r="L7477" i="257"/>
  <c r="L7478" i="257"/>
  <c r="L7479" i="257"/>
  <c r="L7480" i="257"/>
  <c r="L7481" i="257"/>
  <c r="L7482" i="257"/>
  <c r="L7483" i="257"/>
  <c r="L7484" i="257"/>
  <c r="L7485" i="257"/>
  <c r="L7486" i="257"/>
  <c r="L7487" i="257"/>
  <c r="L7488" i="257"/>
  <c r="L7489" i="257"/>
  <c r="L7490" i="257"/>
  <c r="L7491" i="257"/>
  <c r="L7492" i="257"/>
  <c r="L7493" i="257"/>
  <c r="L7494" i="257"/>
  <c r="L7495" i="257"/>
  <c r="L7496" i="257"/>
  <c r="L7497" i="257"/>
  <c r="L7498" i="257"/>
  <c r="L7499" i="257"/>
  <c r="L7500" i="257"/>
  <c r="L7501" i="257"/>
  <c r="L7502" i="257"/>
  <c r="L7503" i="257"/>
  <c r="L7504" i="257"/>
  <c r="L7505" i="257"/>
  <c r="L7506" i="257"/>
  <c r="L7507" i="257"/>
  <c r="L7508" i="257"/>
  <c r="L7509" i="257"/>
  <c r="L7510" i="257"/>
  <c r="L7511" i="257"/>
  <c r="L7512" i="257"/>
  <c r="L7513" i="257"/>
  <c r="L7514" i="257"/>
  <c r="L7515" i="257"/>
  <c r="L7516" i="257"/>
  <c r="L7517" i="257"/>
  <c r="L7518" i="257"/>
  <c r="L7519" i="257"/>
  <c r="L7520" i="257"/>
  <c r="L7521" i="257"/>
  <c r="L7522" i="257"/>
  <c r="L7523" i="257"/>
  <c r="L7524" i="257"/>
  <c r="L7525" i="257"/>
  <c r="L7526" i="257"/>
  <c r="L7527" i="257"/>
  <c r="L7528" i="257"/>
  <c r="L7529" i="257"/>
  <c r="L7530" i="257"/>
  <c r="L7531" i="257"/>
  <c r="L7532" i="257"/>
  <c r="L7533" i="257"/>
  <c r="L7534" i="257"/>
  <c r="L7535" i="257"/>
  <c r="L7536" i="257"/>
  <c r="L7537" i="257"/>
  <c r="L7538" i="257"/>
  <c r="L7539" i="257"/>
  <c r="L7540" i="257"/>
  <c r="L7541" i="257"/>
  <c r="L7542" i="257"/>
  <c r="L7543" i="257"/>
  <c r="L7544" i="257"/>
  <c r="L7545" i="257"/>
  <c r="L7546" i="257"/>
  <c r="L7547" i="257"/>
  <c r="L7548" i="257"/>
  <c r="L7549" i="257"/>
  <c r="L7550" i="257"/>
  <c r="L7551" i="257"/>
  <c r="L7552" i="257"/>
  <c r="L7553" i="257"/>
  <c r="L7554" i="257"/>
  <c r="L7555" i="257"/>
  <c r="L7556" i="257"/>
  <c r="L7557" i="257"/>
  <c r="L7558" i="257"/>
  <c r="L7559" i="257"/>
  <c r="L7560" i="257"/>
  <c r="L7561" i="257"/>
  <c r="L7562" i="257"/>
  <c r="L7563" i="257"/>
  <c r="L7564" i="257"/>
  <c r="L7565" i="257"/>
  <c r="L7566" i="257"/>
  <c r="L7567" i="257"/>
  <c r="L7568" i="257"/>
  <c r="L7569" i="257"/>
  <c r="L7570" i="257"/>
  <c r="L7571" i="257"/>
  <c r="L7572" i="257"/>
  <c r="L7573" i="257"/>
  <c r="L7574" i="257"/>
  <c r="L7575" i="257"/>
  <c r="L7576" i="257"/>
  <c r="L7577" i="257"/>
  <c r="L7578" i="257"/>
  <c r="L7579" i="257"/>
  <c r="L7580" i="257"/>
  <c r="L7581" i="257"/>
  <c r="L7582" i="257"/>
  <c r="L7583" i="257"/>
  <c r="L7584" i="257"/>
  <c r="L7585" i="257"/>
  <c r="L7586" i="257"/>
  <c r="L7587" i="257"/>
  <c r="L7588" i="257"/>
  <c r="L7589" i="257"/>
  <c r="L7590" i="257"/>
  <c r="L7591" i="257"/>
  <c r="L7592" i="257"/>
  <c r="L7593" i="257"/>
  <c r="L7594" i="257"/>
  <c r="L7595" i="257"/>
  <c r="L7596" i="257"/>
  <c r="L7597" i="257"/>
  <c r="L7598" i="257"/>
  <c r="L7599" i="257"/>
  <c r="L7600" i="257"/>
  <c r="L7601" i="257"/>
  <c r="L7602" i="257"/>
  <c r="L7603" i="257"/>
  <c r="L7604" i="257"/>
  <c r="L7605" i="257"/>
  <c r="L7606" i="257"/>
  <c r="L7607" i="257"/>
  <c r="L7608" i="257"/>
  <c r="L7609" i="257"/>
  <c r="L7610" i="257"/>
  <c r="L7611" i="257"/>
  <c r="L7612" i="257"/>
  <c r="L7613" i="257"/>
  <c r="L7614" i="257"/>
  <c r="L7615" i="257"/>
  <c r="L7616" i="257"/>
  <c r="L7617" i="257"/>
  <c r="L7618" i="257"/>
  <c r="L7619" i="257"/>
  <c r="L7620" i="257"/>
  <c r="L7621" i="257"/>
  <c r="L7622" i="257"/>
  <c r="L7623" i="257"/>
  <c r="L7624" i="257"/>
  <c r="L7625" i="257"/>
  <c r="L7626" i="257"/>
  <c r="L7627" i="257"/>
  <c r="L7628" i="257"/>
  <c r="L7629" i="257"/>
  <c r="L7630" i="257"/>
  <c r="L7631" i="257"/>
  <c r="L7632" i="257"/>
  <c r="L7633" i="257"/>
  <c r="L7634" i="257"/>
  <c r="L7635" i="257"/>
  <c r="L7636" i="257"/>
  <c r="L7637" i="257"/>
  <c r="L7638" i="257"/>
  <c r="L7639" i="257"/>
  <c r="L7640" i="257"/>
  <c r="L7641" i="257"/>
  <c r="L7642" i="257"/>
  <c r="L7643" i="257"/>
  <c r="L7644" i="257"/>
  <c r="L7645" i="257"/>
  <c r="L7646" i="257"/>
  <c r="L7647" i="257"/>
  <c r="L7648" i="257"/>
  <c r="L7649" i="257"/>
  <c r="L7650" i="257"/>
  <c r="L7651" i="257"/>
  <c r="L7652" i="257"/>
  <c r="L7653" i="257"/>
  <c r="L7654" i="257"/>
  <c r="L7655" i="257"/>
  <c r="L7656" i="257"/>
  <c r="L7657" i="257"/>
  <c r="L7658" i="257"/>
  <c r="L7659" i="257"/>
  <c r="L7660" i="257"/>
  <c r="L7661" i="257"/>
  <c r="L7662" i="257"/>
  <c r="L7663" i="257"/>
  <c r="L7664" i="257"/>
  <c r="L7665" i="257"/>
  <c r="L7666" i="257"/>
  <c r="L7667" i="257"/>
  <c r="L7668" i="257"/>
  <c r="L7669" i="257"/>
  <c r="L7670" i="257"/>
  <c r="L7671" i="257"/>
  <c r="L7672" i="257"/>
  <c r="L7673" i="257"/>
  <c r="L7674" i="257"/>
  <c r="L7675" i="257"/>
  <c r="L7676" i="257"/>
  <c r="L7677" i="257"/>
  <c r="L7678" i="257"/>
  <c r="L7679" i="257"/>
  <c r="L7680" i="257"/>
  <c r="L7681" i="257"/>
  <c r="L7682" i="257"/>
  <c r="L7683" i="257"/>
  <c r="L7684" i="257"/>
  <c r="L7685" i="257"/>
  <c r="L7686" i="257"/>
  <c r="L7687" i="257"/>
  <c r="L7688" i="257"/>
  <c r="L7689" i="257"/>
  <c r="L7690" i="257"/>
  <c r="L7691" i="257"/>
  <c r="L7692" i="257"/>
  <c r="L7693" i="257"/>
  <c r="L7694" i="257"/>
  <c r="L7695" i="257"/>
  <c r="L7696" i="257"/>
  <c r="L7697" i="257"/>
  <c r="L7698" i="257"/>
  <c r="L7699" i="257"/>
  <c r="L7700" i="257"/>
  <c r="L7701" i="257"/>
  <c r="L7702" i="257"/>
  <c r="L7703" i="257"/>
  <c r="L7704" i="257"/>
  <c r="L7705" i="257"/>
  <c r="L7706" i="257"/>
  <c r="L7707" i="257"/>
  <c r="L7708" i="257"/>
  <c r="L7709" i="257"/>
  <c r="L7710" i="257"/>
  <c r="L7711" i="257"/>
  <c r="L7712" i="257"/>
  <c r="L7713" i="257"/>
  <c r="L7714" i="257"/>
  <c r="L7715" i="257"/>
  <c r="L7716" i="257"/>
  <c r="L7717" i="257"/>
  <c r="L7718" i="257"/>
  <c r="L7719" i="257"/>
  <c r="L7720" i="257"/>
  <c r="L7721" i="257"/>
  <c r="L7722" i="257"/>
  <c r="L7723" i="257"/>
  <c r="L7724" i="257"/>
  <c r="L7725" i="257"/>
  <c r="L7726" i="257"/>
  <c r="L7727" i="257"/>
  <c r="L7728" i="257"/>
  <c r="L7729" i="257"/>
  <c r="L7730" i="257"/>
  <c r="L7731" i="257"/>
  <c r="L7732" i="257"/>
  <c r="L7733" i="257"/>
  <c r="L7734" i="257"/>
  <c r="L7735" i="257"/>
  <c r="L7736" i="257"/>
  <c r="L7737" i="257"/>
  <c r="L7738" i="257"/>
  <c r="L7739" i="257"/>
  <c r="L7740" i="257"/>
  <c r="L7741" i="257"/>
  <c r="L7742" i="257"/>
  <c r="L7743" i="257"/>
  <c r="L7744" i="257"/>
  <c r="L7745" i="257"/>
  <c r="L7746" i="257"/>
  <c r="L7747" i="257"/>
  <c r="L7748" i="257"/>
  <c r="L7749" i="257"/>
  <c r="L7750" i="257"/>
  <c r="L7751" i="257"/>
  <c r="L7752" i="257"/>
  <c r="L7753" i="257"/>
  <c r="L7754" i="257"/>
  <c r="L7755" i="257"/>
  <c r="L7756" i="257"/>
  <c r="L7757" i="257"/>
  <c r="L7758" i="257"/>
  <c r="L7759" i="257"/>
  <c r="L7760" i="257"/>
  <c r="L7761" i="257"/>
  <c r="L7762" i="257"/>
  <c r="L7763" i="257"/>
  <c r="L7764" i="257"/>
  <c r="L7765" i="257"/>
  <c r="L7766" i="257"/>
  <c r="L7767" i="257"/>
  <c r="L7768" i="257"/>
  <c r="L7769" i="257"/>
  <c r="L7770" i="257"/>
  <c r="L7771" i="257"/>
  <c r="L7772" i="257"/>
  <c r="L7773" i="257"/>
  <c r="L7774" i="257"/>
  <c r="L7775" i="257"/>
  <c r="L7776" i="257"/>
  <c r="L7777" i="257"/>
  <c r="L7778" i="257"/>
  <c r="L7779" i="257"/>
  <c r="L7780" i="257"/>
  <c r="L7781" i="257"/>
  <c r="L7782" i="257"/>
  <c r="L7783" i="257"/>
  <c r="L7784" i="257"/>
  <c r="L7785" i="257"/>
  <c r="L7786" i="257"/>
  <c r="L7787" i="257"/>
  <c r="L7788" i="257"/>
  <c r="L7789" i="257"/>
  <c r="L7790" i="257"/>
  <c r="L7791" i="257"/>
  <c r="L7792" i="257"/>
  <c r="L7793" i="257"/>
  <c r="L7794" i="257"/>
  <c r="L7795" i="257"/>
  <c r="L7796" i="257"/>
  <c r="L7797" i="257"/>
  <c r="L7798" i="257"/>
  <c r="L7799" i="257"/>
  <c r="L7800" i="257"/>
  <c r="L7801" i="257"/>
  <c r="L7802" i="257"/>
  <c r="L7803" i="257"/>
  <c r="L7804" i="257"/>
  <c r="L7805" i="257"/>
  <c r="L7806" i="257"/>
  <c r="L7807" i="257"/>
  <c r="L7808" i="257"/>
  <c r="L7809" i="257"/>
  <c r="L7810" i="257"/>
  <c r="L7811" i="257"/>
  <c r="L7812" i="257"/>
  <c r="L7813" i="257"/>
  <c r="L7814" i="257"/>
  <c r="L7815" i="257"/>
  <c r="L7816" i="257"/>
  <c r="L7817" i="257"/>
  <c r="L7818" i="257"/>
  <c r="L7819" i="257"/>
  <c r="L7820" i="257"/>
  <c r="L7821" i="257"/>
  <c r="L7822" i="257"/>
  <c r="L7823" i="257"/>
  <c r="L7824" i="257"/>
  <c r="L7825" i="257"/>
  <c r="L7826" i="257"/>
  <c r="L7827" i="257"/>
  <c r="L7828" i="257"/>
  <c r="L7829" i="257"/>
  <c r="L7830" i="257"/>
  <c r="L7831" i="257"/>
  <c r="L7832" i="257"/>
  <c r="L7833" i="257"/>
  <c r="L7834" i="257"/>
  <c r="L7835" i="257"/>
  <c r="L7836" i="257"/>
  <c r="L7837" i="257"/>
  <c r="L7838" i="257"/>
  <c r="L7839" i="257"/>
  <c r="L7840" i="257"/>
  <c r="L7841" i="257"/>
  <c r="L7842" i="257"/>
  <c r="L7843" i="257"/>
  <c r="L7844" i="257"/>
  <c r="L7845" i="257"/>
  <c r="L7846" i="257"/>
  <c r="L7847" i="257"/>
  <c r="L7848" i="257"/>
  <c r="L7849" i="257"/>
  <c r="L7850" i="257"/>
  <c r="L7851" i="257"/>
  <c r="L7852" i="257"/>
  <c r="L7853" i="257"/>
  <c r="L7854" i="257"/>
  <c r="L7855" i="257"/>
  <c r="L7856" i="257"/>
  <c r="L7857" i="257"/>
  <c r="L7858" i="257"/>
  <c r="L7859" i="257"/>
  <c r="L7860" i="257"/>
  <c r="L7861" i="257"/>
  <c r="L7862" i="257"/>
  <c r="L7863" i="257"/>
  <c r="L7864" i="257"/>
  <c r="L7865" i="257"/>
  <c r="L7866" i="257"/>
  <c r="L7867" i="257"/>
  <c r="L7868" i="257"/>
  <c r="L7869" i="257"/>
  <c r="L7870" i="257"/>
  <c r="L7871" i="257"/>
  <c r="L7872" i="257"/>
  <c r="L7873" i="257"/>
  <c r="L7874" i="257"/>
  <c r="L7875" i="257"/>
  <c r="L7876" i="257"/>
  <c r="L7877" i="257"/>
  <c r="L7878" i="257"/>
  <c r="L7879" i="257"/>
  <c r="L7880" i="257"/>
  <c r="L7881" i="257"/>
  <c r="L7882" i="257"/>
  <c r="L7883" i="257"/>
  <c r="L7884" i="257"/>
  <c r="L7885" i="257"/>
  <c r="L7886" i="257"/>
  <c r="L7887" i="257"/>
  <c r="L7888" i="257"/>
  <c r="L7889" i="257"/>
  <c r="L7890" i="257"/>
  <c r="L7891" i="257"/>
  <c r="L7892" i="257"/>
  <c r="L7893" i="257"/>
  <c r="L7894" i="257"/>
  <c r="L7895" i="257"/>
  <c r="L7896" i="257"/>
  <c r="L7897" i="257"/>
  <c r="L7898" i="257"/>
  <c r="L7899" i="257"/>
  <c r="L7900" i="257"/>
  <c r="L7901" i="257"/>
  <c r="L7902" i="257"/>
  <c r="L7903" i="257"/>
  <c r="L7904" i="257"/>
  <c r="L7905" i="257"/>
  <c r="L7906" i="257"/>
  <c r="L7907" i="257"/>
  <c r="L7908" i="257"/>
  <c r="L7909" i="257"/>
  <c r="L7910" i="257"/>
  <c r="L7911" i="257"/>
  <c r="L7912" i="257"/>
  <c r="L7913" i="257"/>
  <c r="L7914" i="257"/>
  <c r="L7915" i="257"/>
  <c r="L7916" i="257"/>
  <c r="L7917" i="257"/>
  <c r="L7918" i="257"/>
  <c r="L7919" i="257"/>
  <c r="L7920" i="257"/>
  <c r="L7921" i="257"/>
  <c r="L7922" i="257"/>
  <c r="L7923" i="257"/>
  <c r="L7924" i="257"/>
  <c r="L7925" i="257"/>
  <c r="L7926" i="257"/>
  <c r="L7927" i="257"/>
  <c r="L7928" i="257"/>
  <c r="L7929" i="257"/>
  <c r="L7930" i="257"/>
  <c r="L7931" i="257"/>
  <c r="L7932" i="257"/>
  <c r="L7933" i="257"/>
  <c r="L7934" i="257"/>
  <c r="L7935" i="257"/>
  <c r="L7936" i="257"/>
  <c r="L7937" i="257"/>
  <c r="L7938" i="257"/>
  <c r="L7939" i="257"/>
  <c r="L7940" i="257"/>
  <c r="L7941" i="257"/>
  <c r="L7942" i="257"/>
  <c r="L7943" i="257"/>
  <c r="L7944" i="257"/>
  <c r="L7945" i="257"/>
  <c r="L7946" i="257"/>
  <c r="L7947" i="257"/>
  <c r="L7948" i="257"/>
  <c r="L7949" i="257"/>
  <c r="L7950" i="257"/>
  <c r="L7951" i="257"/>
  <c r="L7952" i="257"/>
  <c r="L7953" i="257"/>
  <c r="L7954" i="257"/>
  <c r="L7955" i="257"/>
  <c r="L7956" i="257"/>
  <c r="L7957" i="257"/>
  <c r="L7958" i="257"/>
  <c r="L7959" i="257"/>
  <c r="L7960" i="257"/>
  <c r="L7961" i="257"/>
  <c r="L7962" i="257"/>
  <c r="L7963" i="257"/>
  <c r="L7964" i="257"/>
  <c r="L7965" i="257"/>
  <c r="L7966" i="257"/>
  <c r="L7967" i="257"/>
  <c r="L7968" i="257"/>
  <c r="L7969" i="257"/>
  <c r="L7970" i="257"/>
  <c r="L7971" i="257"/>
  <c r="L7972" i="257"/>
  <c r="L7973" i="257"/>
  <c r="L7974" i="257"/>
  <c r="L7975" i="257"/>
  <c r="L7976" i="257"/>
  <c r="L7977" i="257"/>
  <c r="L7978" i="257"/>
  <c r="L7979" i="257"/>
  <c r="L7980" i="257"/>
  <c r="L7981" i="257"/>
  <c r="L7982" i="257"/>
  <c r="L7983" i="257"/>
  <c r="L7984" i="257"/>
  <c r="L7985" i="257"/>
  <c r="L7986" i="257"/>
  <c r="L7987" i="257"/>
  <c r="L7988" i="257"/>
  <c r="L7989" i="257"/>
  <c r="L7990" i="257"/>
  <c r="L7991" i="257"/>
  <c r="L7992" i="257"/>
  <c r="L7993" i="257"/>
  <c r="L7994" i="257"/>
  <c r="L7995" i="257"/>
  <c r="L7996" i="257"/>
  <c r="L7997" i="257"/>
  <c r="L7998" i="257"/>
  <c r="L7999" i="257"/>
  <c r="L8000" i="257"/>
  <c r="L8001" i="257"/>
  <c r="L8002" i="257"/>
  <c r="L8003" i="257"/>
  <c r="L8004" i="257"/>
  <c r="L8005" i="257"/>
  <c r="L8006" i="257"/>
  <c r="L8007" i="257"/>
  <c r="L8008" i="257"/>
  <c r="L8009" i="257"/>
  <c r="L8010" i="257"/>
  <c r="L8011" i="257"/>
  <c r="L8012" i="257"/>
  <c r="L8013" i="257"/>
  <c r="L8014" i="257"/>
  <c r="L8015" i="257"/>
  <c r="L8016" i="257"/>
  <c r="L8017" i="257"/>
  <c r="L8018" i="257"/>
  <c r="L8019" i="257"/>
  <c r="L8020" i="257"/>
  <c r="L8021" i="257"/>
  <c r="L8022" i="257"/>
  <c r="L8023" i="257"/>
  <c r="L8024" i="257"/>
  <c r="L8025" i="257"/>
  <c r="L8026" i="257"/>
  <c r="L8027" i="257"/>
  <c r="L8028" i="257"/>
  <c r="L8029" i="257"/>
  <c r="L8030" i="257"/>
  <c r="L8031" i="257"/>
  <c r="L8032" i="257"/>
  <c r="L8033" i="257"/>
  <c r="L8034" i="257"/>
  <c r="L8035" i="257"/>
  <c r="L8036" i="257"/>
  <c r="L8037" i="257"/>
  <c r="L8038" i="257"/>
  <c r="L8039" i="257"/>
  <c r="L8040" i="257"/>
  <c r="L8041" i="257"/>
  <c r="L8042" i="257"/>
  <c r="L8043" i="257"/>
  <c r="L8044" i="257"/>
  <c r="L8045" i="257"/>
  <c r="L8046" i="257"/>
  <c r="L8047" i="257"/>
  <c r="L8048" i="257"/>
  <c r="L8049" i="257"/>
  <c r="L8050" i="257"/>
  <c r="L8051" i="257"/>
  <c r="L8052" i="257"/>
  <c r="L8053" i="257"/>
  <c r="L8054" i="257"/>
  <c r="L8055" i="257"/>
  <c r="L8056" i="257"/>
  <c r="L8057" i="257"/>
  <c r="L8058" i="257"/>
  <c r="L8059" i="257"/>
  <c r="L8060" i="257"/>
  <c r="L8061" i="257"/>
  <c r="L8062" i="257"/>
  <c r="L8063" i="257"/>
  <c r="L8064" i="257"/>
  <c r="L8065" i="257"/>
  <c r="L8066" i="257"/>
  <c r="L8067" i="257"/>
  <c r="L8068" i="257"/>
  <c r="L8069" i="257"/>
  <c r="L8070" i="257"/>
  <c r="L8071" i="257"/>
  <c r="L8072" i="257"/>
  <c r="L8073" i="257"/>
  <c r="L8074" i="257"/>
  <c r="L8075" i="257"/>
  <c r="L8076" i="257"/>
  <c r="L8077" i="257"/>
  <c r="L8078" i="257"/>
  <c r="L8079" i="257"/>
  <c r="L8080" i="257"/>
  <c r="L8081" i="257"/>
  <c r="L8082" i="257"/>
  <c r="L8083" i="257"/>
  <c r="L8084" i="257"/>
  <c r="L8085" i="257"/>
  <c r="L8086" i="257"/>
  <c r="L8087" i="257"/>
  <c r="L8088" i="257"/>
  <c r="L8089" i="257"/>
  <c r="L8090" i="257"/>
  <c r="L8091" i="257"/>
  <c r="L8092" i="257"/>
  <c r="L8093" i="257"/>
  <c r="L8094" i="257"/>
  <c r="L8095" i="257"/>
  <c r="L8096" i="257"/>
  <c r="L8097" i="257"/>
  <c r="L8098" i="257"/>
  <c r="L8099" i="257"/>
  <c r="L8100" i="257"/>
  <c r="L8101" i="257"/>
  <c r="L8102" i="257"/>
  <c r="L8103" i="257"/>
  <c r="L8104" i="257"/>
  <c r="L8105" i="257"/>
  <c r="L8106" i="257"/>
  <c r="L8107" i="257"/>
  <c r="L8108" i="257"/>
  <c r="L8109" i="257"/>
  <c r="L8110" i="257"/>
  <c r="L8111" i="257"/>
  <c r="L8112" i="257"/>
  <c r="L8113" i="257"/>
  <c r="L8114" i="257"/>
  <c r="L8115" i="257"/>
  <c r="L8116" i="257"/>
  <c r="L8117" i="257"/>
  <c r="L8118" i="257"/>
  <c r="L8119" i="257"/>
  <c r="L8120" i="257"/>
  <c r="L8121" i="257"/>
  <c r="L8122" i="257"/>
  <c r="L8123" i="257"/>
  <c r="L8124" i="257"/>
  <c r="L8125" i="257"/>
  <c r="L8126" i="257"/>
  <c r="L8127" i="257"/>
  <c r="L8128" i="257"/>
  <c r="L8129" i="257"/>
  <c r="L8130" i="257"/>
  <c r="L8131" i="257"/>
  <c r="L8132" i="257"/>
  <c r="L8133" i="257"/>
  <c r="L8134" i="257"/>
  <c r="L8135" i="257"/>
  <c r="L8136" i="257"/>
  <c r="L8137" i="257"/>
  <c r="L8138" i="257"/>
  <c r="L8139" i="257"/>
  <c r="L8140" i="257"/>
  <c r="L8141" i="257"/>
  <c r="L8142" i="257"/>
  <c r="L8143" i="257"/>
  <c r="L8144" i="257"/>
  <c r="L8145" i="257"/>
  <c r="L8146" i="257"/>
  <c r="L8147" i="257"/>
  <c r="L8148" i="257"/>
  <c r="L8149" i="257"/>
  <c r="L8150" i="257"/>
  <c r="L8151" i="257"/>
  <c r="L8152" i="257"/>
  <c r="L8153" i="257"/>
  <c r="L8154" i="257"/>
  <c r="L8155" i="257"/>
  <c r="L8156" i="257"/>
  <c r="L8157" i="257"/>
  <c r="L8158" i="257"/>
  <c r="L8159" i="257"/>
  <c r="L8160" i="257"/>
  <c r="L8161" i="257"/>
  <c r="L8162" i="257"/>
  <c r="L8163" i="257"/>
  <c r="L8164" i="257"/>
  <c r="L8165" i="257"/>
  <c r="L8166" i="257"/>
  <c r="L8167" i="257"/>
  <c r="L8168" i="257"/>
  <c r="L8169" i="257"/>
  <c r="L8170" i="257"/>
  <c r="L8171" i="257"/>
  <c r="L8172" i="257"/>
  <c r="L8173" i="257"/>
  <c r="L8174" i="257"/>
  <c r="L8175" i="257"/>
  <c r="L8176" i="257"/>
  <c r="L8177" i="257"/>
  <c r="L8178" i="257"/>
  <c r="L8179" i="257"/>
  <c r="L8180" i="257"/>
  <c r="L8181" i="257"/>
  <c r="L8182" i="257"/>
  <c r="L8183" i="257"/>
  <c r="L8184" i="257"/>
  <c r="L8185" i="257"/>
  <c r="L8186" i="257"/>
  <c r="L8187" i="257"/>
  <c r="L8188" i="257"/>
  <c r="L8189" i="257"/>
  <c r="L8190" i="257"/>
  <c r="L8191" i="257"/>
  <c r="L8192" i="257"/>
  <c r="L8193" i="257"/>
  <c r="L8194" i="257"/>
  <c r="L8195" i="257"/>
  <c r="L8196" i="257"/>
  <c r="L8197" i="257"/>
  <c r="L8198" i="257"/>
  <c r="L8199" i="257"/>
  <c r="L8200" i="257"/>
  <c r="L8201" i="257"/>
  <c r="L8202" i="257"/>
  <c r="L8203" i="257"/>
  <c r="L8204" i="257"/>
  <c r="L8205" i="257"/>
  <c r="L8206" i="257"/>
  <c r="L8207" i="257"/>
  <c r="L8208" i="257"/>
  <c r="L8209" i="257"/>
  <c r="L8210" i="257"/>
  <c r="L8211" i="257"/>
  <c r="L8212" i="257"/>
  <c r="L8213" i="257"/>
  <c r="L8214" i="257"/>
  <c r="L8215" i="257"/>
  <c r="L8216" i="257"/>
  <c r="L8217" i="257"/>
  <c r="L8218" i="257"/>
  <c r="L8219" i="257"/>
  <c r="L8220" i="257"/>
  <c r="L8221" i="257"/>
  <c r="L8222" i="257"/>
  <c r="L8223" i="257"/>
  <c r="L8224" i="257"/>
  <c r="L8225" i="257"/>
  <c r="L8226" i="257"/>
  <c r="L8227" i="257"/>
  <c r="L8228" i="257"/>
  <c r="L8229" i="257"/>
  <c r="L8230" i="257"/>
  <c r="L8231" i="257"/>
  <c r="L8232" i="257"/>
  <c r="L8233" i="257"/>
  <c r="L8234" i="257"/>
  <c r="L8235" i="257"/>
  <c r="L8236" i="257"/>
  <c r="L8237" i="257"/>
  <c r="L8238" i="257"/>
  <c r="L8239" i="257"/>
  <c r="L8240" i="257"/>
  <c r="L8241" i="257"/>
  <c r="L8242" i="257"/>
  <c r="L8243" i="257"/>
  <c r="L8244" i="257"/>
  <c r="L8245" i="257"/>
  <c r="L8246" i="257"/>
  <c r="L8247" i="257"/>
  <c r="L8248" i="257"/>
  <c r="L8249" i="257"/>
  <c r="L8250" i="257"/>
  <c r="L8251" i="257"/>
  <c r="L8252" i="257"/>
  <c r="L8253" i="257"/>
  <c r="L8254" i="257"/>
  <c r="L8255" i="257"/>
  <c r="L8256" i="257"/>
  <c r="L8257" i="257"/>
  <c r="L8258" i="257"/>
  <c r="L8259" i="257"/>
  <c r="L8260" i="257"/>
  <c r="L8261" i="257"/>
  <c r="L8262" i="257"/>
  <c r="L8263" i="257"/>
  <c r="L8264" i="257"/>
  <c r="L8265" i="257"/>
  <c r="L8266" i="257"/>
  <c r="L8267" i="257"/>
  <c r="L8268" i="257"/>
  <c r="L8269" i="257"/>
  <c r="L8270" i="257"/>
  <c r="L8271" i="257"/>
  <c r="L8272" i="257"/>
  <c r="L8273" i="257"/>
  <c r="L8274" i="257"/>
  <c r="L8275" i="257"/>
  <c r="L8276" i="257"/>
  <c r="L8277" i="257"/>
  <c r="L8278" i="257"/>
  <c r="L8279" i="257"/>
  <c r="L8280" i="257"/>
  <c r="L8281" i="257"/>
  <c r="L8282" i="257"/>
  <c r="L8283" i="257"/>
  <c r="L8284" i="257"/>
  <c r="L8285" i="257"/>
  <c r="L8286" i="257"/>
  <c r="L8287" i="257"/>
  <c r="L8288" i="257"/>
  <c r="L8289" i="257"/>
  <c r="L8290" i="257"/>
  <c r="L8291" i="257"/>
  <c r="L8292" i="257"/>
  <c r="L8293" i="257"/>
  <c r="L8294" i="257"/>
  <c r="L8295" i="257"/>
  <c r="L8296" i="257"/>
  <c r="L8297" i="257"/>
  <c r="L8298" i="257"/>
  <c r="L8299" i="257"/>
  <c r="L8300" i="257"/>
  <c r="L8301" i="257"/>
  <c r="L8302" i="257"/>
  <c r="L8303" i="257"/>
  <c r="L8304" i="257"/>
  <c r="L8305" i="257"/>
  <c r="L8306" i="257"/>
  <c r="L8307" i="257"/>
  <c r="L8308" i="257"/>
  <c r="L8309" i="257"/>
  <c r="L8310" i="257"/>
  <c r="L8311" i="257"/>
  <c r="L8312" i="257"/>
  <c r="L8313" i="257"/>
  <c r="L8314" i="257"/>
  <c r="L8315" i="257"/>
  <c r="L8316" i="257"/>
  <c r="L8317" i="257"/>
  <c r="L8318" i="257"/>
  <c r="L8319" i="257"/>
  <c r="L8320" i="257"/>
  <c r="L8321" i="257"/>
  <c r="L8322" i="257"/>
  <c r="L8323" i="257"/>
  <c r="L8324" i="257"/>
  <c r="L8325" i="257"/>
  <c r="L8326" i="257"/>
  <c r="L8327" i="257"/>
  <c r="L8328" i="257"/>
  <c r="L8329" i="257"/>
  <c r="L8330" i="257"/>
  <c r="L8331" i="257"/>
  <c r="L8332" i="257"/>
  <c r="L8333" i="257"/>
  <c r="L8334" i="257"/>
  <c r="L8335" i="257"/>
  <c r="L8336" i="257"/>
  <c r="L8337" i="257"/>
  <c r="L8338" i="257"/>
  <c r="L8339" i="257"/>
  <c r="L8340" i="257"/>
  <c r="L8341" i="257"/>
  <c r="L8342" i="257"/>
  <c r="L8343" i="257"/>
  <c r="L8344" i="257"/>
  <c r="L8345" i="257"/>
  <c r="L8346" i="257"/>
  <c r="L8347" i="257"/>
  <c r="L8348" i="257"/>
  <c r="L8349" i="257"/>
  <c r="L8350" i="257"/>
  <c r="L8351" i="257"/>
  <c r="L8352" i="257"/>
  <c r="L8353" i="257"/>
  <c r="L8354" i="257"/>
  <c r="L8355" i="257"/>
  <c r="L8356" i="257"/>
  <c r="L8357" i="257"/>
  <c r="L8358" i="257"/>
  <c r="L8359" i="257"/>
  <c r="L8360" i="257"/>
  <c r="L8361" i="257"/>
  <c r="L8362" i="257"/>
  <c r="L8363" i="257"/>
  <c r="L8364" i="257"/>
  <c r="L8365" i="257"/>
  <c r="L8366" i="257"/>
  <c r="L8367" i="257"/>
  <c r="L8368" i="257"/>
  <c r="L8369" i="257"/>
  <c r="L8370" i="257"/>
  <c r="L8371" i="257"/>
  <c r="L8372" i="257"/>
  <c r="L8373" i="257"/>
  <c r="L8374" i="257"/>
  <c r="L8375" i="257"/>
  <c r="L8376" i="257"/>
  <c r="L8377" i="257"/>
  <c r="L8378" i="257"/>
  <c r="L8379" i="257"/>
  <c r="L8380" i="257"/>
  <c r="L8381" i="257"/>
  <c r="L8382" i="257"/>
  <c r="L8383" i="257"/>
  <c r="L8384" i="257"/>
  <c r="L8385" i="257"/>
  <c r="L8386" i="257"/>
  <c r="L8387" i="257"/>
  <c r="L8388" i="257"/>
  <c r="L8389" i="257"/>
  <c r="L8390" i="257"/>
  <c r="L8391" i="257"/>
  <c r="L8392" i="257"/>
  <c r="L8393" i="257"/>
  <c r="L8394" i="257"/>
  <c r="L8395" i="257"/>
  <c r="L8396" i="257"/>
  <c r="L8397" i="257"/>
  <c r="L8398" i="257"/>
  <c r="L8399" i="257"/>
  <c r="L8400" i="257"/>
  <c r="L8401" i="257"/>
  <c r="L8402" i="257"/>
  <c r="L8403" i="257"/>
  <c r="L8404" i="257"/>
  <c r="L8405" i="257"/>
  <c r="L8406" i="257"/>
  <c r="L8407" i="257"/>
  <c r="L8408" i="257"/>
  <c r="L8409" i="257"/>
  <c r="L8410" i="257"/>
  <c r="L8411" i="257"/>
  <c r="L8412" i="257"/>
  <c r="L8413" i="257"/>
  <c r="L8414" i="257"/>
  <c r="L8415" i="257"/>
  <c r="L8416" i="257"/>
  <c r="L8417" i="257"/>
  <c r="L8418" i="257"/>
  <c r="L8419" i="257"/>
  <c r="L8420" i="257"/>
  <c r="L8421" i="257"/>
  <c r="L8422" i="257"/>
  <c r="L8423" i="257"/>
  <c r="L8424" i="257"/>
  <c r="L8425" i="257"/>
  <c r="L8426" i="257"/>
  <c r="L8427" i="257"/>
  <c r="L8428" i="257"/>
  <c r="L8429" i="257"/>
  <c r="L8430" i="257"/>
  <c r="L8431" i="257"/>
  <c r="L8432" i="257"/>
  <c r="L8433" i="257"/>
  <c r="L8434" i="257"/>
  <c r="L8435" i="257"/>
  <c r="L8436" i="257"/>
  <c r="L8437" i="257"/>
  <c r="L8438" i="257"/>
  <c r="L8439" i="257"/>
  <c r="L8440" i="257"/>
  <c r="L8441" i="257"/>
  <c r="L8442" i="257"/>
  <c r="L8443" i="257"/>
  <c r="L8444" i="257"/>
  <c r="L8445" i="257"/>
  <c r="L8446" i="257"/>
  <c r="L8447" i="257"/>
  <c r="L8448" i="257"/>
  <c r="L8449" i="257"/>
  <c r="L8450" i="257"/>
  <c r="L8451" i="257"/>
  <c r="L8452" i="257"/>
  <c r="L8453" i="257"/>
  <c r="L8454" i="257"/>
  <c r="L8455" i="257"/>
  <c r="L8456" i="257"/>
  <c r="L8457" i="257"/>
  <c r="L8458" i="257"/>
  <c r="L8459" i="257"/>
  <c r="L8460" i="257"/>
  <c r="L8461" i="257"/>
  <c r="L8462" i="257"/>
  <c r="L8463" i="257"/>
  <c r="L8464" i="257"/>
  <c r="L8465" i="257"/>
  <c r="L8466" i="257"/>
  <c r="L8467" i="257"/>
  <c r="L8468" i="257"/>
  <c r="L8469" i="257"/>
  <c r="L8470" i="257"/>
  <c r="L8471" i="257"/>
  <c r="L8472" i="257"/>
  <c r="L8473" i="257"/>
  <c r="L8474" i="257"/>
  <c r="L8475" i="257"/>
  <c r="L8476" i="257"/>
  <c r="L8477" i="257"/>
  <c r="L8478" i="257"/>
  <c r="L8479" i="257"/>
  <c r="L8480" i="257"/>
  <c r="L8481" i="257"/>
  <c r="L8482" i="257"/>
  <c r="L8483" i="257"/>
  <c r="L8484" i="257"/>
  <c r="L8485" i="257"/>
  <c r="L8486" i="257"/>
  <c r="L8487" i="257"/>
  <c r="L8488" i="257"/>
  <c r="L8489" i="257"/>
  <c r="L8490" i="257"/>
  <c r="L8491" i="257"/>
  <c r="L8492" i="257"/>
  <c r="L8493" i="257"/>
  <c r="L8494" i="257"/>
  <c r="L8495" i="257"/>
  <c r="L8496" i="257"/>
  <c r="L8497" i="257"/>
  <c r="L8498" i="257"/>
  <c r="L8499" i="257"/>
  <c r="L8500" i="257"/>
  <c r="L8501" i="257"/>
  <c r="L8502" i="257"/>
  <c r="L8503" i="257"/>
  <c r="L8504" i="257"/>
  <c r="L8505" i="257"/>
  <c r="L8506" i="257"/>
  <c r="L8507" i="257"/>
  <c r="L8508" i="257"/>
  <c r="L8509" i="257"/>
  <c r="L8510" i="257"/>
  <c r="L8511" i="257"/>
  <c r="L8512" i="257"/>
  <c r="L8513" i="257"/>
  <c r="L8514" i="257"/>
  <c r="L8515" i="257"/>
  <c r="L8516" i="257"/>
  <c r="L8517" i="257"/>
  <c r="L8518" i="257"/>
  <c r="L8519" i="257"/>
  <c r="L8520" i="257"/>
  <c r="L8521" i="257"/>
  <c r="L8522" i="257"/>
  <c r="L8523" i="257"/>
  <c r="L8524" i="257"/>
  <c r="L8525" i="257"/>
  <c r="L8526" i="257"/>
  <c r="L8527" i="257"/>
  <c r="L8528" i="257"/>
  <c r="L8529" i="257"/>
  <c r="L8530" i="257"/>
  <c r="L8531" i="257"/>
  <c r="L8532" i="257"/>
  <c r="L8533" i="257"/>
  <c r="L8534" i="257"/>
  <c r="L8535" i="257"/>
  <c r="L8536" i="257"/>
  <c r="L8537" i="257"/>
  <c r="L8538" i="257"/>
  <c r="L8539" i="257"/>
  <c r="L8540" i="257"/>
  <c r="L8541" i="257"/>
  <c r="L8542" i="257"/>
  <c r="L8543" i="257"/>
  <c r="L8544" i="257"/>
  <c r="L8545" i="257"/>
  <c r="L8546" i="257"/>
  <c r="L8547" i="257"/>
  <c r="L8548" i="257"/>
  <c r="L8549" i="257"/>
  <c r="L8550" i="257"/>
  <c r="L8551" i="257"/>
  <c r="L8552" i="257"/>
  <c r="L8553" i="257"/>
  <c r="L8554" i="257"/>
  <c r="L8555" i="257"/>
  <c r="L8556" i="257"/>
  <c r="L8557" i="257"/>
  <c r="L8558" i="257"/>
  <c r="L8559" i="257"/>
  <c r="L8560" i="257"/>
  <c r="L8561" i="257"/>
  <c r="L8562" i="257"/>
  <c r="L8563" i="257"/>
  <c r="L8564" i="257"/>
  <c r="L8565" i="257"/>
  <c r="L8566" i="257"/>
  <c r="L8567" i="257"/>
  <c r="L8568" i="257"/>
  <c r="L8569" i="257"/>
  <c r="L8570" i="257"/>
  <c r="L8571" i="257"/>
  <c r="L8572" i="257"/>
  <c r="L8573" i="257"/>
  <c r="L8574" i="257"/>
  <c r="L8575" i="257"/>
  <c r="L8576" i="257"/>
  <c r="L8577" i="257"/>
  <c r="L8578" i="257"/>
  <c r="L8579" i="257"/>
  <c r="L8580" i="257"/>
  <c r="L8581" i="257"/>
  <c r="L8582" i="257"/>
  <c r="L8583" i="257"/>
  <c r="L8584" i="257"/>
  <c r="L8585" i="257"/>
  <c r="L8586" i="257"/>
  <c r="L8587" i="257"/>
  <c r="L8588" i="257"/>
  <c r="L8589" i="257"/>
  <c r="L8590" i="257"/>
  <c r="L8591" i="257"/>
  <c r="L8592" i="257"/>
  <c r="L8593" i="257"/>
  <c r="L8594" i="257"/>
  <c r="L8595" i="257"/>
  <c r="L8596" i="257"/>
  <c r="L8597" i="257"/>
  <c r="L8598" i="257"/>
  <c r="L8599" i="257"/>
  <c r="L8600" i="257"/>
  <c r="L8601" i="257"/>
  <c r="L8602" i="257"/>
  <c r="L8603" i="257"/>
  <c r="L8604" i="257"/>
  <c r="L8605" i="257"/>
  <c r="L8606" i="257"/>
  <c r="L8607" i="257"/>
  <c r="L8608" i="257"/>
  <c r="L8609" i="257"/>
  <c r="L8610" i="257"/>
  <c r="L8611" i="257"/>
  <c r="L8612" i="257"/>
  <c r="L8613" i="257"/>
  <c r="L8614" i="257"/>
  <c r="L8615" i="257"/>
  <c r="L8616" i="257"/>
  <c r="L8617" i="257"/>
  <c r="L8618" i="257"/>
  <c r="L8619" i="257"/>
  <c r="L8620" i="257"/>
  <c r="L8621" i="257"/>
  <c r="L8622" i="257"/>
  <c r="L8623" i="257"/>
  <c r="L8624" i="257"/>
  <c r="L8625" i="257"/>
  <c r="L8626" i="257"/>
  <c r="L8627" i="257"/>
  <c r="L8628" i="257"/>
  <c r="L8629" i="257"/>
  <c r="L8630" i="257"/>
  <c r="L8631" i="257"/>
  <c r="L8632" i="257"/>
  <c r="L8633" i="257"/>
  <c r="L8634" i="257"/>
  <c r="L8635" i="257"/>
  <c r="L8636" i="257"/>
  <c r="L8637" i="257"/>
  <c r="L8638" i="257"/>
  <c r="L8639" i="257"/>
  <c r="L8640" i="257"/>
  <c r="L8641" i="257"/>
  <c r="L8642" i="257"/>
  <c r="L8643" i="257"/>
  <c r="L8644" i="257"/>
  <c r="L8645" i="257"/>
  <c r="L8646" i="257"/>
  <c r="L8647" i="257"/>
  <c r="L8648" i="257"/>
  <c r="L8649" i="257"/>
  <c r="L8650" i="257"/>
  <c r="L8651" i="257"/>
  <c r="L8652" i="257"/>
  <c r="L8653" i="257"/>
  <c r="L8654" i="257"/>
  <c r="L8655" i="257"/>
  <c r="L8656" i="257"/>
  <c r="L8657" i="257"/>
  <c r="L8658" i="257"/>
  <c r="L8659" i="257"/>
  <c r="L8660" i="257"/>
  <c r="L8661" i="257"/>
  <c r="L8662" i="257"/>
  <c r="L8663" i="257"/>
  <c r="L8664" i="257"/>
  <c r="L8665" i="257"/>
  <c r="L8666" i="257"/>
  <c r="L8667" i="257"/>
  <c r="L8668" i="257"/>
  <c r="L8669" i="257"/>
  <c r="L8670" i="257"/>
  <c r="L8671" i="257"/>
  <c r="L8672" i="257"/>
  <c r="L8673" i="257"/>
  <c r="L8674" i="257"/>
  <c r="L8675" i="257"/>
  <c r="L8676" i="257"/>
  <c r="L8677" i="257"/>
  <c r="L8678" i="257"/>
  <c r="L8679" i="257"/>
  <c r="L8680" i="257"/>
  <c r="L8681" i="257"/>
  <c r="L8682" i="257"/>
  <c r="L8683" i="257"/>
  <c r="L8684" i="257"/>
  <c r="L8685" i="257"/>
  <c r="L8686" i="257"/>
  <c r="L8687" i="257"/>
  <c r="L8688" i="257"/>
  <c r="L8689" i="257"/>
  <c r="L8690" i="257"/>
  <c r="L8691" i="257"/>
  <c r="L8692" i="257"/>
  <c r="L8693" i="257"/>
  <c r="L8694" i="257"/>
  <c r="L8695" i="257"/>
  <c r="L8696" i="257"/>
  <c r="L8697" i="257"/>
  <c r="L8698" i="257"/>
  <c r="L8699" i="257"/>
  <c r="L8700" i="257"/>
  <c r="L8701" i="257"/>
  <c r="L8702" i="257"/>
  <c r="L8703" i="257"/>
  <c r="L8704" i="257"/>
  <c r="L8705" i="257"/>
  <c r="L8706" i="257"/>
  <c r="L8707" i="257"/>
  <c r="L8708" i="257"/>
  <c r="L8709" i="257"/>
  <c r="L8710" i="257"/>
  <c r="L8711" i="257"/>
  <c r="L8712" i="257"/>
  <c r="L8713" i="257"/>
  <c r="L8714" i="257"/>
  <c r="L8715" i="257"/>
  <c r="L8716" i="257"/>
  <c r="L8717" i="257"/>
  <c r="L8718" i="257"/>
  <c r="L8719" i="257"/>
  <c r="L8720" i="257"/>
  <c r="L8721" i="257"/>
  <c r="L8722" i="257"/>
  <c r="L8723" i="257"/>
  <c r="L8724" i="257"/>
  <c r="L8725" i="257"/>
  <c r="L8726" i="257"/>
  <c r="L8727" i="257"/>
  <c r="L8728" i="257"/>
  <c r="L8729" i="257"/>
  <c r="L8730" i="257"/>
  <c r="L8731" i="257"/>
  <c r="L8732" i="257"/>
  <c r="L8733" i="257"/>
  <c r="L8734" i="257"/>
  <c r="L8735" i="257"/>
  <c r="L8736" i="257"/>
  <c r="L8737" i="257"/>
  <c r="L8738" i="257"/>
  <c r="L8739" i="257"/>
  <c r="L8740" i="257"/>
  <c r="L8741" i="257"/>
  <c r="L8742" i="257"/>
  <c r="L8743" i="257"/>
  <c r="L8744" i="257"/>
  <c r="L8745" i="257"/>
  <c r="L8746" i="257"/>
  <c r="L8747" i="257"/>
  <c r="L8748" i="257"/>
  <c r="L8749" i="257"/>
  <c r="L8750" i="257"/>
  <c r="L8751" i="257"/>
  <c r="L8752" i="257"/>
  <c r="L8753" i="257"/>
  <c r="L8754" i="257"/>
  <c r="L8755" i="257"/>
  <c r="L8756" i="257"/>
  <c r="L8757" i="257"/>
  <c r="L8758" i="257"/>
  <c r="L8759" i="257"/>
  <c r="L8760" i="257"/>
  <c r="L8761" i="257"/>
  <c r="L8762" i="257"/>
  <c r="L8763" i="257"/>
  <c r="L8764" i="257"/>
  <c r="L8765" i="257"/>
  <c r="L8766" i="257"/>
  <c r="L8767" i="257"/>
  <c r="L8768" i="257"/>
  <c r="L8769" i="257"/>
  <c r="L8770" i="257"/>
  <c r="L8771" i="257"/>
  <c r="L8772" i="257"/>
  <c r="L8773" i="257"/>
  <c r="L8774" i="257"/>
  <c r="L8775" i="257"/>
  <c r="L8776" i="257"/>
  <c r="L8777" i="257"/>
  <c r="L8778" i="257"/>
  <c r="L8779" i="257"/>
  <c r="L8780" i="257"/>
  <c r="L8781" i="257"/>
  <c r="L8782" i="257"/>
  <c r="L8783" i="257"/>
  <c r="L8784" i="257"/>
  <c r="L8785" i="257"/>
  <c r="L8786" i="257"/>
  <c r="L8787" i="257"/>
  <c r="L8788" i="257"/>
  <c r="L8789" i="257"/>
  <c r="L8790" i="257"/>
  <c r="L8791" i="257"/>
  <c r="L8792" i="257"/>
  <c r="L8793" i="257"/>
  <c r="L8794" i="257"/>
  <c r="L8795" i="257"/>
  <c r="L8796" i="257"/>
  <c r="L8797" i="257"/>
  <c r="L8798" i="257"/>
  <c r="L8799" i="257"/>
  <c r="L8800" i="257"/>
  <c r="L8801" i="257"/>
  <c r="L8802" i="257"/>
  <c r="L8803" i="257"/>
  <c r="L8804" i="257"/>
  <c r="L8805" i="257"/>
  <c r="L8806" i="257"/>
  <c r="L8807" i="257"/>
  <c r="L8808" i="257"/>
  <c r="L8809" i="257"/>
  <c r="L8810" i="257"/>
  <c r="L8811" i="257"/>
  <c r="L8812" i="257"/>
  <c r="L8813" i="257"/>
  <c r="L8814" i="257"/>
  <c r="L8815" i="257"/>
  <c r="L8816" i="257"/>
  <c r="L8817" i="257"/>
  <c r="L8818" i="257"/>
  <c r="L8819" i="257"/>
  <c r="L8820" i="257"/>
  <c r="L8821" i="257"/>
  <c r="L8822" i="257"/>
  <c r="L8823" i="257"/>
  <c r="L8824" i="257"/>
  <c r="L8825" i="257"/>
  <c r="L8826" i="257"/>
  <c r="L8827" i="257"/>
  <c r="L8828" i="257"/>
  <c r="L8829" i="257"/>
  <c r="L8830" i="257"/>
  <c r="L8831" i="257"/>
  <c r="L8832" i="257"/>
  <c r="L8833" i="257"/>
  <c r="L8834" i="257"/>
  <c r="L8835" i="257"/>
  <c r="L8836" i="257"/>
  <c r="L8837" i="257"/>
  <c r="L8838" i="257"/>
  <c r="L8839" i="257"/>
  <c r="L8840" i="257"/>
  <c r="L8841" i="257"/>
  <c r="L8842" i="257"/>
  <c r="L8843" i="257"/>
  <c r="L8844" i="257"/>
  <c r="L8845" i="257"/>
  <c r="L8846" i="257"/>
  <c r="L8847" i="257"/>
  <c r="L8848" i="257"/>
  <c r="L8849" i="257"/>
  <c r="L8850" i="257"/>
  <c r="L8851" i="257"/>
  <c r="L8852" i="257"/>
  <c r="L8853" i="257"/>
  <c r="L8854" i="257"/>
  <c r="L8855" i="257"/>
  <c r="L8856" i="257"/>
  <c r="L8857" i="257"/>
  <c r="L8858" i="257"/>
  <c r="L8859" i="257"/>
  <c r="L8860" i="257"/>
  <c r="L8861" i="257"/>
  <c r="L8862" i="257"/>
  <c r="L8863" i="257"/>
  <c r="L8864" i="257"/>
  <c r="L8865" i="257"/>
  <c r="L8866" i="257"/>
  <c r="L8867" i="257"/>
  <c r="L8868" i="257"/>
  <c r="L8869" i="257"/>
  <c r="L8870" i="257"/>
  <c r="L8871" i="257"/>
  <c r="L8872" i="257"/>
  <c r="L8873" i="257"/>
  <c r="L8874" i="257"/>
  <c r="L8875" i="257"/>
  <c r="L8876" i="257"/>
  <c r="L8877" i="257"/>
  <c r="L8878" i="257"/>
  <c r="L8879" i="257"/>
  <c r="L8880" i="257"/>
  <c r="L8881" i="257"/>
  <c r="L8882" i="257"/>
  <c r="L8883" i="257"/>
  <c r="L8884" i="257"/>
  <c r="L8885" i="257"/>
  <c r="L8886" i="257"/>
  <c r="L8887" i="257"/>
  <c r="L8888" i="257"/>
  <c r="L8889" i="257"/>
  <c r="L8890" i="257"/>
  <c r="L8891" i="257"/>
  <c r="L8892" i="257"/>
  <c r="L8893" i="257"/>
  <c r="L8894" i="257"/>
  <c r="L8895" i="257"/>
  <c r="L8896" i="257"/>
  <c r="L8897" i="257"/>
  <c r="L8898" i="257"/>
  <c r="L8899" i="257"/>
  <c r="L8900" i="257"/>
  <c r="L8901" i="257"/>
  <c r="L8902" i="257"/>
  <c r="L8903" i="257"/>
  <c r="L8904" i="257"/>
  <c r="L8905" i="257"/>
  <c r="L8906" i="257"/>
  <c r="L8907" i="257"/>
  <c r="L8908" i="257"/>
  <c r="L8909" i="257"/>
  <c r="L8910" i="257"/>
  <c r="L8911" i="257"/>
  <c r="L8912" i="257"/>
  <c r="L8913" i="257"/>
  <c r="L8914" i="257"/>
  <c r="L8915" i="257"/>
  <c r="L8916" i="257"/>
  <c r="L8917" i="257"/>
  <c r="L8918" i="257"/>
  <c r="L8919" i="257"/>
  <c r="L8920" i="257"/>
  <c r="L8921" i="257"/>
  <c r="L8922" i="257"/>
  <c r="L8923" i="257"/>
  <c r="L8924" i="257"/>
  <c r="L8925" i="257"/>
  <c r="L8926" i="257"/>
  <c r="L8927" i="257"/>
  <c r="L8928" i="257"/>
  <c r="L8929" i="257"/>
  <c r="L8930" i="257"/>
  <c r="L8931" i="257"/>
  <c r="L8932" i="257"/>
  <c r="L8933" i="257"/>
  <c r="L8934" i="257"/>
  <c r="L8935" i="257"/>
  <c r="L8936" i="257"/>
  <c r="L8937" i="257"/>
  <c r="L8938" i="257"/>
  <c r="L8939" i="257"/>
  <c r="L8940" i="257"/>
  <c r="L8941" i="257"/>
  <c r="L8942" i="257"/>
  <c r="L8943" i="257"/>
  <c r="L8944" i="257"/>
  <c r="L8945" i="257"/>
  <c r="L8946" i="257"/>
  <c r="L8947" i="257"/>
  <c r="L8948" i="257"/>
  <c r="L8949" i="257"/>
  <c r="L8950" i="257"/>
  <c r="L8951" i="257"/>
  <c r="L8952" i="257"/>
  <c r="L8953" i="257"/>
  <c r="L8954" i="257"/>
  <c r="L8955" i="257"/>
  <c r="L8956" i="257"/>
  <c r="L8957" i="257"/>
  <c r="L8958" i="257"/>
  <c r="L8959" i="257"/>
  <c r="L8960" i="257"/>
  <c r="L8961" i="257"/>
  <c r="L8962" i="257"/>
  <c r="L8963" i="257"/>
  <c r="L8964" i="257"/>
  <c r="L8965" i="257"/>
  <c r="L8966" i="257"/>
  <c r="L8967" i="257"/>
  <c r="L8968" i="257"/>
  <c r="L8969" i="257"/>
  <c r="L8970" i="257"/>
  <c r="L8971" i="257"/>
  <c r="L8972" i="257"/>
  <c r="L8973" i="257"/>
  <c r="L8974" i="257"/>
  <c r="L8975" i="257"/>
  <c r="L8976" i="257"/>
  <c r="L8977" i="257"/>
  <c r="L8978" i="257"/>
  <c r="L8979" i="257"/>
  <c r="L8980" i="257"/>
  <c r="L8981" i="257"/>
  <c r="L8982" i="257"/>
  <c r="L8983" i="257"/>
  <c r="L8984" i="257"/>
  <c r="L8985" i="257"/>
  <c r="L8986" i="257"/>
  <c r="D83" i="24" s="1" a="1"/>
  <c r="D83" i="24" s="1"/>
  <c r="L8987" i="257"/>
  <c r="L8988" i="257"/>
  <c r="L8989" i="257"/>
  <c r="L8990" i="257"/>
  <c r="L8991" i="257"/>
  <c r="L8992" i="257"/>
  <c r="F83" i="24" s="1" a="1"/>
  <c r="F83" i="24" s="1"/>
  <c r="L8993" i="257"/>
  <c r="L8994" i="257"/>
  <c r="L8995" i="257"/>
  <c r="L8996" i="257"/>
  <c r="L8997" i="257"/>
  <c r="L8998" i="257"/>
  <c r="D86" i="24" s="1" a="1"/>
  <c r="D86" i="24" s="1"/>
  <c r="L8999" i="257"/>
  <c r="L9000" i="257"/>
  <c r="D88" i="24" s="1" a="1"/>
  <c r="D88" i="24" s="1"/>
  <c r="L9001" i="257"/>
  <c r="L9002" i="257"/>
  <c r="L9003" i="257"/>
  <c r="L9004" i="257"/>
  <c r="F86" i="24" s="1" a="1"/>
  <c r="F86" i="24" s="1"/>
  <c r="L9005" i="257"/>
  <c r="L9006" i="257"/>
  <c r="F88" i="24" s="1" a="1"/>
  <c r="F88" i="24" s="1"/>
  <c r="L9007" i="257"/>
  <c r="L9008" i="257"/>
  <c r="L9009" i="257"/>
  <c r="L9010" i="257"/>
  <c r="D89" i="24" s="1" a="1"/>
  <c r="D89" i="24" s="1"/>
  <c r="L9011" i="257"/>
  <c r="L9012" i="257"/>
  <c r="L9013" i="257"/>
  <c r="L9014" i="257"/>
  <c r="L9015" i="257"/>
  <c r="L9016" i="257"/>
  <c r="F89" i="24" s="1" a="1"/>
  <c r="F89" i="24" s="1"/>
  <c r="L9017" i="257"/>
  <c r="L9018" i="257"/>
  <c r="L9019" i="257"/>
  <c r="L9020" i="257"/>
  <c r="L9021" i="257"/>
  <c r="L9022" i="257"/>
  <c r="D95" i="24" s="1" a="1"/>
  <c r="D95" i="24" s="1"/>
  <c r="L9023" i="257"/>
  <c r="L9024" i="257"/>
  <c r="L9025" i="257"/>
  <c r="L9026" i="257"/>
  <c r="L9027" i="257"/>
  <c r="L9028" i="257"/>
  <c r="F95" i="24" s="1" a="1"/>
  <c r="F95" i="24" s="1"/>
  <c r="L9029" i="257"/>
  <c r="L9030" i="257"/>
  <c r="L9031" i="257"/>
  <c r="L9032" i="257"/>
  <c r="L9033" i="257"/>
  <c r="L9034" i="257"/>
  <c r="D107" i="24" s="1" a="1"/>
  <c r="D107" i="24" s="1"/>
  <c r="L9035" i="257"/>
  <c r="D108" i="24" s="1" a="1"/>
  <c r="D108" i="24" s="1"/>
  <c r="L9036" i="257"/>
  <c r="L9037" i="257"/>
  <c r="L9038" i="257"/>
  <c r="L9039" i="257"/>
  <c r="L9040" i="257"/>
  <c r="F107" i="24" s="1" a="1"/>
  <c r="F107" i="24" s="1"/>
  <c r="L9041" i="257"/>
  <c r="F108" i="24" s="1" a="1"/>
  <c r="F108" i="24" s="1"/>
  <c r="L9042" i="257"/>
  <c r="L9043" i="257"/>
  <c r="L9044" i="257"/>
  <c r="L9045" i="257"/>
  <c r="L9046" i="257"/>
  <c r="D104" i="24" s="1" a="1"/>
  <c r="D104" i="24" s="1"/>
  <c r="L9047" i="257"/>
  <c r="L9048" i="257"/>
  <c r="L9049" i="257"/>
  <c r="L9050" i="257"/>
  <c r="L9051" i="257"/>
  <c r="L9052" i="257"/>
  <c r="F104" i="24" s="1" a="1"/>
  <c r="F104" i="24" s="1"/>
  <c r="L9053" i="257"/>
  <c r="L9054" i="257"/>
  <c r="L9055" i="257"/>
  <c r="L9056" i="257"/>
  <c r="L9057" i="257"/>
  <c r="L9058" i="257"/>
  <c r="D101" i="24" s="1" a="1"/>
  <c r="D101" i="24" s="1"/>
  <c r="L9059" i="257"/>
  <c r="L9060" i="257"/>
  <c r="L9061" i="257"/>
  <c r="L9062" i="257"/>
  <c r="L9063" i="257"/>
  <c r="L9064" i="257"/>
  <c r="F101" i="24" s="1" a="1"/>
  <c r="F101" i="24" s="1"/>
  <c r="L9065" i="257"/>
  <c r="L9066" i="257"/>
  <c r="L9067" i="257"/>
  <c r="L9068" i="257"/>
  <c r="L9069" i="257"/>
  <c r="L9070" i="257"/>
  <c r="D92" i="24" s="1" a="1"/>
  <c r="D92" i="24" s="1"/>
  <c r="L9071" i="257"/>
  <c r="D93" i="24" s="1" a="1"/>
  <c r="D93" i="24" s="1"/>
  <c r="L9072" i="257"/>
  <c r="L9073" i="257"/>
  <c r="L9074" i="257"/>
  <c r="L9075" i="257"/>
  <c r="L9076" i="257"/>
  <c r="F92" i="24" s="1" a="1"/>
  <c r="F92" i="24" s="1"/>
  <c r="L9077" i="257"/>
  <c r="F93" i="24" s="1" a="1"/>
  <c r="F93" i="24" s="1"/>
  <c r="L9078" i="257"/>
  <c r="L9079" i="257"/>
  <c r="L9080" i="257"/>
  <c r="L9081" i="257"/>
  <c r="L9082" i="257"/>
  <c r="D98" i="24" s="1" a="1"/>
  <c r="D98" i="24" s="1"/>
  <c r="L9083" i="257"/>
  <c r="L9084" i="257"/>
  <c r="L9085" i="257"/>
  <c r="L9086" i="257"/>
  <c r="L9087" i="257"/>
  <c r="L9088" i="257"/>
  <c r="F98" i="24" s="1" a="1"/>
  <c r="F98" i="24" s="1"/>
  <c r="L9089" i="257"/>
  <c r="L9090" i="257"/>
  <c r="L9091" i="257"/>
  <c r="L9092" i="257"/>
  <c r="L9093" i="257"/>
  <c r="L9094" i="257"/>
  <c r="L9095" i="257"/>
  <c r="L9096" i="257"/>
  <c r="L9097" i="257"/>
  <c r="L9098" i="257"/>
  <c r="L9099" i="257"/>
  <c r="L9100" i="257"/>
  <c r="L9101" i="257"/>
  <c r="L9102" i="257"/>
  <c r="L9103" i="257"/>
  <c r="L9104" i="257"/>
  <c r="L9105" i="257"/>
  <c r="L9106" i="257"/>
  <c r="L9107" i="257"/>
  <c r="L9108" i="257"/>
  <c r="L9109" i="257"/>
  <c r="L9110" i="257"/>
  <c r="L9111" i="257"/>
  <c r="L9112" i="257"/>
  <c r="L9113" i="257"/>
  <c r="L9114" i="257"/>
  <c r="L9115" i="257"/>
  <c r="L9116" i="257"/>
  <c r="L9117" i="257"/>
  <c r="L9118" i="257"/>
  <c r="L9119" i="257"/>
  <c r="L9120" i="257"/>
  <c r="L9121" i="257"/>
  <c r="L9122" i="257"/>
  <c r="L9123" i="257"/>
  <c r="L9124" i="257"/>
  <c r="L9125" i="257"/>
  <c r="L9126" i="257"/>
  <c r="L9127" i="257"/>
  <c r="L9128" i="257"/>
  <c r="L9129" i="257"/>
  <c r="L9130" i="257"/>
  <c r="L9131" i="257"/>
  <c r="L9132" i="257"/>
  <c r="L9133" i="257"/>
  <c r="L9134" i="257"/>
  <c r="L9135" i="257"/>
  <c r="L9136" i="257"/>
  <c r="L9137" i="257"/>
  <c r="L9138" i="257"/>
  <c r="L9139" i="257"/>
  <c r="L9140" i="257"/>
  <c r="L9141" i="257"/>
  <c r="L9142" i="257"/>
  <c r="L9143" i="257"/>
  <c r="L9144" i="257"/>
  <c r="L9145" i="257"/>
  <c r="L9146" i="257"/>
  <c r="L9147" i="257"/>
  <c r="L9148" i="257"/>
  <c r="L9149" i="257"/>
  <c r="L9150" i="257"/>
  <c r="L9151" i="257"/>
  <c r="L9152" i="257"/>
  <c r="L9153" i="257"/>
  <c r="L9154" i="257"/>
  <c r="L9155" i="257"/>
  <c r="L9156" i="257"/>
  <c r="L9157" i="257"/>
  <c r="L9158" i="257"/>
  <c r="L9159" i="257"/>
  <c r="L9160" i="257"/>
  <c r="L9161" i="257"/>
  <c r="L9162" i="257"/>
  <c r="L9163" i="257"/>
  <c r="L9164" i="257"/>
  <c r="L9165" i="257"/>
  <c r="L9166" i="257"/>
  <c r="L9167" i="257"/>
  <c r="L9168" i="257"/>
  <c r="L9169" i="257"/>
  <c r="L9170" i="257"/>
  <c r="L9171" i="257"/>
  <c r="L9172" i="257"/>
  <c r="L9173" i="257"/>
  <c r="L9174" i="257"/>
  <c r="L9175" i="257"/>
  <c r="L9176" i="257"/>
  <c r="L9177" i="257"/>
  <c r="L9178" i="257"/>
  <c r="L9179" i="257"/>
  <c r="L9180" i="257"/>
  <c r="L9181" i="257"/>
  <c r="L9182" i="257"/>
  <c r="L9183" i="257"/>
  <c r="L9184" i="257"/>
  <c r="L9185" i="257"/>
  <c r="L9186" i="257"/>
  <c r="L9187" i="257"/>
  <c r="L9188" i="257"/>
  <c r="L9189" i="257"/>
  <c r="L9190" i="257"/>
  <c r="L9191" i="257"/>
  <c r="L9192" i="257"/>
  <c r="L9193" i="257"/>
  <c r="L9194" i="257"/>
  <c r="L9195" i="257"/>
  <c r="L9196" i="257"/>
  <c r="L9197" i="257"/>
  <c r="L9198" i="257"/>
  <c r="L9199" i="257"/>
  <c r="L9200" i="257"/>
  <c r="L9201" i="257"/>
  <c r="L9202" i="257"/>
  <c r="L9203" i="257"/>
  <c r="L9204" i="257"/>
  <c r="L9205" i="257"/>
  <c r="L9206" i="257"/>
  <c r="L9207" i="257"/>
  <c r="L9208" i="257"/>
  <c r="L9209" i="257"/>
  <c r="L9210" i="257"/>
  <c r="L9211" i="257"/>
  <c r="L9212" i="257"/>
  <c r="L9213" i="257"/>
  <c r="L9214" i="257"/>
  <c r="L9215" i="257"/>
  <c r="L9216" i="257"/>
  <c r="L9217" i="257"/>
  <c r="L9218" i="257"/>
  <c r="L9219" i="257"/>
  <c r="L9220" i="257"/>
  <c r="L9221" i="257"/>
  <c r="L9222" i="257"/>
  <c r="L9223" i="257"/>
  <c r="L9224" i="257"/>
  <c r="L9225" i="257"/>
  <c r="L9226" i="257"/>
  <c r="L9227" i="257"/>
  <c r="L9228" i="257"/>
  <c r="L9229" i="257"/>
  <c r="L9230" i="257"/>
  <c r="L9231" i="257"/>
  <c r="L9232" i="257"/>
  <c r="L9233" i="257"/>
  <c r="L9234" i="257"/>
  <c r="L9235" i="257"/>
  <c r="L9236" i="257"/>
  <c r="L9237" i="257"/>
  <c r="L9238" i="257"/>
  <c r="L9239" i="257"/>
  <c r="L9240" i="257"/>
  <c r="L9241" i="257"/>
  <c r="L9242" i="257"/>
  <c r="L9243" i="257"/>
  <c r="L9244" i="257"/>
  <c r="L9245" i="257"/>
  <c r="L9246" i="257"/>
  <c r="L9247" i="257"/>
  <c r="L9248" i="257"/>
  <c r="L9249" i="257"/>
  <c r="L9250" i="257"/>
  <c r="L9251" i="257"/>
  <c r="L9252" i="257"/>
  <c r="L9253" i="257"/>
  <c r="L9254" i="257"/>
  <c r="L9255" i="257"/>
  <c r="L9256" i="257"/>
  <c r="L9257" i="257"/>
  <c r="L9258" i="257"/>
  <c r="L9259" i="257"/>
  <c r="L9260" i="257"/>
  <c r="L9261" i="257"/>
  <c r="L9262" i="257"/>
  <c r="L9263" i="257"/>
  <c r="L9264" i="257"/>
  <c r="L9265" i="257"/>
  <c r="L9266" i="257"/>
  <c r="L9267" i="257"/>
  <c r="L9268" i="257"/>
  <c r="L9269" i="257"/>
  <c r="L9270" i="257"/>
  <c r="L9271" i="257"/>
  <c r="L9272" i="257"/>
  <c r="L9273" i="257"/>
  <c r="L9274" i="257"/>
  <c r="L9275" i="257"/>
  <c r="L9276" i="257"/>
  <c r="L9277" i="257"/>
  <c r="L9278" i="257"/>
  <c r="L9279" i="257"/>
  <c r="L9280" i="257"/>
  <c r="L9281" i="257"/>
  <c r="L9282" i="257"/>
  <c r="L9283" i="257"/>
  <c r="L9284" i="257"/>
  <c r="L9285" i="257"/>
  <c r="L9286" i="257"/>
  <c r="L9287" i="257"/>
  <c r="L9288" i="257"/>
  <c r="L9289" i="257"/>
  <c r="L9290" i="257"/>
  <c r="L9291" i="257"/>
  <c r="L9292" i="257"/>
  <c r="L9293" i="257"/>
  <c r="L9294" i="257"/>
  <c r="L9295" i="257"/>
  <c r="L9296" i="257"/>
  <c r="L9297" i="257"/>
  <c r="L9298" i="257"/>
  <c r="L9299" i="257"/>
  <c r="L9300" i="257"/>
  <c r="L9301" i="257"/>
  <c r="L9302" i="257"/>
  <c r="L9303" i="257"/>
  <c r="L9304" i="257"/>
  <c r="L9305" i="257"/>
  <c r="L9306" i="257"/>
  <c r="L9307" i="257"/>
  <c r="L9308" i="257"/>
  <c r="L9309" i="257"/>
  <c r="L9310" i="257"/>
  <c r="L9311" i="257"/>
  <c r="L9312" i="257"/>
  <c r="L9313" i="257"/>
  <c r="L9314" i="257"/>
  <c r="L9315" i="257"/>
  <c r="L9316" i="257"/>
  <c r="L9317" i="257"/>
  <c r="L9318" i="257"/>
  <c r="L9319" i="257"/>
  <c r="L9320" i="257"/>
  <c r="L9321" i="257"/>
  <c r="L9322" i="257"/>
  <c r="L9323" i="257"/>
  <c r="L9324" i="257"/>
  <c r="L9325" i="257"/>
  <c r="L9326" i="257"/>
  <c r="L9327" i="257"/>
  <c r="L9328" i="257"/>
  <c r="L9329" i="257"/>
  <c r="L9330" i="257"/>
  <c r="L9331" i="257"/>
  <c r="L9332" i="257"/>
  <c r="L9333" i="257"/>
  <c r="L9334" i="257"/>
  <c r="L9335" i="257"/>
  <c r="L9336" i="257"/>
  <c r="L9337" i="257"/>
  <c r="L9338" i="257"/>
  <c r="L9339" i="257"/>
  <c r="L9340" i="257"/>
  <c r="L9341" i="257"/>
  <c r="L9342" i="257"/>
  <c r="L9343" i="257"/>
  <c r="L9344" i="257"/>
  <c r="L9345" i="257"/>
  <c r="L9346" i="257"/>
  <c r="L9347" i="257"/>
  <c r="L9348" i="257"/>
  <c r="L9349" i="257"/>
  <c r="L9350" i="257"/>
  <c r="L9351" i="257"/>
  <c r="L9352" i="257"/>
  <c r="L9353" i="257"/>
  <c r="L9354" i="257"/>
  <c r="L9355" i="257"/>
  <c r="L9356" i="257"/>
  <c r="L9357" i="257"/>
  <c r="L9358" i="257"/>
  <c r="L9359" i="257"/>
  <c r="L9360" i="257"/>
  <c r="L9361" i="257"/>
  <c r="L9362" i="257"/>
  <c r="L9363" i="257"/>
  <c r="L9364" i="257"/>
  <c r="L9365" i="257"/>
  <c r="L9366" i="257"/>
  <c r="L9367" i="257"/>
  <c r="L9368" i="257"/>
  <c r="L9369" i="257"/>
  <c r="L9370" i="257"/>
  <c r="L9371" i="257"/>
  <c r="L9372" i="257"/>
  <c r="L9373" i="257"/>
  <c r="L9374" i="257"/>
  <c r="L8" i="257"/>
  <c r="M29" i="24" l="1" a="1"/>
  <c r="M29" i="24" s="1"/>
  <c r="I29" i="24" a="1"/>
  <c r="I29" i="24" s="1"/>
  <c r="Q108" i="24" a="1"/>
  <c r="Q108" i="24" s="1"/>
  <c r="Q74" i="24" a="1"/>
  <c r="Q74" i="24" s="1"/>
  <c r="L143" i="24" a="1"/>
  <c r="L143" i="24" s="1"/>
  <c r="Q128" i="24" a="1"/>
  <c r="Q128" i="24" s="1"/>
  <c r="L87" i="24" a="1"/>
  <c r="L87" i="24" s="1"/>
  <c r="F26" i="24" a="1"/>
  <c r="F26" i="24" s="1"/>
  <c r="I26" i="24" a="1"/>
  <c r="I26" i="24" s="1"/>
  <c r="E139" i="24"/>
  <c r="E121" i="24"/>
  <c r="F87" i="24" a="1"/>
  <c r="F87" i="24" s="1"/>
  <c r="D87" i="24" a="1"/>
  <c r="D87" i="24" s="1"/>
  <c r="I87" i="24" a="1"/>
  <c r="I87" i="24" s="1"/>
  <c r="R88" i="24" s="1"/>
  <c r="Q68" i="24" a="1"/>
  <c r="Q68" i="24" s="1"/>
  <c r="M26" i="24" a="1"/>
  <c r="M26" i="24" s="1"/>
  <c r="Y52" i="256" a="1"/>
  <c r="Y52" i="256" s="1"/>
  <c r="L59" i="24" a="1"/>
  <c r="L59" i="24" s="1"/>
  <c r="F123" i="24" a="1"/>
  <c r="F123" i="24" s="1"/>
  <c r="D32" i="24" a="1"/>
  <c r="D32" i="24" s="1"/>
  <c r="L137" i="24" a="1"/>
  <c r="L137" i="24" s="1"/>
  <c r="I32" i="24" a="1"/>
  <c r="I32" i="24" s="1"/>
  <c r="F32" i="24" a="1"/>
  <c r="F32" i="24" s="1"/>
  <c r="D123" i="24" a="1"/>
  <c r="D123" i="24" s="1"/>
  <c r="D20" i="24" a="1"/>
  <c r="D20" i="24" s="1"/>
  <c r="L50" i="24" a="1"/>
  <c r="L50" i="24" s="1"/>
  <c r="F49" i="256" a="1"/>
  <c r="F49" i="256" s="1"/>
  <c r="S49" i="256" a="1"/>
  <c r="S49" i="256" s="1"/>
  <c r="M48" i="256" a="1"/>
  <c r="M48" i="256" s="1"/>
  <c r="F85" i="24" a="1"/>
  <c r="F85" i="24" s="1"/>
  <c r="J51" i="256" a="1"/>
  <c r="J51" i="256" s="1"/>
  <c r="L131" i="24" a="1"/>
  <c r="L131" i="24" s="1"/>
  <c r="Q71" i="24" a="1"/>
  <c r="Q71" i="24" s="1"/>
  <c r="X50" i="256" a="1"/>
  <c r="X50" i="256" s="1"/>
  <c r="F20" i="24" a="1"/>
  <c r="F20" i="24" s="1"/>
  <c r="M53" i="256" a="1"/>
  <c r="M53" i="256" s="1"/>
  <c r="C53" i="256" a="1"/>
  <c r="C53" i="256" s="1"/>
  <c r="D85" i="24" a="1"/>
  <c r="D85" i="24" s="1"/>
  <c r="G52" i="256" a="1"/>
  <c r="G52" i="256" s="1"/>
  <c r="J50" i="256" a="1"/>
  <c r="J50" i="256" s="1"/>
  <c r="E108" i="24"/>
  <c r="F50" i="24" a="1"/>
  <c r="F50" i="24" s="1"/>
  <c r="E83" i="24"/>
  <c r="I20" i="24" a="1"/>
  <c r="I20" i="24" s="1"/>
  <c r="E58" i="24"/>
  <c r="E61" i="24"/>
  <c r="I50" i="24" a="1"/>
  <c r="I50" i="24" s="1"/>
  <c r="E98" i="24"/>
  <c r="E88" i="24"/>
  <c r="E107" i="24"/>
  <c r="F48" i="256" a="1"/>
  <c r="F48" i="256" s="1"/>
  <c r="G49" i="256" a="1"/>
  <c r="G49" i="256" s="1"/>
  <c r="G53" i="256" a="1"/>
  <c r="G53" i="256" s="1"/>
  <c r="X53" i="256" a="1"/>
  <c r="X53" i="256" s="1"/>
  <c r="D52" i="256" a="1"/>
  <c r="D52" i="256" s="1"/>
  <c r="P49" i="256" a="1"/>
  <c r="P49" i="256" s="1"/>
  <c r="O53" i="256" a="1"/>
  <c r="O53" i="256" s="1"/>
  <c r="V50" i="256" a="1"/>
  <c r="V50" i="256" s="1"/>
  <c r="X51" i="256" a="1"/>
  <c r="X51" i="256" s="1"/>
  <c r="L125" i="24" a="1"/>
  <c r="L125" i="24" s="1"/>
  <c r="P52" i="256" a="1"/>
  <c r="P52" i="256" s="1"/>
  <c r="D62" i="24" a="1"/>
  <c r="D62" i="24" s="1"/>
  <c r="Y51" i="256" a="1"/>
  <c r="Y51" i="256" s="1"/>
  <c r="M19" i="24" a="1"/>
  <c r="M19" i="24" s="1"/>
  <c r="I14" i="24" a="1"/>
  <c r="I14" i="24" s="1"/>
  <c r="M49" i="256" a="1"/>
  <c r="M49" i="256" s="1"/>
  <c r="U53" i="256" a="1"/>
  <c r="U53" i="256" s="1"/>
  <c r="F52" i="256" a="1"/>
  <c r="F52" i="256" s="1"/>
  <c r="D53" i="256" a="1"/>
  <c r="D53" i="256" s="1"/>
  <c r="I10" i="24" a="1"/>
  <c r="I10" i="24" s="1"/>
  <c r="I25" i="24" a="1"/>
  <c r="I25" i="24" s="1"/>
  <c r="Q62" i="24" a="1"/>
  <c r="Q62" i="24" s="1"/>
  <c r="Q134" i="24" a="1"/>
  <c r="Q134" i="24" s="1"/>
  <c r="M21" i="24" a="1"/>
  <c r="M21" i="24" s="1"/>
  <c r="U50" i="256" a="1"/>
  <c r="U50" i="256" s="1"/>
  <c r="K142" i="24"/>
  <c r="E101" i="24"/>
  <c r="E127" i="24"/>
  <c r="E130" i="24"/>
  <c r="I62" i="24" a="1"/>
  <c r="I62" i="24" s="1"/>
  <c r="S50" i="256" a="1"/>
  <c r="S50" i="256" s="1"/>
  <c r="F50" i="256" a="1"/>
  <c r="F50" i="256" s="1"/>
  <c r="E70" i="24"/>
  <c r="E52" i="24"/>
  <c r="C49" i="256" a="1"/>
  <c r="C49" i="256" s="1"/>
  <c r="E89" i="24"/>
  <c r="E93" i="24"/>
  <c r="F62" i="24" a="1"/>
  <c r="F62" i="24" s="1"/>
  <c r="S53" i="256" a="1"/>
  <c r="S53" i="256" s="1"/>
  <c r="Y53" i="256" a="1"/>
  <c r="Y53" i="256" s="1"/>
  <c r="S52" i="256" a="1"/>
  <c r="S52" i="256" s="1"/>
  <c r="Y48" i="256" a="1"/>
  <c r="Y48" i="256" s="1"/>
  <c r="E92" i="24"/>
  <c r="E95" i="24"/>
  <c r="K88" i="24"/>
  <c r="I52" i="256" a="1"/>
  <c r="I52" i="256" s="1"/>
  <c r="E133" i="24"/>
  <c r="I85" i="24" a="1"/>
  <c r="I85" i="24" s="1"/>
  <c r="I53" i="256" a="1"/>
  <c r="I53" i="256" s="1"/>
  <c r="P51" i="256" a="1"/>
  <c r="P51" i="256" s="1"/>
  <c r="Y50" i="256" a="1"/>
  <c r="Y50" i="256" s="1"/>
  <c r="E67" i="24"/>
  <c r="R48" i="256" a="1"/>
  <c r="R48" i="256" s="1"/>
  <c r="M92" i="24" a="1"/>
  <c r="M92" i="24" s="1"/>
  <c r="N92" i="24" s="1"/>
  <c r="M18" i="24" a="1"/>
  <c r="M18" i="24" s="1"/>
  <c r="M58" i="24" a="1"/>
  <c r="M58" i="24" s="1"/>
  <c r="M127" i="24" a="1"/>
  <c r="M127" i="24" s="1"/>
  <c r="M120" i="24" a="1"/>
  <c r="M120" i="24" s="1"/>
  <c r="M85" i="24" a="1"/>
  <c r="M85" i="24" s="1"/>
  <c r="M11" i="24" a="1"/>
  <c r="M11" i="24" s="1"/>
  <c r="M25" i="24" a="1"/>
  <c r="M25" i="24" s="1"/>
  <c r="M65" i="24" a="1"/>
  <c r="M65" i="24" s="1"/>
  <c r="N65" i="24" s="1"/>
  <c r="I95" i="24" a="1"/>
  <c r="I95" i="24" s="1"/>
  <c r="N95" i="24" s="1"/>
  <c r="I21" i="24" a="1"/>
  <c r="I21" i="24" s="1"/>
  <c r="I61" i="24" a="1"/>
  <c r="I61" i="24" s="1"/>
  <c r="K61" i="24" s="1"/>
  <c r="I130" i="24" a="1"/>
  <c r="I130" i="24" s="1"/>
  <c r="K130" i="24" s="1"/>
  <c r="M50" i="24" a="1"/>
  <c r="M50" i="24" s="1"/>
  <c r="M10" i="24" a="1"/>
  <c r="M10" i="24" s="1"/>
  <c r="M51" i="24" a="1"/>
  <c r="M51" i="24" s="1"/>
  <c r="M24" i="24" a="1"/>
  <c r="M24" i="24" s="1"/>
  <c r="M64" i="24" a="1"/>
  <c r="M64" i="24" s="1"/>
  <c r="M133" i="24" a="1"/>
  <c r="M133" i="24" s="1"/>
  <c r="N133" i="24" s="1"/>
  <c r="M98" i="24" a="1"/>
  <c r="M98" i="24" s="1"/>
  <c r="I74" i="24" a="1"/>
  <c r="I74" i="24" s="1"/>
  <c r="K74" i="24" s="1"/>
  <c r="I108" i="24" a="1"/>
  <c r="I108" i="24" s="1"/>
  <c r="K108" i="24" s="1"/>
  <c r="M88" i="24" a="1"/>
  <c r="M88" i="24" s="1"/>
  <c r="N88" i="24" s="1"/>
  <c r="P88" i="24" s="1"/>
  <c r="M123" i="24" a="1"/>
  <c r="M123" i="24" s="1"/>
  <c r="M9" i="24" a="1"/>
  <c r="M9" i="24" s="1"/>
  <c r="M118" i="24" a="1"/>
  <c r="M118" i="24" s="1"/>
  <c r="M83" i="24" a="1"/>
  <c r="M83" i="24" s="1"/>
  <c r="M49" i="24" a="1"/>
  <c r="M49" i="24" s="1"/>
  <c r="I107" i="24" a="1"/>
  <c r="I107" i="24" s="1"/>
  <c r="I73" i="24" a="1"/>
  <c r="I73" i="24" s="1"/>
  <c r="I33" i="24" a="1"/>
  <c r="I33" i="24" s="1"/>
  <c r="M87" i="24" a="1"/>
  <c r="M87" i="24" s="1"/>
  <c r="M13" i="24" a="1"/>
  <c r="M13" i="24" s="1"/>
  <c r="I22" i="24" a="1"/>
  <c r="I22" i="24" s="1"/>
  <c r="E142" i="24"/>
  <c r="E118" i="24"/>
  <c r="M57" i="24" a="1"/>
  <c r="M57" i="24" s="1"/>
  <c r="M17" i="24" a="1"/>
  <c r="M17" i="24" s="1"/>
  <c r="M86" i="24" a="1"/>
  <c r="M86" i="24" s="1"/>
  <c r="N86" i="24" s="1"/>
  <c r="M52" i="24" a="1"/>
  <c r="M52" i="24" s="1"/>
  <c r="M121" i="24" a="1"/>
  <c r="M121" i="24" s="1"/>
  <c r="M12" i="24" a="1"/>
  <c r="M12" i="24" s="1"/>
  <c r="E55" i="24"/>
  <c r="I30" i="24" a="1"/>
  <c r="I30" i="24" s="1"/>
  <c r="I104" i="24" a="1"/>
  <c r="I104" i="24" s="1"/>
  <c r="K104" i="24" s="1"/>
  <c r="I70" i="24" a="1"/>
  <c r="I70" i="24" s="1"/>
  <c r="K70" i="24" s="1"/>
  <c r="M55" i="24" a="1"/>
  <c r="M55" i="24" s="1"/>
  <c r="M124" i="24" a="1"/>
  <c r="M124" i="24" s="1"/>
  <c r="M15" i="24" a="1"/>
  <c r="M15" i="24" s="1"/>
  <c r="M89" i="24" a="1"/>
  <c r="M89" i="24" s="1"/>
  <c r="N89" i="24" s="1"/>
  <c r="M91" i="24" a="1"/>
  <c r="M91" i="24" s="1"/>
  <c r="I91" i="24" a="1"/>
  <c r="I91" i="24" s="1"/>
  <c r="F91" i="24" a="1"/>
  <c r="F91" i="24" s="1"/>
  <c r="D91" i="24" a="1"/>
  <c r="D91" i="24" s="1"/>
  <c r="I53" i="24" a="1"/>
  <c r="I53" i="24" s="1"/>
  <c r="M53" i="24" a="1"/>
  <c r="M53" i="24" s="1"/>
  <c r="F53" i="24" a="1"/>
  <c r="F53" i="24" s="1"/>
  <c r="Q53" i="24" a="1"/>
  <c r="Q53" i="24" s="1"/>
  <c r="D53" i="24" a="1"/>
  <c r="D53" i="24" s="1"/>
  <c r="L53" i="24" a="1"/>
  <c r="L53" i="24" s="1"/>
  <c r="M140" i="24" a="1"/>
  <c r="M140" i="24" s="1"/>
  <c r="I140" i="24" a="1"/>
  <c r="I140" i="24" s="1"/>
  <c r="F140" i="24" a="1"/>
  <c r="F140" i="24" s="1"/>
  <c r="D140" i="24" a="1"/>
  <c r="D140" i="24" s="1"/>
  <c r="L140" i="24" a="1"/>
  <c r="L140" i="24" s="1"/>
  <c r="E15" i="24"/>
  <c r="I139" i="24" a="1"/>
  <c r="I139" i="24" s="1"/>
  <c r="K139" i="24" s="1"/>
  <c r="E87" i="24"/>
  <c r="E104" i="24"/>
  <c r="E86" i="24"/>
  <c r="E65" i="24"/>
  <c r="E74" i="24"/>
  <c r="E136" i="24"/>
  <c r="M83" i="291"/>
  <c r="J58" i="292"/>
  <c r="M132" i="24" a="1"/>
  <c r="M132" i="24" s="1"/>
  <c r="I132" i="24" a="1"/>
  <c r="I132" i="24" s="1"/>
  <c r="F132" i="24" a="1"/>
  <c r="F132" i="24" s="1"/>
  <c r="D132" i="24" a="1"/>
  <c r="D132" i="24" s="1"/>
  <c r="E64" i="24"/>
  <c r="E73" i="24"/>
  <c r="E49" i="24"/>
  <c r="I57" i="24" a="1"/>
  <c r="I57" i="24" s="1"/>
  <c r="I17" i="24" a="1"/>
  <c r="I17" i="24" s="1"/>
  <c r="I121" i="24" a="1"/>
  <c r="I121" i="24" s="1"/>
  <c r="I12" i="24" a="1"/>
  <c r="I12" i="24" s="1"/>
  <c r="I52" i="24" a="1"/>
  <c r="I52" i="24" s="1"/>
  <c r="K52" i="24" s="1"/>
  <c r="M14" i="24" a="1"/>
  <c r="M14" i="24" s="1"/>
  <c r="M27" i="24" a="1"/>
  <c r="M27" i="24" s="1"/>
  <c r="M101" i="24" a="1"/>
  <c r="M101" i="24" s="1"/>
  <c r="M67" i="24" a="1"/>
  <c r="M67" i="24" s="1"/>
  <c r="M136" i="24" a="1"/>
  <c r="M136" i="24" s="1"/>
  <c r="I55" i="24" a="1"/>
  <c r="I55" i="24" s="1"/>
  <c r="K55" i="24" s="1"/>
  <c r="I124" i="24" a="1"/>
  <c r="I124" i="24" s="1"/>
  <c r="K124" i="24" s="1"/>
  <c r="I15" i="24" a="1"/>
  <c r="I15" i="24" s="1"/>
  <c r="D96" i="24" a="1"/>
  <c r="D96" i="24" s="1"/>
  <c r="L96" i="24" a="1"/>
  <c r="L96" i="24" s="1"/>
  <c r="I96" i="24" a="1"/>
  <c r="I96" i="24" s="1"/>
  <c r="M96" i="24" a="1"/>
  <c r="M96" i="24" s="1"/>
  <c r="F96" i="24" a="1"/>
  <c r="F96" i="24" s="1"/>
  <c r="Q96" i="24" a="1"/>
  <c r="Q96" i="24" s="1"/>
  <c r="L84" i="24" a="1"/>
  <c r="L84" i="24" s="1"/>
  <c r="M51" i="256" a="1"/>
  <c r="M51" i="256" s="1"/>
  <c r="J53" i="256" a="1"/>
  <c r="J53" i="256" s="1"/>
  <c r="D63" i="24" a="1"/>
  <c r="D63" i="24" s="1"/>
  <c r="F63" i="24" a="1"/>
  <c r="F63" i="24" s="1"/>
  <c r="M63" i="24" a="1"/>
  <c r="M63" i="24" s="1"/>
  <c r="I63" i="24" a="1"/>
  <c r="I63" i="24" s="1"/>
  <c r="R63" i="24" s="1"/>
  <c r="V53" i="256" a="1"/>
  <c r="V53" i="256" s="1"/>
  <c r="M143" i="24" a="1"/>
  <c r="M143" i="24" s="1"/>
  <c r="I143" i="24" a="1"/>
  <c r="I143" i="24" s="1"/>
  <c r="F143" i="24" a="1"/>
  <c r="F143" i="24" s="1"/>
  <c r="D143" i="24" a="1"/>
  <c r="D143" i="24" s="1"/>
  <c r="M20" i="24" a="1"/>
  <c r="M20" i="24" s="1"/>
  <c r="B129" i="24"/>
  <c r="B94" i="24"/>
  <c r="B60" i="24"/>
  <c r="M142" i="24" a="1"/>
  <c r="M142" i="24" s="1"/>
  <c r="N142" i="24" s="1"/>
  <c r="I75" i="24" a="1"/>
  <c r="I75" i="24" s="1"/>
  <c r="M75" i="24" a="1"/>
  <c r="M75" i="24" s="1"/>
  <c r="F75" i="24" a="1"/>
  <c r="F75" i="24" s="1"/>
  <c r="D75" i="24" a="1"/>
  <c r="D75" i="24" s="1"/>
  <c r="I24" i="24" a="1"/>
  <c r="I24" i="24" s="1"/>
  <c r="I64" i="24" a="1"/>
  <c r="I64" i="24" s="1"/>
  <c r="K64" i="24" s="1"/>
  <c r="D54" i="24" a="1"/>
  <c r="D54" i="24" s="1"/>
  <c r="I54" i="24" a="1"/>
  <c r="I54" i="24" s="1"/>
  <c r="F54" i="24" a="1"/>
  <c r="F54" i="24" s="1"/>
  <c r="M54" i="24" a="1"/>
  <c r="M54" i="24" s="1"/>
  <c r="I127" i="24" a="1"/>
  <c r="I127" i="24" s="1"/>
  <c r="O51" i="256" a="1"/>
  <c r="O51" i="256" s="1"/>
  <c r="L50" i="256" a="1"/>
  <c r="L50" i="256" s="1"/>
  <c r="F46" i="256" a="1"/>
  <c r="F46" i="256" s="1"/>
  <c r="I123" i="24" a="1"/>
  <c r="I123" i="24" s="1"/>
  <c r="X52" i="256" a="1"/>
  <c r="X52" i="256" s="1"/>
  <c r="I50" i="256" a="1"/>
  <c r="I50" i="256" s="1"/>
  <c r="I136" i="24" a="1"/>
  <c r="I136" i="24" s="1"/>
  <c r="K136" i="24" s="1"/>
  <c r="M130" i="24" a="1"/>
  <c r="M130" i="24" s="1"/>
  <c r="N130" i="24" s="1"/>
  <c r="P130" i="24" s="1"/>
  <c r="I49" i="24" a="1"/>
  <c r="I49" i="24" s="1"/>
  <c r="K49" i="24" s="1"/>
  <c r="M144" i="24" a="1"/>
  <c r="M144" i="24" s="1"/>
  <c r="I144" i="24" a="1"/>
  <c r="I144" i="24" s="1"/>
  <c r="F144" i="24" a="1"/>
  <c r="F144" i="24" s="1"/>
  <c r="D144" i="24" a="1"/>
  <c r="D144" i="24" s="1"/>
  <c r="I13" i="24" a="1"/>
  <c r="I13" i="24" s="1"/>
  <c r="U52" i="256" a="1"/>
  <c r="U52" i="256" s="1"/>
  <c r="G46" i="256" a="1"/>
  <c r="G46" i="256" s="1"/>
  <c r="S51" i="256" a="1"/>
  <c r="S51" i="256" s="1"/>
  <c r="V51" i="256" a="1"/>
  <c r="V51" i="256" s="1"/>
  <c r="G48" i="256" a="1"/>
  <c r="G48" i="256" s="1"/>
  <c r="D105" i="24" a="1"/>
  <c r="D105" i="24" s="1"/>
  <c r="Q105" i="24" a="1"/>
  <c r="Q105" i="24" s="1"/>
  <c r="I105" i="24" a="1"/>
  <c r="I105" i="24" s="1"/>
  <c r="L105" i="24" a="1"/>
  <c r="L105" i="24" s="1"/>
  <c r="M105" i="24" a="1"/>
  <c r="M105" i="24" s="1"/>
  <c r="F105" i="24" a="1"/>
  <c r="F105" i="24" s="1"/>
  <c r="M33" i="24" a="1"/>
  <c r="M33" i="24" s="1"/>
  <c r="I120" i="24" a="1"/>
  <c r="I120" i="24" s="1"/>
  <c r="K120" i="24" s="1"/>
  <c r="F133" i="309"/>
  <c r="I53" i="292"/>
  <c r="I64" i="292"/>
  <c r="I101" i="24" a="1"/>
  <c r="I101" i="24" s="1"/>
  <c r="K101" i="24" s="1"/>
  <c r="O50" i="256" a="1"/>
  <c r="O50" i="256" s="1"/>
  <c r="F51" i="256" a="1"/>
  <c r="F51" i="256" s="1"/>
  <c r="O52" i="256" a="1"/>
  <c r="O52" i="256" s="1"/>
  <c r="U51" i="256" a="1"/>
  <c r="U51" i="256" s="1"/>
  <c r="G50" i="256" a="1"/>
  <c r="G50" i="256" s="1"/>
  <c r="R51" i="256" a="1"/>
  <c r="R51" i="256" s="1"/>
  <c r="M50" i="256" a="1"/>
  <c r="M50" i="256" s="1"/>
  <c r="M125" i="24" a="1"/>
  <c r="M125" i="24" s="1"/>
  <c r="I125" i="24" a="1"/>
  <c r="I125" i="24" s="1"/>
  <c r="F125" i="24" a="1"/>
  <c r="F125" i="24" s="1"/>
  <c r="D125" i="24" a="1"/>
  <c r="D125" i="24" s="1"/>
  <c r="D49" i="256" a="1"/>
  <c r="D49" i="256" s="1"/>
  <c r="D71" i="24" a="1"/>
  <c r="D71" i="24" s="1"/>
  <c r="I71" i="24" a="1"/>
  <c r="I71" i="24" s="1"/>
  <c r="M71" i="24" a="1"/>
  <c r="M71" i="24" s="1"/>
  <c r="F71" i="24" a="1"/>
  <c r="F71" i="24" s="1"/>
  <c r="I51" i="24" a="1"/>
  <c r="I51" i="24" s="1"/>
  <c r="M109" i="24" a="1"/>
  <c r="M109" i="24" s="1"/>
  <c r="I109" i="24" a="1"/>
  <c r="I109" i="24" s="1"/>
  <c r="F109" i="24" a="1"/>
  <c r="F109" i="24" s="1"/>
  <c r="D109" i="24" a="1"/>
  <c r="D109" i="24" s="1"/>
  <c r="M128" i="24" a="1"/>
  <c r="M128" i="24" s="1"/>
  <c r="I128" i="24" a="1"/>
  <c r="I128" i="24" s="1"/>
  <c r="F128" i="24" a="1"/>
  <c r="F128" i="24" s="1"/>
  <c r="D128" i="24" a="1"/>
  <c r="D128" i="24" s="1"/>
  <c r="M62" i="24" a="1"/>
  <c r="M62" i="24" s="1"/>
  <c r="N62" i="24" s="1"/>
  <c r="M61" i="24" a="1"/>
  <c r="M61" i="24" s="1"/>
  <c r="N61" i="24" s="1"/>
  <c r="P61" i="24" s="1"/>
  <c r="D90" i="24" a="1"/>
  <c r="D90" i="24" s="1"/>
  <c r="I90" i="24" a="1"/>
  <c r="I90" i="24" s="1"/>
  <c r="M90" i="24" a="1"/>
  <c r="M90" i="24" s="1"/>
  <c r="F90" i="24" a="1"/>
  <c r="F90" i="24" s="1"/>
  <c r="M32" i="24" a="1"/>
  <c r="M32" i="24" s="1"/>
  <c r="B72" i="24"/>
  <c r="B141" i="24"/>
  <c r="B106" i="24"/>
  <c r="M70" i="24" a="1"/>
  <c r="M70" i="24" s="1"/>
  <c r="I67" i="24" a="1"/>
  <c r="I67" i="24" s="1"/>
  <c r="K67" i="24" s="1"/>
  <c r="I56" i="24" a="1"/>
  <c r="I56" i="24" s="1"/>
  <c r="M56" i="24" a="1"/>
  <c r="M56" i="24" s="1"/>
  <c r="F56" i="24" a="1"/>
  <c r="F56" i="24" s="1"/>
  <c r="D56" i="24" a="1"/>
  <c r="D56" i="24" s="1"/>
  <c r="Q56" i="24" a="1"/>
  <c r="Q56" i="24" s="1"/>
  <c r="L56" i="24" a="1"/>
  <c r="L56" i="24" s="1"/>
  <c r="C52" i="256" a="1"/>
  <c r="C52" i="256" s="1"/>
  <c r="J52" i="256" a="1"/>
  <c r="J52" i="256" s="1"/>
  <c r="Y49" i="256" a="1"/>
  <c r="Y49" i="256" s="1"/>
  <c r="I68" i="24" a="1"/>
  <c r="I68" i="24" s="1"/>
  <c r="F68" i="24" a="1"/>
  <c r="F68" i="24" s="1"/>
  <c r="M68" i="24" a="1"/>
  <c r="M68" i="24" s="1"/>
  <c r="D68" i="24" a="1"/>
  <c r="D68" i="24" s="1"/>
  <c r="M108" i="24" a="1"/>
  <c r="M108" i="24" s="1"/>
  <c r="N108" i="24" s="1"/>
  <c r="Q122" i="24" a="1"/>
  <c r="Q122" i="24" s="1"/>
  <c r="D122" i="24" a="1"/>
  <c r="D122" i="24" s="1"/>
  <c r="M122" i="24" a="1"/>
  <c r="M122" i="24" s="1"/>
  <c r="I122" i="24" a="1"/>
  <c r="I122" i="24" s="1"/>
  <c r="R123" i="24" s="1"/>
  <c r="F122" i="24" a="1"/>
  <c r="F122" i="24" s="1"/>
  <c r="H123" i="24" s="1"/>
  <c r="I95" i="256" s="1" a="1"/>
  <c r="I95" i="256" s="1"/>
  <c r="L90" i="24" a="1"/>
  <c r="L90" i="24" s="1"/>
  <c r="W96" i="256"/>
  <c r="W92" i="256"/>
  <c r="W108" i="256" s="1"/>
  <c r="I118" i="24" a="1"/>
  <c r="I118" i="24" s="1"/>
  <c r="K118" i="24" s="1"/>
  <c r="D97" i="24" a="1"/>
  <c r="D97" i="24" s="1"/>
  <c r="M97" i="24" a="1"/>
  <c r="M97" i="24" s="1"/>
  <c r="I97" i="24" a="1"/>
  <c r="I97" i="24" s="1"/>
  <c r="F97" i="24" a="1"/>
  <c r="F97" i="24" s="1"/>
  <c r="P53" i="256" a="1"/>
  <c r="P53" i="256" s="1"/>
  <c r="M52" i="256" a="1"/>
  <c r="M52" i="256" s="1"/>
  <c r="L53" i="256" a="1"/>
  <c r="L53" i="256" s="1"/>
  <c r="O48" i="256" a="1"/>
  <c r="O48" i="256" s="1"/>
  <c r="S48" i="256" a="1"/>
  <c r="S48" i="256" s="1"/>
  <c r="X47" i="256" a="1"/>
  <c r="X47" i="256" s="1"/>
  <c r="F53" i="256" a="1"/>
  <c r="F53" i="256" s="1"/>
  <c r="M102" i="24" a="1"/>
  <c r="M102" i="24" s="1"/>
  <c r="I102" i="24" a="1"/>
  <c r="I102" i="24" s="1"/>
  <c r="F102" i="24" a="1"/>
  <c r="F102" i="24" s="1"/>
  <c r="D102" i="24" a="1"/>
  <c r="D102" i="24" s="1"/>
  <c r="Q102" i="24" a="1"/>
  <c r="Q102" i="24" s="1"/>
  <c r="I98" i="24" a="1"/>
  <c r="I98" i="24" s="1"/>
  <c r="L48" i="256" a="1"/>
  <c r="L48" i="256" s="1"/>
  <c r="E202" i="309"/>
  <c r="E48" i="309"/>
  <c r="E32" i="309" s="1"/>
  <c r="C50" i="256" a="1"/>
  <c r="C50" i="256" s="1"/>
  <c r="I83" i="24" a="1"/>
  <c r="I83" i="24" s="1"/>
  <c r="V52" i="256" a="1"/>
  <c r="V52" i="256" s="1"/>
  <c r="R49" i="256" a="1"/>
  <c r="R49" i="256" s="1"/>
  <c r="M107" i="24" a="1"/>
  <c r="M107" i="24" s="1"/>
  <c r="N107" i="24" s="1"/>
  <c r="P107" i="24" s="1"/>
  <c r="D50" i="256" a="1"/>
  <c r="D50" i="256" s="1"/>
  <c r="D29" i="24" a="1"/>
  <c r="D29" i="24" s="1"/>
  <c r="B69" i="24"/>
  <c r="B138" i="24"/>
  <c r="B103" i="24"/>
  <c r="I93" i="24" a="1"/>
  <c r="I93" i="24" s="1"/>
  <c r="K93" i="24" s="1"/>
  <c r="L49" i="256" a="1"/>
  <c r="L49" i="256" s="1"/>
  <c r="X48" i="256" a="1"/>
  <c r="X48" i="256" s="1"/>
  <c r="C51" i="256" a="1"/>
  <c r="C51" i="256" s="1"/>
  <c r="Y47" i="256" a="1"/>
  <c r="Y47" i="256" s="1"/>
  <c r="I58" i="24" a="1"/>
  <c r="I58" i="24" s="1"/>
  <c r="K58" i="24" s="1"/>
  <c r="D137" i="24" a="1"/>
  <c r="D137" i="24" s="1"/>
  <c r="M137" i="24" a="1"/>
  <c r="M137" i="24" s="1"/>
  <c r="I137" i="24" a="1"/>
  <c r="I137" i="24" s="1"/>
  <c r="F137" i="24" a="1"/>
  <c r="F137" i="24" s="1"/>
  <c r="M34" i="24" a="1"/>
  <c r="M34" i="24" s="1"/>
  <c r="E96" i="256"/>
  <c r="R50" i="256" a="1"/>
  <c r="R50" i="256" s="1"/>
  <c r="L51" i="256" a="1"/>
  <c r="L51" i="256" s="1"/>
  <c r="D51" i="256" a="1"/>
  <c r="D51" i="256" s="1"/>
  <c r="X49" i="256" a="1"/>
  <c r="X49" i="256" s="1"/>
  <c r="Q99" i="24" a="1"/>
  <c r="Q99" i="24" s="1"/>
  <c r="L99" i="24" a="1"/>
  <c r="L99" i="24" s="1"/>
  <c r="M99" i="24" a="1"/>
  <c r="M99" i="24" s="1"/>
  <c r="I99" i="24" a="1"/>
  <c r="I99" i="24" s="1"/>
  <c r="F99" i="24" a="1"/>
  <c r="F99" i="24" s="1"/>
  <c r="D99" i="24" a="1"/>
  <c r="D99" i="24" s="1"/>
  <c r="I18" i="24" a="1"/>
  <c r="I18" i="24" s="1"/>
  <c r="I51" i="256" a="1"/>
  <c r="I51" i="256" s="1"/>
  <c r="R52" i="256" a="1"/>
  <c r="R52" i="256" s="1"/>
  <c r="M104" i="24" a="1"/>
  <c r="M104" i="24" s="1"/>
  <c r="N104" i="24" s="1"/>
  <c r="M134" i="24" a="1"/>
  <c r="M134" i="24" s="1"/>
  <c r="I134" i="24" a="1"/>
  <c r="I134" i="24" s="1"/>
  <c r="F134" i="24" a="1"/>
  <c r="F134" i="24" s="1"/>
  <c r="D134" i="24" a="1"/>
  <c r="D134" i="24" s="1"/>
  <c r="M126" i="24" a="1"/>
  <c r="M126" i="24" s="1"/>
  <c r="I126" i="24" a="1"/>
  <c r="I126" i="24" s="1"/>
  <c r="F126" i="24" a="1"/>
  <c r="F126" i="24" s="1"/>
  <c r="D126" i="24" a="1"/>
  <c r="D126" i="24" s="1"/>
  <c r="D131" i="24" a="1"/>
  <c r="D131" i="24" s="1"/>
  <c r="M131" i="24" a="1"/>
  <c r="M131" i="24" s="1"/>
  <c r="I131" i="24" a="1"/>
  <c r="I131" i="24" s="1"/>
  <c r="F131" i="24" a="1"/>
  <c r="F131" i="24" s="1"/>
  <c r="L52" i="256" a="1"/>
  <c r="L52" i="256" s="1"/>
  <c r="G51" i="256" a="1"/>
  <c r="G51" i="256" s="1"/>
  <c r="D119" i="24" a="1"/>
  <c r="D119" i="24" s="1"/>
  <c r="Q119" i="24" a="1"/>
  <c r="Q119" i="24" s="1"/>
  <c r="M119" i="24" a="1"/>
  <c r="M119" i="24" s="1"/>
  <c r="I119" i="24" a="1"/>
  <c r="I119" i="24" s="1"/>
  <c r="F119" i="24" a="1"/>
  <c r="F119" i="24" s="1"/>
  <c r="H120" i="24" s="1"/>
  <c r="P50" i="256" a="1"/>
  <c r="P50" i="256" s="1"/>
  <c r="O49" i="256" a="1"/>
  <c r="O49" i="256" s="1"/>
  <c r="G47" i="256" a="1"/>
  <c r="G47" i="256" s="1"/>
  <c r="R53" i="256" a="1"/>
  <c r="R53" i="256" s="1"/>
  <c r="P48" i="256" a="1"/>
  <c r="P48" i="256" s="1"/>
  <c r="F47" i="256" a="1"/>
  <c r="F47" i="256" s="1"/>
  <c r="D26" i="24" a="1"/>
  <c r="D26" i="24" s="1"/>
  <c r="B135" i="24"/>
  <c r="B100" i="24"/>
  <c r="B66" i="24"/>
  <c r="M84" i="24" a="1"/>
  <c r="M84" i="24" s="1"/>
  <c r="I84" i="24" a="1"/>
  <c r="I84" i="24" s="1"/>
  <c r="F84" i="24" a="1"/>
  <c r="F84" i="24" s="1"/>
  <c r="D84" i="24" a="1"/>
  <c r="D84" i="24" s="1"/>
  <c r="M139" i="24" a="1"/>
  <c r="M139" i="24" s="1"/>
  <c r="I59" i="24" a="1"/>
  <c r="I59" i="24" s="1"/>
  <c r="M59" i="24" a="1"/>
  <c r="M59" i="24" s="1"/>
  <c r="F59" i="24" a="1"/>
  <c r="F59" i="24" s="1"/>
  <c r="D59" i="24" a="1"/>
  <c r="D59" i="24" s="1"/>
  <c r="N19" i="162"/>
  <c r="N19" i="124"/>
  <c r="Q96" i="256"/>
  <c r="Q100" i="256"/>
  <c r="B94" i="256"/>
  <c r="E93" i="256"/>
  <c r="K92" i="256"/>
  <c r="T94" i="256"/>
  <c r="T110" i="256" s="1"/>
  <c r="B113" i="256"/>
  <c r="T115" i="256"/>
  <c r="N115" i="256"/>
  <c r="H114" i="256"/>
  <c r="T109" i="256"/>
  <c r="H107" i="256"/>
  <c r="K116" i="256"/>
  <c r="H111" i="256"/>
  <c r="N96" i="256"/>
  <c r="W107" i="256"/>
  <c r="E107" i="256"/>
  <c r="H100" i="256"/>
  <c r="E113" i="256"/>
  <c r="T113" i="256"/>
  <c r="B116" i="256"/>
  <c r="B93" i="256"/>
  <c r="H96" i="256"/>
  <c r="N109" i="256"/>
  <c r="E111" i="256"/>
  <c r="N107" i="256"/>
  <c r="K94" i="256"/>
  <c r="K107" i="256"/>
  <c r="H113" i="256"/>
  <c r="B92" i="256"/>
  <c r="T100" i="256"/>
  <c r="Q109" i="256"/>
  <c r="Q113" i="256"/>
  <c r="W115" i="256"/>
  <c r="Q108" i="256"/>
  <c r="B114" i="256"/>
  <c r="E94" i="256"/>
  <c r="B111" i="256"/>
  <c r="B91" i="256"/>
  <c r="E115" i="256"/>
  <c r="W113" i="256"/>
  <c r="W98" i="256"/>
  <c r="K109" i="256"/>
  <c r="Q107" i="256"/>
  <c r="H109" i="256"/>
  <c r="B115" i="256"/>
  <c r="T114" i="256"/>
  <c r="E98" i="256"/>
  <c r="N113" i="256"/>
  <c r="Q94" i="256"/>
  <c r="W110" i="256"/>
  <c r="Q111" i="256"/>
  <c r="W111" i="256"/>
  <c r="K115" i="256"/>
  <c r="E108" i="256"/>
  <c r="N92" i="256"/>
  <c r="B112" i="256"/>
  <c r="N100" i="256"/>
  <c r="N111" i="256"/>
  <c r="H92" i="256"/>
  <c r="W116" i="256"/>
  <c r="T107" i="256"/>
  <c r="H115" i="256"/>
  <c r="Q115" i="256"/>
  <c r="E116" i="256"/>
  <c r="T92" i="256"/>
  <c r="H110" i="256"/>
  <c r="T111" i="256"/>
  <c r="K111" i="256"/>
  <c r="W93" i="256"/>
  <c r="Q98" i="256"/>
  <c r="K113" i="256"/>
  <c r="N110" i="256"/>
  <c r="T96" i="256"/>
  <c r="N114" i="256"/>
  <c r="K112" i="256"/>
  <c r="K98" i="256"/>
  <c r="N121" i="24"/>
  <c r="P121" i="24" s="1"/>
  <c r="K123" i="24"/>
  <c r="E124" i="24"/>
  <c r="E143" i="24"/>
  <c r="E123" i="24"/>
  <c r="E120" i="24"/>
  <c r="K121" i="24"/>
  <c r="K133" i="24"/>
  <c r="K91" i="24"/>
  <c r="K92" i="24"/>
  <c r="P92" i="24"/>
  <c r="K89" i="24"/>
  <c r="K86" i="24"/>
  <c r="H88" i="24"/>
  <c r="R76" i="256" s="1" a="1"/>
  <c r="R76" i="256" s="1"/>
  <c r="G88" i="24"/>
  <c r="S76" i="256" s="1" a="1"/>
  <c r="S76" i="256" s="1"/>
  <c r="P86" i="24"/>
  <c r="E50" i="24"/>
  <c r="K50" i="24"/>
  <c r="P65" i="24"/>
  <c r="K65" i="24"/>
  <c r="K62" i="24"/>
  <c r="E57" i="24"/>
  <c r="R75" i="24"/>
  <c r="H51" i="24"/>
  <c r="E51" i="24"/>
  <c r="I36" i="14"/>
  <c r="J36" i="14" s="1"/>
  <c r="K36" i="14" s="1"/>
  <c r="L36" i="14" s="1"/>
  <c r="M36" i="14" s="1"/>
  <c r="N36" i="14" s="1"/>
  <c r="O36" i="14" s="1"/>
  <c r="P36" i="14" s="1"/>
  <c r="I35" i="14"/>
  <c r="I21" i="14"/>
  <c r="J21" i="14" s="1"/>
  <c r="K21" i="14" s="1"/>
  <c r="L21" i="14" s="1"/>
  <c r="M21" i="14" s="1"/>
  <c r="N21" i="14" s="1"/>
  <c r="O21" i="14" s="1"/>
  <c r="P21" i="14" s="1"/>
  <c r="I20" i="14"/>
  <c r="G20" i="13"/>
  <c r="G19" i="13"/>
  <c r="N50" i="24" l="1"/>
  <c r="P50" i="24" s="1"/>
  <c r="N139" i="24"/>
  <c r="H144" i="24"/>
  <c r="K87" i="24"/>
  <c r="L88" i="24" s="1"/>
  <c r="E85" i="24"/>
  <c r="N87" i="24"/>
  <c r="S88" i="24" s="1"/>
  <c r="P95" i="24"/>
  <c r="H91" i="24"/>
  <c r="O77" i="256" s="1" a="1"/>
  <c r="O77" i="256" s="1"/>
  <c r="E53" i="24"/>
  <c r="E128" i="24"/>
  <c r="R54" i="24"/>
  <c r="N140" i="24"/>
  <c r="P89" i="24"/>
  <c r="P108" i="24"/>
  <c r="R91" i="24"/>
  <c r="N91" i="24"/>
  <c r="N59" i="24"/>
  <c r="K134" i="24"/>
  <c r="E91" i="24"/>
  <c r="E140" i="24"/>
  <c r="P142" i="24"/>
  <c r="K128" i="24"/>
  <c r="K85" i="24"/>
  <c r="E84" i="24"/>
  <c r="G85" i="24" s="1"/>
  <c r="R132" i="24"/>
  <c r="K109" i="24"/>
  <c r="K102" i="24"/>
  <c r="E122" i="24"/>
  <c r="S99" i="256" a="1"/>
  <c r="S99" i="256" s="1"/>
  <c r="R126" i="24"/>
  <c r="K126" i="24"/>
  <c r="E144" i="24"/>
  <c r="G144" i="24" s="1"/>
  <c r="K132" i="24"/>
  <c r="N97" i="24"/>
  <c r="K68" i="24"/>
  <c r="J79" i="256" a="1"/>
  <c r="J79" i="256" s="1"/>
  <c r="K71" i="24"/>
  <c r="N71" i="24"/>
  <c r="N102" i="24"/>
  <c r="N143" i="24"/>
  <c r="N124" i="24"/>
  <c r="P124" i="24" s="1"/>
  <c r="O99" i="256" a="1"/>
  <c r="O99" i="256" s="1"/>
  <c r="E90" i="24"/>
  <c r="J98" i="256" a="1"/>
  <c r="J98" i="256" s="1"/>
  <c r="G96" i="256" a="1"/>
  <c r="G96" i="256" s="1"/>
  <c r="P99" i="256" a="1"/>
  <c r="P99" i="256" s="1"/>
  <c r="G97" i="256" a="1"/>
  <c r="G97" i="256" s="1"/>
  <c r="N109" i="24"/>
  <c r="S109" i="24" s="1"/>
  <c r="U81" i="256" a="1"/>
  <c r="U81" i="256" s="1"/>
  <c r="E102" i="24"/>
  <c r="R99" i="256" a="1"/>
  <c r="R99" i="256" s="1"/>
  <c r="H126" i="24"/>
  <c r="O93" i="256" s="1" a="1"/>
  <c r="O93" i="256" s="1"/>
  <c r="N125" i="24"/>
  <c r="X83" i="256" a="1"/>
  <c r="X83" i="256" s="1"/>
  <c r="Y63" i="256" a="1"/>
  <c r="Y63" i="256" s="1"/>
  <c r="C84" i="256" a="1"/>
  <c r="C84" i="256" s="1"/>
  <c r="D76" i="256" a="1"/>
  <c r="D76" i="256" s="1"/>
  <c r="N85" i="24"/>
  <c r="U84" i="256" a="1"/>
  <c r="U84" i="256" s="1"/>
  <c r="K56" i="24"/>
  <c r="I99" i="256" a="1"/>
  <c r="I99" i="256" s="1"/>
  <c r="X82" i="256" a="1"/>
  <c r="X82" i="256" s="1"/>
  <c r="C76" i="256" a="1"/>
  <c r="C76" i="256" s="1"/>
  <c r="F100" i="256" a="1"/>
  <c r="F100" i="256" s="1"/>
  <c r="R120" i="24"/>
  <c r="E125" i="24"/>
  <c r="K140" i="24"/>
  <c r="N67" i="24"/>
  <c r="P67" i="24" s="1"/>
  <c r="N68" i="24"/>
  <c r="N90" i="24"/>
  <c r="N128" i="24"/>
  <c r="E109" i="24"/>
  <c r="E105" i="24"/>
  <c r="V79" i="256" a="1"/>
  <c r="V79" i="256" s="1"/>
  <c r="N64" i="24"/>
  <c r="P64" i="24" s="1"/>
  <c r="E126" i="24"/>
  <c r="O97" i="256" a="1"/>
  <c r="O97" i="256" s="1"/>
  <c r="C98" i="256" a="1"/>
  <c r="C98" i="256" s="1"/>
  <c r="P80" i="256" a="1"/>
  <c r="P80" i="256" s="1"/>
  <c r="X94" i="256" a="1"/>
  <c r="X94" i="256" s="1"/>
  <c r="I97" i="256" a="1"/>
  <c r="I97" i="256" s="1"/>
  <c r="J84" i="256" a="1"/>
  <c r="J84" i="256" s="1"/>
  <c r="E131" i="24"/>
  <c r="U95" i="256" a="1"/>
  <c r="U95" i="256" s="1"/>
  <c r="E112" i="256"/>
  <c r="G112" i="256" s="1" a="1"/>
  <c r="G112" i="256" s="1"/>
  <c r="R92" i="256" a="1"/>
  <c r="R92" i="256" s="1"/>
  <c r="N99" i="24"/>
  <c r="S83" i="256" a="1"/>
  <c r="S83" i="256" s="1"/>
  <c r="R82" i="256" a="1"/>
  <c r="R82" i="256" s="1"/>
  <c r="Y94" i="256" a="1"/>
  <c r="Y94" i="256" s="1"/>
  <c r="G78" i="256" a="1"/>
  <c r="G78" i="256" s="1"/>
  <c r="J97" i="256" a="1"/>
  <c r="J97" i="256" s="1"/>
  <c r="E96" i="24"/>
  <c r="R109" i="24"/>
  <c r="E62" i="24"/>
  <c r="P62" i="24" s="1"/>
  <c r="N131" i="24"/>
  <c r="E137" i="24"/>
  <c r="O84" i="256" a="1"/>
  <c r="O84" i="256" s="1"/>
  <c r="S96" i="256" a="1"/>
  <c r="S96" i="256" s="1"/>
  <c r="K119" i="24"/>
  <c r="L120" i="24" s="1"/>
  <c r="D67" i="256" a="1"/>
  <c r="D67" i="256" s="1"/>
  <c r="M76" i="256" a="1"/>
  <c r="M76" i="256" s="1"/>
  <c r="K95" i="24"/>
  <c r="N74" i="24"/>
  <c r="P74" i="24" s="1"/>
  <c r="P76" i="256" a="1"/>
  <c r="P76" i="256" s="1"/>
  <c r="N122" i="24"/>
  <c r="N56" i="24"/>
  <c r="N70" i="24"/>
  <c r="P70" i="24" s="1"/>
  <c r="K144" i="24"/>
  <c r="E132" i="24"/>
  <c r="G100" i="256" a="1"/>
  <c r="G100" i="256" s="1"/>
  <c r="I98" i="256" a="1"/>
  <c r="I98" i="256" s="1"/>
  <c r="E59" i="24"/>
  <c r="P59" i="24" s="1"/>
  <c r="R57" i="24"/>
  <c r="K59" i="24"/>
  <c r="E134" i="24"/>
  <c r="N144" i="24"/>
  <c r="N136" i="24"/>
  <c r="P136" i="24" s="1"/>
  <c r="N52" i="24"/>
  <c r="P52" i="24" s="1"/>
  <c r="K84" i="24"/>
  <c r="H85" i="24"/>
  <c r="P95" i="256" a="1"/>
  <c r="P95" i="256" s="1"/>
  <c r="K99" i="24"/>
  <c r="V82" i="256" a="1"/>
  <c r="V82" i="256" s="1"/>
  <c r="R79" i="256" a="1"/>
  <c r="R79" i="256" s="1"/>
  <c r="K137" i="24"/>
  <c r="I60" i="24" a="1"/>
  <c r="I60" i="24" s="1"/>
  <c r="R60" i="24" s="1"/>
  <c r="M60" i="24" a="1"/>
  <c r="M60" i="24" s="1"/>
  <c r="F60" i="24" a="1"/>
  <c r="F60" i="24" s="1"/>
  <c r="D60" i="24" a="1"/>
  <c r="D60" i="24" s="1"/>
  <c r="X67" i="256" a="1"/>
  <c r="X67" i="256" s="1"/>
  <c r="F63" i="256" a="1"/>
  <c r="F63" i="256" s="1"/>
  <c r="S67" i="256" a="1"/>
  <c r="S67" i="256" s="1"/>
  <c r="L65" i="256" a="1"/>
  <c r="L65" i="256" s="1"/>
  <c r="V67" i="256" a="1"/>
  <c r="V67" i="256" s="1"/>
  <c r="L69" i="256" a="1"/>
  <c r="L69" i="256" s="1"/>
  <c r="O69" i="256" a="1"/>
  <c r="O69" i="256" s="1"/>
  <c r="F68" i="256" a="1"/>
  <c r="F68" i="256" s="1"/>
  <c r="F65" i="256" a="1"/>
  <c r="F65" i="256" s="1"/>
  <c r="P69" i="256" a="1"/>
  <c r="P69" i="256" s="1"/>
  <c r="R65" i="256" a="1"/>
  <c r="R65" i="256" s="1"/>
  <c r="C68" i="256" a="1"/>
  <c r="C68" i="256" s="1"/>
  <c r="C67" i="256" a="1"/>
  <c r="C67" i="256" s="1"/>
  <c r="M66" i="256" a="1"/>
  <c r="M66" i="256" s="1"/>
  <c r="Y67" i="256" a="1"/>
  <c r="Y67" i="256" s="1"/>
  <c r="P67" i="256" a="1"/>
  <c r="P67" i="256" s="1"/>
  <c r="G67" i="256" a="1"/>
  <c r="G67" i="256" s="1"/>
  <c r="I67" i="256" a="1"/>
  <c r="I67" i="256" s="1"/>
  <c r="L67" i="256" a="1"/>
  <c r="L67" i="256" s="1"/>
  <c r="X65" i="256" a="1"/>
  <c r="X65" i="256" s="1"/>
  <c r="R67" i="256" a="1"/>
  <c r="R67" i="256" s="1"/>
  <c r="U69" i="256" a="1"/>
  <c r="U69" i="256" s="1"/>
  <c r="O66" i="256" a="1"/>
  <c r="O66" i="256" s="1"/>
  <c r="P64" i="256" a="1"/>
  <c r="P64" i="256" s="1"/>
  <c r="I69" i="256" a="1"/>
  <c r="I69" i="256" s="1"/>
  <c r="G63" i="256" a="1"/>
  <c r="G63" i="256" s="1"/>
  <c r="F67" i="256" a="1"/>
  <c r="F67" i="256" s="1"/>
  <c r="R69" i="256" a="1"/>
  <c r="R69" i="256" s="1"/>
  <c r="R66" i="256" a="1"/>
  <c r="R66" i="256" s="1"/>
  <c r="R64" i="256" a="1"/>
  <c r="R64" i="256" s="1"/>
  <c r="V69" i="256" a="1"/>
  <c r="V69" i="256" s="1"/>
  <c r="S64" i="256" a="1"/>
  <c r="S64" i="256" s="1"/>
  <c r="V68" i="256" a="1"/>
  <c r="V68" i="256" s="1"/>
  <c r="C69" i="256" a="1"/>
  <c r="C69" i="256" s="1"/>
  <c r="O65" i="256" a="1"/>
  <c r="O65" i="256" s="1"/>
  <c r="D69" i="256" a="1"/>
  <c r="D69" i="256" s="1"/>
  <c r="M64" i="256" a="1"/>
  <c r="M64" i="256" s="1"/>
  <c r="S65" i="256" a="1"/>
  <c r="S65" i="256" s="1"/>
  <c r="G64" i="256" a="1"/>
  <c r="G64" i="256" s="1"/>
  <c r="G68" i="256" a="1"/>
  <c r="G68" i="256" s="1"/>
  <c r="I66" i="256" a="1"/>
  <c r="I66" i="256" s="1"/>
  <c r="O67" i="256" a="1"/>
  <c r="O67" i="256" s="1"/>
  <c r="X68" i="256" a="1"/>
  <c r="X68" i="256" s="1"/>
  <c r="F66" i="256" a="1"/>
  <c r="F66" i="256" s="1"/>
  <c r="L64" i="256" a="1"/>
  <c r="L64" i="256" s="1"/>
  <c r="G62" i="256" a="1"/>
  <c r="G62" i="256" s="1"/>
  <c r="M68" i="256" a="1"/>
  <c r="M68" i="256" s="1"/>
  <c r="S66" i="256" a="1"/>
  <c r="S66" i="256" s="1"/>
  <c r="X64" i="256" a="1"/>
  <c r="X64" i="256" s="1"/>
  <c r="I68" i="256" a="1"/>
  <c r="I68" i="256" s="1"/>
  <c r="Y66" i="256" a="1"/>
  <c r="Y66" i="256" s="1"/>
  <c r="M65" i="256" a="1"/>
  <c r="M65" i="256" s="1"/>
  <c r="G66" i="256" a="1"/>
  <c r="G66" i="256" s="1"/>
  <c r="D66" i="256" a="1"/>
  <c r="D66" i="256" s="1"/>
  <c r="J66" i="256" a="1"/>
  <c r="J66" i="256" s="1"/>
  <c r="M67" i="256" a="1"/>
  <c r="M67" i="256" s="1"/>
  <c r="J69" i="256" a="1"/>
  <c r="J69" i="256" s="1"/>
  <c r="F69" i="256" a="1"/>
  <c r="F69" i="256" s="1"/>
  <c r="U66" i="256" a="1"/>
  <c r="U66" i="256" s="1"/>
  <c r="C65" i="256" a="1"/>
  <c r="C65" i="256" s="1"/>
  <c r="Y65" i="256" a="1"/>
  <c r="Y65" i="256" s="1"/>
  <c r="P65" i="256" a="1"/>
  <c r="P65" i="256" s="1"/>
  <c r="O68" i="256" a="1"/>
  <c r="O68" i="256" s="1"/>
  <c r="L66" i="256" a="1"/>
  <c r="L66" i="256" s="1"/>
  <c r="X69" i="256" a="1"/>
  <c r="X69" i="256" s="1"/>
  <c r="P66" i="256" a="1"/>
  <c r="P66" i="256" s="1"/>
  <c r="M69" i="256" a="1"/>
  <c r="M69" i="256" s="1"/>
  <c r="C66" i="256" a="1"/>
  <c r="C66" i="256" s="1"/>
  <c r="F64" i="256" a="1"/>
  <c r="F64" i="256" s="1"/>
  <c r="Y64" i="256" a="1"/>
  <c r="Y64" i="256" s="1"/>
  <c r="O64" i="256" a="1"/>
  <c r="O64" i="256" s="1"/>
  <c r="P68" i="256" a="1"/>
  <c r="P68" i="256" s="1"/>
  <c r="X63" i="256" a="1"/>
  <c r="X63" i="256" s="1"/>
  <c r="J68" i="256" a="1"/>
  <c r="J68" i="256" s="1"/>
  <c r="J67" i="256" a="1"/>
  <c r="J67" i="256" s="1"/>
  <c r="D65" i="256" a="1"/>
  <c r="D65" i="256" s="1"/>
  <c r="G69" i="256" a="1"/>
  <c r="G69" i="256" s="1"/>
  <c r="V66" i="256" a="1"/>
  <c r="V66" i="256" s="1"/>
  <c r="Y68" i="256" a="1"/>
  <c r="Y68" i="256" s="1"/>
  <c r="S68" i="256" a="1"/>
  <c r="S68" i="256" s="1"/>
  <c r="S69" i="256" a="1"/>
  <c r="S69" i="256" s="1"/>
  <c r="L68" i="256" a="1"/>
  <c r="L68" i="256" s="1"/>
  <c r="U67" i="256" a="1"/>
  <c r="U67" i="256" s="1"/>
  <c r="X66" i="256" a="1"/>
  <c r="X66" i="256" s="1"/>
  <c r="Y69" i="256" a="1"/>
  <c r="Y69" i="256" s="1"/>
  <c r="F62" i="256" a="1"/>
  <c r="F62" i="256" s="1"/>
  <c r="R68" i="256" a="1"/>
  <c r="R68" i="256" s="1"/>
  <c r="D82" i="256" a="1"/>
  <c r="D82" i="256" s="1"/>
  <c r="K73" i="24"/>
  <c r="N73" i="24"/>
  <c r="P73" i="24" s="1"/>
  <c r="G81" i="256" a="1"/>
  <c r="G81" i="256" s="1"/>
  <c r="Y96" i="256" a="1"/>
  <c r="Y96" i="256" s="1"/>
  <c r="X96" i="256" a="1"/>
  <c r="X96" i="256" s="1"/>
  <c r="O82" i="256" a="1"/>
  <c r="O82" i="256" s="1"/>
  <c r="D81" i="256" a="1"/>
  <c r="D81" i="256" s="1"/>
  <c r="D68" i="256" a="1"/>
  <c r="D68" i="256" s="1"/>
  <c r="M100" i="24" a="1"/>
  <c r="M100" i="24" s="1"/>
  <c r="I100" i="24" a="1"/>
  <c r="I100" i="24" s="1"/>
  <c r="R100" i="24" s="1"/>
  <c r="F100" i="24" a="1"/>
  <c r="F100" i="24" s="1"/>
  <c r="D100" i="24" a="1"/>
  <c r="D100" i="24" s="1"/>
  <c r="I84" i="256" a="1"/>
  <c r="I84" i="256" s="1"/>
  <c r="Y82" i="256" a="1"/>
  <c r="Y82" i="256" s="1"/>
  <c r="F82" i="256" a="1"/>
  <c r="F82" i="256" s="1"/>
  <c r="P84" i="256" a="1"/>
  <c r="P84" i="256" s="1"/>
  <c r="D83" i="256" a="1"/>
  <c r="D83" i="256" s="1"/>
  <c r="L82" i="256" a="1"/>
  <c r="L82" i="256" s="1"/>
  <c r="K131" i="24"/>
  <c r="H132" i="24"/>
  <c r="G65" i="256" a="1"/>
  <c r="G65" i="256" s="1"/>
  <c r="D135" i="24" a="1"/>
  <c r="D135" i="24" s="1"/>
  <c r="M135" i="24" a="1"/>
  <c r="M135" i="24" s="1"/>
  <c r="I135" i="24" a="1"/>
  <c r="I135" i="24" s="1"/>
  <c r="R135" i="24" s="1"/>
  <c r="F135" i="24" a="1"/>
  <c r="F135" i="24" s="1"/>
  <c r="U98" i="256" a="1"/>
  <c r="U98" i="256" s="1"/>
  <c r="Y95" i="256" a="1"/>
  <c r="Y95" i="256" s="1"/>
  <c r="M97" i="256" a="1"/>
  <c r="M97" i="256" s="1"/>
  <c r="S97" i="256" a="1"/>
  <c r="S97" i="256" s="1"/>
  <c r="X95" i="256" a="1"/>
  <c r="X95" i="256" s="1"/>
  <c r="L97" i="256" a="1"/>
  <c r="L97" i="256" s="1"/>
  <c r="V99" i="256" a="1"/>
  <c r="V99" i="256" s="1"/>
  <c r="L100" i="256" a="1"/>
  <c r="L100" i="256" s="1"/>
  <c r="M99" i="256" a="1"/>
  <c r="M99" i="256" s="1"/>
  <c r="F96" i="256" a="1"/>
  <c r="F96" i="256" s="1"/>
  <c r="J99" i="256" a="1"/>
  <c r="J99" i="256" s="1"/>
  <c r="D98" i="256" a="1"/>
  <c r="D98" i="256" s="1"/>
  <c r="D99" i="256" a="1"/>
  <c r="D99" i="256" s="1"/>
  <c r="L96" i="256" a="1"/>
  <c r="L96" i="256" s="1"/>
  <c r="C99" i="256" a="1"/>
  <c r="C99" i="256" s="1"/>
  <c r="S95" i="256" a="1"/>
  <c r="S95" i="256" s="1"/>
  <c r="D96" i="256" a="1"/>
  <c r="D96" i="256" s="1"/>
  <c r="Y100" i="256" a="1"/>
  <c r="Y100" i="256" s="1"/>
  <c r="D97" i="256" a="1"/>
  <c r="D97" i="256" s="1"/>
  <c r="R95" i="256" a="1"/>
  <c r="R95" i="256" s="1"/>
  <c r="C96" i="256" a="1"/>
  <c r="C96" i="256" s="1"/>
  <c r="X100" i="256" a="1"/>
  <c r="X100" i="256" s="1"/>
  <c r="G79" i="256" a="1"/>
  <c r="G79" i="256" s="1"/>
  <c r="F202" i="309"/>
  <c r="F48" i="309"/>
  <c r="F32" i="309" s="1"/>
  <c r="R144" i="24"/>
  <c r="K51" i="24"/>
  <c r="L51" i="24" s="1"/>
  <c r="R51" i="24"/>
  <c r="O76" i="256" a="1"/>
  <c r="O76" i="256" s="1"/>
  <c r="X97" i="256" a="1"/>
  <c r="X97" i="256" s="1"/>
  <c r="X99" i="256" a="1"/>
  <c r="X99" i="256" s="1"/>
  <c r="O80" i="256" a="1"/>
  <c r="O80" i="256" s="1"/>
  <c r="W112" i="256"/>
  <c r="Y112" i="256" s="1" a="1"/>
  <c r="Y112" i="256" s="1"/>
  <c r="I94" i="256" a="1"/>
  <c r="I94" i="256" s="1"/>
  <c r="O91" i="256" a="1"/>
  <c r="O91" i="256" s="1"/>
  <c r="R91" i="256" a="1"/>
  <c r="R91" i="256" s="1"/>
  <c r="P139" i="24"/>
  <c r="N84" i="24"/>
  <c r="D106" i="24" a="1"/>
  <c r="D106" i="24" s="1"/>
  <c r="M106" i="24" a="1"/>
  <c r="M106" i="24" s="1"/>
  <c r="F106" i="24" a="1"/>
  <c r="F106" i="24" s="1"/>
  <c r="H106" i="24" s="1"/>
  <c r="I106" i="24" a="1"/>
  <c r="I106" i="24" s="1"/>
  <c r="R106" i="24" s="1"/>
  <c r="M96" i="256" a="1"/>
  <c r="M96" i="256" s="1"/>
  <c r="L95" i="256" a="1"/>
  <c r="L95" i="256" s="1"/>
  <c r="Y97" i="256" a="1"/>
  <c r="Y97" i="256" s="1"/>
  <c r="Y99" i="256" a="1"/>
  <c r="Y99" i="256" s="1"/>
  <c r="D100" i="256" a="1"/>
  <c r="D100" i="256" s="1"/>
  <c r="C97" i="256" a="1"/>
  <c r="C97" i="256" s="1"/>
  <c r="L76" i="256" a="1"/>
  <c r="L76" i="256" s="1"/>
  <c r="I79" i="256" a="1"/>
  <c r="I79" i="256" s="1"/>
  <c r="N137" i="24"/>
  <c r="N134" i="24"/>
  <c r="P134" i="24" s="1"/>
  <c r="P104" i="24"/>
  <c r="M103" i="24" a="1"/>
  <c r="M103" i="24" s="1"/>
  <c r="I103" i="24" a="1"/>
  <c r="I103" i="24" s="1"/>
  <c r="R103" i="24" s="1"/>
  <c r="F103" i="24" a="1"/>
  <c r="F103" i="24" s="1"/>
  <c r="D103" i="24" a="1"/>
  <c r="D103" i="24" s="1"/>
  <c r="U68" i="256" a="1"/>
  <c r="U68" i="256" s="1"/>
  <c r="M82" i="256" a="1"/>
  <c r="M82" i="256" s="1"/>
  <c r="P97" i="256" a="1"/>
  <c r="P97" i="256" s="1"/>
  <c r="L91" i="256" a="1"/>
  <c r="L91" i="256" s="1"/>
  <c r="U99" i="256" a="1"/>
  <c r="U99" i="256" s="1"/>
  <c r="O98" i="256" a="1"/>
  <c r="O98" i="256" s="1"/>
  <c r="M95" i="256" a="1"/>
  <c r="M95" i="256" s="1"/>
  <c r="V98" i="256" a="1"/>
  <c r="V98" i="256" s="1"/>
  <c r="C100" i="256" a="1"/>
  <c r="C100" i="256" s="1"/>
  <c r="P98" i="256" a="1"/>
  <c r="P98" i="256" s="1"/>
  <c r="F99" i="256" a="1"/>
  <c r="F99" i="256" s="1"/>
  <c r="U97" i="256" a="1"/>
  <c r="U97" i="256" s="1"/>
  <c r="S100" i="256" a="1"/>
  <c r="S100" i="256" s="1"/>
  <c r="D80" i="256" a="1"/>
  <c r="D80" i="256" s="1"/>
  <c r="U79" i="256" a="1"/>
  <c r="U79" i="256" s="1"/>
  <c r="D138" i="24" a="1"/>
  <c r="D138" i="24" s="1"/>
  <c r="M138" i="24" a="1"/>
  <c r="M138" i="24" s="1"/>
  <c r="I138" i="24" a="1"/>
  <c r="I138" i="24" s="1"/>
  <c r="R138" i="24" s="1"/>
  <c r="F138" i="24" a="1"/>
  <c r="F138" i="24" s="1"/>
  <c r="H138" i="24" s="1"/>
  <c r="P83" i="256" a="1"/>
  <c r="P83" i="256" s="1"/>
  <c r="K97" i="24"/>
  <c r="H97" i="24"/>
  <c r="C79" i="256" s="1" a="1"/>
  <c r="C79" i="256" s="1"/>
  <c r="G77" i="256" a="1"/>
  <c r="G77" i="256" s="1"/>
  <c r="G99" i="256" a="1"/>
  <c r="G99" i="256" s="1"/>
  <c r="R97" i="256" a="1"/>
  <c r="R97" i="256" s="1"/>
  <c r="V97" i="256" a="1"/>
  <c r="V97" i="256" s="1"/>
  <c r="K108" i="256"/>
  <c r="R96" i="256" a="1"/>
  <c r="R96" i="256" s="1"/>
  <c r="Q112" i="256"/>
  <c r="S112" i="256" s="1" a="1"/>
  <c r="S112" i="256" s="1"/>
  <c r="Y84" i="256" a="1"/>
  <c r="Y84" i="256" s="1"/>
  <c r="D69" i="24" a="1"/>
  <c r="D69" i="24" s="1"/>
  <c r="I69" i="24" a="1"/>
  <c r="I69" i="24" s="1"/>
  <c r="R69" i="24" s="1"/>
  <c r="M69" i="24" a="1"/>
  <c r="M69" i="24" s="1"/>
  <c r="F69" i="24" a="1"/>
  <c r="F69" i="24" s="1"/>
  <c r="F81" i="256" a="1"/>
  <c r="F81" i="256" s="1"/>
  <c r="N51" i="24"/>
  <c r="Y80" i="256" a="1"/>
  <c r="Y80" i="256" s="1"/>
  <c r="R85" i="24"/>
  <c r="K83" i="24"/>
  <c r="L99" i="256" a="1"/>
  <c r="L99" i="256" s="1"/>
  <c r="F95" i="256" a="1"/>
  <c r="F95" i="256" s="1"/>
  <c r="M100" i="256" a="1"/>
  <c r="M100" i="256" s="1"/>
  <c r="F77" i="256" a="1"/>
  <c r="F77" i="256" s="1"/>
  <c r="S80" i="256" a="1"/>
  <c r="S80" i="256" s="1"/>
  <c r="Y83" i="256" a="1"/>
  <c r="Y83" i="256" s="1"/>
  <c r="O95" i="256" a="1"/>
  <c r="O95" i="256" s="1"/>
  <c r="G95" i="256" a="1"/>
  <c r="G95" i="256" s="1"/>
  <c r="F97" i="256" a="1"/>
  <c r="F97" i="256" s="1"/>
  <c r="E109" i="256"/>
  <c r="G109" i="256" s="1" a="1"/>
  <c r="G109" i="256" s="1"/>
  <c r="G93" i="256" a="1"/>
  <c r="G93" i="256" s="1"/>
  <c r="F93" i="256" a="1"/>
  <c r="F93" i="256" s="1"/>
  <c r="J83" i="256" a="1"/>
  <c r="J83" i="256" s="1"/>
  <c r="E99" i="24"/>
  <c r="I83" i="256" a="1"/>
  <c r="I83" i="256" s="1"/>
  <c r="C81" i="256" a="1"/>
  <c r="C81" i="256" s="1"/>
  <c r="K98" i="24"/>
  <c r="E119" i="24"/>
  <c r="G120" i="24" s="1"/>
  <c r="V94" i="256" s="1" a="1"/>
  <c r="V94" i="256" s="1"/>
  <c r="O81" i="256" a="1"/>
  <c r="O81" i="256" s="1"/>
  <c r="S82" i="256" a="1"/>
  <c r="S82" i="256" s="1"/>
  <c r="F78" i="256" a="1"/>
  <c r="F78" i="256" s="1"/>
  <c r="V84" i="256" a="1"/>
  <c r="V84" i="256" s="1"/>
  <c r="M66" i="24" a="1"/>
  <c r="M66" i="24" s="1"/>
  <c r="D66" i="24" a="1"/>
  <c r="D66" i="24" s="1"/>
  <c r="F66" i="24" a="1"/>
  <c r="F66" i="24" s="1"/>
  <c r="H66" i="24" s="1"/>
  <c r="F60" i="256" s="1" a="1"/>
  <c r="F60" i="256" s="1"/>
  <c r="I66" i="24" a="1"/>
  <c r="I66" i="24" s="1"/>
  <c r="R66" i="24" s="1"/>
  <c r="U83" i="256" a="1"/>
  <c r="U83" i="256" s="1"/>
  <c r="U82" i="256" a="1"/>
  <c r="U82" i="256" s="1"/>
  <c r="O83" i="256" a="1"/>
  <c r="O83" i="256" s="1"/>
  <c r="X79" i="256" a="1"/>
  <c r="X79" i="256" s="1"/>
  <c r="D94" i="24" a="1"/>
  <c r="D94" i="24" s="1"/>
  <c r="I94" i="24" a="1"/>
  <c r="I94" i="24" s="1"/>
  <c r="R94" i="24" s="1"/>
  <c r="M94" i="24" a="1"/>
  <c r="M94" i="24" s="1"/>
  <c r="F94" i="24" a="1"/>
  <c r="F94" i="24" s="1"/>
  <c r="Y79" i="256" a="1"/>
  <c r="Y79" i="256" s="1"/>
  <c r="L79" i="256" a="1"/>
  <c r="L79" i="256" s="1"/>
  <c r="M81" i="256" a="1"/>
  <c r="M81" i="256" s="1"/>
  <c r="X81" i="256" a="1"/>
  <c r="X81" i="256" s="1"/>
  <c r="L80" i="256" a="1"/>
  <c r="L80" i="256" s="1"/>
  <c r="M83" i="256" a="1"/>
  <c r="M83" i="256" s="1"/>
  <c r="D84" i="256" a="1"/>
  <c r="D84" i="256" s="1"/>
  <c r="Y78" i="256" a="1"/>
  <c r="Y78" i="256" s="1"/>
  <c r="G83" i="256" a="1"/>
  <c r="G83" i="256" s="1"/>
  <c r="R81" i="256" a="1"/>
  <c r="R81" i="256" s="1"/>
  <c r="C83" i="256" a="1"/>
  <c r="C83" i="256" s="1"/>
  <c r="C82" i="256" a="1"/>
  <c r="C82" i="256" s="1"/>
  <c r="G84" i="256" a="1"/>
  <c r="G84" i="256" s="1"/>
  <c r="I82" i="256" a="1"/>
  <c r="I82" i="256" s="1"/>
  <c r="P82" i="256" a="1"/>
  <c r="P82" i="256" s="1"/>
  <c r="P79" i="256" a="1"/>
  <c r="P79" i="256" s="1"/>
  <c r="K105" i="24"/>
  <c r="F83" i="256" a="1"/>
  <c r="F83" i="256" s="1"/>
  <c r="M129" i="24" a="1"/>
  <c r="M129" i="24" s="1"/>
  <c r="I129" i="24" a="1"/>
  <c r="I129" i="24" s="1"/>
  <c r="R129" i="24" s="1"/>
  <c r="F129" i="24" a="1"/>
  <c r="F129" i="24" s="1"/>
  <c r="D129" i="24" a="1"/>
  <c r="D129" i="24" s="1"/>
  <c r="L81" i="256" a="1"/>
  <c r="L81" i="256" s="1"/>
  <c r="R83" i="256" a="1"/>
  <c r="R83" i="256" s="1"/>
  <c r="N120" i="24"/>
  <c r="P120" i="24" s="1"/>
  <c r="N105" i="24"/>
  <c r="K127" i="24"/>
  <c r="Y81" i="256" a="1"/>
  <c r="Y81" i="256" s="1"/>
  <c r="N127" i="24"/>
  <c r="K122" i="24"/>
  <c r="L123" i="24" s="1"/>
  <c r="E56" i="24"/>
  <c r="V81" i="256" a="1"/>
  <c r="V81" i="256" s="1"/>
  <c r="N93" i="24"/>
  <c r="P93" i="24" s="1"/>
  <c r="K53" i="24"/>
  <c r="N58" i="24"/>
  <c r="P58" i="24" s="1"/>
  <c r="E71" i="24"/>
  <c r="P71" i="24" s="1"/>
  <c r="K143" i="24"/>
  <c r="N53" i="24"/>
  <c r="P53" i="24" s="1"/>
  <c r="I81" i="256" a="1"/>
  <c r="I81" i="256" s="1"/>
  <c r="F80" i="256" a="1"/>
  <c r="F80" i="256" s="1"/>
  <c r="X78" i="256" a="1"/>
  <c r="X78" i="256" s="1"/>
  <c r="N49" i="24"/>
  <c r="P49" i="24" s="1"/>
  <c r="S81" i="256" a="1"/>
  <c r="S81" i="256" s="1"/>
  <c r="O79" i="256" a="1"/>
  <c r="O79" i="256" s="1"/>
  <c r="N55" i="24"/>
  <c r="P55" i="24" s="1"/>
  <c r="N83" i="24"/>
  <c r="P83" i="24" s="1"/>
  <c r="L60" i="256" a="1"/>
  <c r="L60" i="256" s="1"/>
  <c r="U63" i="256" a="1"/>
  <c r="U63" i="256" s="1"/>
  <c r="C60" i="256" a="1"/>
  <c r="C60" i="256" s="1"/>
  <c r="I63" i="256" a="1"/>
  <c r="I63" i="256" s="1"/>
  <c r="R60" i="256" a="1"/>
  <c r="R60" i="256" s="1"/>
  <c r="O60" i="256" a="1"/>
  <c r="O60" i="256" s="1"/>
  <c r="G82" i="256" a="1"/>
  <c r="G82" i="256" s="1"/>
  <c r="S84" i="256" a="1"/>
  <c r="S84" i="256" s="1"/>
  <c r="V83" i="256" a="1"/>
  <c r="V83" i="256" s="1"/>
  <c r="X84" i="256" a="1"/>
  <c r="X84" i="256" s="1"/>
  <c r="E97" i="24"/>
  <c r="M141" i="24" a="1"/>
  <c r="M141" i="24" s="1"/>
  <c r="I141" i="24" a="1"/>
  <c r="I141" i="24" s="1"/>
  <c r="R141" i="24" s="1"/>
  <c r="F141" i="24" a="1"/>
  <c r="F141" i="24" s="1"/>
  <c r="D141" i="24" a="1"/>
  <c r="D141" i="24" s="1"/>
  <c r="K125" i="24"/>
  <c r="L126" i="24" s="1"/>
  <c r="X80" i="256" a="1"/>
  <c r="X80" i="256" s="1"/>
  <c r="N101" i="24"/>
  <c r="N118" i="24"/>
  <c r="L84" i="256" a="1"/>
  <c r="L84" i="256" s="1"/>
  <c r="J82" i="256" a="1"/>
  <c r="J82" i="256" s="1"/>
  <c r="N132" i="24"/>
  <c r="H109" i="24"/>
  <c r="M80" i="256" a="1"/>
  <c r="M80" i="256" s="1"/>
  <c r="R97" i="24"/>
  <c r="R80" i="256" a="1"/>
  <c r="R80" i="256" s="1"/>
  <c r="G133" i="309"/>
  <c r="J64" i="292"/>
  <c r="J53" i="292"/>
  <c r="N123" i="24"/>
  <c r="P123" i="24" s="1"/>
  <c r="I72" i="24" a="1"/>
  <c r="I72" i="24" s="1"/>
  <c r="R72" i="24" s="1"/>
  <c r="M72" i="24" a="1"/>
  <c r="M72" i="24" s="1"/>
  <c r="F72" i="24" a="1"/>
  <c r="F72" i="24" s="1"/>
  <c r="D72" i="24" a="1"/>
  <c r="D72" i="24" s="1"/>
  <c r="N119" i="24"/>
  <c r="P81" i="256" a="1"/>
  <c r="P81" i="256" s="1"/>
  <c r="J81" i="256" a="1"/>
  <c r="J81" i="256" s="1"/>
  <c r="E68" i="24"/>
  <c r="P68" i="24" s="1"/>
  <c r="K90" i="24"/>
  <c r="L91" i="24" s="1"/>
  <c r="F84" i="256" a="1"/>
  <c r="F84" i="256" s="1"/>
  <c r="K96" i="24"/>
  <c r="N83" i="291"/>
  <c r="L58" i="292" s="1"/>
  <c r="K58" i="292"/>
  <c r="G80" i="256" a="1"/>
  <c r="G80" i="256" s="1"/>
  <c r="L83" i="256" a="1"/>
  <c r="L83" i="256" s="1"/>
  <c r="N96" i="24"/>
  <c r="S79" i="256" a="1"/>
  <c r="S79" i="256" s="1"/>
  <c r="M79" i="256" a="1"/>
  <c r="M79" i="256" s="1"/>
  <c r="M84" i="256" a="1"/>
  <c r="M84" i="256" s="1"/>
  <c r="F79" i="256" a="1"/>
  <c r="F79" i="256" s="1"/>
  <c r="K107" i="24"/>
  <c r="L109" i="24" s="1"/>
  <c r="N126" i="24"/>
  <c r="P126" i="24" s="1"/>
  <c r="C80" i="256" a="1"/>
  <c r="C80" i="256" s="1"/>
  <c r="R84" i="256" a="1"/>
  <c r="R84" i="256" s="1"/>
  <c r="N98" i="24"/>
  <c r="J35" i="14"/>
  <c r="J20" i="14"/>
  <c r="Q116" i="256"/>
  <c r="R116" i="256" s="1" a="1"/>
  <c r="R116" i="256" s="1"/>
  <c r="R100" i="256" a="1"/>
  <c r="R100" i="256" s="1"/>
  <c r="B110" i="256"/>
  <c r="L92" i="256" a="1"/>
  <c r="L92" i="256" s="1"/>
  <c r="U94" i="256" a="1"/>
  <c r="U94" i="256" s="1"/>
  <c r="P114" i="256" a="1"/>
  <c r="P114" i="256" s="1"/>
  <c r="O114" i="256" a="1"/>
  <c r="O114" i="256" s="1"/>
  <c r="T108" i="256"/>
  <c r="H108" i="256"/>
  <c r="N108" i="256"/>
  <c r="O92" i="256" a="1"/>
  <c r="O92" i="256" s="1"/>
  <c r="F108" i="256" a="1"/>
  <c r="F108" i="256" s="1"/>
  <c r="Y111" i="256" a="1"/>
  <c r="Y111" i="256" s="1"/>
  <c r="X111" i="256" a="1"/>
  <c r="X111" i="256" s="1"/>
  <c r="F98" i="256" a="1"/>
  <c r="F98" i="256" s="1"/>
  <c r="G98" i="256" a="1"/>
  <c r="G98" i="256" s="1"/>
  <c r="E114" i="256"/>
  <c r="V114" i="256" a="1"/>
  <c r="V114" i="256" s="1"/>
  <c r="U114" i="256" a="1"/>
  <c r="U114" i="256" s="1"/>
  <c r="U110" i="256" a="1"/>
  <c r="U110" i="256" s="1"/>
  <c r="U107" i="256" a="1"/>
  <c r="U107" i="256" s="1"/>
  <c r="P111" i="256" a="1"/>
  <c r="P111" i="256" s="1"/>
  <c r="O111" i="256" a="1"/>
  <c r="O111" i="256" s="1"/>
  <c r="M115" i="256" a="1"/>
  <c r="M115" i="256" s="1"/>
  <c r="L115" i="256" a="1"/>
  <c r="L115" i="256" s="1"/>
  <c r="R107" i="256" a="1"/>
  <c r="R107" i="256" s="1"/>
  <c r="Y98" i="256" a="1"/>
  <c r="Y98" i="256" s="1"/>
  <c r="X98" i="256" a="1"/>
  <c r="X98" i="256" s="1"/>
  <c r="W114" i="256"/>
  <c r="G115" i="256" a="1"/>
  <c r="G115" i="256" s="1"/>
  <c r="F115" i="256" a="1"/>
  <c r="F115" i="256" s="1"/>
  <c r="C111" i="256" a="1"/>
  <c r="C111" i="256" s="1"/>
  <c r="Y115" i="256" a="1"/>
  <c r="Y115" i="256" s="1"/>
  <c r="X115" i="256" a="1"/>
  <c r="X115" i="256" s="1"/>
  <c r="R109" i="256" a="1"/>
  <c r="R109" i="256" s="1"/>
  <c r="V100" i="256" a="1"/>
  <c r="V100" i="256" s="1"/>
  <c r="U100" i="256" a="1"/>
  <c r="U100" i="256" s="1"/>
  <c r="T116" i="256"/>
  <c r="O107" i="256" a="1"/>
  <c r="O107" i="256" s="1"/>
  <c r="C116" i="256" a="1"/>
  <c r="C116" i="256" s="1"/>
  <c r="D116" i="256" a="1"/>
  <c r="D116" i="256" s="1"/>
  <c r="G113" i="256" a="1"/>
  <c r="G113" i="256" s="1"/>
  <c r="F113" i="256" a="1"/>
  <c r="F113" i="256" s="1"/>
  <c r="M116" i="256" a="1"/>
  <c r="M116" i="256" s="1"/>
  <c r="L116" i="256" a="1"/>
  <c r="L116" i="256" s="1"/>
  <c r="U109" i="256" a="1"/>
  <c r="U109" i="256" s="1"/>
  <c r="S115" i="256" a="1"/>
  <c r="S115" i="256" s="1"/>
  <c r="R115" i="256" a="1"/>
  <c r="R115" i="256" s="1"/>
  <c r="D115" i="256" a="1"/>
  <c r="D115" i="256" s="1"/>
  <c r="C115" i="256" a="1"/>
  <c r="C115" i="256" s="1"/>
  <c r="E110" i="256"/>
  <c r="G94" i="256" a="1"/>
  <c r="G94" i="256" s="1"/>
  <c r="F94" i="256" a="1"/>
  <c r="F94" i="256" s="1"/>
  <c r="D114" i="256" a="1"/>
  <c r="D114" i="256" s="1"/>
  <c r="C114" i="256" a="1"/>
  <c r="C114" i="256" s="1"/>
  <c r="M112" i="256" a="1"/>
  <c r="M112" i="256" s="1"/>
  <c r="L112" i="256" a="1"/>
  <c r="L112" i="256" s="1"/>
  <c r="L108" i="256" a="1"/>
  <c r="L108" i="256" s="1"/>
  <c r="W109" i="256"/>
  <c r="J115" i="256" a="1"/>
  <c r="J115" i="256" s="1"/>
  <c r="I115" i="256" a="1"/>
  <c r="I115" i="256" s="1"/>
  <c r="B107" i="256"/>
  <c r="C91" i="256" a="1"/>
  <c r="C91" i="256" s="1"/>
  <c r="M98" i="256" a="1"/>
  <c r="M98" i="256" s="1"/>
  <c r="L98" i="256" a="1"/>
  <c r="L98" i="256" s="1"/>
  <c r="K114" i="256"/>
  <c r="C110" i="256" a="1"/>
  <c r="C110" i="256" s="1"/>
  <c r="T112" i="256"/>
  <c r="U96" i="256" a="1"/>
  <c r="U96" i="256" s="1"/>
  <c r="M113" i="256" a="1"/>
  <c r="M113" i="256" s="1"/>
  <c r="L113" i="256" a="1"/>
  <c r="L113" i="256" s="1"/>
  <c r="O110" i="256" a="1"/>
  <c r="O110" i="256" s="1"/>
  <c r="S98" i="256" a="1"/>
  <c r="S98" i="256" s="1"/>
  <c r="R98" i="256" a="1"/>
  <c r="R98" i="256" s="1"/>
  <c r="Q114" i="256"/>
  <c r="M111" i="256" a="1"/>
  <c r="M111" i="256" s="1"/>
  <c r="L111" i="256" a="1"/>
  <c r="L111" i="256" s="1"/>
  <c r="I110" i="256" a="1"/>
  <c r="I110" i="256" s="1"/>
  <c r="G116" i="256" a="1"/>
  <c r="G116" i="256" s="1"/>
  <c r="F116" i="256" a="1"/>
  <c r="F116" i="256" s="1"/>
  <c r="Y116" i="256" a="1"/>
  <c r="Y116" i="256" s="1"/>
  <c r="X116" i="256" a="1"/>
  <c r="X116" i="256" s="1"/>
  <c r="P100" i="256" a="1"/>
  <c r="P100" i="256" s="1"/>
  <c r="O100" i="256" a="1"/>
  <c r="O100" i="256" s="1"/>
  <c r="N116" i="256"/>
  <c r="D112" i="256" a="1"/>
  <c r="D112" i="256" s="1"/>
  <c r="C112" i="256" a="1"/>
  <c r="C112" i="256" s="1"/>
  <c r="Y110" i="256" a="1"/>
  <c r="Y110" i="256" s="1"/>
  <c r="X110" i="256" a="1"/>
  <c r="X110" i="256" s="1"/>
  <c r="Q110" i="256"/>
  <c r="P113" i="256" a="1"/>
  <c r="P113" i="256" s="1"/>
  <c r="O113" i="256" a="1"/>
  <c r="O113" i="256" s="1"/>
  <c r="I109" i="256" a="1"/>
  <c r="I109" i="256" s="1"/>
  <c r="L109" i="256" a="1"/>
  <c r="L109" i="256" s="1"/>
  <c r="X113" i="256" a="1"/>
  <c r="X113" i="256" s="1"/>
  <c r="Y113" i="256" a="1"/>
  <c r="Y113" i="256" s="1"/>
  <c r="R108" i="256" a="1"/>
  <c r="R108" i="256" s="1"/>
  <c r="S113" i="256" a="1"/>
  <c r="S113" i="256" s="1"/>
  <c r="R113" i="256" a="1"/>
  <c r="R113" i="256" s="1"/>
  <c r="G111" i="256" a="1"/>
  <c r="G111" i="256" s="1"/>
  <c r="F111" i="256" a="1"/>
  <c r="F111" i="256" s="1"/>
  <c r="X108" i="256" a="1"/>
  <c r="X108" i="256" s="1"/>
  <c r="B109" i="256"/>
  <c r="C93" i="256" a="1"/>
  <c r="C93" i="256" s="1"/>
  <c r="V113" i="256" a="1"/>
  <c r="V113" i="256" s="1"/>
  <c r="U113" i="256" a="1"/>
  <c r="U113" i="256" s="1"/>
  <c r="J100" i="256" a="1"/>
  <c r="J100" i="256" s="1"/>
  <c r="I100" i="256" a="1"/>
  <c r="I100" i="256" s="1"/>
  <c r="H116" i="256"/>
  <c r="X107" i="256" a="1"/>
  <c r="X107" i="256" s="1"/>
  <c r="I107" i="256" a="1"/>
  <c r="I107" i="256" s="1"/>
  <c r="U111" i="256" a="1"/>
  <c r="U111" i="256" s="1"/>
  <c r="S111" i="256" a="1"/>
  <c r="S111" i="256" s="1"/>
  <c r="R111" i="256" a="1"/>
  <c r="R111" i="256" s="1"/>
  <c r="L107" i="256" a="1"/>
  <c r="L107" i="256" s="1"/>
  <c r="O109" i="256" a="1"/>
  <c r="O109" i="256" s="1"/>
  <c r="F107" i="256" a="1"/>
  <c r="F107" i="256" s="1"/>
  <c r="P115" i="256" a="1"/>
  <c r="P115" i="256" s="1"/>
  <c r="O115" i="256" a="1"/>
  <c r="O115" i="256" s="1"/>
  <c r="B108" i="256"/>
  <c r="C92" i="256" a="1"/>
  <c r="C92" i="256" s="1"/>
  <c r="J113" i="256" a="1"/>
  <c r="J113" i="256" s="1"/>
  <c r="I113" i="256" a="1"/>
  <c r="I113" i="256" s="1"/>
  <c r="K110" i="256"/>
  <c r="H112" i="256"/>
  <c r="I96" i="256" a="1"/>
  <c r="I96" i="256" s="1"/>
  <c r="N112" i="256"/>
  <c r="P96" i="256" a="1"/>
  <c r="P96" i="256" s="1"/>
  <c r="O96" i="256" a="1"/>
  <c r="O96" i="256" s="1"/>
  <c r="I111" i="256" a="1"/>
  <c r="I111" i="256" s="1"/>
  <c r="J114" i="256" a="1"/>
  <c r="J114" i="256" s="1"/>
  <c r="I114" i="256" a="1"/>
  <c r="I114" i="256" s="1"/>
  <c r="V115" i="256" a="1"/>
  <c r="V115" i="256" s="1"/>
  <c r="U115" i="256" a="1"/>
  <c r="U115" i="256" s="1"/>
  <c r="D113" i="256" a="1"/>
  <c r="D113" i="256" s="1"/>
  <c r="C113" i="256" a="1"/>
  <c r="C113" i="256" s="1"/>
  <c r="G123" i="24"/>
  <c r="P92" i="256" s="1" a="1"/>
  <c r="P92" i="256" s="1"/>
  <c r="P143" i="24"/>
  <c r="G126" i="24"/>
  <c r="D93" i="256" s="1" a="1"/>
  <c r="D93" i="256" s="1"/>
  <c r="P133" i="24"/>
  <c r="K54" i="24"/>
  <c r="H54" i="24"/>
  <c r="K75" i="24"/>
  <c r="L75" i="24" s="1"/>
  <c r="H75" i="24"/>
  <c r="E54" i="24"/>
  <c r="N63" i="24"/>
  <c r="S63" i="24" s="1"/>
  <c r="G51" i="24"/>
  <c r="N54" i="24"/>
  <c r="E63" i="24"/>
  <c r="N75" i="24"/>
  <c r="K57" i="24"/>
  <c r="L57" i="24" s="1"/>
  <c r="H57" i="24"/>
  <c r="K63" i="24"/>
  <c r="L63" i="24" s="1"/>
  <c r="H63" i="24"/>
  <c r="C64" i="256" s="1" a="1"/>
  <c r="C64" i="256" s="1"/>
  <c r="E75" i="24"/>
  <c r="N57" i="24"/>
  <c r="L77" i="256" l="1" a="1"/>
  <c r="L77" i="256" s="1"/>
  <c r="I80" i="256" a="1"/>
  <c r="I80" i="256" s="1"/>
  <c r="R77" i="256" a="1"/>
  <c r="R77" i="256" s="1"/>
  <c r="C77" i="256" a="1"/>
  <c r="C77" i="256" s="1"/>
  <c r="P87" i="24"/>
  <c r="Q88" i="24" s="1"/>
  <c r="X75" i="256" a="1"/>
  <c r="X75" i="256" s="1"/>
  <c r="P85" i="24"/>
  <c r="P140" i="24"/>
  <c r="P125" i="24"/>
  <c r="G91" i="24"/>
  <c r="D77" i="256" s="1" a="1"/>
  <c r="D77" i="256" s="1"/>
  <c r="E60" i="24"/>
  <c r="G60" i="24" s="1"/>
  <c r="U80" i="256" a="1"/>
  <c r="U80" i="256" s="1"/>
  <c r="P128" i="24"/>
  <c r="P91" i="24"/>
  <c r="S91" i="24"/>
  <c r="F109" i="256" a="1"/>
  <c r="F109" i="256" s="1"/>
  <c r="U75" i="256" a="1"/>
  <c r="U75" i="256" s="1"/>
  <c r="I75" i="256" a="1"/>
  <c r="I75" i="256" s="1"/>
  <c r="K60" i="24"/>
  <c r="L60" i="24" s="1"/>
  <c r="P84" i="24"/>
  <c r="L132" i="24"/>
  <c r="H60" i="24"/>
  <c r="I62" i="256" s="1" a="1"/>
  <c r="I62" i="256" s="1"/>
  <c r="P122" i="24"/>
  <c r="Q123" i="24" s="1"/>
  <c r="S144" i="24"/>
  <c r="L97" i="24"/>
  <c r="N135" i="24"/>
  <c r="S135" i="24" s="1"/>
  <c r="P102" i="24"/>
  <c r="E69" i="24"/>
  <c r="G69" i="24" s="1"/>
  <c r="S75" i="24"/>
  <c r="S116" i="256" a="1"/>
  <c r="S116" i="256" s="1"/>
  <c r="P90" i="24"/>
  <c r="V96" i="256" a="1"/>
  <c r="V96" i="256" s="1"/>
  <c r="N60" i="24"/>
  <c r="S60" i="24" s="1"/>
  <c r="E72" i="24"/>
  <c r="G72" i="24" s="1"/>
  <c r="K135" i="24"/>
  <c r="L135" i="24" s="1"/>
  <c r="J96" i="256" a="1"/>
  <c r="J96" i="256" s="1"/>
  <c r="N72" i="24"/>
  <c r="S72" i="24" s="1"/>
  <c r="L93" i="256" a="1"/>
  <c r="L93" i="256" s="1"/>
  <c r="R93" i="256" a="1"/>
  <c r="R93" i="256" s="1"/>
  <c r="P144" i="24"/>
  <c r="Q144" i="24" s="1"/>
  <c r="S132" i="24"/>
  <c r="F112" i="256" a="1"/>
  <c r="F112" i="256" s="1"/>
  <c r="S57" i="24"/>
  <c r="K72" i="24"/>
  <c r="L72" i="24" s="1"/>
  <c r="P56" i="24"/>
  <c r="L54" i="24"/>
  <c r="K129" i="24"/>
  <c r="L129" i="24" s="1"/>
  <c r="P137" i="24"/>
  <c r="E100" i="24"/>
  <c r="G100" i="24" s="1"/>
  <c r="G75" i="256" s="1" a="1"/>
  <c r="G75" i="256" s="1"/>
  <c r="L78" i="256" a="1"/>
  <c r="L78" i="256" s="1"/>
  <c r="O78" i="256" a="1"/>
  <c r="O78" i="256" s="1"/>
  <c r="R112" i="256" a="1"/>
  <c r="R112" i="256" s="1"/>
  <c r="S123" i="24"/>
  <c r="L144" i="24"/>
  <c r="N138" i="24"/>
  <c r="S138" i="24" s="1"/>
  <c r="E138" i="24"/>
  <c r="G138" i="24" s="1"/>
  <c r="Y92" i="256" s="1" a="1"/>
  <c r="Y92" i="256" s="1"/>
  <c r="G109" i="24"/>
  <c r="P109" i="24"/>
  <c r="Q109" i="24" s="1"/>
  <c r="N129" i="24"/>
  <c r="S129" i="24" s="1"/>
  <c r="S54" i="24"/>
  <c r="H129" i="24"/>
  <c r="C94" i="256" s="1" a="1"/>
  <c r="C94" i="256" s="1"/>
  <c r="P105" i="24"/>
  <c r="G132" i="24"/>
  <c r="P131" i="24"/>
  <c r="E66" i="24"/>
  <c r="G66" i="24" s="1"/>
  <c r="G60" i="256" s="1" a="1"/>
  <c r="G60" i="256" s="1"/>
  <c r="N106" i="24"/>
  <c r="S106" i="24" s="1"/>
  <c r="S51" i="24"/>
  <c r="K69" i="24"/>
  <c r="L69" i="24" s="1"/>
  <c r="N69" i="24"/>
  <c r="S69" i="24" s="1"/>
  <c r="X92" i="256" a="1"/>
  <c r="X92" i="256" s="1"/>
  <c r="I92" i="256" a="1"/>
  <c r="I92" i="256" s="1"/>
  <c r="U92" i="256" a="1"/>
  <c r="U92" i="256" s="1"/>
  <c r="H141" i="24"/>
  <c r="K141" i="24"/>
  <c r="L141" i="24" s="1"/>
  <c r="N141" i="24"/>
  <c r="S141" i="24" s="1"/>
  <c r="P119" i="24"/>
  <c r="S75" i="256" a="1"/>
  <c r="S75" i="256" s="1"/>
  <c r="P75" i="256" a="1"/>
  <c r="P75" i="256" s="1"/>
  <c r="M75" i="256" a="1"/>
  <c r="M75" i="256" s="1"/>
  <c r="J78" i="256" a="1"/>
  <c r="J78" i="256" s="1"/>
  <c r="D75" i="256" a="1"/>
  <c r="D75" i="256" s="1"/>
  <c r="V78" i="256" a="1"/>
  <c r="V78" i="256" s="1"/>
  <c r="S85" i="24"/>
  <c r="G48" i="309"/>
  <c r="G32" i="309" s="1"/>
  <c r="G202" i="309"/>
  <c r="P132" i="24"/>
  <c r="U60" i="256" a="1"/>
  <c r="U60" i="256" s="1"/>
  <c r="U78" i="256" a="1"/>
  <c r="U78" i="256" s="1"/>
  <c r="I78" i="256" a="1"/>
  <c r="I78" i="256" s="1"/>
  <c r="R75" i="256" a="1"/>
  <c r="R75" i="256" s="1"/>
  <c r="L75" i="256" a="1"/>
  <c r="L75" i="256" s="1"/>
  <c r="C75" i="256" a="1"/>
  <c r="C75" i="256" s="1"/>
  <c r="O75" i="256" a="1"/>
  <c r="O75" i="256" s="1"/>
  <c r="E135" i="24"/>
  <c r="P99" i="24"/>
  <c r="K94" i="24"/>
  <c r="L94" i="24" s="1"/>
  <c r="H94" i="24"/>
  <c r="N66" i="24"/>
  <c r="S66" i="24" s="1"/>
  <c r="P97" i="24"/>
  <c r="G97" i="24"/>
  <c r="N94" i="24"/>
  <c r="S94" i="24" s="1"/>
  <c r="E103" i="24"/>
  <c r="H135" i="24"/>
  <c r="F91" i="256" s="1" a="1"/>
  <c r="F91" i="256" s="1"/>
  <c r="K100" i="24"/>
  <c r="L100" i="24" s="1"/>
  <c r="I60" i="256" a="1"/>
  <c r="I60" i="256" s="1"/>
  <c r="H133" i="309"/>
  <c r="K64" i="292"/>
  <c r="K53" i="292"/>
  <c r="K103" i="24"/>
  <c r="L103" i="24" s="1"/>
  <c r="H103" i="24"/>
  <c r="K66" i="24"/>
  <c r="L66" i="24" s="1"/>
  <c r="V95" i="256" a="1"/>
  <c r="V95" i="256" s="1"/>
  <c r="J95" i="256" a="1"/>
  <c r="J95" i="256" s="1"/>
  <c r="S92" i="256" a="1"/>
  <c r="S92" i="256" s="1"/>
  <c r="E94" i="24"/>
  <c r="N100" i="24"/>
  <c r="P98" i="24"/>
  <c r="H69" i="24"/>
  <c r="C62" i="256" a="1"/>
  <c r="C62" i="256" s="1"/>
  <c r="U65" i="256" a="1"/>
  <c r="U65" i="256" s="1"/>
  <c r="O62" i="256" a="1"/>
  <c r="O62" i="256" s="1"/>
  <c r="L62" i="256" a="1"/>
  <c r="L62" i="256" s="1"/>
  <c r="I65" i="256" a="1"/>
  <c r="I65" i="256" s="1"/>
  <c r="R62" i="256" a="1"/>
  <c r="R62" i="256" s="1"/>
  <c r="S97" i="24"/>
  <c r="P96" i="24"/>
  <c r="P127" i="24"/>
  <c r="H72" i="24"/>
  <c r="S120" i="24"/>
  <c r="P118" i="24"/>
  <c r="E129" i="24"/>
  <c r="S126" i="24"/>
  <c r="N103" i="24"/>
  <c r="S103" i="24" s="1"/>
  <c r="P101" i="24"/>
  <c r="X77" i="256" a="1"/>
  <c r="X77" i="256" s="1"/>
  <c r="R78" i="256" a="1"/>
  <c r="R78" i="256" s="1"/>
  <c r="X60" i="256" a="1"/>
  <c r="X60" i="256" s="1"/>
  <c r="D92" i="256" a="1"/>
  <c r="D92" i="256" s="1"/>
  <c r="D91" i="256" a="1"/>
  <c r="D91" i="256" s="1"/>
  <c r="I91" i="256" a="1"/>
  <c r="I91" i="256" s="1"/>
  <c r="C95" i="256" a="1"/>
  <c r="C95" i="256" s="1"/>
  <c r="X91" i="256" a="1"/>
  <c r="X91" i="256" s="1"/>
  <c r="U91" i="256" a="1"/>
  <c r="U91" i="256" s="1"/>
  <c r="H100" i="24"/>
  <c r="F75" i="256" s="1" a="1"/>
  <c r="F75" i="256" s="1"/>
  <c r="L85" i="24"/>
  <c r="K138" i="24"/>
  <c r="L138" i="24" s="1"/>
  <c r="G57" i="24"/>
  <c r="V63" i="256" a="1"/>
  <c r="V63" i="256" s="1"/>
  <c r="S60" i="256" a="1"/>
  <c r="S60" i="256" s="1"/>
  <c r="P60" i="256" a="1"/>
  <c r="P60" i="256" s="1"/>
  <c r="D60" i="256" a="1"/>
  <c r="D60" i="256" s="1"/>
  <c r="M60" i="256" a="1"/>
  <c r="M60" i="256" s="1"/>
  <c r="J63" i="256" a="1"/>
  <c r="J63" i="256" s="1"/>
  <c r="R61" i="256" a="1"/>
  <c r="R61" i="256" s="1"/>
  <c r="C61" i="256" a="1"/>
  <c r="C61" i="256" s="1"/>
  <c r="O61" i="256" a="1"/>
  <c r="O61" i="256" s="1"/>
  <c r="I64" i="256" a="1"/>
  <c r="I64" i="256" s="1"/>
  <c r="L61" i="256" a="1"/>
  <c r="L61" i="256" s="1"/>
  <c r="U64" i="256" a="1"/>
  <c r="U64" i="256" s="1"/>
  <c r="S93" i="256" a="1"/>
  <c r="S93" i="256" s="1"/>
  <c r="M93" i="256" a="1"/>
  <c r="M93" i="256" s="1"/>
  <c r="P93" i="256" a="1"/>
  <c r="P93" i="256" s="1"/>
  <c r="X112" i="256" a="1"/>
  <c r="X112" i="256" s="1"/>
  <c r="E141" i="24"/>
  <c r="M92" i="256" a="1"/>
  <c r="M92" i="256" s="1"/>
  <c r="K106" i="24"/>
  <c r="L106" i="24" s="1"/>
  <c r="I133" i="309"/>
  <c r="L53" i="292"/>
  <c r="L64" i="292"/>
  <c r="J94" i="256" a="1"/>
  <c r="J94" i="256" s="1"/>
  <c r="M91" i="256" a="1"/>
  <c r="M91" i="256" s="1"/>
  <c r="P91" i="256" a="1"/>
  <c r="P91" i="256" s="1"/>
  <c r="S91" i="256" a="1"/>
  <c r="S91" i="256" s="1"/>
  <c r="Q126" i="24"/>
  <c r="P51" i="24"/>
  <c r="Q51" i="24" s="1"/>
  <c r="E106" i="24"/>
  <c r="K35" i="14"/>
  <c r="K20" i="14"/>
  <c r="M114" i="256" a="1"/>
  <c r="M114" i="256" s="1"/>
  <c r="L114" i="256" a="1"/>
  <c r="L114" i="256" s="1"/>
  <c r="U112" i="256" a="1"/>
  <c r="U112" i="256" s="1"/>
  <c r="C107" i="256" a="1"/>
  <c r="C107" i="256" s="1"/>
  <c r="U108" i="256" a="1"/>
  <c r="U108" i="256" s="1"/>
  <c r="J116" i="256" a="1"/>
  <c r="J116" i="256" s="1"/>
  <c r="I116" i="256" a="1"/>
  <c r="I116" i="256" s="1"/>
  <c r="S114" i="256" a="1"/>
  <c r="S114" i="256" s="1"/>
  <c r="R114" i="256" a="1"/>
  <c r="R114" i="256" s="1"/>
  <c r="I112" i="256" a="1"/>
  <c r="I112" i="256" s="1"/>
  <c r="C108" i="256" a="1"/>
  <c r="C108" i="256" s="1"/>
  <c r="P112" i="256" a="1"/>
  <c r="P112" i="256" s="1"/>
  <c r="O112" i="256" a="1"/>
  <c r="O112" i="256" s="1"/>
  <c r="R110" i="256" a="1"/>
  <c r="R110" i="256" s="1"/>
  <c r="X109" i="256" a="1"/>
  <c r="X109" i="256" s="1"/>
  <c r="V116" i="256" a="1"/>
  <c r="V116" i="256" s="1"/>
  <c r="U116" i="256" a="1"/>
  <c r="U116" i="256" s="1"/>
  <c r="F114" i="256" a="1"/>
  <c r="F114" i="256" s="1"/>
  <c r="G114" i="256" a="1"/>
  <c r="G114" i="256" s="1"/>
  <c r="I108" i="256" a="1"/>
  <c r="I108" i="256" s="1"/>
  <c r="L110" i="256" a="1"/>
  <c r="L110" i="256" s="1"/>
  <c r="C109" i="256" a="1"/>
  <c r="C109" i="256" s="1"/>
  <c r="O116" i="256" a="1"/>
  <c r="O116" i="256" s="1"/>
  <c r="P116" i="256" a="1"/>
  <c r="P116" i="256" s="1"/>
  <c r="G110" i="256" a="1"/>
  <c r="G110" i="256" s="1"/>
  <c r="F110" i="256" a="1"/>
  <c r="F110" i="256" s="1"/>
  <c r="Y114" i="256" a="1"/>
  <c r="Y114" i="256" s="1"/>
  <c r="X114" i="256" a="1"/>
  <c r="X114" i="256" s="1"/>
  <c r="O108" i="256" a="1"/>
  <c r="O108" i="256" s="1"/>
  <c r="P57" i="24"/>
  <c r="P63" i="24"/>
  <c r="Q63" i="24" s="1"/>
  <c r="G63" i="24"/>
  <c r="P75" i="24"/>
  <c r="Q75" i="24" s="1"/>
  <c r="G75" i="24"/>
  <c r="P54" i="24"/>
  <c r="Q54" i="24" s="1"/>
  <c r="G54" i="24"/>
  <c r="Q85" i="24" l="1"/>
  <c r="S77" i="256" a="1"/>
  <c r="S77" i="256" s="1"/>
  <c r="M77" i="256" a="1"/>
  <c r="M77" i="256" s="1"/>
  <c r="J80" i="256" a="1"/>
  <c r="J80" i="256" s="1"/>
  <c r="P77" i="256" a="1"/>
  <c r="P77" i="256" s="1"/>
  <c r="V80" i="256" a="1"/>
  <c r="V80" i="256" s="1"/>
  <c r="P60" i="24"/>
  <c r="Q60" i="24" s="1"/>
  <c r="Q91" i="24"/>
  <c r="F61" i="256" a="1"/>
  <c r="F61" i="256" s="1"/>
  <c r="F27" i="256" s="1"/>
  <c r="U62" i="256" a="1"/>
  <c r="U62" i="256" s="1"/>
  <c r="C63" i="256" a="1"/>
  <c r="C63" i="256" s="1"/>
  <c r="C27" i="256" s="1"/>
  <c r="F92" i="256" a="1"/>
  <c r="F92" i="256" s="1"/>
  <c r="F29" i="256" s="1"/>
  <c r="I93" i="256" a="1"/>
  <c r="I93" i="256" s="1"/>
  <c r="I29" i="256" s="1"/>
  <c r="U93" i="256" a="1"/>
  <c r="U93" i="256" s="1"/>
  <c r="U29" i="256" s="1"/>
  <c r="P72" i="24"/>
  <c r="Q72" i="24" s="1"/>
  <c r="O28" i="256"/>
  <c r="Q132" i="24"/>
  <c r="P66" i="24"/>
  <c r="Q66" i="24" s="1"/>
  <c r="Q57" i="24"/>
  <c r="P138" i="24"/>
  <c r="Q138" i="24" s="1"/>
  <c r="C29" i="256"/>
  <c r="J92" i="256" a="1"/>
  <c r="J92" i="256" s="1"/>
  <c r="V92" i="256" a="1"/>
  <c r="V92" i="256" s="1"/>
  <c r="P100" i="24"/>
  <c r="Q100" i="24" s="1"/>
  <c r="P69" i="24"/>
  <c r="Q69" i="24" s="1"/>
  <c r="J91" i="256" a="1"/>
  <c r="J91" i="256" s="1"/>
  <c r="V91" i="256" a="1"/>
  <c r="V91" i="256" s="1"/>
  <c r="Y91" i="256" a="1"/>
  <c r="Y91" i="256" s="1"/>
  <c r="D95" i="256" a="1"/>
  <c r="D95" i="256" s="1"/>
  <c r="Z17" i="24"/>
  <c r="Y19" i="24"/>
  <c r="Q120" i="24"/>
  <c r="Y17" i="24"/>
  <c r="L28" i="256"/>
  <c r="R28" i="256"/>
  <c r="V75" i="256" a="1"/>
  <c r="V75" i="256" s="1"/>
  <c r="D79" i="256" a="1"/>
  <c r="D79" i="256" s="1"/>
  <c r="J75" i="256" a="1"/>
  <c r="J75" i="256" s="1"/>
  <c r="Y75" i="256" a="1"/>
  <c r="Y75" i="256" s="1"/>
  <c r="G129" i="24"/>
  <c r="P129" i="24"/>
  <c r="Q129" i="24" s="1"/>
  <c r="P141" i="24"/>
  <c r="Q141" i="24" s="1"/>
  <c r="G141" i="24"/>
  <c r="O63" i="256" a="1"/>
  <c r="O63" i="256" s="1"/>
  <c r="O27" i="256" s="1"/>
  <c r="X62" i="256" a="1"/>
  <c r="X62" i="256" s="1"/>
  <c r="L63" i="256" a="1"/>
  <c r="L63" i="256" s="1"/>
  <c r="L27" i="256" s="1"/>
  <c r="R63" i="256" a="1"/>
  <c r="R63" i="256" s="1"/>
  <c r="R27" i="256" s="1"/>
  <c r="S100" i="24"/>
  <c r="P135" i="24"/>
  <c r="Q135" i="24" s="1"/>
  <c r="G135" i="24"/>
  <c r="G91" i="256" s="1" a="1"/>
  <c r="G91" i="256" s="1"/>
  <c r="X17" i="24"/>
  <c r="V62" i="256" a="1"/>
  <c r="V62" i="256" s="1"/>
  <c r="D63" i="256" a="1"/>
  <c r="D63" i="256" s="1"/>
  <c r="J62" i="256" a="1"/>
  <c r="J62" i="256" s="1"/>
  <c r="G61" i="256" a="1"/>
  <c r="G61" i="256" s="1"/>
  <c r="G27" i="256" s="1"/>
  <c r="D61" i="256" a="1"/>
  <c r="D61" i="256" s="1"/>
  <c r="P61" i="256" a="1"/>
  <c r="P61" i="256" s="1"/>
  <c r="S61" i="256" a="1"/>
  <c r="S61" i="256" s="1"/>
  <c r="V64" i="256" a="1"/>
  <c r="V64" i="256" s="1"/>
  <c r="M61" i="256" a="1"/>
  <c r="M61" i="256" s="1"/>
  <c r="J64" i="256" a="1"/>
  <c r="J64" i="256" s="1"/>
  <c r="P106" i="24"/>
  <c r="Q106" i="24" s="1"/>
  <c r="G106" i="24"/>
  <c r="M62" i="256" a="1"/>
  <c r="M62" i="256" s="1"/>
  <c r="V65" i="256" a="1"/>
  <c r="V65" i="256" s="1"/>
  <c r="D62" i="256" a="1"/>
  <c r="D62" i="256" s="1"/>
  <c r="P62" i="256" a="1"/>
  <c r="P62" i="256" s="1"/>
  <c r="J65" i="256" a="1"/>
  <c r="J65" i="256" s="1"/>
  <c r="S62" i="256" a="1"/>
  <c r="S62" i="256" s="1"/>
  <c r="H202" i="309"/>
  <c r="H48" i="309"/>
  <c r="H32" i="309" s="1"/>
  <c r="D64" i="256" a="1"/>
  <c r="D64" i="256" s="1"/>
  <c r="Y60" i="256" a="1"/>
  <c r="Y60" i="256" s="1"/>
  <c r="J60" i="256" a="1"/>
  <c r="J60" i="256" s="1"/>
  <c r="V60" i="256" a="1"/>
  <c r="V60" i="256" s="1"/>
  <c r="U77" i="256" a="1"/>
  <c r="U77" i="256" s="1"/>
  <c r="C78" i="256" a="1"/>
  <c r="C78" i="256" s="1"/>
  <c r="C28" i="256" s="1"/>
  <c r="F76" i="256" a="1"/>
  <c r="F76" i="256" s="1"/>
  <c r="F28" i="256" s="1"/>
  <c r="I77" i="256" a="1"/>
  <c r="I77" i="256" s="1"/>
  <c r="I61" i="256" a="1"/>
  <c r="I61" i="256" s="1"/>
  <c r="I27" i="256" s="1"/>
  <c r="X61" i="256" a="1"/>
  <c r="X61" i="256" s="1"/>
  <c r="U61" i="256" a="1"/>
  <c r="U61" i="256" s="1"/>
  <c r="U76" i="256" a="1"/>
  <c r="U76" i="256" s="1"/>
  <c r="I76" i="256" a="1"/>
  <c r="I76" i="256" s="1"/>
  <c r="X76" i="256" a="1"/>
  <c r="X76" i="256" s="1"/>
  <c r="X28" i="256" s="1"/>
  <c r="V61" i="256" a="1"/>
  <c r="V61" i="256" s="1"/>
  <c r="J61" i="256" a="1"/>
  <c r="J61" i="256" s="1"/>
  <c r="Y61" i="256" a="1"/>
  <c r="Y61" i="256" s="1"/>
  <c r="I202" i="309"/>
  <c r="I48" i="309"/>
  <c r="I32" i="309" s="1"/>
  <c r="Q97" i="24"/>
  <c r="S63" i="256" a="1"/>
  <c r="S63" i="256" s="1"/>
  <c r="P63" i="256" a="1"/>
  <c r="P63" i="256" s="1"/>
  <c r="Y62" i="256" a="1"/>
  <c r="Y62" i="256" s="1"/>
  <c r="M63" i="256" a="1"/>
  <c r="M63" i="256" s="1"/>
  <c r="P94" i="24"/>
  <c r="Q94" i="24" s="1"/>
  <c r="G94" i="24"/>
  <c r="Y18" i="24"/>
  <c r="O94" i="256" a="1"/>
  <c r="O94" i="256" s="1"/>
  <c r="O29" i="256" s="1"/>
  <c r="X93" i="256" a="1"/>
  <c r="X93" i="256" s="1"/>
  <c r="X29" i="256" s="1"/>
  <c r="R94" i="256" a="1"/>
  <c r="R94" i="256" s="1"/>
  <c r="R29" i="256" s="1"/>
  <c r="L94" i="256" a="1"/>
  <c r="L94" i="256" s="1"/>
  <c r="L29" i="256" s="1"/>
  <c r="P103" i="24"/>
  <c r="Q103" i="24" s="1"/>
  <c r="G103" i="24"/>
  <c r="L35" i="14"/>
  <c r="L20" i="14"/>
  <c r="R30" i="256"/>
  <c r="I30" i="256"/>
  <c r="F30" i="256"/>
  <c r="L30" i="256"/>
  <c r="X30" i="256"/>
  <c r="O30" i="256"/>
  <c r="U30" i="256"/>
  <c r="C30" i="256"/>
  <c r="U27" i="256" l="1"/>
  <c r="U14" i="256" s="1"/>
  <c r="E14" i="174" s="1"/>
  <c r="I28" i="256"/>
  <c r="I15" i="256" s="1"/>
  <c r="E32" i="92" s="1"/>
  <c r="I16" i="256"/>
  <c r="E49" i="92" s="1"/>
  <c r="I14" i="256"/>
  <c r="E14" i="92" s="1"/>
  <c r="U28" i="256"/>
  <c r="U15" i="256" s="1"/>
  <c r="E32" i="174" s="1"/>
  <c r="U16" i="256"/>
  <c r="E49" i="174" s="1"/>
  <c r="S27" i="256"/>
  <c r="X27" i="256"/>
  <c r="X14" i="256" s="1"/>
  <c r="E14" i="188" s="1"/>
  <c r="L16" i="256"/>
  <c r="E49" i="107" s="1"/>
  <c r="D27" i="256"/>
  <c r="P27" i="256"/>
  <c r="M27" i="256"/>
  <c r="V27" i="256"/>
  <c r="J27" i="256"/>
  <c r="S78" i="256" a="1"/>
  <c r="S78" i="256" s="1"/>
  <c r="S28" i="256" s="1"/>
  <c r="Y77" i="256" a="1"/>
  <c r="Y77" i="256" s="1"/>
  <c r="P78" i="256" a="1"/>
  <c r="P78" i="256" s="1"/>
  <c r="P28" i="256" s="1"/>
  <c r="M78" i="256" a="1"/>
  <c r="M78" i="256" s="1"/>
  <c r="M28" i="256" s="1"/>
  <c r="V93" i="256" a="1"/>
  <c r="V93" i="256" s="1"/>
  <c r="V29" i="256" s="1"/>
  <c r="J93" i="256" a="1"/>
  <c r="J93" i="256" s="1"/>
  <c r="J29" i="256" s="1"/>
  <c r="G92" i="256" a="1"/>
  <c r="G92" i="256" s="1"/>
  <c r="G29" i="256" s="1"/>
  <c r="D94" i="256" a="1"/>
  <c r="D94" i="256" s="1"/>
  <c r="D29" i="256" s="1"/>
  <c r="X19" i="24"/>
  <c r="Z19" i="24"/>
  <c r="D78" i="256" a="1"/>
  <c r="D78" i="256" s="1"/>
  <c r="D28" i="256" s="1"/>
  <c r="G76" i="256" a="1"/>
  <c r="G76" i="256" s="1"/>
  <c r="G28" i="256" s="1"/>
  <c r="J77" i="256" a="1"/>
  <c r="J77" i="256" s="1"/>
  <c r="V77" i="256" a="1"/>
  <c r="V77" i="256" s="1"/>
  <c r="X18" i="24"/>
  <c r="Z18" i="24"/>
  <c r="Y27" i="256"/>
  <c r="V76" i="256" a="1"/>
  <c r="V76" i="256" s="1"/>
  <c r="J76" i="256" a="1"/>
  <c r="J76" i="256" s="1"/>
  <c r="Y76" i="256" a="1"/>
  <c r="Y76" i="256" s="1"/>
  <c r="M94" i="256" a="1"/>
  <c r="M94" i="256" s="1"/>
  <c r="M29" i="256" s="1"/>
  <c r="S94" i="256" a="1"/>
  <c r="S94" i="256" s="1"/>
  <c r="S29" i="256" s="1"/>
  <c r="P94" i="256" a="1"/>
  <c r="P94" i="256" s="1"/>
  <c r="P29" i="256" s="1"/>
  <c r="Y93" i="256" a="1"/>
  <c r="Y93" i="256" s="1"/>
  <c r="Y29" i="256" s="1"/>
  <c r="M35" i="14"/>
  <c r="M20" i="14"/>
  <c r="U17" i="256"/>
  <c r="X17" i="256"/>
  <c r="X15" i="256"/>
  <c r="E32" i="188" s="1"/>
  <c r="X16" i="256"/>
  <c r="E49" i="188" s="1"/>
  <c r="O17" i="256"/>
  <c r="O14" i="256"/>
  <c r="E14" i="122" s="1"/>
  <c r="O15" i="256"/>
  <c r="E32" i="122" s="1"/>
  <c r="O16" i="256"/>
  <c r="E49" i="122" s="1"/>
  <c r="R17" i="256"/>
  <c r="R14" i="256"/>
  <c r="E14" i="160" s="1"/>
  <c r="R15" i="256"/>
  <c r="E32" i="160" s="1"/>
  <c r="R16" i="256"/>
  <c r="E49" i="160" s="1"/>
  <c r="I17" i="256"/>
  <c r="F17" i="256"/>
  <c r="F14" i="256"/>
  <c r="E14" i="77" s="1"/>
  <c r="F16" i="256"/>
  <c r="E49" i="77" s="1"/>
  <c r="F15" i="256"/>
  <c r="E32" i="77" s="1"/>
  <c r="C17" i="256"/>
  <c r="C14" i="256"/>
  <c r="F14" i="34" s="1"/>
  <c r="C15" i="256"/>
  <c r="F32" i="34" s="1"/>
  <c r="L17" i="256"/>
  <c r="L14" i="256"/>
  <c r="E14" i="107" s="1"/>
  <c r="L15" i="256"/>
  <c r="E32" i="107" s="1"/>
  <c r="C16" i="256"/>
  <c r="F49" i="34" s="1"/>
  <c r="Q63" i="252"/>
  <c r="M63" i="252"/>
  <c r="N63" i="252"/>
  <c r="O63" i="252"/>
  <c r="P63" i="252"/>
  <c r="L63" i="252"/>
  <c r="D64" i="252"/>
  <c r="E64" i="252"/>
  <c r="F64" i="252"/>
  <c r="G64" i="252"/>
  <c r="H64" i="252"/>
  <c r="C64" i="252"/>
  <c r="L967" i="253"/>
  <c r="L968" i="253"/>
  <c r="L969" i="253"/>
  <c r="L970" i="253"/>
  <c r="L971" i="253"/>
  <c r="L972" i="253"/>
  <c r="L973" i="253"/>
  <c r="L974" i="253"/>
  <c r="L975" i="253"/>
  <c r="L976" i="253"/>
  <c r="L977" i="253"/>
  <c r="L978" i="253"/>
  <c r="L979" i="253"/>
  <c r="L980" i="253"/>
  <c r="L981" i="253"/>
  <c r="L982" i="253"/>
  <c r="L983" i="253"/>
  <c r="L984" i="253"/>
  <c r="L985" i="253"/>
  <c r="L986" i="253"/>
  <c r="L987" i="253"/>
  <c r="L988" i="253"/>
  <c r="L989" i="253"/>
  <c r="L990" i="253"/>
  <c r="L991" i="253"/>
  <c r="L992" i="253"/>
  <c r="L993" i="253"/>
  <c r="L994" i="253"/>
  <c r="L995" i="253"/>
  <c r="L996" i="253"/>
  <c r="L997" i="253"/>
  <c r="L998" i="253"/>
  <c r="L999" i="253"/>
  <c r="L1000" i="253"/>
  <c r="L1001" i="253"/>
  <c r="L1002" i="253"/>
  <c r="L1003" i="253"/>
  <c r="L1004" i="253"/>
  <c r="L1005" i="253"/>
  <c r="L1006" i="253"/>
  <c r="L1007" i="253"/>
  <c r="L1008" i="253"/>
  <c r="L1009" i="253"/>
  <c r="L1010" i="253"/>
  <c r="L1011" i="253"/>
  <c r="L1012" i="253"/>
  <c r="L1013" i="253"/>
  <c r="L1014" i="253"/>
  <c r="L1015" i="253"/>
  <c r="L1016" i="253"/>
  <c r="L1017" i="253"/>
  <c r="L1018" i="253"/>
  <c r="L1019" i="253"/>
  <c r="L1020" i="253"/>
  <c r="L1021" i="253"/>
  <c r="L1022" i="253"/>
  <c r="L1023" i="253"/>
  <c r="L1024" i="253"/>
  <c r="L1025" i="253"/>
  <c r="L1026" i="253"/>
  <c r="L1027" i="253"/>
  <c r="L1028" i="253"/>
  <c r="L1029" i="253"/>
  <c r="L1030" i="253"/>
  <c r="L1031" i="253"/>
  <c r="L1032" i="253"/>
  <c r="L1033" i="253"/>
  <c r="L1034" i="253"/>
  <c r="L1035" i="253"/>
  <c r="L1036" i="253"/>
  <c r="L1037" i="253"/>
  <c r="L1038" i="253"/>
  <c r="L1039" i="253"/>
  <c r="L1040" i="253"/>
  <c r="L1041" i="253"/>
  <c r="L1042" i="253"/>
  <c r="L1043" i="253"/>
  <c r="L1044" i="253"/>
  <c r="L1045" i="253"/>
  <c r="L1046" i="253"/>
  <c r="L1047" i="253"/>
  <c r="L1048" i="253"/>
  <c r="L1049" i="253"/>
  <c r="L1050" i="253"/>
  <c r="L1051" i="253"/>
  <c r="L1052" i="253"/>
  <c r="L1053" i="253"/>
  <c r="L1054" i="253"/>
  <c r="L1055" i="253"/>
  <c r="L1056" i="253"/>
  <c r="L1057" i="253"/>
  <c r="L1058" i="253"/>
  <c r="L1059" i="253"/>
  <c r="L1060" i="253"/>
  <c r="L1061" i="253"/>
  <c r="L1062" i="253"/>
  <c r="L1063" i="253"/>
  <c r="L1064" i="253"/>
  <c r="L1065" i="253"/>
  <c r="L1066" i="253"/>
  <c r="L1067" i="253"/>
  <c r="L1068" i="253"/>
  <c r="L1069" i="253"/>
  <c r="L1070" i="253"/>
  <c r="L1071" i="253"/>
  <c r="L1072" i="253"/>
  <c r="L1073" i="253"/>
  <c r="L1074" i="253"/>
  <c r="L1075" i="253"/>
  <c r="L1076" i="253"/>
  <c r="L1077" i="253"/>
  <c r="L1078" i="253"/>
  <c r="L1079" i="253"/>
  <c r="L1080" i="253"/>
  <c r="L1081" i="253"/>
  <c r="L1082" i="253"/>
  <c r="L1083" i="253"/>
  <c r="L1084" i="253"/>
  <c r="L1085" i="253"/>
  <c r="L1086" i="253"/>
  <c r="L1087" i="253"/>
  <c r="L1088" i="253"/>
  <c r="L1089" i="253"/>
  <c r="L1090" i="253"/>
  <c r="L1091" i="253"/>
  <c r="L1092" i="253"/>
  <c r="L1093" i="253"/>
  <c r="L1094" i="253"/>
  <c r="L1095" i="253"/>
  <c r="L1096" i="253"/>
  <c r="L1097" i="253"/>
  <c r="L1098" i="253"/>
  <c r="L1099" i="253"/>
  <c r="L1100" i="253"/>
  <c r="L1101" i="253"/>
  <c r="L1102" i="253"/>
  <c r="L1103" i="253"/>
  <c r="L1104" i="253"/>
  <c r="L1105" i="253"/>
  <c r="L1106" i="253"/>
  <c r="L1107" i="253"/>
  <c r="L1108" i="253"/>
  <c r="L1109" i="253"/>
  <c r="L1110" i="253"/>
  <c r="L1111" i="253"/>
  <c r="L1112" i="253"/>
  <c r="L1113" i="253"/>
  <c r="L1114" i="253"/>
  <c r="L1115" i="253"/>
  <c r="L1116" i="253"/>
  <c r="L1117" i="253"/>
  <c r="L1118" i="253"/>
  <c r="L1119" i="253"/>
  <c r="L1120" i="253"/>
  <c r="L1121" i="253"/>
  <c r="L1122" i="253"/>
  <c r="L1123" i="253"/>
  <c r="L1124" i="253"/>
  <c r="L1125" i="253"/>
  <c r="L1126" i="253"/>
  <c r="L1127" i="253"/>
  <c r="L1128" i="253"/>
  <c r="L1129" i="253"/>
  <c r="L1130" i="253"/>
  <c r="L1131" i="253"/>
  <c r="L1132" i="253"/>
  <c r="L1133" i="253"/>
  <c r="L1134" i="253"/>
  <c r="L1135" i="253"/>
  <c r="L1136" i="253"/>
  <c r="L1137" i="253"/>
  <c r="L1138" i="253"/>
  <c r="L1139" i="253"/>
  <c r="L1140" i="253"/>
  <c r="L1141" i="253"/>
  <c r="L1142" i="253"/>
  <c r="L1143" i="253"/>
  <c r="L1144" i="253"/>
  <c r="L1145" i="253"/>
  <c r="L1146" i="253"/>
  <c r="L1147" i="253"/>
  <c r="L1148" i="253"/>
  <c r="L1149" i="253"/>
  <c r="L1150" i="253"/>
  <c r="L1151" i="253"/>
  <c r="L1152" i="253"/>
  <c r="L1153" i="253"/>
  <c r="L1154" i="253"/>
  <c r="L1155" i="253"/>
  <c r="L1156" i="253"/>
  <c r="L1157" i="253"/>
  <c r="L1158" i="253"/>
  <c r="L1159" i="253"/>
  <c r="L1160" i="253"/>
  <c r="L1161" i="253"/>
  <c r="L1162" i="253"/>
  <c r="L1163" i="253"/>
  <c r="L1164" i="253"/>
  <c r="L1165" i="253"/>
  <c r="L1166" i="253"/>
  <c r="L1167" i="253"/>
  <c r="L1168" i="253"/>
  <c r="L1169" i="253"/>
  <c r="L1170" i="253"/>
  <c r="L1171" i="253"/>
  <c r="L1172" i="253"/>
  <c r="L1173" i="253"/>
  <c r="L1174" i="253"/>
  <c r="L1175" i="253"/>
  <c r="L1176" i="253"/>
  <c r="L1177" i="253"/>
  <c r="L1178" i="253"/>
  <c r="L1179" i="253"/>
  <c r="L1180" i="253"/>
  <c r="L1181" i="253"/>
  <c r="L1182" i="253"/>
  <c r="L1183" i="253"/>
  <c r="L1184" i="253"/>
  <c r="L1185" i="253"/>
  <c r="L1186" i="253"/>
  <c r="L1187" i="253"/>
  <c r="L1188" i="253"/>
  <c r="L1189" i="253"/>
  <c r="L1190" i="253"/>
  <c r="L1191" i="253"/>
  <c r="L1192" i="253"/>
  <c r="L1193" i="253"/>
  <c r="L1194" i="253"/>
  <c r="L1195" i="253"/>
  <c r="L1196" i="253"/>
  <c r="L1197" i="253"/>
  <c r="L1198" i="253"/>
  <c r="L1199" i="253"/>
  <c r="L1200" i="253"/>
  <c r="L1201" i="253"/>
  <c r="L1202" i="253"/>
  <c r="L1203" i="253"/>
  <c r="L1204" i="253"/>
  <c r="L1205" i="253"/>
  <c r="L1206" i="253"/>
  <c r="G967" i="253"/>
  <c r="G968" i="253"/>
  <c r="G969" i="253"/>
  <c r="G970" i="253"/>
  <c r="G971" i="253"/>
  <c r="G972" i="253"/>
  <c r="G973" i="253"/>
  <c r="G974" i="253"/>
  <c r="G975" i="253"/>
  <c r="G976" i="253"/>
  <c r="G977" i="253"/>
  <c r="G978" i="253"/>
  <c r="G979" i="253"/>
  <c r="G980" i="253"/>
  <c r="G981" i="253"/>
  <c r="G982" i="253"/>
  <c r="G983" i="253"/>
  <c r="G984" i="253"/>
  <c r="G985" i="253"/>
  <c r="G986" i="253"/>
  <c r="G987" i="253"/>
  <c r="G988" i="253"/>
  <c r="G989" i="253"/>
  <c r="G990" i="253"/>
  <c r="G991" i="253"/>
  <c r="G992" i="253"/>
  <c r="G993" i="253"/>
  <c r="G994" i="253"/>
  <c r="G995" i="253"/>
  <c r="G996" i="253"/>
  <c r="G997" i="253"/>
  <c r="G998" i="253"/>
  <c r="G999" i="253"/>
  <c r="G1000" i="253"/>
  <c r="G1001" i="253"/>
  <c r="G1002" i="253"/>
  <c r="G1003" i="253"/>
  <c r="G1004" i="253"/>
  <c r="G1005" i="253"/>
  <c r="G1006" i="253"/>
  <c r="G1007" i="253"/>
  <c r="G1008" i="253"/>
  <c r="G1009" i="253"/>
  <c r="G1010" i="253"/>
  <c r="G1011" i="253"/>
  <c r="G1012" i="253"/>
  <c r="G1013" i="253"/>
  <c r="G1014" i="253"/>
  <c r="G1015" i="253"/>
  <c r="G1016" i="253"/>
  <c r="G1017" i="253"/>
  <c r="G1018" i="253"/>
  <c r="G1019" i="253"/>
  <c r="G1020" i="253"/>
  <c r="G1021" i="253"/>
  <c r="G1022" i="253"/>
  <c r="G1023" i="253"/>
  <c r="G1024" i="253"/>
  <c r="G1025" i="253"/>
  <c r="G1026" i="253"/>
  <c r="G1027" i="253"/>
  <c r="G1028" i="253"/>
  <c r="G1029" i="253"/>
  <c r="G1030" i="253"/>
  <c r="G1031" i="253"/>
  <c r="G1032" i="253"/>
  <c r="G1033" i="253"/>
  <c r="G1034" i="253"/>
  <c r="G1035" i="253"/>
  <c r="G1036" i="253"/>
  <c r="G1037" i="253"/>
  <c r="G1038" i="253"/>
  <c r="G1039" i="253"/>
  <c r="G1040" i="253"/>
  <c r="G1041" i="253"/>
  <c r="G1042" i="253"/>
  <c r="G1043" i="253"/>
  <c r="G1044" i="253"/>
  <c r="G1045" i="253"/>
  <c r="G1046" i="253"/>
  <c r="G1047" i="253"/>
  <c r="G1048" i="253"/>
  <c r="G1049" i="253"/>
  <c r="G1050" i="253"/>
  <c r="G1051" i="253"/>
  <c r="G1052" i="253"/>
  <c r="G1053" i="253"/>
  <c r="G1054" i="253"/>
  <c r="G1055" i="253"/>
  <c r="G1056" i="253"/>
  <c r="G1057" i="253"/>
  <c r="G1058" i="253"/>
  <c r="G1059" i="253"/>
  <c r="G1060" i="253"/>
  <c r="G1061" i="253"/>
  <c r="G1062" i="253"/>
  <c r="G1063" i="253"/>
  <c r="G1064" i="253"/>
  <c r="G1065" i="253"/>
  <c r="G1066" i="253"/>
  <c r="G1067" i="253"/>
  <c r="G1068" i="253"/>
  <c r="G1069" i="253"/>
  <c r="G1070" i="253"/>
  <c r="G1071" i="253"/>
  <c r="G1072" i="253"/>
  <c r="G1073" i="253"/>
  <c r="G1074" i="253"/>
  <c r="G1075" i="253"/>
  <c r="G1076" i="253"/>
  <c r="G1077" i="253"/>
  <c r="G1078" i="253"/>
  <c r="G1079" i="253"/>
  <c r="G1080" i="253"/>
  <c r="G1081" i="253"/>
  <c r="G1082" i="253"/>
  <c r="G1083" i="253"/>
  <c r="G1084" i="253"/>
  <c r="G1085" i="253"/>
  <c r="G1086" i="253"/>
  <c r="G1087" i="253"/>
  <c r="G1088" i="253"/>
  <c r="G1089" i="253"/>
  <c r="G1090" i="253"/>
  <c r="G1091" i="253"/>
  <c r="G1092" i="253"/>
  <c r="G1093" i="253"/>
  <c r="G1094" i="253"/>
  <c r="G1095" i="253"/>
  <c r="G1096" i="253"/>
  <c r="G1097" i="253"/>
  <c r="G1098" i="253"/>
  <c r="G1099" i="253"/>
  <c r="G1100" i="253"/>
  <c r="G1101" i="253"/>
  <c r="G1102" i="253"/>
  <c r="G1103" i="253"/>
  <c r="G1104" i="253"/>
  <c r="G1105" i="253"/>
  <c r="G1106" i="253"/>
  <c r="G1107" i="253"/>
  <c r="G1108" i="253"/>
  <c r="G1109" i="253"/>
  <c r="G1110" i="253"/>
  <c r="G1111" i="253"/>
  <c r="G1112" i="253"/>
  <c r="G1113" i="253"/>
  <c r="G1114" i="253"/>
  <c r="G1115" i="253"/>
  <c r="G1116" i="253"/>
  <c r="G1117" i="253"/>
  <c r="G1118" i="253"/>
  <c r="G1119" i="253"/>
  <c r="G1120" i="253"/>
  <c r="G1121" i="253"/>
  <c r="G1122" i="253"/>
  <c r="G1123" i="253"/>
  <c r="G1124" i="253"/>
  <c r="G1125" i="253"/>
  <c r="G1126" i="253"/>
  <c r="G1127" i="253"/>
  <c r="G1128" i="253"/>
  <c r="G1129" i="253"/>
  <c r="G1130" i="253"/>
  <c r="G1131" i="253"/>
  <c r="G1132" i="253"/>
  <c r="G1133" i="253"/>
  <c r="G1134" i="253"/>
  <c r="G1135" i="253"/>
  <c r="G1136" i="253"/>
  <c r="G1137" i="253"/>
  <c r="G1138" i="253"/>
  <c r="G1139" i="253"/>
  <c r="G1140" i="253"/>
  <c r="G1141" i="253"/>
  <c r="G1142" i="253"/>
  <c r="G1143" i="253"/>
  <c r="G1144" i="253"/>
  <c r="G1145" i="253"/>
  <c r="G1146" i="253"/>
  <c r="G1147" i="253"/>
  <c r="G1148" i="253"/>
  <c r="G1149" i="253"/>
  <c r="G1150" i="253"/>
  <c r="G1151" i="253"/>
  <c r="G1152" i="253"/>
  <c r="G1153" i="253"/>
  <c r="G1154" i="253"/>
  <c r="G1155" i="253"/>
  <c r="G1156" i="253"/>
  <c r="G1157" i="253"/>
  <c r="G1158" i="253"/>
  <c r="G1159" i="253"/>
  <c r="G1160" i="253"/>
  <c r="G1161" i="253"/>
  <c r="G1162" i="253"/>
  <c r="G1163" i="253"/>
  <c r="G1164" i="253"/>
  <c r="G1165" i="253"/>
  <c r="G1166" i="253"/>
  <c r="G1167" i="253"/>
  <c r="G1168" i="253"/>
  <c r="G1169" i="253"/>
  <c r="G1170" i="253"/>
  <c r="G1171" i="253"/>
  <c r="G1172" i="253"/>
  <c r="G1173" i="253"/>
  <c r="G1174" i="253"/>
  <c r="G1175" i="253"/>
  <c r="G1176" i="253"/>
  <c r="G1177" i="253"/>
  <c r="G1178" i="253"/>
  <c r="G1179" i="253"/>
  <c r="G1180" i="253"/>
  <c r="G1181" i="253"/>
  <c r="G1182" i="253"/>
  <c r="G1183" i="253"/>
  <c r="G1184" i="253"/>
  <c r="G1185" i="253"/>
  <c r="G1186" i="253"/>
  <c r="G1187" i="253"/>
  <c r="G1188" i="253"/>
  <c r="G1189" i="253"/>
  <c r="G1190" i="253"/>
  <c r="G1191" i="253"/>
  <c r="G1192" i="253"/>
  <c r="G1193" i="253"/>
  <c r="G1194" i="253"/>
  <c r="G1195" i="253"/>
  <c r="G1196" i="253"/>
  <c r="G1197" i="253"/>
  <c r="G1198" i="253"/>
  <c r="G1199" i="253"/>
  <c r="G1200" i="253"/>
  <c r="G1201" i="253"/>
  <c r="G1202" i="253"/>
  <c r="G1203" i="253"/>
  <c r="G1204" i="253"/>
  <c r="G1205" i="253"/>
  <c r="G1206" i="253"/>
  <c r="G7" i="253"/>
  <c r="G8" i="253"/>
  <c r="G9" i="253"/>
  <c r="G10" i="253"/>
  <c r="G11" i="253"/>
  <c r="G12" i="253"/>
  <c r="G13" i="253"/>
  <c r="G14" i="253"/>
  <c r="G15" i="253"/>
  <c r="G16" i="253"/>
  <c r="G17" i="253"/>
  <c r="G18" i="253"/>
  <c r="G19" i="253"/>
  <c r="G20" i="253"/>
  <c r="G21" i="253"/>
  <c r="G22" i="253"/>
  <c r="G23" i="253"/>
  <c r="G24" i="253"/>
  <c r="G25" i="253"/>
  <c r="G26" i="253"/>
  <c r="G27" i="253"/>
  <c r="G28" i="253"/>
  <c r="G29" i="253"/>
  <c r="G30" i="253"/>
  <c r="G31" i="253"/>
  <c r="G32" i="253"/>
  <c r="G33" i="253"/>
  <c r="G34" i="253"/>
  <c r="G35" i="253"/>
  <c r="G36" i="253"/>
  <c r="G37" i="253"/>
  <c r="G38" i="253"/>
  <c r="G39" i="253"/>
  <c r="G40" i="253"/>
  <c r="G41" i="253"/>
  <c r="G42" i="253"/>
  <c r="G43" i="253"/>
  <c r="G44" i="253"/>
  <c r="G45" i="253"/>
  <c r="G46" i="253"/>
  <c r="G47" i="253"/>
  <c r="G48" i="253"/>
  <c r="G49" i="253"/>
  <c r="G50" i="253"/>
  <c r="G51" i="253"/>
  <c r="G52" i="253"/>
  <c r="G53" i="253"/>
  <c r="G54" i="253"/>
  <c r="G55" i="253"/>
  <c r="G56" i="253"/>
  <c r="G57" i="253"/>
  <c r="G58" i="253"/>
  <c r="G59" i="253"/>
  <c r="G60" i="253"/>
  <c r="G61" i="253"/>
  <c r="G62" i="253"/>
  <c r="G63" i="253"/>
  <c r="G64" i="253"/>
  <c r="G65" i="253"/>
  <c r="G66" i="253"/>
  <c r="G67" i="253"/>
  <c r="G68" i="253"/>
  <c r="G69" i="253"/>
  <c r="G70" i="253"/>
  <c r="G71" i="253"/>
  <c r="G72" i="253"/>
  <c r="G73" i="253"/>
  <c r="G74" i="253"/>
  <c r="G75" i="253"/>
  <c r="G76" i="253"/>
  <c r="G77" i="253"/>
  <c r="G78" i="253"/>
  <c r="G79" i="253"/>
  <c r="G80" i="253"/>
  <c r="G81" i="253"/>
  <c r="G82" i="253"/>
  <c r="G83" i="253"/>
  <c r="G84" i="253"/>
  <c r="G85" i="253"/>
  <c r="G86" i="253"/>
  <c r="G87" i="253"/>
  <c r="G88" i="253"/>
  <c r="G89" i="253"/>
  <c r="G90" i="253"/>
  <c r="G91" i="253"/>
  <c r="G92" i="253"/>
  <c r="G93" i="253"/>
  <c r="G94" i="253"/>
  <c r="G95" i="253"/>
  <c r="G96" i="253"/>
  <c r="G97" i="253"/>
  <c r="G98" i="253"/>
  <c r="G99" i="253"/>
  <c r="G100" i="253"/>
  <c r="G101" i="253"/>
  <c r="G102" i="253"/>
  <c r="G103" i="253"/>
  <c r="G104" i="253"/>
  <c r="G105" i="253"/>
  <c r="G106" i="253"/>
  <c r="G107" i="253"/>
  <c r="G108" i="253"/>
  <c r="G109" i="253"/>
  <c r="G110" i="253"/>
  <c r="G111" i="253"/>
  <c r="G112" i="253"/>
  <c r="G113" i="253"/>
  <c r="G114" i="253"/>
  <c r="G115" i="253"/>
  <c r="G116" i="253"/>
  <c r="G117" i="253"/>
  <c r="G118" i="253"/>
  <c r="G119" i="253"/>
  <c r="G120" i="253"/>
  <c r="G121" i="253"/>
  <c r="G122" i="253"/>
  <c r="G123" i="253"/>
  <c r="G124" i="253"/>
  <c r="G125" i="253"/>
  <c r="G126" i="253"/>
  <c r="G127" i="253"/>
  <c r="G128" i="253"/>
  <c r="G129" i="253"/>
  <c r="G130" i="253"/>
  <c r="G131" i="253"/>
  <c r="G132" i="253"/>
  <c r="G133" i="253"/>
  <c r="G134" i="253"/>
  <c r="G135" i="253"/>
  <c r="G136" i="253"/>
  <c r="G137" i="253"/>
  <c r="G138" i="253"/>
  <c r="G139" i="253"/>
  <c r="G140" i="253"/>
  <c r="G141" i="253"/>
  <c r="G142" i="253"/>
  <c r="G143" i="253"/>
  <c r="G144" i="253"/>
  <c r="G145" i="253"/>
  <c r="G146" i="253"/>
  <c r="G147" i="253"/>
  <c r="G148" i="253"/>
  <c r="G149" i="253"/>
  <c r="G150" i="253"/>
  <c r="G151" i="253"/>
  <c r="G152" i="253"/>
  <c r="G153" i="253"/>
  <c r="G154" i="253"/>
  <c r="G155" i="253"/>
  <c r="G156" i="253"/>
  <c r="G157" i="253"/>
  <c r="G158" i="253"/>
  <c r="G159" i="253"/>
  <c r="G160" i="253"/>
  <c r="G161" i="253"/>
  <c r="G162" i="253"/>
  <c r="G163" i="253"/>
  <c r="G164" i="253"/>
  <c r="G165" i="253"/>
  <c r="G166" i="253"/>
  <c r="G167" i="253"/>
  <c r="G168" i="253"/>
  <c r="G169" i="253"/>
  <c r="G170" i="253"/>
  <c r="G171" i="253"/>
  <c r="G172" i="253"/>
  <c r="G173" i="253"/>
  <c r="G174" i="253"/>
  <c r="G175" i="253"/>
  <c r="G176" i="253"/>
  <c r="G177" i="253"/>
  <c r="G178" i="253"/>
  <c r="G179" i="253"/>
  <c r="G180" i="253"/>
  <c r="G181" i="253"/>
  <c r="G182" i="253"/>
  <c r="G183" i="253"/>
  <c r="G184" i="253"/>
  <c r="G185" i="253"/>
  <c r="G186" i="253"/>
  <c r="G187" i="253"/>
  <c r="G188" i="253"/>
  <c r="G189" i="253"/>
  <c r="G190" i="253"/>
  <c r="G191" i="253"/>
  <c r="G192" i="253"/>
  <c r="G193" i="253"/>
  <c r="G194" i="253"/>
  <c r="G195" i="253"/>
  <c r="G196" i="253"/>
  <c r="G197" i="253"/>
  <c r="G198" i="253"/>
  <c r="G199" i="253"/>
  <c r="G200" i="253"/>
  <c r="G201" i="253"/>
  <c r="G202" i="253"/>
  <c r="G203" i="253"/>
  <c r="G204" i="253"/>
  <c r="G205" i="253"/>
  <c r="G206" i="253"/>
  <c r="G207" i="253"/>
  <c r="G208" i="253"/>
  <c r="G209" i="253"/>
  <c r="G210" i="253"/>
  <c r="G211" i="253"/>
  <c r="G212" i="253"/>
  <c r="G213" i="253"/>
  <c r="G214" i="253"/>
  <c r="G215" i="253"/>
  <c r="G216" i="253"/>
  <c r="G217" i="253"/>
  <c r="G218" i="253"/>
  <c r="G219" i="253"/>
  <c r="G220" i="253"/>
  <c r="G221" i="253"/>
  <c r="G222" i="253"/>
  <c r="G223" i="253"/>
  <c r="G224" i="253"/>
  <c r="G225" i="253"/>
  <c r="G226" i="253"/>
  <c r="G227" i="253"/>
  <c r="G228" i="253"/>
  <c r="G229" i="253"/>
  <c r="G230" i="253"/>
  <c r="G231" i="253"/>
  <c r="G232" i="253"/>
  <c r="G233" i="253"/>
  <c r="G234" i="253"/>
  <c r="G235" i="253"/>
  <c r="G236" i="253"/>
  <c r="G237" i="253"/>
  <c r="G238" i="253"/>
  <c r="G239" i="253"/>
  <c r="G240" i="253"/>
  <c r="G241" i="253"/>
  <c r="G242" i="253"/>
  <c r="G243" i="253"/>
  <c r="G244" i="253"/>
  <c r="G245" i="253"/>
  <c r="G246" i="253"/>
  <c r="G247" i="253"/>
  <c r="G248" i="253"/>
  <c r="G249" i="253"/>
  <c r="G250" i="253"/>
  <c r="G251" i="253"/>
  <c r="G252" i="253"/>
  <c r="G253" i="253"/>
  <c r="G254" i="253"/>
  <c r="G255" i="253"/>
  <c r="G256" i="253"/>
  <c r="G257" i="253"/>
  <c r="G258" i="253"/>
  <c r="G259" i="253"/>
  <c r="G260" i="253"/>
  <c r="G261" i="253"/>
  <c r="G262" i="253"/>
  <c r="G263" i="253"/>
  <c r="G264" i="253"/>
  <c r="G265" i="253"/>
  <c r="G266" i="253"/>
  <c r="G267" i="253"/>
  <c r="G268" i="253"/>
  <c r="G269" i="253"/>
  <c r="G270" i="253"/>
  <c r="G271" i="253"/>
  <c r="G272" i="253"/>
  <c r="G273" i="253"/>
  <c r="G274" i="253"/>
  <c r="G275" i="253"/>
  <c r="G276" i="253"/>
  <c r="G277" i="253"/>
  <c r="G278" i="253"/>
  <c r="G279" i="253"/>
  <c r="G280" i="253"/>
  <c r="G281" i="253"/>
  <c r="G282" i="253"/>
  <c r="G283" i="253"/>
  <c r="G284" i="253"/>
  <c r="G285" i="253"/>
  <c r="G286" i="253"/>
  <c r="G287" i="253"/>
  <c r="G288" i="253"/>
  <c r="G289" i="253"/>
  <c r="G290" i="253"/>
  <c r="G291" i="253"/>
  <c r="G292" i="253"/>
  <c r="G293" i="253"/>
  <c r="G294" i="253"/>
  <c r="G295" i="253"/>
  <c r="G296" i="253"/>
  <c r="G297" i="253"/>
  <c r="G298" i="253"/>
  <c r="G299" i="253"/>
  <c r="G300" i="253"/>
  <c r="G301" i="253"/>
  <c r="G302" i="253"/>
  <c r="G303" i="253"/>
  <c r="G304" i="253"/>
  <c r="G305" i="253"/>
  <c r="G306" i="253"/>
  <c r="G307" i="253"/>
  <c r="G308" i="253"/>
  <c r="G309" i="253"/>
  <c r="G310" i="253"/>
  <c r="G311" i="253"/>
  <c r="G312" i="253"/>
  <c r="G313" i="253"/>
  <c r="G314" i="253"/>
  <c r="G315" i="253"/>
  <c r="G316" i="253"/>
  <c r="G317" i="253"/>
  <c r="G318" i="253"/>
  <c r="G319" i="253"/>
  <c r="G320" i="253"/>
  <c r="G321" i="253"/>
  <c r="G322" i="253"/>
  <c r="G323" i="253"/>
  <c r="G324" i="253"/>
  <c r="G325" i="253"/>
  <c r="G326" i="253"/>
  <c r="G327" i="253"/>
  <c r="G328" i="253"/>
  <c r="G329" i="253"/>
  <c r="G330" i="253"/>
  <c r="G331" i="253"/>
  <c r="G332" i="253"/>
  <c r="G333" i="253"/>
  <c r="G334" i="253"/>
  <c r="G335" i="253"/>
  <c r="G336" i="253"/>
  <c r="G337" i="253"/>
  <c r="G338" i="253"/>
  <c r="G339" i="253"/>
  <c r="G340" i="253"/>
  <c r="G341" i="253"/>
  <c r="G342" i="253"/>
  <c r="G343" i="253"/>
  <c r="G344" i="253"/>
  <c r="G345" i="253"/>
  <c r="G346" i="253"/>
  <c r="G347" i="253"/>
  <c r="G348" i="253"/>
  <c r="G349" i="253"/>
  <c r="G350" i="253"/>
  <c r="G351" i="253"/>
  <c r="G352" i="253"/>
  <c r="G353" i="253"/>
  <c r="G354" i="253"/>
  <c r="G355" i="253"/>
  <c r="G356" i="253"/>
  <c r="G357" i="253"/>
  <c r="G358" i="253"/>
  <c r="G359" i="253"/>
  <c r="G360" i="253"/>
  <c r="G361" i="253"/>
  <c r="G362" i="253"/>
  <c r="G363" i="253"/>
  <c r="G364" i="253"/>
  <c r="G365" i="253"/>
  <c r="G366" i="253"/>
  <c r="G367" i="253"/>
  <c r="G368" i="253"/>
  <c r="G369" i="253"/>
  <c r="G370" i="253"/>
  <c r="G371" i="253"/>
  <c r="G372" i="253"/>
  <c r="G373" i="253"/>
  <c r="G374" i="253"/>
  <c r="G375" i="253"/>
  <c r="G376" i="253"/>
  <c r="G377" i="253"/>
  <c r="G378" i="253"/>
  <c r="G379" i="253"/>
  <c r="G380" i="253"/>
  <c r="G381" i="253"/>
  <c r="G382" i="253"/>
  <c r="G383" i="253"/>
  <c r="G384" i="253"/>
  <c r="G385" i="253"/>
  <c r="G386" i="253"/>
  <c r="G387" i="253"/>
  <c r="G388" i="253"/>
  <c r="G389" i="253"/>
  <c r="G390" i="253"/>
  <c r="G391" i="253"/>
  <c r="G392" i="253"/>
  <c r="G393" i="253"/>
  <c r="G394" i="253"/>
  <c r="G395" i="253"/>
  <c r="G396" i="253"/>
  <c r="G397" i="253"/>
  <c r="G398" i="253"/>
  <c r="G399" i="253"/>
  <c r="G400" i="253"/>
  <c r="G401" i="253"/>
  <c r="G402" i="253"/>
  <c r="G403" i="253"/>
  <c r="G404" i="253"/>
  <c r="G405" i="253"/>
  <c r="G406" i="253"/>
  <c r="G407" i="253"/>
  <c r="G408" i="253"/>
  <c r="G409" i="253"/>
  <c r="G410" i="253"/>
  <c r="G411" i="253"/>
  <c r="G412" i="253"/>
  <c r="G413" i="253"/>
  <c r="G414" i="253"/>
  <c r="G415" i="253"/>
  <c r="G416" i="253"/>
  <c r="G417" i="253"/>
  <c r="G418" i="253"/>
  <c r="G419" i="253"/>
  <c r="G420" i="253"/>
  <c r="G421" i="253"/>
  <c r="G422" i="253"/>
  <c r="G423" i="253"/>
  <c r="G424" i="253"/>
  <c r="G425" i="253"/>
  <c r="G426" i="253"/>
  <c r="G427" i="253"/>
  <c r="G428" i="253"/>
  <c r="G429" i="253"/>
  <c r="G430" i="253"/>
  <c r="G431" i="253"/>
  <c r="G432" i="253"/>
  <c r="G433" i="253"/>
  <c r="G434" i="253"/>
  <c r="G435" i="253"/>
  <c r="G436" i="253"/>
  <c r="G437" i="253"/>
  <c r="G438" i="253"/>
  <c r="G439" i="253"/>
  <c r="G440" i="253"/>
  <c r="G441" i="253"/>
  <c r="G442" i="253"/>
  <c r="G443" i="253"/>
  <c r="G444" i="253"/>
  <c r="G445" i="253"/>
  <c r="G446" i="253"/>
  <c r="G447" i="253"/>
  <c r="G448" i="253"/>
  <c r="G449" i="253"/>
  <c r="G450" i="253"/>
  <c r="G451" i="253"/>
  <c r="G452" i="253"/>
  <c r="G453" i="253"/>
  <c r="G454" i="253"/>
  <c r="G455" i="253"/>
  <c r="G456" i="253"/>
  <c r="G457" i="253"/>
  <c r="G458" i="253"/>
  <c r="G459" i="253"/>
  <c r="G460" i="253"/>
  <c r="G461" i="253"/>
  <c r="G462" i="253"/>
  <c r="G463" i="253"/>
  <c r="G464" i="253"/>
  <c r="G465" i="253"/>
  <c r="G466" i="253"/>
  <c r="G467" i="253"/>
  <c r="G468" i="253"/>
  <c r="G469" i="253"/>
  <c r="G470" i="253"/>
  <c r="G471" i="253"/>
  <c r="G472" i="253"/>
  <c r="G473" i="253"/>
  <c r="G474" i="253"/>
  <c r="G475" i="253"/>
  <c r="G476" i="253"/>
  <c r="G477" i="253"/>
  <c r="G478" i="253"/>
  <c r="G479" i="253"/>
  <c r="G480" i="253"/>
  <c r="G481" i="253"/>
  <c r="G482" i="253"/>
  <c r="G483" i="253"/>
  <c r="G484" i="253"/>
  <c r="G485" i="253"/>
  <c r="G486" i="253"/>
  <c r="G487" i="253"/>
  <c r="G488" i="253"/>
  <c r="G489" i="253"/>
  <c r="G490" i="253"/>
  <c r="G491" i="253"/>
  <c r="G492" i="253"/>
  <c r="G493" i="253"/>
  <c r="G494" i="253"/>
  <c r="G495" i="253"/>
  <c r="G496" i="253"/>
  <c r="G497" i="253"/>
  <c r="G498" i="253"/>
  <c r="G499" i="253"/>
  <c r="G500" i="253"/>
  <c r="G501" i="253"/>
  <c r="G502" i="253"/>
  <c r="G503" i="253"/>
  <c r="G504" i="253"/>
  <c r="G505" i="253"/>
  <c r="G506" i="253"/>
  <c r="G507" i="253"/>
  <c r="G508" i="253"/>
  <c r="G509" i="253"/>
  <c r="G510" i="253"/>
  <c r="G511" i="253"/>
  <c r="G512" i="253"/>
  <c r="G513" i="253"/>
  <c r="G514" i="253"/>
  <c r="G515" i="253"/>
  <c r="G516" i="253"/>
  <c r="G517" i="253"/>
  <c r="G518" i="253"/>
  <c r="G519" i="253"/>
  <c r="G520" i="253"/>
  <c r="G521" i="253"/>
  <c r="G522" i="253"/>
  <c r="G523" i="253"/>
  <c r="G524" i="253"/>
  <c r="G525" i="253"/>
  <c r="G526" i="253"/>
  <c r="G527" i="253"/>
  <c r="G528" i="253"/>
  <c r="G529" i="253"/>
  <c r="G530" i="253"/>
  <c r="G531" i="253"/>
  <c r="G532" i="253"/>
  <c r="G533" i="253"/>
  <c r="G534" i="253"/>
  <c r="G535" i="253"/>
  <c r="G536" i="253"/>
  <c r="G537" i="253"/>
  <c r="G538" i="253"/>
  <c r="G539" i="253"/>
  <c r="G540" i="253"/>
  <c r="G541" i="253"/>
  <c r="G542" i="253"/>
  <c r="G543" i="253"/>
  <c r="G544" i="253"/>
  <c r="G545" i="253"/>
  <c r="G546" i="253"/>
  <c r="G547" i="253"/>
  <c r="G548" i="253"/>
  <c r="G549" i="253"/>
  <c r="G550" i="253"/>
  <c r="G551" i="253"/>
  <c r="G552" i="253"/>
  <c r="G553" i="253"/>
  <c r="G554" i="253"/>
  <c r="G555" i="253"/>
  <c r="G556" i="253"/>
  <c r="G557" i="253"/>
  <c r="G558" i="253"/>
  <c r="G559" i="253"/>
  <c r="G560" i="253"/>
  <c r="G561" i="253"/>
  <c r="G562" i="253"/>
  <c r="G563" i="253"/>
  <c r="G564" i="253"/>
  <c r="G565" i="253"/>
  <c r="G566" i="253"/>
  <c r="G567" i="253"/>
  <c r="G568" i="253"/>
  <c r="G569" i="253"/>
  <c r="G570" i="253"/>
  <c r="G571" i="253"/>
  <c r="G572" i="253"/>
  <c r="G573" i="253"/>
  <c r="G574" i="253"/>
  <c r="G575" i="253"/>
  <c r="G576" i="253"/>
  <c r="G577" i="253"/>
  <c r="G578" i="253"/>
  <c r="G579" i="253"/>
  <c r="G580" i="253"/>
  <c r="G581" i="253"/>
  <c r="G582" i="253"/>
  <c r="G775" i="253"/>
  <c r="G776" i="253"/>
  <c r="G777" i="253"/>
  <c r="G778" i="253"/>
  <c r="G779" i="253"/>
  <c r="G780" i="253"/>
  <c r="G781" i="253"/>
  <c r="G782" i="253"/>
  <c r="G783" i="253"/>
  <c r="G784" i="253"/>
  <c r="G785" i="253"/>
  <c r="G786" i="253"/>
  <c r="G787" i="253"/>
  <c r="G788" i="253"/>
  <c r="G789" i="253"/>
  <c r="G790" i="253"/>
  <c r="G791" i="253"/>
  <c r="G792" i="253"/>
  <c r="G793" i="253"/>
  <c r="G794" i="253"/>
  <c r="G795" i="253"/>
  <c r="G796" i="253"/>
  <c r="G797" i="253"/>
  <c r="G798" i="253"/>
  <c r="G799" i="253"/>
  <c r="G800" i="253"/>
  <c r="G801" i="253"/>
  <c r="G802" i="253"/>
  <c r="G803" i="253"/>
  <c r="G804" i="253"/>
  <c r="G805" i="253"/>
  <c r="G806" i="253"/>
  <c r="G807" i="253"/>
  <c r="G808" i="253"/>
  <c r="G809" i="253"/>
  <c r="G810" i="253"/>
  <c r="G811" i="253"/>
  <c r="G812" i="253"/>
  <c r="G813" i="253"/>
  <c r="G814" i="253"/>
  <c r="G815" i="253"/>
  <c r="G816" i="253"/>
  <c r="G817" i="253"/>
  <c r="G818" i="253"/>
  <c r="G819" i="253"/>
  <c r="G820" i="253"/>
  <c r="G821" i="253"/>
  <c r="G822" i="253"/>
  <c r="G823" i="253"/>
  <c r="G824" i="253"/>
  <c r="G825" i="253"/>
  <c r="G826" i="253"/>
  <c r="G827" i="253"/>
  <c r="G828" i="253"/>
  <c r="G829" i="253"/>
  <c r="G830" i="253"/>
  <c r="G831" i="253"/>
  <c r="G832" i="253"/>
  <c r="G833" i="253"/>
  <c r="G834" i="253"/>
  <c r="G835" i="253"/>
  <c r="G836" i="253"/>
  <c r="G837" i="253"/>
  <c r="G838" i="253"/>
  <c r="G839" i="253"/>
  <c r="G840" i="253"/>
  <c r="G841" i="253"/>
  <c r="G842" i="253"/>
  <c r="G843" i="253"/>
  <c r="G844" i="253"/>
  <c r="G845" i="253"/>
  <c r="G846" i="253"/>
  <c r="G847" i="253"/>
  <c r="G848" i="253"/>
  <c r="G849" i="253"/>
  <c r="G850" i="253"/>
  <c r="G851" i="253"/>
  <c r="G852" i="253"/>
  <c r="G853" i="253"/>
  <c r="G854" i="253"/>
  <c r="G855" i="253"/>
  <c r="G856" i="253"/>
  <c r="G857" i="253"/>
  <c r="G858" i="253"/>
  <c r="G859" i="253"/>
  <c r="G860" i="253"/>
  <c r="G861" i="253"/>
  <c r="G862" i="253"/>
  <c r="G863" i="253"/>
  <c r="G864" i="253"/>
  <c r="G865" i="253"/>
  <c r="G866" i="253"/>
  <c r="G867" i="253"/>
  <c r="G868" i="253"/>
  <c r="G869" i="253"/>
  <c r="G870" i="253"/>
  <c r="G871" i="253"/>
  <c r="G872" i="253"/>
  <c r="G873" i="253"/>
  <c r="G874" i="253"/>
  <c r="G875" i="253"/>
  <c r="G876" i="253"/>
  <c r="G877" i="253"/>
  <c r="G878" i="253"/>
  <c r="G879" i="253"/>
  <c r="G880" i="253"/>
  <c r="G881" i="253"/>
  <c r="G882" i="253"/>
  <c r="G883" i="253"/>
  <c r="G884" i="253"/>
  <c r="G885" i="253"/>
  <c r="G886" i="253"/>
  <c r="G887" i="253"/>
  <c r="G888" i="253"/>
  <c r="G889" i="253"/>
  <c r="G890" i="253"/>
  <c r="G891" i="253"/>
  <c r="G892" i="253"/>
  <c r="G893" i="253"/>
  <c r="G894" i="253"/>
  <c r="G895" i="253"/>
  <c r="G896" i="253"/>
  <c r="G897" i="253"/>
  <c r="G898" i="253"/>
  <c r="G899" i="253"/>
  <c r="G900" i="253"/>
  <c r="G901" i="253"/>
  <c r="G902" i="253"/>
  <c r="G903" i="253"/>
  <c r="G904" i="253"/>
  <c r="G905" i="253"/>
  <c r="G906" i="253"/>
  <c r="G907" i="253"/>
  <c r="G908" i="253"/>
  <c r="G909" i="253"/>
  <c r="G910" i="253"/>
  <c r="G911" i="253"/>
  <c r="G912" i="253"/>
  <c r="G913" i="253"/>
  <c r="G914" i="253"/>
  <c r="G915" i="253"/>
  <c r="G916" i="253"/>
  <c r="G917" i="253"/>
  <c r="G918" i="253"/>
  <c r="G919" i="253"/>
  <c r="G920" i="253"/>
  <c r="G921" i="253"/>
  <c r="G922" i="253"/>
  <c r="G923" i="253"/>
  <c r="G924" i="253"/>
  <c r="G925" i="253"/>
  <c r="G926" i="253"/>
  <c r="G927" i="253"/>
  <c r="G928" i="253"/>
  <c r="G929" i="253"/>
  <c r="G930" i="253"/>
  <c r="G931" i="253"/>
  <c r="G932" i="253"/>
  <c r="G933" i="253"/>
  <c r="G934" i="253"/>
  <c r="G935" i="253"/>
  <c r="G936" i="253"/>
  <c r="G937" i="253"/>
  <c r="G938" i="253"/>
  <c r="G939" i="253"/>
  <c r="G940" i="253"/>
  <c r="G941" i="253"/>
  <c r="G942" i="253"/>
  <c r="G943" i="253"/>
  <c r="G944" i="253"/>
  <c r="G945" i="253"/>
  <c r="G946" i="253"/>
  <c r="G947" i="253"/>
  <c r="G948" i="253"/>
  <c r="G949" i="253"/>
  <c r="G950" i="253"/>
  <c r="G951" i="253"/>
  <c r="G952" i="253"/>
  <c r="G953" i="253"/>
  <c r="G954" i="253"/>
  <c r="G955" i="253"/>
  <c r="G956" i="253"/>
  <c r="G957" i="253"/>
  <c r="G958" i="253"/>
  <c r="G959" i="253"/>
  <c r="G960" i="253"/>
  <c r="G961" i="253"/>
  <c r="G962" i="253"/>
  <c r="G963" i="253"/>
  <c r="G964" i="253"/>
  <c r="G965" i="253"/>
  <c r="G966" i="253"/>
  <c r="L8" i="253"/>
  <c r="L9" i="253"/>
  <c r="L10" i="253"/>
  <c r="L11" i="253"/>
  <c r="L12" i="253"/>
  <c r="L13" i="253"/>
  <c r="L14" i="253"/>
  <c r="L15" i="253"/>
  <c r="L16" i="253"/>
  <c r="L17" i="253"/>
  <c r="L18" i="253"/>
  <c r="L19" i="253"/>
  <c r="L20" i="253"/>
  <c r="L21" i="253"/>
  <c r="L22" i="253"/>
  <c r="L23" i="253"/>
  <c r="L24" i="253"/>
  <c r="L25" i="253"/>
  <c r="L26" i="253"/>
  <c r="L27" i="253"/>
  <c r="L28" i="253"/>
  <c r="L29" i="253"/>
  <c r="L30" i="253"/>
  <c r="L31" i="253"/>
  <c r="L32" i="253"/>
  <c r="L33" i="253"/>
  <c r="L34" i="253"/>
  <c r="L35" i="253"/>
  <c r="L36" i="253"/>
  <c r="L37" i="253"/>
  <c r="L38" i="253"/>
  <c r="L39" i="253"/>
  <c r="L40" i="253"/>
  <c r="L41" i="253"/>
  <c r="L42" i="253"/>
  <c r="L43" i="253"/>
  <c r="L44" i="253"/>
  <c r="L45" i="253"/>
  <c r="L46" i="253"/>
  <c r="L47" i="253"/>
  <c r="L48" i="253"/>
  <c r="L49" i="253"/>
  <c r="L50" i="253"/>
  <c r="L51" i="253"/>
  <c r="L52" i="253"/>
  <c r="L53" i="253"/>
  <c r="L54" i="253"/>
  <c r="L55" i="253"/>
  <c r="L56" i="253"/>
  <c r="L57" i="253"/>
  <c r="L58" i="253"/>
  <c r="L59" i="253"/>
  <c r="L60" i="253"/>
  <c r="L61" i="253"/>
  <c r="L62" i="253"/>
  <c r="L63" i="253"/>
  <c r="L64" i="253"/>
  <c r="L65" i="253"/>
  <c r="L66" i="253"/>
  <c r="L67" i="253"/>
  <c r="L68" i="253"/>
  <c r="L69" i="253"/>
  <c r="L70" i="253"/>
  <c r="L71" i="253"/>
  <c r="L72" i="253"/>
  <c r="L73" i="253"/>
  <c r="L74" i="253"/>
  <c r="L75" i="253"/>
  <c r="L76" i="253"/>
  <c r="L77" i="253"/>
  <c r="L78" i="253"/>
  <c r="L79" i="253"/>
  <c r="L80" i="253"/>
  <c r="L81" i="253"/>
  <c r="L82" i="253"/>
  <c r="L83" i="253"/>
  <c r="L84" i="253"/>
  <c r="L85" i="253"/>
  <c r="L86" i="253"/>
  <c r="L87" i="253"/>
  <c r="L88" i="253"/>
  <c r="L89" i="253"/>
  <c r="L90" i="253"/>
  <c r="L91" i="253"/>
  <c r="L92" i="253"/>
  <c r="L93" i="253"/>
  <c r="L94" i="253"/>
  <c r="L95" i="253"/>
  <c r="L96" i="253"/>
  <c r="L97" i="253"/>
  <c r="L98" i="253"/>
  <c r="L99" i="253"/>
  <c r="L100" i="253"/>
  <c r="L101" i="253"/>
  <c r="L102" i="253"/>
  <c r="L103" i="253"/>
  <c r="L104" i="253"/>
  <c r="L105" i="253"/>
  <c r="L106" i="253"/>
  <c r="L107" i="253"/>
  <c r="L108" i="253"/>
  <c r="L109" i="253"/>
  <c r="L110" i="253"/>
  <c r="L111" i="253"/>
  <c r="L112" i="253"/>
  <c r="L113" i="253"/>
  <c r="L114" i="253"/>
  <c r="L115" i="253"/>
  <c r="L116" i="253"/>
  <c r="L117" i="253"/>
  <c r="L118" i="253"/>
  <c r="L119" i="253"/>
  <c r="L120" i="253"/>
  <c r="L121" i="253"/>
  <c r="L122" i="253"/>
  <c r="L123" i="253"/>
  <c r="L124" i="253"/>
  <c r="L125" i="253"/>
  <c r="L126" i="253"/>
  <c r="L127" i="253"/>
  <c r="L128" i="253"/>
  <c r="L129" i="253"/>
  <c r="L130" i="253"/>
  <c r="L131" i="253"/>
  <c r="L132" i="253"/>
  <c r="L133" i="253"/>
  <c r="L134" i="253"/>
  <c r="L135" i="253"/>
  <c r="L136" i="253"/>
  <c r="L137" i="253"/>
  <c r="L138" i="253"/>
  <c r="L139" i="253"/>
  <c r="L140" i="253"/>
  <c r="L141" i="253"/>
  <c r="L142" i="253"/>
  <c r="L143" i="253"/>
  <c r="L144" i="253"/>
  <c r="L145" i="253"/>
  <c r="L146" i="253"/>
  <c r="L147" i="253"/>
  <c r="L148" i="253"/>
  <c r="L149" i="253"/>
  <c r="L150" i="253"/>
  <c r="L151" i="253"/>
  <c r="L152" i="253"/>
  <c r="L153" i="253"/>
  <c r="L154" i="253"/>
  <c r="L155" i="253"/>
  <c r="L156" i="253"/>
  <c r="L157" i="253"/>
  <c r="L158" i="253"/>
  <c r="L159" i="253"/>
  <c r="L160" i="253"/>
  <c r="L161" i="253"/>
  <c r="L162" i="253"/>
  <c r="L163" i="253"/>
  <c r="L164" i="253"/>
  <c r="L165" i="253"/>
  <c r="L166" i="253"/>
  <c r="L167" i="253"/>
  <c r="L168" i="253"/>
  <c r="L169" i="253"/>
  <c r="L170" i="253"/>
  <c r="L171" i="253"/>
  <c r="L172" i="253"/>
  <c r="L173" i="253"/>
  <c r="L174" i="253"/>
  <c r="L175" i="253"/>
  <c r="L176" i="253"/>
  <c r="L177" i="253"/>
  <c r="L178" i="253"/>
  <c r="L179" i="253"/>
  <c r="L180" i="253"/>
  <c r="L181" i="253"/>
  <c r="L182" i="253"/>
  <c r="L183" i="253"/>
  <c r="L184" i="253"/>
  <c r="L185" i="253"/>
  <c r="L186" i="253"/>
  <c r="L187" i="253"/>
  <c r="L188" i="253"/>
  <c r="L189" i="253"/>
  <c r="L190" i="253"/>
  <c r="L191" i="253"/>
  <c r="L192" i="253"/>
  <c r="L193" i="253"/>
  <c r="L194" i="253"/>
  <c r="L195" i="253"/>
  <c r="L196" i="253"/>
  <c r="L197" i="253"/>
  <c r="L198" i="253"/>
  <c r="L199" i="253"/>
  <c r="L200" i="253"/>
  <c r="L201" i="253"/>
  <c r="L202" i="253"/>
  <c r="L203" i="253"/>
  <c r="L204" i="253"/>
  <c r="L205" i="253"/>
  <c r="L206" i="253"/>
  <c r="L207" i="253"/>
  <c r="L208" i="253"/>
  <c r="L209" i="253"/>
  <c r="L210" i="253"/>
  <c r="L211" i="253"/>
  <c r="L212" i="253"/>
  <c r="L213" i="253"/>
  <c r="L214" i="253"/>
  <c r="L215" i="253"/>
  <c r="L216" i="253"/>
  <c r="L217" i="253"/>
  <c r="L218" i="253"/>
  <c r="L219" i="253"/>
  <c r="L220" i="253"/>
  <c r="L221" i="253"/>
  <c r="L222" i="253"/>
  <c r="L223" i="253"/>
  <c r="L224" i="253"/>
  <c r="L225" i="253"/>
  <c r="L226" i="253"/>
  <c r="L227" i="253"/>
  <c r="L228" i="253"/>
  <c r="L229" i="253"/>
  <c r="L230" i="253"/>
  <c r="L231" i="253"/>
  <c r="L232" i="253"/>
  <c r="L233" i="253"/>
  <c r="L234" i="253"/>
  <c r="L235" i="253"/>
  <c r="L236" i="253"/>
  <c r="L237" i="253"/>
  <c r="L238" i="253"/>
  <c r="L239" i="253"/>
  <c r="L240" i="253"/>
  <c r="L241" i="253"/>
  <c r="L242" i="253"/>
  <c r="L243" i="253"/>
  <c r="L244" i="253"/>
  <c r="L245" i="253"/>
  <c r="L246" i="253"/>
  <c r="L247" i="253"/>
  <c r="L248" i="253"/>
  <c r="L249" i="253"/>
  <c r="L250" i="253"/>
  <c r="L251" i="253"/>
  <c r="L252" i="253"/>
  <c r="L253" i="253"/>
  <c r="L254" i="253"/>
  <c r="L255" i="253"/>
  <c r="L256" i="253"/>
  <c r="L257" i="253"/>
  <c r="L258" i="253"/>
  <c r="L259" i="253"/>
  <c r="L260" i="253"/>
  <c r="L261" i="253"/>
  <c r="L262" i="253"/>
  <c r="L263" i="253"/>
  <c r="L264" i="253"/>
  <c r="L265" i="253"/>
  <c r="L266" i="253"/>
  <c r="L267" i="253"/>
  <c r="L268" i="253"/>
  <c r="L269" i="253"/>
  <c r="L270" i="253"/>
  <c r="L271" i="253"/>
  <c r="L272" i="253"/>
  <c r="L273" i="253"/>
  <c r="L274" i="253"/>
  <c r="L275" i="253"/>
  <c r="L276" i="253"/>
  <c r="L277" i="253"/>
  <c r="L278" i="253"/>
  <c r="L279" i="253"/>
  <c r="L280" i="253"/>
  <c r="L281" i="253"/>
  <c r="L282" i="253"/>
  <c r="L283" i="253"/>
  <c r="L284" i="253"/>
  <c r="L285" i="253"/>
  <c r="L286" i="253"/>
  <c r="L287" i="253"/>
  <c r="L288" i="253"/>
  <c r="L289" i="253"/>
  <c r="L290" i="253"/>
  <c r="L291" i="253"/>
  <c r="L292" i="253"/>
  <c r="L293" i="253"/>
  <c r="L294" i="253"/>
  <c r="L295" i="253"/>
  <c r="L296" i="253"/>
  <c r="L297" i="253"/>
  <c r="L298" i="253"/>
  <c r="L299" i="253"/>
  <c r="L300" i="253"/>
  <c r="L301" i="253"/>
  <c r="L302" i="253"/>
  <c r="L303" i="253"/>
  <c r="L304" i="253"/>
  <c r="L305" i="253"/>
  <c r="L306" i="253"/>
  <c r="L307" i="253"/>
  <c r="L308" i="253"/>
  <c r="L309" i="253"/>
  <c r="L310" i="253"/>
  <c r="L311" i="253"/>
  <c r="L312" i="253"/>
  <c r="L313" i="253"/>
  <c r="L314" i="253"/>
  <c r="L315" i="253"/>
  <c r="L316" i="253"/>
  <c r="L317" i="253"/>
  <c r="L318" i="253"/>
  <c r="L319" i="253"/>
  <c r="L320" i="253"/>
  <c r="L321" i="253"/>
  <c r="L322" i="253"/>
  <c r="L323" i="253"/>
  <c r="L324" i="253"/>
  <c r="L325" i="253"/>
  <c r="L326" i="253"/>
  <c r="L327" i="253"/>
  <c r="L328" i="253"/>
  <c r="L329" i="253"/>
  <c r="L330" i="253"/>
  <c r="L331" i="253"/>
  <c r="L332" i="253"/>
  <c r="L333" i="253"/>
  <c r="L334" i="253"/>
  <c r="L335" i="253"/>
  <c r="L336" i="253"/>
  <c r="L337" i="253"/>
  <c r="L338" i="253"/>
  <c r="L339" i="253"/>
  <c r="L340" i="253"/>
  <c r="L341" i="253"/>
  <c r="L342" i="253"/>
  <c r="L343" i="253"/>
  <c r="L344" i="253"/>
  <c r="L345" i="253"/>
  <c r="L346" i="253"/>
  <c r="L347" i="253"/>
  <c r="L348" i="253"/>
  <c r="L349" i="253"/>
  <c r="L350" i="253"/>
  <c r="L351" i="253"/>
  <c r="L352" i="253"/>
  <c r="L353" i="253"/>
  <c r="L354" i="253"/>
  <c r="L355" i="253"/>
  <c r="L356" i="253"/>
  <c r="L357" i="253"/>
  <c r="L358" i="253"/>
  <c r="L359" i="253"/>
  <c r="L360" i="253"/>
  <c r="L361" i="253"/>
  <c r="L362" i="253"/>
  <c r="L363" i="253"/>
  <c r="L364" i="253"/>
  <c r="L365" i="253"/>
  <c r="L366" i="253"/>
  <c r="L367" i="253"/>
  <c r="L368" i="253"/>
  <c r="L369" i="253"/>
  <c r="L370" i="253"/>
  <c r="L371" i="253"/>
  <c r="L372" i="253"/>
  <c r="L373" i="253"/>
  <c r="L374" i="253"/>
  <c r="L375" i="253"/>
  <c r="L376" i="253"/>
  <c r="L377" i="253"/>
  <c r="L378" i="253"/>
  <c r="L379" i="253"/>
  <c r="L380" i="253"/>
  <c r="L381" i="253"/>
  <c r="L382" i="253"/>
  <c r="L383" i="253"/>
  <c r="L384" i="253"/>
  <c r="L385" i="253"/>
  <c r="L386" i="253"/>
  <c r="L387" i="253"/>
  <c r="L388" i="253"/>
  <c r="L389" i="253"/>
  <c r="L390" i="253"/>
  <c r="L391" i="253"/>
  <c r="L392" i="253"/>
  <c r="L393" i="253"/>
  <c r="L394" i="253"/>
  <c r="L395" i="253"/>
  <c r="L396" i="253"/>
  <c r="L397" i="253"/>
  <c r="L398" i="253"/>
  <c r="L399" i="253"/>
  <c r="L400" i="253"/>
  <c r="L401" i="253"/>
  <c r="L402" i="253"/>
  <c r="L403" i="253"/>
  <c r="L404" i="253"/>
  <c r="L405" i="253"/>
  <c r="L406" i="253"/>
  <c r="L407" i="253"/>
  <c r="L408" i="253"/>
  <c r="L409" i="253"/>
  <c r="L410" i="253"/>
  <c r="L411" i="253"/>
  <c r="L412" i="253"/>
  <c r="L413" i="253"/>
  <c r="L414" i="253"/>
  <c r="L415" i="253"/>
  <c r="L416" i="253"/>
  <c r="L417" i="253"/>
  <c r="L418" i="253"/>
  <c r="L419" i="253"/>
  <c r="L420" i="253"/>
  <c r="L421" i="253"/>
  <c r="L422" i="253"/>
  <c r="L423" i="253"/>
  <c r="L424" i="253"/>
  <c r="L425" i="253"/>
  <c r="L426" i="253"/>
  <c r="L427" i="253"/>
  <c r="L428" i="253"/>
  <c r="L429" i="253"/>
  <c r="L430" i="253"/>
  <c r="L431" i="253"/>
  <c r="L432" i="253"/>
  <c r="L433" i="253"/>
  <c r="L434" i="253"/>
  <c r="L435" i="253"/>
  <c r="L436" i="253"/>
  <c r="L437" i="253"/>
  <c r="L438" i="253"/>
  <c r="L439" i="253"/>
  <c r="L440" i="253"/>
  <c r="L441" i="253"/>
  <c r="L442" i="253"/>
  <c r="L443" i="253"/>
  <c r="L444" i="253"/>
  <c r="L445" i="253"/>
  <c r="L446" i="253"/>
  <c r="L447" i="253"/>
  <c r="L448" i="253"/>
  <c r="L449" i="253"/>
  <c r="L450" i="253"/>
  <c r="L451" i="253"/>
  <c r="L452" i="253"/>
  <c r="L453" i="253"/>
  <c r="L454" i="253"/>
  <c r="L455" i="253"/>
  <c r="L456" i="253"/>
  <c r="L457" i="253"/>
  <c r="L458" i="253"/>
  <c r="L459" i="253"/>
  <c r="L460" i="253"/>
  <c r="L461" i="253"/>
  <c r="L462" i="253"/>
  <c r="L463" i="253"/>
  <c r="L464" i="253"/>
  <c r="L465" i="253"/>
  <c r="L466" i="253"/>
  <c r="L467" i="253"/>
  <c r="L468" i="253"/>
  <c r="L469" i="253"/>
  <c r="L470" i="253"/>
  <c r="L471" i="253"/>
  <c r="L472" i="253"/>
  <c r="L473" i="253"/>
  <c r="L474" i="253"/>
  <c r="L475" i="253"/>
  <c r="L476" i="253"/>
  <c r="L477" i="253"/>
  <c r="L478" i="253"/>
  <c r="L479" i="253"/>
  <c r="L480" i="253"/>
  <c r="L481" i="253"/>
  <c r="L482" i="253"/>
  <c r="L483" i="253"/>
  <c r="L484" i="253"/>
  <c r="L485" i="253"/>
  <c r="L486" i="253"/>
  <c r="L487" i="253"/>
  <c r="L488" i="253"/>
  <c r="L489" i="253"/>
  <c r="L490" i="253"/>
  <c r="L491" i="253"/>
  <c r="L492" i="253"/>
  <c r="L493" i="253"/>
  <c r="L494" i="253"/>
  <c r="L495" i="253"/>
  <c r="L496" i="253"/>
  <c r="L497" i="253"/>
  <c r="L498" i="253"/>
  <c r="L499" i="253"/>
  <c r="L500" i="253"/>
  <c r="L501" i="253"/>
  <c r="L502" i="253"/>
  <c r="L503" i="253"/>
  <c r="L504" i="253"/>
  <c r="L505" i="253"/>
  <c r="L506" i="253"/>
  <c r="L507" i="253"/>
  <c r="L508" i="253"/>
  <c r="L509" i="253"/>
  <c r="L510" i="253"/>
  <c r="L511" i="253"/>
  <c r="L512" i="253"/>
  <c r="L513" i="253"/>
  <c r="L514" i="253"/>
  <c r="L515" i="253"/>
  <c r="L516" i="253"/>
  <c r="L517" i="253"/>
  <c r="L518" i="253"/>
  <c r="L519" i="253"/>
  <c r="L520" i="253"/>
  <c r="L521" i="253"/>
  <c r="L522" i="253"/>
  <c r="L523" i="253"/>
  <c r="L524" i="253"/>
  <c r="L525" i="253"/>
  <c r="L526" i="253"/>
  <c r="L527" i="253"/>
  <c r="L528" i="253"/>
  <c r="L529" i="253"/>
  <c r="L530" i="253"/>
  <c r="L531" i="253"/>
  <c r="L532" i="253"/>
  <c r="L533" i="253"/>
  <c r="L534" i="253"/>
  <c r="L535" i="253"/>
  <c r="L536" i="253"/>
  <c r="L537" i="253"/>
  <c r="L538" i="253"/>
  <c r="L539" i="253"/>
  <c r="L540" i="253"/>
  <c r="L541" i="253"/>
  <c r="L542" i="253"/>
  <c r="L543" i="253"/>
  <c r="L544" i="253"/>
  <c r="L545" i="253"/>
  <c r="L546" i="253"/>
  <c r="L547" i="253"/>
  <c r="L548" i="253"/>
  <c r="L549" i="253"/>
  <c r="L550" i="253"/>
  <c r="L551" i="253"/>
  <c r="L552" i="253"/>
  <c r="L553" i="253"/>
  <c r="L554" i="253"/>
  <c r="L555" i="253"/>
  <c r="L556" i="253"/>
  <c r="L557" i="253"/>
  <c r="L558" i="253"/>
  <c r="L559" i="253"/>
  <c r="L560" i="253"/>
  <c r="L561" i="253"/>
  <c r="L562" i="253"/>
  <c r="L563" i="253"/>
  <c r="L564" i="253"/>
  <c r="L565" i="253"/>
  <c r="L566" i="253"/>
  <c r="L567" i="253"/>
  <c r="L568" i="253"/>
  <c r="L569" i="253"/>
  <c r="L570" i="253"/>
  <c r="L571" i="253"/>
  <c r="L572" i="253"/>
  <c r="L573" i="253"/>
  <c r="L574" i="253"/>
  <c r="L575" i="253"/>
  <c r="L576" i="253"/>
  <c r="L577" i="253"/>
  <c r="L578" i="253"/>
  <c r="L579" i="253"/>
  <c r="L580" i="253"/>
  <c r="L581" i="253"/>
  <c r="L582" i="253"/>
  <c r="L583" i="253"/>
  <c r="L584" i="253"/>
  <c r="L585" i="253"/>
  <c r="L586" i="253"/>
  <c r="L587" i="253"/>
  <c r="L588" i="253"/>
  <c r="L589" i="253"/>
  <c r="L590" i="253"/>
  <c r="L591" i="253"/>
  <c r="L592" i="253"/>
  <c r="L593" i="253"/>
  <c r="L594" i="253"/>
  <c r="L595" i="253"/>
  <c r="L596" i="253"/>
  <c r="L597" i="253"/>
  <c r="L598" i="253"/>
  <c r="L599" i="253"/>
  <c r="L600" i="253"/>
  <c r="L601" i="253"/>
  <c r="L602" i="253"/>
  <c r="L603" i="253"/>
  <c r="L604" i="253"/>
  <c r="L605" i="253"/>
  <c r="L606" i="253"/>
  <c r="L607" i="253"/>
  <c r="L608" i="253"/>
  <c r="L609" i="253"/>
  <c r="L610" i="253"/>
  <c r="L611" i="253"/>
  <c r="L612" i="253"/>
  <c r="L613" i="253"/>
  <c r="L614" i="253"/>
  <c r="L615" i="253"/>
  <c r="L616" i="253"/>
  <c r="L617" i="253"/>
  <c r="L618" i="253"/>
  <c r="L619" i="253"/>
  <c r="L620" i="253"/>
  <c r="L621" i="253"/>
  <c r="L622" i="253"/>
  <c r="L623" i="253"/>
  <c r="L624" i="253"/>
  <c r="L625" i="253"/>
  <c r="L626" i="253"/>
  <c r="L627" i="253"/>
  <c r="L628" i="253"/>
  <c r="L629" i="253"/>
  <c r="L630" i="253"/>
  <c r="L631" i="253"/>
  <c r="L632" i="253"/>
  <c r="L633" i="253"/>
  <c r="L634" i="253"/>
  <c r="L635" i="253"/>
  <c r="L636" i="253"/>
  <c r="L637" i="253"/>
  <c r="L638" i="253"/>
  <c r="L639" i="253"/>
  <c r="L640" i="253"/>
  <c r="L641" i="253"/>
  <c r="L642" i="253"/>
  <c r="L643" i="253"/>
  <c r="L644" i="253"/>
  <c r="L645" i="253"/>
  <c r="L646" i="253"/>
  <c r="L647" i="253"/>
  <c r="L648" i="253"/>
  <c r="L649" i="253"/>
  <c r="L650" i="253"/>
  <c r="L651" i="253"/>
  <c r="L652" i="253"/>
  <c r="L653" i="253"/>
  <c r="L654" i="253"/>
  <c r="L655" i="253"/>
  <c r="L656" i="253"/>
  <c r="L657" i="253"/>
  <c r="L658" i="253"/>
  <c r="L659" i="253"/>
  <c r="L660" i="253"/>
  <c r="L661" i="253"/>
  <c r="L662" i="253"/>
  <c r="L663" i="253"/>
  <c r="L664" i="253"/>
  <c r="L665" i="253"/>
  <c r="L666" i="253"/>
  <c r="L667" i="253"/>
  <c r="L668" i="253"/>
  <c r="L669" i="253"/>
  <c r="L670" i="253"/>
  <c r="L671" i="253"/>
  <c r="L672" i="253"/>
  <c r="L673" i="253"/>
  <c r="L674" i="253"/>
  <c r="L675" i="253"/>
  <c r="L676" i="253"/>
  <c r="L677" i="253"/>
  <c r="L678" i="253"/>
  <c r="L679" i="253"/>
  <c r="L680" i="253"/>
  <c r="L681" i="253"/>
  <c r="L682" i="253"/>
  <c r="L683" i="253"/>
  <c r="L684" i="253"/>
  <c r="L685" i="253"/>
  <c r="L686" i="253"/>
  <c r="L687" i="253"/>
  <c r="L688" i="253"/>
  <c r="L689" i="253"/>
  <c r="L690" i="253"/>
  <c r="L691" i="253"/>
  <c r="L692" i="253"/>
  <c r="L693" i="253"/>
  <c r="L694" i="253"/>
  <c r="L695" i="253"/>
  <c r="L696" i="253"/>
  <c r="L697" i="253"/>
  <c r="L698" i="253"/>
  <c r="L699" i="253"/>
  <c r="L700" i="253"/>
  <c r="L701" i="253"/>
  <c r="L702" i="253"/>
  <c r="L703" i="253"/>
  <c r="L704" i="253"/>
  <c r="L705" i="253"/>
  <c r="L706" i="253"/>
  <c r="L707" i="253"/>
  <c r="L708" i="253"/>
  <c r="L709" i="253"/>
  <c r="L710" i="253"/>
  <c r="L711" i="253"/>
  <c r="L712" i="253"/>
  <c r="L713" i="253"/>
  <c r="L714" i="253"/>
  <c r="L715" i="253"/>
  <c r="L716" i="253"/>
  <c r="L717" i="253"/>
  <c r="L718" i="253"/>
  <c r="L719" i="253"/>
  <c r="L720" i="253"/>
  <c r="L721" i="253"/>
  <c r="L722" i="253"/>
  <c r="L723" i="253"/>
  <c r="L724" i="253"/>
  <c r="L725" i="253"/>
  <c r="L726" i="253"/>
  <c r="L727" i="253"/>
  <c r="L728" i="253"/>
  <c r="L729" i="253"/>
  <c r="L730" i="253"/>
  <c r="L731" i="253"/>
  <c r="L732" i="253"/>
  <c r="L733" i="253"/>
  <c r="L734" i="253"/>
  <c r="L735" i="253"/>
  <c r="L736" i="253"/>
  <c r="L737" i="253"/>
  <c r="L738" i="253"/>
  <c r="L739" i="253"/>
  <c r="L740" i="253"/>
  <c r="L741" i="253"/>
  <c r="L742" i="253"/>
  <c r="L743" i="253"/>
  <c r="L744" i="253"/>
  <c r="L745" i="253"/>
  <c r="L746" i="253"/>
  <c r="L747" i="253"/>
  <c r="L748" i="253"/>
  <c r="L749" i="253"/>
  <c r="L750" i="253"/>
  <c r="L751" i="253"/>
  <c r="L752" i="253"/>
  <c r="L753" i="253"/>
  <c r="L754" i="253"/>
  <c r="L755" i="253"/>
  <c r="L756" i="253"/>
  <c r="L757" i="253"/>
  <c r="L758" i="253"/>
  <c r="L759" i="253"/>
  <c r="L760" i="253"/>
  <c r="L761" i="253"/>
  <c r="L762" i="253"/>
  <c r="L763" i="253"/>
  <c r="L764" i="253"/>
  <c r="L765" i="253"/>
  <c r="L766" i="253"/>
  <c r="L767" i="253"/>
  <c r="L768" i="253"/>
  <c r="L769" i="253"/>
  <c r="L770" i="253"/>
  <c r="L771" i="253"/>
  <c r="L772" i="253"/>
  <c r="L773" i="253"/>
  <c r="L774" i="253"/>
  <c r="L775" i="253"/>
  <c r="L776" i="253"/>
  <c r="L777" i="253"/>
  <c r="L778" i="253"/>
  <c r="L779" i="253"/>
  <c r="L780" i="253"/>
  <c r="L781" i="253"/>
  <c r="L782" i="253"/>
  <c r="L783" i="253"/>
  <c r="L784" i="253"/>
  <c r="L785" i="253"/>
  <c r="L786" i="253"/>
  <c r="L787" i="253"/>
  <c r="L788" i="253"/>
  <c r="L789" i="253"/>
  <c r="L790" i="253"/>
  <c r="L791" i="253"/>
  <c r="L792" i="253"/>
  <c r="L793" i="253"/>
  <c r="L794" i="253"/>
  <c r="L795" i="253"/>
  <c r="L796" i="253"/>
  <c r="L797" i="253"/>
  <c r="L798" i="253"/>
  <c r="L799" i="253"/>
  <c r="L800" i="253"/>
  <c r="L801" i="253"/>
  <c r="L802" i="253"/>
  <c r="L803" i="253"/>
  <c r="L804" i="253"/>
  <c r="L805" i="253"/>
  <c r="L806" i="253"/>
  <c r="L807" i="253"/>
  <c r="L808" i="253"/>
  <c r="L809" i="253"/>
  <c r="L810" i="253"/>
  <c r="L811" i="253"/>
  <c r="L812" i="253"/>
  <c r="L813" i="253"/>
  <c r="L814" i="253"/>
  <c r="L815" i="253"/>
  <c r="L816" i="253"/>
  <c r="L817" i="253"/>
  <c r="L818" i="253"/>
  <c r="L819" i="253"/>
  <c r="L820" i="253"/>
  <c r="L821" i="253"/>
  <c r="L822" i="253"/>
  <c r="L823" i="253"/>
  <c r="L824" i="253"/>
  <c r="L825" i="253"/>
  <c r="L826" i="253"/>
  <c r="L827" i="253"/>
  <c r="L828" i="253"/>
  <c r="L829" i="253"/>
  <c r="L830" i="253"/>
  <c r="L831" i="253"/>
  <c r="L832" i="253"/>
  <c r="L833" i="253"/>
  <c r="L834" i="253"/>
  <c r="L835" i="253"/>
  <c r="L836" i="253"/>
  <c r="L837" i="253"/>
  <c r="L838" i="253"/>
  <c r="L839" i="253"/>
  <c r="L840" i="253"/>
  <c r="L841" i="253"/>
  <c r="L842" i="253"/>
  <c r="L843" i="253"/>
  <c r="L844" i="253"/>
  <c r="L845" i="253"/>
  <c r="L846" i="253"/>
  <c r="L847" i="253"/>
  <c r="L848" i="253"/>
  <c r="L849" i="253"/>
  <c r="L850" i="253"/>
  <c r="L851" i="253"/>
  <c r="L852" i="253"/>
  <c r="L853" i="253"/>
  <c r="L854" i="253"/>
  <c r="L855" i="253"/>
  <c r="L856" i="253"/>
  <c r="L857" i="253"/>
  <c r="L858" i="253"/>
  <c r="L859" i="253"/>
  <c r="L860" i="253"/>
  <c r="L861" i="253"/>
  <c r="L862" i="253"/>
  <c r="L863" i="253"/>
  <c r="L864" i="253"/>
  <c r="L865" i="253"/>
  <c r="L866" i="253"/>
  <c r="L867" i="253"/>
  <c r="L868" i="253"/>
  <c r="L869" i="253"/>
  <c r="L870" i="253"/>
  <c r="L871" i="253"/>
  <c r="L872" i="253"/>
  <c r="L873" i="253"/>
  <c r="L874" i="253"/>
  <c r="L875" i="253"/>
  <c r="L876" i="253"/>
  <c r="L877" i="253"/>
  <c r="L878" i="253"/>
  <c r="L879" i="253"/>
  <c r="L880" i="253"/>
  <c r="L881" i="253"/>
  <c r="L882" i="253"/>
  <c r="L883" i="253"/>
  <c r="L884" i="253"/>
  <c r="L885" i="253"/>
  <c r="L886" i="253"/>
  <c r="L887" i="253"/>
  <c r="L888" i="253"/>
  <c r="L889" i="253"/>
  <c r="L890" i="253"/>
  <c r="L891" i="253"/>
  <c r="L892" i="253"/>
  <c r="L893" i="253"/>
  <c r="L894" i="253"/>
  <c r="L895" i="253"/>
  <c r="L896" i="253"/>
  <c r="L897" i="253"/>
  <c r="L898" i="253"/>
  <c r="L899" i="253"/>
  <c r="L900" i="253"/>
  <c r="L901" i="253"/>
  <c r="L902" i="253"/>
  <c r="L903" i="253"/>
  <c r="L904" i="253"/>
  <c r="L905" i="253"/>
  <c r="L906" i="253"/>
  <c r="L907" i="253"/>
  <c r="L908" i="253"/>
  <c r="L909" i="253"/>
  <c r="L910" i="253"/>
  <c r="L911" i="253"/>
  <c r="L912" i="253"/>
  <c r="L913" i="253"/>
  <c r="L914" i="253"/>
  <c r="L915" i="253"/>
  <c r="L916" i="253"/>
  <c r="L917" i="253"/>
  <c r="L918" i="253"/>
  <c r="L919" i="253"/>
  <c r="L920" i="253"/>
  <c r="L921" i="253"/>
  <c r="L922" i="253"/>
  <c r="L923" i="253"/>
  <c r="L924" i="253"/>
  <c r="L925" i="253"/>
  <c r="L926" i="253"/>
  <c r="L927" i="253"/>
  <c r="L928" i="253"/>
  <c r="L929" i="253"/>
  <c r="L930" i="253"/>
  <c r="L931" i="253"/>
  <c r="L932" i="253"/>
  <c r="L933" i="253"/>
  <c r="L934" i="253"/>
  <c r="L935" i="253"/>
  <c r="L936" i="253"/>
  <c r="L937" i="253"/>
  <c r="L938" i="253"/>
  <c r="L939" i="253"/>
  <c r="L940" i="253"/>
  <c r="L941" i="253"/>
  <c r="L942" i="253"/>
  <c r="L943" i="253"/>
  <c r="L944" i="253"/>
  <c r="L945" i="253"/>
  <c r="L946" i="253"/>
  <c r="L947" i="253"/>
  <c r="L948" i="253"/>
  <c r="L949" i="253"/>
  <c r="L950" i="253"/>
  <c r="L951" i="253"/>
  <c r="L952" i="253"/>
  <c r="L953" i="253"/>
  <c r="L954" i="253"/>
  <c r="L955" i="253"/>
  <c r="L956" i="253"/>
  <c r="L957" i="253"/>
  <c r="L958" i="253"/>
  <c r="L959" i="253"/>
  <c r="L960" i="253"/>
  <c r="L961" i="253"/>
  <c r="L962" i="253"/>
  <c r="L963" i="253"/>
  <c r="L964" i="253"/>
  <c r="L965" i="253"/>
  <c r="L966" i="253"/>
  <c r="L7" i="253"/>
  <c r="G583" i="253"/>
  <c r="G584" i="253"/>
  <c r="G585" i="253"/>
  <c r="G586" i="253"/>
  <c r="G587" i="253"/>
  <c r="G588" i="253"/>
  <c r="G589" i="253"/>
  <c r="G590" i="253"/>
  <c r="G591" i="253"/>
  <c r="G592" i="253"/>
  <c r="G593" i="253"/>
  <c r="G594" i="253"/>
  <c r="G595" i="253"/>
  <c r="G596" i="253"/>
  <c r="G597" i="253"/>
  <c r="G598" i="253"/>
  <c r="G599" i="253"/>
  <c r="G600" i="253"/>
  <c r="G601" i="253"/>
  <c r="G602" i="253"/>
  <c r="G603" i="253"/>
  <c r="G604" i="253"/>
  <c r="G605" i="253"/>
  <c r="G606" i="253"/>
  <c r="G607" i="253"/>
  <c r="G608" i="253"/>
  <c r="G609" i="253"/>
  <c r="G610" i="253"/>
  <c r="G611" i="253"/>
  <c r="G612" i="253"/>
  <c r="G613" i="253"/>
  <c r="G614" i="253"/>
  <c r="G615" i="253"/>
  <c r="G616" i="253"/>
  <c r="G617" i="253"/>
  <c r="G618" i="253"/>
  <c r="G619" i="253"/>
  <c r="G620" i="253"/>
  <c r="G621" i="253"/>
  <c r="G622" i="253"/>
  <c r="G623" i="253"/>
  <c r="G624" i="253"/>
  <c r="G625" i="253"/>
  <c r="G626" i="253"/>
  <c r="G627" i="253"/>
  <c r="G628" i="253"/>
  <c r="G629" i="253"/>
  <c r="G630" i="253"/>
  <c r="G631" i="253"/>
  <c r="G632" i="253"/>
  <c r="G633" i="253"/>
  <c r="G634" i="253"/>
  <c r="G635" i="253"/>
  <c r="G636" i="253"/>
  <c r="G637" i="253"/>
  <c r="G638" i="253"/>
  <c r="G639" i="253"/>
  <c r="G640" i="253"/>
  <c r="G641" i="253"/>
  <c r="G642" i="253"/>
  <c r="G643" i="253"/>
  <c r="G644" i="253"/>
  <c r="G645" i="253"/>
  <c r="G646" i="253"/>
  <c r="G647" i="253"/>
  <c r="G648" i="253"/>
  <c r="G649" i="253"/>
  <c r="G650" i="253"/>
  <c r="G651" i="253"/>
  <c r="G652" i="253"/>
  <c r="G653" i="253"/>
  <c r="G654" i="253"/>
  <c r="G655" i="253"/>
  <c r="G656" i="253"/>
  <c r="G657" i="253"/>
  <c r="G658" i="253"/>
  <c r="G659" i="253"/>
  <c r="G660" i="253"/>
  <c r="G661" i="253"/>
  <c r="G662" i="253"/>
  <c r="G663" i="253"/>
  <c r="G664" i="253"/>
  <c r="G665" i="253"/>
  <c r="G666" i="253"/>
  <c r="G667" i="253"/>
  <c r="G668" i="253"/>
  <c r="G669" i="253"/>
  <c r="G670" i="253"/>
  <c r="G671" i="253"/>
  <c r="G672" i="253"/>
  <c r="G673" i="253"/>
  <c r="G674" i="253"/>
  <c r="G675" i="253"/>
  <c r="G676" i="253"/>
  <c r="G677" i="253"/>
  <c r="G678" i="253"/>
  <c r="G679" i="253"/>
  <c r="G680" i="253"/>
  <c r="G681" i="253"/>
  <c r="G682" i="253"/>
  <c r="G683" i="253"/>
  <c r="G684" i="253"/>
  <c r="G685" i="253"/>
  <c r="G686" i="253"/>
  <c r="G687" i="253"/>
  <c r="G688" i="253"/>
  <c r="G689" i="253"/>
  <c r="G690" i="253"/>
  <c r="G691" i="253"/>
  <c r="G692" i="253"/>
  <c r="G693" i="253"/>
  <c r="G694" i="253"/>
  <c r="G695" i="253"/>
  <c r="G696" i="253"/>
  <c r="G697" i="253"/>
  <c r="G698" i="253"/>
  <c r="G699" i="253"/>
  <c r="G700" i="253"/>
  <c r="G701" i="253"/>
  <c r="G702" i="253"/>
  <c r="G703" i="253"/>
  <c r="G704" i="253"/>
  <c r="G705" i="253"/>
  <c r="G706" i="253"/>
  <c r="G707" i="253"/>
  <c r="G708" i="253"/>
  <c r="G709" i="253"/>
  <c r="G710" i="253"/>
  <c r="G711" i="253"/>
  <c r="G712" i="253"/>
  <c r="G713" i="253"/>
  <c r="G714" i="253"/>
  <c r="G715" i="253"/>
  <c r="G716" i="253"/>
  <c r="G717" i="253"/>
  <c r="G718" i="253"/>
  <c r="G719" i="253"/>
  <c r="G720" i="253"/>
  <c r="G721" i="253"/>
  <c r="G722" i="253"/>
  <c r="G723" i="253"/>
  <c r="G724" i="253"/>
  <c r="G725" i="253"/>
  <c r="G726" i="253"/>
  <c r="G727" i="253"/>
  <c r="G728" i="253"/>
  <c r="G729" i="253"/>
  <c r="G730" i="253"/>
  <c r="G731" i="253"/>
  <c r="G732" i="253"/>
  <c r="G733" i="253"/>
  <c r="G734" i="253"/>
  <c r="G735" i="253"/>
  <c r="G736" i="253"/>
  <c r="G737" i="253"/>
  <c r="G738" i="253"/>
  <c r="G739" i="253"/>
  <c r="G740" i="253"/>
  <c r="G741" i="253"/>
  <c r="G742" i="253"/>
  <c r="G743" i="253"/>
  <c r="G744" i="253"/>
  <c r="G745" i="253"/>
  <c r="G746" i="253"/>
  <c r="G747" i="253"/>
  <c r="G748" i="253"/>
  <c r="G749" i="253"/>
  <c r="G750" i="253"/>
  <c r="G751" i="253"/>
  <c r="G752" i="253"/>
  <c r="G753" i="253"/>
  <c r="G754" i="253"/>
  <c r="G755" i="253"/>
  <c r="G756" i="253"/>
  <c r="G757" i="253"/>
  <c r="G758" i="253"/>
  <c r="G759" i="253"/>
  <c r="G760" i="253"/>
  <c r="G761" i="253"/>
  <c r="G762" i="253"/>
  <c r="G763" i="253"/>
  <c r="G764" i="253"/>
  <c r="G765" i="253"/>
  <c r="G766" i="253"/>
  <c r="G767" i="253"/>
  <c r="G768" i="253"/>
  <c r="G769" i="253"/>
  <c r="G770" i="253"/>
  <c r="G771" i="253"/>
  <c r="G772" i="253"/>
  <c r="G773" i="253"/>
  <c r="G774" i="253"/>
  <c r="G344" i="35"/>
  <c r="G345" i="35"/>
  <c r="G346" i="35"/>
  <c r="G347" i="35"/>
  <c r="G348" i="35"/>
  <c r="G349" i="35"/>
  <c r="G350" i="35"/>
  <c r="G351" i="35"/>
  <c r="G352" i="35"/>
  <c r="G353" i="35"/>
  <c r="G354" i="35"/>
  <c r="G355" i="35"/>
  <c r="G356" i="35"/>
  <c r="G357" i="35"/>
  <c r="G358" i="35"/>
  <c r="G359" i="35"/>
  <c r="G360" i="35"/>
  <c r="G361" i="35"/>
  <c r="G362" i="35"/>
  <c r="G363" i="35"/>
  <c r="G364" i="35"/>
  <c r="G365" i="35"/>
  <c r="G366" i="35"/>
  <c r="G367" i="35"/>
  <c r="G368" i="35"/>
  <c r="G369" i="35"/>
  <c r="G370" i="35"/>
  <c r="G371" i="35"/>
  <c r="G372" i="35"/>
  <c r="G373" i="35"/>
  <c r="G374" i="35"/>
  <c r="G375" i="35"/>
  <c r="G376" i="35"/>
  <c r="G377" i="35"/>
  <c r="G378" i="35"/>
  <c r="G379" i="35"/>
  <c r="G380" i="35"/>
  <c r="G381" i="35"/>
  <c r="G382" i="35"/>
  <c r="G383" i="35"/>
  <c r="G384" i="35"/>
  <c r="G385" i="35"/>
  <c r="G386" i="35"/>
  <c r="G387" i="35"/>
  <c r="G388" i="35"/>
  <c r="G389" i="35"/>
  <c r="G390" i="35"/>
  <c r="G391" i="35"/>
  <c r="G392" i="35"/>
  <c r="G393" i="35"/>
  <c r="G394" i="35"/>
  <c r="G395" i="35"/>
  <c r="G396" i="35"/>
  <c r="G397" i="35"/>
  <c r="G398" i="35"/>
  <c r="G399" i="35"/>
  <c r="G400" i="35"/>
  <c r="G401" i="35"/>
  <c r="G402" i="35"/>
  <c r="G403" i="35"/>
  <c r="G404" i="35"/>
  <c r="G405" i="35"/>
  <c r="G406" i="35"/>
  <c r="G407" i="35"/>
  <c r="G408" i="35"/>
  <c r="G409" i="35"/>
  <c r="G410" i="35"/>
  <c r="G411" i="35"/>
  <c r="G412" i="35"/>
  <c r="G413" i="35"/>
  <c r="G414" i="35"/>
  <c r="G415" i="35"/>
  <c r="G416" i="35"/>
  <c r="G417" i="35"/>
  <c r="G418" i="35"/>
  <c r="G419" i="35"/>
  <c r="G420" i="35"/>
  <c r="G421" i="35"/>
  <c r="G422" i="35"/>
  <c r="G423" i="35"/>
  <c r="G424" i="35"/>
  <c r="G425" i="35"/>
  <c r="G426" i="35"/>
  <c r="G427" i="35"/>
  <c r="G428" i="35"/>
  <c r="G429" i="35"/>
  <c r="G430" i="35"/>
  <c r="G431" i="35"/>
  <c r="G432" i="35"/>
  <c r="G433" i="35"/>
  <c r="G434" i="35"/>
  <c r="G435" i="35"/>
  <c r="G436" i="35"/>
  <c r="G437" i="35"/>
  <c r="G438" i="35"/>
  <c r="G439" i="35"/>
  <c r="G440" i="35"/>
  <c r="G441" i="35"/>
  <c r="G442" i="35"/>
  <c r="G443" i="35"/>
  <c r="G444" i="35"/>
  <c r="G445" i="35"/>
  <c r="G446" i="35"/>
  <c r="G447" i="35"/>
  <c r="G448" i="35"/>
  <c r="G449" i="35"/>
  <c r="G450" i="35"/>
  <c r="G451" i="35"/>
  <c r="G452" i="35"/>
  <c r="G453" i="35"/>
  <c r="G454" i="35"/>
  <c r="G455" i="35"/>
  <c r="G456" i="35"/>
  <c r="G457" i="35"/>
  <c r="G458" i="35"/>
  <c r="G459" i="35"/>
  <c r="G460" i="35"/>
  <c r="G461" i="35"/>
  <c r="G462" i="35"/>
  <c r="G463" i="35"/>
  <c r="G464" i="35"/>
  <c r="G465" i="35"/>
  <c r="G466" i="35"/>
  <c r="G467" i="35"/>
  <c r="G468" i="35"/>
  <c r="G469" i="35"/>
  <c r="G470" i="35"/>
  <c r="G471" i="35"/>
  <c r="G472" i="35"/>
  <c r="G473" i="35"/>
  <c r="G474" i="35"/>
  <c r="G475" i="35"/>
  <c r="G476" i="35"/>
  <c r="G477" i="35"/>
  <c r="G478" i="35"/>
  <c r="G479" i="35"/>
  <c r="G480" i="35"/>
  <c r="G481" i="35"/>
  <c r="G482" i="35"/>
  <c r="G483" i="35"/>
  <c r="G484" i="35"/>
  <c r="G485" i="35"/>
  <c r="G486" i="35"/>
  <c r="G487" i="35"/>
  <c r="G488" i="35"/>
  <c r="G489" i="35"/>
  <c r="G490" i="35"/>
  <c r="G491" i="35"/>
  <c r="G492" i="35"/>
  <c r="G493" i="35"/>
  <c r="G494" i="35"/>
  <c r="G495" i="35"/>
  <c r="G496" i="35"/>
  <c r="G497" i="35"/>
  <c r="G498" i="35"/>
  <c r="G499" i="35"/>
  <c r="G500" i="35"/>
  <c r="G501" i="35"/>
  <c r="G502" i="35"/>
  <c r="G503" i="35"/>
  <c r="G504" i="35"/>
  <c r="G505" i="35"/>
  <c r="G506" i="35"/>
  <c r="G507" i="35"/>
  <c r="G508" i="35"/>
  <c r="G509" i="35"/>
  <c r="G510" i="35"/>
  <c r="G511" i="35"/>
  <c r="G944" i="35"/>
  <c r="G945" i="35"/>
  <c r="G946" i="35"/>
  <c r="G947" i="35"/>
  <c r="G948" i="35"/>
  <c r="G949" i="35"/>
  <c r="G950" i="35"/>
  <c r="G951" i="35"/>
  <c r="G952" i="35"/>
  <c r="G953" i="35"/>
  <c r="G954" i="35"/>
  <c r="G955" i="35"/>
  <c r="G956" i="35"/>
  <c r="G957" i="35"/>
  <c r="G958" i="35"/>
  <c r="G959" i="35"/>
  <c r="G960" i="35"/>
  <c r="G961" i="35"/>
  <c r="G962" i="35"/>
  <c r="G963" i="35"/>
  <c r="G964" i="35"/>
  <c r="G965" i="35"/>
  <c r="G966" i="35"/>
  <c r="G967" i="35"/>
  <c r="G968" i="35"/>
  <c r="G969" i="35"/>
  <c r="G970" i="35"/>
  <c r="G971" i="35"/>
  <c r="G972" i="35"/>
  <c r="G973" i="35"/>
  <c r="G974" i="35"/>
  <c r="G975" i="35"/>
  <c r="G976" i="35"/>
  <c r="G977" i="35"/>
  <c r="G978" i="35"/>
  <c r="G979" i="35"/>
  <c r="G980" i="35"/>
  <c r="G981" i="35"/>
  <c r="G982" i="35"/>
  <c r="G983" i="35"/>
  <c r="G984" i="35"/>
  <c r="G985" i="35"/>
  <c r="G986" i="35"/>
  <c r="G987" i="35"/>
  <c r="G988" i="35"/>
  <c r="G989" i="35"/>
  <c r="G990" i="35"/>
  <c r="G991" i="35"/>
  <c r="G1136" i="35"/>
  <c r="G1137" i="35"/>
  <c r="G1138" i="35"/>
  <c r="G1139" i="35"/>
  <c r="G1140" i="35"/>
  <c r="G1141" i="35"/>
  <c r="G1142" i="35"/>
  <c r="G1143" i="35"/>
  <c r="G1144" i="35"/>
  <c r="G1145" i="35"/>
  <c r="G1146" i="35"/>
  <c r="G1147" i="35"/>
  <c r="G1148" i="35"/>
  <c r="G1149" i="35"/>
  <c r="G1150" i="35"/>
  <c r="G1151" i="35"/>
  <c r="G1152" i="35"/>
  <c r="G1153" i="35"/>
  <c r="G1154" i="35"/>
  <c r="G1155" i="35"/>
  <c r="G1156" i="35"/>
  <c r="G1157" i="35"/>
  <c r="G1158" i="35"/>
  <c r="G1159" i="35"/>
  <c r="E17" i="207"/>
  <c r="A17" i="207"/>
  <c r="E8" i="207"/>
  <c r="E17" i="203"/>
  <c r="E8" i="203"/>
  <c r="A17" i="203"/>
  <c r="G21" i="192"/>
  <c r="H21" i="192" s="1"/>
  <c r="F14" i="162"/>
  <c r="G14" i="162" s="1"/>
  <c r="H14" i="162" s="1"/>
  <c r="I14" i="162" s="1"/>
  <c r="J14" i="162" s="1"/>
  <c r="K14" i="162" s="1"/>
  <c r="L14" i="162" s="1"/>
  <c r="E21" i="199"/>
  <c r="E20" i="199"/>
  <c r="E18" i="199"/>
  <c r="E17" i="199"/>
  <c r="E12" i="199"/>
  <c r="E11" i="199"/>
  <c r="E9" i="199"/>
  <c r="E8" i="199"/>
  <c r="L1088" i="35"/>
  <c r="L1089" i="35"/>
  <c r="L1090" i="35"/>
  <c r="L1091" i="35"/>
  <c r="L1092" i="35"/>
  <c r="L1093" i="35"/>
  <c r="L1094" i="35"/>
  <c r="L1095" i="35"/>
  <c r="L1096" i="35"/>
  <c r="L1097" i="35"/>
  <c r="L1098" i="35"/>
  <c r="L1099" i="35"/>
  <c r="L1100" i="35"/>
  <c r="L1101" i="35"/>
  <c r="L1102" i="35"/>
  <c r="L1103" i="35"/>
  <c r="L1104" i="35"/>
  <c r="L1105" i="35"/>
  <c r="L1106" i="35"/>
  <c r="L1107" i="35"/>
  <c r="L1108" i="35"/>
  <c r="L1109" i="35"/>
  <c r="L1110" i="35"/>
  <c r="L1111" i="35"/>
  <c r="L1112" i="35"/>
  <c r="L1113" i="35"/>
  <c r="L1114" i="35"/>
  <c r="L1115" i="35"/>
  <c r="L1116" i="35"/>
  <c r="L1117" i="35"/>
  <c r="L1118" i="35"/>
  <c r="L1119" i="35"/>
  <c r="L1120" i="35"/>
  <c r="L1121" i="35"/>
  <c r="L1122" i="35"/>
  <c r="L1123" i="35"/>
  <c r="L1124" i="35"/>
  <c r="L1125" i="35"/>
  <c r="L1126" i="35"/>
  <c r="L1127" i="35"/>
  <c r="L1128" i="35"/>
  <c r="L1129" i="35"/>
  <c r="L1130" i="35"/>
  <c r="L1131" i="35"/>
  <c r="L1132" i="35"/>
  <c r="L1133" i="35"/>
  <c r="L1134" i="35"/>
  <c r="L1135" i="35"/>
  <c r="L1136" i="35"/>
  <c r="L1137" i="35"/>
  <c r="L1138" i="35"/>
  <c r="L1139" i="35"/>
  <c r="L1140" i="35"/>
  <c r="L1141" i="35"/>
  <c r="L1142" i="35"/>
  <c r="L1143" i="35"/>
  <c r="L1144" i="35"/>
  <c r="L1145" i="35"/>
  <c r="L1146" i="35"/>
  <c r="L1147" i="35"/>
  <c r="L1148" i="35"/>
  <c r="L1149" i="35"/>
  <c r="L1150" i="35"/>
  <c r="L1151" i="35"/>
  <c r="L1152" i="35"/>
  <c r="L1153" i="35"/>
  <c r="L1154" i="35"/>
  <c r="L1155" i="35"/>
  <c r="L1156" i="35"/>
  <c r="L1157" i="35"/>
  <c r="L1158" i="35"/>
  <c r="L1159" i="35"/>
  <c r="L1160" i="35"/>
  <c r="L1161" i="35"/>
  <c r="L1162" i="35"/>
  <c r="L1163" i="35"/>
  <c r="L1164" i="35"/>
  <c r="L1165" i="35"/>
  <c r="L1166" i="35"/>
  <c r="L1167" i="35"/>
  <c r="L1168" i="35"/>
  <c r="L1169" i="35"/>
  <c r="L1170" i="35"/>
  <c r="L1171" i="35"/>
  <c r="L1172" i="35"/>
  <c r="L1173" i="35"/>
  <c r="L1174" i="35"/>
  <c r="L1175" i="35"/>
  <c r="L1176" i="35"/>
  <c r="L1177" i="35"/>
  <c r="L1178" i="35"/>
  <c r="L1179" i="35"/>
  <c r="L1180" i="35"/>
  <c r="L1181" i="35"/>
  <c r="L1182" i="35"/>
  <c r="L1183" i="35"/>
  <c r="L1184" i="35"/>
  <c r="L1185" i="35"/>
  <c r="L1186" i="35"/>
  <c r="L1187" i="35"/>
  <c r="L1188" i="35"/>
  <c r="L1189" i="35"/>
  <c r="L1190" i="35"/>
  <c r="L1191" i="35"/>
  <c r="L1192" i="35"/>
  <c r="L1193" i="35"/>
  <c r="L1194" i="35"/>
  <c r="L1195" i="35"/>
  <c r="L1196" i="35"/>
  <c r="L1197" i="35"/>
  <c r="L1198" i="35"/>
  <c r="L1199" i="35"/>
  <c r="L1200" i="35"/>
  <c r="L1201" i="35"/>
  <c r="L1202" i="35"/>
  <c r="L1203" i="35"/>
  <c r="L1204" i="35"/>
  <c r="L1205" i="35"/>
  <c r="L1206" i="35"/>
  <c r="L1207" i="35"/>
  <c r="G1088" i="35"/>
  <c r="G1089" i="35"/>
  <c r="G1090" i="35"/>
  <c r="G1091" i="35"/>
  <c r="G1092" i="35"/>
  <c r="G1093" i="35"/>
  <c r="G1094" i="35"/>
  <c r="G1095" i="35"/>
  <c r="G1096" i="35"/>
  <c r="G1097" i="35"/>
  <c r="G1098" i="35"/>
  <c r="G1099" i="35"/>
  <c r="G1100" i="35"/>
  <c r="G1101" i="35"/>
  <c r="G1102" i="35"/>
  <c r="G1103" i="35"/>
  <c r="G1104" i="35"/>
  <c r="G1105" i="35"/>
  <c r="G1106" i="35"/>
  <c r="G1107" i="35"/>
  <c r="G1108" i="35"/>
  <c r="G1109" i="35"/>
  <c r="G1110" i="35"/>
  <c r="G1111" i="35"/>
  <c r="G1112" i="35"/>
  <c r="G1113" i="35"/>
  <c r="G1114" i="35"/>
  <c r="G1115" i="35"/>
  <c r="G1116" i="35"/>
  <c r="G1117" i="35"/>
  <c r="G1118" i="35"/>
  <c r="G1119" i="35"/>
  <c r="G1120" i="35"/>
  <c r="G1121" i="35"/>
  <c r="G1122" i="35"/>
  <c r="G1123" i="35"/>
  <c r="G1124" i="35"/>
  <c r="G1125" i="35"/>
  <c r="G1126" i="35"/>
  <c r="G1127" i="35"/>
  <c r="G1128" i="35"/>
  <c r="G1129" i="35"/>
  <c r="G1130" i="35"/>
  <c r="G1131" i="35"/>
  <c r="G1132" i="35"/>
  <c r="G1133" i="35"/>
  <c r="G1134" i="35"/>
  <c r="G1135" i="35"/>
  <c r="G1160" i="35"/>
  <c r="G1161" i="35"/>
  <c r="G1162" i="35"/>
  <c r="G1163" i="35"/>
  <c r="G1164" i="35"/>
  <c r="G1165" i="35"/>
  <c r="G1166" i="35"/>
  <c r="G1167" i="35"/>
  <c r="G1168" i="35"/>
  <c r="G1169" i="35"/>
  <c r="G1170" i="35"/>
  <c r="G1171" i="35"/>
  <c r="G1172" i="35"/>
  <c r="G1173" i="35"/>
  <c r="G1174" i="35"/>
  <c r="G1175" i="35"/>
  <c r="G1176" i="35"/>
  <c r="G1177" i="35"/>
  <c r="G1178" i="35"/>
  <c r="G1179" i="35"/>
  <c r="G1180" i="35"/>
  <c r="G1181" i="35"/>
  <c r="G1182" i="35"/>
  <c r="G1183" i="35"/>
  <c r="G1184" i="35"/>
  <c r="G1185" i="35"/>
  <c r="G1186" i="35"/>
  <c r="G1187" i="35"/>
  <c r="G1188" i="35"/>
  <c r="G1189" i="35"/>
  <c r="G1190" i="35"/>
  <c r="G1191" i="35"/>
  <c r="G1192" i="35"/>
  <c r="G1193" i="35"/>
  <c r="G1194" i="35"/>
  <c r="G1195" i="35"/>
  <c r="G1196" i="35"/>
  <c r="G1197" i="35"/>
  <c r="G1198" i="35"/>
  <c r="G1199" i="35"/>
  <c r="G1200" i="35"/>
  <c r="G1201" i="35"/>
  <c r="G1202" i="35"/>
  <c r="G1203" i="35"/>
  <c r="G1204" i="35"/>
  <c r="G1205" i="35"/>
  <c r="G1206" i="35"/>
  <c r="G1207" i="35"/>
  <c r="G18" i="178"/>
  <c r="H18" i="178" s="1"/>
  <c r="C30" i="220"/>
  <c r="D30" i="220" s="1"/>
  <c r="E30" i="220" s="1"/>
  <c r="F30" i="220" s="1"/>
  <c r="G30" i="220" s="1"/>
  <c r="H30" i="220" s="1"/>
  <c r="C40" i="220"/>
  <c r="D40" i="220" s="1"/>
  <c r="E40" i="220" s="1"/>
  <c r="F40" i="220" s="1"/>
  <c r="G40" i="220" s="1"/>
  <c r="H40" i="220" s="1"/>
  <c r="D42" i="220"/>
  <c r="Z58" i="182"/>
  <c r="Y58" i="182"/>
  <c r="X58" i="182"/>
  <c r="W58" i="182"/>
  <c r="V58" i="182"/>
  <c r="U58" i="182"/>
  <c r="T58" i="182"/>
  <c r="Z58" i="168"/>
  <c r="Y58" i="168"/>
  <c r="X58" i="168"/>
  <c r="W58" i="168"/>
  <c r="V58" i="168"/>
  <c r="U58" i="168"/>
  <c r="T58" i="168"/>
  <c r="Z58" i="154"/>
  <c r="Y58" i="154"/>
  <c r="X58" i="154"/>
  <c r="W58" i="154"/>
  <c r="V58" i="154"/>
  <c r="U58" i="154"/>
  <c r="T58" i="154"/>
  <c r="AD58" i="116"/>
  <c r="AC58" i="116"/>
  <c r="AB58" i="116"/>
  <c r="AA58" i="116"/>
  <c r="Z58" i="116"/>
  <c r="Y58" i="116"/>
  <c r="X58" i="116"/>
  <c r="AD58" i="101"/>
  <c r="AC58" i="101"/>
  <c r="AB58" i="101"/>
  <c r="AA58" i="101"/>
  <c r="Z58" i="101"/>
  <c r="Y58" i="101"/>
  <c r="X58" i="101"/>
  <c r="AD58" i="86"/>
  <c r="AC58" i="86"/>
  <c r="AB58" i="86"/>
  <c r="AA58" i="86"/>
  <c r="Z58" i="86"/>
  <c r="Y58" i="86"/>
  <c r="X58" i="86"/>
  <c r="AD58" i="71"/>
  <c r="AC58" i="71"/>
  <c r="AB58" i="71"/>
  <c r="AA58" i="71"/>
  <c r="Z58" i="71"/>
  <c r="Y58" i="71"/>
  <c r="X58" i="71"/>
  <c r="F15" i="249"/>
  <c r="G15" i="249" s="1"/>
  <c r="H15" i="249" s="1"/>
  <c r="I15" i="249" s="1"/>
  <c r="C15" i="249"/>
  <c r="D15" i="249" s="1"/>
  <c r="F14" i="249"/>
  <c r="G14" i="249" s="1"/>
  <c r="C14" i="249"/>
  <c r="D14" i="249" s="1"/>
  <c r="F13" i="249"/>
  <c r="G13" i="249" s="1"/>
  <c r="H13" i="249" s="1"/>
  <c r="I13" i="249" s="1"/>
  <c r="C13" i="249"/>
  <c r="D13" i="249" s="1"/>
  <c r="F12" i="249"/>
  <c r="G12" i="249" s="1"/>
  <c r="H12" i="249" s="1"/>
  <c r="I12" i="249" s="1"/>
  <c r="C12" i="249"/>
  <c r="D12" i="249" s="1"/>
  <c r="F11" i="249"/>
  <c r="G11" i="249" s="1"/>
  <c r="H11" i="249" s="1"/>
  <c r="I11" i="249" s="1"/>
  <c r="C11" i="249"/>
  <c r="D11" i="249" s="1"/>
  <c r="F10" i="249"/>
  <c r="G10" i="249" s="1"/>
  <c r="H10" i="249" s="1"/>
  <c r="I10" i="249" s="1"/>
  <c r="C10" i="249"/>
  <c r="D10" i="249" s="1"/>
  <c r="F9" i="249"/>
  <c r="G9" i="249" s="1"/>
  <c r="H9" i="249" s="1"/>
  <c r="I9" i="249" s="1"/>
  <c r="C9" i="249"/>
  <c r="F15" i="246"/>
  <c r="G15" i="246" s="1"/>
  <c r="H15" i="246" s="1"/>
  <c r="I15" i="246" s="1"/>
  <c r="C15" i="246"/>
  <c r="D15" i="246" s="1"/>
  <c r="F14" i="246"/>
  <c r="G14" i="246" s="1"/>
  <c r="H14" i="246" s="1"/>
  <c r="I14" i="246" s="1"/>
  <c r="C14" i="246"/>
  <c r="D14" i="246" s="1"/>
  <c r="F13" i="246"/>
  <c r="G13" i="246" s="1"/>
  <c r="H13" i="246" s="1"/>
  <c r="I13" i="246" s="1"/>
  <c r="C13" i="246"/>
  <c r="D13" i="246" s="1"/>
  <c r="F12" i="246"/>
  <c r="G12" i="246" s="1"/>
  <c r="H12" i="246" s="1"/>
  <c r="C12" i="246"/>
  <c r="D12" i="246" s="1"/>
  <c r="F11" i="246"/>
  <c r="G11" i="246" s="1"/>
  <c r="H11" i="246" s="1"/>
  <c r="I11" i="246" s="1"/>
  <c r="C11" i="246"/>
  <c r="D11" i="246" s="1"/>
  <c r="F10" i="246"/>
  <c r="G10" i="246" s="1"/>
  <c r="H10" i="246" s="1"/>
  <c r="I10" i="246" s="1"/>
  <c r="C10" i="246"/>
  <c r="D10" i="246" s="1"/>
  <c r="F9" i="246"/>
  <c r="G9" i="246" s="1"/>
  <c r="H9" i="246" s="1"/>
  <c r="I9" i="246" s="1"/>
  <c r="C9" i="246"/>
  <c r="D9" i="246" s="1"/>
  <c r="F15" i="243"/>
  <c r="G15" i="243" s="1"/>
  <c r="H15" i="243" s="1"/>
  <c r="I15" i="243" s="1"/>
  <c r="C15" i="243"/>
  <c r="D15" i="243" s="1"/>
  <c r="F14" i="243"/>
  <c r="C14" i="243"/>
  <c r="D14" i="243" s="1"/>
  <c r="F13" i="243"/>
  <c r="G13" i="243" s="1"/>
  <c r="H13" i="243" s="1"/>
  <c r="I13" i="243" s="1"/>
  <c r="C13" i="243"/>
  <c r="D13" i="243" s="1"/>
  <c r="F12" i="243"/>
  <c r="G12" i="243" s="1"/>
  <c r="H12" i="243" s="1"/>
  <c r="I12" i="243" s="1"/>
  <c r="C12" i="243"/>
  <c r="D12" i="243" s="1"/>
  <c r="F11" i="243"/>
  <c r="G11" i="243" s="1"/>
  <c r="H11" i="243" s="1"/>
  <c r="I11" i="243" s="1"/>
  <c r="C11" i="243"/>
  <c r="D11" i="243" s="1"/>
  <c r="F10" i="243"/>
  <c r="G10" i="243" s="1"/>
  <c r="H10" i="243" s="1"/>
  <c r="I10" i="243" s="1"/>
  <c r="C10" i="243"/>
  <c r="D10" i="243" s="1"/>
  <c r="F9" i="243"/>
  <c r="G9" i="243" s="1"/>
  <c r="H9" i="243" s="1"/>
  <c r="I9" i="243" s="1"/>
  <c r="C9" i="243"/>
  <c r="F15" i="240"/>
  <c r="G15" i="240" s="1"/>
  <c r="H15" i="240" s="1"/>
  <c r="I15" i="240" s="1"/>
  <c r="C15" i="240"/>
  <c r="D15" i="240" s="1"/>
  <c r="F14" i="240"/>
  <c r="G14" i="240" s="1"/>
  <c r="H14" i="240" s="1"/>
  <c r="C14" i="240"/>
  <c r="D14" i="240" s="1"/>
  <c r="F13" i="240"/>
  <c r="G13" i="240" s="1"/>
  <c r="H13" i="240" s="1"/>
  <c r="I13" i="240" s="1"/>
  <c r="C13" i="240"/>
  <c r="D13" i="240" s="1"/>
  <c r="F12" i="240"/>
  <c r="G12" i="240" s="1"/>
  <c r="H12" i="240" s="1"/>
  <c r="I12" i="240" s="1"/>
  <c r="C12" i="240"/>
  <c r="D12" i="240" s="1"/>
  <c r="F11" i="240"/>
  <c r="G11" i="240" s="1"/>
  <c r="H11" i="240" s="1"/>
  <c r="I11" i="240" s="1"/>
  <c r="C11" i="240"/>
  <c r="D11" i="240" s="1"/>
  <c r="F10" i="240"/>
  <c r="G10" i="240" s="1"/>
  <c r="H10" i="240" s="1"/>
  <c r="I10" i="240" s="1"/>
  <c r="C10" i="240"/>
  <c r="D10" i="240" s="1"/>
  <c r="F9" i="240"/>
  <c r="G9" i="240" s="1"/>
  <c r="H9" i="240" s="1"/>
  <c r="I9" i="240" s="1"/>
  <c r="C9" i="240"/>
  <c r="D9" i="240" s="1"/>
  <c r="F15" i="237"/>
  <c r="G15" i="237" s="1"/>
  <c r="H15" i="237" s="1"/>
  <c r="I15" i="237" s="1"/>
  <c r="C15" i="237"/>
  <c r="D15" i="237" s="1"/>
  <c r="F14" i="237"/>
  <c r="G14" i="237" s="1"/>
  <c r="H14" i="237" s="1"/>
  <c r="I14" i="237" s="1"/>
  <c r="C14" i="237"/>
  <c r="D14" i="237" s="1"/>
  <c r="F13" i="237"/>
  <c r="G13" i="237" s="1"/>
  <c r="H13" i="237" s="1"/>
  <c r="I13" i="237" s="1"/>
  <c r="C13" i="237"/>
  <c r="D13" i="237" s="1"/>
  <c r="F12" i="237"/>
  <c r="G12" i="237" s="1"/>
  <c r="H12" i="237" s="1"/>
  <c r="I12" i="237" s="1"/>
  <c r="C12" i="237"/>
  <c r="D12" i="237" s="1"/>
  <c r="F11" i="237"/>
  <c r="G11" i="237" s="1"/>
  <c r="H11" i="237" s="1"/>
  <c r="I11" i="237" s="1"/>
  <c r="C11" i="237"/>
  <c r="D11" i="237" s="1"/>
  <c r="F10" i="237"/>
  <c r="G10" i="237" s="1"/>
  <c r="H10" i="237" s="1"/>
  <c r="I10" i="237" s="1"/>
  <c r="C10" i="237"/>
  <c r="D10" i="237" s="1"/>
  <c r="F9" i="237"/>
  <c r="G9" i="237" s="1"/>
  <c r="H9" i="237" s="1"/>
  <c r="I9" i="237" s="1"/>
  <c r="C9" i="237"/>
  <c r="F15" i="234"/>
  <c r="G15" i="234" s="1"/>
  <c r="H15" i="234" s="1"/>
  <c r="I15" i="234" s="1"/>
  <c r="C15" i="234"/>
  <c r="D15" i="234" s="1"/>
  <c r="F14" i="234"/>
  <c r="G14" i="234" s="1"/>
  <c r="H14" i="234" s="1"/>
  <c r="I14" i="234" s="1"/>
  <c r="C14" i="234"/>
  <c r="D14" i="234" s="1"/>
  <c r="F13" i="234"/>
  <c r="G13" i="234" s="1"/>
  <c r="H13" i="234" s="1"/>
  <c r="C13" i="234"/>
  <c r="D13" i="234" s="1"/>
  <c r="F12" i="234"/>
  <c r="G12" i="234" s="1"/>
  <c r="H12" i="234" s="1"/>
  <c r="I12" i="234" s="1"/>
  <c r="C12" i="234"/>
  <c r="D12" i="234" s="1"/>
  <c r="F11" i="234"/>
  <c r="G11" i="234" s="1"/>
  <c r="H11" i="234" s="1"/>
  <c r="I11" i="234" s="1"/>
  <c r="C11" i="234"/>
  <c r="F10" i="234"/>
  <c r="G10" i="234" s="1"/>
  <c r="H10" i="234" s="1"/>
  <c r="I10" i="234" s="1"/>
  <c r="C10" i="234"/>
  <c r="D10" i="234" s="1"/>
  <c r="F9" i="234"/>
  <c r="G9" i="234" s="1"/>
  <c r="H9" i="234" s="1"/>
  <c r="I9" i="234" s="1"/>
  <c r="C9" i="234"/>
  <c r="F15" i="231"/>
  <c r="G15" i="231" s="1"/>
  <c r="H15" i="231" s="1"/>
  <c r="C15" i="231"/>
  <c r="D15" i="231" s="1"/>
  <c r="F14" i="231"/>
  <c r="G14" i="231" s="1"/>
  <c r="H14" i="231" s="1"/>
  <c r="C14" i="231"/>
  <c r="D14" i="231" s="1"/>
  <c r="F13" i="231"/>
  <c r="G13" i="231" s="1"/>
  <c r="H13" i="231" s="1"/>
  <c r="I13" i="231" s="1"/>
  <c r="C13" i="231"/>
  <c r="D13" i="231" s="1"/>
  <c r="F12" i="231"/>
  <c r="G12" i="231" s="1"/>
  <c r="H12" i="231" s="1"/>
  <c r="I12" i="231" s="1"/>
  <c r="C12" i="231"/>
  <c r="D12" i="231" s="1"/>
  <c r="F11" i="231"/>
  <c r="G11" i="231" s="1"/>
  <c r="H11" i="231" s="1"/>
  <c r="I11" i="231" s="1"/>
  <c r="C11" i="231"/>
  <c r="D11" i="231" s="1"/>
  <c r="F10" i="231"/>
  <c r="G10" i="231" s="1"/>
  <c r="H10" i="231" s="1"/>
  <c r="I10" i="231" s="1"/>
  <c r="C10" i="231"/>
  <c r="D10" i="231" s="1"/>
  <c r="F9" i="231"/>
  <c r="C9" i="231"/>
  <c r="D9" i="231" s="1"/>
  <c r="F10" i="38"/>
  <c r="F11" i="38"/>
  <c r="F12" i="38"/>
  <c r="F13" i="38"/>
  <c r="G13" i="38" s="1"/>
  <c r="H13" i="38" s="1"/>
  <c r="F14" i="38"/>
  <c r="G14" i="38" s="1"/>
  <c r="F15" i="38"/>
  <c r="G15" i="38" s="1"/>
  <c r="F9" i="38"/>
  <c r="G9" i="38" s="1"/>
  <c r="H9" i="38" s="1"/>
  <c r="C15" i="38"/>
  <c r="D15" i="38" s="1"/>
  <c r="C14" i="38"/>
  <c r="C13" i="38"/>
  <c r="C12" i="38"/>
  <c r="D12" i="38" s="1"/>
  <c r="C11" i="38"/>
  <c r="C10" i="38"/>
  <c r="D10" i="38" s="1"/>
  <c r="C9" i="38"/>
  <c r="D9" i="38" s="1"/>
  <c r="C46" i="220"/>
  <c r="D46" i="220" s="1"/>
  <c r="E46" i="220" s="1"/>
  <c r="F46" i="220" s="1"/>
  <c r="G46" i="220" s="1"/>
  <c r="H46" i="220" s="1"/>
  <c r="C45" i="220"/>
  <c r="D45" i="220" s="1"/>
  <c r="E45" i="220" s="1"/>
  <c r="F45" i="220" s="1"/>
  <c r="G45" i="220" s="1"/>
  <c r="H45" i="220" s="1"/>
  <c r="C44" i="220"/>
  <c r="D44" i="220" s="1"/>
  <c r="E44" i="220" s="1"/>
  <c r="F44" i="220" s="1"/>
  <c r="G44" i="220" s="1"/>
  <c r="H44" i="220" s="1"/>
  <c r="C41" i="220"/>
  <c r="D41" i="220" s="1"/>
  <c r="E41" i="220" s="1"/>
  <c r="F41" i="220" s="1"/>
  <c r="G41" i="220" s="1"/>
  <c r="H41" i="220" s="1"/>
  <c r="C36" i="220"/>
  <c r="D36" i="220" s="1"/>
  <c r="E36" i="220" s="1"/>
  <c r="F36" i="220" s="1"/>
  <c r="G36" i="220" s="1"/>
  <c r="H36" i="220" s="1"/>
  <c r="C35" i="220"/>
  <c r="D35" i="220" s="1"/>
  <c r="E35" i="220" s="1"/>
  <c r="F35" i="220" s="1"/>
  <c r="G35" i="220" s="1"/>
  <c r="H35" i="220" s="1"/>
  <c r="C33" i="220"/>
  <c r="D33" i="220" s="1"/>
  <c r="E33" i="220" s="1"/>
  <c r="F33" i="220" s="1"/>
  <c r="G33" i="220" s="1"/>
  <c r="H33" i="220" s="1"/>
  <c r="C31" i="220"/>
  <c r="D31" i="220" s="1"/>
  <c r="E31" i="220" s="1"/>
  <c r="F31" i="220" s="1"/>
  <c r="G31" i="220" s="1"/>
  <c r="H31" i="220" s="1"/>
  <c r="C26" i="220"/>
  <c r="D26" i="220" s="1"/>
  <c r="E26" i="220" s="1"/>
  <c r="F26" i="220" s="1"/>
  <c r="G26" i="220" s="1"/>
  <c r="H26" i="220" s="1"/>
  <c r="C25" i="220"/>
  <c r="D25" i="220" s="1"/>
  <c r="E25" i="220" s="1"/>
  <c r="F25" i="220" s="1"/>
  <c r="G25" i="220" s="1"/>
  <c r="H25" i="220" s="1"/>
  <c r="C24" i="220"/>
  <c r="D24" i="220" s="1"/>
  <c r="E24" i="220" s="1"/>
  <c r="F24" i="220" s="1"/>
  <c r="G24" i="220" s="1"/>
  <c r="H24" i="220" s="1"/>
  <c r="C23" i="220"/>
  <c r="D23" i="220" s="1"/>
  <c r="E23" i="220" s="1"/>
  <c r="F23" i="220" s="1"/>
  <c r="G23" i="220" s="1"/>
  <c r="H23" i="220" s="1"/>
  <c r="C20" i="220"/>
  <c r="D20" i="220" s="1"/>
  <c r="E20" i="220" s="1"/>
  <c r="F20" i="220" s="1"/>
  <c r="G20" i="220" s="1"/>
  <c r="H20" i="220" s="1"/>
  <c r="C16" i="220"/>
  <c r="D16" i="220" s="1"/>
  <c r="E16" i="220" s="1"/>
  <c r="F16" i="220" s="1"/>
  <c r="G16" i="220" s="1"/>
  <c r="H16" i="220" s="1"/>
  <c r="C15" i="220"/>
  <c r="D15" i="220" s="1"/>
  <c r="E15" i="220" s="1"/>
  <c r="F15" i="220" s="1"/>
  <c r="G15" i="220" s="1"/>
  <c r="H15" i="220" s="1"/>
  <c r="C12" i="220"/>
  <c r="D12" i="220" s="1"/>
  <c r="E12" i="220" s="1"/>
  <c r="F12" i="220" s="1"/>
  <c r="G12" i="220" s="1"/>
  <c r="H12" i="220" s="1"/>
  <c r="C11" i="220"/>
  <c r="D11" i="220" s="1"/>
  <c r="E11" i="220" s="1"/>
  <c r="F11" i="220" s="1"/>
  <c r="G11" i="220" s="1"/>
  <c r="H11" i="220" s="1"/>
  <c r="C10" i="220"/>
  <c r="D10" i="220" s="1"/>
  <c r="E10" i="220" s="1"/>
  <c r="F10" i="220" s="1"/>
  <c r="G10" i="220" s="1"/>
  <c r="H10" i="220" s="1"/>
  <c r="I128" i="219"/>
  <c r="H128" i="219"/>
  <c r="G128" i="219"/>
  <c r="F128" i="219"/>
  <c r="E128" i="219"/>
  <c r="D128" i="219"/>
  <c r="B128" i="219"/>
  <c r="I127" i="219"/>
  <c r="H127" i="219"/>
  <c r="G127" i="219"/>
  <c r="F127" i="219"/>
  <c r="E127" i="219"/>
  <c r="D127" i="219"/>
  <c r="B127" i="219"/>
  <c r="I126" i="219"/>
  <c r="H126" i="219"/>
  <c r="G126" i="219"/>
  <c r="F126" i="219"/>
  <c r="E126" i="219"/>
  <c r="D126" i="219"/>
  <c r="B126" i="219"/>
  <c r="C125" i="219"/>
  <c r="C124" i="219"/>
  <c r="C123" i="219"/>
  <c r="I116" i="219"/>
  <c r="H116" i="219"/>
  <c r="G116" i="219"/>
  <c r="F116" i="219"/>
  <c r="E116" i="219"/>
  <c r="D116" i="219"/>
  <c r="B116" i="219"/>
  <c r="I115" i="219"/>
  <c r="H115" i="219"/>
  <c r="G115" i="219"/>
  <c r="F115" i="219"/>
  <c r="E115" i="219"/>
  <c r="D115" i="219"/>
  <c r="B115" i="219"/>
  <c r="I114" i="219"/>
  <c r="H114" i="219"/>
  <c r="G114" i="219"/>
  <c r="F114" i="219"/>
  <c r="E114" i="219"/>
  <c r="D114" i="219"/>
  <c r="B114" i="219"/>
  <c r="C113" i="219"/>
  <c r="C112" i="219"/>
  <c r="C111" i="219"/>
  <c r="I104" i="219"/>
  <c r="H104" i="219"/>
  <c r="G104" i="219"/>
  <c r="F104" i="219"/>
  <c r="E104" i="219"/>
  <c r="D104" i="219"/>
  <c r="B104" i="219"/>
  <c r="I103" i="219"/>
  <c r="H103" i="219"/>
  <c r="G103" i="219"/>
  <c r="F103" i="219"/>
  <c r="E103" i="219"/>
  <c r="D103" i="219"/>
  <c r="B103" i="219"/>
  <c r="I102" i="219"/>
  <c r="H102" i="219"/>
  <c r="G102" i="219"/>
  <c r="F102" i="219"/>
  <c r="E102" i="219"/>
  <c r="D102" i="219"/>
  <c r="B102" i="219"/>
  <c r="C101" i="219"/>
  <c r="C100" i="219"/>
  <c r="C99" i="219"/>
  <c r="I92" i="219"/>
  <c r="H92" i="219"/>
  <c r="G92" i="219"/>
  <c r="F92" i="219"/>
  <c r="E92" i="219"/>
  <c r="D92" i="219"/>
  <c r="B92" i="219"/>
  <c r="I91" i="219"/>
  <c r="H91" i="219"/>
  <c r="G91" i="219"/>
  <c r="F91" i="219"/>
  <c r="E91" i="219"/>
  <c r="D91" i="219"/>
  <c r="B91" i="219"/>
  <c r="I90" i="219"/>
  <c r="H90" i="219"/>
  <c r="G90" i="219"/>
  <c r="F90" i="219"/>
  <c r="E90" i="219"/>
  <c r="D90" i="219"/>
  <c r="B90" i="219"/>
  <c r="C89" i="219"/>
  <c r="C88" i="219"/>
  <c r="C87" i="219"/>
  <c r="I77" i="219"/>
  <c r="H77" i="219"/>
  <c r="G77" i="219"/>
  <c r="F77" i="219"/>
  <c r="E77" i="219"/>
  <c r="D77" i="219"/>
  <c r="B77" i="219"/>
  <c r="I76" i="219"/>
  <c r="H76" i="219"/>
  <c r="G76" i="219"/>
  <c r="F76" i="219"/>
  <c r="E76" i="219"/>
  <c r="D76" i="219"/>
  <c r="B76" i="219"/>
  <c r="I75" i="219"/>
  <c r="H75" i="219"/>
  <c r="G75" i="219"/>
  <c r="F75" i="219"/>
  <c r="E75" i="219"/>
  <c r="D75" i="219"/>
  <c r="B75" i="219"/>
  <c r="C71" i="219"/>
  <c r="C77" i="219" s="1"/>
  <c r="C70" i="219"/>
  <c r="C76" i="219" s="1"/>
  <c r="C69" i="219"/>
  <c r="C75" i="219" s="1"/>
  <c r="C55" i="219"/>
  <c r="C54" i="219"/>
  <c r="C53" i="219"/>
  <c r="C46" i="219"/>
  <c r="C45" i="219"/>
  <c r="C44" i="219"/>
  <c r="C37" i="219"/>
  <c r="C36" i="219"/>
  <c r="C35" i="219"/>
  <c r="C28" i="219"/>
  <c r="C27" i="219"/>
  <c r="C26" i="219"/>
  <c r="I19" i="219"/>
  <c r="H19" i="219"/>
  <c r="G19" i="219"/>
  <c r="G22" i="219" s="1"/>
  <c r="F19" i="219"/>
  <c r="F22" i="219" s="1"/>
  <c r="E19" i="219"/>
  <c r="E22" i="219" s="1"/>
  <c r="D19" i="219"/>
  <c r="D22" i="219" s="1"/>
  <c r="B19" i="219"/>
  <c r="B22" i="219" s="1"/>
  <c r="I18" i="219"/>
  <c r="I21" i="219" s="1"/>
  <c r="H18" i="219"/>
  <c r="H21" i="219" s="1"/>
  <c r="G18" i="219"/>
  <c r="G21" i="219" s="1"/>
  <c r="F18" i="219"/>
  <c r="E18" i="219"/>
  <c r="E21" i="219" s="1"/>
  <c r="D18" i="219"/>
  <c r="D21" i="219" s="1"/>
  <c r="B18" i="219"/>
  <c r="B21" i="219" s="1"/>
  <c r="I17" i="219"/>
  <c r="I20" i="219" s="1"/>
  <c r="H17" i="219"/>
  <c r="H20" i="219" s="1"/>
  <c r="G17" i="219"/>
  <c r="G20" i="219" s="1"/>
  <c r="F17" i="219"/>
  <c r="F20" i="219" s="1"/>
  <c r="E17" i="219"/>
  <c r="E20" i="219" s="1"/>
  <c r="D17" i="219"/>
  <c r="D20" i="219" s="1"/>
  <c r="B17" i="219"/>
  <c r="B20" i="219" s="1"/>
  <c r="C16" i="219"/>
  <c r="C15" i="219"/>
  <c r="C14" i="219"/>
  <c r="C13" i="219"/>
  <c r="C12" i="219"/>
  <c r="C11" i="219"/>
  <c r="B5" i="219"/>
  <c r="D58" i="219" s="1"/>
  <c r="G24" i="164"/>
  <c r="H24" i="164" s="1"/>
  <c r="E14" i="124"/>
  <c r="F14" i="124" s="1"/>
  <c r="G14" i="124" s="1"/>
  <c r="H14" i="124" s="1"/>
  <c r="I14" i="124" s="1"/>
  <c r="J14" i="124" s="1"/>
  <c r="K14" i="124" s="1"/>
  <c r="L14" i="124" s="1"/>
  <c r="E14" i="109"/>
  <c r="F14" i="109" s="1"/>
  <c r="G14" i="109" s="1"/>
  <c r="H14" i="109" s="1"/>
  <c r="I14" i="109" s="1"/>
  <c r="J14" i="109" s="1"/>
  <c r="K14" i="109" s="1"/>
  <c r="L14" i="109" s="1"/>
  <c r="E14" i="94"/>
  <c r="F14" i="94" s="1"/>
  <c r="G14" i="94" s="1"/>
  <c r="H14" i="94" s="1"/>
  <c r="I14" i="94" s="1"/>
  <c r="J14" i="94" s="1"/>
  <c r="K14" i="94" s="1"/>
  <c r="L14" i="94" s="1"/>
  <c r="E14" i="79"/>
  <c r="F14" i="79" s="1"/>
  <c r="G14" i="79" s="1"/>
  <c r="H14" i="79" s="1"/>
  <c r="I14" i="79" s="1"/>
  <c r="J14" i="79" s="1"/>
  <c r="K14" i="79" s="1"/>
  <c r="L14" i="79" s="1"/>
  <c r="L14" i="18"/>
  <c r="E21" i="151"/>
  <c r="E20" i="151"/>
  <c r="E18" i="151"/>
  <c r="E17" i="151"/>
  <c r="E21" i="147"/>
  <c r="E20" i="147"/>
  <c r="E18" i="147"/>
  <c r="E17" i="147"/>
  <c r="E23" i="143"/>
  <c r="E22" i="143"/>
  <c r="E21" i="143"/>
  <c r="E20" i="143"/>
  <c r="E19" i="143"/>
  <c r="E18" i="143"/>
  <c r="E14" i="139"/>
  <c r="H38" i="81" s="1"/>
  <c r="L125" i="293" s="1"/>
  <c r="E13" i="139"/>
  <c r="H37" i="81" s="1"/>
  <c r="L124" i="293" s="1"/>
  <c r="E18" i="36"/>
  <c r="E16" i="36"/>
  <c r="E15" i="36"/>
  <c r="E8" i="36"/>
  <c r="E12" i="151"/>
  <c r="E11" i="151"/>
  <c r="E9" i="151"/>
  <c r="E8" i="151"/>
  <c r="E12" i="147"/>
  <c r="E11" i="147"/>
  <c r="E9" i="147"/>
  <c r="E8" i="147"/>
  <c r="E13" i="143"/>
  <c r="E12" i="143"/>
  <c r="E11" i="143"/>
  <c r="E10" i="143"/>
  <c r="E9" i="143"/>
  <c r="E8" i="143"/>
  <c r="E9" i="139"/>
  <c r="I38" i="81" s="1"/>
  <c r="M125" i="293" s="1"/>
  <c r="E8" i="139"/>
  <c r="I37" i="81" s="1"/>
  <c r="E9" i="36"/>
  <c r="E11" i="36"/>
  <c r="N23" i="24"/>
  <c r="N13" i="24"/>
  <c r="N11" i="24"/>
  <c r="N24" i="24"/>
  <c r="N20" i="24"/>
  <c r="K18" i="24"/>
  <c r="N12" i="24"/>
  <c r="N9" i="24"/>
  <c r="L9" i="35"/>
  <c r="L10" i="35"/>
  <c r="L11" i="35"/>
  <c r="L12" i="35"/>
  <c r="L13" i="35"/>
  <c r="L14" i="35"/>
  <c r="L15" i="35"/>
  <c r="L16" i="35"/>
  <c r="L17" i="35"/>
  <c r="L18" i="35"/>
  <c r="L19" i="35"/>
  <c r="L20" i="35"/>
  <c r="L21" i="35"/>
  <c r="L22" i="35"/>
  <c r="L23" i="35"/>
  <c r="L24" i="35"/>
  <c r="L25" i="35"/>
  <c r="L26" i="35"/>
  <c r="L27" i="35"/>
  <c r="L28" i="35"/>
  <c r="L29" i="35"/>
  <c r="L30" i="35"/>
  <c r="L31" i="35"/>
  <c r="L32" i="35"/>
  <c r="L33" i="35"/>
  <c r="L34" i="35"/>
  <c r="L35" i="35"/>
  <c r="L36" i="35"/>
  <c r="L37" i="35"/>
  <c r="L38" i="35"/>
  <c r="L39" i="35"/>
  <c r="L40" i="35"/>
  <c r="L41" i="35"/>
  <c r="L42" i="35"/>
  <c r="L43" i="35"/>
  <c r="L44" i="35"/>
  <c r="L45" i="35"/>
  <c r="L46" i="35"/>
  <c r="L47" i="35"/>
  <c r="L48" i="35"/>
  <c r="L49" i="35"/>
  <c r="L50" i="35"/>
  <c r="L51" i="35"/>
  <c r="L52" i="35"/>
  <c r="L53" i="35"/>
  <c r="L54" i="35"/>
  <c r="L55" i="35"/>
  <c r="L56" i="35"/>
  <c r="L57" i="35"/>
  <c r="L58" i="35"/>
  <c r="L59" i="35"/>
  <c r="L60" i="35"/>
  <c r="L61" i="35"/>
  <c r="L62" i="35"/>
  <c r="L63" i="35"/>
  <c r="L64" i="35"/>
  <c r="L65" i="35"/>
  <c r="L66" i="35"/>
  <c r="L67" i="35"/>
  <c r="L68" i="35"/>
  <c r="L69" i="35"/>
  <c r="L70" i="35"/>
  <c r="L71" i="35"/>
  <c r="L72" i="35"/>
  <c r="L73" i="35"/>
  <c r="L74" i="35"/>
  <c r="L75" i="35"/>
  <c r="L76" i="35"/>
  <c r="L77" i="35"/>
  <c r="L78" i="35"/>
  <c r="L79" i="35"/>
  <c r="L80" i="35"/>
  <c r="L81" i="35"/>
  <c r="L82" i="35"/>
  <c r="L83" i="35"/>
  <c r="L84" i="35"/>
  <c r="L85" i="35"/>
  <c r="L86" i="35"/>
  <c r="L87" i="35"/>
  <c r="L88" i="35"/>
  <c r="L89" i="35"/>
  <c r="L90" i="35"/>
  <c r="L91" i="35"/>
  <c r="L92" i="35"/>
  <c r="L93" i="35"/>
  <c r="L94" i="35"/>
  <c r="L95" i="35"/>
  <c r="L96" i="35"/>
  <c r="L97" i="35"/>
  <c r="L98" i="35"/>
  <c r="L99" i="35"/>
  <c r="L100" i="35"/>
  <c r="L101" i="35"/>
  <c r="L102" i="35"/>
  <c r="L103" i="35"/>
  <c r="L104" i="35"/>
  <c r="L105" i="35"/>
  <c r="L106" i="35"/>
  <c r="L107" i="35"/>
  <c r="L108" i="35"/>
  <c r="L109" i="35"/>
  <c r="L110" i="35"/>
  <c r="L111" i="35"/>
  <c r="L112" i="35"/>
  <c r="L113" i="35"/>
  <c r="L114" i="35"/>
  <c r="L115" i="35"/>
  <c r="L116" i="35"/>
  <c r="L117" i="35"/>
  <c r="L118" i="35"/>
  <c r="L119" i="35"/>
  <c r="L120" i="35"/>
  <c r="L121" i="35"/>
  <c r="L122" i="35"/>
  <c r="L123" i="35"/>
  <c r="L124" i="35"/>
  <c r="L125" i="35"/>
  <c r="L126" i="35"/>
  <c r="L127" i="35"/>
  <c r="L128" i="35"/>
  <c r="L129" i="35"/>
  <c r="L130" i="35"/>
  <c r="L131" i="35"/>
  <c r="L132" i="35"/>
  <c r="L133" i="35"/>
  <c r="L134" i="35"/>
  <c r="L135" i="35"/>
  <c r="L136" i="35"/>
  <c r="L137" i="35"/>
  <c r="L138" i="35"/>
  <c r="L139" i="35"/>
  <c r="L140" i="35"/>
  <c r="L141" i="35"/>
  <c r="L142" i="35"/>
  <c r="L143" i="35"/>
  <c r="L144" i="35"/>
  <c r="L145" i="35"/>
  <c r="L146" i="35"/>
  <c r="L147" i="35"/>
  <c r="L148" i="35"/>
  <c r="L149" i="35"/>
  <c r="L150" i="35"/>
  <c r="L151" i="35"/>
  <c r="L152" i="35"/>
  <c r="L153" i="35"/>
  <c r="L154" i="35"/>
  <c r="L155" i="35"/>
  <c r="L156" i="35"/>
  <c r="L157" i="35"/>
  <c r="L158" i="35"/>
  <c r="L159" i="35"/>
  <c r="L160" i="35"/>
  <c r="L161" i="35"/>
  <c r="L162" i="35"/>
  <c r="L163" i="35"/>
  <c r="L164" i="35"/>
  <c r="L165" i="35"/>
  <c r="L166" i="35"/>
  <c r="L167" i="35"/>
  <c r="L168" i="35"/>
  <c r="L169" i="35"/>
  <c r="L170" i="35"/>
  <c r="L171" i="35"/>
  <c r="L172" i="35"/>
  <c r="L173" i="35"/>
  <c r="L174" i="35"/>
  <c r="L175" i="35"/>
  <c r="L176" i="35"/>
  <c r="L177" i="35"/>
  <c r="L178" i="35"/>
  <c r="L179" i="35"/>
  <c r="L180" i="35"/>
  <c r="L181" i="35"/>
  <c r="L182" i="35"/>
  <c r="L183" i="35"/>
  <c r="L184" i="35"/>
  <c r="L185" i="35"/>
  <c r="L186" i="35"/>
  <c r="L187" i="35"/>
  <c r="L188" i="35"/>
  <c r="L189" i="35"/>
  <c r="L190" i="35"/>
  <c r="L191" i="35"/>
  <c r="L192" i="35"/>
  <c r="L193" i="35"/>
  <c r="L194" i="35"/>
  <c r="L195" i="35"/>
  <c r="L196" i="35"/>
  <c r="L197" i="35"/>
  <c r="L198" i="35"/>
  <c r="L199" i="35"/>
  <c r="L200" i="35"/>
  <c r="L201" i="35"/>
  <c r="L202" i="35"/>
  <c r="L203" i="35"/>
  <c r="L204" i="35"/>
  <c r="L205" i="35"/>
  <c r="L206" i="35"/>
  <c r="L207" i="35"/>
  <c r="L208" i="35"/>
  <c r="L209" i="35"/>
  <c r="L210" i="35"/>
  <c r="L211" i="35"/>
  <c r="L212" i="35"/>
  <c r="L213" i="35"/>
  <c r="L214" i="35"/>
  <c r="L215" i="35"/>
  <c r="L216" i="35"/>
  <c r="L217" i="35"/>
  <c r="L218" i="35"/>
  <c r="L219" i="35"/>
  <c r="L220" i="35"/>
  <c r="L221" i="35"/>
  <c r="L222" i="35"/>
  <c r="L223" i="35"/>
  <c r="L224" i="35"/>
  <c r="L225" i="35"/>
  <c r="L226" i="35"/>
  <c r="L227" i="35"/>
  <c r="L228" i="35"/>
  <c r="L229" i="35"/>
  <c r="L230" i="35"/>
  <c r="L231" i="35"/>
  <c r="L232" i="35"/>
  <c r="L233" i="35"/>
  <c r="L234" i="35"/>
  <c r="L235" i="35"/>
  <c r="L236" i="35"/>
  <c r="L237" i="35"/>
  <c r="L238" i="35"/>
  <c r="L239" i="35"/>
  <c r="L240" i="35"/>
  <c r="L241" i="35"/>
  <c r="L242" i="35"/>
  <c r="L243" i="35"/>
  <c r="L244" i="35"/>
  <c r="L245" i="35"/>
  <c r="L246" i="35"/>
  <c r="L247" i="35"/>
  <c r="L248" i="35"/>
  <c r="L249" i="35"/>
  <c r="L250" i="35"/>
  <c r="L251" i="35"/>
  <c r="L252" i="35"/>
  <c r="L253" i="35"/>
  <c r="L254" i="35"/>
  <c r="L255" i="35"/>
  <c r="L256" i="35"/>
  <c r="L257" i="35"/>
  <c r="L258" i="35"/>
  <c r="L259" i="35"/>
  <c r="L260" i="35"/>
  <c r="L261" i="35"/>
  <c r="L262" i="35"/>
  <c r="L263" i="35"/>
  <c r="L264" i="35"/>
  <c r="L265" i="35"/>
  <c r="L266" i="35"/>
  <c r="L267" i="35"/>
  <c r="L268" i="35"/>
  <c r="L269" i="35"/>
  <c r="L270" i="35"/>
  <c r="L271" i="35"/>
  <c r="L272" i="35"/>
  <c r="L273" i="35"/>
  <c r="L274" i="35"/>
  <c r="L275" i="35"/>
  <c r="L276" i="35"/>
  <c r="L277" i="35"/>
  <c r="L278" i="35"/>
  <c r="L279" i="35"/>
  <c r="L280" i="35"/>
  <c r="L281" i="35"/>
  <c r="L282" i="35"/>
  <c r="L283" i="35"/>
  <c r="L284" i="35"/>
  <c r="L285" i="35"/>
  <c r="L286" i="35"/>
  <c r="L287" i="35"/>
  <c r="L288" i="35"/>
  <c r="L289" i="35"/>
  <c r="L290" i="35"/>
  <c r="L291" i="35"/>
  <c r="L292" i="35"/>
  <c r="L293" i="35"/>
  <c r="L294" i="35"/>
  <c r="L295" i="35"/>
  <c r="L296" i="35"/>
  <c r="L297" i="35"/>
  <c r="L298" i="35"/>
  <c r="L299" i="35"/>
  <c r="L300" i="35"/>
  <c r="L301" i="35"/>
  <c r="L302" i="35"/>
  <c r="L303" i="35"/>
  <c r="L304" i="35"/>
  <c r="L305" i="35"/>
  <c r="L306" i="35"/>
  <c r="L307" i="35"/>
  <c r="L308" i="35"/>
  <c r="L309" i="35"/>
  <c r="L310" i="35"/>
  <c r="L311" i="35"/>
  <c r="L312" i="35"/>
  <c r="L313" i="35"/>
  <c r="L314" i="35"/>
  <c r="L315" i="35"/>
  <c r="L316" i="35"/>
  <c r="L317" i="35"/>
  <c r="L318" i="35"/>
  <c r="L319" i="35"/>
  <c r="L320" i="35"/>
  <c r="L321" i="35"/>
  <c r="L322" i="35"/>
  <c r="L323" i="35"/>
  <c r="L324" i="35"/>
  <c r="L325" i="35"/>
  <c r="L326" i="35"/>
  <c r="L327" i="35"/>
  <c r="L328" i="35"/>
  <c r="L329" i="35"/>
  <c r="L330" i="35"/>
  <c r="L331" i="35"/>
  <c r="L332" i="35"/>
  <c r="L333" i="35"/>
  <c r="L334" i="35"/>
  <c r="L335" i="35"/>
  <c r="L336" i="35"/>
  <c r="L337" i="35"/>
  <c r="L338" i="35"/>
  <c r="L339" i="35"/>
  <c r="L340" i="35"/>
  <c r="L341" i="35"/>
  <c r="L342" i="35"/>
  <c r="L343" i="35"/>
  <c r="L344" i="35"/>
  <c r="L345" i="35"/>
  <c r="L346" i="35"/>
  <c r="L347" i="35"/>
  <c r="L348" i="35"/>
  <c r="L349" i="35"/>
  <c r="L350" i="35"/>
  <c r="L351" i="35"/>
  <c r="L352" i="35"/>
  <c r="L353" i="35"/>
  <c r="L354" i="35"/>
  <c r="L355" i="35"/>
  <c r="L356" i="35"/>
  <c r="L357" i="35"/>
  <c r="L358" i="35"/>
  <c r="L359" i="35"/>
  <c r="L360" i="35"/>
  <c r="L361" i="35"/>
  <c r="L362" i="35"/>
  <c r="L363" i="35"/>
  <c r="L364" i="35"/>
  <c r="L365" i="35"/>
  <c r="L366" i="35"/>
  <c r="L367" i="35"/>
  <c r="L368" i="35"/>
  <c r="L369" i="35"/>
  <c r="L370" i="35"/>
  <c r="L371" i="35"/>
  <c r="L372" i="35"/>
  <c r="L373" i="35"/>
  <c r="L374" i="35"/>
  <c r="L375" i="35"/>
  <c r="L376" i="35"/>
  <c r="L377" i="35"/>
  <c r="L378" i="35"/>
  <c r="L379" i="35"/>
  <c r="L380" i="35"/>
  <c r="L381" i="35"/>
  <c r="L382" i="35"/>
  <c r="L383" i="35"/>
  <c r="L384" i="35"/>
  <c r="L385" i="35"/>
  <c r="L386" i="35"/>
  <c r="L387" i="35"/>
  <c r="L388" i="35"/>
  <c r="L389" i="35"/>
  <c r="L390" i="35"/>
  <c r="L391" i="35"/>
  <c r="L392" i="35"/>
  <c r="L393" i="35"/>
  <c r="L394" i="35"/>
  <c r="L395" i="35"/>
  <c r="L396" i="35"/>
  <c r="L397" i="35"/>
  <c r="L398" i="35"/>
  <c r="L399" i="35"/>
  <c r="L400" i="35"/>
  <c r="L401" i="35"/>
  <c r="L402" i="35"/>
  <c r="L403" i="35"/>
  <c r="L404" i="35"/>
  <c r="L405" i="35"/>
  <c r="L406" i="35"/>
  <c r="L407" i="35"/>
  <c r="L408" i="35"/>
  <c r="L409" i="35"/>
  <c r="L410" i="35"/>
  <c r="L411" i="35"/>
  <c r="L412" i="35"/>
  <c r="L413" i="35"/>
  <c r="L414" i="35"/>
  <c r="L415" i="35"/>
  <c r="L416" i="35"/>
  <c r="L417" i="35"/>
  <c r="L418" i="35"/>
  <c r="L419" i="35"/>
  <c r="L420" i="35"/>
  <c r="L421" i="35"/>
  <c r="L422" i="35"/>
  <c r="L423" i="35"/>
  <c r="L424" i="35"/>
  <c r="L425" i="35"/>
  <c r="L426" i="35"/>
  <c r="L427" i="35"/>
  <c r="L428" i="35"/>
  <c r="L429" i="35"/>
  <c r="L430" i="35"/>
  <c r="L431" i="35"/>
  <c r="L432" i="35"/>
  <c r="L433" i="35"/>
  <c r="L434" i="35"/>
  <c r="L435" i="35"/>
  <c r="L436" i="35"/>
  <c r="L437" i="35"/>
  <c r="L438" i="35"/>
  <c r="L439" i="35"/>
  <c r="L440" i="35"/>
  <c r="L441" i="35"/>
  <c r="L442" i="35"/>
  <c r="L443" i="35"/>
  <c r="L444" i="35"/>
  <c r="L445" i="35"/>
  <c r="L446" i="35"/>
  <c r="L447" i="35"/>
  <c r="L448" i="35"/>
  <c r="L449" i="35"/>
  <c r="L450" i="35"/>
  <c r="L451" i="35"/>
  <c r="L452" i="35"/>
  <c r="L453" i="35"/>
  <c r="L454" i="35"/>
  <c r="L455" i="35"/>
  <c r="L456" i="35"/>
  <c r="L457" i="35"/>
  <c r="L458" i="35"/>
  <c r="L459" i="35"/>
  <c r="L460" i="35"/>
  <c r="L461" i="35"/>
  <c r="L462" i="35"/>
  <c r="L463" i="35"/>
  <c r="L464" i="35"/>
  <c r="L465" i="35"/>
  <c r="L466" i="35"/>
  <c r="L467" i="35"/>
  <c r="L468" i="35"/>
  <c r="L469" i="35"/>
  <c r="L470" i="35"/>
  <c r="L471" i="35"/>
  <c r="L472" i="35"/>
  <c r="L473" i="35"/>
  <c r="L474" i="35"/>
  <c r="L475" i="35"/>
  <c r="L476" i="35"/>
  <c r="L477" i="35"/>
  <c r="L478" i="35"/>
  <c r="L479" i="35"/>
  <c r="L480" i="35"/>
  <c r="L481" i="35"/>
  <c r="L482" i="35"/>
  <c r="L483" i="35"/>
  <c r="L484" i="35"/>
  <c r="L485" i="35"/>
  <c r="L486" i="35"/>
  <c r="L487" i="35"/>
  <c r="L488" i="35"/>
  <c r="L489" i="35"/>
  <c r="L490" i="35"/>
  <c r="L491" i="35"/>
  <c r="L492" i="35"/>
  <c r="L493" i="35"/>
  <c r="L494" i="35"/>
  <c r="L495" i="35"/>
  <c r="L496" i="35"/>
  <c r="L497" i="35"/>
  <c r="L498" i="35"/>
  <c r="L499" i="35"/>
  <c r="L500" i="35"/>
  <c r="L501" i="35"/>
  <c r="L502" i="35"/>
  <c r="L503" i="35"/>
  <c r="L504" i="35"/>
  <c r="L505" i="35"/>
  <c r="L506" i="35"/>
  <c r="L507" i="35"/>
  <c r="L508" i="35"/>
  <c r="L509" i="35"/>
  <c r="L510" i="35"/>
  <c r="L511" i="35"/>
  <c r="L512" i="35"/>
  <c r="L513" i="35"/>
  <c r="L514" i="35"/>
  <c r="L515" i="35"/>
  <c r="L516" i="35"/>
  <c r="L517" i="35"/>
  <c r="L518" i="35"/>
  <c r="L519" i="35"/>
  <c r="L520" i="35"/>
  <c r="L521" i="35"/>
  <c r="L522" i="35"/>
  <c r="L523" i="35"/>
  <c r="L524" i="35"/>
  <c r="L525" i="35"/>
  <c r="L526" i="35"/>
  <c r="L527" i="35"/>
  <c r="L528" i="35"/>
  <c r="L529" i="35"/>
  <c r="L530" i="35"/>
  <c r="L531" i="35"/>
  <c r="L532" i="35"/>
  <c r="L533" i="35"/>
  <c r="L534" i="35"/>
  <c r="L535" i="35"/>
  <c r="L536" i="35"/>
  <c r="L537" i="35"/>
  <c r="L538" i="35"/>
  <c r="L539" i="35"/>
  <c r="L540" i="35"/>
  <c r="L541" i="35"/>
  <c r="L542" i="35"/>
  <c r="L543" i="35"/>
  <c r="L544" i="35"/>
  <c r="L545" i="35"/>
  <c r="L546" i="35"/>
  <c r="L547" i="35"/>
  <c r="L548" i="35"/>
  <c r="L549" i="35"/>
  <c r="L550" i="35"/>
  <c r="L551" i="35"/>
  <c r="L552" i="35"/>
  <c r="L553" i="35"/>
  <c r="L554" i="35"/>
  <c r="L555" i="35"/>
  <c r="L556" i="35"/>
  <c r="L557" i="35"/>
  <c r="L558" i="35"/>
  <c r="L559" i="35"/>
  <c r="L560" i="35"/>
  <c r="L561" i="35"/>
  <c r="L562" i="35"/>
  <c r="L563" i="35"/>
  <c r="L564" i="35"/>
  <c r="L565" i="35"/>
  <c r="L566" i="35"/>
  <c r="L567" i="35"/>
  <c r="L568" i="35"/>
  <c r="L569" i="35"/>
  <c r="L570" i="35"/>
  <c r="L571" i="35"/>
  <c r="L572" i="35"/>
  <c r="L573" i="35"/>
  <c r="L574" i="35"/>
  <c r="L575" i="35"/>
  <c r="L576" i="35"/>
  <c r="L577" i="35"/>
  <c r="L578" i="35"/>
  <c r="L579" i="35"/>
  <c r="L580" i="35"/>
  <c r="L581" i="35"/>
  <c r="L582" i="35"/>
  <c r="L583" i="35"/>
  <c r="L584" i="35"/>
  <c r="L585" i="35"/>
  <c r="L586" i="35"/>
  <c r="L587" i="35"/>
  <c r="L588" i="35"/>
  <c r="L589" i="35"/>
  <c r="L590" i="35"/>
  <c r="L591" i="35"/>
  <c r="L592" i="35"/>
  <c r="L593" i="35"/>
  <c r="L594" i="35"/>
  <c r="L595" i="35"/>
  <c r="L596" i="35"/>
  <c r="L597" i="35"/>
  <c r="L598" i="35"/>
  <c r="L599" i="35"/>
  <c r="L600" i="35"/>
  <c r="L601" i="35"/>
  <c r="L602" i="35"/>
  <c r="L603" i="35"/>
  <c r="L604" i="35"/>
  <c r="L605" i="35"/>
  <c r="L606" i="35"/>
  <c r="L607" i="35"/>
  <c r="L608" i="35"/>
  <c r="L609" i="35"/>
  <c r="L610" i="35"/>
  <c r="L611" i="35"/>
  <c r="L612" i="35"/>
  <c r="L613" i="35"/>
  <c r="L614" i="35"/>
  <c r="L615" i="35"/>
  <c r="L616" i="35"/>
  <c r="L617" i="35"/>
  <c r="L618" i="35"/>
  <c r="L619" i="35"/>
  <c r="L620" i="35"/>
  <c r="L621" i="35"/>
  <c r="L622" i="35"/>
  <c r="L623" i="35"/>
  <c r="L624" i="35"/>
  <c r="L625" i="35"/>
  <c r="L626" i="35"/>
  <c r="L627" i="35"/>
  <c r="L628" i="35"/>
  <c r="L629" i="35"/>
  <c r="L630" i="35"/>
  <c r="L631" i="35"/>
  <c r="L632" i="35"/>
  <c r="L633" i="35"/>
  <c r="L634" i="35"/>
  <c r="L635" i="35"/>
  <c r="L636" i="35"/>
  <c r="L637" i="35"/>
  <c r="L638" i="35"/>
  <c r="L639" i="35"/>
  <c r="L640" i="35"/>
  <c r="L641" i="35"/>
  <c r="L642" i="35"/>
  <c r="L643" i="35"/>
  <c r="L644" i="35"/>
  <c r="L645" i="35"/>
  <c r="L646" i="35"/>
  <c r="L647" i="35"/>
  <c r="L648" i="35"/>
  <c r="L649" i="35"/>
  <c r="L650" i="35"/>
  <c r="L651" i="35"/>
  <c r="L652" i="35"/>
  <c r="L653" i="35"/>
  <c r="L654" i="35"/>
  <c r="L655" i="35"/>
  <c r="L656" i="35"/>
  <c r="L657" i="35"/>
  <c r="L658" i="35"/>
  <c r="L659" i="35"/>
  <c r="L660" i="35"/>
  <c r="L661" i="35"/>
  <c r="L662" i="35"/>
  <c r="L663" i="35"/>
  <c r="L664" i="35"/>
  <c r="L665" i="35"/>
  <c r="L666" i="35"/>
  <c r="L667" i="35"/>
  <c r="L668" i="35"/>
  <c r="L669" i="35"/>
  <c r="L670" i="35"/>
  <c r="L671" i="35"/>
  <c r="L672" i="35"/>
  <c r="L673" i="35"/>
  <c r="L674" i="35"/>
  <c r="L675" i="35"/>
  <c r="L676" i="35"/>
  <c r="L677" i="35"/>
  <c r="L678" i="35"/>
  <c r="L679" i="35"/>
  <c r="L680" i="35"/>
  <c r="L681" i="35"/>
  <c r="L682" i="35"/>
  <c r="L683" i="35"/>
  <c r="L684" i="35"/>
  <c r="L685" i="35"/>
  <c r="L686" i="35"/>
  <c r="L687" i="35"/>
  <c r="L688" i="35"/>
  <c r="L689" i="35"/>
  <c r="L690" i="35"/>
  <c r="L691" i="35"/>
  <c r="L692" i="35"/>
  <c r="L693" i="35"/>
  <c r="L694" i="35"/>
  <c r="L695" i="35"/>
  <c r="L696" i="35"/>
  <c r="L697" i="35"/>
  <c r="L698" i="35"/>
  <c r="L699" i="35"/>
  <c r="L700" i="35"/>
  <c r="L701" i="35"/>
  <c r="L702" i="35"/>
  <c r="L703" i="35"/>
  <c r="L704" i="35"/>
  <c r="L705" i="35"/>
  <c r="L706" i="35"/>
  <c r="L707" i="35"/>
  <c r="L708" i="35"/>
  <c r="L709" i="35"/>
  <c r="L710" i="35"/>
  <c r="L711" i="35"/>
  <c r="L712" i="35"/>
  <c r="L713" i="35"/>
  <c r="L714" i="35"/>
  <c r="L715" i="35"/>
  <c r="L716" i="35"/>
  <c r="L717" i="35"/>
  <c r="L718" i="35"/>
  <c r="L719" i="35"/>
  <c r="L720" i="35"/>
  <c r="L721" i="35"/>
  <c r="L722" i="35"/>
  <c r="L723" i="35"/>
  <c r="L724" i="35"/>
  <c r="L725" i="35"/>
  <c r="L726" i="35"/>
  <c r="L727" i="35"/>
  <c r="L728" i="35"/>
  <c r="L729" i="35"/>
  <c r="L730" i="35"/>
  <c r="L731" i="35"/>
  <c r="L732" i="35"/>
  <c r="L733" i="35"/>
  <c r="L734" i="35"/>
  <c r="L735" i="35"/>
  <c r="L736" i="35"/>
  <c r="L737" i="35"/>
  <c r="L738" i="35"/>
  <c r="L739" i="35"/>
  <c r="L740" i="35"/>
  <c r="L741" i="35"/>
  <c r="L742" i="35"/>
  <c r="L743" i="35"/>
  <c r="L744" i="35"/>
  <c r="L745" i="35"/>
  <c r="L746" i="35"/>
  <c r="L747" i="35"/>
  <c r="L748" i="35"/>
  <c r="L749" i="35"/>
  <c r="L750" i="35"/>
  <c r="L751" i="35"/>
  <c r="L752" i="35"/>
  <c r="L753" i="35"/>
  <c r="L754" i="35"/>
  <c r="L755" i="35"/>
  <c r="L756" i="35"/>
  <c r="L757" i="35"/>
  <c r="L758" i="35"/>
  <c r="L759" i="35"/>
  <c r="L760" i="35"/>
  <c r="L761" i="35"/>
  <c r="L762" i="35"/>
  <c r="L763" i="35"/>
  <c r="L764" i="35"/>
  <c r="L765" i="35"/>
  <c r="L766" i="35"/>
  <c r="L767" i="35"/>
  <c r="L768" i="35"/>
  <c r="L769" i="35"/>
  <c r="L770" i="35"/>
  <c r="L771" i="35"/>
  <c r="L772" i="35"/>
  <c r="L773" i="35"/>
  <c r="L774" i="35"/>
  <c r="L775" i="35"/>
  <c r="L776" i="35"/>
  <c r="L777" i="35"/>
  <c r="L778" i="35"/>
  <c r="L779" i="35"/>
  <c r="L780" i="35"/>
  <c r="L781" i="35"/>
  <c r="L782" i="35"/>
  <c r="L783" i="35"/>
  <c r="L784" i="35"/>
  <c r="L785" i="35"/>
  <c r="L786" i="35"/>
  <c r="L787" i="35"/>
  <c r="L788" i="35"/>
  <c r="L789" i="35"/>
  <c r="L790" i="35"/>
  <c r="L791" i="35"/>
  <c r="L792" i="35"/>
  <c r="L793" i="35"/>
  <c r="L794" i="35"/>
  <c r="L795" i="35"/>
  <c r="L796" i="35"/>
  <c r="L797" i="35"/>
  <c r="L798" i="35"/>
  <c r="L799" i="35"/>
  <c r="L800" i="35"/>
  <c r="L801" i="35"/>
  <c r="L802" i="35"/>
  <c r="L803" i="35"/>
  <c r="L804" i="35"/>
  <c r="L805" i="35"/>
  <c r="L806" i="35"/>
  <c r="L807" i="35"/>
  <c r="L808" i="35"/>
  <c r="L809" i="35"/>
  <c r="L810" i="35"/>
  <c r="L811" i="35"/>
  <c r="L812" i="35"/>
  <c r="L813" i="35"/>
  <c r="L814" i="35"/>
  <c r="L815" i="35"/>
  <c r="L816" i="35"/>
  <c r="L817" i="35"/>
  <c r="L818" i="35"/>
  <c r="L819" i="35"/>
  <c r="L820" i="35"/>
  <c r="L821" i="35"/>
  <c r="L822" i="35"/>
  <c r="L823" i="35"/>
  <c r="L824" i="35"/>
  <c r="L825" i="35"/>
  <c r="L826" i="35"/>
  <c r="L827" i="35"/>
  <c r="L828" i="35"/>
  <c r="L829" i="35"/>
  <c r="L830" i="35"/>
  <c r="L831" i="35"/>
  <c r="L832" i="35"/>
  <c r="L833" i="35"/>
  <c r="L834" i="35"/>
  <c r="L835" i="35"/>
  <c r="L836" i="35"/>
  <c r="L837" i="35"/>
  <c r="L838" i="35"/>
  <c r="L839" i="35"/>
  <c r="L840" i="35"/>
  <c r="L841" i="35"/>
  <c r="L842" i="35"/>
  <c r="L843" i="35"/>
  <c r="L844" i="35"/>
  <c r="L845" i="35"/>
  <c r="L846" i="35"/>
  <c r="L847" i="35"/>
  <c r="L848" i="35"/>
  <c r="L849" i="35"/>
  <c r="L850" i="35"/>
  <c r="L851" i="35"/>
  <c r="L852" i="35"/>
  <c r="L853" i="35"/>
  <c r="L854" i="35"/>
  <c r="L855" i="35"/>
  <c r="L856" i="35"/>
  <c r="L857" i="35"/>
  <c r="L858" i="35"/>
  <c r="L859" i="35"/>
  <c r="L860" i="35"/>
  <c r="L861" i="35"/>
  <c r="L862" i="35"/>
  <c r="L863" i="35"/>
  <c r="L864" i="35"/>
  <c r="L865" i="35"/>
  <c r="L866" i="35"/>
  <c r="L867" i="35"/>
  <c r="L868" i="35"/>
  <c r="L869" i="35"/>
  <c r="L870" i="35"/>
  <c r="L871" i="35"/>
  <c r="L872" i="35"/>
  <c r="L873" i="35"/>
  <c r="L874" i="35"/>
  <c r="L875" i="35"/>
  <c r="L876" i="35"/>
  <c r="L877" i="35"/>
  <c r="L878" i="35"/>
  <c r="L879" i="35"/>
  <c r="L880" i="35"/>
  <c r="L881" i="35"/>
  <c r="L882" i="35"/>
  <c r="L883" i="35"/>
  <c r="L884" i="35"/>
  <c r="L885" i="35"/>
  <c r="L886" i="35"/>
  <c r="L887" i="35"/>
  <c r="L888" i="35"/>
  <c r="L889" i="35"/>
  <c r="L890" i="35"/>
  <c r="L891" i="35"/>
  <c r="L892" i="35"/>
  <c r="L893" i="35"/>
  <c r="L894" i="35"/>
  <c r="L895" i="35"/>
  <c r="L896" i="35"/>
  <c r="L897" i="35"/>
  <c r="L898" i="35"/>
  <c r="L899" i="35"/>
  <c r="L900" i="35"/>
  <c r="L901" i="35"/>
  <c r="L902" i="35"/>
  <c r="L903" i="35"/>
  <c r="L904" i="35"/>
  <c r="L905" i="35"/>
  <c r="L906" i="35"/>
  <c r="L907" i="35"/>
  <c r="L908" i="35"/>
  <c r="L909" i="35"/>
  <c r="L910" i="35"/>
  <c r="L911" i="35"/>
  <c r="L912" i="35"/>
  <c r="L913" i="35"/>
  <c r="L914" i="35"/>
  <c r="L915" i="35"/>
  <c r="L916" i="35"/>
  <c r="L917" i="35"/>
  <c r="L918" i="35"/>
  <c r="L919" i="35"/>
  <c r="L920" i="35"/>
  <c r="L921" i="35"/>
  <c r="L922" i="35"/>
  <c r="L923" i="35"/>
  <c r="L924" i="35"/>
  <c r="L925" i="35"/>
  <c r="L926" i="35"/>
  <c r="L927" i="35"/>
  <c r="L928" i="35"/>
  <c r="L929" i="35"/>
  <c r="L930" i="35"/>
  <c r="L931" i="35"/>
  <c r="L932" i="35"/>
  <c r="L933" i="35"/>
  <c r="L934" i="35"/>
  <c r="L935" i="35"/>
  <c r="L936" i="35"/>
  <c r="L937" i="35"/>
  <c r="L938" i="35"/>
  <c r="L939" i="35"/>
  <c r="L940" i="35"/>
  <c r="L941" i="35"/>
  <c r="L942" i="35"/>
  <c r="L943" i="35"/>
  <c r="L944" i="35"/>
  <c r="L945" i="35"/>
  <c r="L946" i="35"/>
  <c r="L947" i="35"/>
  <c r="L948" i="35"/>
  <c r="L949" i="35"/>
  <c r="L950" i="35"/>
  <c r="L951" i="35"/>
  <c r="L952" i="35"/>
  <c r="L953" i="35"/>
  <c r="L954" i="35"/>
  <c r="L955" i="35"/>
  <c r="L956" i="35"/>
  <c r="L957" i="35"/>
  <c r="L958" i="35"/>
  <c r="L959" i="35"/>
  <c r="L960" i="35"/>
  <c r="L961" i="35"/>
  <c r="L962" i="35"/>
  <c r="L963" i="35"/>
  <c r="L964" i="35"/>
  <c r="L965" i="35"/>
  <c r="L966" i="35"/>
  <c r="L967" i="35"/>
  <c r="L968" i="35"/>
  <c r="L969" i="35"/>
  <c r="L970" i="35"/>
  <c r="L971" i="35"/>
  <c r="L972" i="35"/>
  <c r="L973" i="35"/>
  <c r="L974" i="35"/>
  <c r="L975" i="35"/>
  <c r="L976" i="35"/>
  <c r="L977" i="35"/>
  <c r="L978" i="35"/>
  <c r="L979" i="35"/>
  <c r="L980" i="35"/>
  <c r="L981" i="35"/>
  <c r="L982" i="35"/>
  <c r="L983" i="35"/>
  <c r="L984" i="35"/>
  <c r="L985" i="35"/>
  <c r="L986" i="35"/>
  <c r="L987" i="35"/>
  <c r="L988" i="35"/>
  <c r="L989" i="35"/>
  <c r="L990" i="35"/>
  <c r="L991" i="35"/>
  <c r="L992" i="35"/>
  <c r="L993" i="35"/>
  <c r="L994" i="35"/>
  <c r="L995" i="35"/>
  <c r="L996" i="35"/>
  <c r="L997" i="35"/>
  <c r="L998" i="35"/>
  <c r="L999" i="35"/>
  <c r="L1000" i="35"/>
  <c r="L1001" i="35"/>
  <c r="L1002" i="35"/>
  <c r="L1003" i="35"/>
  <c r="L1004" i="35"/>
  <c r="L1005" i="35"/>
  <c r="L1006" i="35"/>
  <c r="L1007" i="35"/>
  <c r="L1008" i="35"/>
  <c r="L1009" i="35"/>
  <c r="L1010" i="35"/>
  <c r="L1011" i="35"/>
  <c r="L1012" i="35"/>
  <c r="L1013" i="35"/>
  <c r="L1014" i="35"/>
  <c r="L1015" i="35"/>
  <c r="L1016" i="35"/>
  <c r="L1017" i="35"/>
  <c r="L1018" i="35"/>
  <c r="L1019" i="35"/>
  <c r="L1020" i="35"/>
  <c r="L1021" i="35"/>
  <c r="L1022" i="35"/>
  <c r="L1023" i="35"/>
  <c r="L1024" i="35"/>
  <c r="L1025" i="35"/>
  <c r="L1026" i="35"/>
  <c r="L1027" i="35"/>
  <c r="L1028" i="35"/>
  <c r="L1029" i="35"/>
  <c r="L1030" i="35"/>
  <c r="L1031" i="35"/>
  <c r="L1032" i="35"/>
  <c r="L1033" i="35"/>
  <c r="L1034" i="35"/>
  <c r="L1035" i="35"/>
  <c r="L1036" i="35"/>
  <c r="L1037" i="35"/>
  <c r="L1038" i="35"/>
  <c r="L1039" i="35"/>
  <c r="L1040" i="35"/>
  <c r="L1041" i="35"/>
  <c r="L1042" i="35"/>
  <c r="L1043" i="35"/>
  <c r="L1044" i="35"/>
  <c r="L1045" i="35"/>
  <c r="L1046" i="35"/>
  <c r="L1047" i="35"/>
  <c r="L1048" i="35"/>
  <c r="L1049" i="35"/>
  <c r="L1050" i="35"/>
  <c r="L1051" i="35"/>
  <c r="L1052" i="35"/>
  <c r="L1053" i="35"/>
  <c r="L1054" i="35"/>
  <c r="L1055" i="35"/>
  <c r="L1056" i="35"/>
  <c r="L1057" i="35"/>
  <c r="L1058" i="35"/>
  <c r="L1059" i="35"/>
  <c r="L1060" i="35"/>
  <c r="L1061" i="35"/>
  <c r="L1062" i="35"/>
  <c r="L1063" i="35"/>
  <c r="L1064" i="35"/>
  <c r="L1065" i="35"/>
  <c r="L1066" i="35"/>
  <c r="L1067" i="35"/>
  <c r="L1068" i="35"/>
  <c r="L1069" i="35"/>
  <c r="L1070" i="35"/>
  <c r="L1071" i="35"/>
  <c r="L1072" i="35"/>
  <c r="L1073" i="35"/>
  <c r="L1074" i="35"/>
  <c r="L1075" i="35"/>
  <c r="L1076" i="35"/>
  <c r="L1077" i="35"/>
  <c r="L1078" i="35"/>
  <c r="L1079" i="35"/>
  <c r="L1080" i="35"/>
  <c r="L1081" i="35"/>
  <c r="L1082" i="35"/>
  <c r="L1083" i="35"/>
  <c r="L1084" i="35"/>
  <c r="L1085" i="35"/>
  <c r="L1086" i="35"/>
  <c r="L1087" i="35"/>
  <c r="L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G315" i="35"/>
  <c r="G316" i="35"/>
  <c r="G317" i="35"/>
  <c r="G318" i="35"/>
  <c r="G319" i="35"/>
  <c r="G320" i="35"/>
  <c r="G321" i="35"/>
  <c r="G322" i="35"/>
  <c r="G323" i="35"/>
  <c r="G324" i="35"/>
  <c r="G325" i="35"/>
  <c r="G326" i="35"/>
  <c r="G327" i="35"/>
  <c r="G328" i="35"/>
  <c r="G329" i="35"/>
  <c r="G330" i="35"/>
  <c r="G331" i="35"/>
  <c r="G332" i="35"/>
  <c r="G333" i="35"/>
  <c r="G334" i="35"/>
  <c r="G335" i="35"/>
  <c r="G336" i="35"/>
  <c r="G337" i="35"/>
  <c r="G338" i="35"/>
  <c r="G339" i="35"/>
  <c r="G340" i="35"/>
  <c r="G341" i="35"/>
  <c r="G342" i="35"/>
  <c r="G343" i="35"/>
  <c r="G512" i="35"/>
  <c r="G513" i="35"/>
  <c r="G514" i="35"/>
  <c r="G515" i="35"/>
  <c r="G516" i="35"/>
  <c r="G517" i="35"/>
  <c r="G518" i="35"/>
  <c r="G519" i="35"/>
  <c r="G520" i="35"/>
  <c r="G521" i="35"/>
  <c r="G522" i="35"/>
  <c r="G523" i="35"/>
  <c r="G524" i="35"/>
  <c r="G525" i="35"/>
  <c r="G526" i="35"/>
  <c r="G527" i="35"/>
  <c r="G528" i="35"/>
  <c r="G529" i="35"/>
  <c r="G530" i="35"/>
  <c r="G531" i="35"/>
  <c r="G532" i="35"/>
  <c r="G533" i="35"/>
  <c r="G534" i="35"/>
  <c r="G535" i="35"/>
  <c r="G536" i="35"/>
  <c r="G537" i="35"/>
  <c r="G538" i="35"/>
  <c r="G539" i="35"/>
  <c r="G540" i="35"/>
  <c r="G541" i="35"/>
  <c r="G542" i="35"/>
  <c r="G543" i="35"/>
  <c r="G544" i="35"/>
  <c r="G545" i="35"/>
  <c r="G546" i="35"/>
  <c r="G547" i="35"/>
  <c r="G548" i="35"/>
  <c r="G549" i="35"/>
  <c r="G550" i="35"/>
  <c r="G551" i="35"/>
  <c r="G552" i="35"/>
  <c r="G553" i="35"/>
  <c r="G554" i="35"/>
  <c r="G555" i="35"/>
  <c r="G556" i="35"/>
  <c r="G557" i="35"/>
  <c r="G558" i="35"/>
  <c r="G559" i="35"/>
  <c r="G560" i="35"/>
  <c r="G561" i="35"/>
  <c r="G562" i="35"/>
  <c r="G563" i="35"/>
  <c r="G564" i="35"/>
  <c r="G565" i="35"/>
  <c r="G566" i="35"/>
  <c r="G567" i="35"/>
  <c r="G568" i="35"/>
  <c r="G569" i="35"/>
  <c r="G570" i="35"/>
  <c r="G571" i="35"/>
  <c r="G572" i="35"/>
  <c r="G573" i="35"/>
  <c r="G574" i="35"/>
  <c r="G575" i="35"/>
  <c r="G576" i="35"/>
  <c r="G577" i="35"/>
  <c r="G578" i="35"/>
  <c r="G579" i="35"/>
  <c r="G580" i="35"/>
  <c r="G581" i="35"/>
  <c r="G582" i="35"/>
  <c r="G583" i="35"/>
  <c r="G584" i="35"/>
  <c r="G585" i="35"/>
  <c r="G586" i="35"/>
  <c r="G587" i="35"/>
  <c r="G588" i="35"/>
  <c r="G589" i="35"/>
  <c r="G590" i="35"/>
  <c r="G591" i="35"/>
  <c r="G592" i="35"/>
  <c r="G593" i="35"/>
  <c r="G594" i="35"/>
  <c r="G595" i="35"/>
  <c r="G596" i="35"/>
  <c r="G597" i="35"/>
  <c r="G598" i="35"/>
  <c r="G599" i="35"/>
  <c r="G600" i="35"/>
  <c r="G601" i="35"/>
  <c r="G602" i="35"/>
  <c r="G603" i="35"/>
  <c r="G604" i="35"/>
  <c r="G605" i="35"/>
  <c r="G606" i="35"/>
  <c r="G607" i="35"/>
  <c r="G608" i="35"/>
  <c r="G609" i="35"/>
  <c r="G610" i="35"/>
  <c r="G611" i="35"/>
  <c r="G612" i="35"/>
  <c r="G613" i="35"/>
  <c r="G614" i="35"/>
  <c r="G615" i="35"/>
  <c r="G616" i="35"/>
  <c r="G617" i="35"/>
  <c r="G618" i="35"/>
  <c r="G619" i="35"/>
  <c r="G620" i="35"/>
  <c r="G621" i="35"/>
  <c r="G622" i="35"/>
  <c r="G623" i="35"/>
  <c r="G624" i="35"/>
  <c r="G625" i="35"/>
  <c r="G626" i="35"/>
  <c r="G627" i="35"/>
  <c r="G628" i="35"/>
  <c r="G629" i="35"/>
  <c r="G630" i="35"/>
  <c r="G631" i="35"/>
  <c r="G632" i="35"/>
  <c r="G633" i="35"/>
  <c r="G634" i="35"/>
  <c r="G635" i="35"/>
  <c r="G636" i="35"/>
  <c r="G637" i="35"/>
  <c r="G638" i="35"/>
  <c r="G639" i="35"/>
  <c r="G640" i="35"/>
  <c r="G641" i="35"/>
  <c r="G642" i="35"/>
  <c r="G643" i="35"/>
  <c r="G644" i="35"/>
  <c r="G645" i="35"/>
  <c r="G646" i="35"/>
  <c r="G647" i="35"/>
  <c r="G648" i="35"/>
  <c r="G649" i="35"/>
  <c r="G650" i="35"/>
  <c r="G651" i="35"/>
  <c r="G652" i="35"/>
  <c r="G653" i="35"/>
  <c r="G654" i="35"/>
  <c r="G655" i="35"/>
  <c r="G656" i="35"/>
  <c r="G657" i="35"/>
  <c r="G658" i="35"/>
  <c r="G659" i="35"/>
  <c r="G660" i="35"/>
  <c r="G661" i="35"/>
  <c r="G662" i="35"/>
  <c r="G663" i="35"/>
  <c r="G664" i="35"/>
  <c r="G665" i="35"/>
  <c r="G666" i="35"/>
  <c r="G667" i="35"/>
  <c r="G668" i="35"/>
  <c r="G669" i="35"/>
  <c r="G670" i="35"/>
  <c r="G671" i="35"/>
  <c r="G672" i="35"/>
  <c r="G673" i="35"/>
  <c r="G674" i="35"/>
  <c r="G675" i="35"/>
  <c r="G676" i="35"/>
  <c r="G677" i="35"/>
  <c r="G678" i="35"/>
  <c r="G679" i="35"/>
  <c r="G680" i="35"/>
  <c r="G681" i="35"/>
  <c r="G682" i="35"/>
  <c r="G683" i="35"/>
  <c r="G684" i="35"/>
  <c r="G685" i="35"/>
  <c r="G686" i="35"/>
  <c r="G687" i="35"/>
  <c r="G688" i="35"/>
  <c r="G689" i="35"/>
  <c r="G690" i="35"/>
  <c r="G691" i="35"/>
  <c r="G692" i="35"/>
  <c r="G693" i="35"/>
  <c r="G694" i="35"/>
  <c r="G695" i="35"/>
  <c r="G696" i="35"/>
  <c r="G697" i="35"/>
  <c r="G698" i="35"/>
  <c r="G699" i="35"/>
  <c r="G700" i="35"/>
  <c r="G701" i="35"/>
  <c r="G702" i="35"/>
  <c r="G703" i="35"/>
  <c r="G704" i="35"/>
  <c r="G705" i="35"/>
  <c r="G706" i="35"/>
  <c r="G707" i="35"/>
  <c r="G708" i="35"/>
  <c r="G709" i="35"/>
  <c r="G710" i="35"/>
  <c r="G711" i="35"/>
  <c r="G712" i="35"/>
  <c r="G713" i="35"/>
  <c r="G714" i="35"/>
  <c r="G715" i="35"/>
  <c r="G716" i="35"/>
  <c r="G717" i="35"/>
  <c r="G718" i="35"/>
  <c r="G719" i="35"/>
  <c r="G720" i="35"/>
  <c r="G721" i="35"/>
  <c r="G722" i="35"/>
  <c r="G723" i="35"/>
  <c r="G724" i="35"/>
  <c r="G725" i="35"/>
  <c r="G726" i="35"/>
  <c r="G727" i="35"/>
  <c r="G728" i="35"/>
  <c r="G729" i="35"/>
  <c r="G730" i="35"/>
  <c r="G731" i="35"/>
  <c r="G732" i="35"/>
  <c r="G733" i="35"/>
  <c r="G734" i="35"/>
  <c r="G735" i="35"/>
  <c r="G736" i="35"/>
  <c r="G737" i="35"/>
  <c r="G738" i="35"/>
  <c r="G739" i="35"/>
  <c r="G740" i="35"/>
  <c r="G741" i="35"/>
  <c r="G742" i="35"/>
  <c r="G743" i="35"/>
  <c r="G744" i="35"/>
  <c r="G745" i="35"/>
  <c r="G746" i="35"/>
  <c r="G747" i="35"/>
  <c r="G748" i="35"/>
  <c r="G749" i="35"/>
  <c r="G750" i="35"/>
  <c r="G751" i="35"/>
  <c r="G752" i="35"/>
  <c r="G753" i="35"/>
  <c r="G754" i="35"/>
  <c r="G755" i="35"/>
  <c r="G756" i="35"/>
  <c r="G757" i="35"/>
  <c r="G758" i="35"/>
  <c r="G759" i="35"/>
  <c r="G760" i="35"/>
  <c r="G761" i="35"/>
  <c r="G762" i="35"/>
  <c r="G763" i="35"/>
  <c r="G764" i="35"/>
  <c r="G765" i="35"/>
  <c r="G766" i="35"/>
  <c r="G767" i="35"/>
  <c r="G768" i="35"/>
  <c r="G769" i="35"/>
  <c r="G770" i="35"/>
  <c r="G771" i="35"/>
  <c r="G772" i="35"/>
  <c r="G773" i="35"/>
  <c r="G774" i="35"/>
  <c r="G775" i="35"/>
  <c r="G776" i="35"/>
  <c r="G777" i="35"/>
  <c r="G778" i="35"/>
  <c r="G779" i="35"/>
  <c r="G780" i="35"/>
  <c r="G781" i="35"/>
  <c r="G782" i="35"/>
  <c r="G783" i="35"/>
  <c r="G784" i="35"/>
  <c r="G785" i="35"/>
  <c r="G786" i="35"/>
  <c r="G787" i="35"/>
  <c r="G788" i="35"/>
  <c r="G789" i="35"/>
  <c r="G790" i="35"/>
  <c r="G791" i="35"/>
  <c r="G792" i="35"/>
  <c r="G793" i="35"/>
  <c r="G794" i="35"/>
  <c r="G795" i="35"/>
  <c r="G796" i="35"/>
  <c r="G797" i="35"/>
  <c r="G798" i="35"/>
  <c r="G799" i="35"/>
  <c r="G800" i="35"/>
  <c r="G801" i="35"/>
  <c r="G802" i="35"/>
  <c r="G803" i="35"/>
  <c r="G804" i="35"/>
  <c r="G805" i="35"/>
  <c r="G806" i="35"/>
  <c r="G807" i="35"/>
  <c r="G808" i="35"/>
  <c r="G809" i="35"/>
  <c r="G810" i="35"/>
  <c r="G811" i="35"/>
  <c r="G812" i="35"/>
  <c r="G813" i="35"/>
  <c r="G814" i="35"/>
  <c r="G815" i="35"/>
  <c r="G816" i="35"/>
  <c r="G817" i="35"/>
  <c r="G818" i="35"/>
  <c r="G819" i="35"/>
  <c r="G820" i="35"/>
  <c r="G821" i="35"/>
  <c r="G822" i="35"/>
  <c r="G823" i="35"/>
  <c r="G824" i="35"/>
  <c r="G825" i="35"/>
  <c r="G826" i="35"/>
  <c r="G827" i="35"/>
  <c r="G828" i="35"/>
  <c r="G829" i="35"/>
  <c r="G830" i="35"/>
  <c r="G831" i="35"/>
  <c r="G832" i="35"/>
  <c r="G833" i="35"/>
  <c r="G834" i="35"/>
  <c r="G835" i="35"/>
  <c r="G836" i="35"/>
  <c r="G837" i="35"/>
  <c r="G838" i="35"/>
  <c r="G839" i="35"/>
  <c r="G840" i="35"/>
  <c r="G841" i="35"/>
  <c r="G842" i="35"/>
  <c r="G843" i="35"/>
  <c r="G844" i="35"/>
  <c r="G845" i="35"/>
  <c r="G846" i="35"/>
  <c r="G847" i="35"/>
  <c r="G848" i="35"/>
  <c r="G849" i="35"/>
  <c r="G850" i="35"/>
  <c r="G851" i="35"/>
  <c r="G852" i="35"/>
  <c r="G853" i="35"/>
  <c r="G854" i="35"/>
  <c r="G855" i="35"/>
  <c r="G856" i="35"/>
  <c r="G857" i="35"/>
  <c r="G858" i="35"/>
  <c r="G859" i="35"/>
  <c r="G860" i="35"/>
  <c r="G861" i="35"/>
  <c r="G862" i="35"/>
  <c r="G863" i="35"/>
  <c r="G864" i="35"/>
  <c r="G865" i="35"/>
  <c r="G866" i="35"/>
  <c r="G867" i="35"/>
  <c r="G868" i="35"/>
  <c r="G869" i="35"/>
  <c r="G870" i="35"/>
  <c r="G871" i="35"/>
  <c r="G872" i="35"/>
  <c r="G873" i="35"/>
  <c r="G874" i="35"/>
  <c r="G875" i="35"/>
  <c r="G876" i="35"/>
  <c r="G877" i="35"/>
  <c r="G878" i="35"/>
  <c r="G879" i="35"/>
  <c r="G880" i="35"/>
  <c r="G881" i="35"/>
  <c r="G882" i="35"/>
  <c r="G883" i="35"/>
  <c r="G884" i="35"/>
  <c r="G885" i="35"/>
  <c r="G886" i="35"/>
  <c r="G887" i="35"/>
  <c r="G888" i="35"/>
  <c r="G889" i="35"/>
  <c r="G890" i="35"/>
  <c r="G891" i="35"/>
  <c r="G892" i="35"/>
  <c r="G893" i="35"/>
  <c r="G894" i="35"/>
  <c r="G895" i="35"/>
  <c r="G896" i="35"/>
  <c r="G897" i="35"/>
  <c r="G898" i="35"/>
  <c r="G899" i="35"/>
  <c r="G900" i="35"/>
  <c r="G901" i="35"/>
  <c r="G902" i="35"/>
  <c r="G903" i="35"/>
  <c r="G904" i="35"/>
  <c r="G905" i="35"/>
  <c r="G906" i="35"/>
  <c r="G907" i="35"/>
  <c r="G908" i="35"/>
  <c r="G909" i="35"/>
  <c r="G910" i="35"/>
  <c r="G911" i="35"/>
  <c r="G912" i="35"/>
  <c r="G913" i="35"/>
  <c r="G914" i="35"/>
  <c r="G915" i="35"/>
  <c r="G916" i="35"/>
  <c r="G917" i="35"/>
  <c r="G918" i="35"/>
  <c r="G919" i="35"/>
  <c r="G920" i="35"/>
  <c r="G921" i="35"/>
  <c r="G922" i="35"/>
  <c r="G923" i="35"/>
  <c r="G924" i="35"/>
  <c r="G925" i="35"/>
  <c r="G926" i="35"/>
  <c r="G927" i="35"/>
  <c r="G928" i="35"/>
  <c r="G929" i="35"/>
  <c r="G930" i="35"/>
  <c r="G931" i="35"/>
  <c r="G932" i="35"/>
  <c r="G933" i="35"/>
  <c r="G934" i="35"/>
  <c r="G935" i="35"/>
  <c r="G936" i="35"/>
  <c r="G937" i="35"/>
  <c r="G938" i="35"/>
  <c r="G939" i="35"/>
  <c r="G940" i="35"/>
  <c r="G941" i="35"/>
  <c r="G942" i="35"/>
  <c r="G943" i="35"/>
  <c r="G992" i="35"/>
  <c r="G993" i="35"/>
  <c r="G994" i="35"/>
  <c r="G995" i="35"/>
  <c r="G996" i="35"/>
  <c r="G997" i="35"/>
  <c r="G998" i="35"/>
  <c r="G999" i="35"/>
  <c r="G1000" i="35"/>
  <c r="G1001" i="35"/>
  <c r="G1002" i="35"/>
  <c r="G1003" i="35"/>
  <c r="G1004" i="35"/>
  <c r="G1005" i="35"/>
  <c r="G1006" i="35"/>
  <c r="G1007" i="35"/>
  <c r="G1008" i="35"/>
  <c r="G1009" i="35"/>
  <c r="G1010" i="35"/>
  <c r="G1011" i="35"/>
  <c r="G1012" i="35"/>
  <c r="G1013" i="35"/>
  <c r="G1014" i="35"/>
  <c r="G1015" i="35"/>
  <c r="G1016" i="35"/>
  <c r="G1017" i="35"/>
  <c r="G1018" i="35"/>
  <c r="G1019" i="35"/>
  <c r="G1020" i="35"/>
  <c r="G1021" i="35"/>
  <c r="G1022" i="35"/>
  <c r="G1023" i="35"/>
  <c r="G1024" i="35"/>
  <c r="G1025" i="35"/>
  <c r="G1026" i="35"/>
  <c r="G1027" i="35"/>
  <c r="G1028" i="35"/>
  <c r="G1029" i="35"/>
  <c r="G1030" i="35"/>
  <c r="G1031" i="35"/>
  <c r="G1032" i="35"/>
  <c r="G1033" i="35"/>
  <c r="G1034" i="35"/>
  <c r="G1035" i="35"/>
  <c r="G1036" i="35"/>
  <c r="G1037" i="35"/>
  <c r="G1038" i="35"/>
  <c r="G1039" i="35"/>
  <c r="G1040" i="35"/>
  <c r="G1041" i="35"/>
  <c r="G1042" i="35"/>
  <c r="G1043" i="35"/>
  <c r="G1044" i="35"/>
  <c r="G1045" i="35"/>
  <c r="G1046" i="35"/>
  <c r="G1047" i="35"/>
  <c r="G1048" i="35"/>
  <c r="G1049" i="35"/>
  <c r="G1050" i="35"/>
  <c r="G1051" i="35"/>
  <c r="G1052" i="35"/>
  <c r="G1053" i="35"/>
  <c r="G1054" i="35"/>
  <c r="G1055" i="35"/>
  <c r="G1056" i="35"/>
  <c r="G1057" i="35"/>
  <c r="G1058" i="35"/>
  <c r="G1059" i="35"/>
  <c r="G1060" i="35"/>
  <c r="G1061" i="35"/>
  <c r="G1062" i="35"/>
  <c r="G1063" i="35"/>
  <c r="G1064" i="35"/>
  <c r="G1065" i="35"/>
  <c r="G1066" i="35"/>
  <c r="G1067" i="35"/>
  <c r="G1068" i="35"/>
  <c r="G1069" i="35"/>
  <c r="G1070" i="35"/>
  <c r="G1071" i="35"/>
  <c r="G1072" i="35"/>
  <c r="G1073" i="35"/>
  <c r="G1074" i="35"/>
  <c r="G1075" i="35"/>
  <c r="G1076" i="35"/>
  <c r="G1077" i="35"/>
  <c r="G1078" i="35"/>
  <c r="G1079" i="35"/>
  <c r="G1080" i="35"/>
  <c r="G1081" i="35"/>
  <c r="G1082" i="35"/>
  <c r="G1083" i="35"/>
  <c r="G1084" i="35"/>
  <c r="G1085" i="35"/>
  <c r="G1086" i="35"/>
  <c r="G1087" i="35"/>
  <c r="G8" i="35"/>
  <c r="G24" i="126"/>
  <c r="H24" i="126" s="1"/>
  <c r="G24" i="111"/>
  <c r="H24" i="111" s="1"/>
  <c r="G20" i="96"/>
  <c r="H20" i="96" s="1"/>
  <c r="H25" i="81"/>
  <c r="H16" i="81" s="1"/>
  <c r="B39" i="34"/>
  <c r="B32" i="34"/>
  <c r="B21" i="34"/>
  <c r="J29" i="26"/>
  <c r="B43" i="4"/>
  <c r="B28" i="4"/>
  <c r="C36" i="16"/>
  <c r="C37" i="16"/>
  <c r="C39" i="16"/>
  <c r="C40" i="16"/>
  <c r="C41" i="16"/>
  <c r="B31" i="16"/>
  <c r="C18" i="29"/>
  <c r="C14" i="29"/>
  <c r="C15" i="29"/>
  <c r="C16" i="29"/>
  <c r="C17" i="29"/>
  <c r="C11" i="29"/>
  <c r="C13" i="29"/>
  <c r="G15" i="19"/>
  <c r="H15" i="19"/>
  <c r="I15" i="19"/>
  <c r="J15" i="19"/>
  <c r="K15" i="19"/>
  <c r="L15" i="19"/>
  <c r="F15" i="19"/>
  <c r="AE78" i="12"/>
  <c r="AD78" i="12"/>
  <c r="AC78" i="12"/>
  <c r="AB78" i="12"/>
  <c r="AA78" i="12"/>
  <c r="Z78" i="12"/>
  <c r="Y78" i="12"/>
  <c r="J27" i="13"/>
  <c r="J15" i="13" s="1"/>
  <c r="L9" i="24" a="1"/>
  <c r="L9" i="24" s="1"/>
  <c r="Q9" i="24" a="1"/>
  <c r="Q9" i="24" s="1"/>
  <c r="N17" i="24"/>
  <c r="L10" i="24" a="1"/>
  <c r="L10" i="24" s="1"/>
  <c r="Q10" i="24" a="1"/>
  <c r="Q10" i="24" s="1"/>
  <c r="L12" i="24" a="1"/>
  <c r="L12" i="24" s="1"/>
  <c r="Q12" i="24" a="1"/>
  <c r="Q12" i="24" s="1"/>
  <c r="L13" i="24" a="1"/>
  <c r="L13" i="24" s="1"/>
  <c r="Q13" i="24" a="1"/>
  <c r="Q13" i="24" s="1"/>
  <c r="L15" i="24" a="1"/>
  <c r="L15" i="24" s="1"/>
  <c r="Q15" i="24" a="1"/>
  <c r="Q15" i="24" s="1"/>
  <c r="L16" i="24" a="1"/>
  <c r="L16" i="24" s="1"/>
  <c r="Q16" i="24" a="1"/>
  <c r="Q16" i="24" s="1"/>
  <c r="L18" i="24" a="1"/>
  <c r="L18" i="24" s="1"/>
  <c r="Q18" i="24" a="1"/>
  <c r="Q18" i="24" s="1"/>
  <c r="L19" i="24" a="1"/>
  <c r="L19" i="24" s="1"/>
  <c r="Q19" i="24" a="1"/>
  <c r="Q19" i="24" s="1"/>
  <c r="L21" i="24" a="1"/>
  <c r="L21" i="24" s="1"/>
  <c r="Q21" i="24" a="1"/>
  <c r="Q21" i="24" s="1"/>
  <c r="L22" i="24" a="1"/>
  <c r="L22" i="24" s="1"/>
  <c r="Q22" i="24" a="1"/>
  <c r="Q22" i="24" s="1"/>
  <c r="L24" i="24" a="1"/>
  <c r="L24" i="24" s="1"/>
  <c r="Q24" i="24" a="1"/>
  <c r="Q24" i="24" s="1"/>
  <c r="L25" i="24" a="1"/>
  <c r="L25" i="24" s="1"/>
  <c r="Q25" i="24" a="1"/>
  <c r="Q25" i="24" s="1"/>
  <c r="L27" i="24" a="1"/>
  <c r="L27" i="24" s="1"/>
  <c r="Q27" i="24" a="1"/>
  <c r="Q27" i="24" s="1"/>
  <c r="L28" i="24" a="1"/>
  <c r="L28" i="24" s="1"/>
  <c r="Q28" i="24" a="1"/>
  <c r="Q28" i="24" s="1"/>
  <c r="L30" i="24" a="1"/>
  <c r="L30" i="24" s="1"/>
  <c r="Q30" i="24" a="1"/>
  <c r="Q30" i="24" s="1"/>
  <c r="L31" i="24" a="1"/>
  <c r="L31" i="24" s="1"/>
  <c r="Q31" i="24" a="1"/>
  <c r="Q31" i="24" s="1"/>
  <c r="L33" i="24" a="1"/>
  <c r="L33" i="24" s="1"/>
  <c r="Q33" i="24" a="1"/>
  <c r="Q33" i="24" s="1"/>
  <c r="L34" i="24" a="1"/>
  <c r="L34" i="24" s="1"/>
  <c r="Q34" i="24" a="1"/>
  <c r="Q34" i="24" s="1"/>
  <c r="K28" i="24"/>
  <c r="E14" i="24"/>
  <c r="E26" i="24"/>
  <c r="E34" i="24"/>
  <c r="N33" i="24"/>
  <c r="K35" i="24"/>
  <c r="K27" i="24"/>
  <c r="K23" i="24"/>
  <c r="K19" i="24"/>
  <c r="K11" i="24"/>
  <c r="E11" i="24"/>
  <c r="E19" i="24"/>
  <c r="E23" i="24"/>
  <c r="E27" i="24"/>
  <c r="N32" i="24"/>
  <c r="K30" i="24"/>
  <c r="K26" i="24"/>
  <c r="K22" i="24"/>
  <c r="H20" i="24"/>
  <c r="K14" i="24"/>
  <c r="K10" i="24"/>
  <c r="E12" i="24"/>
  <c r="E20" i="24"/>
  <c r="E28" i="24"/>
  <c r="N35" i="24"/>
  <c r="K33" i="24"/>
  <c r="K21" i="24"/>
  <c r="K17" i="24"/>
  <c r="K13" i="24"/>
  <c r="K9" i="24"/>
  <c r="R23" i="24"/>
  <c r="K15" i="24"/>
  <c r="D11" i="38" l="1"/>
  <c r="J28" i="256"/>
  <c r="D29" i="219"/>
  <c r="D21" i="221" s="1"/>
  <c r="V28" i="256"/>
  <c r="H78" i="219"/>
  <c r="H81" i="219" s="1"/>
  <c r="H11" i="222" s="1"/>
  <c r="G78" i="219"/>
  <c r="G81" i="219" s="1"/>
  <c r="G11" i="222" s="1"/>
  <c r="G16" i="242" s="1"/>
  <c r="M27" i="13"/>
  <c r="M15" i="13" s="1"/>
  <c r="Y28" i="256"/>
  <c r="F29" i="219"/>
  <c r="F19" i="221" s="1"/>
  <c r="I80" i="219"/>
  <c r="I83" i="219" s="1"/>
  <c r="I118" i="222" s="1"/>
  <c r="I123" i="239" s="1"/>
  <c r="C90" i="219"/>
  <c r="C93" i="219" s="1"/>
  <c r="N27" i="13"/>
  <c r="N15" i="13" s="1"/>
  <c r="E78" i="219"/>
  <c r="E81" i="219" s="1"/>
  <c r="E15" i="222" s="1"/>
  <c r="G80" i="219"/>
  <c r="G83" i="219" s="1"/>
  <c r="G121" i="222" s="1"/>
  <c r="G126" i="224" s="1"/>
  <c r="G107" i="219"/>
  <c r="G139" i="222" s="1"/>
  <c r="I78" i="219"/>
  <c r="I81" i="219" s="1"/>
  <c r="I11" i="222" s="1"/>
  <c r="I16" i="248" s="1"/>
  <c r="C91" i="219"/>
  <c r="C94" i="219" s="1"/>
  <c r="I105" i="219"/>
  <c r="I32" i="222" s="1"/>
  <c r="C115" i="219"/>
  <c r="C118" i="219" s="1"/>
  <c r="C94" i="222" s="1"/>
  <c r="L27" i="13"/>
  <c r="L15" i="13" s="1"/>
  <c r="I27" i="13"/>
  <c r="I15" i="13" s="1"/>
  <c r="F119" i="219"/>
  <c r="F146" i="222" s="1"/>
  <c r="F151" i="224" s="1"/>
  <c r="I129" i="219"/>
  <c r="I54" i="222" s="1"/>
  <c r="C47" i="219"/>
  <c r="C39" i="221" s="1"/>
  <c r="B30" i="219"/>
  <c r="B78" i="221" s="1"/>
  <c r="I38" i="219"/>
  <c r="I29" i="221" s="1"/>
  <c r="I34" i="235" s="1"/>
  <c r="H39" i="219"/>
  <c r="H82" i="221" s="1"/>
  <c r="H87" i="223" s="1"/>
  <c r="E80" i="219"/>
  <c r="E83" i="219" s="1"/>
  <c r="E117" i="222" s="1"/>
  <c r="D94" i="219"/>
  <c r="D74" i="222" s="1"/>
  <c r="B105" i="219"/>
  <c r="B30" i="222" s="1"/>
  <c r="E107" i="219"/>
  <c r="E137" i="222" s="1"/>
  <c r="D118" i="219"/>
  <c r="D93" i="222" s="1"/>
  <c r="D98" i="242" s="1"/>
  <c r="B129" i="219"/>
  <c r="B50" i="222" s="1"/>
  <c r="B29" i="219"/>
  <c r="B22" i="221" s="1"/>
  <c r="E105" i="219"/>
  <c r="E35" i="222" s="1"/>
  <c r="E40" i="233" s="1"/>
  <c r="G131" i="219"/>
  <c r="G157" i="222" s="1"/>
  <c r="G49" i="219"/>
  <c r="G146" i="221" s="1"/>
  <c r="G151" i="244" s="1"/>
  <c r="I107" i="219"/>
  <c r="I141" i="222" s="1"/>
  <c r="I146" i="239" s="1"/>
  <c r="H107" i="219"/>
  <c r="H138" i="222" s="1"/>
  <c r="H143" i="248" s="1"/>
  <c r="G118" i="219"/>
  <c r="G96" i="222" s="1"/>
  <c r="F129" i="219"/>
  <c r="F51" i="222" s="1"/>
  <c r="F56" i="219"/>
  <c r="F54" i="221" s="1"/>
  <c r="C30" i="219"/>
  <c r="F94" i="219"/>
  <c r="F74" i="222" s="1"/>
  <c r="G48" i="219"/>
  <c r="G92" i="221" s="1"/>
  <c r="G117" i="219"/>
  <c r="G45" i="222" s="1"/>
  <c r="C38" i="219"/>
  <c r="C30" i="221" s="1"/>
  <c r="C35" i="223" s="1"/>
  <c r="F118" i="219"/>
  <c r="F94" i="222" s="1"/>
  <c r="B40" i="219"/>
  <c r="B138" i="221" s="1"/>
  <c r="B56" i="219"/>
  <c r="B52" i="221" s="1"/>
  <c r="B57" i="232" s="1"/>
  <c r="C39" i="219"/>
  <c r="C87" i="221" s="1"/>
  <c r="E131" i="219"/>
  <c r="E157" i="222" s="1"/>
  <c r="G129" i="219"/>
  <c r="G55" i="222" s="1"/>
  <c r="G60" i="224" s="1"/>
  <c r="B57" i="219"/>
  <c r="B105" i="221" s="1"/>
  <c r="C48" i="219"/>
  <c r="C94" i="221" s="1"/>
  <c r="B93" i="219"/>
  <c r="B21" i="222" s="1"/>
  <c r="I130" i="219"/>
  <c r="I102" i="222" s="1"/>
  <c r="I107" i="245" s="1"/>
  <c r="E117" i="219"/>
  <c r="E39" i="222" s="1"/>
  <c r="G57" i="219"/>
  <c r="G108" i="221" s="1"/>
  <c r="G95" i="219"/>
  <c r="G131" i="222" s="1"/>
  <c r="G136" i="224" s="1"/>
  <c r="B130" i="219"/>
  <c r="B108" i="222" s="1"/>
  <c r="B113" i="245" s="1"/>
  <c r="F93" i="219"/>
  <c r="F20" i="222" s="1"/>
  <c r="E93" i="219"/>
  <c r="E22" i="222" s="1"/>
  <c r="I118" i="219"/>
  <c r="I94" i="222" s="1"/>
  <c r="F39" i="219"/>
  <c r="F88" i="221" s="1"/>
  <c r="E31" i="219"/>
  <c r="E128" i="221" s="1"/>
  <c r="C114" i="219"/>
  <c r="C117" i="219" s="1"/>
  <c r="C39" i="222" s="1"/>
  <c r="I131" i="219"/>
  <c r="I156" i="222" s="1"/>
  <c r="I49" i="219"/>
  <c r="I151" i="221" s="1"/>
  <c r="B49" i="219"/>
  <c r="B147" i="221" s="1"/>
  <c r="B152" i="244" s="1"/>
  <c r="H93" i="219"/>
  <c r="H23" i="222" s="1"/>
  <c r="C102" i="219"/>
  <c r="C105" i="219" s="1"/>
  <c r="C35" i="222" s="1"/>
  <c r="C40" i="224" s="1"/>
  <c r="I106" i="219"/>
  <c r="I82" i="222" s="1"/>
  <c r="I87" i="242" s="1"/>
  <c r="H117" i="219"/>
  <c r="H39" i="222" s="1"/>
  <c r="H44" i="248" s="1"/>
  <c r="G56" i="219"/>
  <c r="G49" i="221" s="1"/>
  <c r="E56" i="219"/>
  <c r="E50" i="221" s="1"/>
  <c r="D49" i="219"/>
  <c r="D149" i="221" s="1"/>
  <c r="I39" i="219"/>
  <c r="I84" i="221" s="1"/>
  <c r="H40" i="219"/>
  <c r="H138" i="221" s="1"/>
  <c r="H143" i="247" s="1"/>
  <c r="F30" i="219"/>
  <c r="F78" i="221" s="1"/>
  <c r="E39" i="219"/>
  <c r="E82" i="221" s="1"/>
  <c r="D40" i="219"/>
  <c r="D139" i="221" s="1"/>
  <c r="D80" i="219"/>
  <c r="D83" i="219" s="1"/>
  <c r="D117" i="222" s="1"/>
  <c r="C104" i="219"/>
  <c r="C107" i="219" s="1"/>
  <c r="C140" i="222" s="1"/>
  <c r="C145" i="224" s="1"/>
  <c r="D107" i="219"/>
  <c r="D139" i="222" s="1"/>
  <c r="B118" i="219"/>
  <c r="B97" i="222" s="1"/>
  <c r="C128" i="219"/>
  <c r="C131" i="219" s="1"/>
  <c r="C161" i="222" s="1"/>
  <c r="C166" i="224" s="1"/>
  <c r="D131" i="219"/>
  <c r="D161" i="222" s="1"/>
  <c r="D166" i="224" s="1"/>
  <c r="H129" i="219"/>
  <c r="H49" i="222" s="1"/>
  <c r="G119" i="219"/>
  <c r="G146" i="222" s="1"/>
  <c r="F79" i="219"/>
  <c r="F82" i="219" s="1"/>
  <c r="F68" i="222" s="1"/>
  <c r="C31" i="219"/>
  <c r="C127" i="221" s="1"/>
  <c r="E94" i="219"/>
  <c r="E74" i="222" s="1"/>
  <c r="D105" i="219"/>
  <c r="D32" i="222" s="1"/>
  <c r="F107" i="219"/>
  <c r="F137" i="222" s="1"/>
  <c r="E118" i="219"/>
  <c r="E94" i="222" s="1"/>
  <c r="D129" i="219"/>
  <c r="D53" i="222" s="1"/>
  <c r="F131" i="219"/>
  <c r="F159" i="222" s="1"/>
  <c r="F164" i="224" s="1"/>
  <c r="D79" i="219"/>
  <c r="D82" i="219" s="1"/>
  <c r="D63" i="222" s="1"/>
  <c r="C18" i="219"/>
  <c r="C79" i="219" s="1"/>
  <c r="C82" i="219" s="1"/>
  <c r="F48" i="219"/>
  <c r="F95" i="221" s="1"/>
  <c r="E57" i="219"/>
  <c r="E107" i="221" s="1"/>
  <c r="E112" i="238" s="1"/>
  <c r="I48" i="219"/>
  <c r="C17" i="219"/>
  <c r="C20" i="219" s="1"/>
  <c r="C11" i="221" s="1"/>
  <c r="C16" i="223" s="1"/>
  <c r="F130" i="219"/>
  <c r="F102" i="222" s="1"/>
  <c r="F107" i="239" s="1"/>
  <c r="F40" i="219"/>
  <c r="F136" i="221" s="1"/>
  <c r="B48" i="219"/>
  <c r="B95" i="221" s="1"/>
  <c r="I58" i="219"/>
  <c r="I157" i="221" s="1"/>
  <c r="I162" i="235" s="1"/>
  <c r="E48" i="219"/>
  <c r="E98" i="221" s="1"/>
  <c r="H48" i="219"/>
  <c r="H92" i="221" s="1"/>
  <c r="H97" i="250" s="1"/>
  <c r="I30" i="219"/>
  <c r="I72" i="221" s="1"/>
  <c r="E38" i="219"/>
  <c r="E30" i="221" s="1"/>
  <c r="E35" i="235" s="1"/>
  <c r="E58" i="219"/>
  <c r="E160" i="221" s="1"/>
  <c r="G30" i="219"/>
  <c r="G72" i="221" s="1"/>
  <c r="C57" i="219"/>
  <c r="D93" i="219"/>
  <c r="F95" i="219"/>
  <c r="E106" i="219"/>
  <c r="E85" i="222" s="1"/>
  <c r="D117" i="219"/>
  <c r="D42" i="222" s="1"/>
  <c r="D47" i="224" s="1"/>
  <c r="D48" i="219"/>
  <c r="D94" i="221" s="1"/>
  <c r="D99" i="241" s="1"/>
  <c r="E30" i="219"/>
  <c r="E74" i="221" s="1"/>
  <c r="H31" i="219"/>
  <c r="H131" i="221" s="1"/>
  <c r="D57" i="219"/>
  <c r="D107" i="221" s="1"/>
  <c r="H119" i="219"/>
  <c r="H151" i="222" s="1"/>
  <c r="D47" i="219"/>
  <c r="D40" i="221" s="1"/>
  <c r="D45" i="241" s="1"/>
  <c r="I29" i="219"/>
  <c r="I19" i="221" s="1"/>
  <c r="D31" i="219"/>
  <c r="D129" i="221" s="1"/>
  <c r="H57" i="219"/>
  <c r="H102" i="221" s="1"/>
  <c r="H107" i="247" s="1"/>
  <c r="G29" i="219"/>
  <c r="G22" i="221" s="1"/>
  <c r="H118" i="219"/>
  <c r="H93" i="222" s="1"/>
  <c r="G40" i="219"/>
  <c r="G135" i="221" s="1"/>
  <c r="E29" i="219"/>
  <c r="H30" i="219"/>
  <c r="H78" i="221" s="1"/>
  <c r="H83" i="235" s="1"/>
  <c r="H79" i="219"/>
  <c r="H82" i="219" s="1"/>
  <c r="G93" i="219"/>
  <c r="G20" i="222" s="1"/>
  <c r="I95" i="219"/>
  <c r="I126" i="222" s="1"/>
  <c r="H106" i="219"/>
  <c r="H84" i="222" s="1"/>
  <c r="I119" i="219"/>
  <c r="I147" i="222" s="1"/>
  <c r="I152" i="245" s="1"/>
  <c r="H130" i="219"/>
  <c r="H102" i="222" s="1"/>
  <c r="H80" i="219"/>
  <c r="H83" i="219" s="1"/>
  <c r="H117" i="222" s="1"/>
  <c r="K27" i="13"/>
  <c r="K15" i="13" s="1"/>
  <c r="C49" i="219"/>
  <c r="C147" i="221" s="1"/>
  <c r="I93" i="219"/>
  <c r="I19" i="222" s="1"/>
  <c r="C103" i="219"/>
  <c r="C106" i="219" s="1"/>
  <c r="C85" i="222" s="1"/>
  <c r="B107" i="219"/>
  <c r="B139" i="222" s="1"/>
  <c r="B144" i="236" s="1"/>
  <c r="I117" i="219"/>
  <c r="I43" i="222" s="1"/>
  <c r="B131" i="219"/>
  <c r="B157" i="222" s="1"/>
  <c r="H95" i="219"/>
  <c r="H125" i="222" s="1"/>
  <c r="G106" i="219"/>
  <c r="G82" i="222" s="1"/>
  <c r="G87" i="224" s="1"/>
  <c r="F117" i="219"/>
  <c r="F39" i="222" s="1"/>
  <c r="G130" i="219"/>
  <c r="G107" i="222" s="1"/>
  <c r="G79" i="219"/>
  <c r="G82" i="219" s="1"/>
  <c r="G62" i="222" s="1"/>
  <c r="G67" i="224" s="1"/>
  <c r="F21" i="219"/>
  <c r="F68" i="221" s="1"/>
  <c r="I22" i="219"/>
  <c r="I117" i="221" s="1"/>
  <c r="I79" i="219"/>
  <c r="I82" i="219" s="1"/>
  <c r="I62" i="222" s="1"/>
  <c r="B78" i="219"/>
  <c r="B81" i="219" s="1"/>
  <c r="B15" i="222" s="1"/>
  <c r="B20" i="239" s="1"/>
  <c r="C29" i="219"/>
  <c r="C40" i="219"/>
  <c r="C140" i="221" s="1"/>
  <c r="C145" i="223" s="1"/>
  <c r="B80" i="219"/>
  <c r="B83" i="219" s="1"/>
  <c r="B120" i="222" s="1"/>
  <c r="D78" i="219"/>
  <c r="D81" i="219" s="1"/>
  <c r="E49" i="219"/>
  <c r="E151" i="221" s="1"/>
  <c r="E79" i="219"/>
  <c r="E82" i="219" s="1"/>
  <c r="B79" i="219"/>
  <c r="B82" i="219" s="1"/>
  <c r="B63" i="222" s="1"/>
  <c r="C92" i="219"/>
  <c r="C95" i="219" s="1"/>
  <c r="D95" i="219"/>
  <c r="D125" i="222" s="1"/>
  <c r="D130" i="224" s="1"/>
  <c r="B106" i="219"/>
  <c r="B82" i="222" s="1"/>
  <c r="B87" i="248" s="1"/>
  <c r="C116" i="219"/>
  <c r="C119" i="219" s="1"/>
  <c r="C149" i="222" s="1"/>
  <c r="D119" i="219"/>
  <c r="D147" i="222" s="1"/>
  <c r="C126" i="219"/>
  <c r="C129" i="219" s="1"/>
  <c r="C55" i="222" s="1"/>
  <c r="E95" i="219"/>
  <c r="E125" i="222" s="1"/>
  <c r="D106" i="219"/>
  <c r="B117" i="219"/>
  <c r="B40" i="222" s="1"/>
  <c r="B45" i="245" s="1"/>
  <c r="E119" i="219"/>
  <c r="E150" i="222" s="1"/>
  <c r="D130" i="219"/>
  <c r="E130" i="219"/>
  <c r="E107" i="222" s="1"/>
  <c r="E112" i="242" s="1"/>
  <c r="C19" i="219"/>
  <c r="C80" i="219" s="1"/>
  <c r="C83" i="219" s="1"/>
  <c r="C58" i="219"/>
  <c r="F106" i="219"/>
  <c r="F82" i="222" s="1"/>
  <c r="F87" i="245" s="1"/>
  <c r="I15" i="126"/>
  <c r="I14" i="126"/>
  <c r="I24" i="126"/>
  <c r="I15" i="96"/>
  <c r="I14" i="96"/>
  <c r="I20" i="96"/>
  <c r="F116" i="221"/>
  <c r="F115" i="221"/>
  <c r="F120" i="221"/>
  <c r="F117" i="221"/>
  <c r="F121" i="221"/>
  <c r="D68" i="221"/>
  <c r="D63" i="221"/>
  <c r="D64" i="221"/>
  <c r="D62" i="221"/>
  <c r="D67" i="221"/>
  <c r="B10" i="221"/>
  <c r="B15" i="244" s="1"/>
  <c r="B11" i="221"/>
  <c r="B16" i="223" s="1"/>
  <c r="B12" i="221"/>
  <c r="B17" i="232" s="1"/>
  <c r="B13" i="221"/>
  <c r="B18" i="244" s="1"/>
  <c r="B14" i="221"/>
  <c r="B19" i="232" s="1"/>
  <c r="B15" i="221"/>
  <c r="B20" i="232" s="1"/>
  <c r="B9" i="221"/>
  <c r="E68" i="221"/>
  <c r="E64" i="221"/>
  <c r="E69" i="244" s="1"/>
  <c r="E62" i="221"/>
  <c r="E63" i="221"/>
  <c r="E68" i="247" s="1"/>
  <c r="E67" i="221"/>
  <c r="E72" i="235" s="1"/>
  <c r="I15" i="164"/>
  <c r="I14" i="164"/>
  <c r="I24" i="164"/>
  <c r="D15" i="221"/>
  <c r="D9" i="221"/>
  <c r="D11" i="221"/>
  <c r="D16" i="250" s="1"/>
  <c r="D14" i="221"/>
  <c r="D10" i="221"/>
  <c r="D15" i="241" s="1"/>
  <c r="D12" i="221"/>
  <c r="G68" i="221"/>
  <c r="G63" i="221"/>
  <c r="G67" i="221"/>
  <c r="G62" i="221"/>
  <c r="G64" i="221"/>
  <c r="F11" i="221"/>
  <c r="F9" i="221"/>
  <c r="F14" i="223" s="1"/>
  <c r="F14" i="221"/>
  <c r="F19" i="250" s="1"/>
  <c r="F10" i="221"/>
  <c r="F15" i="250" s="1"/>
  <c r="F15" i="221"/>
  <c r="F20" i="223" s="1"/>
  <c r="E116" i="221"/>
  <c r="E115" i="221"/>
  <c r="E120" i="250" s="1"/>
  <c r="E120" i="221"/>
  <c r="E125" i="250" s="1"/>
  <c r="E117" i="221"/>
  <c r="E118" i="221"/>
  <c r="E121" i="221"/>
  <c r="E126" i="250" s="1"/>
  <c r="F80" i="219"/>
  <c r="F83" i="219" s="1"/>
  <c r="F78" i="219"/>
  <c r="F81" i="219" s="1"/>
  <c r="H22" i="219"/>
  <c r="G108" i="256" a="1"/>
  <c r="G108" i="256" s="1"/>
  <c r="J109" i="256" a="1"/>
  <c r="J109" i="256" s="1"/>
  <c r="D110" i="256" a="1"/>
  <c r="D110" i="256" s="1"/>
  <c r="V109" i="256" a="1"/>
  <c r="V109" i="256" s="1"/>
  <c r="P20" i="24"/>
  <c r="C127" i="219"/>
  <c r="C130" i="219" s="1"/>
  <c r="G15" i="221"/>
  <c r="G9" i="221"/>
  <c r="G14" i="223" s="1"/>
  <c r="G10" i="221"/>
  <c r="G15" i="241" s="1"/>
  <c r="G11" i="221"/>
  <c r="G14" i="221"/>
  <c r="H64" i="221"/>
  <c r="H63" i="221"/>
  <c r="H68" i="244" s="1"/>
  <c r="H62" i="221"/>
  <c r="H67" i="221"/>
  <c r="H72" i="232" s="1"/>
  <c r="H68" i="221"/>
  <c r="M124" i="293"/>
  <c r="G107" i="293" s="1"/>
  <c r="G15" i="81"/>
  <c r="G116" i="221"/>
  <c r="G117" i="221"/>
  <c r="G121" i="221"/>
  <c r="G120" i="221"/>
  <c r="G115" i="221"/>
  <c r="I25" i="81"/>
  <c r="P107" i="256" a="1"/>
  <c r="P107" i="256" s="1"/>
  <c r="S107" i="256" a="1"/>
  <c r="S107" i="256" s="1"/>
  <c r="J110" i="256" a="1"/>
  <c r="J110" i="256" s="1"/>
  <c r="V110" i="256" a="1"/>
  <c r="V110" i="256" s="1"/>
  <c r="M107" i="256" a="1"/>
  <c r="M107" i="256" s="1"/>
  <c r="D107" i="256" a="1"/>
  <c r="D107" i="256" s="1"/>
  <c r="D30" i="219"/>
  <c r="D56" i="219"/>
  <c r="D51" i="221" s="1"/>
  <c r="F105" i="219"/>
  <c r="I47" i="219"/>
  <c r="H11" i="221"/>
  <c r="H15" i="221"/>
  <c r="H10" i="221"/>
  <c r="H9" i="221"/>
  <c r="H14" i="221"/>
  <c r="H19" i="241" s="1"/>
  <c r="I64" i="221"/>
  <c r="I69" i="244" s="1"/>
  <c r="I65" i="221"/>
  <c r="I70" i="238" s="1"/>
  <c r="I63" i="221"/>
  <c r="I67" i="221"/>
  <c r="I68" i="221"/>
  <c r="I62" i="221"/>
  <c r="I66" i="221"/>
  <c r="I71" i="241" s="1"/>
  <c r="Y107" i="256" a="1"/>
  <c r="Y107" i="256" s="1"/>
  <c r="D111" i="256" a="1"/>
  <c r="D111" i="256" s="1"/>
  <c r="J107" i="256" a="1"/>
  <c r="J107" i="256" s="1"/>
  <c r="V107" i="256" a="1"/>
  <c r="V107" i="256" s="1"/>
  <c r="G105" i="219"/>
  <c r="E129" i="219"/>
  <c r="H47" i="219"/>
  <c r="G47" i="219"/>
  <c r="B119" i="219"/>
  <c r="F49" i="219"/>
  <c r="H29" i="219"/>
  <c r="H49" i="219"/>
  <c r="H56" i="219"/>
  <c r="I94" i="219"/>
  <c r="E47" i="219"/>
  <c r="I13" i="234"/>
  <c r="U46" i="256" a="1"/>
  <c r="U46" i="256" s="1"/>
  <c r="F45" i="256" a="1"/>
  <c r="F45" i="256" s="1"/>
  <c r="I46" i="256" a="1"/>
  <c r="I46" i="256" s="1"/>
  <c r="C47" i="256" a="1"/>
  <c r="C47" i="256" s="1"/>
  <c r="I14" i="221"/>
  <c r="I11" i="221"/>
  <c r="I16" i="244" s="1"/>
  <c r="I15" i="221"/>
  <c r="I20" i="238" s="1"/>
  <c r="I10" i="221"/>
  <c r="I12" i="221"/>
  <c r="I13" i="221"/>
  <c r="I18" i="247" s="1"/>
  <c r="I9" i="221"/>
  <c r="B119" i="221"/>
  <c r="B124" i="223" s="1"/>
  <c r="B120" i="221"/>
  <c r="B115" i="221"/>
  <c r="B120" i="223" s="1"/>
  <c r="B118" i="221"/>
  <c r="B123" i="223" s="1"/>
  <c r="B121" i="221"/>
  <c r="B126" i="250" s="1"/>
  <c r="B116" i="221"/>
  <c r="B117" i="221"/>
  <c r="B122" i="247" s="1"/>
  <c r="H15" i="96"/>
  <c r="H14" i="96"/>
  <c r="C56" i="219"/>
  <c r="D155" i="221"/>
  <c r="D160" i="247" s="1"/>
  <c r="D159" i="221"/>
  <c r="D161" i="221"/>
  <c r="D158" i="221"/>
  <c r="D163" i="250" s="1"/>
  <c r="D160" i="221"/>
  <c r="D156" i="221"/>
  <c r="D161" i="241" s="1"/>
  <c r="B63" i="221"/>
  <c r="B68" i="250" s="1"/>
  <c r="B65" i="221"/>
  <c r="B70" i="223" s="1"/>
  <c r="B64" i="221"/>
  <c r="B69" i="250" s="1"/>
  <c r="B68" i="221"/>
  <c r="B73" i="244" s="1"/>
  <c r="B66" i="221"/>
  <c r="B71" i="247" s="1"/>
  <c r="B62" i="221"/>
  <c r="B67" i="247" s="1"/>
  <c r="B67" i="221"/>
  <c r="B72" i="223" s="1"/>
  <c r="D115" i="221"/>
  <c r="D120" i="221"/>
  <c r="D117" i="221"/>
  <c r="D122" i="250" s="1"/>
  <c r="D121" i="221"/>
  <c r="D116" i="221"/>
  <c r="I15" i="111"/>
  <c r="I14" i="111"/>
  <c r="S109" i="256" a="1"/>
  <c r="S109" i="256" s="1"/>
  <c r="P109" i="256" a="1"/>
  <c r="P109" i="256" s="1"/>
  <c r="M109" i="256" a="1"/>
  <c r="M109" i="256" s="1"/>
  <c r="J112" i="256" a="1"/>
  <c r="J112" i="256" s="1"/>
  <c r="D109" i="256" a="1"/>
  <c r="D109" i="256" s="1"/>
  <c r="V112" i="256" a="1"/>
  <c r="V112" i="256" s="1"/>
  <c r="K29" i="26"/>
  <c r="H20" i="26"/>
  <c r="H19" i="26"/>
  <c r="G39" i="219"/>
  <c r="B39" i="219"/>
  <c r="F47" i="219"/>
  <c r="I57" i="219"/>
  <c r="B58" i="219"/>
  <c r="H58" i="219"/>
  <c r="D39" i="219"/>
  <c r="B95" i="219"/>
  <c r="H94" i="219"/>
  <c r="G38" i="219"/>
  <c r="H105" i="219"/>
  <c r="F38" i="219"/>
  <c r="B47" i="219"/>
  <c r="F58" i="219"/>
  <c r="G58" i="219"/>
  <c r="H131" i="219"/>
  <c r="H38" i="219"/>
  <c r="H15" i="111"/>
  <c r="H14" i="111"/>
  <c r="E11" i="221"/>
  <c r="E16" i="247" s="1"/>
  <c r="E15" i="221"/>
  <c r="E20" i="250" s="1"/>
  <c r="E9" i="221"/>
  <c r="E14" i="221"/>
  <c r="E10" i="221"/>
  <c r="E15" i="235" s="1"/>
  <c r="H15" i="126"/>
  <c r="H14" i="126"/>
  <c r="F31" i="219"/>
  <c r="F127" i="221" s="1"/>
  <c r="B38" i="219"/>
  <c r="I40" i="219"/>
  <c r="I56" i="219"/>
  <c r="D38" i="219"/>
  <c r="D33" i="221" s="1"/>
  <c r="I14" i="231"/>
  <c r="P110" i="256" a="1"/>
  <c r="P110" i="256" s="1"/>
  <c r="Y109" i="256" a="1"/>
  <c r="Y109" i="256" s="1"/>
  <c r="M110" i="256" a="1"/>
  <c r="M110" i="256" s="1"/>
  <c r="S110" i="256" a="1"/>
  <c r="S110" i="256" s="1"/>
  <c r="I24" i="111"/>
  <c r="H15" i="164"/>
  <c r="H14" i="164"/>
  <c r="B94" i="219"/>
  <c r="B31" i="219"/>
  <c r="G94" i="219"/>
  <c r="I31" i="219"/>
  <c r="E40" i="219"/>
  <c r="F57" i="219"/>
  <c r="G31" i="219"/>
  <c r="I12" i="246"/>
  <c r="I15" i="231"/>
  <c r="I14" i="240"/>
  <c r="I9" i="38"/>
  <c r="D9" i="243"/>
  <c r="H15" i="38"/>
  <c r="D13" i="38"/>
  <c r="H14" i="38"/>
  <c r="I13" i="38"/>
  <c r="G10" i="38"/>
  <c r="G14" i="243"/>
  <c r="H14" i="249"/>
  <c r="D14" i="38"/>
  <c r="I15" i="178"/>
  <c r="I14" i="178"/>
  <c r="I18" i="178"/>
  <c r="I15" i="192"/>
  <c r="I14" i="192"/>
  <c r="I21" i="192"/>
  <c r="G12" i="38"/>
  <c r="G11" i="38"/>
  <c r="D9" i="249"/>
  <c r="D9" i="234"/>
  <c r="H15" i="192"/>
  <c r="H14" i="192"/>
  <c r="G9" i="231"/>
  <c r="D11" i="234"/>
  <c r="D9" i="237"/>
  <c r="H15" i="178"/>
  <c r="H14" i="178"/>
  <c r="N35" i="14"/>
  <c r="N20" i="14"/>
  <c r="D14" i="220"/>
  <c r="I14" i="13"/>
  <c r="E12" i="221"/>
  <c r="E17" i="235" s="1"/>
  <c r="D118" i="221"/>
  <c r="D65" i="221"/>
  <c r="E65" i="221"/>
  <c r="D157" i="221"/>
  <c r="E42" i="220"/>
  <c r="K14" i="18"/>
  <c r="N14" i="18"/>
  <c r="I14" i="18"/>
  <c r="H14" i="18"/>
  <c r="J14" i="18"/>
  <c r="M14" i="18"/>
  <c r="L23" i="24"/>
  <c r="P11" i="24"/>
  <c r="E35" i="24"/>
  <c r="P35" i="24" s="1"/>
  <c r="N34" i="24"/>
  <c r="P34" i="24" s="1"/>
  <c r="N30" i="24"/>
  <c r="E31" i="24"/>
  <c r="E30" i="24"/>
  <c r="N27" i="24"/>
  <c r="P27" i="24" s="1"/>
  <c r="N28" i="24"/>
  <c r="P28" i="24" s="1"/>
  <c r="N29" i="24"/>
  <c r="N25" i="24"/>
  <c r="N21" i="24"/>
  <c r="E22" i="24"/>
  <c r="E18" i="24"/>
  <c r="G20" i="24" s="1"/>
  <c r="N15" i="24"/>
  <c r="P15" i="24" s="1"/>
  <c r="N16" i="24"/>
  <c r="P12" i="24"/>
  <c r="E10" i="24"/>
  <c r="L11" i="24"/>
  <c r="N31" i="24"/>
  <c r="H32" i="24"/>
  <c r="E29" i="24"/>
  <c r="K24" i="24"/>
  <c r="E24" i="24"/>
  <c r="P24" i="24" s="1"/>
  <c r="H23" i="24"/>
  <c r="P23" i="24"/>
  <c r="N19" i="24"/>
  <c r="P19" i="24" s="1"/>
  <c r="R17" i="24"/>
  <c r="H17" i="24"/>
  <c r="K12" i="24"/>
  <c r="L14" i="24" s="1"/>
  <c r="H11" i="24"/>
  <c r="H14" i="24"/>
  <c r="E13" i="24"/>
  <c r="G14" i="24" s="1"/>
  <c r="R29" i="24"/>
  <c r="E9" i="24"/>
  <c r="K20" i="24"/>
  <c r="L20" i="24" s="1"/>
  <c r="K31" i="24"/>
  <c r="E25" i="24"/>
  <c r="E32" i="24"/>
  <c r="P32" i="24" s="1"/>
  <c r="K16" i="24"/>
  <c r="L17" i="24" s="1"/>
  <c r="E16" i="24"/>
  <c r="R35" i="24"/>
  <c r="E17" i="24"/>
  <c r="P17" i="24" s="1"/>
  <c r="K34" i="24"/>
  <c r="L35" i="24" s="1"/>
  <c r="N22" i="24"/>
  <c r="H35" i="24"/>
  <c r="E33" i="24"/>
  <c r="R32" i="24"/>
  <c r="K32" i="24"/>
  <c r="E21" i="24"/>
  <c r="H26" i="24"/>
  <c r="F44" i="256" s="1" a="1"/>
  <c r="F44" i="256" s="1"/>
  <c r="K25" i="24"/>
  <c r="K29" i="24"/>
  <c r="L29" i="24" s="1"/>
  <c r="H29" i="24"/>
  <c r="N14" i="24"/>
  <c r="R14" i="24"/>
  <c r="R20" i="24"/>
  <c r="N18" i="24"/>
  <c r="R11" i="24"/>
  <c r="N10" i="24"/>
  <c r="R26" i="24"/>
  <c r="N26" i="24"/>
  <c r="G107" i="256" s="1" a="1"/>
  <c r="G107" i="256" s="1"/>
  <c r="J14" i="13"/>
  <c r="G94" i="222" l="1"/>
  <c r="H15" i="222"/>
  <c r="B94" i="222"/>
  <c r="B99" i="248" s="1"/>
  <c r="H25" i="222"/>
  <c r="C159" i="222"/>
  <c r="C164" i="224" s="1"/>
  <c r="G95" i="222"/>
  <c r="H107" i="221"/>
  <c r="H112" i="223" s="1"/>
  <c r="B24" i="222"/>
  <c r="B29" i="224" s="1"/>
  <c r="G92" i="222"/>
  <c r="G97" i="224" s="1"/>
  <c r="B22" i="222"/>
  <c r="B27" i="242" s="1"/>
  <c r="H21" i="222"/>
  <c r="G97" i="222"/>
  <c r="G102" i="224" s="1"/>
  <c r="B93" i="222"/>
  <c r="B98" i="224" s="1"/>
  <c r="B14" i="238"/>
  <c r="B14" i="232"/>
  <c r="G98" i="222"/>
  <c r="G103" i="224" s="1"/>
  <c r="G93" i="222"/>
  <c r="H22" i="222"/>
  <c r="B23" i="222"/>
  <c r="B28" i="245" s="1"/>
  <c r="H19" i="222"/>
  <c r="H24" i="224" s="1"/>
  <c r="B19" i="222"/>
  <c r="B25" i="222"/>
  <c r="B30" i="251" s="1"/>
  <c r="H24" i="222"/>
  <c r="H29" i="233" s="1"/>
  <c r="C43" i="221"/>
  <c r="C48" i="247" s="1"/>
  <c r="C156" i="222"/>
  <c r="C161" i="251" s="1"/>
  <c r="D24" i="221"/>
  <c r="D19" i="221"/>
  <c r="D24" i="238" s="1"/>
  <c r="D25" i="221"/>
  <c r="D30" i="250" s="1"/>
  <c r="D23" i="221"/>
  <c r="D28" i="223" s="1"/>
  <c r="D22" i="221"/>
  <c r="D27" i="241" s="1"/>
  <c r="B50" i="221"/>
  <c r="B55" i="223" s="1"/>
  <c r="E76" i="221"/>
  <c r="E81" i="244" s="1"/>
  <c r="E77" i="221"/>
  <c r="E82" i="238" s="1"/>
  <c r="G145" i="222"/>
  <c r="G150" i="239" s="1"/>
  <c r="I105" i="222"/>
  <c r="I110" i="245" s="1"/>
  <c r="F76" i="222"/>
  <c r="F81" i="224" s="1"/>
  <c r="I121" i="221"/>
  <c r="I126" i="244" s="1"/>
  <c r="D163" i="241"/>
  <c r="I116" i="221"/>
  <c r="I121" i="244" s="1"/>
  <c r="D163" i="247"/>
  <c r="F103" i="222"/>
  <c r="F108" i="224" s="1"/>
  <c r="F105" i="222"/>
  <c r="B123" i="235"/>
  <c r="H9" i="222"/>
  <c r="H14" i="245" s="1"/>
  <c r="F98" i="221"/>
  <c r="F103" i="244" s="1"/>
  <c r="B95" i="222"/>
  <c r="B100" i="239" s="1"/>
  <c r="B145" i="221"/>
  <c r="B150" i="250" s="1"/>
  <c r="G141" i="222"/>
  <c r="G146" i="224" s="1"/>
  <c r="E19" i="222"/>
  <c r="E24" i="233" s="1"/>
  <c r="B96" i="222"/>
  <c r="B101" i="248" s="1"/>
  <c r="B98" i="222"/>
  <c r="B103" i="248" s="1"/>
  <c r="F22" i="221"/>
  <c r="F27" i="244" s="1"/>
  <c r="F49" i="221"/>
  <c r="F54" i="232" s="1"/>
  <c r="B92" i="222"/>
  <c r="B97" i="236" s="1"/>
  <c r="D163" i="238"/>
  <c r="I108" i="222"/>
  <c r="I113" i="239" s="1"/>
  <c r="C31" i="222"/>
  <c r="C36" i="248" s="1"/>
  <c r="E45" i="222"/>
  <c r="E50" i="224" s="1"/>
  <c r="B16" i="238"/>
  <c r="I83" i="222"/>
  <c r="I88" i="251" s="1"/>
  <c r="B150" i="221"/>
  <c r="B155" i="232" s="1"/>
  <c r="C93" i="221"/>
  <c r="C98" i="223" s="1"/>
  <c r="B149" i="221"/>
  <c r="B154" i="247" s="1"/>
  <c r="C96" i="221"/>
  <c r="C101" i="223" s="1"/>
  <c r="B151" i="221"/>
  <c r="B156" i="238" s="1"/>
  <c r="C92" i="221"/>
  <c r="C97" i="232" s="1"/>
  <c r="B146" i="221"/>
  <c r="B151" i="244" s="1"/>
  <c r="C95" i="221"/>
  <c r="C100" i="223" s="1"/>
  <c r="B120" i="247"/>
  <c r="B148" i="221"/>
  <c r="B153" i="250" s="1"/>
  <c r="I53" i="222"/>
  <c r="I58" i="251" s="1"/>
  <c r="D157" i="222"/>
  <c r="D162" i="251" s="1"/>
  <c r="B16" i="235"/>
  <c r="I121" i="222"/>
  <c r="I126" i="239" s="1"/>
  <c r="I119" i="222"/>
  <c r="I124" i="242" s="1"/>
  <c r="I32" i="221"/>
  <c r="I37" i="238" s="1"/>
  <c r="I33" i="221"/>
  <c r="I38" i="235" s="1"/>
  <c r="F141" i="221"/>
  <c r="F146" i="235" s="1"/>
  <c r="F53" i="221"/>
  <c r="F58" i="238" s="1"/>
  <c r="G104" i="222"/>
  <c r="F50" i="221"/>
  <c r="F55" i="223" s="1"/>
  <c r="B105" i="222"/>
  <c r="B110" i="251" s="1"/>
  <c r="B123" i="247"/>
  <c r="G66" i="222"/>
  <c r="F67" i="221"/>
  <c r="F72" i="241" s="1"/>
  <c r="F55" i="221"/>
  <c r="F60" i="223" s="1"/>
  <c r="E78" i="221"/>
  <c r="E83" i="247" s="1"/>
  <c r="I115" i="222"/>
  <c r="I120" i="242" s="1"/>
  <c r="D137" i="222"/>
  <c r="D142" i="251" s="1"/>
  <c r="E72" i="221"/>
  <c r="E77" i="247" s="1"/>
  <c r="B29" i="222"/>
  <c r="B34" i="239" s="1"/>
  <c r="I117" i="222"/>
  <c r="I122" i="245" s="1"/>
  <c r="H20" i="13"/>
  <c r="E43" i="222"/>
  <c r="C40" i="221"/>
  <c r="C45" i="223" s="1"/>
  <c r="C158" i="222"/>
  <c r="C163" i="248" s="1"/>
  <c r="C138" i="222"/>
  <c r="C143" i="224" s="1"/>
  <c r="C42" i="221"/>
  <c r="C47" i="232" s="1"/>
  <c r="G39" i="222"/>
  <c r="G44" i="239" s="1"/>
  <c r="C155" i="222"/>
  <c r="C160" i="251" s="1"/>
  <c r="B104" i="221"/>
  <c r="B109" i="223" s="1"/>
  <c r="B123" i="238"/>
  <c r="I139" i="222"/>
  <c r="I144" i="242" s="1"/>
  <c r="F106" i="222"/>
  <c r="F111" i="236" s="1"/>
  <c r="I34" i="221"/>
  <c r="I39" i="241" s="1"/>
  <c r="C157" i="222"/>
  <c r="C162" i="248" s="1"/>
  <c r="F104" i="222"/>
  <c r="H10" i="222"/>
  <c r="H15" i="236" s="1"/>
  <c r="I30" i="221"/>
  <c r="I35" i="235" s="1"/>
  <c r="F107" i="222"/>
  <c r="F112" i="224" s="1"/>
  <c r="H12" i="222"/>
  <c r="I35" i="221"/>
  <c r="I40" i="238" s="1"/>
  <c r="G102" i="222"/>
  <c r="G107" i="248" s="1"/>
  <c r="F145" i="222"/>
  <c r="F150" i="248" s="1"/>
  <c r="I31" i="221"/>
  <c r="I36" i="241" s="1"/>
  <c r="I120" i="222"/>
  <c r="I125" i="242" s="1"/>
  <c r="I116" i="222"/>
  <c r="I121" i="236" s="1"/>
  <c r="G97" i="239"/>
  <c r="F21" i="221"/>
  <c r="F26" i="223" s="1"/>
  <c r="B123" i="241"/>
  <c r="C33" i="222"/>
  <c r="C38" i="236" s="1"/>
  <c r="F53" i="222"/>
  <c r="F58" i="251" s="1"/>
  <c r="D159" i="222"/>
  <c r="D164" i="224" s="1"/>
  <c r="B123" i="244"/>
  <c r="I127" i="222"/>
  <c r="I132" i="251" s="1"/>
  <c r="I106" i="222"/>
  <c r="I111" i="236" s="1"/>
  <c r="G42" i="222"/>
  <c r="G47" i="251" s="1"/>
  <c r="F25" i="221"/>
  <c r="F30" i="223" s="1"/>
  <c r="I104" i="222"/>
  <c r="I109" i="233" s="1"/>
  <c r="G40" i="222"/>
  <c r="G45" i="239" s="1"/>
  <c r="F23" i="221"/>
  <c r="F28" i="250" s="1"/>
  <c r="B33" i="222"/>
  <c r="B38" i="248" s="1"/>
  <c r="I107" i="222"/>
  <c r="I112" i="233" s="1"/>
  <c r="F24" i="221"/>
  <c r="F29" i="241" s="1"/>
  <c r="B35" i="222"/>
  <c r="B40" i="224" s="1"/>
  <c r="B31" i="222"/>
  <c r="B36" i="224" s="1"/>
  <c r="G64" i="222"/>
  <c r="G69" i="242" s="1"/>
  <c r="I103" i="222"/>
  <c r="I108" i="239" s="1"/>
  <c r="B85" i="222"/>
  <c r="B90" i="239" s="1"/>
  <c r="F45" i="222"/>
  <c r="F50" i="224" s="1"/>
  <c r="G116" i="222"/>
  <c r="G121" i="224" s="1"/>
  <c r="C34" i="222"/>
  <c r="C39" i="224" s="1"/>
  <c r="D160" i="222"/>
  <c r="D165" i="245" s="1"/>
  <c r="G86" i="222"/>
  <c r="C32" i="222"/>
  <c r="C37" i="224" s="1"/>
  <c r="D158" i="222"/>
  <c r="D163" i="251" s="1"/>
  <c r="G85" i="222"/>
  <c r="G90" i="251" s="1"/>
  <c r="C30" i="222"/>
  <c r="C35" i="224" s="1"/>
  <c r="F52" i="222"/>
  <c r="B74" i="221"/>
  <c r="B79" i="235" s="1"/>
  <c r="D156" i="222"/>
  <c r="D161" i="233" s="1"/>
  <c r="C29" i="222"/>
  <c r="C34" i="236" s="1"/>
  <c r="F49" i="222"/>
  <c r="F54" i="242" s="1"/>
  <c r="B76" i="221"/>
  <c r="B81" i="232" s="1"/>
  <c r="D155" i="222"/>
  <c r="D160" i="224" s="1"/>
  <c r="B123" i="232"/>
  <c r="F55" i="222"/>
  <c r="F60" i="242" s="1"/>
  <c r="B83" i="250"/>
  <c r="B83" i="247"/>
  <c r="B110" i="247"/>
  <c r="B110" i="244"/>
  <c r="C136" i="222"/>
  <c r="C141" i="251" s="1"/>
  <c r="C135" i="222"/>
  <c r="C140" i="224" s="1"/>
  <c r="D64" i="222"/>
  <c r="D69" i="224" s="1"/>
  <c r="B69" i="241"/>
  <c r="B123" i="250"/>
  <c r="B14" i="241"/>
  <c r="I107" i="248"/>
  <c r="C141" i="222"/>
  <c r="C146" i="224" s="1"/>
  <c r="H20" i="222"/>
  <c r="H14" i="222"/>
  <c r="H19" i="242" s="1"/>
  <c r="D67" i="222"/>
  <c r="D72" i="248" s="1"/>
  <c r="G10" i="222"/>
  <c r="G15" i="224" s="1"/>
  <c r="D131" i="222"/>
  <c r="D136" i="251" s="1"/>
  <c r="G141" i="221"/>
  <c r="G146" i="247" s="1"/>
  <c r="I146" i="221"/>
  <c r="I151" i="250" s="1"/>
  <c r="I107" i="239"/>
  <c r="B19" i="250"/>
  <c r="B14" i="244"/>
  <c r="C137" i="222"/>
  <c r="C142" i="251" s="1"/>
  <c r="H136" i="222"/>
  <c r="H141" i="245" s="1"/>
  <c r="H13" i="222"/>
  <c r="D62" i="222"/>
  <c r="D67" i="251" s="1"/>
  <c r="G14" i="222"/>
  <c r="G19" i="224" s="1"/>
  <c r="D128" i="222"/>
  <c r="D133" i="224" s="1"/>
  <c r="M14" i="13"/>
  <c r="M19" i="13" s="1"/>
  <c r="G54" i="222"/>
  <c r="G59" i="224" s="1"/>
  <c r="H140" i="222"/>
  <c r="H145" i="242" s="1"/>
  <c r="D65" i="222"/>
  <c r="D70" i="251" s="1"/>
  <c r="I107" i="236"/>
  <c r="B19" i="247"/>
  <c r="B14" i="247"/>
  <c r="D140" i="222"/>
  <c r="D145" i="251" s="1"/>
  <c r="F151" i="222"/>
  <c r="F156" i="248" s="1"/>
  <c r="B103" i="221"/>
  <c r="B108" i="247" s="1"/>
  <c r="H141" i="222"/>
  <c r="H146" i="233" s="1"/>
  <c r="B73" i="221"/>
  <c r="B78" i="232" s="1"/>
  <c r="G9" i="222"/>
  <c r="G14" i="224" s="1"/>
  <c r="D126" i="222"/>
  <c r="G12" i="222"/>
  <c r="D127" i="222"/>
  <c r="D132" i="224" s="1"/>
  <c r="B14" i="223"/>
  <c r="B14" i="250"/>
  <c r="D138" i="222"/>
  <c r="D143" i="233" s="1"/>
  <c r="F149" i="222"/>
  <c r="B108" i="221"/>
  <c r="B113" i="244" s="1"/>
  <c r="B135" i="222"/>
  <c r="B140" i="233" s="1"/>
  <c r="H139" i="222"/>
  <c r="G151" i="221"/>
  <c r="G156" i="241" s="1"/>
  <c r="B77" i="221"/>
  <c r="B82" i="250" s="1"/>
  <c r="G15" i="222"/>
  <c r="G20" i="224" s="1"/>
  <c r="F86" i="222"/>
  <c r="B14" i="235"/>
  <c r="B152" i="250"/>
  <c r="D136" i="222"/>
  <c r="D141" i="224" s="1"/>
  <c r="F147" i="222"/>
  <c r="B107" i="221"/>
  <c r="B112" i="244" s="1"/>
  <c r="I50" i="222"/>
  <c r="I55" i="233" s="1"/>
  <c r="H137" i="222"/>
  <c r="G148" i="221"/>
  <c r="G153" i="244" s="1"/>
  <c r="B75" i="221"/>
  <c r="B80" i="250" s="1"/>
  <c r="G13" i="222"/>
  <c r="C139" i="222"/>
  <c r="C144" i="239" s="1"/>
  <c r="B72" i="244"/>
  <c r="D135" i="222"/>
  <c r="D140" i="248" s="1"/>
  <c r="F150" i="222"/>
  <c r="F155" i="224" s="1"/>
  <c r="B106" i="221"/>
  <c r="B111" i="250" s="1"/>
  <c r="I52" i="222"/>
  <c r="I57" i="239" s="1"/>
  <c r="F54" i="222"/>
  <c r="F59" i="224" s="1"/>
  <c r="D146" i="221"/>
  <c r="D151" i="232" s="1"/>
  <c r="B72" i="221"/>
  <c r="B77" i="223" s="1"/>
  <c r="I51" i="222"/>
  <c r="I56" i="248" s="1"/>
  <c r="I150" i="221"/>
  <c r="I155" i="238" s="1"/>
  <c r="D141" i="222"/>
  <c r="D146" i="224" s="1"/>
  <c r="F148" i="222"/>
  <c r="F153" i="239" s="1"/>
  <c r="B102" i="221"/>
  <c r="B107" i="223" s="1"/>
  <c r="I49" i="222"/>
  <c r="I54" i="224" s="1"/>
  <c r="B20" i="222"/>
  <c r="B25" i="224" s="1"/>
  <c r="I55" i="222"/>
  <c r="I60" i="239" s="1"/>
  <c r="F50" i="222"/>
  <c r="F55" i="224" s="1"/>
  <c r="C160" i="222"/>
  <c r="C165" i="224" s="1"/>
  <c r="G87" i="222"/>
  <c r="G92" i="239" s="1"/>
  <c r="B20" i="223"/>
  <c r="B16" i="247"/>
  <c r="I149" i="221"/>
  <c r="I154" i="223" s="1"/>
  <c r="F135" i="222"/>
  <c r="F140" i="233" s="1"/>
  <c r="I31" i="222"/>
  <c r="I36" i="251" s="1"/>
  <c r="B20" i="244"/>
  <c r="I145" i="221"/>
  <c r="I150" i="241" s="1"/>
  <c r="F139" i="222"/>
  <c r="B49" i="221"/>
  <c r="B54" i="247" s="1"/>
  <c r="G138" i="222"/>
  <c r="G143" i="239" s="1"/>
  <c r="F62" i="221"/>
  <c r="F67" i="223" s="1"/>
  <c r="B35" i="245"/>
  <c r="B35" i="236"/>
  <c r="B35" i="233"/>
  <c r="G54" i="241"/>
  <c r="G54" i="247"/>
  <c r="G54" i="244"/>
  <c r="G54" i="250"/>
  <c r="C74" i="221"/>
  <c r="C79" i="232" s="1"/>
  <c r="C75" i="221"/>
  <c r="C80" i="247" s="1"/>
  <c r="C76" i="221"/>
  <c r="C81" i="223" s="1"/>
  <c r="C78" i="221"/>
  <c r="C83" i="241" s="1"/>
  <c r="C77" i="221"/>
  <c r="C82" i="241" s="1"/>
  <c r="C72" i="221"/>
  <c r="C77" i="244" s="1"/>
  <c r="C24" i="222"/>
  <c r="C29" i="224" s="1"/>
  <c r="C21" i="222"/>
  <c r="C26" i="239" s="1"/>
  <c r="C23" i="222"/>
  <c r="C28" i="224" s="1"/>
  <c r="C20" i="222"/>
  <c r="C25" i="222"/>
  <c r="C30" i="224" s="1"/>
  <c r="C19" i="222"/>
  <c r="C24" i="251" s="1"/>
  <c r="C22" i="222"/>
  <c r="C27" i="242" s="1"/>
  <c r="E27" i="251"/>
  <c r="E27" i="242"/>
  <c r="E27" i="239"/>
  <c r="B72" i="247"/>
  <c r="F135" i="221"/>
  <c r="F140" i="241" s="1"/>
  <c r="F108" i="222"/>
  <c r="F113" i="251" s="1"/>
  <c r="H45" i="222"/>
  <c r="H50" i="224" s="1"/>
  <c r="G44" i="222"/>
  <c r="G49" i="251" s="1"/>
  <c r="E20" i="222"/>
  <c r="F64" i="221"/>
  <c r="F69" i="223" s="1"/>
  <c r="F72" i="222"/>
  <c r="F77" i="224" s="1"/>
  <c r="E139" i="222"/>
  <c r="G105" i="222"/>
  <c r="D43" i="222"/>
  <c r="D48" i="245" s="1"/>
  <c r="B83" i="223"/>
  <c r="F15" i="235"/>
  <c r="B106" i="222"/>
  <c r="B111" i="224" s="1"/>
  <c r="G119" i="222"/>
  <c r="E41" i="222"/>
  <c r="E73" i="222"/>
  <c r="F95" i="222"/>
  <c r="F100" i="224" s="1"/>
  <c r="I10" i="222"/>
  <c r="I15" i="245" s="1"/>
  <c r="G93" i="221"/>
  <c r="G98" i="241" s="1"/>
  <c r="H128" i="221"/>
  <c r="H133" i="247" s="1"/>
  <c r="C51" i="222"/>
  <c r="C56" i="251" s="1"/>
  <c r="D73" i="222"/>
  <c r="B83" i="232"/>
  <c r="F15" i="223"/>
  <c r="B104" i="222"/>
  <c r="B109" i="251" s="1"/>
  <c r="G117" i="222"/>
  <c r="G122" i="239" s="1"/>
  <c r="E44" i="222"/>
  <c r="E49" i="242" s="1"/>
  <c r="G50" i="221"/>
  <c r="G55" i="250" s="1"/>
  <c r="F93" i="222"/>
  <c r="F98" i="251" s="1"/>
  <c r="G151" i="222"/>
  <c r="G156" i="233" s="1"/>
  <c r="I14" i="222"/>
  <c r="I19" i="239" s="1"/>
  <c r="H129" i="221"/>
  <c r="H134" i="235" s="1"/>
  <c r="C147" i="222"/>
  <c r="C152" i="236" s="1"/>
  <c r="E120" i="222"/>
  <c r="E125" i="239" s="1"/>
  <c r="H88" i="222"/>
  <c r="H93" i="224" s="1"/>
  <c r="B83" i="235"/>
  <c r="B102" i="222"/>
  <c r="B107" i="251" s="1"/>
  <c r="G118" i="222"/>
  <c r="H87" i="221"/>
  <c r="H92" i="241" s="1"/>
  <c r="E42" i="222"/>
  <c r="E47" i="248" s="1"/>
  <c r="G55" i="221"/>
  <c r="G60" i="250" s="1"/>
  <c r="F92" i="222"/>
  <c r="F97" i="251" s="1"/>
  <c r="G149" i="222"/>
  <c r="I9" i="222"/>
  <c r="I14" i="251" s="1"/>
  <c r="C150" i="222"/>
  <c r="C155" i="224" s="1"/>
  <c r="E116" i="222"/>
  <c r="E121" i="248" s="1"/>
  <c r="H85" i="222"/>
  <c r="H90" i="251" s="1"/>
  <c r="D163" i="223"/>
  <c r="I88" i="221"/>
  <c r="I93" i="244" s="1"/>
  <c r="B20" i="233"/>
  <c r="B98" i="242"/>
  <c r="B17" i="223"/>
  <c r="G137" i="222"/>
  <c r="D150" i="221"/>
  <c r="D155" i="241" s="1"/>
  <c r="I83" i="221"/>
  <c r="I88" i="250" s="1"/>
  <c r="B98" i="248"/>
  <c r="B107" i="222"/>
  <c r="B112" i="239" s="1"/>
  <c r="G115" i="222"/>
  <c r="G120" i="224" s="1"/>
  <c r="B98" i="221"/>
  <c r="B103" i="241" s="1"/>
  <c r="I82" i="221"/>
  <c r="I87" i="238" s="1"/>
  <c r="B34" i="222"/>
  <c r="B39" i="224" s="1"/>
  <c r="B103" i="222"/>
  <c r="B108" i="251" s="1"/>
  <c r="G120" i="222"/>
  <c r="G125" i="224" s="1"/>
  <c r="E75" i="221"/>
  <c r="B32" i="222"/>
  <c r="B37" i="242" s="1"/>
  <c r="E75" i="222"/>
  <c r="E80" i="239" s="1"/>
  <c r="F97" i="222"/>
  <c r="F102" i="251" s="1"/>
  <c r="I12" i="222"/>
  <c r="I17" i="245" s="1"/>
  <c r="G95" i="221"/>
  <c r="G100" i="223" s="1"/>
  <c r="C53" i="222"/>
  <c r="C58" i="242" s="1"/>
  <c r="E82" i="232"/>
  <c r="B83" i="238"/>
  <c r="B17" i="244"/>
  <c r="H83" i="221"/>
  <c r="H88" i="250" s="1"/>
  <c r="E40" i="222"/>
  <c r="E45" i="233" s="1"/>
  <c r="G53" i="221"/>
  <c r="G58" i="247" s="1"/>
  <c r="F98" i="222"/>
  <c r="F103" i="248" s="1"/>
  <c r="G147" i="222"/>
  <c r="I15" i="222"/>
  <c r="I20" i="233" s="1"/>
  <c r="D95" i="221"/>
  <c r="D100" i="223" s="1"/>
  <c r="E25" i="222"/>
  <c r="E30" i="236" s="1"/>
  <c r="C148" i="222"/>
  <c r="C153" i="224" s="1"/>
  <c r="E115" i="222"/>
  <c r="E120" i="224" s="1"/>
  <c r="H82" i="222"/>
  <c r="H87" i="242" s="1"/>
  <c r="N14" i="13"/>
  <c r="N20" i="13" s="1"/>
  <c r="E82" i="223"/>
  <c r="B83" i="241"/>
  <c r="B17" i="247"/>
  <c r="H88" i="221"/>
  <c r="H93" i="250" s="1"/>
  <c r="G54" i="221"/>
  <c r="G59" i="223" s="1"/>
  <c r="F96" i="222"/>
  <c r="G150" i="222"/>
  <c r="G155" i="251" s="1"/>
  <c r="I13" i="222"/>
  <c r="I18" i="224" s="1"/>
  <c r="E23" i="222"/>
  <c r="E28" i="224" s="1"/>
  <c r="D92" i="222"/>
  <c r="D97" i="242" s="1"/>
  <c r="F64" i="222"/>
  <c r="F69" i="248" s="1"/>
  <c r="G21" i="222"/>
  <c r="C15" i="221"/>
  <c r="C20" i="235" s="1"/>
  <c r="B83" i="244"/>
  <c r="B17" i="250"/>
  <c r="E69" i="223"/>
  <c r="H85" i="221"/>
  <c r="H90" i="250" s="1"/>
  <c r="I84" i="222"/>
  <c r="I89" i="245" s="1"/>
  <c r="G148" i="222"/>
  <c r="G153" i="224" s="1"/>
  <c r="E55" i="221"/>
  <c r="E60" i="247" s="1"/>
  <c r="G43" i="222"/>
  <c r="E21" i="222"/>
  <c r="E26" i="224" s="1"/>
  <c r="E14" i="222"/>
  <c r="E19" i="239" s="1"/>
  <c r="D98" i="222"/>
  <c r="D103" i="224" s="1"/>
  <c r="F65" i="222"/>
  <c r="G23" i="222"/>
  <c r="G28" i="224" s="1"/>
  <c r="C14" i="221"/>
  <c r="C19" i="223" s="1"/>
  <c r="I87" i="222"/>
  <c r="I92" i="248" s="1"/>
  <c r="F140" i="221"/>
  <c r="F145" i="223" s="1"/>
  <c r="E53" i="221"/>
  <c r="E58" i="241" s="1"/>
  <c r="G41" i="222"/>
  <c r="E24" i="222"/>
  <c r="E29" i="242" s="1"/>
  <c r="H148" i="222"/>
  <c r="H153" i="233" s="1"/>
  <c r="F77" i="222"/>
  <c r="F82" i="224" s="1"/>
  <c r="D96" i="222"/>
  <c r="D101" i="236" s="1"/>
  <c r="G22" i="222"/>
  <c r="G27" i="239" s="1"/>
  <c r="C9" i="221"/>
  <c r="H145" i="222"/>
  <c r="H150" i="239" s="1"/>
  <c r="F75" i="222"/>
  <c r="F80" i="251" s="1"/>
  <c r="E140" i="222"/>
  <c r="E145" i="236" s="1"/>
  <c r="G19" i="222"/>
  <c r="G24" i="224" s="1"/>
  <c r="D45" i="222"/>
  <c r="D50" i="224" s="1"/>
  <c r="H107" i="245"/>
  <c r="H107" i="236"/>
  <c r="H107" i="248"/>
  <c r="H107" i="242"/>
  <c r="B100" i="244"/>
  <c r="B100" i="238"/>
  <c r="B100" i="241"/>
  <c r="B100" i="247"/>
  <c r="B100" i="250"/>
  <c r="C132" i="232"/>
  <c r="C132" i="235"/>
  <c r="B20" i="250"/>
  <c r="E34" i="222"/>
  <c r="E39" i="239" s="1"/>
  <c r="E32" i="222"/>
  <c r="E37" i="245" s="1"/>
  <c r="B20" i="241"/>
  <c r="D102" i="221"/>
  <c r="D107" i="238" s="1"/>
  <c r="I30" i="222"/>
  <c r="I35" i="245" s="1"/>
  <c r="F22" i="222"/>
  <c r="F27" i="242" s="1"/>
  <c r="B27" i="245"/>
  <c r="B72" i="235"/>
  <c r="F107" i="233"/>
  <c r="F140" i="222"/>
  <c r="F145" i="224" s="1"/>
  <c r="B53" i="221"/>
  <c r="B58" i="247" s="1"/>
  <c r="I35" i="222"/>
  <c r="I40" i="233" s="1"/>
  <c r="F19" i="222"/>
  <c r="F24" i="224" s="1"/>
  <c r="E72" i="223"/>
  <c r="B72" i="250"/>
  <c r="B19" i="241"/>
  <c r="B17" i="235"/>
  <c r="B18" i="247"/>
  <c r="B18" i="223"/>
  <c r="B19" i="238"/>
  <c r="B20" i="235"/>
  <c r="B17" i="238"/>
  <c r="B72" i="238"/>
  <c r="B18" i="250"/>
  <c r="B19" i="223"/>
  <c r="B19" i="244"/>
  <c r="B20" i="238"/>
  <c r="B17" i="241"/>
  <c r="B72" i="241"/>
  <c r="G54" i="223"/>
  <c r="H108" i="221"/>
  <c r="H113" i="223" s="1"/>
  <c r="F138" i="222"/>
  <c r="F143" i="224" s="1"/>
  <c r="B55" i="221"/>
  <c r="B60" i="238" s="1"/>
  <c r="I33" i="222"/>
  <c r="I38" i="251" s="1"/>
  <c r="H135" i="222"/>
  <c r="H140" i="239" s="1"/>
  <c r="C83" i="221"/>
  <c r="C88" i="232" s="1"/>
  <c r="D160" i="223"/>
  <c r="F74" i="221"/>
  <c r="F79" i="244" s="1"/>
  <c r="B110" i="250"/>
  <c r="E68" i="241"/>
  <c r="G54" i="235"/>
  <c r="B96" i="221"/>
  <c r="B101" i="250" s="1"/>
  <c r="H136" i="221"/>
  <c r="H141" i="250" s="1"/>
  <c r="D151" i="221"/>
  <c r="D156" i="223" s="1"/>
  <c r="E32" i="221"/>
  <c r="E37" i="247" s="1"/>
  <c r="H135" i="221"/>
  <c r="H140" i="244" s="1"/>
  <c r="E72" i="250"/>
  <c r="E68" i="223"/>
  <c r="G54" i="238"/>
  <c r="C128" i="221"/>
  <c r="C133" i="223" s="1"/>
  <c r="B94" i="221"/>
  <c r="B99" i="247" s="1"/>
  <c r="F72" i="221"/>
  <c r="F77" i="223" s="1"/>
  <c r="H106" i="222"/>
  <c r="H111" i="224" s="1"/>
  <c r="D148" i="221"/>
  <c r="D153" i="223" s="1"/>
  <c r="B21" i="221"/>
  <c r="B26" i="223" s="1"/>
  <c r="H140" i="221"/>
  <c r="H145" i="250" s="1"/>
  <c r="E68" i="238"/>
  <c r="C131" i="221"/>
  <c r="C136" i="223" s="1"/>
  <c r="B93" i="221"/>
  <c r="B98" i="250" s="1"/>
  <c r="F77" i="221"/>
  <c r="H104" i="222"/>
  <c r="H95" i="221"/>
  <c r="H100" i="247" s="1"/>
  <c r="D147" i="221"/>
  <c r="D152" i="241" s="1"/>
  <c r="B20" i="221"/>
  <c r="B25" i="232" s="1"/>
  <c r="C146" i="222"/>
  <c r="C151" i="224" s="1"/>
  <c r="E68" i="232"/>
  <c r="B18" i="235"/>
  <c r="C130" i="221"/>
  <c r="C135" i="250" s="1"/>
  <c r="I148" i="221"/>
  <c r="I153" i="238" s="1"/>
  <c r="B92" i="221"/>
  <c r="B97" i="223" s="1"/>
  <c r="D108" i="221"/>
  <c r="D113" i="223" s="1"/>
  <c r="D44" i="221"/>
  <c r="D49" i="223" s="1"/>
  <c r="H108" i="222"/>
  <c r="H113" i="224" s="1"/>
  <c r="H97" i="221"/>
  <c r="H102" i="223" s="1"/>
  <c r="D145" i="221"/>
  <c r="D150" i="238" s="1"/>
  <c r="C146" i="221"/>
  <c r="C151" i="232" s="1"/>
  <c r="B27" i="236"/>
  <c r="B18" i="232"/>
  <c r="C129" i="221"/>
  <c r="C134" i="238" s="1"/>
  <c r="I147" i="221"/>
  <c r="I152" i="238" s="1"/>
  <c r="B97" i="221"/>
  <c r="B102" i="232" s="1"/>
  <c r="D106" i="221"/>
  <c r="D111" i="223" s="1"/>
  <c r="D42" i="221"/>
  <c r="D47" i="223" s="1"/>
  <c r="H107" i="222"/>
  <c r="H112" i="251" s="1"/>
  <c r="H98" i="221"/>
  <c r="H103" i="223" s="1"/>
  <c r="C151" i="221"/>
  <c r="C156" i="223" s="1"/>
  <c r="F75" i="221"/>
  <c r="F80" i="223" s="1"/>
  <c r="D104" i="221"/>
  <c r="D109" i="241" s="1"/>
  <c r="B71" i="250"/>
  <c r="B18" i="241"/>
  <c r="C125" i="221"/>
  <c r="C130" i="247" s="1"/>
  <c r="I16" i="247"/>
  <c r="D103" i="221"/>
  <c r="D108" i="250" s="1"/>
  <c r="I34" i="222"/>
  <c r="I39" i="236" s="1"/>
  <c r="H105" i="222"/>
  <c r="C149" i="221"/>
  <c r="C154" i="238" s="1"/>
  <c r="B20" i="247"/>
  <c r="E72" i="241"/>
  <c r="B27" i="233"/>
  <c r="B19" i="235"/>
  <c r="B72" i="232"/>
  <c r="B18" i="238"/>
  <c r="D105" i="221"/>
  <c r="D110" i="238" s="1"/>
  <c r="I29" i="222"/>
  <c r="I34" i="248" s="1"/>
  <c r="H103" i="222"/>
  <c r="H108" i="245" s="1"/>
  <c r="F23" i="222"/>
  <c r="F28" i="224" s="1"/>
  <c r="C148" i="221"/>
  <c r="C153" i="238" s="1"/>
  <c r="I24" i="221"/>
  <c r="I29" i="235" s="1"/>
  <c r="F21" i="222"/>
  <c r="F26" i="236" s="1"/>
  <c r="C33" i="221"/>
  <c r="C38" i="247" s="1"/>
  <c r="F160" i="222"/>
  <c r="F165" i="248" s="1"/>
  <c r="H83" i="222"/>
  <c r="H88" i="251" s="1"/>
  <c r="C99" i="241"/>
  <c r="C99" i="244"/>
  <c r="C99" i="235"/>
  <c r="C99" i="250"/>
  <c r="C99" i="223"/>
  <c r="C99" i="238"/>
  <c r="C44" i="250"/>
  <c r="C44" i="244"/>
  <c r="E133" i="250"/>
  <c r="E133" i="238"/>
  <c r="E133" i="223"/>
  <c r="E133" i="247"/>
  <c r="E133" i="244"/>
  <c r="E133" i="241"/>
  <c r="E133" i="232"/>
  <c r="E133" i="235"/>
  <c r="C92" i="232"/>
  <c r="C92" i="223"/>
  <c r="F83" i="241"/>
  <c r="F83" i="223"/>
  <c r="E55" i="247"/>
  <c r="E55" i="244"/>
  <c r="E55" i="238"/>
  <c r="E55" i="241"/>
  <c r="E55" i="223"/>
  <c r="E55" i="232"/>
  <c r="E55" i="235"/>
  <c r="E55" i="250"/>
  <c r="C73" i="222"/>
  <c r="C78" i="222"/>
  <c r="C83" i="251" s="1"/>
  <c r="C72" i="222"/>
  <c r="C77" i="245" s="1"/>
  <c r="D79" i="239"/>
  <c r="D79" i="251"/>
  <c r="D79" i="224"/>
  <c r="D79" i="248"/>
  <c r="D79" i="233"/>
  <c r="D79" i="245"/>
  <c r="D79" i="236"/>
  <c r="D79" i="242"/>
  <c r="E20" i="224"/>
  <c r="E20" i="242"/>
  <c r="H54" i="245"/>
  <c r="H54" i="242"/>
  <c r="H54" i="251"/>
  <c r="E122" i="224"/>
  <c r="E122" i="248"/>
  <c r="E122" i="245"/>
  <c r="E122" i="242"/>
  <c r="E122" i="239"/>
  <c r="E122" i="236"/>
  <c r="E122" i="233"/>
  <c r="E122" i="251"/>
  <c r="C154" i="233"/>
  <c r="C154" i="245"/>
  <c r="C154" i="251"/>
  <c r="C154" i="224"/>
  <c r="C154" i="242"/>
  <c r="D152" i="251"/>
  <c r="D152" i="236"/>
  <c r="D152" i="224"/>
  <c r="D152" i="242"/>
  <c r="D152" i="248"/>
  <c r="D152" i="233"/>
  <c r="F19" i="247"/>
  <c r="F63" i="222"/>
  <c r="F68" i="251" s="1"/>
  <c r="E50" i="245"/>
  <c r="B73" i="247"/>
  <c r="I125" i="222"/>
  <c r="I130" i="245" s="1"/>
  <c r="I159" i="221"/>
  <c r="I164" i="241" s="1"/>
  <c r="B137" i="221"/>
  <c r="B142" i="232" s="1"/>
  <c r="E33" i="222"/>
  <c r="G130" i="222"/>
  <c r="G135" i="224" s="1"/>
  <c r="D92" i="221"/>
  <c r="D97" i="232" s="1"/>
  <c r="G106" i="221"/>
  <c r="G111" i="250" s="1"/>
  <c r="I150" i="222"/>
  <c r="I155" i="242" s="1"/>
  <c r="H55" i="222"/>
  <c r="E130" i="221"/>
  <c r="I23" i="221"/>
  <c r="I28" i="223" s="1"/>
  <c r="E13" i="222"/>
  <c r="C84" i="221"/>
  <c r="D150" i="222"/>
  <c r="D155" i="224" s="1"/>
  <c r="C31" i="221"/>
  <c r="C36" i="244" s="1"/>
  <c r="C40" i="222"/>
  <c r="C45" i="245" s="1"/>
  <c r="B13" i="222"/>
  <c r="B18" i="236" s="1"/>
  <c r="D40" i="222"/>
  <c r="D45" i="248" s="1"/>
  <c r="D128" i="221"/>
  <c r="D133" i="223" s="1"/>
  <c r="C93" i="222"/>
  <c r="C98" i="236" s="1"/>
  <c r="F19" i="223"/>
  <c r="E82" i="247"/>
  <c r="B73" i="250"/>
  <c r="I156" i="221"/>
  <c r="I161" i="250" s="1"/>
  <c r="B141" i="221"/>
  <c r="B146" i="223" s="1"/>
  <c r="E31" i="222"/>
  <c r="G140" i="222"/>
  <c r="G145" i="224" s="1"/>
  <c r="G128" i="222"/>
  <c r="G133" i="245" s="1"/>
  <c r="G103" i="221"/>
  <c r="G108" i="241" s="1"/>
  <c r="I148" i="222"/>
  <c r="I153" i="248" s="1"/>
  <c r="H53" i="222"/>
  <c r="H58" i="242" s="1"/>
  <c r="E125" i="221"/>
  <c r="I25" i="221"/>
  <c r="I30" i="238" s="1"/>
  <c r="E11" i="222"/>
  <c r="E16" i="242" s="1"/>
  <c r="C85" i="221"/>
  <c r="C90" i="247" s="1"/>
  <c r="D148" i="222"/>
  <c r="D153" i="224" s="1"/>
  <c r="C29" i="221"/>
  <c r="C34" i="232" s="1"/>
  <c r="B10" i="222"/>
  <c r="B15" i="245" s="1"/>
  <c r="H87" i="222"/>
  <c r="H92" i="224" s="1"/>
  <c r="G103" i="222"/>
  <c r="G108" i="251" s="1"/>
  <c r="D39" i="222"/>
  <c r="D44" i="248" s="1"/>
  <c r="E82" i="250"/>
  <c r="B71" i="241"/>
  <c r="I88" i="222"/>
  <c r="I93" i="251" s="1"/>
  <c r="I160" i="221"/>
  <c r="I165" i="235" s="1"/>
  <c r="B140" i="221"/>
  <c r="B145" i="244" s="1"/>
  <c r="G136" i="222"/>
  <c r="G141" i="224" s="1"/>
  <c r="G126" i="222"/>
  <c r="G107" i="221"/>
  <c r="G112" i="250" s="1"/>
  <c r="I146" i="222"/>
  <c r="I151" i="236" s="1"/>
  <c r="H51" i="222"/>
  <c r="E131" i="221"/>
  <c r="E136" i="247" s="1"/>
  <c r="I21" i="221"/>
  <c r="I26" i="238" s="1"/>
  <c r="H147" i="222"/>
  <c r="C82" i="221"/>
  <c r="C87" i="223" s="1"/>
  <c r="D146" i="222"/>
  <c r="D151" i="248" s="1"/>
  <c r="D77" i="222"/>
  <c r="D82" i="251" s="1"/>
  <c r="B83" i="222"/>
  <c r="B88" i="251" s="1"/>
  <c r="E82" i="244"/>
  <c r="B71" i="244"/>
  <c r="I86" i="222"/>
  <c r="I91" i="251" s="1"/>
  <c r="F76" i="221"/>
  <c r="F81" i="244" s="1"/>
  <c r="B135" i="221"/>
  <c r="B140" i="241" s="1"/>
  <c r="F138" i="221"/>
  <c r="F143" i="247" s="1"/>
  <c r="G135" i="222"/>
  <c r="G140" i="245" s="1"/>
  <c r="G125" i="222"/>
  <c r="G130" i="242" s="1"/>
  <c r="F25" i="222"/>
  <c r="F30" i="224" s="1"/>
  <c r="G102" i="221"/>
  <c r="G107" i="247" s="1"/>
  <c r="I145" i="222"/>
  <c r="I150" i="242" s="1"/>
  <c r="E129" i="221"/>
  <c r="E134" i="250" s="1"/>
  <c r="I22" i="221"/>
  <c r="I27" i="238" s="1"/>
  <c r="H150" i="222"/>
  <c r="H155" i="239" s="1"/>
  <c r="C86" i="221"/>
  <c r="C91" i="223" s="1"/>
  <c r="D145" i="222"/>
  <c r="D150" i="233" s="1"/>
  <c r="D75" i="222"/>
  <c r="D80" i="239" s="1"/>
  <c r="B87" i="222"/>
  <c r="B92" i="224" s="1"/>
  <c r="E138" i="222"/>
  <c r="E143" i="245" s="1"/>
  <c r="D72" i="222"/>
  <c r="D77" i="236" s="1"/>
  <c r="B88" i="222"/>
  <c r="B93" i="248" s="1"/>
  <c r="F43" i="222"/>
  <c r="E17" i="223"/>
  <c r="I85" i="222"/>
  <c r="I90" i="251" s="1"/>
  <c r="F136" i="222"/>
  <c r="F141" i="224" s="1"/>
  <c r="C98" i="221"/>
  <c r="C103" i="238" s="1"/>
  <c r="H93" i="221"/>
  <c r="H98" i="250" s="1"/>
  <c r="F24" i="222"/>
  <c r="F29" i="233" s="1"/>
  <c r="G160" i="222"/>
  <c r="G165" i="224" s="1"/>
  <c r="F73" i="222"/>
  <c r="C150" i="221"/>
  <c r="C155" i="247" s="1"/>
  <c r="E136" i="222"/>
  <c r="E141" i="239" s="1"/>
  <c r="D78" i="222"/>
  <c r="D83" i="224" s="1"/>
  <c r="B86" i="222"/>
  <c r="B91" i="239" s="1"/>
  <c r="G25" i="222"/>
  <c r="G30" i="239" s="1"/>
  <c r="F44" i="222"/>
  <c r="F49" i="248" s="1"/>
  <c r="C10" i="221"/>
  <c r="C15" i="238" s="1"/>
  <c r="H130" i="221"/>
  <c r="H135" i="223" s="1"/>
  <c r="G158" i="222"/>
  <c r="E151" i="222"/>
  <c r="E156" i="248" s="1"/>
  <c r="E135" i="222"/>
  <c r="E140" i="224" s="1"/>
  <c r="D76" i="222"/>
  <c r="D81" i="245" s="1"/>
  <c r="B84" i="222"/>
  <c r="B89" i="251" s="1"/>
  <c r="F42" i="222"/>
  <c r="F47" i="224" s="1"/>
  <c r="F107" i="245"/>
  <c r="B120" i="244"/>
  <c r="C13" i="221"/>
  <c r="C18" i="244" s="1"/>
  <c r="F141" i="222"/>
  <c r="F146" i="248" s="1"/>
  <c r="C97" i="221"/>
  <c r="C102" i="235" s="1"/>
  <c r="G97" i="221"/>
  <c r="G102" i="244" s="1"/>
  <c r="H125" i="221"/>
  <c r="H130" i="244" s="1"/>
  <c r="B161" i="222"/>
  <c r="B166" i="248" s="1"/>
  <c r="G156" i="222"/>
  <c r="G161" i="224" s="1"/>
  <c r="F78" i="222"/>
  <c r="F83" i="224" s="1"/>
  <c r="E149" i="222"/>
  <c r="C145" i="221"/>
  <c r="C150" i="250" s="1"/>
  <c r="E141" i="222"/>
  <c r="E146" i="239" s="1"/>
  <c r="F66" i="222"/>
  <c r="D129" i="222"/>
  <c r="D134" i="245" s="1"/>
  <c r="G24" i="222"/>
  <c r="G29" i="224" s="1"/>
  <c r="G88" i="222"/>
  <c r="G93" i="242" s="1"/>
  <c r="C12" i="221"/>
  <c r="C17" i="232" s="1"/>
  <c r="H43" i="222"/>
  <c r="G161" i="222"/>
  <c r="G166" i="224" s="1"/>
  <c r="E147" i="222"/>
  <c r="E15" i="250"/>
  <c r="B120" i="250"/>
  <c r="I70" i="244"/>
  <c r="G68" i="222"/>
  <c r="G73" i="248" s="1"/>
  <c r="I131" i="222"/>
  <c r="I136" i="245" s="1"/>
  <c r="C45" i="221"/>
  <c r="C50" i="247" s="1"/>
  <c r="G98" i="221"/>
  <c r="G103" i="250" s="1"/>
  <c r="H41" i="222"/>
  <c r="I115" i="221"/>
  <c r="I120" i="250" s="1"/>
  <c r="E49" i="221"/>
  <c r="E54" i="247" s="1"/>
  <c r="G159" i="222"/>
  <c r="G164" i="224" s="1"/>
  <c r="I87" i="221"/>
  <c r="I92" i="241" s="1"/>
  <c r="E131" i="222"/>
  <c r="E136" i="245" s="1"/>
  <c r="E118" i="222"/>
  <c r="E123" i="251" s="1"/>
  <c r="F67" i="222"/>
  <c r="F72" i="251" s="1"/>
  <c r="D130" i="222"/>
  <c r="D135" i="245" s="1"/>
  <c r="G84" i="222"/>
  <c r="C95" i="222"/>
  <c r="C100" i="239" s="1"/>
  <c r="F19" i="235"/>
  <c r="I25" i="222"/>
  <c r="I30" i="239" s="1"/>
  <c r="H50" i="222"/>
  <c r="H55" i="245" s="1"/>
  <c r="E12" i="222"/>
  <c r="E127" i="221"/>
  <c r="E132" i="241" s="1"/>
  <c r="E82" i="235"/>
  <c r="B15" i="235"/>
  <c r="G65" i="222"/>
  <c r="I130" i="222"/>
  <c r="I135" i="248" s="1"/>
  <c r="E30" i="222"/>
  <c r="E35" i="239" s="1"/>
  <c r="G129" i="222"/>
  <c r="G134" i="245" s="1"/>
  <c r="D97" i="221"/>
  <c r="D102" i="244" s="1"/>
  <c r="C44" i="221"/>
  <c r="C49" i="238" s="1"/>
  <c r="H42" i="222"/>
  <c r="H47" i="251" s="1"/>
  <c r="D127" i="221"/>
  <c r="D132" i="250" s="1"/>
  <c r="I149" i="222"/>
  <c r="I154" i="239" s="1"/>
  <c r="H54" i="222"/>
  <c r="H59" i="242" s="1"/>
  <c r="E54" i="221"/>
  <c r="E59" i="250" s="1"/>
  <c r="E10" i="222"/>
  <c r="I85" i="221"/>
  <c r="I90" i="235" s="1"/>
  <c r="D151" i="222"/>
  <c r="D156" i="239" s="1"/>
  <c r="C32" i="221"/>
  <c r="C37" i="223" s="1"/>
  <c r="C145" i="222"/>
  <c r="C150" i="251" s="1"/>
  <c r="C43" i="222"/>
  <c r="C48" i="236" s="1"/>
  <c r="E121" i="222"/>
  <c r="F62" i="222"/>
  <c r="F67" i="224" s="1"/>
  <c r="G106" i="222"/>
  <c r="G111" i="248" s="1"/>
  <c r="G83" i="222"/>
  <c r="G88" i="236" s="1"/>
  <c r="D41" i="222"/>
  <c r="D46" i="251" s="1"/>
  <c r="D96" i="221"/>
  <c r="D101" i="250" s="1"/>
  <c r="G67" i="222"/>
  <c r="G72" i="224" s="1"/>
  <c r="I129" i="222"/>
  <c r="I134" i="245" s="1"/>
  <c r="I23" i="222"/>
  <c r="I28" i="239" s="1"/>
  <c r="E82" i="241"/>
  <c r="B15" i="238"/>
  <c r="G63" i="222"/>
  <c r="G68" i="224" s="1"/>
  <c r="I128" i="222"/>
  <c r="I133" i="251" s="1"/>
  <c r="E29" i="222"/>
  <c r="E34" i="224" s="1"/>
  <c r="G127" i="222"/>
  <c r="D93" i="221"/>
  <c r="D98" i="241" s="1"/>
  <c r="C41" i="221"/>
  <c r="H40" i="222"/>
  <c r="H45" i="239" s="1"/>
  <c r="I151" i="222"/>
  <c r="I156" i="239" s="1"/>
  <c r="H52" i="222"/>
  <c r="E9" i="222"/>
  <c r="E14" i="224" s="1"/>
  <c r="C88" i="221"/>
  <c r="C93" i="250" s="1"/>
  <c r="D149" i="222"/>
  <c r="D154" i="239" s="1"/>
  <c r="C35" i="221"/>
  <c r="C40" i="250" s="1"/>
  <c r="C151" i="222"/>
  <c r="C156" i="224" s="1"/>
  <c r="C41" i="222"/>
  <c r="C46" i="242" s="1"/>
  <c r="E119" i="222"/>
  <c r="H86" i="222"/>
  <c r="G108" i="222"/>
  <c r="G113" i="224" s="1"/>
  <c r="D44" i="222"/>
  <c r="D49" i="245" s="1"/>
  <c r="C21" i="219"/>
  <c r="C67" i="221" s="1"/>
  <c r="D98" i="221"/>
  <c r="D103" i="232" s="1"/>
  <c r="H44" i="222"/>
  <c r="H49" i="242" s="1"/>
  <c r="D130" i="221"/>
  <c r="D135" i="223" s="1"/>
  <c r="C34" i="221"/>
  <c r="C39" i="232" s="1"/>
  <c r="C45" i="222"/>
  <c r="C50" i="224" s="1"/>
  <c r="H115" i="222"/>
  <c r="H120" i="248" s="1"/>
  <c r="L14" i="13"/>
  <c r="L20" i="13" s="1"/>
  <c r="B139" i="221"/>
  <c r="B144" i="244" s="1"/>
  <c r="C42" i="222"/>
  <c r="C47" i="239" s="1"/>
  <c r="C78" i="219"/>
  <c r="C81" i="219" s="1"/>
  <c r="C10" i="222" s="1"/>
  <c r="E165" i="241"/>
  <c r="E165" i="235"/>
  <c r="D122" i="251"/>
  <c r="D122" i="224"/>
  <c r="I161" i="245"/>
  <c r="I161" i="239"/>
  <c r="C44" i="236"/>
  <c r="C44" i="224"/>
  <c r="C99" i="242"/>
  <c r="C99" i="224"/>
  <c r="C99" i="236"/>
  <c r="C99" i="233"/>
  <c r="C99" i="245"/>
  <c r="C99" i="248"/>
  <c r="B27" i="250"/>
  <c r="B27" i="247"/>
  <c r="B27" i="244"/>
  <c r="B27" i="238"/>
  <c r="B27" i="241"/>
  <c r="B27" i="235"/>
  <c r="B27" i="232"/>
  <c r="B27" i="223"/>
  <c r="E130" i="251"/>
  <c r="E130" i="248"/>
  <c r="E130" i="242"/>
  <c r="E130" i="239"/>
  <c r="E130" i="236"/>
  <c r="I122" i="244"/>
  <c r="I122" i="247"/>
  <c r="I89" i="241"/>
  <c r="I89" i="250"/>
  <c r="I89" i="244"/>
  <c r="I89" i="238"/>
  <c r="I89" i="235"/>
  <c r="I89" i="247"/>
  <c r="I89" i="232"/>
  <c r="B55" i="242"/>
  <c r="B55" i="251"/>
  <c r="B55" i="233"/>
  <c r="B55" i="245"/>
  <c r="B55" i="248"/>
  <c r="B55" i="239"/>
  <c r="F44" i="239"/>
  <c r="F44" i="245"/>
  <c r="F44" i="224"/>
  <c r="F44" i="233"/>
  <c r="F44" i="236"/>
  <c r="F44" i="242"/>
  <c r="F44" i="251"/>
  <c r="F44" i="248"/>
  <c r="D141" i="221"/>
  <c r="D146" i="223" s="1"/>
  <c r="B141" i="222"/>
  <c r="B146" i="245" s="1"/>
  <c r="G50" i="222"/>
  <c r="G55" i="251" s="1"/>
  <c r="G150" i="221"/>
  <c r="G155" i="235" s="1"/>
  <c r="E35" i="221"/>
  <c r="E40" i="250" s="1"/>
  <c r="B25" i="221"/>
  <c r="B30" i="241" s="1"/>
  <c r="F156" i="222"/>
  <c r="F161" i="251" s="1"/>
  <c r="C76" i="222"/>
  <c r="C81" i="251" s="1"/>
  <c r="B117" i="222"/>
  <c r="B122" i="239" s="1"/>
  <c r="C154" i="239"/>
  <c r="F107" i="248"/>
  <c r="B98" i="245"/>
  <c r="E68" i="235"/>
  <c r="I161" i="221"/>
  <c r="I166" i="238" s="1"/>
  <c r="D138" i="221"/>
  <c r="D143" i="238" s="1"/>
  <c r="B136" i="221"/>
  <c r="B141" i="250" s="1"/>
  <c r="E77" i="222"/>
  <c r="E82" i="236" s="1"/>
  <c r="B54" i="221"/>
  <c r="I21" i="222"/>
  <c r="I26" i="236" s="1"/>
  <c r="B140" i="222"/>
  <c r="G49" i="222"/>
  <c r="G54" i="239" s="1"/>
  <c r="I119" i="221"/>
  <c r="I124" i="238" s="1"/>
  <c r="D125" i="221"/>
  <c r="D130" i="223" s="1"/>
  <c r="G145" i="221"/>
  <c r="G150" i="244" s="1"/>
  <c r="E34" i="221"/>
  <c r="E39" i="241" s="1"/>
  <c r="G155" i="222"/>
  <c r="H146" i="222"/>
  <c r="H151" i="245" s="1"/>
  <c r="I86" i="221"/>
  <c r="I91" i="238" s="1"/>
  <c r="F155" i="222"/>
  <c r="C44" i="222"/>
  <c r="C49" i="224" s="1"/>
  <c r="D94" i="222"/>
  <c r="D99" i="224" s="1"/>
  <c r="C74" i="222"/>
  <c r="C79" i="242" s="1"/>
  <c r="C97" i="222"/>
  <c r="C102" i="224" s="1"/>
  <c r="B137" i="222"/>
  <c r="B142" i="224" s="1"/>
  <c r="C88" i="222"/>
  <c r="C93" i="224" s="1"/>
  <c r="E129" i="222"/>
  <c r="E27" i="245"/>
  <c r="B98" i="233"/>
  <c r="I158" i="221"/>
  <c r="I163" i="247" s="1"/>
  <c r="D137" i="221"/>
  <c r="C84" i="222"/>
  <c r="C89" i="248" s="1"/>
  <c r="E72" i="222"/>
  <c r="E77" i="248" s="1"/>
  <c r="B51" i="221"/>
  <c r="B56" i="247" s="1"/>
  <c r="I24" i="222"/>
  <c r="I29" i="242" s="1"/>
  <c r="E161" i="221"/>
  <c r="E166" i="235" s="1"/>
  <c r="G51" i="222"/>
  <c r="D131" i="221"/>
  <c r="D136" i="223" s="1"/>
  <c r="I158" i="222"/>
  <c r="I163" i="239" s="1"/>
  <c r="E127" i="222"/>
  <c r="E132" i="242" s="1"/>
  <c r="F157" i="222"/>
  <c r="B49" i="222"/>
  <c r="B54" i="233" s="1"/>
  <c r="C92" i="222"/>
  <c r="F107" i="242"/>
  <c r="E27" i="248"/>
  <c r="B122" i="244"/>
  <c r="H87" i="238"/>
  <c r="I155" i="221"/>
  <c r="I160" i="235" s="1"/>
  <c r="D135" i="221"/>
  <c r="D140" i="238" s="1"/>
  <c r="C83" i="222"/>
  <c r="C88" i="224" s="1"/>
  <c r="E78" i="222"/>
  <c r="E83" i="236" s="1"/>
  <c r="I22" i="222"/>
  <c r="I27" i="239" s="1"/>
  <c r="E159" i="221"/>
  <c r="G19" i="221"/>
  <c r="G24" i="223" s="1"/>
  <c r="I155" i="222"/>
  <c r="E130" i="222"/>
  <c r="E135" i="236" s="1"/>
  <c r="E97" i="222"/>
  <c r="E102" i="245" s="1"/>
  <c r="B53" i="222"/>
  <c r="B58" i="236" s="1"/>
  <c r="D120" i="222"/>
  <c r="D125" i="233" s="1"/>
  <c r="C98" i="222"/>
  <c r="C103" i="224" s="1"/>
  <c r="G52" i="222"/>
  <c r="D136" i="221"/>
  <c r="D141" i="241" s="1"/>
  <c r="E156" i="221"/>
  <c r="E161" i="244" s="1"/>
  <c r="D51" i="222"/>
  <c r="D56" i="245" s="1"/>
  <c r="H87" i="244"/>
  <c r="I87" i="236"/>
  <c r="E83" i="221"/>
  <c r="E76" i="222"/>
  <c r="E81" i="224" s="1"/>
  <c r="I20" i="222"/>
  <c r="E155" i="221"/>
  <c r="E160" i="232" s="1"/>
  <c r="G24" i="221"/>
  <c r="G29" i="223" s="1"/>
  <c r="I160" i="222"/>
  <c r="I165" i="242" s="1"/>
  <c r="F63" i="221"/>
  <c r="E128" i="222"/>
  <c r="E133" i="233" s="1"/>
  <c r="E95" i="222"/>
  <c r="E100" i="245" s="1"/>
  <c r="B55" i="222"/>
  <c r="B60" i="236" s="1"/>
  <c r="D118" i="222"/>
  <c r="D123" i="236" s="1"/>
  <c r="C96" i="222"/>
  <c r="C101" i="224" s="1"/>
  <c r="I137" i="222"/>
  <c r="I142" i="233" s="1"/>
  <c r="H87" i="235"/>
  <c r="E16" i="232"/>
  <c r="E87" i="221"/>
  <c r="E92" i="250" s="1"/>
  <c r="F83" i="221"/>
  <c r="F88" i="241" s="1"/>
  <c r="E160" i="222"/>
  <c r="G23" i="221"/>
  <c r="G28" i="244" s="1"/>
  <c r="I161" i="222"/>
  <c r="I166" i="239" s="1"/>
  <c r="I97" i="222"/>
  <c r="I102" i="248" s="1"/>
  <c r="E126" i="222"/>
  <c r="E93" i="222"/>
  <c r="E98" i="251" s="1"/>
  <c r="B51" i="222"/>
  <c r="B56" i="224" s="1"/>
  <c r="D116" i="222"/>
  <c r="D121" i="224" s="1"/>
  <c r="F158" i="222"/>
  <c r="F161" i="222"/>
  <c r="F166" i="251" s="1"/>
  <c r="E29" i="221"/>
  <c r="E34" i="238" s="1"/>
  <c r="H87" i="250"/>
  <c r="H107" i="241"/>
  <c r="E16" i="223"/>
  <c r="E85" i="221"/>
  <c r="E90" i="223" s="1"/>
  <c r="F87" i="221"/>
  <c r="F92" i="223" s="1"/>
  <c r="E158" i="222"/>
  <c r="G25" i="221"/>
  <c r="G30" i="247" s="1"/>
  <c r="I159" i="222"/>
  <c r="I164" i="242" s="1"/>
  <c r="I95" i="222"/>
  <c r="I100" i="251" s="1"/>
  <c r="I78" i="221"/>
  <c r="I83" i="241" s="1"/>
  <c r="E92" i="222"/>
  <c r="E97" i="224" s="1"/>
  <c r="B54" i="222"/>
  <c r="D115" i="222"/>
  <c r="D120" i="224" s="1"/>
  <c r="H120" i="222"/>
  <c r="H125" i="233" s="1"/>
  <c r="F41" i="222"/>
  <c r="D140" i="221"/>
  <c r="D145" i="235" s="1"/>
  <c r="H107" i="244"/>
  <c r="B98" i="236"/>
  <c r="B126" i="235"/>
  <c r="E16" i="235"/>
  <c r="I87" i="251"/>
  <c r="I87" i="239"/>
  <c r="E88" i="221"/>
  <c r="E93" i="247" s="1"/>
  <c r="F82" i="221"/>
  <c r="F87" i="238" s="1"/>
  <c r="I138" i="222"/>
  <c r="I143" i="239" s="1"/>
  <c r="E156" i="222"/>
  <c r="E161" i="239" s="1"/>
  <c r="I157" i="222"/>
  <c r="I162" i="242" s="1"/>
  <c r="I93" i="222"/>
  <c r="I98" i="236" s="1"/>
  <c r="I76" i="221"/>
  <c r="I81" i="241" s="1"/>
  <c r="C54" i="222"/>
  <c r="C59" i="224" s="1"/>
  <c r="E98" i="222"/>
  <c r="E103" i="224" s="1"/>
  <c r="B52" i="222"/>
  <c r="B57" i="251" s="1"/>
  <c r="D121" i="222"/>
  <c r="D126" i="251" s="1"/>
  <c r="I67" i="222"/>
  <c r="I72" i="248" s="1"/>
  <c r="H116" i="222"/>
  <c r="H121" i="245" s="1"/>
  <c r="H107" i="235"/>
  <c r="F85" i="221"/>
  <c r="F90" i="223" s="1"/>
  <c r="I135" i="222"/>
  <c r="I140" i="224" s="1"/>
  <c r="E155" i="222"/>
  <c r="E160" i="248" s="1"/>
  <c r="B19" i="221"/>
  <c r="I92" i="222"/>
  <c r="I97" i="236" s="1"/>
  <c r="I74" i="221"/>
  <c r="I79" i="241" s="1"/>
  <c r="C52" i="222"/>
  <c r="C57" i="248" s="1"/>
  <c r="E96" i="222"/>
  <c r="D119" i="222"/>
  <c r="H118" i="222"/>
  <c r="I87" i="245"/>
  <c r="B136" i="222"/>
  <c r="B141" i="224" s="1"/>
  <c r="H107" i="238"/>
  <c r="B152" i="232"/>
  <c r="I87" i="248"/>
  <c r="I136" i="222"/>
  <c r="I141" i="248" s="1"/>
  <c r="E161" i="222"/>
  <c r="I120" i="221"/>
  <c r="I125" i="241" s="1"/>
  <c r="B24" i="221"/>
  <c r="I98" i="222"/>
  <c r="I103" i="245" s="1"/>
  <c r="I77" i="221"/>
  <c r="I82" i="247" s="1"/>
  <c r="C50" i="222"/>
  <c r="C55" i="233" s="1"/>
  <c r="D97" i="222"/>
  <c r="D102" i="248" s="1"/>
  <c r="C77" i="222"/>
  <c r="C82" i="224" s="1"/>
  <c r="H121" i="222"/>
  <c r="H126" i="239" s="1"/>
  <c r="F40" i="222"/>
  <c r="F45" i="224" s="1"/>
  <c r="B138" i="222"/>
  <c r="B143" i="224" s="1"/>
  <c r="G53" i="222"/>
  <c r="G58" i="224" s="1"/>
  <c r="B152" i="235"/>
  <c r="I140" i="222"/>
  <c r="I145" i="236" s="1"/>
  <c r="E159" i="222"/>
  <c r="E164" i="251" s="1"/>
  <c r="H141" i="221"/>
  <c r="H146" i="238" s="1"/>
  <c r="I118" i="221"/>
  <c r="I123" i="238" s="1"/>
  <c r="B23" i="221"/>
  <c r="I96" i="222"/>
  <c r="I101" i="245" s="1"/>
  <c r="H149" i="222"/>
  <c r="I75" i="221"/>
  <c r="I80" i="238" s="1"/>
  <c r="C49" i="222"/>
  <c r="C54" i="239" s="1"/>
  <c r="D95" i="222"/>
  <c r="D100" i="224" s="1"/>
  <c r="C75" i="222"/>
  <c r="C80" i="248" s="1"/>
  <c r="H119" i="222"/>
  <c r="F107" i="251"/>
  <c r="C82" i="222"/>
  <c r="C87" i="245" s="1"/>
  <c r="F107" i="236"/>
  <c r="B98" i="239"/>
  <c r="B120" i="238"/>
  <c r="H103" i="221"/>
  <c r="H108" i="250" s="1"/>
  <c r="D45" i="221"/>
  <c r="D50" i="223" s="1"/>
  <c r="G140" i="244"/>
  <c r="G140" i="250"/>
  <c r="H130" i="224"/>
  <c r="H130" i="245"/>
  <c r="E156" i="238"/>
  <c r="E156" i="241"/>
  <c r="E156" i="235"/>
  <c r="E156" i="232"/>
  <c r="E156" i="223"/>
  <c r="E156" i="244"/>
  <c r="E156" i="250"/>
  <c r="E156" i="247"/>
  <c r="B68" i="248"/>
  <c r="B68" i="233"/>
  <c r="B68" i="245"/>
  <c r="B68" i="242"/>
  <c r="B68" i="239"/>
  <c r="B68" i="251"/>
  <c r="E103" i="247"/>
  <c r="E103" i="238"/>
  <c r="E103" i="241"/>
  <c r="E103" i="232"/>
  <c r="E103" i="235"/>
  <c r="E103" i="223"/>
  <c r="E103" i="244"/>
  <c r="E103" i="250"/>
  <c r="E62" i="222"/>
  <c r="E63" i="222"/>
  <c r="E65" i="222"/>
  <c r="E70" i="245" s="1"/>
  <c r="E67" i="222"/>
  <c r="E72" i="224" s="1"/>
  <c r="E64" i="222"/>
  <c r="E69" i="242" s="1"/>
  <c r="E68" i="222"/>
  <c r="E73" i="236" s="1"/>
  <c r="E108" i="221"/>
  <c r="E40" i="242"/>
  <c r="E40" i="245"/>
  <c r="E40" i="239"/>
  <c r="B121" i="250"/>
  <c r="B121" i="247"/>
  <c r="B121" i="238"/>
  <c r="B121" i="232"/>
  <c r="B121" i="223"/>
  <c r="B156" i="222"/>
  <c r="B161" i="224" s="1"/>
  <c r="B65" i="222"/>
  <c r="B70" i="245" s="1"/>
  <c r="D43" i="221"/>
  <c r="D48" i="238" s="1"/>
  <c r="E40" i="248"/>
  <c r="B113" i="242"/>
  <c r="B73" i="241"/>
  <c r="B73" i="238"/>
  <c r="E103" i="221"/>
  <c r="E108" i="250" s="1"/>
  <c r="G136" i="221"/>
  <c r="G141" i="238" s="1"/>
  <c r="B126" i="223"/>
  <c r="B126" i="247"/>
  <c r="B126" i="244"/>
  <c r="B126" i="238"/>
  <c r="B126" i="241"/>
  <c r="B126" i="232"/>
  <c r="B152" i="247"/>
  <c r="B152" i="238"/>
  <c r="B152" i="241"/>
  <c r="B152" i="223"/>
  <c r="C90" i="224"/>
  <c r="C90" i="233"/>
  <c r="H107" i="223"/>
  <c r="H107" i="250"/>
  <c r="C129" i="222"/>
  <c r="C134" i="239" s="1"/>
  <c r="C131" i="222"/>
  <c r="C136" i="224" s="1"/>
  <c r="C125" i="222"/>
  <c r="C130" i="224" s="1"/>
  <c r="F87" i="248"/>
  <c r="F87" i="224"/>
  <c r="F87" i="236"/>
  <c r="B62" i="222"/>
  <c r="B64" i="222"/>
  <c r="B66" i="222"/>
  <c r="H136" i="232"/>
  <c r="H136" i="238"/>
  <c r="C102" i="221"/>
  <c r="C104" i="221"/>
  <c r="C105" i="221"/>
  <c r="C110" i="241" s="1"/>
  <c r="C107" i="221"/>
  <c r="C106" i="221"/>
  <c r="C111" i="247" s="1"/>
  <c r="C108" i="221"/>
  <c r="C113" i="232" s="1"/>
  <c r="G138" i="221"/>
  <c r="G143" i="250" s="1"/>
  <c r="G97" i="223"/>
  <c r="G97" i="241"/>
  <c r="G97" i="247"/>
  <c r="G97" i="244"/>
  <c r="G97" i="235"/>
  <c r="G140" i="221"/>
  <c r="G145" i="223" s="1"/>
  <c r="B69" i="247"/>
  <c r="B69" i="244"/>
  <c r="E106" i="221"/>
  <c r="E111" i="223" s="1"/>
  <c r="H107" i="224"/>
  <c r="H107" i="251"/>
  <c r="H107" i="239"/>
  <c r="I107" i="251"/>
  <c r="I107" i="242"/>
  <c r="B68" i="222"/>
  <c r="B16" i="250"/>
  <c r="B16" i="244"/>
  <c r="B16" i="241"/>
  <c r="H131" i="222"/>
  <c r="H136" i="224" s="1"/>
  <c r="B71" i="238"/>
  <c r="B71" i="235"/>
  <c r="B71" i="223"/>
  <c r="B71" i="232"/>
  <c r="E24" i="224"/>
  <c r="B70" i="238"/>
  <c r="B70" i="232"/>
  <c r="E102" i="221"/>
  <c r="E107" i="223" s="1"/>
  <c r="C103" i="221"/>
  <c r="C108" i="223" s="1"/>
  <c r="E86" i="222"/>
  <c r="I93" i="221"/>
  <c r="I98" i="247" s="1"/>
  <c r="I95" i="221"/>
  <c r="I100" i="250" s="1"/>
  <c r="C67" i="222"/>
  <c r="C72" i="224" s="1"/>
  <c r="C64" i="222"/>
  <c r="C69" i="245" s="1"/>
  <c r="C66" i="222"/>
  <c r="C71" i="242" s="1"/>
  <c r="C68" i="222"/>
  <c r="C73" i="224" s="1"/>
  <c r="C62" i="222"/>
  <c r="C67" i="236" s="1"/>
  <c r="I97" i="221"/>
  <c r="I102" i="235" s="1"/>
  <c r="C127" i="222"/>
  <c r="C132" i="251" s="1"/>
  <c r="E84" i="222"/>
  <c r="D31" i="222"/>
  <c r="D36" i="236" s="1"/>
  <c r="D33" i="222"/>
  <c r="D38" i="236" s="1"/>
  <c r="D35" i="222"/>
  <c r="D40" i="236" s="1"/>
  <c r="D29" i="222"/>
  <c r="D34" i="224" s="1"/>
  <c r="D30" i="222"/>
  <c r="D35" i="239" s="1"/>
  <c r="D34" i="222"/>
  <c r="D39" i="245" s="1"/>
  <c r="E17" i="250"/>
  <c r="E17" i="247"/>
  <c r="E17" i="244"/>
  <c r="E17" i="241"/>
  <c r="E17" i="238"/>
  <c r="E17" i="232"/>
  <c r="G97" i="238"/>
  <c r="B121" i="235"/>
  <c r="E112" i="235"/>
  <c r="I98" i="221"/>
  <c r="I103" i="250" s="1"/>
  <c r="D152" i="245"/>
  <c r="D152" i="239"/>
  <c r="C130" i="222"/>
  <c r="C135" i="248" s="1"/>
  <c r="E72" i="247"/>
  <c r="E72" i="244"/>
  <c r="E72" i="238"/>
  <c r="E72" i="232"/>
  <c r="E87" i="222"/>
  <c r="E92" i="233" s="1"/>
  <c r="F125" i="222"/>
  <c r="F130" i="224" s="1"/>
  <c r="F126" i="222"/>
  <c r="F128" i="222"/>
  <c r="F133" i="224" s="1"/>
  <c r="F127" i="222"/>
  <c r="F132" i="251" s="1"/>
  <c r="F129" i="222"/>
  <c r="F134" i="251" s="1"/>
  <c r="F131" i="222"/>
  <c r="F136" i="233" s="1"/>
  <c r="B122" i="223"/>
  <c r="B122" i="238"/>
  <c r="B122" i="250"/>
  <c r="H94" i="222"/>
  <c r="H96" i="222"/>
  <c r="H98" i="222"/>
  <c r="H103" i="242" s="1"/>
  <c r="H92" i="222"/>
  <c r="H97" i="236" s="1"/>
  <c r="H95" i="222"/>
  <c r="H100" i="245" s="1"/>
  <c r="H97" i="222"/>
  <c r="H102" i="233" s="1"/>
  <c r="E93" i="221"/>
  <c r="E98" i="223" s="1"/>
  <c r="E95" i="221"/>
  <c r="E100" i="250" s="1"/>
  <c r="E92" i="221"/>
  <c r="E97" i="247" s="1"/>
  <c r="K14" i="13"/>
  <c r="K20" i="13" s="1"/>
  <c r="P13" i="24"/>
  <c r="G97" i="250"/>
  <c r="B121" i="241"/>
  <c r="E97" i="221"/>
  <c r="I96" i="221"/>
  <c r="I101" i="223" s="1"/>
  <c r="H20" i="233"/>
  <c r="H20" i="239"/>
  <c r="C128" i="222"/>
  <c r="C133" i="251" s="1"/>
  <c r="E68" i="250"/>
  <c r="E68" i="244"/>
  <c r="E88" i="222"/>
  <c r="E93" i="239" s="1"/>
  <c r="E82" i="222"/>
  <c r="E87" i="242" s="1"/>
  <c r="F16" i="235"/>
  <c r="F16" i="223"/>
  <c r="H129" i="222"/>
  <c r="H134" i="251" s="1"/>
  <c r="D19" i="222"/>
  <c r="D24" i="224" s="1"/>
  <c r="D20" i="222"/>
  <c r="D22" i="222"/>
  <c r="D27" i="224" s="1"/>
  <c r="D21" i="222"/>
  <c r="D23" i="222"/>
  <c r="D28" i="245" s="1"/>
  <c r="D25" i="222"/>
  <c r="D30" i="245" s="1"/>
  <c r="C157" i="221"/>
  <c r="C162" i="241" s="1"/>
  <c r="C155" i="221"/>
  <c r="C160" i="223" s="1"/>
  <c r="G75" i="221"/>
  <c r="G80" i="232" s="1"/>
  <c r="G77" i="221"/>
  <c r="G82" i="223" s="1"/>
  <c r="G78" i="221"/>
  <c r="G83" i="223" s="1"/>
  <c r="G76" i="221"/>
  <c r="G81" i="238" s="1"/>
  <c r="B45" i="236"/>
  <c r="F87" i="239"/>
  <c r="B113" i="224"/>
  <c r="B113" i="251"/>
  <c r="B113" i="248"/>
  <c r="B113" i="239"/>
  <c r="B113" i="233"/>
  <c r="B113" i="236"/>
  <c r="C44" i="235"/>
  <c r="C44" i="238"/>
  <c r="D41" i="221"/>
  <c r="D39" i="221"/>
  <c r="D44" i="235" s="1"/>
  <c r="B121" i="244"/>
  <c r="G87" i="236"/>
  <c r="C65" i="222"/>
  <c r="C70" i="224" s="1"/>
  <c r="B109" i="241"/>
  <c r="B109" i="235"/>
  <c r="I92" i="221"/>
  <c r="I97" i="223" s="1"/>
  <c r="I152" i="242"/>
  <c r="I152" i="248"/>
  <c r="I152" i="233"/>
  <c r="I152" i="236"/>
  <c r="I152" i="239"/>
  <c r="I152" i="251"/>
  <c r="H54" i="248"/>
  <c r="H54" i="239"/>
  <c r="H54" i="224"/>
  <c r="H54" i="236"/>
  <c r="E130" i="224"/>
  <c r="E130" i="233"/>
  <c r="E130" i="245"/>
  <c r="C126" i="222"/>
  <c r="E83" i="222"/>
  <c r="E88" i="242" s="1"/>
  <c r="F83" i="222"/>
  <c r="F88" i="251" s="1"/>
  <c r="F85" i="222"/>
  <c r="F90" i="224" s="1"/>
  <c r="F87" i="222"/>
  <c r="F92" i="251" s="1"/>
  <c r="F84" i="222"/>
  <c r="B15" i="247"/>
  <c r="B15" i="250"/>
  <c r="B15" i="241"/>
  <c r="D66" i="222"/>
  <c r="D68" i="222"/>
  <c r="D73" i="224" s="1"/>
  <c r="B67" i="223"/>
  <c r="B122" i="232"/>
  <c r="B67" i="244"/>
  <c r="C44" i="247"/>
  <c r="C63" i="222"/>
  <c r="C68" i="233" s="1"/>
  <c r="E66" i="222"/>
  <c r="C99" i="247"/>
  <c r="C99" i="232"/>
  <c r="I94" i="221"/>
  <c r="I99" i="250" s="1"/>
  <c r="E69" i="235"/>
  <c r="E69" i="232"/>
  <c r="D24" i="222"/>
  <c r="D29" i="224" s="1"/>
  <c r="H126" i="222"/>
  <c r="H128" i="222"/>
  <c r="H133" i="248" s="1"/>
  <c r="H130" i="222"/>
  <c r="H135" i="224" s="1"/>
  <c r="H127" i="222"/>
  <c r="E22" i="221"/>
  <c r="E27" i="244" s="1"/>
  <c r="E23" i="221"/>
  <c r="E28" i="235" s="1"/>
  <c r="E19" i="221"/>
  <c r="E24" i="250" s="1"/>
  <c r="E24" i="221"/>
  <c r="E29" i="223" s="1"/>
  <c r="E21" i="221"/>
  <c r="E26" i="244" s="1"/>
  <c r="E145" i="221"/>
  <c r="E150" i="235" s="1"/>
  <c r="E150" i="221"/>
  <c r="E148" i="221"/>
  <c r="E146" i="221"/>
  <c r="I39" i="222"/>
  <c r="I44" i="239" s="1"/>
  <c r="I40" i="222"/>
  <c r="I45" i="245" s="1"/>
  <c r="I42" i="222"/>
  <c r="I47" i="239" s="1"/>
  <c r="I44" i="222"/>
  <c r="I49" i="242" s="1"/>
  <c r="I45" i="222"/>
  <c r="I50" i="239" s="1"/>
  <c r="I41" i="222"/>
  <c r="B15" i="232"/>
  <c r="B122" i="235"/>
  <c r="C44" i="223"/>
  <c r="D160" i="241"/>
  <c r="C132" i="238"/>
  <c r="C132" i="244"/>
  <c r="C132" i="241"/>
  <c r="C132" i="223"/>
  <c r="C132" i="247"/>
  <c r="C132" i="250"/>
  <c r="E25" i="221"/>
  <c r="E30" i="250" s="1"/>
  <c r="I54" i="236"/>
  <c r="H62" i="222"/>
  <c r="H67" i="224" s="1"/>
  <c r="H63" i="222"/>
  <c r="H68" i="245" s="1"/>
  <c r="H67" i="222"/>
  <c r="H72" i="233" s="1"/>
  <c r="H68" i="222"/>
  <c r="H73" i="236" s="1"/>
  <c r="H64" i="222"/>
  <c r="H69" i="233" s="1"/>
  <c r="H66" i="222"/>
  <c r="H72" i="221"/>
  <c r="H77" i="244" s="1"/>
  <c r="H75" i="221"/>
  <c r="H80" i="247" s="1"/>
  <c r="H77" i="221"/>
  <c r="H82" i="250" s="1"/>
  <c r="H76" i="221"/>
  <c r="H81" i="235" s="1"/>
  <c r="H65" i="222"/>
  <c r="F92" i="221"/>
  <c r="F97" i="247" s="1"/>
  <c r="F93" i="221"/>
  <c r="F98" i="250" s="1"/>
  <c r="B158" i="222"/>
  <c r="B160" i="222"/>
  <c r="B165" i="251" s="1"/>
  <c r="B159" i="222"/>
  <c r="B164" i="236" s="1"/>
  <c r="B155" i="222"/>
  <c r="B160" i="233" s="1"/>
  <c r="B67" i="241"/>
  <c r="B67" i="235"/>
  <c r="B67" i="232"/>
  <c r="B67" i="238"/>
  <c r="B67" i="222"/>
  <c r="B72" i="233" s="1"/>
  <c r="G30" i="256"/>
  <c r="G15" i="256" s="1"/>
  <c r="E39" i="77" s="1"/>
  <c r="B15" i="223"/>
  <c r="B122" i="241"/>
  <c r="B16" i="232"/>
  <c r="B67" i="250"/>
  <c r="D160" i="232"/>
  <c r="F97" i="221"/>
  <c r="F102" i="250" s="1"/>
  <c r="F88" i="222"/>
  <c r="F93" i="242" s="1"/>
  <c r="F130" i="222"/>
  <c r="F135" i="248" s="1"/>
  <c r="H106" i="221"/>
  <c r="H111" i="232" s="1"/>
  <c r="C86" i="222"/>
  <c r="C91" i="251" s="1"/>
  <c r="C87" i="222"/>
  <c r="C92" i="224" s="1"/>
  <c r="F107" i="224"/>
  <c r="D54" i="222"/>
  <c r="D59" i="224" s="1"/>
  <c r="D52" i="222"/>
  <c r="D50" i="222"/>
  <c r="D55" i="233" s="1"/>
  <c r="B120" i="232"/>
  <c r="D49" i="222"/>
  <c r="D54" i="251" s="1"/>
  <c r="B120" i="235"/>
  <c r="D55" i="222"/>
  <c r="D60" i="224" s="1"/>
  <c r="B120" i="241"/>
  <c r="E14" i="247"/>
  <c r="E14" i="250"/>
  <c r="E14" i="244"/>
  <c r="I65" i="222"/>
  <c r="I70" i="239" s="1"/>
  <c r="E102" i="222"/>
  <c r="E107" i="236" s="1"/>
  <c r="E103" i="222"/>
  <c r="E108" i="236" s="1"/>
  <c r="E105" i="222"/>
  <c r="B119" i="222"/>
  <c r="B124" i="233" s="1"/>
  <c r="B121" i="222"/>
  <c r="B115" i="222"/>
  <c r="B120" i="233" s="1"/>
  <c r="E165" i="247"/>
  <c r="E165" i="244"/>
  <c r="B102" i="251"/>
  <c r="B102" i="248"/>
  <c r="B102" i="245"/>
  <c r="B102" i="236"/>
  <c r="B102" i="239"/>
  <c r="I63" i="222"/>
  <c r="I68" i="245" s="1"/>
  <c r="B118" i="222"/>
  <c r="B123" i="236" s="1"/>
  <c r="D105" i="222"/>
  <c r="D107" i="222"/>
  <c r="D112" i="245" s="1"/>
  <c r="D104" i="222"/>
  <c r="D109" i="245" s="1"/>
  <c r="D106" i="222"/>
  <c r="D111" i="224" s="1"/>
  <c r="D108" i="222"/>
  <c r="D113" i="224" s="1"/>
  <c r="D103" i="222"/>
  <c r="D108" i="224" s="1"/>
  <c r="C137" i="221"/>
  <c r="C141" i="221"/>
  <c r="C138" i="221"/>
  <c r="C143" i="244" s="1"/>
  <c r="C139" i="221"/>
  <c r="C144" i="238" s="1"/>
  <c r="C136" i="221"/>
  <c r="C141" i="250" s="1"/>
  <c r="C135" i="221"/>
  <c r="C140" i="250" s="1"/>
  <c r="B99" i="233"/>
  <c r="B87" i="233"/>
  <c r="E40" i="251"/>
  <c r="E165" i="232"/>
  <c r="H44" i="242"/>
  <c r="E67" i="244"/>
  <c r="E67" i="241"/>
  <c r="E67" i="235"/>
  <c r="E67" i="238"/>
  <c r="E67" i="232"/>
  <c r="E67" i="223"/>
  <c r="E67" i="247"/>
  <c r="B116" i="222"/>
  <c r="E145" i="222"/>
  <c r="E150" i="242" s="1"/>
  <c r="E146" i="222"/>
  <c r="E151" i="251" s="1"/>
  <c r="C19" i="221"/>
  <c r="C24" i="223" s="1"/>
  <c r="C23" i="221"/>
  <c r="C28" i="223" s="1"/>
  <c r="C22" i="221"/>
  <c r="C27" i="223" s="1"/>
  <c r="C24" i="221"/>
  <c r="C29" i="223" s="1"/>
  <c r="C25" i="221"/>
  <c r="C30" i="223" s="1"/>
  <c r="C145" i="232"/>
  <c r="E165" i="223"/>
  <c r="E67" i="250"/>
  <c r="H28" i="236"/>
  <c r="H28" i="224"/>
  <c r="B27" i="251"/>
  <c r="B27" i="248"/>
  <c r="D102" i="222"/>
  <c r="D107" i="239" s="1"/>
  <c r="E69" i="250"/>
  <c r="E69" i="247"/>
  <c r="E69" i="241"/>
  <c r="E69" i="238"/>
  <c r="B39" i="222"/>
  <c r="B41" i="222"/>
  <c r="B43" i="222"/>
  <c r="B45" i="222"/>
  <c r="B50" i="233" s="1"/>
  <c r="B20" i="251"/>
  <c r="B20" i="248"/>
  <c r="B20" i="245"/>
  <c r="B20" i="236"/>
  <c r="B125" i="247"/>
  <c r="B125" i="244"/>
  <c r="H30" i="236"/>
  <c r="H30" i="233"/>
  <c r="E112" i="239"/>
  <c r="H29" i="242"/>
  <c r="B87" i="251"/>
  <c r="B87" i="245"/>
  <c r="B87" i="242"/>
  <c r="B87" i="239"/>
  <c r="B99" i="236"/>
  <c r="E165" i="238"/>
  <c r="B57" i="223"/>
  <c r="E122" i="223"/>
  <c r="E122" i="232"/>
  <c r="E122" i="235"/>
  <c r="E112" i="245"/>
  <c r="B99" i="239"/>
  <c r="E165" i="250"/>
  <c r="E122" i="238"/>
  <c r="B57" i="235"/>
  <c r="B24" i="251"/>
  <c r="B24" i="239"/>
  <c r="E112" i="248"/>
  <c r="E122" i="241"/>
  <c r="B57" i="238"/>
  <c r="B73" i="223"/>
  <c r="B73" i="235"/>
  <c r="B73" i="232"/>
  <c r="H24" i="245"/>
  <c r="C21" i="221"/>
  <c r="C26" i="247" s="1"/>
  <c r="E148" i="222"/>
  <c r="E153" i="248" s="1"/>
  <c r="E126" i="244"/>
  <c r="E126" i="241"/>
  <c r="E126" i="235"/>
  <c r="E126" i="223"/>
  <c r="E126" i="232"/>
  <c r="E126" i="247"/>
  <c r="E126" i="238"/>
  <c r="C152" i="235"/>
  <c r="C152" i="247"/>
  <c r="I68" i="222"/>
  <c r="I73" i="239" s="1"/>
  <c r="I64" i="222"/>
  <c r="I69" i="245" s="1"/>
  <c r="I66" i="222"/>
  <c r="I71" i="242" s="1"/>
  <c r="G29" i="24"/>
  <c r="J45" i="256" s="1" a="1"/>
  <c r="J45" i="256" s="1"/>
  <c r="P29" i="24"/>
  <c r="Q29" i="24" s="1"/>
  <c r="C152" i="232"/>
  <c r="E112" i="251"/>
  <c r="E122" i="244"/>
  <c r="B68" i="247"/>
  <c r="B69" i="232"/>
  <c r="B69" i="235"/>
  <c r="B69" i="223"/>
  <c r="B69" i="238"/>
  <c r="E20" i="248"/>
  <c r="E20" i="245"/>
  <c r="E20" i="239"/>
  <c r="E20" i="236"/>
  <c r="E20" i="233"/>
  <c r="E20" i="251"/>
  <c r="B9" i="222"/>
  <c r="B14" i="236" s="1"/>
  <c r="C22" i="219"/>
  <c r="C116" i="221" s="1"/>
  <c r="B44" i="222"/>
  <c r="B49" i="239" s="1"/>
  <c r="B102" i="242"/>
  <c r="E122" i="247"/>
  <c r="B70" i="247"/>
  <c r="B70" i="244"/>
  <c r="B70" i="235"/>
  <c r="B70" i="241"/>
  <c r="B70" i="250"/>
  <c r="G140" i="223"/>
  <c r="G140" i="235"/>
  <c r="G140" i="238"/>
  <c r="G140" i="247"/>
  <c r="G140" i="241"/>
  <c r="F24" i="235"/>
  <c r="F24" i="223"/>
  <c r="C44" i="239"/>
  <c r="C44" i="245"/>
  <c r="C44" i="233"/>
  <c r="C44" i="242"/>
  <c r="B35" i="224"/>
  <c r="B35" i="251"/>
  <c r="B35" i="248"/>
  <c r="B35" i="242"/>
  <c r="B35" i="239"/>
  <c r="B11" i="222"/>
  <c r="E90" i="239"/>
  <c r="E90" i="233"/>
  <c r="B42" i="222"/>
  <c r="B47" i="233" s="1"/>
  <c r="B144" i="224"/>
  <c r="B144" i="251"/>
  <c r="B144" i="245"/>
  <c r="B144" i="242"/>
  <c r="B144" i="239"/>
  <c r="B144" i="233"/>
  <c r="B99" i="224"/>
  <c r="B99" i="251"/>
  <c r="B99" i="245"/>
  <c r="B99" i="242"/>
  <c r="B125" i="238"/>
  <c r="D13" i="222"/>
  <c r="D15" i="222"/>
  <c r="D20" i="224" s="1"/>
  <c r="D9" i="222"/>
  <c r="D14" i="224" s="1"/>
  <c r="D10" i="222"/>
  <c r="D15" i="233" s="1"/>
  <c r="D12" i="222"/>
  <c r="D17" i="251" s="1"/>
  <c r="D14" i="222"/>
  <c r="D19" i="224" s="1"/>
  <c r="D11" i="222"/>
  <c r="D16" i="251" s="1"/>
  <c r="B144" i="248"/>
  <c r="B143" i="247"/>
  <c r="B143" i="244"/>
  <c r="B143" i="238"/>
  <c r="B143" i="241"/>
  <c r="B143" i="223"/>
  <c r="B143" i="235"/>
  <c r="B143" i="250"/>
  <c r="C152" i="241"/>
  <c r="E15" i="238"/>
  <c r="B143" i="232"/>
  <c r="H44" i="239"/>
  <c r="E112" i="223"/>
  <c r="E112" i="232"/>
  <c r="E108" i="222"/>
  <c r="E113" i="239" s="1"/>
  <c r="B45" i="251"/>
  <c r="B45" i="248"/>
  <c r="B45" i="242"/>
  <c r="B45" i="239"/>
  <c r="C152" i="238"/>
  <c r="B125" i="241"/>
  <c r="E15" i="244"/>
  <c r="G19" i="250"/>
  <c r="G19" i="223"/>
  <c r="E35" i="250"/>
  <c r="E35" i="223"/>
  <c r="B14" i="222"/>
  <c r="B19" i="245" s="1"/>
  <c r="E106" i="222"/>
  <c r="E111" i="236" s="1"/>
  <c r="H44" i="245"/>
  <c r="H44" i="236"/>
  <c r="H44" i="224"/>
  <c r="H44" i="251"/>
  <c r="B30" i="239"/>
  <c r="G87" i="239"/>
  <c r="G87" i="245"/>
  <c r="G87" i="251"/>
  <c r="G87" i="242"/>
  <c r="G87" i="248"/>
  <c r="D82" i="222"/>
  <c r="D87" i="251" s="1"/>
  <c r="D83" i="222"/>
  <c r="D88" i="242" s="1"/>
  <c r="D85" i="222"/>
  <c r="D90" i="224" s="1"/>
  <c r="D87" i="222"/>
  <c r="D92" i="233" s="1"/>
  <c r="D84" i="222"/>
  <c r="D89" i="248" s="1"/>
  <c r="D86" i="222"/>
  <c r="D91" i="239" s="1"/>
  <c r="D88" i="222"/>
  <c r="D93" i="224" s="1"/>
  <c r="B125" i="250"/>
  <c r="E15" i="247"/>
  <c r="D99" i="235"/>
  <c r="D99" i="223"/>
  <c r="B162" i="251"/>
  <c r="B162" i="245"/>
  <c r="B162" i="248"/>
  <c r="I99" i="251"/>
  <c r="I99" i="242"/>
  <c r="I99" i="245"/>
  <c r="I99" i="233"/>
  <c r="B12" i="222"/>
  <c r="B17" i="224" s="1"/>
  <c r="E104" i="222"/>
  <c r="F26" i="256"/>
  <c r="F13" i="256" s="1"/>
  <c r="G19" i="76" s="1"/>
  <c r="H19" i="76" s="1"/>
  <c r="I19" i="76" s="1"/>
  <c r="J19" i="76" s="1"/>
  <c r="K19" i="76" s="1"/>
  <c r="L19" i="76" s="1"/>
  <c r="M19" i="76" s="1"/>
  <c r="N19" i="76" s="1"/>
  <c r="C156" i="221"/>
  <c r="C161" i="223" s="1"/>
  <c r="C160" i="221"/>
  <c r="C165" i="235" s="1"/>
  <c r="C158" i="221"/>
  <c r="C163" i="223" s="1"/>
  <c r="C161" i="221"/>
  <c r="C166" i="241" s="1"/>
  <c r="C159" i="221"/>
  <c r="C164" i="250" s="1"/>
  <c r="F122" i="223"/>
  <c r="F122" i="247"/>
  <c r="F122" i="250"/>
  <c r="F122" i="244"/>
  <c r="F122" i="241"/>
  <c r="F122" i="238"/>
  <c r="F122" i="232"/>
  <c r="F122" i="235"/>
  <c r="G100" i="251"/>
  <c r="G100" i="242"/>
  <c r="G100" i="248"/>
  <c r="G100" i="236"/>
  <c r="G100" i="239"/>
  <c r="G100" i="233"/>
  <c r="G100" i="245"/>
  <c r="B125" i="224"/>
  <c r="B125" i="242"/>
  <c r="B125" i="239"/>
  <c r="B125" i="236"/>
  <c r="B125" i="233"/>
  <c r="I34" i="250"/>
  <c r="I34" i="244"/>
  <c r="I34" i="238"/>
  <c r="I34" i="247"/>
  <c r="I34" i="241"/>
  <c r="D73" i="223"/>
  <c r="D73" i="241"/>
  <c r="D73" i="244"/>
  <c r="D73" i="235"/>
  <c r="D73" i="250"/>
  <c r="D73" i="238"/>
  <c r="D73" i="247"/>
  <c r="D73" i="232"/>
  <c r="J15" i="178"/>
  <c r="J14" i="178"/>
  <c r="J18" i="178"/>
  <c r="E14" i="238"/>
  <c r="E14" i="241"/>
  <c r="E14" i="235"/>
  <c r="E14" i="232"/>
  <c r="E14" i="223"/>
  <c r="I67" i="251"/>
  <c r="I67" i="242"/>
  <c r="I67" i="245"/>
  <c r="I67" i="236"/>
  <c r="I67" i="248"/>
  <c r="I67" i="239"/>
  <c r="G112" i="242"/>
  <c r="G112" i="236"/>
  <c r="G112" i="239"/>
  <c r="G112" i="248"/>
  <c r="G112" i="233"/>
  <c r="G112" i="251"/>
  <c r="G112" i="224"/>
  <c r="D68" i="223"/>
  <c r="D68" i="232"/>
  <c r="D68" i="247"/>
  <c r="D68" i="244"/>
  <c r="D68" i="250"/>
  <c r="D68" i="235"/>
  <c r="D68" i="241"/>
  <c r="D68" i="238"/>
  <c r="F11" i="222"/>
  <c r="F13" i="222"/>
  <c r="F15" i="222"/>
  <c r="F9" i="222"/>
  <c r="F10" i="222"/>
  <c r="F12" i="222"/>
  <c r="F14" i="222"/>
  <c r="E20" i="244"/>
  <c r="E20" i="223"/>
  <c r="E20" i="238"/>
  <c r="E20" i="241"/>
  <c r="E20" i="235"/>
  <c r="E20" i="232"/>
  <c r="E20" i="247"/>
  <c r="B162" i="224"/>
  <c r="B162" i="242"/>
  <c r="B162" i="239"/>
  <c r="B162" i="236"/>
  <c r="B162" i="233"/>
  <c r="I99" i="236"/>
  <c r="I99" i="248"/>
  <c r="I99" i="239"/>
  <c r="F29" i="250"/>
  <c r="H156" i="248"/>
  <c r="H156" i="245"/>
  <c r="H156" i="251"/>
  <c r="H156" i="236"/>
  <c r="H156" i="242"/>
  <c r="H156" i="239"/>
  <c r="H156" i="233"/>
  <c r="I77" i="223"/>
  <c r="I77" i="241"/>
  <c r="I77" i="250"/>
  <c r="I77" i="247"/>
  <c r="I77" i="244"/>
  <c r="I77" i="235"/>
  <c r="I77" i="238"/>
  <c r="E125" i="247"/>
  <c r="E125" i="244"/>
  <c r="E125" i="238"/>
  <c r="E125" i="241"/>
  <c r="E125" i="232"/>
  <c r="E125" i="223"/>
  <c r="E125" i="235"/>
  <c r="E155" i="224"/>
  <c r="E155" i="251"/>
  <c r="E155" i="233"/>
  <c r="E155" i="248"/>
  <c r="E155" i="245"/>
  <c r="E155" i="242"/>
  <c r="E155" i="236"/>
  <c r="E155" i="239"/>
  <c r="G73" i="223"/>
  <c r="G73" i="250"/>
  <c r="G73" i="247"/>
  <c r="G73" i="244"/>
  <c r="G73" i="232"/>
  <c r="G73" i="238"/>
  <c r="G73" i="235"/>
  <c r="G73" i="241"/>
  <c r="J15" i="111"/>
  <c r="J14" i="111"/>
  <c r="J24" i="111"/>
  <c r="G72" i="223"/>
  <c r="G72" i="250"/>
  <c r="G72" i="241"/>
  <c r="G72" i="238"/>
  <c r="G72" i="235"/>
  <c r="G72" i="232"/>
  <c r="G72" i="247"/>
  <c r="E73" i="223"/>
  <c r="E73" i="250"/>
  <c r="E73" i="247"/>
  <c r="E73" i="244"/>
  <c r="E73" i="241"/>
  <c r="I16" i="81"/>
  <c r="J25" i="81"/>
  <c r="J15" i="81" s="1"/>
  <c r="H121" i="221"/>
  <c r="H116" i="221"/>
  <c r="H117" i="221"/>
  <c r="H115" i="221"/>
  <c r="H120" i="221"/>
  <c r="H125" i="250" s="1"/>
  <c r="I24" i="223"/>
  <c r="I24" i="247"/>
  <c r="I24" i="250"/>
  <c r="I24" i="244"/>
  <c r="I24" i="238"/>
  <c r="I24" i="241"/>
  <c r="I24" i="235"/>
  <c r="E120" i="247"/>
  <c r="E120" i="244"/>
  <c r="E120" i="241"/>
  <c r="E120" i="238"/>
  <c r="E120" i="235"/>
  <c r="E120" i="232"/>
  <c r="E120" i="223"/>
  <c r="D17" i="223"/>
  <c r="D17" i="232"/>
  <c r="D17" i="244"/>
  <c r="D17" i="241"/>
  <c r="D17" i="235"/>
  <c r="D17" i="250"/>
  <c r="D17" i="247"/>
  <c r="D17" i="238"/>
  <c r="E19" i="223"/>
  <c r="E19" i="244"/>
  <c r="E19" i="241"/>
  <c r="E19" i="238"/>
  <c r="E19" i="235"/>
  <c r="E19" i="232"/>
  <c r="E123" i="241"/>
  <c r="E123" i="232"/>
  <c r="E123" i="238"/>
  <c r="E123" i="223"/>
  <c r="E123" i="250"/>
  <c r="E123" i="247"/>
  <c r="E123" i="244"/>
  <c r="E123" i="235"/>
  <c r="F121" i="247"/>
  <c r="F121" i="244"/>
  <c r="F121" i="241"/>
  <c r="F121" i="238"/>
  <c r="F121" i="235"/>
  <c r="F121" i="232"/>
  <c r="F121" i="250"/>
  <c r="F121" i="223"/>
  <c r="E121" i="223"/>
  <c r="E121" i="247"/>
  <c r="E121" i="250"/>
  <c r="E121" i="244"/>
  <c r="E121" i="238"/>
  <c r="E121" i="241"/>
  <c r="E121" i="235"/>
  <c r="E121" i="232"/>
  <c r="D15" i="232"/>
  <c r="D15" i="250"/>
  <c r="D15" i="247"/>
  <c r="D15" i="244"/>
  <c r="D15" i="238"/>
  <c r="D15" i="235"/>
  <c r="D15" i="223"/>
  <c r="F135" i="245"/>
  <c r="D67" i="241"/>
  <c r="D67" i="247"/>
  <c r="D67" i="232"/>
  <c r="D67" i="223"/>
  <c r="H155" i="221"/>
  <c r="H159" i="221"/>
  <c r="H160" i="221"/>
  <c r="H165" i="250" s="1"/>
  <c r="H161" i="221"/>
  <c r="H156" i="221"/>
  <c r="F120" i="223"/>
  <c r="F120" i="247"/>
  <c r="F120" i="250"/>
  <c r="F120" i="244"/>
  <c r="F120" i="235"/>
  <c r="F120" i="232"/>
  <c r="F120" i="238"/>
  <c r="F120" i="241"/>
  <c r="J15" i="192"/>
  <c r="J14" i="192"/>
  <c r="J21" i="192"/>
  <c r="D68" i="233"/>
  <c r="D68" i="251"/>
  <c r="D68" i="245"/>
  <c r="D68" i="248"/>
  <c r="D68" i="239"/>
  <c r="D68" i="236"/>
  <c r="D68" i="224"/>
  <c r="D68" i="242"/>
  <c r="E19" i="247"/>
  <c r="E73" i="232"/>
  <c r="B68" i="244"/>
  <c r="B68" i="241"/>
  <c r="B68" i="238"/>
  <c r="B68" i="235"/>
  <c r="B68" i="223"/>
  <c r="B68" i="232"/>
  <c r="E112" i="250"/>
  <c r="E112" i="247"/>
  <c r="E112" i="244"/>
  <c r="E112" i="241"/>
  <c r="H19" i="223"/>
  <c r="H19" i="235"/>
  <c r="H19" i="247"/>
  <c r="H19" i="238"/>
  <c r="H19" i="232"/>
  <c r="H97" i="223"/>
  <c r="H97" i="235"/>
  <c r="H97" i="244"/>
  <c r="H97" i="247"/>
  <c r="H97" i="241"/>
  <c r="H97" i="238"/>
  <c r="H98" i="251"/>
  <c r="H98" i="236"/>
  <c r="H98" i="248"/>
  <c r="H98" i="242"/>
  <c r="H98" i="233"/>
  <c r="H98" i="239"/>
  <c r="G111" i="233"/>
  <c r="E19" i="250"/>
  <c r="E73" i="235"/>
  <c r="B125" i="223"/>
  <c r="B125" i="235"/>
  <c r="B125" i="232"/>
  <c r="B57" i="250"/>
  <c r="B57" i="247"/>
  <c r="B57" i="244"/>
  <c r="B57" i="241"/>
  <c r="I126" i="235"/>
  <c r="G113" i="223"/>
  <c r="G113" i="247"/>
  <c r="G113" i="244"/>
  <c r="G113" i="250"/>
  <c r="G113" i="232"/>
  <c r="G113" i="238"/>
  <c r="G113" i="235"/>
  <c r="G113" i="241"/>
  <c r="H98" i="245"/>
  <c r="C117" i="222"/>
  <c r="C119" i="222"/>
  <c r="C121" i="222"/>
  <c r="C115" i="222"/>
  <c r="C116" i="222"/>
  <c r="C118" i="222"/>
  <c r="C120" i="222"/>
  <c r="O46" i="256" a="1"/>
  <c r="O46" i="256" s="1"/>
  <c r="U49" i="256" a="1"/>
  <c r="U49" i="256" s="1"/>
  <c r="C46" i="256" a="1"/>
  <c r="C46" i="256" s="1"/>
  <c r="I49" i="256" a="1"/>
  <c r="I49" i="256" s="1"/>
  <c r="L46" i="256" a="1"/>
  <c r="L46" i="256" s="1"/>
  <c r="R46" i="256" a="1"/>
  <c r="R46" i="256" s="1"/>
  <c r="E73" i="238"/>
  <c r="B107" i="247"/>
  <c r="B107" i="250"/>
  <c r="B107" i="244"/>
  <c r="B107" i="241"/>
  <c r="B107" i="235"/>
  <c r="B107" i="238"/>
  <c r="I162" i="244"/>
  <c r="I162" i="232"/>
  <c r="I162" i="250"/>
  <c r="I162" i="238"/>
  <c r="I162" i="247"/>
  <c r="I162" i="241"/>
  <c r="H15" i="250"/>
  <c r="H15" i="235"/>
  <c r="H15" i="247"/>
  <c r="H15" i="238"/>
  <c r="H15" i="244"/>
  <c r="H15" i="241"/>
  <c r="H15" i="232"/>
  <c r="F73" i="224"/>
  <c r="F73" i="248"/>
  <c r="F73" i="242"/>
  <c r="F73" i="245"/>
  <c r="F73" i="251"/>
  <c r="F73" i="239"/>
  <c r="F73" i="236"/>
  <c r="F73" i="233"/>
  <c r="S108" i="256" a="1"/>
  <c r="S108" i="256" s="1"/>
  <c r="S30" i="256" s="1"/>
  <c r="J111" i="256" a="1"/>
  <c r="J111" i="256" s="1"/>
  <c r="V111" i="256" a="1"/>
  <c r="V111" i="256" s="1"/>
  <c r="M108" i="256" a="1"/>
  <c r="M108" i="256" s="1"/>
  <c r="M30" i="256" s="1"/>
  <c r="P108" i="256" a="1"/>
  <c r="P108" i="256" s="1"/>
  <c r="P30" i="256" s="1"/>
  <c r="D108" i="256" a="1"/>
  <c r="D108" i="256" s="1"/>
  <c r="D30" i="256" s="1"/>
  <c r="B125" i="245"/>
  <c r="B100" i="232"/>
  <c r="B100" i="235"/>
  <c r="B100" i="223"/>
  <c r="F93" i="235"/>
  <c r="F93" i="250"/>
  <c r="F93" i="247"/>
  <c r="F93" i="238"/>
  <c r="F93" i="244"/>
  <c r="F93" i="232"/>
  <c r="F93" i="241"/>
  <c r="F93" i="223"/>
  <c r="B110" i="223"/>
  <c r="B110" i="241"/>
  <c r="B110" i="235"/>
  <c r="B110" i="238"/>
  <c r="B110" i="232"/>
  <c r="I14" i="223"/>
  <c r="I14" i="247"/>
  <c r="I14" i="250"/>
  <c r="I14" i="244"/>
  <c r="I14" i="235"/>
  <c r="I14" i="241"/>
  <c r="I14" i="238"/>
  <c r="D29" i="223"/>
  <c r="D29" i="244"/>
  <c r="D29" i="250"/>
  <c r="D29" i="247"/>
  <c r="D29" i="232"/>
  <c r="D29" i="238"/>
  <c r="D29" i="241"/>
  <c r="D29" i="235"/>
  <c r="I37" i="251"/>
  <c r="I37" i="236"/>
  <c r="I37" i="245"/>
  <c r="I37" i="233"/>
  <c r="I37" i="242"/>
  <c r="I37" i="239"/>
  <c r="I19" i="236"/>
  <c r="H20" i="223"/>
  <c r="H20" i="244"/>
  <c r="H20" i="247"/>
  <c r="H20" i="250"/>
  <c r="H20" i="232"/>
  <c r="H20" i="241"/>
  <c r="H20" i="235"/>
  <c r="H20" i="238"/>
  <c r="H73" i="223"/>
  <c r="H73" i="250"/>
  <c r="H73" i="232"/>
  <c r="H73" i="241"/>
  <c r="H73" i="247"/>
  <c r="H73" i="244"/>
  <c r="H73" i="238"/>
  <c r="H73" i="235"/>
  <c r="V46" i="256" a="1"/>
  <c r="V46" i="256" s="1"/>
  <c r="J46" i="256" a="1"/>
  <c r="J46" i="256" s="1"/>
  <c r="G45" i="256" a="1"/>
  <c r="G45" i="256" s="1"/>
  <c r="D47" i="256" a="1"/>
  <c r="D47" i="256" s="1"/>
  <c r="D82" i="221"/>
  <c r="D87" i="235" s="1"/>
  <c r="D84" i="221"/>
  <c r="D89" i="235" s="1"/>
  <c r="D88" i="221"/>
  <c r="D83" i="221"/>
  <c r="D85" i="221"/>
  <c r="D87" i="221"/>
  <c r="D86" i="221"/>
  <c r="D91" i="250" s="1"/>
  <c r="E87" i="235"/>
  <c r="E87" i="247"/>
  <c r="E87" i="223"/>
  <c r="E87" i="250"/>
  <c r="E87" i="244"/>
  <c r="E87" i="238"/>
  <c r="E87" i="232"/>
  <c r="E87" i="241"/>
  <c r="I20" i="13"/>
  <c r="I19" i="13"/>
  <c r="B125" i="248"/>
  <c r="B126" i="221"/>
  <c r="B125" i="221"/>
  <c r="B127" i="221"/>
  <c r="B129" i="221"/>
  <c r="B130" i="221"/>
  <c r="B131" i="221"/>
  <c r="B128" i="221"/>
  <c r="B109" i="247"/>
  <c r="B109" i="238"/>
  <c r="F54" i="250"/>
  <c r="B26" i="224"/>
  <c r="B26" i="236"/>
  <c r="B26" i="251"/>
  <c r="B26" i="245"/>
  <c r="B26" i="248"/>
  <c r="B26" i="239"/>
  <c r="B26" i="242"/>
  <c r="B26" i="233"/>
  <c r="I18" i="223"/>
  <c r="I18" i="250"/>
  <c r="I18" i="232"/>
  <c r="I18" i="235"/>
  <c r="I18" i="244"/>
  <c r="I18" i="238"/>
  <c r="I18" i="241"/>
  <c r="H16" i="250"/>
  <c r="H16" i="238"/>
  <c r="H16" i="244"/>
  <c r="H16" i="235"/>
  <c r="H16" i="247"/>
  <c r="H16" i="232"/>
  <c r="H16" i="241"/>
  <c r="D99" i="238"/>
  <c r="D99" i="232"/>
  <c r="D99" i="247"/>
  <c r="D99" i="244"/>
  <c r="D99" i="250"/>
  <c r="H72" i="223"/>
  <c r="H72" i="235"/>
  <c r="H72" i="247"/>
  <c r="H72" i="238"/>
  <c r="H72" i="241"/>
  <c r="D58" i="251"/>
  <c r="D58" i="242"/>
  <c r="D58" i="239"/>
  <c r="D58" i="245"/>
  <c r="D58" i="236"/>
  <c r="D58" i="233"/>
  <c r="D58" i="248"/>
  <c r="X45" i="256" a="1"/>
  <c r="X45" i="256" s="1"/>
  <c r="I45" i="256" a="1"/>
  <c r="I45" i="256" s="1"/>
  <c r="U45" i="256" a="1"/>
  <c r="U45" i="256" s="1"/>
  <c r="B125" i="251"/>
  <c r="I14" i="249"/>
  <c r="H72" i="250"/>
  <c r="H29" i="251"/>
  <c r="H19" i="250"/>
  <c r="I17" i="250"/>
  <c r="I17" i="241"/>
  <c r="I17" i="244"/>
  <c r="I17" i="235"/>
  <c r="I17" i="232"/>
  <c r="I17" i="238"/>
  <c r="H67" i="223"/>
  <c r="H67" i="247"/>
  <c r="H67" i="250"/>
  <c r="H67" i="235"/>
  <c r="H67" i="241"/>
  <c r="H67" i="238"/>
  <c r="H67" i="244"/>
  <c r="D19" i="223"/>
  <c r="I59" i="242"/>
  <c r="I19" i="241"/>
  <c r="I72" i="241"/>
  <c r="U44" i="256" a="1"/>
  <c r="U44" i="256" s="1"/>
  <c r="X44" i="256" a="1"/>
  <c r="X44" i="256" s="1"/>
  <c r="I44" i="256" a="1"/>
  <c r="I44" i="256" s="1"/>
  <c r="C48" i="256" a="1"/>
  <c r="C48" i="256" s="1"/>
  <c r="D160" i="250"/>
  <c r="D120" i="250"/>
  <c r="D14" i="250"/>
  <c r="D130" i="251"/>
  <c r="D67" i="250"/>
  <c r="G125" i="244"/>
  <c r="G19" i="244"/>
  <c r="G112" i="245"/>
  <c r="H14" i="243"/>
  <c r="G72" i="244"/>
  <c r="F100" i="223"/>
  <c r="F100" i="235"/>
  <c r="F100" i="247"/>
  <c r="F100" i="241"/>
  <c r="F100" i="250"/>
  <c r="F100" i="238"/>
  <c r="F100" i="244"/>
  <c r="F100" i="232"/>
  <c r="G97" i="232"/>
  <c r="G54" i="232"/>
  <c r="G140" i="232"/>
  <c r="G87" i="233"/>
  <c r="G97" i="233"/>
  <c r="G67" i="233"/>
  <c r="H9" i="231"/>
  <c r="G120" i="232"/>
  <c r="G77" i="232"/>
  <c r="G67" i="232"/>
  <c r="H156" i="224"/>
  <c r="I15" i="38"/>
  <c r="I156" i="223" s="1"/>
  <c r="H20" i="224"/>
  <c r="H30" i="224"/>
  <c r="B73" i="222"/>
  <c r="B75" i="222"/>
  <c r="B77" i="222"/>
  <c r="B78" i="222"/>
  <c r="B76" i="222"/>
  <c r="B72" i="222"/>
  <c r="B74" i="222"/>
  <c r="H24" i="248"/>
  <c r="H14" i="223"/>
  <c r="H14" i="247"/>
  <c r="H14" i="250"/>
  <c r="H14" i="235"/>
  <c r="H14" i="241"/>
  <c r="H14" i="238"/>
  <c r="G60" i="242"/>
  <c r="G60" i="251"/>
  <c r="G60" i="233"/>
  <c r="G60" i="239"/>
  <c r="G60" i="248"/>
  <c r="G60" i="236"/>
  <c r="G60" i="245"/>
  <c r="C103" i="222"/>
  <c r="C105" i="222"/>
  <c r="C107" i="222"/>
  <c r="C104" i="222"/>
  <c r="C106" i="222"/>
  <c r="C108" i="222"/>
  <c r="C102" i="222"/>
  <c r="D134" i="235"/>
  <c r="D134" i="250"/>
  <c r="D134" i="238"/>
  <c r="D134" i="241"/>
  <c r="D134" i="244"/>
  <c r="D134" i="247"/>
  <c r="D134" i="232"/>
  <c r="F27" i="241"/>
  <c r="F81" i="236"/>
  <c r="C60" i="248"/>
  <c r="C60" i="224"/>
  <c r="C60" i="251"/>
  <c r="C60" i="233"/>
  <c r="C60" i="245"/>
  <c r="C60" i="242"/>
  <c r="C60" i="236"/>
  <c r="C60" i="239"/>
  <c r="C152" i="250"/>
  <c r="C152" i="223"/>
  <c r="D37" i="233"/>
  <c r="D37" i="245"/>
  <c r="D37" i="248"/>
  <c r="D37" i="251"/>
  <c r="D37" i="239"/>
  <c r="D37" i="236"/>
  <c r="D37" i="242"/>
  <c r="B87" i="236"/>
  <c r="B87" i="224"/>
  <c r="G68" i="223"/>
  <c r="G68" i="250"/>
  <c r="G68" i="244"/>
  <c r="G68" i="241"/>
  <c r="G68" i="235"/>
  <c r="G68" i="232"/>
  <c r="G68" i="247"/>
  <c r="G68" i="238"/>
  <c r="D69" i="223"/>
  <c r="D69" i="244"/>
  <c r="D69" i="241"/>
  <c r="D69" i="238"/>
  <c r="D69" i="232"/>
  <c r="D69" i="247"/>
  <c r="F125" i="223"/>
  <c r="F125" i="244"/>
  <c r="F125" i="238"/>
  <c r="F125" i="250"/>
  <c r="F125" i="247"/>
  <c r="F125" i="241"/>
  <c r="F125" i="235"/>
  <c r="F125" i="232"/>
  <c r="G143" i="224"/>
  <c r="G100" i="224"/>
  <c r="H12" i="38"/>
  <c r="H143" i="223" s="1"/>
  <c r="G98" i="224"/>
  <c r="H10" i="38"/>
  <c r="G151" i="224"/>
  <c r="I48" i="224"/>
  <c r="H29" i="221"/>
  <c r="H30" i="221"/>
  <c r="H34" i="221"/>
  <c r="H39" i="250" s="1"/>
  <c r="H35" i="221"/>
  <c r="H32" i="221"/>
  <c r="B159" i="221"/>
  <c r="B161" i="221"/>
  <c r="B156" i="221"/>
  <c r="B157" i="221"/>
  <c r="B160" i="221"/>
  <c r="B155" i="221"/>
  <c r="B158" i="221"/>
  <c r="D121" i="223"/>
  <c r="D121" i="232"/>
  <c r="D121" i="250"/>
  <c r="D121" i="235"/>
  <c r="D121" i="244"/>
  <c r="D121" i="247"/>
  <c r="D121" i="238"/>
  <c r="I15" i="250"/>
  <c r="I15" i="235"/>
  <c r="I15" i="247"/>
  <c r="I15" i="241"/>
  <c r="I15" i="244"/>
  <c r="I15" i="238"/>
  <c r="I15" i="232"/>
  <c r="E39" i="221"/>
  <c r="E40" i="221"/>
  <c r="E44" i="221"/>
  <c r="E45" i="221"/>
  <c r="E42" i="221"/>
  <c r="I39" i="221"/>
  <c r="I44" i="223" s="1"/>
  <c r="I41" i="221"/>
  <c r="I40" i="221"/>
  <c r="I44" i="221"/>
  <c r="I42" i="221"/>
  <c r="I43" i="221"/>
  <c r="I48" i="235" s="1"/>
  <c r="I45" i="221"/>
  <c r="I50" i="232" s="1"/>
  <c r="H68" i="250"/>
  <c r="H68" i="235"/>
  <c r="H68" i="247"/>
  <c r="H68" i="241"/>
  <c r="H68" i="232"/>
  <c r="H68" i="238"/>
  <c r="G50" i="242"/>
  <c r="G50" i="251"/>
  <c r="G50" i="233"/>
  <c r="G50" i="248"/>
  <c r="G50" i="236"/>
  <c r="G50" i="239"/>
  <c r="G50" i="245"/>
  <c r="E27" i="233"/>
  <c r="E27" i="224"/>
  <c r="D19" i="232"/>
  <c r="D19" i="244"/>
  <c r="D19" i="250"/>
  <c r="D19" i="238"/>
  <c r="D19" i="247"/>
  <c r="D19" i="235"/>
  <c r="D19" i="241"/>
  <c r="E90" i="236"/>
  <c r="E90" i="224"/>
  <c r="E122" i="250"/>
  <c r="E35" i="232"/>
  <c r="E16" i="241"/>
  <c r="G97" i="245"/>
  <c r="D160" i="244"/>
  <c r="D67" i="244"/>
  <c r="D130" i="245"/>
  <c r="D120" i="244"/>
  <c r="D14" i="244"/>
  <c r="H14" i="244"/>
  <c r="H157" i="222"/>
  <c r="H159" i="222"/>
  <c r="H161" i="222"/>
  <c r="H166" i="224" s="1"/>
  <c r="H155" i="222"/>
  <c r="H160" i="222"/>
  <c r="H165" i="224" s="1"/>
  <c r="H158" i="222"/>
  <c r="H156" i="222"/>
  <c r="I102" i="221"/>
  <c r="I107" i="223" s="1"/>
  <c r="I104" i="221"/>
  <c r="I103" i="221"/>
  <c r="I106" i="221"/>
  <c r="I111" i="235" s="1"/>
  <c r="I107" i="221"/>
  <c r="I108" i="221"/>
  <c r="I113" i="232" s="1"/>
  <c r="I105" i="221"/>
  <c r="I110" i="247" s="1"/>
  <c r="I156" i="250"/>
  <c r="I156" i="244"/>
  <c r="I156" i="247"/>
  <c r="I156" i="235"/>
  <c r="I156" i="241"/>
  <c r="D126" i="223"/>
  <c r="D126" i="250"/>
  <c r="D126" i="235"/>
  <c r="D126" i="241"/>
  <c r="D126" i="238"/>
  <c r="D126" i="247"/>
  <c r="D126" i="232"/>
  <c r="D126" i="244"/>
  <c r="D161" i="223"/>
  <c r="D161" i="232"/>
  <c r="D161" i="250"/>
  <c r="D161" i="235"/>
  <c r="D161" i="238"/>
  <c r="D161" i="247"/>
  <c r="D161" i="244"/>
  <c r="F83" i="250"/>
  <c r="F83" i="247"/>
  <c r="F83" i="244"/>
  <c r="F83" i="238"/>
  <c r="F83" i="232"/>
  <c r="F83" i="235"/>
  <c r="G102" i="233"/>
  <c r="I20" i="250"/>
  <c r="I20" i="241"/>
  <c r="I20" i="244"/>
  <c r="I20" i="235"/>
  <c r="I20" i="247"/>
  <c r="D27" i="223"/>
  <c r="D27" i="235"/>
  <c r="I16" i="233"/>
  <c r="I16" i="242"/>
  <c r="I16" i="251"/>
  <c r="I16" i="239"/>
  <c r="I16" i="236"/>
  <c r="I74" i="222"/>
  <c r="I76" i="222"/>
  <c r="I81" i="236" s="1"/>
  <c r="I78" i="222"/>
  <c r="I83" i="233" s="1"/>
  <c r="I77" i="222"/>
  <c r="I82" i="242" s="1"/>
  <c r="I73" i="222"/>
  <c r="I75" i="222"/>
  <c r="I80" i="248" s="1"/>
  <c r="I72" i="222"/>
  <c r="I77" i="224" s="1"/>
  <c r="F31" i="222"/>
  <c r="F33" i="222"/>
  <c r="F35" i="222"/>
  <c r="F29" i="222"/>
  <c r="F30" i="222"/>
  <c r="F32" i="222"/>
  <c r="F34" i="222"/>
  <c r="C44" i="241"/>
  <c r="C44" i="232"/>
  <c r="H69" i="232"/>
  <c r="H69" i="238"/>
  <c r="H69" i="250"/>
  <c r="H69" i="235"/>
  <c r="H69" i="247"/>
  <c r="H69" i="244"/>
  <c r="H69" i="241"/>
  <c r="H20" i="245"/>
  <c r="H20" i="248"/>
  <c r="H20" i="251"/>
  <c r="H20" i="236"/>
  <c r="H20" i="242"/>
  <c r="C154" i="248"/>
  <c r="C154" i="236"/>
  <c r="D166" i="251"/>
  <c r="D166" i="239"/>
  <c r="D166" i="245"/>
  <c r="D166" i="236"/>
  <c r="D166" i="248"/>
  <c r="D166" i="242"/>
  <c r="D166" i="233"/>
  <c r="D122" i="245"/>
  <c r="D122" i="242"/>
  <c r="D122" i="239"/>
  <c r="D122" i="248"/>
  <c r="D122" i="233"/>
  <c r="D16" i="223"/>
  <c r="D16" i="238"/>
  <c r="D16" i="244"/>
  <c r="D16" i="241"/>
  <c r="D16" i="232"/>
  <c r="D16" i="247"/>
  <c r="B68" i="224"/>
  <c r="B68" i="236"/>
  <c r="E112" i="236"/>
  <c r="E112" i="233"/>
  <c r="E112" i="224"/>
  <c r="B45" i="233"/>
  <c r="B45" i="224"/>
  <c r="B124" i="232"/>
  <c r="E35" i="241"/>
  <c r="E16" i="238"/>
  <c r="G155" i="221"/>
  <c r="G156" i="221"/>
  <c r="G160" i="221"/>
  <c r="G161" i="221"/>
  <c r="G159" i="221"/>
  <c r="F39" i="221"/>
  <c r="F40" i="221"/>
  <c r="F44" i="221"/>
  <c r="F42" i="221"/>
  <c r="F45" i="221"/>
  <c r="I69" i="247"/>
  <c r="D122" i="223"/>
  <c r="D122" i="244"/>
  <c r="D122" i="241"/>
  <c r="D122" i="238"/>
  <c r="D122" i="247"/>
  <c r="D122" i="232"/>
  <c r="D165" i="223"/>
  <c r="D165" i="244"/>
  <c r="D165" i="232"/>
  <c r="D165" i="247"/>
  <c r="D165" i="235"/>
  <c r="D165" i="241"/>
  <c r="D165" i="238"/>
  <c r="D165" i="250"/>
  <c r="C145" i="233"/>
  <c r="C145" i="251"/>
  <c r="C145" i="248"/>
  <c r="C145" i="245"/>
  <c r="C145" i="236"/>
  <c r="C145" i="239"/>
  <c r="C145" i="242"/>
  <c r="C90" i="245"/>
  <c r="C90" i="251"/>
  <c r="C90" i="239"/>
  <c r="C90" i="236"/>
  <c r="C90" i="242"/>
  <c r="C90" i="248"/>
  <c r="G98" i="245"/>
  <c r="G98" i="251"/>
  <c r="G98" i="236"/>
  <c r="G98" i="242"/>
  <c r="G98" i="248"/>
  <c r="G98" i="233"/>
  <c r="G98" i="239"/>
  <c r="I16" i="241"/>
  <c r="I16" i="232"/>
  <c r="I16" i="250"/>
  <c r="I16" i="238"/>
  <c r="I16" i="235"/>
  <c r="G151" i="251"/>
  <c r="G151" i="245"/>
  <c r="G151" i="242"/>
  <c r="G151" i="236"/>
  <c r="G151" i="248"/>
  <c r="G151" i="239"/>
  <c r="G151" i="233"/>
  <c r="C39" i="245"/>
  <c r="H54" i="221"/>
  <c r="H53" i="221"/>
  <c r="H49" i="221"/>
  <c r="H55" i="221"/>
  <c r="H50" i="221"/>
  <c r="D49" i="221"/>
  <c r="D54" i="244" s="1"/>
  <c r="D52" i="221"/>
  <c r="D54" i="221"/>
  <c r="D55" i="221"/>
  <c r="D50" i="221"/>
  <c r="D53" i="221"/>
  <c r="H136" i="223"/>
  <c r="H136" i="247"/>
  <c r="H136" i="244"/>
  <c r="H136" i="250"/>
  <c r="H136" i="241"/>
  <c r="H136" i="235"/>
  <c r="G19" i="241"/>
  <c r="G19" i="238"/>
  <c r="G19" i="235"/>
  <c r="G19" i="232"/>
  <c r="G19" i="247"/>
  <c r="F87" i="251"/>
  <c r="F87" i="233"/>
  <c r="F87" i="242"/>
  <c r="C35" i="232"/>
  <c r="C35" i="250"/>
  <c r="C35" i="247"/>
  <c r="C35" i="241"/>
  <c r="C35" i="238"/>
  <c r="C35" i="244"/>
  <c r="C35" i="235"/>
  <c r="F164" i="251"/>
  <c r="F164" i="233"/>
  <c r="F164" i="248"/>
  <c r="F164" i="245"/>
  <c r="F164" i="242"/>
  <c r="F164" i="239"/>
  <c r="F164" i="236"/>
  <c r="D14" i="223"/>
  <c r="D14" i="241"/>
  <c r="D14" i="247"/>
  <c r="D14" i="232"/>
  <c r="X46" i="256" a="1"/>
  <c r="X46" i="256" s="1"/>
  <c r="R47" i="256" a="1"/>
  <c r="R47" i="256" s="1"/>
  <c r="O47" i="256" a="1"/>
  <c r="O47" i="256" s="1"/>
  <c r="L47" i="256" a="1"/>
  <c r="L47" i="256" s="1"/>
  <c r="E90" i="242"/>
  <c r="B124" i="235"/>
  <c r="E35" i="238"/>
  <c r="E16" i="244"/>
  <c r="G97" i="248"/>
  <c r="H87" i="247"/>
  <c r="F155" i="221"/>
  <c r="F156" i="221"/>
  <c r="F160" i="221"/>
  <c r="F161" i="221"/>
  <c r="F159" i="221"/>
  <c r="B83" i="221"/>
  <c r="B86" i="221"/>
  <c r="B82" i="221"/>
  <c r="B87" i="221"/>
  <c r="B84" i="221"/>
  <c r="B85" i="221"/>
  <c r="B88" i="221"/>
  <c r="D125" i="223"/>
  <c r="D125" i="244"/>
  <c r="D125" i="232"/>
  <c r="D125" i="250"/>
  <c r="D125" i="247"/>
  <c r="D125" i="241"/>
  <c r="D125" i="238"/>
  <c r="D125" i="235"/>
  <c r="D163" i="244"/>
  <c r="D163" i="232"/>
  <c r="D163" i="235"/>
  <c r="C143" i="239"/>
  <c r="D145" i="232"/>
  <c r="I48" i="251"/>
  <c r="I48" i="245"/>
  <c r="I48" i="233"/>
  <c r="I48" i="242"/>
  <c r="I48" i="248"/>
  <c r="I19" i="235"/>
  <c r="I19" i="238"/>
  <c r="I19" i="247"/>
  <c r="D110" i="244"/>
  <c r="D110" i="250"/>
  <c r="F141" i="223"/>
  <c r="F141" i="250"/>
  <c r="F141" i="247"/>
  <c r="F141" i="241"/>
  <c r="F141" i="235"/>
  <c r="F141" i="244"/>
  <c r="F141" i="238"/>
  <c r="F141" i="232"/>
  <c r="H145" i="221"/>
  <c r="H150" i="221"/>
  <c r="H155" i="250" s="1"/>
  <c r="H148" i="221"/>
  <c r="H151" i="221"/>
  <c r="H146" i="221"/>
  <c r="D77" i="221"/>
  <c r="D78" i="221"/>
  <c r="D75" i="221"/>
  <c r="D74" i="221"/>
  <c r="D76" i="221"/>
  <c r="D72" i="221"/>
  <c r="D77" i="235" s="1"/>
  <c r="H83" i="223"/>
  <c r="H83" i="250"/>
  <c r="H83" i="232"/>
  <c r="H83" i="241"/>
  <c r="H83" i="247"/>
  <c r="H83" i="244"/>
  <c r="H83" i="238"/>
  <c r="G16" i="223"/>
  <c r="G16" i="232"/>
  <c r="G16" i="247"/>
  <c r="G16" i="244"/>
  <c r="G16" i="241"/>
  <c r="G16" i="235"/>
  <c r="G16" i="250"/>
  <c r="G16" i="238"/>
  <c r="H16" i="233"/>
  <c r="H16" i="248"/>
  <c r="H16" i="251"/>
  <c r="H16" i="239"/>
  <c r="H16" i="242"/>
  <c r="H16" i="236"/>
  <c r="H16" i="245"/>
  <c r="G27" i="223"/>
  <c r="G27" i="250"/>
  <c r="G27" i="244"/>
  <c r="G27" i="235"/>
  <c r="G27" i="232"/>
  <c r="G27" i="247"/>
  <c r="G27" i="238"/>
  <c r="G27" i="241"/>
  <c r="I161" i="251"/>
  <c r="I161" i="236"/>
  <c r="I161" i="248"/>
  <c r="I161" i="242"/>
  <c r="I161" i="233"/>
  <c r="D20" i="223"/>
  <c r="D20" i="238"/>
  <c r="D20" i="241"/>
  <c r="D20" i="235"/>
  <c r="D20" i="250"/>
  <c r="D20" i="244"/>
  <c r="D20" i="247"/>
  <c r="D20" i="232"/>
  <c r="P45" i="256" a="1"/>
  <c r="P45" i="256" s="1"/>
  <c r="V48" i="256" a="1"/>
  <c r="V48" i="256" s="1"/>
  <c r="S45" i="256" a="1"/>
  <c r="S45" i="256" s="1"/>
  <c r="D45" i="256" a="1"/>
  <c r="D45" i="256" s="1"/>
  <c r="J48" i="256" a="1"/>
  <c r="J48" i="256" s="1"/>
  <c r="M45" i="256" a="1"/>
  <c r="M45" i="256" s="1"/>
  <c r="Y108" i="256" a="1"/>
  <c r="Y108" i="256" s="1"/>
  <c r="Y30" i="256" s="1"/>
  <c r="V108" i="256" a="1"/>
  <c r="V108" i="256" s="1"/>
  <c r="J108" i="256" a="1"/>
  <c r="J108" i="256" s="1"/>
  <c r="B24" i="224"/>
  <c r="E90" i="248"/>
  <c r="B124" i="241"/>
  <c r="E35" i="244"/>
  <c r="E16" i="250"/>
  <c r="D134" i="223"/>
  <c r="D160" i="235"/>
  <c r="D130" i="236"/>
  <c r="D67" i="235"/>
  <c r="D14" i="235"/>
  <c r="D120" i="235"/>
  <c r="H11" i="38"/>
  <c r="H69" i="223" s="1"/>
  <c r="G16" i="224"/>
  <c r="C152" i="244"/>
  <c r="G50" i="224"/>
  <c r="G97" i="236"/>
  <c r="D121" i="241"/>
  <c r="I123" i="248"/>
  <c r="I70" i="247"/>
  <c r="I17" i="247"/>
  <c r="I37" i="248"/>
  <c r="B44" i="221"/>
  <c r="B41" i="221"/>
  <c r="B43" i="221"/>
  <c r="B45" i="221"/>
  <c r="B39" i="221"/>
  <c r="B40" i="221"/>
  <c r="B42" i="221"/>
  <c r="G82" i="221"/>
  <c r="G87" i="232" s="1"/>
  <c r="G85" i="221"/>
  <c r="G88" i="221"/>
  <c r="G83" i="221"/>
  <c r="G87" i="221"/>
  <c r="D120" i="223"/>
  <c r="D120" i="241"/>
  <c r="D120" i="247"/>
  <c r="D120" i="232"/>
  <c r="D166" i="223"/>
  <c r="D166" i="250"/>
  <c r="D166" i="238"/>
  <c r="D166" i="244"/>
  <c r="D166" i="241"/>
  <c r="D166" i="235"/>
  <c r="D166" i="232"/>
  <c r="D166" i="247"/>
  <c r="I146" i="245"/>
  <c r="I146" i="248"/>
  <c r="I146" i="242"/>
  <c r="I146" i="251"/>
  <c r="I146" i="236"/>
  <c r="G58" i="238"/>
  <c r="G58" i="241"/>
  <c r="C49" i="221"/>
  <c r="C51" i="221"/>
  <c r="C52" i="221"/>
  <c r="C50" i="221"/>
  <c r="C54" i="221"/>
  <c r="C55" i="221"/>
  <c r="C53" i="221"/>
  <c r="D112" i="223"/>
  <c r="D112" i="244"/>
  <c r="D112" i="250"/>
  <c r="D112" i="247"/>
  <c r="D112" i="232"/>
  <c r="D112" i="241"/>
  <c r="D112" i="238"/>
  <c r="D112" i="235"/>
  <c r="C35" i="245"/>
  <c r="C35" i="242"/>
  <c r="C35" i="236"/>
  <c r="C35" i="233"/>
  <c r="H24" i="221"/>
  <c r="H25" i="221"/>
  <c r="H22" i="221"/>
  <c r="H23" i="221"/>
  <c r="H19" i="221"/>
  <c r="I71" i="223"/>
  <c r="I71" i="250"/>
  <c r="I71" i="232"/>
  <c r="I71" i="247"/>
  <c r="I71" i="244"/>
  <c r="I71" i="238"/>
  <c r="G120" i="223"/>
  <c r="G120" i="247"/>
  <c r="G120" i="250"/>
  <c r="G120" i="244"/>
  <c r="G120" i="238"/>
  <c r="G120" i="235"/>
  <c r="G120" i="241"/>
  <c r="G15" i="223"/>
  <c r="G15" i="250"/>
  <c r="G15" i="244"/>
  <c r="G15" i="235"/>
  <c r="G15" i="247"/>
  <c r="G15" i="238"/>
  <c r="G15" i="232"/>
  <c r="H143" i="251"/>
  <c r="H143" i="245"/>
  <c r="H143" i="242"/>
  <c r="H143" i="236"/>
  <c r="H143" i="239"/>
  <c r="H143" i="233"/>
  <c r="G151" i="223"/>
  <c r="G151" i="250"/>
  <c r="G151" i="247"/>
  <c r="G151" i="238"/>
  <c r="G151" i="241"/>
  <c r="G151" i="235"/>
  <c r="G151" i="232"/>
  <c r="F67" i="241"/>
  <c r="F67" i="244"/>
  <c r="F67" i="238"/>
  <c r="B55" i="224"/>
  <c r="B55" i="236"/>
  <c r="C165" i="245"/>
  <c r="C165" i="239"/>
  <c r="C28" i="242"/>
  <c r="C28" i="236"/>
  <c r="C28" i="233"/>
  <c r="J15" i="164"/>
  <c r="J14" i="164"/>
  <c r="J24" i="164"/>
  <c r="I121" i="242"/>
  <c r="I121" i="245"/>
  <c r="I121" i="248"/>
  <c r="C16" i="244"/>
  <c r="C16" i="250"/>
  <c r="C16" i="241"/>
  <c r="C16" i="247"/>
  <c r="C16" i="235"/>
  <c r="C16" i="238"/>
  <c r="C16" i="232"/>
  <c r="P16" i="24"/>
  <c r="Q17" i="24" s="1"/>
  <c r="O45" i="256" a="1"/>
  <c r="O45" i="256" s="1"/>
  <c r="R45" i="256" a="1"/>
  <c r="R45" i="256" s="1"/>
  <c r="U48" i="256" a="1"/>
  <c r="U48" i="256" s="1"/>
  <c r="L45" i="256" a="1"/>
  <c r="L45" i="256" s="1"/>
  <c r="C45" i="256" a="1"/>
  <c r="C45" i="256" s="1"/>
  <c r="I48" i="256" a="1"/>
  <c r="I48" i="256" s="1"/>
  <c r="E90" i="245"/>
  <c r="B24" i="236"/>
  <c r="B124" i="238"/>
  <c r="E35" i="247"/>
  <c r="G97" i="251"/>
  <c r="I87" i="224"/>
  <c r="I107" i="224"/>
  <c r="I67" i="224"/>
  <c r="I34" i="223"/>
  <c r="I24" i="224"/>
  <c r="I20" i="232"/>
  <c r="I156" i="232"/>
  <c r="I146" i="233"/>
  <c r="I126" i="232"/>
  <c r="I73" i="232"/>
  <c r="D31" i="221"/>
  <c r="D34" i="221"/>
  <c r="D30" i="221"/>
  <c r="D35" i="221"/>
  <c r="D32" i="221"/>
  <c r="D29" i="221"/>
  <c r="D34" i="238" s="1"/>
  <c r="F29" i="221"/>
  <c r="F30" i="221"/>
  <c r="F35" i="221"/>
  <c r="F32" i="221"/>
  <c r="F34" i="221"/>
  <c r="F151" i="251"/>
  <c r="F151" i="242"/>
  <c r="F151" i="245"/>
  <c r="F151" i="239"/>
  <c r="F151" i="248"/>
  <c r="F151" i="233"/>
  <c r="F151" i="236"/>
  <c r="G67" i="251"/>
  <c r="G67" i="245"/>
  <c r="G67" i="248"/>
  <c r="G67" i="236"/>
  <c r="G67" i="242"/>
  <c r="G67" i="239"/>
  <c r="D164" i="223"/>
  <c r="D164" i="250"/>
  <c r="D164" i="238"/>
  <c r="D164" i="241"/>
  <c r="D164" i="244"/>
  <c r="D164" i="235"/>
  <c r="D164" i="232"/>
  <c r="D164" i="247"/>
  <c r="H143" i="250"/>
  <c r="H143" i="244"/>
  <c r="H143" i="235"/>
  <c r="H143" i="241"/>
  <c r="H143" i="238"/>
  <c r="H143" i="232"/>
  <c r="G143" i="242"/>
  <c r="G143" i="236"/>
  <c r="G143" i="248"/>
  <c r="G143" i="233"/>
  <c r="F145" i="221"/>
  <c r="F150" i="221"/>
  <c r="F148" i="221"/>
  <c r="F151" i="221"/>
  <c r="F146" i="221"/>
  <c r="I67" i="223"/>
  <c r="I67" i="247"/>
  <c r="I67" i="250"/>
  <c r="I67" i="241"/>
  <c r="I67" i="244"/>
  <c r="I67" i="235"/>
  <c r="I67" i="238"/>
  <c r="C100" i="235"/>
  <c r="G125" i="223"/>
  <c r="G125" i="250"/>
  <c r="G125" i="235"/>
  <c r="G125" i="238"/>
  <c r="G125" i="241"/>
  <c r="G125" i="232"/>
  <c r="G125" i="247"/>
  <c r="G14" i="232"/>
  <c r="G14" i="247"/>
  <c r="G14" i="244"/>
  <c r="G14" i="238"/>
  <c r="G14" i="250"/>
  <c r="G14" i="235"/>
  <c r="G14" i="241"/>
  <c r="F72" i="244"/>
  <c r="F72" i="247"/>
  <c r="F72" i="250"/>
  <c r="F72" i="238"/>
  <c r="F72" i="235"/>
  <c r="F72" i="232"/>
  <c r="F20" i="235"/>
  <c r="F20" i="247"/>
  <c r="F20" i="250"/>
  <c r="F20" i="241"/>
  <c r="F20" i="244"/>
  <c r="F20" i="238"/>
  <c r="F20" i="232"/>
  <c r="E90" i="251"/>
  <c r="B24" i="233"/>
  <c r="B124" i="244"/>
  <c r="H29" i="224"/>
  <c r="I14" i="38"/>
  <c r="D58" i="224"/>
  <c r="G97" i="242"/>
  <c r="G129" i="221"/>
  <c r="G131" i="221"/>
  <c r="G128" i="221"/>
  <c r="G130" i="221"/>
  <c r="G125" i="221"/>
  <c r="G130" i="232" s="1"/>
  <c r="I19" i="232"/>
  <c r="I59" i="233"/>
  <c r="I72" i="232"/>
  <c r="I19" i="233"/>
  <c r="I49" i="221"/>
  <c r="I54" i="223" s="1"/>
  <c r="I51" i="221"/>
  <c r="I52" i="221"/>
  <c r="I54" i="221"/>
  <c r="I59" i="232" s="1"/>
  <c r="I53" i="221"/>
  <c r="I58" i="235" s="1"/>
  <c r="I55" i="221"/>
  <c r="I60" i="232" s="1"/>
  <c r="I50" i="221"/>
  <c r="H31" i="222"/>
  <c r="H33" i="222"/>
  <c r="H35" i="222"/>
  <c r="H32" i="222"/>
  <c r="H34" i="222"/>
  <c r="H29" i="222"/>
  <c r="H30" i="222"/>
  <c r="G77" i="223"/>
  <c r="G77" i="247"/>
  <c r="G77" i="250"/>
  <c r="G77" i="238"/>
  <c r="G77" i="235"/>
  <c r="G77" i="244"/>
  <c r="G77" i="241"/>
  <c r="I16" i="245"/>
  <c r="C40" i="248"/>
  <c r="C40" i="251"/>
  <c r="C40" i="242"/>
  <c r="C40" i="236"/>
  <c r="C40" i="239"/>
  <c r="C40" i="245"/>
  <c r="C40" i="233"/>
  <c r="B145" i="222"/>
  <c r="B147" i="222"/>
  <c r="B149" i="222"/>
  <c r="B151" i="222"/>
  <c r="B148" i="222"/>
  <c r="B150" i="222"/>
  <c r="B146" i="222"/>
  <c r="I24" i="251"/>
  <c r="I24" i="245"/>
  <c r="I24" i="242"/>
  <c r="I24" i="248"/>
  <c r="I24" i="236"/>
  <c r="I24" i="239"/>
  <c r="I73" i="241"/>
  <c r="I73" i="250"/>
  <c r="I73" i="244"/>
  <c r="I73" i="247"/>
  <c r="I73" i="235"/>
  <c r="I73" i="238"/>
  <c r="G126" i="223"/>
  <c r="G126" i="247"/>
  <c r="G126" i="244"/>
  <c r="G126" i="250"/>
  <c r="G126" i="238"/>
  <c r="G126" i="235"/>
  <c r="G126" i="241"/>
  <c r="G126" i="232"/>
  <c r="G20" i="223"/>
  <c r="G20" i="232"/>
  <c r="G20" i="241"/>
  <c r="G20" i="247"/>
  <c r="G20" i="250"/>
  <c r="G20" i="244"/>
  <c r="G20" i="238"/>
  <c r="G20" i="235"/>
  <c r="G16" i="248"/>
  <c r="G16" i="245"/>
  <c r="G16" i="251"/>
  <c r="G16" i="236"/>
  <c r="G16" i="233"/>
  <c r="G16" i="239"/>
  <c r="C92" i="247"/>
  <c r="C92" i="250"/>
  <c r="C92" i="241"/>
  <c r="C92" i="244"/>
  <c r="C92" i="235"/>
  <c r="C92" i="238"/>
  <c r="F15" i="244"/>
  <c r="F15" i="241"/>
  <c r="F15" i="247"/>
  <c r="F15" i="232"/>
  <c r="F15" i="238"/>
  <c r="C161" i="248"/>
  <c r="C161" i="239"/>
  <c r="C161" i="236"/>
  <c r="I123" i="236"/>
  <c r="I123" i="242"/>
  <c r="I123" i="233"/>
  <c r="I123" i="251"/>
  <c r="I123" i="245"/>
  <c r="D130" i="248"/>
  <c r="D130" i="242"/>
  <c r="D130" i="233"/>
  <c r="I48" i="239"/>
  <c r="J15" i="96"/>
  <c r="J14" i="96"/>
  <c r="J20" i="96"/>
  <c r="B24" i="242"/>
  <c r="B124" i="247"/>
  <c r="E15" i="232"/>
  <c r="F102" i="221"/>
  <c r="F107" i="221"/>
  <c r="F106" i="221"/>
  <c r="F103" i="221"/>
  <c r="F108" i="221"/>
  <c r="I135" i="221"/>
  <c r="I139" i="221"/>
  <c r="I141" i="221"/>
  <c r="I146" i="232" s="1"/>
  <c r="I136" i="221"/>
  <c r="I137" i="221"/>
  <c r="I138" i="221"/>
  <c r="I143" i="247" s="1"/>
  <c r="I140" i="221"/>
  <c r="I145" i="241" s="1"/>
  <c r="G29" i="221"/>
  <c r="G35" i="221"/>
  <c r="G30" i="221"/>
  <c r="G32" i="221"/>
  <c r="G34" i="221"/>
  <c r="L29" i="26"/>
  <c r="J20" i="26" s="1"/>
  <c r="I20" i="26"/>
  <c r="I19" i="26"/>
  <c r="H28" i="251"/>
  <c r="H28" i="245"/>
  <c r="H28" i="242"/>
  <c r="H28" i="248"/>
  <c r="H28" i="233"/>
  <c r="H28" i="239"/>
  <c r="F60" i="247"/>
  <c r="F60" i="232"/>
  <c r="G39" i="221"/>
  <c r="G40" i="221"/>
  <c r="G42" i="221"/>
  <c r="G44" i="221"/>
  <c r="G45" i="221"/>
  <c r="G134" i="251"/>
  <c r="G134" i="233"/>
  <c r="I72" i="235"/>
  <c r="I72" i="247"/>
  <c r="I72" i="238"/>
  <c r="G122" i="223"/>
  <c r="G122" i="232"/>
  <c r="G122" i="247"/>
  <c r="G122" i="244"/>
  <c r="G122" i="250"/>
  <c r="G122" i="235"/>
  <c r="G122" i="238"/>
  <c r="G122" i="241"/>
  <c r="F73" i="223"/>
  <c r="F73" i="250"/>
  <c r="F73" i="244"/>
  <c r="F73" i="241"/>
  <c r="F73" i="247"/>
  <c r="F73" i="235"/>
  <c r="F73" i="238"/>
  <c r="F73" i="232"/>
  <c r="F19" i="241"/>
  <c r="F19" i="244"/>
  <c r="F19" i="238"/>
  <c r="F19" i="232"/>
  <c r="D98" i="224"/>
  <c r="D98" i="233"/>
  <c r="D98" i="251"/>
  <c r="D98" i="248"/>
  <c r="D98" i="245"/>
  <c r="D98" i="236"/>
  <c r="D98" i="239"/>
  <c r="C27" i="233"/>
  <c r="C27" i="251"/>
  <c r="C27" i="248"/>
  <c r="C99" i="251"/>
  <c r="C99" i="239"/>
  <c r="E27" i="236"/>
  <c r="B24" i="245"/>
  <c r="B124" i="250"/>
  <c r="E15" i="241"/>
  <c r="D37" i="224"/>
  <c r="D69" i="250"/>
  <c r="E135" i="221"/>
  <c r="E136" i="221"/>
  <c r="E140" i="221"/>
  <c r="E141" i="221"/>
  <c r="E138" i="221"/>
  <c r="B33" i="221"/>
  <c r="B34" i="221"/>
  <c r="B29" i="221"/>
  <c r="B30" i="221"/>
  <c r="B35" i="221"/>
  <c r="B31" i="221"/>
  <c r="B32" i="221"/>
  <c r="H74" i="222"/>
  <c r="H76" i="222"/>
  <c r="H78" i="222"/>
  <c r="H83" i="224" s="1"/>
  <c r="H77" i="222"/>
  <c r="H82" i="224" s="1"/>
  <c r="H73" i="222"/>
  <c r="H72" i="222"/>
  <c r="H75" i="222"/>
  <c r="H30" i="245"/>
  <c r="H30" i="248"/>
  <c r="H30" i="251"/>
  <c r="H30" i="239"/>
  <c r="H30" i="242"/>
  <c r="D45" i="223"/>
  <c r="D45" i="250"/>
  <c r="D45" i="232"/>
  <c r="D45" i="247"/>
  <c r="D45" i="244"/>
  <c r="D45" i="235"/>
  <c r="D45" i="238"/>
  <c r="H39" i="221"/>
  <c r="H44" i="221"/>
  <c r="H42" i="221"/>
  <c r="H40" i="221"/>
  <c r="H45" i="221"/>
  <c r="I68" i="250"/>
  <c r="I68" i="235"/>
  <c r="I68" i="241"/>
  <c r="I68" i="232"/>
  <c r="I68" i="244"/>
  <c r="I68" i="247"/>
  <c r="I68" i="238"/>
  <c r="I59" i="248"/>
  <c r="I59" i="236"/>
  <c r="I59" i="239"/>
  <c r="I156" i="238"/>
  <c r="B102" i="224"/>
  <c r="B102" i="233"/>
  <c r="G121" i="223"/>
  <c r="G121" i="250"/>
  <c r="G121" i="244"/>
  <c r="G121" i="247"/>
  <c r="G121" i="238"/>
  <c r="G121" i="241"/>
  <c r="G121" i="235"/>
  <c r="G121" i="232"/>
  <c r="I122" i="232"/>
  <c r="I122" i="241"/>
  <c r="I122" i="238"/>
  <c r="I122" i="250"/>
  <c r="I122" i="235"/>
  <c r="D69" i="245"/>
  <c r="D69" i="242"/>
  <c r="D69" i="239"/>
  <c r="F117" i="222"/>
  <c r="F119" i="222"/>
  <c r="F121" i="222"/>
  <c r="F115" i="222"/>
  <c r="F116" i="222"/>
  <c r="F118" i="222"/>
  <c r="F120" i="222"/>
  <c r="F14" i="235"/>
  <c r="F14" i="250"/>
  <c r="F14" i="244"/>
  <c r="F14" i="241"/>
  <c r="F14" i="238"/>
  <c r="F14" i="247"/>
  <c r="F14" i="232"/>
  <c r="B20" i="242"/>
  <c r="B20" i="224"/>
  <c r="C166" i="251"/>
  <c r="C166" i="248"/>
  <c r="C166" i="245"/>
  <c r="C166" i="239"/>
  <c r="C166" i="236"/>
  <c r="C166" i="242"/>
  <c r="C166" i="233"/>
  <c r="I126" i="248"/>
  <c r="I126" i="242"/>
  <c r="I126" i="236"/>
  <c r="H130" i="239"/>
  <c r="H130" i="236"/>
  <c r="H130" i="251"/>
  <c r="H130" i="242"/>
  <c r="H130" i="248"/>
  <c r="J15" i="126"/>
  <c r="J14" i="126"/>
  <c r="J24" i="126"/>
  <c r="Y16" i="24"/>
  <c r="R44" i="256" a="1"/>
  <c r="R44" i="256" s="1"/>
  <c r="O44" i="256" a="1"/>
  <c r="O44" i="256" s="1"/>
  <c r="L44" i="256" a="1"/>
  <c r="L44" i="256" s="1"/>
  <c r="C44" i="256" a="1"/>
  <c r="C44" i="256" s="1"/>
  <c r="I47" i="256" a="1"/>
  <c r="I47" i="256" s="1"/>
  <c r="U47" i="256" a="1"/>
  <c r="U47" i="256" s="1"/>
  <c r="H87" i="241"/>
  <c r="B24" i="248"/>
  <c r="E15" i="223"/>
  <c r="D160" i="238"/>
  <c r="D67" i="238"/>
  <c r="D14" i="238"/>
  <c r="D120" i="238"/>
  <c r="D130" i="239"/>
  <c r="I131" i="221"/>
  <c r="I136" i="232" s="1"/>
  <c r="I125" i="221"/>
  <c r="I128" i="221"/>
  <c r="I133" i="247" s="1"/>
  <c r="I129" i="221"/>
  <c r="I130" i="221"/>
  <c r="I135" i="232" s="1"/>
  <c r="I127" i="221"/>
  <c r="F129" i="221"/>
  <c r="F131" i="221"/>
  <c r="F125" i="221"/>
  <c r="F130" i="221"/>
  <c r="F128" i="221"/>
  <c r="B125" i="222"/>
  <c r="B127" i="222"/>
  <c r="B129" i="222"/>
  <c r="B131" i="222"/>
  <c r="B128" i="222"/>
  <c r="B130" i="222"/>
  <c r="B126" i="222"/>
  <c r="G126" i="248"/>
  <c r="G126" i="245"/>
  <c r="G126" i="242"/>
  <c r="G126" i="239"/>
  <c r="G126" i="236"/>
  <c r="G126" i="233"/>
  <c r="G126" i="251"/>
  <c r="E44" i="245"/>
  <c r="E44" i="233"/>
  <c r="E44" i="248"/>
  <c r="E44" i="251"/>
  <c r="E44" i="236"/>
  <c r="E44" i="242"/>
  <c r="E44" i="239"/>
  <c r="E44" i="224"/>
  <c r="F55" i="250"/>
  <c r="F55" i="247"/>
  <c r="F55" i="238"/>
  <c r="I71" i="235"/>
  <c r="I48" i="236"/>
  <c r="E51" i="222"/>
  <c r="E53" i="222"/>
  <c r="E55" i="222"/>
  <c r="E49" i="222"/>
  <c r="E50" i="222"/>
  <c r="E52" i="222"/>
  <c r="E54" i="222"/>
  <c r="G136" i="248"/>
  <c r="G136" i="245"/>
  <c r="G136" i="233"/>
  <c r="G136" i="242"/>
  <c r="G136" i="239"/>
  <c r="G136" i="236"/>
  <c r="G136" i="251"/>
  <c r="I70" i="250"/>
  <c r="I70" i="235"/>
  <c r="I70" i="241"/>
  <c r="I70" i="232"/>
  <c r="I15" i="81"/>
  <c r="H15" i="81"/>
  <c r="F16" i="241"/>
  <c r="F16" i="250"/>
  <c r="F16" i="244"/>
  <c r="F16" i="238"/>
  <c r="F16" i="247"/>
  <c r="F16" i="232"/>
  <c r="C44" i="248"/>
  <c r="C44" i="251"/>
  <c r="D103" i="251"/>
  <c r="D103" i="248"/>
  <c r="C164" i="239"/>
  <c r="C164" i="251"/>
  <c r="C164" i="233"/>
  <c r="C164" i="236"/>
  <c r="C164" i="245"/>
  <c r="C164" i="242"/>
  <c r="C164" i="248"/>
  <c r="G69" i="223"/>
  <c r="G69" i="247"/>
  <c r="G69" i="244"/>
  <c r="G69" i="232"/>
  <c r="G69" i="241"/>
  <c r="G69" i="235"/>
  <c r="G69" i="250"/>
  <c r="G69" i="238"/>
  <c r="D47" i="248"/>
  <c r="D47" i="251"/>
  <c r="D47" i="233"/>
  <c r="D47" i="239"/>
  <c r="D47" i="236"/>
  <c r="D47" i="242"/>
  <c r="D47" i="245"/>
  <c r="F27" i="235"/>
  <c r="D69" i="236"/>
  <c r="D69" i="235"/>
  <c r="D122" i="235"/>
  <c r="D122" i="236"/>
  <c r="D16" i="235"/>
  <c r="G75" i="222"/>
  <c r="G80" i="224" s="1"/>
  <c r="G74" i="222"/>
  <c r="G76" i="222"/>
  <c r="G78" i="222"/>
  <c r="G72" i="222"/>
  <c r="G77" i="233" s="1"/>
  <c r="G77" i="222"/>
  <c r="G82" i="245" s="1"/>
  <c r="G73" i="222"/>
  <c r="C145" i="247"/>
  <c r="C145" i="244"/>
  <c r="C145" i="250"/>
  <c r="C145" i="235"/>
  <c r="C145" i="238"/>
  <c r="C145" i="241"/>
  <c r="H27" i="251"/>
  <c r="H27" i="245"/>
  <c r="H27" i="236"/>
  <c r="H27" i="242"/>
  <c r="H27" i="233"/>
  <c r="H27" i="239"/>
  <c r="H27" i="248"/>
  <c r="F59" i="223"/>
  <c r="F59" i="250"/>
  <c r="F59" i="247"/>
  <c r="F59" i="241"/>
  <c r="F59" i="244"/>
  <c r="F59" i="238"/>
  <c r="F59" i="232"/>
  <c r="F59" i="235"/>
  <c r="E40" i="236"/>
  <c r="E40" i="224"/>
  <c r="G31" i="222"/>
  <c r="G33" i="222"/>
  <c r="G35" i="222"/>
  <c r="G29" i="222"/>
  <c r="G34" i="233" s="1"/>
  <c r="G32" i="222"/>
  <c r="G30" i="222"/>
  <c r="G34" i="222"/>
  <c r="G39" i="245" s="1"/>
  <c r="I69" i="232"/>
  <c r="I69" i="250"/>
  <c r="I69" i="235"/>
  <c r="I69" i="238"/>
  <c r="I69" i="241"/>
  <c r="J107" i="293"/>
  <c r="H57" i="294" s="1"/>
  <c r="K107" i="293"/>
  <c r="I57" i="294" s="1"/>
  <c r="H107" i="293"/>
  <c r="F57" i="294" s="1"/>
  <c r="I107" i="293"/>
  <c r="G57" i="294" s="1"/>
  <c r="L107" i="293"/>
  <c r="J57" i="294" s="1"/>
  <c r="M107" i="293"/>
  <c r="K57" i="294" s="1"/>
  <c r="N107" i="293"/>
  <c r="L57" i="294" s="1"/>
  <c r="E57" i="294"/>
  <c r="I121" i="250"/>
  <c r="I121" i="232"/>
  <c r="F24" i="247"/>
  <c r="F24" i="250"/>
  <c r="F24" i="241"/>
  <c r="F24" i="244"/>
  <c r="F24" i="232"/>
  <c r="F24" i="238"/>
  <c r="F77" i="239"/>
  <c r="F77" i="236"/>
  <c r="G67" i="223"/>
  <c r="G67" i="247"/>
  <c r="G67" i="238"/>
  <c r="G67" i="250"/>
  <c r="G67" i="235"/>
  <c r="G67" i="244"/>
  <c r="G67" i="241"/>
  <c r="H122" i="233"/>
  <c r="H122" i="248"/>
  <c r="H122" i="251"/>
  <c r="H122" i="239"/>
  <c r="H122" i="242"/>
  <c r="H122" i="236"/>
  <c r="H122" i="245"/>
  <c r="D72" i="223"/>
  <c r="D72" i="244"/>
  <c r="D72" i="247"/>
  <c r="D72" i="232"/>
  <c r="D72" i="241"/>
  <c r="D72" i="238"/>
  <c r="D72" i="235"/>
  <c r="D72" i="250"/>
  <c r="F126" i="223"/>
  <c r="F126" i="250"/>
  <c r="F126" i="247"/>
  <c r="F126" i="238"/>
  <c r="F126" i="244"/>
  <c r="F126" i="241"/>
  <c r="F126" i="235"/>
  <c r="F126" i="232"/>
  <c r="O35" i="14"/>
  <c r="O20" i="14"/>
  <c r="D119" i="221"/>
  <c r="D66" i="221"/>
  <c r="D13" i="221"/>
  <c r="E14" i="220"/>
  <c r="E158" i="221"/>
  <c r="E52" i="221"/>
  <c r="E105" i="221"/>
  <c r="E70" i="250"/>
  <c r="E70" i="238"/>
  <c r="E70" i="232"/>
  <c r="E70" i="223"/>
  <c r="E70" i="247"/>
  <c r="E70" i="244"/>
  <c r="E70" i="241"/>
  <c r="E70" i="235"/>
  <c r="D70" i="242"/>
  <c r="D123" i="235"/>
  <c r="D123" i="250"/>
  <c r="D123" i="247"/>
  <c r="D123" i="232"/>
  <c r="D123" i="223"/>
  <c r="D123" i="244"/>
  <c r="D123" i="241"/>
  <c r="D123" i="238"/>
  <c r="D70" i="223"/>
  <c r="D70" i="250"/>
  <c r="D70" i="238"/>
  <c r="D70" i="235"/>
  <c r="D70" i="244"/>
  <c r="D70" i="241"/>
  <c r="D70" i="247"/>
  <c r="D70" i="232"/>
  <c r="F12" i="221"/>
  <c r="F118" i="221"/>
  <c r="F65" i="221"/>
  <c r="E79" i="238"/>
  <c r="E79" i="235"/>
  <c r="E79" i="250"/>
  <c r="E79" i="244"/>
  <c r="E79" i="223"/>
  <c r="E79" i="247"/>
  <c r="E79" i="241"/>
  <c r="E79" i="232"/>
  <c r="F132" i="223"/>
  <c r="F132" i="250"/>
  <c r="F132" i="247"/>
  <c r="F132" i="241"/>
  <c r="F132" i="238"/>
  <c r="F132" i="235"/>
  <c r="F132" i="232"/>
  <c r="F132" i="244"/>
  <c r="E79" i="251"/>
  <c r="E79" i="248"/>
  <c r="E79" i="233"/>
  <c r="E79" i="224"/>
  <c r="E79" i="242"/>
  <c r="E79" i="239"/>
  <c r="E79" i="236"/>
  <c r="E79" i="245"/>
  <c r="F79" i="245"/>
  <c r="F79" i="242"/>
  <c r="F79" i="239"/>
  <c r="F79" i="236"/>
  <c r="F79" i="233"/>
  <c r="F79" i="248"/>
  <c r="F79" i="224"/>
  <c r="F79" i="251"/>
  <c r="D26" i="244"/>
  <c r="D26" i="247"/>
  <c r="D26" i="238"/>
  <c r="D26" i="232"/>
  <c r="D26" i="223"/>
  <c r="D26" i="250"/>
  <c r="D26" i="241"/>
  <c r="D26" i="235"/>
  <c r="G21" i="221"/>
  <c r="G74" i="221"/>
  <c r="G127" i="221"/>
  <c r="D38" i="251"/>
  <c r="D38" i="233"/>
  <c r="D38" i="239"/>
  <c r="D38" i="224"/>
  <c r="E149" i="221"/>
  <c r="E139" i="221"/>
  <c r="E86" i="221"/>
  <c r="E43" i="221"/>
  <c r="E96" i="221"/>
  <c r="E33" i="221"/>
  <c r="D38" i="250"/>
  <c r="D38" i="241"/>
  <c r="D38" i="223"/>
  <c r="D38" i="238"/>
  <c r="D38" i="247"/>
  <c r="D38" i="235"/>
  <c r="D38" i="232"/>
  <c r="D38" i="244"/>
  <c r="D144" i="224"/>
  <c r="D144" i="251"/>
  <c r="D144" i="239"/>
  <c r="D144" i="245"/>
  <c r="D144" i="236"/>
  <c r="D144" i="248"/>
  <c r="D144" i="233"/>
  <c r="D144" i="242"/>
  <c r="D154" i="223"/>
  <c r="D154" i="241"/>
  <c r="D154" i="244"/>
  <c r="D154" i="250"/>
  <c r="D154" i="238"/>
  <c r="D154" i="235"/>
  <c r="D154" i="232"/>
  <c r="D154" i="247"/>
  <c r="D144" i="238"/>
  <c r="D144" i="223"/>
  <c r="D144" i="241"/>
  <c r="D144" i="247"/>
  <c r="D144" i="232"/>
  <c r="D144" i="250"/>
  <c r="D144" i="235"/>
  <c r="D144" i="244"/>
  <c r="D162" i="247"/>
  <c r="D162" i="241"/>
  <c r="D162" i="238"/>
  <c r="D162" i="232"/>
  <c r="D162" i="250"/>
  <c r="D162" i="223"/>
  <c r="D162" i="244"/>
  <c r="D162" i="235"/>
  <c r="D56" i="250"/>
  <c r="D56" i="244"/>
  <c r="D56" i="235"/>
  <c r="D56" i="247"/>
  <c r="D56" i="232"/>
  <c r="D56" i="223"/>
  <c r="D56" i="241"/>
  <c r="D56" i="238"/>
  <c r="F42" i="220"/>
  <c r="E104" i="221"/>
  <c r="E51" i="221"/>
  <c r="E157" i="221"/>
  <c r="E147" i="221"/>
  <c r="E84" i="221"/>
  <c r="E31" i="221"/>
  <c r="E137" i="221"/>
  <c r="E41" i="221"/>
  <c r="E94" i="221"/>
  <c r="E43" i="15"/>
  <c r="E29" i="15"/>
  <c r="L14" i="191"/>
  <c r="L14" i="177"/>
  <c r="L14" i="163"/>
  <c r="L14" i="125"/>
  <c r="L14" i="110"/>
  <c r="L14" i="80"/>
  <c r="L14" i="19"/>
  <c r="S35" i="24"/>
  <c r="S26" i="24"/>
  <c r="N14" i="106"/>
  <c r="P31" i="24"/>
  <c r="S20" i="24"/>
  <c r="L26" i="24"/>
  <c r="S17" i="24"/>
  <c r="S23" i="24"/>
  <c r="P30" i="24"/>
  <c r="L32" i="24"/>
  <c r="G32" i="24"/>
  <c r="S32" i="24"/>
  <c r="S29" i="24"/>
  <c r="P9" i="24"/>
  <c r="G11" i="24"/>
  <c r="P25" i="24"/>
  <c r="G26" i="24"/>
  <c r="G44" i="256" s="1" a="1"/>
  <c r="G44" i="256" s="1"/>
  <c r="N19" i="121"/>
  <c r="P22" i="24"/>
  <c r="G17" i="24"/>
  <c r="N19" i="187"/>
  <c r="N20" i="173"/>
  <c r="N19" i="16"/>
  <c r="N19" i="159"/>
  <c r="S11" i="24"/>
  <c r="P10" i="24"/>
  <c r="G23" i="24"/>
  <c r="P21" i="24"/>
  <c r="P26" i="24"/>
  <c r="P33" i="24"/>
  <c r="Q35" i="24" s="1"/>
  <c r="G35" i="24"/>
  <c r="P14" i="24"/>
  <c r="S14" i="24"/>
  <c r="P18" i="24"/>
  <c r="Q20" i="24" s="1"/>
  <c r="J20" i="13"/>
  <c r="J19" i="13"/>
  <c r="D109" i="247" l="1"/>
  <c r="F45" i="236"/>
  <c r="F45" i="239"/>
  <c r="F45" i="245"/>
  <c r="B27" i="224"/>
  <c r="B27" i="239"/>
  <c r="B98" i="251"/>
  <c r="E145" i="251"/>
  <c r="D133" i="238"/>
  <c r="G156" i="247"/>
  <c r="E37" i="236"/>
  <c r="D133" i="232"/>
  <c r="C82" i="247"/>
  <c r="C165" i="242"/>
  <c r="I153" i="247"/>
  <c r="G27" i="236"/>
  <c r="E123" i="242"/>
  <c r="D146" i="235"/>
  <c r="D162" i="248"/>
  <c r="C101" i="232"/>
  <c r="G103" i="236"/>
  <c r="G166" i="245"/>
  <c r="F146" i="233"/>
  <c r="C20" i="247"/>
  <c r="B29" i="251"/>
  <c r="D162" i="239"/>
  <c r="F26" i="235"/>
  <c r="C101" i="247"/>
  <c r="H29" i="239"/>
  <c r="F111" i="224"/>
  <c r="H112" i="241"/>
  <c r="G103" i="242"/>
  <c r="F77" i="232"/>
  <c r="B55" i="235"/>
  <c r="H29" i="248"/>
  <c r="G103" i="245"/>
  <c r="H112" i="250"/>
  <c r="B29" i="248"/>
  <c r="E81" i="238"/>
  <c r="D162" i="233"/>
  <c r="G103" i="239"/>
  <c r="F77" i="238"/>
  <c r="F26" i="241"/>
  <c r="H29" i="236"/>
  <c r="C163" i="245"/>
  <c r="G103" i="248"/>
  <c r="H112" i="247"/>
  <c r="B29" i="242"/>
  <c r="C48" i="241"/>
  <c r="C101" i="235"/>
  <c r="F111" i="251"/>
  <c r="B29" i="233"/>
  <c r="D48" i="236"/>
  <c r="F30" i="238"/>
  <c r="D29" i="251"/>
  <c r="G146" i="236"/>
  <c r="C163" i="236"/>
  <c r="G103" i="233"/>
  <c r="H112" i="238"/>
  <c r="C163" i="251"/>
  <c r="G103" i="251"/>
  <c r="H112" i="235"/>
  <c r="B29" i="245"/>
  <c r="B29" i="239"/>
  <c r="D162" i="236"/>
  <c r="I40" i="235"/>
  <c r="C163" i="224"/>
  <c r="I151" i="241"/>
  <c r="H112" i="232"/>
  <c r="E81" i="250"/>
  <c r="B55" i="232"/>
  <c r="B40" i="236"/>
  <c r="C20" i="250"/>
  <c r="C153" i="248"/>
  <c r="C20" i="223"/>
  <c r="G90" i="236"/>
  <c r="C20" i="238"/>
  <c r="B107" i="248"/>
  <c r="C20" i="244"/>
  <c r="G111" i="245"/>
  <c r="F146" i="239"/>
  <c r="G134" i="224"/>
  <c r="C140" i="236"/>
  <c r="G20" i="233"/>
  <c r="F146" i="242"/>
  <c r="G102" i="236"/>
  <c r="F156" i="236"/>
  <c r="F81" i="242"/>
  <c r="G111" i="251"/>
  <c r="B103" i="232"/>
  <c r="C140" i="242"/>
  <c r="G90" i="242"/>
  <c r="G134" i="239"/>
  <c r="I125" i="233"/>
  <c r="I125" i="239"/>
  <c r="F146" i="251"/>
  <c r="G102" i="239"/>
  <c r="F81" i="248"/>
  <c r="E81" i="235"/>
  <c r="G166" i="239"/>
  <c r="G102" i="251"/>
  <c r="D30" i="232"/>
  <c r="F81" i="233"/>
  <c r="G111" i="239"/>
  <c r="I98" i="250"/>
  <c r="G134" i="242"/>
  <c r="I125" i="248"/>
  <c r="E123" i="245"/>
  <c r="G134" i="236"/>
  <c r="I125" i="236"/>
  <c r="F146" i="245"/>
  <c r="G166" i="251"/>
  <c r="G102" i="242"/>
  <c r="D30" i="235"/>
  <c r="F81" i="251"/>
  <c r="H24" i="236"/>
  <c r="G111" i="224"/>
  <c r="G111" i="242"/>
  <c r="B29" i="236"/>
  <c r="G102" i="248"/>
  <c r="F81" i="245"/>
  <c r="G102" i="245"/>
  <c r="F146" i="224"/>
  <c r="E123" i="233"/>
  <c r="G134" i="248"/>
  <c r="C100" i="250"/>
  <c r="G166" i="236"/>
  <c r="F81" i="239"/>
  <c r="H24" i="239"/>
  <c r="G111" i="236"/>
  <c r="C140" i="239"/>
  <c r="E81" i="241"/>
  <c r="C140" i="248"/>
  <c r="F27" i="247"/>
  <c r="H24" i="251"/>
  <c r="C100" i="238"/>
  <c r="F146" i="236"/>
  <c r="G166" i="233"/>
  <c r="F27" i="232"/>
  <c r="H24" i="242"/>
  <c r="B38" i="251"/>
  <c r="C140" i="245"/>
  <c r="E81" i="247"/>
  <c r="E81" i="232"/>
  <c r="I91" i="250"/>
  <c r="F156" i="233"/>
  <c r="D38" i="245"/>
  <c r="B56" i="223"/>
  <c r="C166" i="250"/>
  <c r="I40" i="250"/>
  <c r="F156" i="245"/>
  <c r="C46" i="235"/>
  <c r="C46" i="223"/>
  <c r="D38" i="242"/>
  <c r="B28" i="224"/>
  <c r="F111" i="242"/>
  <c r="D145" i="250"/>
  <c r="F156" i="242"/>
  <c r="I133" i="233"/>
  <c r="D152" i="244"/>
  <c r="B28" i="236"/>
  <c r="B56" i="241"/>
  <c r="D24" i="244"/>
  <c r="D146" i="247"/>
  <c r="F156" i="239"/>
  <c r="I60" i="236"/>
  <c r="B82" i="223"/>
  <c r="B28" i="239"/>
  <c r="B28" i="248"/>
  <c r="B82" i="232"/>
  <c r="F156" i="224"/>
  <c r="B28" i="251"/>
  <c r="B151" i="232"/>
  <c r="D38" i="248"/>
  <c r="D146" i="241"/>
  <c r="F156" i="251"/>
  <c r="C14" i="223"/>
  <c r="C14" i="238"/>
  <c r="E24" i="235"/>
  <c r="B28" i="233"/>
  <c r="E90" i="235"/>
  <c r="H69" i="245"/>
  <c r="D146" i="250"/>
  <c r="B82" i="244"/>
  <c r="B28" i="242"/>
  <c r="D98" i="238"/>
  <c r="C161" i="242"/>
  <c r="I37" i="250"/>
  <c r="C48" i="232"/>
  <c r="D162" i="245"/>
  <c r="D103" i="236"/>
  <c r="F60" i="244"/>
  <c r="C161" i="233"/>
  <c r="F111" i="248"/>
  <c r="F67" i="232"/>
  <c r="C39" i="251"/>
  <c r="D30" i="247"/>
  <c r="C48" i="250"/>
  <c r="B30" i="224"/>
  <c r="C161" i="245"/>
  <c r="D30" i="238"/>
  <c r="C56" i="224"/>
  <c r="F108" i="233"/>
  <c r="C161" i="224"/>
  <c r="I103" i="233"/>
  <c r="C28" i="239"/>
  <c r="F67" i="250"/>
  <c r="D30" i="244"/>
  <c r="E37" i="224"/>
  <c r="B97" i="248"/>
  <c r="C28" i="245"/>
  <c r="D28" i="232"/>
  <c r="I54" i="245"/>
  <c r="E28" i="242"/>
  <c r="B30" i="248"/>
  <c r="E28" i="239"/>
  <c r="I88" i="242"/>
  <c r="E28" i="233"/>
  <c r="C28" i="251"/>
  <c r="D28" i="235"/>
  <c r="G108" i="235"/>
  <c r="E28" i="245"/>
  <c r="B55" i="250"/>
  <c r="D30" i="241"/>
  <c r="D28" i="241"/>
  <c r="E28" i="248"/>
  <c r="C56" i="233"/>
  <c r="B55" i="244"/>
  <c r="D28" i="247"/>
  <c r="I120" i="239"/>
  <c r="D28" i="238"/>
  <c r="C48" i="223"/>
  <c r="E28" i="236"/>
  <c r="B30" i="245"/>
  <c r="I120" i="251"/>
  <c r="D28" i="244"/>
  <c r="C48" i="244"/>
  <c r="E28" i="251"/>
  <c r="B30" i="236"/>
  <c r="B97" i="242"/>
  <c r="B55" i="241"/>
  <c r="B55" i="247"/>
  <c r="D30" i="223"/>
  <c r="G83" i="241"/>
  <c r="C28" i="248"/>
  <c r="I120" i="248"/>
  <c r="D24" i="235"/>
  <c r="D28" i="250"/>
  <c r="C48" i="238"/>
  <c r="B30" i="233"/>
  <c r="B55" i="238"/>
  <c r="I124" i="233"/>
  <c r="D103" i="233"/>
  <c r="I120" i="245"/>
  <c r="F111" i="239"/>
  <c r="C39" i="242"/>
  <c r="C48" i="235"/>
  <c r="B30" i="242"/>
  <c r="D110" i="247"/>
  <c r="D27" i="238"/>
  <c r="B108" i="245"/>
  <c r="B103" i="236"/>
  <c r="D110" i="232"/>
  <c r="D27" i="244"/>
  <c r="D24" i="232"/>
  <c r="I151" i="244"/>
  <c r="C79" i="224"/>
  <c r="B103" i="224"/>
  <c r="G156" i="238"/>
  <c r="D110" i="223"/>
  <c r="D27" i="247"/>
  <c r="D24" i="247"/>
  <c r="H90" i="239"/>
  <c r="I151" i="238"/>
  <c r="B103" i="245"/>
  <c r="B151" i="250"/>
  <c r="G156" i="250"/>
  <c r="D27" i="232"/>
  <c r="B151" i="235"/>
  <c r="B151" i="247"/>
  <c r="C30" i="239"/>
  <c r="D24" i="241"/>
  <c r="F108" i="239"/>
  <c r="G156" i="244"/>
  <c r="C30" i="251"/>
  <c r="D27" i="250"/>
  <c r="D24" i="223"/>
  <c r="F54" i="247"/>
  <c r="B109" i="232"/>
  <c r="B151" i="223"/>
  <c r="B151" i="241"/>
  <c r="B151" i="238"/>
  <c r="B109" i="244"/>
  <c r="H103" i="241"/>
  <c r="C34" i="248"/>
  <c r="G156" i="223"/>
  <c r="C47" i="223"/>
  <c r="B103" i="251"/>
  <c r="G153" i="247"/>
  <c r="I151" i="232"/>
  <c r="D140" i="236"/>
  <c r="B109" i="250"/>
  <c r="C54" i="236"/>
  <c r="I124" i="239"/>
  <c r="I151" i="235"/>
  <c r="D110" i="241"/>
  <c r="I110" i="242"/>
  <c r="D24" i="250"/>
  <c r="G150" i="242"/>
  <c r="I124" i="245"/>
  <c r="D110" i="235"/>
  <c r="F72" i="223"/>
  <c r="D40" i="245"/>
  <c r="B103" i="233"/>
  <c r="B142" i="223"/>
  <c r="I121" i="238"/>
  <c r="G58" i="244"/>
  <c r="C155" i="242"/>
  <c r="F92" i="235"/>
  <c r="C56" i="236"/>
  <c r="G150" i="224"/>
  <c r="I121" i="235"/>
  <c r="F69" i="247"/>
  <c r="I121" i="247"/>
  <c r="G14" i="251"/>
  <c r="D97" i="251"/>
  <c r="B146" i="236"/>
  <c r="I121" i="241"/>
  <c r="F29" i="235"/>
  <c r="B140" i="239"/>
  <c r="F108" i="236"/>
  <c r="C29" i="248"/>
  <c r="F108" i="242"/>
  <c r="I152" i="247"/>
  <c r="C56" i="245"/>
  <c r="G150" i="251"/>
  <c r="G150" i="236"/>
  <c r="F108" i="251"/>
  <c r="I29" i="247"/>
  <c r="C56" i="239"/>
  <c r="C56" i="248"/>
  <c r="G153" i="223"/>
  <c r="G150" i="233"/>
  <c r="C56" i="242"/>
  <c r="B140" i="251"/>
  <c r="G150" i="248"/>
  <c r="D102" i="245"/>
  <c r="F135" i="236"/>
  <c r="B14" i="224"/>
  <c r="D156" i="236"/>
  <c r="G111" i="223"/>
  <c r="F135" i="224"/>
  <c r="G150" i="245"/>
  <c r="C34" i="235"/>
  <c r="G58" i="235"/>
  <c r="H103" i="244"/>
  <c r="B140" i="236"/>
  <c r="F150" i="233"/>
  <c r="C80" i="233"/>
  <c r="B39" i="233"/>
  <c r="I110" i="233"/>
  <c r="B140" i="242"/>
  <c r="I88" i="233"/>
  <c r="I110" i="236"/>
  <c r="B140" i="245"/>
  <c r="C101" i="251"/>
  <c r="I88" i="239"/>
  <c r="I110" i="248"/>
  <c r="G14" i="239"/>
  <c r="I110" i="251"/>
  <c r="B140" i="224"/>
  <c r="B101" i="236"/>
  <c r="E81" i="223"/>
  <c r="C98" i="242"/>
  <c r="H50" i="242"/>
  <c r="H14" i="242"/>
  <c r="G102" i="247"/>
  <c r="C97" i="223"/>
  <c r="C98" i="248"/>
  <c r="H14" i="251"/>
  <c r="C97" i="244"/>
  <c r="D97" i="239"/>
  <c r="C166" i="235"/>
  <c r="C97" i="238"/>
  <c r="C166" i="238"/>
  <c r="C144" i="248"/>
  <c r="C166" i="232"/>
  <c r="D134" i="233"/>
  <c r="B110" i="224"/>
  <c r="C82" i="248"/>
  <c r="C166" i="247"/>
  <c r="D134" i="242"/>
  <c r="E92" i="242"/>
  <c r="D97" i="223"/>
  <c r="C47" i="244"/>
  <c r="E92" i="236"/>
  <c r="I110" i="239"/>
  <c r="E92" i="251"/>
  <c r="E103" i="239"/>
  <c r="H77" i="250"/>
  <c r="D141" i="244"/>
  <c r="C47" i="247"/>
  <c r="H77" i="223"/>
  <c r="B140" i="248"/>
  <c r="D142" i="224"/>
  <c r="I135" i="236"/>
  <c r="F29" i="232"/>
  <c r="D72" i="251"/>
  <c r="I91" i="242"/>
  <c r="I126" i="245"/>
  <c r="G83" i="235"/>
  <c r="D134" i="224"/>
  <c r="G156" i="232"/>
  <c r="I121" i="251"/>
  <c r="C35" i="239"/>
  <c r="I88" i="245"/>
  <c r="D145" i="247"/>
  <c r="B103" i="244"/>
  <c r="D134" i="248"/>
  <c r="F27" i="223"/>
  <c r="I133" i="239"/>
  <c r="B164" i="239"/>
  <c r="F29" i="247"/>
  <c r="B103" i="235"/>
  <c r="E50" i="248"/>
  <c r="D72" i="233"/>
  <c r="D82" i="233"/>
  <c r="I120" i="244"/>
  <c r="B141" i="233"/>
  <c r="G156" i="235"/>
  <c r="C35" i="248"/>
  <c r="C98" i="239"/>
  <c r="D145" i="223"/>
  <c r="C24" i="233"/>
  <c r="I144" i="224"/>
  <c r="H87" i="248"/>
  <c r="I133" i="242"/>
  <c r="D80" i="245"/>
  <c r="B103" i="250"/>
  <c r="C142" i="248"/>
  <c r="C162" i="233"/>
  <c r="B153" i="241"/>
  <c r="B153" i="244"/>
  <c r="F27" i="250"/>
  <c r="F29" i="223"/>
  <c r="E83" i="223"/>
  <c r="D82" i="245"/>
  <c r="F60" i="235"/>
  <c r="I126" i="233"/>
  <c r="C35" i="251"/>
  <c r="B103" i="247"/>
  <c r="C98" i="245"/>
  <c r="D164" i="245"/>
  <c r="H153" i="242"/>
  <c r="I133" i="245"/>
  <c r="G113" i="245"/>
  <c r="D80" i="248"/>
  <c r="D97" i="250"/>
  <c r="B108" i="250"/>
  <c r="E45" i="245"/>
  <c r="D83" i="248"/>
  <c r="C38" i="239"/>
  <c r="C50" i="242"/>
  <c r="F60" i="250"/>
  <c r="C100" i="241"/>
  <c r="I144" i="239"/>
  <c r="C98" i="251"/>
  <c r="D153" i="241"/>
  <c r="H50" i="239"/>
  <c r="I91" i="244"/>
  <c r="I68" i="248"/>
  <c r="D83" i="251"/>
  <c r="B97" i="239"/>
  <c r="G27" i="224"/>
  <c r="C46" i="238"/>
  <c r="E50" i="242"/>
  <c r="C50" i="236"/>
  <c r="B155" i="241"/>
  <c r="B100" i="224"/>
  <c r="F49" i="233"/>
  <c r="I144" i="233"/>
  <c r="F45" i="233"/>
  <c r="F49" i="251"/>
  <c r="C100" i="244"/>
  <c r="I144" i="251"/>
  <c r="C98" i="233"/>
  <c r="C17" i="238"/>
  <c r="H50" i="245"/>
  <c r="I91" i="232"/>
  <c r="G69" i="236"/>
  <c r="D103" i="250"/>
  <c r="I126" i="238"/>
  <c r="B97" i="245"/>
  <c r="H50" i="233"/>
  <c r="C68" i="236"/>
  <c r="C100" i="247"/>
  <c r="I144" i="245"/>
  <c r="H136" i="251"/>
  <c r="C17" i="235"/>
  <c r="H50" i="251"/>
  <c r="F24" i="233"/>
  <c r="G69" i="245"/>
  <c r="F136" i="242"/>
  <c r="I126" i="250"/>
  <c r="B97" i="224"/>
  <c r="B97" i="251"/>
  <c r="H50" i="236"/>
  <c r="E50" i="239"/>
  <c r="C50" i="239"/>
  <c r="I123" i="250"/>
  <c r="C98" i="224"/>
  <c r="F45" i="242"/>
  <c r="C100" i="232"/>
  <c r="I144" i="248"/>
  <c r="C17" i="250"/>
  <c r="F55" i="251"/>
  <c r="H50" i="248"/>
  <c r="C15" i="241"/>
  <c r="D145" i="224"/>
  <c r="I126" i="241"/>
  <c r="G30" i="248"/>
  <c r="B97" i="233"/>
  <c r="B108" i="238"/>
  <c r="E50" i="236"/>
  <c r="E120" i="245"/>
  <c r="F45" i="248"/>
  <c r="I144" i="236"/>
  <c r="D69" i="233"/>
  <c r="D146" i="236"/>
  <c r="C17" i="223"/>
  <c r="H14" i="224"/>
  <c r="H93" i="247"/>
  <c r="I126" i="247"/>
  <c r="C93" i="245"/>
  <c r="E37" i="241"/>
  <c r="D153" i="250"/>
  <c r="I122" i="242"/>
  <c r="F45" i="251"/>
  <c r="I126" i="251"/>
  <c r="D69" i="248"/>
  <c r="I121" i="239"/>
  <c r="G27" i="248"/>
  <c r="G108" i="233"/>
  <c r="F27" i="238"/>
  <c r="H14" i="239"/>
  <c r="D102" i="223"/>
  <c r="F135" i="233"/>
  <c r="B100" i="248"/>
  <c r="B58" i="235"/>
  <c r="C153" i="242"/>
  <c r="F103" i="235"/>
  <c r="I81" i="250"/>
  <c r="I35" i="238"/>
  <c r="F111" i="233"/>
  <c r="I120" i="224"/>
  <c r="C153" i="236"/>
  <c r="C155" i="239"/>
  <c r="D14" i="251"/>
  <c r="H14" i="236"/>
  <c r="C82" i="238"/>
  <c r="G30" i="236"/>
  <c r="F103" i="250"/>
  <c r="D97" i="247"/>
  <c r="B155" i="223"/>
  <c r="C36" i="236"/>
  <c r="B37" i="248"/>
  <c r="C153" i="251"/>
  <c r="C58" i="245"/>
  <c r="C82" i="232"/>
  <c r="G30" i="233"/>
  <c r="I150" i="250"/>
  <c r="B155" i="238"/>
  <c r="B155" i="247"/>
  <c r="C36" i="224"/>
  <c r="B81" i="244"/>
  <c r="D162" i="242"/>
  <c r="F26" i="245"/>
  <c r="H92" i="236"/>
  <c r="C50" i="251"/>
  <c r="F108" i="245"/>
  <c r="I120" i="236"/>
  <c r="F111" i="245"/>
  <c r="I87" i="223"/>
  <c r="C34" i="241"/>
  <c r="I88" i="248"/>
  <c r="H136" i="248"/>
  <c r="G49" i="245"/>
  <c r="H14" i="248"/>
  <c r="D161" i="242"/>
  <c r="C20" i="241"/>
  <c r="B103" i="223"/>
  <c r="D101" i="235"/>
  <c r="F26" i="232"/>
  <c r="I122" i="251"/>
  <c r="F108" i="248"/>
  <c r="F80" i="236"/>
  <c r="D97" i="241"/>
  <c r="D14" i="233"/>
  <c r="H47" i="233"/>
  <c r="I88" i="236"/>
  <c r="C111" i="238"/>
  <c r="D97" i="244"/>
  <c r="F143" i="236"/>
  <c r="F77" i="235"/>
  <c r="F28" i="233"/>
  <c r="I15" i="239"/>
  <c r="C36" i="251"/>
  <c r="D142" i="245"/>
  <c r="D14" i="236"/>
  <c r="D161" i="224"/>
  <c r="D101" i="247"/>
  <c r="F26" i="238"/>
  <c r="I55" i="251"/>
  <c r="F80" i="239"/>
  <c r="H146" i="248"/>
  <c r="I39" i="232"/>
  <c r="D14" i="242"/>
  <c r="D97" i="236"/>
  <c r="C133" i="241"/>
  <c r="B103" i="238"/>
  <c r="F143" i="242"/>
  <c r="F77" i="241"/>
  <c r="I15" i="242"/>
  <c r="I19" i="242"/>
  <c r="I17" i="239"/>
  <c r="H87" i="239"/>
  <c r="D97" i="235"/>
  <c r="C36" i="239"/>
  <c r="E120" i="251"/>
  <c r="D101" i="238"/>
  <c r="F26" i="244"/>
  <c r="F80" i="248"/>
  <c r="C133" i="235"/>
  <c r="D97" i="245"/>
  <c r="F143" i="239"/>
  <c r="F77" i="244"/>
  <c r="I15" i="236"/>
  <c r="H15" i="251"/>
  <c r="C81" i="245"/>
  <c r="C83" i="236"/>
  <c r="B92" i="251"/>
  <c r="D161" i="239"/>
  <c r="D101" i="232"/>
  <c r="H47" i="248"/>
  <c r="F26" i="247"/>
  <c r="I39" i="247"/>
  <c r="G100" i="235"/>
  <c r="F143" i="245"/>
  <c r="F77" i="250"/>
  <c r="I15" i="233"/>
  <c r="C45" i="247"/>
  <c r="D97" i="238"/>
  <c r="F26" i="250"/>
  <c r="I57" i="236"/>
  <c r="G143" i="232"/>
  <c r="I39" i="238"/>
  <c r="C103" i="239"/>
  <c r="G98" i="244"/>
  <c r="G100" i="244"/>
  <c r="F143" i="248"/>
  <c r="F77" i="247"/>
  <c r="I15" i="248"/>
  <c r="C88" i="223"/>
  <c r="E30" i="248"/>
  <c r="B79" i="241"/>
  <c r="E125" i="245"/>
  <c r="B150" i="238"/>
  <c r="I36" i="233"/>
  <c r="I39" i="235"/>
  <c r="C103" i="233"/>
  <c r="G98" i="223"/>
  <c r="F143" i="251"/>
  <c r="I15" i="251"/>
  <c r="G130" i="248"/>
  <c r="H87" i="251"/>
  <c r="C88" i="247"/>
  <c r="E30" i="239"/>
  <c r="C36" i="245"/>
  <c r="B79" i="238"/>
  <c r="B79" i="223"/>
  <c r="B40" i="233"/>
  <c r="B40" i="245"/>
  <c r="F143" i="233"/>
  <c r="D162" i="224"/>
  <c r="D142" i="236"/>
  <c r="C103" i="242"/>
  <c r="C153" i="233"/>
  <c r="I91" i="239"/>
  <c r="I14" i="245"/>
  <c r="I19" i="248"/>
  <c r="C88" i="250"/>
  <c r="E30" i="224"/>
  <c r="C36" i="242"/>
  <c r="B40" i="251"/>
  <c r="B36" i="242"/>
  <c r="B40" i="239"/>
  <c r="I57" i="248"/>
  <c r="G55" i="223"/>
  <c r="C134" i="244"/>
  <c r="C103" i="248"/>
  <c r="C153" i="245"/>
  <c r="H146" i="224"/>
  <c r="I113" i="236"/>
  <c r="C36" i="233"/>
  <c r="I87" i="244"/>
  <c r="B40" i="248"/>
  <c r="G27" i="242"/>
  <c r="G27" i="251"/>
  <c r="I153" i="239"/>
  <c r="I57" i="251"/>
  <c r="F112" i="236"/>
  <c r="I90" i="250"/>
  <c r="G60" i="244"/>
  <c r="D155" i="235"/>
  <c r="F146" i="232"/>
  <c r="B19" i="248"/>
  <c r="F54" i="235"/>
  <c r="M20" i="13"/>
  <c r="D109" i="244"/>
  <c r="D154" i="245"/>
  <c r="C162" i="251"/>
  <c r="F77" i="245"/>
  <c r="I57" i="245"/>
  <c r="I124" i="236"/>
  <c r="F112" i="242"/>
  <c r="D49" i="235"/>
  <c r="F50" i="233"/>
  <c r="G164" i="239"/>
  <c r="G60" i="241"/>
  <c r="D164" i="251"/>
  <c r="D155" i="238"/>
  <c r="F146" i="241"/>
  <c r="F88" i="245"/>
  <c r="I101" i="247"/>
  <c r="G161" i="251"/>
  <c r="I132" i="233"/>
  <c r="C50" i="250"/>
  <c r="F97" i="233"/>
  <c r="I102" i="242"/>
  <c r="F54" i="223"/>
  <c r="H15" i="233"/>
  <c r="D80" i="233"/>
  <c r="F69" i="251"/>
  <c r="F103" i="247"/>
  <c r="B90" i="245"/>
  <c r="D101" i="248"/>
  <c r="F150" i="242"/>
  <c r="B150" i="232"/>
  <c r="B101" i="233"/>
  <c r="D156" i="244"/>
  <c r="F58" i="223"/>
  <c r="D93" i="236"/>
  <c r="D109" i="223"/>
  <c r="F112" i="239"/>
  <c r="D49" i="247"/>
  <c r="I102" i="233"/>
  <c r="B77" i="232"/>
  <c r="G60" i="232"/>
  <c r="D164" i="233"/>
  <c r="D155" i="250"/>
  <c r="F146" i="238"/>
  <c r="I101" i="232"/>
  <c r="C50" i="223"/>
  <c r="H15" i="245"/>
  <c r="B54" i="239"/>
  <c r="F30" i="236"/>
  <c r="B90" i="251"/>
  <c r="E59" i="241"/>
  <c r="D109" i="238"/>
  <c r="E26" i="251"/>
  <c r="I122" i="239"/>
  <c r="D82" i="239"/>
  <c r="F77" i="251"/>
  <c r="I57" i="242"/>
  <c r="B37" i="224"/>
  <c r="F112" i="245"/>
  <c r="D49" i="241"/>
  <c r="C97" i="250"/>
  <c r="G14" i="236"/>
  <c r="G60" i="223"/>
  <c r="D164" i="242"/>
  <c r="D155" i="247"/>
  <c r="F146" i="244"/>
  <c r="D67" i="245"/>
  <c r="I101" i="233"/>
  <c r="D39" i="224"/>
  <c r="I98" i="238"/>
  <c r="F54" i="244"/>
  <c r="H15" i="239"/>
  <c r="H87" i="224"/>
  <c r="D80" i="251"/>
  <c r="F30" i="248"/>
  <c r="F103" i="223"/>
  <c r="E24" i="251"/>
  <c r="B90" i="224"/>
  <c r="I87" i="250"/>
  <c r="C38" i="242"/>
  <c r="B153" i="235"/>
  <c r="B150" i="241"/>
  <c r="I153" i="233"/>
  <c r="C101" i="241"/>
  <c r="F112" i="248"/>
  <c r="D49" i="232"/>
  <c r="C97" i="235"/>
  <c r="D164" i="248"/>
  <c r="D155" i="232"/>
  <c r="C45" i="235"/>
  <c r="E49" i="224"/>
  <c r="E60" i="238"/>
  <c r="D109" i="250"/>
  <c r="I122" i="233"/>
  <c r="D82" i="248"/>
  <c r="B100" i="233"/>
  <c r="E160" i="239"/>
  <c r="F112" i="251"/>
  <c r="C68" i="245"/>
  <c r="F87" i="232"/>
  <c r="I37" i="235"/>
  <c r="G59" i="232"/>
  <c r="C97" i="247"/>
  <c r="G27" i="245"/>
  <c r="D164" i="236"/>
  <c r="D155" i="244"/>
  <c r="F146" i="247"/>
  <c r="D143" i="232"/>
  <c r="D82" i="224"/>
  <c r="I98" i="241"/>
  <c r="H15" i="248"/>
  <c r="B107" i="232"/>
  <c r="C81" i="232"/>
  <c r="H87" i="236"/>
  <c r="D80" i="224"/>
  <c r="C58" i="251"/>
  <c r="C20" i="232"/>
  <c r="C45" i="238"/>
  <c r="E37" i="235"/>
  <c r="B100" i="245"/>
  <c r="E24" i="242"/>
  <c r="B37" i="251"/>
  <c r="B150" i="247"/>
  <c r="D154" i="224"/>
  <c r="D82" i="236"/>
  <c r="B37" i="233"/>
  <c r="D109" i="235"/>
  <c r="I122" i="236"/>
  <c r="D82" i="242"/>
  <c r="F146" i="250"/>
  <c r="I124" i="224"/>
  <c r="I98" i="244"/>
  <c r="H15" i="242"/>
  <c r="E24" i="239"/>
  <c r="B150" i="223"/>
  <c r="D109" i="232"/>
  <c r="I122" i="248"/>
  <c r="F58" i="250"/>
  <c r="F87" i="235"/>
  <c r="H141" i="235"/>
  <c r="I37" i="241"/>
  <c r="C153" i="239"/>
  <c r="C136" i="238"/>
  <c r="G27" i="233"/>
  <c r="D164" i="239"/>
  <c r="D155" i="223"/>
  <c r="F146" i="223"/>
  <c r="I98" i="235"/>
  <c r="C81" i="241"/>
  <c r="H87" i="245"/>
  <c r="H90" i="248"/>
  <c r="C45" i="241"/>
  <c r="E37" i="250"/>
  <c r="E24" i="245"/>
  <c r="F150" i="239"/>
  <c r="B81" i="241"/>
  <c r="B77" i="250"/>
  <c r="E24" i="248"/>
  <c r="B37" i="239"/>
  <c r="B37" i="236"/>
  <c r="C101" i="238"/>
  <c r="D156" i="250"/>
  <c r="C156" i="245"/>
  <c r="C50" i="235"/>
  <c r="B58" i="239"/>
  <c r="B101" i="242"/>
  <c r="I132" i="242"/>
  <c r="B150" i="244"/>
  <c r="E47" i="233"/>
  <c r="G58" i="232"/>
  <c r="I132" i="245"/>
  <c r="G60" i="235"/>
  <c r="B101" i="245"/>
  <c r="D154" i="233"/>
  <c r="C50" i="248"/>
  <c r="I153" i="236"/>
  <c r="I124" i="248"/>
  <c r="C101" i="250"/>
  <c r="D130" i="232"/>
  <c r="I102" i="236"/>
  <c r="C98" i="250"/>
  <c r="I165" i="236"/>
  <c r="G146" i="233"/>
  <c r="C26" i="245"/>
  <c r="G143" i="245"/>
  <c r="G58" i="250"/>
  <c r="J30" i="256"/>
  <c r="J14" i="256" s="1"/>
  <c r="D30" i="233"/>
  <c r="D155" i="242"/>
  <c r="G60" i="238"/>
  <c r="H153" i="245"/>
  <c r="I80" i="250"/>
  <c r="C50" i="244"/>
  <c r="G107" i="238"/>
  <c r="I133" i="236"/>
  <c r="I111" i="242"/>
  <c r="G113" i="233"/>
  <c r="B101" i="241"/>
  <c r="F103" i="232"/>
  <c r="B101" i="251"/>
  <c r="F87" i="250"/>
  <c r="D156" i="235"/>
  <c r="B90" i="236"/>
  <c r="E24" i="236"/>
  <c r="B58" i="223"/>
  <c r="E77" i="238"/>
  <c r="I35" i="250"/>
  <c r="G146" i="239"/>
  <c r="I102" i="239"/>
  <c r="G146" i="242"/>
  <c r="C50" i="232"/>
  <c r="I132" i="239"/>
  <c r="B156" i="247"/>
  <c r="L19" i="13"/>
  <c r="D154" i="242"/>
  <c r="F77" i="242"/>
  <c r="I153" i="242"/>
  <c r="I124" i="251"/>
  <c r="I38" i="250"/>
  <c r="I166" i="245"/>
  <c r="C38" i="233"/>
  <c r="B70" i="239"/>
  <c r="G146" i="245"/>
  <c r="C26" i="242"/>
  <c r="G143" i="251"/>
  <c r="G58" i="223"/>
  <c r="I133" i="248"/>
  <c r="D44" i="236"/>
  <c r="C14" i="241"/>
  <c r="D155" i="233"/>
  <c r="G60" i="247"/>
  <c r="C28" i="247"/>
  <c r="H153" i="251"/>
  <c r="C50" i="238"/>
  <c r="F54" i="241"/>
  <c r="I111" i="239"/>
  <c r="G113" i="248"/>
  <c r="D80" i="242"/>
  <c r="F103" i="241"/>
  <c r="B101" i="224"/>
  <c r="F87" i="247"/>
  <c r="B100" i="251"/>
  <c r="B100" i="242"/>
  <c r="B153" i="223"/>
  <c r="B90" i="233"/>
  <c r="C34" i="233"/>
  <c r="B58" i="241"/>
  <c r="C34" i="242"/>
  <c r="B101" i="239"/>
  <c r="B156" i="235"/>
  <c r="B155" i="250"/>
  <c r="B150" i="235"/>
  <c r="D154" i="248"/>
  <c r="C101" i="244"/>
  <c r="C50" i="241"/>
  <c r="I111" i="233"/>
  <c r="D80" i="236"/>
  <c r="F69" i="236"/>
  <c r="F103" i="238"/>
  <c r="B90" i="242"/>
  <c r="C34" i="245"/>
  <c r="I89" i="248"/>
  <c r="B100" i="236"/>
  <c r="I132" i="236"/>
  <c r="I132" i="248"/>
  <c r="G146" i="251"/>
  <c r="D154" i="236"/>
  <c r="E26" i="248"/>
  <c r="F77" i="233"/>
  <c r="I153" i="245"/>
  <c r="G146" i="248"/>
  <c r="I165" i="233"/>
  <c r="C26" i="248"/>
  <c r="I90" i="247"/>
  <c r="C152" i="248"/>
  <c r="G161" i="242"/>
  <c r="G155" i="236"/>
  <c r="D89" i="242"/>
  <c r="D154" i="251"/>
  <c r="E26" i="233"/>
  <c r="C162" i="224"/>
  <c r="F77" i="248"/>
  <c r="I153" i="251"/>
  <c r="I57" i="233"/>
  <c r="F100" i="233"/>
  <c r="F112" i="233"/>
  <c r="F87" i="241"/>
  <c r="D49" i="238"/>
  <c r="C26" i="224"/>
  <c r="F58" i="224"/>
  <c r="I166" i="233"/>
  <c r="E146" i="233"/>
  <c r="F50" i="239"/>
  <c r="I101" i="244"/>
  <c r="G161" i="245"/>
  <c r="F54" i="238"/>
  <c r="I111" i="248"/>
  <c r="F69" i="239"/>
  <c r="C97" i="241"/>
  <c r="B58" i="232"/>
  <c r="E37" i="223"/>
  <c r="B90" i="248"/>
  <c r="C38" i="251"/>
  <c r="E37" i="232"/>
  <c r="C34" i="224"/>
  <c r="B37" i="245"/>
  <c r="B156" i="223"/>
  <c r="B155" i="244"/>
  <c r="H141" i="236"/>
  <c r="F58" i="248"/>
  <c r="B111" i="247"/>
  <c r="G92" i="224"/>
  <c r="I113" i="251"/>
  <c r="B144" i="247"/>
  <c r="B54" i="250"/>
  <c r="B154" i="238"/>
  <c r="C162" i="236"/>
  <c r="I91" i="236"/>
  <c r="I161" i="238"/>
  <c r="C27" i="224"/>
  <c r="F82" i="233"/>
  <c r="H77" i="247"/>
  <c r="G83" i="232"/>
  <c r="B143" i="233"/>
  <c r="I29" i="232"/>
  <c r="C103" i="245"/>
  <c r="I37" i="244"/>
  <c r="F58" i="233"/>
  <c r="E107" i="224"/>
  <c r="C165" i="251"/>
  <c r="I37" i="247"/>
  <c r="G161" i="248"/>
  <c r="G73" i="242"/>
  <c r="I113" i="242"/>
  <c r="D145" i="236"/>
  <c r="C58" i="248"/>
  <c r="F29" i="244"/>
  <c r="F69" i="233"/>
  <c r="F58" i="241"/>
  <c r="B153" i="238"/>
  <c r="E83" i="238"/>
  <c r="E83" i="232"/>
  <c r="E77" i="244"/>
  <c r="I38" i="241"/>
  <c r="C98" i="238"/>
  <c r="G83" i="238"/>
  <c r="C29" i="242"/>
  <c r="D67" i="224"/>
  <c r="E54" i="238"/>
  <c r="B141" i="223"/>
  <c r="C165" i="248"/>
  <c r="F153" i="248"/>
  <c r="G164" i="236"/>
  <c r="E88" i="224"/>
  <c r="F24" i="239"/>
  <c r="I113" i="245"/>
  <c r="F135" i="251"/>
  <c r="D161" i="248"/>
  <c r="F29" i="238"/>
  <c r="F69" i="245"/>
  <c r="F54" i="236"/>
  <c r="E37" i="238"/>
  <c r="B153" i="247"/>
  <c r="B26" i="241"/>
  <c r="E120" i="239"/>
  <c r="C142" i="242"/>
  <c r="C98" i="232"/>
  <c r="I58" i="236"/>
  <c r="F24" i="245"/>
  <c r="D101" i="245"/>
  <c r="B108" i="224"/>
  <c r="B26" i="250"/>
  <c r="B54" i="241"/>
  <c r="B156" i="250"/>
  <c r="F54" i="239"/>
  <c r="B156" i="232"/>
  <c r="C12" i="222"/>
  <c r="C17" i="245" s="1"/>
  <c r="I38" i="238"/>
  <c r="D67" i="239"/>
  <c r="C98" i="235"/>
  <c r="G83" i="250"/>
  <c r="C29" i="239"/>
  <c r="F153" i="224"/>
  <c r="D90" i="245"/>
  <c r="G164" i="248"/>
  <c r="E88" i="233"/>
  <c r="H133" i="238"/>
  <c r="G93" i="245"/>
  <c r="C160" i="244"/>
  <c r="F135" i="242"/>
  <c r="D161" i="236"/>
  <c r="F69" i="242"/>
  <c r="D101" i="224"/>
  <c r="B111" i="232"/>
  <c r="B154" i="235"/>
  <c r="F54" i="245"/>
  <c r="B54" i="232"/>
  <c r="C9" i="222"/>
  <c r="C14" i="251" s="1"/>
  <c r="I38" i="247"/>
  <c r="G83" i="244"/>
  <c r="G69" i="239"/>
  <c r="B145" i="223"/>
  <c r="B101" i="223"/>
  <c r="D161" i="245"/>
  <c r="D101" i="251"/>
  <c r="C142" i="236"/>
  <c r="B154" i="223"/>
  <c r="B112" i="248"/>
  <c r="B34" i="248"/>
  <c r="C29" i="233"/>
  <c r="I113" i="248"/>
  <c r="C13" i="222"/>
  <c r="C18" i="239" s="1"/>
  <c r="I38" i="232"/>
  <c r="C59" i="239"/>
  <c r="C98" i="244"/>
  <c r="G83" i="247"/>
  <c r="C29" i="245"/>
  <c r="G153" i="238"/>
  <c r="I113" i="233"/>
  <c r="E102" i="233"/>
  <c r="G20" i="236"/>
  <c r="D90" i="236"/>
  <c r="G164" i="233"/>
  <c r="G69" i="248"/>
  <c r="B101" i="232"/>
  <c r="F135" i="239"/>
  <c r="D161" i="251"/>
  <c r="F69" i="224"/>
  <c r="D101" i="242"/>
  <c r="C142" i="239"/>
  <c r="B154" i="232"/>
  <c r="I87" i="241"/>
  <c r="B112" i="251"/>
  <c r="C152" i="245"/>
  <c r="E83" i="250"/>
  <c r="E120" i="236"/>
  <c r="E19" i="233"/>
  <c r="B156" i="241"/>
  <c r="G164" i="242"/>
  <c r="C98" i="241"/>
  <c r="C29" i="236"/>
  <c r="D90" i="248"/>
  <c r="G164" i="245"/>
  <c r="I38" i="244"/>
  <c r="C59" i="245"/>
  <c r="C98" i="247"/>
  <c r="C29" i="251"/>
  <c r="G153" i="232"/>
  <c r="C68" i="239"/>
  <c r="G20" i="251"/>
  <c r="D90" i="233"/>
  <c r="G69" i="251"/>
  <c r="I58" i="224"/>
  <c r="I14" i="236"/>
  <c r="B101" i="235"/>
  <c r="I68" i="242"/>
  <c r="F27" i="233"/>
  <c r="H90" i="233"/>
  <c r="B154" i="241"/>
  <c r="I87" i="235"/>
  <c r="C38" i="245"/>
  <c r="B26" i="247"/>
  <c r="B34" i="245"/>
  <c r="G108" i="242"/>
  <c r="I58" i="242"/>
  <c r="I68" i="251"/>
  <c r="H19" i="13"/>
  <c r="F58" i="232"/>
  <c r="I35" i="247"/>
  <c r="C38" i="248"/>
  <c r="G153" i="241"/>
  <c r="C68" i="242"/>
  <c r="C135" i="241"/>
  <c r="F50" i="242"/>
  <c r="G68" i="233"/>
  <c r="D153" i="232"/>
  <c r="D146" i="248"/>
  <c r="C152" i="251"/>
  <c r="I27" i="241"/>
  <c r="G29" i="242"/>
  <c r="G28" i="238"/>
  <c r="G69" i="233"/>
  <c r="I101" i="224"/>
  <c r="B107" i="233"/>
  <c r="I58" i="245"/>
  <c r="B101" i="244"/>
  <c r="H90" i="236"/>
  <c r="C58" i="224"/>
  <c r="B78" i="244"/>
  <c r="E160" i="247"/>
  <c r="C162" i="245"/>
  <c r="B153" i="232"/>
  <c r="C38" i="224"/>
  <c r="H150" i="224"/>
  <c r="C144" i="245"/>
  <c r="F67" i="235"/>
  <c r="E120" i="242"/>
  <c r="G153" i="235"/>
  <c r="C135" i="238"/>
  <c r="B107" i="242"/>
  <c r="B26" i="244"/>
  <c r="H92" i="233"/>
  <c r="C77" i="247"/>
  <c r="I164" i="248"/>
  <c r="F58" i="244"/>
  <c r="B141" i="244"/>
  <c r="C27" i="236"/>
  <c r="I35" i="244"/>
  <c r="G153" i="250"/>
  <c r="C68" i="251"/>
  <c r="F50" i="251"/>
  <c r="D153" i="244"/>
  <c r="D146" i="242"/>
  <c r="I108" i="236"/>
  <c r="G28" i="250"/>
  <c r="I58" i="248"/>
  <c r="B101" i="247"/>
  <c r="H90" i="245"/>
  <c r="C58" i="236"/>
  <c r="B78" i="250"/>
  <c r="C162" i="239"/>
  <c r="H150" i="245"/>
  <c r="B54" i="235"/>
  <c r="C140" i="233"/>
  <c r="D97" i="224"/>
  <c r="B26" i="235"/>
  <c r="D97" i="248"/>
  <c r="E60" i="235"/>
  <c r="D97" i="233"/>
  <c r="B101" i="238"/>
  <c r="D101" i="233"/>
  <c r="B108" i="236"/>
  <c r="H92" i="248"/>
  <c r="C77" i="238"/>
  <c r="I155" i="248"/>
  <c r="F58" i="235"/>
  <c r="C27" i="239"/>
  <c r="I35" i="232"/>
  <c r="C68" i="224"/>
  <c r="F58" i="245"/>
  <c r="G81" i="232"/>
  <c r="F50" i="248"/>
  <c r="I90" i="232"/>
  <c r="I108" i="245"/>
  <c r="B111" i="241"/>
  <c r="F59" i="236"/>
  <c r="I58" i="239"/>
  <c r="H113" i="232"/>
  <c r="C39" i="250"/>
  <c r="H90" i="242"/>
  <c r="C58" i="239"/>
  <c r="D101" i="239"/>
  <c r="C162" i="242"/>
  <c r="H150" i="236"/>
  <c r="B54" i="238"/>
  <c r="B26" i="232"/>
  <c r="C152" i="233"/>
  <c r="C140" i="251"/>
  <c r="B154" i="250"/>
  <c r="E83" i="241"/>
  <c r="E120" i="233"/>
  <c r="H92" i="239"/>
  <c r="F58" i="247"/>
  <c r="C27" i="245"/>
  <c r="I35" i="241"/>
  <c r="H141" i="233"/>
  <c r="F58" i="239"/>
  <c r="F50" i="245"/>
  <c r="C165" i="236"/>
  <c r="I90" i="241"/>
  <c r="I108" i="242"/>
  <c r="F59" i="248"/>
  <c r="I58" i="233"/>
  <c r="H113" i="244"/>
  <c r="I103" i="251"/>
  <c r="C58" i="233"/>
  <c r="C87" i="247"/>
  <c r="H150" i="248"/>
  <c r="B54" i="223"/>
  <c r="B26" i="238"/>
  <c r="E83" i="244"/>
  <c r="E19" i="248"/>
  <c r="E60" i="244"/>
  <c r="B155" i="235"/>
  <c r="B103" i="242"/>
  <c r="B103" i="239"/>
  <c r="G92" i="248"/>
  <c r="I38" i="223"/>
  <c r="C113" i="238"/>
  <c r="H92" i="242"/>
  <c r="H141" i="248"/>
  <c r="I37" i="232"/>
  <c r="F58" i="242"/>
  <c r="C165" i="233"/>
  <c r="G69" i="224"/>
  <c r="I108" i="251"/>
  <c r="H113" i="250"/>
  <c r="E37" i="244"/>
  <c r="B54" i="244"/>
  <c r="B154" i="244"/>
  <c r="E50" i="233"/>
  <c r="E50" i="251"/>
  <c r="E83" i="235"/>
  <c r="E120" i="248"/>
  <c r="E60" i="250"/>
  <c r="B156" i="244"/>
  <c r="F100" i="245"/>
  <c r="D70" i="245"/>
  <c r="I55" i="245"/>
  <c r="G155" i="223"/>
  <c r="D28" i="242"/>
  <c r="H49" i="248"/>
  <c r="C39" i="233"/>
  <c r="I141" i="251"/>
  <c r="D141" i="248"/>
  <c r="H19" i="248"/>
  <c r="G73" i="233"/>
  <c r="G156" i="245"/>
  <c r="C81" i="238"/>
  <c r="E34" i="223"/>
  <c r="E45" i="239"/>
  <c r="C160" i="248"/>
  <c r="E47" i="236"/>
  <c r="D70" i="236"/>
  <c r="C50" i="233"/>
  <c r="I55" i="248"/>
  <c r="I134" i="236"/>
  <c r="F55" i="241"/>
  <c r="F60" i="238"/>
  <c r="I165" i="232"/>
  <c r="C163" i="242"/>
  <c r="I156" i="233"/>
  <c r="C15" i="244"/>
  <c r="D28" i="251"/>
  <c r="I121" i="233"/>
  <c r="I151" i="247"/>
  <c r="F153" i="251"/>
  <c r="H49" i="236"/>
  <c r="C133" i="238"/>
  <c r="G98" i="250"/>
  <c r="C39" i="239"/>
  <c r="F59" i="239"/>
  <c r="G73" i="251"/>
  <c r="H102" i="232"/>
  <c r="I111" i="245"/>
  <c r="G156" i="248"/>
  <c r="C81" i="235"/>
  <c r="C47" i="235"/>
  <c r="F87" i="223"/>
  <c r="E45" i="242"/>
  <c r="E72" i="242"/>
  <c r="C160" i="242"/>
  <c r="B113" i="223"/>
  <c r="I36" i="245"/>
  <c r="F100" i="236"/>
  <c r="D163" i="224"/>
  <c r="F100" i="242"/>
  <c r="C103" i="235"/>
  <c r="G146" i="238"/>
  <c r="C37" i="236"/>
  <c r="I155" i="235"/>
  <c r="C39" i="236"/>
  <c r="I103" i="235"/>
  <c r="I143" i="251"/>
  <c r="C81" i="244"/>
  <c r="I36" i="242"/>
  <c r="C50" i="245"/>
  <c r="F100" i="239"/>
  <c r="I40" i="247"/>
  <c r="F60" i="241"/>
  <c r="C103" i="232"/>
  <c r="G146" i="223"/>
  <c r="I155" i="232"/>
  <c r="G141" i="236"/>
  <c r="C39" i="248"/>
  <c r="I91" i="247"/>
  <c r="C15" i="235"/>
  <c r="C113" i="235"/>
  <c r="I103" i="244"/>
  <c r="C26" i="250"/>
  <c r="I109" i="248"/>
  <c r="I28" i="241"/>
  <c r="E16" i="239"/>
  <c r="I111" i="251"/>
  <c r="F28" i="235"/>
  <c r="D40" i="251"/>
  <c r="C81" i="250"/>
  <c r="C45" i="244"/>
  <c r="E47" i="242"/>
  <c r="F150" i="224"/>
  <c r="D70" i="233"/>
  <c r="G146" i="235"/>
  <c r="G125" i="233"/>
  <c r="C69" i="239"/>
  <c r="G47" i="239"/>
  <c r="D136" i="248"/>
  <c r="G125" i="245"/>
  <c r="I134" i="242"/>
  <c r="F98" i="245"/>
  <c r="E47" i="251"/>
  <c r="I36" i="248"/>
  <c r="D48" i="223"/>
  <c r="C77" i="235"/>
  <c r="F100" i="251"/>
  <c r="D135" i="232"/>
  <c r="F87" i="244"/>
  <c r="I40" i="241"/>
  <c r="E160" i="236"/>
  <c r="G125" i="251"/>
  <c r="C103" i="244"/>
  <c r="H49" i="224"/>
  <c r="D50" i="232"/>
  <c r="F113" i="236"/>
  <c r="D160" i="236"/>
  <c r="G45" i="236"/>
  <c r="G19" i="233"/>
  <c r="G55" i="232"/>
  <c r="D143" i="245"/>
  <c r="I91" i="223"/>
  <c r="F68" i="233"/>
  <c r="C113" i="241"/>
  <c r="H92" i="238"/>
  <c r="G112" i="244"/>
  <c r="D98" i="235"/>
  <c r="F103" i="245"/>
  <c r="F98" i="236"/>
  <c r="F27" i="251"/>
  <c r="F28" i="238"/>
  <c r="C45" i="250"/>
  <c r="E72" i="239"/>
  <c r="E47" i="224"/>
  <c r="D132" i="245"/>
  <c r="B110" i="245"/>
  <c r="I70" i="242"/>
  <c r="F98" i="233"/>
  <c r="H92" i="232"/>
  <c r="E132" i="232"/>
  <c r="C77" i="232"/>
  <c r="D135" i="247"/>
  <c r="E160" i="224"/>
  <c r="G125" i="242"/>
  <c r="C103" i="241"/>
  <c r="E135" i="224"/>
  <c r="F113" i="242"/>
  <c r="G19" i="248"/>
  <c r="I28" i="233"/>
  <c r="G55" i="238"/>
  <c r="D143" i="251"/>
  <c r="G49" i="233"/>
  <c r="I30" i="248"/>
  <c r="F68" i="245"/>
  <c r="C113" i="250"/>
  <c r="I28" i="224"/>
  <c r="H92" i="235"/>
  <c r="H92" i="250"/>
  <c r="D98" i="250"/>
  <c r="F103" i="233"/>
  <c r="F98" i="239"/>
  <c r="F28" i="232"/>
  <c r="I28" i="238"/>
  <c r="B15" i="233"/>
  <c r="C45" i="232"/>
  <c r="E160" i="242"/>
  <c r="E72" i="251"/>
  <c r="E72" i="248"/>
  <c r="D107" i="223"/>
  <c r="D132" i="241"/>
  <c r="H92" i="247"/>
  <c r="C81" i="247"/>
  <c r="I36" i="236"/>
  <c r="H59" i="233"/>
  <c r="E132" i="223"/>
  <c r="C77" i="241"/>
  <c r="E160" i="233"/>
  <c r="G125" i="236"/>
  <c r="I91" i="241"/>
  <c r="C103" i="250"/>
  <c r="D15" i="248"/>
  <c r="F113" i="239"/>
  <c r="G73" i="224"/>
  <c r="H134" i="233"/>
  <c r="G19" i="236"/>
  <c r="I28" i="248"/>
  <c r="G55" i="235"/>
  <c r="D143" i="239"/>
  <c r="G49" i="248"/>
  <c r="I30" i="245"/>
  <c r="F145" i="241"/>
  <c r="F68" i="239"/>
  <c r="C113" i="247"/>
  <c r="H92" i="223"/>
  <c r="F98" i="235"/>
  <c r="D98" i="247"/>
  <c r="G156" i="224"/>
  <c r="I134" i="248"/>
  <c r="F98" i="248"/>
  <c r="F28" i="247"/>
  <c r="I28" i="232"/>
  <c r="B15" i="239"/>
  <c r="C83" i="232"/>
  <c r="E16" i="251"/>
  <c r="I97" i="239"/>
  <c r="B97" i="250"/>
  <c r="D135" i="238"/>
  <c r="I40" i="244"/>
  <c r="C103" i="247"/>
  <c r="C113" i="244"/>
  <c r="E134" i="238"/>
  <c r="C103" i="223"/>
  <c r="H55" i="239"/>
  <c r="I40" i="232"/>
  <c r="D15" i="245"/>
  <c r="F113" i="245"/>
  <c r="C141" i="236"/>
  <c r="F153" i="242"/>
  <c r="I88" i="238"/>
  <c r="G19" i="242"/>
  <c r="G55" i="247"/>
  <c r="D143" i="242"/>
  <c r="G49" i="236"/>
  <c r="I30" i="236"/>
  <c r="F145" i="250"/>
  <c r="F68" i="236"/>
  <c r="C113" i="223"/>
  <c r="I38" i="224"/>
  <c r="B109" i="224"/>
  <c r="G19" i="245"/>
  <c r="D98" i="244"/>
  <c r="G156" i="236"/>
  <c r="E16" i="236"/>
  <c r="I134" i="233"/>
  <c r="F98" i="242"/>
  <c r="F28" i="244"/>
  <c r="I28" i="250"/>
  <c r="B15" i="242"/>
  <c r="C83" i="235"/>
  <c r="D152" i="238"/>
  <c r="B30" i="244"/>
  <c r="D107" i="247"/>
  <c r="D132" i="235"/>
  <c r="C160" i="245"/>
  <c r="D81" i="233"/>
  <c r="F28" i="241"/>
  <c r="E72" i="236"/>
  <c r="E58" i="244"/>
  <c r="G125" i="248"/>
  <c r="F113" i="233"/>
  <c r="F28" i="223"/>
  <c r="E72" i="233"/>
  <c r="C160" i="224"/>
  <c r="E132" i="233"/>
  <c r="F79" i="223"/>
  <c r="D123" i="233"/>
  <c r="E70" i="233"/>
  <c r="C77" i="223"/>
  <c r="I165" i="247"/>
  <c r="F68" i="224"/>
  <c r="I83" i="238"/>
  <c r="I103" i="238"/>
  <c r="C160" i="236"/>
  <c r="B141" i="241"/>
  <c r="I30" i="233"/>
  <c r="D15" i="239"/>
  <c r="D153" i="251"/>
  <c r="F113" i="224"/>
  <c r="C141" i="224"/>
  <c r="F153" i="233"/>
  <c r="G19" i="239"/>
  <c r="G98" i="232"/>
  <c r="G55" i="241"/>
  <c r="D143" i="236"/>
  <c r="G49" i="242"/>
  <c r="G103" i="238"/>
  <c r="I30" i="242"/>
  <c r="F68" i="242"/>
  <c r="H130" i="250"/>
  <c r="B109" i="233"/>
  <c r="I155" i="241"/>
  <c r="H49" i="251"/>
  <c r="I93" i="248"/>
  <c r="D98" i="232"/>
  <c r="G156" i="239"/>
  <c r="I134" i="251"/>
  <c r="F98" i="224"/>
  <c r="B80" i="235"/>
  <c r="C135" i="251"/>
  <c r="B15" i="248"/>
  <c r="C83" i="244"/>
  <c r="D152" i="235"/>
  <c r="B113" i="235"/>
  <c r="F140" i="244"/>
  <c r="F150" i="245"/>
  <c r="B108" i="233"/>
  <c r="B110" i="233"/>
  <c r="D163" i="248"/>
  <c r="F100" i="248"/>
  <c r="E132" i="248"/>
  <c r="E132" i="250"/>
  <c r="D143" i="224"/>
  <c r="C90" i="250"/>
  <c r="F26" i="233"/>
  <c r="F79" i="241"/>
  <c r="D17" i="224"/>
  <c r="I165" i="238"/>
  <c r="I91" i="235"/>
  <c r="F55" i="232"/>
  <c r="C163" i="233"/>
  <c r="D15" i="236"/>
  <c r="F113" i="248"/>
  <c r="F153" i="236"/>
  <c r="H134" i="238"/>
  <c r="G19" i="251"/>
  <c r="G98" i="238"/>
  <c r="G55" i="244"/>
  <c r="D143" i="248"/>
  <c r="G49" i="239"/>
  <c r="G103" i="244"/>
  <c r="I30" i="251"/>
  <c r="F68" i="248"/>
  <c r="H130" i="247"/>
  <c r="G73" i="245"/>
  <c r="I111" i="224"/>
  <c r="I165" i="241"/>
  <c r="H102" i="250"/>
  <c r="D98" i="223"/>
  <c r="G156" i="251"/>
  <c r="B15" i="251"/>
  <c r="C83" i="247"/>
  <c r="F165" i="224"/>
  <c r="D152" i="250"/>
  <c r="B113" i="241"/>
  <c r="B108" i="239"/>
  <c r="B110" i="239"/>
  <c r="E58" i="238"/>
  <c r="E58" i="235"/>
  <c r="I36" i="239"/>
  <c r="C160" i="233"/>
  <c r="B81" i="247"/>
  <c r="Q14" i="24"/>
  <c r="F26" i="242"/>
  <c r="D17" i="239"/>
  <c r="F55" i="235"/>
  <c r="I156" i="251"/>
  <c r="B141" i="238"/>
  <c r="C163" i="239"/>
  <c r="I103" i="232"/>
  <c r="D15" i="251"/>
  <c r="F153" i="245"/>
  <c r="H49" i="233"/>
  <c r="G98" i="247"/>
  <c r="G49" i="224"/>
  <c r="G103" i="247"/>
  <c r="G15" i="239"/>
  <c r="H130" i="223"/>
  <c r="I38" i="233"/>
  <c r="G73" i="236"/>
  <c r="G156" i="242"/>
  <c r="C83" i="223"/>
  <c r="F165" i="239"/>
  <c r="E45" i="248"/>
  <c r="B108" i="242"/>
  <c r="B110" i="236"/>
  <c r="E45" i="224"/>
  <c r="D81" i="224"/>
  <c r="D123" i="245"/>
  <c r="C77" i="250"/>
  <c r="G125" i="239"/>
  <c r="F26" i="224"/>
  <c r="D17" i="248"/>
  <c r="I55" i="239"/>
  <c r="F55" i="244"/>
  <c r="G155" i="241"/>
  <c r="D47" i="235"/>
  <c r="D28" i="248"/>
  <c r="H49" i="239"/>
  <c r="G98" i="235"/>
  <c r="I141" i="242"/>
  <c r="D141" i="239"/>
  <c r="I112" i="239"/>
  <c r="G73" i="239"/>
  <c r="F97" i="242"/>
  <c r="G122" i="233"/>
  <c r="H155" i="251"/>
  <c r="H113" i="236"/>
  <c r="G58" i="239"/>
  <c r="F165" i="251"/>
  <c r="C160" i="239"/>
  <c r="B108" i="248"/>
  <c r="B110" i="242"/>
  <c r="B110" i="248"/>
  <c r="I109" i="242"/>
  <c r="B81" i="223"/>
  <c r="I90" i="242"/>
  <c r="F60" i="224"/>
  <c r="D109" i="224"/>
  <c r="E132" i="247"/>
  <c r="D27" i="233"/>
  <c r="D102" i="251"/>
  <c r="I93" i="233"/>
  <c r="I108" i="248"/>
  <c r="B165" i="248"/>
  <c r="C19" i="250"/>
  <c r="G103" i="232"/>
  <c r="D141" i="242"/>
  <c r="D150" i="245"/>
  <c r="H153" i="236"/>
  <c r="D151" i="223"/>
  <c r="H130" i="238"/>
  <c r="H126" i="224"/>
  <c r="C87" i="248"/>
  <c r="G122" i="248"/>
  <c r="I17" i="242"/>
  <c r="D145" i="233"/>
  <c r="C45" i="233"/>
  <c r="H155" i="248"/>
  <c r="H103" i="235"/>
  <c r="I103" i="236"/>
  <c r="E16" i="245"/>
  <c r="I79" i="244"/>
  <c r="D152" i="223"/>
  <c r="C144" i="224"/>
  <c r="F30" i="235"/>
  <c r="C135" i="232"/>
  <c r="B79" i="232"/>
  <c r="I89" i="233"/>
  <c r="I89" i="251"/>
  <c r="H140" i="224"/>
  <c r="H140" i="242"/>
  <c r="B34" i="233"/>
  <c r="F67" i="247"/>
  <c r="C136" i="248"/>
  <c r="I90" i="248"/>
  <c r="I161" i="244"/>
  <c r="E156" i="233"/>
  <c r="D123" i="251"/>
  <c r="D109" i="233"/>
  <c r="D123" i="242"/>
  <c r="G45" i="242"/>
  <c r="D109" i="251"/>
  <c r="D123" i="239"/>
  <c r="I81" i="238"/>
  <c r="D72" i="242"/>
  <c r="C59" i="251"/>
  <c r="F136" i="224"/>
  <c r="C26" i="251"/>
  <c r="D102" i="233"/>
  <c r="F58" i="236"/>
  <c r="F50" i="236"/>
  <c r="I143" i="248"/>
  <c r="G45" i="233"/>
  <c r="D145" i="244"/>
  <c r="B141" i="232"/>
  <c r="C17" i="241"/>
  <c r="C24" i="224"/>
  <c r="G166" i="242"/>
  <c r="I108" i="233"/>
  <c r="C19" i="232"/>
  <c r="F166" i="224"/>
  <c r="G103" i="235"/>
  <c r="D141" i="233"/>
  <c r="G88" i="239"/>
  <c r="H153" i="239"/>
  <c r="H19" i="239"/>
  <c r="H130" i="241"/>
  <c r="I134" i="224"/>
  <c r="H88" i="233"/>
  <c r="D67" i="248"/>
  <c r="C87" i="239"/>
  <c r="G122" i="251"/>
  <c r="H92" i="251"/>
  <c r="G108" i="244"/>
  <c r="H93" i="223"/>
  <c r="I17" i="233"/>
  <c r="E73" i="239"/>
  <c r="D145" i="245"/>
  <c r="D40" i="242"/>
  <c r="H155" i="236"/>
  <c r="H103" i="250"/>
  <c r="I103" i="248"/>
  <c r="C79" i="248"/>
  <c r="B15" i="224"/>
  <c r="G165" i="236"/>
  <c r="E16" i="248"/>
  <c r="C83" i="245"/>
  <c r="E39" i="232"/>
  <c r="D152" i="232"/>
  <c r="F97" i="236"/>
  <c r="E156" i="245"/>
  <c r="B82" i="247"/>
  <c r="C144" i="242"/>
  <c r="F30" i="241"/>
  <c r="F150" i="236"/>
  <c r="H140" i="250"/>
  <c r="G44" i="251"/>
  <c r="G44" i="248"/>
  <c r="G107" i="233"/>
  <c r="D123" i="248"/>
  <c r="F30" i="232"/>
  <c r="I155" i="239"/>
  <c r="C89" i="224"/>
  <c r="F82" i="242"/>
  <c r="G68" i="239"/>
  <c r="G45" i="248"/>
  <c r="C37" i="233"/>
  <c r="C143" i="233"/>
  <c r="G108" i="239"/>
  <c r="G153" i="239"/>
  <c r="D141" i="245"/>
  <c r="G15" i="233"/>
  <c r="H19" i="236"/>
  <c r="I18" i="239"/>
  <c r="I70" i="251"/>
  <c r="H102" i="247"/>
  <c r="I17" i="236"/>
  <c r="G102" i="250"/>
  <c r="C54" i="251"/>
  <c r="H103" i="247"/>
  <c r="C80" i="244"/>
  <c r="C83" i="233"/>
  <c r="I36" i="244"/>
  <c r="B108" i="241"/>
  <c r="E125" i="233"/>
  <c r="G45" i="245"/>
  <c r="G153" i="233"/>
  <c r="I18" i="242"/>
  <c r="I17" i="251"/>
  <c r="I36" i="247"/>
  <c r="F82" i="236"/>
  <c r="G68" i="242"/>
  <c r="G45" i="251"/>
  <c r="C37" i="245"/>
  <c r="C143" i="248"/>
  <c r="G108" i="245"/>
  <c r="G103" i="223"/>
  <c r="G153" i="248"/>
  <c r="D141" i="251"/>
  <c r="G15" i="248"/>
  <c r="I18" i="233"/>
  <c r="F136" i="239"/>
  <c r="H102" i="241"/>
  <c r="I93" i="238"/>
  <c r="E16" i="224"/>
  <c r="I54" i="251"/>
  <c r="B82" i="241"/>
  <c r="C83" i="242"/>
  <c r="I36" i="235"/>
  <c r="I162" i="248"/>
  <c r="D152" i="247"/>
  <c r="G107" i="236"/>
  <c r="B79" i="247"/>
  <c r="D107" i="232"/>
  <c r="E136" i="244"/>
  <c r="G44" i="242"/>
  <c r="I89" i="242"/>
  <c r="B36" i="233"/>
  <c r="F54" i="224"/>
  <c r="E77" i="235"/>
  <c r="E77" i="241"/>
  <c r="C80" i="232"/>
  <c r="D123" i="224"/>
  <c r="F30" i="244"/>
  <c r="I155" i="236"/>
  <c r="D132" i="236"/>
  <c r="F30" i="250"/>
  <c r="H126" i="251"/>
  <c r="F82" i="239"/>
  <c r="C68" i="248"/>
  <c r="C103" i="236"/>
  <c r="D133" i="233"/>
  <c r="F60" i="239"/>
  <c r="G68" i="251"/>
  <c r="D150" i="236"/>
  <c r="F69" i="235"/>
  <c r="C37" i="242"/>
  <c r="C143" i="242"/>
  <c r="E145" i="248"/>
  <c r="G29" i="248"/>
  <c r="G153" i="236"/>
  <c r="G15" i="245"/>
  <c r="I18" i="245"/>
  <c r="D146" i="232"/>
  <c r="I143" i="242"/>
  <c r="H102" i="238"/>
  <c r="I20" i="239"/>
  <c r="C153" i="223"/>
  <c r="I54" i="242"/>
  <c r="G30" i="245"/>
  <c r="C83" i="224"/>
  <c r="E145" i="233"/>
  <c r="E156" i="251"/>
  <c r="B91" i="242"/>
  <c r="B82" i="238"/>
  <c r="I142" i="248"/>
  <c r="B60" i="247"/>
  <c r="E59" i="247"/>
  <c r="B34" i="224"/>
  <c r="D142" i="248"/>
  <c r="B82" i="235"/>
  <c r="D133" i="242"/>
  <c r="F60" i="245"/>
  <c r="G68" i="245"/>
  <c r="C37" i="248"/>
  <c r="C143" i="236"/>
  <c r="H73" i="245"/>
  <c r="G153" i="242"/>
  <c r="G15" i="236"/>
  <c r="I18" i="248"/>
  <c r="H102" i="235"/>
  <c r="I40" i="239"/>
  <c r="D100" i="235"/>
  <c r="C38" i="250"/>
  <c r="E145" i="239"/>
  <c r="I142" i="239"/>
  <c r="B58" i="250"/>
  <c r="C144" i="236"/>
  <c r="I89" i="236"/>
  <c r="D142" i="233"/>
  <c r="D142" i="239"/>
  <c r="C37" i="239"/>
  <c r="C54" i="224"/>
  <c r="C83" i="248"/>
  <c r="F30" i="247"/>
  <c r="D150" i="239"/>
  <c r="H126" i="245"/>
  <c r="E98" i="224"/>
  <c r="D133" i="239"/>
  <c r="F60" i="236"/>
  <c r="G68" i="236"/>
  <c r="C143" i="245"/>
  <c r="G153" i="245"/>
  <c r="G15" i="251"/>
  <c r="I18" i="251"/>
  <c r="F93" i="251"/>
  <c r="I40" i="242"/>
  <c r="I93" i="239"/>
  <c r="D100" i="238"/>
  <c r="C38" i="244"/>
  <c r="E145" i="224"/>
  <c r="I54" i="248"/>
  <c r="I142" i="236"/>
  <c r="I36" i="250"/>
  <c r="B79" i="244"/>
  <c r="E98" i="233"/>
  <c r="F150" i="251"/>
  <c r="B108" i="223"/>
  <c r="E59" i="244"/>
  <c r="E37" i="239"/>
  <c r="D132" i="248"/>
  <c r="D142" i="242"/>
  <c r="F82" i="248"/>
  <c r="G68" i="248"/>
  <c r="I17" i="248"/>
  <c r="G15" i="242"/>
  <c r="F82" i="245"/>
  <c r="C136" i="236"/>
  <c r="F82" i="251"/>
  <c r="C37" i="251"/>
  <c r="G29" i="251"/>
  <c r="F26" i="239"/>
  <c r="E132" i="244"/>
  <c r="E123" i="236"/>
  <c r="D17" i="236"/>
  <c r="D135" i="250"/>
  <c r="C136" i="233"/>
  <c r="E98" i="236"/>
  <c r="I155" i="233"/>
  <c r="C103" i="251"/>
  <c r="D133" i="251"/>
  <c r="F60" i="248"/>
  <c r="I70" i="248"/>
  <c r="C15" i="232"/>
  <c r="D90" i="242"/>
  <c r="G141" i="248"/>
  <c r="C143" i="251"/>
  <c r="C15" i="223"/>
  <c r="H69" i="239"/>
  <c r="G153" i="251"/>
  <c r="E145" i="242"/>
  <c r="C156" i="233"/>
  <c r="G155" i="233"/>
  <c r="D146" i="244"/>
  <c r="I91" i="245"/>
  <c r="I80" i="241"/>
  <c r="G111" i="247"/>
  <c r="D103" i="238"/>
  <c r="G29" i="245"/>
  <c r="I40" i="236"/>
  <c r="I98" i="232"/>
  <c r="I93" i="236"/>
  <c r="G92" i="242"/>
  <c r="F27" i="239"/>
  <c r="D100" i="232"/>
  <c r="C91" i="224"/>
  <c r="C47" i="238"/>
  <c r="C38" i="223"/>
  <c r="D165" i="242"/>
  <c r="G30" i="251"/>
  <c r="C46" i="236"/>
  <c r="E156" i="242"/>
  <c r="B108" i="244"/>
  <c r="I34" i="251"/>
  <c r="E72" i="245"/>
  <c r="I54" i="239"/>
  <c r="I142" i="242"/>
  <c r="I36" i="238"/>
  <c r="E98" i="245"/>
  <c r="B108" i="235"/>
  <c r="H140" i="236"/>
  <c r="E37" i="242"/>
  <c r="B36" i="236"/>
  <c r="B36" i="245"/>
  <c r="B40" i="242"/>
  <c r="B165" i="242"/>
  <c r="D151" i="244"/>
  <c r="I40" i="245"/>
  <c r="B122" i="242"/>
  <c r="I56" i="242"/>
  <c r="D100" i="241"/>
  <c r="C91" i="239"/>
  <c r="D165" i="239"/>
  <c r="G107" i="251"/>
  <c r="E98" i="248"/>
  <c r="I56" i="236"/>
  <c r="D132" i="233"/>
  <c r="D132" i="251"/>
  <c r="F26" i="251"/>
  <c r="E132" i="238"/>
  <c r="D17" i="242"/>
  <c r="I161" i="241"/>
  <c r="B141" i="247"/>
  <c r="C136" i="245"/>
  <c r="D29" i="242"/>
  <c r="H19" i="224"/>
  <c r="F60" i="251"/>
  <c r="G122" i="224"/>
  <c r="B141" i="235"/>
  <c r="H136" i="236"/>
  <c r="D90" i="239"/>
  <c r="H134" i="241"/>
  <c r="G141" i="251"/>
  <c r="D145" i="241"/>
  <c r="I90" i="236"/>
  <c r="I27" i="235"/>
  <c r="C37" i="241"/>
  <c r="D151" i="235"/>
  <c r="G155" i="242"/>
  <c r="D146" i="238"/>
  <c r="G45" i="224"/>
  <c r="H108" i="238"/>
  <c r="D165" i="224"/>
  <c r="G107" i="244"/>
  <c r="I40" i="248"/>
  <c r="I109" i="251"/>
  <c r="B99" i="235"/>
  <c r="G130" i="224"/>
  <c r="D102" i="232"/>
  <c r="F27" i="224"/>
  <c r="D100" i="250"/>
  <c r="D145" i="242"/>
  <c r="D81" i="248"/>
  <c r="B164" i="233"/>
  <c r="C47" i="241"/>
  <c r="B15" i="236"/>
  <c r="D165" i="236"/>
  <c r="C38" i="235"/>
  <c r="E156" i="239"/>
  <c r="E37" i="233"/>
  <c r="G107" i="224"/>
  <c r="F54" i="233"/>
  <c r="I87" i="247"/>
  <c r="B58" i="238"/>
  <c r="E59" i="223"/>
  <c r="E59" i="238"/>
  <c r="G44" i="245"/>
  <c r="G44" i="236"/>
  <c r="B34" i="236"/>
  <c r="I36" i="232"/>
  <c r="E77" i="250"/>
  <c r="E77" i="232"/>
  <c r="C136" i="242"/>
  <c r="I90" i="233"/>
  <c r="H19" i="251"/>
  <c r="D165" i="248"/>
  <c r="H126" i="236"/>
  <c r="G107" i="242"/>
  <c r="H19" i="233"/>
  <c r="B108" i="232"/>
  <c r="F140" i="239"/>
  <c r="B34" i="251"/>
  <c r="D151" i="238"/>
  <c r="G122" i="242"/>
  <c r="I40" i="251"/>
  <c r="E132" i="235"/>
  <c r="C156" i="238"/>
  <c r="I14" i="224"/>
  <c r="F60" i="233"/>
  <c r="D90" i="251"/>
  <c r="D145" i="238"/>
  <c r="C69" i="251"/>
  <c r="G30" i="235"/>
  <c r="I50" i="236"/>
  <c r="H133" i="250"/>
  <c r="C15" i="247"/>
  <c r="D156" i="245"/>
  <c r="D151" i="250"/>
  <c r="G122" i="245"/>
  <c r="G107" i="223"/>
  <c r="I109" i="245"/>
  <c r="F145" i="239"/>
  <c r="I154" i="244"/>
  <c r="D100" i="247"/>
  <c r="D145" i="239"/>
  <c r="D81" i="242"/>
  <c r="H155" i="242"/>
  <c r="C47" i="250"/>
  <c r="C79" i="236"/>
  <c r="D165" i="251"/>
  <c r="D39" i="236"/>
  <c r="C87" i="238"/>
  <c r="E156" i="236"/>
  <c r="F54" i="248"/>
  <c r="B58" i="244"/>
  <c r="B102" i="235"/>
  <c r="B102" i="250"/>
  <c r="D100" i="244"/>
  <c r="D109" i="239"/>
  <c r="F26" i="248"/>
  <c r="D17" i="233"/>
  <c r="C82" i="236"/>
  <c r="C136" i="251"/>
  <c r="D27" i="242"/>
  <c r="H153" i="248"/>
  <c r="H133" i="233"/>
  <c r="C134" i="250"/>
  <c r="D102" i="242"/>
  <c r="D109" i="248"/>
  <c r="D17" i="245"/>
  <c r="C89" i="242"/>
  <c r="C82" i="239"/>
  <c r="I18" i="236"/>
  <c r="F102" i="236"/>
  <c r="D27" i="236"/>
  <c r="C144" i="251"/>
  <c r="H133" i="236"/>
  <c r="I92" i="233"/>
  <c r="C15" i="250"/>
  <c r="D102" i="239"/>
  <c r="G164" i="251"/>
  <c r="C17" i="247"/>
  <c r="G166" i="248"/>
  <c r="G30" i="241"/>
  <c r="F55" i="233"/>
  <c r="I92" i="236"/>
  <c r="G103" i="241"/>
  <c r="I88" i="247"/>
  <c r="D151" i="247"/>
  <c r="G44" i="233"/>
  <c r="G122" i="236"/>
  <c r="F98" i="223"/>
  <c r="D102" i="224"/>
  <c r="I109" i="239"/>
  <c r="F145" i="233"/>
  <c r="D145" i="248"/>
  <c r="D81" i="251"/>
  <c r="H155" i="233"/>
  <c r="C79" i="245"/>
  <c r="D165" i="233"/>
  <c r="D39" i="239"/>
  <c r="C154" i="223"/>
  <c r="E156" i="224"/>
  <c r="F54" i="251"/>
  <c r="C34" i="223"/>
  <c r="B97" i="238"/>
  <c r="E37" i="251"/>
  <c r="G107" i="245"/>
  <c r="H155" i="224"/>
  <c r="D102" i="236"/>
  <c r="C38" i="238"/>
  <c r="F88" i="238"/>
  <c r="C46" i="239"/>
  <c r="E82" i="224"/>
  <c r="D27" i="248"/>
  <c r="H133" i="239"/>
  <c r="D151" i="241"/>
  <c r="G30" i="223"/>
  <c r="E145" i="245"/>
  <c r="D141" i="236"/>
  <c r="H130" i="235"/>
  <c r="B111" i="236"/>
  <c r="I109" i="236"/>
  <c r="E16" i="233"/>
  <c r="I103" i="242"/>
  <c r="C79" i="239"/>
  <c r="C81" i="236"/>
  <c r="E35" i="245"/>
  <c r="C144" i="233"/>
  <c r="B79" i="250"/>
  <c r="I89" i="239"/>
  <c r="G44" i="224"/>
  <c r="B34" i="242"/>
  <c r="G107" i="239"/>
  <c r="E77" i="223"/>
  <c r="C72" i="250"/>
  <c r="C72" i="241"/>
  <c r="C72" i="235"/>
  <c r="F145" i="248"/>
  <c r="D163" i="245"/>
  <c r="G146" i="244"/>
  <c r="C134" i="241"/>
  <c r="I60" i="233"/>
  <c r="C155" i="233"/>
  <c r="C19" i="241"/>
  <c r="G90" i="224"/>
  <c r="D102" i="247"/>
  <c r="C150" i="248"/>
  <c r="B78" i="241"/>
  <c r="B18" i="239"/>
  <c r="D107" i="244"/>
  <c r="B112" i="242"/>
  <c r="I56" i="251"/>
  <c r="C26" i="233"/>
  <c r="E29" i="248"/>
  <c r="B36" i="248"/>
  <c r="E132" i="224"/>
  <c r="F79" i="232"/>
  <c r="B77" i="244"/>
  <c r="B77" i="238"/>
  <c r="D29" i="245"/>
  <c r="H145" i="238"/>
  <c r="G146" i="232"/>
  <c r="C134" i="232"/>
  <c r="H145" i="224"/>
  <c r="C135" i="235"/>
  <c r="C30" i="245"/>
  <c r="C155" i="236"/>
  <c r="G88" i="251"/>
  <c r="C156" i="239"/>
  <c r="G47" i="224"/>
  <c r="I60" i="248"/>
  <c r="I20" i="245"/>
  <c r="F145" i="236"/>
  <c r="G102" i="232"/>
  <c r="F29" i="224"/>
  <c r="B78" i="247"/>
  <c r="D39" i="242"/>
  <c r="G90" i="233"/>
  <c r="D125" i="242"/>
  <c r="D99" i="245"/>
  <c r="D107" i="241"/>
  <c r="B112" i="233"/>
  <c r="C34" i="251"/>
  <c r="B144" i="238"/>
  <c r="B111" i="235"/>
  <c r="C151" i="223"/>
  <c r="E60" i="223"/>
  <c r="E60" i="232"/>
  <c r="E132" i="239"/>
  <c r="F79" i="247"/>
  <c r="I98" i="233"/>
  <c r="I154" i="235"/>
  <c r="B109" i="242"/>
  <c r="I152" i="244"/>
  <c r="H145" i="247"/>
  <c r="G146" i="250"/>
  <c r="C134" i="223"/>
  <c r="C135" i="247"/>
  <c r="C30" i="236"/>
  <c r="C155" i="251"/>
  <c r="G88" i="245"/>
  <c r="C156" i="236"/>
  <c r="H90" i="223"/>
  <c r="I60" i="242"/>
  <c r="D160" i="251"/>
  <c r="I112" i="242"/>
  <c r="I20" i="236"/>
  <c r="F145" i="242"/>
  <c r="G102" i="235"/>
  <c r="E29" i="224"/>
  <c r="B78" i="223"/>
  <c r="G90" i="239"/>
  <c r="I152" i="241"/>
  <c r="I162" i="239"/>
  <c r="B112" i="224"/>
  <c r="C34" i="239"/>
  <c r="D160" i="233"/>
  <c r="E60" i="241"/>
  <c r="E132" i="245"/>
  <c r="F79" i="238"/>
  <c r="I79" i="232"/>
  <c r="F88" i="232"/>
  <c r="I98" i="242"/>
  <c r="F102" i="233"/>
  <c r="I165" i="239"/>
  <c r="H145" i="235"/>
  <c r="G146" i="241"/>
  <c r="C30" i="233"/>
  <c r="C155" i="245"/>
  <c r="I50" i="245"/>
  <c r="D136" i="236"/>
  <c r="C156" i="242"/>
  <c r="H88" i="239"/>
  <c r="I60" i="245"/>
  <c r="D107" i="250"/>
  <c r="I20" i="248"/>
  <c r="H145" i="251"/>
  <c r="F145" i="245"/>
  <c r="I153" i="232"/>
  <c r="G102" i="241"/>
  <c r="G90" i="248"/>
  <c r="B144" i="232"/>
  <c r="B112" i="238"/>
  <c r="I152" i="232"/>
  <c r="B38" i="233"/>
  <c r="I162" i="245"/>
  <c r="B38" i="239"/>
  <c r="H140" i="223"/>
  <c r="E132" i="251"/>
  <c r="F79" i="250"/>
  <c r="C80" i="239"/>
  <c r="F88" i="235"/>
  <c r="B109" i="245"/>
  <c r="F102" i="248"/>
  <c r="I165" i="248"/>
  <c r="H145" i="223"/>
  <c r="I92" i="232"/>
  <c r="C30" i="242"/>
  <c r="C155" i="248"/>
  <c r="G47" i="233"/>
  <c r="I50" i="242"/>
  <c r="D136" i="233"/>
  <c r="C156" i="248"/>
  <c r="H88" i="242"/>
  <c r="I60" i="251"/>
  <c r="B111" i="233"/>
  <c r="I20" i="242"/>
  <c r="F145" i="251"/>
  <c r="I153" i="235"/>
  <c r="I154" i="241"/>
  <c r="B111" i="245"/>
  <c r="G102" i="238"/>
  <c r="G90" i="245"/>
  <c r="I152" i="250"/>
  <c r="B38" i="245"/>
  <c r="I162" i="251"/>
  <c r="C135" i="223"/>
  <c r="I20" i="251"/>
  <c r="E132" i="236"/>
  <c r="F79" i="235"/>
  <c r="C80" i="236"/>
  <c r="F88" i="244"/>
  <c r="H93" i="233"/>
  <c r="F102" i="239"/>
  <c r="G59" i="233"/>
  <c r="C146" i="239"/>
  <c r="G121" i="248"/>
  <c r="D136" i="224"/>
  <c r="G59" i="247"/>
  <c r="C136" i="235"/>
  <c r="C30" i="248"/>
  <c r="G47" i="242"/>
  <c r="I50" i="248"/>
  <c r="D136" i="245"/>
  <c r="C156" i="251"/>
  <c r="I112" i="248"/>
  <c r="H88" i="245"/>
  <c r="G59" i="244"/>
  <c r="B111" i="239"/>
  <c r="I56" i="245"/>
  <c r="I153" i="244"/>
  <c r="I154" i="238"/>
  <c r="G102" i="223"/>
  <c r="B140" i="244"/>
  <c r="B144" i="250"/>
  <c r="I162" i="236"/>
  <c r="C64" i="221"/>
  <c r="C69" i="241" s="1"/>
  <c r="C65" i="221"/>
  <c r="C70" i="232" s="1"/>
  <c r="C135" i="244"/>
  <c r="B38" i="242"/>
  <c r="C26" i="236"/>
  <c r="B36" i="239"/>
  <c r="D56" i="239"/>
  <c r="C80" i="242"/>
  <c r="F88" i="247"/>
  <c r="H93" i="242"/>
  <c r="F102" i="245"/>
  <c r="D160" i="239"/>
  <c r="G59" i="236"/>
  <c r="C146" i="233"/>
  <c r="G121" i="233"/>
  <c r="D50" i="233"/>
  <c r="G59" i="235"/>
  <c r="C136" i="232"/>
  <c r="F155" i="233"/>
  <c r="G47" i="248"/>
  <c r="I50" i="251"/>
  <c r="D136" i="239"/>
  <c r="I112" i="236"/>
  <c r="H88" i="248"/>
  <c r="B111" i="242"/>
  <c r="I56" i="233"/>
  <c r="I153" i="250"/>
  <c r="I154" i="232"/>
  <c r="C49" i="232"/>
  <c r="C47" i="236"/>
  <c r="I93" i="235"/>
  <c r="B140" i="223"/>
  <c r="I162" i="233"/>
  <c r="C63" i="221"/>
  <c r="C68" i="241" s="1"/>
  <c r="B144" i="241"/>
  <c r="E80" i="224"/>
  <c r="C80" i="251"/>
  <c r="F88" i="250"/>
  <c r="H93" i="248"/>
  <c r="F102" i="242"/>
  <c r="G59" i="248"/>
  <c r="B109" i="236"/>
  <c r="B109" i="239"/>
  <c r="C146" i="236"/>
  <c r="G121" i="239"/>
  <c r="B77" i="241"/>
  <c r="D50" i="248"/>
  <c r="G59" i="241"/>
  <c r="C136" i="244"/>
  <c r="I145" i="248"/>
  <c r="F155" i="236"/>
  <c r="G47" i="236"/>
  <c r="D136" i="242"/>
  <c r="H88" i="236"/>
  <c r="G59" i="245"/>
  <c r="B111" i="248"/>
  <c r="I154" i="247"/>
  <c r="I163" i="238"/>
  <c r="F92" i="239"/>
  <c r="C47" i="248"/>
  <c r="B109" i="248"/>
  <c r="C68" i="221"/>
  <c r="C73" i="223" s="1"/>
  <c r="D107" i="235"/>
  <c r="B112" i="236"/>
  <c r="I153" i="241"/>
  <c r="D163" i="233"/>
  <c r="C80" i="245"/>
  <c r="H93" i="245"/>
  <c r="F102" i="224"/>
  <c r="G141" i="247"/>
  <c r="G59" i="242"/>
  <c r="C146" i="248"/>
  <c r="G121" i="242"/>
  <c r="I145" i="233"/>
  <c r="D50" i="236"/>
  <c r="G59" i="250"/>
  <c r="B77" i="235"/>
  <c r="C136" i="241"/>
  <c r="F155" i="239"/>
  <c r="G47" i="245"/>
  <c r="B111" i="251"/>
  <c r="F90" i="235"/>
  <c r="I154" i="250"/>
  <c r="I163" i="232"/>
  <c r="F92" i="224"/>
  <c r="C47" i="224"/>
  <c r="B78" i="235"/>
  <c r="E80" i="233"/>
  <c r="D160" i="242"/>
  <c r="B36" i="251"/>
  <c r="B81" i="235"/>
  <c r="D163" i="236"/>
  <c r="C80" i="224"/>
  <c r="H93" i="251"/>
  <c r="C57" i="233"/>
  <c r="G141" i="241"/>
  <c r="F47" i="251"/>
  <c r="G59" i="239"/>
  <c r="C146" i="245"/>
  <c r="G121" i="236"/>
  <c r="D50" i="251"/>
  <c r="G59" i="238"/>
  <c r="C136" i="250"/>
  <c r="F155" i="242"/>
  <c r="C19" i="238"/>
  <c r="I100" i="244"/>
  <c r="F90" i="244"/>
  <c r="B112" i="232"/>
  <c r="I92" i="238"/>
  <c r="C47" i="233"/>
  <c r="E113" i="248"/>
  <c r="B78" i="238"/>
  <c r="F88" i="223"/>
  <c r="B38" i="224"/>
  <c r="D163" i="239"/>
  <c r="C57" i="242"/>
  <c r="G141" i="235"/>
  <c r="G59" i="251"/>
  <c r="C146" i="242"/>
  <c r="G121" i="245"/>
  <c r="C134" i="235"/>
  <c r="D50" i="242"/>
  <c r="H145" i="248"/>
  <c r="C136" i="247"/>
  <c r="F155" i="245"/>
  <c r="E87" i="251"/>
  <c r="C19" i="235"/>
  <c r="I100" i="238"/>
  <c r="F90" i="247"/>
  <c r="B112" i="223"/>
  <c r="I92" i="247"/>
  <c r="E113" i="245"/>
  <c r="E30" i="232"/>
  <c r="B144" i="223"/>
  <c r="B112" i="245"/>
  <c r="D160" i="248"/>
  <c r="B81" i="238"/>
  <c r="D160" i="245"/>
  <c r="D163" i="242"/>
  <c r="C57" i="251"/>
  <c r="G141" i="250"/>
  <c r="B77" i="247"/>
  <c r="C146" i="251"/>
  <c r="G121" i="251"/>
  <c r="C134" i="247"/>
  <c r="D50" i="245"/>
  <c r="H145" i="239"/>
  <c r="D140" i="250"/>
  <c r="I50" i="233"/>
  <c r="I100" i="247"/>
  <c r="F155" i="248"/>
  <c r="E87" i="224"/>
  <c r="C19" i="247"/>
  <c r="G88" i="224"/>
  <c r="H90" i="247"/>
  <c r="I100" i="235"/>
  <c r="F81" i="241"/>
  <c r="B112" i="235"/>
  <c r="I92" i="235"/>
  <c r="E113" i="251"/>
  <c r="C79" i="235"/>
  <c r="D50" i="239"/>
  <c r="H145" i="236"/>
  <c r="F155" i="251"/>
  <c r="E87" i="239"/>
  <c r="C19" i="244"/>
  <c r="H90" i="244"/>
  <c r="F161" i="224"/>
  <c r="E113" i="224"/>
  <c r="B38" i="236"/>
  <c r="B81" i="250"/>
  <c r="C46" i="247"/>
  <c r="D101" i="241"/>
  <c r="D70" i="239"/>
  <c r="C15" i="222"/>
  <c r="C20" i="239" s="1"/>
  <c r="C82" i="233"/>
  <c r="D103" i="239"/>
  <c r="D72" i="245"/>
  <c r="I55" i="242"/>
  <c r="E161" i="224"/>
  <c r="H141" i="242"/>
  <c r="D133" i="245"/>
  <c r="C34" i="250"/>
  <c r="D146" i="233"/>
  <c r="B111" i="244"/>
  <c r="I27" i="232"/>
  <c r="I28" i="242"/>
  <c r="F59" i="233"/>
  <c r="G155" i="248"/>
  <c r="F102" i="241"/>
  <c r="G155" i="245"/>
  <c r="B107" i="236"/>
  <c r="I29" i="241"/>
  <c r="G107" i="235"/>
  <c r="I14" i="239"/>
  <c r="I93" i="242"/>
  <c r="B107" i="224"/>
  <c r="F27" i="248"/>
  <c r="C49" i="241"/>
  <c r="I28" i="247"/>
  <c r="C79" i="251"/>
  <c r="C47" i="245"/>
  <c r="C83" i="250"/>
  <c r="F165" i="242"/>
  <c r="C82" i="250"/>
  <c r="G30" i="242"/>
  <c r="E30" i="242"/>
  <c r="B113" i="232"/>
  <c r="F140" i="238"/>
  <c r="B113" i="247"/>
  <c r="D101" i="244"/>
  <c r="D70" i="248"/>
  <c r="C11" i="222"/>
  <c r="C16" i="248" s="1"/>
  <c r="C82" i="245"/>
  <c r="D103" i="242"/>
  <c r="I55" i="236"/>
  <c r="I28" i="235"/>
  <c r="C101" i="239"/>
  <c r="H59" i="236"/>
  <c r="H141" i="251"/>
  <c r="I39" i="233"/>
  <c r="I150" i="223"/>
  <c r="E102" i="224"/>
  <c r="H47" i="239"/>
  <c r="D30" i="248"/>
  <c r="F69" i="232"/>
  <c r="H134" i="250"/>
  <c r="D146" i="245"/>
  <c r="I27" i="244"/>
  <c r="I28" i="245"/>
  <c r="G155" i="224"/>
  <c r="F141" i="233"/>
  <c r="I88" i="232"/>
  <c r="F59" i="245"/>
  <c r="G155" i="239"/>
  <c r="D113" i="232"/>
  <c r="G14" i="233"/>
  <c r="G107" i="241"/>
  <c r="I14" i="248"/>
  <c r="B99" i="244"/>
  <c r="D44" i="224"/>
  <c r="F81" i="223"/>
  <c r="F27" i="245"/>
  <c r="E29" i="251"/>
  <c r="I28" i="244"/>
  <c r="D83" i="233"/>
  <c r="C47" i="242"/>
  <c r="B160" i="245"/>
  <c r="D121" i="245"/>
  <c r="E30" i="245"/>
  <c r="B112" i="241"/>
  <c r="E161" i="250"/>
  <c r="F140" i="247"/>
  <c r="C46" i="244"/>
  <c r="E80" i="242"/>
  <c r="E136" i="241"/>
  <c r="B111" i="223"/>
  <c r="H146" i="239"/>
  <c r="E49" i="233"/>
  <c r="B113" i="250"/>
  <c r="C82" i="242"/>
  <c r="I98" i="245"/>
  <c r="H146" i="236"/>
  <c r="F49" i="239"/>
  <c r="C156" i="244"/>
  <c r="I166" i="236"/>
  <c r="H59" i="239"/>
  <c r="H55" i="242"/>
  <c r="H47" i="242"/>
  <c r="C14" i="247"/>
  <c r="F69" i="238"/>
  <c r="I29" i="238"/>
  <c r="H134" i="247"/>
  <c r="D146" i="239"/>
  <c r="B165" i="245"/>
  <c r="H134" i="248"/>
  <c r="D19" i="242"/>
  <c r="I27" i="250"/>
  <c r="H73" i="239"/>
  <c r="I28" i="251"/>
  <c r="C102" i="239"/>
  <c r="H133" i="241"/>
  <c r="I88" i="244"/>
  <c r="F59" i="242"/>
  <c r="G111" i="235"/>
  <c r="F28" i="239"/>
  <c r="G92" i="245"/>
  <c r="B107" i="239"/>
  <c r="I14" i="242"/>
  <c r="H90" i="241"/>
  <c r="H93" i="235"/>
  <c r="G113" i="251"/>
  <c r="I39" i="248"/>
  <c r="E29" i="233"/>
  <c r="D83" i="236"/>
  <c r="C47" i="251"/>
  <c r="I93" i="250"/>
  <c r="H98" i="247"/>
  <c r="C80" i="223"/>
  <c r="C88" i="238"/>
  <c r="H145" i="233"/>
  <c r="B112" i="247"/>
  <c r="F97" i="248"/>
  <c r="E134" i="223"/>
  <c r="I56" i="239"/>
  <c r="E134" i="244"/>
  <c r="D69" i="251"/>
  <c r="E80" i="245"/>
  <c r="E125" i="251"/>
  <c r="F140" i="224"/>
  <c r="C142" i="245"/>
  <c r="C142" i="224"/>
  <c r="C142" i="233"/>
  <c r="G107" i="250"/>
  <c r="C82" i="251"/>
  <c r="I98" i="248"/>
  <c r="H146" i="245"/>
  <c r="F49" i="236"/>
  <c r="I166" i="251"/>
  <c r="H59" i="248"/>
  <c r="I49" i="233"/>
  <c r="H55" i="251"/>
  <c r="I160" i="241"/>
  <c r="I97" i="224"/>
  <c r="H47" i="236"/>
  <c r="F140" i="235"/>
  <c r="C141" i="233"/>
  <c r="C14" i="235"/>
  <c r="F69" i="241"/>
  <c r="H134" i="244"/>
  <c r="D146" i="251"/>
  <c r="H134" i="242"/>
  <c r="C24" i="242"/>
  <c r="D19" i="239"/>
  <c r="H73" i="242"/>
  <c r="C102" i="236"/>
  <c r="H133" i="232"/>
  <c r="F145" i="235"/>
  <c r="D111" i="232"/>
  <c r="D140" i="245"/>
  <c r="I88" i="241"/>
  <c r="F59" i="251"/>
  <c r="G100" i="232"/>
  <c r="I38" i="248"/>
  <c r="G111" i="241"/>
  <c r="I39" i="242"/>
  <c r="H90" i="238"/>
  <c r="D60" i="248"/>
  <c r="H93" i="232"/>
  <c r="G113" i="236"/>
  <c r="I39" i="239"/>
  <c r="E140" i="248"/>
  <c r="B80" i="223"/>
  <c r="D83" i="239"/>
  <c r="I93" i="241"/>
  <c r="H98" i="235"/>
  <c r="C80" i="238"/>
  <c r="C88" i="235"/>
  <c r="B112" i="250"/>
  <c r="F97" i="245"/>
  <c r="C154" i="235"/>
  <c r="E49" i="239"/>
  <c r="F140" i="242"/>
  <c r="D140" i="233"/>
  <c r="I82" i="235"/>
  <c r="F140" i="223"/>
  <c r="C57" i="236"/>
  <c r="I98" i="239"/>
  <c r="I28" i="236"/>
  <c r="B60" i="233"/>
  <c r="H146" i="242"/>
  <c r="B56" i="232"/>
  <c r="F49" i="242"/>
  <c r="I166" i="242"/>
  <c r="H47" i="245"/>
  <c r="F140" i="232"/>
  <c r="C141" i="245"/>
  <c r="C14" i="232"/>
  <c r="F69" i="244"/>
  <c r="H134" i="232"/>
  <c r="I155" i="247"/>
  <c r="H134" i="239"/>
  <c r="C24" i="239"/>
  <c r="D19" i="233"/>
  <c r="F55" i="239"/>
  <c r="H73" i="248"/>
  <c r="C102" i="251"/>
  <c r="H133" i="235"/>
  <c r="F145" i="232"/>
  <c r="I88" i="235"/>
  <c r="G100" i="238"/>
  <c r="I38" i="239"/>
  <c r="G111" i="238"/>
  <c r="H90" i="232"/>
  <c r="G92" i="233"/>
  <c r="H93" i="238"/>
  <c r="G113" i="239"/>
  <c r="I134" i="239"/>
  <c r="B80" i="232"/>
  <c r="D83" i="242"/>
  <c r="I93" i="247"/>
  <c r="G58" i="242"/>
  <c r="C80" i="235"/>
  <c r="C88" i="244"/>
  <c r="I150" i="247"/>
  <c r="C154" i="247"/>
  <c r="E30" i="233"/>
  <c r="E49" i="245"/>
  <c r="E49" i="248"/>
  <c r="E102" i="248"/>
  <c r="C46" i="232"/>
  <c r="E125" i="242"/>
  <c r="F140" i="251"/>
  <c r="F140" i="236"/>
  <c r="B145" i="235"/>
  <c r="F140" i="245"/>
  <c r="B25" i="242"/>
  <c r="B25" i="251"/>
  <c r="B25" i="248"/>
  <c r="B25" i="239"/>
  <c r="B25" i="236"/>
  <c r="E26" i="236"/>
  <c r="C57" i="224"/>
  <c r="I98" i="251"/>
  <c r="I38" i="236"/>
  <c r="D14" i="239"/>
  <c r="F80" i="242"/>
  <c r="H146" i="251"/>
  <c r="I166" i="248"/>
  <c r="F143" i="223"/>
  <c r="D29" i="239"/>
  <c r="I45" i="239"/>
  <c r="I93" i="232"/>
  <c r="G20" i="239"/>
  <c r="F140" i="250"/>
  <c r="I49" i="239"/>
  <c r="C141" i="239"/>
  <c r="F69" i="250"/>
  <c r="H134" i="223"/>
  <c r="H134" i="245"/>
  <c r="C24" i="236"/>
  <c r="D19" i="245"/>
  <c r="F55" i="236"/>
  <c r="H73" i="233"/>
  <c r="B111" i="238"/>
  <c r="C102" i="233"/>
  <c r="H133" i="244"/>
  <c r="F145" i="238"/>
  <c r="F133" i="245"/>
  <c r="G100" i="247"/>
  <c r="I38" i="242"/>
  <c r="G111" i="244"/>
  <c r="G107" i="232"/>
  <c r="H90" i="235"/>
  <c r="G92" i="251"/>
  <c r="H93" i="244"/>
  <c r="G113" i="242"/>
  <c r="F92" i="232"/>
  <c r="D126" i="248"/>
  <c r="B80" i="241"/>
  <c r="D83" i="245"/>
  <c r="C38" i="232"/>
  <c r="G58" i="236"/>
  <c r="C80" i="241"/>
  <c r="E34" i="235"/>
  <c r="C88" i="241"/>
  <c r="I150" i="235"/>
  <c r="B56" i="235"/>
  <c r="E30" i="251"/>
  <c r="H140" i="241"/>
  <c r="C34" i="238"/>
  <c r="B166" i="242"/>
  <c r="E49" i="251"/>
  <c r="C46" i="241"/>
  <c r="C59" i="236"/>
  <c r="F80" i="224"/>
  <c r="C72" i="247"/>
  <c r="D29" i="236"/>
  <c r="I82" i="232"/>
  <c r="H59" i="224"/>
  <c r="G20" i="248"/>
  <c r="C141" i="242"/>
  <c r="I27" i="247"/>
  <c r="D67" i="236"/>
  <c r="C14" i="250"/>
  <c r="G14" i="248"/>
  <c r="C24" i="245"/>
  <c r="F55" i="242"/>
  <c r="H73" i="251"/>
  <c r="F145" i="247"/>
  <c r="G100" i="250"/>
  <c r="I38" i="245"/>
  <c r="G111" i="232"/>
  <c r="D44" i="251"/>
  <c r="B146" i="244"/>
  <c r="G92" i="236"/>
  <c r="H93" i="241"/>
  <c r="F92" i="250"/>
  <c r="B80" i="238"/>
  <c r="G165" i="242"/>
  <c r="C80" i="250"/>
  <c r="C46" i="224"/>
  <c r="I150" i="244"/>
  <c r="B93" i="236"/>
  <c r="E80" i="236"/>
  <c r="E80" i="248"/>
  <c r="F140" i="248"/>
  <c r="D140" i="224"/>
  <c r="N19" i="13"/>
  <c r="D56" i="224"/>
  <c r="E26" i="239"/>
  <c r="C57" i="239"/>
  <c r="E26" i="242"/>
  <c r="C57" i="245"/>
  <c r="D72" i="236"/>
  <c r="C59" i="233"/>
  <c r="F80" i="233"/>
  <c r="C72" i="244"/>
  <c r="D29" i="248"/>
  <c r="G20" i="245"/>
  <c r="C141" i="248"/>
  <c r="C14" i="244"/>
  <c r="G14" i="242"/>
  <c r="F97" i="224"/>
  <c r="C24" i="248"/>
  <c r="F55" i="245"/>
  <c r="G29" i="233"/>
  <c r="F145" i="244"/>
  <c r="G100" i="241"/>
  <c r="D67" i="233"/>
  <c r="D72" i="224"/>
  <c r="I103" i="239"/>
  <c r="C79" i="233"/>
  <c r="E141" i="248"/>
  <c r="C38" i="241"/>
  <c r="C83" i="238"/>
  <c r="F165" i="245"/>
  <c r="C82" i="223"/>
  <c r="G30" i="224"/>
  <c r="C83" i="239"/>
  <c r="C154" i="241"/>
  <c r="I150" i="238"/>
  <c r="I97" i="245"/>
  <c r="E166" i="238"/>
  <c r="B92" i="236"/>
  <c r="B145" i="238"/>
  <c r="D101" i="223"/>
  <c r="D48" i="242"/>
  <c r="E26" i="245"/>
  <c r="D70" i="224"/>
  <c r="E70" i="242"/>
  <c r="C14" i="222"/>
  <c r="C19" i="248" s="1"/>
  <c r="D72" i="239"/>
  <c r="I71" i="236"/>
  <c r="D140" i="239"/>
  <c r="C59" i="248"/>
  <c r="F80" i="245"/>
  <c r="D133" i="235"/>
  <c r="H141" i="247"/>
  <c r="C72" i="238"/>
  <c r="D29" i="233"/>
  <c r="D133" i="248"/>
  <c r="G20" i="242"/>
  <c r="D155" i="236"/>
  <c r="G14" i="245"/>
  <c r="F55" i="248"/>
  <c r="G29" i="236"/>
  <c r="D14" i="245"/>
  <c r="D67" i="242"/>
  <c r="H73" i="224"/>
  <c r="H59" i="251"/>
  <c r="I93" i="245"/>
  <c r="B107" i="245"/>
  <c r="F27" i="236"/>
  <c r="F161" i="239"/>
  <c r="B54" i="248"/>
  <c r="F165" i="233"/>
  <c r="C82" i="235"/>
  <c r="B142" i="250"/>
  <c r="E102" i="236"/>
  <c r="E80" i="251"/>
  <c r="H140" i="235"/>
  <c r="B25" i="245"/>
  <c r="H140" i="238"/>
  <c r="B80" i="247"/>
  <c r="F161" i="248"/>
  <c r="F165" i="236"/>
  <c r="C82" i="244"/>
  <c r="E161" i="245"/>
  <c r="E102" i="239"/>
  <c r="D103" i="245"/>
  <c r="C59" i="242"/>
  <c r="I123" i="244"/>
  <c r="B25" i="233"/>
  <c r="H141" i="239"/>
  <c r="F97" i="239"/>
  <c r="D14" i="248"/>
  <c r="G81" i="247"/>
  <c r="D133" i="236"/>
  <c r="G29" i="239"/>
  <c r="C37" i="238"/>
  <c r="B145" i="247"/>
  <c r="D140" i="251"/>
  <c r="B113" i="238"/>
  <c r="H140" i="247"/>
  <c r="D140" i="242"/>
  <c r="B80" i="244"/>
  <c r="D132" i="239"/>
  <c r="D132" i="242"/>
  <c r="I26" i="245"/>
  <c r="H45" i="245"/>
  <c r="G24" i="236"/>
  <c r="H146" i="241"/>
  <c r="F141" i="251"/>
  <c r="G28" i="251"/>
  <c r="I30" i="244"/>
  <c r="C79" i="247"/>
  <c r="H111" i="233"/>
  <c r="I35" i="233"/>
  <c r="F80" i="238"/>
  <c r="H88" i="244"/>
  <c r="E93" i="242"/>
  <c r="E93" i="236"/>
  <c r="E121" i="251"/>
  <c r="E19" i="236"/>
  <c r="G28" i="236"/>
  <c r="K19" i="13"/>
  <c r="G120" i="239"/>
  <c r="D151" i="239"/>
  <c r="H45" i="248"/>
  <c r="G24" i="245"/>
  <c r="H146" i="250"/>
  <c r="I26" i="233"/>
  <c r="F141" i="248"/>
  <c r="I30" i="241"/>
  <c r="C79" i="244"/>
  <c r="H111" i="245"/>
  <c r="I35" i="248"/>
  <c r="F80" i="241"/>
  <c r="H88" i="238"/>
  <c r="E93" i="224"/>
  <c r="E121" i="224"/>
  <c r="H140" i="251"/>
  <c r="E47" i="245"/>
  <c r="E47" i="239"/>
  <c r="G120" i="248"/>
  <c r="D151" i="236"/>
  <c r="E54" i="250"/>
  <c r="H45" i="242"/>
  <c r="G24" i="251"/>
  <c r="H146" i="247"/>
  <c r="C140" i="244"/>
  <c r="D150" i="244"/>
  <c r="I30" i="247"/>
  <c r="C79" i="223"/>
  <c r="H111" i="248"/>
  <c r="I35" i="236"/>
  <c r="F80" i="244"/>
  <c r="H88" i="247"/>
  <c r="B164" i="224"/>
  <c r="E121" i="233"/>
  <c r="B25" i="250"/>
  <c r="F80" i="235"/>
  <c r="G120" i="242"/>
  <c r="D151" i="251"/>
  <c r="E54" i="244"/>
  <c r="H45" i="236"/>
  <c r="H146" i="244"/>
  <c r="I30" i="250"/>
  <c r="B166" i="224"/>
  <c r="H111" i="251"/>
  <c r="D150" i="250"/>
  <c r="D92" i="224"/>
  <c r="I35" i="251"/>
  <c r="F80" i="247"/>
  <c r="H88" i="232"/>
  <c r="F134" i="224"/>
  <c r="D150" i="223"/>
  <c r="B166" i="236"/>
  <c r="B144" i="235"/>
  <c r="G120" i="236"/>
  <c r="C140" i="247"/>
  <c r="D151" i="233"/>
  <c r="E54" i="235"/>
  <c r="H45" i="251"/>
  <c r="H146" i="223"/>
  <c r="B166" i="233"/>
  <c r="G24" i="233"/>
  <c r="F80" i="250"/>
  <c r="F103" i="236"/>
  <c r="H88" i="241"/>
  <c r="F134" i="236"/>
  <c r="D150" i="232"/>
  <c r="B25" i="241"/>
  <c r="H146" i="232"/>
  <c r="B166" i="245"/>
  <c r="E136" i="236"/>
  <c r="C79" i="250"/>
  <c r="E29" i="236"/>
  <c r="E29" i="239"/>
  <c r="D48" i="224"/>
  <c r="G120" i="245"/>
  <c r="C140" i="232"/>
  <c r="D151" i="245"/>
  <c r="E54" i="232"/>
  <c r="H68" i="248"/>
  <c r="C140" i="238"/>
  <c r="F103" i="239"/>
  <c r="H88" i="235"/>
  <c r="F134" i="233"/>
  <c r="E34" i="244"/>
  <c r="D150" i="247"/>
  <c r="B60" i="232"/>
  <c r="B166" i="239"/>
  <c r="C130" i="239"/>
  <c r="H141" i="232"/>
  <c r="G120" i="251"/>
  <c r="C140" i="235"/>
  <c r="E54" i="241"/>
  <c r="H68" i="236"/>
  <c r="C140" i="241"/>
  <c r="C37" i="235"/>
  <c r="I26" i="239"/>
  <c r="I92" i="242"/>
  <c r="F103" i="242"/>
  <c r="E140" i="233"/>
  <c r="E27" i="235"/>
  <c r="F134" i="239"/>
  <c r="E34" i="247"/>
  <c r="B25" i="238"/>
  <c r="H145" i="232"/>
  <c r="B60" i="241"/>
  <c r="D48" i="248"/>
  <c r="D48" i="233"/>
  <c r="C156" i="235"/>
  <c r="H141" i="238"/>
  <c r="E54" i="223"/>
  <c r="I26" i="248"/>
  <c r="C140" i="223"/>
  <c r="C37" i="250"/>
  <c r="I26" i="251"/>
  <c r="F103" i="224"/>
  <c r="E140" i="242"/>
  <c r="B123" i="239"/>
  <c r="F134" i="242"/>
  <c r="E34" i="250"/>
  <c r="B25" i="244"/>
  <c r="D150" i="241"/>
  <c r="H145" i="241"/>
  <c r="B60" i="244"/>
  <c r="B25" i="223"/>
  <c r="I35" i="239"/>
  <c r="B25" i="247"/>
  <c r="E121" i="239"/>
  <c r="B39" i="251"/>
  <c r="B39" i="236"/>
  <c r="B39" i="245"/>
  <c r="B39" i="248"/>
  <c r="B39" i="239"/>
  <c r="B39" i="242"/>
  <c r="D48" i="239"/>
  <c r="C156" i="232"/>
  <c r="H141" i="244"/>
  <c r="D153" i="245"/>
  <c r="D150" i="235"/>
  <c r="D141" i="235"/>
  <c r="I92" i="239"/>
  <c r="H69" i="236"/>
  <c r="C37" i="247"/>
  <c r="F103" i="251"/>
  <c r="E140" i="251"/>
  <c r="E34" i="232"/>
  <c r="B25" i="235"/>
  <c r="B92" i="242"/>
  <c r="B60" i="250"/>
  <c r="E58" i="223"/>
  <c r="D48" i="251"/>
  <c r="C156" i="241"/>
  <c r="H141" i="241"/>
  <c r="I30" i="232"/>
  <c r="D153" i="248"/>
  <c r="D141" i="238"/>
  <c r="H69" i="242"/>
  <c r="C92" i="236"/>
  <c r="G28" i="242"/>
  <c r="C37" i="244"/>
  <c r="E34" i="241"/>
  <c r="E164" i="236"/>
  <c r="B146" i="239"/>
  <c r="B92" i="245"/>
  <c r="E58" i="247"/>
  <c r="E45" i="236"/>
  <c r="E45" i="251"/>
  <c r="C156" i="247"/>
  <c r="D153" i="242"/>
  <c r="H111" i="236"/>
  <c r="D141" i="247"/>
  <c r="H69" i="251"/>
  <c r="F141" i="239"/>
  <c r="G28" i="245"/>
  <c r="C37" i="232"/>
  <c r="H141" i="223"/>
  <c r="B146" i="224"/>
  <c r="E29" i="245"/>
  <c r="E58" i="250"/>
  <c r="H93" i="239"/>
  <c r="H93" i="236"/>
  <c r="C156" i="250"/>
  <c r="G24" i="239"/>
  <c r="D153" i="236"/>
  <c r="D141" i="250"/>
  <c r="F141" i="236"/>
  <c r="G28" i="239"/>
  <c r="B60" i="223"/>
  <c r="B60" i="235"/>
  <c r="E49" i="236"/>
  <c r="E125" i="248"/>
  <c r="E125" i="224"/>
  <c r="E125" i="236"/>
  <c r="H45" i="233"/>
  <c r="G24" i="248"/>
  <c r="D153" i="239"/>
  <c r="D141" i="232"/>
  <c r="F141" i="245"/>
  <c r="G28" i="233"/>
  <c r="C79" i="238"/>
  <c r="I124" i="250"/>
  <c r="H111" i="242"/>
  <c r="E121" i="242"/>
  <c r="E121" i="236"/>
  <c r="E136" i="242"/>
  <c r="H150" i="251"/>
  <c r="H150" i="242"/>
  <c r="E19" i="224"/>
  <c r="E19" i="242"/>
  <c r="E19" i="245"/>
  <c r="E19" i="251"/>
  <c r="C152" i="224"/>
  <c r="C152" i="242"/>
  <c r="C152" i="239"/>
  <c r="D87" i="239"/>
  <c r="I26" i="242"/>
  <c r="I72" i="233"/>
  <c r="G24" i="242"/>
  <c r="D153" i="233"/>
  <c r="H146" i="235"/>
  <c r="D92" i="242"/>
  <c r="D141" i="223"/>
  <c r="B166" i="251"/>
  <c r="F141" i="242"/>
  <c r="G28" i="248"/>
  <c r="I30" i="235"/>
  <c r="C79" i="241"/>
  <c r="H111" i="239"/>
  <c r="G120" i="233"/>
  <c r="I35" i="242"/>
  <c r="F80" i="232"/>
  <c r="E121" i="245"/>
  <c r="E58" i="232"/>
  <c r="E80" i="241"/>
  <c r="E80" i="223"/>
  <c r="E80" i="247"/>
  <c r="E80" i="238"/>
  <c r="E80" i="235"/>
  <c r="E80" i="232"/>
  <c r="E80" i="250"/>
  <c r="E80" i="244"/>
  <c r="D56" i="233"/>
  <c r="D59" i="245"/>
  <c r="E97" i="245"/>
  <c r="C133" i="224"/>
  <c r="D108" i="247"/>
  <c r="I124" i="232"/>
  <c r="G112" i="223"/>
  <c r="C160" i="235"/>
  <c r="C45" i="242"/>
  <c r="H100" i="244"/>
  <c r="C153" i="241"/>
  <c r="C130" i="244"/>
  <c r="D56" i="242"/>
  <c r="D45" i="251"/>
  <c r="C55" i="236"/>
  <c r="D24" i="233"/>
  <c r="D135" i="241"/>
  <c r="I164" i="236"/>
  <c r="I164" i="251"/>
  <c r="E146" i="242"/>
  <c r="G155" i="238"/>
  <c r="H77" i="241"/>
  <c r="E24" i="241"/>
  <c r="I45" i="233"/>
  <c r="I136" i="233"/>
  <c r="E24" i="238"/>
  <c r="I100" i="248"/>
  <c r="D153" i="238"/>
  <c r="C100" i="251"/>
  <c r="G145" i="248"/>
  <c r="D108" i="232"/>
  <c r="I141" i="245"/>
  <c r="D156" i="241"/>
  <c r="I124" i="244"/>
  <c r="G130" i="233"/>
  <c r="I135" i="242"/>
  <c r="B146" i="250"/>
  <c r="B99" i="232"/>
  <c r="C160" i="241"/>
  <c r="C49" i="247"/>
  <c r="C93" i="251"/>
  <c r="D93" i="245"/>
  <c r="C45" i="248"/>
  <c r="C39" i="235"/>
  <c r="F92" i="236"/>
  <c r="G165" i="233"/>
  <c r="B140" i="247"/>
  <c r="D121" i="248"/>
  <c r="H100" i="250"/>
  <c r="C153" i="247"/>
  <c r="E30" i="238"/>
  <c r="B146" i="251"/>
  <c r="E164" i="239"/>
  <c r="E164" i="245"/>
  <c r="E166" i="241"/>
  <c r="C154" i="244"/>
  <c r="G150" i="223"/>
  <c r="D45" i="245"/>
  <c r="C100" i="245"/>
  <c r="B99" i="223"/>
  <c r="G133" i="251"/>
  <c r="G150" i="235"/>
  <c r="D56" i="251"/>
  <c r="D45" i="233"/>
  <c r="C55" i="224"/>
  <c r="D24" i="242"/>
  <c r="D135" i="235"/>
  <c r="I164" i="235"/>
  <c r="G155" i="250"/>
  <c r="H77" i="235"/>
  <c r="D49" i="250"/>
  <c r="I45" i="236"/>
  <c r="D153" i="235"/>
  <c r="C100" i="224"/>
  <c r="G145" i="242"/>
  <c r="D108" i="223"/>
  <c r="I141" i="236"/>
  <c r="D156" i="238"/>
  <c r="I124" i="247"/>
  <c r="G93" i="224"/>
  <c r="H113" i="238"/>
  <c r="B146" i="247"/>
  <c r="B99" i="238"/>
  <c r="C49" i="250"/>
  <c r="E29" i="250"/>
  <c r="D126" i="224"/>
  <c r="C45" i="251"/>
  <c r="C39" i="247"/>
  <c r="F92" i="248"/>
  <c r="G165" i="248"/>
  <c r="H98" i="244"/>
  <c r="B140" i="250"/>
  <c r="E92" i="239"/>
  <c r="G54" i="248"/>
  <c r="C153" i="250"/>
  <c r="I152" i="235"/>
  <c r="B93" i="251"/>
  <c r="E164" i="248"/>
  <c r="E166" i="244"/>
  <c r="C154" i="250"/>
  <c r="B102" i="223"/>
  <c r="H103" i="238"/>
  <c r="H103" i="232"/>
  <c r="E39" i="248"/>
  <c r="E39" i="236"/>
  <c r="D56" i="248"/>
  <c r="D153" i="247"/>
  <c r="F24" i="242"/>
  <c r="I124" i="223"/>
  <c r="C87" i="236"/>
  <c r="G93" i="248"/>
  <c r="E30" i="235"/>
  <c r="B99" i="241"/>
  <c r="G130" i="239"/>
  <c r="H113" i="235"/>
  <c r="I163" i="244"/>
  <c r="D126" i="236"/>
  <c r="H113" i="239"/>
  <c r="G165" i="239"/>
  <c r="C81" i="224"/>
  <c r="B146" i="248"/>
  <c r="E164" i="224"/>
  <c r="B91" i="224"/>
  <c r="B93" i="245"/>
  <c r="B146" i="233"/>
  <c r="B97" i="232"/>
  <c r="F67" i="233"/>
  <c r="B97" i="247"/>
  <c r="F82" i="223"/>
  <c r="F82" i="235"/>
  <c r="D44" i="238"/>
  <c r="D111" i="247"/>
  <c r="D135" i="244"/>
  <c r="I164" i="247"/>
  <c r="C130" i="238"/>
  <c r="H80" i="250"/>
  <c r="I34" i="224"/>
  <c r="D140" i="235"/>
  <c r="H136" i="245"/>
  <c r="F82" i="232"/>
  <c r="C40" i="241"/>
  <c r="F24" i="236"/>
  <c r="D111" i="244"/>
  <c r="D113" i="235"/>
  <c r="C133" i="248"/>
  <c r="F28" i="236"/>
  <c r="D77" i="251"/>
  <c r="F98" i="232"/>
  <c r="D44" i="242"/>
  <c r="G130" i="236"/>
  <c r="H113" i="247"/>
  <c r="H112" i="233"/>
  <c r="I163" i="235"/>
  <c r="F29" i="236"/>
  <c r="H113" i="251"/>
  <c r="C48" i="245"/>
  <c r="C81" i="239"/>
  <c r="H120" i="224"/>
  <c r="I34" i="245"/>
  <c r="B93" i="233"/>
  <c r="B97" i="244"/>
  <c r="C133" i="232"/>
  <c r="D113" i="247"/>
  <c r="H113" i="233"/>
  <c r="C48" i="224"/>
  <c r="C132" i="248"/>
  <c r="H58" i="251"/>
  <c r="C134" i="245"/>
  <c r="I83" i="235"/>
  <c r="D130" i="241"/>
  <c r="E24" i="244"/>
  <c r="D47" i="241"/>
  <c r="I164" i="238"/>
  <c r="C130" i="235"/>
  <c r="C151" i="238"/>
  <c r="D49" i="244"/>
  <c r="C151" i="239"/>
  <c r="I47" i="248"/>
  <c r="E77" i="233"/>
  <c r="H136" i="242"/>
  <c r="C88" i="233"/>
  <c r="C133" i="247"/>
  <c r="C133" i="233"/>
  <c r="F82" i="238"/>
  <c r="I34" i="236"/>
  <c r="C40" i="244"/>
  <c r="F24" i="248"/>
  <c r="H108" i="239"/>
  <c r="D111" i="235"/>
  <c r="I130" i="242"/>
  <c r="D140" i="244"/>
  <c r="F143" i="232"/>
  <c r="D113" i="238"/>
  <c r="C133" i="242"/>
  <c r="F28" i="242"/>
  <c r="D44" i="250"/>
  <c r="F98" i="238"/>
  <c r="D44" i="233"/>
  <c r="G130" i="245"/>
  <c r="H113" i="241"/>
  <c r="E73" i="245"/>
  <c r="H112" i="242"/>
  <c r="I163" i="241"/>
  <c r="E93" i="250"/>
  <c r="F29" i="239"/>
  <c r="H113" i="245"/>
  <c r="C48" i="239"/>
  <c r="F72" i="233"/>
  <c r="D39" i="248"/>
  <c r="H120" i="239"/>
  <c r="E97" i="232"/>
  <c r="E166" i="247"/>
  <c r="B93" i="242"/>
  <c r="B30" i="250"/>
  <c r="B97" i="241"/>
  <c r="D135" i="224"/>
  <c r="H58" i="245"/>
  <c r="C134" i="233"/>
  <c r="I124" i="235"/>
  <c r="D16" i="239"/>
  <c r="I83" i="250"/>
  <c r="D47" i="238"/>
  <c r="I164" i="232"/>
  <c r="C130" i="241"/>
  <c r="C151" i="247"/>
  <c r="C151" i="236"/>
  <c r="I47" i="245"/>
  <c r="I83" i="232"/>
  <c r="E24" i="232"/>
  <c r="D135" i="239"/>
  <c r="C88" i="245"/>
  <c r="C133" i="250"/>
  <c r="F82" i="241"/>
  <c r="C40" i="223"/>
  <c r="F24" i="251"/>
  <c r="H108" i="233"/>
  <c r="D111" i="241"/>
  <c r="I130" i="236"/>
  <c r="F143" i="235"/>
  <c r="D113" i="244"/>
  <c r="C133" i="245"/>
  <c r="F28" i="248"/>
  <c r="G165" i="245"/>
  <c r="F98" i="244"/>
  <c r="G130" i="251"/>
  <c r="I72" i="239"/>
  <c r="H112" i="236"/>
  <c r="I163" i="250"/>
  <c r="F29" i="245"/>
  <c r="H113" i="242"/>
  <c r="F72" i="236"/>
  <c r="D77" i="224"/>
  <c r="D39" i="251"/>
  <c r="E97" i="250"/>
  <c r="C162" i="238"/>
  <c r="B93" i="224"/>
  <c r="B102" i="247"/>
  <c r="E37" i="248"/>
  <c r="B99" i="250"/>
  <c r="C71" i="236"/>
  <c r="G135" i="239"/>
  <c r="C164" i="235"/>
  <c r="C134" i="224"/>
  <c r="D77" i="239"/>
  <c r="E24" i="247"/>
  <c r="F47" i="236"/>
  <c r="I83" i="247"/>
  <c r="F143" i="250"/>
  <c r="D47" i="244"/>
  <c r="I164" i="244"/>
  <c r="C130" i="250"/>
  <c r="C151" i="241"/>
  <c r="I135" i="233"/>
  <c r="C151" i="242"/>
  <c r="I47" i="233"/>
  <c r="D135" i="236"/>
  <c r="C88" i="248"/>
  <c r="F82" i="244"/>
  <c r="H108" i="242"/>
  <c r="D111" i="238"/>
  <c r="I130" i="248"/>
  <c r="D44" i="245"/>
  <c r="F143" i="238"/>
  <c r="D113" i="241"/>
  <c r="G133" i="224"/>
  <c r="C117" i="221"/>
  <c r="C122" i="241" s="1"/>
  <c r="C133" i="236"/>
  <c r="F28" i="251"/>
  <c r="G150" i="232"/>
  <c r="G155" i="244"/>
  <c r="F98" i="247"/>
  <c r="G16" i="256"/>
  <c r="E56" i="77" s="1"/>
  <c r="G112" i="247"/>
  <c r="I151" i="239"/>
  <c r="G133" i="239"/>
  <c r="B124" i="236"/>
  <c r="H112" i="248"/>
  <c r="C150" i="224"/>
  <c r="F29" i="242"/>
  <c r="H113" i="248"/>
  <c r="F72" i="248"/>
  <c r="D77" i="233"/>
  <c r="D39" i="233"/>
  <c r="E164" i="233"/>
  <c r="C150" i="223"/>
  <c r="C36" i="235"/>
  <c r="E39" i="245"/>
  <c r="E39" i="251"/>
  <c r="C40" i="232"/>
  <c r="F93" i="248"/>
  <c r="F132" i="248"/>
  <c r="C71" i="239"/>
  <c r="C164" i="232"/>
  <c r="F47" i="233"/>
  <c r="C155" i="238"/>
  <c r="I83" i="244"/>
  <c r="I100" i="236"/>
  <c r="D47" i="247"/>
  <c r="I164" i="250"/>
  <c r="E77" i="245"/>
  <c r="C151" i="235"/>
  <c r="H112" i="224"/>
  <c r="C151" i="245"/>
  <c r="I47" i="236"/>
  <c r="D135" i="242"/>
  <c r="E24" i="223"/>
  <c r="C100" i="233"/>
  <c r="D108" i="241"/>
  <c r="F82" i="250"/>
  <c r="H108" i="248"/>
  <c r="D111" i="250"/>
  <c r="I160" i="247"/>
  <c r="F143" i="244"/>
  <c r="D113" i="250"/>
  <c r="C120" i="221"/>
  <c r="C125" i="247" s="1"/>
  <c r="C133" i="239"/>
  <c r="F28" i="245"/>
  <c r="F98" i="241"/>
  <c r="G14" i="256"/>
  <c r="E21" i="77" s="1"/>
  <c r="G112" i="241"/>
  <c r="E81" i="242"/>
  <c r="B146" i="235"/>
  <c r="E83" i="239"/>
  <c r="I151" i="242"/>
  <c r="G133" i="233"/>
  <c r="B124" i="242"/>
  <c r="H112" i="239"/>
  <c r="C150" i="239"/>
  <c r="F29" i="248"/>
  <c r="F72" i="239"/>
  <c r="D77" i="248"/>
  <c r="E143" i="239"/>
  <c r="C150" i="244"/>
  <c r="G140" i="224"/>
  <c r="D56" i="236"/>
  <c r="G165" i="251"/>
  <c r="F132" i="233"/>
  <c r="C71" i="224"/>
  <c r="C164" i="238"/>
  <c r="F47" i="239"/>
  <c r="C155" i="235"/>
  <c r="I100" i="242"/>
  <c r="D47" i="250"/>
  <c r="I164" i="223"/>
  <c r="C151" i="250"/>
  <c r="H125" i="248"/>
  <c r="C151" i="248"/>
  <c r="C93" i="232"/>
  <c r="I47" i="242"/>
  <c r="I160" i="223"/>
  <c r="D135" i="248"/>
  <c r="C100" i="242"/>
  <c r="D108" i="244"/>
  <c r="F82" i="247"/>
  <c r="H108" i="251"/>
  <c r="D77" i="245"/>
  <c r="F143" i="241"/>
  <c r="H102" i="251"/>
  <c r="G17" i="256"/>
  <c r="G112" i="232"/>
  <c r="B146" i="232"/>
  <c r="E83" i="242"/>
  <c r="C160" i="250"/>
  <c r="G133" i="242"/>
  <c r="B18" i="248"/>
  <c r="C49" i="223"/>
  <c r="C45" i="224"/>
  <c r="C150" i="242"/>
  <c r="F92" i="245"/>
  <c r="F29" i="251"/>
  <c r="B89" i="236"/>
  <c r="B140" i="232"/>
  <c r="F72" i="242"/>
  <c r="D77" i="242"/>
  <c r="F83" i="239"/>
  <c r="H100" i="238"/>
  <c r="C153" i="232"/>
  <c r="C132" i="233"/>
  <c r="E164" i="242"/>
  <c r="C150" i="235"/>
  <c r="C133" i="244"/>
  <c r="H140" i="245"/>
  <c r="H140" i="248"/>
  <c r="C130" i="232"/>
  <c r="B93" i="239"/>
  <c r="D44" i="239"/>
  <c r="F132" i="245"/>
  <c r="C18" i="238"/>
  <c r="D45" i="239"/>
  <c r="C164" i="241"/>
  <c r="C154" i="232"/>
  <c r="D59" i="236"/>
  <c r="F47" i="245"/>
  <c r="C155" i="250"/>
  <c r="E14" i="233"/>
  <c r="I164" i="239"/>
  <c r="E97" i="236"/>
  <c r="G155" i="232"/>
  <c r="D47" i="232"/>
  <c r="I34" i="242"/>
  <c r="C151" i="244"/>
  <c r="C143" i="238"/>
  <c r="H125" i="239"/>
  <c r="C151" i="251"/>
  <c r="C93" i="235"/>
  <c r="I47" i="251"/>
  <c r="D135" i="251"/>
  <c r="C100" i="248"/>
  <c r="D108" i="238"/>
  <c r="I141" i="233"/>
  <c r="F67" i="242"/>
  <c r="H108" i="236"/>
  <c r="D44" i="244"/>
  <c r="E77" i="224"/>
  <c r="G140" i="233"/>
  <c r="G112" i="238"/>
  <c r="B146" i="241"/>
  <c r="E83" i="245"/>
  <c r="C160" i="238"/>
  <c r="G133" i="248"/>
  <c r="C49" i="244"/>
  <c r="I136" i="239"/>
  <c r="D93" i="233"/>
  <c r="C45" i="236"/>
  <c r="C150" i="236"/>
  <c r="F92" i="233"/>
  <c r="B89" i="242"/>
  <c r="B140" i="235"/>
  <c r="F72" i="245"/>
  <c r="D121" i="242"/>
  <c r="E143" i="233"/>
  <c r="F83" i="248"/>
  <c r="H100" i="232"/>
  <c r="C153" i="244"/>
  <c r="C132" i="242"/>
  <c r="E40" i="247"/>
  <c r="B146" i="242"/>
  <c r="E166" i="250"/>
  <c r="E39" i="242"/>
  <c r="I44" i="224"/>
  <c r="B102" i="238"/>
  <c r="B102" i="241"/>
  <c r="B102" i="244"/>
  <c r="E26" i="247"/>
  <c r="C18" i="235"/>
  <c r="D45" i="236"/>
  <c r="G55" i="239"/>
  <c r="C164" i="247"/>
  <c r="D59" i="251"/>
  <c r="F47" i="248"/>
  <c r="C155" i="241"/>
  <c r="I164" i="233"/>
  <c r="E97" i="233"/>
  <c r="G155" i="247"/>
  <c r="E39" i="224"/>
  <c r="C143" i="241"/>
  <c r="C151" i="233"/>
  <c r="C93" i="241"/>
  <c r="I34" i="239"/>
  <c r="D135" i="233"/>
  <c r="C100" i="236"/>
  <c r="D108" i="235"/>
  <c r="I141" i="239"/>
  <c r="F67" i="236"/>
  <c r="D156" i="247"/>
  <c r="I164" i="224"/>
  <c r="F102" i="238"/>
  <c r="I72" i="242"/>
  <c r="G112" i="235"/>
  <c r="B146" i="238"/>
  <c r="E83" i="248"/>
  <c r="I135" i="239"/>
  <c r="C160" i="232"/>
  <c r="G133" i="236"/>
  <c r="C49" i="235"/>
  <c r="I136" i="248"/>
  <c r="D93" i="248"/>
  <c r="C45" i="239"/>
  <c r="C150" i="233"/>
  <c r="F92" i="242"/>
  <c r="B140" i="238"/>
  <c r="F72" i="224"/>
  <c r="D121" i="236"/>
  <c r="F83" i="233"/>
  <c r="H100" i="241"/>
  <c r="C153" i="235"/>
  <c r="C132" i="239"/>
  <c r="E40" i="241"/>
  <c r="E166" i="223"/>
  <c r="B98" i="235"/>
  <c r="B98" i="247"/>
  <c r="B98" i="244"/>
  <c r="B98" i="238"/>
  <c r="B98" i="241"/>
  <c r="B98" i="232"/>
  <c r="B98" i="223"/>
  <c r="G55" i="242"/>
  <c r="D59" i="248"/>
  <c r="F47" i="242"/>
  <c r="I164" i="245"/>
  <c r="E97" i="251"/>
  <c r="E39" i="233"/>
  <c r="C143" i="247"/>
  <c r="C93" i="223"/>
  <c r="I124" i="241"/>
  <c r="F67" i="251"/>
  <c r="D156" i="232"/>
  <c r="D130" i="244"/>
  <c r="F93" i="224"/>
  <c r="F102" i="232"/>
  <c r="I102" i="247"/>
  <c r="E83" i="251"/>
  <c r="C160" i="247"/>
  <c r="D93" i="239"/>
  <c r="C150" i="245"/>
  <c r="B160" i="242"/>
  <c r="D121" i="233"/>
  <c r="H100" i="235"/>
  <c r="E35" i="233"/>
  <c r="E40" i="244"/>
  <c r="E166" i="232"/>
  <c r="E161" i="247"/>
  <c r="G150" i="238"/>
  <c r="C130" i="223"/>
  <c r="B97" i="235"/>
  <c r="H135" i="235"/>
  <c r="G26" i="256"/>
  <c r="G13" i="256" s="1"/>
  <c r="G34" i="76" s="1"/>
  <c r="H34" i="76" s="1"/>
  <c r="I34" i="76" s="1"/>
  <c r="J34" i="76" s="1"/>
  <c r="K34" i="76" s="1"/>
  <c r="L34" i="76" s="1"/>
  <c r="M34" i="76" s="1"/>
  <c r="N34" i="76" s="1"/>
  <c r="E26" i="250"/>
  <c r="I71" i="251"/>
  <c r="C55" i="251"/>
  <c r="I79" i="235"/>
  <c r="H58" i="233"/>
  <c r="C134" i="242"/>
  <c r="I120" i="235"/>
  <c r="I101" i="235"/>
  <c r="I81" i="235"/>
  <c r="H126" i="248"/>
  <c r="C90" i="241"/>
  <c r="I123" i="241"/>
  <c r="C101" i="245"/>
  <c r="E146" i="236"/>
  <c r="H55" i="233"/>
  <c r="I101" i="242"/>
  <c r="G81" i="244"/>
  <c r="D28" i="239"/>
  <c r="E97" i="244"/>
  <c r="D155" i="239"/>
  <c r="H72" i="248"/>
  <c r="G30" i="250"/>
  <c r="C102" i="242"/>
  <c r="D134" i="236"/>
  <c r="B56" i="233"/>
  <c r="G28" i="232"/>
  <c r="D156" i="242"/>
  <c r="G161" i="239"/>
  <c r="I143" i="245"/>
  <c r="I91" i="224"/>
  <c r="F136" i="236"/>
  <c r="F93" i="245"/>
  <c r="I101" i="248"/>
  <c r="D103" i="241"/>
  <c r="G24" i="232"/>
  <c r="C87" i="242"/>
  <c r="D120" i="251"/>
  <c r="G93" i="233"/>
  <c r="E39" i="244"/>
  <c r="G108" i="247"/>
  <c r="F81" i="250"/>
  <c r="C93" i="233"/>
  <c r="D81" i="239"/>
  <c r="E141" i="242"/>
  <c r="E143" i="224"/>
  <c r="B49" i="236"/>
  <c r="F30" i="233"/>
  <c r="G54" i="224"/>
  <c r="D125" i="245"/>
  <c r="H120" i="245"/>
  <c r="B142" i="247"/>
  <c r="E35" i="248"/>
  <c r="E161" i="241"/>
  <c r="C17" i="244"/>
  <c r="E136" i="233"/>
  <c r="I150" i="251"/>
  <c r="C62" i="221"/>
  <c r="C66" i="221"/>
  <c r="D150" i="224"/>
  <c r="D150" i="248"/>
  <c r="D150" i="242"/>
  <c r="E135" i="250"/>
  <c r="E135" i="247"/>
  <c r="E135" i="244"/>
  <c r="E135" i="223"/>
  <c r="E135" i="232"/>
  <c r="E135" i="241"/>
  <c r="E135" i="235"/>
  <c r="E135" i="238"/>
  <c r="E134" i="241"/>
  <c r="D46" i="233"/>
  <c r="D46" i="245"/>
  <c r="D132" i="223"/>
  <c r="D132" i="238"/>
  <c r="D132" i="232"/>
  <c r="D132" i="244"/>
  <c r="D132" i="247"/>
  <c r="C102" i="223"/>
  <c r="C102" i="232"/>
  <c r="I120" i="247"/>
  <c r="G28" i="223"/>
  <c r="G108" i="224"/>
  <c r="D103" i="247"/>
  <c r="D125" i="224"/>
  <c r="I151" i="245"/>
  <c r="I136" i="236"/>
  <c r="E141" i="245"/>
  <c r="E143" i="236"/>
  <c r="F30" i="239"/>
  <c r="H120" i="251"/>
  <c r="I154" i="242"/>
  <c r="B91" i="233"/>
  <c r="F132" i="236"/>
  <c r="E123" i="248"/>
  <c r="C18" i="250"/>
  <c r="H58" i="248"/>
  <c r="C134" i="236"/>
  <c r="D59" i="239"/>
  <c r="I120" i="238"/>
  <c r="E34" i="242"/>
  <c r="H126" i="242"/>
  <c r="E35" i="224"/>
  <c r="D27" i="239"/>
  <c r="E161" i="236"/>
  <c r="I154" i="233"/>
  <c r="I45" i="242"/>
  <c r="E77" i="242"/>
  <c r="H55" i="248"/>
  <c r="G81" i="250"/>
  <c r="I150" i="236"/>
  <c r="D155" i="248"/>
  <c r="G141" i="239"/>
  <c r="C69" i="233"/>
  <c r="G145" i="239"/>
  <c r="G72" i="233"/>
  <c r="V45" i="256" a="1"/>
  <c r="V45" i="256" s="1"/>
  <c r="G108" i="248"/>
  <c r="D134" i="251"/>
  <c r="I101" i="238"/>
  <c r="G88" i="233"/>
  <c r="G161" i="236"/>
  <c r="I91" i="248"/>
  <c r="F136" i="245"/>
  <c r="F93" i="233"/>
  <c r="D103" i="235"/>
  <c r="C87" i="251"/>
  <c r="G93" i="251"/>
  <c r="D49" i="224"/>
  <c r="G108" i="250"/>
  <c r="D102" i="238"/>
  <c r="I151" i="233"/>
  <c r="I136" i="251"/>
  <c r="C93" i="239"/>
  <c r="E141" i="251"/>
  <c r="D35" i="236"/>
  <c r="E92" i="248"/>
  <c r="F30" i="245"/>
  <c r="H120" i="236"/>
  <c r="E143" i="242"/>
  <c r="E143" i="248"/>
  <c r="B91" i="236"/>
  <c r="C46" i="245"/>
  <c r="F49" i="224"/>
  <c r="F49" i="245"/>
  <c r="D151" i="224"/>
  <c r="D151" i="242"/>
  <c r="C90" i="232"/>
  <c r="C90" i="223"/>
  <c r="H60" i="239"/>
  <c r="H60" i="236"/>
  <c r="H60" i="233"/>
  <c r="D120" i="239"/>
  <c r="E69" i="251"/>
  <c r="D156" i="251"/>
  <c r="D102" i="235"/>
  <c r="C93" i="236"/>
  <c r="B54" i="242"/>
  <c r="F132" i="239"/>
  <c r="E123" i="224"/>
  <c r="C18" i="223"/>
  <c r="C134" i="251"/>
  <c r="D59" i="242"/>
  <c r="I120" i="241"/>
  <c r="I154" i="236"/>
  <c r="E34" i="239"/>
  <c r="E35" i="236"/>
  <c r="D27" i="251"/>
  <c r="I154" i="251"/>
  <c r="I45" i="248"/>
  <c r="H55" i="236"/>
  <c r="G81" i="223"/>
  <c r="E77" i="239"/>
  <c r="D24" i="236"/>
  <c r="D155" i="251"/>
  <c r="G141" i="233"/>
  <c r="C88" i="239"/>
  <c r="C69" i="236"/>
  <c r="D92" i="236"/>
  <c r="G145" i="233"/>
  <c r="G72" i="248"/>
  <c r="Y45" i="256" a="1"/>
  <c r="Y45" i="256" s="1"/>
  <c r="G108" i="236"/>
  <c r="D134" i="239"/>
  <c r="I101" i="241"/>
  <c r="G88" i="248"/>
  <c r="I91" i="233"/>
  <c r="I154" i="224"/>
  <c r="C121" i="221"/>
  <c r="C126" i="223" s="1"/>
  <c r="F136" i="251"/>
  <c r="I80" i="232"/>
  <c r="D103" i="244"/>
  <c r="C87" i="233"/>
  <c r="I145" i="242"/>
  <c r="G108" i="223"/>
  <c r="D102" i="241"/>
  <c r="F90" i="238"/>
  <c r="I151" i="251"/>
  <c r="I136" i="242"/>
  <c r="C93" i="242"/>
  <c r="E141" i="224"/>
  <c r="C48" i="233"/>
  <c r="E92" i="245"/>
  <c r="F30" i="242"/>
  <c r="E39" i="235"/>
  <c r="H120" i="242"/>
  <c r="E143" i="251"/>
  <c r="E161" i="235"/>
  <c r="B142" i="251"/>
  <c r="B142" i="242"/>
  <c r="B145" i="232"/>
  <c r="D46" i="236"/>
  <c r="D46" i="248"/>
  <c r="D46" i="242"/>
  <c r="D46" i="239"/>
  <c r="E17" i="239"/>
  <c r="E17" i="236"/>
  <c r="E17" i="248"/>
  <c r="E17" i="224"/>
  <c r="E17" i="242"/>
  <c r="E17" i="233"/>
  <c r="E17" i="245"/>
  <c r="E17" i="251"/>
  <c r="C87" i="250"/>
  <c r="C87" i="244"/>
  <c r="E130" i="223"/>
  <c r="E130" i="232"/>
  <c r="E130" i="250"/>
  <c r="E130" i="244"/>
  <c r="E130" i="238"/>
  <c r="E130" i="241"/>
  <c r="E130" i="235"/>
  <c r="E130" i="247"/>
  <c r="I154" i="245"/>
  <c r="C108" i="235"/>
  <c r="G72" i="236"/>
  <c r="H60" i="224"/>
  <c r="B142" i="239"/>
  <c r="B91" i="248"/>
  <c r="B91" i="245"/>
  <c r="B91" i="251"/>
  <c r="I150" i="239"/>
  <c r="I150" i="248"/>
  <c r="H58" i="236"/>
  <c r="H58" i="224"/>
  <c r="F132" i="242"/>
  <c r="E123" i="239"/>
  <c r="C134" i="248"/>
  <c r="D59" i="233"/>
  <c r="I120" i="223"/>
  <c r="E34" i="236"/>
  <c r="I161" i="232"/>
  <c r="D49" i="236"/>
  <c r="D130" i="247"/>
  <c r="C102" i="238"/>
  <c r="D27" i="245"/>
  <c r="D133" i="241"/>
  <c r="I154" i="248"/>
  <c r="H80" i="223"/>
  <c r="I45" i="251"/>
  <c r="I160" i="238"/>
  <c r="C93" i="238"/>
  <c r="I49" i="248"/>
  <c r="I160" i="250"/>
  <c r="C108" i="238"/>
  <c r="D155" i="245"/>
  <c r="G141" i="242"/>
  <c r="C88" i="236"/>
  <c r="C69" i="242"/>
  <c r="D92" i="245"/>
  <c r="G145" i="236"/>
  <c r="G72" i="242"/>
  <c r="C40" i="238"/>
  <c r="I101" i="250"/>
  <c r="I130" i="239"/>
  <c r="G88" i="242"/>
  <c r="C118" i="221"/>
  <c r="C123" i="238" s="1"/>
  <c r="I70" i="233"/>
  <c r="I80" i="235"/>
  <c r="D103" i="223"/>
  <c r="E77" i="236"/>
  <c r="C87" i="224"/>
  <c r="E39" i="250"/>
  <c r="I82" i="241"/>
  <c r="I100" i="232"/>
  <c r="D102" i="250"/>
  <c r="F90" i="232"/>
  <c r="I151" i="248"/>
  <c r="C93" i="248"/>
  <c r="C39" i="223"/>
  <c r="B54" i="245"/>
  <c r="B89" i="233"/>
  <c r="C48" i="248"/>
  <c r="F83" i="236"/>
  <c r="E92" i="224"/>
  <c r="F30" i="251"/>
  <c r="E39" i="223"/>
  <c r="F136" i="248"/>
  <c r="B142" i="233"/>
  <c r="B88" i="242"/>
  <c r="E134" i="247"/>
  <c r="B145" i="241"/>
  <c r="G140" i="242"/>
  <c r="E136" i="239"/>
  <c r="I26" i="235"/>
  <c r="I26" i="247"/>
  <c r="I26" i="250"/>
  <c r="I26" i="232"/>
  <c r="I26" i="244"/>
  <c r="I26" i="241"/>
  <c r="D49" i="239"/>
  <c r="I73" i="223"/>
  <c r="C108" i="241"/>
  <c r="G72" i="239"/>
  <c r="C77" i="224"/>
  <c r="H135" i="250"/>
  <c r="B142" i="236"/>
  <c r="B88" i="224"/>
  <c r="E136" i="232"/>
  <c r="E136" i="223"/>
  <c r="D89" i="236"/>
  <c r="F132" i="224"/>
  <c r="C18" i="232"/>
  <c r="D24" i="248"/>
  <c r="E34" i="248"/>
  <c r="I161" i="247"/>
  <c r="I150" i="245"/>
  <c r="E77" i="251"/>
  <c r="D49" i="242"/>
  <c r="I100" i="233"/>
  <c r="C102" i="247"/>
  <c r="C130" i="233"/>
  <c r="D133" i="250"/>
  <c r="D28" i="224"/>
  <c r="C93" i="244"/>
  <c r="I49" i="236"/>
  <c r="C108" i="244"/>
  <c r="G141" i="245"/>
  <c r="C88" i="242"/>
  <c r="I145" i="239"/>
  <c r="I160" i="244"/>
  <c r="D19" i="251"/>
  <c r="G145" i="251"/>
  <c r="G72" i="251"/>
  <c r="F67" i="239"/>
  <c r="C40" i="235"/>
  <c r="I130" i="251"/>
  <c r="G55" i="224"/>
  <c r="C115" i="221"/>
  <c r="C120" i="232" s="1"/>
  <c r="I70" i="236"/>
  <c r="B145" i="250"/>
  <c r="G135" i="245"/>
  <c r="I100" i="241"/>
  <c r="F90" i="241"/>
  <c r="B124" i="239"/>
  <c r="H135" i="232"/>
  <c r="F92" i="241"/>
  <c r="D126" i="233"/>
  <c r="B58" i="233"/>
  <c r="F161" i="233"/>
  <c r="C39" i="238"/>
  <c r="B54" i="251"/>
  <c r="H98" i="238"/>
  <c r="B123" i="233"/>
  <c r="B89" i="239"/>
  <c r="C48" i="251"/>
  <c r="F83" i="251"/>
  <c r="E30" i="241"/>
  <c r="E40" i="232"/>
  <c r="C87" i="232"/>
  <c r="B88" i="236"/>
  <c r="E136" i="235"/>
  <c r="E126" i="224"/>
  <c r="E126" i="251"/>
  <c r="E126" i="248"/>
  <c r="E126" i="242"/>
  <c r="E126" i="233"/>
  <c r="E126" i="245"/>
  <c r="E126" i="236"/>
  <c r="E126" i="239"/>
  <c r="C155" i="244"/>
  <c r="C155" i="232"/>
  <c r="C155" i="223"/>
  <c r="D45" i="224"/>
  <c r="D45" i="242"/>
  <c r="C91" i="232"/>
  <c r="E34" i="233"/>
  <c r="D49" i="248"/>
  <c r="C102" i="244"/>
  <c r="D20" i="233"/>
  <c r="H135" i="241"/>
  <c r="B54" i="236"/>
  <c r="C18" i="247"/>
  <c r="C91" i="235"/>
  <c r="G55" i="248"/>
  <c r="G135" i="233"/>
  <c r="I81" i="244"/>
  <c r="H60" i="242"/>
  <c r="E34" i="245"/>
  <c r="I161" i="235"/>
  <c r="D49" i="251"/>
  <c r="D16" i="233"/>
  <c r="C102" i="241"/>
  <c r="C130" i="236"/>
  <c r="I156" i="245"/>
  <c r="D133" i="247"/>
  <c r="D20" i="248"/>
  <c r="C93" i="247"/>
  <c r="I130" i="224"/>
  <c r="C141" i="247"/>
  <c r="D120" i="236"/>
  <c r="E108" i="224"/>
  <c r="C88" i="251"/>
  <c r="D19" i="248"/>
  <c r="F67" i="248"/>
  <c r="C40" i="247"/>
  <c r="H103" i="248"/>
  <c r="C77" i="242"/>
  <c r="G145" i="245"/>
  <c r="F81" i="235"/>
  <c r="E27" i="247"/>
  <c r="F90" i="250"/>
  <c r="H135" i="238"/>
  <c r="F92" i="244"/>
  <c r="D126" i="239"/>
  <c r="B58" i="224"/>
  <c r="F161" i="236"/>
  <c r="C39" i="241"/>
  <c r="B54" i="224"/>
  <c r="H98" i="232"/>
  <c r="B89" i="245"/>
  <c r="I82" i="238"/>
  <c r="B18" i="233"/>
  <c r="F83" i="245"/>
  <c r="E111" i="224"/>
  <c r="D125" i="236"/>
  <c r="E30" i="244"/>
  <c r="C46" i="248"/>
  <c r="E97" i="241"/>
  <c r="E40" i="235"/>
  <c r="C87" i="235"/>
  <c r="E134" i="235"/>
  <c r="E161" i="233"/>
  <c r="E161" i="223"/>
  <c r="B88" i="248"/>
  <c r="E14" i="245"/>
  <c r="E14" i="239"/>
  <c r="E14" i="236"/>
  <c r="E14" i="242"/>
  <c r="E14" i="248"/>
  <c r="E14" i="251"/>
  <c r="C150" i="232"/>
  <c r="C150" i="247"/>
  <c r="C150" i="241"/>
  <c r="C150" i="238"/>
  <c r="F83" i="242"/>
  <c r="E111" i="239"/>
  <c r="E161" i="251"/>
  <c r="B88" i="239"/>
  <c r="E146" i="248"/>
  <c r="E146" i="251"/>
  <c r="E146" i="224"/>
  <c r="E146" i="245"/>
  <c r="E26" i="235"/>
  <c r="C18" i="241"/>
  <c r="C55" i="239"/>
  <c r="C91" i="238"/>
  <c r="G55" i="233"/>
  <c r="G135" i="248"/>
  <c r="I81" i="247"/>
  <c r="H60" i="245"/>
  <c r="D49" i="233"/>
  <c r="D16" i="248"/>
  <c r="C102" i="250"/>
  <c r="I156" i="236"/>
  <c r="D133" i="244"/>
  <c r="C101" i="233"/>
  <c r="D20" i="236"/>
  <c r="I80" i="244"/>
  <c r="D19" i="236"/>
  <c r="G30" i="238"/>
  <c r="F67" i="245"/>
  <c r="G28" i="235"/>
  <c r="C77" i="239"/>
  <c r="D130" i="250"/>
  <c r="F81" i="232"/>
  <c r="E27" i="232"/>
  <c r="H135" i="247"/>
  <c r="F92" i="238"/>
  <c r="D126" i="242"/>
  <c r="F161" i="245"/>
  <c r="C39" i="244"/>
  <c r="B18" i="245"/>
  <c r="H98" i="241"/>
  <c r="B89" i="224"/>
  <c r="B18" i="242"/>
  <c r="D125" i="239"/>
  <c r="C46" i="251"/>
  <c r="E97" i="235"/>
  <c r="E40" i="238"/>
  <c r="E134" i="232"/>
  <c r="B142" i="241"/>
  <c r="E161" i="242"/>
  <c r="C87" i="241"/>
  <c r="B88" i="233"/>
  <c r="G140" i="248"/>
  <c r="D46" i="224"/>
  <c r="E136" i="250"/>
  <c r="D150" i="251"/>
  <c r="C36" i="247"/>
  <c r="C36" i="250"/>
  <c r="C36" i="241"/>
  <c r="C36" i="223"/>
  <c r="C36" i="238"/>
  <c r="C36" i="232"/>
  <c r="E34" i="251"/>
  <c r="B88" i="245"/>
  <c r="C91" i="244"/>
  <c r="D130" i="238"/>
  <c r="C101" i="248"/>
  <c r="G81" i="241"/>
  <c r="I70" i="245"/>
  <c r="I150" i="224"/>
  <c r="D28" i="236"/>
  <c r="I123" i="247"/>
  <c r="I80" i="247"/>
  <c r="G30" i="232"/>
  <c r="G28" i="241"/>
  <c r="D156" i="233"/>
  <c r="C77" i="233"/>
  <c r="F93" i="236"/>
  <c r="I101" i="239"/>
  <c r="G54" i="233"/>
  <c r="D24" i="251"/>
  <c r="G93" i="236"/>
  <c r="E39" i="247"/>
  <c r="G108" i="238"/>
  <c r="F81" i="238"/>
  <c r="F92" i="247"/>
  <c r="B18" i="251"/>
  <c r="D126" i="245"/>
  <c r="F161" i="242"/>
  <c r="E141" i="233"/>
  <c r="B18" i="224"/>
  <c r="G54" i="251"/>
  <c r="D125" i="248"/>
  <c r="C46" i="233"/>
  <c r="E40" i="223"/>
  <c r="B142" i="238"/>
  <c r="E35" i="251"/>
  <c r="E161" i="248"/>
  <c r="G140" i="251"/>
  <c r="I90" i="238"/>
  <c r="I90" i="244"/>
  <c r="E136" i="224"/>
  <c r="E136" i="251"/>
  <c r="E136" i="248"/>
  <c r="C89" i="241"/>
  <c r="C89" i="238"/>
  <c r="C89" i="223"/>
  <c r="C89" i="250"/>
  <c r="C89" i="232"/>
  <c r="C89" i="244"/>
  <c r="C89" i="235"/>
  <c r="C89" i="247"/>
  <c r="C91" i="241"/>
  <c r="D20" i="251"/>
  <c r="C77" i="236"/>
  <c r="D16" i="242"/>
  <c r="C90" i="244"/>
  <c r="E26" i="238"/>
  <c r="E26" i="223"/>
  <c r="I71" i="239"/>
  <c r="C55" i="242"/>
  <c r="C91" i="247"/>
  <c r="G55" i="236"/>
  <c r="G135" i="236"/>
  <c r="D16" i="236"/>
  <c r="I81" i="223"/>
  <c r="D24" i="239"/>
  <c r="D16" i="245"/>
  <c r="C90" i="235"/>
  <c r="I156" i="248"/>
  <c r="I123" i="232"/>
  <c r="C101" i="236"/>
  <c r="D20" i="245"/>
  <c r="G81" i="235"/>
  <c r="D28" i="233"/>
  <c r="E97" i="238"/>
  <c r="D156" i="224"/>
  <c r="G30" i="244"/>
  <c r="C102" i="245"/>
  <c r="G28" i="247"/>
  <c r="D24" i="245"/>
  <c r="D156" i="248"/>
  <c r="I143" i="236"/>
  <c r="C77" i="248"/>
  <c r="F93" i="239"/>
  <c r="I101" i="251"/>
  <c r="G145" i="244"/>
  <c r="G93" i="239"/>
  <c r="G108" i="232"/>
  <c r="F81" i="247"/>
  <c r="E39" i="238"/>
  <c r="D81" i="236"/>
  <c r="E141" i="236"/>
  <c r="G54" i="242"/>
  <c r="D125" i="251"/>
  <c r="B89" i="248"/>
  <c r="B142" i="235"/>
  <c r="E35" i="242"/>
  <c r="B56" i="244"/>
  <c r="G140" i="239"/>
  <c r="C46" i="250"/>
  <c r="E15" i="224"/>
  <c r="E15" i="248"/>
  <c r="E15" i="245"/>
  <c r="E15" i="242"/>
  <c r="E15" i="239"/>
  <c r="E15" i="233"/>
  <c r="E15" i="236"/>
  <c r="E15" i="251"/>
  <c r="E140" i="245"/>
  <c r="E140" i="236"/>
  <c r="E140" i="239"/>
  <c r="B92" i="248"/>
  <c r="B92" i="239"/>
  <c r="B92" i="233"/>
  <c r="H60" i="251"/>
  <c r="C165" i="247"/>
  <c r="E69" i="239"/>
  <c r="E26" i="232"/>
  <c r="C55" i="245"/>
  <c r="G55" i="245"/>
  <c r="G135" i="242"/>
  <c r="I81" i="232"/>
  <c r="H60" i="248"/>
  <c r="I101" i="236"/>
  <c r="I156" i="242"/>
  <c r="C165" i="250"/>
  <c r="D20" i="242"/>
  <c r="E26" i="241"/>
  <c r="I71" i="248"/>
  <c r="C55" i="248"/>
  <c r="C91" i="250"/>
  <c r="H58" i="239"/>
  <c r="G135" i="251"/>
  <c r="H126" i="233"/>
  <c r="D16" i="224"/>
  <c r="C90" i="238"/>
  <c r="C119" i="221"/>
  <c r="C124" i="241" s="1"/>
  <c r="I123" i="235"/>
  <c r="C101" i="242"/>
  <c r="D20" i="239"/>
  <c r="E97" i="223"/>
  <c r="C102" i="248"/>
  <c r="G161" i="233"/>
  <c r="I143" i="233"/>
  <c r="C77" i="251"/>
  <c r="G72" i="245"/>
  <c r="C48" i="242"/>
  <c r="B142" i="244"/>
  <c r="B56" i="250"/>
  <c r="E161" i="232"/>
  <c r="E161" i="238"/>
  <c r="G140" i="236"/>
  <c r="E136" i="238"/>
  <c r="E59" i="232"/>
  <c r="E59" i="235"/>
  <c r="I90" i="239"/>
  <c r="I90" i="245"/>
  <c r="C34" i="247"/>
  <c r="C34" i="244"/>
  <c r="I160" i="248"/>
  <c r="I160" i="239"/>
  <c r="I160" i="251"/>
  <c r="I160" i="242"/>
  <c r="I160" i="236"/>
  <c r="I160" i="245"/>
  <c r="H125" i="236"/>
  <c r="H68" i="251"/>
  <c r="C92" i="239"/>
  <c r="D143" i="250"/>
  <c r="F133" i="251"/>
  <c r="H72" i="251"/>
  <c r="D99" i="239"/>
  <c r="C29" i="232"/>
  <c r="E73" i="242"/>
  <c r="D99" i="251"/>
  <c r="C91" i="233"/>
  <c r="D34" i="242"/>
  <c r="E28" i="232"/>
  <c r="D35" i="251"/>
  <c r="C162" i="223"/>
  <c r="E135" i="248"/>
  <c r="E166" i="248"/>
  <c r="E166" i="239"/>
  <c r="E166" i="236"/>
  <c r="E166" i="233"/>
  <c r="F68" i="247"/>
  <c r="F68" i="223"/>
  <c r="F160" i="233"/>
  <c r="F160" i="248"/>
  <c r="F160" i="236"/>
  <c r="F160" i="245"/>
  <c r="D91" i="236"/>
  <c r="E70" i="248"/>
  <c r="G141" i="244"/>
  <c r="I166" i="244"/>
  <c r="E97" i="239"/>
  <c r="G143" i="235"/>
  <c r="C165" i="223"/>
  <c r="C143" i="250"/>
  <c r="H125" i="224"/>
  <c r="V30" i="256"/>
  <c r="V14" i="256" s="1"/>
  <c r="C108" i="250"/>
  <c r="F97" i="232"/>
  <c r="D92" i="239"/>
  <c r="C111" i="235"/>
  <c r="C92" i="242"/>
  <c r="D143" i="247"/>
  <c r="H103" i="251"/>
  <c r="B122" i="236"/>
  <c r="E83" i="224"/>
  <c r="C29" i="241"/>
  <c r="E73" i="248"/>
  <c r="C54" i="245"/>
  <c r="C91" i="245"/>
  <c r="D40" i="239"/>
  <c r="D34" i="245"/>
  <c r="C81" i="233"/>
  <c r="D121" i="239"/>
  <c r="D35" i="233"/>
  <c r="C162" i="232"/>
  <c r="B56" i="238"/>
  <c r="G150" i="250"/>
  <c r="E100" i="233"/>
  <c r="B57" i="233"/>
  <c r="E135" i="251"/>
  <c r="B59" i="224"/>
  <c r="B59" i="251"/>
  <c r="B59" i="248"/>
  <c r="B59" i="245"/>
  <c r="B59" i="242"/>
  <c r="B59" i="239"/>
  <c r="B59" i="236"/>
  <c r="B59" i="233"/>
  <c r="E164" i="241"/>
  <c r="E164" i="247"/>
  <c r="E164" i="238"/>
  <c r="E164" i="223"/>
  <c r="E164" i="235"/>
  <c r="E164" i="232"/>
  <c r="E164" i="244"/>
  <c r="E164" i="250"/>
  <c r="E135" i="233"/>
  <c r="H72" i="236"/>
  <c r="D89" i="239"/>
  <c r="I166" i="241"/>
  <c r="G143" i="238"/>
  <c r="C29" i="238"/>
  <c r="G143" i="244"/>
  <c r="D50" i="247"/>
  <c r="C144" i="232"/>
  <c r="C108" i="247"/>
  <c r="D92" i="248"/>
  <c r="C111" i="241"/>
  <c r="C92" i="251"/>
  <c r="D143" i="223"/>
  <c r="I103" i="223"/>
  <c r="E92" i="223"/>
  <c r="I102" i="241"/>
  <c r="I102" i="238"/>
  <c r="B122" i="245"/>
  <c r="C29" i="235"/>
  <c r="E73" i="224"/>
  <c r="C91" i="236"/>
  <c r="D34" i="233"/>
  <c r="I99" i="232"/>
  <c r="E98" i="238"/>
  <c r="E100" i="244"/>
  <c r="C162" i="247"/>
  <c r="E166" i="242"/>
  <c r="E100" i="251"/>
  <c r="G160" i="245"/>
  <c r="G160" i="239"/>
  <c r="G160" i="236"/>
  <c r="G160" i="251"/>
  <c r="G160" i="248"/>
  <c r="G160" i="242"/>
  <c r="G160" i="224"/>
  <c r="E100" i="247"/>
  <c r="D143" i="244"/>
  <c r="G82" i="247"/>
  <c r="E97" i="248"/>
  <c r="D100" i="245"/>
  <c r="D89" i="245"/>
  <c r="D91" i="251"/>
  <c r="E70" i="236"/>
  <c r="F97" i="223"/>
  <c r="G80" i="238"/>
  <c r="I166" i="247"/>
  <c r="G82" i="232"/>
  <c r="C163" i="238"/>
  <c r="G143" i="241"/>
  <c r="D100" i="248"/>
  <c r="F68" i="232"/>
  <c r="I102" i="232"/>
  <c r="D50" i="238"/>
  <c r="C144" i="235"/>
  <c r="I27" i="242"/>
  <c r="D34" i="236"/>
  <c r="C108" i="232"/>
  <c r="D92" i="251"/>
  <c r="C111" i="244"/>
  <c r="H151" i="239"/>
  <c r="C92" i="233"/>
  <c r="D120" i="245"/>
  <c r="I30" i="223"/>
  <c r="C27" i="235"/>
  <c r="G160" i="233"/>
  <c r="H108" i="244"/>
  <c r="E92" i="235"/>
  <c r="G82" i="244"/>
  <c r="E81" i="239"/>
  <c r="B122" i="248"/>
  <c r="D60" i="236"/>
  <c r="E83" i="233"/>
  <c r="E73" i="233"/>
  <c r="C29" i="247"/>
  <c r="I72" i="236"/>
  <c r="C54" i="242"/>
  <c r="C91" i="242"/>
  <c r="G58" i="245"/>
  <c r="C81" i="242"/>
  <c r="D121" i="251"/>
  <c r="C49" i="236"/>
  <c r="E160" i="238"/>
  <c r="I99" i="244"/>
  <c r="E100" i="232"/>
  <c r="C162" i="235"/>
  <c r="B57" i="239"/>
  <c r="B143" i="239"/>
  <c r="B143" i="236"/>
  <c r="B143" i="248"/>
  <c r="B143" i="251"/>
  <c r="B143" i="245"/>
  <c r="B143" i="242"/>
  <c r="I100" i="245"/>
  <c r="I100" i="239"/>
  <c r="D143" i="235"/>
  <c r="C165" i="244"/>
  <c r="I166" i="235"/>
  <c r="C163" i="235"/>
  <c r="C92" i="248"/>
  <c r="E73" i="251"/>
  <c r="E70" i="239"/>
  <c r="I166" i="223"/>
  <c r="G82" i="238"/>
  <c r="C163" i="241"/>
  <c r="H121" i="233"/>
  <c r="D100" i="242"/>
  <c r="F68" i="238"/>
  <c r="C161" i="232"/>
  <c r="D50" i="235"/>
  <c r="I27" i="233"/>
  <c r="I163" i="248"/>
  <c r="F97" i="244"/>
  <c r="F130" i="236"/>
  <c r="C111" i="250"/>
  <c r="H151" i="233"/>
  <c r="F90" i="242"/>
  <c r="G29" i="232"/>
  <c r="C27" i="238"/>
  <c r="H102" i="242"/>
  <c r="D34" i="251"/>
  <c r="C30" i="241"/>
  <c r="B122" i="251"/>
  <c r="C29" i="244"/>
  <c r="C91" i="248"/>
  <c r="G24" i="244"/>
  <c r="C49" i="239"/>
  <c r="E27" i="223"/>
  <c r="I99" i="241"/>
  <c r="I97" i="241"/>
  <c r="E100" i="235"/>
  <c r="C162" i="244"/>
  <c r="C162" i="250"/>
  <c r="E133" i="245"/>
  <c r="D140" i="241"/>
  <c r="D140" i="223"/>
  <c r="D140" i="232"/>
  <c r="D140" i="247"/>
  <c r="C89" i="236"/>
  <c r="C89" i="245"/>
  <c r="C89" i="233"/>
  <c r="E134" i="224"/>
  <c r="E134" i="236"/>
  <c r="E134" i="242"/>
  <c r="E134" i="239"/>
  <c r="E134" i="233"/>
  <c r="E134" i="248"/>
  <c r="E134" i="245"/>
  <c r="E134" i="251"/>
  <c r="B29" i="232"/>
  <c r="B29" i="247"/>
  <c r="B29" i="223"/>
  <c r="B29" i="241"/>
  <c r="B29" i="250"/>
  <c r="B29" i="244"/>
  <c r="B29" i="238"/>
  <c r="B29" i="235"/>
  <c r="E92" i="241"/>
  <c r="E92" i="238"/>
  <c r="E92" i="247"/>
  <c r="E92" i="244"/>
  <c r="E92" i="232"/>
  <c r="D91" i="248"/>
  <c r="C92" i="245"/>
  <c r="F133" i="248"/>
  <c r="D35" i="245"/>
  <c r="I166" i="250"/>
  <c r="C163" i="244"/>
  <c r="E69" i="245"/>
  <c r="D91" i="242"/>
  <c r="E70" i="224"/>
  <c r="I40" i="223"/>
  <c r="D89" i="233"/>
  <c r="D91" i="245"/>
  <c r="E70" i="251"/>
  <c r="F160" i="242"/>
  <c r="G80" i="247"/>
  <c r="I83" i="223"/>
  <c r="G145" i="232"/>
  <c r="G82" i="235"/>
  <c r="C163" i="247"/>
  <c r="G143" i="223"/>
  <c r="E69" i="236"/>
  <c r="H121" i="239"/>
  <c r="D100" i="236"/>
  <c r="F68" i="235"/>
  <c r="D73" i="233"/>
  <c r="C161" i="238"/>
  <c r="D50" i="244"/>
  <c r="C70" i="251"/>
  <c r="E69" i="248"/>
  <c r="I27" i="245"/>
  <c r="I29" i="248"/>
  <c r="F130" i="245"/>
  <c r="H151" i="248"/>
  <c r="I20" i="223"/>
  <c r="B47" i="224"/>
  <c r="F90" i="236"/>
  <c r="G29" i="235"/>
  <c r="C27" i="244"/>
  <c r="E69" i="224"/>
  <c r="C67" i="233"/>
  <c r="H108" i="247"/>
  <c r="H102" i="248"/>
  <c r="C30" i="244"/>
  <c r="H125" i="251"/>
  <c r="E81" i="245"/>
  <c r="B122" i="224"/>
  <c r="C29" i="250"/>
  <c r="D136" i="232"/>
  <c r="E150" i="247"/>
  <c r="C54" i="233"/>
  <c r="G24" i="235"/>
  <c r="B160" i="248"/>
  <c r="G58" i="248"/>
  <c r="C81" i="248"/>
  <c r="C49" i="245"/>
  <c r="E28" i="223"/>
  <c r="E160" i="244"/>
  <c r="I97" i="238"/>
  <c r="E100" i="241"/>
  <c r="B30" i="247"/>
  <c r="E166" i="251"/>
  <c r="B160" i="236"/>
  <c r="B57" i="242"/>
  <c r="I79" i="238"/>
  <c r="I79" i="250"/>
  <c r="I79" i="247"/>
  <c r="E103" i="251"/>
  <c r="E103" i="248"/>
  <c r="E103" i="245"/>
  <c r="E103" i="242"/>
  <c r="E103" i="236"/>
  <c r="E103" i="233"/>
  <c r="B56" i="242"/>
  <c r="B56" i="251"/>
  <c r="B56" i="236"/>
  <c r="B56" i="248"/>
  <c r="B56" i="245"/>
  <c r="B56" i="239"/>
  <c r="E88" i="241"/>
  <c r="E88" i="238"/>
  <c r="E88" i="250"/>
  <c r="E88" i="235"/>
  <c r="E88" i="223"/>
  <c r="E88" i="232"/>
  <c r="E88" i="244"/>
  <c r="E88" i="247"/>
  <c r="D142" i="250"/>
  <c r="D142" i="238"/>
  <c r="D142" i="232"/>
  <c r="D142" i="235"/>
  <c r="D142" i="247"/>
  <c r="D142" i="223"/>
  <c r="D142" i="244"/>
  <c r="D142" i="241"/>
  <c r="E135" i="245"/>
  <c r="E135" i="242"/>
  <c r="E135" i="239"/>
  <c r="E133" i="236"/>
  <c r="E133" i="248"/>
  <c r="E133" i="242"/>
  <c r="E133" i="251"/>
  <c r="E133" i="239"/>
  <c r="G80" i="235"/>
  <c r="G145" i="235"/>
  <c r="G82" i="241"/>
  <c r="C163" i="250"/>
  <c r="H121" i="242"/>
  <c r="D100" i="239"/>
  <c r="F68" i="241"/>
  <c r="D73" i="248"/>
  <c r="C161" i="241"/>
  <c r="D50" i="241"/>
  <c r="C70" i="245"/>
  <c r="I160" i="224"/>
  <c r="I163" i="233"/>
  <c r="I27" i="236"/>
  <c r="I27" i="248"/>
  <c r="I29" i="239"/>
  <c r="F130" i="233"/>
  <c r="F166" i="233"/>
  <c r="H151" i="236"/>
  <c r="F90" i="233"/>
  <c r="G29" i="247"/>
  <c r="C27" i="247"/>
  <c r="E69" i="233"/>
  <c r="C67" i="248"/>
  <c r="H108" i="232"/>
  <c r="H102" i="239"/>
  <c r="G29" i="244"/>
  <c r="C30" i="232"/>
  <c r="E81" i="248"/>
  <c r="B122" i="233"/>
  <c r="D136" i="238"/>
  <c r="E150" i="244"/>
  <c r="C54" i="248"/>
  <c r="E93" i="223"/>
  <c r="G24" i="241"/>
  <c r="C135" i="224"/>
  <c r="D120" i="233"/>
  <c r="G58" i="233"/>
  <c r="C49" i="248"/>
  <c r="D99" i="233"/>
  <c r="E160" i="223"/>
  <c r="E98" i="244"/>
  <c r="I97" i="250"/>
  <c r="E100" i="238"/>
  <c r="E166" i="245"/>
  <c r="E108" i="223"/>
  <c r="B57" i="245"/>
  <c r="B30" i="223"/>
  <c r="E133" i="224"/>
  <c r="B28" i="223"/>
  <c r="B28" i="241"/>
  <c r="B28" i="232"/>
  <c r="B28" i="250"/>
  <c r="B28" i="238"/>
  <c r="B28" i="247"/>
  <c r="B28" i="244"/>
  <c r="B28" i="235"/>
  <c r="I97" i="248"/>
  <c r="I97" i="251"/>
  <c r="I97" i="242"/>
  <c r="E98" i="242"/>
  <c r="E98" i="239"/>
  <c r="E100" i="248"/>
  <c r="E100" i="239"/>
  <c r="D89" i="224"/>
  <c r="D48" i="247"/>
  <c r="G80" i="241"/>
  <c r="G145" i="241"/>
  <c r="G82" i="250"/>
  <c r="C163" i="232"/>
  <c r="H121" i="248"/>
  <c r="D100" i="233"/>
  <c r="F68" i="244"/>
  <c r="D73" i="245"/>
  <c r="H67" i="248"/>
  <c r="I125" i="232"/>
  <c r="I125" i="223"/>
  <c r="C161" i="235"/>
  <c r="D50" i="250"/>
  <c r="F160" i="224"/>
  <c r="I163" i="236"/>
  <c r="I27" i="251"/>
  <c r="I29" i="236"/>
  <c r="F130" i="239"/>
  <c r="F166" i="239"/>
  <c r="H151" i="242"/>
  <c r="F90" i="239"/>
  <c r="G29" i="241"/>
  <c r="C27" i="250"/>
  <c r="C67" i="251"/>
  <c r="H103" i="224"/>
  <c r="H108" i="241"/>
  <c r="H102" i="236"/>
  <c r="C30" i="238"/>
  <c r="E81" i="251"/>
  <c r="D136" i="247"/>
  <c r="E150" i="223"/>
  <c r="E28" i="244"/>
  <c r="E93" i="232"/>
  <c r="G24" i="238"/>
  <c r="C135" i="233"/>
  <c r="D120" i="248"/>
  <c r="B160" i="251"/>
  <c r="G58" i="251"/>
  <c r="C49" i="242"/>
  <c r="E160" i="235"/>
  <c r="E98" i="247"/>
  <c r="I97" i="244"/>
  <c r="E98" i="235"/>
  <c r="E166" i="224"/>
  <c r="B57" i="248"/>
  <c r="B30" i="232"/>
  <c r="B24" i="232"/>
  <c r="B24" i="235"/>
  <c r="B24" i="241"/>
  <c r="B24" i="223"/>
  <c r="B24" i="247"/>
  <c r="B24" i="250"/>
  <c r="B24" i="238"/>
  <c r="B24" i="244"/>
  <c r="G54" i="245"/>
  <c r="G54" i="236"/>
  <c r="G143" i="247"/>
  <c r="E100" i="242"/>
  <c r="D91" i="224"/>
  <c r="G141" i="223"/>
  <c r="D89" i="251"/>
  <c r="D48" i="235"/>
  <c r="G80" i="250"/>
  <c r="G145" i="247"/>
  <c r="H121" i="251"/>
  <c r="D100" i="251"/>
  <c r="F68" i="250"/>
  <c r="D73" i="236"/>
  <c r="H67" i="236"/>
  <c r="I29" i="233"/>
  <c r="C161" i="244"/>
  <c r="F97" i="250"/>
  <c r="I163" i="242"/>
  <c r="C141" i="238"/>
  <c r="F130" i="242"/>
  <c r="F166" i="236"/>
  <c r="F88" i="233"/>
  <c r="H151" i="251"/>
  <c r="F90" i="248"/>
  <c r="G29" i="238"/>
  <c r="H108" i="235"/>
  <c r="C30" i="235"/>
  <c r="E81" i="236"/>
  <c r="D136" i="244"/>
  <c r="E28" i="247"/>
  <c r="E93" i="238"/>
  <c r="G24" i="250"/>
  <c r="C135" i="239"/>
  <c r="D120" i="242"/>
  <c r="B160" i="224"/>
  <c r="C49" i="251"/>
  <c r="E160" i="241"/>
  <c r="E98" i="232"/>
  <c r="B57" i="236"/>
  <c r="B30" i="235"/>
  <c r="E160" i="245"/>
  <c r="E160" i="251"/>
  <c r="E90" i="232"/>
  <c r="E90" i="238"/>
  <c r="E90" i="241"/>
  <c r="E90" i="250"/>
  <c r="E90" i="247"/>
  <c r="E90" i="244"/>
  <c r="B145" i="224"/>
  <c r="B145" i="236"/>
  <c r="B145" i="242"/>
  <c r="B145" i="233"/>
  <c r="B145" i="251"/>
  <c r="B145" i="248"/>
  <c r="B145" i="245"/>
  <c r="B145" i="239"/>
  <c r="D99" i="248"/>
  <c r="D48" i="241"/>
  <c r="G80" i="244"/>
  <c r="G145" i="238"/>
  <c r="C165" i="232"/>
  <c r="H121" i="236"/>
  <c r="D73" i="239"/>
  <c r="I125" i="238"/>
  <c r="H67" i="239"/>
  <c r="H102" i="224"/>
  <c r="C161" i="247"/>
  <c r="I163" i="245"/>
  <c r="C141" i="235"/>
  <c r="F130" i="251"/>
  <c r="F166" i="242"/>
  <c r="F88" i="236"/>
  <c r="F133" i="236"/>
  <c r="F90" i="245"/>
  <c r="G29" i="250"/>
  <c r="C89" i="251"/>
  <c r="C30" i="247"/>
  <c r="E81" i="233"/>
  <c r="D136" i="241"/>
  <c r="E28" i="250"/>
  <c r="E93" i="235"/>
  <c r="D40" i="224"/>
  <c r="G24" i="247"/>
  <c r="C135" i="236"/>
  <c r="C49" i="233"/>
  <c r="E160" i="250"/>
  <c r="D99" i="236"/>
  <c r="H100" i="233"/>
  <c r="E100" i="223"/>
  <c r="B57" i="224"/>
  <c r="B30" i="238"/>
  <c r="I140" i="245"/>
  <c r="I140" i="242"/>
  <c r="I140" i="239"/>
  <c r="I140" i="251"/>
  <c r="I140" i="236"/>
  <c r="I140" i="248"/>
  <c r="I142" i="245"/>
  <c r="I142" i="251"/>
  <c r="C97" i="239"/>
  <c r="C97" i="251"/>
  <c r="C97" i="248"/>
  <c r="C97" i="224"/>
  <c r="C97" i="233"/>
  <c r="C97" i="245"/>
  <c r="C97" i="242"/>
  <c r="C97" i="236"/>
  <c r="D35" i="224"/>
  <c r="D48" i="244"/>
  <c r="G80" i="223"/>
  <c r="D34" i="239"/>
  <c r="G145" i="250"/>
  <c r="C165" i="241"/>
  <c r="D73" i="242"/>
  <c r="I125" i="247"/>
  <c r="H67" i="245"/>
  <c r="C161" i="250"/>
  <c r="E100" i="224"/>
  <c r="H68" i="239"/>
  <c r="I166" i="232"/>
  <c r="D88" i="236"/>
  <c r="I163" i="251"/>
  <c r="C141" i="241"/>
  <c r="F130" i="248"/>
  <c r="F166" i="245"/>
  <c r="F88" i="242"/>
  <c r="F160" i="239"/>
  <c r="F133" i="242"/>
  <c r="F90" i="251"/>
  <c r="C89" i="239"/>
  <c r="C30" i="250"/>
  <c r="D136" i="235"/>
  <c r="E28" i="238"/>
  <c r="E93" i="241"/>
  <c r="D40" i="233"/>
  <c r="C135" i="242"/>
  <c r="D35" i="242"/>
  <c r="D99" i="242"/>
  <c r="H100" i="248"/>
  <c r="G150" i="247"/>
  <c r="B142" i="245"/>
  <c r="B142" i="248"/>
  <c r="B59" i="250"/>
  <c r="B59" i="247"/>
  <c r="B59" i="244"/>
  <c r="B59" i="241"/>
  <c r="B59" i="238"/>
  <c r="B59" i="235"/>
  <c r="B59" i="223"/>
  <c r="B59" i="232"/>
  <c r="D130" i="235"/>
  <c r="D91" i="233"/>
  <c r="D48" i="232"/>
  <c r="D48" i="250"/>
  <c r="G141" i="232"/>
  <c r="E97" i="242"/>
  <c r="C165" i="238"/>
  <c r="D73" i="251"/>
  <c r="I125" i="235"/>
  <c r="H67" i="242"/>
  <c r="C143" i="235"/>
  <c r="H72" i="224"/>
  <c r="E100" i="236"/>
  <c r="H68" i="233"/>
  <c r="C141" i="244"/>
  <c r="F160" i="251"/>
  <c r="H72" i="242"/>
  <c r="F166" i="248"/>
  <c r="F88" i="248"/>
  <c r="D143" i="241"/>
  <c r="F133" i="233"/>
  <c r="E27" i="241"/>
  <c r="D136" i="250"/>
  <c r="E93" i="244"/>
  <c r="D40" i="248"/>
  <c r="C135" i="245"/>
  <c r="B17" i="251"/>
  <c r="D35" i="248"/>
  <c r="G150" i="241"/>
  <c r="B141" i="248"/>
  <c r="B141" i="242"/>
  <c r="B141" i="245"/>
  <c r="B141" i="239"/>
  <c r="B141" i="236"/>
  <c r="B141" i="251"/>
  <c r="E165" i="224"/>
  <c r="E165" i="233"/>
  <c r="E165" i="251"/>
  <c r="E165" i="245"/>
  <c r="E165" i="248"/>
  <c r="E165" i="242"/>
  <c r="E165" i="239"/>
  <c r="E165" i="236"/>
  <c r="B58" i="242"/>
  <c r="B58" i="245"/>
  <c r="B58" i="251"/>
  <c r="B58" i="248"/>
  <c r="E82" i="245"/>
  <c r="E82" i="248"/>
  <c r="E82" i="242"/>
  <c r="E82" i="233"/>
  <c r="E82" i="239"/>
  <c r="E82" i="251"/>
  <c r="D34" i="248"/>
  <c r="H67" i="251"/>
  <c r="H125" i="242"/>
  <c r="H68" i="242"/>
  <c r="H72" i="239"/>
  <c r="F133" i="239"/>
  <c r="E27" i="250"/>
  <c r="E28" i="241"/>
  <c r="E27" i="238"/>
  <c r="B60" i="239"/>
  <c r="B60" i="245"/>
  <c r="B60" i="248"/>
  <c r="B60" i="242"/>
  <c r="B60" i="224"/>
  <c r="B60" i="251"/>
  <c r="E102" i="251"/>
  <c r="E102" i="242"/>
  <c r="H81" i="223"/>
  <c r="E87" i="233"/>
  <c r="H133" i="223"/>
  <c r="C67" i="245"/>
  <c r="C26" i="244"/>
  <c r="D60" i="233"/>
  <c r="E150" i="238"/>
  <c r="E29" i="247"/>
  <c r="E153" i="251"/>
  <c r="B160" i="239"/>
  <c r="E113" i="242"/>
  <c r="E30" i="223"/>
  <c r="H111" i="223"/>
  <c r="E151" i="223"/>
  <c r="E151" i="235"/>
  <c r="E151" i="232"/>
  <c r="E151" i="250"/>
  <c r="E151" i="238"/>
  <c r="E151" i="247"/>
  <c r="E151" i="244"/>
  <c r="E151" i="241"/>
  <c r="I99" i="238"/>
  <c r="I99" i="247"/>
  <c r="I99" i="235"/>
  <c r="C70" i="239"/>
  <c r="C70" i="236"/>
  <c r="C70" i="233"/>
  <c r="C70" i="248"/>
  <c r="C70" i="242"/>
  <c r="D36" i="239"/>
  <c r="D36" i="245"/>
  <c r="D36" i="251"/>
  <c r="D36" i="233"/>
  <c r="D36" i="224"/>
  <c r="D36" i="248"/>
  <c r="D36" i="242"/>
  <c r="C111" i="232"/>
  <c r="C111" i="223"/>
  <c r="E153" i="238"/>
  <c r="E153" i="235"/>
  <c r="E153" i="223"/>
  <c r="E153" i="232"/>
  <c r="E153" i="250"/>
  <c r="E153" i="247"/>
  <c r="E153" i="244"/>
  <c r="E153" i="241"/>
  <c r="C112" i="232"/>
  <c r="C112" i="223"/>
  <c r="E108" i="238"/>
  <c r="E108" i="241"/>
  <c r="E108" i="232"/>
  <c r="E108" i="235"/>
  <c r="E108" i="247"/>
  <c r="E108" i="244"/>
  <c r="E68" i="251"/>
  <c r="E68" i="245"/>
  <c r="E68" i="233"/>
  <c r="E68" i="236"/>
  <c r="E68" i="224"/>
  <c r="E68" i="242"/>
  <c r="E68" i="239"/>
  <c r="E68" i="248"/>
  <c r="I73" i="236"/>
  <c r="C130" i="242"/>
  <c r="H133" i="245"/>
  <c r="I73" i="233"/>
  <c r="C110" i="244"/>
  <c r="D30" i="236"/>
  <c r="C69" i="224"/>
  <c r="H69" i="248"/>
  <c r="C73" i="239"/>
  <c r="E150" i="239"/>
  <c r="I103" i="241"/>
  <c r="F102" i="244"/>
  <c r="D60" i="239"/>
  <c r="E150" i="232"/>
  <c r="D93" i="242"/>
  <c r="F134" i="248"/>
  <c r="E111" i="233"/>
  <c r="E30" i="247"/>
  <c r="H100" i="242"/>
  <c r="E93" i="233"/>
  <c r="E88" i="239"/>
  <c r="E111" i="235"/>
  <c r="D57" i="233"/>
  <c r="D57" i="248"/>
  <c r="D57" i="224"/>
  <c r="D57" i="239"/>
  <c r="D57" i="236"/>
  <c r="D57" i="251"/>
  <c r="D57" i="245"/>
  <c r="D57" i="242"/>
  <c r="B164" i="251"/>
  <c r="B164" i="245"/>
  <c r="B164" i="242"/>
  <c r="B164" i="248"/>
  <c r="D87" i="238"/>
  <c r="H100" i="236"/>
  <c r="E111" i="232"/>
  <c r="B70" i="251"/>
  <c r="I46" i="245"/>
  <c r="I46" i="248"/>
  <c r="I46" i="239"/>
  <c r="I46" i="251"/>
  <c r="I46" i="233"/>
  <c r="I46" i="242"/>
  <c r="I46" i="236"/>
  <c r="E107" i="241"/>
  <c r="E107" i="250"/>
  <c r="I73" i="251"/>
  <c r="C130" i="248"/>
  <c r="H133" i="251"/>
  <c r="C110" i="238"/>
  <c r="D107" i="236"/>
  <c r="D30" i="224"/>
  <c r="C73" i="242"/>
  <c r="E150" i="251"/>
  <c r="I103" i="247"/>
  <c r="F102" i="247"/>
  <c r="E150" i="250"/>
  <c r="D93" i="251"/>
  <c r="E151" i="245"/>
  <c r="F134" i="245"/>
  <c r="H100" i="251"/>
  <c r="B165" i="224"/>
  <c r="B165" i="239"/>
  <c r="B165" i="233"/>
  <c r="B165" i="236"/>
  <c r="D26" i="224"/>
  <c r="D26" i="245"/>
  <c r="D26" i="242"/>
  <c r="D26" i="239"/>
  <c r="D26" i="248"/>
  <c r="D26" i="233"/>
  <c r="D26" i="251"/>
  <c r="D26" i="236"/>
  <c r="B71" i="233"/>
  <c r="B71" i="239"/>
  <c r="B71" i="236"/>
  <c r="B71" i="224"/>
  <c r="B71" i="251"/>
  <c r="B71" i="248"/>
  <c r="B71" i="245"/>
  <c r="B71" i="242"/>
  <c r="E155" i="223"/>
  <c r="E155" i="247"/>
  <c r="E155" i="241"/>
  <c r="E155" i="235"/>
  <c r="E155" i="232"/>
  <c r="E155" i="250"/>
  <c r="E155" i="244"/>
  <c r="E155" i="238"/>
  <c r="H135" i="242"/>
  <c r="H135" i="233"/>
  <c r="C109" i="250"/>
  <c r="C109" i="247"/>
  <c r="C109" i="241"/>
  <c r="C109" i="235"/>
  <c r="C109" i="232"/>
  <c r="C109" i="244"/>
  <c r="C109" i="238"/>
  <c r="C109" i="223"/>
  <c r="C73" i="233"/>
  <c r="B70" i="248"/>
  <c r="E88" i="236"/>
  <c r="E88" i="245"/>
  <c r="C107" i="232"/>
  <c r="C107" i="244"/>
  <c r="C107" i="223"/>
  <c r="C107" i="241"/>
  <c r="C107" i="238"/>
  <c r="C107" i="250"/>
  <c r="H135" i="248"/>
  <c r="D111" i="233"/>
  <c r="C72" i="236"/>
  <c r="D30" i="251"/>
  <c r="C73" i="251"/>
  <c r="D87" i="244"/>
  <c r="B70" i="224"/>
  <c r="E150" i="236"/>
  <c r="H111" i="235"/>
  <c r="D55" i="224"/>
  <c r="E151" i="224"/>
  <c r="E88" i="248"/>
  <c r="B163" i="224"/>
  <c r="B163" i="233"/>
  <c r="B163" i="251"/>
  <c r="B163" i="248"/>
  <c r="B163" i="245"/>
  <c r="B163" i="242"/>
  <c r="B163" i="239"/>
  <c r="B163" i="236"/>
  <c r="H136" i="239"/>
  <c r="H136" i="233"/>
  <c r="B69" i="224"/>
  <c r="B69" i="233"/>
  <c r="B69" i="248"/>
  <c r="B69" i="251"/>
  <c r="B69" i="245"/>
  <c r="B69" i="242"/>
  <c r="B69" i="236"/>
  <c r="B69" i="239"/>
  <c r="C110" i="232"/>
  <c r="C110" i="250"/>
  <c r="C110" i="223"/>
  <c r="D54" i="236"/>
  <c r="C130" i="245"/>
  <c r="E150" i="233"/>
  <c r="D60" i="245"/>
  <c r="E150" i="241"/>
  <c r="E107" i="238"/>
  <c r="I73" i="245"/>
  <c r="C130" i="251"/>
  <c r="E107" i="232"/>
  <c r="I73" i="242"/>
  <c r="I69" i="236"/>
  <c r="D108" i="239"/>
  <c r="H135" i="236"/>
  <c r="H82" i="232"/>
  <c r="C110" i="235"/>
  <c r="D111" i="236"/>
  <c r="C72" i="248"/>
  <c r="D30" i="242"/>
  <c r="C73" i="248"/>
  <c r="D107" i="245"/>
  <c r="B70" i="236"/>
  <c r="E150" i="224"/>
  <c r="D87" i="250"/>
  <c r="D55" i="242"/>
  <c r="E88" i="251"/>
  <c r="E102" i="235"/>
  <c r="E102" i="232"/>
  <c r="E102" i="241"/>
  <c r="E102" i="238"/>
  <c r="E102" i="250"/>
  <c r="E102" i="244"/>
  <c r="E102" i="247"/>
  <c r="E102" i="223"/>
  <c r="B67" i="224"/>
  <c r="B67" i="248"/>
  <c r="B67" i="251"/>
  <c r="B67" i="233"/>
  <c r="B67" i="245"/>
  <c r="B67" i="236"/>
  <c r="B67" i="239"/>
  <c r="B67" i="242"/>
  <c r="H135" i="239"/>
  <c r="H82" i="247"/>
  <c r="C110" i="247"/>
  <c r="D111" i="245"/>
  <c r="H81" i="238"/>
  <c r="C72" i="245"/>
  <c r="C112" i="235"/>
  <c r="E150" i="245"/>
  <c r="C26" i="241"/>
  <c r="D55" i="239"/>
  <c r="H111" i="238"/>
  <c r="F102" i="223"/>
  <c r="F102" i="235"/>
  <c r="B72" i="242"/>
  <c r="B72" i="239"/>
  <c r="B72" i="245"/>
  <c r="I44" i="242"/>
  <c r="I44" i="236"/>
  <c r="H97" i="224"/>
  <c r="H97" i="242"/>
  <c r="H97" i="251"/>
  <c r="E67" i="224"/>
  <c r="E67" i="251"/>
  <c r="E67" i="248"/>
  <c r="E67" i="245"/>
  <c r="E67" i="242"/>
  <c r="E67" i="233"/>
  <c r="E67" i="239"/>
  <c r="E67" i="236"/>
  <c r="E87" i="245"/>
  <c r="D60" i="242"/>
  <c r="E111" i="238"/>
  <c r="E111" i="241"/>
  <c r="E111" i="250"/>
  <c r="E111" i="247"/>
  <c r="E111" i="244"/>
  <c r="C71" i="248"/>
  <c r="E107" i="247"/>
  <c r="I69" i="233"/>
  <c r="D108" i="236"/>
  <c r="H97" i="245"/>
  <c r="H80" i="241"/>
  <c r="B70" i="233"/>
  <c r="H82" i="241"/>
  <c r="D111" i="242"/>
  <c r="H81" i="241"/>
  <c r="C72" i="239"/>
  <c r="D30" i="239"/>
  <c r="C112" i="238"/>
  <c r="C26" i="223"/>
  <c r="D55" i="236"/>
  <c r="E29" i="232"/>
  <c r="H111" i="241"/>
  <c r="C72" i="223"/>
  <c r="C72" i="232"/>
  <c r="D44" i="223"/>
  <c r="D44" i="247"/>
  <c r="D44" i="232"/>
  <c r="D44" i="241"/>
  <c r="H134" i="236"/>
  <c r="H134" i="224"/>
  <c r="C132" i="236"/>
  <c r="C132" i="245"/>
  <c r="C132" i="224"/>
  <c r="B73" i="224"/>
  <c r="B73" i="233"/>
  <c r="B73" i="251"/>
  <c r="B73" i="245"/>
  <c r="B73" i="239"/>
  <c r="B73" i="236"/>
  <c r="B73" i="248"/>
  <c r="B73" i="242"/>
  <c r="E113" i="250"/>
  <c r="E113" i="244"/>
  <c r="E113" i="241"/>
  <c r="E113" i="235"/>
  <c r="E113" i="232"/>
  <c r="E113" i="247"/>
  <c r="E113" i="238"/>
  <c r="E113" i="223"/>
  <c r="C69" i="248"/>
  <c r="E87" i="248"/>
  <c r="C73" i="236"/>
  <c r="H97" i="248"/>
  <c r="C71" i="233"/>
  <c r="E107" i="235"/>
  <c r="I69" i="239"/>
  <c r="D108" i="245"/>
  <c r="H97" i="239"/>
  <c r="B70" i="242"/>
  <c r="H80" i="238"/>
  <c r="H82" i="238"/>
  <c r="D111" i="251"/>
  <c r="H81" i="232"/>
  <c r="C72" i="242"/>
  <c r="D113" i="233"/>
  <c r="B50" i="224"/>
  <c r="C112" i="244"/>
  <c r="C26" i="232"/>
  <c r="H135" i="251"/>
  <c r="D55" i="248"/>
  <c r="E29" i="235"/>
  <c r="B72" i="248"/>
  <c r="B49" i="224"/>
  <c r="H111" i="250"/>
  <c r="F97" i="241"/>
  <c r="F97" i="238"/>
  <c r="F97" i="235"/>
  <c r="I97" i="235"/>
  <c r="I97" i="247"/>
  <c r="D46" i="238"/>
  <c r="D46" i="235"/>
  <c r="D46" i="232"/>
  <c r="D46" i="247"/>
  <c r="D46" i="223"/>
  <c r="D46" i="241"/>
  <c r="D46" i="244"/>
  <c r="D46" i="250"/>
  <c r="C73" i="245"/>
  <c r="D60" i="251"/>
  <c r="H100" i="239"/>
  <c r="D54" i="233"/>
  <c r="D54" i="248"/>
  <c r="D54" i="224"/>
  <c r="H103" i="236"/>
  <c r="H103" i="239"/>
  <c r="H103" i="233"/>
  <c r="C67" i="224"/>
  <c r="D109" i="236"/>
  <c r="C71" i="251"/>
  <c r="E107" i="244"/>
  <c r="D54" i="238"/>
  <c r="I69" i="248"/>
  <c r="D108" i="248"/>
  <c r="C107" i="235"/>
  <c r="H80" i="232"/>
  <c r="H82" i="235"/>
  <c r="H81" i="244"/>
  <c r="C72" i="251"/>
  <c r="C112" i="241"/>
  <c r="C67" i="239"/>
  <c r="C26" i="235"/>
  <c r="D55" i="245"/>
  <c r="E29" i="238"/>
  <c r="B72" i="251"/>
  <c r="E113" i="233"/>
  <c r="H111" i="244"/>
  <c r="I44" i="251"/>
  <c r="F88" i="239"/>
  <c r="F88" i="224"/>
  <c r="E98" i="241"/>
  <c r="E98" i="250"/>
  <c r="I69" i="242"/>
  <c r="D108" i="242"/>
  <c r="D109" i="242"/>
  <c r="C71" i="245"/>
  <c r="I69" i="251"/>
  <c r="D108" i="251"/>
  <c r="C107" i="247"/>
  <c r="H80" i="235"/>
  <c r="H82" i="223"/>
  <c r="H81" i="247"/>
  <c r="C72" i="233"/>
  <c r="E87" i="236"/>
  <c r="C112" i="250"/>
  <c r="D54" i="245"/>
  <c r="C67" i="242"/>
  <c r="C26" i="238"/>
  <c r="D55" i="251"/>
  <c r="E29" i="241"/>
  <c r="E153" i="245"/>
  <c r="B72" i="236"/>
  <c r="E113" i="236"/>
  <c r="H111" i="247"/>
  <c r="I44" i="248"/>
  <c r="B161" i="248"/>
  <c r="B161" i="245"/>
  <c r="B161" i="236"/>
  <c r="B161" i="242"/>
  <c r="B161" i="251"/>
  <c r="B161" i="239"/>
  <c r="D54" i="242"/>
  <c r="E93" i="248"/>
  <c r="E93" i="245"/>
  <c r="E93" i="251"/>
  <c r="H133" i="242"/>
  <c r="I73" i="248"/>
  <c r="I165" i="223"/>
  <c r="D54" i="239"/>
  <c r="C136" i="239"/>
  <c r="D108" i="233"/>
  <c r="H77" i="238"/>
  <c r="H80" i="244"/>
  <c r="H81" i="250"/>
  <c r="C112" i="247"/>
  <c r="B161" i="233"/>
  <c r="H103" i="245"/>
  <c r="E29" i="244"/>
  <c r="B72" i="224"/>
  <c r="I44" i="245"/>
  <c r="D87" i="248"/>
  <c r="D87" i="224"/>
  <c r="D87" i="233"/>
  <c r="D87" i="242"/>
  <c r="B47" i="251"/>
  <c r="B47" i="248"/>
  <c r="B47" i="242"/>
  <c r="B47" i="245"/>
  <c r="B47" i="239"/>
  <c r="C24" i="232"/>
  <c r="C24" i="241"/>
  <c r="C24" i="244"/>
  <c r="C142" i="235"/>
  <c r="C142" i="232"/>
  <c r="C142" i="223"/>
  <c r="C142" i="238"/>
  <c r="C142" i="241"/>
  <c r="C142" i="244"/>
  <c r="C142" i="250"/>
  <c r="C142" i="247"/>
  <c r="I71" i="233"/>
  <c r="D111" i="248"/>
  <c r="C28" i="232"/>
  <c r="I68" i="236"/>
  <c r="E153" i="242"/>
  <c r="E153" i="233"/>
  <c r="E153" i="239"/>
  <c r="E153" i="236"/>
  <c r="B50" i="251"/>
  <c r="B50" i="248"/>
  <c r="B50" i="242"/>
  <c r="B50" i="236"/>
  <c r="B50" i="245"/>
  <c r="B50" i="239"/>
  <c r="C28" i="250"/>
  <c r="I71" i="245"/>
  <c r="B48" i="224"/>
  <c r="B48" i="233"/>
  <c r="B48" i="251"/>
  <c r="B48" i="248"/>
  <c r="B48" i="239"/>
  <c r="B48" i="236"/>
  <c r="B48" i="245"/>
  <c r="B48" i="242"/>
  <c r="D107" i="224"/>
  <c r="D107" i="242"/>
  <c r="D107" i="248"/>
  <c r="D107" i="233"/>
  <c r="B17" i="233"/>
  <c r="B17" i="236"/>
  <c r="B17" i="242"/>
  <c r="B17" i="248"/>
  <c r="B17" i="245"/>
  <c r="B17" i="239"/>
  <c r="C28" i="244"/>
  <c r="C28" i="241"/>
  <c r="C146" i="244"/>
  <c r="C146" i="223"/>
  <c r="B16" i="224"/>
  <c r="B16" i="251"/>
  <c r="B16" i="248"/>
  <c r="B16" i="245"/>
  <c r="B16" i="239"/>
  <c r="B16" i="242"/>
  <c r="B16" i="236"/>
  <c r="B16" i="233"/>
  <c r="B46" i="251"/>
  <c r="B46" i="248"/>
  <c r="B46" i="239"/>
  <c r="B46" i="242"/>
  <c r="B46" i="233"/>
  <c r="B46" i="224"/>
  <c r="B46" i="236"/>
  <c r="B46" i="245"/>
  <c r="B121" i="224"/>
  <c r="B121" i="248"/>
  <c r="B121" i="242"/>
  <c r="B121" i="239"/>
  <c r="B121" i="233"/>
  <c r="B121" i="245"/>
  <c r="B121" i="251"/>
  <c r="B121" i="236"/>
  <c r="D111" i="239"/>
  <c r="E150" i="248"/>
  <c r="B124" i="224"/>
  <c r="B44" i="224"/>
  <c r="B44" i="251"/>
  <c r="B44" i="248"/>
  <c r="B44" i="239"/>
  <c r="B44" i="242"/>
  <c r="B44" i="245"/>
  <c r="B44" i="233"/>
  <c r="B44" i="236"/>
  <c r="B126" i="224"/>
  <c r="B126" i="233"/>
  <c r="B126" i="251"/>
  <c r="B126" i="242"/>
  <c r="B126" i="248"/>
  <c r="B126" i="245"/>
  <c r="B126" i="239"/>
  <c r="B126" i="236"/>
  <c r="D112" i="236"/>
  <c r="D88" i="239"/>
  <c r="C146" i="238"/>
  <c r="D112" i="242"/>
  <c r="D88" i="248"/>
  <c r="B124" i="248"/>
  <c r="B123" i="242"/>
  <c r="C164" i="244"/>
  <c r="C164" i="223"/>
  <c r="D88" i="233"/>
  <c r="C146" i="235"/>
  <c r="D112" i="239"/>
  <c r="D88" i="245"/>
  <c r="D113" i="248"/>
  <c r="B124" i="245"/>
  <c r="E153" i="224"/>
  <c r="B123" i="248"/>
  <c r="C166" i="223"/>
  <c r="C166" i="244"/>
  <c r="E111" i="245"/>
  <c r="E111" i="248"/>
  <c r="E111" i="242"/>
  <c r="E111" i="251"/>
  <c r="B49" i="248"/>
  <c r="B49" i="242"/>
  <c r="B49" i="245"/>
  <c r="B49" i="233"/>
  <c r="B49" i="251"/>
  <c r="E108" i="251"/>
  <c r="E108" i="245"/>
  <c r="E108" i="242"/>
  <c r="E108" i="239"/>
  <c r="E108" i="248"/>
  <c r="E108" i="233"/>
  <c r="B120" i="251"/>
  <c r="B120" i="248"/>
  <c r="B120" i="245"/>
  <c r="B120" i="242"/>
  <c r="B120" i="236"/>
  <c r="B120" i="239"/>
  <c r="K66" i="221"/>
  <c r="B120" i="224"/>
  <c r="C146" i="247"/>
  <c r="D112" i="248"/>
  <c r="D88" i="251"/>
  <c r="D113" i="239"/>
  <c r="D87" i="245"/>
  <c r="D112" i="224"/>
  <c r="B124" i="251"/>
  <c r="E151" i="233"/>
  <c r="B123" i="245"/>
  <c r="B19" i="251"/>
  <c r="B19" i="236"/>
  <c r="B19" i="233"/>
  <c r="B19" i="239"/>
  <c r="B19" i="242"/>
  <c r="B19" i="224"/>
  <c r="E107" i="251"/>
  <c r="E107" i="245"/>
  <c r="E107" i="242"/>
  <c r="E107" i="233"/>
  <c r="E107" i="239"/>
  <c r="E107" i="248"/>
  <c r="C146" i="232"/>
  <c r="C146" i="241"/>
  <c r="D112" i="251"/>
  <c r="I82" i="233"/>
  <c r="D88" i="224"/>
  <c r="D113" i="242"/>
  <c r="C24" i="238"/>
  <c r="E151" i="236"/>
  <c r="B123" i="251"/>
  <c r="D15" i="224"/>
  <c r="D15" i="242"/>
  <c r="B14" i="242"/>
  <c r="B14" i="233"/>
  <c r="B14" i="239"/>
  <c r="B14" i="251"/>
  <c r="B14" i="248"/>
  <c r="B14" i="245"/>
  <c r="I72" i="223"/>
  <c r="C146" i="250"/>
  <c r="D112" i="233"/>
  <c r="D54" i="235"/>
  <c r="D113" i="236"/>
  <c r="C24" i="235"/>
  <c r="I71" i="224"/>
  <c r="I68" i="239"/>
  <c r="E151" i="239"/>
  <c r="B123" i="224"/>
  <c r="C141" i="223"/>
  <c r="C141" i="232"/>
  <c r="D110" i="233"/>
  <c r="D110" i="248"/>
  <c r="D110" i="239"/>
  <c r="D110" i="224"/>
  <c r="D110" i="242"/>
  <c r="D110" i="245"/>
  <c r="D110" i="251"/>
  <c r="D110" i="236"/>
  <c r="I39" i="223"/>
  <c r="D113" i="245"/>
  <c r="C24" i="247"/>
  <c r="C28" i="235"/>
  <c r="D107" i="251"/>
  <c r="H82" i="251"/>
  <c r="I68" i="233"/>
  <c r="E151" i="242"/>
  <c r="C144" i="250"/>
  <c r="C144" i="241"/>
  <c r="C144" i="244"/>
  <c r="C144" i="223"/>
  <c r="C144" i="247"/>
  <c r="D91" i="244"/>
  <c r="D91" i="241"/>
  <c r="C26" i="256"/>
  <c r="C13" i="256" s="1"/>
  <c r="G19" i="16" s="1"/>
  <c r="H19" i="16" s="1"/>
  <c r="I19" i="16" s="1"/>
  <c r="J19" i="16" s="1"/>
  <c r="K19" i="16" s="1"/>
  <c r="L19" i="16" s="1"/>
  <c r="M19" i="16" s="1"/>
  <c r="B47" i="236"/>
  <c r="D87" i="236"/>
  <c r="D113" i="251"/>
  <c r="C24" i="250"/>
  <c r="C28" i="238"/>
  <c r="E151" i="248"/>
  <c r="C27" i="232"/>
  <c r="C27" i="241"/>
  <c r="C143" i="232"/>
  <c r="C143" i="223"/>
  <c r="Y15" i="256"/>
  <c r="E39" i="188" s="1"/>
  <c r="Y17" i="256"/>
  <c r="Y14" i="256"/>
  <c r="Y16" i="256"/>
  <c r="E56" i="188" s="1"/>
  <c r="B40" i="250"/>
  <c r="B40" i="247"/>
  <c r="B40" i="244"/>
  <c r="B40" i="241"/>
  <c r="B40" i="238"/>
  <c r="B40" i="235"/>
  <c r="B40" i="223"/>
  <c r="B40" i="232"/>
  <c r="B35" i="223"/>
  <c r="B35" i="235"/>
  <c r="B35" i="232"/>
  <c r="B35" i="238"/>
  <c r="B35" i="250"/>
  <c r="B35" i="247"/>
  <c r="B35" i="244"/>
  <c r="B35" i="241"/>
  <c r="I49" i="223"/>
  <c r="I49" i="235"/>
  <c r="I49" i="238"/>
  <c r="I49" i="247"/>
  <c r="D92" i="223"/>
  <c r="D92" i="244"/>
  <c r="D92" i="250"/>
  <c r="D92" i="247"/>
  <c r="D92" i="232"/>
  <c r="D92" i="241"/>
  <c r="D92" i="238"/>
  <c r="D92" i="235"/>
  <c r="D91" i="232"/>
  <c r="B145" i="309"/>
  <c r="E52" i="294"/>
  <c r="E63" i="294"/>
  <c r="G39" i="251"/>
  <c r="G39" i="239"/>
  <c r="G39" i="242"/>
  <c r="G39" i="248"/>
  <c r="G39" i="236"/>
  <c r="G39" i="233"/>
  <c r="G39" i="224"/>
  <c r="G77" i="251"/>
  <c r="G77" i="245"/>
  <c r="G77" i="236"/>
  <c r="G77" i="242"/>
  <c r="G77" i="248"/>
  <c r="G77" i="239"/>
  <c r="G77" i="224"/>
  <c r="E59" i="224"/>
  <c r="E59" i="236"/>
  <c r="E59" i="251"/>
  <c r="E59" i="248"/>
  <c r="E59" i="239"/>
  <c r="E59" i="245"/>
  <c r="E59" i="242"/>
  <c r="E59" i="233"/>
  <c r="B135" i="245"/>
  <c r="B135" i="224"/>
  <c r="B135" i="251"/>
  <c r="B135" i="248"/>
  <c r="B135" i="239"/>
  <c r="B135" i="233"/>
  <c r="B135" i="242"/>
  <c r="B135" i="236"/>
  <c r="F125" i="248"/>
  <c r="F125" i="251"/>
  <c r="F125" i="245"/>
  <c r="F125" i="242"/>
  <c r="F125" i="236"/>
  <c r="F125" i="239"/>
  <c r="F125" i="233"/>
  <c r="F125" i="224"/>
  <c r="H44" i="241"/>
  <c r="H44" i="223"/>
  <c r="H44" i="238"/>
  <c r="H44" i="244"/>
  <c r="H44" i="235"/>
  <c r="H44" i="250"/>
  <c r="H44" i="247"/>
  <c r="B39" i="250"/>
  <c r="B39" i="247"/>
  <c r="B39" i="244"/>
  <c r="B39" i="238"/>
  <c r="B39" i="241"/>
  <c r="B39" i="235"/>
  <c r="B39" i="223"/>
  <c r="B39" i="232"/>
  <c r="G49" i="250"/>
  <c r="G49" i="238"/>
  <c r="G49" i="241"/>
  <c r="G49" i="247"/>
  <c r="G49" i="235"/>
  <c r="G49" i="232"/>
  <c r="G49" i="223"/>
  <c r="G39" i="223"/>
  <c r="G39" i="238"/>
  <c r="G39" i="241"/>
  <c r="G39" i="250"/>
  <c r="G39" i="235"/>
  <c r="G39" i="247"/>
  <c r="G39" i="232"/>
  <c r="I140" i="235"/>
  <c r="I140" i="250"/>
  <c r="I140" i="238"/>
  <c r="I140" i="244"/>
  <c r="I140" i="247"/>
  <c r="I140" i="241"/>
  <c r="F112" i="223"/>
  <c r="F112" i="250"/>
  <c r="F112" i="244"/>
  <c r="F112" i="247"/>
  <c r="F112" i="235"/>
  <c r="F112" i="241"/>
  <c r="F112" i="232"/>
  <c r="F112" i="238"/>
  <c r="H34" i="245"/>
  <c r="H34" i="242"/>
  <c r="H34" i="236"/>
  <c r="H34" i="239"/>
  <c r="H34" i="224"/>
  <c r="H34" i="251"/>
  <c r="H34" i="248"/>
  <c r="I58" i="223"/>
  <c r="I58" i="250"/>
  <c r="I58" i="232"/>
  <c r="I58" i="244"/>
  <c r="I58" i="238"/>
  <c r="I58" i="247"/>
  <c r="I58" i="241"/>
  <c r="I135" i="224"/>
  <c r="I165" i="224"/>
  <c r="I125" i="224"/>
  <c r="I112" i="224"/>
  <c r="I59" i="224"/>
  <c r="I92" i="224"/>
  <c r="I72" i="224"/>
  <c r="I155" i="224"/>
  <c r="I145" i="224"/>
  <c r="I102" i="224"/>
  <c r="I19" i="224"/>
  <c r="I29" i="224"/>
  <c r="I49" i="224"/>
  <c r="I82" i="224"/>
  <c r="I39" i="224"/>
  <c r="D80" i="223"/>
  <c r="D80" i="232"/>
  <c r="D80" i="244"/>
  <c r="D80" i="238"/>
  <c r="D80" i="241"/>
  <c r="D80" i="250"/>
  <c r="D80" i="247"/>
  <c r="D80" i="235"/>
  <c r="F50" i="247"/>
  <c r="F50" i="241"/>
  <c r="F50" i="250"/>
  <c r="F50" i="244"/>
  <c r="F50" i="238"/>
  <c r="F50" i="232"/>
  <c r="F50" i="235"/>
  <c r="F50" i="223"/>
  <c r="I111" i="223"/>
  <c r="I111" i="250"/>
  <c r="I111" i="232"/>
  <c r="I111" i="247"/>
  <c r="I111" i="244"/>
  <c r="I111" i="238"/>
  <c r="I111" i="241"/>
  <c r="I46" i="250"/>
  <c r="I46" i="232"/>
  <c r="I46" i="238"/>
  <c r="I46" i="241"/>
  <c r="I46" i="235"/>
  <c r="I46" i="244"/>
  <c r="I46" i="247"/>
  <c r="C112" i="251"/>
  <c r="C112" i="248"/>
  <c r="C112" i="242"/>
  <c r="C112" i="245"/>
  <c r="C112" i="236"/>
  <c r="C112" i="233"/>
  <c r="C112" i="239"/>
  <c r="C112" i="224"/>
  <c r="P17" i="256"/>
  <c r="P14" i="256"/>
  <c r="E21" i="122" s="1"/>
  <c r="P15" i="256"/>
  <c r="E39" i="122" s="1"/>
  <c r="P16" i="256"/>
  <c r="E56" i="122" s="1"/>
  <c r="I30" i="224"/>
  <c r="I60" i="224"/>
  <c r="I73" i="224"/>
  <c r="I126" i="224"/>
  <c r="I40" i="224"/>
  <c r="I113" i="224"/>
  <c r="I103" i="224"/>
  <c r="I83" i="224"/>
  <c r="I93" i="224"/>
  <c r="I136" i="224"/>
  <c r="I166" i="224"/>
  <c r="I50" i="224"/>
  <c r="I20" i="224"/>
  <c r="I156" i="224"/>
  <c r="I146" i="224"/>
  <c r="G39" i="244"/>
  <c r="B130" i="223"/>
  <c r="B130" i="235"/>
  <c r="B130" i="232"/>
  <c r="B130" i="250"/>
  <c r="B130" i="247"/>
  <c r="B130" i="244"/>
  <c r="B130" i="241"/>
  <c r="B130" i="238"/>
  <c r="D90" i="223"/>
  <c r="D90" i="232"/>
  <c r="D90" i="247"/>
  <c r="D90" i="244"/>
  <c r="D90" i="250"/>
  <c r="D90" i="241"/>
  <c r="D90" i="235"/>
  <c r="D90" i="238"/>
  <c r="J16" i="81"/>
  <c r="K25" i="81"/>
  <c r="F19" i="251"/>
  <c r="F19" i="248"/>
  <c r="F19" i="242"/>
  <c r="F19" i="239"/>
  <c r="F19" i="236"/>
  <c r="F19" i="233"/>
  <c r="F19" i="245"/>
  <c r="F19" i="224"/>
  <c r="H100" i="223"/>
  <c r="I47" i="250"/>
  <c r="I47" i="235"/>
  <c r="I47" i="241"/>
  <c r="I47" i="232"/>
  <c r="I47" i="238"/>
  <c r="I47" i="244"/>
  <c r="D81" i="223"/>
  <c r="D81" i="238"/>
  <c r="D81" i="241"/>
  <c r="D81" i="244"/>
  <c r="D81" i="235"/>
  <c r="D81" i="247"/>
  <c r="D81" i="250"/>
  <c r="D81" i="232"/>
  <c r="I144" i="223"/>
  <c r="I144" i="250"/>
  <c r="I144" i="244"/>
  <c r="I144" i="247"/>
  <c r="I144" i="232"/>
  <c r="I144" i="241"/>
  <c r="I144" i="238"/>
  <c r="D79" i="244"/>
  <c r="D79" i="232"/>
  <c r="D79" i="223"/>
  <c r="D79" i="241"/>
  <c r="D79" i="250"/>
  <c r="D79" i="247"/>
  <c r="D79" i="235"/>
  <c r="D79" i="238"/>
  <c r="I112" i="223"/>
  <c r="I112" i="247"/>
  <c r="I112" i="238"/>
  <c r="I112" i="235"/>
  <c r="Q26" i="24"/>
  <c r="D91" i="247"/>
  <c r="I145" i="309"/>
  <c r="L63" i="294"/>
  <c r="L52" i="294"/>
  <c r="G35" i="251"/>
  <c r="G35" i="245"/>
  <c r="G35" i="236"/>
  <c r="G35" i="248"/>
  <c r="G35" i="242"/>
  <c r="G35" i="233"/>
  <c r="G35" i="239"/>
  <c r="G83" i="224"/>
  <c r="G83" i="251"/>
  <c r="G83" i="248"/>
  <c r="G83" i="245"/>
  <c r="G83" i="233"/>
  <c r="G83" i="242"/>
  <c r="G83" i="239"/>
  <c r="G83" i="236"/>
  <c r="I144" i="235"/>
  <c r="B133" i="224"/>
  <c r="B133" i="236"/>
  <c r="B133" i="251"/>
  <c r="B133" i="248"/>
  <c r="B133" i="245"/>
  <c r="B133" i="242"/>
  <c r="B133" i="239"/>
  <c r="B133" i="233"/>
  <c r="I132" i="241"/>
  <c r="I132" i="238"/>
  <c r="I132" i="235"/>
  <c r="I132" i="232"/>
  <c r="I132" i="247"/>
  <c r="I132" i="244"/>
  <c r="I132" i="250"/>
  <c r="M17" i="256"/>
  <c r="M14" i="256"/>
  <c r="M16" i="256"/>
  <c r="E56" i="107" s="1"/>
  <c r="M15" i="256"/>
  <c r="E39" i="107" s="1"/>
  <c r="B38" i="223"/>
  <c r="B38" i="250"/>
  <c r="B38" i="247"/>
  <c r="B38" i="244"/>
  <c r="B38" i="238"/>
  <c r="B38" i="235"/>
  <c r="B38" i="241"/>
  <c r="B38" i="232"/>
  <c r="G47" i="244"/>
  <c r="G47" i="241"/>
  <c r="G47" i="235"/>
  <c r="G47" i="247"/>
  <c r="G47" i="232"/>
  <c r="G47" i="238"/>
  <c r="G47" i="223"/>
  <c r="G47" i="250"/>
  <c r="G37" i="223"/>
  <c r="G37" i="244"/>
  <c r="G37" i="250"/>
  <c r="G37" i="235"/>
  <c r="G37" i="241"/>
  <c r="G37" i="247"/>
  <c r="G37" i="238"/>
  <c r="G37" i="232"/>
  <c r="F107" i="223"/>
  <c r="F107" i="247"/>
  <c r="F107" i="250"/>
  <c r="F107" i="244"/>
  <c r="F107" i="238"/>
  <c r="F107" i="235"/>
  <c r="F107" i="232"/>
  <c r="F107" i="241"/>
  <c r="H39" i="236"/>
  <c r="H39" i="248"/>
  <c r="H39" i="239"/>
  <c r="H39" i="233"/>
  <c r="H39" i="242"/>
  <c r="I59" i="223"/>
  <c r="I59" i="235"/>
  <c r="I59" i="247"/>
  <c r="I59" i="238"/>
  <c r="G130" i="223"/>
  <c r="G130" i="244"/>
  <c r="G130" i="235"/>
  <c r="G130" i="250"/>
  <c r="G130" i="241"/>
  <c r="G130" i="238"/>
  <c r="G130" i="247"/>
  <c r="I140" i="223"/>
  <c r="D83" i="223"/>
  <c r="D83" i="241"/>
  <c r="D83" i="244"/>
  <c r="D83" i="238"/>
  <c r="D83" i="250"/>
  <c r="D83" i="235"/>
  <c r="D83" i="247"/>
  <c r="D83" i="232"/>
  <c r="H55" i="223"/>
  <c r="H55" i="250"/>
  <c r="H55" i="235"/>
  <c r="H55" i="247"/>
  <c r="H55" i="241"/>
  <c r="H55" i="232"/>
  <c r="H55" i="238"/>
  <c r="H55" i="244"/>
  <c r="F47" i="238"/>
  <c r="F47" i="247"/>
  <c r="F47" i="235"/>
  <c r="F47" i="232"/>
  <c r="F47" i="250"/>
  <c r="F47" i="244"/>
  <c r="F47" i="241"/>
  <c r="F47" i="223"/>
  <c r="I108" i="250"/>
  <c r="I108" i="235"/>
  <c r="I108" i="241"/>
  <c r="I108" i="247"/>
  <c r="I108" i="232"/>
  <c r="I108" i="244"/>
  <c r="I108" i="238"/>
  <c r="I44" i="238"/>
  <c r="I44" i="241"/>
  <c r="I44" i="235"/>
  <c r="I44" i="250"/>
  <c r="I44" i="244"/>
  <c r="I44" i="247"/>
  <c r="C110" i="224"/>
  <c r="C110" i="251"/>
  <c r="C110" i="248"/>
  <c r="C110" i="242"/>
  <c r="C110" i="239"/>
  <c r="C110" i="245"/>
  <c r="C110" i="233"/>
  <c r="C110" i="236"/>
  <c r="I49" i="241"/>
  <c r="B131" i="223"/>
  <c r="B131" i="235"/>
  <c r="B131" i="232"/>
  <c r="B131" i="241"/>
  <c r="B131" i="244"/>
  <c r="B131" i="247"/>
  <c r="B131" i="250"/>
  <c r="B131" i="238"/>
  <c r="D88" i="223"/>
  <c r="D88" i="232"/>
  <c r="D88" i="250"/>
  <c r="D88" i="247"/>
  <c r="D88" i="244"/>
  <c r="D88" i="238"/>
  <c r="D88" i="235"/>
  <c r="D88" i="241"/>
  <c r="C109" i="245"/>
  <c r="C109" i="224"/>
  <c r="C109" i="233"/>
  <c r="C109" i="236"/>
  <c r="C109" i="251"/>
  <c r="C109" i="242"/>
  <c r="C109" i="248"/>
  <c r="C109" i="239"/>
  <c r="D91" i="235"/>
  <c r="H145" i="309"/>
  <c r="K52" i="294"/>
  <c r="K63" i="294"/>
  <c r="G37" i="251"/>
  <c r="G37" i="242"/>
  <c r="G37" i="236"/>
  <c r="G37" i="248"/>
  <c r="G37" i="233"/>
  <c r="G37" i="239"/>
  <c r="G37" i="245"/>
  <c r="G81" i="251"/>
  <c r="G81" i="248"/>
  <c r="G81" i="233"/>
  <c r="G81" i="245"/>
  <c r="G81" i="236"/>
  <c r="G81" i="242"/>
  <c r="G81" i="239"/>
  <c r="G81" i="224"/>
  <c r="E55" i="224"/>
  <c r="E55" i="251"/>
  <c r="E55" i="248"/>
  <c r="E55" i="245"/>
  <c r="E55" i="242"/>
  <c r="E55" i="239"/>
  <c r="E55" i="236"/>
  <c r="E55" i="233"/>
  <c r="B136" i="233"/>
  <c r="B136" i="224"/>
  <c r="B136" i="251"/>
  <c r="B136" i="245"/>
  <c r="B136" i="248"/>
  <c r="B136" i="242"/>
  <c r="B136" i="239"/>
  <c r="B136" i="236"/>
  <c r="I135" i="223"/>
  <c r="I135" i="235"/>
  <c r="I135" i="247"/>
  <c r="I135" i="238"/>
  <c r="F121" i="248"/>
  <c r="F121" i="251"/>
  <c r="F121" i="242"/>
  <c r="F121" i="245"/>
  <c r="F121" i="236"/>
  <c r="F121" i="233"/>
  <c r="F121" i="239"/>
  <c r="F121" i="224"/>
  <c r="G45" i="223"/>
  <c r="G45" i="250"/>
  <c r="G45" i="244"/>
  <c r="G45" i="235"/>
  <c r="G45" i="241"/>
  <c r="G45" i="232"/>
  <c r="G45" i="247"/>
  <c r="G45" i="238"/>
  <c r="G35" i="223"/>
  <c r="G35" i="244"/>
  <c r="G35" i="235"/>
  <c r="G35" i="250"/>
  <c r="G35" i="241"/>
  <c r="G35" i="247"/>
  <c r="G35" i="232"/>
  <c r="G35" i="238"/>
  <c r="H37" i="251"/>
  <c r="H37" i="245"/>
  <c r="H37" i="236"/>
  <c r="H37" i="233"/>
  <c r="H37" i="239"/>
  <c r="H37" i="242"/>
  <c r="H37" i="248"/>
  <c r="I57" i="250"/>
  <c r="I57" i="235"/>
  <c r="I57" i="241"/>
  <c r="I57" i="232"/>
  <c r="I57" i="244"/>
  <c r="I57" i="238"/>
  <c r="G135" i="223"/>
  <c r="G135" i="250"/>
  <c r="G135" i="241"/>
  <c r="G135" i="235"/>
  <c r="G135" i="238"/>
  <c r="G135" i="247"/>
  <c r="G135" i="232"/>
  <c r="D82" i="223"/>
  <c r="D82" i="244"/>
  <c r="D82" i="232"/>
  <c r="D82" i="250"/>
  <c r="D82" i="247"/>
  <c r="D82" i="241"/>
  <c r="D82" i="235"/>
  <c r="D82" i="238"/>
  <c r="H60" i="223"/>
  <c r="H60" i="250"/>
  <c r="H60" i="232"/>
  <c r="H60" i="241"/>
  <c r="H60" i="247"/>
  <c r="H60" i="244"/>
  <c r="H60" i="238"/>
  <c r="H60" i="235"/>
  <c r="F49" i="247"/>
  <c r="F49" i="238"/>
  <c r="F49" i="235"/>
  <c r="F49" i="244"/>
  <c r="F49" i="232"/>
  <c r="F49" i="223"/>
  <c r="F49" i="250"/>
  <c r="F49" i="241"/>
  <c r="I109" i="250"/>
  <c r="I109" i="238"/>
  <c r="I109" i="232"/>
  <c r="I109" i="235"/>
  <c r="I109" i="241"/>
  <c r="I109" i="247"/>
  <c r="I109" i="244"/>
  <c r="G37" i="224"/>
  <c r="C108" i="251"/>
  <c r="C108" i="248"/>
  <c r="C108" i="242"/>
  <c r="C108" i="224"/>
  <c r="C108" i="245"/>
  <c r="C108" i="239"/>
  <c r="C108" i="236"/>
  <c r="C108" i="233"/>
  <c r="H112" i="245"/>
  <c r="H82" i="244"/>
  <c r="H102" i="245"/>
  <c r="H72" i="244"/>
  <c r="H49" i="245"/>
  <c r="H59" i="244"/>
  <c r="H39" i="245"/>
  <c r="H49" i="244"/>
  <c r="H29" i="245"/>
  <c r="H39" i="244"/>
  <c r="H19" i="245"/>
  <c r="H29" i="244"/>
  <c r="H165" i="244"/>
  <c r="H19" i="244"/>
  <c r="H155" i="244"/>
  <c r="H82" i="245"/>
  <c r="H145" i="244"/>
  <c r="H59" i="245"/>
  <c r="H155" i="245"/>
  <c r="H125" i="244"/>
  <c r="H165" i="245"/>
  <c r="H145" i="245"/>
  <c r="H135" i="245"/>
  <c r="H125" i="245"/>
  <c r="H135" i="244"/>
  <c r="H92" i="245"/>
  <c r="H72" i="245"/>
  <c r="H112" i="244"/>
  <c r="H102" i="244"/>
  <c r="H92" i="244"/>
  <c r="I14" i="243"/>
  <c r="D77" i="250"/>
  <c r="D93" i="223"/>
  <c r="D93" i="244"/>
  <c r="D93" i="238"/>
  <c r="D93" i="241"/>
  <c r="D93" i="235"/>
  <c r="D93" i="247"/>
  <c r="D93" i="232"/>
  <c r="D93" i="250"/>
  <c r="F15" i="251"/>
  <c r="F15" i="248"/>
  <c r="F15" i="245"/>
  <c r="F15" i="242"/>
  <c r="F15" i="239"/>
  <c r="F15" i="236"/>
  <c r="F15" i="233"/>
  <c r="F15" i="224"/>
  <c r="H47" i="223"/>
  <c r="H47" i="250"/>
  <c r="H47" i="241"/>
  <c r="H47" i="244"/>
  <c r="H47" i="235"/>
  <c r="H47" i="232"/>
  <c r="H47" i="238"/>
  <c r="H47" i="247"/>
  <c r="Y44" i="256" a="1"/>
  <c r="Y44" i="256" s="1"/>
  <c r="J44" i="256" a="1"/>
  <c r="J44" i="256" s="1"/>
  <c r="V44" i="256" a="1"/>
  <c r="V44" i="256" s="1"/>
  <c r="D48" i="256" a="1"/>
  <c r="D48" i="256" s="1"/>
  <c r="G145" i="309"/>
  <c r="J63" i="294"/>
  <c r="J52" i="294"/>
  <c r="G34" i="248"/>
  <c r="G34" i="224"/>
  <c r="G34" i="239"/>
  <c r="G34" i="242"/>
  <c r="G34" i="236"/>
  <c r="G34" i="251"/>
  <c r="G34" i="245"/>
  <c r="E54" i="242"/>
  <c r="E54" i="239"/>
  <c r="E54" i="245"/>
  <c r="E54" i="233"/>
  <c r="E54" i="248"/>
  <c r="E54" i="251"/>
  <c r="E54" i="236"/>
  <c r="E54" i="224"/>
  <c r="B134" i="224"/>
  <c r="B134" i="233"/>
  <c r="B134" i="245"/>
  <c r="B134" i="251"/>
  <c r="B134" i="248"/>
  <c r="B134" i="242"/>
  <c r="B134" i="239"/>
  <c r="B134" i="236"/>
  <c r="I134" i="223"/>
  <c r="I134" i="247"/>
  <c r="I134" i="250"/>
  <c r="I134" i="238"/>
  <c r="I134" i="232"/>
  <c r="I134" i="244"/>
  <c r="I134" i="241"/>
  <c r="F120" i="233"/>
  <c r="F120" i="248"/>
  <c r="F120" i="251"/>
  <c r="F120" i="242"/>
  <c r="F120" i="239"/>
  <c r="F120" i="236"/>
  <c r="F120" i="245"/>
  <c r="F120" i="224"/>
  <c r="G44" i="250"/>
  <c r="G44" i="241"/>
  <c r="G44" i="235"/>
  <c r="G44" i="244"/>
  <c r="G44" i="238"/>
  <c r="G44" i="247"/>
  <c r="G44" i="223"/>
  <c r="G40" i="223"/>
  <c r="G40" i="241"/>
  <c r="G40" i="250"/>
  <c r="G40" i="232"/>
  <c r="G40" i="247"/>
  <c r="G40" i="244"/>
  <c r="G40" i="235"/>
  <c r="G40" i="238"/>
  <c r="H40" i="248"/>
  <c r="H40" i="245"/>
  <c r="H40" i="239"/>
  <c r="H40" i="242"/>
  <c r="H40" i="251"/>
  <c r="H40" i="233"/>
  <c r="H40" i="236"/>
  <c r="I56" i="250"/>
  <c r="I56" i="241"/>
  <c r="I56" i="244"/>
  <c r="I56" i="247"/>
  <c r="I56" i="232"/>
  <c r="I56" i="235"/>
  <c r="I56" i="238"/>
  <c r="G133" i="223"/>
  <c r="G133" i="250"/>
  <c r="G133" i="241"/>
  <c r="G133" i="235"/>
  <c r="G133" i="244"/>
  <c r="G133" i="232"/>
  <c r="G133" i="247"/>
  <c r="G133" i="238"/>
  <c r="D34" i="250"/>
  <c r="D34" i="223"/>
  <c r="D34" i="232"/>
  <c r="D34" i="247"/>
  <c r="D34" i="241"/>
  <c r="H24" i="223"/>
  <c r="H24" i="247"/>
  <c r="H24" i="250"/>
  <c r="H24" i="235"/>
  <c r="H24" i="241"/>
  <c r="H24" i="238"/>
  <c r="H24" i="244"/>
  <c r="I47" i="247"/>
  <c r="F164" i="223"/>
  <c r="F164" i="244"/>
  <c r="F164" i="247"/>
  <c r="F164" i="250"/>
  <c r="F164" i="235"/>
  <c r="F164" i="241"/>
  <c r="F164" i="238"/>
  <c r="F164" i="232"/>
  <c r="H54" i="250"/>
  <c r="H54" i="235"/>
  <c r="H54" i="241"/>
  <c r="H54" i="247"/>
  <c r="H54" i="238"/>
  <c r="H54" i="244"/>
  <c r="H54" i="223"/>
  <c r="F45" i="250"/>
  <c r="F45" i="244"/>
  <c r="F45" i="238"/>
  <c r="F45" i="247"/>
  <c r="F45" i="241"/>
  <c r="F45" i="235"/>
  <c r="F45" i="232"/>
  <c r="F45" i="223"/>
  <c r="I77" i="242"/>
  <c r="I77" i="245"/>
  <c r="I77" i="248"/>
  <c r="I77" i="251"/>
  <c r="I77" i="239"/>
  <c r="I77" i="236"/>
  <c r="I107" i="250"/>
  <c r="I107" i="235"/>
  <c r="I107" i="247"/>
  <c r="I107" i="244"/>
  <c r="I107" i="241"/>
  <c r="I107" i="238"/>
  <c r="B163" i="232"/>
  <c r="B163" i="223"/>
  <c r="B163" i="250"/>
  <c r="B163" i="247"/>
  <c r="B163" i="238"/>
  <c r="B163" i="241"/>
  <c r="B163" i="235"/>
  <c r="B163" i="244"/>
  <c r="C121" i="247"/>
  <c r="C121" i="250"/>
  <c r="C121" i="244"/>
  <c r="C121" i="235"/>
  <c r="C121" i="241"/>
  <c r="C121" i="238"/>
  <c r="C121" i="223"/>
  <c r="C121" i="232"/>
  <c r="D54" i="250"/>
  <c r="I59" i="241"/>
  <c r="D89" i="250"/>
  <c r="D89" i="244"/>
  <c r="D89" i="223"/>
  <c r="D89" i="247"/>
  <c r="D89" i="241"/>
  <c r="D89" i="238"/>
  <c r="D89" i="232"/>
  <c r="F14" i="233"/>
  <c r="F14" i="251"/>
  <c r="F14" i="248"/>
  <c r="F14" i="236"/>
  <c r="F14" i="245"/>
  <c r="F14" i="239"/>
  <c r="F14" i="242"/>
  <c r="F14" i="224"/>
  <c r="I141" i="250"/>
  <c r="I141" i="241"/>
  <c r="I141" i="247"/>
  <c r="I141" i="244"/>
  <c r="I141" i="235"/>
  <c r="I141" i="232"/>
  <c r="I141" i="238"/>
  <c r="B135" i="250"/>
  <c r="B135" i="247"/>
  <c r="B135" i="244"/>
  <c r="B135" i="241"/>
  <c r="B135" i="238"/>
  <c r="B135" i="235"/>
  <c r="B135" i="232"/>
  <c r="B135" i="223"/>
  <c r="H122" i="224"/>
  <c r="H16" i="224"/>
  <c r="I11" i="38"/>
  <c r="I132" i="223" s="1"/>
  <c r="H69" i="224"/>
  <c r="I113" i="223"/>
  <c r="I113" i="244"/>
  <c r="I113" i="247"/>
  <c r="I113" i="235"/>
  <c r="I113" i="241"/>
  <c r="I113" i="250"/>
  <c r="I113" i="238"/>
  <c r="H35" i="251"/>
  <c r="H35" i="236"/>
  <c r="H35" i="248"/>
  <c r="H35" i="245"/>
  <c r="H35" i="242"/>
  <c r="H35" i="239"/>
  <c r="H35" i="233"/>
  <c r="D145" i="309"/>
  <c r="G52" i="294"/>
  <c r="G63" i="294"/>
  <c r="G40" i="242"/>
  <c r="G40" i="251"/>
  <c r="G40" i="248"/>
  <c r="G40" i="245"/>
  <c r="G40" i="233"/>
  <c r="G40" i="236"/>
  <c r="G40" i="239"/>
  <c r="G40" i="224"/>
  <c r="G80" i="251"/>
  <c r="G80" i="245"/>
  <c r="G80" i="242"/>
  <c r="G80" i="248"/>
  <c r="G80" i="236"/>
  <c r="G80" i="233"/>
  <c r="G80" i="239"/>
  <c r="E60" i="245"/>
  <c r="E60" i="224"/>
  <c r="E60" i="251"/>
  <c r="E60" i="248"/>
  <c r="E60" i="242"/>
  <c r="E60" i="236"/>
  <c r="E60" i="239"/>
  <c r="E60" i="233"/>
  <c r="B132" i="224"/>
  <c r="B132" i="245"/>
  <c r="B132" i="242"/>
  <c r="B132" i="236"/>
  <c r="B132" i="239"/>
  <c r="B132" i="233"/>
  <c r="B132" i="251"/>
  <c r="B132" i="248"/>
  <c r="I133" i="250"/>
  <c r="I133" i="244"/>
  <c r="I133" i="241"/>
  <c r="I133" i="235"/>
  <c r="I133" i="232"/>
  <c r="I133" i="238"/>
  <c r="D77" i="238"/>
  <c r="F126" i="233"/>
  <c r="F126" i="224"/>
  <c r="F126" i="251"/>
  <c r="F126" i="248"/>
  <c r="F126" i="242"/>
  <c r="F126" i="239"/>
  <c r="F126" i="236"/>
  <c r="F126" i="245"/>
  <c r="H80" i="251"/>
  <c r="H80" i="236"/>
  <c r="H80" i="242"/>
  <c r="H80" i="245"/>
  <c r="H80" i="239"/>
  <c r="H80" i="248"/>
  <c r="H80" i="233"/>
  <c r="D17" i="256"/>
  <c r="D14" i="256"/>
  <c r="F21" i="34" s="1"/>
  <c r="D15" i="256"/>
  <c r="F39" i="34" s="1"/>
  <c r="D16" i="256"/>
  <c r="F56" i="34" s="1"/>
  <c r="G34" i="235"/>
  <c r="G34" i="244"/>
  <c r="G34" i="238"/>
  <c r="G34" i="223"/>
  <c r="G34" i="250"/>
  <c r="G34" i="241"/>
  <c r="G34" i="247"/>
  <c r="I54" i="238"/>
  <c r="I54" i="235"/>
  <c r="I54" i="247"/>
  <c r="I54" i="244"/>
  <c r="I54" i="241"/>
  <c r="I54" i="250"/>
  <c r="G136" i="223"/>
  <c r="G136" i="244"/>
  <c r="G136" i="250"/>
  <c r="G136" i="232"/>
  <c r="G136" i="247"/>
  <c r="G136" i="238"/>
  <c r="G136" i="235"/>
  <c r="G136" i="241"/>
  <c r="D37" i="250"/>
  <c r="D37" i="247"/>
  <c r="D37" i="244"/>
  <c r="D37" i="241"/>
  <c r="D37" i="238"/>
  <c r="D37" i="235"/>
  <c r="D37" i="223"/>
  <c r="D37" i="232"/>
  <c r="H28" i="223"/>
  <c r="H28" i="250"/>
  <c r="H28" i="232"/>
  <c r="H28" i="247"/>
  <c r="H28" i="244"/>
  <c r="H28" i="241"/>
  <c r="H28" i="238"/>
  <c r="H28" i="235"/>
  <c r="B47" i="250"/>
  <c r="B47" i="247"/>
  <c r="B47" i="244"/>
  <c r="B47" i="238"/>
  <c r="B47" i="241"/>
  <c r="B47" i="232"/>
  <c r="B47" i="235"/>
  <c r="B47" i="223"/>
  <c r="I155" i="223"/>
  <c r="F166" i="223"/>
  <c r="F166" i="247"/>
  <c r="F166" i="244"/>
  <c r="F166" i="250"/>
  <c r="F166" i="241"/>
  <c r="F166" i="235"/>
  <c r="F166" i="232"/>
  <c r="F166" i="238"/>
  <c r="H58" i="223"/>
  <c r="H58" i="247"/>
  <c r="H58" i="244"/>
  <c r="H58" i="232"/>
  <c r="H58" i="238"/>
  <c r="H58" i="241"/>
  <c r="H58" i="250"/>
  <c r="H58" i="235"/>
  <c r="F44" i="244"/>
  <c r="F44" i="238"/>
  <c r="F44" i="247"/>
  <c r="F44" i="235"/>
  <c r="F44" i="241"/>
  <c r="F44" i="250"/>
  <c r="F44" i="232"/>
  <c r="F44" i="223"/>
  <c r="I80" i="242"/>
  <c r="I80" i="236"/>
  <c r="I80" i="251"/>
  <c r="I80" i="245"/>
  <c r="I80" i="233"/>
  <c r="I80" i="239"/>
  <c r="H161" i="251"/>
  <c r="H161" i="236"/>
  <c r="H161" i="242"/>
  <c r="H161" i="233"/>
  <c r="H161" i="239"/>
  <c r="H161" i="248"/>
  <c r="H161" i="245"/>
  <c r="E47" i="223"/>
  <c r="E47" i="247"/>
  <c r="E47" i="250"/>
  <c r="E47" i="235"/>
  <c r="E47" i="238"/>
  <c r="E47" i="241"/>
  <c r="E47" i="244"/>
  <c r="E47" i="232"/>
  <c r="B160" i="223"/>
  <c r="B160" i="244"/>
  <c r="B160" i="238"/>
  <c r="B160" i="241"/>
  <c r="B160" i="235"/>
  <c r="B160" i="232"/>
  <c r="B160" i="250"/>
  <c r="B160" i="247"/>
  <c r="H37" i="223"/>
  <c r="H37" i="250"/>
  <c r="H37" i="241"/>
  <c r="H37" i="244"/>
  <c r="H37" i="238"/>
  <c r="H37" i="235"/>
  <c r="H37" i="232"/>
  <c r="H37" i="247"/>
  <c r="H97" i="233"/>
  <c r="H97" i="232"/>
  <c r="H140" i="232"/>
  <c r="H140" i="233"/>
  <c r="H150" i="232"/>
  <c r="H160" i="233"/>
  <c r="H160" i="232"/>
  <c r="H87" i="233"/>
  <c r="H54" i="232"/>
  <c r="H34" i="233"/>
  <c r="H44" i="233"/>
  <c r="H54" i="233"/>
  <c r="H34" i="232"/>
  <c r="H44" i="232"/>
  <c r="H14" i="232"/>
  <c r="H24" i="232"/>
  <c r="H130" i="233"/>
  <c r="H120" i="233"/>
  <c r="H77" i="233"/>
  <c r="H67" i="233"/>
  <c r="H24" i="233"/>
  <c r="H120" i="232"/>
  <c r="H14" i="233"/>
  <c r="I9" i="231"/>
  <c r="H77" i="232"/>
  <c r="H130" i="232"/>
  <c r="H67" i="232"/>
  <c r="H150" i="233"/>
  <c r="H107" i="233"/>
  <c r="H87" i="232"/>
  <c r="H107" i="232"/>
  <c r="D87" i="241"/>
  <c r="D87" i="247"/>
  <c r="D87" i="232"/>
  <c r="D87" i="223"/>
  <c r="C125" i="251"/>
  <c r="C125" i="248"/>
  <c r="C125" i="242"/>
  <c r="C125" i="245"/>
  <c r="C125" i="233"/>
  <c r="C125" i="239"/>
  <c r="C125" i="236"/>
  <c r="C125" i="224"/>
  <c r="I126" i="223"/>
  <c r="I82" i="223"/>
  <c r="K15" i="111"/>
  <c r="K14" i="111"/>
  <c r="K24" i="111"/>
  <c r="F20" i="233"/>
  <c r="F20" i="224"/>
  <c r="F20" i="251"/>
  <c r="F20" i="248"/>
  <c r="F20" i="242"/>
  <c r="F20" i="236"/>
  <c r="F20" i="245"/>
  <c r="F20" i="239"/>
  <c r="D77" i="223"/>
  <c r="D77" i="241"/>
  <c r="D77" i="247"/>
  <c r="D77" i="232"/>
  <c r="E140" i="250"/>
  <c r="E140" i="232"/>
  <c r="E140" i="241"/>
  <c r="E140" i="235"/>
  <c r="E140" i="223"/>
  <c r="E140" i="244"/>
  <c r="E140" i="247"/>
  <c r="E140" i="238"/>
  <c r="F108" i="223"/>
  <c r="F108" i="250"/>
  <c r="F108" i="244"/>
  <c r="F108" i="247"/>
  <c r="F108" i="241"/>
  <c r="F108" i="238"/>
  <c r="F108" i="235"/>
  <c r="F108" i="232"/>
  <c r="C145" i="309"/>
  <c r="F52" i="294"/>
  <c r="F63" i="294"/>
  <c r="E58" i="233"/>
  <c r="E58" i="224"/>
  <c r="E58" i="251"/>
  <c r="E58" i="248"/>
  <c r="E58" i="245"/>
  <c r="E58" i="242"/>
  <c r="E58" i="239"/>
  <c r="E58" i="236"/>
  <c r="B130" i="224"/>
  <c r="B130" i="245"/>
  <c r="B130" i="242"/>
  <c r="B130" i="239"/>
  <c r="B130" i="236"/>
  <c r="B130" i="233"/>
  <c r="B130" i="248"/>
  <c r="B130" i="251"/>
  <c r="I130" i="223"/>
  <c r="I130" i="250"/>
  <c r="I130" i="244"/>
  <c r="I130" i="241"/>
  <c r="I130" i="247"/>
  <c r="I130" i="235"/>
  <c r="I130" i="238"/>
  <c r="L26" i="256"/>
  <c r="L13" i="256" s="1"/>
  <c r="G14" i="106" s="1"/>
  <c r="H14" i="106" s="1"/>
  <c r="I14" i="106" s="1"/>
  <c r="J14" i="106" s="1"/>
  <c r="K14" i="106" s="1"/>
  <c r="L14" i="106" s="1"/>
  <c r="M14" i="106" s="1"/>
  <c r="H77" i="251"/>
  <c r="H77" i="239"/>
  <c r="H77" i="236"/>
  <c r="H77" i="242"/>
  <c r="H77" i="248"/>
  <c r="H77" i="224"/>
  <c r="H77" i="245"/>
  <c r="G134" i="223"/>
  <c r="G134" i="250"/>
  <c r="G134" i="232"/>
  <c r="G134" i="247"/>
  <c r="G134" i="238"/>
  <c r="G134" i="244"/>
  <c r="G134" i="241"/>
  <c r="G134" i="235"/>
  <c r="F151" i="223"/>
  <c r="F151" i="250"/>
  <c r="F151" i="247"/>
  <c r="F151" i="241"/>
  <c r="F151" i="235"/>
  <c r="F151" i="244"/>
  <c r="F151" i="238"/>
  <c r="F151" i="232"/>
  <c r="D40" i="223"/>
  <c r="D40" i="238"/>
  <c r="D40" i="241"/>
  <c r="D40" i="244"/>
  <c r="D40" i="235"/>
  <c r="D40" i="232"/>
  <c r="D40" i="247"/>
  <c r="D40" i="250"/>
  <c r="H27" i="223"/>
  <c r="H27" i="250"/>
  <c r="H27" i="244"/>
  <c r="H27" i="241"/>
  <c r="H27" i="238"/>
  <c r="H27" i="235"/>
  <c r="H27" i="232"/>
  <c r="H27" i="247"/>
  <c r="B45" i="250"/>
  <c r="B45" i="247"/>
  <c r="B45" i="244"/>
  <c r="B45" i="238"/>
  <c r="B45" i="232"/>
  <c r="B45" i="235"/>
  <c r="B45" i="241"/>
  <c r="B45" i="223"/>
  <c r="B93" i="223"/>
  <c r="B93" i="238"/>
  <c r="B93" i="241"/>
  <c r="B93" i="235"/>
  <c r="B93" i="232"/>
  <c r="B93" i="250"/>
  <c r="B93" i="247"/>
  <c r="B93" i="244"/>
  <c r="F165" i="244"/>
  <c r="F165" i="241"/>
  <c r="F165" i="247"/>
  <c r="F165" i="235"/>
  <c r="F165" i="238"/>
  <c r="F165" i="232"/>
  <c r="F165" i="250"/>
  <c r="F165" i="223"/>
  <c r="H59" i="223"/>
  <c r="H59" i="235"/>
  <c r="H59" i="247"/>
  <c r="H59" i="238"/>
  <c r="H59" i="241"/>
  <c r="H59" i="232"/>
  <c r="G164" i="223"/>
  <c r="G164" i="250"/>
  <c r="G164" i="232"/>
  <c r="G164" i="244"/>
  <c r="G164" i="238"/>
  <c r="G164" i="247"/>
  <c r="G164" i="235"/>
  <c r="G164" i="241"/>
  <c r="E50" i="238"/>
  <c r="E50" i="232"/>
  <c r="E50" i="223"/>
  <c r="E50" i="241"/>
  <c r="E50" i="250"/>
  <c r="E50" i="247"/>
  <c r="E50" i="244"/>
  <c r="E50" i="235"/>
  <c r="B165" i="232"/>
  <c r="B165" i="241"/>
  <c r="B165" i="250"/>
  <c r="B165" i="247"/>
  <c r="B165" i="244"/>
  <c r="B165" i="238"/>
  <c r="B165" i="235"/>
  <c r="B165" i="223"/>
  <c r="H40" i="223"/>
  <c r="H40" i="244"/>
  <c r="H40" i="247"/>
  <c r="H40" i="250"/>
  <c r="H40" i="241"/>
  <c r="H40" i="238"/>
  <c r="H40" i="235"/>
  <c r="H40" i="232"/>
  <c r="H141" i="224"/>
  <c r="H108" i="224"/>
  <c r="H55" i="224"/>
  <c r="H161" i="224"/>
  <c r="H88" i="224"/>
  <c r="H15" i="224"/>
  <c r="H45" i="224"/>
  <c r="H68" i="224"/>
  <c r="H121" i="224"/>
  <c r="H98" i="224"/>
  <c r="I10" i="38"/>
  <c r="I45" i="223" s="1"/>
  <c r="H151" i="224"/>
  <c r="H35" i="224"/>
  <c r="B79" i="224"/>
  <c r="B79" i="251"/>
  <c r="B79" i="233"/>
  <c r="B79" i="248"/>
  <c r="B79" i="236"/>
  <c r="B79" i="245"/>
  <c r="B79" i="242"/>
  <c r="B79" i="239"/>
  <c r="G49" i="244"/>
  <c r="S15" i="256"/>
  <c r="E39" i="160" s="1"/>
  <c r="S17" i="256"/>
  <c r="S14" i="256"/>
  <c r="E21" i="160" s="1"/>
  <c r="S16" i="256"/>
  <c r="E56" i="160" s="1"/>
  <c r="C123" i="233"/>
  <c r="C123" i="236"/>
  <c r="C123" i="239"/>
  <c r="C123" i="245"/>
  <c r="C123" i="251"/>
  <c r="C123" i="224"/>
  <c r="C123" i="242"/>
  <c r="C123" i="248"/>
  <c r="H161" i="223"/>
  <c r="H161" i="250"/>
  <c r="H161" i="235"/>
  <c r="H161" i="241"/>
  <c r="H161" i="247"/>
  <c r="H161" i="238"/>
  <c r="H161" i="232"/>
  <c r="H161" i="244"/>
  <c r="E141" i="223"/>
  <c r="E141" i="244"/>
  <c r="E141" i="238"/>
  <c r="E141" i="241"/>
  <c r="E141" i="235"/>
  <c r="E141" i="232"/>
  <c r="E141" i="247"/>
  <c r="E141" i="250"/>
  <c r="F35" i="247"/>
  <c r="F35" i="244"/>
  <c r="F35" i="241"/>
  <c r="F35" i="232"/>
  <c r="F35" i="238"/>
  <c r="F35" i="250"/>
  <c r="F35" i="235"/>
  <c r="F35" i="223"/>
  <c r="B134" i="244"/>
  <c r="B134" i="238"/>
  <c r="B134" i="241"/>
  <c r="B134" i="235"/>
  <c r="B134" i="223"/>
  <c r="B134" i="232"/>
  <c r="B134" i="250"/>
  <c r="B134" i="247"/>
  <c r="D91" i="238"/>
  <c r="F145" i="309"/>
  <c r="I52" i="294"/>
  <c r="I63" i="294"/>
  <c r="I136" i="223"/>
  <c r="I136" i="241"/>
  <c r="I136" i="244"/>
  <c r="I136" i="250"/>
  <c r="I136" i="247"/>
  <c r="I136" i="235"/>
  <c r="I136" i="238"/>
  <c r="O26" i="256"/>
  <c r="O13" i="256" s="1"/>
  <c r="G19" i="121" s="1"/>
  <c r="H19" i="121" s="1"/>
  <c r="I19" i="121" s="1"/>
  <c r="J19" i="121" s="1"/>
  <c r="K19" i="121" s="1"/>
  <c r="L19" i="121" s="1"/>
  <c r="M19" i="121" s="1"/>
  <c r="F122" i="251"/>
  <c r="F122" i="224"/>
  <c r="F122" i="248"/>
  <c r="F122" i="242"/>
  <c r="F122" i="245"/>
  <c r="F122" i="239"/>
  <c r="F122" i="236"/>
  <c r="F122" i="233"/>
  <c r="B151" i="236"/>
  <c r="B151" i="224"/>
  <c r="B151" i="242"/>
  <c r="B151" i="239"/>
  <c r="B151" i="233"/>
  <c r="B151" i="251"/>
  <c r="B151" i="248"/>
  <c r="B151" i="245"/>
  <c r="F156" i="223"/>
  <c r="F156" i="250"/>
  <c r="F156" i="247"/>
  <c r="F156" i="244"/>
  <c r="F156" i="241"/>
  <c r="F156" i="235"/>
  <c r="F156" i="232"/>
  <c r="F156" i="238"/>
  <c r="D35" i="223"/>
  <c r="D35" i="250"/>
  <c r="D35" i="232"/>
  <c r="D35" i="247"/>
  <c r="D35" i="244"/>
  <c r="D35" i="238"/>
  <c r="D35" i="235"/>
  <c r="D35" i="241"/>
  <c r="H30" i="223"/>
  <c r="H30" i="244"/>
  <c r="H30" i="247"/>
  <c r="H30" i="250"/>
  <c r="H30" i="241"/>
  <c r="H30" i="238"/>
  <c r="H30" i="235"/>
  <c r="H30" i="232"/>
  <c r="B44" i="223"/>
  <c r="B44" i="250"/>
  <c r="B44" i="247"/>
  <c r="B44" i="244"/>
  <c r="B44" i="235"/>
  <c r="B44" i="232"/>
  <c r="B44" i="241"/>
  <c r="B44" i="238"/>
  <c r="I57" i="247"/>
  <c r="H151" i="223"/>
  <c r="H151" i="250"/>
  <c r="H151" i="235"/>
  <c r="H151" i="241"/>
  <c r="H151" i="247"/>
  <c r="H151" i="238"/>
  <c r="H151" i="244"/>
  <c r="H151" i="232"/>
  <c r="B90" i="250"/>
  <c r="B90" i="247"/>
  <c r="B90" i="244"/>
  <c r="B90" i="238"/>
  <c r="B90" i="223"/>
  <c r="B90" i="241"/>
  <c r="B90" i="235"/>
  <c r="B90" i="232"/>
  <c r="F161" i="223"/>
  <c r="F161" i="250"/>
  <c r="F161" i="247"/>
  <c r="F161" i="244"/>
  <c r="F161" i="241"/>
  <c r="F161" i="232"/>
  <c r="F161" i="238"/>
  <c r="F161" i="235"/>
  <c r="D58" i="223"/>
  <c r="D58" i="250"/>
  <c r="D58" i="244"/>
  <c r="D58" i="238"/>
  <c r="D58" i="235"/>
  <c r="D58" i="247"/>
  <c r="D58" i="241"/>
  <c r="D58" i="232"/>
  <c r="G166" i="223"/>
  <c r="G166" i="247"/>
  <c r="G166" i="232"/>
  <c r="G166" i="241"/>
  <c r="G166" i="244"/>
  <c r="G166" i="235"/>
  <c r="G166" i="238"/>
  <c r="G166" i="250"/>
  <c r="F39" i="224"/>
  <c r="F39" i="251"/>
  <c r="F39" i="245"/>
  <c r="F39" i="248"/>
  <c r="F39" i="242"/>
  <c r="F39" i="239"/>
  <c r="F39" i="236"/>
  <c r="F39" i="233"/>
  <c r="I82" i="236"/>
  <c r="I82" i="248"/>
  <c r="I82" i="239"/>
  <c r="H165" i="236"/>
  <c r="H165" i="239"/>
  <c r="H165" i="248"/>
  <c r="H165" i="242"/>
  <c r="H165" i="233"/>
  <c r="D77" i="244"/>
  <c r="E49" i="247"/>
  <c r="E49" i="250"/>
  <c r="E49" i="244"/>
  <c r="E49" i="241"/>
  <c r="E49" i="238"/>
  <c r="E49" i="235"/>
  <c r="E49" i="223"/>
  <c r="E49" i="232"/>
  <c r="B162" i="247"/>
  <c r="B162" i="250"/>
  <c r="B162" i="244"/>
  <c r="B162" i="238"/>
  <c r="B162" i="241"/>
  <c r="B162" i="232"/>
  <c r="B162" i="223"/>
  <c r="B162" i="235"/>
  <c r="H39" i="223"/>
  <c r="H39" i="235"/>
  <c r="H39" i="247"/>
  <c r="H39" i="238"/>
  <c r="H39" i="241"/>
  <c r="H39" i="232"/>
  <c r="H143" i="224"/>
  <c r="H47" i="224"/>
  <c r="H100" i="224"/>
  <c r="H133" i="224"/>
  <c r="H153" i="224"/>
  <c r="H27" i="224"/>
  <c r="H37" i="224"/>
  <c r="H80" i="224"/>
  <c r="H90" i="224"/>
  <c r="I12" i="38"/>
  <c r="I133" i="223" s="1"/>
  <c r="B77" i="224"/>
  <c r="B77" i="251"/>
  <c r="B77" i="245"/>
  <c r="B77" i="248"/>
  <c r="B77" i="242"/>
  <c r="B77" i="236"/>
  <c r="B77" i="239"/>
  <c r="B77" i="233"/>
  <c r="G44" i="232"/>
  <c r="H165" i="251"/>
  <c r="H88" i="223"/>
  <c r="C121" i="251"/>
  <c r="C121" i="248"/>
  <c r="C121" i="242"/>
  <c r="C121" i="245"/>
  <c r="C121" i="236"/>
  <c r="C121" i="239"/>
  <c r="C121" i="233"/>
  <c r="C121" i="224"/>
  <c r="H166" i="223"/>
  <c r="H166" i="244"/>
  <c r="H166" i="247"/>
  <c r="H166" i="250"/>
  <c r="H166" i="241"/>
  <c r="H166" i="235"/>
  <c r="H166" i="238"/>
  <c r="H166" i="232"/>
  <c r="F16" i="248"/>
  <c r="F16" i="251"/>
  <c r="F16" i="242"/>
  <c r="F16" i="239"/>
  <c r="F16" i="245"/>
  <c r="F16" i="236"/>
  <c r="F16" i="233"/>
  <c r="F16" i="224"/>
  <c r="C56" i="250"/>
  <c r="C56" i="241"/>
  <c r="C56" i="244"/>
  <c r="C56" i="232"/>
  <c r="C56" i="223"/>
  <c r="C56" i="235"/>
  <c r="C56" i="238"/>
  <c r="C56" i="247"/>
  <c r="C111" i="248"/>
  <c r="C111" i="233"/>
  <c r="C111" i="251"/>
  <c r="C111" i="236"/>
  <c r="C111" i="239"/>
  <c r="C111" i="242"/>
  <c r="C111" i="245"/>
  <c r="C111" i="224"/>
  <c r="B132" i="244"/>
  <c r="B132" i="241"/>
  <c r="B132" i="238"/>
  <c r="B132" i="235"/>
  <c r="B132" i="223"/>
  <c r="B132" i="232"/>
  <c r="B132" i="250"/>
  <c r="B132" i="247"/>
  <c r="E145" i="309"/>
  <c r="H52" i="294"/>
  <c r="H63" i="294"/>
  <c r="F133" i="223"/>
  <c r="F133" i="247"/>
  <c r="F133" i="250"/>
  <c r="F133" i="241"/>
  <c r="F133" i="238"/>
  <c r="F133" i="235"/>
  <c r="F133" i="232"/>
  <c r="F133" i="244"/>
  <c r="R26" i="256"/>
  <c r="R13" i="256" s="1"/>
  <c r="G19" i="159" s="1"/>
  <c r="H19" i="159" s="1"/>
  <c r="I19" i="159" s="1"/>
  <c r="J19" i="159" s="1"/>
  <c r="K19" i="159" s="1"/>
  <c r="L19" i="159" s="1"/>
  <c r="M19" i="159" s="1"/>
  <c r="H82" i="236"/>
  <c r="H82" i="248"/>
  <c r="H82" i="239"/>
  <c r="H82" i="242"/>
  <c r="H82" i="233"/>
  <c r="B155" i="224"/>
  <c r="B155" i="239"/>
  <c r="B155" i="236"/>
  <c r="B155" i="233"/>
  <c r="B155" i="251"/>
  <c r="B155" i="245"/>
  <c r="B155" i="248"/>
  <c r="B155" i="242"/>
  <c r="F153" i="223"/>
  <c r="F153" i="247"/>
  <c r="F153" i="250"/>
  <c r="F153" i="241"/>
  <c r="F153" i="244"/>
  <c r="F153" i="238"/>
  <c r="F153" i="235"/>
  <c r="F153" i="232"/>
  <c r="D39" i="223"/>
  <c r="D39" i="244"/>
  <c r="D39" i="232"/>
  <c r="D39" i="247"/>
  <c r="D39" i="241"/>
  <c r="D39" i="238"/>
  <c r="D39" i="235"/>
  <c r="D39" i="250"/>
  <c r="H29" i="223"/>
  <c r="H29" i="235"/>
  <c r="H29" i="247"/>
  <c r="H29" i="238"/>
  <c r="H29" i="232"/>
  <c r="H29" i="241"/>
  <c r="G92" i="223"/>
  <c r="G92" i="241"/>
  <c r="G92" i="250"/>
  <c r="G92" i="238"/>
  <c r="G92" i="247"/>
  <c r="G92" i="232"/>
  <c r="G92" i="235"/>
  <c r="B50" i="250"/>
  <c r="B50" i="247"/>
  <c r="B50" i="244"/>
  <c r="B50" i="241"/>
  <c r="B50" i="238"/>
  <c r="B50" i="232"/>
  <c r="B50" i="223"/>
  <c r="B50" i="235"/>
  <c r="I29" i="223"/>
  <c r="H156" i="223"/>
  <c r="H156" i="244"/>
  <c r="H156" i="247"/>
  <c r="H156" i="250"/>
  <c r="H156" i="232"/>
  <c r="H156" i="241"/>
  <c r="H156" i="235"/>
  <c r="H156" i="238"/>
  <c r="B89" i="250"/>
  <c r="B89" i="247"/>
  <c r="B89" i="244"/>
  <c r="B89" i="232"/>
  <c r="B89" i="238"/>
  <c r="B89" i="241"/>
  <c r="B89" i="235"/>
  <c r="B89" i="223"/>
  <c r="F160" i="250"/>
  <c r="F160" i="241"/>
  <c r="F160" i="247"/>
  <c r="F160" i="244"/>
  <c r="F160" i="238"/>
  <c r="F160" i="235"/>
  <c r="F160" i="223"/>
  <c r="F160" i="232"/>
  <c r="D55" i="223"/>
  <c r="D55" i="232"/>
  <c r="D55" i="250"/>
  <c r="D55" i="247"/>
  <c r="D55" i="244"/>
  <c r="D55" i="238"/>
  <c r="D55" i="235"/>
  <c r="D55" i="241"/>
  <c r="G165" i="223"/>
  <c r="G165" i="250"/>
  <c r="G165" i="238"/>
  <c r="G165" i="241"/>
  <c r="G165" i="235"/>
  <c r="G165" i="247"/>
  <c r="G165" i="232"/>
  <c r="F37" i="245"/>
  <c r="F37" i="224"/>
  <c r="F37" i="251"/>
  <c r="F37" i="242"/>
  <c r="F37" i="248"/>
  <c r="F37" i="239"/>
  <c r="F37" i="233"/>
  <c r="F37" i="236"/>
  <c r="I83" i="245"/>
  <c r="I83" i="248"/>
  <c r="I83" i="251"/>
  <c r="I83" i="242"/>
  <c r="I83" i="236"/>
  <c r="I83" i="239"/>
  <c r="H160" i="245"/>
  <c r="H160" i="242"/>
  <c r="H160" i="239"/>
  <c r="H160" i="251"/>
  <c r="H160" i="248"/>
  <c r="H160" i="224"/>
  <c r="H160" i="236"/>
  <c r="E45" i="238"/>
  <c r="E45" i="235"/>
  <c r="E45" i="223"/>
  <c r="E45" i="232"/>
  <c r="E45" i="250"/>
  <c r="E45" i="244"/>
  <c r="E45" i="247"/>
  <c r="E45" i="241"/>
  <c r="B161" i="235"/>
  <c r="B161" i="223"/>
  <c r="B161" i="232"/>
  <c r="B161" i="238"/>
  <c r="B161" i="247"/>
  <c r="B161" i="244"/>
  <c r="B161" i="250"/>
  <c r="B161" i="241"/>
  <c r="H35" i="223"/>
  <c r="H35" i="250"/>
  <c r="H35" i="235"/>
  <c r="H35" i="247"/>
  <c r="H35" i="238"/>
  <c r="H35" i="241"/>
  <c r="H35" i="232"/>
  <c r="H35" i="244"/>
  <c r="B81" i="224"/>
  <c r="B81" i="236"/>
  <c r="B81" i="233"/>
  <c r="B81" i="251"/>
  <c r="B81" i="248"/>
  <c r="B81" i="245"/>
  <c r="B81" i="242"/>
  <c r="B81" i="239"/>
  <c r="H29" i="250"/>
  <c r="C120" i="251"/>
  <c r="C120" i="224"/>
  <c r="C120" i="248"/>
  <c r="C120" i="242"/>
  <c r="C120" i="245"/>
  <c r="C120" i="239"/>
  <c r="C120" i="236"/>
  <c r="C120" i="233"/>
  <c r="H165" i="223"/>
  <c r="H165" i="247"/>
  <c r="H165" i="235"/>
  <c r="H165" i="238"/>
  <c r="H165" i="232"/>
  <c r="H165" i="241"/>
  <c r="I146" i="223"/>
  <c r="I146" i="244"/>
  <c r="I146" i="241"/>
  <c r="I146" i="247"/>
  <c r="I146" i="250"/>
  <c r="I146" i="238"/>
  <c r="I146" i="235"/>
  <c r="F34" i="250"/>
  <c r="F34" i="238"/>
  <c r="F34" i="247"/>
  <c r="F34" i="235"/>
  <c r="F34" i="241"/>
  <c r="F34" i="244"/>
  <c r="F34" i="232"/>
  <c r="F34" i="223"/>
  <c r="H49" i="223"/>
  <c r="H49" i="235"/>
  <c r="H49" i="247"/>
  <c r="H49" i="238"/>
  <c r="H49" i="232"/>
  <c r="H49" i="241"/>
  <c r="G50" i="223"/>
  <c r="G50" i="241"/>
  <c r="G50" i="250"/>
  <c r="G50" i="232"/>
  <c r="G50" i="244"/>
  <c r="G50" i="247"/>
  <c r="G50" i="238"/>
  <c r="G50" i="235"/>
  <c r="F111" i="247"/>
  <c r="F111" i="244"/>
  <c r="F111" i="250"/>
  <c r="F111" i="241"/>
  <c r="F111" i="238"/>
  <c r="F111" i="232"/>
  <c r="F111" i="235"/>
  <c r="F111" i="223"/>
  <c r="I45" i="250"/>
  <c r="I45" i="235"/>
  <c r="I45" i="244"/>
  <c r="I45" i="241"/>
  <c r="I45" i="238"/>
  <c r="I45" i="247"/>
  <c r="I45" i="232"/>
  <c r="I134" i="235"/>
  <c r="F135" i="223"/>
  <c r="F135" i="250"/>
  <c r="F135" i="244"/>
  <c r="F135" i="247"/>
  <c r="F135" i="235"/>
  <c r="F135" i="238"/>
  <c r="F135" i="232"/>
  <c r="F135" i="241"/>
  <c r="H83" i="251"/>
  <c r="H83" i="245"/>
  <c r="H83" i="248"/>
  <c r="H83" i="242"/>
  <c r="H83" i="239"/>
  <c r="H83" i="236"/>
  <c r="H83" i="233"/>
  <c r="B153" i="224"/>
  <c r="B153" i="248"/>
  <c r="B153" i="245"/>
  <c r="B153" i="242"/>
  <c r="B153" i="233"/>
  <c r="B153" i="236"/>
  <c r="B153" i="239"/>
  <c r="B153" i="251"/>
  <c r="H39" i="224"/>
  <c r="F155" i="223"/>
  <c r="F155" i="250"/>
  <c r="F155" i="241"/>
  <c r="F155" i="247"/>
  <c r="F155" i="244"/>
  <c r="F155" i="238"/>
  <c r="F155" i="232"/>
  <c r="F155" i="235"/>
  <c r="D36" i="250"/>
  <c r="D36" i="232"/>
  <c r="D36" i="235"/>
  <c r="D36" i="223"/>
  <c r="D36" i="238"/>
  <c r="D36" i="247"/>
  <c r="D36" i="241"/>
  <c r="D36" i="244"/>
  <c r="C58" i="247"/>
  <c r="C58" i="250"/>
  <c r="C58" i="244"/>
  <c r="C58" i="241"/>
  <c r="C58" i="232"/>
  <c r="C58" i="235"/>
  <c r="C58" i="238"/>
  <c r="C58" i="223"/>
  <c r="G88" i="223"/>
  <c r="G88" i="250"/>
  <c r="G88" i="244"/>
  <c r="G88" i="241"/>
  <c r="G88" i="247"/>
  <c r="G88" i="235"/>
  <c r="G88" i="232"/>
  <c r="G88" i="238"/>
  <c r="B48" i="247"/>
  <c r="B48" i="244"/>
  <c r="B48" i="241"/>
  <c r="B48" i="235"/>
  <c r="B48" i="238"/>
  <c r="B48" i="232"/>
  <c r="B48" i="250"/>
  <c r="B48" i="223"/>
  <c r="H153" i="223"/>
  <c r="H153" i="250"/>
  <c r="H153" i="244"/>
  <c r="H153" i="235"/>
  <c r="H153" i="241"/>
  <c r="H153" i="232"/>
  <c r="H153" i="238"/>
  <c r="H153" i="247"/>
  <c r="B92" i="223"/>
  <c r="B92" i="247"/>
  <c r="B92" i="250"/>
  <c r="B92" i="244"/>
  <c r="B92" i="238"/>
  <c r="B92" i="235"/>
  <c r="B92" i="241"/>
  <c r="B92" i="232"/>
  <c r="D60" i="223"/>
  <c r="D60" i="250"/>
  <c r="D60" i="238"/>
  <c r="D60" i="241"/>
  <c r="D60" i="244"/>
  <c r="D60" i="235"/>
  <c r="D60" i="247"/>
  <c r="D60" i="232"/>
  <c r="G161" i="223"/>
  <c r="G161" i="250"/>
  <c r="G161" i="235"/>
  <c r="G161" i="244"/>
  <c r="G161" i="238"/>
  <c r="G161" i="247"/>
  <c r="G161" i="241"/>
  <c r="G161" i="232"/>
  <c r="F35" i="251"/>
  <c r="F35" i="245"/>
  <c r="F35" i="248"/>
  <c r="F35" i="224"/>
  <c r="F35" i="242"/>
  <c r="F35" i="239"/>
  <c r="F35" i="233"/>
  <c r="F35" i="236"/>
  <c r="I81" i="251"/>
  <c r="I81" i="233"/>
  <c r="I81" i="245"/>
  <c r="I81" i="239"/>
  <c r="I81" i="248"/>
  <c r="I81" i="242"/>
  <c r="H166" i="248"/>
  <c r="H166" i="245"/>
  <c r="H166" i="251"/>
  <c r="H166" i="242"/>
  <c r="H166" i="236"/>
  <c r="H166" i="233"/>
  <c r="H166" i="239"/>
  <c r="E44" i="250"/>
  <c r="E44" i="247"/>
  <c r="E44" i="238"/>
  <c r="E44" i="223"/>
  <c r="E44" i="241"/>
  <c r="E44" i="232"/>
  <c r="E44" i="235"/>
  <c r="E44" i="244"/>
  <c r="B166" i="250"/>
  <c r="B166" i="247"/>
  <c r="B166" i="244"/>
  <c r="B166" i="241"/>
  <c r="B166" i="235"/>
  <c r="B166" i="232"/>
  <c r="B166" i="238"/>
  <c r="B166" i="223"/>
  <c r="H34" i="250"/>
  <c r="H34" i="247"/>
  <c r="H34" i="223"/>
  <c r="H34" i="241"/>
  <c r="H34" i="238"/>
  <c r="H34" i="235"/>
  <c r="H34" i="244"/>
  <c r="I81" i="224"/>
  <c r="B83" i="224"/>
  <c r="B83" i="251"/>
  <c r="B83" i="248"/>
  <c r="B83" i="245"/>
  <c r="B83" i="242"/>
  <c r="B83" i="233"/>
  <c r="B83" i="236"/>
  <c r="B83" i="239"/>
  <c r="G135" i="244"/>
  <c r="H16" i="223"/>
  <c r="C126" i="251"/>
  <c r="C126" i="242"/>
  <c r="C126" i="245"/>
  <c r="C126" i="248"/>
  <c r="C126" i="236"/>
  <c r="C126" i="233"/>
  <c r="C126" i="239"/>
  <c r="C126" i="224"/>
  <c r="H164" i="223"/>
  <c r="H164" i="250"/>
  <c r="H164" i="244"/>
  <c r="H164" i="241"/>
  <c r="H164" i="247"/>
  <c r="H164" i="232"/>
  <c r="H164" i="238"/>
  <c r="H164" i="235"/>
  <c r="H125" i="223"/>
  <c r="H125" i="235"/>
  <c r="H125" i="247"/>
  <c r="H125" i="238"/>
  <c r="H125" i="241"/>
  <c r="H125" i="232"/>
  <c r="F113" i="247"/>
  <c r="F113" i="244"/>
  <c r="F113" i="241"/>
  <c r="F113" i="235"/>
  <c r="F113" i="238"/>
  <c r="F113" i="232"/>
  <c r="F113" i="250"/>
  <c r="F113" i="223"/>
  <c r="I110" i="250"/>
  <c r="I110" i="244"/>
  <c r="I110" i="232"/>
  <c r="I110" i="235"/>
  <c r="I110" i="241"/>
  <c r="I110" i="238"/>
  <c r="G82" i="242"/>
  <c r="G82" i="239"/>
  <c r="G82" i="236"/>
  <c r="G82" i="251"/>
  <c r="G82" i="248"/>
  <c r="G82" i="233"/>
  <c r="G82" i="224"/>
  <c r="F130" i="223"/>
  <c r="F130" i="250"/>
  <c r="F130" i="247"/>
  <c r="F130" i="241"/>
  <c r="F130" i="238"/>
  <c r="F130" i="244"/>
  <c r="F130" i="235"/>
  <c r="F130" i="232"/>
  <c r="K15" i="126"/>
  <c r="K14" i="126"/>
  <c r="K24" i="126"/>
  <c r="H81" i="242"/>
  <c r="H81" i="248"/>
  <c r="H81" i="245"/>
  <c r="H81" i="251"/>
  <c r="H81" i="233"/>
  <c r="H81" i="239"/>
  <c r="H81" i="236"/>
  <c r="H81" i="224"/>
  <c r="B156" i="224"/>
  <c r="B156" i="248"/>
  <c r="B156" i="245"/>
  <c r="B156" i="251"/>
  <c r="B156" i="242"/>
  <c r="B156" i="239"/>
  <c r="B156" i="236"/>
  <c r="B156" i="233"/>
  <c r="F150" i="250"/>
  <c r="F150" i="232"/>
  <c r="F150" i="244"/>
  <c r="F150" i="223"/>
  <c r="F150" i="235"/>
  <c r="F150" i="241"/>
  <c r="F150" i="238"/>
  <c r="F150" i="247"/>
  <c r="C60" i="223"/>
  <c r="C60" i="247"/>
  <c r="C60" i="250"/>
  <c r="C60" i="241"/>
  <c r="C60" i="238"/>
  <c r="C60" i="235"/>
  <c r="C60" i="244"/>
  <c r="C60" i="232"/>
  <c r="G93" i="223"/>
  <c r="G93" i="247"/>
  <c r="G93" i="244"/>
  <c r="G93" i="232"/>
  <c r="G93" i="250"/>
  <c r="G93" i="238"/>
  <c r="G93" i="235"/>
  <c r="G93" i="241"/>
  <c r="B46" i="250"/>
  <c r="B46" i="247"/>
  <c r="B46" i="244"/>
  <c r="B46" i="238"/>
  <c r="B46" i="235"/>
  <c r="B46" i="241"/>
  <c r="B46" i="232"/>
  <c r="B46" i="223"/>
  <c r="H155" i="223"/>
  <c r="H155" i="235"/>
  <c r="H155" i="247"/>
  <c r="H155" i="238"/>
  <c r="H155" i="232"/>
  <c r="H155" i="241"/>
  <c r="B87" i="223"/>
  <c r="B87" i="250"/>
  <c r="B87" i="247"/>
  <c r="B87" i="244"/>
  <c r="B87" i="238"/>
  <c r="B87" i="241"/>
  <c r="B87" i="235"/>
  <c r="B87" i="232"/>
  <c r="D59" i="223"/>
  <c r="D59" i="244"/>
  <c r="D59" i="232"/>
  <c r="D59" i="250"/>
  <c r="D59" i="241"/>
  <c r="D59" i="247"/>
  <c r="D59" i="235"/>
  <c r="D59" i="238"/>
  <c r="G160" i="238"/>
  <c r="G160" i="244"/>
  <c r="G160" i="247"/>
  <c r="G160" i="223"/>
  <c r="G160" i="235"/>
  <c r="G160" i="241"/>
  <c r="G160" i="250"/>
  <c r="F34" i="239"/>
  <c r="F34" i="242"/>
  <c r="F34" i="236"/>
  <c r="F34" i="233"/>
  <c r="F34" i="245"/>
  <c r="F34" i="248"/>
  <c r="F34" i="251"/>
  <c r="F34" i="224"/>
  <c r="I79" i="251"/>
  <c r="I79" i="233"/>
  <c r="I79" i="242"/>
  <c r="I79" i="248"/>
  <c r="I79" i="236"/>
  <c r="I79" i="239"/>
  <c r="I79" i="245"/>
  <c r="H164" i="251"/>
  <c r="H164" i="233"/>
  <c r="H164" i="245"/>
  <c r="H164" i="239"/>
  <c r="H164" i="242"/>
  <c r="H164" i="248"/>
  <c r="H164" i="224"/>
  <c r="H164" i="236"/>
  <c r="D34" i="244"/>
  <c r="B164" i="250"/>
  <c r="B164" i="247"/>
  <c r="B164" i="244"/>
  <c r="B164" i="241"/>
  <c r="B164" i="235"/>
  <c r="B164" i="232"/>
  <c r="B164" i="238"/>
  <c r="B164" i="223"/>
  <c r="B82" i="224"/>
  <c r="B82" i="245"/>
  <c r="B82" i="251"/>
  <c r="B82" i="248"/>
  <c r="B82" i="236"/>
  <c r="B82" i="242"/>
  <c r="B82" i="239"/>
  <c r="B82" i="233"/>
  <c r="H40" i="224"/>
  <c r="G34" i="232"/>
  <c r="G165" i="244"/>
  <c r="I26" i="256"/>
  <c r="I13" i="256" s="1"/>
  <c r="G19" i="91" s="1"/>
  <c r="H59" i="250"/>
  <c r="C124" i="242"/>
  <c r="C124" i="233"/>
  <c r="C124" i="224"/>
  <c r="C124" i="251"/>
  <c r="C124" i="236"/>
  <c r="C124" i="239"/>
  <c r="C124" i="248"/>
  <c r="C124" i="245"/>
  <c r="H160" i="250"/>
  <c r="H160" i="241"/>
  <c r="H160" i="247"/>
  <c r="H160" i="223"/>
  <c r="H160" i="238"/>
  <c r="H160" i="235"/>
  <c r="H160" i="244"/>
  <c r="H120" i="223"/>
  <c r="H120" i="247"/>
  <c r="H120" i="250"/>
  <c r="H120" i="241"/>
  <c r="H120" i="235"/>
  <c r="H120" i="238"/>
  <c r="H120" i="244"/>
  <c r="H98" i="223"/>
  <c r="I165" i="251"/>
  <c r="I145" i="250"/>
  <c r="I145" i="251"/>
  <c r="I102" i="250"/>
  <c r="I135" i="251"/>
  <c r="I39" i="251"/>
  <c r="I102" i="251"/>
  <c r="I82" i="250"/>
  <c r="I92" i="251"/>
  <c r="I112" i="250"/>
  <c r="I165" i="250"/>
  <c r="I155" i="250"/>
  <c r="I125" i="250"/>
  <c r="I92" i="250"/>
  <c r="I49" i="250"/>
  <c r="I39" i="250"/>
  <c r="I29" i="250"/>
  <c r="I155" i="251"/>
  <c r="I19" i="250"/>
  <c r="I125" i="251"/>
  <c r="I135" i="250"/>
  <c r="I82" i="251"/>
  <c r="I72" i="250"/>
  <c r="I72" i="251"/>
  <c r="I59" i="250"/>
  <c r="I112" i="251"/>
  <c r="I19" i="251"/>
  <c r="I49" i="251"/>
  <c r="I29" i="251"/>
  <c r="I59" i="251"/>
  <c r="K15" i="96"/>
  <c r="K14" i="96"/>
  <c r="K20" i="96"/>
  <c r="C54" i="241"/>
  <c r="C54" i="244"/>
  <c r="C54" i="235"/>
  <c r="C54" i="250"/>
  <c r="C54" i="247"/>
  <c r="C54" i="223"/>
  <c r="C54" i="238"/>
  <c r="C54" i="232"/>
  <c r="B131" i="224"/>
  <c r="B131" i="248"/>
  <c r="B131" i="251"/>
  <c r="B131" i="245"/>
  <c r="B131" i="242"/>
  <c r="B131" i="239"/>
  <c r="B131" i="233"/>
  <c r="B131" i="236"/>
  <c r="M29" i="26"/>
  <c r="J19" i="26"/>
  <c r="I60" i="223"/>
  <c r="I60" i="250"/>
  <c r="I60" i="241"/>
  <c r="I60" i="244"/>
  <c r="I60" i="247"/>
  <c r="I60" i="235"/>
  <c r="I60" i="238"/>
  <c r="Z16" i="24"/>
  <c r="X16" i="24"/>
  <c r="V47" i="256" a="1"/>
  <c r="V47" i="256" s="1"/>
  <c r="M44" i="256" a="1"/>
  <c r="M44" i="256" s="1"/>
  <c r="D44" i="256" a="1"/>
  <c r="D44" i="256" s="1"/>
  <c r="J47" i="256" a="1"/>
  <c r="J47" i="256" s="1"/>
  <c r="P44" i="256" a="1"/>
  <c r="P44" i="256" s="1"/>
  <c r="S44" i="256" a="1"/>
  <c r="S44" i="256" s="1"/>
  <c r="C15" i="248"/>
  <c r="C15" i="245"/>
  <c r="C15" i="251"/>
  <c r="C15" i="242"/>
  <c r="C15" i="239"/>
  <c r="C15" i="236"/>
  <c r="C15" i="233"/>
  <c r="C15" i="224"/>
  <c r="F136" i="223"/>
  <c r="F136" i="250"/>
  <c r="F136" i="247"/>
  <c r="F136" i="238"/>
  <c r="F136" i="241"/>
  <c r="F136" i="244"/>
  <c r="F136" i="232"/>
  <c r="F136" i="235"/>
  <c r="E143" i="250"/>
  <c r="E143" i="247"/>
  <c r="E143" i="244"/>
  <c r="E143" i="238"/>
  <c r="E143" i="241"/>
  <c r="E143" i="223"/>
  <c r="E143" i="235"/>
  <c r="E143" i="232"/>
  <c r="I145" i="223"/>
  <c r="I145" i="235"/>
  <c r="I145" i="247"/>
  <c r="I145" i="238"/>
  <c r="B154" i="224"/>
  <c r="B154" i="251"/>
  <c r="B154" i="245"/>
  <c r="B154" i="248"/>
  <c r="B154" i="242"/>
  <c r="B154" i="239"/>
  <c r="B154" i="236"/>
  <c r="B154" i="233"/>
  <c r="F39" i="247"/>
  <c r="F39" i="241"/>
  <c r="F39" i="244"/>
  <c r="F39" i="238"/>
  <c r="F39" i="232"/>
  <c r="F39" i="235"/>
  <c r="F39" i="250"/>
  <c r="F39" i="223"/>
  <c r="C59" i="232"/>
  <c r="C59" i="250"/>
  <c r="C59" i="247"/>
  <c r="C59" i="241"/>
  <c r="C59" i="238"/>
  <c r="C59" i="244"/>
  <c r="C59" i="235"/>
  <c r="C59" i="223"/>
  <c r="G90" i="223"/>
  <c r="G90" i="244"/>
  <c r="G90" i="250"/>
  <c r="G90" i="241"/>
  <c r="G90" i="235"/>
  <c r="G90" i="232"/>
  <c r="G90" i="247"/>
  <c r="G90" i="238"/>
  <c r="B49" i="250"/>
  <c r="B49" i="247"/>
  <c r="B49" i="244"/>
  <c r="B49" i="241"/>
  <c r="B49" i="238"/>
  <c r="B49" i="235"/>
  <c r="B49" i="232"/>
  <c r="B49" i="223"/>
  <c r="H150" i="244"/>
  <c r="H150" i="223"/>
  <c r="H150" i="241"/>
  <c r="H150" i="250"/>
  <c r="H150" i="247"/>
  <c r="H150" i="238"/>
  <c r="H150" i="235"/>
  <c r="B91" i="250"/>
  <c r="B91" i="244"/>
  <c r="B91" i="241"/>
  <c r="B91" i="235"/>
  <c r="B91" i="223"/>
  <c r="B91" i="238"/>
  <c r="B91" i="232"/>
  <c r="B91" i="247"/>
  <c r="D57" i="244"/>
  <c r="D57" i="235"/>
  <c r="D57" i="232"/>
  <c r="D57" i="238"/>
  <c r="D57" i="241"/>
  <c r="D57" i="247"/>
  <c r="D57" i="250"/>
  <c r="D57" i="223"/>
  <c r="F40" i="251"/>
  <c r="F40" i="248"/>
  <c r="F40" i="242"/>
  <c r="F40" i="245"/>
  <c r="F40" i="236"/>
  <c r="F40" i="239"/>
  <c r="F40" i="233"/>
  <c r="F40" i="224"/>
  <c r="B80" i="242"/>
  <c r="B80" i="239"/>
  <c r="B80" i="233"/>
  <c r="B80" i="224"/>
  <c r="B80" i="248"/>
  <c r="B80" i="251"/>
  <c r="B80" i="236"/>
  <c r="B80" i="245"/>
  <c r="X26" i="256"/>
  <c r="X13" i="256" s="1"/>
  <c r="G19" i="187" s="1"/>
  <c r="H19" i="187" s="1"/>
  <c r="I19" i="187" s="1"/>
  <c r="J19" i="187" s="1"/>
  <c r="K19" i="187" s="1"/>
  <c r="L19" i="187" s="1"/>
  <c r="M19" i="187" s="1"/>
  <c r="I102" i="223"/>
  <c r="H39" i="251"/>
  <c r="C122" i="224"/>
  <c r="C122" i="248"/>
  <c r="C122" i="251"/>
  <c r="C122" i="242"/>
  <c r="C122" i="239"/>
  <c r="C122" i="233"/>
  <c r="C122" i="245"/>
  <c r="C122" i="236"/>
  <c r="K15" i="192"/>
  <c r="K14" i="192"/>
  <c r="K21" i="192"/>
  <c r="H122" i="223"/>
  <c r="H122" i="238"/>
  <c r="H122" i="250"/>
  <c r="H122" i="241"/>
  <c r="H122" i="232"/>
  <c r="H122" i="235"/>
  <c r="H122" i="247"/>
  <c r="H122" i="244"/>
  <c r="K15" i="178"/>
  <c r="K14" i="178"/>
  <c r="K18" i="178"/>
  <c r="H45" i="223"/>
  <c r="H45" i="250"/>
  <c r="H45" i="235"/>
  <c r="H45" i="247"/>
  <c r="H45" i="241"/>
  <c r="H45" i="238"/>
  <c r="H45" i="232"/>
  <c r="H45" i="244"/>
  <c r="C113" i="251"/>
  <c r="C113" i="242"/>
  <c r="C113" i="245"/>
  <c r="C113" i="239"/>
  <c r="C113" i="248"/>
  <c r="C113" i="236"/>
  <c r="C113" i="233"/>
  <c r="C113" i="224"/>
  <c r="I55" i="250"/>
  <c r="I55" i="235"/>
  <c r="I55" i="241"/>
  <c r="I55" i="247"/>
  <c r="I55" i="244"/>
  <c r="I55" i="238"/>
  <c r="I55" i="232"/>
  <c r="B34" i="247"/>
  <c r="B34" i="250"/>
  <c r="B34" i="244"/>
  <c r="B34" i="238"/>
  <c r="B34" i="241"/>
  <c r="B34" i="235"/>
  <c r="B34" i="223"/>
  <c r="B34" i="232"/>
  <c r="F134" i="223"/>
  <c r="F134" i="247"/>
  <c r="F134" i="250"/>
  <c r="F134" i="235"/>
  <c r="F134" i="241"/>
  <c r="F134" i="238"/>
  <c r="F134" i="244"/>
  <c r="F134" i="232"/>
  <c r="B37" i="223"/>
  <c r="B37" i="247"/>
  <c r="B37" i="250"/>
  <c r="B37" i="244"/>
  <c r="B37" i="241"/>
  <c r="B37" i="235"/>
  <c r="B37" i="232"/>
  <c r="B37" i="238"/>
  <c r="E146" i="244"/>
  <c r="E146" i="238"/>
  <c r="E146" i="241"/>
  <c r="E146" i="235"/>
  <c r="E146" i="223"/>
  <c r="E146" i="232"/>
  <c r="E146" i="250"/>
  <c r="E146" i="247"/>
  <c r="I143" i="250"/>
  <c r="I143" i="235"/>
  <c r="I143" i="232"/>
  <c r="I143" i="241"/>
  <c r="I143" i="238"/>
  <c r="I143" i="244"/>
  <c r="B152" i="224"/>
  <c r="B152" i="251"/>
  <c r="B152" i="245"/>
  <c r="B152" i="248"/>
  <c r="B152" i="242"/>
  <c r="B152" i="239"/>
  <c r="B152" i="236"/>
  <c r="B152" i="233"/>
  <c r="I145" i="232"/>
  <c r="I112" i="232"/>
  <c r="F37" i="250"/>
  <c r="F37" i="247"/>
  <c r="F37" i="241"/>
  <c r="F37" i="244"/>
  <c r="F37" i="238"/>
  <c r="F37" i="232"/>
  <c r="F37" i="235"/>
  <c r="F37" i="223"/>
  <c r="K15" i="164"/>
  <c r="K14" i="164"/>
  <c r="K24" i="164"/>
  <c r="C55" i="241"/>
  <c r="C55" i="247"/>
  <c r="C55" i="244"/>
  <c r="C55" i="238"/>
  <c r="C55" i="235"/>
  <c r="C55" i="250"/>
  <c r="C55" i="223"/>
  <c r="C55" i="232"/>
  <c r="G87" i="235"/>
  <c r="G87" i="244"/>
  <c r="G87" i="223"/>
  <c r="G87" i="241"/>
  <c r="G87" i="250"/>
  <c r="G87" i="238"/>
  <c r="G87" i="247"/>
  <c r="B88" i="238"/>
  <c r="B88" i="241"/>
  <c r="B88" i="223"/>
  <c r="B88" i="235"/>
  <c r="B88" i="232"/>
  <c r="B88" i="247"/>
  <c r="B88" i="250"/>
  <c r="B88" i="244"/>
  <c r="D54" i="232"/>
  <c r="D54" i="241"/>
  <c r="D54" i="247"/>
  <c r="D54" i="223"/>
  <c r="I50" i="223"/>
  <c r="I50" i="241"/>
  <c r="I50" i="244"/>
  <c r="I50" i="235"/>
  <c r="I50" i="247"/>
  <c r="I50" i="238"/>
  <c r="I50" i="250"/>
  <c r="G35" i="224"/>
  <c r="B78" i="224"/>
  <c r="B78" i="233"/>
  <c r="B78" i="251"/>
  <c r="B78" i="248"/>
  <c r="B78" i="245"/>
  <c r="B78" i="242"/>
  <c r="B78" i="239"/>
  <c r="B78" i="236"/>
  <c r="G160" i="232"/>
  <c r="H108" i="223"/>
  <c r="U26" i="256"/>
  <c r="U13" i="256" s="1"/>
  <c r="G20" i="173" s="1"/>
  <c r="H20" i="173" s="1"/>
  <c r="I20" i="173" s="1"/>
  <c r="J20" i="173" s="1"/>
  <c r="K20" i="173" s="1"/>
  <c r="L20" i="173" s="1"/>
  <c r="M20" i="173" s="1"/>
  <c r="I135" i="241"/>
  <c r="H49" i="250"/>
  <c r="B133" i="250"/>
  <c r="B133" i="247"/>
  <c r="B133" i="244"/>
  <c r="B133" i="241"/>
  <c r="B133" i="238"/>
  <c r="B133" i="235"/>
  <c r="B133" i="223"/>
  <c r="B133" i="232"/>
  <c r="H15" i="223"/>
  <c r="I92" i="223"/>
  <c r="H121" i="223"/>
  <c r="H121" i="250"/>
  <c r="H121" i="235"/>
  <c r="H121" i="241"/>
  <c r="H121" i="247"/>
  <c r="H121" i="232"/>
  <c r="H121" i="238"/>
  <c r="H121" i="244"/>
  <c r="J49" i="256" a="1"/>
  <c r="J49" i="256" s="1"/>
  <c r="D46" i="256" a="1"/>
  <c r="D46" i="256" s="1"/>
  <c r="P46" i="256" a="1"/>
  <c r="P46" i="256" s="1"/>
  <c r="V49" i="256" a="1"/>
  <c r="V49" i="256" s="1"/>
  <c r="S46" i="256" a="1"/>
  <c r="S46" i="256" s="1"/>
  <c r="M46" i="256" a="1"/>
  <c r="M46" i="256" s="1"/>
  <c r="Y46" i="256" a="1"/>
  <c r="Y46" i="256" s="1"/>
  <c r="P47" i="256" a="1"/>
  <c r="P47" i="256" s="1"/>
  <c r="M47" i="256" a="1"/>
  <c r="M47" i="256" s="1"/>
  <c r="S47" i="256" a="1"/>
  <c r="S47" i="256" s="1"/>
  <c r="D91" i="223"/>
  <c r="C20" i="251"/>
  <c r="H50" i="223"/>
  <c r="H50" i="247"/>
  <c r="H50" i="250"/>
  <c r="H50" i="241"/>
  <c r="H50" i="238"/>
  <c r="H50" i="244"/>
  <c r="H50" i="232"/>
  <c r="H50" i="235"/>
  <c r="B36" i="247"/>
  <c r="B36" i="250"/>
  <c r="B36" i="244"/>
  <c r="B36" i="238"/>
  <c r="B36" i="241"/>
  <c r="B36" i="235"/>
  <c r="B36" i="223"/>
  <c r="B36" i="232"/>
  <c r="E145" i="238"/>
  <c r="E145" i="250"/>
  <c r="E145" i="247"/>
  <c r="E145" i="244"/>
  <c r="E145" i="241"/>
  <c r="E145" i="223"/>
  <c r="E145" i="235"/>
  <c r="E145" i="232"/>
  <c r="I142" i="250"/>
  <c r="I142" i="238"/>
  <c r="I142" i="232"/>
  <c r="I142" i="235"/>
  <c r="I142" i="241"/>
  <c r="I142" i="244"/>
  <c r="I142" i="247"/>
  <c r="B150" i="233"/>
  <c r="B150" i="224"/>
  <c r="B150" i="245"/>
  <c r="B150" i="242"/>
  <c r="B150" i="236"/>
  <c r="B150" i="251"/>
  <c r="B150" i="239"/>
  <c r="B150" i="248"/>
  <c r="I49" i="232"/>
  <c r="F40" i="223"/>
  <c r="F40" i="250"/>
  <c r="F40" i="241"/>
  <c r="F40" i="238"/>
  <c r="F40" i="244"/>
  <c r="F40" i="247"/>
  <c r="F40" i="235"/>
  <c r="F40" i="232"/>
  <c r="C57" i="232"/>
  <c r="C57" i="250"/>
  <c r="C57" i="244"/>
  <c r="C57" i="247"/>
  <c r="C57" i="241"/>
  <c r="C57" i="235"/>
  <c r="C57" i="238"/>
  <c r="C57" i="223"/>
  <c r="D34" i="235"/>
  <c r="I19" i="223"/>
  <c r="H68" i="223"/>
  <c r="I48" i="223"/>
  <c r="I48" i="250"/>
  <c r="I48" i="232"/>
  <c r="I48" i="247"/>
  <c r="I48" i="238"/>
  <c r="I48" i="244"/>
  <c r="I48" i="241"/>
  <c r="C107" i="233"/>
  <c r="C107" i="239"/>
  <c r="C107" i="245"/>
  <c r="C107" i="251"/>
  <c r="C107" i="236"/>
  <c r="C107" i="242"/>
  <c r="C107" i="224"/>
  <c r="C107" i="248"/>
  <c r="G92" i="244"/>
  <c r="I112" i="241"/>
  <c r="B136" i="244"/>
  <c r="B136" i="238"/>
  <c r="B136" i="241"/>
  <c r="B136" i="235"/>
  <c r="B136" i="223"/>
  <c r="B136" i="232"/>
  <c r="B136" i="247"/>
  <c r="B136" i="250"/>
  <c r="I93" i="223"/>
  <c r="H126" i="223"/>
  <c r="H126" i="247"/>
  <c r="H126" i="250"/>
  <c r="H126" i="241"/>
  <c r="H126" i="244"/>
  <c r="H126" i="235"/>
  <c r="H126" i="232"/>
  <c r="H126" i="238"/>
  <c r="P35" i="14"/>
  <c r="P20" i="14"/>
  <c r="E66" i="221"/>
  <c r="E119" i="221"/>
  <c r="E13" i="221"/>
  <c r="F14" i="220"/>
  <c r="D124" i="224"/>
  <c r="D124" i="236"/>
  <c r="D124" i="251"/>
  <c r="D124" i="245"/>
  <c r="D124" i="242"/>
  <c r="D124" i="248"/>
  <c r="D124" i="239"/>
  <c r="D124" i="233"/>
  <c r="D18" i="223"/>
  <c r="D18" i="244"/>
  <c r="D18" i="247"/>
  <c r="D18" i="235"/>
  <c r="D18" i="232"/>
  <c r="D18" i="250"/>
  <c r="D18" i="238"/>
  <c r="D18" i="241"/>
  <c r="D124" i="223"/>
  <c r="D124" i="238"/>
  <c r="D124" i="250"/>
  <c r="D124" i="244"/>
  <c r="D124" i="241"/>
  <c r="D124" i="235"/>
  <c r="D124" i="247"/>
  <c r="D124" i="232"/>
  <c r="D18" i="224"/>
  <c r="D18" i="233"/>
  <c r="D18" i="251"/>
  <c r="D18" i="242"/>
  <c r="D18" i="245"/>
  <c r="D18" i="239"/>
  <c r="D18" i="236"/>
  <c r="D18" i="248"/>
  <c r="D71" i="232"/>
  <c r="D71" i="244"/>
  <c r="D71" i="241"/>
  <c r="D71" i="247"/>
  <c r="D71" i="235"/>
  <c r="D71" i="238"/>
  <c r="D71" i="223"/>
  <c r="D71" i="250"/>
  <c r="D71" i="251"/>
  <c r="D71" i="242"/>
  <c r="D71" i="248"/>
  <c r="D71" i="245"/>
  <c r="D71" i="233"/>
  <c r="D71" i="224"/>
  <c r="D71" i="239"/>
  <c r="D71" i="236"/>
  <c r="E15" i="15"/>
  <c r="E57" i="247"/>
  <c r="E57" i="241"/>
  <c r="E57" i="235"/>
  <c r="E57" i="223"/>
  <c r="E57" i="250"/>
  <c r="E57" i="244"/>
  <c r="E57" i="232"/>
  <c r="E57" i="238"/>
  <c r="E110" i="235"/>
  <c r="E110" i="223"/>
  <c r="E110" i="241"/>
  <c r="E110" i="247"/>
  <c r="E110" i="244"/>
  <c r="E110" i="238"/>
  <c r="E110" i="250"/>
  <c r="E110" i="232"/>
  <c r="E163" i="235"/>
  <c r="E163" i="244"/>
  <c r="E163" i="223"/>
  <c r="E163" i="250"/>
  <c r="E163" i="247"/>
  <c r="E163" i="241"/>
  <c r="E163" i="238"/>
  <c r="E163" i="232"/>
  <c r="E163" i="245"/>
  <c r="E163" i="242"/>
  <c r="E163" i="224"/>
  <c r="E163" i="251"/>
  <c r="E163" i="233"/>
  <c r="E163" i="236"/>
  <c r="E163" i="248"/>
  <c r="E163" i="239"/>
  <c r="F105" i="221"/>
  <c r="F158" i="221"/>
  <c r="F52" i="221"/>
  <c r="E57" i="245"/>
  <c r="E57" i="251"/>
  <c r="E57" i="236"/>
  <c r="E57" i="233"/>
  <c r="E57" i="248"/>
  <c r="E57" i="242"/>
  <c r="E57" i="239"/>
  <c r="E57" i="224"/>
  <c r="E110" i="251"/>
  <c r="E110" i="233"/>
  <c r="E110" i="248"/>
  <c r="E110" i="239"/>
  <c r="E110" i="236"/>
  <c r="E110" i="245"/>
  <c r="E110" i="242"/>
  <c r="E110" i="224"/>
  <c r="F70" i="224"/>
  <c r="F70" i="233"/>
  <c r="F70" i="245"/>
  <c r="F70" i="251"/>
  <c r="F70" i="242"/>
  <c r="F70" i="239"/>
  <c r="F70" i="236"/>
  <c r="F70" i="248"/>
  <c r="F70" i="244"/>
  <c r="F70" i="241"/>
  <c r="F70" i="238"/>
  <c r="F70" i="232"/>
  <c r="F70" i="223"/>
  <c r="F70" i="247"/>
  <c r="F70" i="250"/>
  <c r="F70" i="235"/>
  <c r="G118" i="221"/>
  <c r="G65" i="221"/>
  <c r="G12" i="221"/>
  <c r="F123" i="224"/>
  <c r="F123" i="251"/>
  <c r="F123" i="239"/>
  <c r="F123" i="233"/>
  <c r="F123" i="242"/>
  <c r="F123" i="248"/>
  <c r="F123" i="245"/>
  <c r="F123" i="236"/>
  <c r="F17" i="242"/>
  <c r="F17" i="236"/>
  <c r="F17" i="224"/>
  <c r="F17" i="248"/>
  <c r="F17" i="239"/>
  <c r="F17" i="233"/>
  <c r="F17" i="251"/>
  <c r="F17" i="245"/>
  <c r="F123" i="250"/>
  <c r="F123" i="238"/>
  <c r="F123" i="232"/>
  <c r="F123" i="223"/>
  <c r="F123" i="244"/>
  <c r="F123" i="241"/>
  <c r="F123" i="235"/>
  <c r="F123" i="247"/>
  <c r="F17" i="250"/>
  <c r="F17" i="244"/>
  <c r="F17" i="235"/>
  <c r="F17" i="238"/>
  <c r="F17" i="247"/>
  <c r="F17" i="241"/>
  <c r="F17" i="223"/>
  <c r="F17" i="232"/>
  <c r="G79" i="250"/>
  <c r="G79" i="244"/>
  <c r="G79" i="238"/>
  <c r="G79" i="247"/>
  <c r="G79" i="223"/>
  <c r="G79" i="241"/>
  <c r="G79" i="232"/>
  <c r="G79" i="235"/>
  <c r="G132" i="245"/>
  <c r="G132" i="239"/>
  <c r="G132" i="224"/>
  <c r="G132" i="233"/>
  <c r="G132" i="251"/>
  <c r="G132" i="248"/>
  <c r="G132" i="242"/>
  <c r="G132" i="236"/>
  <c r="H21" i="221"/>
  <c r="H74" i="221"/>
  <c r="H127" i="221"/>
  <c r="G26" i="245"/>
  <c r="G26" i="239"/>
  <c r="G26" i="224"/>
  <c r="G26" i="251"/>
  <c r="G26" i="248"/>
  <c r="G26" i="242"/>
  <c r="G26" i="233"/>
  <c r="G26" i="236"/>
  <c r="G132" i="235"/>
  <c r="G132" i="223"/>
  <c r="G132" i="232"/>
  <c r="G132" i="241"/>
  <c r="G132" i="238"/>
  <c r="G132" i="247"/>
  <c r="G132" i="244"/>
  <c r="G132" i="250"/>
  <c r="G79" i="236"/>
  <c r="G79" i="242"/>
  <c r="G79" i="224"/>
  <c r="G79" i="251"/>
  <c r="G79" i="233"/>
  <c r="G79" i="239"/>
  <c r="G79" i="248"/>
  <c r="G79" i="245"/>
  <c r="G26" i="250"/>
  <c r="G26" i="247"/>
  <c r="G26" i="235"/>
  <c r="G26" i="223"/>
  <c r="G26" i="238"/>
  <c r="G26" i="232"/>
  <c r="G26" i="244"/>
  <c r="G26" i="241"/>
  <c r="E101" i="235"/>
  <c r="E101" i="232"/>
  <c r="E101" i="247"/>
  <c r="E101" i="238"/>
  <c r="E101" i="244"/>
  <c r="E101" i="241"/>
  <c r="E101" i="250"/>
  <c r="E101" i="223"/>
  <c r="E91" i="223"/>
  <c r="E91" i="235"/>
  <c r="E91" i="247"/>
  <c r="E91" i="238"/>
  <c r="E91" i="244"/>
  <c r="E91" i="241"/>
  <c r="E91" i="250"/>
  <c r="E91" i="232"/>
  <c r="E144" i="250"/>
  <c r="E144" i="244"/>
  <c r="E144" i="241"/>
  <c r="E144" i="235"/>
  <c r="E144" i="232"/>
  <c r="E144" i="247"/>
  <c r="E144" i="238"/>
  <c r="E144" i="223"/>
  <c r="E144" i="245"/>
  <c r="E144" i="242"/>
  <c r="E144" i="236"/>
  <c r="E144" i="233"/>
  <c r="E144" i="248"/>
  <c r="E144" i="224"/>
  <c r="E144" i="239"/>
  <c r="E144" i="251"/>
  <c r="E38" i="242"/>
  <c r="E38" i="224"/>
  <c r="E38" i="236"/>
  <c r="E38" i="233"/>
  <c r="E38" i="248"/>
  <c r="E38" i="245"/>
  <c r="E38" i="239"/>
  <c r="E38" i="251"/>
  <c r="E154" i="250"/>
  <c r="E154" i="241"/>
  <c r="E154" i="235"/>
  <c r="E154" i="223"/>
  <c r="E154" i="247"/>
  <c r="E154" i="244"/>
  <c r="E154" i="238"/>
  <c r="E154" i="232"/>
  <c r="E154" i="233"/>
  <c r="E154" i="245"/>
  <c r="E154" i="242"/>
  <c r="E154" i="236"/>
  <c r="E154" i="248"/>
  <c r="E154" i="224"/>
  <c r="E154" i="239"/>
  <c r="E154" i="251"/>
  <c r="E91" i="251"/>
  <c r="E91" i="242"/>
  <c r="E91" i="224"/>
  <c r="E91" i="248"/>
  <c r="E91" i="245"/>
  <c r="E91" i="239"/>
  <c r="E91" i="236"/>
  <c r="E91" i="233"/>
  <c r="E48" i="242"/>
  <c r="E48" i="245"/>
  <c r="E48" i="236"/>
  <c r="E48" i="224"/>
  <c r="E48" i="248"/>
  <c r="E48" i="239"/>
  <c r="E48" i="233"/>
  <c r="E48" i="251"/>
  <c r="E38" i="247"/>
  <c r="E38" i="250"/>
  <c r="E38" i="238"/>
  <c r="E38" i="232"/>
  <c r="E38" i="235"/>
  <c r="E38" i="223"/>
  <c r="E38" i="241"/>
  <c r="E38" i="244"/>
  <c r="E48" i="247"/>
  <c r="E48" i="235"/>
  <c r="E48" i="223"/>
  <c r="E48" i="250"/>
  <c r="E48" i="244"/>
  <c r="E48" i="241"/>
  <c r="E48" i="238"/>
  <c r="E48" i="232"/>
  <c r="F86" i="221"/>
  <c r="F33" i="221"/>
  <c r="F149" i="221"/>
  <c r="F43" i="221"/>
  <c r="F96" i="221"/>
  <c r="F139" i="221"/>
  <c r="E101" i="251"/>
  <c r="E101" i="245"/>
  <c r="E101" i="242"/>
  <c r="E101" i="233"/>
  <c r="E101" i="248"/>
  <c r="E101" i="239"/>
  <c r="E101" i="236"/>
  <c r="E101" i="224"/>
  <c r="E56" i="244"/>
  <c r="E56" i="235"/>
  <c r="E56" i="247"/>
  <c r="E56" i="241"/>
  <c r="E56" i="238"/>
  <c r="E56" i="232"/>
  <c r="E56" i="223"/>
  <c r="E56" i="250"/>
  <c r="E109" i="251"/>
  <c r="E109" i="233"/>
  <c r="E109" i="248"/>
  <c r="E109" i="239"/>
  <c r="E109" i="224"/>
  <c r="E109" i="245"/>
  <c r="E109" i="242"/>
  <c r="E109" i="236"/>
  <c r="E109" i="238"/>
  <c r="E109" i="232"/>
  <c r="E109" i="250"/>
  <c r="E109" i="247"/>
  <c r="E109" i="235"/>
  <c r="E109" i="223"/>
  <c r="E109" i="244"/>
  <c r="E109" i="241"/>
  <c r="E162" i="250"/>
  <c r="E162" i="235"/>
  <c r="E162" i="244"/>
  <c r="E162" i="238"/>
  <c r="E162" i="232"/>
  <c r="E162" i="223"/>
  <c r="E162" i="247"/>
  <c r="E162" i="241"/>
  <c r="E162" i="251"/>
  <c r="E162" i="248"/>
  <c r="E162" i="242"/>
  <c r="E162" i="236"/>
  <c r="E162" i="245"/>
  <c r="E162" i="233"/>
  <c r="E162" i="239"/>
  <c r="E162" i="224"/>
  <c r="G42" i="220"/>
  <c r="F104" i="221"/>
  <c r="F51" i="221"/>
  <c r="F157" i="221"/>
  <c r="E56" i="251"/>
  <c r="E56" i="248"/>
  <c r="E56" i="242"/>
  <c r="E56" i="239"/>
  <c r="E56" i="233"/>
  <c r="E56" i="245"/>
  <c r="E56" i="236"/>
  <c r="E56" i="224"/>
  <c r="E46" i="238"/>
  <c r="E46" i="235"/>
  <c r="E46" i="232"/>
  <c r="E46" i="223"/>
  <c r="E46" i="244"/>
  <c r="E46" i="241"/>
  <c r="E46" i="247"/>
  <c r="E46" i="250"/>
  <c r="F84" i="221"/>
  <c r="F41" i="221"/>
  <c r="F147" i="221"/>
  <c r="F94" i="221"/>
  <c r="F31" i="221"/>
  <c r="F137" i="221"/>
  <c r="E142" i="244"/>
  <c r="E142" i="238"/>
  <c r="E142" i="235"/>
  <c r="E142" i="232"/>
  <c r="E142" i="247"/>
  <c r="E142" i="241"/>
  <c r="E142" i="223"/>
  <c r="E142" i="250"/>
  <c r="E152" i="251"/>
  <c r="E152" i="248"/>
  <c r="E152" i="242"/>
  <c r="E152" i="239"/>
  <c r="E152" i="236"/>
  <c r="E152" i="233"/>
  <c r="E152" i="245"/>
  <c r="E152" i="224"/>
  <c r="E46" i="239"/>
  <c r="E46" i="236"/>
  <c r="E46" i="233"/>
  <c r="E46" i="224"/>
  <c r="E46" i="245"/>
  <c r="E46" i="248"/>
  <c r="E46" i="242"/>
  <c r="E46" i="251"/>
  <c r="E89" i="248"/>
  <c r="E89" i="236"/>
  <c r="E89" i="245"/>
  <c r="E89" i="224"/>
  <c r="E89" i="251"/>
  <c r="E89" i="239"/>
  <c r="E89" i="233"/>
  <c r="E89" i="242"/>
  <c r="E36" i="238"/>
  <c r="E36" i="235"/>
  <c r="E36" i="232"/>
  <c r="E36" i="244"/>
  <c r="E36" i="223"/>
  <c r="E36" i="250"/>
  <c r="E36" i="241"/>
  <c r="E36" i="247"/>
  <c r="E152" i="250"/>
  <c r="E152" i="244"/>
  <c r="E152" i="238"/>
  <c r="E152" i="235"/>
  <c r="E152" i="232"/>
  <c r="E152" i="223"/>
  <c r="E152" i="247"/>
  <c r="E152" i="241"/>
  <c r="E142" i="248"/>
  <c r="E142" i="242"/>
  <c r="E142" i="239"/>
  <c r="E142" i="236"/>
  <c r="E142" i="233"/>
  <c r="E142" i="245"/>
  <c r="E142" i="251"/>
  <c r="E142" i="224"/>
  <c r="E99" i="244"/>
  <c r="E99" i="223"/>
  <c r="E99" i="238"/>
  <c r="E99" i="250"/>
  <c r="E99" i="235"/>
  <c r="E99" i="247"/>
  <c r="E99" i="241"/>
  <c r="E99" i="232"/>
  <c r="E36" i="239"/>
  <c r="E36" i="236"/>
  <c r="E36" i="233"/>
  <c r="E36" i="248"/>
  <c r="E36" i="242"/>
  <c r="E36" i="251"/>
  <c r="E36" i="224"/>
  <c r="E36" i="245"/>
  <c r="E89" i="247"/>
  <c r="E89" i="241"/>
  <c r="E89" i="223"/>
  <c r="E89" i="250"/>
  <c r="E89" i="244"/>
  <c r="E89" i="238"/>
  <c r="E89" i="232"/>
  <c r="E89" i="235"/>
  <c r="E99" i="242"/>
  <c r="E99" i="224"/>
  <c r="E99" i="239"/>
  <c r="E99" i="251"/>
  <c r="E99" i="236"/>
  <c r="E99" i="248"/>
  <c r="E99" i="233"/>
  <c r="E99" i="245"/>
  <c r="N19" i="91"/>
  <c r="Q32" i="24"/>
  <c r="Q23" i="24"/>
  <c r="Q11" i="24"/>
  <c r="C20" i="224" l="1"/>
  <c r="C17" i="239"/>
  <c r="C20" i="236"/>
  <c r="E21" i="188"/>
  <c r="N38" i="187" s="1"/>
  <c r="E21" i="174"/>
  <c r="N38" i="173" s="1"/>
  <c r="E21" i="107"/>
  <c r="N27" i="106" s="1"/>
  <c r="E21" i="92"/>
  <c r="N36" i="91" s="1"/>
  <c r="C20" i="233"/>
  <c r="C17" i="236"/>
  <c r="J15" i="256"/>
  <c r="E39" i="92" s="1"/>
  <c r="C17" i="251"/>
  <c r="J17" i="256"/>
  <c r="C14" i="224"/>
  <c r="C18" i="236"/>
  <c r="C20" i="245"/>
  <c r="C17" i="242"/>
  <c r="C16" i="251"/>
  <c r="C20" i="242"/>
  <c r="C17" i="248"/>
  <c r="C20" i="248"/>
  <c r="C17" i="224"/>
  <c r="C14" i="245"/>
  <c r="C14" i="239"/>
  <c r="C17" i="233"/>
  <c r="C16" i="242"/>
  <c r="C16" i="224"/>
  <c r="C16" i="245"/>
  <c r="C73" i="235"/>
  <c r="J16" i="256"/>
  <c r="E56" i="92" s="1"/>
  <c r="C18" i="251"/>
  <c r="C14" i="242"/>
  <c r="C18" i="224"/>
  <c r="C14" i="233"/>
  <c r="C14" i="236"/>
  <c r="C14" i="248"/>
  <c r="C18" i="248"/>
  <c r="C18" i="242"/>
  <c r="C18" i="233"/>
  <c r="C18" i="245"/>
  <c r="C69" i="232"/>
  <c r="C16" i="233"/>
  <c r="C70" i="250"/>
  <c r="C16" i="236"/>
  <c r="C68" i="235"/>
  <c r="C69" i="238"/>
  <c r="C123" i="223"/>
  <c r="C16" i="239"/>
  <c r="C69" i="223"/>
  <c r="C69" i="247"/>
  <c r="C69" i="235"/>
  <c r="C68" i="232"/>
  <c r="C68" i="238"/>
  <c r="C68" i="223"/>
  <c r="C123" i="241"/>
  <c r="C123" i="235"/>
  <c r="C70" i="235"/>
  <c r="C69" i="250"/>
  <c r="C69" i="244"/>
  <c r="C70" i="223"/>
  <c r="C124" i="238"/>
  <c r="C70" i="238"/>
  <c r="C70" i="244"/>
  <c r="C68" i="250"/>
  <c r="C68" i="247"/>
  <c r="C70" i="241"/>
  <c r="C73" i="238"/>
  <c r="C73" i="247"/>
  <c r="C123" i="247"/>
  <c r="C68" i="244"/>
  <c r="C73" i="232"/>
  <c r="C123" i="232"/>
  <c r="C123" i="250"/>
  <c r="C122" i="238"/>
  <c r="C73" i="250"/>
  <c r="C123" i="244"/>
  <c r="C122" i="244"/>
  <c r="C70" i="247"/>
  <c r="C73" i="244"/>
  <c r="C122" i="247"/>
  <c r="C73" i="241"/>
  <c r="C126" i="232"/>
  <c r="C120" i="244"/>
  <c r="C19" i="242"/>
  <c r="C19" i="239"/>
  <c r="C19" i="251"/>
  <c r="C19" i="245"/>
  <c r="C19" i="233"/>
  <c r="C19" i="224"/>
  <c r="C19" i="236"/>
  <c r="C126" i="247"/>
  <c r="C120" i="235"/>
  <c r="C125" i="232"/>
  <c r="C126" i="241"/>
  <c r="C124" i="250"/>
  <c r="C120" i="241"/>
  <c r="C125" i="223"/>
  <c r="C126" i="238"/>
  <c r="C126" i="244"/>
  <c r="C120" i="238"/>
  <c r="C125" i="238"/>
  <c r="C124" i="223"/>
  <c r="C120" i="223"/>
  <c r="C120" i="247"/>
  <c r="C125" i="235"/>
  <c r="C120" i="250"/>
  <c r="C125" i="241"/>
  <c r="C124" i="247"/>
  <c r="C125" i="244"/>
  <c r="C125" i="250"/>
  <c r="C126" i="235"/>
  <c r="C122" i="232"/>
  <c r="C122" i="223"/>
  <c r="C122" i="235"/>
  <c r="C122" i="250"/>
  <c r="C126" i="250"/>
  <c r="I143" i="223"/>
  <c r="C124" i="244"/>
  <c r="C124" i="232"/>
  <c r="C124" i="235"/>
  <c r="B7" i="233"/>
  <c r="X41" i="71" s="1"/>
  <c r="C71" i="244"/>
  <c r="C71" i="232"/>
  <c r="C71" i="223"/>
  <c r="C71" i="250"/>
  <c r="C71" i="241"/>
  <c r="C71" i="238"/>
  <c r="C71" i="235"/>
  <c r="C71" i="247"/>
  <c r="C67" i="244"/>
  <c r="C67" i="241"/>
  <c r="C67" i="235"/>
  <c r="C67" i="238"/>
  <c r="C67" i="232"/>
  <c r="C67" i="223"/>
  <c r="C67" i="250"/>
  <c r="C67" i="247"/>
  <c r="V15" i="256"/>
  <c r="E39" i="174" s="1"/>
  <c r="V16" i="256"/>
  <c r="E56" i="174" s="1"/>
  <c r="V17" i="256"/>
  <c r="B7" i="245"/>
  <c r="S41" i="154" s="1"/>
  <c r="B7" i="239"/>
  <c r="W41" i="101" s="1"/>
  <c r="B7" i="236"/>
  <c r="W41" i="86" s="1"/>
  <c r="B7" i="251"/>
  <c r="S41" i="182" s="1"/>
  <c r="B7" i="224"/>
  <c r="Y61" i="12" s="1"/>
  <c r="B7" i="242"/>
  <c r="W41" i="116" s="1"/>
  <c r="B9" i="251"/>
  <c r="S49" i="182" s="1"/>
  <c r="B9" i="236"/>
  <c r="W49" i="86" s="1"/>
  <c r="I47" i="223"/>
  <c r="B8" i="239"/>
  <c r="W45" i="101" s="1"/>
  <c r="W20" i="101" s="1"/>
  <c r="W21" i="101" s="1"/>
  <c r="B9" i="239"/>
  <c r="W49" i="101" s="1"/>
  <c r="Y26" i="256"/>
  <c r="Y13" i="256" s="1"/>
  <c r="G38" i="187" s="1"/>
  <c r="B9" i="242"/>
  <c r="W49" i="116" s="1"/>
  <c r="P26" i="256"/>
  <c r="P13" i="256" s="1"/>
  <c r="G36" i="121" s="1"/>
  <c r="B9" i="245"/>
  <c r="S49" i="154" s="1"/>
  <c r="B7" i="248"/>
  <c r="S41" i="168" s="1"/>
  <c r="B8" i="248"/>
  <c r="S45" i="168" s="1"/>
  <c r="B105" i="255" s="1"/>
  <c r="B9" i="224"/>
  <c r="Y69" i="12" s="1"/>
  <c r="B7" i="250"/>
  <c r="S28" i="182" s="1"/>
  <c r="B7" i="247"/>
  <c r="S28" i="168" s="1"/>
  <c r="D26" i="256"/>
  <c r="D13" i="256" s="1"/>
  <c r="G36" i="16" s="1"/>
  <c r="B8" i="245"/>
  <c r="S45" i="154" s="1"/>
  <c r="B104" i="255" s="1"/>
  <c r="B8" i="223"/>
  <c r="Y52" i="12" s="1"/>
  <c r="Y35" i="12" s="1"/>
  <c r="Y36" i="12" s="1"/>
  <c r="I110" i="223"/>
  <c r="B8" i="224"/>
  <c r="Y65" i="12" s="1"/>
  <c r="B99" i="255" s="1"/>
  <c r="B8" i="232"/>
  <c r="X32" i="71" s="1"/>
  <c r="B89" i="255" s="1"/>
  <c r="B9" i="250"/>
  <c r="S36" i="182" s="1"/>
  <c r="B8" i="235"/>
  <c r="W32" i="86" s="1"/>
  <c r="B90" i="255" s="1"/>
  <c r="B8" i="241"/>
  <c r="W32" i="116" s="1"/>
  <c r="B9" i="235"/>
  <c r="W36" i="86" s="1"/>
  <c r="F55" i="309"/>
  <c r="F39" i="309" s="1"/>
  <c r="F218" i="309"/>
  <c r="B9" i="238"/>
  <c r="W36" i="101" s="1"/>
  <c r="B8" i="242"/>
  <c r="W45" i="116" s="1"/>
  <c r="L15" i="96"/>
  <c r="L14" i="96"/>
  <c r="L20" i="96"/>
  <c r="L15" i="192"/>
  <c r="L14" i="192"/>
  <c r="L21" i="192"/>
  <c r="I57" i="223"/>
  <c r="B9" i="241"/>
  <c r="W36" i="116" s="1"/>
  <c r="B9" i="244"/>
  <c r="S36" i="154" s="1"/>
  <c r="B55" i="309"/>
  <c r="B39" i="309" s="1"/>
  <c r="B218" i="309"/>
  <c r="M26" i="256"/>
  <c r="M13" i="256" s="1"/>
  <c r="G27" i="106" s="1"/>
  <c r="B8" i="238"/>
  <c r="W32" i="101" s="1"/>
  <c r="B9" i="247"/>
  <c r="S36" i="168" s="1"/>
  <c r="I161" i="224"/>
  <c r="I45" i="224"/>
  <c r="I88" i="224"/>
  <c r="I15" i="224"/>
  <c r="I121" i="224"/>
  <c r="I98" i="224"/>
  <c r="I141" i="224"/>
  <c r="I68" i="224"/>
  <c r="I35" i="224"/>
  <c r="I108" i="224"/>
  <c r="I151" i="224"/>
  <c r="I55" i="224"/>
  <c r="I68" i="223"/>
  <c r="I161" i="223"/>
  <c r="I35" i="223"/>
  <c r="I15" i="223"/>
  <c r="I121" i="223"/>
  <c r="I151" i="223"/>
  <c r="I98" i="223"/>
  <c r="I88" i="223"/>
  <c r="B8" i="251"/>
  <c r="S45" i="182" s="1"/>
  <c r="B8" i="244"/>
  <c r="S32" i="154" s="1"/>
  <c r="E55" i="309"/>
  <c r="E39" i="309" s="1"/>
  <c r="E218" i="309"/>
  <c r="D55" i="309"/>
  <c r="D39" i="309" s="1"/>
  <c r="D218" i="309"/>
  <c r="B7" i="232"/>
  <c r="X28" i="71" s="1"/>
  <c r="I55" i="223"/>
  <c r="H19" i="91"/>
  <c r="I19" i="91" s="1"/>
  <c r="J19" i="91" s="1"/>
  <c r="K19" i="91" s="1"/>
  <c r="L19" i="91" s="1"/>
  <c r="M19" i="91" s="1"/>
  <c r="B8" i="247"/>
  <c r="S32" i="168" s="1"/>
  <c r="L15" i="111"/>
  <c r="L14" i="111"/>
  <c r="L24" i="111"/>
  <c r="I142" i="223"/>
  <c r="I152" i="224"/>
  <c r="I152" i="223"/>
  <c r="I162" i="224"/>
  <c r="I162" i="223"/>
  <c r="I89" i="224"/>
  <c r="I99" i="224"/>
  <c r="I89" i="223"/>
  <c r="I109" i="223"/>
  <c r="I46" i="224"/>
  <c r="I142" i="224"/>
  <c r="I79" i="224"/>
  <c r="I122" i="224"/>
  <c r="I46" i="223"/>
  <c r="I16" i="224"/>
  <c r="I109" i="224"/>
  <c r="I69" i="224"/>
  <c r="I99" i="223"/>
  <c r="I56" i="224"/>
  <c r="I36" i="224"/>
  <c r="I26" i="224"/>
  <c r="I36" i="223"/>
  <c r="I56" i="223"/>
  <c r="I132" i="224"/>
  <c r="I16" i="223"/>
  <c r="I26" i="223"/>
  <c r="I69" i="223"/>
  <c r="I122" i="223"/>
  <c r="I79" i="223"/>
  <c r="B9" i="232"/>
  <c r="X36" i="71" s="1"/>
  <c r="B7" i="223"/>
  <c r="Y48" i="12" s="1"/>
  <c r="L15" i="178"/>
  <c r="L14" i="178"/>
  <c r="L18" i="178"/>
  <c r="B8" i="250"/>
  <c r="S32" i="182" s="1"/>
  <c r="B9" i="248"/>
  <c r="S49" i="168" s="1"/>
  <c r="G218" i="309"/>
  <c r="G55" i="309"/>
  <c r="G39" i="309" s="1"/>
  <c r="H55" i="309"/>
  <c r="H39" i="309" s="1"/>
  <c r="H218" i="309"/>
  <c r="K16" i="81"/>
  <c r="L25" i="81"/>
  <c r="K15" i="81"/>
  <c r="B7" i="235"/>
  <c r="W28" i="86" s="1"/>
  <c r="B9" i="233"/>
  <c r="X49" i="71" s="1"/>
  <c r="C55" i="309"/>
  <c r="C39" i="309" s="1"/>
  <c r="C218" i="309"/>
  <c r="I141" i="223"/>
  <c r="I108" i="223"/>
  <c r="I55" i="309"/>
  <c r="I39" i="309" s="1"/>
  <c r="I218" i="309"/>
  <c r="B9" i="223"/>
  <c r="Y56" i="12" s="1"/>
  <c r="B7" i="241"/>
  <c r="W28" i="116" s="1"/>
  <c r="B8" i="233"/>
  <c r="X45" i="71" s="1"/>
  <c r="I123" i="224"/>
  <c r="I163" i="224"/>
  <c r="I133" i="224"/>
  <c r="I143" i="224"/>
  <c r="I27" i="224"/>
  <c r="I153" i="224"/>
  <c r="I80" i="224"/>
  <c r="I47" i="224"/>
  <c r="I110" i="224"/>
  <c r="I17" i="224"/>
  <c r="I37" i="224"/>
  <c r="I70" i="224"/>
  <c r="I90" i="224"/>
  <c r="I57" i="224"/>
  <c r="I100" i="224"/>
  <c r="I27" i="223"/>
  <c r="I123" i="223"/>
  <c r="I17" i="223"/>
  <c r="I80" i="223"/>
  <c r="I70" i="223"/>
  <c r="I100" i="223"/>
  <c r="I37" i="223"/>
  <c r="I90" i="223"/>
  <c r="I153" i="223"/>
  <c r="I163" i="223"/>
  <c r="N29" i="26"/>
  <c r="K20" i="26"/>
  <c r="K19" i="26"/>
  <c r="I72" i="245"/>
  <c r="I82" i="244"/>
  <c r="I102" i="245"/>
  <c r="I72" i="244"/>
  <c r="I165" i="244"/>
  <c r="I59" i="244"/>
  <c r="I145" i="244"/>
  <c r="I49" i="244"/>
  <c r="I82" i="245"/>
  <c r="I29" i="244"/>
  <c r="I59" i="245"/>
  <c r="I39" i="244"/>
  <c r="I49" i="245"/>
  <c r="I19" i="244"/>
  <c r="I39" i="245"/>
  <c r="I165" i="245"/>
  <c r="I155" i="245"/>
  <c r="I145" i="245"/>
  <c r="I135" i="245"/>
  <c r="I125" i="245"/>
  <c r="I112" i="245"/>
  <c r="I92" i="245"/>
  <c r="I29" i="245"/>
  <c r="I19" i="245"/>
  <c r="I125" i="244"/>
  <c r="I92" i="244"/>
  <c r="I112" i="244"/>
  <c r="I102" i="244"/>
  <c r="I155" i="244"/>
  <c r="I135" i="244"/>
  <c r="L15" i="164"/>
  <c r="L14" i="164"/>
  <c r="L24" i="164"/>
  <c r="B7" i="238"/>
  <c r="W28" i="101" s="1"/>
  <c r="V26" i="256"/>
  <c r="V13" i="256" s="1"/>
  <c r="G38" i="173" s="1"/>
  <c r="I87" i="233"/>
  <c r="I140" i="233"/>
  <c r="I140" i="232"/>
  <c r="I150" i="233"/>
  <c r="I150" i="232"/>
  <c r="I87" i="232"/>
  <c r="I160" i="232"/>
  <c r="I160" i="233"/>
  <c r="I44" i="232"/>
  <c r="I34" i="233"/>
  <c r="I44" i="233"/>
  <c r="I54" i="233"/>
  <c r="I54" i="232"/>
  <c r="I130" i="232"/>
  <c r="I120" i="232"/>
  <c r="I77" i="232"/>
  <c r="I67" i="232"/>
  <c r="I24" i="232"/>
  <c r="I14" i="232"/>
  <c r="I130" i="233"/>
  <c r="I67" i="233"/>
  <c r="I77" i="233"/>
  <c r="I120" i="233"/>
  <c r="I14" i="233"/>
  <c r="I24" i="233"/>
  <c r="I107" i="233"/>
  <c r="I34" i="232"/>
  <c r="I107" i="232"/>
  <c r="I97" i="232"/>
  <c r="I97" i="233"/>
  <c r="L15" i="126"/>
  <c r="L14" i="126"/>
  <c r="L24" i="126"/>
  <c r="B7" i="244"/>
  <c r="S26" i="256"/>
  <c r="S13" i="256" s="1"/>
  <c r="G35" i="159" s="1"/>
  <c r="B8" i="236"/>
  <c r="W45" i="86" s="1"/>
  <c r="J26" i="256"/>
  <c r="J13" i="256" s="1"/>
  <c r="G36" i="91" s="1"/>
  <c r="E18" i="236"/>
  <c r="E18" i="224"/>
  <c r="E18" i="245"/>
  <c r="E18" i="248"/>
  <c r="E18" i="239"/>
  <c r="E18" i="233"/>
  <c r="E18" i="251"/>
  <c r="E18" i="242"/>
  <c r="E124" i="250"/>
  <c r="E124" i="235"/>
  <c r="E124" i="241"/>
  <c r="E124" i="247"/>
  <c r="E124" i="232"/>
  <c r="E124" i="244"/>
  <c r="E124" i="238"/>
  <c r="E124" i="223"/>
  <c r="E124" i="224"/>
  <c r="E124" i="245"/>
  <c r="E124" i="233"/>
  <c r="E124" i="248"/>
  <c r="E124" i="242"/>
  <c r="E124" i="251"/>
  <c r="E124" i="236"/>
  <c r="E124" i="239"/>
  <c r="E71" i="242"/>
  <c r="E71" i="224"/>
  <c r="E71" i="251"/>
  <c r="E71" i="236"/>
  <c r="E71" i="233"/>
  <c r="E71" i="248"/>
  <c r="E71" i="245"/>
  <c r="E71" i="239"/>
  <c r="E18" i="223"/>
  <c r="E18" i="238"/>
  <c r="E18" i="244"/>
  <c r="E18" i="247"/>
  <c r="E18" i="241"/>
  <c r="E18" i="250"/>
  <c r="E18" i="235"/>
  <c r="E18" i="232"/>
  <c r="F13" i="221"/>
  <c r="G14" i="220"/>
  <c r="F66" i="221"/>
  <c r="F119" i="221"/>
  <c r="E71" i="223"/>
  <c r="E71" i="244"/>
  <c r="E71" i="235"/>
  <c r="E71" i="232"/>
  <c r="E71" i="241"/>
  <c r="E71" i="250"/>
  <c r="E71" i="238"/>
  <c r="E71" i="247"/>
  <c r="G105" i="221"/>
  <c r="G158" i="221"/>
  <c r="G52" i="221"/>
  <c r="F163" i="236"/>
  <c r="F163" i="251"/>
  <c r="F163" i="248"/>
  <c r="F163" i="233"/>
  <c r="F163" i="245"/>
  <c r="F163" i="239"/>
  <c r="F163" i="224"/>
  <c r="F163" i="242"/>
  <c r="F57" i="238"/>
  <c r="F57" i="247"/>
  <c r="F57" i="223"/>
  <c r="F57" i="232"/>
  <c r="F57" i="235"/>
  <c r="F57" i="241"/>
  <c r="F57" i="244"/>
  <c r="F57" i="250"/>
  <c r="F110" i="250"/>
  <c r="F110" i="235"/>
  <c r="F110" i="223"/>
  <c r="F110" i="238"/>
  <c r="F110" i="232"/>
  <c r="F110" i="247"/>
  <c r="F110" i="241"/>
  <c r="F110" i="244"/>
  <c r="F57" i="224"/>
  <c r="F57" i="251"/>
  <c r="F57" i="248"/>
  <c r="F57" i="239"/>
  <c r="F57" i="236"/>
  <c r="F57" i="233"/>
  <c r="F57" i="242"/>
  <c r="F57" i="245"/>
  <c r="F163" i="244"/>
  <c r="F163" i="247"/>
  <c r="F163" i="232"/>
  <c r="F163" i="223"/>
  <c r="F163" i="250"/>
  <c r="F163" i="241"/>
  <c r="F163" i="238"/>
  <c r="F163" i="235"/>
  <c r="F110" i="224"/>
  <c r="F110" i="248"/>
  <c r="F110" i="245"/>
  <c r="F110" i="242"/>
  <c r="F110" i="233"/>
  <c r="F110" i="239"/>
  <c r="F110" i="251"/>
  <c r="F110" i="236"/>
  <c r="G17" i="224"/>
  <c r="G17" i="236"/>
  <c r="G17" i="245"/>
  <c r="G17" i="248"/>
  <c r="G17" i="239"/>
  <c r="G17" i="242"/>
  <c r="G17" i="233"/>
  <c r="G17" i="251"/>
  <c r="G123" i="242"/>
  <c r="G123" i="239"/>
  <c r="G123" i="251"/>
  <c r="G123" i="248"/>
  <c r="G123" i="233"/>
  <c r="G123" i="245"/>
  <c r="G123" i="236"/>
  <c r="G123" i="224"/>
  <c r="G123" i="244"/>
  <c r="G123" i="247"/>
  <c r="G123" i="250"/>
  <c r="G123" i="235"/>
  <c r="G123" i="232"/>
  <c r="G123" i="238"/>
  <c r="G123" i="241"/>
  <c r="G123" i="223"/>
  <c r="G17" i="250"/>
  <c r="G17" i="244"/>
  <c r="G17" i="238"/>
  <c r="G17" i="247"/>
  <c r="G17" i="235"/>
  <c r="G17" i="232"/>
  <c r="G17" i="223"/>
  <c r="G17" i="241"/>
  <c r="G70" i="224"/>
  <c r="G70" i="245"/>
  <c r="G70" i="248"/>
  <c r="G70" i="239"/>
  <c r="G70" i="233"/>
  <c r="G70" i="242"/>
  <c r="G70" i="236"/>
  <c r="G70" i="251"/>
  <c r="H118" i="221"/>
  <c r="H65" i="221"/>
  <c r="H12" i="221"/>
  <c r="G70" i="241"/>
  <c r="G70" i="238"/>
  <c r="G70" i="244"/>
  <c r="G70" i="247"/>
  <c r="G70" i="235"/>
  <c r="G70" i="223"/>
  <c r="G70" i="232"/>
  <c r="G70" i="250"/>
  <c r="H132" i="238"/>
  <c r="H132" i="232"/>
  <c r="H132" i="247"/>
  <c r="H132" i="241"/>
  <c r="H132" i="235"/>
  <c r="H132" i="250"/>
  <c r="H132" i="244"/>
  <c r="H132" i="223"/>
  <c r="H26" i="251"/>
  <c r="H26" i="245"/>
  <c r="H26" i="233"/>
  <c r="H26" i="224"/>
  <c r="H26" i="236"/>
  <c r="H26" i="248"/>
  <c r="H26" i="242"/>
  <c r="H26" i="239"/>
  <c r="H79" i="224"/>
  <c r="H79" i="248"/>
  <c r="H79" i="242"/>
  <c r="H79" i="236"/>
  <c r="H79" i="245"/>
  <c r="H79" i="233"/>
  <c r="H79" i="251"/>
  <c r="H79" i="239"/>
  <c r="H132" i="251"/>
  <c r="H132" i="239"/>
  <c r="H132" i="224"/>
  <c r="H132" i="233"/>
  <c r="H132" i="248"/>
  <c r="H132" i="245"/>
  <c r="H132" i="236"/>
  <c r="H132" i="242"/>
  <c r="H79" i="223"/>
  <c r="H79" i="250"/>
  <c r="H79" i="238"/>
  <c r="H79" i="232"/>
  <c r="H79" i="244"/>
  <c r="H79" i="247"/>
  <c r="H79" i="235"/>
  <c r="H79" i="241"/>
  <c r="H26" i="247"/>
  <c r="H26" i="235"/>
  <c r="H26" i="241"/>
  <c r="H26" i="238"/>
  <c r="H26" i="223"/>
  <c r="H26" i="250"/>
  <c r="H26" i="232"/>
  <c r="H26" i="244"/>
  <c r="F144" i="241"/>
  <c r="F144" i="247"/>
  <c r="F144" i="238"/>
  <c r="F144" i="235"/>
  <c r="F144" i="232"/>
  <c r="F144" i="223"/>
  <c r="F144" i="250"/>
  <c r="F144" i="244"/>
  <c r="F154" i="245"/>
  <c r="F154" i="224"/>
  <c r="F154" i="242"/>
  <c r="F154" i="239"/>
  <c r="F154" i="236"/>
  <c r="F154" i="233"/>
  <c r="F154" i="248"/>
  <c r="F154" i="251"/>
  <c r="G96" i="221"/>
  <c r="G43" i="221"/>
  <c r="G86" i="221"/>
  <c r="G33" i="221"/>
  <c r="G139" i="221"/>
  <c r="G149" i="221"/>
  <c r="F91" i="224"/>
  <c r="F91" i="251"/>
  <c r="F91" i="242"/>
  <c r="F91" i="245"/>
  <c r="F91" i="248"/>
  <c r="F91" i="239"/>
  <c r="F91" i="236"/>
  <c r="F91" i="233"/>
  <c r="F38" i="235"/>
  <c r="F38" i="238"/>
  <c r="F38" i="232"/>
  <c r="F38" i="223"/>
  <c r="F38" i="250"/>
  <c r="F38" i="244"/>
  <c r="F38" i="241"/>
  <c r="F38" i="247"/>
  <c r="F48" i="247"/>
  <c r="F48" i="250"/>
  <c r="F48" i="241"/>
  <c r="F48" i="223"/>
  <c r="F48" i="244"/>
  <c r="F48" i="238"/>
  <c r="F48" i="235"/>
  <c r="F48" i="232"/>
  <c r="F101" i="245"/>
  <c r="F101" i="233"/>
  <c r="F101" i="251"/>
  <c r="F101" i="224"/>
  <c r="F101" i="242"/>
  <c r="F101" i="239"/>
  <c r="F101" i="248"/>
  <c r="F101" i="236"/>
  <c r="F101" i="223"/>
  <c r="F101" i="250"/>
  <c r="F101" i="241"/>
  <c r="F101" i="247"/>
  <c r="F101" i="244"/>
  <c r="F101" i="238"/>
  <c r="F101" i="232"/>
  <c r="F101" i="235"/>
  <c r="F48" i="251"/>
  <c r="F48" i="248"/>
  <c r="F48" i="233"/>
  <c r="F48" i="245"/>
  <c r="F48" i="224"/>
  <c r="F48" i="239"/>
  <c r="F48" i="242"/>
  <c r="F48" i="236"/>
  <c r="F91" i="241"/>
  <c r="F91" i="223"/>
  <c r="F91" i="244"/>
  <c r="F91" i="238"/>
  <c r="F91" i="250"/>
  <c r="F91" i="247"/>
  <c r="F91" i="232"/>
  <c r="F91" i="235"/>
  <c r="F38" i="233"/>
  <c r="F38" i="224"/>
  <c r="F38" i="248"/>
  <c r="F38" i="242"/>
  <c r="F38" i="239"/>
  <c r="F38" i="251"/>
  <c r="F38" i="236"/>
  <c r="F38" i="245"/>
  <c r="F154" i="247"/>
  <c r="F154" i="223"/>
  <c r="F154" i="238"/>
  <c r="F154" i="235"/>
  <c r="F154" i="250"/>
  <c r="F154" i="244"/>
  <c r="F154" i="232"/>
  <c r="F154" i="241"/>
  <c r="F144" i="245"/>
  <c r="F144" i="224"/>
  <c r="F144" i="248"/>
  <c r="F144" i="251"/>
  <c r="F144" i="236"/>
  <c r="F144" i="242"/>
  <c r="F144" i="239"/>
  <c r="F144" i="233"/>
  <c r="F56" i="251"/>
  <c r="F56" i="248"/>
  <c r="F56" i="242"/>
  <c r="F56" i="239"/>
  <c r="F56" i="233"/>
  <c r="F56" i="245"/>
  <c r="F56" i="236"/>
  <c r="F56" i="224"/>
  <c r="F109" i="247"/>
  <c r="F109" i="232"/>
  <c r="F109" i="250"/>
  <c r="F109" i="235"/>
  <c r="F109" i="238"/>
  <c r="F109" i="223"/>
  <c r="F109" i="244"/>
  <c r="F109" i="241"/>
  <c r="F109" i="233"/>
  <c r="F109" i="248"/>
  <c r="F109" i="239"/>
  <c r="F109" i="251"/>
  <c r="F109" i="224"/>
  <c r="F109" i="245"/>
  <c r="F109" i="242"/>
  <c r="F109" i="236"/>
  <c r="F162" i="250"/>
  <c r="F162" i="235"/>
  <c r="F162" i="244"/>
  <c r="F162" i="238"/>
  <c r="F162" i="232"/>
  <c r="F162" i="223"/>
  <c r="F162" i="247"/>
  <c r="F162" i="241"/>
  <c r="G104" i="221"/>
  <c r="G51" i="221"/>
  <c r="H42" i="220"/>
  <c r="G157" i="221"/>
  <c r="F162" i="251"/>
  <c r="F162" i="248"/>
  <c r="F162" i="242"/>
  <c r="F162" i="236"/>
  <c r="F162" i="245"/>
  <c r="F162" i="233"/>
  <c r="F162" i="239"/>
  <c r="F162" i="224"/>
  <c r="F56" i="244"/>
  <c r="F56" i="235"/>
  <c r="F56" i="247"/>
  <c r="F56" i="241"/>
  <c r="F56" i="238"/>
  <c r="F56" i="232"/>
  <c r="F56" i="250"/>
  <c r="F56" i="223"/>
  <c r="F152" i="251"/>
  <c r="F152" i="248"/>
  <c r="F152" i="239"/>
  <c r="F152" i="236"/>
  <c r="F152" i="233"/>
  <c r="F152" i="245"/>
  <c r="F152" i="242"/>
  <c r="F152" i="224"/>
  <c r="F36" i="247"/>
  <c r="F36" i="241"/>
  <c r="F36" i="238"/>
  <c r="F36" i="235"/>
  <c r="F36" i="232"/>
  <c r="F36" i="223"/>
  <c r="F36" i="250"/>
  <c r="F36" i="244"/>
  <c r="F152" i="250"/>
  <c r="F152" i="238"/>
  <c r="F152" i="235"/>
  <c r="F152" i="232"/>
  <c r="F152" i="247"/>
  <c r="F152" i="241"/>
  <c r="F152" i="244"/>
  <c r="F152" i="223"/>
  <c r="F89" i="251"/>
  <c r="F89" i="248"/>
  <c r="F89" i="245"/>
  <c r="F89" i="233"/>
  <c r="F89" i="224"/>
  <c r="F89" i="242"/>
  <c r="F89" i="236"/>
  <c r="F89" i="239"/>
  <c r="F142" i="250"/>
  <c r="F142" i="238"/>
  <c r="F142" i="235"/>
  <c r="F142" i="223"/>
  <c r="F142" i="232"/>
  <c r="F142" i="247"/>
  <c r="F142" i="244"/>
  <c r="F142" i="241"/>
  <c r="F36" i="251"/>
  <c r="F36" i="245"/>
  <c r="F36" i="239"/>
  <c r="F36" i="236"/>
  <c r="F36" i="233"/>
  <c r="F36" i="242"/>
  <c r="F36" i="224"/>
  <c r="F36" i="248"/>
  <c r="F99" i="235"/>
  <c r="F99" i="241"/>
  <c r="F99" i="250"/>
  <c r="F99" i="232"/>
  <c r="F99" i="238"/>
  <c r="F99" i="247"/>
  <c r="F99" i="244"/>
  <c r="F99" i="223"/>
  <c r="G94" i="221"/>
  <c r="G137" i="221"/>
  <c r="G41" i="221"/>
  <c r="G147" i="221"/>
  <c r="G84" i="221"/>
  <c r="G31" i="221"/>
  <c r="F99" i="239"/>
  <c r="F99" i="248"/>
  <c r="F99" i="245"/>
  <c r="F99" i="224"/>
  <c r="F99" i="233"/>
  <c r="F99" i="251"/>
  <c r="F99" i="236"/>
  <c r="F99" i="242"/>
  <c r="F89" i="244"/>
  <c r="F89" i="235"/>
  <c r="F89" i="250"/>
  <c r="F89" i="238"/>
  <c r="F89" i="241"/>
  <c r="F89" i="223"/>
  <c r="F89" i="247"/>
  <c r="F89" i="232"/>
  <c r="F142" i="251"/>
  <c r="F142" i="233"/>
  <c r="F142" i="239"/>
  <c r="F142" i="236"/>
  <c r="F142" i="224"/>
  <c r="F142" i="248"/>
  <c r="F142" i="242"/>
  <c r="F142" i="245"/>
  <c r="F46" i="251"/>
  <c r="F46" i="248"/>
  <c r="F46" i="242"/>
  <c r="F46" i="245"/>
  <c r="F46" i="233"/>
  <c r="F46" i="239"/>
  <c r="F46" i="236"/>
  <c r="F46" i="224"/>
  <c r="F46" i="250"/>
  <c r="F46" i="244"/>
  <c r="F46" i="223"/>
  <c r="F46" i="247"/>
  <c r="F46" i="241"/>
  <c r="F46" i="232"/>
  <c r="F46" i="235"/>
  <c r="F46" i="238"/>
  <c r="E43" i="186"/>
  <c r="E43" i="172"/>
  <c r="E43" i="158"/>
  <c r="E43" i="120"/>
  <c r="E15" i="105"/>
  <c r="E29" i="105"/>
  <c r="E43" i="105"/>
  <c r="E43" i="90"/>
  <c r="E29" i="90"/>
  <c r="E15" i="90"/>
  <c r="N36" i="121"/>
  <c r="N35" i="159"/>
  <c r="N36" i="16"/>
  <c r="H38" i="187" l="1"/>
  <c r="I38" i="187" s="1"/>
  <c r="J38" i="187" s="1"/>
  <c r="K38" i="187" s="1"/>
  <c r="L38" i="187" s="1"/>
  <c r="M38" i="187" s="1"/>
  <c r="H38" i="173"/>
  <c r="I38" i="173" s="1"/>
  <c r="J38" i="173" s="1"/>
  <c r="K38" i="173" s="1"/>
  <c r="L38" i="173" s="1"/>
  <c r="M38" i="173" s="1"/>
  <c r="H27" i="106"/>
  <c r="I27" i="106" s="1"/>
  <c r="J27" i="106" s="1"/>
  <c r="K27" i="106" s="1"/>
  <c r="L27" i="106" s="1"/>
  <c r="M27" i="106" s="1"/>
  <c r="H36" i="91"/>
  <c r="I36" i="91" s="1"/>
  <c r="J36" i="91" s="1"/>
  <c r="K36" i="91" s="1"/>
  <c r="L36" i="91" s="1"/>
  <c r="M36" i="91" s="1"/>
  <c r="E73" i="285"/>
  <c r="B67" i="316" s="1"/>
  <c r="X15" i="71"/>
  <c r="AM15" i="71" s="1"/>
  <c r="AL20" i="101"/>
  <c r="I24" i="101"/>
  <c r="B24" i="255" s="1"/>
  <c r="B88" i="255"/>
  <c r="B111" i="255" s="1"/>
  <c r="B102" i="255"/>
  <c r="W15" i="86"/>
  <c r="W16" i="86" s="1"/>
  <c r="I15" i="86" s="1"/>
  <c r="I16" i="86" s="1"/>
  <c r="Y40" i="12"/>
  <c r="Y41" i="12" s="1"/>
  <c r="G42" i="12" s="1"/>
  <c r="S20" i="154"/>
  <c r="S21" i="154" s="1"/>
  <c r="S20" i="168"/>
  <c r="S21" i="168" s="1"/>
  <c r="W15" i="116"/>
  <c r="W16" i="116" s="1"/>
  <c r="B92" i="255"/>
  <c r="M15" i="178"/>
  <c r="M14" i="178"/>
  <c r="M18" i="178"/>
  <c r="S15" i="154"/>
  <c r="S16" i="154" s="1"/>
  <c r="B93" i="255"/>
  <c r="B116" i="255" s="1"/>
  <c r="M15" i="126"/>
  <c r="M14" i="126"/>
  <c r="M24" i="126"/>
  <c r="M15" i="111"/>
  <c r="M14" i="111"/>
  <c r="M24" i="111"/>
  <c r="M15" i="192"/>
  <c r="M14" i="192"/>
  <c r="M21" i="192"/>
  <c r="B100" i="255"/>
  <c r="X20" i="71"/>
  <c r="AM20" i="71" s="1"/>
  <c r="L16" i="81"/>
  <c r="M25" i="81"/>
  <c r="L15" i="81"/>
  <c r="B106" i="255"/>
  <c r="S20" i="182"/>
  <c r="S21" i="182" s="1"/>
  <c r="E107" i="285"/>
  <c r="B69" i="316" s="1"/>
  <c r="T61" i="283"/>
  <c r="B94" i="255"/>
  <c r="B117" i="255" s="1"/>
  <c r="S15" i="168"/>
  <c r="S16" i="168" s="1"/>
  <c r="M15" i="96"/>
  <c r="M14" i="96"/>
  <c r="M20" i="96"/>
  <c r="M15" i="164"/>
  <c r="M14" i="164"/>
  <c r="M24" i="164"/>
  <c r="E29" i="4"/>
  <c r="B101" i="255"/>
  <c r="B113" i="255" s="1"/>
  <c r="W20" i="86"/>
  <c r="W21" i="86" s="1"/>
  <c r="B103" i="255"/>
  <c r="W20" i="116"/>
  <c r="W21" i="116" s="1"/>
  <c r="O29" i="26"/>
  <c r="L20" i="26"/>
  <c r="L19" i="26"/>
  <c r="B91" i="255"/>
  <c r="W15" i="101"/>
  <c r="W16" i="101" s="1"/>
  <c r="B95" i="255"/>
  <c r="S15" i="182"/>
  <c r="S16" i="182" s="1"/>
  <c r="F124" i="223"/>
  <c r="F124" i="241"/>
  <c r="F124" i="235"/>
  <c r="F124" i="244"/>
  <c r="F124" i="232"/>
  <c r="F124" i="250"/>
  <c r="F124" i="247"/>
  <c r="F124" i="238"/>
  <c r="G13" i="221"/>
  <c r="H14" i="220"/>
  <c r="G66" i="221"/>
  <c r="G119" i="221"/>
  <c r="F71" i="224"/>
  <c r="F71" i="248"/>
  <c r="F71" i="245"/>
  <c r="F71" i="239"/>
  <c r="F71" i="242"/>
  <c r="F71" i="236"/>
  <c r="F71" i="233"/>
  <c r="F71" i="251"/>
  <c r="F18" i="235"/>
  <c r="F18" i="247"/>
  <c r="F18" i="241"/>
  <c r="F18" i="244"/>
  <c r="F18" i="238"/>
  <c r="F18" i="250"/>
  <c r="F18" i="232"/>
  <c r="F18" i="223"/>
  <c r="F71" i="250"/>
  <c r="F71" i="238"/>
  <c r="F71" i="247"/>
  <c r="F71" i="244"/>
  <c r="F71" i="241"/>
  <c r="F71" i="232"/>
  <c r="F71" i="235"/>
  <c r="F71" i="223"/>
  <c r="F124" i="233"/>
  <c r="F124" i="251"/>
  <c r="F124" i="239"/>
  <c r="F124" i="236"/>
  <c r="F124" i="248"/>
  <c r="F124" i="245"/>
  <c r="F124" i="242"/>
  <c r="F124" i="224"/>
  <c r="F18" i="248"/>
  <c r="F18" i="239"/>
  <c r="F18" i="224"/>
  <c r="F18" i="251"/>
  <c r="F18" i="242"/>
  <c r="F18" i="233"/>
  <c r="F18" i="236"/>
  <c r="F18" i="245"/>
  <c r="G35" i="12"/>
  <c r="AN35" i="12"/>
  <c r="H35" i="159"/>
  <c r="I35" i="159" s="1"/>
  <c r="J35" i="159" s="1"/>
  <c r="K35" i="159" s="1"/>
  <c r="L35" i="159" s="1"/>
  <c r="M35" i="159" s="1"/>
  <c r="H36" i="121"/>
  <c r="I36" i="121" s="1"/>
  <c r="J36" i="121" s="1"/>
  <c r="K36" i="121" s="1"/>
  <c r="L36" i="121" s="1"/>
  <c r="M36" i="121" s="1"/>
  <c r="G163" i="248"/>
  <c r="G163" i="242"/>
  <c r="G163" i="239"/>
  <c r="G163" i="224"/>
  <c r="G163" i="251"/>
  <c r="G163" i="236"/>
  <c r="G163" i="245"/>
  <c r="G163" i="233"/>
  <c r="G57" i="250"/>
  <c r="G57" i="244"/>
  <c r="G57" i="241"/>
  <c r="G57" i="247"/>
  <c r="G57" i="238"/>
  <c r="G57" i="232"/>
  <c r="G57" i="223"/>
  <c r="G57" i="235"/>
  <c r="G110" i="247"/>
  <c r="G110" i="238"/>
  <c r="G110" i="232"/>
  <c r="G110" i="244"/>
  <c r="G110" i="241"/>
  <c r="G110" i="223"/>
  <c r="G110" i="250"/>
  <c r="G110" i="235"/>
  <c r="G163" i="238"/>
  <c r="G163" i="232"/>
  <c r="G163" i="241"/>
  <c r="G163" i="247"/>
  <c r="G163" i="250"/>
  <c r="G163" i="235"/>
  <c r="G163" i="244"/>
  <c r="G163" i="223"/>
  <c r="G110" i="248"/>
  <c r="G110" i="242"/>
  <c r="G110" i="239"/>
  <c r="G110" i="251"/>
  <c r="G110" i="236"/>
  <c r="G110" i="233"/>
  <c r="G110" i="224"/>
  <c r="G110" i="245"/>
  <c r="G57" i="224"/>
  <c r="G57" i="239"/>
  <c r="G57" i="242"/>
  <c r="G57" i="251"/>
  <c r="G57" i="236"/>
  <c r="G57" i="248"/>
  <c r="G57" i="233"/>
  <c r="G57" i="245"/>
  <c r="H105" i="221"/>
  <c r="H52" i="221"/>
  <c r="H158" i="221"/>
  <c r="H17" i="224"/>
  <c r="H17" i="239"/>
  <c r="H17" i="245"/>
  <c r="H17" i="242"/>
  <c r="H17" i="236"/>
  <c r="H17" i="248"/>
  <c r="H17" i="251"/>
  <c r="H17" i="233"/>
  <c r="H123" i="251"/>
  <c r="H123" i="239"/>
  <c r="H123" i="245"/>
  <c r="H123" i="242"/>
  <c r="H123" i="236"/>
  <c r="H123" i="248"/>
  <c r="H123" i="233"/>
  <c r="H123" i="224"/>
  <c r="H17" i="223"/>
  <c r="H17" i="244"/>
  <c r="H17" i="238"/>
  <c r="H17" i="241"/>
  <c r="H17" i="247"/>
  <c r="H17" i="232"/>
  <c r="H17" i="250"/>
  <c r="H17" i="235"/>
  <c r="H70" i="251"/>
  <c r="H70" i="245"/>
  <c r="H70" i="224"/>
  <c r="H70" i="236"/>
  <c r="H70" i="248"/>
  <c r="H70" i="239"/>
  <c r="H70" i="242"/>
  <c r="H70" i="233"/>
  <c r="H123" i="235"/>
  <c r="H123" i="250"/>
  <c r="H123" i="244"/>
  <c r="H123" i="241"/>
  <c r="H123" i="247"/>
  <c r="H123" i="232"/>
  <c r="H123" i="223"/>
  <c r="H123" i="238"/>
  <c r="H70" i="223"/>
  <c r="H70" i="238"/>
  <c r="H70" i="241"/>
  <c r="H70" i="235"/>
  <c r="H70" i="244"/>
  <c r="H70" i="247"/>
  <c r="H70" i="232"/>
  <c r="H70" i="250"/>
  <c r="G144" i="223"/>
  <c r="G144" i="232"/>
  <c r="G144" i="235"/>
  <c r="G144" i="250"/>
  <c r="G144" i="244"/>
  <c r="G144" i="238"/>
  <c r="G144" i="247"/>
  <c r="G144" i="241"/>
  <c r="G91" i="250"/>
  <c r="G91" i="223"/>
  <c r="G91" i="247"/>
  <c r="G91" i="244"/>
  <c r="G91" i="241"/>
  <c r="G91" i="232"/>
  <c r="G91" i="238"/>
  <c r="G91" i="235"/>
  <c r="G48" i="224"/>
  <c r="G48" i="251"/>
  <c r="G48" i="233"/>
  <c r="G48" i="236"/>
  <c r="G48" i="248"/>
  <c r="G48" i="239"/>
  <c r="G48" i="245"/>
  <c r="G48" i="242"/>
  <c r="G101" i="251"/>
  <c r="G101" i="224"/>
  <c r="G101" i="248"/>
  <c r="G101" i="245"/>
  <c r="G101" i="239"/>
  <c r="G101" i="233"/>
  <c r="G101" i="242"/>
  <c r="G101" i="236"/>
  <c r="G144" i="251"/>
  <c r="G144" i="224"/>
  <c r="G144" i="245"/>
  <c r="G144" i="233"/>
  <c r="G144" i="248"/>
  <c r="G144" i="242"/>
  <c r="G144" i="239"/>
  <c r="G144" i="236"/>
  <c r="G38" i="242"/>
  <c r="G38" i="251"/>
  <c r="G38" i="233"/>
  <c r="G38" i="224"/>
  <c r="G38" i="248"/>
  <c r="G38" i="245"/>
  <c r="G38" i="239"/>
  <c r="G38" i="236"/>
  <c r="G91" i="251"/>
  <c r="G91" i="224"/>
  <c r="G91" i="233"/>
  <c r="G91" i="236"/>
  <c r="G91" i="248"/>
  <c r="G91" i="239"/>
  <c r="G91" i="245"/>
  <c r="G91" i="242"/>
  <c r="H139" i="221"/>
  <c r="H96" i="221"/>
  <c r="H43" i="221"/>
  <c r="H33" i="221"/>
  <c r="H86" i="221"/>
  <c r="H149" i="221"/>
  <c r="G154" i="224"/>
  <c r="G154" i="233"/>
  <c r="G154" i="236"/>
  <c r="G154" i="251"/>
  <c r="G154" i="239"/>
  <c r="G154" i="245"/>
  <c r="G154" i="242"/>
  <c r="G154" i="248"/>
  <c r="G48" i="250"/>
  <c r="G48" i="247"/>
  <c r="G48" i="223"/>
  <c r="G48" i="232"/>
  <c r="G48" i="244"/>
  <c r="G48" i="241"/>
  <c r="G48" i="238"/>
  <c r="G48" i="235"/>
  <c r="G154" i="241"/>
  <c r="G154" i="223"/>
  <c r="G154" i="250"/>
  <c r="G154" i="232"/>
  <c r="G154" i="247"/>
  <c r="G154" i="244"/>
  <c r="G154" i="238"/>
  <c r="G154" i="235"/>
  <c r="G38" i="223"/>
  <c r="G38" i="238"/>
  <c r="G38" i="232"/>
  <c r="G38" i="235"/>
  <c r="G38" i="250"/>
  <c r="G38" i="244"/>
  <c r="G38" i="247"/>
  <c r="G38" i="241"/>
  <c r="G101" i="223"/>
  <c r="G101" i="250"/>
  <c r="G101" i="235"/>
  <c r="G101" i="238"/>
  <c r="G101" i="247"/>
  <c r="G101" i="244"/>
  <c r="G101" i="241"/>
  <c r="G101" i="232"/>
  <c r="G162" i="251"/>
  <c r="G162" i="248"/>
  <c r="G162" i="242"/>
  <c r="G162" i="236"/>
  <c r="G162" i="245"/>
  <c r="G162" i="233"/>
  <c r="G162" i="239"/>
  <c r="G162" i="224"/>
  <c r="G56" i="251"/>
  <c r="G56" i="248"/>
  <c r="G56" i="242"/>
  <c r="G56" i="239"/>
  <c r="G56" i="233"/>
  <c r="G56" i="245"/>
  <c r="G56" i="236"/>
  <c r="G56" i="224"/>
  <c r="G56" i="244"/>
  <c r="G56" i="235"/>
  <c r="G56" i="247"/>
  <c r="G56" i="241"/>
  <c r="G56" i="238"/>
  <c r="G56" i="232"/>
  <c r="G56" i="223"/>
  <c r="G56" i="250"/>
  <c r="G162" i="250"/>
  <c r="G162" i="235"/>
  <c r="G162" i="244"/>
  <c r="G162" i="238"/>
  <c r="G162" i="232"/>
  <c r="G162" i="223"/>
  <c r="G162" i="247"/>
  <c r="G162" i="241"/>
  <c r="G109" i="247"/>
  <c r="G109" i="238"/>
  <c r="G109" i="232"/>
  <c r="G109" i="250"/>
  <c r="G109" i="235"/>
  <c r="G109" i="223"/>
  <c r="G109" i="244"/>
  <c r="G109" i="241"/>
  <c r="H104" i="221"/>
  <c r="H51" i="221"/>
  <c r="H157" i="221"/>
  <c r="G109" i="233"/>
  <c r="G109" i="251"/>
  <c r="G109" i="248"/>
  <c r="G109" i="239"/>
  <c r="G109" i="224"/>
  <c r="G109" i="245"/>
  <c r="G109" i="242"/>
  <c r="G109" i="236"/>
  <c r="G36" i="250"/>
  <c r="G36" i="247"/>
  <c r="G36" i="241"/>
  <c r="G36" i="238"/>
  <c r="G36" i="235"/>
  <c r="G36" i="232"/>
  <c r="G36" i="223"/>
  <c r="G36" i="244"/>
  <c r="G152" i="250"/>
  <c r="G152" i="247"/>
  <c r="G152" i="241"/>
  <c r="G152" i="244"/>
  <c r="G152" i="238"/>
  <c r="G152" i="235"/>
  <c r="G152" i="232"/>
  <c r="G152" i="223"/>
  <c r="G46" i="238"/>
  <c r="G46" i="235"/>
  <c r="G46" i="232"/>
  <c r="G46" i="223"/>
  <c r="G46" i="250"/>
  <c r="G46" i="247"/>
  <c r="G46" i="244"/>
  <c r="G46" i="241"/>
  <c r="G99" i="236"/>
  <c r="G99" i="233"/>
  <c r="G99" i="224"/>
  <c r="G99" i="239"/>
  <c r="G99" i="251"/>
  <c r="G99" i="245"/>
  <c r="G99" i="248"/>
  <c r="G99" i="242"/>
  <c r="G89" i="250"/>
  <c r="G89" i="247"/>
  <c r="G89" i="232"/>
  <c r="G89" i="235"/>
  <c r="G89" i="244"/>
  <c r="G89" i="241"/>
  <c r="G89" i="238"/>
  <c r="G89" i="223"/>
  <c r="H94" i="221"/>
  <c r="H147" i="221"/>
  <c r="H31" i="221"/>
  <c r="H84" i="221"/>
  <c r="H41" i="221"/>
  <c r="H137" i="221"/>
  <c r="G142" i="244"/>
  <c r="G142" i="223"/>
  <c r="G142" i="238"/>
  <c r="G142" i="247"/>
  <c r="G142" i="250"/>
  <c r="G142" i="235"/>
  <c r="G142" i="241"/>
  <c r="G142" i="232"/>
  <c r="G46" i="239"/>
  <c r="G46" i="236"/>
  <c r="G46" i="233"/>
  <c r="G46" i="245"/>
  <c r="G46" i="242"/>
  <c r="G46" i="251"/>
  <c r="G46" i="224"/>
  <c r="G46" i="248"/>
  <c r="G89" i="242"/>
  <c r="G89" i="224"/>
  <c r="G89" i="245"/>
  <c r="G89" i="236"/>
  <c r="G89" i="233"/>
  <c r="G89" i="239"/>
  <c r="G89" i="251"/>
  <c r="G89" i="248"/>
  <c r="G99" i="241"/>
  <c r="G99" i="244"/>
  <c r="G99" i="235"/>
  <c r="G99" i="223"/>
  <c r="G99" i="232"/>
  <c r="G99" i="238"/>
  <c r="G99" i="247"/>
  <c r="G99" i="250"/>
  <c r="G152" i="251"/>
  <c r="G152" i="245"/>
  <c r="G152" i="248"/>
  <c r="G152" i="242"/>
  <c r="G152" i="239"/>
  <c r="G152" i="236"/>
  <c r="G152" i="233"/>
  <c r="G152" i="224"/>
  <c r="G142" i="242"/>
  <c r="G142" i="239"/>
  <c r="G142" i="245"/>
  <c r="G142" i="251"/>
  <c r="G142" i="248"/>
  <c r="G142" i="236"/>
  <c r="G142" i="224"/>
  <c r="G142" i="233"/>
  <c r="G36" i="245"/>
  <c r="G36" i="239"/>
  <c r="G36" i="236"/>
  <c r="G36" i="233"/>
  <c r="G36" i="251"/>
  <c r="G36" i="248"/>
  <c r="G36" i="242"/>
  <c r="G36" i="224"/>
  <c r="E15" i="186"/>
  <c r="E29" i="186"/>
  <c r="E29" i="158"/>
  <c r="E15" i="158"/>
  <c r="E29" i="120"/>
  <c r="E15" i="120"/>
  <c r="H36" i="16"/>
  <c r="I36" i="16" s="1"/>
  <c r="J36" i="16" s="1"/>
  <c r="K36" i="16" s="1"/>
  <c r="L36" i="16" s="1"/>
  <c r="M36" i="16" s="1"/>
  <c r="E34" i="4" l="1"/>
  <c r="E33" i="4"/>
  <c r="E33" i="15" s="1"/>
  <c r="E49" i="4"/>
  <c r="E48" i="15" s="1"/>
  <c r="B161" i="262" s="1"/>
  <c r="E48" i="4"/>
  <c r="E47" i="15" s="1"/>
  <c r="E50" i="17" s="1"/>
  <c r="I25" i="101"/>
  <c r="E43" i="103" s="1"/>
  <c r="AL15" i="86"/>
  <c r="T49" i="283"/>
  <c r="AI34" i="283" s="1"/>
  <c r="B12" i="255"/>
  <c r="E44" i="4"/>
  <c r="E15" i="4" s="1"/>
  <c r="E43" i="4"/>
  <c r="B21" i="255"/>
  <c r="AN40" i="12"/>
  <c r="B115" i="255"/>
  <c r="B96" i="255"/>
  <c r="B118" i="255"/>
  <c r="I15" i="116"/>
  <c r="AL15" i="116"/>
  <c r="E24" i="168"/>
  <c r="AH20" i="168"/>
  <c r="E24" i="154"/>
  <c r="AH20" i="154"/>
  <c r="B114" i="255"/>
  <c r="I24" i="86"/>
  <c r="AL20" i="86"/>
  <c r="E141" i="285"/>
  <c r="B71" i="316" s="1"/>
  <c r="T101" i="283"/>
  <c r="N15" i="111"/>
  <c r="N14" i="111"/>
  <c r="E40" i="283"/>
  <c r="AI36" i="283"/>
  <c r="AL20" i="116"/>
  <c r="I24" i="116"/>
  <c r="E112" i="290"/>
  <c r="B69" i="317" s="1"/>
  <c r="E100" i="285"/>
  <c r="AH15" i="182"/>
  <c r="E15" i="182"/>
  <c r="E76" i="290"/>
  <c r="B67" i="317" s="1"/>
  <c r="E66" i="285"/>
  <c r="E24" i="182"/>
  <c r="AH20" i="182"/>
  <c r="N15" i="126"/>
  <c r="N14" i="126"/>
  <c r="E158" i="285"/>
  <c r="B72" i="316" s="1"/>
  <c r="T107" i="283"/>
  <c r="I15" i="101"/>
  <c r="AL15" i="101"/>
  <c r="M16" i="81"/>
  <c r="N25" i="81"/>
  <c r="M15" i="81"/>
  <c r="AH15" i="168"/>
  <c r="E15" i="168"/>
  <c r="AH15" i="154"/>
  <c r="E15" i="154"/>
  <c r="B15" i="255" s="1"/>
  <c r="N15" i="192"/>
  <c r="N14" i="192"/>
  <c r="E90" i="285"/>
  <c r="B68" i="316" s="1"/>
  <c r="T55" i="283"/>
  <c r="N15" i="164"/>
  <c r="N14" i="164"/>
  <c r="E124" i="285"/>
  <c r="B70" i="316" s="1"/>
  <c r="T67" i="283"/>
  <c r="B107" i="255"/>
  <c r="B112" i="255"/>
  <c r="N15" i="178"/>
  <c r="N14" i="178"/>
  <c r="P29" i="26"/>
  <c r="M20" i="26"/>
  <c r="M19" i="26"/>
  <c r="N15" i="96"/>
  <c r="N14" i="96"/>
  <c r="G71" i="239"/>
  <c r="G71" i="224"/>
  <c r="G71" i="251"/>
  <c r="G71" i="248"/>
  <c r="G71" i="245"/>
  <c r="G71" i="236"/>
  <c r="G71" i="233"/>
  <c r="G71" i="242"/>
  <c r="G124" i="223"/>
  <c r="G124" i="232"/>
  <c r="G124" i="241"/>
  <c r="G124" i="250"/>
  <c r="G124" i="247"/>
  <c r="G124" i="244"/>
  <c r="G124" i="238"/>
  <c r="G124" i="235"/>
  <c r="H119" i="221"/>
  <c r="H13" i="221"/>
  <c r="H66" i="221"/>
  <c r="G71" i="223"/>
  <c r="G71" i="250"/>
  <c r="G71" i="241"/>
  <c r="G71" i="232"/>
  <c r="G71" i="247"/>
  <c r="G71" i="244"/>
  <c r="G71" i="238"/>
  <c r="G71" i="235"/>
  <c r="G18" i="223"/>
  <c r="G18" i="238"/>
  <c r="G18" i="232"/>
  <c r="G18" i="235"/>
  <c r="G18" i="250"/>
  <c r="G18" i="244"/>
  <c r="G18" i="241"/>
  <c r="G18" i="247"/>
  <c r="G18" i="224"/>
  <c r="G18" i="251"/>
  <c r="G18" i="248"/>
  <c r="G18" i="245"/>
  <c r="G18" i="236"/>
  <c r="G18" i="233"/>
  <c r="G18" i="242"/>
  <c r="G18" i="239"/>
  <c r="G124" i="242"/>
  <c r="G124" i="233"/>
  <c r="G124" i="248"/>
  <c r="G124" i="239"/>
  <c r="G124" i="224"/>
  <c r="G124" i="251"/>
  <c r="G124" i="245"/>
  <c r="G124" i="236"/>
  <c r="B10" i="255"/>
  <c r="E28" i="4"/>
  <c r="E34" i="15"/>
  <c r="E29" i="88"/>
  <c r="E33" i="88"/>
  <c r="E34" i="88"/>
  <c r="E28" i="88"/>
  <c r="H57" i="247"/>
  <c r="H57" i="232"/>
  <c r="H57" i="244"/>
  <c r="H57" i="241"/>
  <c r="H57" i="235"/>
  <c r="H57" i="223"/>
  <c r="H57" i="238"/>
  <c r="H57" i="250"/>
  <c r="H110" i="245"/>
  <c r="H110" i="224"/>
  <c r="H110" i="251"/>
  <c r="H110" i="242"/>
  <c r="H110" i="236"/>
  <c r="H110" i="239"/>
  <c r="H110" i="248"/>
  <c r="H110" i="233"/>
  <c r="H163" i="223"/>
  <c r="H163" i="244"/>
  <c r="H163" i="241"/>
  <c r="H163" i="232"/>
  <c r="H163" i="250"/>
  <c r="H163" i="235"/>
  <c r="H163" i="247"/>
  <c r="H163" i="238"/>
  <c r="H57" i="224"/>
  <c r="H57" i="245"/>
  <c r="H57" i="239"/>
  <c r="H57" i="251"/>
  <c r="H57" i="242"/>
  <c r="H57" i="236"/>
  <c r="H57" i="248"/>
  <c r="H57" i="233"/>
  <c r="H110" i="247"/>
  <c r="H110" i="241"/>
  <c r="H110" i="250"/>
  <c r="H110" i="244"/>
  <c r="H110" i="235"/>
  <c r="H110" i="223"/>
  <c r="H110" i="232"/>
  <c r="H110" i="238"/>
  <c r="H163" i="245"/>
  <c r="H163" i="224"/>
  <c r="H163" i="239"/>
  <c r="H163" i="251"/>
  <c r="H163" i="242"/>
  <c r="H163" i="236"/>
  <c r="H163" i="248"/>
  <c r="H163" i="233"/>
  <c r="H101" i="224"/>
  <c r="H101" i="233"/>
  <c r="H101" i="248"/>
  <c r="H101" i="245"/>
  <c r="H101" i="239"/>
  <c r="H101" i="236"/>
  <c r="H101" i="251"/>
  <c r="H101" i="242"/>
  <c r="H154" i="223"/>
  <c r="H154" i="250"/>
  <c r="H154" i="241"/>
  <c r="H154" i="238"/>
  <c r="H154" i="232"/>
  <c r="H154" i="244"/>
  <c r="H154" i="247"/>
  <c r="H154" i="235"/>
  <c r="H38" i="223"/>
  <c r="H38" i="250"/>
  <c r="H38" i="232"/>
  <c r="H38" i="247"/>
  <c r="H38" i="235"/>
  <c r="H38" i="241"/>
  <c r="H38" i="238"/>
  <c r="H38" i="244"/>
  <c r="H48" i="224"/>
  <c r="H48" i="251"/>
  <c r="H48" i="233"/>
  <c r="H48" i="245"/>
  <c r="H48" i="242"/>
  <c r="H48" i="248"/>
  <c r="H48" i="239"/>
  <c r="H48" i="236"/>
  <c r="H101" i="223"/>
  <c r="H101" i="235"/>
  <c r="H101" i="250"/>
  <c r="H101" i="244"/>
  <c r="H101" i="241"/>
  <c r="H101" i="238"/>
  <c r="H101" i="232"/>
  <c r="H101" i="247"/>
  <c r="H144" i="224"/>
  <c r="H144" i="233"/>
  <c r="H144" i="248"/>
  <c r="H144" i="245"/>
  <c r="H144" i="236"/>
  <c r="H144" i="251"/>
  <c r="H144" i="242"/>
  <c r="H144" i="239"/>
  <c r="H38" i="224"/>
  <c r="H38" i="233"/>
  <c r="H38" i="251"/>
  <c r="H38" i="245"/>
  <c r="H38" i="236"/>
  <c r="H38" i="248"/>
  <c r="H38" i="239"/>
  <c r="H38" i="242"/>
  <c r="H91" i="224"/>
  <c r="H91" i="251"/>
  <c r="H91" i="233"/>
  <c r="H91" i="242"/>
  <c r="H91" i="248"/>
  <c r="H91" i="239"/>
  <c r="H91" i="245"/>
  <c r="H91" i="236"/>
  <c r="H91" i="250"/>
  <c r="H91" i="235"/>
  <c r="H91" i="223"/>
  <c r="H91" i="232"/>
  <c r="H91" i="244"/>
  <c r="H91" i="241"/>
  <c r="H91" i="238"/>
  <c r="H91" i="247"/>
  <c r="H154" i="224"/>
  <c r="H154" i="251"/>
  <c r="H154" i="233"/>
  <c r="H154" i="236"/>
  <c r="H154" i="245"/>
  <c r="H154" i="239"/>
  <c r="H154" i="242"/>
  <c r="H154" i="248"/>
  <c r="H48" i="223"/>
  <c r="H48" i="232"/>
  <c r="H48" i="235"/>
  <c r="H48" i="238"/>
  <c r="H48" i="247"/>
  <c r="H48" i="250"/>
  <c r="H48" i="244"/>
  <c r="H48" i="241"/>
  <c r="H144" i="223"/>
  <c r="H144" i="250"/>
  <c r="H144" i="235"/>
  <c r="H144" i="247"/>
  <c r="H144" i="241"/>
  <c r="H144" i="238"/>
  <c r="H144" i="232"/>
  <c r="H144" i="244"/>
  <c r="H162" i="250"/>
  <c r="H162" i="235"/>
  <c r="H162" i="244"/>
  <c r="H162" i="238"/>
  <c r="H162" i="232"/>
  <c r="H162" i="223"/>
  <c r="H162" i="247"/>
  <c r="H162" i="241"/>
  <c r="H109" i="247"/>
  <c r="H109" i="238"/>
  <c r="H109" i="232"/>
  <c r="H109" i="250"/>
  <c r="H109" i="235"/>
  <c r="H109" i="223"/>
  <c r="H109" i="244"/>
  <c r="H109" i="241"/>
  <c r="H56" i="244"/>
  <c r="H56" i="235"/>
  <c r="H56" i="247"/>
  <c r="H56" i="241"/>
  <c r="H56" i="238"/>
  <c r="H56" i="232"/>
  <c r="H56" i="223"/>
  <c r="H56" i="250"/>
  <c r="H162" i="251"/>
  <c r="H162" i="248"/>
  <c r="H162" i="242"/>
  <c r="H162" i="236"/>
  <c r="H162" i="245"/>
  <c r="H162" i="233"/>
  <c r="H162" i="224"/>
  <c r="H162" i="239"/>
  <c r="H109" i="251"/>
  <c r="H109" i="233"/>
  <c r="H109" i="248"/>
  <c r="H109" i="239"/>
  <c r="H109" i="224"/>
  <c r="H109" i="245"/>
  <c r="H109" i="242"/>
  <c r="H109" i="236"/>
  <c r="H56" i="251"/>
  <c r="H56" i="248"/>
  <c r="H56" i="242"/>
  <c r="H56" i="239"/>
  <c r="H56" i="233"/>
  <c r="H56" i="245"/>
  <c r="H56" i="236"/>
  <c r="H56" i="224"/>
  <c r="H89" i="244"/>
  <c r="H89" i="241"/>
  <c r="H89" i="247"/>
  <c r="H89" i="238"/>
  <c r="H89" i="232"/>
  <c r="H89" i="223"/>
  <c r="H89" i="250"/>
  <c r="H89" i="235"/>
  <c r="H46" i="236"/>
  <c r="H46" i="248"/>
  <c r="H46" i="251"/>
  <c r="H46" i="233"/>
  <c r="H46" i="224"/>
  <c r="H46" i="245"/>
  <c r="H46" i="242"/>
  <c r="H46" i="239"/>
  <c r="H36" i="248"/>
  <c r="H36" i="242"/>
  <c r="H36" i="251"/>
  <c r="H36" i="224"/>
  <c r="H36" i="245"/>
  <c r="H36" i="239"/>
  <c r="H36" i="236"/>
  <c r="H36" i="233"/>
  <c r="H99" i="241"/>
  <c r="H99" i="247"/>
  <c r="H99" i="238"/>
  <c r="H99" i="232"/>
  <c r="H99" i="223"/>
  <c r="H99" i="244"/>
  <c r="H99" i="235"/>
  <c r="H99" i="250"/>
  <c r="H152" i="250"/>
  <c r="H152" i="244"/>
  <c r="H152" i="238"/>
  <c r="H152" i="235"/>
  <c r="H152" i="232"/>
  <c r="H152" i="247"/>
  <c r="H152" i="241"/>
  <c r="H152" i="223"/>
  <c r="H142" i="250"/>
  <c r="H142" i="235"/>
  <c r="H142" i="232"/>
  <c r="H142" i="223"/>
  <c r="H142" i="238"/>
  <c r="H142" i="241"/>
  <c r="H142" i="247"/>
  <c r="H142" i="244"/>
  <c r="H152" i="251"/>
  <c r="H152" i="248"/>
  <c r="H152" i="242"/>
  <c r="H152" i="239"/>
  <c r="H152" i="236"/>
  <c r="H152" i="233"/>
  <c r="H152" i="245"/>
  <c r="H152" i="224"/>
  <c r="H99" i="248"/>
  <c r="H99" i="239"/>
  <c r="H99" i="245"/>
  <c r="H99" i="224"/>
  <c r="H99" i="251"/>
  <c r="H99" i="242"/>
  <c r="H99" i="233"/>
  <c r="H99" i="236"/>
  <c r="H89" i="251"/>
  <c r="H89" i="233"/>
  <c r="H89" i="245"/>
  <c r="H89" i="248"/>
  <c r="H89" i="224"/>
  <c r="H89" i="242"/>
  <c r="H89" i="239"/>
  <c r="H89" i="236"/>
  <c r="H142" i="251"/>
  <c r="H142" i="248"/>
  <c r="H142" i="239"/>
  <c r="H142" i="236"/>
  <c r="H142" i="233"/>
  <c r="H142" i="224"/>
  <c r="H142" i="245"/>
  <c r="H142" i="242"/>
  <c r="H46" i="241"/>
  <c r="H46" i="223"/>
  <c r="H46" i="238"/>
  <c r="H46" i="244"/>
  <c r="H46" i="232"/>
  <c r="H46" i="250"/>
  <c r="H46" i="235"/>
  <c r="H46" i="247"/>
  <c r="H36" i="250"/>
  <c r="H36" i="244"/>
  <c r="H36" i="232"/>
  <c r="H36" i="247"/>
  <c r="H36" i="238"/>
  <c r="H36" i="223"/>
  <c r="H36" i="241"/>
  <c r="H36" i="235"/>
  <c r="E29" i="172"/>
  <c r="E15" i="172"/>
  <c r="E44" i="103" l="1"/>
  <c r="E48" i="103"/>
  <c r="E47" i="105" s="1"/>
  <c r="E50" i="108" s="1"/>
  <c r="E49" i="103"/>
  <c r="E48" i="105" s="1"/>
  <c r="E51" i="108" s="1"/>
  <c r="B73" i="316"/>
  <c r="B57" i="316" s="1"/>
  <c r="E38" i="283"/>
  <c r="E72" i="285" s="1"/>
  <c r="B33" i="255"/>
  <c r="B147" i="262"/>
  <c r="E42" i="15"/>
  <c r="E44" i="161" s="1"/>
  <c r="E51" i="17"/>
  <c r="B26" i="255"/>
  <c r="E25" i="154"/>
  <c r="B119" i="255"/>
  <c r="E25" i="168"/>
  <c r="B27" i="255"/>
  <c r="I16" i="116"/>
  <c r="B14" i="255"/>
  <c r="E118" i="292"/>
  <c r="B249" i="309" s="1"/>
  <c r="E105" i="290"/>
  <c r="E41" i="283"/>
  <c r="AI37" i="283"/>
  <c r="B25" i="255"/>
  <c r="I25" i="116"/>
  <c r="E130" i="290"/>
  <c r="B70" i="317" s="1"/>
  <c r="E117" i="285"/>
  <c r="B13" i="255"/>
  <c r="B36" i="255" s="1"/>
  <c r="I16" i="101"/>
  <c r="E43" i="283"/>
  <c r="AI39" i="283"/>
  <c r="N16" i="81"/>
  <c r="N15" i="81"/>
  <c r="E166" i="290"/>
  <c r="B72" i="317" s="1"/>
  <c r="E151" i="285"/>
  <c r="E104" i="285"/>
  <c r="B34" i="316" s="1"/>
  <c r="E105" i="285"/>
  <c r="E106" i="285"/>
  <c r="E39" i="283"/>
  <c r="AI35" i="283"/>
  <c r="E94" i="290"/>
  <c r="B68" i="317" s="1"/>
  <c r="E83" i="285"/>
  <c r="B28" i="255"/>
  <c r="E25" i="182"/>
  <c r="E42" i="283"/>
  <c r="AI38" i="283"/>
  <c r="E148" i="290"/>
  <c r="B71" i="317" s="1"/>
  <c r="E134" i="285"/>
  <c r="B16" i="255"/>
  <c r="E16" i="168"/>
  <c r="E16" i="154"/>
  <c r="E80" i="292"/>
  <c r="B247" i="309" s="1"/>
  <c r="E69" i="290"/>
  <c r="N20" i="26"/>
  <c r="N19" i="26"/>
  <c r="B17" i="255"/>
  <c r="E16" i="182"/>
  <c r="I25" i="86"/>
  <c r="B23" i="255"/>
  <c r="B35" i="255" s="1"/>
  <c r="H124" i="236"/>
  <c r="H124" i="224"/>
  <c r="H124" i="251"/>
  <c r="H124" i="233"/>
  <c r="H124" i="245"/>
  <c r="H124" i="239"/>
  <c r="H124" i="242"/>
  <c r="H124" i="248"/>
  <c r="H18" i="223"/>
  <c r="H18" i="250"/>
  <c r="H18" i="232"/>
  <c r="H18" i="247"/>
  <c r="H18" i="241"/>
  <c r="H18" i="235"/>
  <c r="H18" i="244"/>
  <c r="H18" i="238"/>
  <c r="H71" i="223"/>
  <c r="H71" i="244"/>
  <c r="H71" i="238"/>
  <c r="H71" i="232"/>
  <c r="H71" i="250"/>
  <c r="H71" i="247"/>
  <c r="H71" i="241"/>
  <c r="H71" i="235"/>
  <c r="H124" i="223"/>
  <c r="H124" i="244"/>
  <c r="H124" i="250"/>
  <c r="H124" i="232"/>
  <c r="H124" i="238"/>
  <c r="H124" i="241"/>
  <c r="H124" i="235"/>
  <c r="H124" i="247"/>
  <c r="H18" i="245"/>
  <c r="H18" i="242"/>
  <c r="H18" i="248"/>
  <c r="H18" i="224"/>
  <c r="H18" i="236"/>
  <c r="H18" i="251"/>
  <c r="H18" i="233"/>
  <c r="H18" i="239"/>
  <c r="H71" i="224"/>
  <c r="H71" i="251"/>
  <c r="H71" i="233"/>
  <c r="H71" i="245"/>
  <c r="H71" i="242"/>
  <c r="H71" i="248"/>
  <c r="H71" i="239"/>
  <c r="H71" i="236"/>
  <c r="E34" i="90"/>
  <c r="B94" i="262"/>
  <c r="E34" i="17"/>
  <c r="E19" i="17" s="1"/>
  <c r="E28" i="15"/>
  <c r="E33" i="90"/>
  <c r="B108" i="262"/>
  <c r="E35" i="17"/>
  <c r="E42" i="105" l="1"/>
  <c r="B151" i="262"/>
  <c r="B165" i="262"/>
  <c r="E44" i="93"/>
  <c r="E44" i="108"/>
  <c r="E44" i="175"/>
  <c r="E20" i="17"/>
  <c r="E44" i="78"/>
  <c r="E44" i="189"/>
  <c r="E70" i="285"/>
  <c r="B32" i="316" s="1"/>
  <c r="E71" i="285"/>
  <c r="E74" i="290" s="1"/>
  <c r="B73" i="317"/>
  <c r="B57" i="317" s="1"/>
  <c r="E111" i="290"/>
  <c r="B82" i="316"/>
  <c r="E75" i="290"/>
  <c r="B80" i="316"/>
  <c r="E110" i="290"/>
  <c r="B95" i="316"/>
  <c r="B47" i="316"/>
  <c r="B39" i="255"/>
  <c r="B38" i="255"/>
  <c r="E44" i="123"/>
  <c r="B37" i="255"/>
  <c r="B40" i="255"/>
  <c r="E29" i="118"/>
  <c r="E33" i="118"/>
  <c r="E33" i="120" s="1"/>
  <c r="B99" i="262" s="1"/>
  <c r="E28" i="118"/>
  <c r="E34" i="118"/>
  <c r="E34" i="120" s="1"/>
  <c r="E43" i="170"/>
  <c r="E49" i="170"/>
  <c r="E48" i="172" s="1"/>
  <c r="E48" i="170"/>
  <c r="E47" i="172" s="1"/>
  <c r="E44" i="170"/>
  <c r="E49" i="156"/>
  <c r="E48" i="158" s="1"/>
  <c r="E44" i="156"/>
  <c r="E43" i="156"/>
  <c r="E48" i="156"/>
  <c r="E47" i="158" s="1"/>
  <c r="E139" i="285"/>
  <c r="E140" i="285"/>
  <c r="E138" i="285"/>
  <c r="B36" i="316" s="1"/>
  <c r="E157" i="285"/>
  <c r="E155" i="285"/>
  <c r="B37" i="316" s="1"/>
  <c r="E156" i="285"/>
  <c r="E31" i="283"/>
  <c r="E44" i="184"/>
  <c r="E43" i="184"/>
  <c r="E49" i="184"/>
  <c r="E48" i="186" s="1"/>
  <c r="E48" i="184"/>
  <c r="E47" i="186" s="1"/>
  <c r="E34" i="103"/>
  <c r="E28" i="103"/>
  <c r="E14" i="103" s="1"/>
  <c r="E29" i="103"/>
  <c r="E15" i="103" s="1"/>
  <c r="E33" i="103"/>
  <c r="E48" i="88"/>
  <c r="E49" i="88"/>
  <c r="E43" i="88"/>
  <c r="E14" i="88" s="1"/>
  <c r="E44" i="88"/>
  <c r="E15" i="88" s="1"/>
  <c r="E156" i="292"/>
  <c r="B251" i="309" s="1"/>
  <c r="E141" i="290"/>
  <c r="E99" i="292"/>
  <c r="B248" i="309" s="1"/>
  <c r="E87" i="290"/>
  <c r="E137" i="292"/>
  <c r="B250" i="309" s="1"/>
  <c r="E123" i="290"/>
  <c r="E49" i="118"/>
  <c r="E44" i="118"/>
  <c r="E43" i="118"/>
  <c r="E48" i="118"/>
  <c r="E87" i="285"/>
  <c r="B33" i="316" s="1"/>
  <c r="E88" i="285"/>
  <c r="E89" i="285"/>
  <c r="E81" i="294"/>
  <c r="E73" i="292"/>
  <c r="E121" i="285"/>
  <c r="B35" i="316" s="1"/>
  <c r="E122" i="285"/>
  <c r="E123" i="285"/>
  <c r="E109" i="290"/>
  <c r="B34" i="317" s="1"/>
  <c r="E99" i="285"/>
  <c r="E34" i="156"/>
  <c r="E33" i="156"/>
  <c r="E29" i="156"/>
  <c r="E28" i="156"/>
  <c r="E34" i="184"/>
  <c r="E28" i="184"/>
  <c r="E29" i="184"/>
  <c r="E33" i="184"/>
  <c r="E33" i="170"/>
  <c r="E34" i="170"/>
  <c r="E29" i="170"/>
  <c r="E28" i="170"/>
  <c r="E175" i="292"/>
  <c r="B252" i="309" s="1"/>
  <c r="E159" i="290"/>
  <c r="E111" i="292"/>
  <c r="E119" i="294"/>
  <c r="E20" i="19"/>
  <c r="B94" i="259" s="1"/>
  <c r="B51" i="281"/>
  <c r="E19" i="19"/>
  <c r="B37" i="281"/>
  <c r="B97" i="262"/>
  <c r="E28" i="90"/>
  <c r="E34" i="93"/>
  <c r="E29" i="78"/>
  <c r="E29" i="175"/>
  <c r="E14" i="175" s="1"/>
  <c r="E29" i="161"/>
  <c r="E14" i="161" s="1"/>
  <c r="E29" i="123"/>
  <c r="E14" i="123" s="1"/>
  <c r="E29" i="108"/>
  <c r="E29" i="189"/>
  <c r="E29" i="93"/>
  <c r="E14" i="93" s="1"/>
  <c r="E14" i="15"/>
  <c r="B111" i="262"/>
  <c r="E35" i="93"/>
  <c r="E19" i="4"/>
  <c r="B29" i="261" s="1"/>
  <c r="E20" i="4"/>
  <c r="B43" i="261" s="1"/>
  <c r="E14" i="108" l="1"/>
  <c r="B11" i="316"/>
  <c r="E14" i="170"/>
  <c r="E14" i="189"/>
  <c r="E14" i="27"/>
  <c r="B81" i="259" s="1"/>
  <c r="E73" i="290"/>
  <c r="B32" i="317" s="1"/>
  <c r="B93" i="316"/>
  <c r="B45" i="316"/>
  <c r="E65" i="285"/>
  <c r="B12" i="316"/>
  <c r="B14" i="316" s="1"/>
  <c r="B253" i="309"/>
  <c r="B237" i="309" s="1"/>
  <c r="E128" i="290"/>
  <c r="B96" i="316"/>
  <c r="B48" i="316"/>
  <c r="E147" i="290"/>
  <c r="B84" i="316"/>
  <c r="E112" i="294"/>
  <c r="B315" i="309"/>
  <c r="E74" i="294"/>
  <c r="B313" i="309"/>
  <c r="E146" i="290"/>
  <c r="B97" i="316"/>
  <c r="B49" i="316"/>
  <c r="E79" i="292"/>
  <c r="B80" i="317"/>
  <c r="E93" i="290"/>
  <c r="B81" i="316"/>
  <c r="E165" i="290"/>
  <c r="B85" i="316"/>
  <c r="E116" i="292"/>
  <c r="B95" i="317"/>
  <c r="B47" i="317"/>
  <c r="E164" i="290"/>
  <c r="B50" i="316"/>
  <c r="B98" i="316"/>
  <c r="E129" i="290"/>
  <c r="B83" i="316"/>
  <c r="E92" i="290"/>
  <c r="B46" i="316"/>
  <c r="B94" i="316"/>
  <c r="B38" i="316"/>
  <c r="E78" i="292"/>
  <c r="B93" i="317"/>
  <c r="B45" i="317"/>
  <c r="E117" i="292"/>
  <c r="B82" i="317"/>
  <c r="E15" i="156"/>
  <c r="E28" i="120"/>
  <c r="E15" i="27"/>
  <c r="B107" i="259" s="1"/>
  <c r="E14" i="156"/>
  <c r="E15" i="118"/>
  <c r="B113" i="262"/>
  <c r="E35" i="123"/>
  <c r="E34" i="123"/>
  <c r="E14" i="118"/>
  <c r="E15" i="184"/>
  <c r="E51" i="161"/>
  <c r="B167" i="262"/>
  <c r="B154" i="262"/>
  <c r="E42" i="172"/>
  <c r="E50" i="175"/>
  <c r="B168" i="262"/>
  <c r="E51" i="175"/>
  <c r="E15" i="170"/>
  <c r="B153" i="262"/>
  <c r="E50" i="161"/>
  <c r="E42" i="158"/>
  <c r="E104" i="290"/>
  <c r="E115" i="292"/>
  <c r="E130" i="292"/>
  <c r="E138" i="294"/>
  <c r="E20" i="103"/>
  <c r="B47" i="261" s="1"/>
  <c r="E34" i="105"/>
  <c r="E92" i="292"/>
  <c r="E100" i="294"/>
  <c r="E19" i="170"/>
  <c r="B36" i="261" s="1"/>
  <c r="E33" i="172"/>
  <c r="E149" i="292"/>
  <c r="E157" i="294"/>
  <c r="E127" i="290"/>
  <c r="B35" i="317" s="1"/>
  <c r="E116" i="285"/>
  <c r="E14" i="184"/>
  <c r="E163" i="290"/>
  <c r="B37" i="317" s="1"/>
  <c r="E150" i="285"/>
  <c r="E34" i="172"/>
  <c r="E20" i="170"/>
  <c r="B50" i="261" s="1"/>
  <c r="E168" i="292"/>
  <c r="E176" i="294"/>
  <c r="E34" i="186"/>
  <c r="E20" i="184"/>
  <c r="B51" i="261" s="1"/>
  <c r="E91" i="290"/>
  <c r="B33" i="317" s="1"/>
  <c r="E82" i="285"/>
  <c r="E48" i="90"/>
  <c r="E20" i="88"/>
  <c r="B46" i="261" s="1"/>
  <c r="E145" i="290"/>
  <c r="B36" i="317" s="1"/>
  <c r="E133" i="285"/>
  <c r="E47" i="120"/>
  <c r="E19" i="118"/>
  <c r="B34" i="261" s="1"/>
  <c r="E47" i="90"/>
  <c r="E19" i="88"/>
  <c r="B32" i="261" s="1"/>
  <c r="B155" i="262"/>
  <c r="E50" i="189"/>
  <c r="E42" i="186"/>
  <c r="E19" i="184"/>
  <c r="B37" i="261" s="1"/>
  <c r="E33" i="186"/>
  <c r="E33" i="158"/>
  <c r="E19" i="156"/>
  <c r="B35" i="261" s="1"/>
  <c r="E34" i="158"/>
  <c r="E20" i="156"/>
  <c r="B49" i="261" s="1"/>
  <c r="E68" i="290"/>
  <c r="B169" i="262"/>
  <c r="E51" i="189"/>
  <c r="E48" i="120"/>
  <c r="E20" i="118"/>
  <c r="B48" i="261" s="1"/>
  <c r="E19" i="103"/>
  <c r="B33" i="261" s="1"/>
  <c r="E33" i="105"/>
  <c r="B69" i="259"/>
  <c r="B125" i="259" s="1"/>
  <c r="E14" i="4"/>
  <c r="E44" i="17"/>
  <c r="B19" i="316" l="1"/>
  <c r="E77" i="292"/>
  <c r="B11" i="317"/>
  <c r="B137" i="259"/>
  <c r="B20" i="316"/>
  <c r="B22" i="316" s="1"/>
  <c r="B51" i="316"/>
  <c r="B38" i="317"/>
  <c r="B99" i="316"/>
  <c r="B59" i="316" s="1"/>
  <c r="B86" i="316"/>
  <c r="B58" i="316" s="1"/>
  <c r="E173" i="292"/>
  <c r="B98" i="317"/>
  <c r="B50" i="317"/>
  <c r="E155" i="292"/>
  <c r="B84" i="317"/>
  <c r="E169" i="294"/>
  <c r="B318" i="309"/>
  <c r="E80" i="294"/>
  <c r="B326" i="309" s="1"/>
  <c r="B260" i="309"/>
  <c r="E154" i="292"/>
  <c r="B97" i="317"/>
  <c r="B49" i="317"/>
  <c r="B19" i="317" s="1"/>
  <c r="E93" i="294"/>
  <c r="B314" i="309"/>
  <c r="E131" i="294"/>
  <c r="B316" i="309"/>
  <c r="B273" i="309"/>
  <c r="E79" i="294"/>
  <c r="B159" i="309"/>
  <c r="E97" i="292"/>
  <c r="B94" i="317"/>
  <c r="B46" i="317"/>
  <c r="E136" i="292"/>
  <c r="B83" i="317"/>
  <c r="B12" i="317"/>
  <c r="B14" i="317" s="1"/>
  <c r="E150" i="294"/>
  <c r="B317" i="309"/>
  <c r="E118" i="294"/>
  <c r="B328" i="309" s="1"/>
  <c r="B262" i="309"/>
  <c r="B275" i="309"/>
  <c r="B161" i="309"/>
  <c r="E117" i="294"/>
  <c r="E174" i="292"/>
  <c r="B85" i="317"/>
  <c r="E98" i="292"/>
  <c r="B81" i="317"/>
  <c r="E135" i="292"/>
  <c r="B96" i="317"/>
  <c r="B48" i="317"/>
  <c r="B20" i="261"/>
  <c r="B12" i="261"/>
  <c r="E122" i="290"/>
  <c r="E134" i="292"/>
  <c r="E83" i="292"/>
  <c r="B134" i="309"/>
  <c r="E78" i="294"/>
  <c r="E72" i="292"/>
  <c r="E34" i="175"/>
  <c r="E19" i="175" s="1"/>
  <c r="E19" i="172"/>
  <c r="B101" i="262"/>
  <c r="B77" i="262" s="1"/>
  <c r="E28" i="172"/>
  <c r="E50" i="93"/>
  <c r="E19" i="93" s="1"/>
  <c r="E14" i="95" s="1"/>
  <c r="E42" i="90"/>
  <c r="B150" i="262"/>
  <c r="B130" i="262" s="1"/>
  <c r="E19" i="90"/>
  <c r="B116" i="262"/>
  <c r="E35" i="189"/>
  <c r="E20" i="189" s="1"/>
  <c r="E20" i="186"/>
  <c r="B65" i="262" s="1"/>
  <c r="E42" i="120"/>
  <c r="E50" i="123"/>
  <c r="E19" i="123" s="1"/>
  <c r="B152" i="262"/>
  <c r="B131" i="262" s="1"/>
  <c r="E19" i="120"/>
  <c r="B112" i="262"/>
  <c r="E35" i="108"/>
  <c r="E20" i="108" s="1"/>
  <c r="E20" i="105"/>
  <c r="B61" i="262" s="1"/>
  <c r="B21" i="261"/>
  <c r="E140" i="290"/>
  <c r="E153" i="292"/>
  <c r="E35" i="175"/>
  <c r="E20" i="175" s="1"/>
  <c r="E20" i="172"/>
  <c r="B64" i="262" s="1"/>
  <c r="B115" i="262"/>
  <c r="B85" i="262" s="1"/>
  <c r="E19" i="105"/>
  <c r="E28" i="105"/>
  <c r="B98" i="262"/>
  <c r="E34" i="108"/>
  <c r="E19" i="108" s="1"/>
  <c r="E51" i="93"/>
  <c r="E20" i="93" s="1"/>
  <c r="E15" i="95" s="1"/>
  <c r="B164" i="262"/>
  <c r="B138" i="262" s="1"/>
  <c r="E20" i="90"/>
  <c r="B60" i="262" s="1"/>
  <c r="E158" i="290"/>
  <c r="E172" i="292"/>
  <c r="B13" i="261"/>
  <c r="E28" i="158"/>
  <c r="E19" i="158"/>
  <c r="E34" i="161"/>
  <c r="E19" i="161" s="1"/>
  <c r="B100" i="262"/>
  <c r="E19" i="186"/>
  <c r="E34" i="189"/>
  <c r="E19" i="189" s="1"/>
  <c r="B102" i="262"/>
  <c r="E28" i="186"/>
  <c r="E86" i="290"/>
  <c r="E96" i="292"/>
  <c r="B136" i="309"/>
  <c r="E116" i="294"/>
  <c r="E121" i="292"/>
  <c r="E110" i="292"/>
  <c r="E20" i="158"/>
  <c r="B63" i="262" s="1"/>
  <c r="E35" i="161"/>
  <c r="E20" i="161" s="1"/>
  <c r="B114" i="262"/>
  <c r="B166" i="262"/>
  <c r="B139" i="262" s="1"/>
  <c r="E51" i="123"/>
  <c r="E20" i="123" s="1"/>
  <c r="E20" i="120"/>
  <c r="B62" i="262" s="1"/>
  <c r="E19" i="15"/>
  <c r="B43" i="262" s="1"/>
  <c r="E20" i="15"/>
  <c r="B57" i="262" s="1"/>
  <c r="E29" i="17"/>
  <c r="B97" i="259" l="1"/>
  <c r="E15" i="97"/>
  <c r="E14" i="97"/>
  <c r="B72" i="259"/>
  <c r="B319" i="309"/>
  <c r="B303" i="309" s="1"/>
  <c r="B86" i="317"/>
  <c r="B58" i="317" s="1"/>
  <c r="B99" i="317"/>
  <c r="B59" i="317" s="1"/>
  <c r="B205" i="309"/>
  <c r="B20" i="317"/>
  <c r="B22" i="317" s="1"/>
  <c r="E175" i="294"/>
  <c r="B331" i="309" s="1"/>
  <c r="B265" i="309"/>
  <c r="B339" i="309"/>
  <c r="B172" i="309"/>
  <c r="B277" i="309"/>
  <c r="E155" i="294"/>
  <c r="B163" i="309"/>
  <c r="B60" i="309" s="1"/>
  <c r="E156" i="294"/>
  <c r="B330" i="309" s="1"/>
  <c r="B264" i="309"/>
  <c r="B278" i="309"/>
  <c r="B164" i="309"/>
  <c r="E174" i="294"/>
  <c r="B341" i="309"/>
  <c r="B174" i="309"/>
  <c r="B51" i="317"/>
  <c r="E99" i="294"/>
  <c r="B327" i="309" s="1"/>
  <c r="B261" i="309"/>
  <c r="E137" i="294"/>
  <c r="B329" i="309" s="1"/>
  <c r="B263" i="309"/>
  <c r="B274" i="309"/>
  <c r="E98" i="294"/>
  <c r="B160" i="309"/>
  <c r="B276" i="309"/>
  <c r="E136" i="294"/>
  <c r="B162" i="309"/>
  <c r="B70" i="262"/>
  <c r="B17" i="262"/>
  <c r="B123" i="262"/>
  <c r="B78" i="262"/>
  <c r="B18" i="262" s="1"/>
  <c r="B57" i="281"/>
  <c r="E20" i="163"/>
  <c r="B54" i="281"/>
  <c r="B50" i="262"/>
  <c r="E14" i="172"/>
  <c r="B40" i="281"/>
  <c r="B86" i="262"/>
  <c r="B44" i="281"/>
  <c r="E19" i="177"/>
  <c r="B49" i="262"/>
  <c r="E14" i="158"/>
  <c r="B148" i="309"/>
  <c r="E122" i="294"/>
  <c r="E111" i="294"/>
  <c r="E14" i="120"/>
  <c r="B48" i="262"/>
  <c r="B139" i="309"/>
  <c r="E173" i="294"/>
  <c r="E167" i="292"/>
  <c r="E178" i="292"/>
  <c r="B55" i="281"/>
  <c r="E20" i="110"/>
  <c r="E84" i="294"/>
  <c r="B146" i="309"/>
  <c r="E73" i="294"/>
  <c r="E97" i="294"/>
  <c r="E91" i="292"/>
  <c r="E102" i="292"/>
  <c r="B135" i="309"/>
  <c r="E19" i="191"/>
  <c r="B45" i="281"/>
  <c r="B47" i="262"/>
  <c r="E14" i="105"/>
  <c r="E19" i="125"/>
  <c r="B42" i="281"/>
  <c r="B203" i="309"/>
  <c r="B46" i="262"/>
  <c r="E14" i="90"/>
  <c r="B51" i="262"/>
  <c r="E14" i="186"/>
  <c r="B29" i="262"/>
  <c r="E159" i="292"/>
  <c r="E154" i="294"/>
  <c r="E148" i="292"/>
  <c r="B138" i="309"/>
  <c r="B25" i="262"/>
  <c r="E19" i="110"/>
  <c r="B41" i="281"/>
  <c r="B24" i="262"/>
  <c r="E20" i="125"/>
  <c r="B56" i="281"/>
  <c r="E140" i="292"/>
  <c r="B137" i="309"/>
  <c r="E135" i="294"/>
  <c r="E129" i="292"/>
  <c r="E20" i="191"/>
  <c r="B59" i="281"/>
  <c r="B122" i="262"/>
  <c r="B43" i="281"/>
  <c r="E19" i="163"/>
  <c r="E20" i="177"/>
  <c r="B58" i="281"/>
  <c r="E14" i="19"/>
  <c r="E14" i="125"/>
  <c r="E14" i="191"/>
  <c r="E14" i="110"/>
  <c r="E14" i="177"/>
  <c r="E14" i="163"/>
  <c r="E14" i="80"/>
  <c r="B12" i="262" l="1"/>
  <c r="B35" i="262" s="1"/>
  <c r="B207" i="309"/>
  <c r="B208" i="309"/>
  <c r="B266" i="309"/>
  <c r="B238" i="309" s="1"/>
  <c r="B279" i="309"/>
  <c r="B239" i="309" s="1"/>
  <c r="B221" i="309"/>
  <c r="B332" i="309"/>
  <c r="B304" i="309" s="1"/>
  <c r="B344" i="309"/>
  <c r="B177" i="309"/>
  <c r="B342" i="309"/>
  <c r="B175" i="309"/>
  <c r="B340" i="309"/>
  <c r="B173" i="309"/>
  <c r="B206" i="309"/>
  <c r="B343" i="309"/>
  <c r="B176" i="309"/>
  <c r="B67" i="309" s="1"/>
  <c r="B165" i="309"/>
  <c r="B61" i="309"/>
  <c r="B63" i="309" s="1"/>
  <c r="B25" i="311" s="1"/>
  <c r="B16" i="309"/>
  <c r="B46" i="309"/>
  <c r="B30" i="309" s="1"/>
  <c r="B98" i="259"/>
  <c r="E15" i="112"/>
  <c r="B111" i="259" s="1"/>
  <c r="B76" i="259"/>
  <c r="E14" i="179"/>
  <c r="B88" i="259" s="1"/>
  <c r="B84" i="259"/>
  <c r="E130" i="294"/>
  <c r="B149" i="309"/>
  <c r="E141" i="294"/>
  <c r="B147" i="309"/>
  <c r="E92" i="294"/>
  <c r="E103" i="294"/>
  <c r="B17" i="281"/>
  <c r="B10" i="281"/>
  <c r="B73" i="259"/>
  <c r="E14" i="112"/>
  <c r="B85" i="259" s="1"/>
  <c r="E14" i="127"/>
  <c r="B86" i="259" s="1"/>
  <c r="B74" i="259"/>
  <c r="B140" i="309"/>
  <c r="B151" i="309"/>
  <c r="E179" i="294"/>
  <c r="E168" i="294"/>
  <c r="B23" i="281"/>
  <c r="B30" i="262"/>
  <c r="B71" i="262"/>
  <c r="B18" i="281"/>
  <c r="B11" i="281"/>
  <c r="B13" i="262"/>
  <c r="B36" i="262" s="1"/>
  <c r="B110" i="259"/>
  <c r="E15" i="193"/>
  <c r="B115" i="259" s="1"/>
  <c r="B102" i="259"/>
  <c r="B15" i="309"/>
  <c r="B99" i="259"/>
  <c r="E15" i="127"/>
  <c r="B112" i="259" s="1"/>
  <c r="B75" i="259"/>
  <c r="E14" i="165"/>
  <c r="B87" i="259" s="1"/>
  <c r="B100" i="259"/>
  <c r="E15" i="165"/>
  <c r="B113" i="259" s="1"/>
  <c r="B219" i="309"/>
  <c r="B24" i="281"/>
  <c r="E15" i="179"/>
  <c r="B114" i="259" s="1"/>
  <c r="B101" i="259"/>
  <c r="B150" i="309"/>
  <c r="E149" i="294"/>
  <c r="E160" i="294"/>
  <c r="E14" i="193"/>
  <c r="B89" i="259" s="1"/>
  <c r="B77" i="259"/>
  <c r="B204" i="309"/>
  <c r="B47" i="309"/>
  <c r="I25" i="236"/>
  <c r="I7" i="236" s="1"/>
  <c r="AD41" i="86" s="1"/>
  <c r="I126" i="221"/>
  <c r="I131" i="235" s="1"/>
  <c r="I9" i="235" s="1"/>
  <c r="AD36" i="86" s="1"/>
  <c r="I131" i="245"/>
  <c r="I9" i="245" s="1"/>
  <c r="Z49" i="154" s="1"/>
  <c r="I20" i="221"/>
  <c r="I25" i="241" s="1"/>
  <c r="I7" i="241" s="1"/>
  <c r="AD28" i="116" s="1"/>
  <c r="I78" i="245"/>
  <c r="I8" i="245" s="1"/>
  <c r="Z45" i="154" s="1"/>
  <c r="I78" i="251"/>
  <c r="I8" i="251" s="1"/>
  <c r="Z45" i="182" s="1"/>
  <c r="I73" i="221"/>
  <c r="B224" i="309" l="1"/>
  <c r="B213" i="309"/>
  <c r="B133" i="259"/>
  <c r="B31" i="309"/>
  <c r="B18" i="309"/>
  <c r="B7" i="309" s="1"/>
  <c r="B9" i="309" s="1"/>
  <c r="B222" i="309"/>
  <c r="B68" i="309"/>
  <c r="B70" i="309" s="1"/>
  <c r="B30" i="311" s="1"/>
  <c r="B345" i="309"/>
  <c r="B305" i="309" s="1"/>
  <c r="B178" i="309"/>
  <c r="B223" i="309"/>
  <c r="B23" i="309"/>
  <c r="B142" i="259"/>
  <c r="B61" i="259"/>
  <c r="B130" i="259"/>
  <c r="B152" i="309"/>
  <c r="B22" i="309"/>
  <c r="B143" i="259"/>
  <c r="B47" i="259"/>
  <c r="B140" i="259"/>
  <c r="B54" i="259"/>
  <c r="B49" i="309"/>
  <c r="B24" i="311" s="1"/>
  <c r="B27" i="311" s="1"/>
  <c r="B131" i="259"/>
  <c r="B128" i="259"/>
  <c r="B40" i="259"/>
  <c r="B220" i="309"/>
  <c r="B54" i="309"/>
  <c r="B144" i="259"/>
  <c r="B33" i="309"/>
  <c r="B145" i="259"/>
  <c r="B132" i="259"/>
  <c r="B141" i="259"/>
  <c r="B48" i="259"/>
  <c r="B53" i="309"/>
  <c r="B62" i="259"/>
  <c r="B41" i="259"/>
  <c r="B129" i="259"/>
  <c r="B55" i="259"/>
  <c r="I78" i="236"/>
  <c r="I8" i="236" s="1"/>
  <c r="AD45" i="86" s="1"/>
  <c r="I101" i="255" s="1"/>
  <c r="I78" i="250"/>
  <c r="I8" i="250" s="1"/>
  <c r="Z32" i="182" s="1"/>
  <c r="L66" i="221"/>
  <c r="L67" i="221" s="1"/>
  <c r="I25" i="235"/>
  <c r="I7" i="235" s="1"/>
  <c r="AD28" i="86" s="1"/>
  <c r="I106" i="255"/>
  <c r="Z20" i="182"/>
  <c r="I104" i="255"/>
  <c r="Z20" i="154"/>
  <c r="I78" i="241"/>
  <c r="I8" i="241" s="1"/>
  <c r="AD32" i="116" s="1"/>
  <c r="C20" i="221"/>
  <c r="C126" i="221"/>
  <c r="I78" i="224"/>
  <c r="I8" i="224" s="1"/>
  <c r="AF65" i="12" s="1"/>
  <c r="C73" i="221"/>
  <c r="I78" i="244"/>
  <c r="I8" i="244" s="1"/>
  <c r="Z32" i="154" s="1"/>
  <c r="I78" i="232"/>
  <c r="I8" i="232" s="1"/>
  <c r="AE32" i="71" s="1"/>
  <c r="I78" i="223"/>
  <c r="I8" i="223" s="1"/>
  <c r="AF52" i="12" s="1"/>
  <c r="I78" i="247"/>
  <c r="I8" i="247" s="1"/>
  <c r="Z32" i="168" s="1"/>
  <c r="I78" i="235"/>
  <c r="I8" i="235" s="1"/>
  <c r="AD32" i="86" s="1"/>
  <c r="I78" i="238"/>
  <c r="I8" i="238" s="1"/>
  <c r="AD32" i="101" s="1"/>
  <c r="I78" i="242"/>
  <c r="I8" i="242" s="1"/>
  <c r="AD45" i="116" s="1"/>
  <c r="I78" i="239"/>
  <c r="I8" i="239" s="1"/>
  <c r="AD45" i="101" s="1"/>
  <c r="I78" i="233"/>
  <c r="I8" i="233" s="1"/>
  <c r="AE45" i="71" s="1"/>
  <c r="I78" i="248"/>
  <c r="I8" i="248" s="1"/>
  <c r="Z45" i="168" s="1"/>
  <c r="I131" i="250"/>
  <c r="I9" i="250" s="1"/>
  <c r="Z36" i="182" s="1"/>
  <c r="I131" i="232"/>
  <c r="I9" i="232" s="1"/>
  <c r="AE36" i="71" s="1"/>
  <c r="I131" i="247"/>
  <c r="I9" i="247" s="1"/>
  <c r="Z36" i="168" s="1"/>
  <c r="I131" i="223"/>
  <c r="I9" i="223" s="1"/>
  <c r="AF56" i="12" s="1"/>
  <c r="I131" i="244"/>
  <c r="I9" i="244" s="1"/>
  <c r="Z36" i="154" s="1"/>
  <c r="I131" i="241"/>
  <c r="I9" i="241" s="1"/>
  <c r="AD36" i="116" s="1"/>
  <c r="I131" i="238"/>
  <c r="I9" i="238" s="1"/>
  <c r="AD36" i="101" s="1"/>
  <c r="I25" i="223"/>
  <c r="I7" i="223" s="1"/>
  <c r="AF48" i="12" s="1"/>
  <c r="I25" i="232"/>
  <c r="I7" i="232" s="1"/>
  <c r="AE28" i="71" s="1"/>
  <c r="I25" i="238"/>
  <c r="I7" i="238" s="1"/>
  <c r="AD28" i="101" s="1"/>
  <c r="I25" i="247"/>
  <c r="I7" i="247" s="1"/>
  <c r="Z28" i="168" s="1"/>
  <c r="I25" i="244"/>
  <c r="I7" i="244" s="1"/>
  <c r="Z28" i="154" s="1"/>
  <c r="I25" i="250"/>
  <c r="I7" i="250" s="1"/>
  <c r="Z28" i="182" s="1"/>
  <c r="I131" i="224"/>
  <c r="I9" i="224" s="1"/>
  <c r="AF69" i="12" s="1"/>
  <c r="I131" i="248"/>
  <c r="I9" i="248" s="1"/>
  <c r="Z49" i="168" s="1"/>
  <c r="I131" i="236"/>
  <c r="I9" i="236" s="1"/>
  <c r="AD49" i="86" s="1"/>
  <c r="I131" i="239"/>
  <c r="I9" i="239" s="1"/>
  <c r="AD49" i="101" s="1"/>
  <c r="I131" i="242"/>
  <c r="I9" i="242" s="1"/>
  <c r="AD49" i="116" s="1"/>
  <c r="I131" i="251"/>
  <c r="I9" i="251" s="1"/>
  <c r="Z49" i="182" s="1"/>
  <c r="I131" i="233"/>
  <c r="I9" i="233" s="1"/>
  <c r="AE49" i="71" s="1"/>
  <c r="I25" i="245"/>
  <c r="I7" i="245" s="1"/>
  <c r="Z41" i="154" s="1"/>
  <c r="I25" i="242"/>
  <c r="I7" i="242" s="1"/>
  <c r="AD41" i="116" s="1"/>
  <c r="I25" i="239"/>
  <c r="I7" i="239" s="1"/>
  <c r="AD41" i="101" s="1"/>
  <c r="I25" i="224"/>
  <c r="I7" i="224" s="1"/>
  <c r="AF61" i="12" s="1"/>
  <c r="I25" i="233"/>
  <c r="I7" i="233" s="1"/>
  <c r="AE41" i="71" s="1"/>
  <c r="I25" i="248"/>
  <c r="I7" i="248" s="1"/>
  <c r="Z41" i="168" s="1"/>
  <c r="I25" i="251"/>
  <c r="I7" i="251" s="1"/>
  <c r="Z41" i="182" s="1"/>
  <c r="B229" i="309" l="1"/>
  <c r="B38" i="309"/>
  <c r="B25" i="309"/>
  <c r="B8" i="309" s="1"/>
  <c r="B11" i="309"/>
  <c r="B10" i="309"/>
  <c r="B24" i="259"/>
  <c r="B31" i="259"/>
  <c r="I95" i="255"/>
  <c r="I118" i="255" s="1"/>
  <c r="B103" i="252" s="1"/>
  <c r="L124" i="285"/>
  <c r="I70" i="316" s="1"/>
  <c r="B25" i="259"/>
  <c r="L90" i="285"/>
  <c r="I68" i="316" s="1"/>
  <c r="B37" i="309"/>
  <c r="B56" i="309"/>
  <c r="B29" i="311" s="1"/>
  <c r="B32" i="311" s="1"/>
  <c r="L141" i="285"/>
  <c r="I71" i="316" s="1"/>
  <c r="B32" i="259"/>
  <c r="L107" i="285"/>
  <c r="I69" i="316" s="1"/>
  <c r="L73" i="285"/>
  <c r="I67" i="316" s="1"/>
  <c r="Z15" i="182"/>
  <c r="AD20" i="86"/>
  <c r="I100" i="255"/>
  <c r="AE20" i="71"/>
  <c r="I91" i="255"/>
  <c r="AD15" i="101"/>
  <c r="I88" i="255"/>
  <c r="AF35" i="12"/>
  <c r="L29" i="4" s="1"/>
  <c r="I99" i="255"/>
  <c r="AF40" i="12"/>
  <c r="L44" i="4" s="1"/>
  <c r="C25" i="235"/>
  <c r="C7" i="235" s="1"/>
  <c r="X28" i="86" s="1"/>
  <c r="C25" i="238"/>
  <c r="C25" i="232"/>
  <c r="C25" i="247"/>
  <c r="C7" i="247" s="1"/>
  <c r="T28" i="168" s="1"/>
  <c r="C25" i="250"/>
  <c r="C25" i="223"/>
  <c r="C7" i="223" s="1"/>
  <c r="Z48" i="12" s="1"/>
  <c r="C25" i="244"/>
  <c r="C7" i="244" s="1"/>
  <c r="C25" i="241"/>
  <c r="I90" i="255"/>
  <c r="I113" i="255" s="1"/>
  <c r="B98" i="252" s="1"/>
  <c r="AD15" i="86"/>
  <c r="I89" i="255"/>
  <c r="AE15" i="71"/>
  <c r="C78" i="239"/>
  <c r="C8" i="239" s="1"/>
  <c r="X45" i="101" s="1"/>
  <c r="C78" i="236"/>
  <c r="C8" i="236" s="1"/>
  <c r="X45" i="86" s="1"/>
  <c r="C78" i="242"/>
  <c r="C8" i="242" s="1"/>
  <c r="X45" i="116" s="1"/>
  <c r="C78" i="251"/>
  <c r="C8" i="251" s="1"/>
  <c r="T45" i="182" s="1"/>
  <c r="C78" i="224"/>
  <c r="C8" i="224" s="1"/>
  <c r="Z65" i="12" s="1"/>
  <c r="C78" i="245"/>
  <c r="C8" i="245" s="1"/>
  <c r="T45" i="154" s="1"/>
  <c r="C78" i="233"/>
  <c r="C8" i="233" s="1"/>
  <c r="Y45" i="71" s="1"/>
  <c r="C78" i="248"/>
  <c r="C8" i="248" s="1"/>
  <c r="T45" i="168" s="1"/>
  <c r="C25" i="236"/>
  <c r="C7" i="236" s="1"/>
  <c r="X41" i="86" s="1"/>
  <c r="C25" i="233"/>
  <c r="C7" i="233" s="1"/>
  <c r="Y41" i="71" s="1"/>
  <c r="W41" i="71" s="1"/>
  <c r="C25" i="245"/>
  <c r="C7" i="245" s="1"/>
  <c r="T41" i="154" s="1"/>
  <c r="C25" i="239"/>
  <c r="C7" i="239" s="1"/>
  <c r="X41" i="101" s="1"/>
  <c r="C25" i="248"/>
  <c r="C7" i="248" s="1"/>
  <c r="T41" i="168" s="1"/>
  <c r="C25" i="251"/>
  <c r="C7" i="251" s="1"/>
  <c r="T41" i="182" s="1"/>
  <c r="C25" i="242"/>
  <c r="C7" i="242" s="1"/>
  <c r="X41" i="116" s="1"/>
  <c r="C25" i="224"/>
  <c r="C7" i="224" s="1"/>
  <c r="Z61" i="12" s="1"/>
  <c r="I102" i="255"/>
  <c r="AD20" i="101"/>
  <c r="I94" i="255"/>
  <c r="Z15" i="168"/>
  <c r="I93" i="255"/>
  <c r="I116" i="255" s="1"/>
  <c r="B101" i="252" s="1"/>
  <c r="Z15" i="154"/>
  <c r="C131" i="242"/>
  <c r="C9" i="242" s="1"/>
  <c r="X49" i="116" s="1"/>
  <c r="C131" i="224"/>
  <c r="C9" i="224" s="1"/>
  <c r="Z69" i="12" s="1"/>
  <c r="C131" i="239"/>
  <c r="C9" i="239" s="1"/>
  <c r="X49" i="101" s="1"/>
  <c r="C131" i="248"/>
  <c r="C9" i="248" s="1"/>
  <c r="T49" i="168" s="1"/>
  <c r="C131" i="236"/>
  <c r="C9" i="236" s="1"/>
  <c r="X49" i="86" s="1"/>
  <c r="C131" i="245"/>
  <c r="C9" i="245" s="1"/>
  <c r="T49" i="154" s="1"/>
  <c r="C131" i="251"/>
  <c r="C9" i="251" s="1"/>
  <c r="T49" i="182" s="1"/>
  <c r="C131" i="233"/>
  <c r="C9" i="233" s="1"/>
  <c r="Y49" i="71" s="1"/>
  <c r="W49" i="71" s="1"/>
  <c r="D20" i="221"/>
  <c r="D126" i="221"/>
  <c r="D73" i="221"/>
  <c r="I105" i="255"/>
  <c r="Z20" i="168"/>
  <c r="I103" i="255"/>
  <c r="AD20" i="116"/>
  <c r="C78" i="250"/>
  <c r="C8" i="250" s="1"/>
  <c r="T32" i="182" s="1"/>
  <c r="C78" i="244"/>
  <c r="C8" i="244" s="1"/>
  <c r="T32" i="154" s="1"/>
  <c r="C78" i="241"/>
  <c r="C8" i="241" s="1"/>
  <c r="X32" i="116" s="1"/>
  <c r="C78" i="235"/>
  <c r="C8" i="235" s="1"/>
  <c r="X32" i="86" s="1"/>
  <c r="C78" i="247"/>
  <c r="C8" i="247" s="1"/>
  <c r="T32" i="168" s="1"/>
  <c r="C78" i="238"/>
  <c r="C8" i="238" s="1"/>
  <c r="X32" i="101" s="1"/>
  <c r="C78" i="223"/>
  <c r="C8" i="223" s="1"/>
  <c r="Z52" i="12" s="1"/>
  <c r="Z35" i="12" s="1"/>
  <c r="F29" i="4" s="1"/>
  <c r="C78" i="232"/>
  <c r="C8" i="232" s="1"/>
  <c r="Y32" i="71" s="1"/>
  <c r="W32" i="71" s="1"/>
  <c r="C131" i="235"/>
  <c r="C9" i="235" s="1"/>
  <c r="X36" i="86" s="1"/>
  <c r="C131" i="244"/>
  <c r="C9" i="244" s="1"/>
  <c r="T36" i="154" s="1"/>
  <c r="C131" i="247"/>
  <c r="C9" i="247" s="1"/>
  <c r="T36" i="168" s="1"/>
  <c r="C131" i="241"/>
  <c r="C9" i="241" s="1"/>
  <c r="X36" i="116" s="1"/>
  <c r="C131" i="250"/>
  <c r="C9" i="250" s="1"/>
  <c r="T36" i="182" s="1"/>
  <c r="C131" i="238"/>
  <c r="C9" i="238" s="1"/>
  <c r="X36" i="101" s="1"/>
  <c r="C131" i="223"/>
  <c r="C9" i="223" s="1"/>
  <c r="Z56" i="12" s="1"/>
  <c r="C131" i="232"/>
  <c r="C9" i="232" s="1"/>
  <c r="Y36" i="71" s="1"/>
  <c r="W36" i="71" s="1"/>
  <c r="I92" i="255"/>
  <c r="AD15" i="116"/>
  <c r="C7" i="232" l="1"/>
  <c r="Y28" i="71" s="1"/>
  <c r="W28" i="71" s="1"/>
  <c r="C7" i="238"/>
  <c r="X28" i="101" s="1"/>
  <c r="C7" i="250"/>
  <c r="T28" i="182" s="1"/>
  <c r="C7" i="241"/>
  <c r="X28" i="116" s="1"/>
  <c r="B40" i="309"/>
  <c r="I112" i="255"/>
  <c r="B97" i="252" s="1"/>
  <c r="U67" i="283"/>
  <c r="F124" i="285"/>
  <c r="C70" i="316" s="1"/>
  <c r="L148" i="290"/>
  <c r="I71" i="317" s="1"/>
  <c r="L134" i="285"/>
  <c r="L76" i="290"/>
  <c r="I67" i="317" s="1"/>
  <c r="L66" i="285"/>
  <c r="L83" i="285"/>
  <c r="L94" i="290"/>
  <c r="I68" i="317" s="1"/>
  <c r="U49" i="283"/>
  <c r="F73" i="285"/>
  <c r="C67" i="316" s="1"/>
  <c r="U61" i="283"/>
  <c r="F107" i="285"/>
  <c r="C69" i="316" s="1"/>
  <c r="L100" i="285"/>
  <c r="L112" i="290"/>
  <c r="I69" i="317" s="1"/>
  <c r="L130" i="290"/>
  <c r="I70" i="317" s="1"/>
  <c r="L117" i="285"/>
  <c r="U55" i="283"/>
  <c r="F90" i="285"/>
  <c r="C68" i="316" s="1"/>
  <c r="L158" i="285"/>
  <c r="I72" i="316" s="1"/>
  <c r="I73" i="316" s="1"/>
  <c r="I57" i="316" s="1"/>
  <c r="U107" i="283"/>
  <c r="F158" i="285"/>
  <c r="C72" i="316" s="1"/>
  <c r="U101" i="283"/>
  <c r="F141" i="285"/>
  <c r="C71" i="316" s="1"/>
  <c r="I115" i="255"/>
  <c r="B100" i="252" s="1"/>
  <c r="L15" i="4"/>
  <c r="C94" i="255"/>
  <c r="T15" i="168"/>
  <c r="T16" i="168" s="1"/>
  <c r="C95" i="255"/>
  <c r="T15" i="182"/>
  <c r="T16" i="182" s="1"/>
  <c r="D78" i="241"/>
  <c r="D8" i="241" s="1"/>
  <c r="Y32" i="116" s="1"/>
  <c r="D78" i="250"/>
  <c r="D8" i="250" s="1"/>
  <c r="U32" i="182" s="1"/>
  <c r="D78" i="232"/>
  <c r="D8" i="232" s="1"/>
  <c r="Z32" i="71" s="1"/>
  <c r="D78" i="244"/>
  <c r="D8" i="244" s="1"/>
  <c r="U32" i="154" s="1"/>
  <c r="D78" i="238"/>
  <c r="D8" i="238" s="1"/>
  <c r="Y32" i="101" s="1"/>
  <c r="D78" i="235"/>
  <c r="D8" i="235" s="1"/>
  <c r="Y32" i="86" s="1"/>
  <c r="D78" i="247"/>
  <c r="D8" i="247" s="1"/>
  <c r="U32" i="168" s="1"/>
  <c r="D78" i="223"/>
  <c r="D8" i="223" s="1"/>
  <c r="AA52" i="12" s="1"/>
  <c r="D25" i="241"/>
  <c r="D7" i="241" s="1"/>
  <c r="Y28" i="116" s="1"/>
  <c r="D25" i="250"/>
  <c r="D7" i="250" s="1"/>
  <c r="U28" i="182" s="1"/>
  <c r="D25" i="232"/>
  <c r="D7" i="232" s="1"/>
  <c r="Z28" i="71" s="1"/>
  <c r="D25" i="244"/>
  <c r="D7" i="244" s="1"/>
  <c r="D25" i="223"/>
  <c r="D7" i="223" s="1"/>
  <c r="AA48" i="12" s="1"/>
  <c r="D25" i="235"/>
  <c r="D7" i="235" s="1"/>
  <c r="Y28" i="86" s="1"/>
  <c r="D25" i="238"/>
  <c r="D7" i="238" s="1"/>
  <c r="Y28" i="101" s="1"/>
  <c r="D25" i="247"/>
  <c r="D7" i="247" s="1"/>
  <c r="U28" i="168" s="1"/>
  <c r="C105" i="255"/>
  <c r="T20" i="168"/>
  <c r="T21" i="168" s="1"/>
  <c r="F24" i="168" s="1"/>
  <c r="C106" i="255"/>
  <c r="T20" i="182"/>
  <c r="T21" i="182" s="1"/>
  <c r="F24" i="182" s="1"/>
  <c r="C88" i="255"/>
  <c r="C90" i="255"/>
  <c r="X15" i="86"/>
  <c r="X16" i="86" s="1"/>
  <c r="D78" i="251"/>
  <c r="D8" i="251" s="1"/>
  <c r="U45" i="182" s="1"/>
  <c r="D78" i="233"/>
  <c r="D8" i="233" s="1"/>
  <c r="Z45" i="71" s="1"/>
  <c r="D78" i="236"/>
  <c r="D8" i="236" s="1"/>
  <c r="Y45" i="86" s="1"/>
  <c r="D78" i="245"/>
  <c r="D8" i="245" s="1"/>
  <c r="U45" i="154" s="1"/>
  <c r="D78" i="248"/>
  <c r="D8" i="248" s="1"/>
  <c r="U45" i="168" s="1"/>
  <c r="D78" i="242"/>
  <c r="D8" i="242" s="1"/>
  <c r="Y45" i="116" s="1"/>
  <c r="D78" i="224"/>
  <c r="D8" i="224" s="1"/>
  <c r="AA65" i="12" s="1"/>
  <c r="D78" i="239"/>
  <c r="D8" i="239" s="1"/>
  <c r="Y45" i="101" s="1"/>
  <c r="D25" i="242"/>
  <c r="D7" i="242" s="1"/>
  <c r="Y41" i="116" s="1"/>
  <c r="D25" i="251"/>
  <c r="D7" i="251" s="1"/>
  <c r="U41" i="182" s="1"/>
  <c r="D25" i="239"/>
  <c r="D7" i="239" s="1"/>
  <c r="Y41" i="101" s="1"/>
  <c r="D25" i="245"/>
  <c r="D7" i="245" s="1"/>
  <c r="U41" i="154" s="1"/>
  <c r="D25" i="236"/>
  <c r="D7" i="236" s="1"/>
  <c r="Y41" i="86" s="1"/>
  <c r="D25" i="224"/>
  <c r="D7" i="224" s="1"/>
  <c r="AA61" i="12" s="1"/>
  <c r="D25" i="233"/>
  <c r="D7" i="233" s="1"/>
  <c r="Z41" i="71" s="1"/>
  <c r="D25" i="248"/>
  <c r="D7" i="248" s="1"/>
  <c r="U41" i="168" s="1"/>
  <c r="C100" i="255"/>
  <c r="Y20" i="71"/>
  <c r="W45" i="71"/>
  <c r="W20" i="71" s="1"/>
  <c r="C103" i="255"/>
  <c r="X20" i="116"/>
  <c r="X21" i="116" s="1"/>
  <c r="J24" i="116" s="1"/>
  <c r="I107" i="255"/>
  <c r="I114" i="255"/>
  <c r="B99" i="252" s="1"/>
  <c r="C89" i="255"/>
  <c r="Y15" i="71"/>
  <c r="W15" i="71"/>
  <c r="C91" i="255"/>
  <c r="X15" i="101"/>
  <c r="X16" i="101" s="1"/>
  <c r="C92" i="255"/>
  <c r="X15" i="116"/>
  <c r="X16" i="116" s="1"/>
  <c r="D131" i="247"/>
  <c r="D9" i="247" s="1"/>
  <c r="U36" i="168" s="1"/>
  <c r="D131" i="244"/>
  <c r="D9" i="244" s="1"/>
  <c r="U36" i="154" s="1"/>
  <c r="D131" i="250"/>
  <c r="D9" i="250" s="1"/>
  <c r="U36" i="182" s="1"/>
  <c r="D131" i="223"/>
  <c r="D9" i="223" s="1"/>
  <c r="AA56" i="12" s="1"/>
  <c r="D131" i="232"/>
  <c r="D9" i="232" s="1"/>
  <c r="Z36" i="71" s="1"/>
  <c r="D131" i="238"/>
  <c r="D9" i="238" s="1"/>
  <c r="Y36" i="101" s="1"/>
  <c r="D131" i="241"/>
  <c r="D9" i="241" s="1"/>
  <c r="Y36" i="116" s="1"/>
  <c r="D131" i="235"/>
  <c r="D9" i="235" s="1"/>
  <c r="Y36" i="86" s="1"/>
  <c r="E20" i="221"/>
  <c r="E126" i="221"/>
  <c r="E73" i="221"/>
  <c r="C104" i="255"/>
  <c r="T20" i="154"/>
  <c r="T21" i="154" s="1"/>
  <c r="F24" i="154" s="1"/>
  <c r="C101" i="255"/>
  <c r="X20" i="86"/>
  <c r="X21" i="86" s="1"/>
  <c r="J24" i="86" s="1"/>
  <c r="C93" i="255"/>
  <c r="T15" i="154"/>
  <c r="T16" i="154" s="1"/>
  <c r="D131" i="242"/>
  <c r="D9" i="242" s="1"/>
  <c r="Y49" i="116" s="1"/>
  <c r="D131" i="224"/>
  <c r="D9" i="224" s="1"/>
  <c r="AA69" i="12" s="1"/>
  <c r="D131" i="251"/>
  <c r="D9" i="251" s="1"/>
  <c r="U49" i="182" s="1"/>
  <c r="D131" i="233"/>
  <c r="D9" i="233" s="1"/>
  <c r="Z49" i="71" s="1"/>
  <c r="D131" i="239"/>
  <c r="D9" i="239" s="1"/>
  <c r="Y49" i="101" s="1"/>
  <c r="D131" i="245"/>
  <c r="D9" i="245" s="1"/>
  <c r="U49" i="154" s="1"/>
  <c r="D131" i="248"/>
  <c r="D9" i="248" s="1"/>
  <c r="U49" i="168" s="1"/>
  <c r="D131" i="236"/>
  <c r="D9" i="236" s="1"/>
  <c r="Y49" i="86" s="1"/>
  <c r="I117" i="255"/>
  <c r="B102" i="252" s="1"/>
  <c r="C99" i="255"/>
  <c r="Z40" i="12"/>
  <c r="C102" i="255"/>
  <c r="X20" i="101"/>
  <c r="X21" i="101" s="1"/>
  <c r="J24" i="101" s="1"/>
  <c r="I96" i="255"/>
  <c r="I111" i="255"/>
  <c r="C73" i="316" l="1"/>
  <c r="C57" i="316" s="1"/>
  <c r="F112" i="290"/>
  <c r="C69" i="317" s="1"/>
  <c r="F100" i="285"/>
  <c r="L123" i="290"/>
  <c r="L137" i="292"/>
  <c r="I250" i="309" s="1"/>
  <c r="F40" i="283"/>
  <c r="AJ36" i="283"/>
  <c r="L118" i="292"/>
  <c r="I249" i="309" s="1"/>
  <c r="L105" i="290"/>
  <c r="F76" i="290"/>
  <c r="C67" i="317" s="1"/>
  <c r="F66" i="285"/>
  <c r="F38" i="283"/>
  <c r="AJ34" i="283"/>
  <c r="V61" i="283"/>
  <c r="G107" i="285"/>
  <c r="D69" i="316" s="1"/>
  <c r="F148" i="290"/>
  <c r="C71" i="317" s="1"/>
  <c r="F134" i="285"/>
  <c r="L87" i="290"/>
  <c r="L99" i="292"/>
  <c r="I248" i="309" s="1"/>
  <c r="F42" i="283"/>
  <c r="AJ38" i="283"/>
  <c r="V107" i="283"/>
  <c r="G158" i="285"/>
  <c r="D72" i="316" s="1"/>
  <c r="F166" i="290"/>
  <c r="C72" i="317" s="1"/>
  <c r="F151" i="285"/>
  <c r="V101" i="283"/>
  <c r="G141" i="285"/>
  <c r="D71" i="316" s="1"/>
  <c r="F43" i="283"/>
  <c r="AJ39" i="283"/>
  <c r="L80" i="292"/>
  <c r="I247" i="309" s="1"/>
  <c r="L69" i="290"/>
  <c r="V55" i="283"/>
  <c r="G90" i="285"/>
  <c r="D68" i="316" s="1"/>
  <c r="L141" i="290"/>
  <c r="L156" i="292"/>
  <c r="I251" i="309" s="1"/>
  <c r="V49" i="283"/>
  <c r="G73" i="285"/>
  <c r="D67" i="316" s="1"/>
  <c r="V67" i="283"/>
  <c r="G124" i="285"/>
  <c r="D70" i="316" s="1"/>
  <c r="F94" i="290"/>
  <c r="C68" i="317" s="1"/>
  <c r="F83" i="285"/>
  <c r="F117" i="285"/>
  <c r="F130" i="290"/>
  <c r="C70" i="317" s="1"/>
  <c r="L166" i="290"/>
  <c r="I72" i="317" s="1"/>
  <c r="I73" i="317" s="1"/>
  <c r="I57" i="317" s="1"/>
  <c r="L151" i="285"/>
  <c r="F39" i="283"/>
  <c r="AJ35" i="283"/>
  <c r="F41" i="283"/>
  <c r="AJ37" i="283"/>
  <c r="C112" i="255"/>
  <c r="Z41" i="12"/>
  <c r="H42" i="12" s="1"/>
  <c r="F44" i="4"/>
  <c r="Z36" i="12"/>
  <c r="AO35" i="12" s="1"/>
  <c r="X16" i="71"/>
  <c r="I15" i="71" s="1"/>
  <c r="B11" i="255" s="1"/>
  <c r="AL15" i="71"/>
  <c r="X21" i="71"/>
  <c r="I24" i="71" s="1"/>
  <c r="B22" i="255" s="1"/>
  <c r="AL20" i="71"/>
  <c r="C107" i="255"/>
  <c r="C115" i="255"/>
  <c r="I119" i="255"/>
  <c r="I120" i="255" s="1"/>
  <c r="B96" i="252"/>
  <c r="C116" i="255"/>
  <c r="AI20" i="154"/>
  <c r="E78" i="241"/>
  <c r="E8" i="241" s="1"/>
  <c r="Z32" i="116" s="1"/>
  <c r="E78" i="244"/>
  <c r="E8" i="244" s="1"/>
  <c r="V32" i="154" s="1"/>
  <c r="E78" i="250"/>
  <c r="E8" i="250" s="1"/>
  <c r="V32" i="182" s="1"/>
  <c r="E78" i="235"/>
  <c r="E8" i="235" s="1"/>
  <c r="Z32" i="86" s="1"/>
  <c r="E78" i="247"/>
  <c r="E8" i="247" s="1"/>
  <c r="V32" i="168" s="1"/>
  <c r="E78" i="232"/>
  <c r="E8" i="232" s="1"/>
  <c r="AA32" i="71" s="1"/>
  <c r="E78" i="223"/>
  <c r="E8" i="223" s="1"/>
  <c r="AB52" i="12" s="1"/>
  <c r="E78" i="238"/>
  <c r="E8" i="238" s="1"/>
  <c r="Z32" i="101" s="1"/>
  <c r="E25" i="250"/>
  <c r="E7" i="250" s="1"/>
  <c r="V28" i="182" s="1"/>
  <c r="E25" i="238"/>
  <c r="E7" i="238" s="1"/>
  <c r="Z28" i="101" s="1"/>
  <c r="E25" i="244"/>
  <c r="E7" i="244" s="1"/>
  <c r="E25" i="223"/>
  <c r="E7" i="223" s="1"/>
  <c r="AB48" i="12" s="1"/>
  <c r="E25" i="232"/>
  <c r="E7" i="232" s="1"/>
  <c r="AA28" i="71" s="1"/>
  <c r="E25" i="247"/>
  <c r="E7" i="247" s="1"/>
  <c r="V28" i="168" s="1"/>
  <c r="E25" i="241"/>
  <c r="E7" i="241" s="1"/>
  <c r="Z28" i="116" s="1"/>
  <c r="E25" i="235"/>
  <c r="E7" i="235" s="1"/>
  <c r="Z28" i="86" s="1"/>
  <c r="AM15" i="116"/>
  <c r="J15" i="116"/>
  <c r="D99" i="255"/>
  <c r="AA40" i="12"/>
  <c r="D101" i="255"/>
  <c r="Y20" i="86"/>
  <c r="Y21" i="86" s="1"/>
  <c r="K24" i="86" s="1"/>
  <c r="C113" i="255"/>
  <c r="D89" i="255"/>
  <c r="Z15" i="71"/>
  <c r="AI15" i="182"/>
  <c r="F15" i="182"/>
  <c r="E131" i="236"/>
  <c r="E9" i="236" s="1"/>
  <c r="Z49" i="86" s="1"/>
  <c r="E131" i="224"/>
  <c r="E9" i="224" s="1"/>
  <c r="AB69" i="12" s="1"/>
  <c r="E131" i="239"/>
  <c r="E9" i="239" s="1"/>
  <c r="Z49" i="101" s="1"/>
  <c r="E131" i="242"/>
  <c r="E9" i="242" s="1"/>
  <c r="Z49" i="116" s="1"/>
  <c r="E131" i="248"/>
  <c r="E9" i="248" s="1"/>
  <c r="V49" i="168" s="1"/>
  <c r="E131" i="251"/>
  <c r="E9" i="251" s="1"/>
  <c r="V49" i="182" s="1"/>
  <c r="E131" i="245"/>
  <c r="E9" i="245" s="1"/>
  <c r="V49" i="154" s="1"/>
  <c r="E131" i="233"/>
  <c r="E9" i="233" s="1"/>
  <c r="AA49" i="71" s="1"/>
  <c r="F20" i="221"/>
  <c r="F126" i="221"/>
  <c r="F73" i="221"/>
  <c r="D103" i="255"/>
  <c r="Y20" i="116"/>
  <c r="Y21" i="116" s="1"/>
  <c r="K24" i="116" s="1"/>
  <c r="D100" i="255"/>
  <c r="Z20" i="71"/>
  <c r="AI20" i="168"/>
  <c r="D90" i="255"/>
  <c r="Y15" i="86"/>
  <c r="Y16" i="86" s="1"/>
  <c r="D95" i="255"/>
  <c r="U15" i="182"/>
  <c r="U16" i="182" s="1"/>
  <c r="C118" i="255"/>
  <c r="AM20" i="86"/>
  <c r="E25" i="239"/>
  <c r="E7" i="239" s="1"/>
  <c r="Z41" i="101" s="1"/>
  <c r="E25" i="224"/>
  <c r="E7" i="224" s="1"/>
  <c r="AB61" i="12" s="1"/>
  <c r="E25" i="251"/>
  <c r="E7" i="251" s="1"/>
  <c r="V41" i="182" s="1"/>
  <c r="E25" i="248"/>
  <c r="E7" i="248" s="1"/>
  <c r="V41" i="168" s="1"/>
  <c r="E25" i="236"/>
  <c r="E7" i="236" s="1"/>
  <c r="Z41" i="86" s="1"/>
  <c r="E25" i="245"/>
  <c r="E7" i="245" s="1"/>
  <c r="V41" i="154" s="1"/>
  <c r="E25" i="233"/>
  <c r="E7" i="233" s="1"/>
  <c r="AA41" i="71" s="1"/>
  <c r="E25" i="242"/>
  <c r="E7" i="242" s="1"/>
  <c r="Z41" i="116" s="1"/>
  <c r="AM15" i="101"/>
  <c r="J15" i="101"/>
  <c r="AN15" i="71"/>
  <c r="Y16" i="71"/>
  <c r="J15" i="71" s="1"/>
  <c r="AN20" i="71"/>
  <c r="Y21" i="71"/>
  <c r="J24" i="71" s="1"/>
  <c r="D102" i="255"/>
  <c r="Y20" i="101"/>
  <c r="Y21" i="101" s="1"/>
  <c r="K24" i="101" s="1"/>
  <c r="D105" i="255"/>
  <c r="U20" i="168"/>
  <c r="U21" i="168" s="1"/>
  <c r="G24" i="168" s="1"/>
  <c r="D106" i="255"/>
  <c r="U20" i="182"/>
  <c r="U21" i="182" s="1"/>
  <c r="G24" i="182" s="1"/>
  <c r="C96" i="255"/>
  <c r="C111" i="255"/>
  <c r="D88" i="255"/>
  <c r="AA35" i="12"/>
  <c r="D91" i="255"/>
  <c r="Y15" i="101"/>
  <c r="Y16" i="101" s="1"/>
  <c r="D92" i="255"/>
  <c r="Y15" i="116"/>
  <c r="Y16" i="116" s="1"/>
  <c r="AI15" i="168"/>
  <c r="F15" i="168"/>
  <c r="AM20" i="101"/>
  <c r="AI15" i="154"/>
  <c r="F15" i="154"/>
  <c r="E78" i="248"/>
  <c r="E8" i="248" s="1"/>
  <c r="V45" i="168" s="1"/>
  <c r="E78" i="239"/>
  <c r="E8" i="239" s="1"/>
  <c r="Z45" i="101" s="1"/>
  <c r="E78" i="242"/>
  <c r="E8" i="242" s="1"/>
  <c r="Z45" i="116" s="1"/>
  <c r="E78" i="233"/>
  <c r="E8" i="233" s="1"/>
  <c r="AA45" i="71" s="1"/>
  <c r="E78" i="224"/>
  <c r="E8" i="224" s="1"/>
  <c r="AB65" i="12" s="1"/>
  <c r="E78" i="236"/>
  <c r="E8" i="236" s="1"/>
  <c r="Z45" i="86" s="1"/>
  <c r="E78" i="245"/>
  <c r="E8" i="245" s="1"/>
  <c r="V45" i="154" s="1"/>
  <c r="E78" i="251"/>
  <c r="E8" i="251" s="1"/>
  <c r="V45" i="182" s="1"/>
  <c r="E131" i="247"/>
  <c r="E9" i="247" s="1"/>
  <c r="V36" i="168" s="1"/>
  <c r="E131" i="238"/>
  <c r="E9" i="238" s="1"/>
  <c r="Z36" i="101" s="1"/>
  <c r="E131" i="223"/>
  <c r="E9" i="223" s="1"/>
  <c r="AB56" i="12" s="1"/>
  <c r="E131" i="244"/>
  <c r="E9" i="244" s="1"/>
  <c r="V36" i="154" s="1"/>
  <c r="E131" i="241"/>
  <c r="E9" i="241" s="1"/>
  <c r="Z36" i="116" s="1"/>
  <c r="E131" i="250"/>
  <c r="E9" i="250" s="1"/>
  <c r="V36" i="182" s="1"/>
  <c r="E131" i="235"/>
  <c r="E9" i="235" s="1"/>
  <c r="Z36" i="86" s="1"/>
  <c r="E131" i="232"/>
  <c r="E9" i="232" s="1"/>
  <c r="AA36" i="71" s="1"/>
  <c r="C114" i="255"/>
  <c r="AM20" i="116"/>
  <c r="D104" i="255"/>
  <c r="U20" i="154"/>
  <c r="U21" i="154" s="1"/>
  <c r="G24" i="154" s="1"/>
  <c r="AM15" i="86"/>
  <c r="J15" i="86"/>
  <c r="AI20" i="182"/>
  <c r="D94" i="255"/>
  <c r="U15" i="168"/>
  <c r="U16" i="168" s="1"/>
  <c r="D93" i="255"/>
  <c r="U15" i="154"/>
  <c r="U16" i="154" s="1"/>
  <c r="C117" i="255"/>
  <c r="F49" i="4" l="1"/>
  <c r="F48" i="15" s="1"/>
  <c r="F48" i="4"/>
  <c r="F47" i="15" s="1"/>
  <c r="C147" i="262" s="1"/>
  <c r="C73" i="317"/>
  <c r="C57" i="317" s="1"/>
  <c r="D73" i="316"/>
  <c r="D57" i="316" s="1"/>
  <c r="AO40" i="12"/>
  <c r="L175" i="292"/>
  <c r="I252" i="309" s="1"/>
  <c r="I253" i="309" s="1"/>
  <c r="I237" i="309" s="1"/>
  <c r="L159" i="290"/>
  <c r="F157" i="285"/>
  <c r="F156" i="285"/>
  <c r="F155" i="285"/>
  <c r="C37" i="316" s="1"/>
  <c r="F71" i="285"/>
  <c r="F72" i="285"/>
  <c r="F70" i="285"/>
  <c r="C32" i="316" s="1"/>
  <c r="F31" i="283"/>
  <c r="F156" i="292"/>
  <c r="C251" i="309" s="1"/>
  <c r="F141" i="290"/>
  <c r="F88" i="285"/>
  <c r="F87" i="285"/>
  <c r="C33" i="316" s="1"/>
  <c r="F89" i="285"/>
  <c r="F123" i="290"/>
  <c r="F137" i="292"/>
  <c r="C250" i="309" s="1"/>
  <c r="G148" i="290"/>
  <c r="D71" i="317" s="1"/>
  <c r="G134" i="285"/>
  <c r="G83" i="285"/>
  <c r="G94" i="290"/>
  <c r="D68" i="317" s="1"/>
  <c r="G39" i="283"/>
  <c r="AK35" i="283"/>
  <c r="G42" i="283"/>
  <c r="AK38" i="283"/>
  <c r="F80" i="292"/>
  <c r="C247" i="309" s="1"/>
  <c r="F69" i="290"/>
  <c r="G112" i="290"/>
  <c r="D69" i="317" s="1"/>
  <c r="G100" i="285"/>
  <c r="W55" i="283"/>
  <c r="H90" i="285"/>
  <c r="E68" i="316" s="1"/>
  <c r="F121" i="285"/>
  <c r="C35" i="316" s="1"/>
  <c r="F122" i="285"/>
  <c r="F123" i="285"/>
  <c r="F99" i="292"/>
  <c r="C248" i="309" s="1"/>
  <c r="F87" i="290"/>
  <c r="F159" i="290"/>
  <c r="F175" i="292"/>
  <c r="C252" i="309" s="1"/>
  <c r="L111" i="292"/>
  <c r="L119" i="294"/>
  <c r="L73" i="292"/>
  <c r="L81" i="294"/>
  <c r="G130" i="290"/>
  <c r="D70" i="317" s="1"/>
  <c r="G117" i="285"/>
  <c r="G166" i="290"/>
  <c r="D72" i="317" s="1"/>
  <c r="G151" i="285"/>
  <c r="W101" i="283"/>
  <c r="H141" i="285"/>
  <c r="E71" i="316" s="1"/>
  <c r="G41" i="283"/>
  <c r="AK37" i="283"/>
  <c r="G43" i="283"/>
  <c r="AK39" i="283"/>
  <c r="F105" i="285"/>
  <c r="F104" i="285"/>
  <c r="C34" i="316" s="1"/>
  <c r="F106" i="285"/>
  <c r="G40" i="283"/>
  <c r="AK36" i="283"/>
  <c r="G76" i="290"/>
  <c r="D67" i="317" s="1"/>
  <c r="G66" i="285"/>
  <c r="W107" i="283"/>
  <c r="H158" i="285"/>
  <c r="E72" i="316" s="1"/>
  <c r="G38" i="283"/>
  <c r="AK34" i="283"/>
  <c r="F140" i="285"/>
  <c r="F138" i="285"/>
  <c r="C36" i="316" s="1"/>
  <c r="F139" i="285"/>
  <c r="L138" i="294"/>
  <c r="L130" i="292"/>
  <c r="W67" i="283"/>
  <c r="H124" i="285"/>
  <c r="E70" i="316" s="1"/>
  <c r="L157" i="294"/>
  <c r="L149" i="292"/>
  <c r="L92" i="292"/>
  <c r="L100" i="294"/>
  <c r="W49" i="283"/>
  <c r="H73" i="285"/>
  <c r="E67" i="316" s="1"/>
  <c r="W61" i="283"/>
  <c r="H107" i="285"/>
  <c r="E69" i="316" s="1"/>
  <c r="F118" i="292"/>
  <c r="C249" i="309" s="1"/>
  <c r="F105" i="290"/>
  <c r="H35" i="12"/>
  <c r="F28" i="4" s="1"/>
  <c r="F15" i="4"/>
  <c r="AA36" i="12"/>
  <c r="I35" i="12" s="1"/>
  <c r="G29" i="4"/>
  <c r="AA41" i="12"/>
  <c r="I42" i="12" s="1"/>
  <c r="G44" i="4"/>
  <c r="F43" i="4"/>
  <c r="I16" i="71"/>
  <c r="I25" i="71"/>
  <c r="D117" i="255"/>
  <c r="D116" i="255"/>
  <c r="D113" i="255"/>
  <c r="D115" i="255"/>
  <c r="C24" i="255"/>
  <c r="J25" i="101"/>
  <c r="C21" i="255"/>
  <c r="E105" i="255"/>
  <c r="V20" i="168"/>
  <c r="V21" i="168" s="1"/>
  <c r="H24" i="168" s="1"/>
  <c r="E100" i="255"/>
  <c r="AA20" i="71"/>
  <c r="AJ15" i="168"/>
  <c r="G15" i="168"/>
  <c r="J16" i="86"/>
  <c r="C12" i="255"/>
  <c r="E104" i="255"/>
  <c r="V20" i="154"/>
  <c r="V21" i="154" s="1"/>
  <c r="H24" i="154" s="1"/>
  <c r="E103" i="255"/>
  <c r="Z20" i="116"/>
  <c r="Z21" i="116" s="1"/>
  <c r="L24" i="116" s="1"/>
  <c r="C16" i="255"/>
  <c r="F16" i="168"/>
  <c r="AN15" i="101"/>
  <c r="K15" i="101"/>
  <c r="C119" i="255"/>
  <c r="AJ20" i="168"/>
  <c r="J25" i="71"/>
  <c r="C22" i="255"/>
  <c r="C13" i="255"/>
  <c r="J16" i="101"/>
  <c r="AN15" i="86"/>
  <c r="K15" i="86"/>
  <c r="AN20" i="116"/>
  <c r="F131" i="238"/>
  <c r="F9" i="238" s="1"/>
  <c r="AA36" i="101" s="1"/>
  <c r="F131" i="247"/>
  <c r="F9" i="247" s="1"/>
  <c r="W36" i="168" s="1"/>
  <c r="F131" i="223"/>
  <c r="F9" i="223" s="1"/>
  <c r="AC56" i="12" s="1"/>
  <c r="F131" i="241"/>
  <c r="F9" i="241" s="1"/>
  <c r="AA36" i="116" s="1"/>
  <c r="F131" i="250"/>
  <c r="F9" i="250" s="1"/>
  <c r="W36" i="182" s="1"/>
  <c r="F131" i="235"/>
  <c r="F9" i="235" s="1"/>
  <c r="AA36" i="86" s="1"/>
  <c r="F131" i="244"/>
  <c r="F9" i="244" s="1"/>
  <c r="W36" i="154" s="1"/>
  <c r="F131" i="232"/>
  <c r="F9" i="232" s="1"/>
  <c r="AB36" i="71" s="1"/>
  <c r="G20" i="221"/>
  <c r="G126" i="221"/>
  <c r="G73" i="221"/>
  <c r="F16" i="182"/>
  <c r="C17" i="255"/>
  <c r="J16" i="116"/>
  <c r="C14" i="255"/>
  <c r="E90" i="255"/>
  <c r="Z15" i="86"/>
  <c r="Z16" i="86" s="1"/>
  <c r="F25" i="154"/>
  <c r="C26" i="255"/>
  <c r="AJ15" i="154"/>
  <c r="G15" i="154"/>
  <c r="C25" i="255"/>
  <c r="J25" i="116"/>
  <c r="E99" i="255"/>
  <c r="AB40" i="12"/>
  <c r="D111" i="255"/>
  <c r="D96" i="255"/>
  <c r="E101" i="255"/>
  <c r="Z20" i="86"/>
  <c r="Z21" i="86" s="1"/>
  <c r="L24" i="86" s="1"/>
  <c r="E102" i="255"/>
  <c r="Z20" i="101"/>
  <c r="Z21" i="101" s="1"/>
  <c r="L24" i="101" s="1"/>
  <c r="D114" i="255"/>
  <c r="B18" i="255"/>
  <c r="B49" i="255" s="1"/>
  <c r="B34" i="255"/>
  <c r="F25" i="245"/>
  <c r="F7" i="245" s="1"/>
  <c r="W41" i="154" s="1"/>
  <c r="F25" i="236"/>
  <c r="F7" i="236" s="1"/>
  <c r="AA41" i="86" s="1"/>
  <c r="F25" i="248"/>
  <c r="F7" i="248" s="1"/>
  <c r="W41" i="168" s="1"/>
  <c r="F25" i="239"/>
  <c r="F7" i="239" s="1"/>
  <c r="AA41" i="101" s="1"/>
  <c r="F25" i="251"/>
  <c r="F7" i="251" s="1"/>
  <c r="W41" i="182" s="1"/>
  <c r="F25" i="242"/>
  <c r="F7" i="242" s="1"/>
  <c r="AA41" i="116" s="1"/>
  <c r="F25" i="233"/>
  <c r="F7" i="233" s="1"/>
  <c r="AB41" i="71" s="1"/>
  <c r="F25" i="224"/>
  <c r="F7" i="224" s="1"/>
  <c r="AC61" i="12" s="1"/>
  <c r="E88" i="255"/>
  <c r="AB35" i="12"/>
  <c r="E95" i="255"/>
  <c r="V15" i="182"/>
  <c r="V16" i="182" s="1"/>
  <c r="F25" i="182"/>
  <c r="C28" i="255"/>
  <c r="AN15" i="116"/>
  <c r="K15" i="116"/>
  <c r="AJ20" i="182"/>
  <c r="AN20" i="101"/>
  <c r="J16" i="71"/>
  <c r="C11" i="255"/>
  <c r="AJ15" i="182"/>
  <c r="G15" i="182"/>
  <c r="F25" i="168"/>
  <c r="C27" i="255"/>
  <c r="AO20" i="71"/>
  <c r="Z21" i="71"/>
  <c r="K24" i="71" s="1"/>
  <c r="F78" i="247"/>
  <c r="F8" i="247" s="1"/>
  <c r="W32" i="168" s="1"/>
  <c r="F78" i="250"/>
  <c r="F8" i="250" s="1"/>
  <c r="W32" i="182" s="1"/>
  <c r="F78" i="241"/>
  <c r="F8" i="241" s="1"/>
  <c r="AA32" i="116" s="1"/>
  <c r="F78" i="244"/>
  <c r="F8" i="244" s="1"/>
  <c r="W32" i="154" s="1"/>
  <c r="F78" i="238"/>
  <c r="F8" i="238" s="1"/>
  <c r="AA32" i="101" s="1"/>
  <c r="F78" i="235"/>
  <c r="F8" i="235" s="1"/>
  <c r="AA32" i="86" s="1"/>
  <c r="F78" i="223"/>
  <c r="F8" i="223" s="1"/>
  <c r="AC52" i="12" s="1"/>
  <c r="F78" i="232"/>
  <c r="F8" i="232" s="1"/>
  <c r="AB32" i="71" s="1"/>
  <c r="F25" i="238"/>
  <c r="F7" i="238" s="1"/>
  <c r="AA28" i="101" s="1"/>
  <c r="F25" i="232"/>
  <c r="F7" i="232" s="1"/>
  <c r="AB28" i="71" s="1"/>
  <c r="F25" i="223"/>
  <c r="F7" i="223" s="1"/>
  <c r="AC48" i="12" s="1"/>
  <c r="F25" i="244"/>
  <c r="F7" i="244" s="1"/>
  <c r="W28" i="154" s="1"/>
  <c r="F25" i="241"/>
  <c r="F7" i="241" s="1"/>
  <c r="AA28" i="116" s="1"/>
  <c r="F25" i="250"/>
  <c r="F7" i="250" s="1"/>
  <c r="W28" i="182" s="1"/>
  <c r="F25" i="235"/>
  <c r="F7" i="235" s="1"/>
  <c r="AA28" i="86" s="1"/>
  <c r="F25" i="247"/>
  <c r="F7" i="247" s="1"/>
  <c r="W28" i="168" s="1"/>
  <c r="AO15" i="71"/>
  <c r="Z16" i="71"/>
  <c r="K15" i="71" s="1"/>
  <c r="D107" i="255"/>
  <c r="E89" i="255"/>
  <c r="AA15" i="71"/>
  <c r="E93" i="255"/>
  <c r="V15" i="154"/>
  <c r="V16" i="154" s="1"/>
  <c r="AJ20" i="154"/>
  <c r="E106" i="255"/>
  <c r="V20" i="182"/>
  <c r="V21" i="182" s="1"/>
  <c r="H24" i="182" s="1"/>
  <c r="C15" i="255"/>
  <c r="F16" i="154"/>
  <c r="J25" i="86"/>
  <c r="C23" i="255"/>
  <c r="D118" i="255"/>
  <c r="B29" i="255"/>
  <c r="B60" i="255" s="1"/>
  <c r="F78" i="251"/>
  <c r="F8" i="251" s="1"/>
  <c r="W45" i="182" s="1"/>
  <c r="F78" i="242"/>
  <c r="F8" i="242" s="1"/>
  <c r="AA45" i="116" s="1"/>
  <c r="F78" i="236"/>
  <c r="F8" i="236" s="1"/>
  <c r="AA45" i="86" s="1"/>
  <c r="F78" i="224"/>
  <c r="F8" i="224" s="1"/>
  <c r="AC65" i="12" s="1"/>
  <c r="F78" i="245"/>
  <c r="F8" i="245" s="1"/>
  <c r="W45" i="154" s="1"/>
  <c r="F78" i="248"/>
  <c r="F8" i="248" s="1"/>
  <c r="W45" i="168" s="1"/>
  <c r="F78" i="233"/>
  <c r="F8" i="233" s="1"/>
  <c r="AB45" i="71" s="1"/>
  <c r="F78" i="239"/>
  <c r="F8" i="239" s="1"/>
  <c r="AA45" i="101" s="1"/>
  <c r="F131" i="239"/>
  <c r="F9" i="239" s="1"/>
  <c r="AA49" i="101" s="1"/>
  <c r="F131" i="242"/>
  <c r="F9" i="242" s="1"/>
  <c r="AA49" i="116" s="1"/>
  <c r="F131" i="248"/>
  <c r="F9" i="248" s="1"/>
  <c r="W49" i="168" s="1"/>
  <c r="F131" i="233"/>
  <c r="F9" i="233" s="1"/>
  <c r="AB49" i="71" s="1"/>
  <c r="F131" i="236"/>
  <c r="F9" i="236" s="1"/>
  <c r="AA49" i="86" s="1"/>
  <c r="F131" i="251"/>
  <c r="F9" i="251" s="1"/>
  <c r="W49" i="182" s="1"/>
  <c r="F131" i="245"/>
  <c r="F9" i="245" s="1"/>
  <c r="W49" i="154" s="1"/>
  <c r="F131" i="224"/>
  <c r="F9" i="224" s="1"/>
  <c r="AC69" i="12" s="1"/>
  <c r="D112" i="255"/>
  <c r="AN20" i="86"/>
  <c r="E91" i="255"/>
  <c r="Z15" i="101"/>
  <c r="Z16" i="101" s="1"/>
  <c r="E94" i="255"/>
  <c r="V15" i="168"/>
  <c r="V16" i="168" s="1"/>
  <c r="E92" i="255"/>
  <c r="Z15" i="116"/>
  <c r="Z16" i="116" s="1"/>
  <c r="B105" i="252"/>
  <c r="G34" i="4" l="1"/>
  <c r="G33" i="4"/>
  <c r="G49" i="4"/>
  <c r="G48" i="15" s="1"/>
  <c r="G48" i="4"/>
  <c r="G47" i="15" s="1"/>
  <c r="D147" i="262" s="1"/>
  <c r="F34" i="4"/>
  <c r="F20" i="4" s="1"/>
  <c r="C43" i="261" s="1"/>
  <c r="F33" i="4"/>
  <c r="F33" i="15" s="1"/>
  <c r="C94" i="262" s="1"/>
  <c r="D73" i="317"/>
  <c r="D57" i="317" s="1"/>
  <c r="C11" i="316"/>
  <c r="C38" i="316"/>
  <c r="E73" i="316"/>
  <c r="E57" i="316" s="1"/>
  <c r="F147" i="290"/>
  <c r="C84" i="316"/>
  <c r="L112" i="294"/>
  <c r="I315" i="309"/>
  <c r="F75" i="290"/>
  <c r="C80" i="316"/>
  <c r="F165" i="290"/>
  <c r="C85" i="316"/>
  <c r="F110" i="290"/>
  <c r="C95" i="316"/>
  <c r="C47" i="316"/>
  <c r="F128" i="290"/>
  <c r="C96" i="316"/>
  <c r="C48" i="316"/>
  <c r="F92" i="290"/>
  <c r="C94" i="316"/>
  <c r="C46" i="316"/>
  <c r="F164" i="290"/>
  <c r="C98" i="316"/>
  <c r="C50" i="316"/>
  <c r="L150" i="294"/>
  <c r="I317" i="309"/>
  <c r="L131" i="294"/>
  <c r="I316" i="309"/>
  <c r="F111" i="290"/>
  <c r="C82" i="316"/>
  <c r="F93" i="290"/>
  <c r="C81" i="316"/>
  <c r="F74" i="290"/>
  <c r="C93" i="316"/>
  <c r="C45" i="316"/>
  <c r="L93" i="294"/>
  <c r="I314" i="309"/>
  <c r="F146" i="290"/>
  <c r="C97" i="316"/>
  <c r="C49" i="316"/>
  <c r="L74" i="294"/>
  <c r="I313" i="309"/>
  <c r="F129" i="290"/>
  <c r="C83" i="316"/>
  <c r="C253" i="309"/>
  <c r="C237" i="309" s="1"/>
  <c r="C12" i="316"/>
  <c r="AP40" i="12"/>
  <c r="E116" i="255"/>
  <c r="F14" i="4"/>
  <c r="G80" i="292"/>
  <c r="D247" i="309" s="1"/>
  <c r="G69" i="290"/>
  <c r="H117" i="285"/>
  <c r="H130" i="290"/>
  <c r="E70" i="317" s="1"/>
  <c r="G104" i="285"/>
  <c r="D34" i="316" s="1"/>
  <c r="G106" i="285"/>
  <c r="G105" i="285"/>
  <c r="G118" i="292"/>
  <c r="D249" i="309" s="1"/>
  <c r="G105" i="290"/>
  <c r="AL37" i="283"/>
  <c r="H41" i="283"/>
  <c r="F157" i="294"/>
  <c r="F149" i="292"/>
  <c r="AL35" i="283"/>
  <c r="H39" i="283"/>
  <c r="F109" i="290"/>
  <c r="C34" i="317" s="1"/>
  <c r="F99" i="285"/>
  <c r="F73" i="292"/>
  <c r="F81" i="294"/>
  <c r="X67" i="283"/>
  <c r="I41" i="283" s="1"/>
  <c r="I124" i="285"/>
  <c r="F70" i="316" s="1"/>
  <c r="F65" i="285"/>
  <c r="F73" i="290"/>
  <c r="C32" i="317" s="1"/>
  <c r="X55" i="283"/>
  <c r="I39" i="283" s="1"/>
  <c r="I90" i="285"/>
  <c r="F68" i="316" s="1"/>
  <c r="F119" i="294"/>
  <c r="F111" i="292"/>
  <c r="G138" i="285"/>
  <c r="D36" i="316" s="1"/>
  <c r="G140" i="285"/>
  <c r="G139" i="285"/>
  <c r="X107" i="283"/>
  <c r="I43" i="283" s="1"/>
  <c r="I158" i="285"/>
  <c r="F72" i="316" s="1"/>
  <c r="H112" i="290"/>
  <c r="E69" i="317" s="1"/>
  <c r="H100" i="285"/>
  <c r="G157" i="285"/>
  <c r="G156" i="285"/>
  <c r="G155" i="285"/>
  <c r="D37" i="316" s="1"/>
  <c r="F91" i="290"/>
  <c r="C33" i="317" s="1"/>
  <c r="F82" i="285"/>
  <c r="C10" i="255"/>
  <c r="C33" i="255" s="1"/>
  <c r="AL36" i="283"/>
  <c r="H40" i="283"/>
  <c r="F176" i="294"/>
  <c r="F168" i="292"/>
  <c r="G88" i="285"/>
  <c r="G87" i="285"/>
  <c r="D33" i="316" s="1"/>
  <c r="G89" i="285"/>
  <c r="F163" i="290"/>
  <c r="C37" i="317" s="1"/>
  <c r="F150" i="285"/>
  <c r="F145" i="290"/>
  <c r="C36" i="317" s="1"/>
  <c r="F133" i="285"/>
  <c r="G121" i="285"/>
  <c r="D35" i="316" s="1"/>
  <c r="G122" i="285"/>
  <c r="G123" i="285"/>
  <c r="G87" i="290"/>
  <c r="G99" i="292"/>
  <c r="D248" i="309" s="1"/>
  <c r="G175" i="292"/>
  <c r="D252" i="309" s="1"/>
  <c r="G159" i="290"/>
  <c r="G123" i="290"/>
  <c r="G137" i="292"/>
  <c r="D250" i="309" s="1"/>
  <c r="H76" i="290"/>
  <c r="E67" i="317" s="1"/>
  <c r="H66" i="285"/>
  <c r="H148" i="290"/>
  <c r="E71" i="317" s="1"/>
  <c r="H134" i="285"/>
  <c r="X49" i="283"/>
  <c r="I38" i="283" s="1"/>
  <c r="I73" i="285"/>
  <c r="F67" i="316" s="1"/>
  <c r="X61" i="283"/>
  <c r="I40" i="283" s="1"/>
  <c r="I107" i="285"/>
  <c r="F69" i="316" s="1"/>
  <c r="AL34" i="283"/>
  <c r="H38" i="283"/>
  <c r="AL38" i="283"/>
  <c r="H42" i="283"/>
  <c r="F100" i="294"/>
  <c r="F92" i="292"/>
  <c r="H94" i="290"/>
  <c r="E68" i="317" s="1"/>
  <c r="H83" i="285"/>
  <c r="G72" i="285"/>
  <c r="G70" i="285"/>
  <c r="D32" i="316" s="1"/>
  <c r="G71" i="285"/>
  <c r="G31" i="283"/>
  <c r="G156" i="292"/>
  <c r="D251" i="309" s="1"/>
  <c r="G141" i="290"/>
  <c r="L176" i="294"/>
  <c r="L168" i="292"/>
  <c r="X101" i="283"/>
  <c r="I42" i="283" s="1"/>
  <c r="I141" i="285"/>
  <c r="F71" i="316" s="1"/>
  <c r="AP35" i="12"/>
  <c r="H166" i="290"/>
  <c r="E72" i="317" s="1"/>
  <c r="H151" i="285"/>
  <c r="F138" i="294"/>
  <c r="F130" i="292"/>
  <c r="AL39" i="283"/>
  <c r="H43" i="283"/>
  <c r="F127" i="290"/>
  <c r="C35" i="317" s="1"/>
  <c r="F116" i="285"/>
  <c r="F28" i="88"/>
  <c r="F29" i="88"/>
  <c r="F33" i="88"/>
  <c r="F34" i="88"/>
  <c r="E43" i="73"/>
  <c r="E44" i="73"/>
  <c r="E49" i="73"/>
  <c r="E48" i="75" s="1"/>
  <c r="B163" i="262" s="1"/>
  <c r="B140" i="262" s="1"/>
  <c r="E48" i="73"/>
  <c r="E47" i="75" s="1"/>
  <c r="F28" i="184"/>
  <c r="F34" i="184"/>
  <c r="F29" i="184"/>
  <c r="F33" i="184"/>
  <c r="F28" i="103"/>
  <c r="F29" i="103"/>
  <c r="F33" i="103"/>
  <c r="F34" i="103"/>
  <c r="F28" i="170"/>
  <c r="F29" i="170"/>
  <c r="F33" i="170"/>
  <c r="F34" i="170"/>
  <c r="G28" i="4"/>
  <c r="F43" i="118"/>
  <c r="F44" i="118"/>
  <c r="F49" i="118"/>
  <c r="F48" i="120" s="1"/>
  <c r="F48" i="118"/>
  <c r="F47" i="120" s="1"/>
  <c r="C152" i="262" s="1"/>
  <c r="F43" i="103"/>
  <c r="F44" i="103"/>
  <c r="F48" i="103"/>
  <c r="F47" i="105" s="1"/>
  <c r="C151" i="262" s="1"/>
  <c r="F49" i="103"/>
  <c r="F48" i="105" s="1"/>
  <c r="G43" i="4"/>
  <c r="G15" i="4"/>
  <c r="F28" i="156"/>
  <c r="F29" i="156"/>
  <c r="F34" i="156"/>
  <c r="F33" i="156"/>
  <c r="AB36" i="12"/>
  <c r="AQ35" i="12" s="1"/>
  <c r="H29" i="4"/>
  <c r="AB41" i="12"/>
  <c r="J42" i="12" s="1"/>
  <c r="H44" i="4"/>
  <c r="F44" i="73"/>
  <c r="F43" i="73"/>
  <c r="F48" i="73"/>
  <c r="F47" i="75" s="1"/>
  <c r="C149" i="262" s="1"/>
  <c r="C132" i="262" s="1"/>
  <c r="F49" i="73"/>
  <c r="F48" i="75" s="1"/>
  <c r="F44" i="184"/>
  <c r="F43" i="184"/>
  <c r="F49" i="184"/>
  <c r="F48" i="186" s="1"/>
  <c r="F48" i="184"/>
  <c r="F47" i="186" s="1"/>
  <c r="C155" i="262" s="1"/>
  <c r="F28" i="118"/>
  <c r="F29" i="118"/>
  <c r="F33" i="118"/>
  <c r="F34" i="118"/>
  <c r="E29" i="73"/>
  <c r="E28" i="73"/>
  <c r="E34" i="73"/>
  <c r="E34" i="75" s="1"/>
  <c r="B110" i="262" s="1"/>
  <c r="B87" i="262" s="1"/>
  <c r="B88" i="262" s="1"/>
  <c r="E33" i="73"/>
  <c r="F43" i="88"/>
  <c r="F44" i="88"/>
  <c r="F48" i="88"/>
  <c r="F47" i="90" s="1"/>
  <c r="C150" i="262" s="1"/>
  <c r="F49" i="88"/>
  <c r="F48" i="90" s="1"/>
  <c r="F43" i="170"/>
  <c r="F44" i="170"/>
  <c r="F48" i="170"/>
  <c r="F47" i="172" s="1"/>
  <c r="C154" i="262" s="1"/>
  <c r="F49" i="170"/>
  <c r="F48" i="172" s="1"/>
  <c r="F29" i="73"/>
  <c r="F28" i="73"/>
  <c r="F33" i="73"/>
  <c r="F34" i="73"/>
  <c r="F43" i="156"/>
  <c r="F44" i="156"/>
  <c r="F48" i="156"/>
  <c r="F47" i="158" s="1"/>
  <c r="C153" i="262" s="1"/>
  <c r="F49" i="156"/>
  <c r="F48" i="158" s="1"/>
  <c r="E112" i="255"/>
  <c r="F51" i="17"/>
  <c r="C161" i="262"/>
  <c r="E114" i="255"/>
  <c r="E115" i="255"/>
  <c r="E117" i="255"/>
  <c r="E118" i="255"/>
  <c r="K25" i="116"/>
  <c r="D25" i="255"/>
  <c r="D24" i="255"/>
  <c r="K25" i="101"/>
  <c r="D21" i="255"/>
  <c r="D27" i="255"/>
  <c r="G25" i="168"/>
  <c r="AO15" i="101"/>
  <c r="L15" i="101"/>
  <c r="F105" i="255"/>
  <c r="W20" i="168"/>
  <c r="W21" i="168" s="1"/>
  <c r="I24" i="168" s="1"/>
  <c r="F104" i="255"/>
  <c r="W20" i="154"/>
  <c r="W21" i="154" s="1"/>
  <c r="I24" i="154" s="1"/>
  <c r="F106" i="255"/>
  <c r="W20" i="182"/>
  <c r="W21" i="182" s="1"/>
  <c r="I24" i="182" s="1"/>
  <c r="AK20" i="182"/>
  <c r="AK15" i="154"/>
  <c r="H15" i="154"/>
  <c r="F90" i="255"/>
  <c r="AA15" i="86"/>
  <c r="AA16" i="86" s="1"/>
  <c r="M15" i="86" s="1"/>
  <c r="F92" i="255"/>
  <c r="AA15" i="116"/>
  <c r="AA16" i="116" s="1"/>
  <c r="M15" i="116" s="1"/>
  <c r="E96" i="255"/>
  <c r="E111" i="255"/>
  <c r="B41" i="255"/>
  <c r="B72" i="255" s="1"/>
  <c r="AO20" i="101"/>
  <c r="D10" i="255"/>
  <c r="G78" i="250"/>
  <c r="G8" i="250" s="1"/>
  <c r="X32" i="182" s="1"/>
  <c r="G78" i="235"/>
  <c r="G8" i="235" s="1"/>
  <c r="AB32" i="86" s="1"/>
  <c r="G78" i="232"/>
  <c r="G8" i="232" s="1"/>
  <c r="AC32" i="71" s="1"/>
  <c r="G78" i="223"/>
  <c r="G8" i="223" s="1"/>
  <c r="AD52" i="12" s="1"/>
  <c r="G78" i="241"/>
  <c r="G8" i="241" s="1"/>
  <c r="AB32" i="116" s="1"/>
  <c r="G78" i="238"/>
  <c r="G8" i="238" s="1"/>
  <c r="AB32" i="101" s="1"/>
  <c r="G78" i="244"/>
  <c r="G8" i="244" s="1"/>
  <c r="X32" i="154" s="1"/>
  <c r="G78" i="247"/>
  <c r="G8" i="247" s="1"/>
  <c r="X32" i="168" s="1"/>
  <c r="G25" i="235"/>
  <c r="G7" i="235" s="1"/>
  <c r="AB28" i="86" s="1"/>
  <c r="G25" i="223"/>
  <c r="G7" i="223" s="1"/>
  <c r="AD48" i="12" s="1"/>
  <c r="G25" i="232"/>
  <c r="G7" i="232" s="1"/>
  <c r="AC28" i="71" s="1"/>
  <c r="G25" i="247"/>
  <c r="G7" i="247" s="1"/>
  <c r="X28" i="168" s="1"/>
  <c r="G25" i="238"/>
  <c r="G7" i="238" s="1"/>
  <c r="AB28" i="101" s="1"/>
  <c r="G25" i="244"/>
  <c r="G7" i="244" s="1"/>
  <c r="X28" i="154" s="1"/>
  <c r="G25" i="250"/>
  <c r="G7" i="250" s="1"/>
  <c r="X28" i="182" s="1"/>
  <c r="G25" i="241"/>
  <c r="G7" i="241" s="1"/>
  <c r="AB28" i="116" s="1"/>
  <c r="C29" i="255"/>
  <c r="C64" i="255" s="1"/>
  <c r="C104" i="252"/>
  <c r="C103" i="252"/>
  <c r="C97" i="252"/>
  <c r="C101" i="252"/>
  <c r="C100" i="252"/>
  <c r="C98" i="252"/>
  <c r="C99" i="252"/>
  <c r="C102" i="252"/>
  <c r="AK15" i="168"/>
  <c r="H15" i="168"/>
  <c r="K25" i="86"/>
  <c r="D23" i="255"/>
  <c r="C96" i="252"/>
  <c r="F102" i="255"/>
  <c r="AA20" i="101"/>
  <c r="AA21" i="101" s="1"/>
  <c r="M24" i="101" s="1"/>
  <c r="F99" i="255"/>
  <c r="AC40" i="12"/>
  <c r="B66" i="255"/>
  <c r="B61" i="255"/>
  <c r="B63" i="255"/>
  <c r="B62" i="255"/>
  <c r="B65" i="255"/>
  <c r="B64" i="255"/>
  <c r="B59" i="255"/>
  <c r="D11" i="255"/>
  <c r="K16" i="71"/>
  <c r="F95" i="255"/>
  <c r="W15" i="182"/>
  <c r="W16" i="182" s="1"/>
  <c r="I15" i="182" s="1"/>
  <c r="D17" i="255"/>
  <c r="G16" i="182"/>
  <c r="D14" i="255"/>
  <c r="K16" i="116"/>
  <c r="AK15" i="182"/>
  <c r="H15" i="182"/>
  <c r="B51" i="255"/>
  <c r="B52" i="255"/>
  <c r="B54" i="255"/>
  <c r="B55" i="255"/>
  <c r="B50" i="255"/>
  <c r="B53" i="255"/>
  <c r="B48" i="255"/>
  <c r="D119" i="255"/>
  <c r="G78" i="239"/>
  <c r="G8" i="239" s="1"/>
  <c r="AB45" i="101" s="1"/>
  <c r="G78" i="233"/>
  <c r="G8" i="233" s="1"/>
  <c r="AC45" i="71" s="1"/>
  <c r="G78" i="251"/>
  <c r="G8" i="251" s="1"/>
  <c r="X45" i="182" s="1"/>
  <c r="G78" i="248"/>
  <c r="G8" i="248" s="1"/>
  <c r="X45" i="168" s="1"/>
  <c r="G78" i="236"/>
  <c r="G8" i="236" s="1"/>
  <c r="AB45" i="86" s="1"/>
  <c r="G78" i="242"/>
  <c r="G8" i="242" s="1"/>
  <c r="AB45" i="116" s="1"/>
  <c r="G78" i="224"/>
  <c r="G8" i="224" s="1"/>
  <c r="AD65" i="12" s="1"/>
  <c r="G78" i="245"/>
  <c r="G8" i="245" s="1"/>
  <c r="X45" i="154" s="1"/>
  <c r="G131" i="239"/>
  <c r="G9" i="239" s="1"/>
  <c r="AB49" i="101" s="1"/>
  <c r="G131" i="245"/>
  <c r="G9" i="245" s="1"/>
  <c r="X49" i="154" s="1"/>
  <c r="G131" i="251"/>
  <c r="G9" i="251" s="1"/>
  <c r="X49" i="182" s="1"/>
  <c r="G131" i="233"/>
  <c r="G9" i="233" s="1"/>
  <c r="AC49" i="71" s="1"/>
  <c r="G131" i="242"/>
  <c r="G9" i="242" s="1"/>
  <c r="AB49" i="116" s="1"/>
  <c r="G131" i="248"/>
  <c r="G9" i="248" s="1"/>
  <c r="X49" i="168" s="1"/>
  <c r="G131" i="236"/>
  <c r="G9" i="236" s="1"/>
  <c r="AB49" i="86" s="1"/>
  <c r="G131" i="224"/>
  <c r="G9" i="224" s="1"/>
  <c r="AD69" i="12" s="1"/>
  <c r="C36" i="255"/>
  <c r="AK20" i="154"/>
  <c r="D16" i="255"/>
  <c r="G16" i="168"/>
  <c r="AK20" i="168"/>
  <c r="F42" i="15"/>
  <c r="F50" i="17"/>
  <c r="F100" i="255"/>
  <c r="AB20" i="71"/>
  <c r="AB21" i="71" s="1"/>
  <c r="M24" i="71" s="1"/>
  <c r="F101" i="255"/>
  <c r="AA20" i="86"/>
  <c r="AA21" i="86" s="1"/>
  <c r="M24" i="86" s="1"/>
  <c r="G25" i="154"/>
  <c r="D26" i="255"/>
  <c r="AP15" i="71"/>
  <c r="AA16" i="71"/>
  <c r="L15" i="71" s="1"/>
  <c r="F89" i="255"/>
  <c r="AB15" i="71"/>
  <c r="AB16" i="71" s="1"/>
  <c r="M15" i="71" s="1"/>
  <c r="F91" i="255"/>
  <c r="AA15" i="101"/>
  <c r="AA16" i="101" s="1"/>
  <c r="M15" i="101" s="1"/>
  <c r="F94" i="255"/>
  <c r="W15" i="168"/>
  <c r="W16" i="168" s="1"/>
  <c r="I15" i="168" s="1"/>
  <c r="AO20" i="86"/>
  <c r="D15" i="255"/>
  <c r="G16" i="154"/>
  <c r="AO15" i="86"/>
  <c r="L15" i="86"/>
  <c r="C37" i="255"/>
  <c r="C40" i="255"/>
  <c r="G25" i="242"/>
  <c r="G7" i="242" s="1"/>
  <c r="AB41" i="116" s="1"/>
  <c r="G25" i="236"/>
  <c r="G7" i="236" s="1"/>
  <c r="AB41" i="86" s="1"/>
  <c r="G25" i="251"/>
  <c r="G7" i="251" s="1"/>
  <c r="X41" i="182" s="1"/>
  <c r="G25" i="233"/>
  <c r="G7" i="233" s="1"/>
  <c r="AC41" i="71" s="1"/>
  <c r="G25" i="245"/>
  <c r="G7" i="245" s="1"/>
  <c r="X41" i="154" s="1"/>
  <c r="G25" i="248"/>
  <c r="G7" i="248" s="1"/>
  <c r="X41" i="168" s="1"/>
  <c r="G25" i="239"/>
  <c r="G7" i="239" s="1"/>
  <c r="AB41" i="101" s="1"/>
  <c r="G25" i="224"/>
  <c r="G7" i="224" s="1"/>
  <c r="AD61" i="12" s="1"/>
  <c r="H20" i="221"/>
  <c r="H126" i="221"/>
  <c r="H73" i="221"/>
  <c r="D12" i="255"/>
  <c r="K16" i="86"/>
  <c r="C39" i="255"/>
  <c r="F43" i="15"/>
  <c r="AO15" i="116"/>
  <c r="L15" i="116"/>
  <c r="F103" i="255"/>
  <c r="AA20" i="116"/>
  <c r="AA21" i="116" s="1"/>
  <c r="M24" i="116" s="1"/>
  <c r="C38" i="255"/>
  <c r="F88" i="255"/>
  <c r="AC35" i="12"/>
  <c r="F93" i="255"/>
  <c r="W15" i="154"/>
  <c r="W16" i="154" s="1"/>
  <c r="I15" i="154" s="1"/>
  <c r="C34" i="255"/>
  <c r="D28" i="255"/>
  <c r="G25" i="182"/>
  <c r="E107" i="255"/>
  <c r="E113" i="255"/>
  <c r="G131" i="232"/>
  <c r="G9" i="232" s="1"/>
  <c r="AC36" i="71" s="1"/>
  <c r="G131" i="235"/>
  <c r="G9" i="235" s="1"/>
  <c r="AB36" i="86" s="1"/>
  <c r="G131" i="223"/>
  <c r="G9" i="223" s="1"/>
  <c r="AD56" i="12" s="1"/>
  <c r="G131" i="247"/>
  <c r="G9" i="247" s="1"/>
  <c r="X36" i="168" s="1"/>
  <c r="G131" i="250"/>
  <c r="G9" i="250" s="1"/>
  <c r="X36" i="182" s="1"/>
  <c r="G131" i="238"/>
  <c r="G9" i="238" s="1"/>
  <c r="AB36" i="101" s="1"/>
  <c r="G131" i="241"/>
  <c r="G9" i="241" s="1"/>
  <c r="AB36" i="116" s="1"/>
  <c r="G131" i="244"/>
  <c r="G9" i="244" s="1"/>
  <c r="X36" i="154" s="1"/>
  <c r="D13" i="255"/>
  <c r="K16" i="101"/>
  <c r="AO20" i="116"/>
  <c r="C35" i="255"/>
  <c r="AP20" i="71"/>
  <c r="AA21" i="71"/>
  <c r="L24" i="71" s="1"/>
  <c r="F34" i="15" l="1"/>
  <c r="C108" i="262" s="1"/>
  <c r="H49" i="4"/>
  <c r="H48" i="15" s="1"/>
  <c r="H48" i="4"/>
  <c r="H47" i="15" s="1"/>
  <c r="E147" i="262" s="1"/>
  <c r="D253" i="309"/>
  <c r="D237" i="309" s="1"/>
  <c r="C12" i="317"/>
  <c r="D12" i="316"/>
  <c r="C20" i="316"/>
  <c r="G93" i="290"/>
  <c r="D81" i="316"/>
  <c r="G164" i="290"/>
  <c r="D98" i="316"/>
  <c r="D50" i="316"/>
  <c r="G110" i="290"/>
  <c r="D95" i="316"/>
  <c r="D47" i="316"/>
  <c r="F78" i="292"/>
  <c r="C93" i="317"/>
  <c r="C45" i="317"/>
  <c r="F117" i="292"/>
  <c r="C82" i="317"/>
  <c r="F116" i="292"/>
  <c r="C95" i="317"/>
  <c r="C47" i="317"/>
  <c r="F79" i="292"/>
  <c r="C80" i="317"/>
  <c r="F155" i="292"/>
  <c r="C84" i="317"/>
  <c r="G75" i="290"/>
  <c r="D80" i="316"/>
  <c r="F93" i="294"/>
  <c r="C314" i="309"/>
  <c r="F73" i="316"/>
  <c r="F57" i="316" s="1"/>
  <c r="G129" i="290"/>
  <c r="D83" i="316"/>
  <c r="G165" i="290"/>
  <c r="D85" i="316"/>
  <c r="G111" i="290"/>
  <c r="D82" i="316"/>
  <c r="F135" i="292"/>
  <c r="C96" i="317"/>
  <c r="C48" i="317"/>
  <c r="E73" i="317"/>
  <c r="E57" i="317" s="1"/>
  <c r="G128" i="290"/>
  <c r="D96" i="316"/>
  <c r="D48" i="316"/>
  <c r="G92" i="290"/>
  <c r="D94" i="316"/>
  <c r="D46" i="316"/>
  <c r="G146" i="290"/>
  <c r="D49" i="316"/>
  <c r="D97" i="316"/>
  <c r="F112" i="294"/>
  <c r="C315" i="309"/>
  <c r="C11" i="317"/>
  <c r="C38" i="317"/>
  <c r="F74" i="294"/>
  <c r="C313" i="309"/>
  <c r="F150" i="294"/>
  <c r="C317" i="309"/>
  <c r="F136" i="292"/>
  <c r="C83" i="317"/>
  <c r="C19" i="316"/>
  <c r="C51" i="316"/>
  <c r="F98" i="292"/>
  <c r="C81" i="317"/>
  <c r="C99" i="316"/>
  <c r="C59" i="316" s="1"/>
  <c r="F97" i="292"/>
  <c r="C46" i="317"/>
  <c r="C94" i="317"/>
  <c r="F174" i="292"/>
  <c r="C85" i="317"/>
  <c r="D11" i="316"/>
  <c r="D38" i="316"/>
  <c r="F169" i="294"/>
  <c r="C318" i="309"/>
  <c r="F131" i="294"/>
  <c r="C316" i="309"/>
  <c r="L169" i="294"/>
  <c r="I318" i="309"/>
  <c r="I319" i="309" s="1"/>
  <c r="I303" i="309" s="1"/>
  <c r="G74" i="290"/>
  <c r="D93" i="316"/>
  <c r="D45" i="316"/>
  <c r="G147" i="290"/>
  <c r="D84" i="316"/>
  <c r="F154" i="292"/>
  <c r="C97" i="317"/>
  <c r="C49" i="317"/>
  <c r="F173" i="292"/>
  <c r="C50" i="317"/>
  <c r="C98" i="317"/>
  <c r="C86" i="316"/>
  <c r="C58" i="316" s="1"/>
  <c r="C14" i="316"/>
  <c r="F19" i="4"/>
  <c r="C29" i="261" s="1"/>
  <c r="C18" i="255"/>
  <c r="C48" i="255" s="1"/>
  <c r="E14" i="73"/>
  <c r="G149" i="292"/>
  <c r="G157" i="294"/>
  <c r="I70" i="285"/>
  <c r="F32" i="316" s="1"/>
  <c r="I71" i="285"/>
  <c r="I72" i="285"/>
  <c r="I31" i="283"/>
  <c r="F153" i="292"/>
  <c r="F140" i="290"/>
  <c r="F96" i="292"/>
  <c r="F86" i="290"/>
  <c r="G73" i="290"/>
  <c r="D32" i="317" s="1"/>
  <c r="G65" i="285"/>
  <c r="I94" i="290"/>
  <c r="F68" i="317" s="1"/>
  <c r="I83" i="285"/>
  <c r="H156" i="292"/>
  <c r="E251" i="309" s="1"/>
  <c r="H141" i="290"/>
  <c r="I89" i="285"/>
  <c r="I88" i="285"/>
  <c r="I87" i="285"/>
  <c r="F33" i="316" s="1"/>
  <c r="F158" i="290"/>
  <c r="F172" i="292"/>
  <c r="G150" i="285"/>
  <c r="G163" i="290"/>
  <c r="D37" i="317" s="1"/>
  <c r="F77" i="292"/>
  <c r="F68" i="290"/>
  <c r="H122" i="285"/>
  <c r="H121" i="285"/>
  <c r="E35" i="316" s="1"/>
  <c r="H123" i="285"/>
  <c r="H99" i="292"/>
  <c r="E248" i="309" s="1"/>
  <c r="H87" i="290"/>
  <c r="H80" i="292"/>
  <c r="E247" i="309" s="1"/>
  <c r="H69" i="290"/>
  <c r="H87" i="285"/>
  <c r="E33" i="316" s="1"/>
  <c r="H89" i="285"/>
  <c r="H88" i="285"/>
  <c r="Y101" i="283"/>
  <c r="J42" i="283" s="1"/>
  <c r="J141" i="285"/>
  <c r="G71" i="316" s="1"/>
  <c r="G138" i="294"/>
  <c r="G130" i="292"/>
  <c r="G91" i="290"/>
  <c r="D33" i="317" s="1"/>
  <c r="G82" i="285"/>
  <c r="Y67" i="283"/>
  <c r="J41" i="283" s="1"/>
  <c r="J124" i="285"/>
  <c r="G70" i="316" s="1"/>
  <c r="H175" i="292"/>
  <c r="E252" i="309" s="1"/>
  <c r="H159" i="290"/>
  <c r="G111" i="292"/>
  <c r="G119" i="294"/>
  <c r="I106" i="285"/>
  <c r="I104" i="285"/>
  <c r="F34" i="316" s="1"/>
  <c r="I105" i="285"/>
  <c r="Y55" i="283"/>
  <c r="J39" i="283" s="1"/>
  <c r="J90" i="285"/>
  <c r="G68" i="316" s="1"/>
  <c r="F14" i="73"/>
  <c r="F15" i="118"/>
  <c r="H105" i="290"/>
  <c r="H118" i="292"/>
  <c r="E249" i="309" s="1"/>
  <c r="I130" i="290"/>
  <c r="F70" i="317" s="1"/>
  <c r="I117" i="285"/>
  <c r="H157" i="285"/>
  <c r="H156" i="285"/>
  <c r="H155" i="285"/>
  <c r="E37" i="316" s="1"/>
  <c r="Y61" i="283"/>
  <c r="J40" i="283" s="1"/>
  <c r="J107" i="285"/>
  <c r="G69" i="316" s="1"/>
  <c r="F15" i="73"/>
  <c r="I148" i="290"/>
  <c r="F71" i="317" s="1"/>
  <c r="I134" i="285"/>
  <c r="H138" i="285"/>
  <c r="E36" i="316" s="1"/>
  <c r="H139" i="285"/>
  <c r="H140" i="285"/>
  <c r="G176" i="294"/>
  <c r="G168" i="292"/>
  <c r="I151" i="285"/>
  <c r="I166" i="290"/>
  <c r="F72" i="317" s="1"/>
  <c r="I123" i="285"/>
  <c r="I122" i="285"/>
  <c r="I121" i="285"/>
  <c r="F35" i="316" s="1"/>
  <c r="I138" i="285"/>
  <c r="F36" i="316" s="1"/>
  <c r="I140" i="285"/>
  <c r="I139" i="285"/>
  <c r="I156" i="285"/>
  <c r="I155" i="285"/>
  <c r="F37" i="316" s="1"/>
  <c r="I157" i="285"/>
  <c r="G99" i="285"/>
  <c r="G109" i="290"/>
  <c r="D34" i="317" s="1"/>
  <c r="G92" i="292"/>
  <c r="G100" i="294"/>
  <c r="H137" i="292"/>
  <c r="E250" i="309" s="1"/>
  <c r="H123" i="290"/>
  <c r="I76" i="290"/>
  <c r="F67" i="317" s="1"/>
  <c r="I66" i="285"/>
  <c r="Y49" i="283"/>
  <c r="J38" i="283" s="1"/>
  <c r="J73" i="285"/>
  <c r="G67" i="316" s="1"/>
  <c r="H71" i="285"/>
  <c r="H70" i="285"/>
  <c r="E32" i="316" s="1"/>
  <c r="H72" i="285"/>
  <c r="H31" i="283"/>
  <c r="G116" i="285"/>
  <c r="G127" i="290"/>
  <c r="D35" i="317" s="1"/>
  <c r="Y107" i="283"/>
  <c r="J43" i="283" s="1"/>
  <c r="J158" i="285"/>
  <c r="G72" i="316" s="1"/>
  <c r="H106" i="285"/>
  <c r="H105" i="285"/>
  <c r="H104" i="285"/>
  <c r="E34" i="316" s="1"/>
  <c r="G133" i="285"/>
  <c r="G145" i="290"/>
  <c r="D36" i="317" s="1"/>
  <c r="F134" i="292"/>
  <c r="F122" i="290"/>
  <c r="I112" i="290"/>
  <c r="F69" i="317" s="1"/>
  <c r="I100" i="285"/>
  <c r="F115" i="292"/>
  <c r="F104" i="290"/>
  <c r="G81" i="294"/>
  <c r="G73" i="292"/>
  <c r="F14" i="118"/>
  <c r="AQ40" i="12"/>
  <c r="E51" i="78"/>
  <c r="E20" i="73"/>
  <c r="B45" i="261" s="1"/>
  <c r="B22" i="261" s="1"/>
  <c r="B23" i="261" s="1"/>
  <c r="E19" i="73"/>
  <c r="B31" i="261" s="1"/>
  <c r="B14" i="261" s="1"/>
  <c r="B15" i="261" s="1"/>
  <c r="F15" i="170"/>
  <c r="F14" i="170"/>
  <c r="F15" i="103"/>
  <c r="F14" i="103"/>
  <c r="J35" i="12"/>
  <c r="B149" i="262"/>
  <c r="B132" i="262" s="1"/>
  <c r="B133" i="262" s="1"/>
  <c r="E50" i="78"/>
  <c r="E42" i="75"/>
  <c r="G28" i="170"/>
  <c r="G29" i="170"/>
  <c r="G33" i="170"/>
  <c r="G34" i="170"/>
  <c r="G43" i="170"/>
  <c r="G44" i="170"/>
  <c r="G49" i="170"/>
  <c r="G48" i="172" s="1"/>
  <c r="G48" i="170"/>
  <c r="G47" i="172" s="1"/>
  <c r="D154" i="262" s="1"/>
  <c r="AC41" i="12"/>
  <c r="K42" i="12" s="1"/>
  <c r="I44" i="4"/>
  <c r="H43" i="4"/>
  <c r="G29" i="184"/>
  <c r="G28" i="184"/>
  <c r="G33" i="184"/>
  <c r="G34" i="184"/>
  <c r="G28" i="73"/>
  <c r="G29" i="73"/>
  <c r="G34" i="73"/>
  <c r="G33" i="73"/>
  <c r="H15" i="4"/>
  <c r="F15" i="156"/>
  <c r="F14" i="184"/>
  <c r="F15" i="88"/>
  <c r="G44" i="184"/>
  <c r="G43" i="184"/>
  <c r="G48" i="184"/>
  <c r="G47" i="186" s="1"/>
  <c r="D155" i="262" s="1"/>
  <c r="G49" i="184"/>
  <c r="G48" i="186" s="1"/>
  <c r="G29" i="88"/>
  <c r="G28" i="88"/>
  <c r="G34" i="88"/>
  <c r="G33" i="88"/>
  <c r="G43" i="156"/>
  <c r="G44" i="156"/>
  <c r="G48" i="156"/>
  <c r="G47" i="158" s="1"/>
  <c r="D153" i="262" s="1"/>
  <c r="G49" i="156"/>
  <c r="G48" i="158" s="1"/>
  <c r="G43" i="118"/>
  <c r="G44" i="118"/>
  <c r="G49" i="118"/>
  <c r="G48" i="120" s="1"/>
  <c r="G48" i="118"/>
  <c r="G47" i="120" s="1"/>
  <c r="D152" i="262" s="1"/>
  <c r="AC36" i="12"/>
  <c r="K35" i="12" s="1"/>
  <c r="I29" i="4"/>
  <c r="G43" i="103"/>
  <c r="G44" i="103"/>
  <c r="G48" i="103"/>
  <c r="G47" i="105" s="1"/>
  <c r="D151" i="262" s="1"/>
  <c r="G49" i="103"/>
  <c r="G48" i="105" s="1"/>
  <c r="E33" i="75"/>
  <c r="B96" i="262" s="1"/>
  <c r="B79" i="262" s="1"/>
  <c r="B72" i="262" s="1"/>
  <c r="B73" i="262" s="1"/>
  <c r="G28" i="118"/>
  <c r="G29" i="118"/>
  <c r="G33" i="118"/>
  <c r="G34" i="118"/>
  <c r="G28" i="103"/>
  <c r="G29" i="103"/>
  <c r="G33" i="103"/>
  <c r="G34" i="103"/>
  <c r="G28" i="156"/>
  <c r="G29" i="156"/>
  <c r="G34" i="156"/>
  <c r="G33" i="156"/>
  <c r="G44" i="88"/>
  <c r="G43" i="88"/>
  <c r="G48" i="88"/>
  <c r="G47" i="90" s="1"/>
  <c r="D150" i="262" s="1"/>
  <c r="G49" i="88"/>
  <c r="G48" i="90" s="1"/>
  <c r="E15" i="73"/>
  <c r="F15" i="184"/>
  <c r="F14" i="156"/>
  <c r="F14" i="88"/>
  <c r="C130" i="262"/>
  <c r="C131" i="262"/>
  <c r="F51" i="78"/>
  <c r="C163" i="262"/>
  <c r="C140" i="262" s="1"/>
  <c r="C124" i="262" s="1"/>
  <c r="F51" i="93"/>
  <c r="C164" i="262"/>
  <c r="F51" i="189"/>
  <c r="C169" i="262"/>
  <c r="F51" i="175"/>
  <c r="C168" i="262"/>
  <c r="G51" i="17"/>
  <c r="D161" i="262"/>
  <c r="B31" i="262"/>
  <c r="B141" i="262"/>
  <c r="F51" i="108"/>
  <c r="C165" i="262"/>
  <c r="F51" i="161"/>
  <c r="C167" i="262"/>
  <c r="F51" i="123"/>
  <c r="C166" i="262"/>
  <c r="C62" i="255"/>
  <c r="C65" i="255"/>
  <c r="C60" i="255"/>
  <c r="C66" i="255"/>
  <c r="F118" i="255"/>
  <c r="F114" i="255"/>
  <c r="B56" i="255"/>
  <c r="F116" i="255"/>
  <c r="L25" i="71"/>
  <c r="F117" i="255"/>
  <c r="F112" i="255"/>
  <c r="L25" i="86"/>
  <c r="E23" i="255"/>
  <c r="L25" i="101"/>
  <c r="E24" i="255"/>
  <c r="E21" i="255"/>
  <c r="F42" i="75"/>
  <c r="F50" i="78"/>
  <c r="F15" i="255"/>
  <c r="I16" i="154"/>
  <c r="F35" i="17"/>
  <c r="F20" i="17" s="1"/>
  <c r="F20" i="15"/>
  <c r="C57" i="262" s="1"/>
  <c r="H131" i="244"/>
  <c r="H9" i="244" s="1"/>
  <c r="Y36" i="154" s="1"/>
  <c r="H131" i="238"/>
  <c r="H9" i="238" s="1"/>
  <c r="AC36" i="101" s="1"/>
  <c r="H131" i="223"/>
  <c r="H9" i="223" s="1"/>
  <c r="AE56" i="12" s="1"/>
  <c r="H131" i="241"/>
  <c r="H9" i="241" s="1"/>
  <c r="AC36" i="116" s="1"/>
  <c r="H131" i="250"/>
  <c r="H9" i="250" s="1"/>
  <c r="Y36" i="182" s="1"/>
  <c r="H131" i="235"/>
  <c r="H9" i="235" s="1"/>
  <c r="AC36" i="86" s="1"/>
  <c r="H131" i="232"/>
  <c r="H9" i="232" s="1"/>
  <c r="AD36" i="71" s="1"/>
  <c r="H131" i="247"/>
  <c r="H9" i="247" s="1"/>
  <c r="Y36" i="168" s="1"/>
  <c r="F20" i="184"/>
  <c r="C51" i="261" s="1"/>
  <c r="F34" i="186"/>
  <c r="C116" i="262" s="1"/>
  <c r="F19" i="118"/>
  <c r="C34" i="261" s="1"/>
  <c r="F33" i="120"/>
  <c r="C99" i="262" s="1"/>
  <c r="H25" i="248"/>
  <c r="H7" i="248" s="1"/>
  <c r="Y41" i="168" s="1"/>
  <c r="H25" i="242"/>
  <c r="H7" i="242" s="1"/>
  <c r="AC41" i="116" s="1"/>
  <c r="H25" i="245"/>
  <c r="H7" i="245" s="1"/>
  <c r="Y41" i="154" s="1"/>
  <c r="H25" i="251"/>
  <c r="H7" i="251" s="1"/>
  <c r="Y41" i="182" s="1"/>
  <c r="H25" i="233"/>
  <c r="H7" i="233" s="1"/>
  <c r="AD41" i="71" s="1"/>
  <c r="H25" i="236"/>
  <c r="H7" i="236" s="1"/>
  <c r="AC41" i="86" s="1"/>
  <c r="H25" i="224"/>
  <c r="H7" i="224" s="1"/>
  <c r="AE61" i="12" s="1"/>
  <c r="H25" i="239"/>
  <c r="H7" i="239" s="1"/>
  <c r="AC41" i="101" s="1"/>
  <c r="E12" i="255"/>
  <c r="L16" i="86"/>
  <c r="F16" i="255"/>
  <c r="I16" i="168"/>
  <c r="F11" i="255"/>
  <c r="M16" i="71"/>
  <c r="G104" i="255"/>
  <c r="X20" i="154"/>
  <c r="X21" i="154" s="1"/>
  <c r="J24" i="154" s="1"/>
  <c r="G101" i="255"/>
  <c r="AB20" i="86"/>
  <c r="AB21" i="86" s="1"/>
  <c r="N24" i="86" s="1"/>
  <c r="G102" i="255"/>
  <c r="AB20" i="101"/>
  <c r="AB21" i="101" s="1"/>
  <c r="N24" i="101" s="1"/>
  <c r="C63" i="255"/>
  <c r="D37" i="255"/>
  <c r="F17" i="255"/>
  <c r="I16" i="182"/>
  <c r="F20" i="88"/>
  <c r="C46" i="261" s="1"/>
  <c r="F34" i="90"/>
  <c r="C111" i="262" s="1"/>
  <c r="F20" i="103"/>
  <c r="C47" i="261" s="1"/>
  <c r="F34" i="105"/>
  <c r="C112" i="262" s="1"/>
  <c r="G89" i="255"/>
  <c r="AC15" i="71"/>
  <c r="AC16" i="71" s="1"/>
  <c r="N15" i="71" s="1"/>
  <c r="F43" i="120"/>
  <c r="G19" i="4"/>
  <c r="D29" i="261" s="1"/>
  <c r="G33" i="15"/>
  <c r="D94" i="262" s="1"/>
  <c r="G14" i="4"/>
  <c r="F43" i="186"/>
  <c r="F42" i="172"/>
  <c r="F50" i="175"/>
  <c r="F113" i="255"/>
  <c r="I25" i="154"/>
  <c r="F26" i="255"/>
  <c r="G43" i="15"/>
  <c r="F20" i="118"/>
  <c r="C48" i="261" s="1"/>
  <c r="F34" i="120"/>
  <c r="C113" i="262" s="1"/>
  <c r="D36" i="255"/>
  <c r="F15" i="15"/>
  <c r="F29" i="15"/>
  <c r="F19" i="184"/>
  <c r="C37" i="261" s="1"/>
  <c r="F33" i="186"/>
  <c r="C102" i="262" s="1"/>
  <c r="F25" i="255"/>
  <c r="M25" i="116"/>
  <c r="F42" i="105"/>
  <c r="F50" i="108"/>
  <c r="H78" i="244"/>
  <c r="H8" i="244" s="1"/>
  <c r="Y32" i="154" s="1"/>
  <c r="H78" i="232"/>
  <c r="H8" i="232" s="1"/>
  <c r="AD32" i="71" s="1"/>
  <c r="H78" i="223"/>
  <c r="H8" i="223" s="1"/>
  <c r="AE52" i="12" s="1"/>
  <c r="H78" i="247"/>
  <c r="H8" i="247" s="1"/>
  <c r="Y32" i="168" s="1"/>
  <c r="H78" i="250"/>
  <c r="H8" i="250" s="1"/>
  <c r="Y32" i="182" s="1"/>
  <c r="H78" i="241"/>
  <c r="H8" i="241" s="1"/>
  <c r="AC32" i="116" s="1"/>
  <c r="H78" i="238"/>
  <c r="H8" i="238" s="1"/>
  <c r="AC32" i="101" s="1"/>
  <c r="H78" i="235"/>
  <c r="H8" i="235" s="1"/>
  <c r="AC32" i="86" s="1"/>
  <c r="H131" i="236"/>
  <c r="H9" i="236" s="1"/>
  <c r="AC49" i="86" s="1"/>
  <c r="H131" i="239"/>
  <c r="H9" i="239" s="1"/>
  <c r="AC49" i="101" s="1"/>
  <c r="H131" i="242"/>
  <c r="H9" i="242" s="1"/>
  <c r="AC49" i="116" s="1"/>
  <c r="H131" i="251"/>
  <c r="H9" i="251" s="1"/>
  <c r="Y49" i="182" s="1"/>
  <c r="H131" i="245"/>
  <c r="H9" i="245" s="1"/>
  <c r="Y49" i="154" s="1"/>
  <c r="H131" i="233"/>
  <c r="H9" i="233" s="1"/>
  <c r="AD49" i="71" s="1"/>
  <c r="H131" i="224"/>
  <c r="H9" i="224" s="1"/>
  <c r="AE69" i="12" s="1"/>
  <c r="H131" i="248"/>
  <c r="H9" i="248" s="1"/>
  <c r="Y49" i="168" s="1"/>
  <c r="F23" i="255"/>
  <c r="M25" i="86"/>
  <c r="F20" i="170"/>
  <c r="C50" i="261" s="1"/>
  <c r="F34" i="172"/>
  <c r="C115" i="262" s="1"/>
  <c r="G105" i="255"/>
  <c r="X20" i="168"/>
  <c r="X21" i="168" s="1"/>
  <c r="J24" i="168" s="1"/>
  <c r="E17" i="255"/>
  <c r="H16" i="182"/>
  <c r="B67" i="255"/>
  <c r="F107" i="255"/>
  <c r="C59" i="255"/>
  <c r="F19" i="15"/>
  <c r="C43" i="262" s="1"/>
  <c r="F28" i="15"/>
  <c r="F14" i="15" s="1"/>
  <c r="F34" i="17"/>
  <c r="F19" i="17" s="1"/>
  <c r="G91" i="255"/>
  <c r="AB15" i="101"/>
  <c r="AB16" i="101" s="1"/>
  <c r="N15" i="101" s="1"/>
  <c r="G90" i="255"/>
  <c r="AB15" i="86"/>
  <c r="AB16" i="86" s="1"/>
  <c r="N15" i="86" s="1"/>
  <c r="F50" i="123"/>
  <c r="F42" i="120"/>
  <c r="D18" i="255"/>
  <c r="D52" i="255" s="1"/>
  <c r="D33" i="255"/>
  <c r="E119" i="255"/>
  <c r="F14" i="255"/>
  <c r="M16" i="116"/>
  <c r="E15" i="255"/>
  <c r="H16" i="154"/>
  <c r="C61" i="255"/>
  <c r="E13" i="255"/>
  <c r="L16" i="101"/>
  <c r="F96" i="255"/>
  <c r="F111" i="255"/>
  <c r="F43" i="105"/>
  <c r="D35" i="255"/>
  <c r="H78" i="233"/>
  <c r="H8" i="233" s="1"/>
  <c r="AD45" i="71" s="1"/>
  <c r="H78" i="236"/>
  <c r="H8" i="236" s="1"/>
  <c r="AC45" i="86" s="1"/>
  <c r="H78" i="245"/>
  <c r="H8" i="245" s="1"/>
  <c r="Y45" i="154" s="1"/>
  <c r="H78" i="251"/>
  <c r="H8" i="251" s="1"/>
  <c r="Y45" i="182" s="1"/>
  <c r="H78" i="224"/>
  <c r="H8" i="224" s="1"/>
  <c r="AE65" i="12" s="1"/>
  <c r="H78" i="242"/>
  <c r="H8" i="242" s="1"/>
  <c r="AC45" i="116" s="1"/>
  <c r="H78" i="248"/>
  <c r="H8" i="248" s="1"/>
  <c r="Y45" i="168" s="1"/>
  <c r="H78" i="239"/>
  <c r="H8" i="239" s="1"/>
  <c r="AC45" i="101" s="1"/>
  <c r="H25" i="223"/>
  <c r="H7" i="223" s="1"/>
  <c r="AE48" i="12" s="1"/>
  <c r="H25" i="232"/>
  <c r="H7" i="232" s="1"/>
  <c r="AD28" i="71" s="1"/>
  <c r="H25" i="241"/>
  <c r="H7" i="241" s="1"/>
  <c r="AC28" i="116" s="1"/>
  <c r="H25" i="235"/>
  <c r="H7" i="235" s="1"/>
  <c r="AC28" i="86" s="1"/>
  <c r="H25" i="244"/>
  <c r="H7" i="244" s="1"/>
  <c r="Y28" i="154" s="1"/>
  <c r="H25" i="238"/>
  <c r="H7" i="238" s="1"/>
  <c r="AC28" i="101" s="1"/>
  <c r="H25" i="247"/>
  <c r="H7" i="247" s="1"/>
  <c r="Y28" i="168" s="1"/>
  <c r="H25" i="250"/>
  <c r="H7" i="250" s="1"/>
  <c r="Y28" i="182" s="1"/>
  <c r="F13" i="255"/>
  <c r="M16" i="101"/>
  <c r="E11" i="255"/>
  <c r="L16" i="71"/>
  <c r="F19" i="156"/>
  <c r="C35" i="261" s="1"/>
  <c r="F33" i="158"/>
  <c r="C100" i="262" s="1"/>
  <c r="F44" i="108"/>
  <c r="F44" i="78"/>
  <c r="F44" i="175"/>
  <c r="F44" i="161"/>
  <c r="F44" i="123"/>
  <c r="F44" i="17"/>
  <c r="F44" i="189"/>
  <c r="F44" i="93"/>
  <c r="D39" i="255"/>
  <c r="F19" i="170"/>
  <c r="C36" i="261" s="1"/>
  <c r="F33" i="172"/>
  <c r="C101" i="262" s="1"/>
  <c r="G99" i="255"/>
  <c r="AD40" i="12"/>
  <c r="G106" i="255"/>
  <c r="X20" i="182"/>
  <c r="X21" i="182" s="1"/>
  <c r="J24" i="182" s="1"/>
  <c r="F42" i="158"/>
  <c r="F50" i="161"/>
  <c r="D40" i="255"/>
  <c r="F43" i="90"/>
  <c r="M25" i="101"/>
  <c r="F24" i="255"/>
  <c r="G94" i="255"/>
  <c r="X15" i="168"/>
  <c r="X16" i="168" s="1"/>
  <c r="J15" i="168" s="1"/>
  <c r="G92" i="255"/>
  <c r="AB15" i="116"/>
  <c r="AB16" i="116" s="1"/>
  <c r="N15" i="116" s="1"/>
  <c r="G95" i="255"/>
  <c r="X15" i="182"/>
  <c r="X16" i="182" s="1"/>
  <c r="J15" i="182" s="1"/>
  <c r="F20" i="73"/>
  <c r="C45" i="261" s="1"/>
  <c r="C22" i="261" s="1"/>
  <c r="F34" i="75"/>
  <c r="C110" i="262" s="1"/>
  <c r="C87" i="262" s="1"/>
  <c r="F43" i="172"/>
  <c r="F115" i="255"/>
  <c r="F28" i="255"/>
  <c r="I25" i="182"/>
  <c r="G42" i="15"/>
  <c r="G50" i="17"/>
  <c r="E25" i="255"/>
  <c r="L25" i="116"/>
  <c r="E14" i="255"/>
  <c r="L16" i="116"/>
  <c r="D38" i="255"/>
  <c r="F20" i="156"/>
  <c r="C49" i="261" s="1"/>
  <c r="F34" i="158"/>
  <c r="C114" i="262" s="1"/>
  <c r="M25" i="71"/>
  <c r="F22" i="255"/>
  <c r="H25" i="168"/>
  <c r="E27" i="255"/>
  <c r="H25" i="154"/>
  <c r="E26" i="255"/>
  <c r="C41" i="255"/>
  <c r="C74" i="255" s="1"/>
  <c r="G103" i="255"/>
  <c r="AB20" i="116"/>
  <c r="AB21" i="116" s="1"/>
  <c r="N24" i="116" s="1"/>
  <c r="G100" i="255"/>
  <c r="AC20" i="71"/>
  <c r="AC21" i="71" s="1"/>
  <c r="N24" i="71" s="1"/>
  <c r="F43" i="158"/>
  <c r="D22" i="255"/>
  <c r="D34" i="255" s="1"/>
  <c r="K25" i="71"/>
  <c r="F42" i="90"/>
  <c r="F50" i="93"/>
  <c r="E16" i="255"/>
  <c r="H16" i="168"/>
  <c r="F19" i="88"/>
  <c r="C32" i="261" s="1"/>
  <c r="F33" i="90"/>
  <c r="C97" i="262" s="1"/>
  <c r="F19" i="103"/>
  <c r="C33" i="261" s="1"/>
  <c r="F33" i="105"/>
  <c r="C98" i="262" s="1"/>
  <c r="E20" i="75"/>
  <c r="B59" i="262" s="1"/>
  <c r="B26" i="262" s="1"/>
  <c r="B27" i="262" s="1"/>
  <c r="E35" i="78"/>
  <c r="G93" i="255"/>
  <c r="X15" i="154"/>
  <c r="X16" i="154" s="1"/>
  <c r="J15" i="154" s="1"/>
  <c r="G88" i="255"/>
  <c r="AD35" i="12"/>
  <c r="G20" i="4"/>
  <c r="D43" i="261" s="1"/>
  <c r="G34" i="15"/>
  <c r="D108" i="262" s="1"/>
  <c r="B78" i="255"/>
  <c r="B77" i="255"/>
  <c r="B75" i="255"/>
  <c r="B76" i="255"/>
  <c r="B73" i="255"/>
  <c r="B74" i="255"/>
  <c r="B71" i="255"/>
  <c r="F42" i="186"/>
  <c r="F50" i="189"/>
  <c r="F19" i="73"/>
  <c r="C31" i="261" s="1"/>
  <c r="C14" i="261" s="1"/>
  <c r="F33" i="75"/>
  <c r="C96" i="262" s="1"/>
  <c r="C79" i="262" s="1"/>
  <c r="F12" i="255"/>
  <c r="M16" i="86"/>
  <c r="H25" i="182"/>
  <c r="E28" i="255"/>
  <c r="F27" i="255"/>
  <c r="I25" i="168"/>
  <c r="C14" i="317" l="1"/>
  <c r="F10" i="255"/>
  <c r="F18" i="255" s="1"/>
  <c r="F48" i="255" s="1"/>
  <c r="I34" i="4"/>
  <c r="I34" i="15" s="1"/>
  <c r="F108" i="262" s="1"/>
  <c r="I33" i="4"/>
  <c r="I33" i="15" s="1"/>
  <c r="F94" i="262" s="1"/>
  <c r="I49" i="4"/>
  <c r="I48" i="15" s="1"/>
  <c r="I51" i="17" s="1"/>
  <c r="I48" i="4"/>
  <c r="I47" i="15" s="1"/>
  <c r="F147" i="262" s="1"/>
  <c r="H34" i="4"/>
  <c r="H20" i="4" s="1"/>
  <c r="E43" i="261" s="1"/>
  <c r="H33" i="4"/>
  <c r="H19" i="4" s="1"/>
  <c r="E29" i="261" s="1"/>
  <c r="C86" i="317"/>
  <c r="C58" i="317" s="1"/>
  <c r="E253" i="309"/>
  <c r="E237" i="309" s="1"/>
  <c r="C22" i="316"/>
  <c r="D14" i="316"/>
  <c r="I147" i="290"/>
  <c r="F84" i="316"/>
  <c r="G169" i="294"/>
  <c r="D318" i="309"/>
  <c r="I111" i="290"/>
  <c r="F82" i="316"/>
  <c r="I74" i="290"/>
  <c r="F93" i="316"/>
  <c r="F45" i="316"/>
  <c r="G155" i="292"/>
  <c r="D84" i="317"/>
  <c r="F98" i="294"/>
  <c r="C274" i="309"/>
  <c r="C160" i="309"/>
  <c r="G135" i="292"/>
  <c r="D96" i="317"/>
  <c r="D48" i="317"/>
  <c r="F136" i="294"/>
  <c r="C276" i="309"/>
  <c r="C162" i="309"/>
  <c r="G174" i="292"/>
  <c r="D85" i="317"/>
  <c r="F118" i="294"/>
  <c r="C328" i="309" s="1"/>
  <c r="C262" i="309"/>
  <c r="H75" i="290"/>
  <c r="E80" i="316"/>
  <c r="I164" i="290"/>
  <c r="F98" i="316"/>
  <c r="F50" i="316"/>
  <c r="G112" i="294"/>
  <c r="D315" i="309"/>
  <c r="H93" i="290"/>
  <c r="E81" i="316"/>
  <c r="F12" i="316"/>
  <c r="D38" i="317"/>
  <c r="D11" i="317"/>
  <c r="F11" i="316"/>
  <c r="F38" i="316"/>
  <c r="F155" i="294"/>
  <c r="C277" i="309"/>
  <c r="C163" i="309"/>
  <c r="D19" i="316"/>
  <c r="D51" i="316"/>
  <c r="F175" i="294"/>
  <c r="C331" i="309" s="1"/>
  <c r="C265" i="309"/>
  <c r="G97" i="292"/>
  <c r="D94" i="317"/>
  <c r="D46" i="317"/>
  <c r="F156" i="294"/>
  <c r="C330" i="309" s="1"/>
  <c r="C264" i="309"/>
  <c r="C19" i="317"/>
  <c r="C51" i="317"/>
  <c r="G173" i="292"/>
  <c r="D98" i="317"/>
  <c r="D50" i="317"/>
  <c r="H110" i="290"/>
  <c r="E95" i="316"/>
  <c r="E47" i="316"/>
  <c r="E38" i="316"/>
  <c r="E11" i="316"/>
  <c r="G93" i="294"/>
  <c r="D314" i="309"/>
  <c r="H147" i="290"/>
  <c r="E84" i="316"/>
  <c r="I110" i="290"/>
  <c r="F47" i="316"/>
  <c r="F95" i="316"/>
  <c r="D12" i="317"/>
  <c r="E12" i="316"/>
  <c r="H128" i="290"/>
  <c r="E96" i="316"/>
  <c r="E48" i="316"/>
  <c r="I92" i="290"/>
  <c r="F94" i="316"/>
  <c r="F46" i="316"/>
  <c r="G150" i="294"/>
  <c r="D317" i="309"/>
  <c r="F174" i="294"/>
  <c r="C278" i="309"/>
  <c r="C164" i="309"/>
  <c r="D99" i="316"/>
  <c r="D59" i="316" s="1"/>
  <c r="C319" i="309"/>
  <c r="C303" i="309" s="1"/>
  <c r="G154" i="292"/>
  <c r="D97" i="317"/>
  <c r="D49" i="317"/>
  <c r="G117" i="292"/>
  <c r="D82" i="317"/>
  <c r="G136" i="292"/>
  <c r="D83" i="317"/>
  <c r="D86" i="316"/>
  <c r="D58" i="316" s="1"/>
  <c r="F117" i="294"/>
  <c r="C275" i="309"/>
  <c r="C161" i="309"/>
  <c r="C99" i="317"/>
  <c r="C59" i="317" s="1"/>
  <c r="G116" i="292"/>
  <c r="D95" i="317"/>
  <c r="D47" i="317"/>
  <c r="G73" i="316"/>
  <c r="G57" i="316" s="1"/>
  <c r="I129" i="290"/>
  <c r="F83" i="316"/>
  <c r="H165" i="290"/>
  <c r="E85" i="316"/>
  <c r="G131" i="294"/>
  <c r="D316" i="309"/>
  <c r="H92" i="290"/>
  <c r="E94" i="316"/>
  <c r="E46" i="316"/>
  <c r="H129" i="290"/>
  <c r="E83" i="316"/>
  <c r="G74" i="294"/>
  <c r="D313" i="309"/>
  <c r="H111" i="290"/>
  <c r="E82" i="316"/>
  <c r="H74" i="290"/>
  <c r="E93" i="316"/>
  <c r="E45" i="316"/>
  <c r="F73" i="317"/>
  <c r="F57" i="317" s="1"/>
  <c r="I165" i="290"/>
  <c r="F85" i="316"/>
  <c r="I146" i="290"/>
  <c r="F97" i="316"/>
  <c r="F49" i="316"/>
  <c r="I128" i="290"/>
  <c r="F96" i="316"/>
  <c r="F48" i="316"/>
  <c r="H146" i="290"/>
  <c r="E97" i="316"/>
  <c r="E49" i="316"/>
  <c r="H164" i="290"/>
  <c r="E98" i="316"/>
  <c r="E50" i="316"/>
  <c r="I93" i="290"/>
  <c r="F81" i="316"/>
  <c r="I75" i="290"/>
  <c r="F80" i="316"/>
  <c r="G78" i="292"/>
  <c r="D93" i="317"/>
  <c r="D45" i="317"/>
  <c r="C20" i="317"/>
  <c r="F99" i="294"/>
  <c r="C327" i="309" s="1"/>
  <c r="C261" i="309"/>
  <c r="F137" i="294"/>
  <c r="C329" i="309" s="1"/>
  <c r="C263" i="309"/>
  <c r="D20" i="316"/>
  <c r="G79" i="292"/>
  <c r="D80" i="317"/>
  <c r="F80" i="294"/>
  <c r="C326" i="309" s="1"/>
  <c r="C260" i="309"/>
  <c r="F79" i="294"/>
  <c r="C273" i="309"/>
  <c r="C159" i="309"/>
  <c r="G98" i="292"/>
  <c r="D81" i="317"/>
  <c r="C55" i="255"/>
  <c r="C52" i="255"/>
  <c r="H28" i="4"/>
  <c r="H14" i="4" s="1"/>
  <c r="E20" i="78"/>
  <c r="E20" i="80" s="1"/>
  <c r="B96" i="259" s="1"/>
  <c r="B56" i="259" s="1"/>
  <c r="C53" i="255"/>
  <c r="C49" i="255"/>
  <c r="C54" i="255"/>
  <c r="C50" i="255"/>
  <c r="C51" i="255"/>
  <c r="E10" i="255"/>
  <c r="E18" i="255" s="1"/>
  <c r="E49" i="255" s="1"/>
  <c r="J134" i="285"/>
  <c r="J148" i="290"/>
  <c r="G71" i="317" s="1"/>
  <c r="J166" i="290"/>
  <c r="G72" i="317" s="1"/>
  <c r="J151" i="285"/>
  <c r="I127" i="290"/>
  <c r="F35" i="317" s="1"/>
  <c r="I116" i="285"/>
  <c r="H150" i="285"/>
  <c r="H163" i="290"/>
  <c r="E37" i="317" s="1"/>
  <c r="G158" i="290"/>
  <c r="G172" i="292"/>
  <c r="G68" i="290"/>
  <c r="G77" i="292"/>
  <c r="Z55" i="283"/>
  <c r="K39" i="283" s="1"/>
  <c r="K90" i="285"/>
  <c r="H68" i="316" s="1"/>
  <c r="AA55" i="283"/>
  <c r="L39" i="283" s="1"/>
  <c r="J156" i="285"/>
  <c r="J157" i="285"/>
  <c r="J155" i="285"/>
  <c r="G37" i="316" s="1"/>
  <c r="H138" i="294"/>
  <c r="H130" i="292"/>
  <c r="J112" i="290"/>
  <c r="G69" i="317" s="1"/>
  <c r="J100" i="285"/>
  <c r="J140" i="285"/>
  <c r="J139" i="285"/>
  <c r="J138" i="285"/>
  <c r="G36" i="316" s="1"/>
  <c r="Z61" i="283"/>
  <c r="K40" i="283" s="1"/>
  <c r="K107" i="285"/>
  <c r="H69" i="316" s="1"/>
  <c r="AA61" i="283"/>
  <c r="L40" i="283" s="1"/>
  <c r="G122" i="290"/>
  <c r="G134" i="292"/>
  <c r="C139" i="309"/>
  <c r="F173" i="294"/>
  <c r="F178" i="292"/>
  <c r="F167" i="292"/>
  <c r="C135" i="309"/>
  <c r="F97" i="294"/>
  <c r="F102" i="292"/>
  <c r="F91" i="292"/>
  <c r="J105" i="285"/>
  <c r="J106" i="285"/>
  <c r="J104" i="285"/>
  <c r="G34" i="316" s="1"/>
  <c r="E34" i="78"/>
  <c r="E19" i="78" s="1"/>
  <c r="B39" i="281" s="1"/>
  <c r="Z107" i="283"/>
  <c r="K43" i="283" s="1"/>
  <c r="K158" i="285"/>
  <c r="H72" i="316" s="1"/>
  <c r="AA107" i="283"/>
  <c r="L43" i="283" s="1"/>
  <c r="C136" i="309"/>
  <c r="F110" i="292"/>
  <c r="F116" i="294"/>
  <c r="F121" i="292"/>
  <c r="I159" i="290"/>
  <c r="I175" i="292"/>
  <c r="F252" i="309" s="1"/>
  <c r="H91" i="290"/>
  <c r="E33" i="317" s="1"/>
  <c r="H82" i="285"/>
  <c r="Z101" i="283"/>
  <c r="K42" i="283" s="1"/>
  <c r="K141" i="285"/>
  <c r="H71" i="316" s="1"/>
  <c r="AA101" i="283"/>
  <c r="L42" i="283" s="1"/>
  <c r="C138" i="309"/>
  <c r="F154" i="294"/>
  <c r="F159" i="292"/>
  <c r="F148" i="292"/>
  <c r="I123" i="290"/>
  <c r="I137" i="292"/>
  <c r="F250" i="309" s="1"/>
  <c r="I91" i="290"/>
  <c r="F33" i="317" s="1"/>
  <c r="I82" i="285"/>
  <c r="G115" i="292"/>
  <c r="G104" i="290"/>
  <c r="H119" i="294"/>
  <c r="H111" i="292"/>
  <c r="H176" i="294"/>
  <c r="H168" i="292"/>
  <c r="Z67" i="283"/>
  <c r="K41" i="283" s="1"/>
  <c r="K124" i="285"/>
  <c r="H70" i="316" s="1"/>
  <c r="AA67" i="283"/>
  <c r="L41" i="283" s="1"/>
  <c r="I118" i="292"/>
  <c r="F249" i="309" s="1"/>
  <c r="I105" i="290"/>
  <c r="J130" i="290"/>
  <c r="G70" i="317" s="1"/>
  <c r="J117" i="285"/>
  <c r="H81" i="294"/>
  <c r="H73" i="292"/>
  <c r="J121" i="285"/>
  <c r="G35" i="316" s="1"/>
  <c r="J123" i="285"/>
  <c r="J122" i="285"/>
  <c r="I73" i="290"/>
  <c r="F32" i="317" s="1"/>
  <c r="I65" i="285"/>
  <c r="C134" i="309"/>
  <c r="F78" i="294"/>
  <c r="F83" i="292"/>
  <c r="F72" i="292"/>
  <c r="G15" i="103"/>
  <c r="C137" i="309"/>
  <c r="F135" i="294"/>
  <c r="F140" i="292"/>
  <c r="F129" i="292"/>
  <c r="I163" i="290"/>
  <c r="F37" i="317" s="1"/>
  <c r="I150" i="285"/>
  <c r="H100" i="294"/>
  <c r="H92" i="292"/>
  <c r="H157" i="294"/>
  <c r="H149" i="292"/>
  <c r="Z49" i="283"/>
  <c r="K38" i="283" s="1"/>
  <c r="K73" i="285"/>
  <c r="H67" i="316" s="1"/>
  <c r="AA49" i="283"/>
  <c r="L38" i="283" s="1"/>
  <c r="G153" i="292"/>
  <c r="G140" i="290"/>
  <c r="H73" i="290"/>
  <c r="E32" i="317" s="1"/>
  <c r="H65" i="285"/>
  <c r="H145" i="290"/>
  <c r="E36" i="317" s="1"/>
  <c r="H133" i="285"/>
  <c r="G96" i="292"/>
  <c r="G86" i="290"/>
  <c r="I145" i="290"/>
  <c r="F36" i="317" s="1"/>
  <c r="I133" i="285"/>
  <c r="J94" i="290"/>
  <c r="G68" i="317" s="1"/>
  <c r="J83" i="285"/>
  <c r="I99" i="292"/>
  <c r="F248" i="309" s="1"/>
  <c r="I87" i="290"/>
  <c r="I99" i="285"/>
  <c r="I109" i="290"/>
  <c r="F34" i="317" s="1"/>
  <c r="I80" i="292"/>
  <c r="F247" i="309" s="1"/>
  <c r="I69" i="290"/>
  <c r="H109" i="290"/>
  <c r="E34" i="317" s="1"/>
  <c r="H99" i="285"/>
  <c r="J76" i="290"/>
  <c r="G67" i="317" s="1"/>
  <c r="J66" i="285"/>
  <c r="I156" i="292"/>
  <c r="F251" i="309" s="1"/>
  <c r="I141" i="290"/>
  <c r="J88" i="285"/>
  <c r="J89" i="285"/>
  <c r="J87" i="285"/>
  <c r="G33" i="316" s="1"/>
  <c r="H116" i="285"/>
  <c r="H127" i="290"/>
  <c r="E35" i="317" s="1"/>
  <c r="J71" i="285"/>
  <c r="J70" i="285"/>
  <c r="G32" i="316" s="1"/>
  <c r="J72" i="285"/>
  <c r="J31" i="283"/>
  <c r="F19" i="19"/>
  <c r="C69" i="259" s="1"/>
  <c r="C37" i="281"/>
  <c r="F20" i="19"/>
  <c r="C94" i="259" s="1"/>
  <c r="C51" i="281"/>
  <c r="B124" i="262"/>
  <c r="B125" i="262" s="1"/>
  <c r="B80" i="262"/>
  <c r="G14" i="103"/>
  <c r="I15" i="4"/>
  <c r="E19" i="75"/>
  <c r="B45" i="262" s="1"/>
  <c r="B14" i="262" s="1"/>
  <c r="B19" i="262"/>
  <c r="C31" i="262"/>
  <c r="E28" i="75"/>
  <c r="E14" i="75" s="1"/>
  <c r="G15" i="156"/>
  <c r="G15" i="118"/>
  <c r="G14" i="156"/>
  <c r="G14" i="170"/>
  <c r="H28" i="170"/>
  <c r="H29" i="170"/>
  <c r="H33" i="170"/>
  <c r="H34" i="170"/>
  <c r="I44" i="156"/>
  <c r="I48" i="156"/>
  <c r="I47" i="158" s="1"/>
  <c r="F153" i="262" s="1"/>
  <c r="I49" i="156"/>
  <c r="I48" i="158" s="1"/>
  <c r="I43" i="156"/>
  <c r="I29" i="184"/>
  <c r="I28" i="184"/>
  <c r="I34" i="184"/>
  <c r="I33" i="184"/>
  <c r="H44" i="103"/>
  <c r="H43" i="103"/>
  <c r="H48" i="103"/>
  <c r="H47" i="105" s="1"/>
  <c r="E151" i="262" s="1"/>
  <c r="H49" i="103"/>
  <c r="H48" i="105" s="1"/>
  <c r="I43" i="4"/>
  <c r="H43" i="156"/>
  <c r="H44" i="156"/>
  <c r="H48" i="156"/>
  <c r="H47" i="158" s="1"/>
  <c r="E153" i="262" s="1"/>
  <c r="H49" i="156"/>
  <c r="H48" i="158" s="1"/>
  <c r="I43" i="73"/>
  <c r="I44" i="73"/>
  <c r="I49" i="73"/>
  <c r="I48" i="75" s="1"/>
  <c r="I48" i="73"/>
  <c r="I47" i="75" s="1"/>
  <c r="F149" i="262" s="1"/>
  <c r="F132" i="262" s="1"/>
  <c r="H29" i="118"/>
  <c r="H28" i="118"/>
  <c r="H34" i="118"/>
  <c r="H33" i="118"/>
  <c r="H28" i="156"/>
  <c r="H29" i="156"/>
  <c r="H33" i="156"/>
  <c r="H34" i="156"/>
  <c r="H28" i="184"/>
  <c r="H29" i="184"/>
  <c r="H33" i="184"/>
  <c r="H34" i="184"/>
  <c r="F21" i="255"/>
  <c r="F29" i="255" s="1"/>
  <c r="F66" i="255" s="1"/>
  <c r="H43" i="73"/>
  <c r="H44" i="73"/>
  <c r="H48" i="73"/>
  <c r="H47" i="75" s="1"/>
  <c r="E149" i="262" s="1"/>
  <c r="E132" i="262" s="1"/>
  <c r="H49" i="73"/>
  <c r="H48" i="75" s="1"/>
  <c r="I48" i="170"/>
  <c r="I47" i="172" s="1"/>
  <c r="F154" i="262" s="1"/>
  <c r="I43" i="170"/>
  <c r="I44" i="170"/>
  <c r="I49" i="170"/>
  <c r="I48" i="172" s="1"/>
  <c r="I28" i="88"/>
  <c r="I29" i="88"/>
  <c r="I33" i="88"/>
  <c r="I34" i="88"/>
  <c r="G43" i="73"/>
  <c r="G14" i="73" s="1"/>
  <c r="G44" i="73"/>
  <c r="G15" i="73" s="1"/>
  <c r="G49" i="73"/>
  <c r="G48" i="75" s="1"/>
  <c r="G48" i="73"/>
  <c r="G47" i="75" s="1"/>
  <c r="D149" i="262" s="1"/>
  <c r="D132" i="262" s="1"/>
  <c r="H44" i="118"/>
  <c r="H43" i="118"/>
  <c r="H49" i="118"/>
  <c r="H48" i="120" s="1"/>
  <c r="H48" i="118"/>
  <c r="H47" i="120" s="1"/>
  <c r="E152" i="262" s="1"/>
  <c r="I43" i="184"/>
  <c r="I44" i="184"/>
  <c r="I48" i="184"/>
  <c r="I47" i="186" s="1"/>
  <c r="F155" i="262" s="1"/>
  <c r="I49" i="184"/>
  <c r="I48" i="186" s="1"/>
  <c r="I29" i="103"/>
  <c r="I33" i="103"/>
  <c r="I28" i="103"/>
  <c r="I34" i="103"/>
  <c r="I28" i="170"/>
  <c r="I33" i="170"/>
  <c r="I29" i="170"/>
  <c r="I34" i="170"/>
  <c r="I29" i="156"/>
  <c r="I28" i="156"/>
  <c r="I33" i="156"/>
  <c r="I34" i="156"/>
  <c r="H43" i="184"/>
  <c r="H44" i="184"/>
  <c r="H49" i="184"/>
  <c r="H48" i="186" s="1"/>
  <c r="H48" i="184"/>
  <c r="H47" i="186" s="1"/>
  <c r="E155" i="262" s="1"/>
  <c r="AD36" i="12"/>
  <c r="L35" i="12" s="1"/>
  <c r="J29" i="4"/>
  <c r="H28" i="73"/>
  <c r="H29" i="73"/>
  <c r="H33" i="73"/>
  <c r="H34" i="73"/>
  <c r="H29" i="103"/>
  <c r="H28" i="103"/>
  <c r="H33" i="103"/>
  <c r="H34" i="103"/>
  <c r="I43" i="88"/>
  <c r="I48" i="88"/>
  <c r="I47" i="90" s="1"/>
  <c r="F150" i="262" s="1"/>
  <c r="I49" i="88"/>
  <c r="I48" i="90" s="1"/>
  <c r="I44" i="88"/>
  <c r="I44" i="118"/>
  <c r="I43" i="118"/>
  <c r="I48" i="118"/>
  <c r="I47" i="120" s="1"/>
  <c r="F152" i="262" s="1"/>
  <c r="I49" i="118"/>
  <c r="I48" i="120" s="1"/>
  <c r="I29" i="73"/>
  <c r="I28" i="73"/>
  <c r="I33" i="73"/>
  <c r="I34" i="73"/>
  <c r="H29" i="88"/>
  <c r="H28" i="88"/>
  <c r="H33" i="88"/>
  <c r="H34" i="88"/>
  <c r="H44" i="88"/>
  <c r="H43" i="88"/>
  <c r="H48" i="88"/>
  <c r="H47" i="90" s="1"/>
  <c r="E150" i="262" s="1"/>
  <c r="H49" i="88"/>
  <c r="H48" i="90" s="1"/>
  <c r="G14" i="88"/>
  <c r="G14" i="184"/>
  <c r="H43" i="170"/>
  <c r="H44" i="170"/>
  <c r="H48" i="170"/>
  <c r="H47" i="172" s="1"/>
  <c r="E154" i="262" s="1"/>
  <c r="H49" i="170"/>
  <c r="H48" i="172" s="1"/>
  <c r="I43" i="103"/>
  <c r="I49" i="103"/>
  <c r="I48" i="105" s="1"/>
  <c r="I44" i="103"/>
  <c r="I48" i="103"/>
  <c r="I47" i="105" s="1"/>
  <c r="F151" i="262" s="1"/>
  <c r="AD41" i="12"/>
  <c r="L42" i="12" s="1"/>
  <c r="J44" i="4"/>
  <c r="I29" i="118"/>
  <c r="I28" i="118"/>
  <c r="I33" i="118"/>
  <c r="I34" i="118"/>
  <c r="I28" i="4"/>
  <c r="G14" i="118"/>
  <c r="G15" i="88"/>
  <c r="G15" i="184"/>
  <c r="G15" i="170"/>
  <c r="C133" i="262"/>
  <c r="C138" i="262"/>
  <c r="C122" i="262" s="1"/>
  <c r="C20" i="261"/>
  <c r="D130" i="262"/>
  <c r="C86" i="262"/>
  <c r="C77" i="262"/>
  <c r="C17" i="262" s="1"/>
  <c r="C78" i="262"/>
  <c r="C18" i="262" s="1"/>
  <c r="C85" i="262"/>
  <c r="C12" i="261"/>
  <c r="G51" i="175"/>
  <c r="D168" i="262"/>
  <c r="C21" i="261"/>
  <c r="H51" i="17"/>
  <c r="E161" i="262"/>
  <c r="D131" i="262"/>
  <c r="C139" i="262"/>
  <c r="G51" i="189"/>
  <c r="D169" i="262"/>
  <c r="G51" i="123"/>
  <c r="D166" i="262"/>
  <c r="G51" i="93"/>
  <c r="D164" i="262"/>
  <c r="C19" i="262"/>
  <c r="C72" i="262"/>
  <c r="C13" i="261"/>
  <c r="G51" i="161"/>
  <c r="D167" i="262"/>
  <c r="G51" i="108"/>
  <c r="D165" i="262"/>
  <c r="G118" i="255"/>
  <c r="G113" i="255"/>
  <c r="G117" i="255"/>
  <c r="C71" i="255"/>
  <c r="E22" i="255"/>
  <c r="E34" i="255" s="1"/>
  <c r="C75" i="255"/>
  <c r="C67" i="255"/>
  <c r="G116" i="255"/>
  <c r="D50" i="255"/>
  <c r="D53" i="255"/>
  <c r="D55" i="255"/>
  <c r="D51" i="255"/>
  <c r="D29" i="255"/>
  <c r="D61" i="255" s="1"/>
  <c r="D54" i="255"/>
  <c r="D48" i="255"/>
  <c r="D49" i="255"/>
  <c r="J25" i="182"/>
  <c r="G28" i="255"/>
  <c r="G19" i="156"/>
  <c r="D35" i="261" s="1"/>
  <c r="G33" i="158"/>
  <c r="D100" i="262" s="1"/>
  <c r="H105" i="255"/>
  <c r="Y20" i="168"/>
  <c r="H106" i="255"/>
  <c r="Y20" i="182"/>
  <c r="F119" i="255"/>
  <c r="E38" i="255"/>
  <c r="D41" i="255"/>
  <c r="D73" i="255" s="1"/>
  <c r="F29" i="108"/>
  <c r="F14" i="108" s="1"/>
  <c r="F29" i="78"/>
  <c r="F29" i="93"/>
  <c r="F14" i="93" s="1"/>
  <c r="F29" i="161"/>
  <c r="F14" i="161" s="1"/>
  <c r="F29" i="175"/>
  <c r="F14" i="175" s="1"/>
  <c r="F29" i="123"/>
  <c r="F14" i="123" s="1"/>
  <c r="F29" i="189"/>
  <c r="F14" i="189" s="1"/>
  <c r="F29" i="17"/>
  <c r="F14" i="17" s="1"/>
  <c r="G19" i="184"/>
  <c r="D37" i="261" s="1"/>
  <c r="G33" i="186"/>
  <c r="D102" i="262" s="1"/>
  <c r="G43" i="158"/>
  <c r="H90" i="255"/>
  <c r="AC15" i="86"/>
  <c r="H94" i="255"/>
  <c r="Y15" i="168"/>
  <c r="H93" i="255"/>
  <c r="Y15" i="154"/>
  <c r="G112" i="255"/>
  <c r="F40" i="255"/>
  <c r="N25" i="101"/>
  <c r="G24" i="255"/>
  <c r="J25" i="154"/>
  <c r="G26" i="255"/>
  <c r="C78" i="255"/>
  <c r="F20" i="186"/>
  <c r="C65" i="262" s="1"/>
  <c r="F35" i="189"/>
  <c r="F20" i="189" s="1"/>
  <c r="G19" i="103"/>
  <c r="D33" i="261" s="1"/>
  <c r="G33" i="105"/>
  <c r="D98" i="262" s="1"/>
  <c r="H50" i="17"/>
  <c r="H42" i="15"/>
  <c r="F28" i="90"/>
  <c r="F34" i="93"/>
  <c r="F19" i="93" s="1"/>
  <c r="F14" i="95" s="1"/>
  <c r="F19" i="90"/>
  <c r="C46" i="262" s="1"/>
  <c r="F29" i="105"/>
  <c r="F15" i="105"/>
  <c r="H104" i="255"/>
  <c r="Y20" i="154"/>
  <c r="F29" i="120"/>
  <c r="F15" i="120"/>
  <c r="E36" i="255"/>
  <c r="N16" i="101"/>
  <c r="G13" i="255"/>
  <c r="F20" i="172"/>
  <c r="C64" i="262" s="1"/>
  <c r="G20" i="170"/>
  <c r="D50" i="261" s="1"/>
  <c r="G34" i="172"/>
  <c r="D115" i="262" s="1"/>
  <c r="G50" i="161"/>
  <c r="G42" i="158"/>
  <c r="H91" i="255"/>
  <c r="AC15" i="101"/>
  <c r="H88" i="255"/>
  <c r="AE35" i="12"/>
  <c r="K29" i="4" s="1"/>
  <c r="G20" i="88"/>
  <c r="D46" i="261" s="1"/>
  <c r="G34" i="90"/>
  <c r="D111" i="262" s="1"/>
  <c r="F20" i="90"/>
  <c r="C60" i="262" s="1"/>
  <c r="F35" i="93"/>
  <c r="F20" i="93" s="1"/>
  <c r="F15" i="95" s="1"/>
  <c r="I43" i="15"/>
  <c r="G34" i="75"/>
  <c r="D110" i="262" s="1"/>
  <c r="D87" i="262" s="1"/>
  <c r="F39" i="255"/>
  <c r="C73" i="255"/>
  <c r="C77" i="255"/>
  <c r="G20" i="118"/>
  <c r="D48" i="261" s="1"/>
  <c r="G34" i="120"/>
  <c r="D113" i="262" s="1"/>
  <c r="G42" i="120"/>
  <c r="G50" i="123"/>
  <c r="G96" i="255"/>
  <c r="G111" i="255"/>
  <c r="G22" i="255"/>
  <c r="N25" i="71"/>
  <c r="F29" i="186"/>
  <c r="F15" i="186"/>
  <c r="G14" i="255"/>
  <c r="N16" i="116"/>
  <c r="G43" i="90"/>
  <c r="F28" i="172"/>
  <c r="F34" i="175"/>
  <c r="F19" i="175" s="1"/>
  <c r="F19" i="172"/>
  <c r="C50" i="262" s="1"/>
  <c r="F28" i="158"/>
  <c r="F34" i="161"/>
  <c r="F19" i="161" s="1"/>
  <c r="F19" i="158"/>
  <c r="C49" i="262" s="1"/>
  <c r="G20" i="156"/>
  <c r="D49" i="261" s="1"/>
  <c r="G34" i="158"/>
  <c r="D114" i="262" s="1"/>
  <c r="H103" i="255"/>
  <c r="AC20" i="116"/>
  <c r="G43" i="120"/>
  <c r="G42" i="172"/>
  <c r="G50" i="175"/>
  <c r="F35" i="255"/>
  <c r="G20" i="15"/>
  <c r="D57" i="262" s="1"/>
  <c r="G35" i="17"/>
  <c r="G20" i="17" s="1"/>
  <c r="G15" i="255"/>
  <c r="J16" i="154"/>
  <c r="F28" i="105"/>
  <c r="F19" i="105"/>
  <c r="C47" i="262" s="1"/>
  <c r="F34" i="108"/>
  <c r="F19" i="108" s="1"/>
  <c r="C76" i="255"/>
  <c r="G115" i="255"/>
  <c r="F36" i="255"/>
  <c r="H101" i="255"/>
  <c r="AC20" i="86"/>
  <c r="G43" i="186"/>
  <c r="F37" i="255"/>
  <c r="G114" i="255"/>
  <c r="F29" i="90"/>
  <c r="F15" i="90"/>
  <c r="E40" i="255"/>
  <c r="H92" i="255"/>
  <c r="AC15" i="116"/>
  <c r="H89" i="255"/>
  <c r="AD15" i="71"/>
  <c r="G19" i="88"/>
  <c r="D32" i="261" s="1"/>
  <c r="G33" i="90"/>
  <c r="D97" i="262" s="1"/>
  <c r="C72" i="255"/>
  <c r="G50" i="108"/>
  <c r="G42" i="105"/>
  <c r="G33" i="75"/>
  <c r="D96" i="262" s="1"/>
  <c r="D79" i="262" s="1"/>
  <c r="G23" i="255"/>
  <c r="N25" i="86"/>
  <c r="F28" i="120"/>
  <c r="F19" i="120"/>
  <c r="C48" i="262" s="1"/>
  <c r="F34" i="123"/>
  <c r="F19" i="123" s="1"/>
  <c r="G19" i="118"/>
  <c r="D34" i="261" s="1"/>
  <c r="G33" i="120"/>
  <c r="D99" i="262" s="1"/>
  <c r="E37" i="255"/>
  <c r="G44" i="17"/>
  <c r="G44" i="108"/>
  <c r="G44" i="123"/>
  <c r="G44" i="161"/>
  <c r="G44" i="175"/>
  <c r="G44" i="78"/>
  <c r="G44" i="93"/>
  <c r="G44" i="189"/>
  <c r="G29" i="15"/>
  <c r="G15" i="15"/>
  <c r="G43" i="172"/>
  <c r="F19" i="75"/>
  <c r="C45" i="262" s="1"/>
  <c r="C14" i="262" s="1"/>
  <c r="F28" i="75"/>
  <c r="F14" i="75" s="1"/>
  <c r="F34" i="78"/>
  <c r="F19" i="78" s="1"/>
  <c r="C39" i="281" s="1"/>
  <c r="C19" i="281" s="1"/>
  <c r="B79" i="255"/>
  <c r="E39" i="255"/>
  <c r="G25" i="255"/>
  <c r="N25" i="116"/>
  <c r="F29" i="172"/>
  <c r="F15" i="172"/>
  <c r="F20" i="158"/>
  <c r="C63" i="262" s="1"/>
  <c r="F35" i="161"/>
  <c r="F20" i="161" s="1"/>
  <c r="F20" i="75"/>
  <c r="C59" i="262" s="1"/>
  <c r="C26" i="262" s="1"/>
  <c r="F35" i="78"/>
  <c r="F20" i="78" s="1"/>
  <c r="G17" i="255"/>
  <c r="J16" i="182"/>
  <c r="G16" i="255"/>
  <c r="J16" i="168"/>
  <c r="G50" i="93"/>
  <c r="G42" i="90"/>
  <c r="G107" i="255"/>
  <c r="H102" i="255"/>
  <c r="AC20" i="101"/>
  <c r="H99" i="255"/>
  <c r="AE40" i="12"/>
  <c r="K44" i="4" s="1"/>
  <c r="H100" i="255"/>
  <c r="AD20" i="71"/>
  <c r="G42" i="186"/>
  <c r="G50" i="189"/>
  <c r="G12" i="255"/>
  <c r="N16" i="86"/>
  <c r="G20" i="184"/>
  <c r="D51" i="261" s="1"/>
  <c r="G34" i="186"/>
  <c r="D116" i="262" s="1"/>
  <c r="J25" i="168"/>
  <c r="G27" i="255"/>
  <c r="G19" i="170"/>
  <c r="D36" i="261" s="1"/>
  <c r="G33" i="172"/>
  <c r="D101" i="262" s="1"/>
  <c r="H95" i="255"/>
  <c r="Y15" i="182"/>
  <c r="F28" i="186"/>
  <c r="F34" i="189"/>
  <c r="F19" i="189" s="1"/>
  <c r="F19" i="186"/>
  <c r="C51" i="262" s="1"/>
  <c r="F20" i="120"/>
  <c r="C62" i="262" s="1"/>
  <c r="F35" i="123"/>
  <c r="F20" i="123" s="1"/>
  <c r="G43" i="105"/>
  <c r="G19" i="15"/>
  <c r="D43" i="262" s="1"/>
  <c r="G34" i="17"/>
  <c r="G19" i="17" s="1"/>
  <c r="G28" i="15"/>
  <c r="G11" i="255"/>
  <c r="N16" i="71"/>
  <c r="F20" i="105"/>
  <c r="C61" i="262" s="1"/>
  <c r="F35" i="108"/>
  <c r="F20" i="108" s="1"/>
  <c r="F15" i="158"/>
  <c r="F29" i="158"/>
  <c r="F34" i="255"/>
  <c r="E35" i="255"/>
  <c r="G20" i="103"/>
  <c r="D47" i="261" s="1"/>
  <c r="G34" i="105"/>
  <c r="D112" i="262" s="1"/>
  <c r="F38" i="255"/>
  <c r="H43" i="15"/>
  <c r="C207" i="309" l="1"/>
  <c r="C72" i="259"/>
  <c r="F14" i="97"/>
  <c r="F15" i="97"/>
  <c r="C97" i="259"/>
  <c r="H34" i="15"/>
  <c r="E108" i="262" s="1"/>
  <c r="G21" i="255"/>
  <c r="G29" i="255" s="1"/>
  <c r="G59" i="255" s="1"/>
  <c r="J49" i="4"/>
  <c r="J48" i="15" s="1"/>
  <c r="J51" i="17" s="1"/>
  <c r="J48" i="4"/>
  <c r="J47" i="15" s="1"/>
  <c r="G147" i="262" s="1"/>
  <c r="G10" i="255"/>
  <c r="G18" i="255" s="1"/>
  <c r="G53" i="255" s="1"/>
  <c r="J34" i="4"/>
  <c r="J33" i="4"/>
  <c r="C208" i="309"/>
  <c r="C205" i="309"/>
  <c r="D86" i="317"/>
  <c r="D58" i="317" s="1"/>
  <c r="H73" i="316"/>
  <c r="H57" i="316" s="1"/>
  <c r="F20" i="316"/>
  <c r="E12" i="317"/>
  <c r="C266" i="309"/>
  <c r="C238" i="309" s="1"/>
  <c r="E14" i="316"/>
  <c r="D20" i="317"/>
  <c r="F12" i="317"/>
  <c r="E11" i="317"/>
  <c r="E38" i="317"/>
  <c r="J147" i="290"/>
  <c r="G84" i="316"/>
  <c r="G99" i="294"/>
  <c r="D327" i="309" s="1"/>
  <c r="D261" i="309"/>
  <c r="G79" i="294"/>
  <c r="D273" i="309"/>
  <c r="D159" i="309"/>
  <c r="I154" i="292"/>
  <c r="F97" i="317"/>
  <c r="F49" i="317"/>
  <c r="H117" i="292"/>
  <c r="E82" i="317"/>
  <c r="G137" i="294"/>
  <c r="D329" i="309" s="1"/>
  <c r="D263" i="309"/>
  <c r="H116" i="292"/>
  <c r="E95" i="317"/>
  <c r="E47" i="317"/>
  <c r="D14" i="317"/>
  <c r="H98" i="292"/>
  <c r="E81" i="317"/>
  <c r="F99" i="316"/>
  <c r="F59" i="316" s="1"/>
  <c r="C340" i="309"/>
  <c r="C173" i="309"/>
  <c r="J75" i="290"/>
  <c r="G80" i="316"/>
  <c r="J92" i="290"/>
  <c r="G94" i="316"/>
  <c r="G46" i="316"/>
  <c r="G73" i="317"/>
  <c r="G57" i="317" s="1"/>
  <c r="F253" i="309"/>
  <c r="F237" i="309" s="1"/>
  <c r="F11" i="317"/>
  <c r="F38" i="317"/>
  <c r="C60" i="309"/>
  <c r="C165" i="309"/>
  <c r="C16" i="309"/>
  <c r="C332" i="309"/>
  <c r="C304" i="309" s="1"/>
  <c r="I135" i="292"/>
  <c r="F96" i="317"/>
  <c r="F48" i="317"/>
  <c r="F86" i="316"/>
  <c r="F58" i="316" s="1"/>
  <c r="E99" i="316"/>
  <c r="E59" i="316" s="1"/>
  <c r="D319" i="309"/>
  <c r="D303" i="309" s="1"/>
  <c r="E20" i="316"/>
  <c r="I136" i="292"/>
  <c r="F83" i="317"/>
  <c r="G117" i="294"/>
  <c r="D275" i="309"/>
  <c r="D161" i="309"/>
  <c r="C341" i="309"/>
  <c r="C174" i="309"/>
  <c r="G155" i="294"/>
  <c r="D277" i="309"/>
  <c r="D163" i="309"/>
  <c r="C279" i="309"/>
  <c r="C239" i="309" s="1"/>
  <c r="H155" i="292"/>
  <c r="E84" i="317"/>
  <c r="C22" i="317"/>
  <c r="C343" i="309"/>
  <c r="C176" i="309"/>
  <c r="I173" i="292"/>
  <c r="F98" i="317"/>
  <c r="F50" i="317"/>
  <c r="G136" i="294"/>
  <c r="D276" i="309"/>
  <c r="D162" i="309"/>
  <c r="I78" i="292"/>
  <c r="F45" i="317"/>
  <c r="F93" i="317"/>
  <c r="H136" i="292"/>
  <c r="E83" i="317"/>
  <c r="G11" i="316"/>
  <c r="G38" i="316"/>
  <c r="H74" i="294"/>
  <c r="E313" i="309"/>
  <c r="D19" i="317"/>
  <c r="D51" i="317"/>
  <c r="I79" i="292"/>
  <c r="F80" i="317"/>
  <c r="H154" i="292"/>
  <c r="E97" i="317"/>
  <c r="E49" i="317"/>
  <c r="I174" i="292"/>
  <c r="F85" i="317"/>
  <c r="H78" i="292"/>
  <c r="E93" i="317"/>
  <c r="E45" i="317"/>
  <c r="G118" i="294"/>
  <c r="D328" i="309" s="1"/>
  <c r="D262" i="309"/>
  <c r="C344" i="309"/>
  <c r="C177" i="309"/>
  <c r="H135" i="292"/>
  <c r="E48" i="317"/>
  <c r="E96" i="317"/>
  <c r="G98" i="294"/>
  <c r="D274" i="309"/>
  <c r="D160" i="309"/>
  <c r="D22" i="316"/>
  <c r="E86" i="316"/>
  <c r="E58" i="316" s="1"/>
  <c r="C342" i="309"/>
  <c r="C175" i="309"/>
  <c r="C61" i="309"/>
  <c r="G156" i="294"/>
  <c r="D330" i="309" s="1"/>
  <c r="D264" i="309"/>
  <c r="J93" i="290"/>
  <c r="G81" i="316"/>
  <c r="H150" i="294"/>
  <c r="E317" i="309"/>
  <c r="H169" i="294"/>
  <c r="E318" i="309"/>
  <c r="J110" i="290"/>
  <c r="G95" i="316"/>
  <c r="G47" i="316"/>
  <c r="H131" i="294"/>
  <c r="E316" i="309"/>
  <c r="J164" i="290"/>
  <c r="G98" i="316"/>
  <c r="G50" i="316"/>
  <c r="I98" i="292"/>
  <c r="F81" i="317"/>
  <c r="E19" i="316"/>
  <c r="E51" i="316"/>
  <c r="C206" i="309"/>
  <c r="J128" i="290"/>
  <c r="G96" i="316"/>
  <c r="G48" i="316"/>
  <c r="J74" i="290"/>
  <c r="G93" i="316"/>
  <c r="G45" i="316"/>
  <c r="G12" i="316"/>
  <c r="H93" i="294"/>
  <c r="E314" i="309"/>
  <c r="J129" i="290"/>
  <c r="G83" i="316"/>
  <c r="H112" i="294"/>
  <c r="E315" i="309"/>
  <c r="J111" i="290"/>
  <c r="G82" i="316"/>
  <c r="J146" i="290"/>
  <c r="G97" i="316"/>
  <c r="G49" i="316"/>
  <c r="J165" i="290"/>
  <c r="G85" i="316"/>
  <c r="C339" i="309"/>
  <c r="C172" i="309"/>
  <c r="G80" i="294"/>
  <c r="D326" i="309" s="1"/>
  <c r="D260" i="309"/>
  <c r="D99" i="317"/>
  <c r="D59" i="317" s="1"/>
  <c r="H173" i="292"/>
  <c r="E98" i="317"/>
  <c r="E50" i="317"/>
  <c r="H97" i="292"/>
  <c r="E94" i="317"/>
  <c r="E46" i="317"/>
  <c r="H174" i="292"/>
  <c r="E85" i="317"/>
  <c r="I97" i="292"/>
  <c r="F94" i="317"/>
  <c r="F46" i="317"/>
  <c r="I116" i="292"/>
  <c r="F95" i="317"/>
  <c r="F47" i="317"/>
  <c r="G174" i="294"/>
  <c r="D278" i="309"/>
  <c r="D164" i="309"/>
  <c r="F14" i="316"/>
  <c r="H79" i="292"/>
  <c r="E80" i="317"/>
  <c r="G175" i="294"/>
  <c r="D331" i="309" s="1"/>
  <c r="D265" i="309"/>
  <c r="F19" i="316"/>
  <c r="F51" i="316"/>
  <c r="I117" i="292"/>
  <c r="F82" i="317"/>
  <c r="I155" i="292"/>
  <c r="F84" i="317"/>
  <c r="D85" i="262"/>
  <c r="B53" i="281"/>
  <c r="B25" i="281" s="1"/>
  <c r="E33" i="255"/>
  <c r="E41" i="255" s="1"/>
  <c r="E74" i="255" s="1"/>
  <c r="H33" i="15"/>
  <c r="E94" i="262" s="1"/>
  <c r="F14" i="27"/>
  <c r="C81" i="259" s="1"/>
  <c r="E14" i="78"/>
  <c r="C56" i="255"/>
  <c r="F15" i="27"/>
  <c r="C107" i="259" s="1"/>
  <c r="I15" i="156"/>
  <c r="E19" i="80"/>
  <c r="B71" i="259" s="1"/>
  <c r="B42" i="259" s="1"/>
  <c r="B26" i="259" s="1"/>
  <c r="D20" i="261"/>
  <c r="E16" i="82"/>
  <c r="B109" i="259" s="1"/>
  <c r="B116" i="259" s="1"/>
  <c r="I15" i="170"/>
  <c r="I115" i="292"/>
  <c r="I104" i="290"/>
  <c r="H77" i="292"/>
  <c r="H68" i="290"/>
  <c r="K138" i="285"/>
  <c r="H36" i="316" s="1"/>
  <c r="K139" i="285"/>
  <c r="K140" i="285"/>
  <c r="K83" i="285"/>
  <c r="K94" i="290"/>
  <c r="H68" i="317" s="1"/>
  <c r="D136" i="309"/>
  <c r="G116" i="294"/>
  <c r="G121" i="292"/>
  <c r="G110" i="292"/>
  <c r="K87" i="285"/>
  <c r="H33" i="316" s="1"/>
  <c r="K88" i="285"/>
  <c r="K89" i="285"/>
  <c r="D138" i="309"/>
  <c r="D207" i="309" s="1"/>
  <c r="G154" i="294"/>
  <c r="G148" i="292"/>
  <c r="G159" i="292"/>
  <c r="C149" i="309"/>
  <c r="F141" i="294"/>
  <c r="F130" i="294"/>
  <c r="H96" i="292"/>
  <c r="H86" i="290"/>
  <c r="J118" i="292"/>
  <c r="G249" i="309" s="1"/>
  <c r="J105" i="290"/>
  <c r="D134" i="309"/>
  <c r="G78" i="294"/>
  <c r="G72" i="292"/>
  <c r="G83" i="292"/>
  <c r="J145" i="290"/>
  <c r="G36" i="317" s="1"/>
  <c r="J133" i="285"/>
  <c r="I14" i="73"/>
  <c r="H134" i="292"/>
  <c r="H122" i="290"/>
  <c r="I92" i="292"/>
  <c r="I100" i="294"/>
  <c r="F314" i="309" s="1"/>
  <c r="L72" i="285"/>
  <c r="L71" i="285"/>
  <c r="L70" i="285"/>
  <c r="I32" i="316" s="1"/>
  <c r="L31" i="283"/>
  <c r="J137" i="292"/>
  <c r="G250" i="309" s="1"/>
  <c r="J123" i="290"/>
  <c r="I86" i="290"/>
  <c r="I96" i="292"/>
  <c r="C147" i="309"/>
  <c r="F103" i="294"/>
  <c r="F92" i="294"/>
  <c r="L138" i="285"/>
  <c r="I36" i="316" s="1"/>
  <c r="L139" i="285"/>
  <c r="L140" i="285"/>
  <c r="I73" i="292"/>
  <c r="I81" i="294"/>
  <c r="F313" i="309" s="1"/>
  <c r="K76" i="290"/>
  <c r="H67" i="317" s="1"/>
  <c r="K66" i="285"/>
  <c r="I176" i="294"/>
  <c r="F318" i="309" s="1"/>
  <c r="I168" i="292"/>
  <c r="C204" i="309"/>
  <c r="C47" i="309"/>
  <c r="D139" i="309"/>
  <c r="G167" i="292"/>
  <c r="G178" i="292"/>
  <c r="G173" i="294"/>
  <c r="J82" i="285"/>
  <c r="J91" i="290"/>
  <c r="G33" i="317" s="1"/>
  <c r="J87" i="290"/>
  <c r="J99" i="292"/>
  <c r="G248" i="309" s="1"/>
  <c r="K70" i="285"/>
  <c r="H32" i="316" s="1"/>
  <c r="K71" i="285"/>
  <c r="K72" i="285"/>
  <c r="K31" i="283"/>
  <c r="I119" i="294"/>
  <c r="F315" i="309" s="1"/>
  <c r="I111" i="292"/>
  <c r="I138" i="294"/>
  <c r="F316" i="309" s="1"/>
  <c r="I130" i="292"/>
  <c r="I172" i="292"/>
  <c r="I158" i="290"/>
  <c r="H15" i="156"/>
  <c r="L122" i="285"/>
  <c r="L121" i="285"/>
  <c r="I35" i="316" s="1"/>
  <c r="L123" i="285"/>
  <c r="H172" i="292"/>
  <c r="H158" i="290"/>
  <c r="H14" i="156"/>
  <c r="C146" i="309"/>
  <c r="F84" i="294"/>
  <c r="F73" i="294"/>
  <c r="K130" i="290"/>
  <c r="H70" i="317" s="1"/>
  <c r="K117" i="285"/>
  <c r="C148" i="309"/>
  <c r="F122" i="294"/>
  <c r="F111" i="294"/>
  <c r="C151" i="309"/>
  <c r="F168" i="294"/>
  <c r="F179" i="294"/>
  <c r="J109" i="290"/>
  <c r="G34" i="317" s="1"/>
  <c r="J99" i="285"/>
  <c r="J73" i="290"/>
  <c r="G32" i="317" s="1"/>
  <c r="J65" i="285"/>
  <c r="I153" i="292"/>
  <c r="I140" i="290"/>
  <c r="C203" i="309"/>
  <c r="C46" i="309"/>
  <c r="C15" i="309"/>
  <c r="C140" i="309"/>
  <c r="K123" i="285"/>
  <c r="K121" i="285"/>
  <c r="H35" i="316" s="1"/>
  <c r="K122" i="285"/>
  <c r="I157" i="294"/>
  <c r="F317" i="309" s="1"/>
  <c r="I149" i="292"/>
  <c r="D137" i="309"/>
  <c r="G135" i="294"/>
  <c r="G140" i="292"/>
  <c r="G129" i="292"/>
  <c r="J163" i="290"/>
  <c r="G37" i="317" s="1"/>
  <c r="J150" i="285"/>
  <c r="I122" i="290"/>
  <c r="I134" i="292"/>
  <c r="I77" i="292"/>
  <c r="I68" i="290"/>
  <c r="L157" i="285"/>
  <c r="L155" i="285"/>
  <c r="I37" i="316" s="1"/>
  <c r="L156" i="285"/>
  <c r="L88" i="285"/>
  <c r="L87" i="285"/>
  <c r="I33" i="316" s="1"/>
  <c r="L89" i="285"/>
  <c r="J80" i="292"/>
  <c r="G247" i="309" s="1"/>
  <c r="J69" i="290"/>
  <c r="D135" i="309"/>
  <c r="G102" i="292"/>
  <c r="G91" i="292"/>
  <c r="G97" i="294"/>
  <c r="C150" i="309"/>
  <c r="F160" i="294"/>
  <c r="F149" i="294"/>
  <c r="K166" i="290"/>
  <c r="H72" i="317" s="1"/>
  <c r="K151" i="285"/>
  <c r="L106" i="285"/>
  <c r="L105" i="285"/>
  <c r="L104" i="285"/>
  <c r="I34" i="316" s="1"/>
  <c r="J159" i="290"/>
  <c r="J175" i="292"/>
  <c r="G252" i="309" s="1"/>
  <c r="K155" i="285"/>
  <c r="H37" i="316" s="1"/>
  <c r="K157" i="285"/>
  <c r="K156" i="285"/>
  <c r="K112" i="290"/>
  <c r="H69" i="317" s="1"/>
  <c r="K100" i="285"/>
  <c r="J156" i="292"/>
  <c r="G251" i="309" s="1"/>
  <c r="J141" i="290"/>
  <c r="K148" i="290"/>
  <c r="H71" i="317" s="1"/>
  <c r="K134" i="285"/>
  <c r="H115" i="292"/>
  <c r="H104" i="290"/>
  <c r="H153" i="292"/>
  <c r="H140" i="290"/>
  <c r="J116" i="285"/>
  <c r="J127" i="290"/>
  <c r="G35" i="317" s="1"/>
  <c r="K105" i="285"/>
  <c r="K106" i="285"/>
  <c r="K104" i="285"/>
  <c r="H34" i="316" s="1"/>
  <c r="B19" i="281"/>
  <c r="F20" i="163"/>
  <c r="C100" i="259" s="1"/>
  <c r="C57" i="281"/>
  <c r="F20" i="125"/>
  <c r="C99" i="259" s="1"/>
  <c r="C56" i="281"/>
  <c r="G19" i="19"/>
  <c r="D69" i="259" s="1"/>
  <c r="D37" i="281"/>
  <c r="C37" i="262"/>
  <c r="G20" i="19"/>
  <c r="D94" i="259" s="1"/>
  <c r="D51" i="281"/>
  <c r="F20" i="191"/>
  <c r="C102" i="259" s="1"/>
  <c r="C59" i="281"/>
  <c r="B15" i="262"/>
  <c r="B37" i="262"/>
  <c r="F19" i="191"/>
  <c r="C77" i="259" s="1"/>
  <c r="C45" i="281"/>
  <c r="F20" i="80"/>
  <c r="C96" i="259" s="1"/>
  <c r="C56" i="259" s="1"/>
  <c r="C53" i="281"/>
  <c r="C25" i="281" s="1"/>
  <c r="F20" i="110"/>
  <c r="C98" i="259" s="1"/>
  <c r="C55" i="281"/>
  <c r="C40" i="281"/>
  <c r="B103" i="259"/>
  <c r="F19" i="125"/>
  <c r="C74" i="259" s="1"/>
  <c r="C42" i="281"/>
  <c r="F19" i="177"/>
  <c r="C76" i="259" s="1"/>
  <c r="C44" i="281"/>
  <c r="F19" i="110"/>
  <c r="C73" i="259" s="1"/>
  <c r="C41" i="281"/>
  <c r="F19" i="163"/>
  <c r="C75" i="259" s="1"/>
  <c r="C43" i="281"/>
  <c r="C54" i="281"/>
  <c r="I14" i="4"/>
  <c r="I15" i="73"/>
  <c r="H15" i="103"/>
  <c r="C29" i="262"/>
  <c r="I14" i="103"/>
  <c r="I50" i="17"/>
  <c r="I19" i="4"/>
  <c r="F29" i="261" s="1"/>
  <c r="H14" i="103"/>
  <c r="C23" i="261"/>
  <c r="I42" i="15"/>
  <c r="I44" i="175" s="1"/>
  <c r="F161" i="262"/>
  <c r="I20" i="4"/>
  <c r="F43" i="261" s="1"/>
  <c r="I15" i="118"/>
  <c r="H15" i="73"/>
  <c r="I14" i="170"/>
  <c r="H14" i="184"/>
  <c r="H15" i="118"/>
  <c r="J44" i="73"/>
  <c r="J43" i="73"/>
  <c r="J49" i="73"/>
  <c r="J48" i="75" s="1"/>
  <c r="J48" i="73"/>
  <c r="J47" i="75" s="1"/>
  <c r="G149" i="262" s="1"/>
  <c r="G132" i="262" s="1"/>
  <c r="H14" i="88"/>
  <c r="J29" i="73"/>
  <c r="J28" i="73"/>
  <c r="J33" i="73"/>
  <c r="J34" i="73"/>
  <c r="J29" i="184"/>
  <c r="J28" i="184"/>
  <c r="J34" i="184"/>
  <c r="J33" i="184"/>
  <c r="J43" i="118"/>
  <c r="J44" i="118"/>
  <c r="J48" i="118"/>
  <c r="J47" i="120" s="1"/>
  <c r="G152" i="262" s="1"/>
  <c r="J49" i="118"/>
  <c r="J48" i="120" s="1"/>
  <c r="J44" i="156"/>
  <c r="J43" i="156"/>
  <c r="J48" i="156"/>
  <c r="J47" i="158" s="1"/>
  <c r="G153" i="262" s="1"/>
  <c r="J49" i="156"/>
  <c r="J48" i="158" s="1"/>
  <c r="H15" i="88"/>
  <c r="J29" i="118"/>
  <c r="J28" i="118"/>
  <c r="J33" i="118"/>
  <c r="J34" i="118"/>
  <c r="J43" i="184"/>
  <c r="J44" i="184"/>
  <c r="J49" i="184"/>
  <c r="J48" i="186" s="1"/>
  <c r="J48" i="184"/>
  <c r="J47" i="186" s="1"/>
  <c r="G155" i="262" s="1"/>
  <c r="K15" i="4"/>
  <c r="F33" i="255"/>
  <c r="F41" i="255" s="1"/>
  <c r="F76" i="255" s="1"/>
  <c r="J43" i="4"/>
  <c r="J15" i="4"/>
  <c r="I14" i="156"/>
  <c r="I15" i="88"/>
  <c r="I14" i="184"/>
  <c r="H15" i="170"/>
  <c r="J28" i="88"/>
  <c r="J29" i="88"/>
  <c r="J34" i="88"/>
  <c r="J33" i="88"/>
  <c r="J44" i="88"/>
  <c r="J43" i="88"/>
  <c r="J49" i="88"/>
  <c r="J48" i="90" s="1"/>
  <c r="J48" i="88"/>
  <c r="J47" i="90" s="1"/>
  <c r="G150" i="262" s="1"/>
  <c r="J29" i="103"/>
  <c r="J33" i="103"/>
  <c r="J34" i="103"/>
  <c r="J28" i="103"/>
  <c r="J29" i="156"/>
  <c r="J28" i="156"/>
  <c r="J33" i="156"/>
  <c r="J34" i="156"/>
  <c r="J44" i="170"/>
  <c r="J43" i="170"/>
  <c r="J48" i="170"/>
  <c r="J47" i="172" s="1"/>
  <c r="G154" i="262" s="1"/>
  <c r="J49" i="170"/>
  <c r="J48" i="172" s="1"/>
  <c r="J29" i="170"/>
  <c r="J34" i="170"/>
  <c r="J28" i="170"/>
  <c r="J33" i="170"/>
  <c r="J44" i="103"/>
  <c r="J43" i="103"/>
  <c r="J49" i="103"/>
  <c r="J48" i="105" s="1"/>
  <c r="J48" i="103"/>
  <c r="J47" i="105" s="1"/>
  <c r="G151" i="262" s="1"/>
  <c r="I14" i="118"/>
  <c r="J28" i="4"/>
  <c r="I15" i="103"/>
  <c r="I14" i="88"/>
  <c r="H14" i="73"/>
  <c r="H15" i="184"/>
  <c r="H14" i="118"/>
  <c r="I15" i="184"/>
  <c r="H14" i="170"/>
  <c r="C15" i="261"/>
  <c r="C70" i="262"/>
  <c r="C88" i="262"/>
  <c r="F130" i="262"/>
  <c r="D138" i="262"/>
  <c r="E130" i="262"/>
  <c r="C24" i="262"/>
  <c r="C80" i="262"/>
  <c r="C71" i="262"/>
  <c r="C12" i="262"/>
  <c r="D139" i="262"/>
  <c r="D123" i="262" s="1"/>
  <c r="D13" i="261"/>
  <c r="D77" i="262"/>
  <c r="F131" i="262"/>
  <c r="D12" i="261"/>
  <c r="D21" i="261"/>
  <c r="I51" i="108"/>
  <c r="F165" i="262"/>
  <c r="D19" i="262"/>
  <c r="D72" i="262"/>
  <c r="I51" i="189"/>
  <c r="F169" i="262"/>
  <c r="D86" i="262"/>
  <c r="H51" i="175"/>
  <c r="E168" i="262"/>
  <c r="I51" i="161"/>
  <c r="F167" i="262"/>
  <c r="H51" i="108"/>
  <c r="E165" i="262"/>
  <c r="C141" i="262"/>
  <c r="C123" i="262"/>
  <c r="C125" i="262" s="1"/>
  <c r="H51" i="93"/>
  <c r="E164" i="262"/>
  <c r="G51" i="78"/>
  <c r="D163" i="262"/>
  <c r="D140" i="262" s="1"/>
  <c r="I51" i="123"/>
  <c r="F166" i="262"/>
  <c r="I51" i="78"/>
  <c r="F163" i="262"/>
  <c r="F140" i="262" s="1"/>
  <c r="F124" i="262" s="1"/>
  <c r="I51" i="175"/>
  <c r="F168" i="262"/>
  <c r="D78" i="262"/>
  <c r="I51" i="93"/>
  <c r="F164" i="262"/>
  <c r="H51" i="78"/>
  <c r="E163" i="262"/>
  <c r="E140" i="262" s="1"/>
  <c r="E124" i="262" s="1"/>
  <c r="H51" i="161"/>
  <c r="E167" i="262"/>
  <c r="C25" i="262"/>
  <c r="H51" i="123"/>
  <c r="E166" i="262"/>
  <c r="C13" i="262"/>
  <c r="E131" i="262"/>
  <c r="H51" i="189"/>
  <c r="E169" i="262"/>
  <c r="C30" i="262"/>
  <c r="D133" i="262"/>
  <c r="B12" i="259"/>
  <c r="B57" i="259"/>
  <c r="B10" i="311" s="1"/>
  <c r="C125" i="259"/>
  <c r="E29" i="255"/>
  <c r="E62" i="255" s="1"/>
  <c r="E55" i="255"/>
  <c r="F53" i="255"/>
  <c r="F52" i="255"/>
  <c r="F51" i="255"/>
  <c r="F50" i="255"/>
  <c r="F54" i="255"/>
  <c r="F14" i="186"/>
  <c r="D60" i="255"/>
  <c r="D76" i="255"/>
  <c r="D74" i="255"/>
  <c r="H117" i="255"/>
  <c r="G14" i="15"/>
  <c r="C79" i="255"/>
  <c r="H118" i="255"/>
  <c r="D63" i="255"/>
  <c r="D65" i="255"/>
  <c r="D77" i="255"/>
  <c r="D66" i="255"/>
  <c r="D64" i="255"/>
  <c r="H107" i="255"/>
  <c r="D75" i="255"/>
  <c r="D56" i="255"/>
  <c r="E50" i="255"/>
  <c r="G19" i="73"/>
  <c r="D31" i="261" s="1"/>
  <c r="D14" i="261" s="1"/>
  <c r="E53" i="255"/>
  <c r="E48" i="255"/>
  <c r="F59" i="255"/>
  <c r="E51" i="255"/>
  <c r="D72" i="255"/>
  <c r="D62" i="255"/>
  <c r="D59" i="255"/>
  <c r="F49" i="255"/>
  <c r="E54" i="255"/>
  <c r="E52" i="255"/>
  <c r="D78" i="255"/>
  <c r="F64" i="255"/>
  <c r="I29" i="15"/>
  <c r="I15" i="15"/>
  <c r="H20" i="156"/>
  <c r="E49" i="261" s="1"/>
  <c r="H34" i="158"/>
  <c r="E114" i="262" s="1"/>
  <c r="I20" i="184"/>
  <c r="F51" i="261" s="1"/>
  <c r="I34" i="186"/>
  <c r="F116" i="262" s="1"/>
  <c r="G29" i="175"/>
  <c r="G14" i="175" s="1"/>
  <c r="G29" i="161"/>
  <c r="G14" i="161" s="1"/>
  <c r="G29" i="123"/>
  <c r="G14" i="123" s="1"/>
  <c r="G29" i="78"/>
  <c r="G29" i="189"/>
  <c r="G14" i="189" s="1"/>
  <c r="G29" i="108"/>
  <c r="G14" i="108" s="1"/>
  <c r="G29" i="93"/>
  <c r="G14" i="93" s="1"/>
  <c r="G29" i="17"/>
  <c r="G14" i="17" s="1"/>
  <c r="F61" i="255"/>
  <c r="AD21" i="71"/>
  <c r="O24" i="71" s="1"/>
  <c r="AE21" i="71"/>
  <c r="P24" i="71" s="1"/>
  <c r="AC21" i="101"/>
  <c r="O24" i="101" s="1"/>
  <c r="AD21" i="101"/>
  <c r="P24" i="101" s="1"/>
  <c r="H19" i="73"/>
  <c r="E31" i="261" s="1"/>
  <c r="E14" i="261" s="1"/>
  <c r="H33" i="75"/>
  <c r="E96" i="262" s="1"/>
  <c r="E79" i="262" s="1"/>
  <c r="I42" i="105"/>
  <c r="I50" i="108"/>
  <c r="G40" i="255"/>
  <c r="G19" i="120"/>
  <c r="D48" i="262" s="1"/>
  <c r="G28" i="120"/>
  <c r="G34" i="123"/>
  <c r="G19" i="123" s="1"/>
  <c r="I20" i="156"/>
  <c r="F49" i="261" s="1"/>
  <c r="I34" i="158"/>
  <c r="F114" i="262" s="1"/>
  <c r="I20" i="73"/>
  <c r="F45" i="261" s="1"/>
  <c r="F22" i="261" s="1"/>
  <c r="I34" i="75"/>
  <c r="F110" i="262" s="1"/>
  <c r="F87" i="262" s="1"/>
  <c r="H115" i="255"/>
  <c r="G29" i="186"/>
  <c r="G15" i="186"/>
  <c r="I50" i="189"/>
  <c r="I42" i="186"/>
  <c r="H50" i="78"/>
  <c r="H42" i="75"/>
  <c r="H42" i="158"/>
  <c r="H50" i="161"/>
  <c r="G42" i="75"/>
  <c r="G50" i="78"/>
  <c r="G38" i="255"/>
  <c r="G20" i="158"/>
  <c r="D63" i="262" s="1"/>
  <c r="G35" i="161"/>
  <c r="G20" i="161" s="1"/>
  <c r="F14" i="172"/>
  <c r="G20" i="120"/>
  <c r="D62" i="262" s="1"/>
  <c r="G35" i="123"/>
  <c r="G20" i="123" s="1"/>
  <c r="H50" i="108"/>
  <c r="H42" i="105"/>
  <c r="H114" i="255"/>
  <c r="H19" i="184"/>
  <c r="E37" i="261" s="1"/>
  <c r="H33" i="186"/>
  <c r="E102" i="262" s="1"/>
  <c r="I20" i="118"/>
  <c r="F48" i="261" s="1"/>
  <c r="I34" i="120"/>
  <c r="F113" i="262" s="1"/>
  <c r="I43" i="172"/>
  <c r="F55" i="255"/>
  <c r="I43" i="158"/>
  <c r="H116" i="255"/>
  <c r="H113" i="255"/>
  <c r="D71" i="255"/>
  <c r="H19" i="118"/>
  <c r="E34" i="261" s="1"/>
  <c r="H33" i="120"/>
  <c r="E99" i="262" s="1"/>
  <c r="H43" i="186"/>
  <c r="Y16" i="182"/>
  <c r="K15" i="182" s="1"/>
  <c r="Z16" i="182"/>
  <c r="L15" i="182" s="1"/>
  <c r="G34" i="255"/>
  <c r="H50" i="93"/>
  <c r="H42" i="90"/>
  <c r="H43" i="90"/>
  <c r="I19" i="184"/>
  <c r="F37" i="261" s="1"/>
  <c r="I33" i="186"/>
  <c r="F102" i="262" s="1"/>
  <c r="F63" i="255"/>
  <c r="G28" i="172"/>
  <c r="G19" i="172"/>
  <c r="D50" i="262" s="1"/>
  <c r="G34" i="175"/>
  <c r="G19" i="175" s="1"/>
  <c r="G20" i="186"/>
  <c r="D65" i="262" s="1"/>
  <c r="G35" i="189"/>
  <c r="G20" i="189" s="1"/>
  <c r="H19" i="156"/>
  <c r="E35" i="261" s="1"/>
  <c r="H33" i="158"/>
  <c r="E100" i="262" s="1"/>
  <c r="H20" i="73"/>
  <c r="E45" i="261" s="1"/>
  <c r="E22" i="261" s="1"/>
  <c r="H34" i="75"/>
  <c r="E110" i="262" s="1"/>
  <c r="E87" i="262" s="1"/>
  <c r="I43" i="105"/>
  <c r="H43" i="120"/>
  <c r="H20" i="15"/>
  <c r="E57" i="262" s="1"/>
  <c r="I19" i="156"/>
  <c r="F35" i="261" s="1"/>
  <c r="I33" i="158"/>
  <c r="F100" i="262" s="1"/>
  <c r="H20" i="88"/>
  <c r="E46" i="261" s="1"/>
  <c r="H34" i="90"/>
  <c r="E111" i="262" s="1"/>
  <c r="I43" i="120"/>
  <c r="AD16" i="71"/>
  <c r="O15" i="71" s="1"/>
  <c r="AE16" i="71"/>
  <c r="P15" i="71" s="1"/>
  <c r="I50" i="93"/>
  <c r="I42" i="90"/>
  <c r="I43" i="186"/>
  <c r="H29" i="15"/>
  <c r="H15" i="15"/>
  <c r="I42" i="75"/>
  <c r="I50" i="78"/>
  <c r="G29" i="120"/>
  <c r="G15" i="120"/>
  <c r="F14" i="105"/>
  <c r="F65" i="255"/>
  <c r="F14" i="158"/>
  <c r="G119" i="255"/>
  <c r="H43" i="105"/>
  <c r="G20" i="75"/>
  <c r="D59" i="262" s="1"/>
  <c r="D26" i="262" s="1"/>
  <c r="G35" i="78"/>
  <c r="I19" i="15"/>
  <c r="F43" i="262" s="1"/>
  <c r="I34" i="17"/>
  <c r="I28" i="15"/>
  <c r="AE36" i="12"/>
  <c r="M35" i="12" s="1"/>
  <c r="AF36" i="12"/>
  <c r="N35" i="12" s="1"/>
  <c r="H34" i="186"/>
  <c r="E116" i="262" s="1"/>
  <c r="H20" i="184"/>
  <c r="E51" i="261" s="1"/>
  <c r="I19" i="170"/>
  <c r="F36" i="261" s="1"/>
  <c r="I33" i="172"/>
  <c r="F101" i="262" s="1"/>
  <c r="I50" i="161"/>
  <c r="I42" i="158"/>
  <c r="Y16" i="168"/>
  <c r="K15" i="168" s="1"/>
  <c r="Z16" i="168"/>
  <c r="L15" i="168" s="1"/>
  <c r="G28" i="186"/>
  <c r="G34" i="189"/>
  <c r="G19" i="189" s="1"/>
  <c r="G19" i="186"/>
  <c r="D51" i="262" s="1"/>
  <c r="H20" i="103"/>
  <c r="E47" i="261" s="1"/>
  <c r="H34" i="105"/>
  <c r="E112" i="262" s="1"/>
  <c r="Y21" i="182"/>
  <c r="K24" i="182" s="1"/>
  <c r="Z21" i="182"/>
  <c r="L24" i="182" s="1"/>
  <c r="G28" i="158"/>
  <c r="G34" i="161"/>
  <c r="G19" i="161" s="1"/>
  <c r="G19" i="158"/>
  <c r="D49" i="262" s="1"/>
  <c r="H20" i="118"/>
  <c r="E48" i="261" s="1"/>
  <c r="H34" i="120"/>
  <c r="E113" i="262" s="1"/>
  <c r="G29" i="90"/>
  <c r="G15" i="90"/>
  <c r="G35" i="255"/>
  <c r="AE41" i="12"/>
  <c r="M42" i="12" s="1"/>
  <c r="AF41" i="12"/>
  <c r="N42" i="12" s="1"/>
  <c r="G29" i="158"/>
  <c r="G15" i="158"/>
  <c r="G39" i="255"/>
  <c r="H42" i="120"/>
  <c r="H50" i="123"/>
  <c r="F14" i="78"/>
  <c r="F19" i="80"/>
  <c r="C71" i="259" s="1"/>
  <c r="I20" i="88"/>
  <c r="F46" i="261" s="1"/>
  <c r="I34" i="90"/>
  <c r="F111" i="262" s="1"/>
  <c r="F14" i="120"/>
  <c r="H19" i="88"/>
  <c r="E32" i="261" s="1"/>
  <c r="H33" i="90"/>
  <c r="E97" i="262" s="1"/>
  <c r="I20" i="15"/>
  <c r="F57" i="262" s="1"/>
  <c r="I35" i="17"/>
  <c r="I20" i="17" s="1"/>
  <c r="I50" i="123"/>
  <c r="I42" i="120"/>
  <c r="H112" i="255"/>
  <c r="I43" i="90"/>
  <c r="AC21" i="86"/>
  <c r="O24" i="86" s="1"/>
  <c r="AD21" i="86"/>
  <c r="P24" i="86" s="1"/>
  <c r="J43" i="15"/>
  <c r="F62" i="255"/>
  <c r="H43" i="158"/>
  <c r="H20" i="170"/>
  <c r="E50" i="261" s="1"/>
  <c r="H34" i="172"/>
  <c r="E115" i="262" s="1"/>
  <c r="AC21" i="116"/>
  <c r="O24" i="116" s="1"/>
  <c r="AD21" i="116"/>
  <c r="P24" i="116" s="1"/>
  <c r="I19" i="103"/>
  <c r="F33" i="261" s="1"/>
  <c r="I33" i="105"/>
  <c r="F98" i="262" s="1"/>
  <c r="G37" i="255"/>
  <c r="F60" i="255"/>
  <c r="H42" i="172"/>
  <c r="H50" i="175"/>
  <c r="G20" i="73"/>
  <c r="D45" i="261" s="1"/>
  <c r="D22" i="261" s="1"/>
  <c r="H96" i="255"/>
  <c r="H111" i="255"/>
  <c r="I19" i="118"/>
  <c r="F34" i="261" s="1"/>
  <c r="I33" i="120"/>
  <c r="F99" i="262" s="1"/>
  <c r="Y21" i="154"/>
  <c r="K24" i="154" s="1"/>
  <c r="Z21" i="154"/>
  <c r="L24" i="154" s="1"/>
  <c r="I20" i="170"/>
  <c r="F50" i="261" s="1"/>
  <c r="I34" i="172"/>
  <c r="F115" i="262" s="1"/>
  <c r="H19" i="103"/>
  <c r="E33" i="261" s="1"/>
  <c r="H33" i="105"/>
  <c r="E98" i="262" s="1"/>
  <c r="G20" i="105"/>
  <c r="D61" i="262" s="1"/>
  <c r="G35" i="108"/>
  <c r="G20" i="108" s="1"/>
  <c r="I19" i="88"/>
  <c r="F32" i="261" s="1"/>
  <c r="I33" i="90"/>
  <c r="F97" i="262" s="1"/>
  <c r="G29" i="105"/>
  <c r="G15" i="105"/>
  <c r="I19" i="73"/>
  <c r="F31" i="261" s="1"/>
  <c r="F14" i="261" s="1"/>
  <c r="I33" i="75"/>
  <c r="F96" i="262" s="1"/>
  <c r="F79" i="262" s="1"/>
  <c r="G28" i="75"/>
  <c r="G34" i="78"/>
  <c r="G19" i="75"/>
  <c r="D45" i="262" s="1"/>
  <c r="D14" i="262" s="1"/>
  <c r="G28" i="90"/>
  <c r="G19" i="90"/>
  <c r="D46" i="262" s="1"/>
  <c r="G34" i="93"/>
  <c r="G19" i="93" s="1"/>
  <c r="AC16" i="116"/>
  <c r="O15" i="116" s="1"/>
  <c r="AD16" i="116"/>
  <c r="P15" i="116" s="1"/>
  <c r="H19" i="170"/>
  <c r="E36" i="261" s="1"/>
  <c r="H33" i="172"/>
  <c r="E101" i="262" s="1"/>
  <c r="I20" i="103"/>
  <c r="F47" i="261" s="1"/>
  <c r="I34" i="105"/>
  <c r="F112" i="262" s="1"/>
  <c r="H43" i="172"/>
  <c r="G20" i="90"/>
  <c r="D60" i="262" s="1"/>
  <c r="G35" i="93"/>
  <c r="G20" i="93" s="1"/>
  <c r="AC16" i="101"/>
  <c r="O15" i="101" s="1"/>
  <c r="AD16" i="101"/>
  <c r="P15" i="101" s="1"/>
  <c r="G20" i="172"/>
  <c r="D64" i="262" s="1"/>
  <c r="G36" i="255"/>
  <c r="I50" i="175"/>
  <c r="I42" i="172"/>
  <c r="F14" i="90"/>
  <c r="H44" i="189"/>
  <c r="H44" i="108"/>
  <c r="H44" i="161"/>
  <c r="H44" i="93"/>
  <c r="H44" i="123"/>
  <c r="H44" i="78"/>
  <c r="H44" i="175"/>
  <c r="H44" i="17"/>
  <c r="G28" i="105"/>
  <c r="G19" i="105"/>
  <c r="D47" i="262" s="1"/>
  <c r="G34" i="108"/>
  <c r="G19" i="108" s="1"/>
  <c r="Y16" i="154"/>
  <c r="K15" i="154" s="1"/>
  <c r="Z16" i="154"/>
  <c r="L15" i="154" s="1"/>
  <c r="AC16" i="86"/>
  <c r="O15" i="86" s="1"/>
  <c r="AD16" i="86"/>
  <c r="P15" i="86" s="1"/>
  <c r="G29" i="172"/>
  <c r="G15" i="172"/>
  <c r="F14" i="191"/>
  <c r="F14" i="80"/>
  <c r="F14" i="110"/>
  <c r="F14" i="125"/>
  <c r="F14" i="177"/>
  <c r="F14" i="163"/>
  <c r="F14" i="19"/>
  <c r="Y21" i="168"/>
  <c r="K24" i="168" s="1"/>
  <c r="Z21" i="168"/>
  <c r="L24" i="168" s="1"/>
  <c r="H50" i="189"/>
  <c r="H42" i="186"/>
  <c r="H35" i="17" l="1"/>
  <c r="H20" i="17" s="1"/>
  <c r="D206" i="309"/>
  <c r="F22" i="316"/>
  <c r="E12" i="261"/>
  <c r="C31" i="309"/>
  <c r="F160" i="309"/>
  <c r="G33" i="255"/>
  <c r="G41" i="255" s="1"/>
  <c r="G73" i="255" s="1"/>
  <c r="K49" i="4"/>
  <c r="K48" i="15" s="1"/>
  <c r="K48" i="4"/>
  <c r="K47" i="15" s="1"/>
  <c r="H147" i="262" s="1"/>
  <c r="L34" i="4"/>
  <c r="L33" i="4"/>
  <c r="L49" i="4"/>
  <c r="L48" i="15" s="1"/>
  <c r="L48" i="4"/>
  <c r="L47" i="15" s="1"/>
  <c r="I147" i="262" s="1"/>
  <c r="K34" i="4"/>
  <c r="K33" i="4"/>
  <c r="D208" i="309"/>
  <c r="C222" i="309"/>
  <c r="F162" i="309"/>
  <c r="C18" i="309"/>
  <c r="C7" i="309" s="1"/>
  <c r="C9" i="309" s="1"/>
  <c r="D205" i="309"/>
  <c r="F161" i="309"/>
  <c r="F14" i="317"/>
  <c r="E14" i="317"/>
  <c r="D22" i="317"/>
  <c r="F20" i="317"/>
  <c r="D266" i="309"/>
  <c r="D238" i="309" s="1"/>
  <c r="C223" i="309"/>
  <c r="E22" i="316"/>
  <c r="H73" i="317"/>
  <c r="H57" i="317" s="1"/>
  <c r="H12" i="316"/>
  <c r="G12" i="317"/>
  <c r="D279" i="309"/>
  <c r="D239" i="309" s="1"/>
  <c r="K111" i="290"/>
  <c r="H82" i="316"/>
  <c r="K164" i="290"/>
  <c r="H98" i="316"/>
  <c r="H50" i="316"/>
  <c r="L111" i="290"/>
  <c r="I82" i="316"/>
  <c r="L93" i="290"/>
  <c r="I81" i="316"/>
  <c r="L147" i="290"/>
  <c r="I84" i="316"/>
  <c r="L74" i="290"/>
  <c r="I93" i="316"/>
  <c r="I45" i="316"/>
  <c r="I156" i="294"/>
  <c r="F330" i="309" s="1"/>
  <c r="F264" i="309"/>
  <c r="H175" i="294"/>
  <c r="E331" i="309" s="1"/>
  <c r="E265" i="309"/>
  <c r="J154" i="292"/>
  <c r="G97" i="317"/>
  <c r="G49" i="317"/>
  <c r="J78" i="292"/>
  <c r="G93" i="317"/>
  <c r="G45" i="317"/>
  <c r="I99" i="294"/>
  <c r="F327" i="309" s="1"/>
  <c r="F261" i="309"/>
  <c r="J116" i="292"/>
  <c r="G95" i="317"/>
  <c r="G47" i="317"/>
  <c r="D340" i="309"/>
  <c r="D173" i="309"/>
  <c r="E51" i="317"/>
  <c r="E19" i="317"/>
  <c r="E319" i="309"/>
  <c r="E303" i="309" s="1"/>
  <c r="I79" i="294"/>
  <c r="F339" i="309" s="1"/>
  <c r="F273" i="309"/>
  <c r="D341" i="309"/>
  <c r="D174" i="309"/>
  <c r="J97" i="292"/>
  <c r="G94" i="317"/>
  <c r="G46" i="317"/>
  <c r="K110" i="290"/>
  <c r="H95" i="316"/>
  <c r="H47" i="316"/>
  <c r="K165" i="290"/>
  <c r="H85" i="316"/>
  <c r="I12" i="316"/>
  <c r="L165" i="290"/>
  <c r="I85" i="316"/>
  <c r="K129" i="290"/>
  <c r="H83" i="316"/>
  <c r="G38" i="317"/>
  <c r="G11" i="317"/>
  <c r="C221" i="309"/>
  <c r="H11" i="316"/>
  <c r="H38" i="316"/>
  <c r="F319" i="309"/>
  <c r="F303" i="309" s="1"/>
  <c r="L146" i="290"/>
  <c r="I97" i="316"/>
  <c r="I49" i="316"/>
  <c r="L75" i="290"/>
  <c r="I80" i="316"/>
  <c r="K93" i="290"/>
  <c r="H81" i="316"/>
  <c r="E20" i="317"/>
  <c r="D332" i="309"/>
  <c r="D304" i="309" s="1"/>
  <c r="J174" i="292"/>
  <c r="G85" i="317"/>
  <c r="C345" i="309"/>
  <c r="C305" i="309" s="1"/>
  <c r="E99" i="317"/>
  <c r="E59" i="317" s="1"/>
  <c r="I80" i="294"/>
  <c r="F326" i="309" s="1"/>
  <c r="F260" i="309"/>
  <c r="H137" i="294"/>
  <c r="E329" i="309" s="1"/>
  <c r="E263" i="309"/>
  <c r="F99" i="317"/>
  <c r="F59" i="317" s="1"/>
  <c r="I136" i="294"/>
  <c r="F342" i="309" s="1"/>
  <c r="F276" i="309"/>
  <c r="C63" i="309"/>
  <c r="C25" i="311" s="1"/>
  <c r="G86" i="316"/>
  <c r="G58" i="316" s="1"/>
  <c r="D339" i="309"/>
  <c r="D172" i="309"/>
  <c r="J155" i="292"/>
  <c r="G84" i="317"/>
  <c r="L128" i="290"/>
  <c r="I96" i="316"/>
  <c r="I48" i="316"/>
  <c r="K74" i="290"/>
  <c r="H93" i="316"/>
  <c r="H45" i="316"/>
  <c r="H80" i="294"/>
  <c r="E326" i="309" s="1"/>
  <c r="E260" i="309"/>
  <c r="D344" i="309"/>
  <c r="D177" i="309"/>
  <c r="I175" i="294"/>
  <c r="F331" i="309" s="1"/>
  <c r="F265" i="309"/>
  <c r="L92" i="290"/>
  <c r="I46" i="316"/>
  <c r="I94" i="316"/>
  <c r="F163" i="309"/>
  <c r="C224" i="309"/>
  <c r="L129" i="290"/>
  <c r="I83" i="316"/>
  <c r="F164" i="309"/>
  <c r="K92" i="290"/>
  <c r="H94" i="316"/>
  <c r="H46" i="316"/>
  <c r="K147" i="290"/>
  <c r="H84" i="316"/>
  <c r="I118" i="294"/>
  <c r="F328" i="309" s="1"/>
  <c r="F262" i="309"/>
  <c r="I98" i="294"/>
  <c r="F340" i="309" s="1"/>
  <c r="F274" i="309"/>
  <c r="H174" i="294"/>
  <c r="E278" i="309"/>
  <c r="E164" i="309"/>
  <c r="C67" i="309"/>
  <c r="C23" i="309"/>
  <c r="C178" i="309"/>
  <c r="J117" i="292"/>
  <c r="G82" i="317"/>
  <c r="J136" i="292"/>
  <c r="G83" i="317"/>
  <c r="G51" i="316"/>
  <c r="G19" i="316"/>
  <c r="J98" i="292"/>
  <c r="G81" i="317"/>
  <c r="D61" i="309"/>
  <c r="H79" i="294"/>
  <c r="E273" i="309"/>
  <c r="E159" i="309"/>
  <c r="I174" i="294"/>
  <c r="F344" i="309" s="1"/>
  <c r="F278" i="309"/>
  <c r="I137" i="294"/>
  <c r="F329" i="309" s="1"/>
  <c r="F263" i="309"/>
  <c r="G20" i="316"/>
  <c r="J79" i="292"/>
  <c r="G80" i="317"/>
  <c r="I155" i="294"/>
  <c r="F343" i="309" s="1"/>
  <c r="F277" i="309"/>
  <c r="L110" i="290"/>
  <c r="I95" i="316"/>
  <c r="I47" i="316"/>
  <c r="G253" i="309"/>
  <c r="G237" i="309" s="1"/>
  <c r="L164" i="290"/>
  <c r="I98" i="316"/>
  <c r="I50" i="316"/>
  <c r="K128" i="290"/>
  <c r="H96" i="316"/>
  <c r="H48" i="316"/>
  <c r="K75" i="290"/>
  <c r="H80" i="316"/>
  <c r="F159" i="309"/>
  <c r="I38" i="316"/>
  <c r="I11" i="316"/>
  <c r="K146" i="290"/>
  <c r="H49" i="316"/>
  <c r="H97" i="316"/>
  <c r="E86" i="317"/>
  <c r="E58" i="317" s="1"/>
  <c r="I117" i="294"/>
  <c r="F341" i="309" s="1"/>
  <c r="F275" i="309"/>
  <c r="H98" i="294"/>
  <c r="E274" i="309"/>
  <c r="E160" i="309"/>
  <c r="G99" i="316"/>
  <c r="G59" i="316" s="1"/>
  <c r="J135" i="292"/>
  <c r="G96" i="317"/>
  <c r="G48" i="317"/>
  <c r="J173" i="292"/>
  <c r="G50" i="317"/>
  <c r="G98" i="317"/>
  <c r="H136" i="294"/>
  <c r="E276" i="309"/>
  <c r="E162" i="309"/>
  <c r="F86" i="317"/>
  <c r="F58" i="317" s="1"/>
  <c r="H155" i="294"/>
  <c r="E277" i="309"/>
  <c r="E163" i="309"/>
  <c r="G14" i="316"/>
  <c r="F19" i="317"/>
  <c r="F51" i="317"/>
  <c r="D342" i="309"/>
  <c r="D175" i="309"/>
  <c r="H156" i="294"/>
  <c r="E330" i="309" s="1"/>
  <c r="E264" i="309"/>
  <c r="D343" i="309"/>
  <c r="D176" i="309"/>
  <c r="C68" i="309"/>
  <c r="H99" i="294"/>
  <c r="E327" i="309" s="1"/>
  <c r="E261" i="309"/>
  <c r="H117" i="294"/>
  <c r="E275" i="309"/>
  <c r="E161" i="309"/>
  <c r="H118" i="294"/>
  <c r="E328" i="309" s="1"/>
  <c r="E262" i="309"/>
  <c r="D60" i="309"/>
  <c r="D16" i="309"/>
  <c r="D165" i="309"/>
  <c r="B12" i="281"/>
  <c r="B13" i="281" s="1"/>
  <c r="D70" i="262"/>
  <c r="D29" i="262"/>
  <c r="H34" i="17"/>
  <c r="H19" i="17" s="1"/>
  <c r="E37" i="281" s="1"/>
  <c r="E15" i="82"/>
  <c r="B83" i="259" s="1"/>
  <c r="B49" i="259" s="1"/>
  <c r="H28" i="15"/>
  <c r="H29" i="108" s="1"/>
  <c r="H14" i="108" s="1"/>
  <c r="H19" i="15"/>
  <c r="E43" i="262" s="1"/>
  <c r="B18" i="259"/>
  <c r="B63" i="259"/>
  <c r="B64" i="259" s="1"/>
  <c r="B15" i="311" s="1"/>
  <c r="C213" i="309"/>
  <c r="F14" i="179"/>
  <c r="C88" i="259" s="1"/>
  <c r="F15" i="165"/>
  <c r="C113" i="259" s="1"/>
  <c r="F14" i="165"/>
  <c r="C87" i="259" s="1"/>
  <c r="G14" i="27"/>
  <c r="D81" i="259" s="1"/>
  <c r="E138" i="262"/>
  <c r="E122" i="262" s="1"/>
  <c r="K141" i="290"/>
  <c r="K156" i="292"/>
  <c r="H251" i="309" s="1"/>
  <c r="K175" i="292"/>
  <c r="H252" i="309" s="1"/>
  <c r="K159" i="290"/>
  <c r="K127" i="290"/>
  <c r="H35" i="317" s="1"/>
  <c r="K116" i="285"/>
  <c r="E135" i="309"/>
  <c r="H97" i="294"/>
  <c r="H91" i="292"/>
  <c r="H102" i="292"/>
  <c r="J119" i="294"/>
  <c r="G315" i="309" s="1"/>
  <c r="J111" i="292"/>
  <c r="J86" i="290"/>
  <c r="J96" i="292"/>
  <c r="I93" i="294"/>
  <c r="J149" i="292"/>
  <c r="J157" i="294"/>
  <c r="G317" i="309" s="1"/>
  <c r="F134" i="309"/>
  <c r="I78" i="294"/>
  <c r="I83" i="292"/>
  <c r="I72" i="292"/>
  <c r="F137" i="309"/>
  <c r="F206" i="309" s="1"/>
  <c r="I135" i="294"/>
  <c r="I129" i="292"/>
  <c r="I140" i="292"/>
  <c r="K137" i="292"/>
  <c r="H250" i="309" s="1"/>
  <c r="K123" i="290"/>
  <c r="K99" i="292"/>
  <c r="H248" i="309" s="1"/>
  <c r="K87" i="290"/>
  <c r="K65" i="285"/>
  <c r="K73" i="290"/>
  <c r="H32" i="317" s="1"/>
  <c r="I74" i="294"/>
  <c r="K109" i="290"/>
  <c r="H34" i="317" s="1"/>
  <c r="K99" i="285"/>
  <c r="K118" i="292"/>
  <c r="H249" i="309" s="1"/>
  <c r="K105" i="290"/>
  <c r="C30" i="309"/>
  <c r="C33" i="309" s="1"/>
  <c r="C49" i="309"/>
  <c r="C24" i="311" s="1"/>
  <c r="F139" i="309"/>
  <c r="I178" i="292"/>
  <c r="I167" i="292"/>
  <c r="I173" i="294"/>
  <c r="D151" i="309"/>
  <c r="G179" i="294"/>
  <c r="G168" i="294"/>
  <c r="L133" i="285"/>
  <c r="L145" i="290"/>
  <c r="I36" i="317" s="1"/>
  <c r="K69" i="290"/>
  <c r="K80" i="292"/>
  <c r="H247" i="309" s="1"/>
  <c r="D147" i="309"/>
  <c r="G92" i="294"/>
  <c r="G103" i="294"/>
  <c r="E137" i="309"/>
  <c r="H140" i="292"/>
  <c r="H135" i="294"/>
  <c r="H129" i="292"/>
  <c r="J172" i="292"/>
  <c r="J158" i="290"/>
  <c r="C219" i="309"/>
  <c r="C53" i="309"/>
  <c r="C22" i="309"/>
  <c r="C152" i="309"/>
  <c r="I131" i="294"/>
  <c r="D150" i="309"/>
  <c r="G149" i="294"/>
  <c r="G160" i="294"/>
  <c r="L73" i="290"/>
  <c r="I32" i="317" s="1"/>
  <c r="L65" i="285"/>
  <c r="K150" i="285"/>
  <c r="K163" i="290"/>
  <c r="H37" i="317" s="1"/>
  <c r="F138" i="309"/>
  <c r="I154" i="294"/>
  <c r="I159" i="292"/>
  <c r="I148" i="292"/>
  <c r="J122" i="290"/>
  <c r="J134" i="292"/>
  <c r="D204" i="309"/>
  <c r="D47" i="309"/>
  <c r="C54" i="309"/>
  <c r="C220" i="309"/>
  <c r="J153" i="292"/>
  <c r="J140" i="290"/>
  <c r="K133" i="285"/>
  <c r="K145" i="290"/>
  <c r="H36" i="317" s="1"/>
  <c r="J176" i="294"/>
  <c r="G318" i="309" s="1"/>
  <c r="J168" i="292"/>
  <c r="D149" i="309"/>
  <c r="G141" i="294"/>
  <c r="G130" i="294"/>
  <c r="J77" i="292"/>
  <c r="J68" i="290"/>
  <c r="I112" i="294"/>
  <c r="F135" i="309"/>
  <c r="I97" i="294"/>
  <c r="I91" i="292"/>
  <c r="I102" i="292"/>
  <c r="L163" i="290"/>
  <c r="I37" i="317" s="1"/>
  <c r="L150" i="285"/>
  <c r="J20" i="4"/>
  <c r="G43" i="261" s="1"/>
  <c r="J15" i="118"/>
  <c r="J81" i="294"/>
  <c r="G313" i="309" s="1"/>
  <c r="J73" i="292"/>
  <c r="E139" i="309"/>
  <c r="H173" i="294"/>
  <c r="H178" i="292"/>
  <c r="H167" i="292"/>
  <c r="K91" i="290"/>
  <c r="H33" i="317" s="1"/>
  <c r="K82" i="285"/>
  <c r="E134" i="309"/>
  <c r="H83" i="292"/>
  <c r="H72" i="292"/>
  <c r="H78" i="294"/>
  <c r="E136" i="309"/>
  <c r="H116" i="294"/>
  <c r="H110" i="292"/>
  <c r="H121" i="292"/>
  <c r="J100" i="294"/>
  <c r="G314" i="309" s="1"/>
  <c r="J92" i="292"/>
  <c r="J104" i="290"/>
  <c r="J115" i="292"/>
  <c r="I169" i="294"/>
  <c r="D146" i="309"/>
  <c r="G84" i="294"/>
  <c r="G73" i="294"/>
  <c r="E138" i="309"/>
  <c r="H148" i="292"/>
  <c r="H159" i="292"/>
  <c r="H154" i="294"/>
  <c r="L109" i="290"/>
  <c r="I34" i="317" s="1"/>
  <c r="L99" i="285"/>
  <c r="L82" i="285"/>
  <c r="L91" i="290"/>
  <c r="I33" i="317" s="1"/>
  <c r="I150" i="294"/>
  <c r="L127" i="290"/>
  <c r="I35" i="317" s="1"/>
  <c r="L116" i="285"/>
  <c r="J138" i="294"/>
  <c r="G316" i="309" s="1"/>
  <c r="J130" i="292"/>
  <c r="D203" i="309"/>
  <c r="D46" i="309"/>
  <c r="D140" i="309"/>
  <c r="D15" i="309"/>
  <c r="F136" i="309"/>
  <c r="I116" i="294"/>
  <c r="I121" i="292"/>
  <c r="I110" i="292"/>
  <c r="D148" i="309"/>
  <c r="G122" i="294"/>
  <c r="G111" i="294"/>
  <c r="F14" i="193"/>
  <c r="C89" i="259" s="1"/>
  <c r="F15" i="193"/>
  <c r="C115" i="259" s="1"/>
  <c r="F15" i="112"/>
  <c r="C111" i="259" s="1"/>
  <c r="C17" i="281"/>
  <c r="C18" i="281"/>
  <c r="C12" i="281"/>
  <c r="C24" i="281"/>
  <c r="F16" i="82"/>
  <c r="C109" i="259" s="1"/>
  <c r="C63" i="259" s="1"/>
  <c r="C55" i="259"/>
  <c r="C110" i="259"/>
  <c r="G15" i="27"/>
  <c r="D107" i="259" s="1"/>
  <c r="F14" i="127"/>
  <c r="C86" i="259" s="1"/>
  <c r="C84" i="259"/>
  <c r="F14" i="112"/>
  <c r="C85" i="259" s="1"/>
  <c r="D37" i="262"/>
  <c r="F15" i="127"/>
  <c r="C112" i="259" s="1"/>
  <c r="C35" i="262"/>
  <c r="G20" i="163"/>
  <c r="D100" i="259" s="1"/>
  <c r="D57" i="281"/>
  <c r="G15" i="95"/>
  <c r="D97" i="259" s="1"/>
  <c r="D54" i="281"/>
  <c r="G19" i="163"/>
  <c r="D75" i="259" s="1"/>
  <c r="D43" i="281"/>
  <c r="G19" i="177"/>
  <c r="D76" i="259" s="1"/>
  <c r="D44" i="281"/>
  <c r="G20" i="125"/>
  <c r="D99" i="259" s="1"/>
  <c r="D56" i="281"/>
  <c r="C36" i="262"/>
  <c r="G20" i="110"/>
  <c r="D98" i="259" s="1"/>
  <c r="D55" i="281"/>
  <c r="H20" i="19"/>
  <c r="E94" i="259" s="1"/>
  <c r="E51" i="281"/>
  <c r="G19" i="125"/>
  <c r="D74" i="259" s="1"/>
  <c r="D42" i="281"/>
  <c r="C11" i="281"/>
  <c r="G19" i="110"/>
  <c r="D73" i="259" s="1"/>
  <c r="D41" i="281"/>
  <c r="G14" i="95"/>
  <c r="D72" i="259" s="1"/>
  <c r="D40" i="281"/>
  <c r="I20" i="19"/>
  <c r="F94" i="259" s="1"/>
  <c r="F51" i="281"/>
  <c r="G19" i="191"/>
  <c r="D77" i="259" s="1"/>
  <c r="D45" i="281"/>
  <c r="G20" i="191"/>
  <c r="D102" i="259" s="1"/>
  <c r="D59" i="281"/>
  <c r="I19" i="17"/>
  <c r="I44" i="161"/>
  <c r="I44" i="189"/>
  <c r="J15" i="170"/>
  <c r="J15" i="73"/>
  <c r="I44" i="17"/>
  <c r="I44" i="78"/>
  <c r="I44" i="93"/>
  <c r="I44" i="123"/>
  <c r="I44" i="108"/>
  <c r="J14" i="4"/>
  <c r="J50" i="17"/>
  <c r="F138" i="262"/>
  <c r="F122" i="262" s="1"/>
  <c r="G161" i="262"/>
  <c r="J34" i="15"/>
  <c r="G108" i="262" s="1"/>
  <c r="J19" i="4"/>
  <c r="G29" i="261" s="1"/>
  <c r="J14" i="103"/>
  <c r="G20" i="78"/>
  <c r="J42" i="15"/>
  <c r="J44" i="78" s="1"/>
  <c r="J14" i="170"/>
  <c r="J14" i="73"/>
  <c r="J15" i="184"/>
  <c r="C27" i="262"/>
  <c r="G130" i="262"/>
  <c r="E133" i="262"/>
  <c r="J15" i="156"/>
  <c r="J14" i="118"/>
  <c r="J14" i="156"/>
  <c r="D12" i="262"/>
  <c r="J14" i="184"/>
  <c r="K28" i="4"/>
  <c r="K43" i="4"/>
  <c r="J33" i="15"/>
  <c r="G94" i="262" s="1"/>
  <c r="J15" i="88"/>
  <c r="L28" i="4"/>
  <c r="L43" i="4"/>
  <c r="J15" i="103"/>
  <c r="J14" i="88"/>
  <c r="C73" i="262"/>
  <c r="F133" i="262"/>
  <c r="D23" i="261"/>
  <c r="D122" i="262"/>
  <c r="D141" i="262"/>
  <c r="F86" i="262"/>
  <c r="F77" i="262"/>
  <c r="F17" i="262" s="1"/>
  <c r="E77" i="262"/>
  <c r="E17" i="262" s="1"/>
  <c r="F20" i="261"/>
  <c r="D80" i="262"/>
  <c r="D30" i="262"/>
  <c r="C15" i="262"/>
  <c r="D17" i="262"/>
  <c r="D24" i="262"/>
  <c r="F12" i="261"/>
  <c r="E20" i="261"/>
  <c r="F31" i="262"/>
  <c r="E85" i="262"/>
  <c r="E86" i="262"/>
  <c r="C131" i="259"/>
  <c r="F85" i="262"/>
  <c r="E21" i="261"/>
  <c r="E31" i="262"/>
  <c r="D15" i="261"/>
  <c r="J51" i="78"/>
  <c r="G163" i="262"/>
  <c r="G140" i="262" s="1"/>
  <c r="G124" i="262" s="1"/>
  <c r="E78" i="262"/>
  <c r="J51" i="108"/>
  <c r="G165" i="262"/>
  <c r="F78" i="262"/>
  <c r="G131" i="262"/>
  <c r="F19" i="262"/>
  <c r="F72" i="262"/>
  <c r="E13" i="261"/>
  <c r="F13" i="261"/>
  <c r="D13" i="262"/>
  <c r="J51" i="93"/>
  <c r="G164" i="262"/>
  <c r="D25" i="262"/>
  <c r="J51" i="175"/>
  <c r="G168" i="262"/>
  <c r="D31" i="262"/>
  <c r="J51" i="123"/>
  <c r="G166" i="262"/>
  <c r="D124" i="262"/>
  <c r="E139" i="262"/>
  <c r="F139" i="262"/>
  <c r="F123" i="262" s="1"/>
  <c r="J51" i="161"/>
  <c r="G167" i="262"/>
  <c r="B27" i="259"/>
  <c r="B43" i="259"/>
  <c r="B9" i="311" s="1"/>
  <c r="B12" i="311" s="1"/>
  <c r="F21" i="261"/>
  <c r="J51" i="189"/>
  <c r="G169" i="262"/>
  <c r="C130" i="259"/>
  <c r="E72" i="262"/>
  <c r="E19" i="262"/>
  <c r="D18" i="262"/>
  <c r="D71" i="262"/>
  <c r="D88" i="262"/>
  <c r="E60" i="255"/>
  <c r="C128" i="259"/>
  <c r="C137" i="259"/>
  <c r="B11" i="259"/>
  <c r="B13" i="259" s="1"/>
  <c r="B127" i="259"/>
  <c r="C41" i="259"/>
  <c r="C129" i="259"/>
  <c r="E63" i="255"/>
  <c r="E61" i="255"/>
  <c r="E64" i="255"/>
  <c r="C40" i="259"/>
  <c r="C133" i="259"/>
  <c r="D125" i="259"/>
  <c r="E66" i="255"/>
  <c r="E65" i="255"/>
  <c r="E59" i="255"/>
  <c r="G62" i="255"/>
  <c r="G51" i="255"/>
  <c r="D67" i="255"/>
  <c r="G14" i="75"/>
  <c r="G64" i="255"/>
  <c r="G66" i="255"/>
  <c r="G14" i="186"/>
  <c r="G19" i="78"/>
  <c r="G52" i="255"/>
  <c r="G14" i="158"/>
  <c r="G63" i="255"/>
  <c r="E56" i="255"/>
  <c r="G61" i="255"/>
  <c r="G65" i="255"/>
  <c r="E72" i="255"/>
  <c r="G48" i="255"/>
  <c r="G54" i="255"/>
  <c r="G60" i="255"/>
  <c r="F67" i="255"/>
  <c r="F74" i="255"/>
  <c r="F56" i="255"/>
  <c r="F73" i="255"/>
  <c r="D79" i="255"/>
  <c r="F78" i="255"/>
  <c r="H119" i="255"/>
  <c r="F75" i="255"/>
  <c r="J19" i="156"/>
  <c r="G35" i="261" s="1"/>
  <c r="J33" i="158"/>
  <c r="G100" i="262" s="1"/>
  <c r="H29" i="186"/>
  <c r="H15" i="186"/>
  <c r="I20" i="105"/>
  <c r="F61" i="262" s="1"/>
  <c r="I35" i="108"/>
  <c r="I20" i="108" s="1"/>
  <c r="J42" i="105"/>
  <c r="J50" i="108"/>
  <c r="K25" i="168"/>
  <c r="H27" i="255"/>
  <c r="H15" i="255"/>
  <c r="K16" i="154"/>
  <c r="G14" i="105"/>
  <c r="H13" i="255"/>
  <c r="O16" i="101"/>
  <c r="H14" i="255"/>
  <c r="O16" i="116"/>
  <c r="J29" i="15"/>
  <c r="J15" i="15"/>
  <c r="E77" i="255"/>
  <c r="H15" i="120"/>
  <c r="H29" i="120"/>
  <c r="J43" i="105"/>
  <c r="I28" i="120"/>
  <c r="I19" i="120"/>
  <c r="F48" i="262" s="1"/>
  <c r="I34" i="123"/>
  <c r="I19" i="123" s="1"/>
  <c r="I28" i="105"/>
  <c r="I19" i="105"/>
  <c r="F47" i="262" s="1"/>
  <c r="I34" i="108"/>
  <c r="I19" i="108" s="1"/>
  <c r="H20" i="172"/>
  <c r="E64" i="262" s="1"/>
  <c r="I23" i="255"/>
  <c r="P25" i="86"/>
  <c r="H28" i="90"/>
  <c r="H19" i="90"/>
  <c r="E46" i="262" s="1"/>
  <c r="H34" i="93"/>
  <c r="H19" i="93" s="1"/>
  <c r="I16" i="255"/>
  <c r="L16" i="168"/>
  <c r="I10" i="255"/>
  <c r="I14" i="15"/>
  <c r="I11" i="255"/>
  <c r="P16" i="71"/>
  <c r="J19" i="170"/>
  <c r="G36" i="261" s="1"/>
  <c r="J33" i="172"/>
  <c r="G101" i="262" s="1"/>
  <c r="I19" i="186"/>
  <c r="F51" i="262" s="1"/>
  <c r="I28" i="186"/>
  <c r="I34" i="189"/>
  <c r="I19" i="189" s="1"/>
  <c r="E73" i="255"/>
  <c r="G49" i="255"/>
  <c r="I17" i="255"/>
  <c r="L16" i="182"/>
  <c r="H29" i="105"/>
  <c r="H15" i="105"/>
  <c r="H28" i="186"/>
  <c r="H19" i="186"/>
  <c r="E51" i="262" s="1"/>
  <c r="H34" i="189"/>
  <c r="H19" i="189" s="1"/>
  <c r="E75" i="255"/>
  <c r="H28" i="75"/>
  <c r="H34" i="78"/>
  <c r="H19" i="78" s="1"/>
  <c r="E39" i="281" s="1"/>
  <c r="E19" i="281" s="1"/>
  <c r="H19" i="75"/>
  <c r="E45" i="262" s="1"/>
  <c r="E14" i="262" s="1"/>
  <c r="I22" i="255"/>
  <c r="P25" i="71"/>
  <c r="H20" i="158"/>
  <c r="E63" i="262" s="1"/>
  <c r="H35" i="161"/>
  <c r="H20" i="161" s="1"/>
  <c r="G14" i="90"/>
  <c r="J19" i="184"/>
  <c r="G37" i="261" s="1"/>
  <c r="J33" i="186"/>
  <c r="G102" i="262" s="1"/>
  <c r="I27" i="255"/>
  <c r="L25" i="168"/>
  <c r="I15" i="255"/>
  <c r="L16" i="154"/>
  <c r="I29" i="120"/>
  <c r="I15" i="120"/>
  <c r="I13" i="255"/>
  <c r="P16" i="101"/>
  <c r="J20" i="156"/>
  <c r="G49" i="261" s="1"/>
  <c r="J34" i="158"/>
  <c r="G114" i="262" s="1"/>
  <c r="I28" i="75"/>
  <c r="I19" i="75"/>
  <c r="F45" i="262" s="1"/>
  <c r="F14" i="262" s="1"/>
  <c r="I34" i="78"/>
  <c r="I19" i="78" s="1"/>
  <c r="F39" i="281" s="1"/>
  <c r="F19" i="281" s="1"/>
  <c r="E76" i="255"/>
  <c r="I12" i="255"/>
  <c r="P16" i="86"/>
  <c r="E71" i="255"/>
  <c r="H28" i="172"/>
  <c r="H34" i="175"/>
  <c r="H19" i="175" s="1"/>
  <c r="H19" i="172"/>
  <c r="E50" i="262" s="1"/>
  <c r="J20" i="184"/>
  <c r="G51" i="261" s="1"/>
  <c r="J34" i="186"/>
  <c r="G116" i="262" s="1"/>
  <c r="H28" i="105"/>
  <c r="H19" i="105"/>
  <c r="E47" i="262" s="1"/>
  <c r="H34" i="108"/>
  <c r="H19" i="108" s="1"/>
  <c r="H23" i="255"/>
  <c r="O25" i="86"/>
  <c r="I20" i="90"/>
  <c r="F60" i="262" s="1"/>
  <c r="I35" i="93"/>
  <c r="I20" i="93" s="1"/>
  <c r="G50" i="255"/>
  <c r="J19" i="73"/>
  <c r="G31" i="261" s="1"/>
  <c r="G14" i="261" s="1"/>
  <c r="J33" i="75"/>
  <c r="G96" i="262" s="1"/>
  <c r="G79" i="262" s="1"/>
  <c r="I28" i="255"/>
  <c r="L25" i="182"/>
  <c r="H16" i="255"/>
  <c r="K16" i="168"/>
  <c r="I28" i="172"/>
  <c r="I19" i="172"/>
  <c r="F50" i="262" s="1"/>
  <c r="I34" i="175"/>
  <c r="I19" i="175" s="1"/>
  <c r="H20" i="186"/>
  <c r="E65" i="262" s="1"/>
  <c r="H35" i="189"/>
  <c r="H20" i="189" s="1"/>
  <c r="H10" i="255"/>
  <c r="F77" i="255"/>
  <c r="J19" i="118"/>
  <c r="G34" i="261" s="1"/>
  <c r="J33" i="120"/>
  <c r="G99" i="262" s="1"/>
  <c r="H11" i="255"/>
  <c r="O16" i="71"/>
  <c r="J43" i="90"/>
  <c r="H20" i="75"/>
  <c r="E59" i="262" s="1"/>
  <c r="E26" i="262" s="1"/>
  <c r="H35" i="78"/>
  <c r="H20" i="78" s="1"/>
  <c r="J19" i="88"/>
  <c r="G32" i="261" s="1"/>
  <c r="J33" i="90"/>
  <c r="G97" i="262" s="1"/>
  <c r="H17" i="255"/>
  <c r="K16" i="182"/>
  <c r="F71" i="255"/>
  <c r="I29" i="172"/>
  <c r="I15" i="172"/>
  <c r="J19" i="103"/>
  <c r="G33" i="261" s="1"/>
  <c r="J33" i="105"/>
  <c r="G98" i="262" s="1"/>
  <c r="I29" i="105"/>
  <c r="I15" i="105"/>
  <c r="H15" i="90"/>
  <c r="H29" i="90"/>
  <c r="G55" i="255"/>
  <c r="O25" i="71"/>
  <c r="H22" i="255"/>
  <c r="J50" i="175"/>
  <c r="J42" i="172"/>
  <c r="I20" i="186"/>
  <c r="F65" i="262" s="1"/>
  <c r="I35" i="189"/>
  <c r="I20" i="189" s="1"/>
  <c r="J43" i="186"/>
  <c r="I20" i="172"/>
  <c r="F64" i="262" s="1"/>
  <c r="I26" i="255"/>
  <c r="L25" i="154"/>
  <c r="I25" i="255"/>
  <c r="P25" i="116"/>
  <c r="I21" i="255"/>
  <c r="J20" i="73"/>
  <c r="G45" i="261" s="1"/>
  <c r="G22" i="261" s="1"/>
  <c r="J34" i="75"/>
  <c r="G110" i="262" s="1"/>
  <c r="G87" i="262" s="1"/>
  <c r="K25" i="182"/>
  <c r="H28" i="255"/>
  <c r="I29" i="189"/>
  <c r="I29" i="161"/>
  <c r="I29" i="78"/>
  <c r="I29" i="123"/>
  <c r="I29" i="93"/>
  <c r="I29" i="108"/>
  <c r="I29" i="175"/>
  <c r="I14" i="175" s="1"/>
  <c r="I29" i="17"/>
  <c r="J20" i="118"/>
  <c r="G48" i="261" s="1"/>
  <c r="J34" i="120"/>
  <c r="G113" i="262" s="1"/>
  <c r="J42" i="90"/>
  <c r="J50" i="93"/>
  <c r="J20" i="170"/>
  <c r="G50" i="261" s="1"/>
  <c r="J34" i="172"/>
  <c r="G115" i="262" s="1"/>
  <c r="I15" i="186"/>
  <c r="I29" i="186"/>
  <c r="H28" i="120"/>
  <c r="H19" i="120"/>
  <c r="E48" i="262" s="1"/>
  <c r="H34" i="123"/>
  <c r="H19" i="123" s="1"/>
  <c r="J42" i="158"/>
  <c r="J50" i="161"/>
  <c r="J20" i="103"/>
  <c r="G47" i="261" s="1"/>
  <c r="J34" i="105"/>
  <c r="G112" i="262" s="1"/>
  <c r="J43" i="120"/>
  <c r="I24" i="255"/>
  <c r="P25" i="101"/>
  <c r="H29" i="158"/>
  <c r="H15" i="158"/>
  <c r="J43" i="172"/>
  <c r="F72" i="255"/>
  <c r="H12" i="255"/>
  <c r="O16" i="86"/>
  <c r="J50" i="78"/>
  <c r="J42" i="75"/>
  <c r="I28" i="90"/>
  <c r="I19" i="90"/>
  <c r="I34" i="93"/>
  <c r="I19" i="93" s="1"/>
  <c r="P16" i="116"/>
  <c r="I14" i="255"/>
  <c r="J50" i="189"/>
  <c r="J42" i="186"/>
  <c r="H26" i="255"/>
  <c r="K25" i="154"/>
  <c r="H25" i="255"/>
  <c r="O25" i="116"/>
  <c r="E78" i="255"/>
  <c r="I15" i="158"/>
  <c r="I29" i="158"/>
  <c r="F15" i="82"/>
  <c r="C42" i="259"/>
  <c r="C26" i="259" s="1"/>
  <c r="H21" i="255"/>
  <c r="H20" i="120"/>
  <c r="E62" i="262" s="1"/>
  <c r="H35" i="123"/>
  <c r="H20" i="123" s="1"/>
  <c r="H20" i="105"/>
  <c r="E61" i="262" s="1"/>
  <c r="H35" i="108"/>
  <c r="H20" i="108" s="1"/>
  <c r="H15" i="172"/>
  <c r="H29" i="172"/>
  <c r="H20" i="90"/>
  <c r="E60" i="262" s="1"/>
  <c r="H35" i="93"/>
  <c r="H20" i="93" s="1"/>
  <c r="I28" i="158"/>
  <c r="I19" i="158"/>
  <c r="F49" i="262" s="1"/>
  <c r="I34" i="161"/>
  <c r="I19" i="161" s="1"/>
  <c r="H34" i="161"/>
  <c r="H19" i="161" s="1"/>
  <c r="H28" i="158"/>
  <c r="H19" i="158"/>
  <c r="E49" i="262" s="1"/>
  <c r="J20" i="88"/>
  <c r="G46" i="261" s="1"/>
  <c r="J34" i="90"/>
  <c r="G111" i="262" s="1"/>
  <c r="G14" i="172"/>
  <c r="J43" i="158"/>
  <c r="I20" i="120"/>
  <c r="F62" i="262" s="1"/>
  <c r="I35" i="123"/>
  <c r="I20" i="123" s="1"/>
  <c r="I20" i="75"/>
  <c r="F59" i="262" s="1"/>
  <c r="F26" i="262" s="1"/>
  <c r="I35" i="78"/>
  <c r="I20" i="78" s="1"/>
  <c r="I20" i="158"/>
  <c r="F63" i="262" s="1"/>
  <c r="I35" i="161"/>
  <c r="I20" i="161" s="1"/>
  <c r="I29" i="90"/>
  <c r="I15" i="90"/>
  <c r="G14" i="120"/>
  <c r="J42" i="120"/>
  <c r="J50" i="123"/>
  <c r="H24" i="255"/>
  <c r="O25" i="101"/>
  <c r="G14" i="191"/>
  <c r="G14" i="110"/>
  <c r="G14" i="80"/>
  <c r="G14" i="177"/>
  <c r="G14" i="125"/>
  <c r="G14" i="163"/>
  <c r="G14" i="19"/>
  <c r="C27" i="311" l="1"/>
  <c r="D63" i="309"/>
  <c r="D25" i="311" s="1"/>
  <c r="G162" i="309"/>
  <c r="H29" i="78"/>
  <c r="F205" i="309"/>
  <c r="H14" i="15"/>
  <c r="H29" i="189"/>
  <c r="H14" i="189" s="1"/>
  <c r="F174" i="309"/>
  <c r="D223" i="309"/>
  <c r="D221" i="309"/>
  <c r="D224" i="309"/>
  <c r="F61" i="309"/>
  <c r="E207" i="309"/>
  <c r="E46" i="309"/>
  <c r="I14" i="108"/>
  <c r="H19" i="19"/>
  <c r="E69" i="259" s="1"/>
  <c r="E125" i="259" s="1"/>
  <c r="F172" i="309"/>
  <c r="F176" i="309"/>
  <c r="E208" i="309"/>
  <c r="C25" i="309"/>
  <c r="C8" i="309" s="1"/>
  <c r="F60" i="309"/>
  <c r="D18" i="309"/>
  <c r="D7" i="309" s="1"/>
  <c r="D9" i="309" s="1"/>
  <c r="G160" i="309"/>
  <c r="G163" i="309"/>
  <c r="E206" i="309"/>
  <c r="H14" i="316"/>
  <c r="D222" i="309"/>
  <c r="G22" i="316"/>
  <c r="F22" i="317"/>
  <c r="C70" i="309"/>
  <c r="C30" i="311" s="1"/>
  <c r="H253" i="309"/>
  <c r="H237" i="309" s="1"/>
  <c r="G161" i="309"/>
  <c r="F177" i="309"/>
  <c r="F173" i="309"/>
  <c r="H12" i="317"/>
  <c r="C38" i="309"/>
  <c r="F207" i="309"/>
  <c r="F208" i="309"/>
  <c r="F165" i="309"/>
  <c r="I14" i="316"/>
  <c r="F332" i="309"/>
  <c r="F304" i="309" s="1"/>
  <c r="D31" i="309"/>
  <c r="G14" i="317"/>
  <c r="J174" i="294"/>
  <c r="G344" i="309" s="1"/>
  <c r="G278" i="309"/>
  <c r="L173" i="292"/>
  <c r="I98" i="317"/>
  <c r="I50" i="317"/>
  <c r="J80" i="294"/>
  <c r="G326" i="309" s="1"/>
  <c r="G260" i="309"/>
  <c r="F279" i="309"/>
  <c r="F239" i="309" s="1"/>
  <c r="E339" i="309"/>
  <c r="E172" i="309"/>
  <c r="K97" i="292"/>
  <c r="H94" i="317"/>
  <c r="H46" i="317"/>
  <c r="L97" i="292"/>
  <c r="I94" i="317"/>
  <c r="I46" i="317"/>
  <c r="H99" i="316"/>
  <c r="H59" i="316" s="1"/>
  <c r="L135" i="292"/>
  <c r="I96" i="317"/>
  <c r="I48" i="317"/>
  <c r="D345" i="309"/>
  <c r="D305" i="309" s="1"/>
  <c r="L174" i="292"/>
  <c r="I85" i="317"/>
  <c r="G19" i="317"/>
  <c r="G51" i="317"/>
  <c r="L78" i="292"/>
  <c r="I93" i="317"/>
  <c r="I45" i="317"/>
  <c r="L98" i="292"/>
  <c r="I81" i="317"/>
  <c r="I12" i="317"/>
  <c r="G164" i="309"/>
  <c r="E343" i="309"/>
  <c r="E176" i="309"/>
  <c r="E342" i="309"/>
  <c r="E175" i="309"/>
  <c r="E61" i="309"/>
  <c r="K154" i="292"/>
  <c r="H97" i="317"/>
  <c r="H49" i="317"/>
  <c r="H86" i="316"/>
  <c r="H58" i="316" s="1"/>
  <c r="K135" i="292"/>
  <c r="H96" i="317"/>
  <c r="H48" i="317"/>
  <c r="F345" i="309"/>
  <c r="F305" i="309" s="1"/>
  <c r="J118" i="294"/>
  <c r="G328" i="309" s="1"/>
  <c r="G262" i="309"/>
  <c r="K155" i="292"/>
  <c r="H84" i="317"/>
  <c r="F266" i="309"/>
  <c r="F238" i="309" s="1"/>
  <c r="E266" i="309"/>
  <c r="E238" i="309" s="1"/>
  <c r="K78" i="292"/>
  <c r="H93" i="317"/>
  <c r="H45" i="317"/>
  <c r="J175" i="294"/>
  <c r="G331" i="309" s="1"/>
  <c r="G265" i="309"/>
  <c r="K98" i="292"/>
  <c r="H81" i="317"/>
  <c r="J98" i="294"/>
  <c r="G340" i="309" s="1"/>
  <c r="G274" i="309"/>
  <c r="D68" i="309"/>
  <c r="J117" i="294"/>
  <c r="G341" i="309" s="1"/>
  <c r="G275" i="309"/>
  <c r="G99" i="317"/>
  <c r="G59" i="317" s="1"/>
  <c r="J155" i="294"/>
  <c r="G343" i="309" s="1"/>
  <c r="G277" i="309"/>
  <c r="K173" i="292"/>
  <c r="H98" i="317"/>
  <c r="H50" i="317"/>
  <c r="L116" i="292"/>
  <c r="I95" i="317"/>
  <c r="I47" i="317"/>
  <c r="F16" i="309"/>
  <c r="E341" i="309"/>
  <c r="E174" i="309"/>
  <c r="K79" i="292"/>
  <c r="H80" i="317"/>
  <c r="E16" i="309"/>
  <c r="E165" i="309"/>
  <c r="E60" i="309"/>
  <c r="H20" i="316"/>
  <c r="E332" i="309"/>
  <c r="E304" i="309" s="1"/>
  <c r="J156" i="294"/>
  <c r="G330" i="309" s="1"/>
  <c r="G264" i="309"/>
  <c r="I86" i="316"/>
  <c r="I58" i="316" s="1"/>
  <c r="L154" i="292"/>
  <c r="I97" i="317"/>
  <c r="I49" i="317"/>
  <c r="K136" i="292"/>
  <c r="H83" i="317"/>
  <c r="K116" i="292"/>
  <c r="H47" i="317"/>
  <c r="H95" i="317"/>
  <c r="J79" i="294"/>
  <c r="G339" i="309" s="1"/>
  <c r="G273" i="309"/>
  <c r="I19" i="316"/>
  <c r="I51" i="316"/>
  <c r="L155" i="292"/>
  <c r="I84" i="317"/>
  <c r="L117" i="292"/>
  <c r="I82" i="317"/>
  <c r="E205" i="309"/>
  <c r="G319" i="309"/>
  <c r="G303" i="309" s="1"/>
  <c r="G159" i="309"/>
  <c r="I11" i="317"/>
  <c r="I38" i="317"/>
  <c r="F175" i="309"/>
  <c r="H11" i="317"/>
  <c r="H14" i="317" s="1"/>
  <c r="H38" i="317"/>
  <c r="J136" i="294"/>
  <c r="G342" i="309" s="1"/>
  <c r="G276" i="309"/>
  <c r="E340" i="309"/>
  <c r="E173" i="309"/>
  <c r="G86" i="317"/>
  <c r="G58" i="317" s="1"/>
  <c r="E279" i="309"/>
  <c r="E239" i="309" s="1"/>
  <c r="J99" i="294"/>
  <c r="G327" i="309" s="1"/>
  <c r="G261" i="309"/>
  <c r="J137" i="294"/>
  <c r="G329" i="309" s="1"/>
  <c r="G263" i="309"/>
  <c r="E344" i="309"/>
  <c r="E177" i="309"/>
  <c r="L136" i="292"/>
  <c r="I83" i="317"/>
  <c r="I20" i="316"/>
  <c r="H51" i="316"/>
  <c r="H19" i="316"/>
  <c r="D67" i="309"/>
  <c r="D23" i="309"/>
  <c r="D178" i="309"/>
  <c r="L79" i="292"/>
  <c r="I80" i="317"/>
  <c r="K174" i="292"/>
  <c r="H85" i="317"/>
  <c r="G20" i="317"/>
  <c r="E22" i="317"/>
  <c r="I99" i="316"/>
  <c r="I59" i="316" s="1"/>
  <c r="K117" i="292"/>
  <c r="H82" i="317"/>
  <c r="C11" i="309"/>
  <c r="C10" i="309"/>
  <c r="D17" i="281"/>
  <c r="D73" i="262"/>
  <c r="H29" i="17"/>
  <c r="H14" i="17" s="1"/>
  <c r="H14" i="177" s="1"/>
  <c r="H29" i="123"/>
  <c r="H14" i="123" s="1"/>
  <c r="H29" i="93"/>
  <c r="H14" i="93" s="1"/>
  <c r="H29" i="175"/>
  <c r="H14" i="175" s="1"/>
  <c r="H29" i="161"/>
  <c r="H14" i="161" s="1"/>
  <c r="G15" i="193"/>
  <c r="D115" i="259" s="1"/>
  <c r="E141" i="262"/>
  <c r="C143" i="259"/>
  <c r="J35" i="17"/>
  <c r="J20" i="17" s="1"/>
  <c r="G51" i="281" s="1"/>
  <c r="I14" i="161"/>
  <c r="G15" i="127"/>
  <c r="D112" i="259" s="1"/>
  <c r="G15" i="112"/>
  <c r="D111" i="259" s="1"/>
  <c r="H15" i="27"/>
  <c r="E107" i="259" s="1"/>
  <c r="D213" i="309"/>
  <c r="H14" i="27"/>
  <c r="E81" i="259" s="1"/>
  <c r="C229" i="309"/>
  <c r="C25" i="259"/>
  <c r="G14" i="127"/>
  <c r="D86" i="259" s="1"/>
  <c r="F148" i="309"/>
  <c r="I111" i="294"/>
  <c r="I122" i="294"/>
  <c r="L115" i="292"/>
  <c r="L104" i="290"/>
  <c r="L140" i="290"/>
  <c r="L153" i="292"/>
  <c r="F146" i="309"/>
  <c r="I73" i="294"/>
  <c r="I84" i="294"/>
  <c r="K115" i="292"/>
  <c r="K104" i="290"/>
  <c r="D36" i="262"/>
  <c r="E150" i="309"/>
  <c r="H149" i="294"/>
  <c r="H160" i="294"/>
  <c r="E148" i="309"/>
  <c r="H122" i="294"/>
  <c r="H111" i="294"/>
  <c r="J169" i="294"/>
  <c r="F150" i="309"/>
  <c r="I160" i="294"/>
  <c r="I149" i="294"/>
  <c r="G139" i="309"/>
  <c r="J167" i="292"/>
  <c r="J178" i="292"/>
  <c r="J173" i="294"/>
  <c r="K68" i="290"/>
  <c r="K77" i="292"/>
  <c r="F203" i="309"/>
  <c r="F46" i="309"/>
  <c r="F15" i="309"/>
  <c r="F140" i="309"/>
  <c r="J150" i="294"/>
  <c r="J112" i="294"/>
  <c r="E146" i="309"/>
  <c r="H84" i="294"/>
  <c r="H73" i="294"/>
  <c r="L172" i="292"/>
  <c r="L158" i="290"/>
  <c r="K153" i="292"/>
  <c r="K140" i="290"/>
  <c r="K172" i="292"/>
  <c r="K158" i="290"/>
  <c r="C62" i="259"/>
  <c r="D49" i="309"/>
  <c r="D24" i="311" s="1"/>
  <c r="D27" i="311" s="1"/>
  <c r="D30" i="309"/>
  <c r="K100" i="294"/>
  <c r="H314" i="309" s="1"/>
  <c r="K92" i="292"/>
  <c r="F151" i="309"/>
  <c r="I168" i="294"/>
  <c r="I179" i="294"/>
  <c r="E203" i="309"/>
  <c r="E15" i="309"/>
  <c r="E140" i="309"/>
  <c r="G138" i="309"/>
  <c r="J159" i="292"/>
  <c r="J148" i="292"/>
  <c r="J154" i="294"/>
  <c r="L77" i="292"/>
  <c r="L68" i="290"/>
  <c r="E147" i="309"/>
  <c r="H92" i="294"/>
  <c r="H103" i="294"/>
  <c r="J74" i="294"/>
  <c r="G14" i="165"/>
  <c r="D87" i="259" s="1"/>
  <c r="C145" i="259"/>
  <c r="J131" i="294"/>
  <c r="D219" i="309"/>
  <c r="D53" i="309"/>
  <c r="D22" i="309"/>
  <c r="D152" i="309"/>
  <c r="F147" i="309"/>
  <c r="I103" i="294"/>
  <c r="I92" i="294"/>
  <c r="E149" i="309"/>
  <c r="E222" i="309" s="1"/>
  <c r="H130" i="294"/>
  <c r="H141" i="294"/>
  <c r="E204" i="309"/>
  <c r="E47" i="309"/>
  <c r="K96" i="292"/>
  <c r="K86" i="290"/>
  <c r="F204" i="309"/>
  <c r="F47" i="309"/>
  <c r="K138" i="294"/>
  <c r="H316" i="309" s="1"/>
  <c r="K130" i="292"/>
  <c r="C37" i="309"/>
  <c r="C56" i="309"/>
  <c r="C29" i="311" s="1"/>
  <c r="K134" i="292"/>
  <c r="K122" i="290"/>
  <c r="L134" i="292"/>
  <c r="L122" i="290"/>
  <c r="G136" i="309"/>
  <c r="J110" i="292"/>
  <c r="J121" i="292"/>
  <c r="J116" i="294"/>
  <c r="E151" i="309"/>
  <c r="H179" i="294"/>
  <c r="H168" i="294"/>
  <c r="G137" i="309"/>
  <c r="G206" i="309" s="1"/>
  <c r="J129" i="292"/>
  <c r="J140" i="292"/>
  <c r="J135" i="294"/>
  <c r="F149" i="309"/>
  <c r="I141" i="294"/>
  <c r="I130" i="294"/>
  <c r="K176" i="294"/>
  <c r="H318" i="309" s="1"/>
  <c r="K168" i="292"/>
  <c r="G134" i="309"/>
  <c r="J78" i="294"/>
  <c r="J83" i="292"/>
  <c r="J72" i="292"/>
  <c r="D220" i="309"/>
  <c r="D54" i="309"/>
  <c r="K119" i="294"/>
  <c r="H315" i="309" s="1"/>
  <c r="K111" i="292"/>
  <c r="G135" i="309"/>
  <c r="J97" i="294"/>
  <c r="J91" i="292"/>
  <c r="J102" i="292"/>
  <c r="K149" i="292"/>
  <c r="K157" i="294"/>
  <c r="H317" i="309" s="1"/>
  <c r="K73" i="292"/>
  <c r="K81" i="294"/>
  <c r="H313" i="309" s="1"/>
  <c r="L86" i="290"/>
  <c r="L96" i="292"/>
  <c r="J93" i="294"/>
  <c r="J34" i="17"/>
  <c r="J19" i="17" s="1"/>
  <c r="D24" i="281"/>
  <c r="D55" i="259"/>
  <c r="G15" i="165"/>
  <c r="D113" i="259" s="1"/>
  <c r="J20" i="15"/>
  <c r="G57" i="262" s="1"/>
  <c r="I15" i="27"/>
  <c r="F107" i="259" s="1"/>
  <c r="C142" i="259"/>
  <c r="G14" i="112"/>
  <c r="D85" i="259" s="1"/>
  <c r="C140" i="259"/>
  <c r="D18" i="281"/>
  <c r="G14" i="179"/>
  <c r="D88" i="259" s="1"/>
  <c r="G14" i="193"/>
  <c r="D89" i="259" s="1"/>
  <c r="G14" i="97"/>
  <c r="D84" i="259" s="1"/>
  <c r="G15" i="97"/>
  <c r="D110" i="259" s="1"/>
  <c r="I20" i="125"/>
  <c r="F99" i="259" s="1"/>
  <c r="F56" i="281"/>
  <c r="H15" i="95"/>
  <c r="E97" i="259" s="1"/>
  <c r="E54" i="281"/>
  <c r="I19" i="163"/>
  <c r="F75" i="259" s="1"/>
  <c r="F43" i="281"/>
  <c r="H20" i="110"/>
  <c r="E98" i="259" s="1"/>
  <c r="E55" i="281"/>
  <c r="H20" i="191"/>
  <c r="E102" i="259" s="1"/>
  <c r="E59" i="281"/>
  <c r="I15" i="95"/>
  <c r="F97" i="259" s="1"/>
  <c r="F54" i="281"/>
  <c r="H19" i="177"/>
  <c r="E76" i="259" s="1"/>
  <c r="E44" i="281"/>
  <c r="F37" i="262"/>
  <c r="I19" i="191"/>
  <c r="F77" i="259" s="1"/>
  <c r="F45" i="281"/>
  <c r="D11" i="281"/>
  <c r="H19" i="163"/>
  <c r="E75" i="259" s="1"/>
  <c r="E43" i="281"/>
  <c r="H19" i="125"/>
  <c r="E74" i="259" s="1"/>
  <c r="E42" i="281"/>
  <c r="I20" i="80"/>
  <c r="F96" i="259" s="1"/>
  <c r="F56" i="259" s="1"/>
  <c r="F53" i="281"/>
  <c r="I14" i="95"/>
  <c r="F72" i="259" s="1"/>
  <c r="F40" i="281"/>
  <c r="H19" i="110"/>
  <c r="E73" i="259" s="1"/>
  <c r="E41" i="281"/>
  <c r="H14" i="95"/>
  <c r="E72" i="259" s="1"/>
  <c r="E40" i="281"/>
  <c r="E17" i="281" s="1"/>
  <c r="H20" i="125"/>
  <c r="E99" i="259" s="1"/>
  <c r="E56" i="281"/>
  <c r="I20" i="163"/>
  <c r="F100" i="259" s="1"/>
  <c r="F57" i="281"/>
  <c r="I19" i="177"/>
  <c r="F76" i="259" s="1"/>
  <c r="F44" i="281"/>
  <c r="I19" i="125"/>
  <c r="F74" i="259" s="1"/>
  <c r="F42" i="281"/>
  <c r="I20" i="110"/>
  <c r="F98" i="259" s="1"/>
  <c r="F55" i="281"/>
  <c r="G20" i="80"/>
  <c r="D96" i="259" s="1"/>
  <c r="D56" i="259" s="1"/>
  <c r="D53" i="281"/>
  <c r="D25" i="281" s="1"/>
  <c r="I20" i="191"/>
  <c r="F102" i="259" s="1"/>
  <c r="F59" i="281"/>
  <c r="H20" i="80"/>
  <c r="E96" i="259" s="1"/>
  <c r="E56" i="259" s="1"/>
  <c r="E53" i="281"/>
  <c r="H20" i="163"/>
  <c r="E100" i="259" s="1"/>
  <c r="E57" i="281"/>
  <c r="E37" i="262"/>
  <c r="H19" i="191"/>
  <c r="E77" i="259" s="1"/>
  <c r="E45" i="281"/>
  <c r="I19" i="110"/>
  <c r="F73" i="259" s="1"/>
  <c r="F41" i="281"/>
  <c r="G19" i="80"/>
  <c r="D71" i="259" s="1"/>
  <c r="D42" i="259" s="1"/>
  <c r="D39" i="281"/>
  <c r="D19" i="281" s="1"/>
  <c r="D35" i="262"/>
  <c r="I19" i="19"/>
  <c r="F37" i="281"/>
  <c r="I14" i="93"/>
  <c r="I14" i="189"/>
  <c r="J44" i="123"/>
  <c r="G31" i="262"/>
  <c r="J44" i="93"/>
  <c r="I14" i="17"/>
  <c r="I14" i="177" s="1"/>
  <c r="I14" i="123"/>
  <c r="F29" i="262"/>
  <c r="J44" i="161"/>
  <c r="J44" i="108"/>
  <c r="J44" i="17"/>
  <c r="J44" i="189"/>
  <c r="J44" i="175"/>
  <c r="D15" i="262"/>
  <c r="L28" i="118"/>
  <c r="L29" i="118"/>
  <c r="L34" i="118"/>
  <c r="L33" i="118"/>
  <c r="K44" i="118"/>
  <c r="K43" i="118"/>
  <c r="K49" i="118"/>
  <c r="K48" i="120" s="1"/>
  <c r="K48" i="118"/>
  <c r="K47" i="120" s="1"/>
  <c r="H152" i="262" s="1"/>
  <c r="K44" i="184"/>
  <c r="K43" i="184"/>
  <c r="K48" i="184"/>
  <c r="K47" i="186" s="1"/>
  <c r="H155" i="262" s="1"/>
  <c r="K49" i="184"/>
  <c r="K48" i="186" s="1"/>
  <c r="L44" i="156"/>
  <c r="L49" i="156"/>
  <c r="L48" i="158" s="1"/>
  <c r="L43" i="156"/>
  <c r="L48" i="156"/>
  <c r="L47" i="158" s="1"/>
  <c r="I153" i="262" s="1"/>
  <c r="J28" i="15"/>
  <c r="J29" i="93" s="1"/>
  <c r="K28" i="170"/>
  <c r="K29" i="170"/>
  <c r="K34" i="170"/>
  <c r="K33" i="170"/>
  <c r="L44" i="170"/>
  <c r="L43" i="170"/>
  <c r="L49" i="170"/>
  <c r="L48" i="172" s="1"/>
  <c r="L48" i="170"/>
  <c r="L47" i="172" s="1"/>
  <c r="I154" i="262" s="1"/>
  <c r="L28" i="73"/>
  <c r="L34" i="73"/>
  <c r="L29" i="73"/>
  <c r="L33" i="73"/>
  <c r="L28" i="170"/>
  <c r="L29" i="170"/>
  <c r="L34" i="170"/>
  <c r="L33" i="170"/>
  <c r="K28" i="118"/>
  <c r="K29" i="118"/>
  <c r="K33" i="118"/>
  <c r="K34" i="118"/>
  <c r="K44" i="170"/>
  <c r="K43" i="170"/>
  <c r="K49" i="170"/>
  <c r="K48" i="172" s="1"/>
  <c r="K48" i="170"/>
  <c r="K47" i="172" s="1"/>
  <c r="H154" i="262" s="1"/>
  <c r="L43" i="103"/>
  <c r="L44" i="103"/>
  <c r="L48" i="103"/>
  <c r="L47" i="105" s="1"/>
  <c r="I151" i="262" s="1"/>
  <c r="L49" i="103"/>
  <c r="L48" i="105" s="1"/>
  <c r="K43" i="88"/>
  <c r="K48" i="88"/>
  <c r="K47" i="90" s="1"/>
  <c r="H150" i="262" s="1"/>
  <c r="K44" i="88"/>
  <c r="K49" i="88"/>
  <c r="K48" i="90" s="1"/>
  <c r="L43" i="73"/>
  <c r="L44" i="73"/>
  <c r="L49" i="73"/>
  <c r="L48" i="75" s="1"/>
  <c r="L48" i="73"/>
  <c r="L47" i="75" s="1"/>
  <c r="I149" i="262" s="1"/>
  <c r="I132" i="262" s="1"/>
  <c r="L29" i="184"/>
  <c r="L34" i="184"/>
  <c r="L33" i="184"/>
  <c r="L28" i="184"/>
  <c r="K44" i="103"/>
  <c r="K43" i="103"/>
  <c r="K48" i="103"/>
  <c r="K47" i="105" s="1"/>
  <c r="H151" i="262" s="1"/>
  <c r="K49" i="103"/>
  <c r="K48" i="105" s="1"/>
  <c r="K28" i="88"/>
  <c r="K33" i="88"/>
  <c r="K29" i="88"/>
  <c r="K34" i="88"/>
  <c r="K43" i="73"/>
  <c r="K44" i="73"/>
  <c r="K48" i="73"/>
  <c r="K47" i="75" s="1"/>
  <c r="H149" i="262" s="1"/>
  <c r="H132" i="262" s="1"/>
  <c r="K49" i="73"/>
  <c r="K48" i="75" s="1"/>
  <c r="J19" i="15"/>
  <c r="G43" i="262" s="1"/>
  <c r="K29" i="184"/>
  <c r="K28" i="184"/>
  <c r="K33" i="184"/>
  <c r="K34" i="184"/>
  <c r="K29" i="73"/>
  <c r="K28" i="73"/>
  <c r="K33" i="73"/>
  <c r="K34" i="73"/>
  <c r="L44" i="88"/>
  <c r="L43" i="88"/>
  <c r="L49" i="88"/>
  <c r="L48" i="90" s="1"/>
  <c r="L48" i="88"/>
  <c r="L47" i="90" s="1"/>
  <c r="I150" i="262" s="1"/>
  <c r="K28" i="156"/>
  <c r="K34" i="156"/>
  <c r="K33" i="156"/>
  <c r="K29" i="156"/>
  <c r="E24" i="262"/>
  <c r="K43" i="156"/>
  <c r="K49" i="156"/>
  <c r="K48" i="158" s="1"/>
  <c r="K48" i="156"/>
  <c r="K47" i="158" s="1"/>
  <c r="H153" i="262" s="1"/>
  <c r="K44" i="156"/>
  <c r="L43" i="118"/>
  <c r="L44" i="118"/>
  <c r="L49" i="118"/>
  <c r="L48" i="120" s="1"/>
  <c r="L48" i="118"/>
  <c r="L47" i="120" s="1"/>
  <c r="I152" i="262" s="1"/>
  <c r="L48" i="184"/>
  <c r="L47" i="186" s="1"/>
  <c r="I155" i="262" s="1"/>
  <c r="L43" i="184"/>
  <c r="L44" i="184"/>
  <c r="L49" i="184"/>
  <c r="L48" i="186" s="1"/>
  <c r="L28" i="88"/>
  <c r="L33" i="88"/>
  <c r="L34" i="88"/>
  <c r="L29" i="88"/>
  <c r="L28" i="103"/>
  <c r="L29" i="103"/>
  <c r="L34" i="103"/>
  <c r="L33" i="103"/>
  <c r="L28" i="156"/>
  <c r="L29" i="156"/>
  <c r="L15" i="156" s="1"/>
  <c r="L34" i="156"/>
  <c r="L33" i="156"/>
  <c r="K29" i="103"/>
  <c r="K28" i="103"/>
  <c r="K33" i="103"/>
  <c r="K34" i="103"/>
  <c r="E70" i="262"/>
  <c r="F125" i="262"/>
  <c r="G12" i="261"/>
  <c r="D125" i="262"/>
  <c r="G20" i="261"/>
  <c r="D27" i="262"/>
  <c r="F23" i="261"/>
  <c r="E80" i="262"/>
  <c r="G85" i="262"/>
  <c r="E25" i="262"/>
  <c r="G21" i="261"/>
  <c r="G13" i="261"/>
  <c r="G77" i="262"/>
  <c r="E15" i="261"/>
  <c r="G138" i="262"/>
  <c r="G122" i="262" s="1"/>
  <c r="F70" i="262"/>
  <c r="E88" i="262"/>
  <c r="F24" i="262"/>
  <c r="F88" i="262"/>
  <c r="E23" i="261"/>
  <c r="E29" i="262"/>
  <c r="F141" i="262"/>
  <c r="E12" i="262"/>
  <c r="G86" i="262"/>
  <c r="G78" i="262"/>
  <c r="G18" i="262" s="1"/>
  <c r="F15" i="261"/>
  <c r="L51" i="17"/>
  <c r="I161" i="262"/>
  <c r="F13" i="262"/>
  <c r="F25" i="262"/>
  <c r="E123" i="262"/>
  <c r="E125" i="262" s="1"/>
  <c r="F71" i="262"/>
  <c r="F18" i="262"/>
  <c r="F30" i="262"/>
  <c r="K51" i="17"/>
  <c r="H161" i="262"/>
  <c r="E13" i="262"/>
  <c r="C43" i="259"/>
  <c r="C9" i="311" s="1"/>
  <c r="G139" i="262"/>
  <c r="I14" i="90"/>
  <c r="F46" i="262"/>
  <c r="F12" i="262" s="1"/>
  <c r="B33" i="259"/>
  <c r="B34" i="259" s="1"/>
  <c r="B50" i="259"/>
  <c r="B14" i="311" s="1"/>
  <c r="B17" i="311" s="1"/>
  <c r="G133" i="262"/>
  <c r="G19" i="262"/>
  <c r="G72" i="262"/>
  <c r="E18" i="262"/>
  <c r="E71" i="262"/>
  <c r="E30" i="262"/>
  <c r="F80" i="262"/>
  <c r="D133" i="259"/>
  <c r="C141" i="259"/>
  <c r="C48" i="259"/>
  <c r="D137" i="259"/>
  <c r="C47" i="259"/>
  <c r="D40" i="259"/>
  <c r="C11" i="259"/>
  <c r="C127" i="259"/>
  <c r="B17" i="259"/>
  <c r="B19" i="259" s="1"/>
  <c r="B139" i="259"/>
  <c r="G14" i="78"/>
  <c r="D41" i="259"/>
  <c r="D131" i="259"/>
  <c r="E67" i="255"/>
  <c r="D130" i="259"/>
  <c r="D129" i="259"/>
  <c r="D128" i="259"/>
  <c r="C83" i="259"/>
  <c r="C49" i="259" s="1"/>
  <c r="C33" i="259" s="1"/>
  <c r="G67" i="255"/>
  <c r="G56" i="255"/>
  <c r="G72" i="255"/>
  <c r="H14" i="172"/>
  <c r="H14" i="158"/>
  <c r="I14" i="158"/>
  <c r="J29" i="105"/>
  <c r="J15" i="105"/>
  <c r="J28" i="105"/>
  <c r="J34" i="108"/>
  <c r="J19" i="108" s="1"/>
  <c r="J19" i="105"/>
  <c r="G47" i="262" s="1"/>
  <c r="H34" i="255"/>
  <c r="H18" i="255"/>
  <c r="H49" i="255" s="1"/>
  <c r="H33" i="255"/>
  <c r="J28" i="75"/>
  <c r="J19" i="75"/>
  <c r="G45" i="262" s="1"/>
  <c r="G14" i="262" s="1"/>
  <c r="J34" i="78"/>
  <c r="J19" i="78" s="1"/>
  <c r="G39" i="281" s="1"/>
  <c r="G19" i="281" s="1"/>
  <c r="J15" i="120"/>
  <c r="J29" i="120"/>
  <c r="K43" i="15"/>
  <c r="G71" i="255"/>
  <c r="I37" i="255"/>
  <c r="H35" i="255"/>
  <c r="H14" i="120"/>
  <c r="J29" i="90"/>
  <c r="J15" i="90"/>
  <c r="J20" i="120"/>
  <c r="G62" i="262" s="1"/>
  <c r="J35" i="123"/>
  <c r="J20" i="123" s="1"/>
  <c r="L50" i="17"/>
  <c r="L42" i="15"/>
  <c r="I29" i="255"/>
  <c r="I59" i="255" s="1"/>
  <c r="F79" i="255"/>
  <c r="K20" i="4"/>
  <c r="H43" i="261" s="1"/>
  <c r="K34" i="15"/>
  <c r="H108" i="262" s="1"/>
  <c r="K14" i="4"/>
  <c r="H39" i="255"/>
  <c r="J20" i="186"/>
  <c r="G65" i="262" s="1"/>
  <c r="J35" i="189"/>
  <c r="J20" i="189" s="1"/>
  <c r="I35" i="255"/>
  <c r="I14" i="78"/>
  <c r="I19" i="80"/>
  <c r="F71" i="259" s="1"/>
  <c r="G78" i="255"/>
  <c r="H14" i="186"/>
  <c r="H14" i="90"/>
  <c r="J15" i="158"/>
  <c r="J29" i="158"/>
  <c r="J20" i="90"/>
  <c r="G60" i="262" s="1"/>
  <c r="J35" i="93"/>
  <c r="J20" i="93" s="1"/>
  <c r="K50" i="17"/>
  <c r="K42" i="15"/>
  <c r="J20" i="105"/>
  <c r="G61" i="262" s="1"/>
  <c r="J35" i="108"/>
  <c r="J20" i="108" s="1"/>
  <c r="G76" i="255"/>
  <c r="J34" i="123"/>
  <c r="J19" i="123" s="1"/>
  <c r="J28" i="120"/>
  <c r="J19" i="120"/>
  <c r="G48" i="262" s="1"/>
  <c r="K19" i="4"/>
  <c r="H29" i="261" s="1"/>
  <c r="K33" i="15"/>
  <c r="H94" i="262" s="1"/>
  <c r="I14" i="172"/>
  <c r="G74" i="255"/>
  <c r="I14" i="75"/>
  <c r="H14" i="75"/>
  <c r="I39" i="255"/>
  <c r="G75" i="255"/>
  <c r="L43" i="15"/>
  <c r="H29" i="255"/>
  <c r="H62" i="255" s="1"/>
  <c r="J20" i="172"/>
  <c r="G64" i="262" s="1"/>
  <c r="J20" i="75"/>
  <c r="G59" i="262" s="1"/>
  <c r="G26" i="262" s="1"/>
  <c r="J35" i="78"/>
  <c r="J20" i="78" s="1"/>
  <c r="H40" i="255"/>
  <c r="J28" i="90"/>
  <c r="J34" i="93"/>
  <c r="J19" i="93" s="1"/>
  <c r="J19" i="90"/>
  <c r="G46" i="262" s="1"/>
  <c r="J15" i="172"/>
  <c r="J29" i="172"/>
  <c r="G77" i="255"/>
  <c r="H14" i="105"/>
  <c r="E79" i="255"/>
  <c r="J15" i="186"/>
  <c r="J29" i="186"/>
  <c r="I36" i="255"/>
  <c r="J19" i="186"/>
  <c r="J28" i="186"/>
  <c r="J34" i="189"/>
  <c r="J19" i="189" s="1"/>
  <c r="H19" i="80"/>
  <c r="E71" i="259" s="1"/>
  <c r="H14" i="78"/>
  <c r="I40" i="255"/>
  <c r="J28" i="172"/>
  <c r="J19" i="172"/>
  <c r="G50" i="262" s="1"/>
  <c r="J34" i="175"/>
  <c r="J19" i="175" s="1"/>
  <c r="L19" i="4"/>
  <c r="I29" i="261" s="1"/>
  <c r="L33" i="15"/>
  <c r="I94" i="262" s="1"/>
  <c r="I18" i="255"/>
  <c r="I54" i="255" s="1"/>
  <c r="I33" i="255"/>
  <c r="H38" i="255"/>
  <c r="J28" i="158"/>
  <c r="J19" i="158"/>
  <c r="G49" i="262" s="1"/>
  <c r="J34" i="161"/>
  <c r="J19" i="161" s="1"/>
  <c r="J20" i="158"/>
  <c r="G63" i="262" s="1"/>
  <c r="J35" i="161"/>
  <c r="J20" i="161" s="1"/>
  <c r="I38" i="255"/>
  <c r="I14" i="186"/>
  <c r="I34" i="255"/>
  <c r="L20" i="4"/>
  <c r="I43" i="261" s="1"/>
  <c r="L34" i="15"/>
  <c r="I108" i="262" s="1"/>
  <c r="L14" i="4"/>
  <c r="I14" i="105"/>
  <c r="I14" i="120"/>
  <c r="H37" i="255"/>
  <c r="H36" i="255"/>
  <c r="E223" i="309" l="1"/>
  <c r="F221" i="309"/>
  <c r="H162" i="309"/>
  <c r="F67" i="309"/>
  <c r="F31" i="309"/>
  <c r="H161" i="309"/>
  <c r="F63" i="309"/>
  <c r="F25" i="311" s="1"/>
  <c r="F23" i="309"/>
  <c r="F68" i="309"/>
  <c r="F223" i="309"/>
  <c r="E221" i="309"/>
  <c r="I14" i="317"/>
  <c r="H160" i="309"/>
  <c r="G60" i="309"/>
  <c r="F222" i="309"/>
  <c r="D33" i="309"/>
  <c r="C32" i="311"/>
  <c r="G165" i="309"/>
  <c r="C40" i="309"/>
  <c r="E224" i="309"/>
  <c r="G205" i="309"/>
  <c r="G177" i="309"/>
  <c r="G207" i="309"/>
  <c r="G176" i="309"/>
  <c r="F178" i="309"/>
  <c r="D25" i="309"/>
  <c r="D8" i="309" s="1"/>
  <c r="F224" i="309"/>
  <c r="E18" i="309"/>
  <c r="E7" i="309" s="1"/>
  <c r="E9" i="309" s="1"/>
  <c r="F18" i="309"/>
  <c r="F7" i="309" s="1"/>
  <c r="F9" i="309" s="1"/>
  <c r="D38" i="309"/>
  <c r="E31" i="309"/>
  <c r="H22" i="316"/>
  <c r="E63" i="309"/>
  <c r="E25" i="311" s="1"/>
  <c r="G61" i="309"/>
  <c r="D70" i="309"/>
  <c r="D30" i="311" s="1"/>
  <c r="G175" i="309"/>
  <c r="G172" i="309"/>
  <c r="G174" i="309"/>
  <c r="G22" i="317"/>
  <c r="K175" i="294"/>
  <c r="H331" i="309" s="1"/>
  <c r="H265" i="309"/>
  <c r="L118" i="294"/>
  <c r="I328" i="309" s="1"/>
  <c r="I262" i="309"/>
  <c r="K79" i="294"/>
  <c r="H339" i="309" s="1"/>
  <c r="H273" i="309"/>
  <c r="I20" i="317"/>
  <c r="G173" i="309"/>
  <c r="H319" i="309"/>
  <c r="H303" i="309" s="1"/>
  <c r="G16" i="309"/>
  <c r="I86" i="317"/>
  <c r="I58" i="317" s="1"/>
  <c r="G279" i="309"/>
  <c r="G239" i="309" s="1"/>
  <c r="K117" i="294"/>
  <c r="H341" i="309" s="1"/>
  <c r="H275" i="309"/>
  <c r="K174" i="294"/>
  <c r="H344" i="309" s="1"/>
  <c r="H278" i="309"/>
  <c r="I99" i="317"/>
  <c r="I59" i="317" s="1"/>
  <c r="K98" i="294"/>
  <c r="H340" i="309" s="1"/>
  <c r="H274" i="309"/>
  <c r="G266" i="309"/>
  <c r="G238" i="309" s="1"/>
  <c r="I278" i="309"/>
  <c r="I164" i="309"/>
  <c r="L174" i="294"/>
  <c r="I22" i="316"/>
  <c r="K80" i="294"/>
  <c r="H326" i="309" s="1"/>
  <c r="H260" i="309"/>
  <c r="K156" i="294"/>
  <c r="H330" i="309" s="1"/>
  <c r="H264" i="309"/>
  <c r="I51" i="317"/>
  <c r="I19" i="317"/>
  <c r="H163" i="309"/>
  <c r="H164" i="309"/>
  <c r="L80" i="294"/>
  <c r="I326" i="309" s="1"/>
  <c r="I260" i="309"/>
  <c r="L137" i="294"/>
  <c r="I329" i="309" s="1"/>
  <c r="I263" i="309"/>
  <c r="L156" i="294"/>
  <c r="I330" i="309" s="1"/>
  <c r="I264" i="309"/>
  <c r="G345" i="309"/>
  <c r="G305" i="309" s="1"/>
  <c r="I277" i="309"/>
  <c r="I163" i="309"/>
  <c r="L155" i="294"/>
  <c r="I275" i="309"/>
  <c r="I161" i="309"/>
  <c r="L117" i="294"/>
  <c r="H19" i="317"/>
  <c r="H51" i="317"/>
  <c r="K136" i="294"/>
  <c r="H342" i="309" s="1"/>
  <c r="H276" i="309"/>
  <c r="K155" i="294"/>
  <c r="H343" i="309" s="1"/>
  <c r="H277" i="309"/>
  <c r="I273" i="309"/>
  <c r="L79" i="294"/>
  <c r="I159" i="309"/>
  <c r="L175" i="294"/>
  <c r="I331" i="309" s="1"/>
  <c r="I265" i="309"/>
  <c r="I276" i="309"/>
  <c r="I162" i="309"/>
  <c r="L136" i="294"/>
  <c r="I274" i="309"/>
  <c r="L98" i="294"/>
  <c r="I160" i="309"/>
  <c r="E23" i="309"/>
  <c r="E67" i="309"/>
  <c r="E178" i="309"/>
  <c r="G332" i="309"/>
  <c r="G304" i="309" s="1"/>
  <c r="H159" i="309"/>
  <c r="G208" i="309"/>
  <c r="K118" i="294"/>
  <c r="H328" i="309" s="1"/>
  <c r="H262" i="309"/>
  <c r="E68" i="309"/>
  <c r="K137" i="294"/>
  <c r="H329" i="309" s="1"/>
  <c r="H263" i="309"/>
  <c r="H86" i="317"/>
  <c r="H58" i="317" s="1"/>
  <c r="K99" i="294"/>
  <c r="H327" i="309" s="1"/>
  <c r="H261" i="309"/>
  <c r="H99" i="317"/>
  <c r="H59" i="317" s="1"/>
  <c r="L99" i="294"/>
  <c r="I327" i="309" s="1"/>
  <c r="I261" i="309"/>
  <c r="H20" i="317"/>
  <c r="E345" i="309"/>
  <c r="E305" i="309" s="1"/>
  <c r="D11" i="309"/>
  <c r="D10" i="309"/>
  <c r="K15" i="88"/>
  <c r="H14" i="110"/>
  <c r="H14" i="125"/>
  <c r="J20" i="19"/>
  <c r="G94" i="259" s="1"/>
  <c r="H14" i="191"/>
  <c r="H14" i="80"/>
  <c r="D145" i="259"/>
  <c r="D62" i="259"/>
  <c r="K14" i="88"/>
  <c r="I16" i="82"/>
  <c r="F109" i="259" s="1"/>
  <c r="F63" i="259" s="1"/>
  <c r="H14" i="19"/>
  <c r="H14" i="163"/>
  <c r="I14" i="127"/>
  <c r="F86" i="259" s="1"/>
  <c r="I14" i="112"/>
  <c r="F85" i="259" s="1"/>
  <c r="D25" i="259"/>
  <c r="D142" i="259"/>
  <c r="G16" i="82"/>
  <c r="D109" i="259" s="1"/>
  <c r="D63" i="259" s="1"/>
  <c r="H14" i="112"/>
  <c r="E85" i="259" s="1"/>
  <c r="D229" i="309"/>
  <c r="H16" i="82"/>
  <c r="E109" i="259" s="1"/>
  <c r="E63" i="259" s="1"/>
  <c r="H15" i="127"/>
  <c r="E112" i="259" s="1"/>
  <c r="E213" i="309"/>
  <c r="F213" i="309"/>
  <c r="H139" i="309"/>
  <c r="K178" i="292"/>
  <c r="K173" i="294"/>
  <c r="K167" i="292"/>
  <c r="H134" i="309"/>
  <c r="K83" i="292"/>
  <c r="K72" i="292"/>
  <c r="K78" i="294"/>
  <c r="E220" i="309"/>
  <c r="E54" i="309"/>
  <c r="F30" i="309"/>
  <c r="F49" i="309"/>
  <c r="F24" i="311" s="1"/>
  <c r="I135" i="309"/>
  <c r="L102" i="292"/>
  <c r="L91" i="292"/>
  <c r="L97" i="294"/>
  <c r="H138" i="309"/>
  <c r="K154" i="294"/>
  <c r="K159" i="292"/>
  <c r="K148" i="292"/>
  <c r="G151" i="309"/>
  <c r="G224" i="309" s="1"/>
  <c r="J168" i="294"/>
  <c r="J179" i="294"/>
  <c r="H136" i="309"/>
  <c r="K116" i="294"/>
  <c r="K121" i="292"/>
  <c r="K110" i="292"/>
  <c r="K74" i="294"/>
  <c r="F54" i="309"/>
  <c r="F220" i="309"/>
  <c r="I139" i="309"/>
  <c r="L167" i="292"/>
  <c r="L178" i="292"/>
  <c r="L173" i="294"/>
  <c r="H14" i="165"/>
  <c r="E87" i="259" s="1"/>
  <c r="G146" i="309"/>
  <c r="J84" i="294"/>
  <c r="J73" i="294"/>
  <c r="K131" i="294"/>
  <c r="K112" i="294"/>
  <c r="G203" i="309"/>
  <c r="G46" i="309"/>
  <c r="G15" i="309"/>
  <c r="G140" i="309"/>
  <c r="G148" i="309"/>
  <c r="G221" i="309" s="1"/>
  <c r="J111" i="294"/>
  <c r="J122" i="294"/>
  <c r="I134" i="309"/>
  <c r="L72" i="292"/>
  <c r="L83" i="292"/>
  <c r="L78" i="294"/>
  <c r="F219" i="309"/>
  <c r="F53" i="309"/>
  <c r="F22" i="309"/>
  <c r="F152" i="309"/>
  <c r="K150" i="294"/>
  <c r="D56" i="309"/>
  <c r="D29" i="311" s="1"/>
  <c r="D37" i="309"/>
  <c r="G150" i="309"/>
  <c r="J160" i="294"/>
  <c r="J149" i="294"/>
  <c r="E219" i="309"/>
  <c r="E53" i="309"/>
  <c r="E22" i="309"/>
  <c r="E152" i="309"/>
  <c r="I138" i="309"/>
  <c r="L148" i="292"/>
  <c r="L159" i="292"/>
  <c r="L154" i="294"/>
  <c r="H137" i="309"/>
  <c r="H206" i="309" s="1"/>
  <c r="K140" i="292"/>
  <c r="K129" i="292"/>
  <c r="K135" i="294"/>
  <c r="K169" i="294"/>
  <c r="K93" i="294"/>
  <c r="G149" i="309"/>
  <c r="J130" i="294"/>
  <c r="J141" i="294"/>
  <c r="I136" i="309"/>
  <c r="L110" i="292"/>
  <c r="L121" i="292"/>
  <c r="L116" i="294"/>
  <c r="I137" i="309"/>
  <c r="L129" i="292"/>
  <c r="L140" i="292"/>
  <c r="L135" i="294"/>
  <c r="H135" i="309"/>
  <c r="K91" i="292"/>
  <c r="K102" i="292"/>
  <c r="K97" i="294"/>
  <c r="G147" i="309"/>
  <c r="J103" i="294"/>
  <c r="J92" i="294"/>
  <c r="I15" i="165"/>
  <c r="F113" i="259" s="1"/>
  <c r="C32" i="259"/>
  <c r="G204" i="309"/>
  <c r="G47" i="309"/>
  <c r="G31" i="309" s="1"/>
  <c r="E30" i="309"/>
  <c r="E49" i="309"/>
  <c r="E24" i="311" s="1"/>
  <c r="D143" i="259"/>
  <c r="F17" i="281"/>
  <c r="E12" i="281"/>
  <c r="E25" i="281"/>
  <c r="E18" i="281"/>
  <c r="F12" i="281"/>
  <c r="F25" i="281"/>
  <c r="E24" i="281"/>
  <c r="I15" i="127"/>
  <c r="F112" i="259" s="1"/>
  <c r="F18" i="281"/>
  <c r="H14" i="179"/>
  <c r="E88" i="259" s="1"/>
  <c r="F24" i="281"/>
  <c r="L15" i="88"/>
  <c r="G15" i="82"/>
  <c r="D83" i="259" s="1"/>
  <c r="D49" i="259" s="1"/>
  <c r="D140" i="259"/>
  <c r="H15" i="165"/>
  <c r="E113" i="259" s="1"/>
  <c r="H15" i="193"/>
  <c r="E115" i="259" s="1"/>
  <c r="I14" i="179"/>
  <c r="F88" i="259" s="1"/>
  <c r="I14" i="165"/>
  <c r="F87" i="259" s="1"/>
  <c r="F11" i="281"/>
  <c r="E11" i="281"/>
  <c r="E55" i="259"/>
  <c r="I14" i="193"/>
  <c r="F89" i="259" s="1"/>
  <c r="E35" i="262"/>
  <c r="D26" i="259"/>
  <c r="F55" i="259"/>
  <c r="J14" i="95"/>
  <c r="G72" i="259" s="1"/>
  <c r="G40" i="281"/>
  <c r="J19" i="163"/>
  <c r="G75" i="259" s="1"/>
  <c r="G43" i="281"/>
  <c r="H15" i="112"/>
  <c r="E111" i="259" s="1"/>
  <c r="J20" i="191"/>
  <c r="G102" i="259" s="1"/>
  <c r="G59" i="281"/>
  <c r="J20" i="125"/>
  <c r="G99" i="259" s="1"/>
  <c r="G56" i="281"/>
  <c r="F69" i="259"/>
  <c r="F125" i="259" s="1"/>
  <c r="I14" i="27"/>
  <c r="F81" i="259" s="1"/>
  <c r="F137" i="259" s="1"/>
  <c r="I15" i="112"/>
  <c r="F111" i="259" s="1"/>
  <c r="J20" i="110"/>
  <c r="G98" i="259" s="1"/>
  <c r="G55" i="281"/>
  <c r="J15" i="95"/>
  <c r="G97" i="259" s="1"/>
  <c r="G54" i="281"/>
  <c r="H14" i="127"/>
  <c r="E86" i="259" s="1"/>
  <c r="E36" i="262"/>
  <c r="F36" i="262"/>
  <c r="J19" i="19"/>
  <c r="G37" i="281"/>
  <c r="H14" i="193"/>
  <c r="E89" i="259" s="1"/>
  <c r="J19" i="191"/>
  <c r="G77" i="259" s="1"/>
  <c r="G45" i="281"/>
  <c r="I15" i="193"/>
  <c r="F115" i="259" s="1"/>
  <c r="G37" i="262"/>
  <c r="I14" i="97"/>
  <c r="F84" i="259" s="1"/>
  <c r="F35" i="262"/>
  <c r="H14" i="97"/>
  <c r="E84" i="259" s="1"/>
  <c r="J20" i="163"/>
  <c r="G100" i="259" s="1"/>
  <c r="G57" i="281"/>
  <c r="J19" i="177"/>
  <c r="G76" i="259" s="1"/>
  <c r="G44" i="281"/>
  <c r="J20" i="80"/>
  <c r="G96" i="259" s="1"/>
  <c r="G56" i="259" s="1"/>
  <c r="G53" i="281"/>
  <c r="J19" i="125"/>
  <c r="G74" i="259" s="1"/>
  <c r="G42" i="281"/>
  <c r="I15" i="97"/>
  <c r="F110" i="259" s="1"/>
  <c r="J19" i="110"/>
  <c r="G73" i="259" s="1"/>
  <c r="G41" i="281"/>
  <c r="H15" i="97"/>
  <c r="E110" i="259" s="1"/>
  <c r="D12" i="281"/>
  <c r="J14" i="93"/>
  <c r="I14" i="191"/>
  <c r="I14" i="110"/>
  <c r="I14" i="125"/>
  <c r="I14" i="163"/>
  <c r="I14" i="80"/>
  <c r="I14" i="19"/>
  <c r="L14" i="88"/>
  <c r="K14" i="103"/>
  <c r="L15" i="103"/>
  <c r="L14" i="156"/>
  <c r="J29" i="189"/>
  <c r="J14" i="189" s="1"/>
  <c r="J29" i="108"/>
  <c r="J14" i="108" s="1"/>
  <c r="G70" i="262"/>
  <c r="H51" i="255"/>
  <c r="K15" i="103"/>
  <c r="L14" i="103"/>
  <c r="K14" i="73"/>
  <c r="K14" i="184"/>
  <c r="L15" i="73"/>
  <c r="J14" i="15"/>
  <c r="L15" i="170"/>
  <c r="K15" i="170"/>
  <c r="J29" i="175"/>
  <c r="J14" i="175" s="1"/>
  <c r="J29" i="123"/>
  <c r="J14" i="123" s="1"/>
  <c r="H50" i="255"/>
  <c r="E73" i="262"/>
  <c r="K15" i="184"/>
  <c r="K15" i="118"/>
  <c r="J29" i="17"/>
  <c r="J14" i="17" s="1"/>
  <c r="J14" i="110" s="1"/>
  <c r="J29" i="78"/>
  <c r="J29" i="161"/>
  <c r="J14" i="161" s="1"/>
  <c r="G23" i="261"/>
  <c r="K14" i="156"/>
  <c r="K15" i="73"/>
  <c r="E27" i="262"/>
  <c r="K15" i="156"/>
  <c r="L15" i="184"/>
  <c r="L14" i="170"/>
  <c r="L14" i="73"/>
  <c r="K14" i="170"/>
  <c r="K14" i="118"/>
  <c r="L15" i="118"/>
  <c r="L14" i="184"/>
  <c r="L14" i="118"/>
  <c r="F133" i="259"/>
  <c r="G15" i="261"/>
  <c r="G29" i="262"/>
  <c r="F15" i="262"/>
  <c r="G30" i="262"/>
  <c r="F128" i="259"/>
  <c r="H54" i="255"/>
  <c r="G88" i="262"/>
  <c r="H52" i="255"/>
  <c r="E128" i="259"/>
  <c r="G141" i="262"/>
  <c r="F73" i="262"/>
  <c r="G71" i="262"/>
  <c r="G17" i="262"/>
  <c r="G80" i="262"/>
  <c r="E15" i="262"/>
  <c r="F27" i="262"/>
  <c r="G24" i="262"/>
  <c r="I130" i="262"/>
  <c r="G12" i="262"/>
  <c r="H130" i="262"/>
  <c r="G123" i="262"/>
  <c r="G125" i="262" s="1"/>
  <c r="L51" i="189"/>
  <c r="I169" i="262"/>
  <c r="I131" i="262"/>
  <c r="L51" i="93"/>
  <c r="I164" i="262"/>
  <c r="J14" i="186"/>
  <c r="G51" i="262"/>
  <c r="G13" i="262" s="1"/>
  <c r="K51" i="78"/>
  <c r="H163" i="262"/>
  <c r="H140" i="262" s="1"/>
  <c r="H124" i="262" s="1"/>
  <c r="L51" i="123"/>
  <c r="I166" i="262"/>
  <c r="K51" i="161"/>
  <c r="H167" i="262"/>
  <c r="K51" i="93"/>
  <c r="H164" i="262"/>
  <c r="D43" i="259"/>
  <c r="D9" i="311" s="1"/>
  <c r="K51" i="123"/>
  <c r="H166" i="262"/>
  <c r="K51" i="108"/>
  <c r="H165" i="262"/>
  <c r="K51" i="189"/>
  <c r="H169" i="262"/>
  <c r="L51" i="108"/>
  <c r="I165" i="262"/>
  <c r="K51" i="175"/>
  <c r="H168" i="262"/>
  <c r="L51" i="175"/>
  <c r="I168" i="262"/>
  <c r="H131" i="262"/>
  <c r="C50" i="259"/>
  <c r="C14" i="311" s="1"/>
  <c r="L51" i="78"/>
  <c r="I163" i="262"/>
  <c r="I140" i="262" s="1"/>
  <c r="I124" i="262" s="1"/>
  <c r="L51" i="161"/>
  <c r="I167" i="262"/>
  <c r="G25" i="262"/>
  <c r="D141" i="259"/>
  <c r="D48" i="259"/>
  <c r="E137" i="259"/>
  <c r="D47" i="259"/>
  <c r="C17" i="259"/>
  <c r="C139" i="259"/>
  <c r="E41" i="259"/>
  <c r="F41" i="259"/>
  <c r="E40" i="259"/>
  <c r="F131" i="259"/>
  <c r="E131" i="259"/>
  <c r="F129" i="259"/>
  <c r="D11" i="259"/>
  <c r="D127" i="259"/>
  <c r="E133" i="259"/>
  <c r="F130" i="259"/>
  <c r="E129" i="259"/>
  <c r="E130" i="259"/>
  <c r="H55" i="255"/>
  <c r="H53" i="255"/>
  <c r="J14" i="90"/>
  <c r="H48" i="255"/>
  <c r="J14" i="172"/>
  <c r="I66" i="255"/>
  <c r="J14" i="120"/>
  <c r="J14" i="158"/>
  <c r="I55" i="255"/>
  <c r="H61" i="255"/>
  <c r="I49" i="255"/>
  <c r="I53" i="255"/>
  <c r="I48" i="255"/>
  <c r="I51" i="255"/>
  <c r="H60" i="255"/>
  <c r="I52" i="255"/>
  <c r="L28" i="15"/>
  <c r="L34" i="17"/>
  <c r="L19" i="17" s="1"/>
  <c r="L19" i="15"/>
  <c r="I43" i="262" s="1"/>
  <c r="L20" i="103"/>
  <c r="I47" i="261" s="1"/>
  <c r="L34" i="105"/>
  <c r="I112" i="262" s="1"/>
  <c r="L42" i="120"/>
  <c r="L50" i="123"/>
  <c r="K20" i="88"/>
  <c r="H46" i="261" s="1"/>
  <c r="K34" i="90"/>
  <c r="H111" i="262" s="1"/>
  <c r="L20" i="88"/>
  <c r="I46" i="261" s="1"/>
  <c r="L34" i="90"/>
  <c r="I111" i="262" s="1"/>
  <c r="K19" i="170"/>
  <c r="H36" i="261" s="1"/>
  <c r="K33" i="172"/>
  <c r="H101" i="262" s="1"/>
  <c r="J14" i="105"/>
  <c r="K19" i="118"/>
  <c r="H34" i="261" s="1"/>
  <c r="K33" i="120"/>
  <c r="H99" i="262" s="1"/>
  <c r="K19" i="73"/>
  <c r="H31" i="261" s="1"/>
  <c r="H14" i="261" s="1"/>
  <c r="K33" i="75"/>
  <c r="H96" i="262" s="1"/>
  <c r="H79" i="262" s="1"/>
  <c r="K42" i="105"/>
  <c r="K50" i="108"/>
  <c r="L19" i="118"/>
  <c r="I34" i="261" s="1"/>
  <c r="L33" i="120"/>
  <c r="I99" i="262" s="1"/>
  <c r="K20" i="184"/>
  <c r="H51" i="261" s="1"/>
  <c r="K34" i="186"/>
  <c r="H116" i="262" s="1"/>
  <c r="K43" i="186"/>
  <c r="L43" i="120"/>
  <c r="L50" i="108"/>
  <c r="L42" i="105"/>
  <c r="K19" i="88"/>
  <c r="H32" i="261" s="1"/>
  <c r="K33" i="90"/>
  <c r="H97" i="262" s="1"/>
  <c r="K42" i="172"/>
  <c r="K50" i="175"/>
  <c r="L29" i="15"/>
  <c r="L15" i="15"/>
  <c r="I50" i="255"/>
  <c r="L44" i="189"/>
  <c r="L44" i="78"/>
  <c r="L44" i="93"/>
  <c r="L44" i="17"/>
  <c r="L44" i="123"/>
  <c r="L44" i="161"/>
  <c r="L44" i="175"/>
  <c r="L44" i="108"/>
  <c r="K43" i="90"/>
  <c r="J14" i="78"/>
  <c r="J19" i="80"/>
  <c r="G71" i="259" s="1"/>
  <c r="K20" i="170"/>
  <c r="H50" i="261" s="1"/>
  <c r="K34" i="172"/>
  <c r="H115" i="262" s="1"/>
  <c r="H63" i="255"/>
  <c r="K20" i="118"/>
  <c r="H48" i="261" s="1"/>
  <c r="K34" i="120"/>
  <c r="H113" i="262" s="1"/>
  <c r="K50" i="123"/>
  <c r="K42" i="120"/>
  <c r="L20" i="118"/>
  <c r="I48" i="261" s="1"/>
  <c r="L34" i="120"/>
  <c r="I113" i="262" s="1"/>
  <c r="L19" i="184"/>
  <c r="I37" i="261" s="1"/>
  <c r="L33" i="186"/>
  <c r="I102" i="262" s="1"/>
  <c r="L43" i="186"/>
  <c r="K19" i="15"/>
  <c r="H43" i="262" s="1"/>
  <c r="K34" i="17"/>
  <c r="K19" i="17" s="1"/>
  <c r="K28" i="15"/>
  <c r="L42" i="172"/>
  <c r="L50" i="175"/>
  <c r="G79" i="255"/>
  <c r="K42" i="90"/>
  <c r="K50" i="93"/>
  <c r="I61" i="255"/>
  <c r="L20" i="15"/>
  <c r="I57" i="262" s="1"/>
  <c r="L35" i="17"/>
  <c r="L20" i="17" s="1"/>
  <c r="L19" i="73"/>
  <c r="I31" i="261" s="1"/>
  <c r="I14" i="261" s="1"/>
  <c r="L33" i="75"/>
  <c r="I96" i="262" s="1"/>
  <c r="I79" i="262" s="1"/>
  <c r="L19" i="156"/>
  <c r="I35" i="261" s="1"/>
  <c r="L33" i="158"/>
  <c r="I100" i="262" s="1"/>
  <c r="K43" i="120"/>
  <c r="K19" i="156"/>
  <c r="H35" i="261" s="1"/>
  <c r="K33" i="158"/>
  <c r="H100" i="262" s="1"/>
  <c r="L20" i="184"/>
  <c r="I51" i="261" s="1"/>
  <c r="L34" i="186"/>
  <c r="I116" i="262" s="1"/>
  <c r="I65" i="255"/>
  <c r="K19" i="184"/>
  <c r="H37" i="261" s="1"/>
  <c r="K33" i="186"/>
  <c r="H102" i="262" s="1"/>
  <c r="L50" i="161"/>
  <c r="L42" i="158"/>
  <c r="K50" i="189"/>
  <c r="K42" i="186"/>
  <c r="L43" i="105"/>
  <c r="K43" i="172"/>
  <c r="L19" i="170"/>
  <c r="I36" i="261" s="1"/>
  <c r="L33" i="172"/>
  <c r="I101" i="262" s="1"/>
  <c r="I60" i="255"/>
  <c r="F42" i="259"/>
  <c r="F26" i="259" s="1"/>
  <c r="I15" i="82"/>
  <c r="K35" i="17"/>
  <c r="K20" i="17" s="1"/>
  <c r="K20" i="15"/>
  <c r="H57" i="262" s="1"/>
  <c r="I63" i="255"/>
  <c r="K50" i="161"/>
  <c r="K42" i="158"/>
  <c r="J14" i="75"/>
  <c r="K20" i="103"/>
  <c r="H47" i="261" s="1"/>
  <c r="K34" i="105"/>
  <c r="H112" i="262" s="1"/>
  <c r="L42" i="90"/>
  <c r="L50" i="93"/>
  <c r="L20" i="170"/>
  <c r="I50" i="261" s="1"/>
  <c r="L34" i="172"/>
  <c r="I115" i="262" s="1"/>
  <c r="I62" i="255"/>
  <c r="L50" i="78"/>
  <c r="L42" i="75"/>
  <c r="K19" i="103"/>
  <c r="H33" i="261" s="1"/>
  <c r="K33" i="105"/>
  <c r="H98" i="262" s="1"/>
  <c r="L43" i="90"/>
  <c r="I41" i="255"/>
  <c r="I71" i="255" s="1"/>
  <c r="E42" i="259"/>
  <c r="E26" i="259" s="1"/>
  <c r="H15" i="82"/>
  <c r="K20" i="73"/>
  <c r="H45" i="261" s="1"/>
  <c r="H22" i="261" s="1"/>
  <c r="K34" i="75"/>
  <c r="H110" i="262" s="1"/>
  <c r="H87" i="262" s="1"/>
  <c r="H59" i="255"/>
  <c r="H65" i="255"/>
  <c r="L20" i="73"/>
  <c r="I45" i="261" s="1"/>
  <c r="I22" i="261" s="1"/>
  <c r="L34" i="75"/>
  <c r="I110" i="262" s="1"/>
  <c r="I87" i="262" s="1"/>
  <c r="L20" i="156"/>
  <c r="I49" i="261" s="1"/>
  <c r="L34" i="158"/>
  <c r="I114" i="262" s="1"/>
  <c r="K29" i="15"/>
  <c r="K15" i="15"/>
  <c r="I64" i="255"/>
  <c r="K43" i="105"/>
  <c r="H64" i="255"/>
  <c r="K20" i="156"/>
  <c r="H49" i="261" s="1"/>
  <c r="K34" i="158"/>
  <c r="H114" i="262" s="1"/>
  <c r="L19" i="103"/>
  <c r="I33" i="261" s="1"/>
  <c r="L33" i="105"/>
  <c r="I98" i="262" s="1"/>
  <c r="L42" i="186"/>
  <c r="L50" i="189"/>
  <c r="K50" i="78"/>
  <c r="K42" i="75"/>
  <c r="L43" i="158"/>
  <c r="K44" i="108"/>
  <c r="K44" i="123"/>
  <c r="K44" i="93"/>
  <c r="K44" i="78"/>
  <c r="K44" i="189"/>
  <c r="K44" i="17"/>
  <c r="K44" i="175"/>
  <c r="K44" i="161"/>
  <c r="L43" i="172"/>
  <c r="H66" i="255"/>
  <c r="K43" i="158"/>
  <c r="L19" i="88"/>
  <c r="I32" i="261" s="1"/>
  <c r="L33" i="90"/>
  <c r="I97" i="262" s="1"/>
  <c r="H41" i="255"/>
  <c r="H77" i="255" s="1"/>
  <c r="E25" i="309" l="1"/>
  <c r="E8" i="309" s="1"/>
  <c r="H207" i="309"/>
  <c r="H205" i="309"/>
  <c r="G63" i="309"/>
  <c r="G25" i="311" s="1"/>
  <c r="D40" i="309"/>
  <c r="F27" i="311"/>
  <c r="F33" i="309"/>
  <c r="F70" i="309"/>
  <c r="F30" i="311" s="1"/>
  <c r="F25" i="309"/>
  <c r="F8" i="309" s="1"/>
  <c r="H61" i="309"/>
  <c r="F38" i="309"/>
  <c r="D32" i="311"/>
  <c r="E27" i="311"/>
  <c r="G223" i="309"/>
  <c r="G67" i="309"/>
  <c r="I208" i="309"/>
  <c r="G18" i="309"/>
  <c r="G7" i="309" s="1"/>
  <c r="G9" i="309" s="1"/>
  <c r="E33" i="309"/>
  <c r="H174" i="309"/>
  <c r="H172" i="309"/>
  <c r="I207" i="309"/>
  <c r="I22" i="317"/>
  <c r="I206" i="309"/>
  <c r="H175" i="309"/>
  <c r="H208" i="309"/>
  <c r="H165" i="309"/>
  <c r="G178" i="309"/>
  <c r="I61" i="309"/>
  <c r="I205" i="309"/>
  <c r="G222" i="309"/>
  <c r="H16" i="309"/>
  <c r="G23" i="309"/>
  <c r="I177" i="309"/>
  <c r="I344" i="309"/>
  <c r="H173" i="309"/>
  <c r="H60" i="309"/>
  <c r="G68" i="309"/>
  <c r="I16" i="309"/>
  <c r="I60" i="309"/>
  <c r="I165" i="309"/>
  <c r="H22" i="317"/>
  <c r="I176" i="309"/>
  <c r="I343" i="309"/>
  <c r="I266" i="309"/>
  <c r="I238" i="309" s="1"/>
  <c r="H266" i="309"/>
  <c r="H238" i="309" s="1"/>
  <c r="I175" i="309"/>
  <c r="I342" i="309"/>
  <c r="I173" i="309"/>
  <c r="I340" i="309"/>
  <c r="I172" i="309"/>
  <c r="I339" i="309"/>
  <c r="I174" i="309"/>
  <c r="I341" i="309"/>
  <c r="I332" i="309"/>
  <c r="I304" i="309" s="1"/>
  <c r="H332" i="309"/>
  <c r="H304" i="309" s="1"/>
  <c r="H279" i="309"/>
  <c r="H239" i="309" s="1"/>
  <c r="H176" i="309"/>
  <c r="H177" i="309"/>
  <c r="E38" i="309"/>
  <c r="E70" i="309"/>
  <c r="E30" i="311" s="1"/>
  <c r="I279" i="309"/>
  <c r="I239" i="309" s="1"/>
  <c r="H345" i="309"/>
  <c r="H305" i="309" s="1"/>
  <c r="E11" i="309"/>
  <c r="E10" i="309"/>
  <c r="F11" i="309"/>
  <c r="F10" i="309"/>
  <c r="J15" i="27"/>
  <c r="G107" i="259" s="1"/>
  <c r="D32" i="259"/>
  <c r="D33" i="259"/>
  <c r="J14" i="193"/>
  <c r="G89" i="259" s="1"/>
  <c r="J15" i="127"/>
  <c r="G112" i="259" s="1"/>
  <c r="J14" i="112"/>
  <c r="G85" i="259" s="1"/>
  <c r="F140" i="259"/>
  <c r="J14" i="127"/>
  <c r="G86" i="259" s="1"/>
  <c r="J14" i="165"/>
  <c r="G87" i="259" s="1"/>
  <c r="J15" i="193"/>
  <c r="G115" i="259" s="1"/>
  <c r="G18" i="281"/>
  <c r="G213" i="309"/>
  <c r="F229" i="309"/>
  <c r="F25" i="259"/>
  <c r="E229" i="309"/>
  <c r="E142" i="259"/>
  <c r="E25" i="259"/>
  <c r="I31" i="262"/>
  <c r="J15" i="97"/>
  <c r="G110" i="259" s="1"/>
  <c r="F37" i="309"/>
  <c r="F40" i="309" s="1"/>
  <c r="F56" i="309"/>
  <c r="F29" i="311" s="1"/>
  <c r="I47" i="309"/>
  <c r="I204" i="309"/>
  <c r="I146" i="309"/>
  <c r="L73" i="294"/>
  <c r="L84" i="294"/>
  <c r="I150" i="309"/>
  <c r="L149" i="294"/>
  <c r="L160" i="294"/>
  <c r="G54" i="309"/>
  <c r="G220" i="309"/>
  <c r="E37" i="309"/>
  <c r="E56" i="309"/>
  <c r="E29" i="311" s="1"/>
  <c r="H148" i="309"/>
  <c r="K122" i="294"/>
  <c r="K111" i="294"/>
  <c r="I203" i="309"/>
  <c r="I46" i="309"/>
  <c r="I140" i="309"/>
  <c r="I15" i="309"/>
  <c r="H146" i="309"/>
  <c r="K73" i="294"/>
  <c r="K84" i="294"/>
  <c r="F62" i="259"/>
  <c r="F143" i="259"/>
  <c r="H147" i="309"/>
  <c r="K92" i="294"/>
  <c r="K103" i="294"/>
  <c r="G219" i="309"/>
  <c r="G53" i="309"/>
  <c r="G152" i="309"/>
  <c r="G22" i="309"/>
  <c r="H203" i="309"/>
  <c r="H46" i="309"/>
  <c r="H15" i="309"/>
  <c r="H140" i="309"/>
  <c r="I147" i="309"/>
  <c r="L103" i="294"/>
  <c r="L92" i="294"/>
  <c r="F142" i="259"/>
  <c r="E145" i="259"/>
  <c r="H204" i="309"/>
  <c r="H47" i="309"/>
  <c r="I151" i="309"/>
  <c r="L179" i="294"/>
  <c r="L168" i="294"/>
  <c r="I148" i="309"/>
  <c r="L111" i="294"/>
  <c r="L122" i="294"/>
  <c r="I149" i="309"/>
  <c r="L141" i="294"/>
  <c r="L130" i="294"/>
  <c r="H149" i="309"/>
  <c r="K141" i="294"/>
  <c r="K130" i="294"/>
  <c r="H151" i="309"/>
  <c r="K168" i="294"/>
  <c r="K179" i="294"/>
  <c r="J14" i="179"/>
  <c r="G88" i="259" s="1"/>
  <c r="G30" i="309"/>
  <c r="G33" i="309" s="1"/>
  <c r="G49" i="309"/>
  <c r="G24" i="311" s="1"/>
  <c r="G27" i="311" s="1"/>
  <c r="H150" i="309"/>
  <c r="K160" i="294"/>
  <c r="K149" i="294"/>
  <c r="G73" i="262"/>
  <c r="J16" i="82"/>
  <c r="G109" i="259" s="1"/>
  <c r="G63" i="259" s="1"/>
  <c r="F40" i="259"/>
  <c r="F43" i="259" s="1"/>
  <c r="F9" i="311" s="1"/>
  <c r="J15" i="165"/>
  <c r="G113" i="259" s="1"/>
  <c r="G12" i="281"/>
  <c r="G25" i="281"/>
  <c r="G17" i="281"/>
  <c r="J14" i="97"/>
  <c r="G84" i="259" s="1"/>
  <c r="G24" i="281"/>
  <c r="E62" i="259"/>
  <c r="E143" i="259"/>
  <c r="G11" i="281"/>
  <c r="E140" i="259"/>
  <c r="G55" i="259"/>
  <c r="G69" i="259"/>
  <c r="G125" i="259" s="1"/>
  <c r="J14" i="27"/>
  <c r="G81" i="259" s="1"/>
  <c r="K19" i="19"/>
  <c r="H69" i="259" s="1"/>
  <c r="H37" i="281"/>
  <c r="J15" i="112"/>
  <c r="G111" i="259" s="1"/>
  <c r="L20" i="19"/>
  <c r="I94" i="259" s="1"/>
  <c r="I51" i="281"/>
  <c r="F145" i="259"/>
  <c r="G36" i="262"/>
  <c r="K20" i="19"/>
  <c r="H94" i="259" s="1"/>
  <c r="H51" i="281"/>
  <c r="L19" i="19"/>
  <c r="I69" i="259" s="1"/>
  <c r="I37" i="281"/>
  <c r="G35" i="262"/>
  <c r="J14" i="191"/>
  <c r="J14" i="177"/>
  <c r="J14" i="19"/>
  <c r="J14" i="163"/>
  <c r="J14" i="125"/>
  <c r="J14" i="80"/>
  <c r="G27" i="262"/>
  <c r="H138" i="262"/>
  <c r="H122" i="262" s="1"/>
  <c r="H31" i="262"/>
  <c r="I78" i="262"/>
  <c r="I18" i="262" s="1"/>
  <c r="I138" i="262"/>
  <c r="I122" i="262" s="1"/>
  <c r="I13" i="261"/>
  <c r="G15" i="262"/>
  <c r="H12" i="261"/>
  <c r="I12" i="261"/>
  <c r="H85" i="262"/>
  <c r="H20" i="261"/>
  <c r="I77" i="262"/>
  <c r="I85" i="262"/>
  <c r="H77" i="262"/>
  <c r="I20" i="261"/>
  <c r="I19" i="262"/>
  <c r="I72" i="262"/>
  <c r="H78" i="262"/>
  <c r="H19" i="262"/>
  <c r="H72" i="262"/>
  <c r="H86" i="262"/>
  <c r="I86" i="262"/>
  <c r="E43" i="259"/>
  <c r="E9" i="311" s="1"/>
  <c r="H139" i="262"/>
  <c r="H133" i="262"/>
  <c r="I21" i="261"/>
  <c r="H21" i="261"/>
  <c r="H13" i="261"/>
  <c r="D50" i="259"/>
  <c r="D14" i="311" s="1"/>
  <c r="I139" i="262"/>
  <c r="I133" i="262"/>
  <c r="F141" i="259"/>
  <c r="F48" i="259"/>
  <c r="E141" i="259"/>
  <c r="E48" i="259"/>
  <c r="F47" i="259"/>
  <c r="E47" i="259"/>
  <c r="G41" i="259"/>
  <c r="G131" i="259"/>
  <c r="G128" i="259"/>
  <c r="G130" i="259"/>
  <c r="E11" i="259"/>
  <c r="E127" i="259"/>
  <c r="G133" i="259"/>
  <c r="F11" i="259"/>
  <c r="F127" i="259"/>
  <c r="G129" i="259"/>
  <c r="D17" i="259"/>
  <c r="D139" i="259"/>
  <c r="F83" i="259"/>
  <c r="F49" i="259" s="1"/>
  <c r="F33" i="259" s="1"/>
  <c r="E83" i="259"/>
  <c r="E49" i="259" s="1"/>
  <c r="E33" i="259" s="1"/>
  <c r="H56" i="255"/>
  <c r="I67" i="255"/>
  <c r="I56" i="255"/>
  <c r="L14" i="15"/>
  <c r="B112" i="252" s="1"/>
  <c r="H73" i="255"/>
  <c r="H67" i="255"/>
  <c r="K14" i="15"/>
  <c r="K28" i="90"/>
  <c r="K34" i="93"/>
  <c r="K19" i="93" s="1"/>
  <c r="K19" i="90"/>
  <c r="H46" i="262" s="1"/>
  <c r="L29" i="186"/>
  <c r="L15" i="186"/>
  <c r="K28" i="105"/>
  <c r="K19" i="105"/>
  <c r="H47" i="262" s="1"/>
  <c r="K34" i="108"/>
  <c r="K19" i="108" s="1"/>
  <c r="H74" i="255"/>
  <c r="K28" i="158"/>
  <c r="K19" i="158"/>
  <c r="H49" i="262" s="1"/>
  <c r="K34" i="161"/>
  <c r="K19" i="161" s="1"/>
  <c r="L29" i="120"/>
  <c r="L15" i="120"/>
  <c r="L34" i="161"/>
  <c r="L19" i="161" s="1"/>
  <c r="L19" i="158"/>
  <c r="I49" i="262" s="1"/>
  <c r="L28" i="158"/>
  <c r="H76" i="255"/>
  <c r="H75" i="255"/>
  <c r="L20" i="120"/>
  <c r="I62" i="262" s="1"/>
  <c r="L35" i="123"/>
  <c r="L20" i="123" s="1"/>
  <c r="I74" i="255"/>
  <c r="K28" i="172"/>
  <c r="K19" i="172"/>
  <c r="H50" i="262" s="1"/>
  <c r="K34" i="175"/>
  <c r="K19" i="175" s="1"/>
  <c r="I73" i="255"/>
  <c r="L15" i="172"/>
  <c r="L29" i="172"/>
  <c r="I77" i="255"/>
  <c r="K20" i="186"/>
  <c r="H65" i="262" s="1"/>
  <c r="K35" i="189"/>
  <c r="K20" i="189" s="1"/>
  <c r="L20" i="105"/>
  <c r="I61" i="262" s="1"/>
  <c r="L35" i="108"/>
  <c r="L20" i="108" s="1"/>
  <c r="H71" i="255"/>
  <c r="K20" i="158"/>
  <c r="H63" i="262" s="1"/>
  <c r="K35" i="161"/>
  <c r="K20" i="161" s="1"/>
  <c r="K15" i="120"/>
  <c r="K29" i="120"/>
  <c r="I76" i="255"/>
  <c r="H72" i="255"/>
  <c r="L20" i="186"/>
  <c r="I65" i="262" s="1"/>
  <c r="L35" i="189"/>
  <c r="L20" i="189" s="1"/>
  <c r="I72" i="255"/>
  <c r="K29" i="78"/>
  <c r="K29" i="17"/>
  <c r="K14" i="17" s="1"/>
  <c r="K29" i="189"/>
  <c r="K14" i="189" s="1"/>
  <c r="K29" i="123"/>
  <c r="K14" i="123" s="1"/>
  <c r="K29" i="93"/>
  <c r="K14" i="93" s="1"/>
  <c r="K29" i="175"/>
  <c r="K14" i="175" s="1"/>
  <c r="K29" i="161"/>
  <c r="K14" i="161" s="1"/>
  <c r="K29" i="108"/>
  <c r="K14" i="108" s="1"/>
  <c r="J15" i="82"/>
  <c r="G42" i="259"/>
  <c r="G26" i="259" s="1"/>
  <c r="L29" i="90"/>
  <c r="L15" i="90"/>
  <c r="L29" i="105"/>
  <c r="L15" i="105"/>
  <c r="L28" i="120"/>
  <c r="L19" i="120"/>
  <c r="I48" i="262" s="1"/>
  <c r="L34" i="123"/>
  <c r="L19" i="123" s="1"/>
  <c r="H78" i="255"/>
  <c r="K20" i="90"/>
  <c r="H60" i="262" s="1"/>
  <c r="K35" i="93"/>
  <c r="K20" i="93" s="1"/>
  <c r="K29" i="158"/>
  <c r="K15" i="158"/>
  <c r="K15" i="186"/>
  <c r="K29" i="186"/>
  <c r="L28" i="105"/>
  <c r="L34" i="108"/>
  <c r="L19" i="108" s="1"/>
  <c r="L19" i="105"/>
  <c r="I47" i="262" s="1"/>
  <c r="L20" i="75"/>
  <c r="I59" i="262" s="1"/>
  <c r="I26" i="262" s="1"/>
  <c r="L35" i="78"/>
  <c r="L20" i="78" s="1"/>
  <c r="K20" i="172"/>
  <c r="H64" i="262" s="1"/>
  <c r="L28" i="90"/>
  <c r="L19" i="90"/>
  <c r="I46" i="262" s="1"/>
  <c r="L34" i="93"/>
  <c r="L19" i="93" s="1"/>
  <c r="I75" i="255"/>
  <c r="L20" i="158"/>
  <c r="I63" i="262" s="1"/>
  <c r="L35" i="161"/>
  <c r="L20" i="161" s="1"/>
  <c r="I78" i="255"/>
  <c r="K20" i="75"/>
  <c r="H59" i="262" s="1"/>
  <c r="H26" i="262" s="1"/>
  <c r="K35" i="78"/>
  <c r="K20" i="78" s="1"/>
  <c r="K29" i="105"/>
  <c r="K15" i="105"/>
  <c r="L20" i="172"/>
  <c r="I64" i="262" s="1"/>
  <c r="L29" i="158"/>
  <c r="L15" i="158"/>
  <c r="K35" i="108"/>
  <c r="K20" i="108" s="1"/>
  <c r="K20" i="105"/>
  <c r="H61" i="262" s="1"/>
  <c r="K15" i="172"/>
  <c r="K29" i="172"/>
  <c r="L28" i="172"/>
  <c r="L19" i="172"/>
  <c r="I50" i="262" s="1"/>
  <c r="L34" i="175"/>
  <c r="L19" i="175" s="1"/>
  <c r="K29" i="90"/>
  <c r="K15" i="90"/>
  <c r="K28" i="186"/>
  <c r="K19" i="186"/>
  <c r="H51" i="262" s="1"/>
  <c r="K34" i="189"/>
  <c r="K19" i="189" s="1"/>
  <c r="L28" i="75"/>
  <c r="L34" i="78"/>
  <c r="L19" i="78" s="1"/>
  <c r="I39" i="281" s="1"/>
  <c r="I19" i="281" s="1"/>
  <c r="L19" i="75"/>
  <c r="I45" i="262" s="1"/>
  <c r="I14" i="262" s="1"/>
  <c r="L28" i="186"/>
  <c r="L34" i="189"/>
  <c r="L19" i="189" s="1"/>
  <c r="L19" i="186"/>
  <c r="K20" i="120"/>
  <c r="H62" i="262" s="1"/>
  <c r="K35" i="123"/>
  <c r="K20" i="123" s="1"/>
  <c r="K28" i="75"/>
  <c r="K34" i="78"/>
  <c r="K19" i="78" s="1"/>
  <c r="H39" i="281" s="1"/>
  <c r="H19" i="281" s="1"/>
  <c r="K19" i="75"/>
  <c r="H45" i="262" s="1"/>
  <c r="H14" i="262" s="1"/>
  <c r="K28" i="120"/>
  <c r="K19" i="120"/>
  <c r="H48" i="262" s="1"/>
  <c r="K34" i="123"/>
  <c r="K19" i="123" s="1"/>
  <c r="L20" i="90"/>
  <c r="I60" i="262" s="1"/>
  <c r="L35" i="93"/>
  <c r="L20" i="93" s="1"/>
  <c r="F32" i="311" l="1"/>
  <c r="H31" i="309"/>
  <c r="I224" i="309"/>
  <c r="H63" i="309"/>
  <c r="H25" i="311" s="1"/>
  <c r="G70" i="309"/>
  <c r="G30" i="311" s="1"/>
  <c r="G38" i="309"/>
  <c r="E32" i="311"/>
  <c r="H221" i="309"/>
  <c r="H68" i="309"/>
  <c r="H18" i="309"/>
  <c r="H7" i="309" s="1"/>
  <c r="H9" i="309" s="1"/>
  <c r="G25" i="309"/>
  <c r="G8" i="309" s="1"/>
  <c r="H224" i="309"/>
  <c r="H222" i="309"/>
  <c r="I18" i="309"/>
  <c r="I7" i="309" s="1"/>
  <c r="I9" i="309" s="1"/>
  <c r="I63" i="309"/>
  <c r="I25" i="311" s="1"/>
  <c r="I31" i="309"/>
  <c r="H178" i="309"/>
  <c r="H23" i="309"/>
  <c r="I221" i="309"/>
  <c r="H67" i="309"/>
  <c r="I345" i="309"/>
  <c r="I305" i="309" s="1"/>
  <c r="H223" i="309"/>
  <c r="I222" i="309"/>
  <c r="I223" i="309"/>
  <c r="I178" i="309"/>
  <c r="I67" i="309"/>
  <c r="I23" i="309"/>
  <c r="E40" i="309"/>
  <c r="I68" i="309"/>
  <c r="G11" i="309"/>
  <c r="G10" i="309"/>
  <c r="G137" i="259"/>
  <c r="G145" i="259"/>
  <c r="G142" i="259"/>
  <c r="F32" i="259"/>
  <c r="L14" i="27"/>
  <c r="I81" i="259" s="1"/>
  <c r="G140" i="259"/>
  <c r="I213" i="309"/>
  <c r="H213" i="309"/>
  <c r="E32" i="259"/>
  <c r="G62" i="259"/>
  <c r="G229" i="309"/>
  <c r="G40" i="259"/>
  <c r="G43" i="259" s="1"/>
  <c r="G9" i="311" s="1"/>
  <c r="I54" i="309"/>
  <c r="I220" i="309"/>
  <c r="H219" i="309"/>
  <c r="H53" i="309"/>
  <c r="H22" i="309"/>
  <c r="H152" i="309"/>
  <c r="H220" i="309"/>
  <c r="H54" i="309"/>
  <c r="H30" i="309"/>
  <c r="H33" i="309" s="1"/>
  <c r="H49" i="309"/>
  <c r="H24" i="311" s="1"/>
  <c r="I219" i="309"/>
  <c r="I53" i="309"/>
  <c r="I152" i="309"/>
  <c r="I22" i="309"/>
  <c r="I49" i="309"/>
  <c r="I24" i="311" s="1"/>
  <c r="I30" i="309"/>
  <c r="G143" i="259"/>
  <c r="G25" i="259"/>
  <c r="G37" i="309"/>
  <c r="G56" i="309"/>
  <c r="G29" i="311" s="1"/>
  <c r="L15" i="27"/>
  <c r="I107" i="259" s="1"/>
  <c r="H141" i="262"/>
  <c r="I37" i="262"/>
  <c r="K15" i="27"/>
  <c r="H107" i="259" s="1"/>
  <c r="H37" i="262"/>
  <c r="K14" i="27"/>
  <c r="H81" i="259" s="1"/>
  <c r="K19" i="125"/>
  <c r="H74" i="259" s="1"/>
  <c r="H42" i="281"/>
  <c r="L19" i="177"/>
  <c r="I76" i="259" s="1"/>
  <c r="I44" i="281"/>
  <c r="K20" i="80"/>
  <c r="H96" i="259" s="1"/>
  <c r="H56" i="259" s="1"/>
  <c r="H53" i="281"/>
  <c r="K20" i="191"/>
  <c r="H102" i="259" s="1"/>
  <c r="H59" i="281"/>
  <c r="K19" i="163"/>
  <c r="H75" i="259" s="1"/>
  <c r="H43" i="281"/>
  <c r="L19" i="191"/>
  <c r="I77" i="259" s="1"/>
  <c r="I45" i="281"/>
  <c r="L19" i="110"/>
  <c r="I73" i="259" s="1"/>
  <c r="I41" i="281"/>
  <c r="L20" i="191"/>
  <c r="I102" i="259" s="1"/>
  <c r="I59" i="281"/>
  <c r="L19" i="163"/>
  <c r="I75" i="259" s="1"/>
  <c r="I43" i="281"/>
  <c r="K19" i="110"/>
  <c r="H73" i="259" s="1"/>
  <c r="H41" i="281"/>
  <c r="L15" i="95"/>
  <c r="I97" i="259" s="1"/>
  <c r="I54" i="281"/>
  <c r="K20" i="125"/>
  <c r="H99" i="259" s="1"/>
  <c r="H56" i="281"/>
  <c r="K20" i="110"/>
  <c r="H98" i="259" s="1"/>
  <c r="H55" i="281"/>
  <c r="L14" i="95"/>
  <c r="I72" i="259" s="1"/>
  <c r="I40" i="281"/>
  <c r="L20" i="80"/>
  <c r="I96" i="259" s="1"/>
  <c r="I56" i="259" s="1"/>
  <c r="I53" i="281"/>
  <c r="L19" i="125"/>
  <c r="I74" i="259" s="1"/>
  <c r="I42" i="281"/>
  <c r="L20" i="110"/>
  <c r="I98" i="259" s="1"/>
  <c r="I55" i="281"/>
  <c r="K19" i="191"/>
  <c r="H77" i="259" s="1"/>
  <c r="H45" i="281"/>
  <c r="L20" i="163"/>
  <c r="I100" i="259" s="1"/>
  <c r="I57" i="281"/>
  <c r="K15" i="95"/>
  <c r="H97" i="259" s="1"/>
  <c r="H54" i="281"/>
  <c r="K20" i="163"/>
  <c r="H100" i="259" s="1"/>
  <c r="H57" i="281"/>
  <c r="K19" i="177"/>
  <c r="H76" i="259" s="1"/>
  <c r="H44" i="281"/>
  <c r="L20" i="125"/>
  <c r="I99" i="259" s="1"/>
  <c r="I56" i="281"/>
  <c r="K14" i="95"/>
  <c r="H72" i="259" s="1"/>
  <c r="H40" i="281"/>
  <c r="H29" i="262"/>
  <c r="I141" i="262"/>
  <c r="H80" i="262"/>
  <c r="I80" i="262"/>
  <c r="I71" i="262"/>
  <c r="I29" i="262"/>
  <c r="I15" i="261"/>
  <c r="H15" i="261"/>
  <c r="H23" i="261"/>
  <c r="H70" i="262"/>
  <c r="H17" i="262"/>
  <c r="I17" i="262"/>
  <c r="I88" i="262"/>
  <c r="I70" i="262"/>
  <c r="H12" i="262"/>
  <c r="H123" i="262"/>
  <c r="H125" i="262" s="1"/>
  <c r="I24" i="262"/>
  <c r="H24" i="262"/>
  <c r="I23" i="261"/>
  <c r="F50" i="259"/>
  <c r="F14" i="311" s="1"/>
  <c r="I25" i="262"/>
  <c r="I123" i="262"/>
  <c r="I125" i="262" s="1"/>
  <c r="L14" i="186"/>
  <c r="B119" i="252" s="1"/>
  <c r="I51" i="262"/>
  <c r="I13" i="262" s="1"/>
  <c r="I12" i="262"/>
  <c r="H25" i="262"/>
  <c r="H13" i="262"/>
  <c r="H30" i="262"/>
  <c r="H18" i="262"/>
  <c r="H71" i="262"/>
  <c r="E50" i="259"/>
  <c r="E14" i="311" s="1"/>
  <c r="I30" i="262"/>
  <c r="H88" i="262"/>
  <c r="G47" i="259"/>
  <c r="G141" i="259"/>
  <c r="G48" i="259"/>
  <c r="G11" i="259"/>
  <c r="G127" i="259"/>
  <c r="F17" i="259"/>
  <c r="F139" i="259"/>
  <c r="H125" i="259"/>
  <c r="I125" i="259"/>
  <c r="E17" i="259"/>
  <c r="E139" i="259"/>
  <c r="G83" i="259"/>
  <c r="G49" i="259" s="1"/>
  <c r="G33" i="259" s="1"/>
  <c r="L14" i="120"/>
  <c r="B116" i="252" s="1"/>
  <c r="I79" i="255"/>
  <c r="L14" i="105"/>
  <c r="B115" i="252" s="1"/>
  <c r="K14" i="120"/>
  <c r="L14" i="75"/>
  <c r="B113" i="252" s="1"/>
  <c r="K14" i="186"/>
  <c r="L14" i="172"/>
  <c r="B118" i="252" s="1"/>
  <c r="K14" i="172"/>
  <c r="L14" i="78"/>
  <c r="L19" i="80"/>
  <c r="I71" i="259" s="1"/>
  <c r="H79" i="255"/>
  <c r="K14" i="158"/>
  <c r="K14" i="75"/>
  <c r="L14" i="90"/>
  <c r="B114" i="252" s="1"/>
  <c r="L14" i="158"/>
  <c r="B117" i="252" s="1"/>
  <c r="K14" i="105"/>
  <c r="K14" i="78"/>
  <c r="K19" i="80"/>
  <c r="H71" i="259" s="1"/>
  <c r="K14" i="125"/>
  <c r="K14" i="80"/>
  <c r="K14" i="191"/>
  <c r="K14" i="177"/>
  <c r="K14" i="110"/>
  <c r="K14" i="19"/>
  <c r="K14" i="163"/>
  <c r="K14" i="90"/>
  <c r="G32" i="259" l="1"/>
  <c r="H38" i="309"/>
  <c r="G40" i="309"/>
  <c r="H27" i="311"/>
  <c r="G32" i="311"/>
  <c r="I27" i="311"/>
  <c r="H70" i="309"/>
  <c r="H30" i="311" s="1"/>
  <c r="I25" i="309"/>
  <c r="I8" i="309" s="1"/>
  <c r="I33" i="309"/>
  <c r="H25" i="309"/>
  <c r="H8" i="309" s="1"/>
  <c r="I38" i="309"/>
  <c r="I70" i="309"/>
  <c r="I30" i="311" s="1"/>
  <c r="I11" i="309"/>
  <c r="I10" i="309"/>
  <c r="H11" i="309"/>
  <c r="H10" i="309"/>
  <c r="I36" i="262"/>
  <c r="I229" i="309"/>
  <c r="H17" i="281"/>
  <c r="H229" i="309"/>
  <c r="I37" i="309"/>
  <c r="I56" i="309"/>
  <c r="I29" i="311" s="1"/>
  <c r="H37" i="309"/>
  <c r="H56" i="309"/>
  <c r="H29" i="311" s="1"/>
  <c r="K14" i="193"/>
  <c r="H89" i="259" s="1"/>
  <c r="L14" i="165"/>
  <c r="I87" i="259" s="1"/>
  <c r="I17" i="281"/>
  <c r="L14" i="97"/>
  <c r="I84" i="259" s="1"/>
  <c r="K14" i="179"/>
  <c r="H88" i="259" s="1"/>
  <c r="L14" i="127"/>
  <c r="I86" i="259" s="1"/>
  <c r="L14" i="193"/>
  <c r="I89" i="259" s="1"/>
  <c r="K15" i="97"/>
  <c r="H110" i="259" s="1"/>
  <c r="K14" i="97"/>
  <c r="H84" i="259" s="1"/>
  <c r="K15" i="127"/>
  <c r="H112" i="259" s="1"/>
  <c r="H18" i="281"/>
  <c r="K16" i="82"/>
  <c r="H109" i="259" s="1"/>
  <c r="H63" i="259" s="1"/>
  <c r="K14" i="127"/>
  <c r="H86" i="259" s="1"/>
  <c r="L15" i="112"/>
  <c r="I111" i="259" s="1"/>
  <c r="I24" i="281"/>
  <c r="I12" i="281"/>
  <c r="I25" i="281"/>
  <c r="H24" i="281"/>
  <c r="I18" i="281"/>
  <c r="H12" i="281"/>
  <c r="H25" i="281"/>
  <c r="I11" i="281"/>
  <c r="K14" i="165"/>
  <c r="H87" i="259" s="1"/>
  <c r="L14" i="112"/>
  <c r="I85" i="259" s="1"/>
  <c r="K15" i="112"/>
  <c r="H111" i="259" s="1"/>
  <c r="L15" i="127"/>
  <c r="I112" i="259" s="1"/>
  <c r="H55" i="259"/>
  <c r="K15" i="165"/>
  <c r="H113" i="259" s="1"/>
  <c r="L15" i="97"/>
  <c r="I110" i="259" s="1"/>
  <c r="L15" i="165"/>
  <c r="I113" i="259" s="1"/>
  <c r="L16" i="82"/>
  <c r="I109" i="259" s="1"/>
  <c r="I63" i="259" s="1"/>
  <c r="I40" i="259"/>
  <c r="H35" i="262"/>
  <c r="K14" i="112"/>
  <c r="H85" i="259" s="1"/>
  <c r="I55" i="259"/>
  <c r="K15" i="193"/>
  <c r="H115" i="259" s="1"/>
  <c r="L14" i="179"/>
  <c r="I88" i="259" s="1"/>
  <c r="L15" i="193"/>
  <c r="I115" i="259" s="1"/>
  <c r="H36" i="262"/>
  <c r="I35" i="262"/>
  <c r="H11" i="281"/>
  <c r="I73" i="262"/>
  <c r="H73" i="262"/>
  <c r="H27" i="262"/>
  <c r="I15" i="262"/>
  <c r="H15" i="262"/>
  <c r="H130" i="259"/>
  <c r="I130" i="259"/>
  <c r="I27" i="262"/>
  <c r="G50" i="259"/>
  <c r="G14" i="311" s="1"/>
  <c r="H40" i="259"/>
  <c r="H133" i="259"/>
  <c r="I131" i="259"/>
  <c r="I137" i="259"/>
  <c r="H137" i="259"/>
  <c r="I41" i="259"/>
  <c r="H41" i="259"/>
  <c r="I133" i="259"/>
  <c r="H128" i="259"/>
  <c r="I128" i="259"/>
  <c r="H131" i="259"/>
  <c r="I129" i="259"/>
  <c r="H129" i="259"/>
  <c r="G17" i="259"/>
  <c r="G139" i="259"/>
  <c r="L15" i="82"/>
  <c r="I42" i="259"/>
  <c r="I26" i="259" s="1"/>
  <c r="I78" i="259"/>
  <c r="H42" i="259"/>
  <c r="H26" i="259" s="1"/>
  <c r="K15" i="82"/>
  <c r="B121" i="252"/>
  <c r="C117" i="252" s="1"/>
  <c r="H40" i="309" l="1"/>
  <c r="H32" i="311"/>
  <c r="I32" i="311"/>
  <c r="I40" i="309"/>
  <c r="I140" i="259"/>
  <c r="I143" i="259"/>
  <c r="H145" i="259"/>
  <c r="H142" i="259"/>
  <c r="H140" i="259"/>
  <c r="H25" i="259"/>
  <c r="I25" i="259"/>
  <c r="I142" i="259"/>
  <c r="H143" i="259"/>
  <c r="I62" i="259"/>
  <c r="H62" i="259"/>
  <c r="I145" i="259"/>
  <c r="H43" i="259"/>
  <c r="H9" i="311" s="1"/>
  <c r="I43" i="259"/>
  <c r="I9" i="311" s="1"/>
  <c r="I47" i="259"/>
  <c r="H141" i="259"/>
  <c r="H48" i="259"/>
  <c r="H47" i="259"/>
  <c r="I141" i="259"/>
  <c r="I48" i="259"/>
  <c r="H11" i="259"/>
  <c r="H127" i="259"/>
  <c r="I11" i="259"/>
  <c r="I127" i="259"/>
  <c r="I90" i="259"/>
  <c r="H83" i="259"/>
  <c r="H49" i="259" s="1"/>
  <c r="H33" i="259" s="1"/>
  <c r="I83" i="259"/>
  <c r="I49" i="259" s="1"/>
  <c r="I33" i="259" s="1"/>
  <c r="C120" i="252"/>
  <c r="C112" i="252"/>
  <c r="C118" i="252"/>
  <c r="C115" i="252"/>
  <c r="C119" i="252"/>
  <c r="C116" i="252"/>
  <c r="C113" i="252"/>
  <c r="C114" i="252"/>
  <c r="I32" i="259" l="1"/>
  <c r="H32" i="259"/>
  <c r="H50" i="259"/>
  <c r="H14" i="311" s="1"/>
  <c r="I50" i="259"/>
  <c r="I14" i="311" s="1"/>
  <c r="I17" i="259"/>
  <c r="I139" i="259"/>
  <c r="H17" i="259"/>
  <c r="H139" i="259"/>
  <c r="F35" i="175" l="1"/>
  <c r="F20" i="175" s="1"/>
  <c r="F20" i="177" l="1"/>
  <c r="C101" i="259" s="1"/>
  <c r="C54" i="259" s="1"/>
  <c r="C24" i="259" s="1"/>
  <c r="C58" i="281"/>
  <c r="C23" i="281" s="1"/>
  <c r="C10" i="281" l="1"/>
  <c r="C13" i="281" s="1"/>
  <c r="F15" i="179"/>
  <c r="C114" i="259" s="1"/>
  <c r="C116" i="259" s="1"/>
  <c r="C103" i="259"/>
  <c r="C12" i="259"/>
  <c r="C13" i="259" s="1"/>
  <c r="C132" i="259"/>
  <c r="C61" i="259" l="1"/>
  <c r="C31" i="259" s="1"/>
  <c r="C34" i="259" s="1"/>
  <c r="C18" i="259"/>
  <c r="C19" i="259" s="1"/>
  <c r="C144" i="259"/>
  <c r="C27" i="259"/>
  <c r="C57" i="259"/>
  <c r="C10" i="311" s="1"/>
  <c r="C12" i="311" s="1"/>
  <c r="G35" i="175"/>
  <c r="G20" i="175" s="1"/>
  <c r="H35" i="175"/>
  <c r="H20" i="175" s="1"/>
  <c r="K35" i="175"/>
  <c r="K20" i="175" s="1"/>
  <c r="J35" i="175"/>
  <c r="J20" i="175" s="1"/>
  <c r="I35" i="175"/>
  <c r="I20" i="175" s="1"/>
  <c r="L35" i="175"/>
  <c r="L20" i="175" s="1"/>
  <c r="C64" i="259" l="1"/>
  <c r="C15" i="311" s="1"/>
  <c r="C17" i="311" s="1"/>
  <c r="J20" i="177"/>
  <c r="G101" i="259" s="1"/>
  <c r="G132" i="259" s="1"/>
  <c r="G58" i="281"/>
  <c r="G23" i="281" s="1"/>
  <c r="K20" i="177"/>
  <c r="H101" i="259" s="1"/>
  <c r="H54" i="259" s="1"/>
  <c r="H24" i="259" s="1"/>
  <c r="H58" i="281"/>
  <c r="H23" i="281" s="1"/>
  <c r="L20" i="177"/>
  <c r="I101" i="259" s="1"/>
  <c r="I132" i="259" s="1"/>
  <c r="I58" i="281"/>
  <c r="I23" i="281" s="1"/>
  <c r="H20" i="177"/>
  <c r="E101" i="259" s="1"/>
  <c r="E58" i="281"/>
  <c r="E23" i="281" s="1"/>
  <c r="I20" i="177"/>
  <c r="F101" i="259" s="1"/>
  <c r="F54" i="259" s="1"/>
  <c r="F24" i="259" s="1"/>
  <c r="F58" i="281"/>
  <c r="F23" i="281" s="1"/>
  <c r="G20" i="177"/>
  <c r="D101" i="259" s="1"/>
  <c r="D54" i="259" s="1"/>
  <c r="D24" i="259" s="1"/>
  <c r="D58" i="281"/>
  <c r="D23" i="281" s="1"/>
  <c r="I54" i="259" l="1"/>
  <c r="I24" i="259" s="1"/>
  <c r="H15" i="179"/>
  <c r="E114" i="259" s="1"/>
  <c r="E116" i="259" s="1"/>
  <c r="I103" i="259"/>
  <c r="G54" i="259"/>
  <c r="G24" i="259" s="1"/>
  <c r="G27" i="259" s="1"/>
  <c r="G103" i="259"/>
  <c r="J15" i="179"/>
  <c r="G114" i="259" s="1"/>
  <c r="G116" i="259" s="1"/>
  <c r="G12" i="259"/>
  <c r="G13" i="259" s="1"/>
  <c r="L15" i="179"/>
  <c r="I114" i="259" s="1"/>
  <c r="I116" i="259" s="1"/>
  <c r="I12" i="259"/>
  <c r="I13" i="259" s="1"/>
  <c r="I15" i="179"/>
  <c r="F114" i="259" s="1"/>
  <c r="F116" i="259" s="1"/>
  <c r="F103" i="259"/>
  <c r="E10" i="281"/>
  <c r="E13" i="281" s="1"/>
  <c r="H10" i="281"/>
  <c r="H13" i="281" s="1"/>
  <c r="I10" i="281"/>
  <c r="I13" i="281" s="1"/>
  <c r="D10" i="281"/>
  <c r="D13" i="281" s="1"/>
  <c r="F10" i="281"/>
  <c r="F13" i="281" s="1"/>
  <c r="G10" i="281"/>
  <c r="G13" i="281" s="1"/>
  <c r="E144" i="259"/>
  <c r="D103" i="259"/>
  <c r="G15" i="179"/>
  <c r="D114" i="259" s="1"/>
  <c r="D116" i="259" s="1"/>
  <c r="H103" i="259"/>
  <c r="K15" i="179"/>
  <c r="H114" i="259" s="1"/>
  <c r="H116" i="259" s="1"/>
  <c r="E103" i="259"/>
  <c r="E54" i="259"/>
  <c r="E24" i="259" s="1"/>
  <c r="E12" i="259"/>
  <c r="E13" i="259" s="1"/>
  <c r="E132" i="259"/>
  <c r="F12" i="259"/>
  <c r="F13" i="259" s="1"/>
  <c r="F132" i="259"/>
  <c r="D132" i="259"/>
  <c r="D12" i="259"/>
  <c r="D13" i="259" s="1"/>
  <c r="I27" i="259"/>
  <c r="I57" i="259"/>
  <c r="I10" i="311" s="1"/>
  <c r="I12" i="311" s="1"/>
  <c r="H12" i="259"/>
  <c r="H13" i="259" s="1"/>
  <c r="H132" i="259"/>
  <c r="E61" i="259" l="1"/>
  <c r="E31" i="259" s="1"/>
  <c r="E34" i="259" s="1"/>
  <c r="E18" i="259"/>
  <c r="E19" i="259" s="1"/>
  <c r="G18" i="259"/>
  <c r="G19" i="259" s="1"/>
  <c r="F18" i="259"/>
  <c r="F19" i="259" s="1"/>
  <c r="G144" i="259"/>
  <c r="F61" i="259"/>
  <c r="F64" i="259" s="1"/>
  <c r="F15" i="311" s="1"/>
  <c r="F17" i="311" s="1"/>
  <c r="F144" i="259"/>
  <c r="G61" i="259"/>
  <c r="G64" i="259" s="1"/>
  <c r="G15" i="311" s="1"/>
  <c r="G17" i="311" s="1"/>
  <c r="I18" i="259"/>
  <c r="I19" i="259" s="1"/>
  <c r="I144" i="259"/>
  <c r="G57" i="259"/>
  <c r="G10" i="311" s="1"/>
  <c r="G12" i="311" s="1"/>
  <c r="I61" i="259"/>
  <c r="I31" i="259" s="1"/>
  <c r="I34" i="259" s="1"/>
  <c r="D18" i="259"/>
  <c r="D19" i="259" s="1"/>
  <c r="H144" i="259"/>
  <c r="H61" i="259"/>
  <c r="H31" i="259" s="1"/>
  <c r="H34" i="259" s="1"/>
  <c r="D144" i="259"/>
  <c r="E64" i="259"/>
  <c r="E15" i="311" s="1"/>
  <c r="E17" i="311" s="1"/>
  <c r="D61" i="259"/>
  <c r="D64" i="259" s="1"/>
  <c r="D15" i="311" s="1"/>
  <c r="D17" i="311" s="1"/>
  <c r="H18" i="259"/>
  <c r="H19" i="259" s="1"/>
  <c r="F57" i="259"/>
  <c r="F10" i="311" s="1"/>
  <c r="F12" i="311" s="1"/>
  <c r="F27" i="259"/>
  <c r="H57" i="259"/>
  <c r="H10" i="311" s="1"/>
  <c r="H12" i="311" s="1"/>
  <c r="H27" i="259"/>
  <c r="D27" i="259"/>
  <c r="D57" i="259"/>
  <c r="D10" i="311" s="1"/>
  <c r="D12" i="311" s="1"/>
  <c r="E57" i="259"/>
  <c r="E10" i="311" s="1"/>
  <c r="E12" i="311" s="1"/>
  <c r="E27" i="259"/>
  <c r="G31" i="259" l="1"/>
  <c r="G34" i="259" s="1"/>
  <c r="F31" i="259"/>
  <c r="F34" i="259" s="1"/>
  <c r="D31" i="259"/>
  <c r="D34" i="259" s="1"/>
  <c r="I64" i="259"/>
  <c r="I15" i="311" s="1"/>
  <c r="I17" i="311" s="1"/>
  <c r="H64" i="259"/>
  <c r="H15" i="311" s="1"/>
  <c r="H17" i="3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Lizzy Coad</author>
  </authors>
  <commentList>
    <comment ref="D3" authorId="0" shapeId="0" xr:uid="{DA2C46F1-A9C1-4EEA-A429-6DD1600A2941}">
      <text>
        <r>
          <rPr>
            <b/>
            <sz val="9"/>
            <color indexed="81"/>
            <rFont val="Tahoma"/>
            <family val="2"/>
          </rPr>
          <t>Lizzy Coad:</t>
        </r>
        <r>
          <rPr>
            <sz val="9"/>
            <color indexed="81"/>
            <rFont val="Tahoma"/>
            <family val="2"/>
          </rPr>
          <t xml:space="preserve">
Problems to be fixed should go in the issues log. This is designed to communicate important details to future you or anyone else reading this checklist. For example, if there is an N, not complete, then a reason why. Or if something in the calculator was quite a change from the standards, but it has been discussed then very brief notes. Or if this is something that requires action beyond a correction in the calculator.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Lizzy Coad</author>
  </authors>
  <commentList>
    <comment ref="D9" authorId="0" shapeId="0" xr:uid="{1FEADD0C-C4BE-4A4C-A0A9-94DB9CFBC157}">
      <text>
        <r>
          <rPr>
            <b/>
            <sz val="9"/>
            <color indexed="81"/>
            <rFont val="Tahoma"/>
            <family val="2"/>
          </rPr>
          <t>Lizzy Coad:</t>
        </r>
        <r>
          <rPr>
            <sz val="9"/>
            <color indexed="81"/>
            <rFont val="Tahoma"/>
            <family val="2"/>
          </rPr>
          <t xml:space="preserve">
Problems to be fixed should go in the issues log. This is designed to communicate important details to future you or anyone else reading this checklist. For example, if there is an N, not complete, then a reason why. Or if something in the calculator was quite a change from the standards, but it has been discussed then very brief notes. Or if this is something that requires action beyond a correction in the calculator.  </t>
        </r>
      </text>
    </comment>
  </commentList>
</comments>
</file>

<file path=xl/sharedStrings.xml><?xml version="1.0" encoding="utf-8"?>
<sst xmlns="http://schemas.openxmlformats.org/spreadsheetml/2006/main" count="86341" uniqueCount="1216">
  <si>
    <t>Summary</t>
  </si>
  <si>
    <t>Description</t>
  </si>
  <si>
    <t>Project code</t>
  </si>
  <si>
    <t>Client</t>
  </si>
  <si>
    <t>Vivid team</t>
  </si>
  <si>
    <t>Sheet Author</t>
  </si>
  <si>
    <t>Sheet Auditor</t>
  </si>
  <si>
    <t>Launch date</t>
  </si>
  <si>
    <t>Notes</t>
  </si>
  <si>
    <t>Worksheets</t>
  </si>
  <si>
    <t>Sheet name</t>
  </si>
  <si>
    <t>Key figures</t>
  </si>
  <si>
    <t>Key calculations</t>
  </si>
  <si>
    <t>Linked Data</t>
  </si>
  <si>
    <t>Raw data</t>
  </si>
  <si>
    <t>Metric</t>
  </si>
  <si>
    <t>Level</t>
  </si>
  <si>
    <t>Period</t>
  </si>
  <si>
    <t>Source</t>
  </si>
  <si>
    <t>URL</t>
  </si>
  <si>
    <t>Date published</t>
  </si>
  <si>
    <t>Date accessed</t>
  </si>
  <si>
    <t>Selected data</t>
  </si>
  <si>
    <t>Definition</t>
  </si>
  <si>
    <t>Units</t>
  </si>
  <si>
    <t>Value</t>
  </si>
  <si>
    <t>Conversion details</t>
  </si>
  <si>
    <t>Original value</t>
  </si>
  <si>
    <t>Original units</t>
  </si>
  <si>
    <t>Conversion factor</t>
  </si>
  <si>
    <t>Money year</t>
  </si>
  <si>
    <t>SP link</t>
  </si>
  <si>
    <t>Page</t>
  </si>
  <si>
    <t>Table/figure</t>
  </si>
  <si>
    <t>Contents</t>
  </si>
  <si>
    <t>Summary tabs</t>
  </si>
  <si>
    <t>Worksheet</t>
  </si>
  <si>
    <t>Contents of sheet</t>
  </si>
  <si>
    <t>QA check</t>
  </si>
  <si>
    <t>The QA check outlines key steps for sense-checking the calculator. The QA was performed by a Vivid colleague to ensure consistency with the overall methodology.</t>
  </si>
  <si>
    <t>Assumptions log</t>
  </si>
  <si>
    <t>The assumptions log  follows the standard BEIS template for logging assumptions. The log is completed to illustrate the assumptions per step in the calculation.</t>
  </si>
  <si>
    <t>Methodology steps</t>
  </si>
  <si>
    <t>Sheet</t>
  </si>
  <si>
    <t>Data in sheet</t>
  </si>
  <si>
    <t>Calculations in sheet</t>
  </si>
  <si>
    <t>4.1.1</t>
  </si>
  <si>
    <t>Deployment</t>
  </si>
  <si>
    <t>Global deployment levels</t>
  </si>
  <si>
    <t>Transform deployment levels into 5 yearly flows based on difference between deployment levels and assumptions on replacements</t>
  </si>
  <si>
    <t>Tech costs</t>
  </si>
  <si>
    <t>Technology costs, split between O&amp;M and capital costs. Capital costs may be split by component if this is done in earlier phases of EINA work as well.</t>
  </si>
  <si>
    <t>None, technology costs sourced from earlier phases of EINA work</t>
  </si>
  <si>
    <t>Market turnover</t>
  </si>
  <si>
    <t>Total market turnover globally</t>
  </si>
  <si>
    <t>Turnover is calculated based on capital cost of deployment and O&amp;M costs</t>
  </si>
  <si>
    <t>4.1.2</t>
  </si>
  <si>
    <t>Tradeable %</t>
  </si>
  <si>
    <t>Assessment of which % of total market is tradeable from a UK perspective. This assessment may differ regionally if there are, for example, high transport costs which mean it is impractical for the UK to access far away (non European) markets</t>
  </si>
  <si>
    <t xml:space="preserve">Based on export judgement and existing trade data </t>
  </si>
  <si>
    <t>Total tradeable turnover</t>
  </si>
  <si>
    <t>Total tradeable turnover (in £s). Tradeable turnover is considered from a UK perspective.</t>
  </si>
  <si>
    <t>Based on multiplication of market turnover and tradeable %</t>
  </si>
  <si>
    <t>4.1.3</t>
  </si>
  <si>
    <t>UK market share</t>
  </si>
  <si>
    <t>Assessment of UK market share based on UK tradeable turnover and UK competitive advantage.</t>
  </si>
  <si>
    <t>Based on RCA (background sheet) and expert judgement</t>
  </si>
  <si>
    <t>UK captured turnover</t>
  </si>
  <si>
    <t>UK captured turnover (in £s)</t>
  </si>
  <si>
    <t>Based on multiplication of tradeable turnover and UK market share.</t>
  </si>
  <si>
    <t>4.1.5</t>
  </si>
  <si>
    <t>GVA turnover multipliers</t>
  </si>
  <si>
    <t>GVA multipliers</t>
  </si>
  <si>
    <t>None, based on ONS data</t>
  </si>
  <si>
    <t>GVA associated with a technology</t>
  </si>
  <si>
    <t xml:space="preserve">GVA from export </t>
  </si>
  <si>
    <t>Based on multiplication of GVA multipliers with UK captured turnover</t>
  </si>
  <si>
    <t>GVA per worker</t>
  </si>
  <si>
    <t>GVA per worker estimates based on ONS data</t>
  </si>
  <si>
    <t>None, ONS data</t>
  </si>
  <si>
    <t>Jobs supported</t>
  </si>
  <si>
    <t>Based on GVA and GVA per worker</t>
  </si>
  <si>
    <t>Technology-level calculators within this calculator</t>
  </si>
  <si>
    <t>Bioenergy</t>
  </si>
  <si>
    <t>BioSNG</t>
  </si>
  <si>
    <t>BioH2 (3)</t>
  </si>
  <si>
    <t>Anaerobic digestion (4)</t>
  </si>
  <si>
    <t>Fast pyro (5)</t>
  </si>
  <si>
    <t>LC ferm (6)</t>
  </si>
  <si>
    <t>Syngas ferm (7)</t>
  </si>
  <si>
    <t>Sugars to higher hydrocarbons (8)</t>
  </si>
  <si>
    <t>Fischer-Tropsch synthesis (9)</t>
  </si>
  <si>
    <t>Alcohol catalysis (10)</t>
  </si>
  <si>
    <t>QA Checklist</t>
  </si>
  <si>
    <t>Task</t>
  </si>
  <si>
    <t>Y/N</t>
  </si>
  <si>
    <t>Comments</t>
  </si>
  <si>
    <t>Added to issues log</t>
  </si>
  <si>
    <t>Fresh eyes review</t>
  </si>
  <si>
    <t>Y</t>
  </si>
  <si>
    <t>10 min to familarise yourself with other persons spreadsheet and go through each tab without asking the other person any questions. Both do this at the same time and note first impressions, if you don't understand anything, or anything is missing.</t>
  </si>
  <si>
    <t xml:space="preserve">General overview of numbers to see if there are any obvious anomolies. </t>
  </si>
  <si>
    <t>This could be a magnitude higher than expected, odd pattern (eg. up then down), missing data or all zeros, really big numbers etc.</t>
  </si>
  <si>
    <t>Check Jobs and GVA totals against QA / sense check spreadsheet (useful numbers for business opportunities)</t>
  </si>
  <si>
    <t>If substantially different follow the numbers to see if there is an error, or a reason. Flag any odd ones for Maarten to review and potentially to discuss in workshop. Discuss if they are resonable and make sure this is clear in the assumptions/issue log</t>
  </si>
  <si>
    <t xml:space="preserve">Check units make sense and are consistent with other spreadsheets. </t>
  </si>
  <si>
    <t>Deployment and tech costs units should match or be converted. If it says £millions then numbers should be in that order of magnitude. Make sure they are consistent with other workbooks you have been working on so that they can more easily be compared.</t>
  </si>
  <si>
    <t>Check each tab is a multiplication or data from the right source</t>
  </si>
  <si>
    <t>Maybe do both spreadsheets at the same time and just make sure they are both the same. Make sure EU links to EU and RoW to RoW.</t>
  </si>
  <si>
    <t>Check capital cost and O&amp;M at the top of each spreadsheet is the appropriate weighted average, sum, etc. for that tab</t>
  </si>
  <si>
    <t xml:space="preserve">Maybe do both spreadsheets at the same time and just make sure they are both the same. If you can't remember which it should be then check against another spreadsheet, or discuss the merits of both. </t>
  </si>
  <si>
    <t xml:space="preserve">Check tradeable % are reasonable and discuss assumptions underpinning each one </t>
  </si>
  <si>
    <t>Do these make sense when compared against EU/RoW %? What was the rational for the %? Was there any data to support this? Are the assumptions clearly stated so that an outsider could understand?</t>
  </si>
  <si>
    <t xml:space="preserve">Validate that deployment and renewal are inputted correctly and that stock is accurately changed to flow </t>
  </si>
  <si>
    <t xml:space="preserve">Stock divided by 5 to get to flow and the assumptions surrounding renewal are reasonable. </t>
  </si>
  <si>
    <t>Is the tradeable market size apppropriate for the technology and actual market conditions?</t>
  </si>
  <si>
    <t xml:space="preserve">Has the theoretical Tradeable market been checked to see if that is what is really traded? If the numbers don't match, why? Have these ben used throughout following calculations? Is this clearly stated in assumptions log.  </t>
  </si>
  <si>
    <t xml:space="preserve">Any big questions that you asked each other as it wasn't clear from the speadsheet that you could easily add in the information into the spreadsheet for future reviews? </t>
  </si>
  <si>
    <t>For example source of data or why something was done differently from normal.</t>
  </si>
  <si>
    <t>Discuss any deviations from the usual sources or standards that have been set</t>
  </si>
  <si>
    <t>Are these reasonable? Are they clearly outlined in the assumptions log? Check the issues log fo rany of these taht may neeed to be discussed</t>
  </si>
  <si>
    <t xml:space="preserve">Review against </t>
  </si>
  <si>
    <t>Assumptions log:</t>
  </si>
  <si>
    <t>Location in model</t>
  </si>
  <si>
    <t>#</t>
  </si>
  <si>
    <t>Technology</t>
  </si>
  <si>
    <t>Unique ID</t>
  </si>
  <si>
    <t>Plain English description with key details</t>
  </si>
  <si>
    <t>Relevant cells in sheet</t>
  </si>
  <si>
    <t>Methodology behind assumption</t>
  </si>
  <si>
    <t>Quality Rating</t>
  </si>
  <si>
    <t>Impact rating</t>
  </si>
  <si>
    <t>Description of Quality Rating</t>
  </si>
  <si>
    <t>Description of Impact Rating</t>
  </si>
  <si>
    <t>Priority flag for risk register</t>
  </si>
  <si>
    <t>Description of Risk Rating, and any mitigation actions</t>
  </si>
  <si>
    <t>AD</t>
  </si>
  <si>
    <t>Assumed a constant market share for the UK up to 2050 for anaerobic digestion</t>
  </si>
  <si>
    <t>UK market share (4)</t>
  </si>
  <si>
    <t>I14-P14</t>
  </si>
  <si>
    <t>AD is a mature technology, therefore expected to be less potential for substantial changes in market shares among countries</t>
  </si>
  <si>
    <t>Amber</t>
  </si>
  <si>
    <t>High</t>
  </si>
  <si>
    <t>Based on expert evidence</t>
  </si>
  <si>
    <t>Will affect GVA and jobs</t>
  </si>
  <si>
    <t>Green</t>
  </si>
  <si>
    <t>No aciton necessary</t>
  </si>
  <si>
    <t>All</t>
  </si>
  <si>
    <t>Assumed 20 year lifetime of all bioenergy conversion technologies</t>
  </si>
  <si>
    <t>Deployment tab for each technology</t>
  </si>
  <si>
    <t>This assumption drives the estimation of how much stock will need to be replaced each time period</t>
  </si>
  <si>
    <t>Medium</t>
  </si>
  <si>
    <t>Validated with stakeholders at workshop</t>
  </si>
  <si>
    <t>The impact is significant as the lifetime has a large effect on replacement needs and hence annual demand</t>
  </si>
  <si>
    <t>No action necessary given low risk</t>
  </si>
  <si>
    <t xml:space="preserve">2020 data for stock is determined by interpolating linearly from 2015-2025 data </t>
  </si>
  <si>
    <t>IEA ETP data</t>
  </si>
  <si>
    <t>Column C</t>
  </si>
  <si>
    <t>This gives an approximation for 2020</t>
  </si>
  <si>
    <t>This is a simplifying assumption to fill a data gap</t>
  </si>
  <si>
    <t>The impact is relatively small. The opportunity beyond 2030 is unchanged because observed data is used. Only the GVA and jobs opportunity in 2020 will be affected but impact likely minimal</t>
  </si>
  <si>
    <t>Assumed cost reduction pathways</t>
  </si>
  <si>
    <t>Tech Costs</t>
  </si>
  <si>
    <t>I27-P27</t>
  </si>
  <si>
    <t>Based on EMSE data and followed throughout the process</t>
  </si>
  <si>
    <t>green</t>
  </si>
  <si>
    <t>low</t>
  </si>
  <si>
    <t>Consistent across the projects and based on previous detailed analisis</t>
  </si>
  <si>
    <t>Makes consistent an relatively small changes to the costs, however the sum of changes is larger by 2050</t>
  </si>
  <si>
    <t>Assumed various levels of tradability for each component</t>
  </si>
  <si>
    <t>I19 - P41</t>
  </si>
  <si>
    <t>These can be found in the tradability % tab for each technology in the assumptions column</t>
  </si>
  <si>
    <t>The assumption is based on informed reasoning from a technical point of view and has been sense checked at workshop</t>
  </si>
  <si>
    <t>The impact is high as changes here will directly affect GVA and jobs estimates</t>
  </si>
  <si>
    <t>No action required following sense checking this assumption with stakeholders</t>
  </si>
  <si>
    <t>Assumed that the GVA/turnover ratio stays constant over time</t>
  </si>
  <si>
    <t>GVA turnover multiplier</t>
  </si>
  <si>
    <t>e.g. G15:N16</t>
  </si>
  <si>
    <t xml:space="preserve">This is a necessary assumption given data limitations. </t>
  </si>
  <si>
    <t>Based on robust ONS data</t>
  </si>
  <si>
    <t>Would have a 1:1 impact on final estimate</t>
  </si>
  <si>
    <t>Assumed that the GVA/turnover ratio based on ONS data for a combinantion of sectors is representative for the components in the technology</t>
  </si>
  <si>
    <t>G15-G16</t>
  </si>
  <si>
    <t>This is a necessary assumption given data limitations</t>
  </si>
  <si>
    <t>Assumed various UK market shares for bioenergy conversion technologies up to 2050</t>
  </si>
  <si>
    <t xml:space="preserve">UK market share </t>
  </si>
  <si>
    <t>Column H</t>
  </si>
  <si>
    <t>These can be found in the UK market share tab for each technology in the assumptions column</t>
  </si>
  <si>
    <t>Based on robust UN COMTRADE data. Sense checked at workshop</t>
  </si>
  <si>
    <t>Assumption on UK competitiveness and therefore high impact on GVA and jobs</t>
  </si>
  <si>
    <t>No action necessary. Checked at workshop</t>
  </si>
  <si>
    <t>Assumed the UK captures an 11.8% share of the global EPC management services market for the construction of bioenergy conversion technologies</t>
  </si>
  <si>
    <t>UK market share tabs</t>
  </si>
  <si>
    <t>H20, H37</t>
  </si>
  <si>
    <t>UK share taken from https://go.ey.com/2OoqRok, UK revenue share of top 100 listed OFS companies. This is a necessary assumption given data limitations. Therefore a sector that the UK has performed well in for EPC management services, O&amp;G, is considered a good indication of what could happen to UK strength in bioenergy EPC management services if it reaches its potential</t>
  </si>
  <si>
    <t>This assumes similarities between O&amp;G EPC EPCm services potential in the UK and bioenergy covnersion technologies. Given the UK's engineering service strength, it's assumed that it can make similar inroads into the bioenergy conversion technologies EPC management industry. It is considered an ambitious assumption, but feasible if there is domestic deployment of key key conversion technologies. This was the route taken by the O&amp;G sector to gain international competitiveness in EPC EPCm services</t>
  </si>
  <si>
    <t>High impact on GVA and jobs associated with EPC EPCm services in bioenergy conversion technologies</t>
  </si>
  <si>
    <t>No action necessary</t>
  </si>
  <si>
    <t>Assumed final bioenergy demand is split between various final biofuels</t>
  </si>
  <si>
    <t>% fuel</t>
  </si>
  <si>
    <t>Entire tab</t>
  </si>
  <si>
    <t>This is based on expert workshop evidence, consortium estimates, and a literature review.</t>
  </si>
  <si>
    <t>This was sense-checked with multiple stakeholders and used the most recent estimates for commercialisation date for key conversion technologies</t>
  </si>
  <si>
    <t>High impact on final biofuel demand which will have high impact on bioenergy conversion deployment, which then has high impact on GVA/jobs</t>
  </si>
  <si>
    <t>Assumed various years for commercialisation of key conversion technologied</t>
  </si>
  <si>
    <t>Commercialisation and waste feedstocks</t>
  </si>
  <si>
    <t>B8-B16</t>
  </si>
  <si>
    <t>This is based on expert sources (referenced) as well as consoritum knowledge</t>
  </si>
  <si>
    <t>Based on robust sources and expert consortium and stakeholder input</t>
  </si>
  <si>
    <t>This affects business opps prior to 2050 but not 2050 itself (assuming all conversion technologies will be commercialised by 2050 under all scenarios)</t>
  </si>
  <si>
    <t>Assumed each bioenergy conversion technology contributes a certain % of final fuel demand</t>
  </si>
  <si>
    <t>e.g. BioSNG% (same format for all technologies)</t>
  </si>
  <si>
    <t>C9</t>
  </si>
  <si>
    <t>This is based on expert consortium input</t>
  </si>
  <si>
    <t>This is based on robust input that assigns final biofuels to conversion technologies under scope</t>
  </si>
  <si>
    <t>High impact rating on final deployment for key bioenergy conversion technologies which then has a high impact rating on GVA and jobs</t>
  </si>
  <si>
    <t>2025 value for UK deployment is 1 PJ</t>
  </si>
  <si>
    <t>Z105, Z110, Z115</t>
  </si>
  <si>
    <t>This is based on the 2012 Bioenergy TINA</t>
  </si>
  <si>
    <t>Low</t>
  </si>
  <si>
    <t>This is based on robust analysis conducted previously</t>
  </si>
  <si>
    <t>This has a minimal impact on 2050 GVA and jobs figures</t>
  </si>
  <si>
    <t>BioH2</t>
  </si>
  <si>
    <t>UK deployment of bioenergy conversion technologies is determined as the UK's share of EU population</t>
  </si>
  <si>
    <t>V97</t>
  </si>
  <si>
    <t>The ESME estimates for UK deployment are too large to be subtracted from the IEA's deployment forecast</t>
  </si>
  <si>
    <t>This is an approximation used to estimate the EU market in the absence of data</t>
  </si>
  <si>
    <t>This gives a rough estimate of EU share, but alternative methods would likely give similar shares</t>
  </si>
  <si>
    <t>The cost of EPCm services can be proxied by the share of current EPC costs in oilfield services</t>
  </si>
  <si>
    <t>D38</t>
  </si>
  <si>
    <t>This assumption is based on expert opinion and similarities across the two markets</t>
  </si>
  <si>
    <t>Based on expert consortium and stakeholder input</t>
  </si>
  <si>
    <t>Medium impact rating as the share of EPC captured differs from capex, and this directly affects GVA and jobs estimates</t>
  </si>
  <si>
    <t>Fast pyro &amp; LC</t>
  </si>
  <si>
    <t>The UK share of these technologies in total EU deployment is equal to the share in BioSNG</t>
  </si>
  <si>
    <t>V83</t>
  </si>
  <si>
    <t>There is a lack of deployment data at the granularity of some components, and so bioSNG is used as a proxy</t>
  </si>
  <si>
    <t>Based on a similar bio technology</t>
  </si>
  <si>
    <t>Minimal impact on EU deployment</t>
  </si>
  <si>
    <t>Domestic-specific assumptions</t>
  </si>
  <si>
    <t>Bioenergy conversion technologies</t>
  </si>
  <si>
    <t>Assumed installation costs are 21% of capital expenditure across bioenergy conversion technologies</t>
  </si>
  <si>
    <t>Tech costs (11)</t>
  </si>
  <si>
    <t>D39</t>
  </si>
  <si>
    <t>Based on assigning all construction/installation value for bioSNG to an installation category</t>
  </si>
  <si>
    <t>Based on E4tech EINA phase 2 research data from a robust source. Given data limitations, 21% installation costs has to be assumed across all bioenergy conversion technologies. However, as biomass to hydrogen is the only route of interest for business opportunities (due to ESME modelling output), and this route is technically similar to bioSNG, this is a reasonable assumption</t>
  </si>
  <si>
    <t xml:space="preserve">This will have a limited effect on overall GVA and jobs supported but substantially effect the relative breakdown between categories of capital expenditure e.g. equipment versus installation. </t>
  </si>
  <si>
    <t>Assumed UK share of conversion equipment in domestic market grows to 47% by 2050.</t>
  </si>
  <si>
    <t>UK market share (11)</t>
  </si>
  <si>
    <t>I14 etc</t>
  </si>
  <si>
    <t>This is based on the market share growing equal to current UK share in combustion equipment for power generation. Using government investment data for power generation and trade data (and utilising well-matched production and trade codes), the ratio of UK captured turnover to overall domestic market size could be computed.</t>
  </si>
  <si>
    <t>This is based on robust government investment and UN COMTRADE trade data using well-matched codes. Installation and EPCm services have been stripped out of government investment data to ensure that combustion equipment is being properly identified. Combustion equipment for power generation is considered a comparable mature sector to bioenergy conversion technologies; existing bioenergy sectors could not be used because of insufficient data; therefore the closest possible match was made</t>
  </si>
  <si>
    <t>This will substantially impact UK captured turnover and therefore GVA and jobs supported.</t>
  </si>
  <si>
    <t>Using combustion equipment for power generation has been sense-checked at export analysis workshops. No further action necessary.</t>
  </si>
  <si>
    <t>Assumed UK share of EPCm services in domestic market grows to 77% (as in the oilfield services sector) by 2050.</t>
  </si>
  <si>
    <t>E15 etc</t>
  </si>
  <si>
    <t>Installation and O&amp;M are largely non-traded (95% domestic market share)</t>
  </si>
  <si>
    <t>G16:G17</t>
  </si>
  <si>
    <t>Local skills and activity are likely to be sufficient to carry out almost all auxilllary activities</t>
  </si>
  <si>
    <t>This is a consistent assumption used across all calculators in the EINA analysis based on stakeholder and consortium engagement</t>
  </si>
  <si>
    <t>This share directly impacts final GVA and jobs numbers for these components</t>
  </si>
  <si>
    <t>New energy feedstocks</t>
  </si>
  <si>
    <t>Assumed all UK produced new energy feedstocks are sold domestically</t>
  </si>
  <si>
    <t>UK market share (12)</t>
  </si>
  <si>
    <t>This is based on the UK being a net-importer of new energy feedstocks</t>
  </si>
  <si>
    <t xml:space="preserve">There was strong support at the export analysis workshop that the UK would be a net-importer of bioenergy feedstocks because of limited land availability. </t>
  </si>
  <si>
    <t>This will affect the UK domestic market share and therefore have a strong impact on final GVA and jobs figures</t>
  </si>
  <si>
    <t>No further action necessary as the core assumption underlying this, that the UK will be a net-importer of new energy feedstocks in the future, has been sense-checked at the export analysis bioenergy workshop.</t>
  </si>
  <si>
    <t>Output tab domestic and export analysis</t>
  </si>
  <si>
    <t>Exports</t>
  </si>
  <si>
    <t>GVA £m</t>
  </si>
  <si>
    <t>Export equipment</t>
  </si>
  <si>
    <t>Export services</t>
  </si>
  <si>
    <t>Feedstocks</t>
  </si>
  <si>
    <t>Domestic</t>
  </si>
  <si>
    <t>Domestic equipment</t>
  </si>
  <si>
    <t>Domestic services</t>
  </si>
  <si>
    <t>Domestic feedstocks</t>
  </si>
  <si>
    <t>Overall deployment</t>
  </si>
  <si>
    <t>Annual deployment</t>
  </si>
  <si>
    <t>MWh</t>
  </si>
  <si>
    <t>EU</t>
  </si>
  <si>
    <t>Fast pyro</t>
  </si>
  <si>
    <t>LC ferm</t>
  </si>
  <si>
    <t>Syngas ferm</t>
  </si>
  <si>
    <t>Sugars to higher hydrocarbons</t>
  </si>
  <si>
    <t>Fischer-Tropsch</t>
  </si>
  <si>
    <t>Alcohol catalysis</t>
  </si>
  <si>
    <t>RoW</t>
  </si>
  <si>
    <t>Global</t>
  </si>
  <si>
    <t>SUM</t>
  </si>
  <si>
    <t>% shares</t>
  </si>
  <si>
    <t>World</t>
  </si>
  <si>
    <t>Stock of deployment (scenario 2)</t>
  </si>
  <si>
    <t>%change</t>
  </si>
  <si>
    <t>Overall bioenergy market turnover</t>
  </si>
  <si>
    <t>£</t>
  </si>
  <si>
    <t>Total turnover equipment</t>
  </si>
  <si>
    <t>Gasification routes</t>
  </si>
  <si>
    <t>Hydrolysis and fermentation routes</t>
  </si>
  <si>
    <t>Total turnover services</t>
  </si>
  <si>
    <t>Overall bioenergy tradeable turnover</t>
  </si>
  <si>
    <t>Total tradeable turnover equipment</t>
  </si>
  <si>
    <t>Check</t>
  </si>
  <si>
    <t>Total tradeable turnover services</t>
  </si>
  <si>
    <t xml:space="preserve">Total tradeable turnover </t>
  </si>
  <si>
    <t>EU total tradeable market</t>
  </si>
  <si>
    <t>EU tradeable turnover equipment</t>
  </si>
  <si>
    <t>EU tradeable turnover services</t>
  </si>
  <si>
    <t>RoW total tradeable turnover</t>
  </si>
  <si>
    <t>RoW tradeable turnover equipment</t>
  </si>
  <si>
    <t>RoW tradeable turnover services</t>
  </si>
  <si>
    <t>Overall bioenergy turnover</t>
  </si>
  <si>
    <t>£m</t>
  </si>
  <si>
    <t>Total UK captured turnover</t>
  </si>
  <si>
    <t>Total UK captured turnover equipment</t>
  </si>
  <si>
    <t>Total UK captured turnover services</t>
  </si>
  <si>
    <t>Turnover equipment</t>
  </si>
  <si>
    <t>Anaerobic digestion</t>
  </si>
  <si>
    <t>Turnover services</t>
  </si>
  <si>
    <t>Overall bioenergy GVA/jobs</t>
  </si>
  <si>
    <t>Scenario</t>
  </si>
  <si>
    <t>Total GVA</t>
  </si>
  <si>
    <t xml:space="preserve">Equipment </t>
  </si>
  <si>
    <t>Services</t>
  </si>
  <si>
    <t>Total jobs</t>
  </si>
  <si>
    <t>Check box</t>
  </si>
  <si>
    <t>GVA equipment</t>
  </si>
  <si>
    <t>Jobs equipment</t>
  </si>
  <si>
    <t>GVA services</t>
  </si>
  <si>
    <t>EPC gasification routes</t>
  </si>
  <si>
    <t>EPC hydrolysis and fermentation routes</t>
  </si>
  <si>
    <t>EPC anaerobic digestion</t>
  </si>
  <si>
    <t>Jobs services</t>
  </si>
  <si>
    <t>EPC Gasification routes</t>
  </si>
  <si>
    <t>EPCm services</t>
  </si>
  <si>
    <t>Scenario 1</t>
  </si>
  <si>
    <t>Reference Technology Scenario</t>
  </si>
  <si>
    <t>Scenario 2</t>
  </si>
  <si>
    <t>2°C Scenario</t>
  </si>
  <si>
    <t>Scenario 3</t>
  </si>
  <si>
    <t>Beyond 2°C Scenario</t>
  </si>
  <si>
    <t>Assumptions notes</t>
  </si>
  <si>
    <t>Assumptions log link</t>
  </si>
  <si>
    <t>Lifetime (years)</t>
  </si>
  <si>
    <t>2All</t>
  </si>
  <si>
    <t>Flow of additional and replacement capacity</t>
  </si>
  <si>
    <t>Conversion factor PJ to MWh</t>
  </si>
  <si>
    <t>Stock of capacity</t>
  </si>
  <si>
    <t>Select Scenario (1,2,3):</t>
  </si>
  <si>
    <t>Replacement demand</t>
  </si>
  <si>
    <t>European deployment (exl UK)</t>
  </si>
  <si>
    <t>European deployment</t>
  </si>
  <si>
    <t>European</t>
  </si>
  <si>
    <t>Technology level</t>
  </si>
  <si>
    <t>IEA ETP Energy Technology Perspectives 2017: https://www.iea.org/reports/energy-technology-perspectives-2017</t>
  </si>
  <si>
    <t>Difference</t>
  </si>
  <si>
    <t xml:space="preserve">Rest of World deployment </t>
  </si>
  <si>
    <t>Rest of World</t>
  </si>
  <si>
    <t>Rest of world deployment (excl UK)</t>
  </si>
  <si>
    <t>Scenarios deployment</t>
  </si>
  <si>
    <t>Europe deployment Scenario I</t>
  </si>
  <si>
    <t>Europe deployment Scenario II</t>
  </si>
  <si>
    <t>Europe deployment Scenario III</t>
  </si>
  <si>
    <t>Rest of World deployment Scenario I</t>
  </si>
  <si>
    <t>Rest of World deployment Scenario II</t>
  </si>
  <si>
    <t>Rest of World deployment Scenario III</t>
  </si>
  <si>
    <t>UK deployment</t>
  </si>
  <si>
    <t>Assumptions</t>
  </si>
  <si>
    <t>GW</t>
  </si>
  <si>
    <t>IEA WEO 2C</t>
  </si>
  <si>
    <t xml:space="preserve">Offshore wind </t>
  </si>
  <si>
    <t>Component level (only relevant when EINA is performed at technology rather than technology family level)</t>
  </si>
  <si>
    <t>Component</t>
  </si>
  <si>
    <t>Siemens Gemini wind farm SWT4.0</t>
  </si>
  <si>
    <t>Turbine</t>
  </si>
  <si>
    <t xml:space="preserve">Foundations </t>
  </si>
  <si>
    <t>Cable</t>
  </si>
  <si>
    <t xml:space="preserve">Substations </t>
  </si>
  <si>
    <t>Other</t>
  </si>
  <si>
    <t>O&amp;M</t>
  </si>
  <si>
    <t>EU deployment</t>
  </si>
  <si>
    <t>UK deployment Scenario I</t>
  </si>
  <si>
    <t>PJ</t>
  </si>
  <si>
    <t>TINA 2012 bioenergy</t>
  </si>
  <si>
    <t>2025 value is 1 (taken point estimate from TINA)</t>
  </si>
  <si>
    <t>13BioSNG</t>
  </si>
  <si>
    <t>NA</t>
  </si>
  <si>
    <t>UK deployment Scenario II</t>
  </si>
  <si>
    <t>UK deployment Scenario III</t>
  </si>
  <si>
    <t>2025 value is 1 (taken point estimate from TINA not taken uncertainty range because upper value would imply the UK has a disproportionate share of the EU market when reconciled with IEA values)</t>
  </si>
  <si>
    <t>Costs</t>
  </si>
  <si>
    <t>Cost component</t>
  </si>
  <si>
    <t>Capital cost</t>
  </si>
  <si>
    <t>£/MWh</t>
  </si>
  <si>
    <t>E4tech EINA phase 2 research</t>
  </si>
  <si>
    <t xml:space="preserve">O&amp;M </t>
  </si>
  <si>
    <t>Component level</t>
  </si>
  <si>
    <t>Notes on cost breakdown</t>
  </si>
  <si>
    <t>Conversion equipment</t>
  </si>
  <si>
    <t>% of CAPEX</t>
  </si>
  <si>
    <t>Cost reduction inputs into ESME relative to 2015</t>
  </si>
  <si>
    <t>%</t>
  </si>
  <si>
    <t>ESME catapult model: the run used for this project is unpublished, but the general reference book is available here: https://es.catapult.org.uk/news/esme-data-references-book/</t>
  </si>
  <si>
    <t>Same share of cost in UK Oilfield EPCm services</t>
  </si>
  <si>
    <t>15All</t>
  </si>
  <si>
    <t>Cost/capacity unit</t>
  </si>
  <si>
    <t>Source: ESME modelling</t>
  </si>
  <si>
    <t>Total market turnover</t>
  </si>
  <si>
    <t xml:space="preserve">Global turnover </t>
  </si>
  <si>
    <t>Turnover component</t>
  </si>
  <si>
    <t>Capital costs</t>
  </si>
  <si>
    <t>Turnover from exports to Europe</t>
  </si>
  <si>
    <t>Turnover from exports to RoW</t>
  </si>
  <si>
    <t>Tradeable proportion</t>
  </si>
  <si>
    <t>Tradeable % for European market</t>
  </si>
  <si>
    <t>Theoretical%</t>
  </si>
  <si>
    <t>Trade data %</t>
  </si>
  <si>
    <t>Combustion equipment tradability</t>
  </si>
  <si>
    <t>5All</t>
  </si>
  <si>
    <t>Non-traded</t>
  </si>
  <si>
    <t>N/A</t>
  </si>
  <si>
    <t>Highly tradeable</t>
  </si>
  <si>
    <t>Tradeable % for RoW market</t>
  </si>
  <si>
    <t>Global turnover (excl UK)</t>
  </si>
  <si>
    <t>Tradeable turnover European market</t>
  </si>
  <si>
    <t>Tradeable turnover RoW market</t>
  </si>
  <si>
    <t>Competitive advantage and market share</t>
  </si>
  <si>
    <t>European Market</t>
  </si>
  <si>
    <t>Captures a market share in 2050 that is half that of Germany's current market share in existing technology</t>
  </si>
  <si>
    <t>8All</t>
  </si>
  <si>
    <t>UK captures 11.8% of EPCm services</t>
  </si>
  <si>
    <t>9All</t>
  </si>
  <si>
    <t>RoW market</t>
  </si>
  <si>
    <t>HS code</t>
  </si>
  <si>
    <t>Code Description</t>
  </si>
  <si>
    <t>EINA components</t>
  </si>
  <si>
    <t>Reservoirs, tanks, vats and similar containers; for any material (excluding compressed or liquefied gas), of iron or steel, capacity exceeding 300l, whether or not lined or heat insulated</t>
  </si>
  <si>
    <t>CAPEX</t>
  </si>
  <si>
    <t>Copper; articles n.e.c. in heading no. 7419</t>
  </si>
  <si>
    <t>Aluminium; reservoirs, tanks, vats and similar containers, for material (not compressed or liquefied gas), of a capacity over 300l, whether or not lined, not fitted with mechanical/thermal equipment</t>
  </si>
  <si>
    <t>Machinery; for filtering or purifying gases, other than intake air filters for internal combustion engines</t>
  </si>
  <si>
    <t>Generators for producer or water gas with or without their purifiers acetylene gas generators and similar water process gas generators, with or without their purifiers</t>
  </si>
  <si>
    <t>Competitor 1 - Germany</t>
  </si>
  <si>
    <t>COMTRADE analysis: see Background tabs</t>
  </si>
  <si>
    <t>Competitor 2 - US</t>
  </si>
  <si>
    <t>Competitor 3 China</t>
  </si>
  <si>
    <t>Captured turnover from Exports to the world</t>
  </si>
  <si>
    <t>Captured turnover from exports to Europe</t>
  </si>
  <si>
    <t>Captured turnover from exports to RoW</t>
  </si>
  <si>
    <t>SIC code</t>
  </si>
  <si>
    <t>AVERAGE</t>
  </si>
  <si>
    <t>25.29, 25.93, 28.25, 28.29</t>
  </si>
  <si>
    <t>ONS ABS</t>
  </si>
  <si>
    <t>SIC codes</t>
  </si>
  <si>
    <t>Multiplier</t>
  </si>
  <si>
    <t>GVA/jobs</t>
  </si>
  <si>
    <t>Engineering activities and related technical consultancy</t>
  </si>
  <si>
    <t>GVA</t>
  </si>
  <si>
    <t>Total GVA from exports</t>
  </si>
  <si>
    <t>GVA per worker estimates</t>
  </si>
  <si>
    <t>£/worker</t>
  </si>
  <si>
    <t>Average: 25.29, 25.93, 28.25, 28.29</t>
  </si>
  <si>
    <t>Productivity index (2015=1)</t>
  </si>
  <si>
    <t>https://www.ons.gov.uk/economy/environmentalaccounts/datasets/lowcarbonandrenewableenergyeconomymultipliersdataset</t>
  </si>
  <si>
    <t>Green producitvity adjustment</t>
  </si>
  <si>
    <t>Green productivity factor</t>
  </si>
  <si>
    <t>Total jobs supported</t>
  </si>
  <si>
    <t xml:space="preserve">Series name: </t>
  </si>
  <si>
    <t xml:space="preserve">Source: </t>
  </si>
  <si>
    <t>weblink:</t>
  </si>
  <si>
    <t>Average</t>
  </si>
  <si>
    <t>GVA/turnover</t>
  </si>
  <si>
    <t>BioSNG %</t>
  </si>
  <si>
    <t xml:space="preserve">Series name:  </t>
  </si>
  <si>
    <t>Source: E4tech EINA phase 2 research</t>
  </si>
  <si>
    <t xml:space="preserve">weblink: </t>
  </si>
  <si>
    <t>This tab states the % of fuel derived from the conversion technology of interest</t>
  </si>
  <si>
    <t>Fuel</t>
  </si>
  <si>
    <t xml:space="preserve">Hydrogen </t>
  </si>
  <si>
    <t>LC ethanol</t>
  </si>
  <si>
    <t>Pyrolysis oil</t>
  </si>
  <si>
    <t>Biogas</t>
  </si>
  <si>
    <t>Methanol</t>
  </si>
  <si>
    <t>Gasoline/diesel/jet</t>
  </si>
  <si>
    <t>BioSNG deployment EU</t>
  </si>
  <si>
    <t>Series name:</t>
  </si>
  <si>
    <t>Source:</t>
  </si>
  <si>
    <t>Deployment (MWh)</t>
  </si>
  <si>
    <t>RTS</t>
  </si>
  <si>
    <t>2DS</t>
  </si>
  <si>
    <t>B2DS</t>
  </si>
  <si>
    <t>Power</t>
  </si>
  <si>
    <t>Transport</t>
  </si>
  <si>
    <t>Residential</t>
  </si>
  <si>
    <t>Industry</t>
  </si>
  <si>
    <t>BioSNG deployment RoW</t>
  </si>
  <si>
    <t>Lifetime assumption (years)</t>
  </si>
  <si>
    <t>Assumption</t>
  </si>
  <si>
    <t>% of EU (excl) UK of total EU</t>
  </si>
  <si>
    <t>Roughly UK % of EU pop</t>
  </si>
  <si>
    <t>14BioH2</t>
  </si>
  <si>
    <t>Total</t>
  </si>
  <si>
    <t>Production equipment</t>
  </si>
  <si>
    <t>% of OPEX</t>
  </si>
  <si>
    <t>Assumptions Log Link</t>
  </si>
  <si>
    <t>See assumptions log</t>
  </si>
  <si>
    <t>Generators; producer gas, water gas, acetylene gas and similar water process gas generators, with or without their purifiers</t>
  </si>
  <si>
    <t>Capex</t>
  </si>
  <si>
    <t>Generators; parts of producer gas, water gas, acetylene gas and similar water process gas generators, with or without their purifiers</t>
  </si>
  <si>
    <t>Competitor 3 Italy</t>
  </si>
  <si>
    <t>GVA multiplier</t>
  </si>
  <si>
    <t xml:space="preserve">Engineering activities and related technical </t>
  </si>
  <si>
    <t>GVA from exports to the world</t>
  </si>
  <si>
    <t>£million</t>
  </si>
  <si>
    <t>GVA from domestic deployment</t>
  </si>
  <si>
    <t>Hydrogen deployment data</t>
  </si>
  <si>
    <t>Source: Shell Sky scenario https://go.shell.com/2IWpEBC
IEA ETP scenarios https://www.iea.org/etp2017/</t>
  </si>
  <si>
    <t>Conversion factor EJ to MWh</t>
  </si>
  <si>
    <t>Scenarios</t>
  </si>
  <si>
    <t>IEA ETP scenario</t>
  </si>
  <si>
    <t>Shell Sky scenario</t>
  </si>
  <si>
    <t>Final energy demand (PJ)</t>
  </si>
  <si>
    <t>Final energy demand (MWh)</t>
  </si>
  <si>
    <t>Final energy demand (EJ)</t>
  </si>
  <si>
    <t>EU (Europe in this case)</t>
  </si>
  <si>
    <t>% conversion</t>
  </si>
  <si>
    <t>Conversion technology</t>
  </si>
  <si>
    <t>Reforming</t>
  </si>
  <si>
    <t>Coal gasification</t>
  </si>
  <si>
    <t>Electrolysis</t>
  </si>
  <si>
    <t>https://www.ineteconomics.org/uploads/general/ETC_MissionPossible_FullReport.pdf</t>
  </si>
  <si>
    <t>https://www.theccc.org.uk/wp-content/uploads/2018/11/Hydrogen-in-a-low-carbon-economy.pdf</t>
  </si>
  <si>
    <t>From image above</t>
  </si>
  <si>
    <t>TWh</t>
  </si>
  <si>
    <t>Conversion deployment</t>
  </si>
  <si>
    <t xml:space="preserve">CHP fuel cells </t>
  </si>
  <si>
    <t>CHP fuel cells</t>
  </si>
  <si>
    <t>Conversion factor MWh to GJ</t>
  </si>
  <si>
    <t>GJ</t>
  </si>
  <si>
    <t>Used CAGR between 2015 and 2020 to determine 2010</t>
  </si>
  <si>
    <t>£/GJ</t>
  </si>
  <si>
    <t>AD mature - difficult to increase share</t>
  </si>
  <si>
    <t>Constant market share due to maturity of the technology</t>
  </si>
  <si>
    <t>Machines and mechanical appliances; having individual functions, n.e.c. or included in this chapter</t>
  </si>
  <si>
    <t>28.99, 28.25</t>
  </si>
  <si>
    <t>Jobs</t>
  </si>
  <si>
    <t>AD deployment RoW</t>
  </si>
  <si>
    <t>Input field titles and copy all tabs from previous technology</t>
  </si>
  <si>
    <t>Same % as bioSNG</t>
  </si>
  <si>
    <t>16All</t>
  </si>
  <si>
    <t>Source: ESME modelling (biomass gasification)</t>
  </si>
  <si>
    <t>Machinery; for filtering or purifying liquids, n.e.c. in item no. 8421.2</t>
  </si>
  <si>
    <t>Filtering or purifying machinery and apparatus for gases</t>
  </si>
  <si>
    <t>28.29, 28.25, 25.29, 25.93</t>
  </si>
  <si>
    <t>Fast pyro deployment RoW</t>
  </si>
  <si>
    <t>LC fermentation</t>
  </si>
  <si>
    <t>Captures a market share in 2050 that is a quarter that of Germany's current market share in existing technology</t>
  </si>
  <si>
    <t>Distilling or rectifying plant; not used for domestic purposes</t>
  </si>
  <si>
    <t>25.29, 25.93, 28.29</t>
  </si>
  <si>
    <t>LC fermentation %</t>
  </si>
  <si>
    <t>LC fermentation deployment EU</t>
  </si>
  <si>
    <t>LC fermentation deployment RoW</t>
  </si>
  <si>
    <t>Syngas fermentation</t>
  </si>
  <si>
    <t>Captures a market share equal to half of Germany's</t>
  </si>
  <si>
    <t>Syngas fermentation %</t>
  </si>
  <si>
    <t>Syngas fermentation deployment EU</t>
  </si>
  <si>
    <t>Syngas fermentation deployment RoW</t>
  </si>
  <si>
    <t>Conversion graphic</t>
  </si>
  <si>
    <t>Source: Figure 5-1 http://www.globalproblems-globalsolutions-files.org/gpgs_files/pdf/UNF_Bioenergy/UNF_Bioenergy_5.pdf</t>
  </si>
  <si>
    <t>Aerobic fermentation %</t>
  </si>
  <si>
    <t>Aerobic fermentation deployment EU</t>
  </si>
  <si>
    <t>Aerobic fermentation deployment RoW</t>
  </si>
  <si>
    <t>Captures a market share equal to half of Germany's by 2050</t>
  </si>
  <si>
    <t>25.29, 25.93, 28.29, 28.25</t>
  </si>
  <si>
    <t>Image of process</t>
  </si>
  <si>
    <t>FT from fuels deployment RoW</t>
  </si>
  <si>
    <t>Alcohol catalysts %</t>
  </si>
  <si>
    <t>Alcohol catalysts deployment EU</t>
  </si>
  <si>
    <t>Alcohol catalysts deployment RoW</t>
  </si>
  <si>
    <t>Series name:  Deployment series</t>
  </si>
  <si>
    <t>Source: IEA Energy Technology Perspectives &amp; Innovation Needs Assessment for Biomass Heat (E4tech, 2018) &amp; Bioenergy TINA (2012)</t>
  </si>
  <si>
    <t>weblink: https://assets.publishing.service.gov.uk/government/uploads/system/uploads/attachment_data/file/699669/BE2_Innovation_Needs_Final_report_Jan18.pdf</t>
  </si>
  <si>
    <t>Conversion factor (PJ to MWh)</t>
  </si>
  <si>
    <t>European Union</t>
  </si>
  <si>
    <t>RTS - biomass and waste</t>
  </si>
  <si>
    <t>2DS - biomass and waste</t>
  </si>
  <si>
    <t>B2DS - biomass and waste</t>
  </si>
  <si>
    <t>RTS - biomass with CSS</t>
  </si>
  <si>
    <t>2DS - biomass with CSS</t>
  </si>
  <si>
    <t>B2DS - biomass with CSS</t>
  </si>
  <si>
    <t>sum RTS (TWh)</t>
  </si>
  <si>
    <t>sum 2DS (TWh)</t>
  </si>
  <si>
    <t>sum B2DS (TWh)</t>
  </si>
  <si>
    <t>sum RTS (MWh)</t>
  </si>
  <si>
    <t>sum 2DS (MWh)</t>
  </si>
  <si>
    <t>sum B2DS (MWh)</t>
  </si>
  <si>
    <t xml:space="preserve">Transport - Biomass and waste </t>
  </si>
  <si>
    <t>RTS (PJ)</t>
  </si>
  <si>
    <t>2DS (PJ)</t>
  </si>
  <si>
    <t>B2DS (PJ)</t>
  </si>
  <si>
    <t>RTS (MWh)</t>
  </si>
  <si>
    <t>2DS (MWh)</t>
  </si>
  <si>
    <t>B2DS (MWh)</t>
  </si>
  <si>
    <t>Residential - Biomass and waste</t>
  </si>
  <si>
    <t>Services - Biomass and waste</t>
  </si>
  <si>
    <t>Industry - Biomass and waste</t>
  </si>
  <si>
    <t>Rest of world</t>
  </si>
  <si>
    <t>Power - Biomass and waste (MWh)</t>
  </si>
  <si>
    <t>World RTS - biomass and waste</t>
  </si>
  <si>
    <t>World 2DS - biomass and waste</t>
  </si>
  <si>
    <t>World B2DS - biomass and waste</t>
  </si>
  <si>
    <t>World RTS - biomass with CSS</t>
  </si>
  <si>
    <t>World 2DS - biomass with CSS</t>
  </si>
  <si>
    <t>World B2DS - biomass with CSS</t>
  </si>
  <si>
    <t>World sum RTS</t>
  </si>
  <si>
    <t>World sum 2DS</t>
  </si>
  <si>
    <t>World sum B2DS</t>
  </si>
  <si>
    <t>RoW RTS (TWh)</t>
  </si>
  <si>
    <t>RoW 2DS (TWh)</t>
  </si>
  <si>
    <t>RoW B2DS (TWh)</t>
  </si>
  <si>
    <t>RoW RTS (MWh)</t>
  </si>
  <si>
    <t>RoW 2DS (MWh)</t>
  </si>
  <si>
    <t>RoW B2DS (MWh)</t>
  </si>
  <si>
    <t>World RTS (PJ)</t>
  </si>
  <si>
    <t>World 2DS (PJ)</t>
  </si>
  <si>
    <t>World B2DS (PJ)</t>
  </si>
  <si>
    <t>RoW RTS (PJ)</t>
  </si>
  <si>
    <t>RoW 2DS (PJ)</t>
  </si>
  <si>
    <t>RoW B2DS (PJ)</t>
  </si>
  <si>
    <t>Source: E4tech EINA phase 2 research estimates</t>
  </si>
  <si>
    <t>Note: Ignore hydrogen in the table</t>
  </si>
  <si>
    <t>Buildings</t>
  </si>
  <si>
    <t>Fuel deployment EU</t>
  </si>
  <si>
    <t xml:space="preserve">Aside </t>
  </si>
  <si>
    <t>Growth of final fuel</t>
  </si>
  <si>
    <t>Fuel deployment RoW</t>
  </si>
  <si>
    <t>Charts</t>
  </si>
  <si>
    <t>Ethanol - conventional</t>
  </si>
  <si>
    <t>Ethanol - advanced</t>
  </si>
  <si>
    <t>Biomethane</t>
  </si>
  <si>
    <t>Biodiesel - conventional</t>
  </si>
  <si>
    <t>Biodiesel - advanced</t>
  </si>
  <si>
    <t>Biojet</t>
  </si>
  <si>
    <t>Tradeable turnover</t>
  </si>
  <si>
    <t>UK turnover</t>
  </si>
  <si>
    <t>UK</t>
  </si>
  <si>
    <t>Germany</t>
  </si>
  <si>
    <t xml:space="preserve">US </t>
  </si>
  <si>
    <t>China</t>
  </si>
  <si>
    <t>BioSNG conversion</t>
  </si>
  <si>
    <t>Fast pyrolysis</t>
  </si>
  <si>
    <t>Fermentation</t>
  </si>
  <si>
    <t>FT/alcohol catalysis</t>
  </si>
  <si>
    <t>GER</t>
  </si>
  <si>
    <t>CH</t>
  </si>
  <si>
    <t>Chart split by conversion process 2050</t>
  </si>
  <si>
    <t>Conversion process %</t>
  </si>
  <si>
    <t>BioH2 comes from the hydrogen and fuel cells calculator</t>
  </si>
  <si>
    <t>Chart split by conversion process turnover 2050</t>
  </si>
  <si>
    <t>Tradable turnover</t>
  </si>
  <si>
    <t>Tradable turnover %</t>
  </si>
  <si>
    <t>Background notes</t>
  </si>
  <si>
    <t xml:space="preserve">Technology </t>
  </si>
  <si>
    <t>Total trade</t>
  </si>
  <si>
    <t>CA=Component average</t>
  </si>
  <si>
    <t>MS=Market share</t>
  </si>
  <si>
    <t>Total exports</t>
  </si>
  <si>
    <t>Europe</t>
  </si>
  <si>
    <t>Component averages</t>
  </si>
  <si>
    <t>EU27</t>
  </si>
  <si>
    <t>Code</t>
  </si>
  <si>
    <t>Year</t>
  </si>
  <si>
    <t>UK to World</t>
  </si>
  <si>
    <t>UK to RoW</t>
  </si>
  <si>
    <t>UK to EU27</t>
  </si>
  <si>
    <t>Average to RoW</t>
  </si>
  <si>
    <t>Average to EU</t>
  </si>
  <si>
    <t>World to EU27</t>
  </si>
  <si>
    <t>RCA</t>
  </si>
  <si>
    <t>Market share</t>
  </si>
  <si>
    <t>World to World</t>
  </si>
  <si>
    <t>World to RoW ($M)</t>
  </si>
  <si>
    <t>World HS average to EU27</t>
  </si>
  <si>
    <t>World HS average to RoW</t>
  </si>
  <si>
    <t>Overall bioenergy</t>
  </si>
  <si>
    <t>US</t>
  </si>
  <si>
    <t>Sector and time average</t>
  </si>
  <si>
    <t>Competitor 1</t>
  </si>
  <si>
    <t>Germany to World</t>
  </si>
  <si>
    <t>Germany to RoW</t>
  </si>
  <si>
    <t>Germany to EU27</t>
  </si>
  <si>
    <t>Competitor 2</t>
  </si>
  <si>
    <t>US to World</t>
  </si>
  <si>
    <t>US to RoW</t>
  </si>
  <si>
    <t>US to EU27</t>
  </si>
  <si>
    <t>Competitor 3</t>
  </si>
  <si>
    <t>China to World</t>
  </si>
  <si>
    <t>China to RoW</t>
  </si>
  <si>
    <t>China to EU27</t>
  </si>
  <si>
    <t>Market shares</t>
  </si>
  <si>
    <t>syngas ferm</t>
  </si>
  <si>
    <t>aerobic ferm</t>
  </si>
  <si>
    <t>alcohol cata</t>
  </si>
  <si>
    <t>3 year averages</t>
  </si>
  <si>
    <t>Fastpyro</t>
  </si>
  <si>
    <t>Lcferm</t>
  </si>
  <si>
    <t>syngasferm</t>
  </si>
  <si>
    <t>aerobicferm</t>
  </si>
  <si>
    <t>FT</t>
  </si>
  <si>
    <t>alcoholcat</t>
  </si>
  <si>
    <t>HS data</t>
  </si>
  <si>
    <t>Nomenclature</t>
  </si>
  <si>
    <t>ReporterISO3</t>
  </si>
  <si>
    <t>ProductCode</t>
  </si>
  <si>
    <t>ReporterName</t>
  </si>
  <si>
    <t>PartnerISO3</t>
  </si>
  <si>
    <t>PartnerName</t>
  </si>
  <si>
    <t>Trade flow</t>
  </si>
  <si>
    <t>TradeFlowName</t>
  </si>
  <si>
    <t>TradeFlowCode</t>
  </si>
  <si>
    <t>TradeValue in 1000 USD</t>
  </si>
  <si>
    <t>Trade value in $m</t>
  </si>
  <si>
    <t>H4</t>
  </si>
  <si>
    <t>Export</t>
  </si>
  <si>
    <t>CHN</t>
  </si>
  <si>
    <t>DEU</t>
  </si>
  <si>
    <t>GBR</t>
  </si>
  <si>
    <t>USA</t>
  </si>
  <si>
    <t>HS data (additional competitors)</t>
  </si>
  <si>
    <t>Trade value ($m)</t>
  </si>
  <si>
    <t>ESP</t>
  </si>
  <si>
    <t>Spain</t>
  </si>
  <si>
    <t>FRA</t>
  </si>
  <si>
    <t>France</t>
  </si>
  <si>
    <t>ITA</t>
  </si>
  <si>
    <t>Italy</t>
  </si>
  <si>
    <t>HS data 3</t>
  </si>
  <si>
    <t>Trade in $m</t>
  </si>
  <si>
    <t>ABW</t>
  </si>
  <si>
    <t>Aruba</t>
  </si>
  <si>
    <t>ALB</t>
  </si>
  <si>
    <t>Albania</t>
  </si>
  <si>
    <t>AND</t>
  </si>
  <si>
    <t>Andorra</t>
  </si>
  <si>
    <t>ARE</t>
  </si>
  <si>
    <t>United Arab Emirates</t>
  </si>
  <si>
    <t>ARG</t>
  </si>
  <si>
    <t>Argentina</t>
  </si>
  <si>
    <t>ARM</t>
  </si>
  <si>
    <t>Armenia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</si>
  <si>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</si>
  <si>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</si>
  <si>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</si>
  <si>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</si>
  <si>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</si>
  <si>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</si>
  <si>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</si>
  <si>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</si>
  <si>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</si>
  <si>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</si>
  <si>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</si>
  <si>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</si>
  <si>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</si>
  <si>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</si>
  <si>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</si>
  <si>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</si>
  <si>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</si>
  <si>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</si>
  <si>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</si>
  <si>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</si>
  <si>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</si>
  <si>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 The</t>
  </si>
  <si>
    <t>BIH</t>
  </si>
  <si>
    <t>Bosnia and Herzegovina</t>
  </si>
  <si>
    <t>BLR</t>
  </si>
  <si>
    <t>Belarus</t>
  </si>
  <si>
    <t>BLZ</t>
  </si>
  <si>
    <t>Belize</t>
  </si>
  <si>
    <t>BMU</t>
  </si>
  <si>
    <t>Bermuda</t>
  </si>
  <si>
    <t>BOL</t>
  </si>
  <si>
    <t>Bolivia</t>
  </si>
  <si>
    <t>BRA</t>
  </si>
  <si>
    <t>Brazil</t>
  </si>
  <si>
    <t>BRN</t>
  </si>
  <si>
    <t>Brunei</t>
  </si>
  <si>
    <t>BTN</t>
  </si>
  <si>
    <t>Bhutan</t>
  </si>
  <si>
    <t>BWA</t>
  </si>
  <si>
    <t>Botswana</t>
  </si>
  <si>
    <t>CAF</t>
  </si>
  <si>
    <t>Central African Republic</t>
  </si>
  <si>
    <t>CAN</t>
  </si>
  <si>
    <t>Canada</t>
  </si>
  <si>
    <t>CHE</t>
  </si>
  <si>
    <t>Switzerland</t>
  </si>
  <si>
    <t>CHL</t>
  </si>
  <si>
    <t>Chile</t>
  </si>
  <si>
    <t>CIV</t>
  </si>
  <si>
    <t>Cote d'Ivoire</t>
  </si>
  <si>
    <t>CMR</t>
  </si>
  <si>
    <t>Cameroon</t>
  </si>
  <si>
    <t>COG</t>
  </si>
  <si>
    <t>Congo, Rep.</t>
  </si>
  <si>
    <t>COL</t>
  </si>
  <si>
    <t>Colombia</t>
  </si>
  <si>
    <t>CPV</t>
  </si>
  <si>
    <t>Cape Verde</t>
  </si>
  <si>
    <t>CRI</t>
  </si>
  <si>
    <t>Costa Rica</t>
  </si>
  <si>
    <t>CYP</t>
  </si>
  <si>
    <t>Cyprus</t>
  </si>
  <si>
    <t>CZE</t>
  </si>
  <si>
    <t>Czech Republic</t>
  </si>
  <si>
    <t>DNK</t>
  </si>
  <si>
    <t>Denmark</t>
  </si>
  <si>
    <t>DOM</t>
  </si>
  <si>
    <t>Dominican Republic</t>
  </si>
  <si>
    <t>DZA</t>
  </si>
  <si>
    <t>Algeria</t>
  </si>
  <si>
    <t>ECU</t>
  </si>
  <si>
    <t>Ecuador</t>
  </si>
  <si>
    <t>EGY</t>
  </si>
  <si>
    <t>Egypt, Arab Rep.</t>
  </si>
  <si>
    <t>EST</t>
  </si>
  <si>
    <t>Estonia</t>
  </si>
  <si>
    <t>ETH</t>
  </si>
  <si>
    <t>Ethiopia(excludes Eritrea)</t>
  </si>
  <si>
    <t>EUN</t>
  </si>
  <si>
    <t>FIN</t>
  </si>
  <si>
    <t>Finland</t>
  </si>
  <si>
    <t>FJI</t>
  </si>
  <si>
    <t>Fiji</t>
  </si>
  <si>
    <t>GEO</t>
  </si>
  <si>
    <t>Georgia</t>
  </si>
  <si>
    <t>GHA</t>
  </si>
  <si>
    <t>Ghana</t>
  </si>
  <si>
    <t>GIN</t>
  </si>
  <si>
    <t>Guinea</t>
  </si>
  <si>
    <t>GMB</t>
  </si>
  <si>
    <t>Gambia, The</t>
  </si>
  <si>
    <t>GRC</t>
  </si>
  <si>
    <t>Greece</t>
  </si>
  <si>
    <t>GRL</t>
  </si>
  <si>
    <t>Greenland</t>
  </si>
  <si>
    <t>GTM</t>
  </si>
  <si>
    <t>Guatemala</t>
  </si>
  <si>
    <t>HKG</t>
  </si>
  <si>
    <t>Hong Kong, China</t>
  </si>
  <si>
    <t>HND</t>
  </si>
  <si>
    <t>Honduras</t>
  </si>
  <si>
    <t>HRV</t>
  </si>
  <si>
    <t>Croatia</t>
  </si>
  <si>
    <t>HUN</t>
  </si>
  <si>
    <t>Hungary</t>
  </si>
  <si>
    <t>IDN</t>
  </si>
  <si>
    <t>Indonesia</t>
  </si>
  <si>
    <t>IND</t>
  </si>
  <si>
    <t>India</t>
  </si>
  <si>
    <t>IRL</t>
  </si>
  <si>
    <t>Ireland</t>
  </si>
  <si>
    <t>IRN</t>
  </si>
  <si>
    <t>Iran, Islamic Rep.</t>
  </si>
  <si>
    <t>ISL</t>
  </si>
  <si>
    <t>Iceland</t>
  </si>
  <si>
    <t>ISR</t>
  </si>
  <si>
    <t>Israel</t>
  </si>
  <si>
    <t>JAM</t>
  </si>
  <si>
    <t>Jamaica</t>
  </si>
  <si>
    <t>JOR</t>
  </si>
  <si>
    <t>Jordan</t>
  </si>
  <si>
    <t>JPN</t>
  </si>
  <si>
    <t>Japan</t>
  </si>
  <si>
    <t>KAZ</t>
  </si>
  <si>
    <t>Kazakhstan</t>
  </si>
  <si>
    <t>KEN</t>
  </si>
  <si>
    <t>Kenya</t>
  </si>
  <si>
    <t>KGZ</t>
  </si>
  <si>
    <t>Kyrgyz Republic</t>
  </si>
  <si>
    <t>KHM</t>
  </si>
  <si>
    <t>Cambodia</t>
  </si>
  <si>
    <t>KIR</t>
  </si>
  <si>
    <t>Kiribati</t>
  </si>
  <si>
    <t>KOR</t>
  </si>
  <si>
    <t>Korea, Rep.</t>
  </si>
  <si>
    <t>KWT</t>
  </si>
  <si>
    <t>Kuwait</t>
  </si>
  <si>
    <t>LAO</t>
  </si>
  <si>
    <t>Lao PDR</t>
  </si>
  <si>
    <t>LBN</t>
  </si>
  <si>
    <t>Lebanon</t>
  </si>
  <si>
    <t>LCA</t>
  </si>
  <si>
    <t>St. Lucia</t>
  </si>
  <si>
    <t>LKA</t>
  </si>
  <si>
    <t>Sri Lanka</t>
  </si>
  <si>
    <t>LSO</t>
  </si>
  <si>
    <t>Lesotho</t>
  </si>
  <si>
    <t>LTU</t>
  </si>
  <si>
    <t>Lithuania</t>
  </si>
  <si>
    <t>LUX</t>
  </si>
  <si>
    <t>Luxembourg</t>
  </si>
  <si>
    <t>LVA</t>
  </si>
  <si>
    <t>Latvia</t>
  </si>
  <si>
    <t>MAC</t>
  </si>
  <si>
    <t>Macao</t>
  </si>
  <si>
    <t>MAR</t>
  </si>
  <si>
    <t>Morocco</t>
  </si>
  <si>
    <t>MDA</t>
  </si>
  <si>
    <t>Moldova</t>
  </si>
  <si>
    <t>MDG</t>
  </si>
  <si>
    <t>Madagascar</t>
  </si>
  <si>
    <t>MEX</t>
  </si>
  <si>
    <t>Mexico</t>
  </si>
  <si>
    <t>MKD</t>
  </si>
  <si>
    <t>Macedonia, FYR</t>
  </si>
  <si>
    <t>MLI</t>
  </si>
  <si>
    <t>Mali</t>
  </si>
  <si>
    <t>MLT</t>
  </si>
  <si>
    <t>Malta</t>
  </si>
  <si>
    <t>MMR</t>
  </si>
  <si>
    <t>Myanmar</t>
  </si>
  <si>
    <t>MNG</t>
  </si>
  <si>
    <t>Mongolia</t>
  </si>
  <si>
    <t>MNT</t>
  </si>
  <si>
    <t>Montenegro</t>
  </si>
  <si>
    <t>MOZ</t>
  </si>
  <si>
    <t>Mozambique</t>
  </si>
  <si>
    <t>MRT</t>
  </si>
  <si>
    <t>Mauritania</t>
  </si>
  <si>
    <t>MUS</t>
  </si>
  <si>
    <t>Mauritius</t>
  </si>
  <si>
    <t>MWI</t>
  </si>
  <si>
    <t>Malawi</t>
  </si>
  <si>
    <t>MYS</t>
  </si>
  <si>
    <t>Malaysia</t>
  </si>
  <si>
    <t>NAM</t>
  </si>
  <si>
    <t>Namibia</t>
  </si>
  <si>
    <t>NCL</t>
  </si>
  <si>
    <t>New Caledonia</t>
  </si>
  <si>
    <t>NER</t>
  </si>
  <si>
    <t>Niger</t>
  </si>
  <si>
    <t>NGA</t>
  </si>
  <si>
    <t>Nigeria</t>
  </si>
  <si>
    <t>NIC</t>
  </si>
  <si>
    <t>Nicaragua</t>
  </si>
  <si>
    <t>NLD</t>
  </si>
  <si>
    <t>Netherlands</t>
  </si>
  <si>
    <t>NOR</t>
  </si>
  <si>
    <t>Norway</t>
  </si>
  <si>
    <t>NPL</t>
  </si>
  <si>
    <t>Nepal</t>
  </si>
  <si>
    <t>NZL</t>
  </si>
  <si>
    <t>New Zealand</t>
  </si>
  <si>
    <t>OAS</t>
  </si>
  <si>
    <t>Other Asia, nes</t>
  </si>
  <si>
    <t>OMN</t>
  </si>
  <si>
    <t>Oman</t>
  </si>
  <si>
    <t>PAK</t>
  </si>
  <si>
    <t>Pakistan</t>
  </si>
  <si>
    <t>PAN</t>
  </si>
  <si>
    <t>Panama</t>
  </si>
  <si>
    <t>PER</t>
  </si>
  <si>
    <t>Peru</t>
  </si>
  <si>
    <t>PHL</t>
  </si>
  <si>
    <t>Philippines</t>
  </si>
  <si>
    <t>PLW</t>
  </si>
  <si>
    <t>Palau</t>
  </si>
  <si>
    <t>PNG</t>
  </si>
  <si>
    <t>Papua New Guinea</t>
  </si>
  <si>
    <t>POL</t>
  </si>
  <si>
    <t>Poland</t>
  </si>
  <si>
    <t>PRT</t>
  </si>
  <si>
    <t>Portugal</t>
  </si>
  <si>
    <t>PRY</t>
  </si>
  <si>
    <t>Paraguay</t>
  </si>
  <si>
    <t>PSE</t>
  </si>
  <si>
    <t>Occ.Pal.Terr</t>
  </si>
  <si>
    <t>PYF</t>
  </si>
  <si>
    <t>French Polynesia</t>
  </si>
  <si>
    <t>QAT</t>
  </si>
  <si>
    <t>Qatar</t>
  </si>
  <si>
    <t>ROM</t>
  </si>
  <si>
    <t>Romania</t>
  </si>
  <si>
    <t>RUS</t>
  </si>
  <si>
    <t>Russian Federation</t>
  </si>
  <si>
    <t>RWA</t>
  </si>
  <si>
    <t>Rwanda</t>
  </si>
  <si>
    <t>SAU</t>
  </si>
  <si>
    <t>Saudi Arabia</t>
  </si>
  <si>
    <t>SEN</t>
  </si>
  <si>
    <t>Senegal</t>
  </si>
  <si>
    <t>SER</t>
  </si>
  <si>
    <t>Serbia, FR(Serbia/Montenegro)</t>
  </si>
  <si>
    <t>SGP</t>
  </si>
  <si>
    <t>Singapore</t>
  </si>
  <si>
    <t>SLB</t>
  </si>
  <si>
    <t>Solomon Islands</t>
  </si>
  <si>
    <t>SLV</t>
  </si>
  <si>
    <t>El Salvador</t>
  </si>
  <si>
    <t>SUD</t>
  </si>
  <si>
    <t>Sudan</t>
  </si>
  <si>
    <t>SVK</t>
  </si>
  <si>
    <t>Slovak Republic</t>
  </si>
  <si>
    <t>SVN</t>
  </si>
  <si>
    <t>Slovenia</t>
  </si>
  <si>
    <t>SWE</t>
  </si>
  <si>
    <t>Sweden</t>
  </si>
  <si>
    <t>SWZ</t>
  </si>
  <si>
    <t>Swaziland</t>
  </si>
  <si>
    <t>TGO</t>
  </si>
  <si>
    <t>Togo</t>
  </si>
  <si>
    <t>THA</t>
  </si>
  <si>
    <t>Thailand</t>
  </si>
  <si>
    <t>TUN</t>
  </si>
  <si>
    <t>Tunisia</t>
  </si>
  <si>
    <t>TUR</t>
  </si>
  <si>
    <t>Turkey</t>
  </si>
  <si>
    <t>TZA</t>
  </si>
  <si>
    <t>Tanzania</t>
  </si>
  <si>
    <t>UGA</t>
  </si>
  <si>
    <t>Uganda</t>
  </si>
  <si>
    <t>UKR</t>
  </si>
  <si>
    <t>Ukraine</t>
  </si>
  <si>
    <t>URY</t>
  </si>
  <si>
    <t>Uruguay</t>
  </si>
  <si>
    <t>VNM</t>
  </si>
  <si>
    <t>Vietnam</t>
  </si>
  <si>
    <t>WSM</t>
  </si>
  <si>
    <t>Samoa</t>
  </si>
  <si>
    <t>YEM</t>
  </si>
  <si>
    <t>Yemen</t>
  </si>
  <si>
    <t>ZAF</t>
  </si>
  <si>
    <t>South Africa</t>
  </si>
  <si>
    <t>ZMB</t>
  </si>
  <si>
    <t>Zambia</t>
  </si>
  <si>
    <t>ZWE</t>
  </si>
  <si>
    <t>Zimbabwe</t>
  </si>
  <si>
    <t>Source: ONS business survey 2017</t>
  </si>
  <si>
    <t>GVA/worker</t>
  </si>
  <si>
    <t>SIC code (full)</t>
  </si>
  <si>
    <t>SIC code (ONS)</t>
  </si>
  <si>
    <t>Note</t>
  </si>
  <si>
    <t>This tab gives the expected year of commercialisation of each of the conversion technologies</t>
  </si>
  <si>
    <t>Explanation</t>
  </si>
  <si>
    <t>Evidence</t>
  </si>
  <si>
    <t>Pilot projects being deployed now with 20MW facility operational in Sweden</t>
  </si>
  <si>
    <t>E4tech (https://bit.ly/2l5fVhr)</t>
  </si>
  <si>
    <t>Already commercial</t>
  </si>
  <si>
    <t>Widespread</t>
  </si>
  <si>
    <t>2025 (but several fast pyrolysis technologies are proven)</t>
  </si>
  <si>
    <t>https://academic.oup.com/ce/article/2/2/85/5071940#123186763</t>
  </si>
  <si>
    <t>tech costs background</t>
  </si>
  <si>
    <t>This tab is to correct for LCOE (ie ensure that undiscounted costs are the ones that are actually isolated)</t>
  </si>
  <si>
    <t>NPV</t>
  </si>
  <si>
    <t>LCOE adjustment</t>
  </si>
  <si>
    <t>Tradability % background</t>
  </si>
  <si>
    <t>Source: WITS database</t>
  </si>
  <si>
    <t>USD/GDP</t>
  </si>
  <si>
    <t>HS codes used</t>
  </si>
  <si>
    <t>2017 $</t>
  </si>
  <si>
    <t>United Kingdom</t>
  </si>
  <si>
    <t>WLD</t>
  </si>
  <si>
    <t xml:space="preserve"> World</t>
  </si>
  <si>
    <t>Import</t>
  </si>
  <si>
    <t>USD total</t>
  </si>
  <si>
    <t>£ total</t>
  </si>
  <si>
    <t>£bn</t>
  </si>
  <si>
    <t>Total investment in electricity 2017 UK (£bn)</t>
  </si>
  <si>
    <t>https://bit.ly/2LPDeaZ</t>
  </si>
  <si>
    <t>Amount investment in renewables + nuclear between 2010-2014</t>
  </si>
  <si>
    <t>https://bit.ly/2O2XFD3</t>
  </si>
  <si>
    <t>Amount investment in renewables + nuclear between 2010-2013 (assuming constant annually 2010-2014)</t>
  </si>
  <si>
    <t>Calculation</t>
  </si>
  <si>
    <t>Amount invested in total electricity generation and networks</t>
  </si>
  <si>
    <t>Amount invested in biomass and energy 2010-2014</t>
  </si>
  <si>
    <t>Amount invested in biomass and energy 2010-2013 (assuming annually constant)</t>
  </si>
  <si>
    <t>Amount invested in renewables + nuclear - biomass</t>
  </si>
  <si>
    <t>Amount invested in networks 2010-2015</t>
  </si>
  <si>
    <t>https://bit.ly/2W0MTjl</t>
  </si>
  <si>
    <t>Amount invested in networks 2010-2013</t>
  </si>
  <si>
    <t>Amount invested in combustion</t>
  </si>
  <si>
    <t>Bar0, 0.02436647173489097</t>
  </si>
  <si>
    <t>Bar1, 5.701754385964909</t>
  </si>
  <si>
    <t>Bar2, 16.910331384015592</t>
  </si>
  <si>
    <t>Source: https://bit.ly/2LPDeaZ</t>
  </si>
  <si>
    <t>Small tweak to AD replacement demand;
Feedstock deployment start year corrected;</t>
  </si>
  <si>
    <t xml:space="preserve"> tech costs for technologies corrected</t>
  </si>
  <si>
    <t>corrections made</t>
  </si>
  <si>
    <t>explain production difference for feedstocks</t>
  </si>
  <si>
    <t>Domestic market turnover</t>
  </si>
  <si>
    <t>Gasification-based routes</t>
  </si>
  <si>
    <t>Gasification-based routes' services</t>
  </si>
  <si>
    <t>Hydrolysis and fermentation routes' services</t>
  </si>
  <si>
    <t>Anaerobic digestion services</t>
  </si>
  <si>
    <t>Installation services</t>
  </si>
  <si>
    <t>Turnover O&amp;M</t>
  </si>
  <si>
    <t>Turnover installation</t>
  </si>
  <si>
    <t>Turnover EPCm services</t>
  </si>
  <si>
    <t>Turnover feedstocks</t>
  </si>
  <si>
    <t>Domestic UK capturing turnover</t>
  </si>
  <si>
    <t>UK captured turnover equipment</t>
  </si>
  <si>
    <t>UK captured turnover services</t>
  </si>
  <si>
    <t>UK captured turnover O&amp;M</t>
  </si>
  <si>
    <t>UK captured turnover installation</t>
  </si>
  <si>
    <t>UK captured turnover EPCm services</t>
  </si>
  <si>
    <t>UK captured turnover feedstocks</t>
  </si>
  <si>
    <t>Domestic analysis</t>
  </si>
  <si>
    <t>Total contribution GVA</t>
  </si>
  <si>
    <t>Total contribution jobs</t>
  </si>
  <si>
    <t>Equipment %</t>
  </si>
  <si>
    <t>Services %</t>
  </si>
  <si>
    <t>New energy feedstocks %</t>
  </si>
  <si>
    <t>Gasification-based routes' goods</t>
  </si>
  <si>
    <t>Hydrolysis and fermentation routes' goods</t>
  </si>
  <si>
    <t>Anaerobic digestion goods</t>
  </si>
  <si>
    <t>GVA feedstocks</t>
  </si>
  <si>
    <t>Jobs supported feedstocks</t>
  </si>
  <si>
    <t>GVA equipment £m</t>
  </si>
  <si>
    <t>GVA services £m</t>
  </si>
  <si>
    <t>Total GVA £m</t>
  </si>
  <si>
    <t>O&amp;M services</t>
  </si>
  <si>
    <t>O&amp;M GVA</t>
  </si>
  <si>
    <t>Installation GVA</t>
  </si>
  <si>
    <t>EPCm services GVA</t>
  </si>
  <si>
    <t>O&amp;M jobs supported</t>
  </si>
  <si>
    <t>Installation jobs supported</t>
  </si>
  <si>
    <t>EPCm services jobs supported</t>
  </si>
  <si>
    <t>Factor</t>
  </si>
  <si>
    <t>Load factor AD (Source: Savills https://pdf.euro.savills.co.uk/uk/rural---other/spotlight---farm-anaerobic-digestion---growth-and-performance---2018.pdf)</t>
  </si>
  <si>
    <r>
      <rPr>
        <b/>
        <sz val="11"/>
        <color theme="1"/>
        <rFont val="Arial"/>
        <family val="2"/>
      </rPr>
      <t>Savills:</t>
    </r>
    <r>
      <rPr>
        <sz val="11"/>
        <color theme="1"/>
        <rFont val="Arial"/>
        <family val="2"/>
      </rPr>
      <t xml:space="preserve"> https://pdf.euro.savills.co.uk/uk/rural---other/spotlight---farm-anaerobic-digestion---growth-and-performance---2018.pdf</t>
    </r>
  </si>
  <si>
    <t>Load factor BioH2 (Source: E4tech EINA phase 2 research)</t>
  </si>
  <si>
    <t>Conversion technologies</t>
  </si>
  <si>
    <t>sugars to higher hydrocarbons]</t>
  </si>
  <si>
    <t>FT synthesis</t>
  </si>
  <si>
    <t>_</t>
  </si>
  <si>
    <t>FT syntheis</t>
  </si>
  <si>
    <t>UK deploymentESME scenario</t>
  </si>
  <si>
    <t>kW</t>
  </si>
  <si>
    <t>Load factor 0.9 (E4tech EINA phase 2 research)</t>
  </si>
  <si>
    <t>UK deployment ESME scenario</t>
  </si>
  <si>
    <t>86.3 load factor (source: Savills https://pdf.euro.savills.co.uk/uk/rural---other/spotlight---farm-anaerobic-digestion---growth-and-performance---2018.pdf)</t>
  </si>
  <si>
    <t>Same share of cost in UK Oilfield services</t>
  </si>
  <si>
    <t>17All</t>
  </si>
  <si>
    <t>Rises to the UK domestic share in power generation equipment</t>
  </si>
  <si>
    <t>18Bioenergy conversion technologies</t>
  </si>
  <si>
    <t>As in the O&amp;G sector</t>
  </si>
  <si>
    <t>19Bioenergy conversion technologies</t>
  </si>
  <si>
    <t>Not traded</t>
  </si>
  <si>
    <t>20Bioenergy conversion technologies</t>
  </si>
  <si>
    <t>Installation of industrial machinery and equipment</t>
  </si>
  <si>
    <t>Repair of machinery</t>
  </si>
  <si>
    <t>Total GVA from domestic market</t>
  </si>
  <si>
    <t>FT syntheiss</t>
  </si>
  <si>
    <t>Trade data background</t>
  </si>
  <si>
    <t>Total Exports</t>
  </si>
  <si>
    <t xml:space="preserve">World countries  World --- World  </t>
  </si>
  <si>
    <t xml:space="preserve"> Total</t>
  </si>
  <si>
    <t>Turnover method</t>
  </si>
  <si>
    <t>PRCCODE/INDICATORS</t>
  </si>
  <si>
    <t>8 digit Prodcode</t>
  </si>
  <si>
    <t>Production</t>
  </si>
  <si>
    <t>Prodcode</t>
  </si>
  <si>
    <t>market %</t>
  </si>
  <si>
    <t>25291120 - Iron or steel reservoirs, tanks, vats and similar containers lined or heat-insulated, for liquids, of a capacity &gt; 300 litres (excluding fitted with mechanical or thermal equipment)</t>
  </si>
  <si>
    <t>25931360 - Copper wire cloth, grill and netting and copper expanded metal (including of copper alloys, copper wire endless bands)</t>
  </si>
  <si>
    <t>25291120</t>
  </si>
  <si>
    <t>28251410 - Machinery and apparatus for filtering or purifying air (excluding intake filters for internal combustion engines)</t>
  </si>
  <si>
    <t>28291100 - Producer gas or water gas generators; acetylene gas generators and the like; distilling or rectifying plant</t>
  </si>
  <si>
    <t>28291270 - Machinery and apparatus for solid-liquid separation/ purification excluding for water and beverages, centrifuges and centrifugal dryers, oil/petrol filters for internal combustion engines</t>
  </si>
  <si>
    <t>28298100 - Parts for producer gas or water generators, acetylene gas generators and similar water process gas generators</t>
  </si>
  <si>
    <t>28931600 - Dryers for the treatment of agricultural products by a process involving a change in temperature</t>
  </si>
  <si>
    <t>25931360</t>
  </si>
  <si>
    <t>28993925 - Mobile hydraulic powered mine roof supports</t>
  </si>
  <si>
    <t>:</t>
  </si>
  <si>
    <t>28993940 - Central greasing systems</t>
  </si>
  <si>
    <t>28993955 - Other machines and mechanical appliances of HS 84, n.e.c.</t>
  </si>
  <si>
    <t>28993956 - Other machines and mechanical appliances of HS 84, n.e.c.</t>
  </si>
  <si>
    <t>28251410</t>
  </si>
  <si>
    <t>28291100</t>
  </si>
  <si>
    <t>28291270</t>
  </si>
  <si>
    <t>28298100</t>
  </si>
  <si>
    <t>28931600</t>
  </si>
  <si>
    <t>28993925</t>
  </si>
  <si>
    <t>28993940</t>
  </si>
  <si>
    <t>28993955</t>
  </si>
  <si>
    <t>28993956</t>
  </si>
  <si>
    <t>TINA</t>
  </si>
  <si>
    <t>Woody/Grass crops</t>
  </si>
  <si>
    <t>Oily crops</t>
  </si>
  <si>
    <t>Microalgae</t>
  </si>
  <si>
    <t>tTINA</t>
  </si>
  <si>
    <t>Macroalgae</t>
  </si>
  <si>
    <t>Using SIC code 01 (part) from ONS Business Survey 2017 - more disaggregated codes unavailable</t>
  </si>
  <si>
    <t>Domestic MS background</t>
  </si>
  <si>
    <t>For equipment</t>
  </si>
  <si>
    <t>Justification</t>
  </si>
  <si>
    <t>Calculated in domestic combustion MS tab</t>
  </si>
  <si>
    <t>Carbon captured</t>
  </si>
  <si>
    <t>This sheet is being used for CCUS calc</t>
  </si>
  <si>
    <t>Biomass gasification</t>
  </si>
  <si>
    <t>MtCO2 captured</t>
  </si>
  <si>
    <t>E4tech EINA phase 2 research &amp; CCC coal to biomass carbon captured converter</t>
  </si>
  <si>
    <t>Mt/MWh captured</t>
  </si>
  <si>
    <t>CCC coal to biomass carbon captured converter</t>
  </si>
  <si>
    <t>Biomass gasification production with CCS</t>
  </si>
  <si>
    <t>% production with CCS</t>
  </si>
  <si>
    <t>Biomass gasification production</t>
  </si>
  <si>
    <t>NGR</t>
  </si>
  <si>
    <t>g/KWh captueed</t>
  </si>
  <si>
    <t>Domestic combustion MS</t>
  </si>
  <si>
    <t>% equipment (removing installation and EPCm services)</t>
  </si>
  <si>
    <t>Amount invested in combustion equipment</t>
  </si>
  <si>
    <t>% combustion equipment (total)</t>
  </si>
  <si>
    <t>Amount invested in combustion equipment 2017</t>
  </si>
  <si>
    <t>UK Market share in combustion equipment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</si>
</sst>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0.0%"/>
    <numFmt numFmtId="166" formatCode="_-* #,##0_-;\-* #,##0_-;_-* &quot;-&quot;??_-;_-@_-"/>
    <numFmt numFmtId="167" formatCode="_-[$£-809]* #,##0.00_-;\-[$£-809]* #,##0.00_-;_-[$£-809]* &quot;-&quot;??_-;_-@_-"/>
    <numFmt numFmtId="168" formatCode="_(* #,##0_);_(* \(#,##0\);_(* &quot;-&quot;??_);_(@_)"/>
    <numFmt numFmtId="169" formatCode="0.000"/>
    <numFmt numFmtId="170" formatCode="_-* #,##0.0_-;\-* #,##0.0_-;_-* &quot;-&quot;??_-;_-@_-"/>
    <numFmt numFmtId="171" formatCode="#\ ##0"/>
    <numFmt numFmtId="172" formatCode="#.0000\ ##0"/>
    <numFmt numFmtId="173" formatCode="_-* #,##0.00000_-;\-* #,##0.00000_-;_-* &quot;-&quot;??_-;_-@_-"/>
  </numFmts>
  <fonts count="53">
    <font>
      <sz val="11"/>
      <color theme="1"/>
      <name val="Calibri"/>
      <family val="2"/>
      <scheme val="minor"/>
    </font>
    <font>
      <sz val="11"/>
      <color theme="1"/>
      <name val="Arial"/>
      <family val="2"/>
    </font>
    <font>
      <b/>
      <sz val="28"/>
      <color theme="1"/>
      <name val="Arial"/>
      <family val="2"/>
    </font>
    <font>
      <b/>
      <sz val="11"/>
      <color theme="1"/>
      <name val="Arial"/>
      <family val="2"/>
    </font>
    <font>
      <b/>
      <sz val="11"/>
      <color theme="1"/>
      <name val="Calibri"/>
      <family val="2"/>
      <scheme val="minor"/>
    </font>
    <font>
      <u/>
      <sz val="11"/>
      <color theme="10"/>
      <name val="Calibri"/>
      <family val="2"/>
      <scheme val="minor"/>
    </font>
    <font>
      <sz val="11"/>
      <color theme="1"/>
      <name val="Calibri"/>
      <family val="2"/>
      <scheme val="minor"/>
    </font>
    <font>
      <sz val="8"/>
      <name val="Arial"/>
      <family val="2"/>
    </font>
    <font>
      <sz val="9"/>
      <name val="Geneva"/>
      <family val="2"/>
    </font>
    <font>
      <sz val="8"/>
      <name val="Arial"/>
      <family val="2"/>
    </font>
    <font>
      <sz val="7"/>
      <name val="Arial"/>
      <family val="2"/>
    </font>
    <font>
      <sz val="10"/>
      <name val="Arial"/>
      <family val="2"/>
    </font>
    <font>
      <u/>
      <sz val="8"/>
      <color indexed="12"/>
      <name val="Arial"/>
      <family val="2"/>
    </font>
    <font>
      <sz val="8"/>
      <color indexed="8"/>
      <name val="Arial"/>
      <family val="2"/>
    </font>
    <font>
      <sz val="6"/>
      <name val="Arial"/>
      <family val="2"/>
    </font>
    <font>
      <sz val="7"/>
      <color indexed="8"/>
      <name val="Arial"/>
      <family val="2"/>
    </font>
    <font>
      <b/>
      <sz val="7"/>
      <color indexed="9"/>
      <name val="Arial"/>
      <family val="2"/>
    </font>
    <font>
      <sz val="6.5"/>
      <name val="Arial"/>
      <family val="2"/>
    </font>
    <font>
      <b/>
      <sz val="8.5"/>
      <color indexed="50"/>
      <name val="Arial"/>
      <family val="2"/>
    </font>
    <font>
      <b/>
      <sz val="7"/>
      <name val="Arial"/>
      <family val="2"/>
    </font>
    <font>
      <sz val="14"/>
      <color indexed="50"/>
      <name val="Arial"/>
      <family val="2"/>
    </font>
    <font>
      <sz val="11"/>
      <color indexed="8"/>
      <name val="Calibri"/>
      <family val="2"/>
    </font>
    <font>
      <b/>
      <sz val="28"/>
      <color theme="1"/>
      <name val="Arial"/>
      <family val="2"/>
    </font>
    <font>
      <u/>
      <sz val="11"/>
      <color theme="1"/>
      <name val="Arial"/>
      <family val="2"/>
    </font>
    <font>
      <sz val="10"/>
      <color theme="1"/>
      <name val="Arial"/>
      <family val="2"/>
    </font>
    <font>
      <sz val="11"/>
      <color theme="1"/>
      <name val="Arial"/>
      <family val="2"/>
    </font>
    <font>
      <b/>
      <sz val="12"/>
      <color theme="1"/>
      <name val="Arial"/>
      <family val="2"/>
    </font>
    <font>
      <u/>
      <sz val="11"/>
      <name val="Calibri"/>
      <family val="2"/>
      <scheme val="minor"/>
    </font>
    <font>
      <b/>
      <sz val="10"/>
      <color theme="1"/>
      <name val="Arial"/>
      <family val="2"/>
    </font>
    <font>
      <i/>
      <sz val="11"/>
      <color theme="1"/>
      <name val="Arial"/>
      <family val="2"/>
    </font>
    <font>
      <sz val="11"/>
      <color theme="8"/>
      <name val="Arial"/>
      <family val="2"/>
    </font>
    <font>
      <sz val="11"/>
      <name val="Arial"/>
      <family val="2"/>
    </font>
    <font>
      <sz val="11"/>
      <color rgb="FFFF0000"/>
      <name val="Arial"/>
      <family val="2"/>
    </font>
    <font>
      <b/>
      <sz val="26"/>
      <color theme="1"/>
      <name val="Arial"/>
      <family val="2"/>
    </font>
    <font>
      <sz val="10"/>
      <color theme="2" tint="-0.749992370372631"/>
      <name val="Arial"/>
      <family val="2"/>
    </font>
    <font>
      <sz val="9"/>
      <color indexed="81"/>
      <name val="Tahoma"/>
      <family val="2"/>
    </font>
    <font>
      <b/>
      <sz val="9"/>
      <color indexed="81"/>
      <name val="Tahoma"/>
      <family val="2"/>
    </font>
    <font>
      <b/>
      <sz val="11"/>
      <name val="Arial"/>
      <family val="2"/>
    </font>
    <font>
      <i/>
      <sz val="11"/>
      <name val="Arial"/>
      <family val="2"/>
    </font>
    <font>
      <sz val="11"/>
      <color rgb="FF000000"/>
      <name val="Arial"/>
      <family val="2"/>
    </font>
    <font>
      <b/>
      <sz val="11"/>
      <color theme="1"/>
      <name val="Calibri"/>
      <family val="2"/>
    </font>
    <font>
      <sz val="11"/>
      <color theme="2" tint="-0.249977111117893"/>
      <name val="Arial"/>
      <family val="2"/>
    </font>
    <font>
      <b/>
      <sz val="28"/>
      <name val="Arial"/>
      <family val="2"/>
    </font>
    <font>
      <b/>
      <sz val="11"/>
      <name val="Calibri"/>
      <family val="2"/>
      <scheme val="minor"/>
    </font>
    <font>
      <sz val="11"/>
      <name val="Calibri"/>
      <family val="2"/>
      <scheme val="minor"/>
    </font>
    <font>
      <i/>
      <sz val="11"/>
      <color theme="1"/>
      <name val="Calibri"/>
      <family val="2"/>
      <scheme val="minor"/>
    </font>
    <font>
      <b/>
      <sz val="28"/>
      <color theme="1"/>
      <name val="Calibri"/>
      <family val="2"/>
      <scheme val="minor"/>
    </font>
    <font>
      <b/>
      <sz val="10"/>
      <color theme="1"/>
      <name val="Calibri"/>
      <family val="2"/>
      <scheme val="minor"/>
    </font>
    <font>
      <b/>
      <sz val="16"/>
      <color theme="1"/>
      <name val="Arial"/>
      <family val="2"/>
    </font>
    <font>
      <sz val="16"/>
      <color theme="1"/>
      <name val="Arial"/>
      <family val="2"/>
    </font>
    <font>
      <b/>
      <u/>
      <sz val="16"/>
      <color theme="1"/>
      <name val="Arial"/>
      <family val="2"/>
    </font>
    <font>
      <b/>
      <sz val="18"/>
      <color theme="1"/>
      <name val="Calibri"/>
      <family val="2"/>
      <scheme val="minor"/>
    </font>
    <font>
      <b/>
      <sz val="11"/>
      <color indexed="8"/>
      <name val="Arial"/>
      <family val="2"/>
    </font>
  </fonts>
  <fills count="23">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theme="9"/>
        <bgColor indexed="64"/>
      </patternFill>
    </fill>
    <fill>
      <patternFill patternType="solid">
        <fgColor theme="4" tint="0.79998168889431442"/>
        <bgColor indexed="64"/>
      </patternFill>
    </fill>
    <fill>
      <patternFill patternType="solid">
        <fgColor theme="0"/>
        <bgColor rgb="FF000000"/>
      </patternFill>
    </fill>
    <fill>
      <patternFill patternType="solid">
        <fgColor rgb="FFFFFFFF"/>
        <bgColor rgb="FF000000"/>
      </patternFill>
    </fill>
    <fill>
      <patternFill patternType="solid">
        <fgColor theme="5" tint="0.79998168889431442"/>
        <bgColor indexed="65"/>
      </patternFill>
    </fill>
    <fill>
      <patternFill patternType="solid">
        <fgColor theme="3" tint="0.79998168889431442"/>
        <bgColor indexed="64"/>
      </patternFill>
    </fill>
    <fill>
      <patternFill patternType="solid">
        <fgColor theme="8"/>
        <bgColor indexed="64"/>
      </patternFill>
    </fill>
  </fills>
  <borders count="60">
    <border>
      <left/>
      <right/>
      <top/>
      <bottom/>
      <diagonal/>
    </border>
    <border>
      <left/>
      <right/>
      <top/>
      <bottom style="thin">
        <color auto="1"/>
      </bottom>
      <diagonal/>
    </border>
    <border>
      <left/>
      <right style="dotted">
        <color auto="1"/>
      </right>
      <top style="thin">
        <color auto="1"/>
      </top>
      <bottom/>
      <diagonal/>
    </border>
    <border>
      <left/>
      <right style="dotted">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thin">
        <color indexed="50"/>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top style="thin">
        <color auto="1"/>
      </top>
      <bottom style="thin">
        <color auto="1"/>
      </bottom>
      <diagonal/>
    </border>
    <border>
      <left style="thin">
        <color auto="1"/>
      </left>
      <right style="thin">
        <color auto="1"/>
      </right>
      <top style="thin">
        <color auto="1"/>
      </top>
      <bottom style="double">
        <color auto="1"/>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bottom style="thin">
        <color indexed="64"/>
      </bottom>
      <diagonal/>
    </border>
    <border>
      <left/>
      <right/>
      <top/>
      <bottom style="thin">
        <color indexed="64"/>
      </bottom>
      <diagonal/>
    </border>
    <border>
      <left/>
      <right style="thin">
        <color auto="1"/>
      </right>
      <top/>
      <bottom style="thin">
        <color indexed="64"/>
      </bottom>
      <diagonal/>
    </border>
    <border>
      <left style="thin">
        <color indexed="64"/>
      </left>
      <right/>
      <top/>
      <bottom/>
      <diagonal/>
    </border>
    <border>
      <left style="thin">
        <color indexed="64"/>
      </left>
      <right/>
      <top style="thin">
        <color indexed="64"/>
      </top>
      <bottom/>
      <diagonal/>
    </border>
    <border>
      <left style="thin">
        <color auto="1"/>
      </left>
      <right style="thin">
        <color auto="1"/>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indexed="64"/>
      </top>
      <bottom/>
      <diagonal/>
    </border>
    <border>
      <left/>
      <right style="medium">
        <color indexed="64"/>
      </right>
      <top style="thin">
        <color auto="1"/>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indexed="64"/>
      </bottom>
      <diagonal/>
    </border>
    <border>
      <left style="medium">
        <color indexed="64"/>
      </left>
      <right style="thin">
        <color auto="1"/>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dotted">
        <color auto="1"/>
      </right>
      <top/>
      <bottom style="thin">
        <color auto="1"/>
      </bottom>
      <diagonal/>
    </border>
  </borders>
  <cellStyleXfs count="30">
    <xf numFmtId="0" fontId="0" fillId="0" borderId="0"/>
    <xf numFmtId="0" fontId="5" fillId="0" borderId="0" applyNumberFormat="0" applyFill="0" applyBorder="0" applyAlignment="0" applyProtection="0"/>
    <xf numFmtId="0" fontId="7" fillId="0" borderId="0" applyFill="0" applyBorder="0"/>
    <xf numFmtId="0" fontId="20" fillId="0" borderId="0"/>
    <xf numFmtId="0" fontId="14" fillId="0" borderId="0">
      <alignment horizontal="right"/>
    </xf>
    <xf numFmtId="0" fontId="18" fillId="0" borderId="0"/>
    <xf numFmtId="0" fontId="13" fillId="0" borderId="0"/>
    <xf numFmtId="0" fontId="16" fillId="0" borderId="0"/>
    <xf numFmtId="0" fontId="19" fillId="0" borderId="6" applyNumberFormat="0" applyAlignment="0"/>
    <xf numFmtId="0" fontId="10" fillId="0" borderId="0" applyAlignment="0">
      <alignment horizontal="left"/>
    </xf>
    <xf numFmtId="0" fontId="10" fillId="0" borderId="0">
      <alignment horizontal="right"/>
    </xf>
    <xf numFmtId="165" fontId="10" fillId="0" borderId="0">
      <alignment horizontal="right"/>
    </xf>
    <xf numFmtId="164" fontId="15" fillId="0" borderId="0">
      <alignment horizontal="right"/>
    </xf>
    <xf numFmtId="0" fontId="17" fillId="0" borderId="0"/>
    <xf numFmtId="43" fontId="8" fillId="0" borderId="0" applyFont="0" applyFill="0" applyBorder="0" applyAlignment="0" applyProtection="0"/>
    <xf numFmtId="0" fontId="12" fillId="0" borderId="0" applyNumberFormat="0" applyFill="0" applyBorder="0" applyAlignment="0" applyProtection="0">
      <alignment vertical="top"/>
      <protection locked="0"/>
    </xf>
    <xf numFmtId="165" fontId="8" fillId="0" borderId="0" applyFont="0" applyFill="0" applyBorder="0" applyAlignment="0" applyProtection="0"/>
    <xf numFmtId="43" fontId="21" fillId="0" borderId="0" applyFont="0" applyFill="0" applyBorder="0" applyAlignment="0" applyProtection="0"/>
    <xf numFmtId="0" fontId="11" fillId="0" borderId="0"/>
    <xf numFmtId="0" fontId="11" fillId="0" borderId="0"/>
    <xf numFmtId="43" fontId="6" fillId="0" borderId="0" applyFont="0" applyFill="0" applyBorder="0" applyAlignment="0" applyProtection="0"/>
    <xf numFmtId="0" fontId="9" fillId="0" borderId="0" applyFill="0" applyBorder="0"/>
    <xf numFmtId="165" fontId="8" fillId="0" borderId="0" applyFont="0" applyFill="0" applyBorder="0" applyAlignment="0" applyProtection="0"/>
    <xf numFmtId="0" fontId="9" fillId="0" borderId="0" applyFill="0" applyBorder="0"/>
    <xf numFmtId="165" fontId="8" fillId="0" borderId="0" applyFont="0" applyFill="0" applyBorder="0" applyAlignment="0" applyProtection="0"/>
    <xf numFmtId="0" fontId="9" fillId="0" borderId="0" applyFill="0" applyBorder="0"/>
    <xf numFmtId="165" fontId="8"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0" borderId="0" applyNumberFormat="0" applyBorder="0" applyAlignment="0" applyProtection="0"/>
  </cellStyleXfs>
  <cellXfs count="574">
    <xf numFmtId="0" fontId="0" fillId="0" borderId="0" xfId="0"/>
    <xf numFmtId="0" fontId="1" fillId="5" borderId="0" xfId="0" applyFont="1" applyFill="1"/>
    <xf numFmtId="0" fontId="3" fillId="5" borderId="0" xfId="0" applyFont="1" applyFill="1"/>
    <xf numFmtId="0" fontId="2" fillId="7" borderId="1" xfId="0" applyFont="1" applyFill="1" applyBorder="1" applyAlignment="1">
      <alignment vertical="center"/>
    </xf>
    <xf numFmtId="0" fontId="2" fillId="11" borderId="1" xfId="0" applyFont="1" applyFill="1" applyBorder="1" applyAlignment="1">
      <alignment vertical="center"/>
    </xf>
    <xf numFmtId="0" fontId="0" fillId="5" borderId="0" xfId="0" applyFill="1"/>
    <xf numFmtId="0" fontId="4" fillId="5" borderId="4" xfId="0" applyFont="1" applyFill="1" applyBorder="1"/>
    <xf numFmtId="0" fontId="1" fillId="5" borderId="0" xfId="0" quotePrefix="1" applyFont="1" applyFill="1"/>
    <xf numFmtId="0" fontId="22" fillId="10" borderId="1" xfId="0" applyFont="1" applyFill="1" applyBorder="1" applyAlignment="1">
      <alignment vertical="center"/>
    </xf>
    <xf numFmtId="0" fontId="23" fillId="9" borderId="2" xfId="0" applyFont="1" applyFill="1" applyBorder="1" applyAlignment="1">
      <alignment horizontal="left" vertical="center" indent="1"/>
    </xf>
    <xf numFmtId="0" fontId="24" fillId="9" borderId="0" xfId="0" applyFont="1" applyFill="1" applyAlignment="1">
      <alignment vertical="center"/>
    </xf>
    <xf numFmtId="0" fontId="24" fillId="9" borderId="3" xfId="0" applyFont="1" applyFill="1" applyBorder="1" applyAlignment="1">
      <alignment horizontal="left" vertical="center" indent="3"/>
    </xf>
    <xf numFmtId="0" fontId="24" fillId="9" borderId="0" xfId="0" applyFont="1" applyFill="1" applyAlignment="1">
      <alignment horizontal="left" vertical="center"/>
    </xf>
    <xf numFmtId="14" fontId="24" fillId="9" borderId="0" xfId="0" applyNumberFormat="1" applyFont="1" applyFill="1" applyAlignment="1">
      <alignment horizontal="left" vertical="center"/>
    </xf>
    <xf numFmtId="0" fontId="24" fillId="9" borderId="1" xfId="0" applyFont="1" applyFill="1" applyBorder="1" applyAlignment="1">
      <alignment vertical="center"/>
    </xf>
    <xf numFmtId="0" fontId="25" fillId="5" borderId="1" xfId="0" applyFont="1" applyFill="1" applyBorder="1" applyAlignment="1">
      <alignment vertical="center"/>
    </xf>
    <xf numFmtId="0" fontId="23" fillId="2" borderId="2" xfId="0" applyFont="1" applyFill="1" applyBorder="1" applyAlignment="1">
      <alignment horizontal="left" vertical="center" indent="1"/>
    </xf>
    <xf numFmtId="0" fontId="24" fillId="2" borderId="0" xfId="0" applyFont="1" applyFill="1" applyAlignment="1">
      <alignment vertical="center"/>
    </xf>
    <xf numFmtId="0" fontId="24" fillId="2" borderId="3" xfId="0" applyFont="1" applyFill="1" applyBorder="1" applyAlignment="1">
      <alignment horizontal="left" vertical="center" indent="3"/>
    </xf>
    <xf numFmtId="0" fontId="24" fillId="2" borderId="0" xfId="0" applyFont="1" applyFill="1" applyAlignment="1">
      <alignment horizontal="left" vertical="center"/>
    </xf>
    <xf numFmtId="0" fontId="24" fillId="2" borderId="1" xfId="0" applyFont="1" applyFill="1" applyBorder="1" applyAlignment="1">
      <alignment vertical="center"/>
    </xf>
    <xf numFmtId="0" fontId="23" fillId="4" borderId="2" xfId="0" applyFont="1" applyFill="1" applyBorder="1" applyAlignment="1">
      <alignment horizontal="left" vertical="center" indent="1"/>
    </xf>
    <xf numFmtId="0" fontId="24" fillId="4" borderId="0" xfId="0" applyFont="1" applyFill="1" applyAlignment="1">
      <alignment vertical="center"/>
    </xf>
    <xf numFmtId="0" fontId="24" fillId="4" borderId="3" xfId="0" applyFont="1" applyFill="1" applyBorder="1" applyAlignment="1">
      <alignment horizontal="left" vertical="center" indent="3"/>
    </xf>
    <xf numFmtId="0" fontId="24" fillId="4" borderId="0" xfId="0" applyFont="1" applyFill="1" applyAlignment="1">
      <alignment horizontal="left" vertical="center"/>
    </xf>
    <xf numFmtId="0" fontId="23" fillId="4" borderId="3" xfId="0" applyFont="1" applyFill="1" applyBorder="1" applyAlignment="1">
      <alignment horizontal="left" vertical="center" indent="1"/>
    </xf>
    <xf numFmtId="0" fontId="27" fillId="4" borderId="0" xfId="1" applyFont="1" applyFill="1" applyAlignment="1">
      <alignment horizontal="left" vertical="center"/>
    </xf>
    <xf numFmtId="0" fontId="27" fillId="4" borderId="0" xfId="1" applyFont="1" applyFill="1" applyAlignment="1">
      <alignment horizontal="left" vertical="center" wrapText="1"/>
    </xf>
    <xf numFmtId="14" fontId="24" fillId="4" borderId="0" xfId="0" applyNumberFormat="1" applyFont="1" applyFill="1" applyAlignment="1">
      <alignment horizontal="left" vertical="center"/>
    </xf>
    <xf numFmtId="0" fontId="24" fillId="4" borderId="1" xfId="0" applyFont="1" applyFill="1" applyBorder="1" applyAlignment="1">
      <alignment vertical="center"/>
    </xf>
    <xf numFmtId="0" fontId="23" fillId="3" borderId="2" xfId="0" applyFont="1" applyFill="1" applyBorder="1" applyAlignment="1">
      <alignment horizontal="left" vertical="center" indent="1"/>
    </xf>
    <xf numFmtId="0" fontId="24" fillId="3" borderId="7" xfId="0" applyFont="1" applyFill="1" applyBorder="1" applyAlignment="1">
      <alignment horizontal="left" vertical="center"/>
    </xf>
    <xf numFmtId="0" fontId="24" fillId="3" borderId="3" xfId="0" applyFont="1" applyFill="1" applyBorder="1" applyAlignment="1">
      <alignment horizontal="left" vertical="center" indent="3"/>
    </xf>
    <xf numFmtId="0" fontId="24" fillId="3" borderId="0" xfId="0" applyFont="1" applyFill="1" applyAlignment="1">
      <alignment horizontal="left" vertical="center"/>
    </xf>
    <xf numFmtId="1" fontId="24" fillId="3" borderId="0" xfId="0" applyNumberFormat="1" applyFont="1" applyFill="1" applyAlignment="1">
      <alignment horizontal="left" vertical="center"/>
    </xf>
    <xf numFmtId="0" fontId="23" fillId="3" borderId="3" xfId="0" applyFont="1" applyFill="1" applyBorder="1" applyAlignment="1">
      <alignment horizontal="left" vertical="center" indent="1"/>
    </xf>
    <xf numFmtId="14" fontId="24" fillId="3" borderId="0" xfId="0" applyNumberFormat="1" applyFont="1" applyFill="1" applyAlignment="1">
      <alignment horizontal="left" vertical="center"/>
    </xf>
    <xf numFmtId="0" fontId="27" fillId="3" borderId="0" xfId="1" applyFont="1" applyFill="1" applyAlignment="1">
      <alignment horizontal="left" vertical="center"/>
    </xf>
    <xf numFmtId="0" fontId="24" fillId="3" borderId="1" xfId="0" applyFont="1" applyFill="1" applyBorder="1" applyAlignment="1">
      <alignment horizontal="left" vertical="center"/>
    </xf>
    <xf numFmtId="0" fontId="25" fillId="5" borderId="0" xfId="0" applyFont="1" applyFill="1" applyAlignment="1">
      <alignment vertical="center"/>
    </xf>
    <xf numFmtId="0" fontId="24" fillId="5" borderId="0" xfId="0" applyFont="1" applyFill="1" applyAlignment="1">
      <alignment horizontal="left" vertical="center"/>
    </xf>
    <xf numFmtId="0" fontId="1" fillId="12" borderId="4" xfId="0" applyFont="1" applyFill="1" applyBorder="1"/>
    <xf numFmtId="0" fontId="24" fillId="5" borderId="4" xfId="0" applyFont="1" applyFill="1" applyBorder="1" applyAlignment="1">
      <alignment vertical="center"/>
    </xf>
    <xf numFmtId="0" fontId="24" fillId="5" borderId="4" xfId="0" applyFont="1" applyFill="1" applyBorder="1" applyAlignment="1">
      <alignment horizontal="left" vertical="center"/>
    </xf>
    <xf numFmtId="0" fontId="29" fillId="5" borderId="0" xfId="0" applyFont="1" applyFill="1"/>
    <xf numFmtId="164" fontId="1" fillId="5" borderId="0" xfId="0" applyNumberFormat="1" applyFont="1" applyFill="1"/>
    <xf numFmtId="0" fontId="3" fillId="5" borderId="4" xfId="0" applyFont="1" applyFill="1" applyBorder="1"/>
    <xf numFmtId="0" fontId="1" fillId="5" borderId="4" xfId="0" applyFont="1" applyFill="1" applyBorder="1" applyAlignment="1">
      <alignment vertical="top"/>
    </xf>
    <xf numFmtId="0" fontId="1" fillId="5" borderId="4" xfId="0" applyFont="1" applyFill="1" applyBorder="1" applyAlignment="1">
      <alignment vertical="top" wrapText="1"/>
    </xf>
    <xf numFmtId="0" fontId="3" fillId="5" borderId="4" xfId="0" applyFont="1" applyFill="1" applyBorder="1" applyAlignment="1">
      <alignment vertical="top"/>
    </xf>
    <xf numFmtId="0" fontId="1" fillId="5" borderId="0" xfId="0" applyFont="1" applyFill="1" applyAlignment="1">
      <alignment vertical="top"/>
    </xf>
    <xf numFmtId="166" fontId="1" fillId="5" borderId="4" xfId="27" applyNumberFormat="1" applyFont="1" applyFill="1" applyBorder="1"/>
    <xf numFmtId="9" fontId="1" fillId="5" borderId="4" xfId="28" applyFont="1" applyFill="1" applyBorder="1" applyAlignment="1">
      <alignment vertical="top"/>
    </xf>
    <xf numFmtId="9" fontId="1" fillId="5" borderId="4" xfId="0" applyNumberFormat="1" applyFont="1" applyFill="1" applyBorder="1" applyAlignment="1">
      <alignment vertical="top"/>
    </xf>
    <xf numFmtId="0" fontId="29" fillId="13" borderId="0" xfId="0" applyFont="1" applyFill="1"/>
    <xf numFmtId="0" fontId="1" fillId="13" borderId="0" xfId="0" applyFont="1" applyFill="1"/>
    <xf numFmtId="0" fontId="30" fillId="5" borderId="4" xfId="0" applyFont="1" applyFill="1" applyBorder="1"/>
    <xf numFmtId="9" fontId="1" fillId="5" borderId="4" xfId="28" applyFont="1" applyFill="1" applyBorder="1"/>
    <xf numFmtId="0" fontId="28" fillId="5" borderId="4" xfId="0" applyFont="1" applyFill="1" applyBorder="1" applyAlignment="1">
      <alignment horizontal="left" vertical="center"/>
    </xf>
    <xf numFmtId="0" fontId="24" fillId="5" borderId="4" xfId="0" applyFont="1" applyFill="1" applyBorder="1" applyAlignment="1">
      <alignment vertical="center" wrapText="1"/>
    </xf>
    <xf numFmtId="166" fontId="30" fillId="5" borderId="4" xfId="27" applyNumberFormat="1" applyFont="1" applyFill="1" applyBorder="1"/>
    <xf numFmtId="0" fontId="24" fillId="13" borderId="4" xfId="0" applyFont="1" applyFill="1" applyBorder="1" applyAlignment="1">
      <alignment vertical="center"/>
    </xf>
    <xf numFmtId="0" fontId="24" fillId="13" borderId="5" xfId="0" applyFont="1" applyFill="1" applyBorder="1" applyAlignment="1">
      <alignment horizontal="left" vertical="center"/>
    </xf>
    <xf numFmtId="0" fontId="1" fillId="15" borderId="0" xfId="0" applyFont="1" applyFill="1"/>
    <xf numFmtId="0" fontId="32" fillId="5" borderId="4" xfId="0" applyFont="1" applyFill="1" applyBorder="1" applyAlignment="1">
      <alignment vertical="top"/>
    </xf>
    <xf numFmtId="0" fontId="31" fillId="5" borderId="4" xfId="0" applyFont="1" applyFill="1" applyBorder="1" applyAlignment="1">
      <alignment vertical="top"/>
    </xf>
    <xf numFmtId="167" fontId="1" fillId="5" borderId="0" xfId="0" applyNumberFormat="1" applyFont="1" applyFill="1"/>
    <xf numFmtId="0" fontId="0" fillId="5" borderId="4" xfId="0" applyFill="1" applyBorder="1"/>
    <xf numFmtId="9" fontId="1" fillId="5" borderId="0" xfId="28" applyFont="1" applyFill="1"/>
    <xf numFmtId="0" fontId="1" fillId="12" borderId="0" xfId="0" applyFont="1" applyFill="1"/>
    <xf numFmtId="0" fontId="3" fillId="12" borderId="0" xfId="0" applyFont="1" applyFill="1"/>
    <xf numFmtId="0" fontId="29" fillId="12" borderId="0" xfId="0" applyFont="1" applyFill="1"/>
    <xf numFmtId="0" fontId="3" fillId="12" borderId="4" xfId="0" applyFont="1" applyFill="1" applyBorder="1"/>
    <xf numFmtId="166" fontId="1" fillId="12" borderId="4" xfId="27" applyNumberFormat="1" applyFont="1" applyFill="1" applyBorder="1"/>
    <xf numFmtId="0" fontId="0" fillId="12" borderId="0" xfId="0" applyFill="1"/>
    <xf numFmtId="0" fontId="1" fillId="16" borderId="0" xfId="0" applyFont="1" applyFill="1"/>
    <xf numFmtId="0" fontId="3" fillId="15" borderId="0" xfId="0" applyFont="1" applyFill="1"/>
    <xf numFmtId="0" fontId="0" fillId="5" borderId="4" xfId="0" applyFill="1" applyBorder="1" applyAlignment="1">
      <alignment horizontal="left" wrapText="1"/>
    </xf>
    <xf numFmtId="0" fontId="0" fillId="5" borderId="4" xfId="0" applyFill="1" applyBorder="1" applyAlignment="1">
      <alignment horizontal="left" vertical="center" wrapText="1"/>
    </xf>
    <xf numFmtId="165" fontId="1" fillId="5" borderId="4" xfId="28" applyNumberFormat="1" applyFont="1" applyFill="1" applyBorder="1"/>
    <xf numFmtId="0" fontId="24" fillId="13" borderId="4" xfId="0" applyFont="1" applyFill="1" applyBorder="1" applyAlignment="1">
      <alignment horizontal="left" vertical="center"/>
    </xf>
    <xf numFmtId="0" fontId="3" fillId="5" borderId="4" xfId="0" applyFont="1" applyFill="1" applyBorder="1" applyAlignment="1">
      <alignment horizontal="center" vertical="center"/>
    </xf>
    <xf numFmtId="0" fontId="0" fillId="5" borderId="4" xfId="0" applyFill="1" applyBorder="1" applyAlignment="1">
      <alignment horizontal="left" vertical="center"/>
    </xf>
    <xf numFmtId="0" fontId="0" fillId="5" borderId="4" xfId="0" applyFill="1" applyBorder="1" applyAlignment="1">
      <alignment horizontal="left"/>
    </xf>
    <xf numFmtId="0" fontId="4" fillId="5" borderId="4" xfId="0" applyFont="1" applyFill="1" applyBorder="1" applyAlignment="1">
      <alignment horizontal="right"/>
    </xf>
    <xf numFmtId="0" fontId="0" fillId="5" borderId="4" xfId="0" applyFill="1" applyBorder="1" applyAlignment="1">
      <alignment horizontal="right"/>
    </xf>
    <xf numFmtId="0" fontId="0" fillId="5" borderId="4" xfId="0" applyFill="1" applyBorder="1" applyAlignment="1">
      <alignment wrapText="1"/>
    </xf>
    <xf numFmtId="0" fontId="3" fillId="0" borderId="0" xfId="0" applyFont="1"/>
    <xf numFmtId="9" fontId="1" fillId="0" borderId="4" xfId="28" applyFont="1" applyBorder="1"/>
    <xf numFmtId="9" fontId="1" fillId="0" borderId="4" xfId="0" applyNumberFormat="1" applyFont="1" applyBorder="1"/>
    <xf numFmtId="166" fontId="31" fillId="0" borderId="4" xfId="0" applyNumberFormat="1" applyFont="1" applyBorder="1"/>
    <xf numFmtId="10" fontId="1" fillId="5" borderId="0" xfId="0" applyNumberFormat="1" applyFont="1" applyFill="1"/>
    <xf numFmtId="0" fontId="27" fillId="5" borderId="0" xfId="1" applyFont="1" applyFill="1"/>
    <xf numFmtId="0" fontId="0" fillId="15" borderId="0" xfId="0" applyFill="1"/>
    <xf numFmtId="0" fontId="0" fillId="14" borderId="13" xfId="0" applyFill="1" applyBorder="1" applyAlignment="1">
      <alignment wrapText="1"/>
    </xf>
    <xf numFmtId="0" fontId="33" fillId="14" borderId="13" xfId="0" applyFont="1" applyFill="1" applyBorder="1"/>
    <xf numFmtId="0" fontId="0" fillId="5" borderId="0" xfId="0" applyFill="1" applyAlignment="1">
      <alignment wrapText="1"/>
    </xf>
    <xf numFmtId="0" fontId="3" fillId="17" borderId="4" xfId="0" applyFont="1" applyFill="1" applyBorder="1" applyAlignment="1">
      <alignment wrapText="1"/>
    </xf>
    <xf numFmtId="0" fontId="1" fillId="5" borderId="14" xfId="0" applyFont="1" applyFill="1" applyBorder="1" applyAlignment="1">
      <alignment wrapText="1"/>
    </xf>
    <xf numFmtId="0" fontId="2" fillId="11" borderId="13" xfId="0" applyFont="1" applyFill="1" applyBorder="1" applyAlignment="1">
      <alignment vertical="center"/>
    </xf>
    <xf numFmtId="0" fontId="2" fillId="10" borderId="13" xfId="0" applyFont="1" applyFill="1" applyBorder="1" applyAlignment="1">
      <alignment vertical="center"/>
    </xf>
    <xf numFmtId="0" fontId="24" fillId="9" borderId="13" xfId="0" applyFont="1" applyFill="1" applyBorder="1" applyAlignment="1">
      <alignment vertical="center"/>
    </xf>
    <xf numFmtId="0" fontId="1" fillId="5" borderId="13" xfId="0" applyFont="1" applyFill="1" applyBorder="1" applyAlignment="1">
      <alignment vertical="center"/>
    </xf>
    <xf numFmtId="0" fontId="24" fillId="2" borderId="13" xfId="0" applyFont="1" applyFill="1" applyBorder="1" applyAlignment="1">
      <alignment vertical="center"/>
    </xf>
    <xf numFmtId="0" fontId="5" fillId="4" borderId="0" xfId="1" applyFill="1" applyAlignment="1">
      <alignment horizontal="left" vertical="center"/>
    </xf>
    <xf numFmtId="0" fontId="24" fillId="4" borderId="13" xfId="0" applyFont="1" applyFill="1" applyBorder="1" applyAlignment="1">
      <alignment vertical="center"/>
    </xf>
    <xf numFmtId="0" fontId="24" fillId="3" borderId="13" xfId="0" applyFont="1" applyFill="1" applyBorder="1" applyAlignment="1">
      <alignment horizontal="left" vertical="center"/>
    </xf>
    <xf numFmtId="0" fontId="34" fillId="5" borderId="16" xfId="0" applyFont="1" applyFill="1" applyBorder="1" applyAlignment="1">
      <alignment wrapText="1"/>
    </xf>
    <xf numFmtId="0" fontId="1" fillId="5" borderId="16" xfId="0" applyFont="1" applyFill="1" applyBorder="1" applyAlignment="1">
      <alignment wrapText="1"/>
    </xf>
    <xf numFmtId="0" fontId="2" fillId="7" borderId="13" xfId="0" applyFont="1" applyFill="1" applyBorder="1" applyAlignment="1">
      <alignment vertical="center"/>
    </xf>
    <xf numFmtId="0" fontId="31" fillId="5" borderId="4" xfId="0" applyFont="1" applyFill="1" applyBorder="1"/>
    <xf numFmtId="0" fontId="37" fillId="5" borderId="4" xfId="0" applyFont="1" applyFill="1" applyBorder="1" applyAlignment="1">
      <alignment vertical="top"/>
    </xf>
    <xf numFmtId="0" fontId="31" fillId="5" borderId="4" xfId="0" applyFont="1" applyFill="1" applyBorder="1" applyAlignment="1">
      <alignment vertical="top" wrapText="1"/>
    </xf>
    <xf numFmtId="166" fontId="31" fillId="5" borderId="4" xfId="27" applyNumberFormat="1" applyFont="1" applyFill="1" applyBorder="1" applyAlignment="1">
      <alignment vertical="top"/>
    </xf>
    <xf numFmtId="0" fontId="31" fillId="5" borderId="0" xfId="0" applyFont="1" applyFill="1" applyAlignment="1">
      <alignment vertical="top"/>
    </xf>
    <xf numFmtId="2" fontId="31" fillId="5" borderId="0" xfId="0" applyNumberFormat="1" applyFont="1" applyFill="1" applyAlignment="1">
      <alignment vertical="top"/>
    </xf>
    <xf numFmtId="2" fontId="31" fillId="5" borderId="0" xfId="27" applyNumberFormat="1" applyFont="1" applyFill="1" applyAlignment="1">
      <alignment horizontal="right" vertical="top"/>
    </xf>
    <xf numFmtId="0" fontId="38" fillId="5" borderId="0" xfId="0" applyFont="1" applyFill="1" applyAlignment="1">
      <alignment vertical="top"/>
    </xf>
    <xf numFmtId="10" fontId="31" fillId="5" borderId="4" xfId="0" applyNumberFormat="1" applyFont="1" applyFill="1" applyBorder="1" applyAlignment="1">
      <alignment vertical="top" wrapText="1"/>
    </xf>
    <xf numFmtId="9" fontId="31" fillId="5" borderId="4" xfId="0" applyNumberFormat="1" applyFont="1" applyFill="1" applyBorder="1"/>
    <xf numFmtId="0" fontId="31" fillId="5" borderId="0" xfId="0" applyFont="1" applyFill="1"/>
    <xf numFmtId="0" fontId="38" fillId="5" borderId="4" xfId="0" applyFont="1" applyFill="1" applyBorder="1"/>
    <xf numFmtId="9" fontId="31" fillId="5" borderId="4" xfId="28" applyFont="1" applyFill="1" applyBorder="1"/>
    <xf numFmtId="0" fontId="37" fillId="5" borderId="4" xfId="0" applyFont="1" applyFill="1" applyBorder="1"/>
    <xf numFmtId="165" fontId="1" fillId="5" borderId="4" xfId="0" applyNumberFormat="1" applyFont="1" applyFill="1" applyBorder="1"/>
    <xf numFmtId="0" fontId="39" fillId="18" borderId="4" xfId="0" applyFont="1" applyFill="1" applyBorder="1" applyAlignment="1">
      <alignment vertical="top"/>
    </xf>
    <xf numFmtId="0" fontId="40" fillId="5" borderId="4" xfId="0" applyFont="1" applyFill="1" applyBorder="1" applyAlignment="1">
      <alignment vertical="center" wrapText="1"/>
    </xf>
    <xf numFmtId="1" fontId="1" fillId="5" borderId="4" xfId="0" applyNumberFormat="1" applyFont="1" applyFill="1" applyBorder="1"/>
    <xf numFmtId="166" fontId="1" fillId="5" borderId="4" xfId="0" applyNumberFormat="1" applyFont="1" applyFill="1" applyBorder="1"/>
    <xf numFmtId="168" fontId="1" fillId="5" borderId="4" xfId="0" applyNumberFormat="1" applyFont="1" applyFill="1" applyBorder="1"/>
    <xf numFmtId="166" fontId="1" fillId="5" borderId="0" xfId="27" applyNumberFormat="1" applyFont="1" applyFill="1"/>
    <xf numFmtId="166" fontId="31" fillId="5" borderId="4" xfId="0" applyNumberFormat="1" applyFont="1" applyFill="1" applyBorder="1"/>
    <xf numFmtId="166" fontId="31" fillId="5" borderId="4" xfId="27" applyNumberFormat="1" applyFont="1" applyFill="1" applyBorder="1"/>
    <xf numFmtId="0" fontId="3" fillId="5" borderId="4" xfId="0" applyFont="1" applyFill="1" applyBorder="1" applyAlignment="1">
      <alignment wrapText="1"/>
    </xf>
    <xf numFmtId="169" fontId="1" fillId="5" borderId="4" xfId="0" applyNumberFormat="1" applyFont="1" applyFill="1" applyBorder="1"/>
    <xf numFmtId="2" fontId="0" fillId="5" borderId="14" xfId="28" applyNumberFormat="1" applyFont="1" applyFill="1" applyBorder="1"/>
    <xf numFmtId="0" fontId="5" fillId="0" borderId="0" xfId="1"/>
    <xf numFmtId="169" fontId="1" fillId="5" borderId="4" xfId="28" applyNumberFormat="1" applyFont="1" applyFill="1" applyBorder="1"/>
    <xf numFmtId="0" fontId="42" fillId="14" borderId="13" xfId="0" applyFont="1" applyFill="1" applyBorder="1" applyAlignment="1">
      <alignment vertical="center"/>
    </xf>
    <xf numFmtId="0" fontId="42" fillId="14" borderId="1" xfId="0" applyFont="1" applyFill="1" applyBorder="1" applyAlignment="1">
      <alignment vertical="center"/>
    </xf>
    <xf numFmtId="0" fontId="43" fillId="16" borderId="0" xfId="0" applyFont="1" applyFill="1"/>
    <xf numFmtId="0" fontId="44" fillId="16" borderId="0" xfId="0" applyFont="1" applyFill="1"/>
    <xf numFmtId="0" fontId="44" fillId="5" borderId="0" xfId="0" applyFont="1" applyFill="1"/>
    <xf numFmtId="0" fontId="44" fillId="5" borderId="4" xfId="0" applyFont="1" applyFill="1" applyBorder="1"/>
    <xf numFmtId="165" fontId="44" fillId="5" borderId="4" xfId="28" applyNumberFormat="1" applyFont="1" applyFill="1" applyBorder="1"/>
    <xf numFmtId="2" fontId="44" fillId="5" borderId="4" xfId="0" applyNumberFormat="1" applyFont="1" applyFill="1" applyBorder="1"/>
    <xf numFmtId="0" fontId="44" fillId="5" borderId="12" xfId="0" applyFont="1" applyFill="1" applyBorder="1"/>
    <xf numFmtId="0" fontId="44" fillId="5" borderId="16" xfId="0" applyFont="1" applyFill="1" applyBorder="1"/>
    <xf numFmtId="2" fontId="44" fillId="5" borderId="0" xfId="0" applyNumberFormat="1" applyFont="1" applyFill="1"/>
    <xf numFmtId="0" fontId="43" fillId="5" borderId="0" xfId="0" applyFont="1" applyFill="1"/>
    <xf numFmtId="0" fontId="43" fillId="5" borderId="8" xfId="0" applyFont="1" applyFill="1" applyBorder="1"/>
    <xf numFmtId="0" fontId="43" fillId="5" borderId="11" xfId="0" applyFont="1" applyFill="1" applyBorder="1"/>
    <xf numFmtId="0" fontId="43" fillId="5" borderId="5" xfId="0" applyFont="1" applyFill="1" applyBorder="1"/>
    <xf numFmtId="0" fontId="29" fillId="0" borderId="0" xfId="0" applyFont="1"/>
    <xf numFmtId="0" fontId="1" fillId="0" borderId="0" xfId="0" applyFont="1"/>
    <xf numFmtId="166" fontId="1" fillId="5" borderId="4" xfId="27" applyNumberFormat="1" applyFont="1" applyFill="1" applyBorder="1" applyAlignment="1">
      <alignment vertical="top"/>
    </xf>
    <xf numFmtId="166" fontId="41" fillId="5" borderId="4" xfId="27" applyNumberFormat="1" applyFont="1" applyFill="1" applyBorder="1" applyAlignment="1">
      <alignment vertical="top"/>
    </xf>
    <xf numFmtId="0" fontId="45" fillId="7" borderId="0" xfId="0" applyFont="1" applyFill="1"/>
    <xf numFmtId="0" fontId="0" fillId="7" borderId="0" xfId="0" applyFill="1"/>
    <xf numFmtId="1" fontId="41" fillId="5" borderId="4" xfId="0" applyNumberFormat="1" applyFont="1" applyFill="1" applyBorder="1" applyAlignment="1">
      <alignment vertical="top"/>
    </xf>
    <xf numFmtId="0" fontId="1" fillId="5" borderId="0" xfId="0" applyFont="1" applyFill="1" applyAlignment="1">
      <alignment vertical="top" wrapText="1"/>
    </xf>
    <xf numFmtId="1" fontId="41" fillId="5" borderId="0" xfId="0" applyNumberFormat="1" applyFont="1" applyFill="1" applyAlignment="1">
      <alignment vertical="top"/>
    </xf>
    <xf numFmtId="171" fontId="41" fillId="5" borderId="0" xfId="0" applyNumberFormat="1" applyFont="1" applyFill="1" applyAlignment="1">
      <alignment vertical="top"/>
    </xf>
    <xf numFmtId="166" fontId="41" fillId="5" borderId="0" xfId="27" applyNumberFormat="1" applyFont="1" applyFill="1" applyAlignment="1">
      <alignment vertical="top"/>
    </xf>
    <xf numFmtId="1" fontId="41" fillId="5" borderId="4" xfId="0" applyNumberFormat="1" applyFont="1" applyFill="1" applyBorder="1"/>
    <xf numFmtId="0" fontId="3" fillId="4" borderId="0" xfId="0" applyFont="1" applyFill="1"/>
    <xf numFmtId="0" fontId="39" fillId="19" borderId="8" xfId="0" applyFont="1" applyFill="1" applyBorder="1"/>
    <xf numFmtId="0" fontId="28" fillId="7" borderId="0" xfId="0" applyFont="1" applyFill="1" applyAlignment="1">
      <alignment vertical="center"/>
    </xf>
    <xf numFmtId="0" fontId="46" fillId="7" borderId="13" xfId="0" applyFont="1" applyFill="1" applyBorder="1" applyAlignment="1">
      <alignment vertical="center"/>
    </xf>
    <xf numFmtId="0" fontId="47" fillId="7" borderId="0" xfId="0" applyFont="1" applyFill="1" applyAlignment="1">
      <alignment vertical="center"/>
    </xf>
    <xf numFmtId="0" fontId="4" fillId="5" borderId="0" xfId="0" applyFont="1" applyFill="1"/>
    <xf numFmtId="9" fontId="0" fillId="5" borderId="0" xfId="0" applyNumberFormat="1" applyFill="1"/>
    <xf numFmtId="0" fontId="4" fillId="5" borderId="11" xfId="0" applyFont="1" applyFill="1" applyBorder="1"/>
    <xf numFmtId="0" fontId="0" fillId="5" borderId="9" xfId="0" applyFill="1" applyBorder="1"/>
    <xf numFmtId="0" fontId="0" fillId="5" borderId="10" xfId="0" applyFill="1" applyBorder="1"/>
    <xf numFmtId="1" fontId="4" fillId="5" borderId="11" xfId="0" applyNumberFormat="1" applyFont="1" applyFill="1" applyBorder="1"/>
    <xf numFmtId="1" fontId="4" fillId="5" borderId="0" xfId="0" applyNumberFormat="1" applyFont="1" applyFill="1"/>
    <xf numFmtId="1" fontId="0" fillId="5" borderId="0" xfId="0" applyNumberFormat="1" applyFill="1"/>
    <xf numFmtId="0" fontId="0" fillId="5" borderId="20" xfId="0" applyFill="1" applyBorder="1"/>
    <xf numFmtId="0" fontId="0" fillId="5" borderId="8" xfId="0" applyFill="1" applyBorder="1"/>
    <xf numFmtId="171" fontId="4" fillId="5" borderId="0" xfId="0" applyNumberFormat="1" applyFont="1" applyFill="1"/>
    <xf numFmtId="171" fontId="0" fillId="5" borderId="0" xfId="0" applyNumberFormat="1" applyFill="1"/>
    <xf numFmtId="0" fontId="4" fillId="5" borderId="5" xfId="0" applyFont="1" applyFill="1" applyBorder="1"/>
    <xf numFmtId="166" fontId="1" fillId="5" borderId="0" xfId="0" applyNumberFormat="1" applyFont="1" applyFill="1"/>
    <xf numFmtId="166" fontId="0" fillId="5" borderId="0" xfId="0" applyNumberFormat="1" applyFill="1"/>
    <xf numFmtId="0" fontId="2" fillId="7" borderId="18" xfId="0" applyFont="1" applyFill="1" applyBorder="1" applyAlignment="1">
      <alignment vertical="center"/>
    </xf>
    <xf numFmtId="1" fontId="1" fillId="5" borderId="0" xfId="0" applyNumberFormat="1" applyFont="1" applyFill="1"/>
    <xf numFmtId="43" fontId="31" fillId="5" borderId="4" xfId="27" applyFont="1" applyFill="1" applyBorder="1" applyAlignment="1">
      <alignment vertical="top"/>
    </xf>
    <xf numFmtId="0" fontId="46" fillId="7" borderId="1" xfId="0" applyFont="1" applyFill="1" applyBorder="1" applyAlignment="1">
      <alignment vertical="center"/>
    </xf>
    <xf numFmtId="0" fontId="0" fillId="5" borderId="0" xfId="0" quotePrefix="1" applyFill="1"/>
    <xf numFmtId="0" fontId="45" fillId="5" borderId="0" xfId="0" applyFont="1" applyFill="1"/>
    <xf numFmtId="167" fontId="0" fillId="5" borderId="0" xfId="0" applyNumberFormat="1" applyFill="1"/>
    <xf numFmtId="166" fontId="0" fillId="5" borderId="4" xfId="0" applyNumberFormat="1" applyFill="1" applyBorder="1"/>
    <xf numFmtId="168" fontId="0" fillId="5" borderId="4" xfId="0" applyNumberFormat="1" applyFill="1" applyBorder="1"/>
    <xf numFmtId="43" fontId="1" fillId="5" borderId="4" xfId="27" applyFont="1" applyFill="1" applyBorder="1" applyAlignment="1">
      <alignment vertical="top"/>
    </xf>
    <xf numFmtId="165" fontId="44" fillId="5" borderId="0" xfId="28" applyNumberFormat="1" applyFont="1" applyFill="1"/>
    <xf numFmtId="9" fontId="44" fillId="5" borderId="4" xfId="0" applyNumberFormat="1" applyFont="1" applyFill="1" applyBorder="1"/>
    <xf numFmtId="0" fontId="43" fillId="5" borderId="0" xfId="0" applyFont="1" applyFill="1" applyAlignment="1">
      <alignment horizontal="center"/>
    </xf>
    <xf numFmtId="9" fontId="44" fillId="5" borderId="16" xfId="0" applyNumberFormat="1" applyFont="1" applyFill="1" applyBorder="1"/>
    <xf numFmtId="0" fontId="44" fillId="5" borderId="22" xfId="0" applyFont="1" applyFill="1" applyBorder="1"/>
    <xf numFmtId="9" fontId="44" fillId="5" borderId="22" xfId="0" applyNumberFormat="1" applyFont="1" applyFill="1" applyBorder="1"/>
    <xf numFmtId="10" fontId="44" fillId="5" borderId="22" xfId="0" applyNumberFormat="1" applyFont="1" applyFill="1" applyBorder="1"/>
    <xf numFmtId="2" fontId="44" fillId="5" borderId="22" xfId="28" applyNumberFormat="1" applyFont="1" applyFill="1" applyBorder="1"/>
    <xf numFmtId="165" fontId="44" fillId="5" borderId="22" xfId="28" applyNumberFormat="1" applyFont="1" applyFill="1" applyBorder="1"/>
    <xf numFmtId="9" fontId="44" fillId="5" borderId="12" xfId="0" applyNumberFormat="1" applyFont="1" applyFill="1" applyBorder="1"/>
    <xf numFmtId="10" fontId="44" fillId="5" borderId="12" xfId="0" applyNumberFormat="1" applyFont="1" applyFill="1" applyBorder="1"/>
    <xf numFmtId="10" fontId="1" fillId="5" borderId="4" xfId="0" applyNumberFormat="1" applyFont="1" applyFill="1" applyBorder="1"/>
    <xf numFmtId="9" fontId="1" fillId="5" borderId="0" xfId="0" applyNumberFormat="1" applyFont="1" applyFill="1"/>
    <xf numFmtId="0" fontId="4" fillId="5" borderId="23" xfId="0" applyFont="1" applyFill="1" applyBorder="1"/>
    <xf numFmtId="0" fontId="0" fillId="5" borderId="24" xfId="0" applyFill="1" applyBorder="1"/>
    <xf numFmtId="0" fontId="0" fillId="5" borderId="25" xfId="0" applyFill="1" applyBorder="1"/>
    <xf numFmtId="0" fontId="4" fillId="5" borderId="26" xfId="0" applyFont="1" applyFill="1" applyBorder="1"/>
    <xf numFmtId="0" fontId="0" fillId="5" borderId="27" xfId="0" applyFill="1" applyBorder="1"/>
    <xf numFmtId="1" fontId="4" fillId="5" borderId="28" xfId="0" applyNumberFormat="1" applyFont="1" applyFill="1" applyBorder="1"/>
    <xf numFmtId="1" fontId="0" fillId="5" borderId="29" xfId="0" applyNumberFormat="1" applyFill="1" applyBorder="1"/>
    <xf numFmtId="1" fontId="4" fillId="5" borderId="30" xfId="0" applyNumberFormat="1" applyFont="1" applyFill="1" applyBorder="1"/>
    <xf numFmtId="1" fontId="4" fillId="5" borderId="31" xfId="0" applyNumberFormat="1" applyFont="1" applyFill="1" applyBorder="1"/>
    <xf numFmtId="1" fontId="0" fillId="5" borderId="26" xfId="0" applyNumberFormat="1" applyFill="1" applyBorder="1"/>
    <xf numFmtId="1" fontId="0" fillId="5" borderId="27" xfId="0" applyNumberFormat="1" applyFill="1" applyBorder="1"/>
    <xf numFmtId="1" fontId="0" fillId="5" borderId="28" xfId="0" applyNumberFormat="1" applyFill="1" applyBorder="1"/>
    <xf numFmtId="1" fontId="4" fillId="5" borderId="27" xfId="0" applyNumberFormat="1" applyFont="1" applyFill="1" applyBorder="1"/>
    <xf numFmtId="1" fontId="0" fillId="5" borderId="32" xfId="0" applyNumberFormat="1" applyFill="1" applyBorder="1"/>
    <xf numFmtId="0" fontId="0" fillId="5" borderId="26" xfId="0" applyFill="1" applyBorder="1"/>
    <xf numFmtId="0" fontId="4" fillId="5" borderId="28" xfId="0" applyFont="1" applyFill="1" applyBorder="1"/>
    <xf numFmtId="0" fontId="0" fillId="5" borderId="29" xfId="0" applyFill="1" applyBorder="1"/>
    <xf numFmtId="0" fontId="4" fillId="5" borderId="30" xfId="0" applyFont="1" applyFill="1" applyBorder="1"/>
    <xf numFmtId="0" fontId="4" fillId="5" borderId="29" xfId="0" applyFont="1" applyFill="1" applyBorder="1"/>
    <xf numFmtId="171" fontId="0" fillId="5" borderId="27" xfId="0" applyNumberFormat="1" applyFill="1" applyBorder="1"/>
    <xf numFmtId="0" fontId="0" fillId="5" borderId="28" xfId="0" applyFill="1" applyBorder="1"/>
    <xf numFmtId="171" fontId="0" fillId="5" borderId="29" xfId="0" applyNumberFormat="1" applyFill="1" applyBorder="1"/>
    <xf numFmtId="0" fontId="4" fillId="5" borderId="27" xfId="0" applyFont="1" applyFill="1" applyBorder="1"/>
    <xf numFmtId="0" fontId="0" fillId="5" borderId="34" xfId="0" applyFill="1" applyBorder="1"/>
    <xf numFmtId="0" fontId="4" fillId="5" borderId="31" xfId="0" applyFont="1" applyFill="1" applyBorder="1"/>
    <xf numFmtId="171" fontId="0" fillId="5" borderId="33" xfId="0" applyNumberFormat="1" applyFill="1" applyBorder="1"/>
    <xf numFmtId="171" fontId="4" fillId="5" borderId="27" xfId="0" applyNumberFormat="1" applyFont="1" applyFill="1" applyBorder="1"/>
    <xf numFmtId="171" fontId="4" fillId="5" borderId="29" xfId="0" applyNumberFormat="1" applyFont="1" applyFill="1" applyBorder="1"/>
    <xf numFmtId="0" fontId="1" fillId="5" borderId="10" xfId="0" applyFont="1" applyFill="1" applyBorder="1"/>
    <xf numFmtId="0" fontId="1" fillId="5" borderId="19" xfId="0" applyFont="1" applyFill="1" applyBorder="1"/>
    <xf numFmtId="9" fontId="0" fillId="5" borderId="9" xfId="0" applyNumberFormat="1" applyFill="1" applyBorder="1"/>
    <xf numFmtId="9" fontId="0" fillId="5" borderId="10" xfId="0" applyNumberFormat="1" applyFill="1" applyBorder="1"/>
    <xf numFmtId="9" fontId="1" fillId="5" borderId="10" xfId="0" applyNumberFormat="1" applyFont="1" applyFill="1" applyBorder="1"/>
    <xf numFmtId="9" fontId="1" fillId="5" borderId="19" xfId="0" applyNumberFormat="1" applyFont="1" applyFill="1" applyBorder="1"/>
    <xf numFmtId="0" fontId="3" fillId="5" borderId="23" xfId="0" applyFont="1" applyFill="1" applyBorder="1"/>
    <xf numFmtId="0" fontId="1" fillId="5" borderId="24" xfId="0" applyFont="1" applyFill="1" applyBorder="1"/>
    <xf numFmtId="0" fontId="1" fillId="5" borderId="25" xfId="0" applyFont="1" applyFill="1" applyBorder="1"/>
    <xf numFmtId="0" fontId="0" fillId="5" borderId="37" xfId="0" applyFill="1" applyBorder="1"/>
    <xf numFmtId="0" fontId="0" fillId="5" borderId="38" xfId="0" applyFill="1" applyBorder="1"/>
    <xf numFmtId="0" fontId="1" fillId="5" borderId="38" xfId="0" applyFont="1" applyFill="1" applyBorder="1"/>
    <xf numFmtId="0" fontId="1" fillId="5" borderId="39" xfId="0" applyFont="1" applyFill="1" applyBorder="1"/>
    <xf numFmtId="0" fontId="1" fillId="5" borderId="26" xfId="0" applyFont="1" applyFill="1" applyBorder="1"/>
    <xf numFmtId="0" fontId="1" fillId="5" borderId="27" xfId="0" applyFont="1" applyFill="1" applyBorder="1"/>
    <xf numFmtId="0" fontId="1" fillId="5" borderId="40" xfId="0" applyFont="1" applyFill="1" applyBorder="1"/>
    <xf numFmtId="2" fontId="0" fillId="5" borderId="0" xfId="0" applyNumberFormat="1" applyFill="1"/>
    <xf numFmtId="2" fontId="0" fillId="5" borderId="27" xfId="0" applyNumberFormat="1" applyFill="1" applyBorder="1"/>
    <xf numFmtId="2" fontId="0" fillId="5" borderId="35" xfId="0" applyNumberFormat="1" applyFill="1" applyBorder="1"/>
    <xf numFmtId="9" fontId="0" fillId="5" borderId="19" xfId="0" applyNumberFormat="1" applyFill="1" applyBorder="1"/>
    <xf numFmtId="2" fontId="1" fillId="5" borderId="0" xfId="0" applyNumberFormat="1" applyFont="1" applyFill="1"/>
    <xf numFmtId="0" fontId="3" fillId="5" borderId="11" xfId="0" applyFont="1" applyFill="1" applyBorder="1"/>
    <xf numFmtId="0" fontId="1" fillId="5" borderId="9" xfId="0" applyFont="1" applyFill="1" applyBorder="1"/>
    <xf numFmtId="2" fontId="1" fillId="5" borderId="17" xfId="0" applyNumberFormat="1" applyFont="1" applyFill="1" applyBorder="1"/>
    <xf numFmtId="2" fontId="1" fillId="5" borderId="9" xfId="0" applyNumberFormat="1" applyFont="1" applyFill="1" applyBorder="1"/>
    <xf numFmtId="2" fontId="1" fillId="5" borderId="10" xfId="0" applyNumberFormat="1" applyFont="1" applyFill="1" applyBorder="1"/>
    <xf numFmtId="2" fontId="1" fillId="5" borderId="19" xfId="0" applyNumberFormat="1" applyFont="1" applyFill="1" applyBorder="1"/>
    <xf numFmtId="2" fontId="0" fillId="5" borderId="36" xfId="0" applyNumberFormat="1" applyFill="1" applyBorder="1"/>
    <xf numFmtId="1" fontId="41" fillId="5" borderId="4" xfId="27" applyNumberFormat="1" applyFont="1" applyFill="1" applyBorder="1" applyAlignment="1">
      <alignment vertical="top"/>
    </xf>
    <xf numFmtId="166" fontId="41" fillId="5" borderId="0" xfId="0" applyNumberFormat="1" applyFont="1" applyFill="1"/>
    <xf numFmtId="2" fontId="1" fillId="5" borderId="4" xfId="0" applyNumberFormat="1" applyFont="1" applyFill="1" applyBorder="1"/>
    <xf numFmtId="0" fontId="28" fillId="0" borderId="0" xfId="0" applyFont="1" applyAlignment="1">
      <alignment vertical="center"/>
    </xf>
    <xf numFmtId="0" fontId="28" fillId="0" borderId="21" xfId="0" applyFont="1" applyBorder="1" applyAlignment="1">
      <alignment vertical="center"/>
    </xf>
    <xf numFmtId="0" fontId="28" fillId="0" borderId="10" xfId="0" applyFont="1" applyBorder="1" applyAlignment="1">
      <alignment vertical="center"/>
    </xf>
    <xf numFmtId="0" fontId="28" fillId="0" borderId="19" xfId="0" applyFont="1" applyBorder="1" applyAlignment="1">
      <alignment vertical="center"/>
    </xf>
    <xf numFmtId="0" fontId="24" fillId="0" borderId="20" xfId="0" applyFont="1" applyBorder="1" applyAlignment="1">
      <alignment vertical="center"/>
    </xf>
    <xf numFmtId="0" fontId="24" fillId="0" borderId="17" xfId="0" applyFont="1" applyBorder="1" applyAlignment="1">
      <alignment vertical="center"/>
    </xf>
    <xf numFmtId="0" fontId="24" fillId="0" borderId="7" xfId="0" applyFont="1" applyBorder="1" applyAlignment="1">
      <alignment vertical="center"/>
    </xf>
    <xf numFmtId="0" fontId="24" fillId="0" borderId="9" xfId="0" applyFont="1" applyBorder="1" applyAlignment="1">
      <alignment vertical="center"/>
    </xf>
    <xf numFmtId="9" fontId="28" fillId="0" borderId="0" xfId="0" applyNumberFormat="1" applyFont="1" applyAlignment="1">
      <alignment vertical="center"/>
    </xf>
    <xf numFmtId="9" fontId="28" fillId="0" borderId="10" xfId="0" applyNumberFormat="1" applyFont="1" applyBorder="1" applyAlignment="1">
      <alignment vertical="center"/>
    </xf>
    <xf numFmtId="9" fontId="28" fillId="0" borderId="19" xfId="0" applyNumberFormat="1" applyFont="1" applyBorder="1" applyAlignment="1">
      <alignment vertical="center"/>
    </xf>
    <xf numFmtId="0" fontId="28" fillId="5" borderId="0" xfId="0" applyFont="1" applyFill="1" applyAlignment="1">
      <alignment vertical="center"/>
    </xf>
    <xf numFmtId="0" fontId="28" fillId="5" borderId="21" xfId="0" applyFont="1" applyFill="1" applyBorder="1" applyAlignment="1">
      <alignment vertical="center"/>
    </xf>
    <xf numFmtId="0" fontId="28" fillId="5" borderId="7" xfId="0" applyFont="1" applyFill="1" applyBorder="1" applyAlignment="1">
      <alignment vertical="center"/>
    </xf>
    <xf numFmtId="0" fontId="28" fillId="5" borderId="9" xfId="0" applyFont="1" applyFill="1" applyBorder="1" applyAlignment="1">
      <alignment vertical="center"/>
    </xf>
    <xf numFmtId="0" fontId="28" fillId="0" borderId="20" xfId="0" applyFont="1" applyBorder="1" applyAlignment="1">
      <alignment vertical="center"/>
    </xf>
    <xf numFmtId="166" fontId="28" fillId="0" borderId="0" xfId="27" applyNumberFormat="1" applyFont="1" applyAlignment="1">
      <alignment vertical="center"/>
    </xf>
    <xf numFmtId="166" fontId="28" fillId="0" borderId="10" xfId="27" applyNumberFormat="1" applyFont="1" applyBorder="1" applyAlignment="1">
      <alignment vertical="center"/>
    </xf>
    <xf numFmtId="166" fontId="28" fillId="0" borderId="19" xfId="27" applyNumberFormat="1" applyFont="1" applyBorder="1" applyAlignment="1">
      <alignment vertical="center"/>
    </xf>
    <xf numFmtId="166" fontId="0" fillId="5" borderId="7" xfId="27" applyNumberFormat="1" applyFont="1" applyFill="1" applyBorder="1"/>
    <xf numFmtId="166" fontId="0" fillId="5" borderId="33" xfId="27" applyNumberFormat="1" applyFont="1" applyFill="1" applyBorder="1"/>
    <xf numFmtId="166" fontId="0" fillId="5" borderId="0" xfId="27" applyNumberFormat="1" applyFont="1" applyFill="1"/>
    <xf numFmtId="166" fontId="0" fillId="5" borderId="27" xfId="27" applyNumberFormat="1" applyFont="1" applyFill="1" applyBorder="1"/>
    <xf numFmtId="166" fontId="0" fillId="5" borderId="29" xfId="27" applyNumberFormat="1" applyFont="1" applyFill="1" applyBorder="1"/>
    <xf numFmtId="166" fontId="4" fillId="5" borderId="0" xfId="27" applyNumberFormat="1" applyFont="1" applyFill="1"/>
    <xf numFmtId="166" fontId="4" fillId="5" borderId="27" xfId="27" applyNumberFormat="1" applyFont="1" applyFill="1" applyBorder="1"/>
    <xf numFmtId="166" fontId="4" fillId="5" borderId="29" xfId="27" applyNumberFormat="1" applyFont="1" applyFill="1" applyBorder="1"/>
    <xf numFmtId="166" fontId="4" fillId="5" borderId="35" xfId="27" applyNumberFormat="1" applyFont="1" applyFill="1" applyBorder="1"/>
    <xf numFmtId="166" fontId="4" fillId="5" borderId="36" xfId="27" applyNumberFormat="1" applyFont="1" applyFill="1" applyBorder="1"/>
    <xf numFmtId="166" fontId="4" fillId="5" borderId="7" xfId="27" applyNumberFormat="1" applyFont="1" applyFill="1" applyBorder="1"/>
    <xf numFmtId="166" fontId="4" fillId="5" borderId="33" xfId="27" applyNumberFormat="1" applyFont="1" applyFill="1" applyBorder="1"/>
    <xf numFmtId="166" fontId="0" fillId="5" borderId="35" xfId="27" applyNumberFormat="1" applyFont="1" applyFill="1" applyBorder="1"/>
    <xf numFmtId="166" fontId="0" fillId="5" borderId="36" xfId="27" applyNumberFormat="1" applyFont="1" applyFill="1" applyBorder="1"/>
    <xf numFmtId="166" fontId="28" fillId="0" borderId="7" xfId="27" applyNumberFormat="1" applyFont="1" applyBorder="1" applyAlignment="1">
      <alignment vertical="center"/>
    </xf>
    <xf numFmtId="166" fontId="28" fillId="0" borderId="9" xfId="27" applyNumberFormat="1" applyFont="1" applyBorder="1" applyAlignment="1">
      <alignment vertical="center"/>
    </xf>
    <xf numFmtId="10" fontId="1" fillId="5" borderId="19" xfId="0" applyNumberFormat="1" applyFont="1" applyFill="1" applyBorder="1"/>
    <xf numFmtId="0" fontId="24" fillId="0" borderId="0" xfId="0" applyFont="1" applyAlignment="1">
      <alignment vertical="center"/>
    </xf>
    <xf numFmtId="0" fontId="31" fillId="5" borderId="8" xfId="0" applyFont="1" applyFill="1" applyBorder="1" applyAlignment="1">
      <alignment vertical="top" wrapText="1"/>
    </xf>
    <xf numFmtId="9" fontId="1" fillId="5" borderId="4" xfId="0" applyNumberFormat="1" applyFont="1" applyFill="1" applyBorder="1"/>
    <xf numFmtId="9" fontId="0" fillId="0" borderId="4" xfId="0" applyNumberFormat="1" applyBorder="1"/>
    <xf numFmtId="43" fontId="0" fillId="5" borderId="4" xfId="0" applyNumberFormat="1" applyFill="1" applyBorder="1"/>
    <xf numFmtId="43" fontId="1" fillId="5" borderId="4" xfId="0" applyNumberFormat="1" applyFont="1" applyFill="1" applyBorder="1"/>
    <xf numFmtId="9" fontId="31" fillId="5" borderId="4" xfId="27" applyNumberFormat="1" applyFont="1" applyFill="1" applyBorder="1" applyAlignment="1">
      <alignment vertical="top"/>
    </xf>
    <xf numFmtId="0" fontId="1" fillId="5" borderId="4" xfId="0" applyFont="1" applyFill="1" applyBorder="1" applyAlignment="1">
      <alignment wrapText="1"/>
    </xf>
    <xf numFmtId="0" fontId="1" fillId="5" borderId="14" xfId="0" applyFont="1" applyFill="1" applyBorder="1"/>
    <xf numFmtId="165" fontId="1" fillId="5" borderId="0" xfId="28" applyNumberFormat="1" applyFont="1" applyFill="1"/>
    <xf numFmtId="165" fontId="1" fillId="5" borderId="0" xfId="0" applyNumberFormat="1" applyFont="1" applyFill="1"/>
    <xf numFmtId="9" fontId="1" fillId="0" borderId="0" xfId="0" applyNumberFormat="1" applyFont="1"/>
    <xf numFmtId="2" fontId="1" fillId="5" borderId="4" xfId="28" applyNumberFormat="1" applyFont="1" applyFill="1" applyBorder="1"/>
    <xf numFmtId="0" fontId="24" fillId="0" borderId="4" xfId="0" applyFont="1" applyBorder="1" applyAlignment="1">
      <alignment vertical="center"/>
    </xf>
    <xf numFmtId="1" fontId="1" fillId="5" borderId="4" xfId="28" applyNumberFormat="1" applyFont="1" applyFill="1" applyBorder="1"/>
    <xf numFmtId="0" fontId="24" fillId="0" borderId="14" xfId="0" applyFont="1" applyBorder="1" applyAlignment="1">
      <alignment vertical="center"/>
    </xf>
    <xf numFmtId="0" fontId="28" fillId="0" borderId="4" xfId="0" applyFont="1" applyBorder="1" applyAlignment="1">
      <alignment vertical="center"/>
    </xf>
    <xf numFmtId="166" fontId="24" fillId="0" borderId="4" xfId="27" applyNumberFormat="1" applyFont="1" applyBorder="1" applyAlignment="1">
      <alignment vertical="center"/>
    </xf>
    <xf numFmtId="166" fontId="24" fillId="0" borderId="14" xfId="27" applyNumberFormat="1" applyFont="1" applyBorder="1" applyAlignment="1">
      <alignment vertical="center"/>
    </xf>
    <xf numFmtId="166" fontId="24" fillId="0" borderId="7" xfId="27" applyNumberFormat="1" applyFont="1" applyBorder="1" applyAlignment="1">
      <alignment vertical="center"/>
    </xf>
    <xf numFmtId="166" fontId="24" fillId="0" borderId="0" xfId="27" applyNumberFormat="1" applyFont="1" applyAlignment="1">
      <alignment vertical="center"/>
    </xf>
    <xf numFmtId="166" fontId="1" fillId="5" borderId="4" xfId="0" applyNumberFormat="1" applyFont="1" applyFill="1" applyBorder="1" applyAlignment="1">
      <alignment horizontal="left" indent="2"/>
    </xf>
    <xf numFmtId="43" fontId="1" fillId="5" borderId="4" xfId="0" applyNumberFormat="1" applyFont="1" applyFill="1" applyBorder="1" applyAlignment="1">
      <alignment horizontal="left" indent="2"/>
    </xf>
    <xf numFmtId="43" fontId="41" fillId="5" borderId="4" xfId="27" applyFont="1" applyFill="1" applyBorder="1" applyAlignment="1">
      <alignment vertical="top"/>
    </xf>
    <xf numFmtId="166" fontId="41" fillId="5" borderId="4" xfId="27" applyNumberFormat="1" applyFont="1" applyFill="1" applyBorder="1"/>
    <xf numFmtId="43" fontId="1" fillId="5" borderId="4" xfId="27" applyFont="1" applyFill="1" applyBorder="1"/>
    <xf numFmtId="166" fontId="28" fillId="0" borderId="0" xfId="0" applyNumberFormat="1" applyFont="1" applyAlignment="1">
      <alignment vertical="center"/>
    </xf>
    <xf numFmtId="0" fontId="28" fillId="5" borderId="23" xfId="0" applyFont="1" applyFill="1" applyBorder="1" applyAlignment="1">
      <alignment vertical="center"/>
    </xf>
    <xf numFmtId="0" fontId="28" fillId="5" borderId="24" xfId="0" applyFont="1" applyFill="1" applyBorder="1" applyAlignment="1">
      <alignment vertical="center"/>
    </xf>
    <xf numFmtId="0" fontId="28" fillId="5" borderId="25" xfId="0" applyFont="1" applyFill="1" applyBorder="1" applyAlignment="1">
      <alignment vertical="center"/>
    </xf>
    <xf numFmtId="0" fontId="1" fillId="5" borderId="41" xfId="0" applyFont="1" applyFill="1" applyBorder="1"/>
    <xf numFmtId="0" fontId="24" fillId="0" borderId="42" xfId="0" applyFont="1" applyBorder="1" applyAlignment="1">
      <alignment vertical="center"/>
    </xf>
    <xf numFmtId="0" fontId="24" fillId="0" borderId="41" xfId="0" applyFont="1" applyBorder="1" applyAlignment="1">
      <alignment vertical="center"/>
    </xf>
    <xf numFmtId="166" fontId="1" fillId="5" borderId="42" xfId="27" applyNumberFormat="1" applyFont="1" applyFill="1" applyBorder="1"/>
    <xf numFmtId="0" fontId="28" fillId="0" borderId="26" xfId="0" applyFont="1" applyBorder="1" applyAlignment="1">
      <alignment vertical="center"/>
    </xf>
    <xf numFmtId="166" fontId="28" fillId="0" borderId="27" xfId="0" applyNumberFormat="1" applyFont="1" applyBorder="1" applyAlignment="1">
      <alignment vertical="center"/>
    </xf>
    <xf numFmtId="0" fontId="28" fillId="0" borderId="27" xfId="0" applyFont="1" applyBorder="1" applyAlignment="1">
      <alignment vertical="center"/>
    </xf>
    <xf numFmtId="0" fontId="28" fillId="5" borderId="26" xfId="0" applyFont="1" applyFill="1" applyBorder="1" applyAlignment="1">
      <alignment vertical="center"/>
    </xf>
    <xf numFmtId="0" fontId="28" fillId="5" borderId="27" xfId="0" applyFont="1" applyFill="1" applyBorder="1" applyAlignment="1">
      <alignment vertical="center"/>
    </xf>
    <xf numFmtId="0" fontId="28" fillId="0" borderId="34" xfId="0" applyFont="1" applyBorder="1" applyAlignment="1">
      <alignment vertical="center"/>
    </xf>
    <xf numFmtId="166" fontId="28" fillId="0" borderId="35" xfId="0" applyNumberFormat="1" applyFont="1" applyBorder="1" applyAlignment="1">
      <alignment vertical="center"/>
    </xf>
    <xf numFmtId="166" fontId="28" fillId="0" borderId="36" xfId="0" applyNumberFormat="1" applyFont="1" applyBorder="1" applyAlignment="1">
      <alignment vertical="center"/>
    </xf>
    <xf numFmtId="0" fontId="28" fillId="0" borderId="23" xfId="0" applyFont="1" applyBorder="1" applyAlignment="1">
      <alignment vertical="center"/>
    </xf>
    <xf numFmtId="166" fontId="28" fillId="0" borderId="24" xfId="0" applyNumberFormat="1" applyFont="1" applyBorder="1" applyAlignment="1">
      <alignment vertical="center"/>
    </xf>
    <xf numFmtId="166" fontId="28" fillId="0" borderId="25" xfId="0" applyNumberFormat="1" applyFont="1" applyBorder="1" applyAlignment="1">
      <alignment vertical="center"/>
    </xf>
    <xf numFmtId="10" fontId="1" fillId="5" borderId="4" xfId="0" applyNumberFormat="1" applyFont="1" applyFill="1" applyBorder="1" applyAlignment="1">
      <alignment horizontal="left" indent="6"/>
    </xf>
    <xf numFmtId="165" fontId="1" fillId="5" borderId="43" xfId="0" applyNumberFormat="1" applyFont="1" applyFill="1" applyBorder="1"/>
    <xf numFmtId="10" fontId="44" fillId="5" borderId="4" xfId="0" applyNumberFormat="1" applyFont="1" applyFill="1" applyBorder="1"/>
    <xf numFmtId="0" fontId="1" fillId="0" borderId="4" xfId="0" applyFont="1" applyBorder="1" applyAlignment="1">
      <alignment vertical="top"/>
    </xf>
    <xf numFmtId="9" fontId="1" fillId="0" borderId="4" xfId="0" applyNumberFormat="1" applyFont="1" applyBorder="1" applyAlignment="1">
      <alignment vertical="top"/>
    </xf>
    <xf numFmtId="0" fontId="1" fillId="0" borderId="0" xfId="0" applyFont="1" applyAlignment="1">
      <alignment vertical="top"/>
    </xf>
    <xf numFmtId="9" fontId="31" fillId="5" borderId="4" xfId="0" applyNumberFormat="1" applyFont="1" applyFill="1" applyBorder="1" applyAlignment="1">
      <alignment vertical="top"/>
    </xf>
    <xf numFmtId="0" fontId="3" fillId="0" borderId="4" xfId="0" applyFont="1" applyBorder="1" applyAlignment="1">
      <alignment vertical="top"/>
    </xf>
    <xf numFmtId="9" fontId="1" fillId="0" borderId="4" xfId="28" applyFont="1" applyBorder="1" applyAlignment="1">
      <alignment vertical="top"/>
    </xf>
    <xf numFmtId="10" fontId="31" fillId="5" borderId="4" xfId="27" applyNumberFormat="1" applyFont="1" applyFill="1" applyBorder="1" applyAlignment="1">
      <alignment vertical="top"/>
    </xf>
    <xf numFmtId="10" fontId="1" fillId="5" borderId="4" xfId="0" applyNumberFormat="1" applyFont="1" applyFill="1" applyBorder="1" applyAlignment="1">
      <alignment vertical="top"/>
    </xf>
    <xf numFmtId="43" fontId="31" fillId="5" borderId="4" xfId="0" applyNumberFormat="1" applyFont="1" applyFill="1" applyBorder="1"/>
    <xf numFmtId="0" fontId="28" fillId="7" borderId="0" xfId="0" applyFont="1" applyFill="1" applyAlignment="1">
      <alignment vertical="center" wrapText="1"/>
    </xf>
    <xf numFmtId="0" fontId="1" fillId="5" borderId="44" xfId="0" applyFont="1" applyFill="1" applyBorder="1"/>
    <xf numFmtId="0" fontId="1" fillId="5" borderId="21" xfId="0" applyFont="1" applyFill="1" applyBorder="1"/>
    <xf numFmtId="0" fontId="1" fillId="5" borderId="7" xfId="0" applyFont="1" applyFill="1" applyBorder="1"/>
    <xf numFmtId="0" fontId="1" fillId="5" borderId="45" xfId="0" applyFont="1" applyFill="1" applyBorder="1"/>
    <xf numFmtId="0" fontId="1" fillId="5" borderId="35" xfId="0" applyFont="1" applyFill="1" applyBorder="1"/>
    <xf numFmtId="0" fontId="1" fillId="5" borderId="46" xfId="0" applyFont="1" applyFill="1" applyBorder="1"/>
    <xf numFmtId="0" fontId="1" fillId="5" borderId="20" xfId="0" applyFont="1" applyFill="1" applyBorder="1"/>
    <xf numFmtId="0" fontId="1" fillId="5" borderId="47" xfId="0" applyFont="1" applyFill="1" applyBorder="1"/>
    <xf numFmtId="0" fontId="1" fillId="5" borderId="17" xfId="0" applyFont="1" applyFill="1" applyBorder="1"/>
    <xf numFmtId="0" fontId="1" fillId="5" borderId="32" xfId="0" applyFont="1" applyFill="1" applyBorder="1"/>
    <xf numFmtId="0" fontId="1" fillId="5" borderId="33" xfId="0" applyFont="1" applyFill="1" applyBorder="1"/>
    <xf numFmtId="0" fontId="1" fillId="5" borderId="34" xfId="0" applyFont="1" applyFill="1" applyBorder="1"/>
    <xf numFmtId="0" fontId="1" fillId="5" borderId="36" xfId="0" applyFont="1" applyFill="1" applyBorder="1"/>
    <xf numFmtId="0" fontId="1" fillId="5" borderId="28" xfId="0" applyFont="1" applyFill="1" applyBorder="1"/>
    <xf numFmtId="0" fontId="1" fillId="5" borderId="29" xfId="0" applyFont="1" applyFill="1" applyBorder="1"/>
    <xf numFmtId="0" fontId="3" fillId="5" borderId="26" xfId="0" applyFont="1" applyFill="1" applyBorder="1"/>
    <xf numFmtId="9" fontId="1" fillId="5" borderId="0" xfId="27" applyNumberFormat="1" applyFont="1" applyFill="1"/>
    <xf numFmtId="9" fontId="1" fillId="5" borderId="10" xfId="27" applyNumberFormat="1" applyFont="1" applyFill="1" applyBorder="1"/>
    <xf numFmtId="10" fontId="1" fillId="5" borderId="10" xfId="0" applyNumberFormat="1" applyFont="1" applyFill="1" applyBorder="1"/>
    <xf numFmtId="9" fontId="1" fillId="5" borderId="47" xfId="27" applyNumberFormat="1" applyFont="1" applyFill="1" applyBorder="1"/>
    <xf numFmtId="9" fontId="1" fillId="5" borderId="24" xfId="27" applyNumberFormat="1" applyFont="1" applyFill="1" applyBorder="1"/>
    <xf numFmtId="9" fontId="1" fillId="5" borderId="19" xfId="27" applyNumberFormat="1" applyFont="1" applyFill="1" applyBorder="1"/>
    <xf numFmtId="0" fontId="5" fillId="0" borderId="0" xfId="1" applyAlignment="1">
      <alignment vertical="center"/>
    </xf>
    <xf numFmtId="166" fontId="1" fillId="5" borderId="10" xfId="27" applyNumberFormat="1" applyFont="1" applyFill="1" applyBorder="1"/>
    <xf numFmtId="166" fontId="1" fillId="5" borderId="19" xfId="27" applyNumberFormat="1" applyFont="1" applyFill="1" applyBorder="1"/>
    <xf numFmtId="166" fontId="1" fillId="5" borderId="47" xfId="27" applyNumberFormat="1" applyFont="1" applyFill="1" applyBorder="1"/>
    <xf numFmtId="9" fontId="1" fillId="5" borderId="4" xfId="0" applyNumberFormat="1" applyFont="1" applyFill="1" applyBorder="1" applyAlignment="1">
      <alignment vertical="top" wrapText="1"/>
    </xf>
    <xf numFmtId="43" fontId="1" fillId="5" borderId="0" xfId="0" applyNumberFormat="1" applyFont="1" applyFill="1"/>
    <xf numFmtId="0" fontId="5" fillId="5" borderId="0" xfId="1" applyFill="1"/>
    <xf numFmtId="170" fontId="1" fillId="5" borderId="4" xfId="27" applyNumberFormat="1" applyFont="1" applyFill="1" applyBorder="1"/>
    <xf numFmtId="165" fontId="31" fillId="5" borderId="4" xfId="27" applyNumberFormat="1" applyFont="1" applyFill="1" applyBorder="1" applyAlignment="1">
      <alignment vertical="top"/>
    </xf>
    <xf numFmtId="0" fontId="28" fillId="5" borderId="51" xfId="0" applyFont="1" applyFill="1" applyBorder="1" applyAlignment="1">
      <alignment horizontal="center" vertical="center"/>
    </xf>
    <xf numFmtId="0" fontId="24" fillId="11" borderId="41" xfId="0" applyFont="1" applyFill="1" applyBorder="1" applyAlignment="1">
      <alignment horizontal="left" vertical="center"/>
    </xf>
    <xf numFmtId="0" fontId="24" fillId="11" borderId="54" xfId="0" applyFont="1" applyFill="1" applyBorder="1" applyAlignment="1">
      <alignment horizontal="left" vertical="center"/>
    </xf>
    <xf numFmtId="0" fontId="0" fillId="0" borderId="4" xfId="0" applyBorder="1" applyAlignment="1">
      <alignment wrapText="1"/>
    </xf>
    <xf numFmtId="0" fontId="0" fillId="5" borderId="35" xfId="0" applyFill="1" applyBorder="1"/>
    <xf numFmtId="0" fontId="48" fillId="5" borderId="0" xfId="0" applyFont="1" applyFill="1"/>
    <xf numFmtId="0" fontId="49" fillId="5" borderId="0" xfId="0" applyFont="1" applyFill="1"/>
    <xf numFmtId="0" fontId="50" fillId="5" borderId="0" xfId="0" applyFont="1" applyFill="1"/>
    <xf numFmtId="0" fontId="0" fillId="0" borderId="35" xfId="0" applyBorder="1"/>
    <xf numFmtId="2" fontId="1" fillId="5" borderId="4" xfId="0" applyNumberFormat="1" applyFont="1" applyFill="1" applyBorder="1" applyAlignment="1">
      <alignment vertical="top"/>
    </xf>
    <xf numFmtId="0" fontId="1" fillId="5" borderId="0" xfId="0" applyFont="1" applyFill="1" applyAlignment="1">
      <alignment vertical="center" wrapText="1"/>
    </xf>
    <xf numFmtId="1" fontId="31" fillId="5" borderId="4" xfId="0" applyNumberFormat="1" applyFont="1" applyFill="1" applyBorder="1"/>
    <xf numFmtId="0" fontId="39" fillId="5" borderId="0" xfId="0" applyFont="1" applyFill="1"/>
    <xf numFmtId="166" fontId="41" fillId="5" borderId="4" xfId="0" applyNumberFormat="1" applyFont="1" applyFill="1" applyBorder="1" applyAlignment="1">
      <alignment vertical="top"/>
    </xf>
    <xf numFmtId="43" fontId="41" fillId="5" borderId="4" xfId="0" applyNumberFormat="1" applyFont="1" applyFill="1" applyBorder="1" applyAlignment="1">
      <alignment vertical="top"/>
    </xf>
    <xf numFmtId="0" fontId="1" fillId="5" borderId="15" xfId="0" applyFont="1" applyFill="1" applyBorder="1"/>
    <xf numFmtId="0" fontId="1" fillId="5" borderId="16" xfId="0" applyFont="1" applyFill="1" applyBorder="1"/>
    <xf numFmtId="166" fontId="1" fillId="5" borderId="7" xfId="27" applyNumberFormat="1" applyFont="1" applyFill="1" applyBorder="1"/>
    <xf numFmtId="0" fontId="1" fillId="5" borderId="14" xfId="0" applyFont="1" applyFill="1" applyBorder="1" applyAlignment="1">
      <alignment vertical="top"/>
    </xf>
    <xf numFmtId="1" fontId="41" fillId="5" borderId="14" xfId="0" applyNumberFormat="1" applyFont="1" applyFill="1" applyBorder="1" applyAlignment="1">
      <alignment vertical="top"/>
    </xf>
    <xf numFmtId="0" fontId="1" fillId="5" borderId="16" xfId="0" applyFont="1" applyFill="1" applyBorder="1" applyAlignment="1">
      <alignment vertical="top"/>
    </xf>
    <xf numFmtId="0" fontId="1" fillId="5" borderId="56" xfId="0" applyFont="1" applyFill="1" applyBorder="1"/>
    <xf numFmtId="0" fontId="1" fillId="5" borderId="57" xfId="0" applyFont="1" applyFill="1" applyBorder="1" applyAlignment="1">
      <alignment vertical="top"/>
    </xf>
    <xf numFmtId="0" fontId="1" fillId="5" borderId="57" xfId="0" applyFont="1" applyFill="1" applyBorder="1"/>
    <xf numFmtId="1" fontId="41" fillId="5" borderId="57" xfId="0" applyNumberFormat="1" applyFont="1" applyFill="1" applyBorder="1" applyAlignment="1">
      <alignment vertical="top"/>
    </xf>
    <xf numFmtId="1" fontId="41" fillId="5" borderId="58" xfId="0" applyNumberFormat="1" applyFont="1" applyFill="1" applyBorder="1" applyAlignment="1">
      <alignment vertical="top"/>
    </xf>
    <xf numFmtId="166" fontId="41" fillId="5" borderId="16" xfId="27" applyNumberFormat="1" applyFont="1" applyFill="1" applyBorder="1" applyAlignment="1">
      <alignment vertical="top"/>
    </xf>
    <xf numFmtId="43" fontId="41" fillId="5" borderId="16" xfId="27" applyFont="1" applyFill="1" applyBorder="1" applyAlignment="1">
      <alignment vertical="top"/>
    </xf>
    <xf numFmtId="9" fontId="31" fillId="5" borderId="4" xfId="27" applyNumberFormat="1" applyFont="1" applyFill="1" applyBorder="1"/>
    <xf numFmtId="172" fontId="41" fillId="5" borderId="0" xfId="0" applyNumberFormat="1" applyFont="1" applyFill="1" applyAlignment="1">
      <alignment vertical="top"/>
    </xf>
    <xf numFmtId="0" fontId="28" fillId="0" borderId="35" xfId="0" applyFont="1" applyBorder="1" applyAlignment="1">
      <alignment vertical="center"/>
    </xf>
    <xf numFmtId="166" fontId="1" fillId="5" borderId="25" xfId="0" applyNumberFormat="1" applyFont="1" applyFill="1" applyBorder="1"/>
    <xf numFmtId="0" fontId="3" fillId="5" borderId="41" xfId="0" applyFont="1" applyFill="1" applyBorder="1"/>
    <xf numFmtId="0" fontId="1" fillId="5" borderId="42" xfId="0" applyFont="1" applyFill="1" applyBorder="1"/>
    <xf numFmtId="166" fontId="24" fillId="0" borderId="42" xfId="27" applyNumberFormat="1" applyFont="1" applyBorder="1" applyAlignment="1">
      <alignment vertical="center"/>
    </xf>
    <xf numFmtId="1" fontId="31" fillId="5" borderId="4" xfId="0" applyNumberFormat="1" applyFont="1" applyFill="1" applyBorder="1" applyAlignment="1">
      <alignment vertical="top"/>
    </xf>
    <xf numFmtId="1" fontId="31" fillId="5" borderId="14" xfId="0" applyNumberFormat="1" applyFont="1" applyFill="1" applyBorder="1" applyAlignment="1">
      <alignment vertical="top"/>
    </xf>
    <xf numFmtId="166" fontId="41" fillId="5" borderId="0" xfId="0" applyNumberFormat="1" applyFont="1" applyFill="1" applyAlignment="1">
      <alignment vertical="top"/>
    </xf>
    <xf numFmtId="173" fontId="1" fillId="5" borderId="0" xfId="0" applyNumberFormat="1" applyFont="1" applyFill="1"/>
    <xf numFmtId="0" fontId="28" fillId="0" borderId="16" xfId="0" applyFont="1" applyBorder="1" applyAlignment="1">
      <alignment vertical="center"/>
    </xf>
    <xf numFmtId="0" fontId="28" fillId="0" borderId="51" xfId="0" applyFont="1" applyBorder="1" applyAlignment="1">
      <alignment vertical="center"/>
    </xf>
    <xf numFmtId="0" fontId="28" fillId="0" borderId="54" xfId="0" applyFont="1" applyBorder="1" applyAlignment="1">
      <alignment vertical="center"/>
    </xf>
    <xf numFmtId="9" fontId="28" fillId="0" borderId="16" xfId="28" applyFont="1" applyBorder="1" applyAlignment="1">
      <alignment vertical="center"/>
    </xf>
    <xf numFmtId="9" fontId="28" fillId="0" borderId="4" xfId="28" applyFont="1" applyBorder="1" applyAlignment="1">
      <alignment vertical="center"/>
    </xf>
    <xf numFmtId="166" fontId="6" fillId="20" borderId="52" xfId="29" applyNumberFormat="1" applyBorder="1" applyAlignment="1">
      <alignment vertical="center"/>
    </xf>
    <xf numFmtId="166" fontId="6" fillId="20" borderId="22" xfId="29" applyNumberFormat="1" applyBorder="1" applyAlignment="1">
      <alignment vertical="center"/>
    </xf>
    <xf numFmtId="166" fontId="6" fillId="20" borderId="4" xfId="29" applyNumberFormat="1" applyBorder="1" applyAlignment="1">
      <alignment vertical="center"/>
    </xf>
    <xf numFmtId="166" fontId="6" fillId="20" borderId="14" xfId="29" applyNumberFormat="1" applyBorder="1" applyAlignment="1">
      <alignment vertical="center"/>
    </xf>
    <xf numFmtId="166" fontId="1" fillId="5" borderId="9" xfId="27" applyNumberFormat="1" applyFont="1" applyFill="1" applyBorder="1"/>
    <xf numFmtId="166" fontId="1" fillId="5" borderId="17" xfId="27" applyNumberFormat="1" applyFont="1" applyFill="1" applyBorder="1"/>
    <xf numFmtId="3" fontId="0" fillId="0" borderId="4" xfId="0" applyNumberFormat="1" applyBorder="1"/>
    <xf numFmtId="166" fontId="1" fillId="2" borderId="4" xfId="27" applyNumberFormat="1" applyFont="1" applyFill="1" applyBorder="1"/>
    <xf numFmtId="0" fontId="28" fillId="2" borderId="0" xfId="0" applyFont="1" applyFill="1" applyAlignment="1">
      <alignment vertical="center"/>
    </xf>
    <xf numFmtId="0" fontId="1" fillId="2" borderId="4" xfId="0" applyFont="1" applyFill="1" applyBorder="1"/>
    <xf numFmtId="0" fontId="24" fillId="2" borderId="4" xfId="0" applyFont="1" applyFill="1" applyBorder="1" applyAlignment="1">
      <alignment vertical="center"/>
    </xf>
    <xf numFmtId="0" fontId="24" fillId="2" borderId="41" xfId="0" applyFont="1" applyFill="1" applyBorder="1" applyAlignment="1">
      <alignment vertical="center"/>
    </xf>
    <xf numFmtId="0" fontId="28" fillId="3" borderId="0" xfId="0" applyFont="1" applyFill="1" applyAlignment="1">
      <alignment vertical="center"/>
    </xf>
    <xf numFmtId="0" fontId="1" fillId="3" borderId="4" xfId="0" applyFont="1" applyFill="1" applyBorder="1"/>
    <xf numFmtId="0" fontId="24" fillId="3" borderId="4" xfId="0" applyFont="1" applyFill="1" applyBorder="1" applyAlignment="1">
      <alignment vertical="center"/>
    </xf>
    <xf numFmtId="166" fontId="1" fillId="3" borderId="4" xfId="27" applyNumberFormat="1" applyFont="1" applyFill="1" applyBorder="1"/>
    <xf numFmtId="0" fontId="24" fillId="3" borderId="41" xfId="0" applyFont="1" applyFill="1" applyBorder="1" applyAlignment="1">
      <alignment vertical="center"/>
    </xf>
    <xf numFmtId="0" fontId="3" fillId="2" borderId="4" xfId="0" applyFont="1" applyFill="1" applyBorder="1"/>
    <xf numFmtId="0" fontId="3" fillId="3" borderId="4" xfId="0" applyFont="1" applyFill="1" applyBorder="1"/>
    <xf numFmtId="0" fontId="3" fillId="3" borderId="0" xfId="0" applyFont="1" applyFill="1"/>
    <xf numFmtId="0" fontId="1" fillId="3" borderId="0" xfId="0" applyFont="1" applyFill="1"/>
    <xf numFmtId="166" fontId="24" fillId="3" borderId="4" xfId="27" applyNumberFormat="1" applyFont="1" applyFill="1" applyBorder="1" applyAlignment="1">
      <alignment vertical="center"/>
    </xf>
    <xf numFmtId="0" fontId="3" fillId="21" borderId="0" xfId="0" applyFont="1" applyFill="1"/>
    <xf numFmtId="0" fontId="1" fillId="21" borderId="0" xfId="0" applyFont="1" applyFill="1"/>
    <xf numFmtId="0" fontId="1" fillId="21" borderId="4" xfId="0" applyFont="1" applyFill="1" applyBorder="1"/>
    <xf numFmtId="0" fontId="24" fillId="21" borderId="4" xfId="0" applyFont="1" applyFill="1" applyBorder="1" applyAlignment="1">
      <alignment vertical="center"/>
    </xf>
    <xf numFmtId="166" fontId="24" fillId="21" borderId="4" xfId="27" applyNumberFormat="1" applyFont="1" applyFill="1" applyBorder="1" applyAlignment="1">
      <alignment vertical="center"/>
    </xf>
    <xf numFmtId="0" fontId="3" fillId="21" borderId="4" xfId="0" applyFont="1" applyFill="1" applyBorder="1"/>
    <xf numFmtId="166" fontId="1" fillId="21" borderId="4" xfId="27" applyNumberFormat="1" applyFont="1" applyFill="1" applyBorder="1"/>
    <xf numFmtId="0" fontId="24" fillId="21" borderId="41" xfId="0" applyFont="1" applyFill="1" applyBorder="1" applyAlignment="1">
      <alignment vertical="center"/>
    </xf>
    <xf numFmtId="0" fontId="28" fillId="21" borderId="0" xfId="0" applyFont="1" applyFill="1" applyAlignment="1">
      <alignment vertical="center"/>
    </xf>
    <xf numFmtId="0" fontId="28" fillId="2" borderId="23" xfId="0" applyFont="1" applyFill="1" applyBorder="1" applyAlignment="1">
      <alignment vertical="center"/>
    </xf>
    <xf numFmtId="0" fontId="28" fillId="2" borderId="24" xfId="0" applyFont="1" applyFill="1" applyBorder="1" applyAlignment="1">
      <alignment vertical="center"/>
    </xf>
    <xf numFmtId="0" fontId="28" fillId="2" borderId="25" xfId="0" applyFont="1" applyFill="1" applyBorder="1" applyAlignment="1">
      <alignment vertical="center"/>
    </xf>
    <xf numFmtId="0" fontId="1" fillId="2" borderId="41" xfId="0" applyFont="1" applyFill="1" applyBorder="1"/>
    <xf numFmtId="0" fontId="24" fillId="2" borderId="42" xfId="0" applyFont="1" applyFill="1" applyBorder="1" applyAlignment="1">
      <alignment vertical="center"/>
    </xf>
    <xf numFmtId="0" fontId="28" fillId="2" borderId="26" xfId="0" applyFont="1" applyFill="1" applyBorder="1" applyAlignment="1">
      <alignment vertical="center"/>
    </xf>
    <xf numFmtId="0" fontId="28" fillId="2" borderId="27" xfId="0" applyFont="1" applyFill="1" applyBorder="1" applyAlignment="1">
      <alignment vertical="center"/>
    </xf>
    <xf numFmtId="166" fontId="1" fillId="2" borderId="42" xfId="27" applyNumberFormat="1" applyFont="1" applyFill="1" applyBorder="1"/>
    <xf numFmtId="0" fontId="3" fillId="2" borderId="0" xfId="0" applyFont="1" applyFill="1"/>
    <xf numFmtId="0" fontId="1" fillId="2" borderId="0" xfId="0" applyFont="1" applyFill="1"/>
    <xf numFmtId="3" fontId="1" fillId="5" borderId="0" xfId="0" applyNumberFormat="1" applyFont="1" applyFill="1"/>
    <xf numFmtId="166" fontId="1" fillId="5" borderId="0" xfId="27" applyNumberFormat="1" applyFont="1" applyFill="1" applyBorder="1"/>
    <xf numFmtId="166" fontId="1" fillId="5" borderId="27" xfId="27" applyNumberFormat="1" applyFont="1" applyFill="1" applyBorder="1"/>
    <xf numFmtId="0" fontId="51" fillId="22" borderId="4" xfId="0" applyFont="1" applyFill="1" applyBorder="1" applyAlignment="1">
      <alignment horizontal="left" vertical="center"/>
    </xf>
    <xf numFmtId="0" fontId="0" fillId="22" borderId="4" xfId="0" applyFill="1" applyBorder="1" applyAlignment="1">
      <alignment horizontal="left" vertical="center"/>
    </xf>
    <xf numFmtId="0" fontId="0" fillId="22" borderId="4" xfId="0" applyFill="1" applyBorder="1" applyAlignment="1">
      <alignment horizontal="left" wrapText="1"/>
    </xf>
    <xf numFmtId="0" fontId="0" fillId="22" borderId="4" xfId="0" applyFill="1" applyBorder="1" applyAlignment="1">
      <alignment horizontal="left"/>
    </xf>
    <xf numFmtId="0" fontId="0" fillId="22" borderId="4" xfId="0" applyFill="1" applyBorder="1"/>
    <xf numFmtId="0" fontId="0" fillId="22" borderId="4" xfId="0" applyFill="1" applyBorder="1" applyAlignment="1">
      <alignment wrapText="1"/>
    </xf>
    <xf numFmtId="0" fontId="0" fillId="22" borderId="0" xfId="0" applyFill="1"/>
    <xf numFmtId="0" fontId="3" fillId="5" borderId="8" xfId="0" applyFont="1" applyFill="1" applyBorder="1"/>
    <xf numFmtId="0" fontId="52" fillId="5" borderId="4" xfId="0" applyFont="1" applyFill="1" applyBorder="1"/>
    <xf numFmtId="10" fontId="31" fillId="5" borderId="16" xfId="0" applyNumberFormat="1" applyFont="1" applyFill="1" applyBorder="1" applyAlignment="1">
      <alignment vertical="top" wrapText="1"/>
    </xf>
    <xf numFmtId="0" fontId="0" fillId="5" borderId="0" xfId="0" applyFill="1" applyAlignment="1">
      <alignment horizontal="left"/>
    </xf>
    <xf numFmtId="0" fontId="0" fillId="5" borderId="0" xfId="0" applyFill="1" applyAlignment="1">
      <alignment horizontal="left" wrapText="1"/>
    </xf>
    <xf numFmtId="164" fontId="1" fillId="5" borderId="4" xfId="0" applyNumberFormat="1" applyFont="1" applyFill="1" applyBorder="1"/>
    <xf numFmtId="165" fontId="1" fillId="5" borderId="7" xfId="0" applyNumberFormat="1" applyFont="1" applyFill="1" applyBorder="1"/>
    <xf numFmtId="43" fontId="1" fillId="5" borderId="5" xfId="0" applyNumberFormat="1" applyFont="1" applyFill="1" applyBorder="1"/>
    <xf numFmtId="0" fontId="5" fillId="5" borderId="4" xfId="1" applyFill="1" applyBorder="1"/>
    <xf numFmtId="0" fontId="1" fillId="5" borderId="4" xfId="0" applyFont="1" applyFill="1" applyBorder="1"/>
    <xf numFmtId="0" fontId="1" fillId="5" borderId="8" xfId="0" applyFont="1" applyFill="1" applyBorder="1"/>
    <xf numFmtId="0" fontId="23" fillId="9" borderId="59" xfId="0" applyFont="1" applyFill="1" applyBorder="1" applyAlignment="1">
      <alignment horizontal="left" vertical="center" indent="1"/>
    </xf>
    <xf numFmtId="0" fontId="23" fillId="2" borderId="59" xfId="0" applyFont="1" applyFill="1" applyBorder="1" applyAlignment="1">
      <alignment horizontal="left" vertical="center" indent="1"/>
    </xf>
    <xf numFmtId="0" fontId="23" fillId="4" borderId="59" xfId="0" applyFont="1" applyFill="1" applyBorder="1" applyAlignment="1">
      <alignment horizontal="left" vertical="center" indent="1"/>
    </xf>
    <xf numFmtId="0" fontId="23" fillId="3" borderId="59" xfId="0" applyFont="1" applyFill="1" applyBorder="1" applyAlignment="1">
      <alignment horizontal="left" vertical="center" indent="1"/>
    </xf>
    <xf numFmtId="0" fontId="1" fillId="5" borderId="0" xfId="0" applyFont="1" applyFill="1" applyAlignment="1">
      <alignment vertical="center"/>
    </xf>
    <xf numFmtId="166" fontId="28" fillId="0" borderId="13" xfId="27" applyNumberFormat="1" applyFont="1" applyBorder="1" applyAlignment="1">
      <alignment vertical="center"/>
    </xf>
    <xf numFmtId="0" fontId="28" fillId="0" borderId="13" xfId="0" applyFont="1" applyBorder="1" applyAlignment="1">
      <alignment vertical="center"/>
    </xf>
    <xf numFmtId="9" fontId="28" fillId="0" borderId="13" xfId="0" applyNumberFormat="1" applyFont="1" applyBorder="1" applyAlignment="1">
      <alignment vertical="center"/>
    </xf>
    <xf numFmtId="0" fontId="1" fillId="5" borderId="13" xfId="0" applyFont="1" applyFill="1" applyBorder="1"/>
    <xf numFmtId="0" fontId="4" fillId="5" borderId="13" xfId="0" applyFont="1" applyFill="1" applyBorder="1"/>
    <xf numFmtId="0" fontId="0" fillId="5" borderId="13" xfId="0" applyFill="1" applyBorder="1"/>
    <xf numFmtId="9" fontId="1" fillId="5" borderId="13" xfId="0" applyNumberFormat="1" applyFont="1" applyFill="1" applyBorder="1"/>
    <xf numFmtId="9" fontId="0" fillId="5" borderId="13" xfId="0" applyNumberFormat="1" applyFill="1" applyBorder="1"/>
    <xf numFmtId="2" fontId="1" fillId="5" borderId="13" xfId="0" applyNumberFormat="1" applyFont="1" applyFill="1" applyBorder="1"/>
    <xf numFmtId="9" fontId="1" fillId="5" borderId="13" xfId="27" applyNumberFormat="1" applyFont="1" applyFill="1" applyBorder="1"/>
    <xf numFmtId="166" fontId="1" fillId="5" borderId="13" xfId="27" applyNumberFormat="1" applyFont="1" applyFill="1" applyBorder="1"/>
    <xf numFmtId="1" fontId="0" fillId="5" borderId="13" xfId="0" applyNumberFormat="1" applyFill="1" applyBorder="1"/>
    <xf numFmtId="1" fontId="4" fillId="5" borderId="13" xfId="0" applyNumberFormat="1" applyFont="1" applyFill="1" applyBorder="1"/>
    <xf numFmtId="166" fontId="0" fillId="5" borderId="13" xfId="27" applyNumberFormat="1" applyFont="1" applyFill="1" applyBorder="1"/>
    <xf numFmtId="171" fontId="0" fillId="5" borderId="13" xfId="0" applyNumberFormat="1" applyFill="1" applyBorder="1"/>
    <xf numFmtId="166" fontId="4" fillId="5" borderId="13" xfId="27" applyNumberFormat="1" applyFont="1" applyFill="1" applyBorder="1"/>
    <xf numFmtId="171" fontId="4" fillId="5" borderId="13" xfId="0" applyNumberFormat="1" applyFont="1" applyFill="1" applyBorder="1"/>
    <xf numFmtId="0" fontId="24" fillId="5" borderId="4" xfId="0" applyFont="1" applyFill="1" applyBorder="1" applyAlignment="1">
      <alignment horizontal="left" vertical="center" wrapText="1"/>
    </xf>
    <xf numFmtId="0" fontId="1" fillId="5" borderId="4" xfId="0" applyFont="1" applyFill="1" applyBorder="1" applyAlignment="1">
      <alignment vertical="center" wrapText="1"/>
    </xf>
    <xf numFmtId="0" fontId="1" fillId="5" borderId="8" xfId="0" applyFont="1" applyFill="1" applyBorder="1" applyAlignment="1">
      <alignment horizontal="center"/>
    </xf>
    <xf numFmtId="0" fontId="1" fillId="5" borderId="11" xfId="0" applyFont="1" applyFill="1" applyBorder="1" applyAlignment="1">
      <alignment horizontal="center"/>
    </xf>
    <xf numFmtId="0" fontId="1" fillId="5" borderId="5" xfId="0" applyFont="1" applyFill="1" applyBorder="1" applyAlignment="1">
      <alignment horizontal="center"/>
    </xf>
    <xf numFmtId="0" fontId="1" fillId="5" borderId="4" xfId="0" applyFont="1" applyFill="1" applyBorder="1" applyAlignment="1">
      <alignment horizontal="center"/>
    </xf>
    <xf numFmtId="0" fontId="26" fillId="6" borderId="13" xfId="0" applyFont="1" applyFill="1" applyBorder="1" applyAlignment="1">
      <alignment horizontal="left" vertical="center"/>
    </xf>
    <xf numFmtId="0" fontId="26" fillId="6" borderId="1" xfId="0" applyFont="1" applyFill="1" applyBorder="1" applyAlignment="1">
      <alignment horizontal="left" vertical="center"/>
    </xf>
    <xf numFmtId="0" fontId="26" fillId="7" borderId="13" xfId="0" applyFont="1" applyFill="1" applyBorder="1" applyAlignment="1">
      <alignment horizontal="left" vertical="center"/>
    </xf>
    <xf numFmtId="0" fontId="26" fillId="7" borderId="1" xfId="0" applyFont="1" applyFill="1" applyBorder="1" applyAlignment="1">
      <alignment horizontal="left" vertical="center"/>
    </xf>
    <xf numFmtId="0" fontId="26" fillId="8" borderId="13" xfId="0" applyFont="1" applyFill="1" applyBorder="1" applyAlignment="1">
      <alignment horizontal="left" vertical="center"/>
    </xf>
    <xf numFmtId="0" fontId="26" fillId="8" borderId="1" xfId="0" applyFont="1" applyFill="1" applyBorder="1" applyAlignment="1">
      <alignment horizontal="left" vertical="center"/>
    </xf>
    <xf numFmtId="0" fontId="28" fillId="5" borderId="14" xfId="0" applyFont="1" applyFill="1" applyBorder="1" applyAlignment="1">
      <alignment horizontal="center" vertical="center"/>
    </xf>
    <xf numFmtId="0" fontId="28" fillId="5" borderId="15" xfId="0" applyFont="1" applyFill="1" applyBorder="1" applyAlignment="1">
      <alignment horizontal="center" vertical="center"/>
    </xf>
    <xf numFmtId="0" fontId="28" fillId="5" borderId="16" xfId="0" applyFont="1" applyFill="1" applyBorder="1" applyAlignment="1">
      <alignment horizontal="center" vertical="center"/>
    </xf>
    <xf numFmtId="0" fontId="28" fillId="5" borderId="48" xfId="0" applyFont="1" applyFill="1" applyBorder="1" applyAlignment="1">
      <alignment horizontal="center" vertical="center"/>
    </xf>
    <xf numFmtId="0" fontId="28" fillId="5" borderId="49" xfId="0" applyFont="1" applyFill="1" applyBorder="1" applyAlignment="1">
      <alignment horizontal="center" vertical="center"/>
    </xf>
    <xf numFmtId="0" fontId="28" fillId="5" borderId="50" xfId="0" applyFont="1" applyFill="1" applyBorder="1" applyAlignment="1">
      <alignment horizontal="center" vertical="center"/>
    </xf>
    <xf numFmtId="0" fontId="28" fillId="5" borderId="52" xfId="0" applyFont="1" applyFill="1" applyBorder="1" applyAlignment="1">
      <alignment horizontal="center" vertical="center"/>
    </xf>
    <xf numFmtId="0" fontId="28" fillId="5" borderId="53" xfId="0" applyFont="1" applyFill="1" applyBorder="1" applyAlignment="1">
      <alignment horizontal="center" vertical="center"/>
    </xf>
    <xf numFmtId="0" fontId="24" fillId="5" borderId="4" xfId="0" applyFont="1" applyFill="1" applyBorder="1" applyAlignment="1">
      <alignment horizontal="left" vertical="center" wrapText="1"/>
    </xf>
    <xf numFmtId="0" fontId="24" fillId="5" borderId="42" xfId="0" applyFont="1" applyFill="1" applyBorder="1" applyAlignment="1">
      <alignment horizontal="left" vertical="center" wrapText="1"/>
    </xf>
    <xf numFmtId="0" fontId="24" fillId="5" borderId="22" xfId="0" applyFont="1" applyFill="1" applyBorder="1" applyAlignment="1">
      <alignment horizontal="left" vertical="center" wrapText="1"/>
    </xf>
    <xf numFmtId="0" fontId="24" fillId="5" borderId="55" xfId="0" applyFont="1" applyFill="1" applyBorder="1" applyAlignment="1">
      <alignment horizontal="left" vertical="center" wrapText="1"/>
    </xf>
    <xf numFmtId="0" fontId="1" fillId="5" borderId="14" xfId="0" applyFont="1" applyFill="1" applyBorder="1" applyAlignment="1">
      <alignment horizontal="center" wrapText="1"/>
    </xf>
    <xf numFmtId="0" fontId="1" fillId="5" borderId="16" xfId="0" applyFont="1" applyFill="1" applyBorder="1" applyAlignment="1">
      <alignment horizontal="center" wrapText="1"/>
    </xf>
    <xf numFmtId="0" fontId="4" fillId="5" borderId="4" xfId="0" applyFont="1" applyFill="1" applyBorder="1" applyAlignment="1">
      <alignment horizontal="center"/>
    </xf>
    <xf numFmtId="0" fontId="1" fillId="5" borderId="4" xfId="0" applyFont="1" applyFill="1" applyBorder="1" applyAlignment="1">
      <alignment vertical="center" wrapText="1"/>
    </xf>
    <xf numFmtId="0" fontId="40" fillId="5" borderId="8" xfId="0" applyFont="1" applyFill="1" applyBorder="1" applyAlignment="1">
      <alignment vertical="center" wrapText="1"/>
    </xf>
    <xf numFmtId="0" fontId="40" fillId="5" borderId="5" xfId="0" applyFont="1" applyFill="1" applyBorder="1" applyAlignment="1">
      <alignment vertical="center" wrapText="1"/>
    </xf>
    <xf numFmtId="0" fontId="40" fillId="5" borderId="11" xfId="0" applyFont="1" applyFill="1" applyBorder="1" applyAlignment="1">
      <alignment vertical="center" wrapText="1"/>
    </xf>
    <xf numFmtId="0" fontId="28" fillId="0" borderId="4" xfId="0" applyFont="1" applyBorder="1" applyAlignment="1">
      <alignment horizontal="center" vertical="center"/>
    </xf>
    <xf numFmtId="0" fontId="39" fillId="5" borderId="4" xfId="0" applyFont="1" applyFill="1" applyBorder="1" applyAlignment="1">
      <alignment wrapText="1"/>
    </xf>
    <xf numFmtId="0" fontId="43" fillId="5" borderId="4" xfId="0" applyFont="1" applyFill="1" applyBorder="1" applyAlignment="1">
      <alignment horizontal="center"/>
    </xf>
    <xf numFmtId="0" fontId="43" fillId="5" borderId="8" xfId="0" applyFont="1" applyFill="1" applyBorder="1" applyAlignment="1">
      <alignment horizontal="center"/>
    </xf>
    <xf numFmtId="0" fontId="43" fillId="5" borderId="11" xfId="0" applyFont="1" applyFill="1" applyBorder="1" applyAlignment="1">
      <alignment horizontal="center"/>
    </xf>
    <xf numFmtId="0" fontId="43" fillId="5" borderId="5" xfId="0" applyFont="1" applyFill="1" applyBorder="1" applyAlignment="1">
      <alignment horizontal="center"/>
    </xf>
    <xf numFmtId="0" fontId="1" fillId="5" borderId="8" xfId="0" applyFont="1" applyFill="1" applyBorder="1" applyAlignment="1">
      <alignment horizontal="center"/>
    </xf>
    <xf numFmtId="0" fontId="1" fillId="5" borderId="11" xfId="0" applyFont="1" applyFill="1" applyBorder="1" applyAlignment="1">
      <alignment horizontal="center"/>
    </xf>
    <xf numFmtId="0" fontId="1" fillId="5" borderId="5" xfId="0" applyFont="1" applyFill="1" applyBorder="1" applyAlignment="1">
      <alignment horizontal="center"/>
    </xf>
    <xf numFmtId="0" fontId="1" fillId="5" borderId="14" xfId="0" applyFont="1" applyFill="1" applyBorder="1" applyAlignment="1">
      <alignment horizontal="left" wrapText="1"/>
    </xf>
    <xf numFmtId="0" fontId="1" fillId="5" borderId="16" xfId="0" applyFont="1" applyFill="1" applyBorder="1" applyAlignment="1">
      <alignment horizontal="left" wrapText="1"/>
    </xf>
    <xf numFmtId="0" fontId="1" fillId="5" borderId="0" xfId="0" applyFont="1" applyFill="1" applyAlignment="1">
      <alignment horizontal="center" vertical="center" wrapText="1"/>
    </xf>
    <xf numFmtId="0" fontId="1" fillId="5" borderId="4" xfId="0" applyFont="1" applyFill="1" applyBorder="1" applyAlignment="1">
      <alignment horizontal="center"/>
    </xf>
    <xf numFmtId="0" fontId="1" fillId="5" borderId="14" xfId="0" applyFont="1" applyFill="1" applyBorder="1" applyAlignment="1">
      <alignment horizontal="center"/>
    </xf>
    <xf numFmtId="0" fontId="1" fillId="5" borderId="16" xfId="0" applyFont="1" applyFill="1" applyBorder="1" applyAlignment="1">
      <alignment horizontal="center"/>
    </xf>
    <xf numFmtId="0" fontId="39" fillId="5" borderId="4" xfId="0" applyFont="1" applyFill="1" applyBorder="1" applyAlignment="1"/>
    <xf numFmtId="0" fontId="1" fillId="5" borderId="4" xfId="0" applyFont="1" applyFill="1" applyBorder="1" applyAlignment="1"/>
    <xf numFmtId="0" fontId="39" fillId="5" borderId="8" xfId="0" applyFont="1" applyFill="1" applyBorder="1" applyAlignment="1"/>
    <xf numFmtId="0" fontId="39" fillId="5" borderId="11" xfId="0" applyFont="1" applyFill="1" applyBorder="1" applyAlignment="1"/>
    <xf numFmtId="0" fontId="39" fillId="5" borderId="5" xfId="0" applyFont="1" applyFill="1" applyBorder="1" applyAlignment="1"/>
    <xf numFmtId="0" fontId="1" fillId="5" borderId="8" xfId="0" applyFont="1" applyFill="1" applyBorder="1" applyAlignment="1"/>
    <xf numFmtId="0" fontId="1" fillId="5" borderId="11" xfId="0" applyFont="1" applyFill="1" applyBorder="1" applyAlignment="1"/>
    <xf numFmtId="0" fontId="1" fillId="5" borderId="5" xfId="0" applyFont="1" applyFill="1" applyBorder="1" applyAlignment="1"/>
  </cellXfs>
  <cellStyles count="30">
    <cellStyle name="20% - Accent2" xfId="29" builtinId="34"/>
    <cellStyle name="C01_Main head" xfId="3" xr:uid="{00000000-0005-0000-0000-000000000000}"/>
    <cellStyle name="C02_Column heads" xfId="4" xr:uid="{00000000-0005-0000-0000-000001000000}"/>
    <cellStyle name="C03_Sub head bold" xfId="5" xr:uid="{00000000-0005-0000-0000-000002000000}"/>
    <cellStyle name="C03a_Sub head" xfId="6" xr:uid="{00000000-0005-0000-0000-000003000000}"/>
    <cellStyle name="C04_Total text white bold" xfId="7" xr:uid="{00000000-0005-0000-0000-000004000000}"/>
    <cellStyle name="C04a_Total text black with rule" xfId="8" xr:uid="{00000000-0005-0000-0000-000005000000}"/>
    <cellStyle name="C05_Main text" xfId="9" xr:uid="{00000000-0005-0000-0000-000006000000}"/>
    <cellStyle name="C06_Figs" xfId="10" xr:uid="{00000000-0005-0000-0000-000007000000}"/>
    <cellStyle name="C07_Figs 1 dec percent" xfId="11" xr:uid="{00000000-0005-0000-0000-000008000000}"/>
    <cellStyle name="C08_Figs 1 decimal" xfId="12" xr:uid="{00000000-0005-0000-0000-000009000000}"/>
    <cellStyle name="C09_Notes" xfId="13" xr:uid="{00000000-0005-0000-0000-00000A000000}"/>
    <cellStyle name="Comma" xfId="27" builtinId="3"/>
    <cellStyle name="Comma 2" xfId="14" xr:uid="{00000000-0005-0000-0000-00000C000000}"/>
    <cellStyle name="Comma 3 2" xfId="20" xr:uid="{00000000-0005-0000-0000-00000D000000}"/>
    <cellStyle name="Comma 5" xfId="17" xr:uid="{00000000-0005-0000-0000-00000E000000}"/>
    <cellStyle name="Hyperlink" xfId="1" builtinId="8"/>
    <cellStyle name="Hyperlink 2" xfId="15" xr:uid="{00000000-0005-0000-0000-000010000000}"/>
    <cellStyle name="Normal" xfId="0" builtinId="0"/>
    <cellStyle name="Normal 2" xfId="2" xr:uid="{00000000-0005-0000-0000-000012000000}"/>
    <cellStyle name="Normal 3" xfId="18" xr:uid="{00000000-0005-0000-0000-000013000000}"/>
    <cellStyle name="Normal 3 2" xfId="19" xr:uid="{00000000-0005-0000-0000-000014000000}"/>
    <cellStyle name="Normal 33" xfId="23" xr:uid="{00000000-0005-0000-0000-000015000000}"/>
    <cellStyle name="Normal 8" xfId="21" xr:uid="{00000000-0005-0000-0000-000016000000}"/>
    <cellStyle name="Normal 9 10" xfId="25" xr:uid="{00000000-0005-0000-0000-000017000000}"/>
    <cellStyle name="Per cent" xfId="28" builtinId="5"/>
    <cellStyle name="Percent 2" xfId="16" xr:uid="{00000000-0005-0000-0000-000019000000}"/>
    <cellStyle name="Percent 2 10" xfId="26" xr:uid="{00000000-0005-0000-0000-00001A000000}"/>
    <cellStyle name="Percent 3" xfId="22" xr:uid="{00000000-0005-0000-0000-00001B000000}"/>
    <cellStyle name="Percent 8" xfId="24" xr:uid="{00000000-0005-0000-0000-00001C000000}"/>
  </cellStyles>
  <dxfs count="4171">
    <dxf>
      <font>
        <color theme="8"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font>
    </dxf>
    <dxf>
      <font>
        <color theme="8"/>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strike val="0"/>
        <color theme="2" tint="-0.499984740745262"/>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font>
    </dxf>
    <dxf>
      <font>
        <color theme="8" tint="-0.24994659260841701"/>
      </font>
    </dxf>
    <dxf>
      <font>
        <color theme="8"/>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color theme="8"/>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font>
    </dxf>
    <dxf>
      <font>
        <color theme="8"/>
      </font>
    </dxf>
    <dxf>
      <font>
        <color theme="8"/>
      </font>
    </dxf>
    <dxf>
      <font>
        <color theme="8"/>
      </font>
    </dxf>
    <dxf>
      <font>
        <color theme="8"/>
      </font>
    </dxf>
    <dxf>
      <font>
        <strike val="0"/>
        <color theme="2" tint="-0.24994659260841701"/>
      </font>
    </dxf>
    <dxf>
      <font>
        <strike val="0"/>
        <color theme="2" tint="-0.24994659260841701"/>
      </font>
    </dxf>
    <dxf>
      <font>
        <strike val="0"/>
        <color theme="2" tint="-0.24994659260841701"/>
      </font>
    </dxf>
    <dxf>
      <font>
        <strike val="0"/>
        <color theme="2"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ont>
        <color theme="8" tint="-0.24994659260841701"/>
      </font>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patternFill>
      </fill>
    </dxf>
    <dxf>
      <fill>
        <patternFill>
          <bgColor theme="9"/>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C42E22"/>
      <color rgb="FFDC4438"/>
      <color rgb="FFE844DC"/>
      <color rgb="FFE55E47"/>
      <color rgb="FFFFE9AC"/>
      <color rgb="FF76AEB9"/>
      <color rgb="FF92D050"/>
      <color rgb="FFC00000"/>
      <color rgb="FFDAAA00"/>
      <color rgb="FF97D8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externalLink" Target="externalLinks/externalLink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theme" Target="theme/theme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sharedStrings" Target="sharedStrings.xml"/><Relationship Id="rId225"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customXml" Target="../customXml/item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customXml" Target="../customXml/item3.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'Output tab dom &amp; export'!$A$9</c:f>
              <c:strCache>
                <c:ptCount val="1"/>
                <c:pt idx="0">
                  <c:v>Export equipment</c:v>
                </c:pt>
              </c:strCache>
            </c:strRef>
          </c:tx>
          <c:spPr>
            <a:solidFill>
              <a:schemeClr val="accent4">
                <a:lumMod val="75000"/>
              </a:schemeClr>
            </a:solidFill>
            <a:ln w="25400">
              <a:noFill/>
            </a:ln>
            <a:effectLst/>
          </c:spPr>
          <c:cat>
            <c:numRef>
              <c:f>'Output tab dom &amp; export'!$B$23:$I$23</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export'!$B$9:$I$9</c:f>
              <c:numCache>
                <c:formatCode>_-* #,##0_-;\-* #,##0_-;_-* "-"??_-;_-@_-</c:formatCode>
                <c:ptCount val="8"/>
                <c:pt idx="0">
                  <c:v>56.252282705902928</c:v>
                </c:pt>
                <c:pt idx="1">
                  <c:v>105.87086690711502</c:v>
                </c:pt>
                <c:pt idx="2">
                  <c:v>163.70037475956542</c:v>
                </c:pt>
                <c:pt idx="3">
                  <c:v>274.67551909864142</c:v>
                </c:pt>
                <c:pt idx="4">
                  <c:v>342.78290325144474</c:v>
                </c:pt>
                <c:pt idx="5">
                  <c:v>462.94793428087405</c:v>
                </c:pt>
                <c:pt idx="6">
                  <c:v>578.56980290666934</c:v>
                </c:pt>
                <c:pt idx="7">
                  <c:v>655.42875553131012</c:v>
                </c:pt>
              </c:numCache>
            </c:numRef>
          </c:val>
          <c:extLst>
            <c:ext xmlns:c16="http://schemas.microsoft.com/office/drawing/2014/chart" uri="{C3380CC4-5D6E-409C-BE32-E72D297353CC}">
              <c16:uniqueId val="{00000006-71A2-4190-ACB7-B4AB11F1776E}"/>
            </c:ext>
          </c:extLst>
        </c:ser>
        <c:ser>
          <c:idx val="1"/>
          <c:order val="1"/>
          <c:tx>
            <c:strRef>
              <c:f>'Output tab dom &amp; export'!$A$10</c:f>
              <c:strCache>
                <c:ptCount val="1"/>
                <c:pt idx="0">
                  <c:v>Export services</c:v>
                </c:pt>
              </c:strCache>
            </c:strRef>
          </c:tx>
          <c:spPr>
            <a:solidFill>
              <a:schemeClr val="tx2">
                <a:lumMod val="75000"/>
              </a:schemeClr>
            </a:solidFill>
            <a:ln w="25400">
              <a:noFill/>
            </a:ln>
            <a:effectLst/>
          </c:spPr>
          <c:cat>
            <c:numRef>
              <c:f>'Output tab dom &amp; export'!$B$23:$I$23</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export'!$B$10:$I$10</c:f>
              <c:numCache>
                <c:formatCode>_-* #,##0_-;\-* #,##0_-;_-* "-"??_-;_-@_-</c:formatCode>
                <c:ptCount val="8"/>
                <c:pt idx="0">
                  <c:v>121.73176904034803</c:v>
                </c:pt>
                <c:pt idx="1">
                  <c:v>209.21151439184925</c:v>
                </c:pt>
                <c:pt idx="2">
                  <c:v>293.84720812932665</c:v>
                </c:pt>
                <c:pt idx="3">
                  <c:v>488.05349130297429</c:v>
                </c:pt>
                <c:pt idx="4">
                  <c:v>574.68195047108497</c:v>
                </c:pt>
                <c:pt idx="5">
                  <c:v>710.78336972275747</c:v>
                </c:pt>
                <c:pt idx="6">
                  <c:v>821.69599211301932</c:v>
                </c:pt>
                <c:pt idx="7">
                  <c:v>864.29020357453965</c:v>
                </c:pt>
              </c:numCache>
            </c:numRef>
          </c:val>
          <c:extLst>
            <c:ext xmlns:c16="http://schemas.microsoft.com/office/drawing/2014/chart" uri="{C3380CC4-5D6E-409C-BE32-E72D297353CC}">
              <c16:uniqueId val="{00000007-71A2-4190-ACB7-B4AB11F1776E}"/>
            </c:ext>
          </c:extLst>
        </c:ser>
        <c:ser>
          <c:idx val="2"/>
          <c:order val="2"/>
          <c:tx>
            <c:strRef>
              <c:f>'Output tab dom &amp; export'!$A$24</c:f>
              <c:strCache>
                <c:ptCount val="1"/>
                <c:pt idx="0">
                  <c:v>Domestic equipment</c:v>
                </c:pt>
              </c:strCache>
            </c:strRef>
          </c:tx>
          <c:spPr>
            <a:solidFill>
              <a:schemeClr val="accent5">
                <a:lumMod val="50000"/>
              </a:schemeClr>
            </a:solidFill>
            <a:ln w="25400">
              <a:noFill/>
            </a:ln>
            <a:effectLst/>
          </c:spPr>
          <c:cat>
            <c:numRef>
              <c:f>'Output tab dom &amp; export'!$B$23:$I$23</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export'!$B$24:$I$24</c:f>
              <c:numCache>
                <c:formatCode>_-* #,##0_-;\-* #,##0_-;_-* "-"??_-;_-@_-</c:formatCode>
                <c:ptCount val="8"/>
                <c:pt idx="0">
                  <c:v>6.582433726044723</c:v>
                </c:pt>
                <c:pt idx="1">
                  <c:v>7.1277287907153299</c:v>
                </c:pt>
                <c:pt idx="2">
                  <c:v>1.2887769966894821E-7</c:v>
                </c:pt>
                <c:pt idx="3">
                  <c:v>75.095371306526602</c:v>
                </c:pt>
                <c:pt idx="4">
                  <c:v>100.18849236232147</c:v>
                </c:pt>
                <c:pt idx="5">
                  <c:v>1.107230336537415E-7</c:v>
                </c:pt>
                <c:pt idx="6">
                  <c:v>1.4548385712840902E-7</c:v>
                </c:pt>
                <c:pt idx="7">
                  <c:v>191.86465317467301</c:v>
                </c:pt>
              </c:numCache>
            </c:numRef>
          </c:val>
          <c:extLst>
            <c:ext xmlns:c16="http://schemas.microsoft.com/office/drawing/2014/chart" uri="{C3380CC4-5D6E-409C-BE32-E72D297353CC}">
              <c16:uniqueId val="{00000008-71A2-4190-ACB7-B4AB11F1776E}"/>
            </c:ext>
          </c:extLst>
        </c:ser>
        <c:ser>
          <c:idx val="3"/>
          <c:order val="3"/>
          <c:tx>
            <c:strRef>
              <c:f>'Output tab dom &amp; export'!$A$25</c:f>
              <c:strCache>
                <c:ptCount val="1"/>
                <c:pt idx="0">
                  <c:v>Domestic services</c:v>
                </c:pt>
              </c:strCache>
            </c:strRef>
          </c:tx>
          <c:spPr>
            <a:solidFill>
              <a:schemeClr val="accent5">
                <a:lumMod val="75000"/>
              </a:schemeClr>
            </a:solidFill>
            <a:ln w="25400">
              <a:noFill/>
            </a:ln>
            <a:effectLst/>
          </c:spPr>
          <c:cat>
            <c:numRef>
              <c:f>'Output tab dom &amp; export'!$B$23:$I$23</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export'!$B$25:$I$25</c:f>
              <c:numCache>
                <c:formatCode>_-* #,##0_-;\-* #,##0_-;_-* "-"??_-;_-@_-</c:formatCode>
                <c:ptCount val="8"/>
                <c:pt idx="0">
                  <c:v>21.799672520751226</c:v>
                </c:pt>
                <c:pt idx="1">
                  <c:v>23.605578113584595</c:v>
                </c:pt>
                <c:pt idx="2">
                  <c:v>15.14007551318663</c:v>
                </c:pt>
                <c:pt idx="3">
                  <c:v>503.39810976408648</c:v>
                </c:pt>
                <c:pt idx="4">
                  <c:v>867.13811150305514</c:v>
                </c:pt>
                <c:pt idx="5">
                  <c:v>622.79882939268873</c:v>
                </c:pt>
                <c:pt idx="6">
                  <c:v>591.64082732597819</c:v>
                </c:pt>
                <c:pt idx="7">
                  <c:v>822.6152309527896</c:v>
                </c:pt>
              </c:numCache>
            </c:numRef>
          </c:val>
          <c:extLst>
            <c:ext xmlns:c16="http://schemas.microsoft.com/office/drawing/2014/chart" uri="{C3380CC4-5D6E-409C-BE32-E72D297353CC}">
              <c16:uniqueId val="{00000009-71A2-4190-ACB7-B4AB11F1776E}"/>
            </c:ext>
          </c:extLst>
        </c:ser>
        <c:ser>
          <c:idx val="4"/>
          <c:order val="4"/>
          <c:tx>
            <c:strRef>
              <c:f>'Output tab dom &amp; export'!$A$26</c:f>
              <c:strCache>
                <c:ptCount val="1"/>
                <c:pt idx="0">
                  <c:v>Domestic feedstocks</c:v>
                </c:pt>
              </c:strCache>
            </c:strRef>
          </c:tx>
          <c:spPr>
            <a:solidFill>
              <a:schemeClr val="accent5">
                <a:lumMod val="60000"/>
                <a:lumOff val="40000"/>
              </a:schemeClr>
            </a:solidFill>
            <a:ln w="25400">
              <a:noFill/>
            </a:ln>
            <a:effectLst/>
          </c:spPr>
          <c:cat>
            <c:numRef>
              <c:f>'Output tab dom &amp; export'!$B$23:$I$23</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export'!$B$26:$I$26</c:f>
              <c:numCache>
                <c:formatCode>_-* #,##0_-;\-* #,##0_-;_-* "-"??_-;_-@_-</c:formatCode>
                <c:ptCount val="8"/>
                <c:pt idx="0">
                  <c:v>65.505238046748005</c:v>
                </c:pt>
                <c:pt idx="1">
                  <c:v>160.59197638387263</c:v>
                </c:pt>
                <c:pt idx="2">
                  <c:v>270.46705840712576</c:v>
                </c:pt>
                <c:pt idx="3">
                  <c:v>353.36894947825328</c:v>
                </c:pt>
                <c:pt idx="4">
                  <c:v>409.29764959725514</c:v>
                </c:pt>
                <c:pt idx="5">
                  <c:v>438.25315876413134</c:v>
                </c:pt>
                <c:pt idx="6">
                  <c:v>440.23547697888188</c:v>
                </c:pt>
                <c:pt idx="7">
                  <c:v>415.24460424150647</c:v>
                </c:pt>
              </c:numCache>
            </c:numRef>
          </c:val>
          <c:extLst>
            <c:ext xmlns:c16="http://schemas.microsoft.com/office/drawing/2014/chart" uri="{C3380CC4-5D6E-409C-BE32-E72D297353CC}">
              <c16:uniqueId val="{0000000A-71A2-4190-ACB7-B4AB11F1776E}"/>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GVA £m</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7139739808065787"/>
          <c:y val="9.337674287832122E-2"/>
          <c:w val="0.26580921966797494"/>
          <c:h val="0.7806113972420666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247-429D-99D1-983FB9B883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247-429D-99D1-983FB9B88310}"/>
              </c:ext>
            </c:extLst>
          </c:dPt>
          <c:cat>
            <c:strRef>
              <c:f>Graphs!$A$17:$A$18</c:f>
              <c:strCache>
                <c:ptCount val="2"/>
                <c:pt idx="0">
                  <c:v>Tradeable turnover</c:v>
                </c:pt>
                <c:pt idx="1">
                  <c:v>UK turnover</c:v>
                </c:pt>
              </c:strCache>
            </c:strRef>
          </c:cat>
          <c:val>
            <c:numRef>
              <c:f>Graphs!$B$17:$B$18</c:f>
              <c:numCache>
                <c:formatCode>0%</c:formatCode>
                <c:ptCount val="2"/>
                <c:pt idx="0">
                  <c:v>0.9</c:v>
                </c:pt>
                <c:pt idx="1">
                  <c:v>0.1</c:v>
                </c:pt>
              </c:numCache>
            </c:numRef>
          </c:val>
          <c:extLst>
            <c:ext xmlns:c16="http://schemas.microsoft.com/office/drawing/2014/chart" uri="{C3380CC4-5D6E-409C-BE32-E72D297353CC}">
              <c16:uniqueId val="{00000000-359C-4133-81A2-A01D0289EEC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DF-4644-83F9-4EA9B266CBB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DF-4644-83F9-4EA9B266CBB0}"/>
              </c:ext>
            </c:extLst>
          </c:dPt>
          <c:dPt>
            <c:idx val="2"/>
            <c:bubble3D val="0"/>
            <c:spPr>
              <a:solidFill>
                <a:schemeClr val="tx2">
                  <a:lumMod val="75000"/>
                </a:schemeClr>
              </a:solidFill>
              <a:ln w="19050">
                <a:solidFill>
                  <a:schemeClr val="lt1"/>
                </a:solidFill>
              </a:ln>
              <a:effectLst/>
            </c:spPr>
            <c:extLst>
              <c:ext xmlns:c16="http://schemas.microsoft.com/office/drawing/2014/chart" uri="{C3380CC4-5D6E-409C-BE32-E72D297353CC}">
                <c16:uniqueId val="{00000005-63DF-4644-83F9-4EA9B266CBB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7-63DF-4644-83F9-4EA9B266CBB0}"/>
              </c:ext>
            </c:extLst>
          </c:dPt>
          <c:dPt>
            <c:idx val="4"/>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9-63DF-4644-83F9-4EA9B266CBB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3DF-4644-83F9-4EA9B266CBB0}"/>
              </c:ext>
            </c:extLst>
          </c:dPt>
          <c:cat>
            <c:strRef>
              <c:f>Graphs!$A$9:$A$14</c:f>
              <c:strCache>
                <c:ptCount val="6"/>
                <c:pt idx="0">
                  <c:v>Ethanol - conventional</c:v>
                </c:pt>
                <c:pt idx="1">
                  <c:v>Ethanol - advanced</c:v>
                </c:pt>
                <c:pt idx="2">
                  <c:v>Biomethane</c:v>
                </c:pt>
                <c:pt idx="3">
                  <c:v>Biodiesel - conventional</c:v>
                </c:pt>
                <c:pt idx="4">
                  <c:v>Biodiesel - advanced</c:v>
                </c:pt>
                <c:pt idx="5">
                  <c:v>Biojet</c:v>
                </c:pt>
              </c:strCache>
            </c:strRef>
          </c:cat>
          <c:val>
            <c:numRef>
              <c:f>Graphs!$C$9:$C$14</c:f>
              <c:numCache>
                <c:formatCode>0%</c:formatCode>
                <c:ptCount val="6"/>
                <c:pt idx="0">
                  <c:v>0.1</c:v>
                </c:pt>
                <c:pt idx="1">
                  <c:v>0.14000000000000001</c:v>
                </c:pt>
                <c:pt idx="2">
                  <c:v>0.09</c:v>
                </c:pt>
                <c:pt idx="3">
                  <c:v>0</c:v>
                </c:pt>
                <c:pt idx="4">
                  <c:v>0.47</c:v>
                </c:pt>
                <c:pt idx="5">
                  <c:v>0.2</c:v>
                </c:pt>
              </c:numCache>
            </c:numRef>
          </c:val>
          <c:extLst>
            <c:ext xmlns:c16="http://schemas.microsoft.com/office/drawing/2014/chart" uri="{C3380CC4-5D6E-409C-BE32-E72D297353CC}">
              <c16:uniqueId val="{0000000C-63DF-4644-83F9-4EA9B266CBB0}"/>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EU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Graphs!$B$60</c:f>
              <c:strCache>
                <c:ptCount val="1"/>
                <c:pt idx="0">
                  <c:v>UK</c:v>
                </c:pt>
              </c:strCache>
            </c:strRef>
          </c:tx>
          <c:spPr>
            <a:solidFill>
              <a:srgbClr val="D7006D"/>
            </a:solidFill>
            <a:ln>
              <a:solidFill>
                <a:schemeClr val="tx1">
                  <a:lumMod val="75000"/>
                  <a:lumOff val="25000"/>
                </a:schemeClr>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0-A5FF-4F34-A807-C867B344A5A4}"/>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Graphs!$C$60:$H$60</c:f>
              <c:numCache>
                <c:formatCode>0%</c:formatCode>
                <c:ptCount val="6"/>
                <c:pt idx="0">
                  <c:v>7.0000000000000007E-2</c:v>
                </c:pt>
                <c:pt idx="1">
                  <c:v>0.06</c:v>
                </c:pt>
                <c:pt idx="2">
                  <c:v>0.03</c:v>
                </c:pt>
                <c:pt idx="3">
                  <c:v>0.05</c:v>
                </c:pt>
                <c:pt idx="4">
                  <c:v>0.04</c:v>
                </c:pt>
                <c:pt idx="5">
                  <c:v>0.1</c:v>
                </c:pt>
              </c:numCache>
            </c:numRef>
          </c:val>
          <c:extLst>
            <c:ext xmlns:c16="http://schemas.microsoft.com/office/drawing/2014/chart" uri="{C3380CC4-5D6E-409C-BE32-E72D297353CC}">
              <c16:uniqueId val="{00000000-385F-4B2D-BD42-A8D0DA7B4CDB}"/>
            </c:ext>
          </c:extLst>
        </c:ser>
        <c:ser>
          <c:idx val="1"/>
          <c:order val="1"/>
          <c:tx>
            <c:strRef>
              <c:f>Graphs!$B$61</c:f>
              <c:strCache>
                <c:ptCount val="1"/>
                <c:pt idx="0">
                  <c:v>GER</c:v>
                </c:pt>
              </c:strCache>
            </c:strRef>
          </c:tx>
          <c:spPr>
            <a:solidFill>
              <a:srgbClr val="C7C4BF"/>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Graphs!$C$61:$H$61</c:f>
              <c:numCache>
                <c:formatCode>0%</c:formatCode>
                <c:ptCount val="6"/>
                <c:pt idx="0">
                  <c:v>0.33</c:v>
                </c:pt>
                <c:pt idx="1">
                  <c:v>0.35</c:v>
                </c:pt>
                <c:pt idx="2">
                  <c:v>0.06</c:v>
                </c:pt>
                <c:pt idx="3">
                  <c:v>0.21</c:v>
                </c:pt>
                <c:pt idx="4">
                  <c:v>0.25</c:v>
                </c:pt>
                <c:pt idx="5">
                  <c:v>0.23</c:v>
                </c:pt>
              </c:numCache>
            </c:numRef>
          </c:val>
          <c:extLst>
            <c:ext xmlns:c16="http://schemas.microsoft.com/office/drawing/2014/chart" uri="{C3380CC4-5D6E-409C-BE32-E72D297353CC}">
              <c16:uniqueId val="{00000001-385F-4B2D-BD42-A8D0DA7B4CDB}"/>
            </c:ext>
          </c:extLst>
        </c:ser>
        <c:ser>
          <c:idx val="2"/>
          <c:order val="2"/>
          <c:tx>
            <c:strRef>
              <c:f>Graphs!$B$62</c:f>
              <c:strCache>
                <c:ptCount val="1"/>
                <c:pt idx="0">
                  <c:v>US </c:v>
                </c:pt>
              </c:strCache>
            </c:strRef>
          </c:tx>
          <c:spPr>
            <a:solidFill>
              <a:srgbClr val="DAAA00"/>
            </a:solidFill>
            <a:ln>
              <a:solidFill>
                <a:schemeClr val="tx1">
                  <a:lumMod val="75000"/>
                  <a:lumOff val="25000"/>
                </a:schemeClr>
              </a:solidFill>
            </a:ln>
            <a:effectLst/>
          </c:spPr>
          <c:invertIfNegative val="0"/>
          <c:dLbls>
            <c:dLbl>
              <c:idx val="0"/>
              <c:layout>
                <c:manualLayout>
                  <c:x val="-2.3602825218530443E-3"/>
                  <c:y val="4.5756661775428311E-3"/>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385F-4B2D-BD42-A8D0DA7B4CDB}"/>
                </c:ext>
              </c:extLst>
            </c:dLbl>
            <c:dLbl>
              <c:idx val="2"/>
              <c:layout>
                <c:manualLayout>
                  <c:x val="0"/>
                  <c:y val="8.4875562720133283E-17"/>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385F-4B2D-BD42-A8D0DA7B4CDB}"/>
                </c:ext>
              </c:extLst>
            </c:dLbl>
            <c:dLbl>
              <c:idx val="3"/>
              <c:layout>
                <c:manualLayout>
                  <c:x val="2.7777777777777779E-3"/>
                  <c:y val="9.2592592592592587E-3"/>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385F-4B2D-BD42-A8D0DA7B4CDB}"/>
                </c:ext>
              </c:extLst>
            </c:dLbl>
            <c:dLbl>
              <c:idx val="4"/>
              <c:delete val="1"/>
              <c:extLst>
                <c:ext xmlns:c15="http://schemas.microsoft.com/office/drawing/2012/chart" uri="{CE6537A1-D6FC-4f65-9D91-7224C49458BB}"/>
                <c:ext xmlns:c16="http://schemas.microsoft.com/office/drawing/2014/chart" uri="{C3380CC4-5D6E-409C-BE32-E72D297353CC}">
                  <c16:uniqueId val="{0000000D-385F-4B2D-BD42-A8D0DA7B4C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Graphs!$C$62:$H$62</c:f>
              <c:numCache>
                <c:formatCode>0%</c:formatCode>
                <c:ptCount val="6"/>
                <c:pt idx="0">
                  <c:v>0.03</c:v>
                </c:pt>
                <c:pt idx="1">
                  <c:v>0.05</c:v>
                </c:pt>
                <c:pt idx="2">
                  <c:v>0.08</c:v>
                </c:pt>
                <c:pt idx="3">
                  <c:v>0.06</c:v>
                </c:pt>
                <c:pt idx="4">
                  <c:v>0.02</c:v>
                </c:pt>
                <c:pt idx="5">
                  <c:v>0.13</c:v>
                </c:pt>
              </c:numCache>
            </c:numRef>
          </c:val>
          <c:extLst>
            <c:ext xmlns:c16="http://schemas.microsoft.com/office/drawing/2014/chart" uri="{C3380CC4-5D6E-409C-BE32-E72D297353CC}">
              <c16:uniqueId val="{00000002-385F-4B2D-BD42-A8D0DA7B4CDB}"/>
            </c:ext>
          </c:extLst>
        </c:ser>
        <c:ser>
          <c:idx val="3"/>
          <c:order val="3"/>
          <c:tx>
            <c:strRef>
              <c:f>Graphs!$B$63</c:f>
              <c:strCache>
                <c:ptCount val="1"/>
                <c:pt idx="0">
                  <c:v>CH</c:v>
                </c:pt>
              </c:strCache>
            </c:strRef>
          </c:tx>
          <c:spPr>
            <a:solidFill>
              <a:srgbClr val="00BFD6"/>
            </a:solidFill>
            <a:ln>
              <a:solidFill>
                <a:schemeClr val="tx1">
                  <a:lumMod val="75000"/>
                  <a:lumOff val="25000"/>
                </a:schemeClr>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385F-4B2D-BD42-A8D0DA7B4CDB}"/>
                </c:ext>
              </c:extLst>
            </c:dLbl>
            <c:dLbl>
              <c:idx val="1"/>
              <c:delete val="1"/>
              <c:extLst>
                <c:ext xmlns:c15="http://schemas.microsoft.com/office/drawing/2012/chart" uri="{CE6537A1-D6FC-4f65-9D91-7224C49458BB}"/>
                <c:ext xmlns:c16="http://schemas.microsoft.com/office/drawing/2014/chart" uri="{C3380CC4-5D6E-409C-BE32-E72D297353CC}">
                  <c16:uniqueId val="{00000007-385F-4B2D-BD42-A8D0DA7B4CDB}"/>
                </c:ext>
              </c:extLst>
            </c:dLbl>
            <c:dLbl>
              <c:idx val="2"/>
              <c:delete val="1"/>
              <c:extLst>
                <c:ext xmlns:c15="http://schemas.microsoft.com/office/drawing/2012/chart" uri="{CE6537A1-D6FC-4f65-9D91-7224C49458BB}"/>
                <c:ext xmlns:c16="http://schemas.microsoft.com/office/drawing/2014/chart" uri="{C3380CC4-5D6E-409C-BE32-E72D297353CC}">
                  <c16:uniqueId val="{00000008-385F-4B2D-BD42-A8D0DA7B4CDB}"/>
                </c:ext>
              </c:extLst>
            </c:dLbl>
            <c:dLbl>
              <c:idx val="3"/>
              <c:layout>
                <c:manualLayout>
                  <c:x val="2.7777777777777779E-3"/>
                  <c:y val="0"/>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385F-4B2D-BD42-A8D0DA7B4CDB}"/>
                </c:ext>
              </c:extLst>
            </c:dLbl>
            <c:dLbl>
              <c:idx val="4"/>
              <c:delete val="1"/>
              <c:extLst>
                <c:ext xmlns:c15="http://schemas.microsoft.com/office/drawing/2012/chart" uri="{CE6537A1-D6FC-4f65-9D91-7224C49458BB}"/>
                <c:ext xmlns:c16="http://schemas.microsoft.com/office/drawing/2014/chart" uri="{C3380CC4-5D6E-409C-BE32-E72D297353CC}">
                  <c16:uniqueId val="{0000000C-385F-4B2D-BD42-A8D0DA7B4CDB}"/>
                </c:ext>
              </c:extLst>
            </c:dLbl>
            <c:dLbl>
              <c:idx val="5"/>
              <c:delete val="1"/>
              <c:extLst>
                <c:ext xmlns:c15="http://schemas.microsoft.com/office/drawing/2012/chart" uri="{CE6537A1-D6FC-4f65-9D91-7224C49458BB}"/>
                <c:ext xmlns:c16="http://schemas.microsoft.com/office/drawing/2014/chart" uri="{C3380CC4-5D6E-409C-BE32-E72D297353CC}">
                  <c16:uniqueId val="{0000000E-385F-4B2D-BD42-A8D0DA7B4C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Graphs!$C$63:$H$63</c:f>
              <c:numCache>
                <c:formatCode>0%</c:formatCode>
                <c:ptCount val="6"/>
                <c:pt idx="0">
                  <c:v>0.01</c:v>
                </c:pt>
                <c:pt idx="1">
                  <c:v>0.02</c:v>
                </c:pt>
                <c:pt idx="2">
                  <c:v>0.01</c:v>
                </c:pt>
                <c:pt idx="3">
                  <c:v>0.04</c:v>
                </c:pt>
                <c:pt idx="4">
                  <c:v>0.02</c:v>
                </c:pt>
                <c:pt idx="5">
                  <c:v>0.03</c:v>
                </c:pt>
              </c:numCache>
            </c:numRef>
          </c:val>
          <c:extLst>
            <c:ext xmlns:c16="http://schemas.microsoft.com/office/drawing/2014/chart" uri="{C3380CC4-5D6E-409C-BE32-E72D297353CC}">
              <c16:uniqueId val="{00000003-385F-4B2D-BD42-A8D0DA7B4CDB}"/>
            </c:ext>
          </c:extLst>
        </c:ser>
        <c:ser>
          <c:idx val="4"/>
          <c:order val="4"/>
          <c:tx>
            <c:strRef>
              <c:f>Graphs!$B$64</c:f>
              <c:strCache>
                <c:ptCount val="1"/>
                <c:pt idx="0">
                  <c:v>Other</c:v>
                </c:pt>
              </c:strCache>
            </c:strRef>
          </c:tx>
          <c:spPr>
            <a:solidFill>
              <a:srgbClr val="C4F9FF"/>
            </a:solidFill>
            <a:ln>
              <a:solidFill>
                <a:schemeClr val="tx1">
                  <a:lumMod val="75000"/>
                  <a:lumOff val="2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Graphs!$C$64:$H$64</c:f>
              <c:numCache>
                <c:formatCode>0%</c:formatCode>
                <c:ptCount val="6"/>
                <c:pt idx="0">
                  <c:v>0.55999999999999994</c:v>
                </c:pt>
                <c:pt idx="1">
                  <c:v>0.52</c:v>
                </c:pt>
                <c:pt idx="2">
                  <c:v>0.82000000000000006</c:v>
                </c:pt>
                <c:pt idx="3">
                  <c:v>0.64</c:v>
                </c:pt>
                <c:pt idx="4">
                  <c:v>0.66999999999999993</c:v>
                </c:pt>
                <c:pt idx="5">
                  <c:v>0.51</c:v>
                </c:pt>
              </c:numCache>
            </c:numRef>
          </c:val>
          <c:extLst>
            <c:ext xmlns:c16="http://schemas.microsoft.com/office/drawing/2014/chart" uri="{C3380CC4-5D6E-409C-BE32-E72D297353CC}">
              <c16:uniqueId val="{00000004-385F-4B2D-BD42-A8D0DA7B4CDB}"/>
            </c:ext>
          </c:extLst>
        </c:ser>
        <c:dLbls>
          <c:dLblPos val="ctr"/>
          <c:showLegendKey val="0"/>
          <c:showVal val="1"/>
          <c:showCatName val="0"/>
          <c:showSerName val="0"/>
          <c:showPercent val="0"/>
          <c:showBubbleSize val="0"/>
        </c:dLbls>
        <c:gapWidth val="5"/>
        <c:overlap val="100"/>
        <c:axId val="1155679016"/>
        <c:axId val="1155680000"/>
      </c:barChart>
      <c:catAx>
        <c:axId val="115567901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155680000"/>
        <c:crosses val="autoZero"/>
        <c:auto val="1"/>
        <c:lblAlgn val="ctr"/>
        <c:lblOffset val="100"/>
        <c:noMultiLvlLbl val="0"/>
      </c:catAx>
      <c:valAx>
        <c:axId val="1155680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15567901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RoW market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Graphs!$K$59</c:f>
              <c:strCache>
                <c:ptCount val="1"/>
                <c:pt idx="0">
                  <c:v>UK</c:v>
                </c:pt>
              </c:strCache>
            </c:strRef>
          </c:tx>
          <c:spPr>
            <a:solidFill>
              <a:srgbClr val="D7006D"/>
            </a:solidFill>
            <a:ln>
              <a:noFill/>
            </a:ln>
            <a:effectLst/>
          </c:spPr>
          <c:invertIfNegative val="0"/>
          <c:dLbls>
            <c:dLbl>
              <c:idx val="0"/>
              <c:layout>
                <c:manualLayout>
                  <c:x val="-0.10441767068273093"/>
                  <c:y val="6.5727683332055906E-2"/>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AC9D-49FA-8523-97400A557DC7}"/>
                </c:ext>
              </c:extLst>
            </c:dLbl>
            <c:dLbl>
              <c:idx val="1"/>
              <c:layout>
                <c:manualLayout>
                  <c:x val="-6.4257028112449793E-2"/>
                  <c:y val="3.7558676189746232E-2"/>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AC9D-49FA-8523-97400A557DC7}"/>
                </c:ext>
              </c:extLst>
            </c:dLbl>
            <c:dLbl>
              <c:idx val="2"/>
              <c:layout>
                <c:manualLayout>
                  <c:x val="5.9002624671915915E-2"/>
                  <c:y val="3.2929150387748858E-2"/>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DC9C-4A15-B580-D3CA716A609B}"/>
                </c:ext>
              </c:extLst>
            </c:dLbl>
            <c:dLbl>
              <c:idx val="3"/>
              <c:layout>
                <c:manualLayout>
                  <c:x val="6.4257028112449793E-2"/>
                  <c:y val="3.7558676189746121E-2"/>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AC9D-49FA-8523-97400A557DC7}"/>
                </c:ext>
              </c:extLst>
            </c:dLbl>
            <c:dLbl>
              <c:idx val="4"/>
              <c:layout>
                <c:manualLayout>
                  <c:x val="4.8192771084337352E-2"/>
                  <c:y val="4.6948345237182679E-2"/>
                </c:manualLayout>
              </c:layout>
              <c:dLblPos val="ct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C9D-49FA-8523-97400A557DC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Graphs!$L$59:$Q$59</c:f>
              <c:numCache>
                <c:formatCode>0%</c:formatCode>
                <c:ptCount val="6"/>
                <c:pt idx="0">
                  <c:v>0.04</c:v>
                </c:pt>
                <c:pt idx="1">
                  <c:v>0.04</c:v>
                </c:pt>
                <c:pt idx="2">
                  <c:v>0.01</c:v>
                </c:pt>
                <c:pt idx="3">
                  <c:v>0.02</c:v>
                </c:pt>
                <c:pt idx="4">
                  <c:v>0.03</c:v>
                </c:pt>
                <c:pt idx="5">
                  <c:v>0.05</c:v>
                </c:pt>
              </c:numCache>
            </c:numRef>
          </c:val>
          <c:extLst>
            <c:ext xmlns:c16="http://schemas.microsoft.com/office/drawing/2014/chart" uri="{C3380CC4-5D6E-409C-BE32-E72D297353CC}">
              <c16:uniqueId val="{00000000-DC9C-4A15-B580-D3CA716A609B}"/>
            </c:ext>
          </c:extLst>
        </c:ser>
        <c:ser>
          <c:idx val="1"/>
          <c:order val="1"/>
          <c:tx>
            <c:strRef>
              <c:f>Graphs!$K$60</c:f>
              <c:strCache>
                <c:ptCount val="1"/>
                <c:pt idx="0">
                  <c:v>GER</c:v>
                </c:pt>
              </c:strCache>
            </c:strRef>
          </c:tx>
          <c:spPr>
            <a:solidFill>
              <a:srgbClr val="C7C4BF"/>
            </a:solidFill>
            <a:ln>
              <a:solidFill>
                <a:sysClr val="windowText" lastClr="000000">
                  <a:lumMod val="75000"/>
                  <a:lumOff val="25000"/>
                </a:sysClr>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10-DC9C-4A15-B580-D3CA716A609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Graphs!$L$60:$Q$60</c:f>
              <c:numCache>
                <c:formatCode>0%</c:formatCode>
                <c:ptCount val="6"/>
                <c:pt idx="0">
                  <c:v>0.12</c:v>
                </c:pt>
                <c:pt idx="1">
                  <c:v>0.16</c:v>
                </c:pt>
                <c:pt idx="2">
                  <c:v>0.02</c:v>
                </c:pt>
                <c:pt idx="3">
                  <c:v>0.1</c:v>
                </c:pt>
                <c:pt idx="4">
                  <c:v>0.09</c:v>
                </c:pt>
                <c:pt idx="5">
                  <c:v>0.2</c:v>
                </c:pt>
              </c:numCache>
            </c:numRef>
          </c:val>
          <c:extLst>
            <c:ext xmlns:c16="http://schemas.microsoft.com/office/drawing/2014/chart" uri="{C3380CC4-5D6E-409C-BE32-E72D297353CC}">
              <c16:uniqueId val="{00000001-DC9C-4A15-B580-D3CA716A609B}"/>
            </c:ext>
          </c:extLst>
        </c:ser>
        <c:ser>
          <c:idx val="2"/>
          <c:order val="2"/>
          <c:tx>
            <c:strRef>
              <c:f>Graphs!$K$61</c:f>
              <c:strCache>
                <c:ptCount val="1"/>
                <c:pt idx="0">
                  <c:v>US </c:v>
                </c:pt>
              </c:strCache>
            </c:strRef>
          </c:tx>
          <c:spPr>
            <a:solidFill>
              <a:srgbClr val="DAAA00"/>
            </a:solidFill>
            <a:ln>
              <a:solidFill>
                <a:sysClr val="windowText" lastClr="000000">
                  <a:lumMod val="75000"/>
                  <a:lumOff val="25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Graphs!$L$61:$Q$61</c:f>
              <c:numCache>
                <c:formatCode>0%</c:formatCode>
                <c:ptCount val="6"/>
                <c:pt idx="0">
                  <c:v>0.18</c:v>
                </c:pt>
                <c:pt idx="1">
                  <c:v>0.14000000000000001</c:v>
                </c:pt>
                <c:pt idx="2">
                  <c:v>0.16</c:v>
                </c:pt>
                <c:pt idx="3">
                  <c:v>0.15</c:v>
                </c:pt>
                <c:pt idx="4">
                  <c:v>0.11</c:v>
                </c:pt>
                <c:pt idx="5">
                  <c:v>0.19</c:v>
                </c:pt>
              </c:numCache>
            </c:numRef>
          </c:val>
          <c:extLst>
            <c:ext xmlns:c16="http://schemas.microsoft.com/office/drawing/2014/chart" uri="{C3380CC4-5D6E-409C-BE32-E72D297353CC}">
              <c16:uniqueId val="{00000006-DC9C-4A15-B580-D3CA716A609B}"/>
            </c:ext>
          </c:extLst>
        </c:ser>
        <c:ser>
          <c:idx val="3"/>
          <c:order val="3"/>
          <c:tx>
            <c:strRef>
              <c:f>Graphs!$K$62</c:f>
              <c:strCache>
                <c:ptCount val="1"/>
                <c:pt idx="0">
                  <c:v>CH</c:v>
                </c:pt>
              </c:strCache>
            </c:strRef>
          </c:tx>
          <c:spPr>
            <a:solidFill>
              <a:srgbClr val="00BFD6"/>
            </a:solidFill>
            <a:ln>
              <a:solidFill>
                <a:sysClr val="windowText" lastClr="000000">
                  <a:lumMod val="75000"/>
                  <a:lumOff val="25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Graphs!$L$62:$Q$62</c:f>
              <c:numCache>
                <c:formatCode>0%</c:formatCode>
                <c:ptCount val="6"/>
                <c:pt idx="0">
                  <c:v>0.14000000000000001</c:v>
                </c:pt>
                <c:pt idx="1">
                  <c:v>0.11</c:v>
                </c:pt>
                <c:pt idx="2">
                  <c:v>0.08</c:v>
                </c:pt>
                <c:pt idx="3">
                  <c:v>0.13</c:v>
                </c:pt>
                <c:pt idx="4">
                  <c:v>0.15</c:v>
                </c:pt>
                <c:pt idx="5">
                  <c:v>0.11</c:v>
                </c:pt>
              </c:numCache>
            </c:numRef>
          </c:val>
          <c:extLst>
            <c:ext xmlns:c16="http://schemas.microsoft.com/office/drawing/2014/chart" uri="{C3380CC4-5D6E-409C-BE32-E72D297353CC}">
              <c16:uniqueId val="{0000000D-DC9C-4A15-B580-D3CA716A609B}"/>
            </c:ext>
          </c:extLst>
        </c:ser>
        <c:ser>
          <c:idx val="4"/>
          <c:order val="4"/>
          <c:tx>
            <c:strRef>
              <c:f>Graphs!$K$63</c:f>
              <c:strCache>
                <c:ptCount val="1"/>
                <c:pt idx="0">
                  <c:v>Other</c:v>
                </c:pt>
              </c:strCache>
            </c:strRef>
          </c:tx>
          <c:spPr>
            <a:solidFill>
              <a:srgbClr val="C4F9FF"/>
            </a:solidFill>
            <a:ln>
              <a:solidFill>
                <a:sysClr val="windowText" lastClr="000000">
                  <a:lumMod val="75000"/>
                  <a:lumOff val="25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Graphs!$C$59:$H$59</c:f>
              <c:strCache>
                <c:ptCount val="6"/>
                <c:pt idx="0">
                  <c:v>BioSNG conversion</c:v>
                </c:pt>
                <c:pt idx="1">
                  <c:v>Anaerobic digestion</c:v>
                </c:pt>
                <c:pt idx="2">
                  <c:v>Fast pyrolysis</c:v>
                </c:pt>
                <c:pt idx="3">
                  <c:v>LC fermentation</c:v>
                </c:pt>
                <c:pt idx="4">
                  <c:v>Fermentation</c:v>
                </c:pt>
                <c:pt idx="5">
                  <c:v>FT/alcohol catalysis</c:v>
                </c:pt>
              </c:strCache>
            </c:strRef>
          </c:cat>
          <c:val>
            <c:numRef>
              <c:f>Graphs!$L$63:$Q$63</c:f>
              <c:numCache>
                <c:formatCode>0%</c:formatCode>
                <c:ptCount val="6"/>
                <c:pt idx="0">
                  <c:v>0.52</c:v>
                </c:pt>
                <c:pt idx="1">
                  <c:v>0.55000000000000004</c:v>
                </c:pt>
                <c:pt idx="2">
                  <c:v>0.73</c:v>
                </c:pt>
                <c:pt idx="3">
                  <c:v>0.6</c:v>
                </c:pt>
                <c:pt idx="4">
                  <c:v>0.62</c:v>
                </c:pt>
                <c:pt idx="5">
                  <c:v>0.44999999999999996</c:v>
                </c:pt>
              </c:numCache>
            </c:numRef>
          </c:val>
          <c:extLst>
            <c:ext xmlns:c16="http://schemas.microsoft.com/office/drawing/2014/chart" uri="{C3380CC4-5D6E-409C-BE32-E72D297353CC}">
              <c16:uniqueId val="{0000000E-DC9C-4A15-B580-D3CA716A609B}"/>
            </c:ext>
          </c:extLst>
        </c:ser>
        <c:dLbls>
          <c:dLblPos val="ctr"/>
          <c:showLegendKey val="0"/>
          <c:showVal val="1"/>
          <c:showCatName val="0"/>
          <c:showSerName val="0"/>
          <c:showPercent val="0"/>
          <c:showBubbleSize val="0"/>
        </c:dLbls>
        <c:gapWidth val="5"/>
        <c:overlap val="100"/>
        <c:axId val="1155679016"/>
        <c:axId val="1155680000"/>
      </c:barChart>
      <c:catAx>
        <c:axId val="1155679016"/>
        <c:scaling>
          <c:orientation val="minMax"/>
        </c:scaling>
        <c:delete val="0"/>
        <c:axPos val="b"/>
        <c:numFmt formatCode="General" sourceLinked="1"/>
        <c:majorTickMark val="none"/>
        <c:minorTickMark val="none"/>
        <c:tickLblPos val="nextTo"/>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155680000"/>
        <c:crosses val="autoZero"/>
        <c:auto val="1"/>
        <c:lblAlgn val="ctr"/>
        <c:lblOffset val="100"/>
        <c:noMultiLvlLbl val="0"/>
      </c:catAx>
      <c:valAx>
        <c:axId val="1155680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155679016"/>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8956233595800525"/>
          <c:y val="4.1666666666666664E-2"/>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j-lt"/>
              <a:ea typeface="+mn-ea"/>
              <a:cs typeface="+mn-cs"/>
            </a:defRPr>
          </a:pPr>
          <a:endParaRPr lang="en-US"/>
        </a:p>
      </c:txPr>
    </c:title>
    <c:autoTitleDeleted val="0"/>
    <c:plotArea>
      <c:layout/>
      <c:pieChart>
        <c:varyColors val="1"/>
        <c:ser>
          <c:idx val="0"/>
          <c:order val="0"/>
          <c:tx>
            <c:strRef>
              <c:f>Graphs!$C$95</c:f>
              <c:strCache>
                <c:ptCount val="1"/>
                <c:pt idx="0">
                  <c:v>Conversion process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54-48AA-911E-101F0147C3C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54-48AA-911E-101F0147C3C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54-48AA-911E-101F0147C3C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54-48AA-911E-101F0147C3C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54-48AA-911E-101F0147C3C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54-48AA-911E-101F0147C3C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54-48AA-911E-101F0147C3C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54-48AA-911E-101F0147C3C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54-48AA-911E-101F0147C3C0}"/>
              </c:ext>
            </c:extLst>
          </c:dPt>
          <c:cat>
            <c:strRef>
              <c:f>Graphs!$A$96:$A$104</c:f>
              <c:strCache>
                <c:ptCount val="9"/>
                <c:pt idx="0">
                  <c:v>BioSNG</c:v>
                </c:pt>
                <c:pt idx="1">
                  <c:v>AD</c:v>
                </c:pt>
                <c:pt idx="2">
                  <c:v>Fast pyro</c:v>
                </c:pt>
                <c:pt idx="3">
                  <c:v>LC ferm</c:v>
                </c:pt>
                <c:pt idx="4">
                  <c:v>Syngas ferm</c:v>
                </c:pt>
                <c:pt idx="5">
                  <c:v>Sugars to higher hydrocarbons</c:v>
                </c:pt>
                <c:pt idx="6">
                  <c:v>Fischer-Tropsch</c:v>
                </c:pt>
                <c:pt idx="7">
                  <c:v>Alcohol catalysis</c:v>
                </c:pt>
                <c:pt idx="8">
                  <c:v>BioH2</c:v>
                </c:pt>
              </c:strCache>
            </c:strRef>
          </c:cat>
          <c:val>
            <c:numRef>
              <c:f>Graphs!$C$96:$C$104</c:f>
              <c:numCache>
                <c:formatCode>0.00%</c:formatCode>
                <c:ptCount val="9"/>
                <c:pt idx="0">
                  <c:v>0.25339764802154396</c:v>
                </c:pt>
                <c:pt idx="1">
                  <c:v>0.33325721916921491</c:v>
                </c:pt>
                <c:pt idx="2">
                  <c:v>0.17110743548098745</c:v>
                </c:pt>
                <c:pt idx="3">
                  <c:v>0.10172637411695966</c:v>
                </c:pt>
                <c:pt idx="4">
                  <c:v>5.9340384901559802E-2</c:v>
                </c:pt>
                <c:pt idx="5">
                  <c:v>8.477197843079971E-3</c:v>
                </c:pt>
                <c:pt idx="6">
                  <c:v>2.4220565265942778E-2</c:v>
                </c:pt>
                <c:pt idx="7">
                  <c:v>4.8441130531885555E-2</c:v>
                </c:pt>
                <c:pt idx="8">
                  <c:v>3.2044668825631766E-5</c:v>
                </c:pt>
              </c:numCache>
            </c:numRef>
          </c:val>
          <c:extLst>
            <c:ext xmlns:c16="http://schemas.microsoft.com/office/drawing/2014/chart" uri="{C3380CC4-5D6E-409C-BE32-E72D297353CC}">
              <c16:uniqueId val="{00000000-12BC-4259-BBBB-A43FFBDF6826}"/>
            </c:ext>
          </c:extLst>
        </c:ser>
        <c:dLbls>
          <c:showLegendKey val="0"/>
          <c:showVal val="0"/>
          <c:showCatName val="0"/>
          <c:showSerName val="0"/>
          <c:showPercent val="0"/>
          <c:showBubbleSize val="0"/>
          <c:showLeaderLines val="1"/>
        </c:dLbls>
        <c:firstSliceAng val="0"/>
      </c:pieChart>
      <c:spPr>
        <a:noFill/>
        <a:ln>
          <a:noFill/>
        </a:ln>
        <a:effectLst/>
      </c:spPr>
    </c:plotArea>
    <c:legend>
      <c:legendPos val="l"/>
      <c:layout>
        <c:manualLayout>
          <c:xMode val="edge"/>
          <c:yMode val="edge"/>
          <c:x val="2.7777777777777779E-3"/>
          <c:y val="3.4344971084680202E-2"/>
          <c:w val="0.4179927821522309"/>
          <c:h val="0.95843383175944208"/>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lumMod val="65000"/>
                  <a:lumOff val="35000"/>
                </a:schemeClr>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EEA-43C5-910D-0B8354FAE12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EA-43C5-910D-0B8354FAE12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EEA-43C5-910D-0B8354FAE12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EEA-43C5-910D-0B8354FAE12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EEA-43C5-910D-0B8354FAE12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EEA-43C5-910D-0B8354FAE12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EEA-43C5-910D-0B8354FAE12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EEA-43C5-910D-0B8354FAE12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EEA-43C5-910D-0B8354FAE123}"/>
              </c:ext>
            </c:extLst>
          </c:dPt>
          <c:cat>
            <c:strRef>
              <c:f>Graphs!$A$112:$A$120</c:f>
              <c:strCache>
                <c:ptCount val="9"/>
                <c:pt idx="0">
                  <c:v>BioSNG</c:v>
                </c:pt>
                <c:pt idx="1">
                  <c:v>AD</c:v>
                </c:pt>
                <c:pt idx="2">
                  <c:v>Fast pyro</c:v>
                </c:pt>
                <c:pt idx="3">
                  <c:v>LC ferm</c:v>
                </c:pt>
                <c:pt idx="4">
                  <c:v>Syngas ferm</c:v>
                </c:pt>
                <c:pt idx="5">
                  <c:v>Sugars to higher hydrocarbons</c:v>
                </c:pt>
                <c:pt idx="6">
                  <c:v>Fischer-Tropsch</c:v>
                </c:pt>
                <c:pt idx="7">
                  <c:v>Alcohol catalysis</c:v>
                </c:pt>
                <c:pt idx="8">
                  <c:v>BioH2</c:v>
                </c:pt>
              </c:strCache>
            </c:strRef>
          </c:cat>
          <c:val>
            <c:numRef>
              <c:f>Graphs!$C$112:$C$120</c:f>
              <c:numCache>
                <c:formatCode>0%</c:formatCode>
                <c:ptCount val="9"/>
                <c:pt idx="0">
                  <c:v>0.2441872444062276</c:v>
                </c:pt>
                <c:pt idx="1">
                  <c:v>0.32477042341630596</c:v>
                </c:pt>
                <c:pt idx="2">
                  <c:v>0.1131062585634051</c:v>
                </c:pt>
                <c:pt idx="3">
                  <c:v>0.14814855894656859</c:v>
                </c:pt>
                <c:pt idx="4">
                  <c:v>7.5443176248208441E-2</c:v>
                </c:pt>
                <c:pt idx="5">
                  <c:v>3.6852427107419788E-2</c:v>
                </c:pt>
                <c:pt idx="6">
                  <c:v>3.7912370719879789E-2</c:v>
                </c:pt>
                <c:pt idx="7">
                  <c:v>1.8843001966091188E-2</c:v>
                </c:pt>
                <c:pt idx="8">
                  <c:v>7.3653862589367122E-4</c:v>
                </c:pt>
              </c:numCache>
            </c:numRef>
          </c:val>
          <c:extLst>
            <c:ext xmlns:c16="http://schemas.microsoft.com/office/drawing/2014/chart" uri="{C3380CC4-5D6E-409C-BE32-E72D297353CC}">
              <c16:uniqueId val="{00000000-C7B0-4BED-A89B-DB48249EC7C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2.8065940491135831E-2"/>
          <c:w val="0.47729517585985615"/>
          <c:h val="0.80908937799371072"/>
        </c:manualLayout>
      </c:layout>
      <c:areaChart>
        <c:grouping val="stacked"/>
        <c:varyColors val="0"/>
        <c:ser>
          <c:idx val="0"/>
          <c:order val="0"/>
          <c:tx>
            <c:strRef>
              <c:f>'Output dom GVAjobs'!$A$46</c:f>
              <c:strCache>
                <c:ptCount val="1"/>
                <c:pt idx="0">
                  <c:v>Gasification-based routes' goods</c:v>
                </c:pt>
              </c:strCache>
            </c:strRef>
          </c:tx>
          <c:spPr>
            <a:solidFill>
              <a:schemeClr val="accent5">
                <a:lumMod val="7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GVAjobs'!$B$46:$I$46</c:f>
              <c:numCache>
                <c:formatCode>_-* #,##0_-;\-* #,##0_-;_-* "-"??_-;_-@_-</c:formatCode>
                <c:ptCount val="8"/>
                <c:pt idx="0">
                  <c:v>0</c:v>
                </c:pt>
                <c:pt idx="1">
                  <c:v>3.0169986090610951E-10</c:v>
                </c:pt>
                <c:pt idx="2">
                  <c:v>2.3160348431802451E-9</c:v>
                </c:pt>
                <c:pt idx="3">
                  <c:v>61.046039761474297</c:v>
                </c:pt>
                <c:pt idx="4">
                  <c:v>97.39148702864648</c:v>
                </c:pt>
                <c:pt idx="5">
                  <c:v>4.7264534016663067E-9</c:v>
                </c:pt>
                <c:pt idx="6">
                  <c:v>1.0500937382500338E-8</c:v>
                </c:pt>
                <c:pt idx="7">
                  <c:v>125.37932148213818</c:v>
                </c:pt>
              </c:numCache>
            </c:numRef>
          </c:val>
          <c:extLst>
            <c:ext xmlns:c16="http://schemas.microsoft.com/office/drawing/2014/chart" uri="{C3380CC4-5D6E-409C-BE32-E72D297353CC}">
              <c16:uniqueId val="{00000000-104B-4188-B17F-E7E6F9F352A0}"/>
            </c:ext>
          </c:extLst>
        </c:ser>
        <c:ser>
          <c:idx val="1"/>
          <c:order val="1"/>
          <c:tx>
            <c:strRef>
              <c:f>'Output dom GVAjobs'!$A$47</c:f>
              <c:strCache>
                <c:ptCount val="1"/>
                <c:pt idx="0">
                  <c:v>Hydrolysis and fermentation routes' goods</c:v>
                </c:pt>
              </c:strCache>
            </c:strRef>
          </c:tx>
          <c:spPr>
            <a:solidFill>
              <a:schemeClr val="tx1">
                <a:lumMod val="50000"/>
                <a:lumOff val="50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GVAjobs'!$B$47:$I$47</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104B-4188-B17F-E7E6F9F352A0}"/>
            </c:ext>
          </c:extLst>
        </c:ser>
        <c:ser>
          <c:idx val="2"/>
          <c:order val="2"/>
          <c:tx>
            <c:strRef>
              <c:f>'Output dom GVAjobs'!$A$55</c:f>
              <c:strCache>
                <c:ptCount val="1"/>
                <c:pt idx="0">
                  <c:v>Anaerobic digestion goods</c:v>
                </c:pt>
              </c:strCache>
            </c:strRef>
          </c:tx>
          <c:spPr>
            <a:solidFill>
              <a:schemeClr val="accent5">
                <a:lumMod val="20000"/>
                <a:lumOff val="80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GVAjobs'!$B$48:$I$48</c:f>
              <c:numCache>
                <c:formatCode>_-* #,##0_-;\-* #,##0_-;_-* "-"??_-;_-@_-</c:formatCode>
                <c:ptCount val="8"/>
                <c:pt idx="0">
                  <c:v>6.582433726044723</c:v>
                </c:pt>
                <c:pt idx="1">
                  <c:v>7.1277287904136299</c:v>
                </c:pt>
                <c:pt idx="2">
                  <c:v>1.2656166482576796E-7</c:v>
                </c:pt>
                <c:pt idx="3">
                  <c:v>14.049331545052299</c:v>
                </c:pt>
                <c:pt idx="4">
                  <c:v>2.7970053336749938</c:v>
                </c:pt>
                <c:pt idx="5">
                  <c:v>1.059965802520752E-7</c:v>
                </c:pt>
                <c:pt idx="6">
                  <c:v>1.3498291974590868E-7</c:v>
                </c:pt>
                <c:pt idx="7">
                  <c:v>66.485331692534828</c:v>
                </c:pt>
              </c:numCache>
            </c:numRef>
          </c:val>
          <c:extLst>
            <c:ext xmlns:c16="http://schemas.microsoft.com/office/drawing/2014/chart" uri="{C3380CC4-5D6E-409C-BE32-E72D297353CC}">
              <c16:uniqueId val="{00000002-104B-4188-B17F-E7E6F9F352A0}"/>
            </c:ext>
          </c:extLst>
        </c:ser>
        <c:ser>
          <c:idx val="3"/>
          <c:order val="3"/>
          <c:tx>
            <c:strRef>
              <c:f>'Output dom GVAjobs'!$A$80</c:f>
              <c:strCache>
                <c:ptCount val="1"/>
                <c:pt idx="0">
                  <c:v>New energy feedstocks</c:v>
                </c:pt>
              </c:strCache>
            </c:strRef>
          </c:tx>
          <c:spPr>
            <a:solidFill>
              <a:schemeClr val="accent3">
                <a:lumMod val="7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GVAjobs'!$B$80:$I$80</c:f>
              <c:numCache>
                <c:formatCode>_-* #,##0_-;\-* #,##0_-;_-* "-"??_-;_-@_-</c:formatCode>
                <c:ptCount val="8"/>
                <c:pt idx="0">
                  <c:v>65.505238046748005</c:v>
                </c:pt>
                <c:pt idx="1">
                  <c:v>160.59197638387263</c:v>
                </c:pt>
                <c:pt idx="2">
                  <c:v>270.46705840712576</c:v>
                </c:pt>
                <c:pt idx="3">
                  <c:v>353.36894947825328</c:v>
                </c:pt>
                <c:pt idx="4">
                  <c:v>409.29764959725514</c:v>
                </c:pt>
                <c:pt idx="5">
                  <c:v>438.25315876413134</c:v>
                </c:pt>
                <c:pt idx="6">
                  <c:v>440.23547697888188</c:v>
                </c:pt>
                <c:pt idx="7">
                  <c:v>415.24460424150647</c:v>
                </c:pt>
              </c:numCache>
            </c:numRef>
          </c:val>
          <c:extLst>
            <c:ext xmlns:c16="http://schemas.microsoft.com/office/drawing/2014/chart" uri="{C3380CC4-5D6E-409C-BE32-E72D297353CC}">
              <c16:uniqueId val="{00000003-104B-4188-B17F-E7E6F9F352A0}"/>
            </c:ext>
          </c:extLst>
        </c:ser>
        <c:ser>
          <c:idx val="4"/>
          <c:order val="4"/>
          <c:tx>
            <c:strRef>
              <c:f>'Output dom GVAjobs'!$A$237</c:f>
              <c:strCache>
                <c:ptCount val="1"/>
                <c:pt idx="0">
                  <c:v>O&amp;M services</c:v>
                </c:pt>
              </c:strCache>
            </c:strRef>
          </c:tx>
          <c:spPr>
            <a:solidFill>
              <a:schemeClr val="accent4">
                <a:lumMod val="7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GVAjobs'!$B$237:$I$237</c:f>
              <c:numCache>
                <c:formatCode>_-* #,##0_-;\-* #,##0_-;_-* "-"??_-;_-@_-</c:formatCode>
                <c:ptCount val="8"/>
                <c:pt idx="0">
                  <c:v>14.326305535071238</c:v>
                </c:pt>
                <c:pt idx="1">
                  <c:v>15.513110306505464</c:v>
                </c:pt>
                <c:pt idx="2">
                  <c:v>15.140075359573895</c:v>
                </c:pt>
                <c:pt idx="3">
                  <c:v>313.11658684652997</c:v>
                </c:pt>
                <c:pt idx="4">
                  <c:v>655.37015984602283</c:v>
                </c:pt>
                <c:pt idx="5">
                  <c:v>622.79882926424705</c:v>
                </c:pt>
                <c:pt idx="6">
                  <c:v>591.64082715773145</c:v>
                </c:pt>
                <c:pt idx="7">
                  <c:v>593.68166703068016</c:v>
                </c:pt>
              </c:numCache>
            </c:numRef>
          </c:val>
          <c:extLst>
            <c:ext xmlns:c16="http://schemas.microsoft.com/office/drawing/2014/chart" uri="{C3380CC4-5D6E-409C-BE32-E72D297353CC}">
              <c16:uniqueId val="{00000004-104B-4188-B17F-E7E6F9F352A0}"/>
            </c:ext>
          </c:extLst>
        </c:ser>
        <c:ser>
          <c:idx val="5"/>
          <c:order val="5"/>
          <c:tx>
            <c:strRef>
              <c:f>'Output dom GVAjobs'!$A$238</c:f>
              <c:strCache>
                <c:ptCount val="1"/>
                <c:pt idx="0">
                  <c:v>Installation services</c:v>
                </c:pt>
              </c:strCache>
            </c:strRef>
          </c:tx>
          <c:spPr>
            <a:solidFill>
              <a:schemeClr val="accent2">
                <a:lumMod val="7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GVAjobs'!$B$238:$I$238</c:f>
              <c:numCache>
                <c:formatCode>_-* #,##0_-;\-* #,##0_-;_-* "-"??_-;_-@_-</c:formatCode>
                <c:ptCount val="8"/>
                <c:pt idx="0">
                  <c:v>4.6951864115106172</c:v>
                </c:pt>
                <c:pt idx="1">
                  <c:v>5.0841401146484575</c:v>
                </c:pt>
                <c:pt idx="2">
                  <c:v>9.6508097227575281E-8</c:v>
                </c:pt>
                <c:pt idx="3">
                  <c:v>119.54547695515963</c:v>
                </c:pt>
                <c:pt idx="4">
                  <c:v>133.04445117157135</c:v>
                </c:pt>
                <c:pt idx="5">
                  <c:v>8.0694245923450708E-8</c:v>
                </c:pt>
                <c:pt idx="6">
                  <c:v>1.0570201011045025E-7</c:v>
                </c:pt>
                <c:pt idx="7">
                  <c:v>143.82884722848701</c:v>
                </c:pt>
              </c:numCache>
            </c:numRef>
          </c:val>
          <c:extLst>
            <c:ext xmlns:c16="http://schemas.microsoft.com/office/drawing/2014/chart" uri="{C3380CC4-5D6E-409C-BE32-E72D297353CC}">
              <c16:uniqueId val="{00000005-104B-4188-B17F-E7E6F9F352A0}"/>
            </c:ext>
          </c:extLst>
        </c:ser>
        <c:ser>
          <c:idx val="6"/>
          <c:order val="6"/>
          <c:tx>
            <c:strRef>
              <c:f>'Output dom GVAjobs'!$A$239</c:f>
              <c:strCache>
                <c:ptCount val="1"/>
                <c:pt idx="0">
                  <c:v>EPCm services</c:v>
                </c:pt>
              </c:strCache>
            </c:strRef>
          </c:tx>
          <c:spPr>
            <a:solidFill>
              <a:schemeClr val="bg2">
                <a:lumMod val="2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GVAjobs'!$B$239:$I$239</c:f>
              <c:numCache>
                <c:formatCode>_-* #,##0_-;\-* #,##0_-;_-* "-"??_-;_-@_-</c:formatCode>
                <c:ptCount val="8"/>
                <c:pt idx="0">
                  <c:v>2.7781805741693697</c:v>
                </c:pt>
                <c:pt idx="1">
                  <c:v>3.0083276924306714</c:v>
                </c:pt>
                <c:pt idx="2">
                  <c:v>5.7104638126909892E-8</c:v>
                </c:pt>
                <c:pt idx="3">
                  <c:v>70.736045962396929</c:v>
                </c:pt>
                <c:pt idx="4">
                  <c:v>78.723500485460761</c:v>
                </c:pt>
                <c:pt idx="5">
                  <c:v>4.7747451713988171E-8</c:v>
                </c:pt>
                <c:pt idx="6">
                  <c:v>6.2544752306229749E-8</c:v>
                </c:pt>
                <c:pt idx="7">
                  <c:v>85.104716693622407</c:v>
                </c:pt>
              </c:numCache>
            </c:numRef>
          </c:val>
          <c:extLst>
            <c:ext xmlns:c16="http://schemas.microsoft.com/office/drawing/2014/chart" uri="{C3380CC4-5D6E-409C-BE32-E72D297353CC}">
              <c16:uniqueId val="{00000006-104B-4188-B17F-E7E6F9F352A0}"/>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GVA £m</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676872912255577"/>
          <c:y val="1.4172386982629649E-3"/>
          <c:w val="0.32312708774442289"/>
          <c:h val="0.9985827613017370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4.1853918648396674E-2"/>
          <c:w val="0.47727483497434575"/>
          <c:h val="0.7877823759884488"/>
        </c:manualLayout>
      </c:layout>
      <c:areaChart>
        <c:grouping val="stacked"/>
        <c:varyColors val="0"/>
        <c:ser>
          <c:idx val="0"/>
          <c:order val="0"/>
          <c:tx>
            <c:strRef>
              <c:f>'Output dom GVAjobs'!$A$53</c:f>
              <c:strCache>
                <c:ptCount val="1"/>
                <c:pt idx="0">
                  <c:v>Gasification-based routes' goods</c:v>
                </c:pt>
              </c:strCache>
            </c:strRef>
          </c:tx>
          <c:spPr>
            <a:solidFill>
              <a:schemeClr val="accent5">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GVAjobs'!$B$53:$I$53</c:f>
              <c:numCache>
                <c:formatCode>_-* #,##0_-;\-* #,##0_-;_-* "-"??_-;_-@_-</c:formatCode>
                <c:ptCount val="8"/>
                <c:pt idx="0">
                  <c:v>0</c:v>
                </c:pt>
                <c:pt idx="1">
                  <c:v>3.3530429823545918E-9</c:v>
                </c:pt>
                <c:pt idx="2">
                  <c:v>2.4734688131951745E-8</c:v>
                </c:pt>
                <c:pt idx="3">
                  <c:v>626.49294513574534</c:v>
                </c:pt>
                <c:pt idx="4">
                  <c:v>960.45500935043583</c:v>
                </c:pt>
                <c:pt idx="5">
                  <c:v>4.4790792745554635E-8</c:v>
                </c:pt>
                <c:pt idx="6">
                  <c:v>9.5626613652330816E-8</c:v>
                </c:pt>
                <c:pt idx="7">
                  <c:v>1097.1700972395204</c:v>
                </c:pt>
              </c:numCache>
            </c:numRef>
          </c:val>
          <c:extLst>
            <c:ext xmlns:c16="http://schemas.microsoft.com/office/drawing/2014/chart" uri="{C3380CC4-5D6E-409C-BE32-E72D297353CC}">
              <c16:uniqueId val="{00000000-E6AE-4181-9D89-D21019FF984D}"/>
            </c:ext>
          </c:extLst>
        </c:ser>
        <c:ser>
          <c:idx val="1"/>
          <c:order val="1"/>
          <c:tx>
            <c:strRef>
              <c:f>'Output dom GVAjobs'!$A$54</c:f>
              <c:strCache>
                <c:ptCount val="1"/>
                <c:pt idx="0">
                  <c:v>Hydrolysis and fermentation routes' goods</c:v>
                </c:pt>
              </c:strCache>
            </c:strRef>
          </c:tx>
          <c:spPr>
            <a:solidFill>
              <a:srgbClr val="92D050"/>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GVAjobs'!$B$54:$I$54</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E6AE-4181-9D89-D21019FF984D}"/>
            </c:ext>
          </c:extLst>
        </c:ser>
        <c:ser>
          <c:idx val="2"/>
          <c:order val="2"/>
          <c:tx>
            <c:strRef>
              <c:f>'Output dom GVAjobs'!$A$55</c:f>
              <c:strCache>
                <c:ptCount val="1"/>
                <c:pt idx="0">
                  <c:v>Anaerobic digestion goods</c:v>
                </c:pt>
              </c:strCache>
            </c:strRef>
          </c:tx>
          <c:spPr>
            <a:solidFill>
              <a:schemeClr val="accent5">
                <a:lumMod val="20000"/>
                <a:lumOff val="80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GVAjobs'!$B$55:$I$55</c:f>
              <c:numCache>
                <c:formatCode>_-* #,##0_-;\-* #,##0_-;_-* "-"??_-;_-@_-</c:formatCode>
                <c:ptCount val="8"/>
                <c:pt idx="0">
                  <c:v>66.344618048746099</c:v>
                </c:pt>
                <c:pt idx="1">
                  <c:v>69.034742440540242</c:v>
                </c:pt>
                <c:pt idx="2">
                  <c:v>1.1779207190981718E-6</c:v>
                </c:pt>
                <c:pt idx="3">
                  <c:v>125.65127005752989</c:v>
                </c:pt>
                <c:pt idx="4">
                  <c:v>24.038195079327984</c:v>
                </c:pt>
                <c:pt idx="5">
                  <c:v>8.7538228613155589E-7</c:v>
                </c:pt>
                <c:pt idx="6">
                  <c:v>1.0712283496543207E-6</c:v>
                </c:pt>
                <c:pt idx="7">
                  <c:v>507.02155037073015</c:v>
                </c:pt>
              </c:numCache>
            </c:numRef>
          </c:val>
          <c:extLst>
            <c:ext xmlns:c16="http://schemas.microsoft.com/office/drawing/2014/chart" uri="{C3380CC4-5D6E-409C-BE32-E72D297353CC}">
              <c16:uniqueId val="{00000002-E6AE-4181-9D89-D21019FF984D}"/>
            </c:ext>
          </c:extLst>
        </c:ser>
        <c:ser>
          <c:idx val="3"/>
          <c:order val="3"/>
          <c:tx>
            <c:strRef>
              <c:f>'Output dom GVAjobs'!$A$88</c:f>
              <c:strCache>
                <c:ptCount val="1"/>
                <c:pt idx="0">
                  <c:v>New energy feedstocks</c:v>
                </c:pt>
              </c:strCache>
            </c:strRef>
          </c:tx>
          <c:spPr>
            <a:solidFill>
              <a:schemeClr val="accent3">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GVAjobs'!$B$88:$I$88</c:f>
              <c:numCache>
                <c:formatCode>_-* #,##0_-;\-* #,##0_-;_-* "-"??_-;_-@_-</c:formatCode>
                <c:ptCount val="8"/>
                <c:pt idx="0">
                  <c:v>1045.5896022785328</c:v>
                </c:pt>
                <c:pt idx="1">
                  <c:v>2463.2381885983859</c:v>
                </c:pt>
                <c:pt idx="2">
                  <c:v>3986.5230836178171</c:v>
                </c:pt>
                <c:pt idx="3">
                  <c:v>5005.0178461377709</c:v>
                </c:pt>
                <c:pt idx="4">
                  <c:v>5570.7521314348141</c:v>
                </c:pt>
                <c:pt idx="5">
                  <c:v>5731.8785381923635</c:v>
                </c:pt>
                <c:pt idx="6">
                  <c:v>5532.9188575466851</c:v>
                </c:pt>
                <c:pt idx="7">
                  <c:v>5014.9961117022276</c:v>
                </c:pt>
              </c:numCache>
            </c:numRef>
          </c:val>
          <c:extLst>
            <c:ext xmlns:c16="http://schemas.microsoft.com/office/drawing/2014/chart" uri="{C3380CC4-5D6E-409C-BE32-E72D297353CC}">
              <c16:uniqueId val="{00000003-E6AE-4181-9D89-D21019FF984D}"/>
            </c:ext>
          </c:extLst>
        </c:ser>
        <c:ser>
          <c:idx val="4"/>
          <c:order val="4"/>
          <c:tx>
            <c:strRef>
              <c:f>'Output dom GVAjobs'!$A$303</c:f>
              <c:strCache>
                <c:ptCount val="1"/>
                <c:pt idx="0">
                  <c:v>O&amp;M services</c:v>
                </c:pt>
              </c:strCache>
            </c:strRef>
          </c:tx>
          <c:spPr>
            <a:solidFill>
              <a:schemeClr val="accent4">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GVAjobs'!$B$303:$I$303</c:f>
              <c:numCache>
                <c:formatCode>_-* #,##0_-;\-* #,##0_-;_-* "-"??_-;_-@_-</c:formatCode>
                <c:ptCount val="8"/>
                <c:pt idx="0">
                  <c:v>148.32999218447188</c:v>
                </c:pt>
                <c:pt idx="1">
                  <c:v>160.61778976357448</c:v>
                </c:pt>
                <c:pt idx="2">
                  <c:v>156.75550505748333</c:v>
                </c:pt>
                <c:pt idx="3">
                  <c:v>3241.9091416189976</c:v>
                </c:pt>
                <c:pt idx="4">
                  <c:v>6785.4933325218426</c:v>
                </c:pt>
                <c:pt idx="5">
                  <c:v>6448.2601778326953</c:v>
                </c:pt>
                <c:pt idx="6">
                  <c:v>6125.660174808243</c:v>
                </c:pt>
                <c:pt idx="7">
                  <c:v>6146.7903790792025</c:v>
                </c:pt>
              </c:numCache>
            </c:numRef>
          </c:val>
          <c:extLst>
            <c:ext xmlns:c16="http://schemas.microsoft.com/office/drawing/2014/chart" uri="{C3380CC4-5D6E-409C-BE32-E72D297353CC}">
              <c16:uniqueId val="{00000004-E6AE-4181-9D89-D21019FF984D}"/>
            </c:ext>
          </c:extLst>
        </c:ser>
        <c:ser>
          <c:idx val="5"/>
          <c:order val="5"/>
          <c:tx>
            <c:strRef>
              <c:f>'Output dom GVAjobs'!$A$304</c:f>
              <c:strCache>
                <c:ptCount val="1"/>
                <c:pt idx="0">
                  <c:v>Installation services</c:v>
                </c:pt>
              </c:strCache>
            </c:strRef>
          </c:tx>
          <c:spPr>
            <a:solidFill>
              <a:schemeClr val="accent2">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GVAjobs'!$B$304:$I$304</c:f>
              <c:numCache>
                <c:formatCode>_-* #,##0_-;\-* #,##0_-;_-* "-"??_-;_-@_-</c:formatCode>
                <c:ptCount val="8"/>
                <c:pt idx="0">
                  <c:v>39.480574472403802</c:v>
                </c:pt>
                <c:pt idx="1">
                  <c:v>42.751182771448974</c:v>
                </c:pt>
                <c:pt idx="2">
                  <c:v>8.1151093606044718E-7</c:v>
                </c:pt>
                <c:pt idx="3">
                  <c:v>1005.2261384545752</c:v>
                </c:pt>
                <c:pt idx="4">
                  <c:v>1118.7354243788868</c:v>
                </c:pt>
                <c:pt idx="5">
                  <c:v>6.7853646404004081E-7</c:v>
                </c:pt>
                <c:pt idx="6">
                  <c:v>8.888201055910246E-7</c:v>
                </c:pt>
                <c:pt idx="7">
                  <c:v>1209.4185441419572</c:v>
                </c:pt>
              </c:numCache>
            </c:numRef>
          </c:val>
          <c:extLst>
            <c:ext xmlns:c16="http://schemas.microsoft.com/office/drawing/2014/chart" uri="{C3380CC4-5D6E-409C-BE32-E72D297353CC}">
              <c16:uniqueId val="{00000005-E6AE-4181-9D89-D21019FF984D}"/>
            </c:ext>
          </c:extLst>
        </c:ser>
        <c:ser>
          <c:idx val="6"/>
          <c:order val="6"/>
          <c:tx>
            <c:strRef>
              <c:f>'Output dom GVAjobs'!$A$305</c:f>
              <c:strCache>
                <c:ptCount val="1"/>
                <c:pt idx="0">
                  <c:v>EPCm services</c:v>
                </c:pt>
              </c:strCache>
            </c:strRef>
          </c:tx>
          <c:spPr>
            <a:solidFill>
              <a:schemeClr val="bg2">
                <a:lumMod val="2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GVAjobs'!$B$305:$I$305</c:f>
              <c:numCache>
                <c:formatCode>_-* #,##0_-;\-* #,##0_-;_-* "-"??_-;_-@_-</c:formatCode>
                <c:ptCount val="8"/>
                <c:pt idx="0">
                  <c:v>23.765216358441585</c:v>
                </c:pt>
                <c:pt idx="1">
                  <c:v>24.728842194736817</c:v>
                </c:pt>
                <c:pt idx="2">
                  <c:v>4.5107355322537667E-7</c:v>
                </c:pt>
                <c:pt idx="3">
                  <c:v>536.92558661914347</c:v>
                </c:pt>
                <c:pt idx="4">
                  <c:v>574.21569253604571</c:v>
                </c:pt>
                <c:pt idx="5">
                  <c:v>3.3467108959251336E-7</c:v>
                </c:pt>
                <c:pt idx="6">
                  <c:v>4.2126581261111168E-7</c:v>
                </c:pt>
                <c:pt idx="7">
                  <c:v>550.82838078811585</c:v>
                </c:pt>
              </c:numCache>
            </c:numRef>
          </c:val>
          <c:extLst>
            <c:ext xmlns:c16="http://schemas.microsoft.com/office/drawing/2014/chart" uri="{C3380CC4-5D6E-409C-BE32-E72D297353CC}">
              <c16:uniqueId val="{00000006-E6AE-4181-9D89-D21019FF984D}"/>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Jobs supported</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67273849116292761"/>
          <c:y val="8.3715932724030759E-3"/>
          <c:w val="0.32726150883707239"/>
          <c:h val="0.9890579320846255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'Output dom GVAjobs'!$A$237</c:f>
              <c:strCache>
                <c:ptCount val="1"/>
                <c:pt idx="0">
                  <c:v>O&amp;M services</c:v>
                </c:pt>
              </c:strCache>
            </c:strRef>
          </c:tx>
          <c:spPr>
            <a:solidFill>
              <a:schemeClr val="accent4">
                <a:lumMod val="75000"/>
                <a:alpha val="99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GVAjobs'!$B$237:$I$237</c:f>
              <c:numCache>
                <c:formatCode>_-* #,##0_-;\-* #,##0_-;_-* "-"??_-;_-@_-</c:formatCode>
                <c:ptCount val="8"/>
                <c:pt idx="0">
                  <c:v>14.326305535071238</c:v>
                </c:pt>
                <c:pt idx="1">
                  <c:v>15.513110306505464</c:v>
                </c:pt>
                <c:pt idx="2">
                  <c:v>15.140075359573895</c:v>
                </c:pt>
                <c:pt idx="3">
                  <c:v>313.11658684652997</c:v>
                </c:pt>
                <c:pt idx="4">
                  <c:v>655.37015984602283</c:v>
                </c:pt>
                <c:pt idx="5">
                  <c:v>622.79882926424705</c:v>
                </c:pt>
                <c:pt idx="6">
                  <c:v>591.64082715773145</c:v>
                </c:pt>
                <c:pt idx="7">
                  <c:v>593.68166703068016</c:v>
                </c:pt>
              </c:numCache>
            </c:numRef>
          </c:val>
          <c:extLst>
            <c:ext xmlns:c16="http://schemas.microsoft.com/office/drawing/2014/chart" uri="{C3380CC4-5D6E-409C-BE32-E72D297353CC}">
              <c16:uniqueId val="{00000007-D034-41A3-82F9-4821287B5E52}"/>
            </c:ext>
          </c:extLst>
        </c:ser>
        <c:ser>
          <c:idx val="1"/>
          <c:order val="1"/>
          <c:tx>
            <c:strRef>
              <c:f>'Output dom GVAjobs'!$A$238</c:f>
              <c:strCache>
                <c:ptCount val="1"/>
                <c:pt idx="0">
                  <c:v>Installation services</c:v>
                </c:pt>
              </c:strCache>
            </c:strRef>
          </c:tx>
          <c:spPr>
            <a:solidFill>
              <a:schemeClr val="accent2">
                <a:lumMod val="7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GVAjobs'!$B$238:$I$238</c:f>
              <c:numCache>
                <c:formatCode>_-* #,##0_-;\-* #,##0_-;_-* "-"??_-;_-@_-</c:formatCode>
                <c:ptCount val="8"/>
                <c:pt idx="0">
                  <c:v>4.6951864115106172</c:v>
                </c:pt>
                <c:pt idx="1">
                  <c:v>5.0841401146484575</c:v>
                </c:pt>
                <c:pt idx="2">
                  <c:v>9.6508097227575281E-8</c:v>
                </c:pt>
                <c:pt idx="3">
                  <c:v>119.54547695515963</c:v>
                </c:pt>
                <c:pt idx="4">
                  <c:v>133.04445117157135</c:v>
                </c:pt>
                <c:pt idx="5">
                  <c:v>8.0694245923450708E-8</c:v>
                </c:pt>
                <c:pt idx="6">
                  <c:v>1.0570201011045025E-7</c:v>
                </c:pt>
                <c:pt idx="7">
                  <c:v>143.82884722848701</c:v>
                </c:pt>
              </c:numCache>
            </c:numRef>
          </c:val>
          <c:extLst>
            <c:ext xmlns:c16="http://schemas.microsoft.com/office/drawing/2014/chart" uri="{C3380CC4-5D6E-409C-BE32-E72D297353CC}">
              <c16:uniqueId val="{00000008-D034-41A3-82F9-4821287B5E52}"/>
            </c:ext>
          </c:extLst>
        </c:ser>
        <c:ser>
          <c:idx val="2"/>
          <c:order val="2"/>
          <c:tx>
            <c:strRef>
              <c:f>'Output dom GVAjobs'!$A$239</c:f>
              <c:strCache>
                <c:ptCount val="1"/>
                <c:pt idx="0">
                  <c:v>EPCm services</c:v>
                </c:pt>
              </c:strCache>
            </c:strRef>
          </c:tx>
          <c:spPr>
            <a:solidFill>
              <a:schemeClr val="accent3">
                <a:lumMod val="75000"/>
              </a:schemeClr>
            </a:solidFill>
            <a:ln w="25400">
              <a:noFill/>
            </a:ln>
            <a:effectLst/>
          </c:spPr>
          <c:cat>
            <c:numRef>
              <c:f>'Output dom GVAjobs'!$B$236:$I$236</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GVAjobs'!$B$239:$I$239</c:f>
              <c:numCache>
                <c:formatCode>_-* #,##0_-;\-* #,##0_-;_-* "-"??_-;_-@_-</c:formatCode>
                <c:ptCount val="8"/>
                <c:pt idx="0">
                  <c:v>2.7781805741693697</c:v>
                </c:pt>
                <c:pt idx="1">
                  <c:v>3.0083276924306714</c:v>
                </c:pt>
                <c:pt idx="2">
                  <c:v>5.7104638126909892E-8</c:v>
                </c:pt>
                <c:pt idx="3">
                  <c:v>70.736045962396929</c:v>
                </c:pt>
                <c:pt idx="4">
                  <c:v>78.723500485460761</c:v>
                </c:pt>
                <c:pt idx="5">
                  <c:v>4.7747451713988171E-8</c:v>
                </c:pt>
                <c:pt idx="6">
                  <c:v>6.2544752306229749E-8</c:v>
                </c:pt>
                <c:pt idx="7">
                  <c:v>85.104716693622407</c:v>
                </c:pt>
              </c:numCache>
            </c:numRef>
          </c:val>
          <c:extLst>
            <c:ext xmlns:c16="http://schemas.microsoft.com/office/drawing/2014/chart" uri="{C3380CC4-5D6E-409C-BE32-E72D297353CC}">
              <c16:uniqueId val="{00000009-D034-41A3-82F9-4821287B5E52}"/>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GVA (£m)</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7284021206338529"/>
          <c:y val="0.1395485272258056"/>
          <c:w val="0.25309021068386317"/>
          <c:h val="0.5811045888855563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'Output dom GVAjobs'!$A$303</c:f>
              <c:strCache>
                <c:ptCount val="1"/>
                <c:pt idx="0">
                  <c:v>O&amp;M services</c:v>
                </c:pt>
              </c:strCache>
            </c:strRef>
          </c:tx>
          <c:spPr>
            <a:solidFill>
              <a:schemeClr val="accent4">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GVAjobs'!$B$303:$I$303</c:f>
              <c:numCache>
                <c:formatCode>_-* #,##0_-;\-* #,##0_-;_-* "-"??_-;_-@_-</c:formatCode>
                <c:ptCount val="8"/>
                <c:pt idx="0">
                  <c:v>148.32999218447188</c:v>
                </c:pt>
                <c:pt idx="1">
                  <c:v>160.61778976357448</c:v>
                </c:pt>
                <c:pt idx="2">
                  <c:v>156.75550505748333</c:v>
                </c:pt>
                <c:pt idx="3">
                  <c:v>3241.9091416189976</c:v>
                </c:pt>
                <c:pt idx="4">
                  <c:v>6785.4933325218426</c:v>
                </c:pt>
                <c:pt idx="5">
                  <c:v>6448.2601778326953</c:v>
                </c:pt>
                <c:pt idx="6">
                  <c:v>6125.660174808243</c:v>
                </c:pt>
                <c:pt idx="7">
                  <c:v>6146.7903790792025</c:v>
                </c:pt>
              </c:numCache>
            </c:numRef>
          </c:val>
          <c:extLst>
            <c:ext xmlns:c16="http://schemas.microsoft.com/office/drawing/2014/chart" uri="{C3380CC4-5D6E-409C-BE32-E72D297353CC}">
              <c16:uniqueId val="{00000003-F80F-4724-A076-DDF6B01176FD}"/>
            </c:ext>
          </c:extLst>
        </c:ser>
        <c:ser>
          <c:idx val="1"/>
          <c:order val="1"/>
          <c:tx>
            <c:strRef>
              <c:f>'Output dom GVAjobs'!$A$304</c:f>
              <c:strCache>
                <c:ptCount val="1"/>
                <c:pt idx="0">
                  <c:v>Installation services</c:v>
                </c:pt>
              </c:strCache>
            </c:strRef>
          </c:tx>
          <c:spPr>
            <a:solidFill>
              <a:schemeClr val="accent2">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GVAjobs'!$B$304:$I$304</c:f>
              <c:numCache>
                <c:formatCode>_-* #,##0_-;\-* #,##0_-;_-* "-"??_-;_-@_-</c:formatCode>
                <c:ptCount val="8"/>
                <c:pt idx="0">
                  <c:v>39.480574472403802</c:v>
                </c:pt>
                <c:pt idx="1">
                  <c:v>42.751182771448974</c:v>
                </c:pt>
                <c:pt idx="2">
                  <c:v>8.1151093606044718E-7</c:v>
                </c:pt>
                <c:pt idx="3">
                  <c:v>1005.2261384545752</c:v>
                </c:pt>
                <c:pt idx="4">
                  <c:v>1118.7354243788868</c:v>
                </c:pt>
                <c:pt idx="5">
                  <c:v>6.7853646404004081E-7</c:v>
                </c:pt>
                <c:pt idx="6">
                  <c:v>8.888201055910246E-7</c:v>
                </c:pt>
                <c:pt idx="7">
                  <c:v>1209.4185441419572</c:v>
                </c:pt>
              </c:numCache>
            </c:numRef>
          </c:val>
          <c:extLst>
            <c:ext xmlns:c16="http://schemas.microsoft.com/office/drawing/2014/chart" uri="{C3380CC4-5D6E-409C-BE32-E72D297353CC}">
              <c16:uniqueId val="{00000004-F80F-4724-A076-DDF6B01176FD}"/>
            </c:ext>
          </c:extLst>
        </c:ser>
        <c:ser>
          <c:idx val="2"/>
          <c:order val="2"/>
          <c:tx>
            <c:strRef>
              <c:f>'Output dom GVAjobs'!$A$305</c:f>
              <c:strCache>
                <c:ptCount val="1"/>
                <c:pt idx="0">
                  <c:v>EPCm services</c:v>
                </c:pt>
              </c:strCache>
            </c:strRef>
          </c:tx>
          <c:spPr>
            <a:solidFill>
              <a:schemeClr val="accent3">
                <a:lumMod val="75000"/>
              </a:schemeClr>
            </a:solidFill>
            <a:ln w="25400">
              <a:noFill/>
            </a:ln>
            <a:effectLst/>
          </c:spPr>
          <c:cat>
            <c:numRef>
              <c:f>'Output dom GVAjobs'!$B$302:$I$302</c:f>
              <c:numCache>
                <c:formatCode>General</c:formatCode>
                <c:ptCount val="8"/>
                <c:pt idx="0">
                  <c:v>2015</c:v>
                </c:pt>
                <c:pt idx="1">
                  <c:v>2020</c:v>
                </c:pt>
                <c:pt idx="2">
                  <c:v>2025</c:v>
                </c:pt>
                <c:pt idx="3">
                  <c:v>2030</c:v>
                </c:pt>
                <c:pt idx="4">
                  <c:v>2035</c:v>
                </c:pt>
                <c:pt idx="5">
                  <c:v>2040</c:v>
                </c:pt>
                <c:pt idx="6">
                  <c:v>2045</c:v>
                </c:pt>
                <c:pt idx="7">
                  <c:v>2050</c:v>
                </c:pt>
              </c:numCache>
            </c:numRef>
          </c:cat>
          <c:val>
            <c:numRef>
              <c:f>'Output dom GVAjobs'!$B$305:$I$305</c:f>
              <c:numCache>
                <c:formatCode>_-* #,##0_-;\-* #,##0_-;_-* "-"??_-;_-@_-</c:formatCode>
                <c:ptCount val="8"/>
                <c:pt idx="0">
                  <c:v>23.765216358441585</c:v>
                </c:pt>
                <c:pt idx="1">
                  <c:v>24.728842194736817</c:v>
                </c:pt>
                <c:pt idx="2">
                  <c:v>4.5107355322537667E-7</c:v>
                </c:pt>
                <c:pt idx="3">
                  <c:v>536.92558661914347</c:v>
                </c:pt>
                <c:pt idx="4">
                  <c:v>574.21569253604571</c:v>
                </c:pt>
                <c:pt idx="5">
                  <c:v>3.3467108959251336E-7</c:v>
                </c:pt>
                <c:pt idx="6">
                  <c:v>4.2126581261111168E-7</c:v>
                </c:pt>
                <c:pt idx="7">
                  <c:v>550.82838078811585</c:v>
                </c:pt>
              </c:numCache>
            </c:numRef>
          </c:val>
          <c:extLst>
            <c:ext xmlns:c16="http://schemas.microsoft.com/office/drawing/2014/chart" uri="{C3380CC4-5D6E-409C-BE32-E72D297353CC}">
              <c16:uniqueId val="{00000005-F80F-4724-A076-DDF6B01176FD}"/>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Jobs</a:t>
                </a:r>
                <a:r>
                  <a:rPr lang="en-US" baseline="0"/>
                  <a:t> supported</a:t>
                </a:r>
                <a:endParaRPr lang="en-US"/>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7284021206338529"/>
          <c:y val="0.1395485272258056"/>
          <c:w val="0.25404726553196288"/>
          <c:h val="0.631458536011717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'Output tab dom &amp; export'!$A$14</c:f>
              <c:strCache>
                <c:ptCount val="1"/>
                <c:pt idx="0">
                  <c:v>Export equipment</c:v>
                </c:pt>
              </c:strCache>
            </c:strRef>
          </c:tx>
          <c:spPr>
            <a:solidFill>
              <a:schemeClr val="accent4">
                <a:lumMod val="75000"/>
              </a:schemeClr>
            </a:solidFill>
            <a:ln w="25400">
              <a:noFill/>
            </a:ln>
            <a:effectLst/>
          </c:spPr>
          <c:cat>
            <c:numRef>
              <c:f>'Output tab dom &amp; export'!$B$28:$I$28</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export'!$B$14:$I$14</c:f>
              <c:numCache>
                <c:formatCode>_-* #,##0_-;\-* #,##0_-;_-* "-"??_-;_-@_-</c:formatCode>
                <c:ptCount val="8"/>
                <c:pt idx="0">
                  <c:v>579.10233271624929</c:v>
                </c:pt>
                <c:pt idx="1">
                  <c:v>1129.9473898181436</c:v>
                </c:pt>
                <c:pt idx="2">
                  <c:v>1728.1954827711634</c:v>
                </c:pt>
                <c:pt idx="3">
                  <c:v>2724.8384760011199</c:v>
                </c:pt>
                <c:pt idx="4">
                  <c:v>3294.7919305609116</c:v>
                </c:pt>
                <c:pt idx="5">
                  <c:v>4342.6498563509394</c:v>
                </c:pt>
                <c:pt idx="6">
                  <c:v>5252.0730378459866</c:v>
                </c:pt>
                <c:pt idx="7">
                  <c:v>5732.6351104692239</c:v>
                </c:pt>
              </c:numCache>
            </c:numRef>
          </c:val>
          <c:extLst>
            <c:ext xmlns:c16="http://schemas.microsoft.com/office/drawing/2014/chart" uri="{C3380CC4-5D6E-409C-BE32-E72D297353CC}">
              <c16:uniqueId val="{00000006-CBC7-471D-9EFF-AE08900A6CFD}"/>
            </c:ext>
          </c:extLst>
        </c:ser>
        <c:ser>
          <c:idx val="1"/>
          <c:order val="1"/>
          <c:tx>
            <c:strRef>
              <c:f>'Output tab dom &amp; export'!$A$15</c:f>
              <c:strCache>
                <c:ptCount val="1"/>
                <c:pt idx="0">
                  <c:v>Export services</c:v>
                </c:pt>
              </c:strCache>
            </c:strRef>
          </c:tx>
          <c:spPr>
            <a:solidFill>
              <a:schemeClr val="tx2">
                <a:lumMod val="75000"/>
              </a:schemeClr>
            </a:solidFill>
            <a:ln w="25400">
              <a:noFill/>
            </a:ln>
            <a:effectLst/>
          </c:spPr>
          <c:cat>
            <c:numRef>
              <c:f>'Output tab dom &amp; export'!$B$28:$I$28</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export'!$B$15:$I$15</c:f>
              <c:numCache>
                <c:formatCode>_-* #,##0_-;\-* #,##0_-;_-* "-"??_-;_-@_-</c:formatCode>
                <c:ptCount val="8"/>
                <c:pt idx="0">
                  <c:v>1041.3224596837681</c:v>
                </c:pt>
                <c:pt idx="1">
                  <c:v>1719.745670571484</c:v>
                </c:pt>
                <c:pt idx="2">
                  <c:v>2321.1197658179553</c:v>
                </c:pt>
                <c:pt idx="3">
                  <c:v>3704.5950696576206</c:v>
                </c:pt>
                <c:pt idx="4">
                  <c:v>4191.7774507329596</c:v>
                </c:pt>
                <c:pt idx="5">
                  <c:v>4982.0176003165452</c:v>
                </c:pt>
                <c:pt idx="6">
                  <c:v>5534.4759883605184</c:v>
                </c:pt>
                <c:pt idx="7">
                  <c:v>5593.9975110882542</c:v>
                </c:pt>
              </c:numCache>
            </c:numRef>
          </c:val>
          <c:extLst>
            <c:ext xmlns:c16="http://schemas.microsoft.com/office/drawing/2014/chart" uri="{C3380CC4-5D6E-409C-BE32-E72D297353CC}">
              <c16:uniqueId val="{00000007-CBC7-471D-9EFF-AE08900A6CFD}"/>
            </c:ext>
          </c:extLst>
        </c:ser>
        <c:ser>
          <c:idx val="2"/>
          <c:order val="2"/>
          <c:tx>
            <c:strRef>
              <c:f>'Output tab dom &amp; export'!$A$29</c:f>
              <c:strCache>
                <c:ptCount val="1"/>
                <c:pt idx="0">
                  <c:v>Domestic equipment</c:v>
                </c:pt>
              </c:strCache>
            </c:strRef>
          </c:tx>
          <c:spPr>
            <a:solidFill>
              <a:schemeClr val="accent5">
                <a:lumMod val="50000"/>
              </a:schemeClr>
            </a:solidFill>
            <a:ln w="25400">
              <a:noFill/>
            </a:ln>
            <a:effectLst/>
          </c:spPr>
          <c:cat>
            <c:numRef>
              <c:f>'Output tab dom &amp; export'!$B$28:$I$28</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export'!$B$29:$I$29</c:f>
              <c:numCache>
                <c:formatCode>_-* #,##0_-;\-* #,##0_-;_-* "-"??_-;_-@_-</c:formatCode>
                <c:ptCount val="8"/>
                <c:pt idx="0">
                  <c:v>66.344618048746099</c:v>
                </c:pt>
                <c:pt idx="1">
                  <c:v>69.034742443893279</c:v>
                </c:pt>
                <c:pt idx="2">
                  <c:v>1.2026554072301237E-6</c:v>
                </c:pt>
                <c:pt idx="3">
                  <c:v>752.14421519327527</c:v>
                </c:pt>
                <c:pt idx="4">
                  <c:v>984.49320442976386</c:v>
                </c:pt>
                <c:pt idx="5">
                  <c:v>9.2017307887711051E-7</c:v>
                </c:pt>
                <c:pt idx="6">
                  <c:v>1.1668549633066515E-6</c:v>
                </c:pt>
                <c:pt idx="7">
                  <c:v>1604.1916476102506</c:v>
                </c:pt>
              </c:numCache>
            </c:numRef>
          </c:val>
          <c:extLst>
            <c:ext xmlns:c16="http://schemas.microsoft.com/office/drawing/2014/chart" uri="{C3380CC4-5D6E-409C-BE32-E72D297353CC}">
              <c16:uniqueId val="{00000008-CBC7-471D-9EFF-AE08900A6CFD}"/>
            </c:ext>
          </c:extLst>
        </c:ser>
        <c:ser>
          <c:idx val="3"/>
          <c:order val="3"/>
          <c:tx>
            <c:strRef>
              <c:f>'Output tab dom &amp; export'!$A$30</c:f>
              <c:strCache>
                <c:ptCount val="1"/>
                <c:pt idx="0">
                  <c:v>Domestic services</c:v>
                </c:pt>
              </c:strCache>
            </c:strRef>
          </c:tx>
          <c:spPr>
            <a:solidFill>
              <a:schemeClr val="accent5">
                <a:lumMod val="75000"/>
              </a:schemeClr>
            </a:solidFill>
            <a:ln w="25400">
              <a:noFill/>
            </a:ln>
            <a:effectLst/>
          </c:spPr>
          <c:cat>
            <c:numRef>
              <c:f>'Output tab dom &amp; export'!$B$28:$I$28</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export'!$B$30:$I$30</c:f>
              <c:numCache>
                <c:formatCode>_-* #,##0_-;\-* #,##0_-;_-* "-"??_-;_-@_-</c:formatCode>
                <c:ptCount val="8"/>
                <c:pt idx="0">
                  <c:v>211.57578301531726</c:v>
                </c:pt>
                <c:pt idx="1">
                  <c:v>228.09781472976027</c:v>
                </c:pt>
                <c:pt idx="2">
                  <c:v>156.75550632006781</c:v>
                </c:pt>
                <c:pt idx="3">
                  <c:v>4784.0608666927155</c:v>
                </c:pt>
                <c:pt idx="4">
                  <c:v>8478.4444494367763</c:v>
                </c:pt>
                <c:pt idx="5">
                  <c:v>6448.2601788459033</c:v>
                </c:pt>
                <c:pt idx="6">
                  <c:v>6125.6601761183283</c:v>
                </c:pt>
                <c:pt idx="7">
                  <c:v>7907.0373040092754</c:v>
                </c:pt>
              </c:numCache>
            </c:numRef>
          </c:val>
          <c:extLst>
            <c:ext xmlns:c16="http://schemas.microsoft.com/office/drawing/2014/chart" uri="{C3380CC4-5D6E-409C-BE32-E72D297353CC}">
              <c16:uniqueId val="{00000009-CBC7-471D-9EFF-AE08900A6CFD}"/>
            </c:ext>
          </c:extLst>
        </c:ser>
        <c:ser>
          <c:idx val="4"/>
          <c:order val="4"/>
          <c:tx>
            <c:strRef>
              <c:f>'Output tab dom &amp; export'!$A$31</c:f>
              <c:strCache>
                <c:ptCount val="1"/>
                <c:pt idx="0">
                  <c:v>Domestic feedstocks</c:v>
                </c:pt>
              </c:strCache>
            </c:strRef>
          </c:tx>
          <c:spPr>
            <a:solidFill>
              <a:schemeClr val="accent5">
                <a:lumMod val="60000"/>
                <a:lumOff val="40000"/>
              </a:schemeClr>
            </a:solidFill>
            <a:ln w="25400">
              <a:noFill/>
            </a:ln>
            <a:effectLst/>
          </c:spPr>
          <c:cat>
            <c:numRef>
              <c:f>'Output tab dom &amp; export'!$B$28:$I$28</c:f>
              <c:numCache>
                <c:formatCode>General</c:formatCode>
                <c:ptCount val="8"/>
                <c:pt idx="0">
                  <c:v>2015</c:v>
                </c:pt>
                <c:pt idx="1">
                  <c:v>2020</c:v>
                </c:pt>
                <c:pt idx="2">
                  <c:v>2025</c:v>
                </c:pt>
                <c:pt idx="3">
                  <c:v>2030</c:v>
                </c:pt>
                <c:pt idx="4">
                  <c:v>2035</c:v>
                </c:pt>
                <c:pt idx="5">
                  <c:v>2040</c:v>
                </c:pt>
                <c:pt idx="6">
                  <c:v>2045</c:v>
                </c:pt>
                <c:pt idx="7">
                  <c:v>2050</c:v>
                </c:pt>
              </c:numCache>
            </c:numRef>
          </c:cat>
          <c:val>
            <c:numRef>
              <c:f>'Output tab dom &amp; export'!$B$31:$I$31</c:f>
              <c:numCache>
                <c:formatCode>_-* #,##0_-;\-* #,##0_-;_-* "-"??_-;_-@_-</c:formatCode>
                <c:ptCount val="8"/>
                <c:pt idx="0">
                  <c:v>1045.5896022785328</c:v>
                </c:pt>
                <c:pt idx="1">
                  <c:v>2463.2381885983859</c:v>
                </c:pt>
                <c:pt idx="2">
                  <c:v>3986.5230836178171</c:v>
                </c:pt>
                <c:pt idx="3">
                  <c:v>5005.0178461377709</c:v>
                </c:pt>
                <c:pt idx="4">
                  <c:v>5570.7521314348141</c:v>
                </c:pt>
                <c:pt idx="5">
                  <c:v>5731.8785381923635</c:v>
                </c:pt>
                <c:pt idx="6">
                  <c:v>5532.9188575466851</c:v>
                </c:pt>
                <c:pt idx="7">
                  <c:v>5014.9961117022276</c:v>
                </c:pt>
              </c:numCache>
            </c:numRef>
          </c:val>
          <c:extLst>
            <c:ext xmlns:c16="http://schemas.microsoft.com/office/drawing/2014/chart" uri="{C3380CC4-5D6E-409C-BE32-E72D297353CC}">
              <c16:uniqueId val="{0000000A-CBC7-471D-9EFF-AE08900A6CFD}"/>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Jobs supported</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70984601383031454"/>
          <c:y val="0.10149206998351375"/>
          <c:w val="0.288513038037428"/>
          <c:h val="0.7765537336894703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Global share of bioenergy conversion technology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59273840769904"/>
          <c:y val="0.17784740449110528"/>
          <c:w val="0.86262948381452331"/>
          <c:h val="0.52488918051910183"/>
        </c:manualLayout>
      </c:layout>
      <c:barChart>
        <c:barDir val="col"/>
        <c:grouping val="stacked"/>
        <c:varyColors val="0"/>
        <c:ser>
          <c:idx val="0"/>
          <c:order val="0"/>
          <c:tx>
            <c:strRef>
              <c:f>'Bioenergy deployment'!$A$71</c:f>
              <c:strCache>
                <c:ptCount val="1"/>
                <c:pt idx="0">
                  <c:v>BioSNG</c:v>
                </c:pt>
              </c:strCache>
            </c:strRef>
          </c:tx>
          <c:spPr>
            <a:solidFill>
              <a:schemeClr val="accent1"/>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deployment'!$B$71,'Bioenergy deployment'!$I$71)</c:f>
              <c:numCache>
                <c:formatCode>0%</c:formatCode>
                <c:ptCount val="2"/>
                <c:pt idx="0">
                  <c:v>0</c:v>
                </c:pt>
                <c:pt idx="1">
                  <c:v>0.2640305329870784</c:v>
                </c:pt>
              </c:numCache>
            </c:numRef>
          </c:val>
          <c:extLst>
            <c:ext xmlns:c16="http://schemas.microsoft.com/office/drawing/2014/chart" uri="{C3380CC4-5D6E-409C-BE32-E72D297353CC}">
              <c16:uniqueId val="{00000000-69CC-4DE6-AB4E-BA8AC17061FF}"/>
            </c:ext>
          </c:extLst>
        </c:ser>
        <c:ser>
          <c:idx val="1"/>
          <c:order val="1"/>
          <c:tx>
            <c:strRef>
              <c:f>'Bioenergy deployment'!$A$72</c:f>
              <c:strCache>
                <c:ptCount val="1"/>
                <c:pt idx="0">
                  <c:v>AD</c:v>
                </c:pt>
              </c:strCache>
            </c:strRef>
          </c:tx>
          <c:spPr>
            <a:solidFill>
              <a:schemeClr val="accent2"/>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deployment'!$B$72,'Bioenergy deployment'!$I$72)</c:f>
              <c:numCache>
                <c:formatCode>0%</c:formatCode>
                <c:ptCount val="2"/>
                <c:pt idx="0">
                  <c:v>0.89826708564858371</c:v>
                </c:pt>
                <c:pt idx="1">
                  <c:v>0.25997079572553949</c:v>
                </c:pt>
              </c:numCache>
            </c:numRef>
          </c:val>
          <c:extLst>
            <c:ext xmlns:c16="http://schemas.microsoft.com/office/drawing/2014/chart" uri="{C3380CC4-5D6E-409C-BE32-E72D297353CC}">
              <c16:uniqueId val="{00000001-69CC-4DE6-AB4E-BA8AC17061FF}"/>
            </c:ext>
          </c:extLst>
        </c:ser>
        <c:ser>
          <c:idx val="2"/>
          <c:order val="2"/>
          <c:tx>
            <c:strRef>
              <c:f>'Bioenergy deployment'!$A$73</c:f>
              <c:strCache>
                <c:ptCount val="1"/>
                <c:pt idx="0">
                  <c:v>Fast pyro</c:v>
                </c:pt>
              </c:strCache>
            </c:strRef>
          </c:tx>
          <c:spPr>
            <a:solidFill>
              <a:schemeClr val="accent3"/>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deployment'!$B$73,'Bioenergy deployment'!$I$73)</c:f>
              <c:numCache>
                <c:formatCode>0%</c:formatCode>
                <c:ptCount val="2"/>
                <c:pt idx="0">
                  <c:v>0</c:v>
                </c:pt>
                <c:pt idx="1">
                  <c:v>0.22062785454647535</c:v>
                </c:pt>
              </c:numCache>
            </c:numRef>
          </c:val>
          <c:extLst>
            <c:ext xmlns:c16="http://schemas.microsoft.com/office/drawing/2014/chart" uri="{C3380CC4-5D6E-409C-BE32-E72D297353CC}">
              <c16:uniqueId val="{00000002-69CC-4DE6-AB4E-BA8AC17061FF}"/>
            </c:ext>
          </c:extLst>
        </c:ser>
        <c:ser>
          <c:idx val="3"/>
          <c:order val="3"/>
          <c:tx>
            <c:strRef>
              <c:f>'Bioenergy deployment'!$A$74</c:f>
              <c:strCache>
                <c:ptCount val="1"/>
                <c:pt idx="0">
                  <c:v>LC ferm</c:v>
                </c:pt>
              </c:strCache>
            </c:strRef>
          </c:tx>
          <c:spPr>
            <a:solidFill>
              <a:schemeClr val="accent4"/>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deployment'!$B$74,'Bioenergy deployment'!$I$74)</c:f>
              <c:numCache>
                <c:formatCode>0%</c:formatCode>
                <c:ptCount val="2"/>
                <c:pt idx="0">
                  <c:v>0.10173291435141629</c:v>
                </c:pt>
                <c:pt idx="1">
                  <c:v>9.6243924307614748E-2</c:v>
                </c:pt>
              </c:numCache>
            </c:numRef>
          </c:val>
          <c:extLst>
            <c:ext xmlns:c16="http://schemas.microsoft.com/office/drawing/2014/chart" uri="{C3380CC4-5D6E-409C-BE32-E72D297353CC}">
              <c16:uniqueId val="{00000003-69CC-4DE6-AB4E-BA8AC17061FF}"/>
            </c:ext>
          </c:extLst>
        </c:ser>
        <c:ser>
          <c:idx val="4"/>
          <c:order val="4"/>
          <c:tx>
            <c:strRef>
              <c:f>'Bioenergy deployment'!$A$75</c:f>
              <c:strCache>
                <c:ptCount val="1"/>
                <c:pt idx="0">
                  <c:v>Syngas ferm</c:v>
                </c:pt>
              </c:strCache>
            </c:strRef>
          </c:tx>
          <c:spPr>
            <a:solidFill>
              <a:schemeClr val="accent5"/>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deployment'!$B$75,'Bioenergy deployment'!$I$75)</c:f>
              <c:numCache>
                <c:formatCode>0%</c:formatCode>
                <c:ptCount val="2"/>
                <c:pt idx="0">
                  <c:v>0</c:v>
                </c:pt>
                <c:pt idx="1">
                  <c:v>6.713204661721206E-2</c:v>
                </c:pt>
              </c:numCache>
            </c:numRef>
          </c:val>
          <c:extLst>
            <c:ext xmlns:c16="http://schemas.microsoft.com/office/drawing/2014/chart" uri="{C3380CC4-5D6E-409C-BE32-E72D297353CC}">
              <c16:uniqueId val="{00000004-69CC-4DE6-AB4E-BA8AC17061FF}"/>
            </c:ext>
          </c:extLst>
        </c:ser>
        <c:ser>
          <c:idx val="5"/>
          <c:order val="5"/>
          <c:tx>
            <c:strRef>
              <c:f>'Bioenergy deployment'!$A$76</c:f>
              <c:strCache>
                <c:ptCount val="1"/>
                <c:pt idx="0">
                  <c:v>Sugars to higher hydrocarbons</c:v>
                </c:pt>
              </c:strCache>
            </c:strRef>
          </c:tx>
          <c:spPr>
            <a:solidFill>
              <a:schemeClr val="accent6"/>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deployment'!$B$76,'Bioenergy deployment'!$I$76)</c:f>
              <c:numCache>
                <c:formatCode>0%</c:formatCode>
                <c:ptCount val="2"/>
                <c:pt idx="0">
                  <c:v>0</c:v>
                </c:pt>
                <c:pt idx="1">
                  <c:v>9.5902923738874369E-3</c:v>
                </c:pt>
              </c:numCache>
            </c:numRef>
          </c:val>
          <c:extLst>
            <c:ext xmlns:c16="http://schemas.microsoft.com/office/drawing/2014/chart" uri="{C3380CC4-5D6E-409C-BE32-E72D297353CC}">
              <c16:uniqueId val="{00000005-69CC-4DE6-AB4E-BA8AC17061FF}"/>
            </c:ext>
          </c:extLst>
        </c:ser>
        <c:ser>
          <c:idx val="6"/>
          <c:order val="6"/>
          <c:tx>
            <c:strRef>
              <c:f>'Bioenergy deployment'!$A$77</c:f>
              <c:strCache>
                <c:ptCount val="1"/>
                <c:pt idx="0">
                  <c:v>Fischer-Tropsch</c:v>
                </c:pt>
              </c:strCache>
            </c:strRef>
          </c:tx>
          <c:spPr>
            <a:solidFill>
              <a:schemeClr val="accent1">
                <a:lumMod val="60000"/>
              </a:schemeClr>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deployment'!$B$77,'Bioenergy deployment'!$I$77)</c:f>
              <c:numCache>
                <c:formatCode>0%</c:formatCode>
                <c:ptCount val="2"/>
                <c:pt idx="0">
                  <c:v>0</c:v>
                </c:pt>
                <c:pt idx="1">
                  <c:v>2.7468184480730868E-2</c:v>
                </c:pt>
              </c:numCache>
            </c:numRef>
          </c:val>
          <c:extLst>
            <c:ext xmlns:c16="http://schemas.microsoft.com/office/drawing/2014/chart" uri="{C3380CC4-5D6E-409C-BE32-E72D297353CC}">
              <c16:uniqueId val="{00000006-69CC-4DE6-AB4E-BA8AC17061FF}"/>
            </c:ext>
          </c:extLst>
        </c:ser>
        <c:ser>
          <c:idx val="7"/>
          <c:order val="7"/>
          <c:tx>
            <c:strRef>
              <c:f>'Bioenergy deployment'!$A$78</c:f>
              <c:strCache>
                <c:ptCount val="1"/>
                <c:pt idx="0">
                  <c:v>Alcohol catalysis</c:v>
                </c:pt>
              </c:strCache>
            </c:strRef>
          </c:tx>
          <c:spPr>
            <a:solidFill>
              <a:schemeClr val="accent2">
                <a:lumMod val="60000"/>
              </a:schemeClr>
            </a:solidFill>
            <a:ln>
              <a:noFill/>
            </a:ln>
            <a:effectLst/>
          </c:spPr>
          <c:invertIfNegative val="0"/>
          <c:cat>
            <c:numRef>
              <c:f>('Bioenergy deployment'!$B$70,'Bioenergy deployment'!$I$70)</c:f>
              <c:numCache>
                <c:formatCode>General</c:formatCode>
                <c:ptCount val="2"/>
                <c:pt idx="0">
                  <c:v>2015</c:v>
                </c:pt>
                <c:pt idx="1">
                  <c:v>2050</c:v>
                </c:pt>
              </c:numCache>
            </c:numRef>
          </c:cat>
          <c:val>
            <c:numRef>
              <c:f>('Bioenergy deployment'!$B$78,'Bioenergy deployment'!$I$78)</c:f>
              <c:numCache>
                <c:formatCode>0%</c:formatCode>
                <c:ptCount val="2"/>
                <c:pt idx="0">
                  <c:v>0</c:v>
                </c:pt>
                <c:pt idx="1">
                  <c:v>5.4936368961461736E-2</c:v>
                </c:pt>
              </c:numCache>
            </c:numRef>
          </c:val>
          <c:extLst>
            <c:ext xmlns:c16="http://schemas.microsoft.com/office/drawing/2014/chart" uri="{C3380CC4-5D6E-409C-BE32-E72D297353CC}">
              <c16:uniqueId val="{00000007-69CC-4DE6-AB4E-BA8AC17061FF}"/>
            </c:ext>
          </c:extLst>
        </c:ser>
        <c:dLbls>
          <c:showLegendKey val="0"/>
          <c:showVal val="0"/>
          <c:showCatName val="0"/>
          <c:showSerName val="0"/>
          <c:showPercent val="0"/>
          <c:showBubbleSize val="0"/>
        </c:dLbls>
        <c:gapWidth val="150"/>
        <c:overlap val="100"/>
        <c:axId val="639379927"/>
        <c:axId val="639384191"/>
      </c:barChart>
      <c:catAx>
        <c:axId val="639379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39384191"/>
        <c:crosses val="autoZero"/>
        <c:auto val="1"/>
        <c:lblAlgn val="ctr"/>
        <c:lblOffset val="100"/>
        <c:noMultiLvlLbl val="0"/>
      </c:catAx>
      <c:valAx>
        <c:axId val="63938419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39379927"/>
        <c:crosses val="autoZero"/>
        <c:crossBetween val="between"/>
        <c:majorUnit val="0.2"/>
      </c:valAx>
      <c:spPr>
        <a:noFill/>
        <a:ln>
          <a:noFill/>
        </a:ln>
        <a:effectLst/>
      </c:spPr>
    </c:plotArea>
    <c:legend>
      <c:legendPos val="b"/>
      <c:layout>
        <c:manualLayout>
          <c:xMode val="edge"/>
          <c:yMode val="edge"/>
          <c:x val="2.831364829396321E-3"/>
          <c:y val="0.80550634295713031"/>
          <c:w val="0.97489282589676296"/>
          <c:h val="0.1667158792650918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'Bioenergy GVAjobs'!$A$137</c:f>
              <c:strCache>
                <c:ptCount val="1"/>
                <c:pt idx="0">
                  <c:v>BioSNG</c:v>
                </c:pt>
              </c:strCache>
            </c:strRef>
          </c:tx>
          <c:spPr>
            <a:solidFill>
              <a:srgbClr val="F7955B"/>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GVAjobs'!$B$137:$I$137</c:f>
              <c:numCache>
                <c:formatCode>_-* #,##0_-;\-* #,##0_-;_-* "-"??_-;_-@_-</c:formatCode>
                <c:ptCount val="8"/>
                <c:pt idx="0">
                  <c:v>0</c:v>
                </c:pt>
                <c:pt idx="1">
                  <c:v>934.45060095551116</c:v>
                </c:pt>
                <c:pt idx="2">
                  <c:v>1680.3801551890429</c:v>
                </c:pt>
                <c:pt idx="3">
                  <c:v>1688.2636508382984</c:v>
                </c:pt>
                <c:pt idx="4">
                  <c:v>1763.8636974881601</c:v>
                </c:pt>
                <c:pt idx="5">
                  <c:v>2642.1814273116111</c:v>
                </c:pt>
                <c:pt idx="6">
                  <c:v>3218.8254895970977</c:v>
                </c:pt>
                <c:pt idx="7">
                  <c:v>3257.3682060173937</c:v>
                </c:pt>
              </c:numCache>
            </c:numRef>
          </c:val>
          <c:extLst>
            <c:ext xmlns:c16="http://schemas.microsoft.com/office/drawing/2014/chart" uri="{C3380CC4-5D6E-409C-BE32-E72D297353CC}">
              <c16:uniqueId val="{00000000-5D07-4374-A3BD-992D4FE18577}"/>
            </c:ext>
          </c:extLst>
        </c:ser>
        <c:ser>
          <c:idx val="1"/>
          <c:order val="1"/>
          <c:tx>
            <c:strRef>
              <c:f>'Bioenergy GVAjobs'!$A$126</c:f>
              <c:strCache>
                <c:ptCount val="1"/>
                <c:pt idx="0">
                  <c:v>BioH2</c:v>
                </c:pt>
              </c:strCache>
            </c:strRef>
          </c:tx>
          <c:spPr>
            <a:solidFill>
              <a:srgbClr val="FFE9AC"/>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GVAjobs'!$B$138:$I$138</c:f>
              <c:numCache>
                <c:formatCode>_-* #,##0_-;\-* #,##0_-;_-* "-"??_-;_-@_-</c:formatCode>
                <c:ptCount val="8"/>
                <c:pt idx="0">
                  <c:v>0</c:v>
                </c:pt>
                <c:pt idx="1">
                  <c:v>0.76040087423080038</c:v>
                </c:pt>
                <c:pt idx="2">
                  <c:v>1.9176812209106919</c:v>
                </c:pt>
                <c:pt idx="3">
                  <c:v>5.5211011983486546</c:v>
                </c:pt>
                <c:pt idx="4">
                  <c:v>10.531045737970739</c:v>
                </c:pt>
                <c:pt idx="5">
                  <c:v>18.932445450102804</c:v>
                </c:pt>
                <c:pt idx="6">
                  <c:v>34.544361385588097</c:v>
                </c:pt>
                <c:pt idx="7">
                  <c:v>66.208293905931313</c:v>
                </c:pt>
              </c:numCache>
            </c:numRef>
          </c:val>
          <c:extLst>
            <c:ext xmlns:c16="http://schemas.microsoft.com/office/drawing/2014/chart" uri="{C3380CC4-5D6E-409C-BE32-E72D297353CC}">
              <c16:uniqueId val="{00000001-5D07-4374-A3BD-992D4FE18577}"/>
            </c:ext>
          </c:extLst>
        </c:ser>
        <c:ser>
          <c:idx val="2"/>
          <c:order val="2"/>
          <c:tx>
            <c:strRef>
              <c:f>'Bioenergy GVAjobs'!$A$127</c:f>
              <c:strCache>
                <c:ptCount val="1"/>
                <c:pt idx="0">
                  <c:v>AD</c:v>
                </c:pt>
              </c:strCache>
            </c:strRef>
          </c:tx>
          <c:spPr>
            <a:solidFill>
              <a:srgbClr val="92D050"/>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GVAjobs'!$B$139:$I$139</c:f>
              <c:numCache>
                <c:formatCode>_-* #,##0_-;\-* #,##0_-;_-* "-"??_-;_-@_-</c:formatCode>
                <c:ptCount val="8"/>
                <c:pt idx="0">
                  <c:v>1405.0324678577736</c:v>
                </c:pt>
                <c:pt idx="1">
                  <c:v>1488.8413925345872</c:v>
                </c:pt>
                <c:pt idx="2">
                  <c:v>1450.1173417889113</c:v>
                </c:pt>
                <c:pt idx="3">
                  <c:v>2954.1133326562122</c:v>
                </c:pt>
                <c:pt idx="4">
                  <c:v>3003.2772337310562</c:v>
                </c:pt>
                <c:pt idx="5">
                  <c:v>2904.5186416899878</c:v>
                </c:pt>
                <c:pt idx="6">
                  <c:v>2881.4695205097528</c:v>
                </c:pt>
                <c:pt idx="7">
                  <c:v>2788.1765930395732</c:v>
                </c:pt>
              </c:numCache>
            </c:numRef>
          </c:val>
          <c:extLst>
            <c:ext xmlns:c16="http://schemas.microsoft.com/office/drawing/2014/chart" uri="{C3380CC4-5D6E-409C-BE32-E72D297353CC}">
              <c16:uniqueId val="{00000002-5D07-4374-A3BD-992D4FE18577}"/>
            </c:ext>
          </c:extLst>
        </c:ser>
        <c:ser>
          <c:idx val="3"/>
          <c:order val="3"/>
          <c:tx>
            <c:strRef>
              <c:f>'Bioenergy GVAjobs'!$A$128</c:f>
              <c:strCache>
                <c:ptCount val="1"/>
                <c:pt idx="0">
                  <c:v>Fast pyro</c:v>
                </c:pt>
              </c:strCache>
            </c:strRef>
          </c:tx>
          <c:spPr>
            <a:solidFill>
              <a:srgbClr val="0070C0"/>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GVAjobs'!$B$140:$I$140</c:f>
              <c:numCache>
                <c:formatCode>_-* #,##0_-;\-* #,##0_-;_-* "-"??_-;_-@_-</c:formatCode>
                <c:ptCount val="8"/>
                <c:pt idx="0">
                  <c:v>0</c:v>
                </c:pt>
                <c:pt idx="1">
                  <c:v>0</c:v>
                </c:pt>
                <c:pt idx="2">
                  <c:v>203.17893664234626</c:v>
                </c:pt>
                <c:pt idx="3">
                  <c:v>522.17752218020087</c:v>
                </c:pt>
                <c:pt idx="4">
                  <c:v>685.4255318414771</c:v>
                </c:pt>
                <c:pt idx="5">
                  <c:v>825.38849268258502</c:v>
                </c:pt>
                <c:pt idx="6">
                  <c:v>1200.8525040773829</c:v>
                </c:pt>
                <c:pt idx="7">
                  <c:v>1641.3664901886723</c:v>
                </c:pt>
              </c:numCache>
            </c:numRef>
          </c:val>
          <c:extLst>
            <c:ext xmlns:c16="http://schemas.microsoft.com/office/drawing/2014/chart" uri="{C3380CC4-5D6E-409C-BE32-E72D297353CC}">
              <c16:uniqueId val="{00000003-5D07-4374-A3BD-992D4FE18577}"/>
            </c:ext>
          </c:extLst>
        </c:ser>
        <c:ser>
          <c:idx val="4"/>
          <c:order val="4"/>
          <c:tx>
            <c:strRef>
              <c:f>'Bioenergy GVAjobs'!$A$129</c:f>
              <c:strCache>
                <c:ptCount val="1"/>
                <c:pt idx="0">
                  <c:v>LC ferm</c:v>
                </c:pt>
              </c:strCache>
            </c:strRef>
          </c:tx>
          <c:spPr>
            <a:solidFill>
              <a:srgbClr val="FFC317"/>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GVAjobs'!$B$141:$I$141</c:f>
              <c:numCache>
                <c:formatCode>_-* #,##0_-;\-* #,##0_-;_-* "-"??_-;_-@_-</c:formatCode>
                <c:ptCount val="8"/>
                <c:pt idx="0">
                  <c:v>215.39232454224373</c:v>
                </c:pt>
                <c:pt idx="1">
                  <c:v>320.67031429484769</c:v>
                </c:pt>
                <c:pt idx="2">
                  <c:v>364.81227210988584</c:v>
                </c:pt>
                <c:pt idx="3">
                  <c:v>433.60752642343004</c:v>
                </c:pt>
                <c:pt idx="4">
                  <c:v>1076.2354759601576</c:v>
                </c:pt>
                <c:pt idx="5">
                  <c:v>1514.0874004773532</c:v>
                </c:pt>
                <c:pt idx="6">
                  <c:v>1678.1133163532545</c:v>
                </c:pt>
                <c:pt idx="7">
                  <c:v>1576.2470420053869</c:v>
                </c:pt>
              </c:numCache>
            </c:numRef>
          </c:val>
          <c:extLst>
            <c:ext xmlns:c16="http://schemas.microsoft.com/office/drawing/2014/chart" uri="{C3380CC4-5D6E-409C-BE32-E72D297353CC}">
              <c16:uniqueId val="{00000004-5D07-4374-A3BD-992D4FE18577}"/>
            </c:ext>
          </c:extLst>
        </c:ser>
        <c:ser>
          <c:idx val="5"/>
          <c:order val="5"/>
          <c:tx>
            <c:strRef>
              <c:f>'Bioenergy GVAjobs'!$A$130</c:f>
              <c:strCache>
                <c:ptCount val="1"/>
                <c:pt idx="0">
                  <c:v>Syngas ferm</c:v>
                </c:pt>
              </c:strCache>
            </c:strRef>
          </c:tx>
          <c:spPr>
            <a:solidFill>
              <a:srgbClr val="C4F9FF"/>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GVAjobs'!$B$142:$I$142</c:f>
              <c:numCache>
                <c:formatCode>_-* #,##0_-;\-* #,##0_-;_-* "-"??_-;_-@_-</c:formatCode>
                <c:ptCount val="8"/>
                <c:pt idx="0">
                  <c:v>0</c:v>
                </c:pt>
                <c:pt idx="1">
                  <c:v>51.832978592157886</c:v>
                </c:pt>
                <c:pt idx="2">
                  <c:v>152.37146489468969</c:v>
                </c:pt>
                <c:pt idx="3">
                  <c:v>345.34122899639135</c:v>
                </c:pt>
                <c:pt idx="4">
                  <c:v>381.3850854349771</c:v>
                </c:pt>
                <c:pt idx="5">
                  <c:v>574.93711493361138</c:v>
                </c:pt>
                <c:pt idx="6">
                  <c:v>712.37872719521181</c:v>
                </c:pt>
                <c:pt idx="7">
                  <c:v>802.21484295973255</c:v>
                </c:pt>
              </c:numCache>
            </c:numRef>
          </c:val>
          <c:extLst>
            <c:ext xmlns:c16="http://schemas.microsoft.com/office/drawing/2014/chart" uri="{C3380CC4-5D6E-409C-BE32-E72D297353CC}">
              <c16:uniqueId val="{00000005-5D07-4374-A3BD-992D4FE18577}"/>
            </c:ext>
          </c:extLst>
        </c:ser>
        <c:ser>
          <c:idx val="6"/>
          <c:order val="6"/>
          <c:tx>
            <c:strRef>
              <c:f>'Bioenergy GVAjobs'!$A$131</c:f>
              <c:strCache>
                <c:ptCount val="1"/>
                <c:pt idx="0">
                  <c:v>Sugars to higher hydrocarbons</c:v>
                </c:pt>
              </c:strCache>
            </c:strRef>
          </c:tx>
          <c:spPr>
            <a:solidFill>
              <a:srgbClr val="76AEB9"/>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GVAjobs'!$B$143:$I$143</c:f>
              <c:numCache>
                <c:formatCode>_-* #,##0_-;\-* #,##0_-;_-* "-"??_-;_-@_-</c:formatCode>
                <c:ptCount val="8"/>
                <c:pt idx="0">
                  <c:v>0</c:v>
                </c:pt>
                <c:pt idx="1">
                  <c:v>25.319335164832886</c:v>
                </c:pt>
                <c:pt idx="2">
                  <c:v>74.430300824134136</c:v>
                </c:pt>
                <c:pt idx="3">
                  <c:v>168.69202891067962</c:v>
                </c:pt>
                <c:pt idx="4">
                  <c:v>186.29870532768473</c:v>
                </c:pt>
                <c:pt idx="5">
                  <c:v>280.84485798600372</c:v>
                </c:pt>
                <c:pt idx="6">
                  <c:v>347.98223540411277</c:v>
                </c:pt>
                <c:pt idx="7">
                  <c:v>391.86531499415509</c:v>
                </c:pt>
              </c:numCache>
            </c:numRef>
          </c:val>
          <c:extLst>
            <c:ext xmlns:c16="http://schemas.microsoft.com/office/drawing/2014/chart" uri="{C3380CC4-5D6E-409C-BE32-E72D297353CC}">
              <c16:uniqueId val="{00000006-5D07-4374-A3BD-992D4FE18577}"/>
            </c:ext>
          </c:extLst>
        </c:ser>
        <c:ser>
          <c:idx val="7"/>
          <c:order val="7"/>
          <c:tx>
            <c:strRef>
              <c:f>'Bioenergy GVAjobs'!$A$132</c:f>
              <c:strCache>
                <c:ptCount val="1"/>
                <c:pt idx="0">
                  <c:v>Fischer-Tropsch</c:v>
                </c:pt>
              </c:strCache>
            </c:strRef>
          </c:tx>
          <c:spPr>
            <a:solidFill>
              <a:srgbClr val="DAAA00"/>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GVAjobs'!$B$144:$I$144</c:f>
              <c:numCache>
                <c:formatCode>_-* #,##0_-;\-* #,##0_-;_-* "-"??_-;_-@_-</c:formatCode>
                <c:ptCount val="8"/>
                <c:pt idx="0">
                  <c:v>0</c:v>
                </c:pt>
                <c:pt idx="1">
                  <c:v>18.97777301840943</c:v>
                </c:pt>
                <c:pt idx="2">
                  <c:v>82.881027406448553</c:v>
                </c:pt>
                <c:pt idx="3">
                  <c:v>210.43305615871063</c:v>
                </c:pt>
                <c:pt idx="4">
                  <c:v>254.79956439553553</c:v>
                </c:pt>
                <c:pt idx="5">
                  <c:v>376.07513141939171</c:v>
                </c:pt>
                <c:pt idx="6">
                  <c:v>472.32502157599612</c:v>
                </c:pt>
                <c:pt idx="7">
                  <c:v>528.33707447231541</c:v>
                </c:pt>
              </c:numCache>
            </c:numRef>
          </c:val>
          <c:extLst>
            <c:ext xmlns:c16="http://schemas.microsoft.com/office/drawing/2014/chart" uri="{C3380CC4-5D6E-409C-BE32-E72D297353CC}">
              <c16:uniqueId val="{00000007-5D07-4374-A3BD-992D4FE18577}"/>
            </c:ext>
          </c:extLst>
        </c:ser>
        <c:ser>
          <c:idx val="8"/>
          <c:order val="8"/>
          <c:tx>
            <c:strRef>
              <c:f>'Bioenergy GVAjobs'!$A$133</c:f>
              <c:strCache>
                <c:ptCount val="1"/>
                <c:pt idx="0">
                  <c:v>Alcohol catalysis</c:v>
                </c:pt>
              </c:strCache>
            </c:strRef>
          </c:tx>
          <c:spPr>
            <a:solidFill>
              <a:srgbClr val="C00000"/>
            </a:solidFill>
            <a:ln w="25400">
              <a:noFill/>
            </a:ln>
            <a:effectLst/>
          </c:spPr>
          <c:cat>
            <c:numRef>
              <c:f>'Bioenergy GVAjobs'!$B$124:$I$124</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GVAjobs'!$B$145:$I$145</c:f>
              <c:numCache>
                <c:formatCode>_-* #,##0_-;\-* #,##0_-;_-* "-"??_-;_-@_-</c:formatCode>
                <c:ptCount val="8"/>
                <c:pt idx="0">
                  <c:v>0</c:v>
                </c:pt>
                <c:pt idx="1">
                  <c:v>8.84026495505044</c:v>
                </c:pt>
                <c:pt idx="2">
                  <c:v>39.226068512749286</c:v>
                </c:pt>
                <c:pt idx="3">
                  <c:v>101.28409829646843</c:v>
                </c:pt>
                <c:pt idx="4">
                  <c:v>124.75304137685211</c:v>
                </c:pt>
                <c:pt idx="5">
                  <c:v>187.70194471683925</c:v>
                </c:pt>
                <c:pt idx="6">
                  <c:v>240.05785010810828</c:v>
                </c:pt>
                <c:pt idx="7">
                  <c:v>274.84876397431793</c:v>
                </c:pt>
              </c:numCache>
            </c:numRef>
          </c:val>
          <c:extLst>
            <c:ext xmlns:c16="http://schemas.microsoft.com/office/drawing/2014/chart" uri="{C3380CC4-5D6E-409C-BE32-E72D297353CC}">
              <c16:uniqueId val="{00000008-5D07-4374-A3BD-992D4FE18577}"/>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Number of jobs</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ayout>
        <c:manualLayout>
          <c:xMode val="edge"/>
          <c:yMode val="edge"/>
          <c:x val="0.70571805555555556"/>
          <c:y val="0.13801111111111111"/>
          <c:w val="0.22039118175243574"/>
          <c:h val="0.7039362531470855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'Bioenergy GVAjobs'!$A$40</c:f>
              <c:strCache>
                <c:ptCount val="1"/>
                <c:pt idx="0">
                  <c:v>Gasification routes</c:v>
                </c:pt>
              </c:strCache>
            </c:strRef>
          </c:tx>
          <c:spPr>
            <a:solidFill>
              <a:schemeClr val="accent4">
                <a:lumMod val="75000"/>
              </a:schemeClr>
            </a:solidFill>
            <a:ln w="25400">
              <a:noFill/>
            </a:ln>
            <a:effectLst/>
          </c:spPr>
          <c:cat>
            <c:numRef>
              <c:f>'Bioenergy GVAjobs'!$B$39:$I$39</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GVAjobs'!$B$40:$I$40</c:f>
              <c:numCache>
                <c:formatCode>_-* #,##0_-;\-* #,##0_-;_-* "-"??_-;_-@_-</c:formatCode>
                <c:ptCount val="8"/>
                <c:pt idx="0">
                  <c:v>0</c:v>
                </c:pt>
                <c:pt idx="1">
                  <c:v>37.61802537364354</c:v>
                </c:pt>
                <c:pt idx="2">
                  <c:v>84.576951907978327</c:v>
                </c:pt>
                <c:pt idx="3">
                  <c:v>114.52362806268727</c:v>
                </c:pt>
                <c:pt idx="4">
                  <c:v>139.89081023442833</c:v>
                </c:pt>
                <c:pt idx="5">
                  <c:v>214.74281667917575</c:v>
                </c:pt>
                <c:pt idx="6">
                  <c:v>295.22719711434507</c:v>
                </c:pt>
                <c:pt idx="7">
                  <c:v>357.01447227764561</c:v>
                </c:pt>
              </c:numCache>
            </c:numRef>
          </c:val>
          <c:extLst>
            <c:ext xmlns:c16="http://schemas.microsoft.com/office/drawing/2014/chart" uri="{C3380CC4-5D6E-409C-BE32-E72D297353CC}">
              <c16:uniqueId val="{00000001-495F-4A1A-AF4E-3B474503F727}"/>
            </c:ext>
          </c:extLst>
        </c:ser>
        <c:ser>
          <c:idx val="1"/>
          <c:order val="1"/>
          <c:tx>
            <c:strRef>
              <c:f>'Bioenergy GVAjobs'!$A$54</c:f>
              <c:strCache>
                <c:ptCount val="1"/>
                <c:pt idx="0">
                  <c:v>EPC gasification routes</c:v>
                </c:pt>
              </c:strCache>
            </c:strRef>
          </c:tx>
          <c:spPr>
            <a:pattFill prst="dkUpDiag">
              <a:fgClr>
                <a:schemeClr val="accent4">
                  <a:lumMod val="75000"/>
                </a:schemeClr>
              </a:fgClr>
              <a:bgClr>
                <a:schemeClr val="bg1"/>
              </a:bgClr>
            </a:pattFill>
            <a:ln w="25400">
              <a:noFill/>
            </a:ln>
            <a:effectLst/>
          </c:spPr>
          <c:cat>
            <c:numRef>
              <c:f>'Bioenergy GVAjobs'!$B$39:$I$39</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GVAjobs'!$B$54:$I$54</c:f>
              <c:numCache>
                <c:formatCode>_-* #,##0_-;\-* #,##0_-;_-* "-"??_-;_-@_-</c:formatCode>
                <c:ptCount val="8"/>
                <c:pt idx="0">
                  <c:v>0</c:v>
                </c:pt>
                <c:pt idx="1">
                  <c:v>61.827742045378393</c:v>
                </c:pt>
                <c:pt idx="2">
                  <c:v>128.07805419865167</c:v>
                </c:pt>
                <c:pt idx="3">
                  <c:v>157.01167597349547</c:v>
                </c:pt>
                <c:pt idx="4">
                  <c:v>173.97115892162003</c:v>
                </c:pt>
                <c:pt idx="5">
                  <c:v>246.28894627801645</c:v>
                </c:pt>
                <c:pt idx="6">
                  <c:v>313.18320922135007</c:v>
                </c:pt>
                <c:pt idx="7">
                  <c:v>344.52289717681452</c:v>
                </c:pt>
              </c:numCache>
            </c:numRef>
          </c:val>
          <c:extLst>
            <c:ext xmlns:c16="http://schemas.microsoft.com/office/drawing/2014/chart" uri="{C3380CC4-5D6E-409C-BE32-E72D297353CC}">
              <c16:uniqueId val="{00000002-495F-4A1A-AF4E-3B474503F727}"/>
            </c:ext>
          </c:extLst>
        </c:ser>
        <c:ser>
          <c:idx val="2"/>
          <c:order val="2"/>
          <c:tx>
            <c:strRef>
              <c:f>'Bioenergy GVAjobs'!$A$41</c:f>
              <c:strCache>
                <c:ptCount val="1"/>
                <c:pt idx="0">
                  <c:v>Hydrolysis and fermentation routes</c:v>
                </c:pt>
              </c:strCache>
            </c:strRef>
          </c:tx>
          <c:spPr>
            <a:solidFill>
              <a:schemeClr val="accent2">
                <a:lumMod val="75000"/>
              </a:schemeClr>
            </a:solidFill>
            <a:ln w="25400">
              <a:noFill/>
            </a:ln>
            <a:effectLst/>
          </c:spPr>
          <c:cat>
            <c:numRef>
              <c:f>'Bioenergy GVAjobs'!$B$39:$I$39</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GVAjobs'!$B$41:$I$41</c:f>
              <c:numCache>
                <c:formatCode>_-* #,##0_-;\-* #,##0_-;_-* "-"??_-;_-@_-</c:formatCode>
                <c:ptCount val="8"/>
                <c:pt idx="0">
                  <c:v>6.7805663521496307</c:v>
                </c:pt>
                <c:pt idx="1">
                  <c:v>13.894120807718457</c:v>
                </c:pt>
                <c:pt idx="2">
                  <c:v>23.924177840000482</c:v>
                </c:pt>
                <c:pt idx="3">
                  <c:v>43.94996616692324</c:v>
                </c:pt>
                <c:pt idx="4">
                  <c:v>79.050120334447087</c:v>
                </c:pt>
                <c:pt idx="5">
                  <c:v>122.87884125028293</c:v>
                </c:pt>
                <c:pt idx="6">
                  <c:v>154.36964037008869</c:v>
                </c:pt>
                <c:pt idx="7">
                  <c:v>169.97806024841688</c:v>
                </c:pt>
              </c:numCache>
            </c:numRef>
          </c:val>
          <c:extLst>
            <c:ext xmlns:c16="http://schemas.microsoft.com/office/drawing/2014/chart" uri="{C3380CC4-5D6E-409C-BE32-E72D297353CC}">
              <c16:uniqueId val="{00000003-495F-4A1A-AF4E-3B474503F727}"/>
            </c:ext>
          </c:extLst>
        </c:ser>
        <c:ser>
          <c:idx val="3"/>
          <c:order val="3"/>
          <c:tx>
            <c:strRef>
              <c:f>'Bioenergy GVAjobs'!$A$55</c:f>
              <c:strCache>
                <c:ptCount val="1"/>
                <c:pt idx="0">
                  <c:v>EPC hydrolysis and fermentation routes</c:v>
                </c:pt>
              </c:strCache>
            </c:strRef>
          </c:tx>
          <c:spPr>
            <a:pattFill prst="ltUpDiag">
              <a:fgClr>
                <a:schemeClr val="accent2">
                  <a:lumMod val="75000"/>
                </a:schemeClr>
              </a:fgClr>
              <a:bgClr>
                <a:schemeClr val="bg1"/>
              </a:bgClr>
            </a:pattFill>
            <a:ln w="25400">
              <a:noFill/>
            </a:ln>
            <a:effectLst/>
          </c:spPr>
          <c:cat>
            <c:numRef>
              <c:f>'Bioenergy GVAjobs'!$B$39:$I$39</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GVAjobs'!$B$55:$I$55</c:f>
              <c:numCache>
                <c:formatCode>_-* #,##0_-;\-* #,##0_-;_-* "-"??_-;_-@_-</c:formatCode>
                <c:ptCount val="8"/>
                <c:pt idx="0">
                  <c:v>15.772000674719553</c:v>
                </c:pt>
                <c:pt idx="1">
                  <c:v>30.310590749652267</c:v>
                </c:pt>
                <c:pt idx="2">
                  <c:v>47.226971383067216</c:v>
                </c:pt>
                <c:pt idx="3">
                  <c:v>78.773902176478202</c:v>
                </c:pt>
                <c:pt idx="4">
                  <c:v>134.88613256142392</c:v>
                </c:pt>
                <c:pt idx="5">
                  <c:v>197.77321815945118</c:v>
                </c:pt>
                <c:pt idx="6">
                  <c:v>232.66754497046094</c:v>
                </c:pt>
                <c:pt idx="7">
                  <c:v>240.31539383457587</c:v>
                </c:pt>
              </c:numCache>
            </c:numRef>
          </c:val>
          <c:extLst>
            <c:ext xmlns:c16="http://schemas.microsoft.com/office/drawing/2014/chart" uri="{C3380CC4-5D6E-409C-BE32-E72D297353CC}">
              <c16:uniqueId val="{00000004-495F-4A1A-AF4E-3B474503F727}"/>
            </c:ext>
          </c:extLst>
        </c:ser>
        <c:ser>
          <c:idx val="4"/>
          <c:order val="4"/>
          <c:tx>
            <c:strRef>
              <c:f>'Bioenergy GVAjobs'!$A$42</c:f>
              <c:strCache>
                <c:ptCount val="1"/>
                <c:pt idx="0">
                  <c:v>Anaerobic digestion</c:v>
                </c:pt>
              </c:strCache>
            </c:strRef>
          </c:tx>
          <c:spPr>
            <a:solidFill>
              <a:schemeClr val="accent5">
                <a:lumMod val="75000"/>
              </a:schemeClr>
            </a:solidFill>
            <a:ln w="25400">
              <a:noFill/>
            </a:ln>
            <a:effectLst/>
          </c:spPr>
          <c:cat>
            <c:numRef>
              <c:f>'Bioenergy GVAjobs'!$B$39:$I$39</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GVAjobs'!$B$42:$I$42</c:f>
              <c:numCache>
                <c:formatCode>_-* #,##0_-;\-* #,##0_-;_-* "-"??_-;_-@_-</c:formatCode>
                <c:ptCount val="8"/>
                <c:pt idx="0">
                  <c:v>49.471716353753294</c:v>
                </c:pt>
                <c:pt idx="1">
                  <c:v>54.358720725753017</c:v>
                </c:pt>
                <c:pt idx="2">
                  <c:v>55.199245011586612</c:v>
                </c:pt>
                <c:pt idx="3">
                  <c:v>116.2019248690309</c:v>
                </c:pt>
                <c:pt idx="4">
                  <c:v>123.84197268256932</c:v>
                </c:pt>
                <c:pt idx="5">
                  <c:v>125.32627635141534</c:v>
                </c:pt>
                <c:pt idx="6">
                  <c:v>128.97296542223555</c:v>
                </c:pt>
                <c:pt idx="7">
                  <c:v>128.4362230052476</c:v>
                </c:pt>
              </c:numCache>
            </c:numRef>
          </c:val>
          <c:extLst>
            <c:ext xmlns:c16="http://schemas.microsoft.com/office/drawing/2014/chart" uri="{C3380CC4-5D6E-409C-BE32-E72D297353CC}">
              <c16:uniqueId val="{00000005-495F-4A1A-AF4E-3B474503F727}"/>
            </c:ext>
          </c:extLst>
        </c:ser>
        <c:ser>
          <c:idx val="5"/>
          <c:order val="5"/>
          <c:tx>
            <c:strRef>
              <c:f>'Bioenergy GVAjobs'!$A$56</c:f>
              <c:strCache>
                <c:ptCount val="1"/>
                <c:pt idx="0">
                  <c:v>EPC anaerobic digestion</c:v>
                </c:pt>
              </c:strCache>
            </c:strRef>
          </c:tx>
          <c:spPr>
            <a:pattFill prst="ltUpDiag">
              <a:fgClr>
                <a:schemeClr val="accent5"/>
              </a:fgClr>
              <a:bgClr>
                <a:schemeClr val="bg1"/>
              </a:bgClr>
            </a:pattFill>
            <a:ln w="25400">
              <a:noFill/>
            </a:ln>
            <a:effectLst/>
          </c:spPr>
          <c:cat>
            <c:numRef>
              <c:f>'Bioenergy GVAjobs'!$B$39:$I$39</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GVAjobs'!$B$56:$I$56</c:f>
              <c:numCache>
                <c:formatCode>_-* #,##0_-;\-* #,##0_-;_-* "-"??_-;_-@_-</c:formatCode>
                <c:ptCount val="8"/>
                <c:pt idx="0">
                  <c:v>105.95976836562848</c:v>
                </c:pt>
                <c:pt idx="1">
                  <c:v>117.07318159681859</c:v>
                </c:pt>
                <c:pt idx="2">
                  <c:v>118.54218254760772</c:v>
                </c:pt>
                <c:pt idx="3">
                  <c:v>252.26791315300062</c:v>
                </c:pt>
                <c:pt idx="4">
                  <c:v>265.82465898804105</c:v>
                </c:pt>
                <c:pt idx="5">
                  <c:v>266.72120528528978</c:v>
                </c:pt>
                <c:pt idx="6">
                  <c:v>275.84523792120831</c:v>
                </c:pt>
                <c:pt idx="7">
                  <c:v>279.45191256314928</c:v>
                </c:pt>
              </c:numCache>
            </c:numRef>
          </c:val>
          <c:extLst>
            <c:ext xmlns:c16="http://schemas.microsoft.com/office/drawing/2014/chart" uri="{C3380CC4-5D6E-409C-BE32-E72D297353CC}">
              <c16:uniqueId val="{00000006-495F-4A1A-AF4E-3B474503F727}"/>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Total GVA (£m)</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egendEntry>
        <c:idx val="0"/>
        <c:delete val="1"/>
      </c:legendEntry>
      <c:legendEntry>
        <c:idx val="2"/>
        <c:delete val="1"/>
      </c:legendEntry>
      <c:legendEntry>
        <c:idx val="4"/>
        <c:delete val="1"/>
      </c:legendEntry>
      <c:layout>
        <c:manualLayout>
          <c:xMode val="edge"/>
          <c:yMode val="edge"/>
          <c:x val="0.7139739808065787"/>
          <c:y val="0.1298957148516876"/>
          <c:w val="0.27570610175276078"/>
          <c:h val="0.6338364410137128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6954479166666667"/>
          <c:y val="7.9148412698412704E-2"/>
          <c:w val="0.53088559027777782"/>
          <c:h val="0.75048809523809523"/>
        </c:manualLayout>
      </c:layout>
      <c:areaChart>
        <c:grouping val="stacked"/>
        <c:varyColors val="0"/>
        <c:ser>
          <c:idx val="0"/>
          <c:order val="0"/>
          <c:tx>
            <c:strRef>
              <c:f>'Bioenergy GVAjobs'!$A$47</c:f>
              <c:strCache>
                <c:ptCount val="1"/>
                <c:pt idx="0">
                  <c:v>Gasification routes</c:v>
                </c:pt>
              </c:strCache>
            </c:strRef>
          </c:tx>
          <c:spPr>
            <a:solidFill>
              <a:schemeClr val="accent4">
                <a:lumMod val="75000"/>
              </a:schemeClr>
            </a:solidFill>
            <a:ln w="25400">
              <a:noFill/>
            </a:ln>
            <a:effectLst/>
          </c:spPr>
          <c:cat>
            <c:numRef>
              <c:f>'Bioenergy GVAjobs'!$B$46:$I$46</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GVAjobs'!$B$47:$I$47</c:f>
              <c:numCache>
                <c:formatCode>_-* #,##0_-;\-* #,##0_-;_-* "-"??_-;_-@_-</c:formatCode>
                <c:ptCount val="8"/>
                <c:pt idx="0">
                  <c:v>0</c:v>
                </c:pt>
                <c:pt idx="1">
                  <c:v>445.9567494128799</c:v>
                </c:pt>
                <c:pt idx="2">
                  <c:v>956.66024151119393</c:v>
                </c:pt>
                <c:pt idx="3">
                  <c:v>1234.5901470191202</c:v>
                </c:pt>
                <c:pt idx="4">
                  <c:v>1445.6598861398506</c:v>
                </c:pt>
                <c:pt idx="5">
                  <c:v>2136.2908146090194</c:v>
                </c:pt>
                <c:pt idx="6">
                  <c:v>2817.1237357393902</c:v>
                </c:pt>
                <c:pt idx="7">
                  <c:v>3263.4037784141888</c:v>
                </c:pt>
              </c:numCache>
            </c:numRef>
          </c:val>
          <c:extLst>
            <c:ext xmlns:c16="http://schemas.microsoft.com/office/drawing/2014/chart" uri="{C3380CC4-5D6E-409C-BE32-E72D297353CC}">
              <c16:uniqueId val="{00000001-3AA8-4606-82D4-FABDB49B66B5}"/>
            </c:ext>
          </c:extLst>
        </c:ser>
        <c:ser>
          <c:idx val="1"/>
          <c:order val="1"/>
          <c:tx>
            <c:strRef>
              <c:f>'Bioenergy GVAjobs'!$A$61</c:f>
              <c:strCache>
                <c:ptCount val="1"/>
                <c:pt idx="0">
                  <c:v>EPC Gasification routes</c:v>
                </c:pt>
              </c:strCache>
            </c:strRef>
          </c:tx>
          <c:spPr>
            <a:pattFill prst="dkUpDiag">
              <a:fgClr>
                <a:schemeClr val="accent4">
                  <a:lumMod val="75000"/>
                </a:schemeClr>
              </a:fgClr>
              <a:bgClr>
                <a:schemeClr val="bg1"/>
              </a:bgClr>
            </a:pattFill>
            <a:ln w="25400">
              <a:noFill/>
            </a:ln>
            <a:effectLst/>
          </c:spPr>
          <c:cat>
            <c:numRef>
              <c:f>'Bioenergy GVAjobs'!$B$46:$I$46</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GVAjobs'!$B$61:$I$61</c:f>
              <c:numCache>
                <c:formatCode>_-* #,##0_-;\-* #,##0_-;_-* "-"??_-;_-@_-</c:formatCode>
                <c:ptCount val="8"/>
                <c:pt idx="0">
                  <c:v>0</c:v>
                </c:pt>
                <c:pt idx="1">
                  <c:v>508.23202543527151</c:v>
                </c:pt>
                <c:pt idx="2">
                  <c:v>1011.6975589475546</c:v>
                </c:pt>
                <c:pt idx="3">
                  <c:v>1191.8051833564386</c:v>
                </c:pt>
                <c:pt idx="4">
                  <c:v>1268.9599533232929</c:v>
                </c:pt>
                <c:pt idx="5">
                  <c:v>1726.2866822546712</c:v>
                </c:pt>
                <c:pt idx="6">
                  <c:v>2109.4236408966744</c:v>
                </c:pt>
                <c:pt idx="7">
                  <c:v>2229.8762861701239</c:v>
                </c:pt>
              </c:numCache>
            </c:numRef>
          </c:val>
          <c:extLst>
            <c:ext xmlns:c16="http://schemas.microsoft.com/office/drawing/2014/chart" uri="{C3380CC4-5D6E-409C-BE32-E72D297353CC}">
              <c16:uniqueId val="{00000002-3AA8-4606-82D4-FABDB49B66B5}"/>
            </c:ext>
          </c:extLst>
        </c:ser>
        <c:ser>
          <c:idx val="2"/>
          <c:order val="2"/>
          <c:tx>
            <c:strRef>
              <c:f>'Bioenergy GVAjobs'!$A$48</c:f>
              <c:strCache>
                <c:ptCount val="1"/>
                <c:pt idx="0">
                  <c:v>Hydrolysis and fermentation routes</c:v>
                </c:pt>
              </c:strCache>
            </c:strRef>
          </c:tx>
          <c:spPr>
            <a:solidFill>
              <a:schemeClr val="accent2">
                <a:lumMod val="75000"/>
              </a:schemeClr>
            </a:solidFill>
            <a:ln w="25400">
              <a:noFill/>
            </a:ln>
            <a:effectLst/>
          </c:spPr>
          <c:cat>
            <c:numRef>
              <c:f>'Bioenergy GVAjobs'!$B$46:$I$46</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GVAjobs'!$B$48:$I$48</c:f>
              <c:numCache>
                <c:formatCode>_-* #,##0_-;\-* #,##0_-;_-* "-"??_-;_-@_-</c:formatCode>
                <c:ptCount val="8"/>
                <c:pt idx="0">
                  <c:v>80.474885436521376</c:v>
                </c:pt>
                <c:pt idx="1">
                  <c:v>157.5059220547711</c:v>
                </c:pt>
                <c:pt idx="2">
                  <c:v>257.79093750705215</c:v>
                </c:pt>
                <c:pt idx="3">
                  <c:v>450.98753596118519</c:v>
                </c:pt>
                <c:pt idx="4">
                  <c:v>784.80175426712651</c:v>
                </c:pt>
                <c:pt idx="5">
                  <c:v>1171.3407228116807</c:v>
                </c:pt>
                <c:pt idx="6">
                  <c:v>1411.4161235432932</c:v>
                </c:pt>
                <c:pt idx="7">
                  <c:v>1489.7681744816884</c:v>
                </c:pt>
              </c:numCache>
            </c:numRef>
          </c:val>
          <c:extLst>
            <c:ext xmlns:c16="http://schemas.microsoft.com/office/drawing/2014/chart" uri="{C3380CC4-5D6E-409C-BE32-E72D297353CC}">
              <c16:uniqueId val="{00000003-3AA8-4606-82D4-FABDB49B66B5}"/>
            </c:ext>
          </c:extLst>
        </c:ser>
        <c:ser>
          <c:idx val="3"/>
          <c:order val="3"/>
          <c:tx>
            <c:strRef>
              <c:f>'Bioenergy GVAjobs'!$A$62</c:f>
              <c:strCache>
                <c:ptCount val="1"/>
                <c:pt idx="0">
                  <c:v>EPC hydrolysis and fermentation routes</c:v>
                </c:pt>
              </c:strCache>
            </c:strRef>
          </c:tx>
          <c:spPr>
            <a:pattFill prst="dkUpDiag">
              <a:fgClr>
                <a:schemeClr val="accent2">
                  <a:lumMod val="75000"/>
                </a:schemeClr>
              </a:fgClr>
              <a:bgClr>
                <a:schemeClr val="bg1"/>
              </a:bgClr>
            </a:pattFill>
            <a:ln w="25400">
              <a:noFill/>
            </a:ln>
            <a:effectLst/>
          </c:spPr>
          <c:cat>
            <c:numRef>
              <c:f>'Bioenergy GVAjobs'!$B$46:$I$46</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GVAjobs'!$B$62:$I$62</c:f>
              <c:numCache>
                <c:formatCode>_-* #,##0_-;\-* #,##0_-;_-* "-"??_-;_-@_-</c:formatCode>
                <c:ptCount val="8"/>
                <c:pt idx="0">
                  <c:v>134.91743910572237</c:v>
                </c:pt>
                <c:pt idx="1">
                  <c:v>249.15697095211783</c:v>
                </c:pt>
                <c:pt idx="2">
                  <c:v>373.04916883440677</c:v>
                </c:pt>
                <c:pt idx="3">
                  <c:v>597.93734666578416</c:v>
                </c:pt>
                <c:pt idx="4">
                  <c:v>983.87055383254483</c:v>
                </c:pt>
                <c:pt idx="5">
                  <c:v>1386.2305953021264</c:v>
                </c:pt>
                <c:pt idx="6">
                  <c:v>1567.1160055173941</c:v>
                </c:pt>
                <c:pt idx="7">
                  <c:v>1555.4077894519041</c:v>
                </c:pt>
              </c:numCache>
            </c:numRef>
          </c:val>
          <c:extLst>
            <c:ext xmlns:c16="http://schemas.microsoft.com/office/drawing/2014/chart" uri="{C3380CC4-5D6E-409C-BE32-E72D297353CC}">
              <c16:uniqueId val="{00000004-3AA8-4606-82D4-FABDB49B66B5}"/>
            </c:ext>
          </c:extLst>
        </c:ser>
        <c:ser>
          <c:idx val="4"/>
          <c:order val="4"/>
          <c:tx>
            <c:strRef>
              <c:f>'Bioenergy GVAjobs'!$A$49</c:f>
              <c:strCache>
                <c:ptCount val="1"/>
                <c:pt idx="0">
                  <c:v>Anaerobic digestion</c:v>
                </c:pt>
              </c:strCache>
            </c:strRef>
          </c:tx>
          <c:spPr>
            <a:solidFill>
              <a:schemeClr val="accent5">
                <a:lumMod val="75000"/>
              </a:schemeClr>
            </a:solidFill>
            <a:ln w="25400">
              <a:noFill/>
            </a:ln>
            <a:effectLst/>
          </c:spPr>
          <c:cat>
            <c:numRef>
              <c:f>'Bioenergy GVAjobs'!$B$46:$I$46</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GVAjobs'!$B$49:$I$49</c:f>
              <c:numCache>
                <c:formatCode>_-* #,##0_-;\-* #,##0_-;_-* "-"??_-;_-@_-</c:formatCode>
                <c:ptCount val="8"/>
                <c:pt idx="0">
                  <c:v>498.6274472797279</c:v>
                </c:pt>
                <c:pt idx="1">
                  <c:v>526.48471835049247</c:v>
                </c:pt>
                <c:pt idx="2">
                  <c:v>513.74430375291752</c:v>
                </c:pt>
                <c:pt idx="3">
                  <c:v>1039.2607930208146</c:v>
                </c:pt>
                <c:pt idx="4">
                  <c:v>1064.3302901539346</c:v>
                </c:pt>
                <c:pt idx="5">
                  <c:v>1035.0183189302397</c:v>
                </c:pt>
                <c:pt idx="6">
                  <c:v>1023.5331785633031</c:v>
                </c:pt>
                <c:pt idx="7">
                  <c:v>979.46315757334673</c:v>
                </c:pt>
              </c:numCache>
            </c:numRef>
          </c:val>
          <c:extLst>
            <c:ext xmlns:c16="http://schemas.microsoft.com/office/drawing/2014/chart" uri="{C3380CC4-5D6E-409C-BE32-E72D297353CC}">
              <c16:uniqueId val="{00000005-3AA8-4606-82D4-FABDB49B66B5}"/>
            </c:ext>
          </c:extLst>
        </c:ser>
        <c:ser>
          <c:idx val="5"/>
          <c:order val="5"/>
          <c:tx>
            <c:strRef>
              <c:f>'Bioenergy GVAjobs'!$A$63</c:f>
              <c:strCache>
                <c:ptCount val="1"/>
                <c:pt idx="0">
                  <c:v>EPC anaerobic digestion</c:v>
                </c:pt>
              </c:strCache>
            </c:strRef>
          </c:tx>
          <c:spPr>
            <a:pattFill prst="dkUpDiag">
              <a:fgClr>
                <a:schemeClr val="accent5">
                  <a:lumMod val="75000"/>
                </a:schemeClr>
              </a:fgClr>
              <a:bgClr>
                <a:schemeClr val="bg1"/>
              </a:bgClr>
            </a:pattFill>
            <a:ln w="25400">
              <a:noFill/>
            </a:ln>
            <a:effectLst/>
          </c:spPr>
          <c:cat>
            <c:numRef>
              <c:f>'Bioenergy GVAjobs'!$B$46:$I$46</c:f>
              <c:numCache>
                <c:formatCode>General</c:formatCode>
                <c:ptCount val="8"/>
                <c:pt idx="0">
                  <c:v>2015</c:v>
                </c:pt>
                <c:pt idx="1">
                  <c:v>2020</c:v>
                </c:pt>
                <c:pt idx="2">
                  <c:v>2025</c:v>
                </c:pt>
                <c:pt idx="3">
                  <c:v>2030</c:v>
                </c:pt>
                <c:pt idx="4">
                  <c:v>2035</c:v>
                </c:pt>
                <c:pt idx="5">
                  <c:v>2040</c:v>
                </c:pt>
                <c:pt idx="6">
                  <c:v>2045</c:v>
                </c:pt>
                <c:pt idx="7">
                  <c:v>2050</c:v>
                </c:pt>
              </c:numCache>
            </c:numRef>
          </c:cat>
          <c:val>
            <c:numRef>
              <c:f>'Bioenergy GVAjobs'!$B$63:$I$63</c:f>
              <c:numCache>
                <c:formatCode>_-* #,##0_-;\-* #,##0_-;_-* "-"??_-;_-@_-</c:formatCode>
                <c:ptCount val="8"/>
                <c:pt idx="0">
                  <c:v>906.40502057804576</c:v>
                </c:pt>
                <c:pt idx="1">
                  <c:v>962.35667418409469</c:v>
                </c:pt>
                <c:pt idx="2">
                  <c:v>936.37303803599366</c:v>
                </c:pt>
                <c:pt idx="3">
                  <c:v>1914.8525396353978</c:v>
                </c:pt>
                <c:pt idx="4">
                  <c:v>1938.9469435771216</c:v>
                </c:pt>
                <c:pt idx="5">
                  <c:v>1869.5003227597479</c:v>
                </c:pt>
                <c:pt idx="6">
                  <c:v>1857.9363419464496</c:v>
                </c:pt>
                <c:pt idx="7">
                  <c:v>1808.7134354662262</c:v>
                </c:pt>
              </c:numCache>
            </c:numRef>
          </c:val>
          <c:extLst>
            <c:ext xmlns:c16="http://schemas.microsoft.com/office/drawing/2014/chart" uri="{C3380CC4-5D6E-409C-BE32-E72D297353CC}">
              <c16:uniqueId val="{00000006-3AA8-4606-82D4-FABDB49B66B5}"/>
            </c:ext>
          </c:extLst>
        </c:ser>
        <c:dLbls>
          <c:showLegendKey val="0"/>
          <c:showVal val="0"/>
          <c:showCatName val="0"/>
          <c:showSerName val="0"/>
          <c:showPercent val="0"/>
          <c:showBubbleSize val="0"/>
        </c:dLbls>
        <c:axId val="1483753952"/>
        <c:axId val="1483755632"/>
        <c:extLst/>
      </c:areaChart>
      <c:catAx>
        <c:axId val="1483753952"/>
        <c:scaling>
          <c:orientation val="minMax"/>
        </c:scaling>
        <c:delete val="0"/>
        <c:axPos val="b"/>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5632"/>
        <c:crosses val="autoZero"/>
        <c:auto val="1"/>
        <c:lblAlgn val="ctr"/>
        <c:lblOffset val="100"/>
        <c:noMultiLvlLbl val="0"/>
      </c:catAx>
      <c:valAx>
        <c:axId val="1483755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Jobs supported</a:t>
                </a:r>
              </a:p>
            </c:rich>
          </c:tx>
          <c:layout>
            <c:manualLayout>
              <c:xMode val="edge"/>
              <c:yMode val="edge"/>
              <c:x val="8.2559339525283791E-3"/>
              <c:y val="0.2794663054174600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 #,##0_-;\-* #,##0_-;_-* &quot;-&quot;??_-;_-@_-" sourceLinked="1"/>
        <c:majorTickMark val="out"/>
        <c:minorTickMark val="none"/>
        <c:tickLblPos val="nextTo"/>
        <c:spPr>
          <a:noFill/>
          <a:ln w="12700" cap="sq">
            <a:solidFill>
              <a:schemeClr val="tx1"/>
            </a:solid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83753952"/>
        <c:crosses val="autoZero"/>
        <c:crossBetween val="midCat"/>
      </c:valAx>
      <c:spPr>
        <a:noFill/>
        <a:ln>
          <a:noFill/>
        </a:ln>
        <a:effectLst/>
      </c:spPr>
    </c:plotArea>
    <c:legend>
      <c:legendPos val="r"/>
      <c:legendEntry>
        <c:idx val="0"/>
        <c:delete val="1"/>
      </c:legendEntry>
      <c:legendEntry>
        <c:idx val="2"/>
        <c:delete val="1"/>
      </c:legendEntry>
      <c:legendEntry>
        <c:idx val="4"/>
        <c:delete val="1"/>
      </c:legendEntry>
      <c:layout>
        <c:manualLayout>
          <c:xMode val="edge"/>
          <c:yMode val="edge"/>
          <c:x val="0.73254983219976755"/>
          <c:y val="0.10149206998351375"/>
          <c:w val="0.24268236594264725"/>
          <c:h val="0.6947013943026569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61-4525-803D-7EDE965A16A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61-4525-803D-7EDE965A16A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61-4525-803D-7EDE965A16A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61-4525-803D-7EDE965A16A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61-4525-803D-7EDE965A16A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61-4525-803D-7EDE965A16AE}"/>
              </c:ext>
            </c:extLst>
          </c:dPt>
          <c:cat>
            <c:strRef>
              <c:f>Graphs!$A$9:$A$14</c:f>
              <c:strCache>
                <c:ptCount val="6"/>
                <c:pt idx="0">
                  <c:v>Ethanol - conventional</c:v>
                </c:pt>
                <c:pt idx="1">
                  <c:v>Ethanol - advanced</c:v>
                </c:pt>
                <c:pt idx="2">
                  <c:v>Biomethane</c:v>
                </c:pt>
                <c:pt idx="3">
                  <c:v>Biodiesel - conventional</c:v>
                </c:pt>
                <c:pt idx="4">
                  <c:v>Biodiesel - advanced</c:v>
                </c:pt>
                <c:pt idx="5">
                  <c:v>Biojet</c:v>
                </c:pt>
              </c:strCache>
            </c:strRef>
          </c:cat>
          <c:val>
            <c:numRef>
              <c:f>Graphs!$B$9:$B$14</c:f>
              <c:numCache>
                <c:formatCode>0%</c:formatCode>
                <c:ptCount val="6"/>
                <c:pt idx="0">
                  <c:v>0.67</c:v>
                </c:pt>
                <c:pt idx="1">
                  <c:v>0.02</c:v>
                </c:pt>
                <c:pt idx="2">
                  <c:v>0</c:v>
                </c:pt>
                <c:pt idx="3">
                  <c:v>0.3</c:v>
                </c:pt>
                <c:pt idx="4">
                  <c:v>0.01</c:v>
                </c:pt>
                <c:pt idx="5">
                  <c:v>0</c:v>
                </c:pt>
              </c:numCache>
            </c:numRef>
          </c:val>
          <c:extLst>
            <c:ext xmlns:c16="http://schemas.microsoft.com/office/drawing/2014/chart" uri="{C3380CC4-5D6E-409C-BE32-E72D297353CC}">
              <c16:uniqueId val="{00000000-487F-4465-A14E-AD13DCC3448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chemeClr val="accent4"/>
            </a:solidFill>
          </c:spPr>
          <c:dPt>
            <c:idx val="0"/>
            <c:bubble3D val="0"/>
            <c:spPr>
              <a:solidFill>
                <a:schemeClr val="accent4"/>
              </a:solidFill>
              <a:ln w="19050">
                <a:solidFill>
                  <a:schemeClr val="lt1"/>
                </a:solidFill>
              </a:ln>
              <a:effectLst/>
            </c:spPr>
            <c:extLst>
              <c:ext xmlns:c16="http://schemas.microsoft.com/office/drawing/2014/chart" uri="{C3380CC4-5D6E-409C-BE32-E72D297353CC}">
                <c16:uniqueId val="{00000001-1BD7-4D8A-90C1-28292E3D1A22}"/>
              </c:ext>
            </c:extLst>
          </c:dPt>
          <c:cat>
            <c:strRef>
              <c:f>Graphs!$A$20</c:f>
              <c:strCache>
                <c:ptCount val="1"/>
                <c:pt idx="0">
                  <c:v>Market turnover</c:v>
                </c:pt>
              </c:strCache>
            </c:strRef>
          </c:cat>
          <c:val>
            <c:numRef>
              <c:f>Graphs!$B$20</c:f>
              <c:numCache>
                <c:formatCode>0%</c:formatCode>
                <c:ptCount val="1"/>
                <c:pt idx="0">
                  <c:v>1</c:v>
                </c:pt>
              </c:numCache>
            </c:numRef>
          </c:val>
          <c:extLst>
            <c:ext xmlns:c16="http://schemas.microsoft.com/office/drawing/2014/chart" uri="{C3380CC4-5D6E-409C-BE32-E72D297353CC}">
              <c16:uniqueId val="{00000000-CD20-49B6-9C11-ECAB41E38A0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A22-44C5-9F21-0AAFD7DB87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A22-44C5-9F21-0AAFD7DB8745}"/>
              </c:ext>
            </c:extLst>
          </c:dPt>
          <c:cat>
            <c:strRef>
              <c:f>Graphs!$A$17:$A$18</c:f>
              <c:strCache>
                <c:ptCount val="2"/>
                <c:pt idx="0">
                  <c:v>Tradeable turnover</c:v>
                </c:pt>
                <c:pt idx="1">
                  <c:v>UK turnover</c:v>
                </c:pt>
              </c:strCache>
            </c:strRef>
          </c:cat>
          <c:val>
            <c:numRef>
              <c:f>Graphs!$B$17:$B$18</c:f>
              <c:numCache>
                <c:formatCode>0%</c:formatCode>
                <c:ptCount val="2"/>
                <c:pt idx="0">
                  <c:v>0.9</c:v>
                </c:pt>
                <c:pt idx="1">
                  <c:v>0.1</c:v>
                </c:pt>
              </c:numCache>
            </c:numRef>
          </c:val>
          <c:extLst>
            <c:ext xmlns:c16="http://schemas.microsoft.com/office/drawing/2014/chart" uri="{C3380CC4-5D6E-409C-BE32-E72D297353CC}">
              <c16:uniqueId val="{00000004-2A22-44C5-9F21-0AAFD7DB874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8">
  <a:schemeClr val="accent5"/>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 Id="rId9"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image" Target="../media/image5.png"/></Relationships>
</file>

<file path=xl/drawings/_rels/drawing51.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5</xdr:col>
      <xdr:colOff>664369</xdr:colOff>
      <xdr:row>2</xdr:row>
      <xdr:rowOff>138112</xdr:rowOff>
    </xdr:from>
    <xdr:to>
      <xdr:col>8</xdr:col>
      <xdr:colOff>1371600</xdr:colOff>
      <xdr:row>14</xdr:row>
      <xdr:rowOff>38100</xdr:rowOff>
    </xdr:to>
    <xdr:sp macro="" textlink="">
      <xdr:nvSpPr>
        <xdr:cNvPr id="4" name="Rectangle 3">
          <a:extLst>
            <a:ext uri="{FF2B5EF4-FFF2-40B4-BE49-F238E27FC236}">
              <a16:creationId xmlns:a16="http://schemas.microsoft.com/office/drawing/2014/main" id="{ADC5BBDA-9BB5-4912-B1EE-2E22D4453B7F}"/>
            </a:ext>
          </a:extLst>
        </xdr:cNvPr>
        <xdr:cNvSpPr/>
      </xdr:nvSpPr>
      <xdr:spPr>
        <a:xfrm>
          <a:off x="11475244" y="957262"/>
          <a:ext cx="5879306" cy="3986213"/>
        </a:xfrm>
        <a:prstGeom prst="rect">
          <a:avLst/>
        </a:prstGeom>
        <a:solidFill>
          <a:schemeClr val="accent3"/>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100" b="1">
            <a:solidFill>
              <a:sysClr val="windowText" lastClr="000000"/>
            </a:solidFill>
          </a:endParaRPr>
        </a:p>
        <a:p>
          <a:pPr algn="l"/>
          <a:endParaRPr lang="en-GB" sz="1100" b="1">
            <a:solidFill>
              <a:sysClr val="windowText" lastClr="000000"/>
            </a:solidFill>
          </a:endParaRPr>
        </a:p>
        <a:p>
          <a:pPr algn="l"/>
          <a:r>
            <a:rPr lang="en-GB" sz="1600" b="0" baseline="0">
              <a:solidFill>
                <a:sysClr val="windowText" lastClr="000000"/>
              </a:solidFill>
            </a:rPr>
            <a:t>The steps of the EINA methodolody relevant to the business opportunities section are outlined on the left. GVA and job number summary tabs for the bioenergy are outlined first (tab colour orange). The detailed methodology is then presented for the nine conversion technologies focused within bioenergy: bioSNGm bioH2, anaerobic digestion, fast pyrolysis, lignocellulosic fermentation, syngas fermentation, sugars to higher hydrocarbons, Fischer-Tropsch synthesis, and alcohol catalysis. </a:t>
          </a:r>
        </a:p>
        <a:p>
          <a:pPr algn="l"/>
          <a:endParaRPr lang="en-GB" sz="1600" b="0" baseline="0">
            <a:solidFill>
              <a:sysClr val="windowText" lastClr="000000"/>
            </a:solidFill>
          </a:endParaRPr>
        </a:p>
        <a:p>
          <a:pPr algn="l"/>
          <a:r>
            <a:rPr lang="en-GB" sz="1600" b="0" baseline="0">
              <a:solidFill>
                <a:sysClr val="windowText" lastClr="000000"/>
              </a:solidFill>
            </a:rPr>
            <a:t>For certain steps, in particular Step 3, it will be necessary to perform further background calculations and store information in order to complete the necessary fields in the calculation sheets. The background sheets allow space for this.</a:t>
          </a:r>
          <a:endParaRPr lang="en-GB" sz="1600" b="0">
            <a:solidFill>
              <a:sysClr val="windowText" lastClr="000000"/>
            </a:solidFill>
          </a:endParaRPr>
        </a:p>
      </xdr:txBody>
    </xdr:sp>
    <xdr:clientData/>
  </xdr:twoCellAnchor>
  <xdr:twoCellAnchor>
    <xdr:from>
      <xdr:col>0</xdr:col>
      <xdr:colOff>85725</xdr:colOff>
      <xdr:row>7</xdr:row>
      <xdr:rowOff>114300</xdr:rowOff>
    </xdr:from>
    <xdr:to>
      <xdr:col>0</xdr:col>
      <xdr:colOff>571500</xdr:colOff>
      <xdr:row>19</xdr:row>
      <xdr:rowOff>266700</xdr:rowOff>
    </xdr:to>
    <xdr:sp macro="" textlink="">
      <xdr:nvSpPr>
        <xdr:cNvPr id="5" name="Arrow: Down 4">
          <a:extLst>
            <a:ext uri="{FF2B5EF4-FFF2-40B4-BE49-F238E27FC236}">
              <a16:creationId xmlns:a16="http://schemas.microsoft.com/office/drawing/2014/main" id="{B85B1F8B-591E-4F03-948C-9BECF6BB9848}"/>
            </a:ext>
          </a:extLst>
        </xdr:cNvPr>
        <xdr:cNvSpPr/>
      </xdr:nvSpPr>
      <xdr:spPr>
        <a:xfrm>
          <a:off x="85725" y="1781175"/>
          <a:ext cx="485775" cy="4867275"/>
        </a:xfrm>
        <a:prstGeom prst="downArrow">
          <a:avLst>
            <a:gd name="adj1" fmla="val 50000"/>
            <a:gd name="adj2" fmla="val 785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847725</xdr:colOff>
      <xdr:row>22</xdr:row>
      <xdr:rowOff>9525</xdr:rowOff>
    </xdr:from>
    <xdr:to>
      <xdr:col>3</xdr:col>
      <xdr:colOff>704850</xdr:colOff>
      <xdr:row>26</xdr:row>
      <xdr:rowOff>28575</xdr:rowOff>
    </xdr:to>
    <xdr:sp macro="" textlink="">
      <xdr:nvSpPr>
        <xdr:cNvPr id="2" name="Speech Bubble: Rectangle with Corners Rounded 1">
          <a:extLst>
            <a:ext uri="{FF2B5EF4-FFF2-40B4-BE49-F238E27FC236}">
              <a16:creationId xmlns:a16="http://schemas.microsoft.com/office/drawing/2014/main" id="{D914CE87-66E7-45CD-A152-603FE9E8B1A8}"/>
            </a:ext>
          </a:extLst>
        </xdr:cNvPr>
        <xdr:cNvSpPr/>
      </xdr:nvSpPr>
      <xdr:spPr>
        <a:xfrm>
          <a:off x="4419600" y="7029450"/>
          <a:ext cx="1533525" cy="1047750"/>
        </a:xfrm>
        <a:prstGeom prst="wedgeRoundRectCallout">
          <a:avLst>
            <a:gd name="adj1" fmla="val -92262"/>
            <a:gd name="adj2" fmla="val -1568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Calculator</a:t>
          </a:r>
          <a:r>
            <a:rPr lang="en-GB" sz="1100" baseline="0"/>
            <a:t> no 2 was feedstocks themselves which was not considered in the busienss opps analysis</a:t>
          </a:r>
          <a:endParaRPr lang="en-GB" sz="1100"/>
        </a:p>
      </xdr:txBody>
    </xdr:sp>
    <xdr:clientData/>
  </xdr:twoCellAnchor>
  <xdr:twoCellAnchor>
    <xdr:from>
      <xdr:col>5</xdr:col>
      <xdr:colOff>657225</xdr:colOff>
      <xdr:row>14</xdr:row>
      <xdr:rowOff>228600</xdr:rowOff>
    </xdr:from>
    <xdr:to>
      <xdr:col>8</xdr:col>
      <xdr:colOff>1364456</xdr:colOff>
      <xdr:row>20</xdr:row>
      <xdr:rowOff>85725</xdr:rowOff>
    </xdr:to>
    <xdr:sp macro="" textlink="">
      <xdr:nvSpPr>
        <xdr:cNvPr id="7" name="Rectangle 6">
          <a:extLst>
            <a:ext uri="{FF2B5EF4-FFF2-40B4-BE49-F238E27FC236}">
              <a16:creationId xmlns:a16="http://schemas.microsoft.com/office/drawing/2014/main" id="{C54FBD2B-FE6D-411D-B428-05AFEE40086D}"/>
            </a:ext>
          </a:extLst>
        </xdr:cNvPr>
        <xdr:cNvSpPr/>
      </xdr:nvSpPr>
      <xdr:spPr>
        <a:xfrm>
          <a:off x="11468100" y="5133975"/>
          <a:ext cx="5879306" cy="1628775"/>
        </a:xfrm>
        <a:prstGeom prst="rect">
          <a:avLst/>
        </a:prstGeom>
        <a:solidFill>
          <a:schemeClr val="accent3"/>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Methodology</a:t>
          </a:r>
          <a:r>
            <a:rPr lang="en-GB" sz="2000" b="1" baseline="0">
              <a:solidFill>
                <a:sysClr val="windowText" lastClr="000000"/>
              </a:solidFill>
            </a:rPr>
            <a:t> instructions</a:t>
          </a:r>
        </a:p>
        <a:p>
          <a:pPr algn="l"/>
          <a:endParaRPr lang="en-GB" sz="2000" b="1" baseline="0">
            <a:solidFill>
              <a:sysClr val="windowText" lastClr="000000"/>
            </a:solidFill>
          </a:endParaRPr>
        </a:p>
        <a:p>
          <a:pPr algn="l"/>
          <a:r>
            <a:rPr lang="en-GB" sz="1600" b="0">
              <a:solidFill>
                <a:sysClr val="windowText" lastClr="000000"/>
              </a:solidFill>
            </a:rPr>
            <a:t>The BioSNG calculator has an overview box in each of its tabs </a:t>
          </a:r>
          <a:r>
            <a:rPr lang="en-GB" sz="1600" b="0" baseline="0">
              <a:solidFill>
                <a:sysClr val="windowText" lastClr="000000"/>
              </a:solidFill>
            </a:rPr>
            <a:t>to explain its purpose. All other technologies follow the same calculation, so the summary tabs are not repeated. </a:t>
          </a:r>
          <a:endParaRPr lang="en-GB" sz="16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329973</xdr:colOff>
      <xdr:row>12</xdr:row>
      <xdr:rowOff>115662</xdr:rowOff>
    </xdr:from>
    <xdr:to>
      <xdr:col>22</xdr:col>
      <xdr:colOff>496659</xdr:colOff>
      <xdr:row>18</xdr:row>
      <xdr:rowOff>22112</xdr:rowOff>
    </xdr:to>
    <xdr:sp macro="" textlink="">
      <xdr:nvSpPr>
        <xdr:cNvPr id="3" name="Speech Bubble: Rectangle with Corners Rounded 2">
          <a:extLst>
            <a:ext uri="{FF2B5EF4-FFF2-40B4-BE49-F238E27FC236}">
              <a16:creationId xmlns:a16="http://schemas.microsoft.com/office/drawing/2014/main" id="{1E0C5492-1715-4DDC-B31E-EA5EDD20F433}"/>
            </a:ext>
          </a:extLst>
        </xdr:cNvPr>
        <xdr:cNvSpPr/>
      </xdr:nvSpPr>
      <xdr:spPr>
        <a:xfrm>
          <a:off x="14712723" y="2728233"/>
          <a:ext cx="2507115" cy="1362415"/>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1424827</xdr:colOff>
      <xdr:row>1</xdr:row>
      <xdr:rowOff>0</xdr:rowOff>
    </xdr:from>
    <xdr:to>
      <xdr:col>19</xdr:col>
      <xdr:colOff>571500</xdr:colOff>
      <xdr:row>10</xdr:row>
      <xdr:rowOff>11206</xdr:rowOff>
    </xdr:to>
    <xdr:sp macro="" textlink="">
      <xdr:nvSpPr>
        <xdr:cNvPr id="4" name="Rectangle 3">
          <a:extLst>
            <a:ext uri="{FF2B5EF4-FFF2-40B4-BE49-F238E27FC236}">
              <a16:creationId xmlns:a16="http://schemas.microsoft.com/office/drawing/2014/main" id="{3336C5EF-DBCB-4DF1-9AF8-082F425D44FE}"/>
            </a:ext>
          </a:extLst>
        </xdr:cNvPr>
        <xdr:cNvSpPr/>
      </xdr:nvSpPr>
      <xdr:spPr>
        <a:xfrm>
          <a:off x="1424827" y="625929"/>
          <a:ext cx="15570494" cy="1630456"/>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600" b="1">
              <a:solidFill>
                <a:sysClr val="windowText" lastClr="000000"/>
              </a:solidFill>
            </a:rPr>
            <a:t>Overview</a:t>
          </a:r>
          <a:endParaRPr lang="en-GB" sz="1100" b="1">
            <a:solidFill>
              <a:sysClr val="windowText" lastClr="000000"/>
            </a:solidFill>
          </a:endParaRPr>
        </a:p>
        <a:p>
          <a:pPr algn="l"/>
          <a:r>
            <a:rPr lang="en-GB" sz="1200" b="0">
              <a:solidFill>
                <a:sysClr val="windowText" lastClr="000000"/>
              </a:solidFill>
            </a:rPr>
            <a:t>This</a:t>
          </a:r>
          <a:r>
            <a:rPr lang="en-GB" sz="1200" b="0" baseline="0">
              <a:solidFill>
                <a:sysClr val="windowText" lastClr="000000"/>
              </a:solidFill>
            </a:rPr>
            <a:t> assessment considers the % of total turnover that is tradeable from a UK perspective. It is one of the two elements (aside from competitive advantage) used to assess the market share the UK may capture. In principle this assessment should only exclude elements of total turnover if these are untradeable for practical reasons. For example, transporting offshore wind foundations from the UK to China is likely extremely costly and unlikely to occur no matter how competitive UK producers are.</a:t>
          </a:r>
        </a:p>
        <a:p>
          <a:pPr algn="l"/>
          <a:endParaRPr lang="en-GB" sz="1200" b="0" baseline="0">
            <a:solidFill>
              <a:sysClr val="windowText" lastClr="000000"/>
            </a:solidFill>
          </a:endParaRPr>
        </a:p>
        <a:p>
          <a:pPr algn="l"/>
          <a:r>
            <a:rPr lang="en-GB" sz="1200" b="0">
              <a:solidFill>
                <a:sysClr val="windowText" lastClr="000000"/>
              </a:solidFill>
            </a:rPr>
            <a:t>However, the assessment will</a:t>
          </a:r>
          <a:r>
            <a:rPr lang="en-GB" sz="1200" b="0" baseline="0">
              <a:solidFill>
                <a:sysClr val="windowText" lastClr="000000"/>
              </a:solidFill>
            </a:rPr>
            <a:t> by necessity slightly conflate competitiveness and tradeability. For example, for offshore wind the assessment may conclude that most of the turnover associated with the foundations is not tradeable given high transport cost. However, this may change if a producer is able to lower costs to such a degree that it can compete with domestic suppliers despite the transport costs.</a:t>
          </a:r>
          <a:endParaRPr lang="en-GB" sz="1200" b="1" baseline="0">
            <a:solidFill>
              <a:sysClr val="windowText" lastClr="000000"/>
            </a:solidFill>
          </a:endParaRPr>
        </a:p>
        <a:p>
          <a:pPr algn="l"/>
          <a:endParaRPr lang="en-GB" sz="1200" b="1" baseline="0">
            <a:solidFill>
              <a:sysClr val="windowText" lastClr="000000"/>
            </a:solidFill>
          </a:endParaRPr>
        </a:p>
        <a:p>
          <a:pPr algn="l"/>
          <a:r>
            <a:rPr lang="en-GB" sz="1200" b="0" baseline="0">
              <a:solidFill>
                <a:sysClr val="windowText" lastClr="000000"/>
              </a:solidFill>
            </a:rPr>
            <a:t>These assumptions have been checked in the table on the following tab, by considering global turnover and globally traded turnover identified using HS codes - however, these numbers vary in quality dependent on trade data for each technology</a:t>
          </a:r>
        </a:p>
      </xdr:txBody>
    </xdr:sp>
    <xdr:clientData/>
  </xdr:twoCellAnchor>
  <xdr:twoCellAnchor>
    <xdr:from>
      <xdr:col>0</xdr:col>
      <xdr:colOff>179294</xdr:colOff>
      <xdr:row>19</xdr:row>
      <xdr:rowOff>123264</xdr:rowOff>
    </xdr:from>
    <xdr:to>
      <xdr:col>1</xdr:col>
      <xdr:colOff>1177271</xdr:colOff>
      <xdr:row>29</xdr:row>
      <xdr:rowOff>180041</xdr:rowOff>
    </xdr:to>
    <xdr:sp macro="" textlink="">
      <xdr:nvSpPr>
        <xdr:cNvPr id="6" name="TextBox 5">
          <a:extLst>
            <a:ext uri="{FF2B5EF4-FFF2-40B4-BE49-F238E27FC236}">
              <a16:creationId xmlns:a16="http://schemas.microsoft.com/office/drawing/2014/main" id="{51A92A5F-F69F-4D12-A782-5F73648EF163}"/>
            </a:ext>
          </a:extLst>
        </xdr:cNvPr>
        <xdr:cNvSpPr txBox="1"/>
      </xdr:nvSpPr>
      <xdr:spPr>
        <a:xfrm>
          <a:off x="179294" y="4403911"/>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3</xdr:row>
      <xdr:rowOff>0</xdr:rowOff>
    </xdr:from>
    <xdr:to>
      <xdr:col>8</xdr:col>
      <xdr:colOff>847564</xdr:colOff>
      <xdr:row>7</xdr:row>
      <xdr:rowOff>7183</xdr:rowOff>
    </xdr:to>
    <xdr:sp macro="" textlink="">
      <xdr:nvSpPr>
        <xdr:cNvPr id="2" name="Rectangle 1">
          <a:extLst>
            <a:ext uri="{FF2B5EF4-FFF2-40B4-BE49-F238E27FC236}">
              <a16:creationId xmlns:a16="http://schemas.microsoft.com/office/drawing/2014/main" id="{D0B7BA1F-B122-4137-AF2B-207FEFB146A0}"/>
            </a:ext>
          </a:extLst>
        </xdr:cNvPr>
        <xdr:cNvSpPr/>
      </xdr:nvSpPr>
      <xdr:spPr>
        <a:xfrm>
          <a:off x="2775857" y="979714"/>
          <a:ext cx="13665493" cy="74196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Total</a:t>
          </a:r>
          <a:r>
            <a:rPr lang="en-GB" sz="1100" b="0" baseline="0">
              <a:solidFill>
                <a:sysClr val="windowText" lastClr="000000"/>
              </a:solidFill>
            </a:rPr>
            <a:t> tradeable turnover is simply the multiplication of market turnover and the tradeable %.</a:t>
          </a:r>
        </a:p>
        <a:p>
          <a:pPr algn="l"/>
          <a:endParaRPr lang="en-GB" sz="1100" b="0" baseline="0">
            <a:solidFill>
              <a:sysClr val="windowText" lastClr="000000"/>
            </a:solidFill>
          </a:endParaRPr>
        </a:p>
        <a:p>
          <a:pPr algn="l"/>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11</xdr:col>
      <xdr:colOff>327413</xdr:colOff>
      <xdr:row>8</xdr:row>
      <xdr:rowOff>154861</xdr:rowOff>
    </xdr:to>
    <xdr:sp macro="" textlink="">
      <xdr:nvSpPr>
        <xdr:cNvPr id="2" name="Rectangle 1">
          <a:extLst>
            <a:ext uri="{FF2B5EF4-FFF2-40B4-BE49-F238E27FC236}">
              <a16:creationId xmlns:a16="http://schemas.microsoft.com/office/drawing/2014/main" id="{6D02C141-A1B0-4A70-B240-682522E620E9}"/>
            </a:ext>
          </a:extLst>
        </xdr:cNvPr>
        <xdr:cNvSpPr/>
      </xdr:nvSpPr>
      <xdr:spPr>
        <a:xfrm>
          <a:off x="1428750" y="802821"/>
          <a:ext cx="14288342" cy="124343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Instructions</a:t>
          </a:r>
        </a:p>
        <a:p>
          <a:pPr algn="l"/>
          <a:r>
            <a:rPr lang="en-GB" sz="1100" b="0">
              <a:solidFill>
                <a:sysClr val="windowText" lastClr="000000"/>
              </a:solidFill>
            </a:rPr>
            <a:t>The market share % entered in this sheet reflects the % of the tradeable market the UK is deemed to be able to capture. The assessment of this % is based on RCA calculations, assessment of UK skills and expert evidence, as described in the methodology document. </a:t>
          </a:r>
        </a:p>
        <a:p>
          <a:pPr algn="l"/>
          <a:endParaRPr lang="en-GB" sz="1100" b="0">
            <a:solidFill>
              <a:sysClr val="windowText" lastClr="000000"/>
            </a:solidFill>
          </a:endParaRPr>
        </a:p>
        <a:p>
          <a:pPr algn="l"/>
          <a:r>
            <a:rPr lang="en-GB" sz="1100" b="0">
              <a:solidFill>
                <a:sysClr val="windowText" lastClr="000000"/>
              </a:solidFill>
            </a:rPr>
            <a:t>The UK market share may differ for different regions. Indeed, it will likely always differ between UK and export markets. However, it may also be significantly different between closeby export markets (like the EU) and other markets.  </a:t>
          </a:r>
        </a:p>
        <a:p>
          <a:pPr algn="l"/>
          <a:endParaRPr lang="en-GB" sz="1100" b="0" i="1" baseline="0">
            <a:solidFill>
              <a:sysClr val="windowText" lastClr="000000"/>
            </a:solidFill>
          </a:endParaRPr>
        </a:p>
        <a:p>
          <a:pPr algn="l"/>
          <a:r>
            <a:rPr lang="en-GB" sz="1100" b="0" i="1" baseline="0">
              <a:solidFill>
                <a:sysClr val="windowText" lastClr="000000"/>
              </a:solidFill>
            </a:rPr>
            <a:t> </a:t>
          </a:r>
          <a:endParaRPr lang="en-GB" sz="1100" b="0" i="1">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xdr:colOff>
      <xdr:row>2</xdr:row>
      <xdr:rowOff>0</xdr:rowOff>
    </xdr:from>
    <xdr:to>
      <xdr:col>5</xdr:col>
      <xdr:colOff>952499</xdr:colOff>
      <xdr:row>8</xdr:row>
      <xdr:rowOff>154881</xdr:rowOff>
    </xdr:to>
    <xdr:sp macro="" textlink="">
      <xdr:nvSpPr>
        <xdr:cNvPr id="2" name="Rectangle 1">
          <a:extLst>
            <a:ext uri="{FF2B5EF4-FFF2-40B4-BE49-F238E27FC236}">
              <a16:creationId xmlns:a16="http://schemas.microsoft.com/office/drawing/2014/main" id="{57FE09C4-6770-4EF5-BE77-CAD7020E7086}"/>
            </a:ext>
          </a:extLst>
        </xdr:cNvPr>
        <xdr:cNvSpPr/>
      </xdr:nvSpPr>
      <xdr:spPr>
        <a:xfrm>
          <a:off x="2530928" y="802821"/>
          <a:ext cx="4068535" cy="124345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performs a simple calculation. It multiplies the UK market share by total tradeable turnover to calculate the total turnover captured by the UK.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2</xdr:row>
      <xdr:rowOff>0</xdr:rowOff>
    </xdr:from>
    <xdr:to>
      <xdr:col>6</xdr:col>
      <xdr:colOff>171290</xdr:colOff>
      <xdr:row>8</xdr:row>
      <xdr:rowOff>153180</xdr:rowOff>
    </xdr:to>
    <xdr:sp macro="" textlink="">
      <xdr:nvSpPr>
        <xdr:cNvPr id="2" name="Rectangle 1">
          <a:extLst>
            <a:ext uri="{FF2B5EF4-FFF2-40B4-BE49-F238E27FC236}">
              <a16:creationId xmlns:a16="http://schemas.microsoft.com/office/drawing/2014/main" id="{41C3C860-48ED-4158-99B4-312C34C8B0FB}"/>
            </a:ext>
          </a:extLst>
        </xdr:cNvPr>
        <xdr:cNvSpPr/>
      </xdr:nvSpPr>
      <xdr:spPr>
        <a:xfrm>
          <a:off x="2367643" y="802821"/>
          <a:ext cx="4756897" cy="1241752"/>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GVA</a:t>
          </a:r>
          <a:r>
            <a:rPr lang="en-GB" sz="1100" b="0" baseline="0">
              <a:solidFill>
                <a:sysClr val="windowText" lastClr="000000"/>
              </a:solidFill>
            </a:rPr>
            <a:t> multipliers are based on ONS Annual Business Survey (ABS) data. For the lowest level code available, the average GVA/turnover ratio has been calculated. The data can be relatively noisy, and hence a 5 year average is used. </a:t>
          </a:r>
        </a:p>
        <a:p>
          <a:pPr algn="l"/>
          <a:endParaRPr lang="en-GB" sz="1100" b="0" baseline="0">
            <a:solidFill>
              <a:sysClr val="windowText" lastClr="000000"/>
            </a:solidFill>
          </a:endParaRPr>
        </a:p>
        <a:p>
          <a:pPr algn="l"/>
          <a:endParaRPr lang="en-GB" sz="1100" b="1">
            <a:solidFill>
              <a:sysClr val="windowText" lastClr="00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47944</xdr:colOff>
      <xdr:row>6</xdr:row>
      <xdr:rowOff>158244</xdr:rowOff>
    </xdr:to>
    <xdr:sp macro="" textlink="">
      <xdr:nvSpPr>
        <xdr:cNvPr id="2" name="Rectangle 1">
          <a:extLst>
            <a:ext uri="{FF2B5EF4-FFF2-40B4-BE49-F238E27FC236}">
              <a16:creationId xmlns:a16="http://schemas.microsoft.com/office/drawing/2014/main" id="{F7BDB008-E0FC-4BEB-9276-DFFCC985EFF3}"/>
            </a:ext>
          </a:extLst>
        </xdr:cNvPr>
        <xdr:cNvSpPr/>
      </xdr:nvSpPr>
      <xdr:spPr>
        <a:xfrm>
          <a:off x="1428750" y="802821"/>
          <a:ext cx="2919051" cy="89303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simply multiplies the GVA mulipliers with UK captured turnover.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4</xdr:col>
      <xdr:colOff>458240</xdr:colOff>
      <xdr:row>8</xdr:row>
      <xdr:rowOff>154882</xdr:rowOff>
    </xdr:to>
    <xdr:sp macro="" textlink="">
      <xdr:nvSpPr>
        <xdr:cNvPr id="4" name="Rectangle 3">
          <a:extLst>
            <a:ext uri="{FF2B5EF4-FFF2-40B4-BE49-F238E27FC236}">
              <a16:creationId xmlns:a16="http://schemas.microsoft.com/office/drawing/2014/main" id="{B5889170-076E-4BB6-A2BD-23E521DED210}"/>
            </a:ext>
          </a:extLst>
        </xdr:cNvPr>
        <xdr:cNvSpPr/>
      </xdr:nvSpPr>
      <xdr:spPr>
        <a:xfrm>
          <a:off x="1428750" y="802821"/>
          <a:ext cx="4268240" cy="1243454"/>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stores GVA per worker estimates, which may be broken down per component if relevant. Note, the GVA/worker estimate is increased by 0.8% annually to account for productivity growth. </a:t>
          </a:r>
          <a:endParaRPr lang="en-GB" sz="1100" b="0">
            <a:solidFill>
              <a:sysClr val="windowText" lastClr="000000"/>
            </a:solidFill>
          </a:endParaRPr>
        </a:p>
        <a:p>
          <a:pPr algn="l"/>
          <a:endParaRPr lang="en-GB" sz="1100" b="1">
            <a:solidFill>
              <a:sysClr val="windowText" lastClr="000000"/>
            </a:solidFill>
          </a:endParaRPr>
        </a:p>
      </xdr:txBody>
    </xdr:sp>
    <xdr:clientData/>
  </xdr:twoCellAnchor>
  <xdr:twoCellAnchor>
    <xdr:from>
      <xdr:col>2</xdr:col>
      <xdr:colOff>1490383</xdr:colOff>
      <xdr:row>30</xdr:row>
      <xdr:rowOff>56029</xdr:rowOff>
    </xdr:from>
    <xdr:to>
      <xdr:col>6</xdr:col>
      <xdr:colOff>906826</xdr:colOff>
      <xdr:row>32</xdr:row>
      <xdr:rowOff>116724</xdr:rowOff>
    </xdr:to>
    <xdr:sp macro="" textlink="">
      <xdr:nvSpPr>
        <xdr:cNvPr id="5" name="Speech Bubble: Rectangle 4">
          <a:extLst>
            <a:ext uri="{FF2B5EF4-FFF2-40B4-BE49-F238E27FC236}">
              <a16:creationId xmlns:a16="http://schemas.microsoft.com/office/drawing/2014/main" id="{69AE41D0-50C1-4FF4-891A-2D0684D386C9}"/>
            </a:ext>
          </a:extLst>
        </xdr:cNvPr>
        <xdr:cNvSpPr/>
      </xdr:nvSpPr>
      <xdr:spPr>
        <a:xfrm>
          <a:off x="4112559" y="6331323"/>
          <a:ext cx="5075414" cy="632195"/>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222757</xdr:colOff>
      <xdr:row>8</xdr:row>
      <xdr:rowOff>154882</xdr:rowOff>
    </xdr:to>
    <xdr:sp macro="" textlink="">
      <xdr:nvSpPr>
        <xdr:cNvPr id="2" name="Rectangle 1">
          <a:extLst>
            <a:ext uri="{FF2B5EF4-FFF2-40B4-BE49-F238E27FC236}">
              <a16:creationId xmlns:a16="http://schemas.microsoft.com/office/drawing/2014/main" id="{1303854C-5DD2-4DD6-B404-4817D76070FA}"/>
            </a:ext>
          </a:extLst>
        </xdr:cNvPr>
        <xdr:cNvSpPr/>
      </xdr:nvSpPr>
      <xdr:spPr>
        <a:xfrm>
          <a:off x="1428750" y="802821"/>
          <a:ext cx="3093864" cy="1243454"/>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divides the estimated UK GVA by GVA per worker estimates to obtain an indicative estimate of the jobs supported by the industry.</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1102178</xdr:colOff>
      <xdr:row>7</xdr:row>
      <xdr:rowOff>108857</xdr:rowOff>
    </xdr:to>
    <xdr:sp macro="" textlink="">
      <xdr:nvSpPr>
        <xdr:cNvPr id="8" name="Rectangle 7">
          <a:extLst>
            <a:ext uri="{FF2B5EF4-FFF2-40B4-BE49-F238E27FC236}">
              <a16:creationId xmlns:a16="http://schemas.microsoft.com/office/drawing/2014/main" id="{1ED4ACB2-F4A6-47DC-96B7-96779B4C1E77}"/>
            </a:ext>
          </a:extLst>
        </xdr:cNvPr>
        <xdr:cNvSpPr/>
      </xdr:nvSpPr>
      <xdr:spPr>
        <a:xfrm>
          <a:off x="1877786" y="802821"/>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32</xdr:col>
      <xdr:colOff>0</xdr:colOff>
      <xdr:row>1</xdr:row>
      <xdr:rowOff>0</xdr:rowOff>
    </xdr:from>
    <xdr:to>
      <xdr:col>42</xdr:col>
      <xdr:colOff>19792</xdr:colOff>
      <xdr:row>8</xdr:row>
      <xdr:rowOff>47006</xdr:rowOff>
    </xdr:to>
    <xdr:sp macro="" textlink="">
      <xdr:nvSpPr>
        <xdr:cNvPr id="10" name="Rectangle 9">
          <a:extLst>
            <a:ext uri="{FF2B5EF4-FFF2-40B4-BE49-F238E27FC236}">
              <a16:creationId xmlns:a16="http://schemas.microsoft.com/office/drawing/2014/main" id="{21DDF81B-0C91-49C8-88BD-9CB4469039B8}"/>
            </a:ext>
          </a:extLst>
        </xdr:cNvPr>
        <xdr:cNvSpPr/>
      </xdr:nvSpPr>
      <xdr:spPr>
        <a:xfrm>
          <a:off x="44032714" y="6259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257736</xdr:colOff>
      <xdr:row>15</xdr:row>
      <xdr:rowOff>100852</xdr:rowOff>
    </xdr:from>
    <xdr:to>
      <xdr:col>1</xdr:col>
      <xdr:colOff>1261316</xdr:colOff>
      <xdr:row>25</xdr:row>
      <xdr:rowOff>161551</xdr:rowOff>
    </xdr:to>
    <xdr:sp macro="" textlink="">
      <xdr:nvSpPr>
        <xdr:cNvPr id="2" name="TextBox 1">
          <a:extLst>
            <a:ext uri="{FF2B5EF4-FFF2-40B4-BE49-F238E27FC236}">
              <a16:creationId xmlns:a16="http://schemas.microsoft.com/office/drawing/2014/main" id="{FC15E468-0B69-466A-B396-1B9FE9DF4F33}"/>
            </a:ext>
          </a:extLst>
        </xdr:cNvPr>
        <xdr:cNvSpPr txBox="1"/>
      </xdr:nvSpPr>
      <xdr:spPr>
        <a:xfrm>
          <a:off x="257736" y="3653117"/>
          <a:ext cx="2437933" cy="222343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38100</xdr:rowOff>
    </xdr:from>
    <xdr:to>
      <xdr:col>6</xdr:col>
      <xdr:colOff>810746</xdr:colOff>
      <xdr:row>7</xdr:row>
      <xdr:rowOff>38101</xdr:rowOff>
    </xdr:to>
    <xdr:sp macro="" textlink="">
      <xdr:nvSpPr>
        <xdr:cNvPr id="3" name="Rectangle 2">
          <a:extLst>
            <a:ext uri="{FF2B5EF4-FFF2-40B4-BE49-F238E27FC236}">
              <a16:creationId xmlns:a16="http://schemas.microsoft.com/office/drawing/2014/main" id="{0EDD907A-F20E-4AAC-9E95-7C5C8D416085}"/>
            </a:ext>
          </a:extLst>
        </xdr:cNvPr>
        <xdr:cNvSpPr/>
      </xdr:nvSpPr>
      <xdr:spPr>
        <a:xfrm>
          <a:off x="0" y="666750"/>
          <a:ext cx="9849971" cy="1143001"/>
        </a:xfrm>
        <a:prstGeom prst="rect">
          <a:avLst/>
        </a:prstGeom>
        <a:solidFill>
          <a:schemeClr val="accent3"/>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600" b="1">
            <a:solidFill>
              <a:sysClr val="windowText" lastClr="000000"/>
            </a:solidFill>
          </a:endParaRPr>
        </a:p>
        <a:p>
          <a:pPr algn="l"/>
          <a:r>
            <a:rPr lang="en-GB" sz="1600" b="0">
              <a:solidFill>
                <a:sysClr val="windowText" lastClr="000000"/>
              </a:solidFill>
            </a:rPr>
            <a:t>This</a:t>
          </a:r>
          <a:r>
            <a:rPr lang="en-GB" sz="1600" b="0" baseline="0">
              <a:solidFill>
                <a:sysClr val="windowText" lastClr="000000"/>
              </a:solidFill>
            </a:rPr>
            <a:t> assumptions log closely follows the standard BEIS template for logging assumptions. The log is completed to illustrate the assumptions per step in the calculation. These will typically be very similar per technology. </a:t>
          </a:r>
          <a:endParaRPr lang="en-GB" sz="1600" b="0">
            <a:solidFill>
              <a:sysClr val="windowText" lastClr="000000"/>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1501589</xdr:colOff>
      <xdr:row>31</xdr:row>
      <xdr:rowOff>156882</xdr:rowOff>
    </xdr:from>
    <xdr:to>
      <xdr:col>6</xdr:col>
      <xdr:colOff>918032</xdr:colOff>
      <xdr:row>34</xdr:row>
      <xdr:rowOff>38282</xdr:rowOff>
    </xdr:to>
    <xdr:sp macro="" textlink="">
      <xdr:nvSpPr>
        <xdr:cNvPr id="4" name="Speech Bubble: Rectangle 3">
          <a:extLst>
            <a:ext uri="{FF2B5EF4-FFF2-40B4-BE49-F238E27FC236}">
              <a16:creationId xmlns:a16="http://schemas.microsoft.com/office/drawing/2014/main" id="{1CF4E3F7-6539-4C0A-B6D7-A9DE4D98E662}"/>
            </a:ext>
          </a:extLst>
        </xdr:cNvPr>
        <xdr:cNvSpPr/>
      </xdr:nvSpPr>
      <xdr:spPr>
        <a:xfrm>
          <a:off x="4123765" y="6589058"/>
          <a:ext cx="5075414" cy="632195"/>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666750</xdr:colOff>
      <xdr:row>8</xdr:row>
      <xdr:rowOff>66675</xdr:rowOff>
    </xdr:from>
    <xdr:to>
      <xdr:col>14</xdr:col>
      <xdr:colOff>295275</xdr:colOff>
      <xdr:row>12</xdr:row>
      <xdr:rowOff>76200</xdr:rowOff>
    </xdr:to>
    <xdr:sp macro="" textlink="">
      <xdr:nvSpPr>
        <xdr:cNvPr id="2" name="Speech Bubble: Rectangle with Corners Rounded 1">
          <a:extLst>
            <a:ext uri="{FF2B5EF4-FFF2-40B4-BE49-F238E27FC236}">
              <a16:creationId xmlns:a16="http://schemas.microsoft.com/office/drawing/2014/main" id="{766E1C10-25D6-4307-99B0-4E946F557AA9}"/>
            </a:ext>
          </a:extLst>
        </xdr:cNvPr>
        <xdr:cNvSpPr/>
      </xdr:nvSpPr>
      <xdr:spPr>
        <a:xfrm>
          <a:off x="11868150" y="2200275"/>
          <a:ext cx="3800475" cy="752475"/>
        </a:xfrm>
        <a:prstGeom prst="wedgeRoundRectCallout">
          <a:avLst>
            <a:gd name="adj1" fmla="val -53414"/>
            <a:gd name="adj2" fmla="val 22207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This analysis is taken from the hydrogen calculator. But biomass gasification to hydrogen is considered in the bioenergy</a:t>
          </a:r>
          <a:r>
            <a:rPr lang="en-GB" sz="1100" baseline="0"/>
            <a:t> EINA so it has been copied to here too</a:t>
          </a:r>
          <a:endParaRPr lang="en-GB" sz="11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34</xdr:row>
      <xdr:rowOff>19050</xdr:rowOff>
    </xdr:from>
    <xdr:to>
      <xdr:col>2</xdr:col>
      <xdr:colOff>990600</xdr:colOff>
      <xdr:row>61</xdr:row>
      <xdr:rowOff>95250</xdr:rowOff>
    </xdr:to>
    <xdr:pic>
      <xdr:nvPicPr>
        <xdr:cNvPr id="2" name="Picture 3" descr="image004">
          <a:extLst>
            <a:ext uri="{FF2B5EF4-FFF2-40B4-BE49-F238E27FC236}">
              <a16:creationId xmlns:a16="http://schemas.microsoft.com/office/drawing/2014/main" id="{EA9E1A47-7CCF-4D11-984F-F0161BBC8F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6381750"/>
          <a:ext cx="3790950" cy="498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95250</xdr:colOff>
      <xdr:row>34</xdr:row>
      <xdr:rowOff>152400</xdr:rowOff>
    </xdr:from>
    <xdr:to>
      <xdr:col>10</xdr:col>
      <xdr:colOff>57150</xdr:colOff>
      <xdr:row>43</xdr:row>
      <xdr:rowOff>57150</xdr:rowOff>
    </xdr:to>
    <xdr:pic>
      <xdr:nvPicPr>
        <xdr:cNvPr id="3" name="Picture 1" descr="image005">
          <a:extLst>
            <a:ext uri="{FF2B5EF4-FFF2-40B4-BE49-F238E27FC236}">
              <a16:creationId xmlns:a16="http://schemas.microsoft.com/office/drawing/2014/main" id="{AC3F0217-49A4-4F05-9E6B-EEC6AA463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38850" y="6515100"/>
          <a:ext cx="584835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201706</xdr:colOff>
      <xdr:row>13</xdr:row>
      <xdr:rowOff>179294</xdr:rowOff>
    </xdr:from>
    <xdr:to>
      <xdr:col>14</xdr:col>
      <xdr:colOff>593912</xdr:colOff>
      <xdr:row>17</xdr:row>
      <xdr:rowOff>56030</xdr:rowOff>
    </xdr:to>
    <xdr:sp macro="" textlink="">
      <xdr:nvSpPr>
        <xdr:cNvPr id="4" name="Speech Bubble: Rectangle with Corners Rounded 3">
          <a:extLst>
            <a:ext uri="{FF2B5EF4-FFF2-40B4-BE49-F238E27FC236}">
              <a16:creationId xmlns:a16="http://schemas.microsoft.com/office/drawing/2014/main" id="{85F4711D-67E8-4845-9E0F-D8D34EC1B06F}"/>
            </a:ext>
          </a:extLst>
        </xdr:cNvPr>
        <xdr:cNvSpPr/>
      </xdr:nvSpPr>
      <xdr:spPr>
        <a:xfrm>
          <a:off x="12755656" y="2712944"/>
          <a:ext cx="2649631" cy="610161"/>
        </a:xfrm>
        <a:prstGeom prst="wedgeRoundRectCallout">
          <a:avLst>
            <a:gd name="adj1" fmla="val -57964"/>
            <a:gd name="adj2" fmla="val 11990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Assumption</a:t>
          </a:r>
          <a:r>
            <a:rPr lang="en-GB" sz="1100" baseline="0"/>
            <a:t> for bioH2: 1% hardcoded to imply commercialisation at 2020</a:t>
          </a:r>
          <a:endParaRPr lang="en-GB"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557892</xdr:colOff>
      <xdr:row>1</xdr:row>
      <xdr:rowOff>163285</xdr:rowOff>
    </xdr:from>
    <xdr:to>
      <xdr:col>4</xdr:col>
      <xdr:colOff>1074963</xdr:colOff>
      <xdr:row>7</xdr:row>
      <xdr:rowOff>95250</xdr:rowOff>
    </xdr:to>
    <xdr:sp macro="" textlink="">
      <xdr:nvSpPr>
        <xdr:cNvPr id="6" name="Rectangle 5">
          <a:extLst>
            <a:ext uri="{FF2B5EF4-FFF2-40B4-BE49-F238E27FC236}">
              <a16:creationId xmlns:a16="http://schemas.microsoft.com/office/drawing/2014/main" id="{67DD2AB8-916E-4C8D-A5B5-55D7CAC236AB}"/>
            </a:ext>
          </a:extLst>
        </xdr:cNvPr>
        <xdr:cNvSpPr/>
      </xdr:nvSpPr>
      <xdr:spPr>
        <a:xfrm>
          <a:off x="1850571" y="789214"/>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32</xdr:col>
      <xdr:colOff>0</xdr:colOff>
      <xdr:row>1</xdr:row>
      <xdr:rowOff>0</xdr:rowOff>
    </xdr:from>
    <xdr:to>
      <xdr:col>41</xdr:col>
      <xdr:colOff>604900</xdr:colOff>
      <xdr:row>8</xdr:row>
      <xdr:rowOff>47006</xdr:rowOff>
    </xdr:to>
    <xdr:sp macro="" textlink="">
      <xdr:nvSpPr>
        <xdr:cNvPr id="8" name="Rectangle 7">
          <a:extLst>
            <a:ext uri="{FF2B5EF4-FFF2-40B4-BE49-F238E27FC236}">
              <a16:creationId xmlns:a16="http://schemas.microsoft.com/office/drawing/2014/main" id="{654C9014-B15A-4474-88C3-909202A70C07}"/>
            </a:ext>
          </a:extLst>
        </xdr:cNvPr>
        <xdr:cNvSpPr/>
      </xdr:nvSpPr>
      <xdr:spPr>
        <a:xfrm>
          <a:off x="46196250" y="6259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5" name="Speech Bubble: Rectangle with Corners Rounded 4">
          <a:extLst>
            <a:ext uri="{FF2B5EF4-FFF2-40B4-BE49-F238E27FC236}">
              <a16:creationId xmlns:a16="http://schemas.microsoft.com/office/drawing/2014/main" id="{D3A194D1-AC80-4E04-917F-15ACCC486405}"/>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4" name="TextBox 3">
          <a:extLst>
            <a:ext uri="{FF2B5EF4-FFF2-40B4-BE49-F238E27FC236}">
              <a16:creationId xmlns:a16="http://schemas.microsoft.com/office/drawing/2014/main" id="{C9BD296B-8C6C-455C-B461-CD9E5407F9A1}"/>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266700</xdr:colOff>
      <xdr:row>26</xdr:row>
      <xdr:rowOff>134471</xdr:rowOff>
    </xdr:from>
    <xdr:to>
      <xdr:col>4</xdr:col>
      <xdr:colOff>850796</xdr:colOff>
      <xdr:row>29</xdr:row>
      <xdr:rowOff>15871</xdr:rowOff>
    </xdr:to>
    <xdr:sp macro="" textlink="">
      <xdr:nvSpPr>
        <xdr:cNvPr id="4" name="Speech Bubble: Rectangle 3">
          <a:extLst>
            <a:ext uri="{FF2B5EF4-FFF2-40B4-BE49-F238E27FC236}">
              <a16:creationId xmlns:a16="http://schemas.microsoft.com/office/drawing/2014/main" id="{F098D9A7-D40E-46A9-AEE8-164F28A35C56}"/>
            </a:ext>
          </a:extLst>
        </xdr:cNvPr>
        <xdr:cNvSpPr/>
      </xdr:nvSpPr>
      <xdr:spPr>
        <a:xfrm>
          <a:off x="1695450" y="5658971"/>
          <a:ext cx="4384571" cy="633875"/>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is typically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13607</xdr:colOff>
      <xdr:row>2</xdr:row>
      <xdr:rowOff>40821</xdr:rowOff>
    </xdr:from>
    <xdr:to>
      <xdr:col>4</xdr:col>
      <xdr:colOff>1115785</xdr:colOff>
      <xdr:row>7</xdr:row>
      <xdr:rowOff>149678</xdr:rowOff>
    </xdr:to>
    <xdr:sp macro="" textlink="">
      <xdr:nvSpPr>
        <xdr:cNvPr id="6" name="Rectangle 5">
          <a:extLst>
            <a:ext uri="{FF2B5EF4-FFF2-40B4-BE49-F238E27FC236}">
              <a16:creationId xmlns:a16="http://schemas.microsoft.com/office/drawing/2014/main" id="{27E59AC7-F572-414D-8542-C5E2994FED48}"/>
            </a:ext>
          </a:extLst>
        </xdr:cNvPr>
        <xdr:cNvSpPr/>
      </xdr:nvSpPr>
      <xdr:spPr>
        <a:xfrm>
          <a:off x="1891393" y="843642"/>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31</xdr:col>
      <xdr:colOff>0</xdr:colOff>
      <xdr:row>1</xdr:row>
      <xdr:rowOff>0</xdr:rowOff>
    </xdr:from>
    <xdr:to>
      <xdr:col>41</xdr:col>
      <xdr:colOff>19792</xdr:colOff>
      <xdr:row>8</xdr:row>
      <xdr:rowOff>47006</xdr:rowOff>
    </xdr:to>
    <xdr:sp macro="" textlink="">
      <xdr:nvSpPr>
        <xdr:cNvPr id="8" name="Rectangle 7">
          <a:extLst>
            <a:ext uri="{FF2B5EF4-FFF2-40B4-BE49-F238E27FC236}">
              <a16:creationId xmlns:a16="http://schemas.microsoft.com/office/drawing/2014/main" id="{1729C81C-9DAE-490B-ABB6-357A3A787026}"/>
            </a:ext>
          </a:extLst>
        </xdr:cNvPr>
        <xdr:cNvSpPr/>
      </xdr:nvSpPr>
      <xdr:spPr>
        <a:xfrm>
          <a:off x="44032714" y="6259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4" name="Speech Bubble: Rectangle with Corners Rounded 3">
          <a:extLst>
            <a:ext uri="{FF2B5EF4-FFF2-40B4-BE49-F238E27FC236}">
              <a16:creationId xmlns:a16="http://schemas.microsoft.com/office/drawing/2014/main" id="{5B30E06A-8FB5-44BA-999A-5CD2B21730C4}"/>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3" name="TextBox 2">
          <a:extLst>
            <a:ext uri="{FF2B5EF4-FFF2-40B4-BE49-F238E27FC236}">
              <a16:creationId xmlns:a16="http://schemas.microsoft.com/office/drawing/2014/main" id="{A8F5D4E6-B6AB-4B98-9B31-01173B3CBC2F}"/>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xdr:colOff>
      <xdr:row>22</xdr:row>
      <xdr:rowOff>11206</xdr:rowOff>
    </xdr:from>
    <xdr:to>
      <xdr:col>3</xdr:col>
      <xdr:colOff>462644</xdr:colOff>
      <xdr:row>26</xdr:row>
      <xdr:rowOff>68036</xdr:rowOff>
    </xdr:to>
    <xdr:sp macro="" textlink="">
      <xdr:nvSpPr>
        <xdr:cNvPr id="4" name="Speech Bubble: Rectangle 3">
          <a:extLst>
            <a:ext uri="{FF2B5EF4-FFF2-40B4-BE49-F238E27FC236}">
              <a16:creationId xmlns:a16="http://schemas.microsoft.com/office/drawing/2014/main" id="{63DEF9DB-3CE5-4C5E-9119-B79C95C7378B}"/>
            </a:ext>
          </a:extLst>
        </xdr:cNvPr>
        <xdr:cNvSpPr/>
      </xdr:nvSpPr>
      <xdr:spPr>
        <a:xfrm>
          <a:off x="1" y="5317992"/>
          <a:ext cx="4762500" cy="968508"/>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1087770</xdr:colOff>
      <xdr:row>7</xdr:row>
      <xdr:rowOff>99253</xdr:rowOff>
    </xdr:to>
    <xdr:sp macro="" textlink="">
      <xdr:nvSpPr>
        <xdr:cNvPr id="6" name="Rectangle 5">
          <a:extLst>
            <a:ext uri="{FF2B5EF4-FFF2-40B4-BE49-F238E27FC236}">
              <a16:creationId xmlns:a16="http://schemas.microsoft.com/office/drawing/2014/main" id="{EEBD1840-2A18-4554-85B6-D043BCE8F288}"/>
            </a:ext>
          </a:extLst>
        </xdr:cNvPr>
        <xdr:cNvSpPr/>
      </xdr:nvSpPr>
      <xdr:spPr>
        <a:xfrm>
          <a:off x="1893794" y="806824"/>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31</xdr:col>
      <xdr:colOff>0</xdr:colOff>
      <xdr:row>1</xdr:row>
      <xdr:rowOff>0</xdr:rowOff>
    </xdr:from>
    <xdr:to>
      <xdr:col>40</xdr:col>
      <xdr:colOff>525658</xdr:colOff>
      <xdr:row>8</xdr:row>
      <xdr:rowOff>32598</xdr:rowOff>
    </xdr:to>
    <xdr:sp macro="" textlink="">
      <xdr:nvSpPr>
        <xdr:cNvPr id="3" name="Rectangle 2">
          <a:extLst>
            <a:ext uri="{FF2B5EF4-FFF2-40B4-BE49-F238E27FC236}">
              <a16:creationId xmlns:a16="http://schemas.microsoft.com/office/drawing/2014/main" id="{B6709175-D4AB-46D9-A877-646183E954D8}"/>
            </a:ext>
          </a:extLst>
        </xdr:cNvPr>
        <xdr:cNvSpPr/>
      </xdr:nvSpPr>
      <xdr:spPr>
        <a:xfrm>
          <a:off x="44128765" y="6275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485775</xdr:colOff>
      <xdr:row>35</xdr:row>
      <xdr:rowOff>114300</xdr:rowOff>
    </xdr:from>
    <xdr:to>
      <xdr:col>4</xdr:col>
      <xdr:colOff>1066800</xdr:colOff>
      <xdr:row>52</xdr:row>
      <xdr:rowOff>167605</xdr:rowOff>
    </xdr:to>
    <xdr:graphicFrame macro="">
      <xdr:nvGraphicFramePr>
        <xdr:cNvPr id="4" name="Chart 3">
          <a:extLst>
            <a:ext uri="{FF2B5EF4-FFF2-40B4-BE49-F238E27FC236}">
              <a16:creationId xmlns:a16="http://schemas.microsoft.com/office/drawing/2014/main" id="{D8933CD8-31C3-4999-904B-AA8FC2B14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95250</xdr:colOff>
      <xdr:row>35</xdr:row>
      <xdr:rowOff>66675</xdr:rowOff>
    </xdr:from>
    <xdr:to>
      <xdr:col>11</xdr:col>
      <xdr:colOff>247650</xdr:colOff>
      <xdr:row>52</xdr:row>
      <xdr:rowOff>119980</xdr:rowOff>
    </xdr:to>
    <xdr:graphicFrame macro="">
      <xdr:nvGraphicFramePr>
        <xdr:cNvPr id="5" name="Chart 3">
          <a:extLst>
            <a:ext uri="{FF2B5EF4-FFF2-40B4-BE49-F238E27FC236}">
              <a16:creationId xmlns:a16="http://schemas.microsoft.com/office/drawing/2014/main" id="{6B4A61DF-21F6-4B47-9727-9B2E6298F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4" name="Speech Bubble: Rectangle with Corners Rounded 3">
          <a:extLst>
            <a:ext uri="{FF2B5EF4-FFF2-40B4-BE49-F238E27FC236}">
              <a16:creationId xmlns:a16="http://schemas.microsoft.com/office/drawing/2014/main" id="{13C98F36-B51D-4965-B5F6-11B509459FF8}"/>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3" name="TextBox 2">
          <a:extLst>
            <a:ext uri="{FF2B5EF4-FFF2-40B4-BE49-F238E27FC236}">
              <a16:creationId xmlns:a16="http://schemas.microsoft.com/office/drawing/2014/main" id="{C8493A5C-78E5-4B4C-B0D2-4E3999F8F3CB}"/>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xdr:colOff>
      <xdr:row>25</xdr:row>
      <xdr:rowOff>134471</xdr:rowOff>
    </xdr:from>
    <xdr:to>
      <xdr:col>3</xdr:col>
      <xdr:colOff>149680</xdr:colOff>
      <xdr:row>29</xdr:row>
      <xdr:rowOff>68036</xdr:rowOff>
    </xdr:to>
    <xdr:sp macro="" textlink="">
      <xdr:nvSpPr>
        <xdr:cNvPr id="4" name="Speech Bubble: Rectangle 3">
          <a:extLst>
            <a:ext uri="{FF2B5EF4-FFF2-40B4-BE49-F238E27FC236}">
              <a16:creationId xmlns:a16="http://schemas.microsoft.com/office/drawing/2014/main" id="{FE4DF96A-8861-4C5E-9693-39857C84C82C}"/>
            </a:ext>
          </a:extLst>
        </xdr:cNvPr>
        <xdr:cNvSpPr/>
      </xdr:nvSpPr>
      <xdr:spPr>
        <a:xfrm>
          <a:off x="1" y="5250757"/>
          <a:ext cx="4449536" cy="858850"/>
        </a:xfrm>
        <a:prstGeom prst="wedgeRectCallout">
          <a:avLst>
            <a:gd name="adj1" fmla="val 65106"/>
            <a:gd name="adj2" fmla="val -25597"/>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1102178</xdr:colOff>
      <xdr:row>7</xdr:row>
      <xdr:rowOff>108857</xdr:rowOff>
    </xdr:to>
    <xdr:sp macro="" textlink="">
      <xdr:nvSpPr>
        <xdr:cNvPr id="6" name="Rectangle 5">
          <a:extLst>
            <a:ext uri="{FF2B5EF4-FFF2-40B4-BE49-F238E27FC236}">
              <a16:creationId xmlns:a16="http://schemas.microsoft.com/office/drawing/2014/main" id="{C0E61E85-0950-43CC-9A2F-C53F54FF7BCF}"/>
            </a:ext>
          </a:extLst>
        </xdr:cNvPr>
        <xdr:cNvSpPr/>
      </xdr:nvSpPr>
      <xdr:spPr>
        <a:xfrm>
          <a:off x="1877786" y="802821"/>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31</xdr:col>
      <xdr:colOff>0</xdr:colOff>
      <xdr:row>1</xdr:row>
      <xdr:rowOff>0</xdr:rowOff>
    </xdr:from>
    <xdr:to>
      <xdr:col>41</xdr:col>
      <xdr:colOff>19792</xdr:colOff>
      <xdr:row>8</xdr:row>
      <xdr:rowOff>47006</xdr:rowOff>
    </xdr:to>
    <xdr:sp macro="" textlink="">
      <xdr:nvSpPr>
        <xdr:cNvPr id="3" name="Rectangle 2">
          <a:extLst>
            <a:ext uri="{FF2B5EF4-FFF2-40B4-BE49-F238E27FC236}">
              <a16:creationId xmlns:a16="http://schemas.microsoft.com/office/drawing/2014/main" id="{A1558AE3-9D59-448D-9148-D17B4E53B10B}"/>
            </a:ext>
          </a:extLst>
        </xdr:cNvPr>
        <xdr:cNvSpPr/>
      </xdr:nvSpPr>
      <xdr:spPr>
        <a:xfrm>
          <a:off x="44032714" y="6259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4" name="Speech Bubble: Rectangle with Corners Rounded 3">
          <a:extLst>
            <a:ext uri="{FF2B5EF4-FFF2-40B4-BE49-F238E27FC236}">
              <a16:creationId xmlns:a16="http://schemas.microsoft.com/office/drawing/2014/main" id="{69079A97-0F84-439C-80A5-C709228C1F46}"/>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3" name="TextBox 2">
          <a:extLst>
            <a:ext uri="{FF2B5EF4-FFF2-40B4-BE49-F238E27FC236}">
              <a16:creationId xmlns:a16="http://schemas.microsoft.com/office/drawing/2014/main" id="{CEA1363B-6878-4544-B84A-1F7AD0E92DF2}"/>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25</xdr:row>
      <xdr:rowOff>112059</xdr:rowOff>
    </xdr:from>
    <xdr:to>
      <xdr:col>3</xdr:col>
      <xdr:colOff>392206</xdr:colOff>
      <xdr:row>27</xdr:row>
      <xdr:rowOff>172754</xdr:rowOff>
    </xdr:to>
    <xdr:sp macro="" textlink="">
      <xdr:nvSpPr>
        <xdr:cNvPr id="4" name="Speech Bubble: Rectangle 3">
          <a:extLst>
            <a:ext uri="{FF2B5EF4-FFF2-40B4-BE49-F238E27FC236}">
              <a16:creationId xmlns:a16="http://schemas.microsoft.com/office/drawing/2014/main" id="{C7CEBC5A-B197-4895-885F-9CDC1090956C}"/>
            </a:ext>
          </a:extLst>
        </xdr:cNvPr>
        <xdr:cNvSpPr/>
      </xdr:nvSpPr>
      <xdr:spPr>
        <a:xfrm>
          <a:off x="0" y="5244353"/>
          <a:ext cx="4695265" cy="632195"/>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1219200</xdr:colOff>
      <xdr:row>11</xdr:row>
      <xdr:rowOff>47626</xdr:rowOff>
    </xdr:from>
    <xdr:to>
      <xdr:col>6</xdr:col>
      <xdr:colOff>256484</xdr:colOff>
      <xdr:row>50</xdr:row>
      <xdr:rowOff>57151</xdr:rowOff>
    </xdr:to>
    <xdr:pic>
      <xdr:nvPicPr>
        <xdr:cNvPr id="2" name="Picture 1">
          <a:extLst>
            <a:ext uri="{FF2B5EF4-FFF2-40B4-BE49-F238E27FC236}">
              <a16:creationId xmlns:a16="http://schemas.microsoft.com/office/drawing/2014/main" id="{F50C302C-A62F-4C09-873D-7C50FBF131DC}"/>
            </a:ext>
          </a:extLst>
        </xdr:cNvPr>
        <xdr:cNvPicPr>
          <a:picLocks noChangeAspect="1"/>
        </xdr:cNvPicPr>
      </xdr:nvPicPr>
      <xdr:blipFill rotWithShape="1">
        <a:blip xmlns:r="http://schemas.openxmlformats.org/officeDocument/2006/relationships" r:embed="rId1"/>
        <a:srcRect l="58346" t="9260" r="16575" b="1285"/>
        <a:stretch/>
      </xdr:blipFill>
      <xdr:spPr>
        <a:xfrm>
          <a:off x="1219200" y="2266951"/>
          <a:ext cx="6028634" cy="70675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190500</xdr:colOff>
      <xdr:row>7</xdr:row>
      <xdr:rowOff>108857</xdr:rowOff>
    </xdr:to>
    <xdr:sp macro="" textlink="">
      <xdr:nvSpPr>
        <xdr:cNvPr id="8" name="Rectangle 7">
          <a:extLst>
            <a:ext uri="{FF2B5EF4-FFF2-40B4-BE49-F238E27FC236}">
              <a16:creationId xmlns:a16="http://schemas.microsoft.com/office/drawing/2014/main" id="{21703D35-83AA-4B6C-BA46-5C83CD959A14}"/>
            </a:ext>
          </a:extLst>
        </xdr:cNvPr>
        <xdr:cNvSpPr/>
      </xdr:nvSpPr>
      <xdr:spPr>
        <a:xfrm>
          <a:off x="1887682" y="796636"/>
          <a:ext cx="2788227" cy="992085"/>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27</xdr:col>
      <xdr:colOff>0</xdr:colOff>
      <xdr:row>1</xdr:row>
      <xdr:rowOff>0</xdr:rowOff>
    </xdr:from>
    <xdr:to>
      <xdr:col>37</xdr:col>
      <xdr:colOff>19792</xdr:colOff>
      <xdr:row>8</xdr:row>
      <xdr:rowOff>47006</xdr:rowOff>
    </xdr:to>
    <xdr:sp macro="" textlink="">
      <xdr:nvSpPr>
        <xdr:cNvPr id="3" name="Rectangle 2">
          <a:extLst>
            <a:ext uri="{FF2B5EF4-FFF2-40B4-BE49-F238E27FC236}">
              <a16:creationId xmlns:a16="http://schemas.microsoft.com/office/drawing/2014/main" id="{FA429A3E-3BBD-41D9-8EC7-EB4A13985B56}"/>
            </a:ext>
          </a:extLst>
        </xdr:cNvPr>
        <xdr:cNvSpPr/>
      </xdr:nvSpPr>
      <xdr:spPr>
        <a:xfrm>
          <a:off x="44032714" y="6259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6" name="Speech Bubble: Rectangle with Corners Rounded 5">
          <a:extLst>
            <a:ext uri="{FF2B5EF4-FFF2-40B4-BE49-F238E27FC236}">
              <a16:creationId xmlns:a16="http://schemas.microsoft.com/office/drawing/2014/main" id="{0AFB67A8-D65C-4529-B091-049334B47E64}"/>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3" name="TextBox 2">
          <a:extLst>
            <a:ext uri="{FF2B5EF4-FFF2-40B4-BE49-F238E27FC236}">
              <a16:creationId xmlns:a16="http://schemas.microsoft.com/office/drawing/2014/main" id="{98D4BEF9-3C60-4DCB-8C5E-554EC8C943FD}"/>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26</xdr:row>
      <xdr:rowOff>0</xdr:rowOff>
    </xdr:from>
    <xdr:to>
      <xdr:col>3</xdr:col>
      <xdr:colOff>549088</xdr:colOff>
      <xdr:row>28</xdr:row>
      <xdr:rowOff>71900</xdr:rowOff>
    </xdr:to>
    <xdr:sp macro="" textlink="">
      <xdr:nvSpPr>
        <xdr:cNvPr id="4" name="Speech Bubble: Rectangle 3">
          <a:extLst>
            <a:ext uri="{FF2B5EF4-FFF2-40B4-BE49-F238E27FC236}">
              <a16:creationId xmlns:a16="http://schemas.microsoft.com/office/drawing/2014/main" id="{DAAB7268-699F-4644-BFB3-D86CBD286EBF}"/>
            </a:ext>
          </a:extLst>
        </xdr:cNvPr>
        <xdr:cNvSpPr/>
      </xdr:nvSpPr>
      <xdr:spPr>
        <a:xfrm>
          <a:off x="0" y="5322794"/>
          <a:ext cx="4852147" cy="632194"/>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0</xdr:colOff>
      <xdr:row>7</xdr:row>
      <xdr:rowOff>99253</xdr:rowOff>
    </xdr:to>
    <xdr:sp macro="" textlink="">
      <xdr:nvSpPr>
        <xdr:cNvPr id="8" name="Rectangle 7">
          <a:extLst>
            <a:ext uri="{FF2B5EF4-FFF2-40B4-BE49-F238E27FC236}">
              <a16:creationId xmlns:a16="http://schemas.microsoft.com/office/drawing/2014/main" id="{B324E2E2-561D-41A5-8A26-572A1D0C08C0}"/>
            </a:ext>
          </a:extLst>
        </xdr:cNvPr>
        <xdr:cNvSpPr/>
      </xdr:nvSpPr>
      <xdr:spPr>
        <a:xfrm>
          <a:off x="1893794" y="806824"/>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27</xdr:col>
      <xdr:colOff>0</xdr:colOff>
      <xdr:row>1</xdr:row>
      <xdr:rowOff>0</xdr:rowOff>
    </xdr:from>
    <xdr:to>
      <xdr:col>36</xdr:col>
      <xdr:colOff>525658</xdr:colOff>
      <xdr:row>8</xdr:row>
      <xdr:rowOff>32598</xdr:rowOff>
    </xdr:to>
    <xdr:sp macro="" textlink="">
      <xdr:nvSpPr>
        <xdr:cNvPr id="3" name="Rectangle 2">
          <a:extLst>
            <a:ext uri="{FF2B5EF4-FFF2-40B4-BE49-F238E27FC236}">
              <a16:creationId xmlns:a16="http://schemas.microsoft.com/office/drawing/2014/main" id="{0CED2FEA-F185-4DC7-89DD-3EFDA524644A}"/>
            </a:ext>
          </a:extLst>
        </xdr:cNvPr>
        <xdr:cNvSpPr/>
      </xdr:nvSpPr>
      <xdr:spPr>
        <a:xfrm>
          <a:off x="44128765" y="627529"/>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276226</xdr:colOff>
      <xdr:row>47</xdr:row>
      <xdr:rowOff>142875</xdr:rowOff>
    </xdr:from>
    <xdr:to>
      <xdr:col>20</xdr:col>
      <xdr:colOff>190501</xdr:colOff>
      <xdr:row>70</xdr:row>
      <xdr:rowOff>95250</xdr:rowOff>
    </xdr:to>
    <xdr:graphicFrame macro="">
      <xdr:nvGraphicFramePr>
        <xdr:cNvPr id="5" name="Chart 4">
          <a:extLst>
            <a:ext uri="{FF2B5EF4-FFF2-40B4-BE49-F238E27FC236}">
              <a16:creationId xmlns:a16="http://schemas.microsoft.com/office/drawing/2014/main" id="{ADA779EB-27FE-4B4B-80E5-07F20B2C00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6" name="Speech Bubble: Rectangle with Corners Rounded 5">
          <a:extLst>
            <a:ext uri="{FF2B5EF4-FFF2-40B4-BE49-F238E27FC236}">
              <a16:creationId xmlns:a16="http://schemas.microsoft.com/office/drawing/2014/main" id="{513952AD-9B9E-47F9-9961-D3C353A8571A}"/>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3" name="TextBox 2">
          <a:extLst>
            <a:ext uri="{FF2B5EF4-FFF2-40B4-BE49-F238E27FC236}">
              <a16:creationId xmlns:a16="http://schemas.microsoft.com/office/drawing/2014/main" id="{3A92BAFD-86A9-4C5C-8956-102BEAFDACDB}"/>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xdr:colOff>
      <xdr:row>19</xdr:row>
      <xdr:rowOff>112059</xdr:rowOff>
    </xdr:from>
    <xdr:to>
      <xdr:col>3</xdr:col>
      <xdr:colOff>414618</xdr:colOff>
      <xdr:row>21</xdr:row>
      <xdr:rowOff>172754</xdr:rowOff>
    </xdr:to>
    <xdr:sp macro="" textlink="">
      <xdr:nvSpPr>
        <xdr:cNvPr id="4" name="Speech Bubble: Rectangle 3">
          <a:extLst>
            <a:ext uri="{FF2B5EF4-FFF2-40B4-BE49-F238E27FC236}">
              <a16:creationId xmlns:a16="http://schemas.microsoft.com/office/drawing/2014/main" id="{CD4AE4F8-C343-464E-A192-5C955A368437}"/>
            </a:ext>
          </a:extLst>
        </xdr:cNvPr>
        <xdr:cNvSpPr/>
      </xdr:nvSpPr>
      <xdr:spPr>
        <a:xfrm>
          <a:off x="1" y="5053853"/>
          <a:ext cx="4717676" cy="632195"/>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1496907</xdr:colOff>
      <xdr:row>23</xdr:row>
      <xdr:rowOff>76200</xdr:rowOff>
    </xdr:to>
    <xdr:pic>
      <xdr:nvPicPr>
        <xdr:cNvPr id="2" name="Picture 1" descr="Image result for fischer tropsch process diagram">
          <a:extLst>
            <a:ext uri="{FF2B5EF4-FFF2-40B4-BE49-F238E27FC236}">
              <a16:creationId xmlns:a16="http://schemas.microsoft.com/office/drawing/2014/main" id="{9DF46B84-1F75-442E-B3EC-768C2B185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95400"/>
          <a:ext cx="4516332" cy="3171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0</xdr:colOff>
      <xdr:row>2</xdr:row>
      <xdr:rowOff>0</xdr:rowOff>
    </xdr:from>
    <xdr:to>
      <xdr:col>4</xdr:col>
      <xdr:colOff>0</xdr:colOff>
      <xdr:row>7</xdr:row>
      <xdr:rowOff>92529</xdr:rowOff>
    </xdr:to>
    <xdr:sp macro="" textlink="">
      <xdr:nvSpPr>
        <xdr:cNvPr id="8" name="Rectangle 7">
          <a:extLst>
            <a:ext uri="{FF2B5EF4-FFF2-40B4-BE49-F238E27FC236}">
              <a16:creationId xmlns:a16="http://schemas.microsoft.com/office/drawing/2014/main" id="{45601387-891A-4F12-91A3-E27E54D3D808}"/>
            </a:ext>
          </a:extLst>
        </xdr:cNvPr>
        <xdr:cNvSpPr/>
      </xdr:nvSpPr>
      <xdr:spPr>
        <a:xfrm>
          <a:off x="1885950" y="809625"/>
          <a:ext cx="3687535" cy="100692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For methodology</a:t>
          </a:r>
          <a:r>
            <a:rPr lang="en-GB" sz="1400" b="0" baseline="0">
              <a:solidFill>
                <a:sysClr val="windowText" lastClr="000000"/>
              </a:solidFill>
            </a:rPr>
            <a:t> information, go to the bioSNG deployment sheet. </a:t>
          </a:r>
          <a:endParaRPr lang="en-GB" sz="1400" b="0">
            <a:solidFill>
              <a:sysClr val="windowText" lastClr="000000"/>
            </a:solidFill>
          </a:endParaRPr>
        </a:p>
      </xdr:txBody>
    </xdr:sp>
    <xdr:clientData/>
  </xdr:twoCellAnchor>
  <xdr:twoCellAnchor>
    <xdr:from>
      <xdr:col>27</xdr:col>
      <xdr:colOff>0</xdr:colOff>
      <xdr:row>1</xdr:row>
      <xdr:rowOff>0</xdr:rowOff>
    </xdr:from>
    <xdr:to>
      <xdr:col>36</xdr:col>
      <xdr:colOff>555914</xdr:colOff>
      <xdr:row>8</xdr:row>
      <xdr:rowOff>22513</xdr:rowOff>
    </xdr:to>
    <xdr:sp macro="" textlink="">
      <xdr:nvSpPr>
        <xdr:cNvPr id="3" name="Rectangle 2">
          <a:extLst>
            <a:ext uri="{FF2B5EF4-FFF2-40B4-BE49-F238E27FC236}">
              <a16:creationId xmlns:a16="http://schemas.microsoft.com/office/drawing/2014/main" id="{8AF5F3AC-95C8-495F-8420-272CC8833E5D}"/>
            </a:ext>
          </a:extLst>
        </xdr:cNvPr>
        <xdr:cNvSpPr/>
      </xdr:nvSpPr>
      <xdr:spPr>
        <a:xfrm>
          <a:off x="44129325" y="628650"/>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16</xdr:col>
      <xdr:colOff>357187</xdr:colOff>
      <xdr:row>9</xdr:row>
      <xdr:rowOff>142875</xdr:rowOff>
    </xdr:from>
    <xdr:to>
      <xdr:col>20</xdr:col>
      <xdr:colOff>523874</xdr:colOff>
      <xdr:row>14</xdr:row>
      <xdr:rowOff>35719</xdr:rowOff>
    </xdr:to>
    <xdr:sp macro="" textlink="">
      <xdr:nvSpPr>
        <xdr:cNvPr id="6" name="Speech Bubble: Rectangle with Corners Rounded 5">
          <a:extLst>
            <a:ext uri="{FF2B5EF4-FFF2-40B4-BE49-F238E27FC236}">
              <a16:creationId xmlns:a16="http://schemas.microsoft.com/office/drawing/2014/main" id="{0F1EE6E5-6B6B-4128-9FEE-CCEF9AA6E2C6}"/>
            </a:ext>
          </a:extLst>
        </xdr:cNvPr>
        <xdr:cNvSpPr/>
      </xdr:nvSpPr>
      <xdr:spPr>
        <a:xfrm>
          <a:off x="18111787" y="2238375"/>
          <a:ext cx="2528887" cy="826294"/>
        </a:xfrm>
        <a:prstGeom prst="wedgeRoundRectCallout">
          <a:avLst>
            <a:gd name="adj1" fmla="val -106814"/>
            <a:gd name="adj2" fmla="val -186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capital costs percentage is to be based</a:t>
          </a:r>
          <a:r>
            <a:rPr lang="en-GB" sz="1100" baseline="0"/>
            <a:t> on boilers ie take HS codes traded divided by what we predict</a:t>
          </a:r>
          <a:endParaRPr lang="en-GB" sz="1100"/>
        </a:p>
      </xdr:txBody>
    </xdr:sp>
    <xdr:clientData/>
  </xdr:twoCellAnchor>
  <xdr:twoCellAnchor>
    <xdr:from>
      <xdr:col>0</xdr:col>
      <xdr:colOff>0</xdr:colOff>
      <xdr:row>18</xdr:row>
      <xdr:rowOff>0</xdr:rowOff>
    </xdr:from>
    <xdr:to>
      <xdr:col>1</xdr:col>
      <xdr:colOff>1003580</xdr:colOff>
      <xdr:row>28</xdr:row>
      <xdr:rowOff>41649</xdr:rowOff>
    </xdr:to>
    <xdr:sp macro="" textlink="">
      <xdr:nvSpPr>
        <xdr:cNvPr id="3" name="TextBox 2">
          <a:extLst>
            <a:ext uri="{FF2B5EF4-FFF2-40B4-BE49-F238E27FC236}">
              <a16:creationId xmlns:a16="http://schemas.microsoft.com/office/drawing/2014/main" id="{B579BD9B-EFF6-4562-ADED-0AEB9D07AC89}"/>
            </a:ext>
          </a:extLst>
        </xdr:cNvPr>
        <xdr:cNvSpPr txBox="1"/>
      </xdr:nvSpPr>
      <xdr:spPr>
        <a:xfrm>
          <a:off x="0" y="3762375"/>
          <a:ext cx="2432330" cy="2241924"/>
        </a:xfrm>
        <a:prstGeom prst="rect">
          <a:avLst/>
        </a:prstGeom>
        <a:solidFill>
          <a:schemeClr val="accent6">
            <a:lumMod val="60000"/>
            <a:lumOff val="4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Note</a:t>
          </a:r>
        </a:p>
        <a:p>
          <a:r>
            <a:rPr lang="en-GB" sz="1100"/>
            <a:t>The "Theoretical%" column</a:t>
          </a:r>
          <a:r>
            <a:rPr lang="en-GB" sz="1100" baseline="0"/>
            <a:t> is the % that expert opinion and judgement informs should be tradable. For example. within Europe parts are generaly close to 100%, but to the rest of the world closer to 0%.</a:t>
          </a:r>
        </a:p>
        <a:p>
          <a:endParaRPr lang="en-GB" sz="1100" baseline="0"/>
        </a:p>
        <a:p>
          <a:r>
            <a:rPr lang="en-GB" sz="1100" baseline="0"/>
            <a:t>The most appropriate percentage is carried through the years and applied to the analysis.</a:t>
          </a:r>
          <a:endParaRPr lang="en-GB" sz="1100"/>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xdr:colOff>
      <xdr:row>22</xdr:row>
      <xdr:rowOff>145676</xdr:rowOff>
    </xdr:from>
    <xdr:to>
      <xdr:col>3</xdr:col>
      <xdr:colOff>425824</xdr:colOff>
      <xdr:row>25</xdr:row>
      <xdr:rowOff>27076</xdr:rowOff>
    </xdr:to>
    <xdr:sp macro="" textlink="">
      <xdr:nvSpPr>
        <xdr:cNvPr id="6" name="Speech Bubble: Rectangle 5">
          <a:extLst>
            <a:ext uri="{FF2B5EF4-FFF2-40B4-BE49-F238E27FC236}">
              <a16:creationId xmlns:a16="http://schemas.microsoft.com/office/drawing/2014/main" id="{F97135B7-32FA-4F22-86FF-EBC1D9F1D3FD}"/>
            </a:ext>
          </a:extLst>
        </xdr:cNvPr>
        <xdr:cNvSpPr/>
      </xdr:nvSpPr>
      <xdr:spPr>
        <a:xfrm>
          <a:off x="1" y="5658970"/>
          <a:ext cx="4728882" cy="632194"/>
        </a:xfrm>
        <a:prstGeom prst="wedgeRectCallout">
          <a:avLst>
            <a:gd name="adj1" fmla="val 58990"/>
            <a:gd name="adj2" fmla="val -22428"/>
          </a:avLst>
        </a:prstGeom>
        <a:solidFill>
          <a:schemeClr val="accent6">
            <a:lumMod val="60000"/>
            <a:lumOff val="40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r>
            <a:rPr lang="en-GB" sz="1100">
              <a:solidFill>
                <a:sysClr val="windowText" lastClr="000000"/>
              </a:solidFill>
              <a:effectLst/>
              <a:latin typeface="+mn-lt"/>
              <a:ea typeface="+mn-ea"/>
              <a:cs typeface="+mn-cs"/>
            </a:rPr>
            <a:t>Applied for first 5</a:t>
          </a:r>
          <a:r>
            <a:rPr lang="en-GB" sz="1100" baseline="0">
              <a:solidFill>
                <a:sysClr val="windowText" lastClr="000000"/>
              </a:solidFill>
              <a:effectLst/>
              <a:latin typeface="+mn-lt"/>
              <a:ea typeface="+mn-ea"/>
              <a:cs typeface="+mn-cs"/>
            </a:rPr>
            <a:t> years, before reducing back down to overall productivity factor</a:t>
          </a:r>
          <a:endParaRPr lang="en-GB" sz="1100">
            <a:solidFill>
              <a:sysClr val="windowText" lastClr="000000"/>
            </a:solidFill>
          </a:endParaRPr>
        </a:p>
        <a:p>
          <a:pPr algn="l"/>
          <a:endParaRPr lang="en-GB" sz="1100">
            <a:solidFill>
              <a:sysClr val="windowText" lastClr="000000"/>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247650</xdr:colOff>
      <xdr:row>97</xdr:row>
      <xdr:rowOff>142875</xdr:rowOff>
    </xdr:from>
    <xdr:to>
      <xdr:col>12</xdr:col>
      <xdr:colOff>476250</xdr:colOff>
      <xdr:row>104</xdr:row>
      <xdr:rowOff>161925</xdr:rowOff>
    </xdr:to>
    <xdr:sp macro="" textlink="">
      <xdr:nvSpPr>
        <xdr:cNvPr id="2" name="Speech Bubble: Rectangle with Corners Rounded 1">
          <a:extLst>
            <a:ext uri="{FF2B5EF4-FFF2-40B4-BE49-F238E27FC236}">
              <a16:creationId xmlns:a16="http://schemas.microsoft.com/office/drawing/2014/main" id="{725F67A7-CDDA-4F53-9911-2D808D863093}"/>
            </a:ext>
          </a:extLst>
        </xdr:cNvPr>
        <xdr:cNvSpPr/>
      </xdr:nvSpPr>
      <xdr:spPr>
        <a:xfrm>
          <a:off x="13916025" y="18230850"/>
          <a:ext cx="1733550" cy="1352550"/>
        </a:xfrm>
        <a:prstGeom prst="wedgeRoundRectCallout">
          <a:avLst>
            <a:gd name="adj1" fmla="val -93055"/>
            <a:gd name="adj2" fmla="val 6617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IEA refers to the</a:t>
          </a:r>
          <a:r>
            <a:rPr lang="en-GB" sz="1100" baseline="0"/>
            <a:t> services category, this is effectively non-residential ie commercial and public buildings</a:t>
          </a:r>
          <a:endParaRPr lang="en-GB" sz="1100"/>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10</xdr:col>
      <xdr:colOff>76200</xdr:colOff>
      <xdr:row>21</xdr:row>
      <xdr:rowOff>161925</xdr:rowOff>
    </xdr:from>
    <xdr:to>
      <xdr:col>13</xdr:col>
      <xdr:colOff>200025</xdr:colOff>
      <xdr:row>27</xdr:row>
      <xdr:rowOff>76200</xdr:rowOff>
    </xdr:to>
    <xdr:sp macro="" textlink="">
      <xdr:nvSpPr>
        <xdr:cNvPr id="2" name="Speech Bubble: Rectangle with Corners Rounded 1">
          <a:extLst>
            <a:ext uri="{FF2B5EF4-FFF2-40B4-BE49-F238E27FC236}">
              <a16:creationId xmlns:a16="http://schemas.microsoft.com/office/drawing/2014/main" id="{99E8265D-49CA-4FB8-8B3B-0DDC28F43A16}"/>
            </a:ext>
          </a:extLst>
        </xdr:cNvPr>
        <xdr:cNvSpPr/>
      </xdr:nvSpPr>
      <xdr:spPr>
        <a:xfrm>
          <a:off x="12001500" y="4124325"/>
          <a:ext cx="2343150" cy="1047750"/>
        </a:xfrm>
        <a:prstGeom prst="wedgeRoundRectCallout">
          <a:avLst>
            <a:gd name="adj1" fmla="val -87500"/>
            <a:gd name="adj2" fmla="val 10346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Assumption: BioSNG commercialised</a:t>
          </a:r>
          <a:r>
            <a:rPr lang="en-GB" sz="1100" baseline="0"/>
            <a:t> from 2020. Hard-coded 1% for 2020 to ensure CAGR can be performed</a:t>
          </a:r>
          <a:r>
            <a:rPr lang="en-GB" sz="1100"/>
            <a:t> </a:t>
          </a:r>
        </a:p>
      </xdr:txBody>
    </xdr:sp>
    <xdr:clientData/>
  </xdr:twoCellAnchor>
  <xdr:twoCellAnchor>
    <xdr:from>
      <xdr:col>10</xdr:col>
      <xdr:colOff>190500</xdr:colOff>
      <xdr:row>31</xdr:row>
      <xdr:rowOff>28575</xdr:rowOff>
    </xdr:from>
    <xdr:to>
      <xdr:col>13</xdr:col>
      <xdr:colOff>314325</xdr:colOff>
      <xdr:row>36</xdr:row>
      <xdr:rowOff>123825</xdr:rowOff>
    </xdr:to>
    <xdr:sp macro="" textlink="">
      <xdr:nvSpPr>
        <xdr:cNvPr id="3" name="Speech Bubble: Rectangle with Corners Rounded 2">
          <a:extLst>
            <a:ext uri="{FF2B5EF4-FFF2-40B4-BE49-F238E27FC236}">
              <a16:creationId xmlns:a16="http://schemas.microsoft.com/office/drawing/2014/main" id="{597F3EBA-A166-4D06-BE25-59E5A850A799}"/>
            </a:ext>
          </a:extLst>
        </xdr:cNvPr>
        <xdr:cNvSpPr/>
      </xdr:nvSpPr>
      <xdr:spPr>
        <a:xfrm>
          <a:off x="12115800" y="5886450"/>
          <a:ext cx="2343150" cy="1047750"/>
        </a:xfrm>
        <a:prstGeom prst="wedgeRoundRectCallout">
          <a:avLst>
            <a:gd name="adj1" fmla="val -87500"/>
            <a:gd name="adj2" fmla="val 10346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Assumption: pyrolysis oil used from 2025 in power and industry</a:t>
          </a:r>
        </a:p>
      </xdr:txBody>
    </xdr:sp>
    <xdr:clientData/>
  </xdr:twoCellAnchor>
  <xdr:twoCellAnchor>
    <xdr:from>
      <xdr:col>10</xdr:col>
      <xdr:colOff>390525</xdr:colOff>
      <xdr:row>42</xdr:row>
      <xdr:rowOff>95250</xdr:rowOff>
    </xdr:from>
    <xdr:to>
      <xdr:col>13</xdr:col>
      <xdr:colOff>514350</xdr:colOff>
      <xdr:row>46</xdr:row>
      <xdr:rowOff>66675</xdr:rowOff>
    </xdr:to>
    <xdr:sp macro="" textlink="">
      <xdr:nvSpPr>
        <xdr:cNvPr id="4" name="Speech Bubble: Rectangle with Corners Rounded 3">
          <a:extLst>
            <a:ext uri="{FF2B5EF4-FFF2-40B4-BE49-F238E27FC236}">
              <a16:creationId xmlns:a16="http://schemas.microsoft.com/office/drawing/2014/main" id="{5BD94042-2D94-4DEB-9D43-DEAD1501FBC0}"/>
            </a:ext>
          </a:extLst>
        </xdr:cNvPr>
        <xdr:cNvSpPr/>
      </xdr:nvSpPr>
      <xdr:spPr>
        <a:xfrm>
          <a:off x="12315825" y="8239125"/>
          <a:ext cx="2343150" cy="733425"/>
        </a:xfrm>
        <a:prstGeom prst="wedgeRoundRectCallout">
          <a:avLst>
            <a:gd name="adj1" fmla="val -87500"/>
            <a:gd name="adj2" fmla="val 10346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Assumption: % differences between EU and RoW primarily driven by</a:t>
          </a:r>
          <a:r>
            <a:rPr lang="en-GB" sz="1100" baseline="0"/>
            <a:t> greater wood combustion</a:t>
          </a:r>
          <a:endParaRPr lang="en-GB" sz="1100"/>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5</xdr:col>
      <xdr:colOff>657225</xdr:colOff>
      <xdr:row>11</xdr:row>
      <xdr:rowOff>33337</xdr:rowOff>
    </xdr:from>
    <xdr:to>
      <xdr:col>9</xdr:col>
      <xdr:colOff>533400</xdr:colOff>
      <xdr:row>26</xdr:row>
      <xdr:rowOff>61912</xdr:rowOff>
    </xdr:to>
    <xdr:graphicFrame macro="">
      <xdr:nvGraphicFramePr>
        <xdr:cNvPr id="2" name="Chart 1">
          <a:extLst>
            <a:ext uri="{FF2B5EF4-FFF2-40B4-BE49-F238E27FC236}">
              <a16:creationId xmlns:a16="http://schemas.microsoft.com/office/drawing/2014/main" id="{92E8BCE1-05B3-4DE7-9B16-77F6AF1342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409574</xdr:colOff>
      <xdr:row>21</xdr:row>
      <xdr:rowOff>28575</xdr:rowOff>
    </xdr:from>
    <xdr:to>
      <xdr:col>3</xdr:col>
      <xdr:colOff>223836</xdr:colOff>
      <xdr:row>35</xdr:row>
      <xdr:rowOff>52387</xdr:rowOff>
    </xdr:to>
    <xdr:graphicFrame macro="">
      <xdr:nvGraphicFramePr>
        <xdr:cNvPr id="4" name="Chart 3">
          <a:extLst>
            <a:ext uri="{FF2B5EF4-FFF2-40B4-BE49-F238E27FC236}">
              <a16:creationId xmlns:a16="http://schemas.microsoft.com/office/drawing/2014/main" id="{27EA71ED-C7DF-48BB-A7F7-C2D7B79C93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30</xdr:row>
      <xdr:rowOff>0</xdr:rowOff>
    </xdr:from>
    <xdr:to>
      <xdr:col>9</xdr:col>
      <xdr:colOff>923925</xdr:colOff>
      <xdr:row>45</xdr:row>
      <xdr:rowOff>28575</xdr:rowOff>
    </xdr:to>
    <xdr:graphicFrame macro="">
      <xdr:nvGraphicFramePr>
        <xdr:cNvPr id="5" name="Chart 4">
          <a:extLst>
            <a:ext uri="{FF2B5EF4-FFF2-40B4-BE49-F238E27FC236}">
              <a16:creationId xmlns:a16="http://schemas.microsoft.com/office/drawing/2014/main" id="{FEB2066D-18CA-4817-9CF3-8AB540C89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1119186</xdr:colOff>
      <xdr:row>22</xdr:row>
      <xdr:rowOff>57150</xdr:rowOff>
    </xdr:from>
    <xdr:to>
      <xdr:col>2</xdr:col>
      <xdr:colOff>1000124</xdr:colOff>
      <xdr:row>32</xdr:row>
      <xdr:rowOff>42861</xdr:rowOff>
    </xdr:to>
    <xdr:graphicFrame macro="">
      <xdr:nvGraphicFramePr>
        <xdr:cNvPr id="3" name="Chart 2">
          <a:extLst>
            <a:ext uri="{FF2B5EF4-FFF2-40B4-BE49-F238E27FC236}">
              <a16:creationId xmlns:a16="http://schemas.microsoft.com/office/drawing/2014/main" id="{86096DC2-B151-45BA-81E7-7F59D4B1E7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209550</xdr:colOff>
      <xdr:row>4</xdr:row>
      <xdr:rowOff>66675</xdr:rowOff>
    </xdr:from>
    <xdr:to>
      <xdr:col>14</xdr:col>
      <xdr:colOff>19050</xdr:colOff>
      <xdr:row>19</xdr:row>
      <xdr:rowOff>76200</xdr:rowOff>
    </xdr:to>
    <xdr:graphicFrame macro="">
      <xdr:nvGraphicFramePr>
        <xdr:cNvPr id="6" name="Chart 5">
          <a:extLst>
            <a:ext uri="{FF2B5EF4-FFF2-40B4-BE49-F238E27FC236}">
              <a16:creationId xmlns:a16="http://schemas.microsoft.com/office/drawing/2014/main" id="{89459C89-9A12-459D-AEB2-CA32073F0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323849</xdr:colOff>
      <xdr:row>66</xdr:row>
      <xdr:rowOff>109536</xdr:rowOff>
    </xdr:from>
    <xdr:to>
      <xdr:col>8</xdr:col>
      <xdr:colOff>1162050</xdr:colOff>
      <xdr:row>89</xdr:row>
      <xdr:rowOff>38100</xdr:rowOff>
    </xdr:to>
    <xdr:graphicFrame macro="">
      <xdr:nvGraphicFramePr>
        <xdr:cNvPr id="12" name="Chart 11">
          <a:extLst>
            <a:ext uri="{FF2B5EF4-FFF2-40B4-BE49-F238E27FC236}">
              <a16:creationId xmlns:a16="http://schemas.microsoft.com/office/drawing/2014/main" id="{AE269088-9C71-4307-BFE6-F68911E5B6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1485900</xdr:colOff>
      <xdr:row>66</xdr:row>
      <xdr:rowOff>152399</xdr:rowOff>
    </xdr:from>
    <xdr:to>
      <xdr:col>14</xdr:col>
      <xdr:colOff>123825</xdr:colOff>
      <xdr:row>89</xdr:row>
      <xdr:rowOff>47625</xdr:rowOff>
    </xdr:to>
    <xdr:graphicFrame macro="">
      <xdr:nvGraphicFramePr>
        <xdr:cNvPr id="14" name="Chart 13">
          <a:extLst>
            <a:ext uri="{FF2B5EF4-FFF2-40B4-BE49-F238E27FC236}">
              <a16:creationId xmlns:a16="http://schemas.microsoft.com/office/drawing/2014/main" id="{E58CBDED-2A16-4B21-9FBA-DCDB561E3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600075</xdr:colOff>
      <xdr:row>90</xdr:row>
      <xdr:rowOff>0</xdr:rowOff>
    </xdr:from>
    <xdr:to>
      <xdr:col>8</xdr:col>
      <xdr:colOff>409575</xdr:colOff>
      <xdr:row>109</xdr:row>
      <xdr:rowOff>33337</xdr:rowOff>
    </xdr:to>
    <xdr:graphicFrame macro="">
      <xdr:nvGraphicFramePr>
        <xdr:cNvPr id="7" name="Chart 6">
          <a:extLst>
            <a:ext uri="{FF2B5EF4-FFF2-40B4-BE49-F238E27FC236}">
              <a16:creationId xmlns:a16="http://schemas.microsoft.com/office/drawing/2014/main" id="{A32A48FC-B69E-4321-A043-889CD6A8CE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514350</xdr:colOff>
      <xdr:row>111</xdr:row>
      <xdr:rowOff>100012</xdr:rowOff>
    </xdr:from>
    <xdr:to>
      <xdr:col>8</xdr:col>
      <xdr:colOff>323850</xdr:colOff>
      <xdr:row>126</xdr:row>
      <xdr:rowOff>128587</xdr:rowOff>
    </xdr:to>
    <xdr:graphicFrame macro="">
      <xdr:nvGraphicFramePr>
        <xdr:cNvPr id="8" name="Chart 7">
          <a:extLst>
            <a:ext uri="{FF2B5EF4-FFF2-40B4-BE49-F238E27FC236}">
              <a16:creationId xmlns:a16="http://schemas.microsoft.com/office/drawing/2014/main" id="{AE8ADEA2-AEC2-41DF-B2B6-F5E50BC761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3</xdr:col>
      <xdr:colOff>1171575</xdr:colOff>
      <xdr:row>7</xdr:row>
      <xdr:rowOff>19049</xdr:rowOff>
    </xdr:from>
    <xdr:to>
      <xdr:col>4</xdr:col>
      <xdr:colOff>1009650</xdr:colOff>
      <xdr:row>14</xdr:row>
      <xdr:rowOff>123825</xdr:rowOff>
    </xdr:to>
    <xdr:sp macro="" textlink="">
      <xdr:nvSpPr>
        <xdr:cNvPr id="2" name="Speech Bubble: Rectangle with Corners Rounded 1">
          <a:extLst>
            <a:ext uri="{FF2B5EF4-FFF2-40B4-BE49-F238E27FC236}">
              <a16:creationId xmlns:a16="http://schemas.microsoft.com/office/drawing/2014/main" id="{84138343-0338-476C-ACEC-038591AB992F}"/>
            </a:ext>
          </a:extLst>
        </xdr:cNvPr>
        <xdr:cNvSpPr/>
      </xdr:nvSpPr>
      <xdr:spPr>
        <a:xfrm>
          <a:off x="6191250" y="1504949"/>
          <a:ext cx="1743075" cy="1714501"/>
        </a:xfrm>
        <a:prstGeom prst="wedgeRoundRectCallout">
          <a:avLst>
            <a:gd name="adj1" fmla="val -104440"/>
            <a:gd name="adj2" fmla="val 471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 discount</a:t>
          </a:r>
          <a:r>
            <a:rPr lang="en-GB" sz="1100" baseline="0"/>
            <a:t> rate of 10% is applicable to bioSNG and bioH2; all other technologies use 3.5%. The difference comes from differences in how the costs were sourced.</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400050</xdr:colOff>
      <xdr:row>114</xdr:row>
      <xdr:rowOff>171450</xdr:rowOff>
    </xdr:from>
    <xdr:to>
      <xdr:col>10</xdr:col>
      <xdr:colOff>228600</xdr:colOff>
      <xdr:row>132</xdr:row>
      <xdr:rowOff>43780</xdr:rowOff>
    </xdr:to>
    <xdr:graphicFrame macro="">
      <xdr:nvGraphicFramePr>
        <xdr:cNvPr id="3" name="Chart 3">
          <a:extLst>
            <a:ext uri="{FF2B5EF4-FFF2-40B4-BE49-F238E27FC236}">
              <a16:creationId xmlns:a16="http://schemas.microsoft.com/office/drawing/2014/main" id="{2B690556-C958-474E-9211-E9D9D35BB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4</xdr:col>
      <xdr:colOff>390525</xdr:colOff>
      <xdr:row>64</xdr:row>
      <xdr:rowOff>3810</xdr:rowOff>
    </xdr:to>
    <xdr:pic>
      <xdr:nvPicPr>
        <xdr:cNvPr id="2" name="Picture 1">
          <a:extLst>
            <a:ext uri="{FF2B5EF4-FFF2-40B4-BE49-F238E27FC236}">
              <a16:creationId xmlns:a16="http://schemas.microsoft.com/office/drawing/2014/main" id="{120841A2-7C33-4A71-A9B4-B50DF6591397}"/>
            </a:ext>
          </a:extLst>
        </xdr:cNvPr>
        <xdr:cNvPicPr/>
      </xdr:nvPicPr>
      <xdr:blipFill rotWithShape="1">
        <a:blip xmlns:r="http://schemas.openxmlformats.org/officeDocument/2006/relationships" r:embed="rId1"/>
        <a:srcRect l="61157" t="16683" r="18901" b="34783"/>
        <a:stretch/>
      </xdr:blipFill>
      <xdr:spPr bwMode="auto">
        <a:xfrm>
          <a:off x="1428750" y="7515225"/>
          <a:ext cx="5886450" cy="4709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439831</xdr:colOff>
      <xdr:row>91</xdr:row>
      <xdr:rowOff>145678</xdr:rowOff>
    </xdr:from>
    <xdr:to>
      <xdr:col>4</xdr:col>
      <xdr:colOff>1020856</xdr:colOff>
      <xdr:row>111</xdr:row>
      <xdr:rowOff>42100</xdr:rowOff>
    </xdr:to>
    <xdr:graphicFrame macro="">
      <xdr:nvGraphicFramePr>
        <xdr:cNvPr id="2" name="Chart 3">
          <a:extLst>
            <a:ext uri="{FF2B5EF4-FFF2-40B4-BE49-F238E27FC236}">
              <a16:creationId xmlns:a16="http://schemas.microsoft.com/office/drawing/2014/main" id="{BC516C75-A148-4EF4-A33D-0B0952509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515470</xdr:colOff>
      <xdr:row>91</xdr:row>
      <xdr:rowOff>44823</xdr:rowOff>
    </xdr:from>
    <xdr:to>
      <xdr:col>10</xdr:col>
      <xdr:colOff>341219</xdr:colOff>
      <xdr:row>111</xdr:row>
      <xdr:rowOff>11282</xdr:rowOff>
    </xdr:to>
    <xdr:graphicFrame macro="">
      <xdr:nvGraphicFramePr>
        <xdr:cNvPr id="3" name="Chart 3">
          <a:extLst>
            <a:ext uri="{FF2B5EF4-FFF2-40B4-BE49-F238E27FC236}">
              <a16:creationId xmlns:a16="http://schemas.microsoft.com/office/drawing/2014/main" id="{4C88B2A1-7A4A-41AD-94BA-CFA8BE7B3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441832</xdr:colOff>
      <xdr:row>280</xdr:row>
      <xdr:rowOff>168889</xdr:rowOff>
    </xdr:from>
    <xdr:to>
      <xdr:col>4</xdr:col>
      <xdr:colOff>1014853</xdr:colOff>
      <xdr:row>297</xdr:row>
      <xdr:rowOff>154959</xdr:rowOff>
    </xdr:to>
    <xdr:graphicFrame macro="">
      <xdr:nvGraphicFramePr>
        <xdr:cNvPr id="4" name="Chart 3">
          <a:extLst>
            <a:ext uri="{FF2B5EF4-FFF2-40B4-BE49-F238E27FC236}">
              <a16:creationId xmlns:a16="http://schemas.microsoft.com/office/drawing/2014/main" id="{023C3FA9-1C05-4F18-8648-93AC18A60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163285</xdr:colOff>
      <xdr:row>281</xdr:row>
      <xdr:rowOff>0</xdr:rowOff>
    </xdr:from>
    <xdr:to>
      <xdr:col>9</xdr:col>
      <xdr:colOff>1158127</xdr:colOff>
      <xdr:row>297</xdr:row>
      <xdr:rowOff>162963</xdr:rowOff>
    </xdr:to>
    <xdr:graphicFrame macro="">
      <xdr:nvGraphicFramePr>
        <xdr:cNvPr id="5" name="Chart 4">
          <a:extLst>
            <a:ext uri="{FF2B5EF4-FFF2-40B4-BE49-F238E27FC236}">
              <a16:creationId xmlns:a16="http://schemas.microsoft.com/office/drawing/2014/main" id="{B0A91D2A-84F2-44A2-B475-BBEC7DCAF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0</xdr:colOff>
      <xdr:row>3</xdr:row>
      <xdr:rowOff>0</xdr:rowOff>
    </xdr:from>
    <xdr:to>
      <xdr:col>15</xdr:col>
      <xdr:colOff>1714500</xdr:colOff>
      <xdr:row>20</xdr:row>
      <xdr:rowOff>106074</xdr:rowOff>
    </xdr:to>
    <xdr:sp macro="" textlink="">
      <xdr:nvSpPr>
        <xdr:cNvPr id="3" name="Rectangle 2">
          <a:extLst>
            <a:ext uri="{FF2B5EF4-FFF2-40B4-BE49-F238E27FC236}">
              <a16:creationId xmlns:a16="http://schemas.microsoft.com/office/drawing/2014/main" id="{1F161C34-692B-425E-AD70-FA1E7E778EC6}"/>
            </a:ext>
          </a:extLst>
        </xdr:cNvPr>
        <xdr:cNvSpPr/>
      </xdr:nvSpPr>
      <xdr:spPr>
        <a:xfrm>
          <a:off x="1887682" y="969818"/>
          <a:ext cx="15984682" cy="3050165"/>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2000" b="1" i="0" u="none" strike="noStrike" kern="0" cap="none" spc="0" normalizeH="0" baseline="0" noProof="0">
              <a:ln>
                <a:noFill/>
              </a:ln>
              <a:solidFill>
                <a:sysClr val="windowText" lastClr="000000"/>
              </a:solidFill>
              <a:effectLst/>
              <a:uLnTx/>
              <a:uFillTx/>
              <a:latin typeface="+mn-lt"/>
              <a:ea typeface="+mn-ea"/>
              <a:cs typeface="+mn-cs"/>
            </a:rPr>
            <a:t>Overview</a:t>
          </a:r>
          <a:endParaRPr kumimoji="0" lang="en-GB" sz="11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Text" lastClr="000000"/>
              </a:solidFill>
              <a:effectLst/>
              <a:uLnTx/>
              <a:uFillTx/>
              <a:latin typeface="+mn-lt"/>
              <a:ea typeface="+mn-ea"/>
              <a:cs typeface="+mn-cs"/>
            </a:rPr>
            <a:t>The "flow" of deployment, </a:t>
          </a:r>
          <a:r>
            <a:rPr kumimoji="0" lang="en-GB" sz="1600" b="0" i="0" u="none" strike="noStrike" kern="0" cap="none" spc="0" normalizeH="0" baseline="0" noProof="0">
              <a:ln>
                <a:noFill/>
              </a:ln>
              <a:solidFill>
                <a:sysClr val="windowText" lastClr="000000"/>
              </a:solidFill>
              <a:effectLst/>
              <a:uLnTx/>
              <a:uFillTx/>
              <a:latin typeface="+mn-lt"/>
              <a:ea typeface="+mn-ea"/>
              <a:cs typeface="+mn-cs"/>
            </a:rPr>
            <a:t>ie the additional stock built and hence potentially traded, is calculated in columns 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6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1" i="1" u="none" strike="noStrike" kern="0" cap="none" spc="0" normalizeH="0" baseline="0" noProof="0">
              <a:ln>
                <a:noFill/>
              </a:ln>
              <a:solidFill>
                <a:sysClr val="windowText" lastClr="000000"/>
              </a:solidFill>
              <a:effectLst/>
              <a:uLnTx/>
              <a:uFillTx/>
              <a:latin typeface="+mn-lt"/>
              <a:ea typeface="+mn-ea"/>
              <a:cs typeface="+mn-cs"/>
            </a:rPr>
            <a:t>Deployment levels </a:t>
          </a:r>
          <a:r>
            <a:rPr kumimoji="0" lang="en-GB" sz="1600" b="0" i="1" u="none" strike="noStrike" kern="0" cap="none" spc="0" normalizeH="0" baseline="0" noProof="0">
              <a:ln>
                <a:noFill/>
              </a:ln>
              <a:solidFill>
                <a:sysClr val="windowText" lastClr="000000"/>
              </a:solidFill>
              <a:effectLst/>
              <a:uLnTx/>
              <a:uFillTx/>
              <a:latin typeface="+mn-lt"/>
              <a:ea typeface="+mn-ea"/>
              <a:cs typeface="+mn-cs"/>
            </a:rPr>
            <a:t>are in</a:t>
          </a:r>
          <a:r>
            <a:rPr kumimoji="0" lang="en-GB" sz="1600" b="0" i="0" u="none" strike="noStrike" kern="0" cap="none" spc="0" normalizeH="0" baseline="0" noProof="0">
              <a:ln>
                <a:noFill/>
              </a:ln>
              <a:solidFill>
                <a:sysClr val="windowText" lastClr="000000"/>
              </a:solidFill>
              <a:effectLst/>
              <a:uLnTx/>
              <a:uFillTx/>
              <a:latin typeface="+mn-lt"/>
              <a:ea typeface="+mn-ea"/>
              <a:cs typeface="+mn-cs"/>
            </a:rPr>
            <a:t> column S onwards.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6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Text" lastClr="000000"/>
              </a:solidFill>
              <a:effectLst/>
              <a:uLnTx/>
              <a:uFillTx/>
              <a:latin typeface="+mn-lt"/>
              <a:ea typeface="+mn-ea"/>
              <a:cs typeface="+mn-cs"/>
            </a:rPr>
            <a:t>Note</a:t>
          </a:r>
          <a:r>
            <a:rPr kumimoji="0" lang="en-GB" sz="1600" b="0" i="0" u="none" strike="noStrike" kern="0" cap="none" spc="0" normalizeH="0" baseline="0" noProof="0">
              <a:ln>
                <a:noFill/>
              </a:ln>
              <a:solidFill>
                <a:sysClr val="windowText" lastClr="000000"/>
              </a:solidFill>
              <a:effectLst/>
              <a:uLnTx/>
              <a:uFillTx/>
              <a:latin typeface="+mn-lt"/>
              <a:ea typeface="+mn-ea"/>
              <a:cs typeface="+mn-cs"/>
            </a:rPr>
            <a:t>: ESME provides UK deployment in the domestic analysis from ESME EINA Sub-themes: High Innovation, Aligned v1.2 in column S onwards.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0" i="0" u="none" strike="noStrike" kern="0" cap="none" spc="0" normalizeH="0" baseline="0" noProof="0">
              <a:ln>
                <a:noFill/>
              </a:ln>
              <a:solidFill>
                <a:sysClr val="windowText" lastClr="000000"/>
              </a:solidFill>
              <a:effectLst/>
              <a:uLnTx/>
              <a:uFillTx/>
              <a:latin typeface="+mn-lt"/>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0" i="0" u="none" strike="noStrike" kern="0" cap="none" spc="0" normalizeH="0" baseline="0" noProof="0">
              <a:ln>
                <a:noFill/>
              </a:ln>
              <a:solidFill>
                <a:sysClr val="windowText" lastClr="000000"/>
              </a:solidFill>
              <a:effectLst/>
              <a:uLnTx/>
              <a:uFillTx/>
              <a:latin typeface="+mn-lt"/>
              <a:ea typeface="+mn-ea"/>
              <a:cs typeface="+mn-cs"/>
            </a:rPr>
            <a:t>These UK deployment figures for the domestic analysis are not necessarily comparable to those used in the export analysis. In the export analysis, the crucial outcome is an appropriately sized EU export market. Given differences in modelling between ESME and IEA deployment forecasts, subtracting ESME UK deployment from IEA EU deployment can lead to unrealistic UK shares of total EU deployment. As a result, the export analysis subtracts a "UK deployment" figure from the EU market which is different from ESME results, but better alligned with IEA modelling assumptions to ensure a realistic EU market size is obtained. The EU export market sizing was then sense-checked at a stakeholder workshop.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algn="l"/>
          <a:endParaRPr lang="en-GB" sz="1100" b="0" i="0" baseline="0">
            <a:solidFill>
              <a:sysClr val="windowText" lastClr="000000"/>
            </a:solidFill>
          </a:endParaRPr>
        </a:p>
      </xdr:txBody>
    </xdr:sp>
    <xdr:clientData/>
  </xdr:twoCellAnchor>
  <xdr:twoCellAnchor>
    <xdr:from>
      <xdr:col>28</xdr:col>
      <xdr:colOff>0</xdr:colOff>
      <xdr:row>12</xdr:row>
      <xdr:rowOff>0</xdr:rowOff>
    </xdr:from>
    <xdr:to>
      <xdr:col>35</xdr:col>
      <xdr:colOff>762000</xdr:colOff>
      <xdr:row>19</xdr:row>
      <xdr:rowOff>86591</xdr:rowOff>
    </xdr:to>
    <xdr:sp macro="" textlink="">
      <xdr:nvSpPr>
        <xdr:cNvPr id="4" name="Rectangle 3">
          <a:extLst>
            <a:ext uri="{FF2B5EF4-FFF2-40B4-BE49-F238E27FC236}">
              <a16:creationId xmlns:a16="http://schemas.microsoft.com/office/drawing/2014/main" id="{FCB46F00-43C8-4E4A-950D-A2EE02A08BF0}"/>
            </a:ext>
          </a:extLst>
        </xdr:cNvPr>
        <xdr:cNvSpPr/>
      </xdr:nvSpPr>
      <xdr:spPr>
        <a:xfrm>
          <a:off x="45096545" y="2528455"/>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0</xdr:colOff>
      <xdr:row>2</xdr:row>
      <xdr:rowOff>0</xdr:rowOff>
    </xdr:from>
    <xdr:to>
      <xdr:col>9</xdr:col>
      <xdr:colOff>784201</xdr:colOff>
      <xdr:row>9</xdr:row>
      <xdr:rowOff>148425</xdr:rowOff>
    </xdr:to>
    <xdr:sp macro="" textlink="">
      <xdr:nvSpPr>
        <xdr:cNvPr id="2" name="Rectangle 1">
          <a:extLst>
            <a:ext uri="{FF2B5EF4-FFF2-40B4-BE49-F238E27FC236}">
              <a16:creationId xmlns:a16="http://schemas.microsoft.com/office/drawing/2014/main" id="{46918EE9-5B4E-4639-8CA6-6E11AEDD84B6}"/>
            </a:ext>
          </a:extLst>
        </xdr:cNvPr>
        <xdr:cNvSpPr/>
      </xdr:nvSpPr>
      <xdr:spPr>
        <a:xfrm>
          <a:off x="1866900" y="809625"/>
          <a:ext cx="16329001" cy="141525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100" b="1">
            <a:solidFill>
              <a:sysClr val="windowText" lastClr="000000"/>
            </a:solidFill>
          </a:endParaRPr>
        </a:p>
        <a:p>
          <a:pPr algn="l"/>
          <a:endParaRPr lang="en-GB" sz="1100" b="1">
            <a:solidFill>
              <a:sysClr val="windowText" lastClr="000000"/>
            </a:solidFill>
          </a:endParaRPr>
        </a:p>
        <a:p>
          <a:pPr algn="l"/>
          <a:r>
            <a:rPr lang="en-GB" sz="1600" b="0" baseline="0">
              <a:solidFill>
                <a:sysClr val="windowText" lastClr="000000"/>
              </a:solidFill>
            </a:rPr>
            <a:t>Technology level costs are taken from Phase 2 output. The degree of breakdown of the costs into cost components is dependent on the the level of detail of the EINA and the size (in terms of turnover) of the technology under consideration. </a:t>
          </a:r>
        </a:p>
      </xdr:txBody>
    </xdr:sp>
    <xdr:clientData/>
  </xdr:twoCellAnchor>
  <xdr:twoCellAnchor>
    <xdr:from>
      <xdr:col>0</xdr:col>
      <xdr:colOff>190500</xdr:colOff>
      <xdr:row>27</xdr:row>
      <xdr:rowOff>85352</xdr:rowOff>
    </xdr:from>
    <xdr:to>
      <xdr:col>2</xdr:col>
      <xdr:colOff>1956954</xdr:colOff>
      <xdr:row>35</xdr:row>
      <xdr:rowOff>38346</xdr:rowOff>
    </xdr:to>
    <xdr:sp macro="" textlink="">
      <xdr:nvSpPr>
        <xdr:cNvPr id="3" name="Speech Bubble: Rectangle with Corners Rounded 2">
          <a:extLst>
            <a:ext uri="{FF2B5EF4-FFF2-40B4-BE49-F238E27FC236}">
              <a16:creationId xmlns:a16="http://schemas.microsoft.com/office/drawing/2014/main" id="{B51F472E-62F9-4C86-92DE-5BA3DE9BAACA}"/>
            </a:ext>
          </a:extLst>
        </xdr:cNvPr>
        <xdr:cNvSpPr/>
      </xdr:nvSpPr>
      <xdr:spPr>
        <a:xfrm>
          <a:off x="190500" y="6354534"/>
          <a:ext cx="3636818" cy="1355767"/>
        </a:xfrm>
        <a:prstGeom prst="wedgeRoundRectCallout">
          <a:avLst>
            <a:gd name="adj1" fmla="val 49700"/>
            <a:gd name="adj2" fmla="val 584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This</a:t>
          </a:r>
          <a:r>
            <a:rPr lang="en-GB" sz="1100" baseline="0"/>
            <a:t> cost disaggregation is only available for BioSNG. Data for other conversion technologies is not granular enough to identify installation etc. We make the assumption that other conversion technologies follow the same % breakdown. Whilst this will be a simplification, it is made because of data unavailability.</a:t>
          </a:r>
          <a:endParaRPr lang="en-GB" sz="110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0</xdr:colOff>
      <xdr:row>2</xdr:row>
      <xdr:rowOff>0</xdr:rowOff>
    </xdr:from>
    <xdr:to>
      <xdr:col>6</xdr:col>
      <xdr:colOff>225136</xdr:colOff>
      <xdr:row>9</xdr:row>
      <xdr:rowOff>77320</xdr:rowOff>
    </xdr:to>
    <xdr:sp macro="" textlink="">
      <xdr:nvSpPr>
        <xdr:cNvPr id="2" name="Rectangle 1">
          <a:extLst>
            <a:ext uri="{FF2B5EF4-FFF2-40B4-BE49-F238E27FC236}">
              <a16:creationId xmlns:a16="http://schemas.microsoft.com/office/drawing/2014/main" id="{CA3C8862-FA43-4E5E-93FF-6D3743D9D54B}"/>
            </a:ext>
          </a:extLst>
        </xdr:cNvPr>
        <xdr:cNvSpPr/>
      </xdr:nvSpPr>
      <xdr:spPr>
        <a:xfrm>
          <a:off x="2978727" y="813955"/>
          <a:ext cx="5334000" cy="141082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 tab calculates</a:t>
          </a:r>
          <a:r>
            <a:rPr lang="en-GB" sz="1100" b="0" baseline="0">
              <a:solidFill>
                <a:sysClr val="windowText" lastClr="000000"/>
              </a:solidFill>
            </a:rPr>
            <a:t> UK turnover by multiplying deployment and cost figures. This figure should represent the annual turnover associated with all deployment during that period.</a:t>
          </a:r>
          <a:endParaRPr lang="en-GB" sz="1100" b="1" baseline="0">
            <a:solidFill>
              <a:sysClr val="windowText" lastClr="000000"/>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2</xdr:row>
      <xdr:rowOff>0</xdr:rowOff>
    </xdr:from>
    <xdr:to>
      <xdr:col>14</xdr:col>
      <xdr:colOff>327413</xdr:colOff>
      <xdr:row>8</xdr:row>
      <xdr:rowOff>154861</xdr:rowOff>
    </xdr:to>
    <xdr:sp macro="" textlink="">
      <xdr:nvSpPr>
        <xdr:cNvPr id="2" name="Rectangle 1">
          <a:extLst>
            <a:ext uri="{FF2B5EF4-FFF2-40B4-BE49-F238E27FC236}">
              <a16:creationId xmlns:a16="http://schemas.microsoft.com/office/drawing/2014/main" id="{69E5D6F5-0796-48F5-8FBF-137D5193B070}"/>
            </a:ext>
          </a:extLst>
        </xdr:cNvPr>
        <xdr:cNvSpPr/>
      </xdr:nvSpPr>
      <xdr:spPr>
        <a:xfrm>
          <a:off x="1428750" y="809625"/>
          <a:ext cx="14300588" cy="1259761"/>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Instructions</a:t>
          </a:r>
        </a:p>
        <a:p>
          <a:pPr algn="l"/>
          <a:r>
            <a:rPr lang="en-GB" sz="1100" b="0">
              <a:solidFill>
                <a:sysClr val="windowText" lastClr="000000"/>
              </a:solidFill>
            </a:rPr>
            <a:t>The market share % entered in this sheet reflects the % of the tradeable market the UK is deemed to be able to capture. The assessment of this % is based on RCA calculations, assessment of UK skills and expert evidence, as described in the methodology document.  </a:t>
          </a:r>
        </a:p>
        <a:p>
          <a:pPr algn="l"/>
          <a:r>
            <a:rPr lang="en-GB" sz="1100" b="0" i="1" baseline="0">
              <a:solidFill>
                <a:sysClr val="windowText" lastClr="000000"/>
              </a:solidFill>
            </a:rPr>
            <a:t> </a:t>
          </a:r>
          <a:endParaRPr lang="en-GB" sz="1100" b="0" i="1">
            <a:solidFill>
              <a:sysClr val="windowText" lastClr="000000"/>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86591</xdr:colOff>
      <xdr:row>2</xdr:row>
      <xdr:rowOff>69273</xdr:rowOff>
    </xdr:from>
    <xdr:to>
      <xdr:col>5</xdr:col>
      <xdr:colOff>709405</xdr:colOff>
      <xdr:row>9</xdr:row>
      <xdr:rowOff>50973</xdr:rowOff>
    </xdr:to>
    <xdr:sp macro="" textlink="">
      <xdr:nvSpPr>
        <xdr:cNvPr id="2" name="Rectangle 1">
          <a:extLst>
            <a:ext uri="{FF2B5EF4-FFF2-40B4-BE49-F238E27FC236}">
              <a16:creationId xmlns:a16="http://schemas.microsoft.com/office/drawing/2014/main" id="{019284A9-BFD8-4FE8-8CA8-0DFB48EBDED5}"/>
            </a:ext>
          </a:extLst>
        </xdr:cNvPr>
        <xdr:cNvSpPr/>
      </xdr:nvSpPr>
      <xdr:spPr>
        <a:xfrm>
          <a:off x="2615046" y="865909"/>
          <a:ext cx="3740086" cy="1228609"/>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performs a simple calculation. It multiplies the UK market share of the domestic market by market turnover to calculate the turnover captured by the UK supply chain.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171290</xdr:colOff>
      <xdr:row>8</xdr:row>
      <xdr:rowOff>153180</xdr:rowOff>
    </xdr:to>
    <xdr:sp macro="" textlink="">
      <xdr:nvSpPr>
        <xdr:cNvPr id="2" name="Rectangle 1">
          <a:extLst>
            <a:ext uri="{FF2B5EF4-FFF2-40B4-BE49-F238E27FC236}">
              <a16:creationId xmlns:a16="http://schemas.microsoft.com/office/drawing/2014/main" id="{F2D550CF-2EC2-4994-A6A2-DDB42BCDB4C8}"/>
            </a:ext>
          </a:extLst>
        </xdr:cNvPr>
        <xdr:cNvSpPr/>
      </xdr:nvSpPr>
      <xdr:spPr>
        <a:xfrm>
          <a:off x="2362200" y="809625"/>
          <a:ext cx="4762340" cy="125808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GVA</a:t>
          </a:r>
          <a:r>
            <a:rPr lang="en-GB" sz="1100" b="0" baseline="0">
              <a:solidFill>
                <a:sysClr val="windowText" lastClr="000000"/>
              </a:solidFill>
            </a:rPr>
            <a:t> multipliers are based on ONS Annual Business Survey (ABS) data. For the lowest level code available, the average GVA/turnover ratio has been calculated. The data can be relatively noisy, and hence a 5 year average is used. </a:t>
          </a:r>
        </a:p>
        <a:p>
          <a:pPr algn="l"/>
          <a:endParaRPr lang="en-GB" sz="1100" b="0" baseline="0">
            <a:solidFill>
              <a:sysClr val="windowText" lastClr="000000"/>
            </a:solidFill>
          </a:endParaRPr>
        </a:p>
        <a:p>
          <a:pPr algn="l"/>
          <a:endParaRPr lang="en-GB" sz="1100" b="1">
            <a:solidFill>
              <a:sysClr val="windowText" lastClr="000000"/>
            </a:solidFill>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47944</xdr:colOff>
      <xdr:row>6</xdr:row>
      <xdr:rowOff>158244</xdr:rowOff>
    </xdr:to>
    <xdr:sp macro="" textlink="">
      <xdr:nvSpPr>
        <xdr:cNvPr id="2" name="Rectangle 1">
          <a:extLst>
            <a:ext uri="{FF2B5EF4-FFF2-40B4-BE49-F238E27FC236}">
              <a16:creationId xmlns:a16="http://schemas.microsoft.com/office/drawing/2014/main" id="{27230A9F-4543-4D1F-9B31-0B95982ED1C4}"/>
            </a:ext>
          </a:extLst>
        </xdr:cNvPr>
        <xdr:cNvSpPr/>
      </xdr:nvSpPr>
      <xdr:spPr>
        <a:xfrm>
          <a:off x="1428750" y="809625"/>
          <a:ext cx="2914969" cy="901194"/>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simply multiplies the GVA mulipliers with UK captured turnover.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xdr:col>
      <xdr:colOff>801687</xdr:colOff>
      <xdr:row>24</xdr:row>
      <xdr:rowOff>111126</xdr:rowOff>
    </xdr:from>
    <xdr:to>
      <xdr:col>8</xdr:col>
      <xdr:colOff>1393031</xdr:colOff>
      <xdr:row>27</xdr:row>
      <xdr:rowOff>134144</xdr:rowOff>
    </xdr:to>
    <xdr:sp macro="" textlink="">
      <xdr:nvSpPr>
        <xdr:cNvPr id="2" name="Rectangle 1">
          <a:extLst>
            <a:ext uri="{FF2B5EF4-FFF2-40B4-BE49-F238E27FC236}">
              <a16:creationId xmlns:a16="http://schemas.microsoft.com/office/drawing/2014/main" id="{1F0F0EC3-68BF-459B-8162-E61AB102A03B}"/>
            </a:ext>
          </a:extLst>
        </xdr:cNvPr>
        <xdr:cNvSpPr/>
      </xdr:nvSpPr>
      <xdr:spPr>
        <a:xfrm>
          <a:off x="5097462" y="6016626"/>
          <a:ext cx="4563269" cy="59451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1</xdr:col>
      <xdr:colOff>0</xdr:colOff>
      <xdr:row>2</xdr:row>
      <xdr:rowOff>0</xdr:rowOff>
    </xdr:from>
    <xdr:to>
      <xdr:col>6</xdr:col>
      <xdr:colOff>458240</xdr:colOff>
      <xdr:row>8</xdr:row>
      <xdr:rowOff>154882</xdr:rowOff>
    </xdr:to>
    <xdr:sp macro="" textlink="">
      <xdr:nvSpPr>
        <xdr:cNvPr id="3" name="Rectangle 2">
          <a:extLst>
            <a:ext uri="{FF2B5EF4-FFF2-40B4-BE49-F238E27FC236}">
              <a16:creationId xmlns:a16="http://schemas.microsoft.com/office/drawing/2014/main" id="{1C3221BD-2D0D-4F50-B0F3-9BD63D56F351}"/>
            </a:ext>
          </a:extLst>
        </xdr:cNvPr>
        <xdr:cNvSpPr/>
      </xdr:nvSpPr>
      <xdr:spPr>
        <a:xfrm>
          <a:off x="1428750" y="809625"/>
          <a:ext cx="4258715" cy="1259782"/>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stores GVA per worker estimates, which may be broken down per component if relevant. Note, the GVA/worker estimate is increased by 0.8% annually to account for productivity growth. </a:t>
          </a:r>
          <a:endParaRPr lang="en-GB" sz="1100" b="0">
            <a:solidFill>
              <a:sysClr val="windowText" lastClr="000000"/>
            </a:solidFill>
          </a:endParaRPr>
        </a:p>
        <a:p>
          <a:pPr algn="l"/>
          <a:endParaRPr lang="en-GB" sz="1100" b="1">
            <a:solidFill>
              <a:sysClr val="windowText" lastClr="000000"/>
            </a:solidFill>
          </a:endParaRPr>
        </a:p>
      </xdr:txBody>
    </xdr:sp>
    <xdr:clientData/>
  </xdr:twoCellAnchor>
  <xdr:twoCellAnchor>
    <xdr:from>
      <xdr:col>3</xdr:col>
      <xdr:colOff>801687</xdr:colOff>
      <xdr:row>70</xdr:row>
      <xdr:rowOff>111126</xdr:rowOff>
    </xdr:from>
    <xdr:to>
      <xdr:col>8</xdr:col>
      <xdr:colOff>1393031</xdr:colOff>
      <xdr:row>73</xdr:row>
      <xdr:rowOff>134144</xdr:rowOff>
    </xdr:to>
    <xdr:sp macro="" textlink="">
      <xdr:nvSpPr>
        <xdr:cNvPr id="4" name="Rectangle 3">
          <a:extLst>
            <a:ext uri="{FF2B5EF4-FFF2-40B4-BE49-F238E27FC236}">
              <a16:creationId xmlns:a16="http://schemas.microsoft.com/office/drawing/2014/main" id="{489C3B4F-9A23-40CB-AB09-728F627981F2}"/>
            </a:ext>
          </a:extLst>
        </xdr:cNvPr>
        <xdr:cNvSpPr/>
      </xdr:nvSpPr>
      <xdr:spPr>
        <a:xfrm>
          <a:off x="5097462" y="6197601"/>
          <a:ext cx="4563269" cy="575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3</xdr:col>
      <xdr:colOff>801687</xdr:colOff>
      <xdr:row>116</xdr:row>
      <xdr:rowOff>111126</xdr:rowOff>
    </xdr:from>
    <xdr:to>
      <xdr:col>8</xdr:col>
      <xdr:colOff>1393031</xdr:colOff>
      <xdr:row>119</xdr:row>
      <xdr:rowOff>134144</xdr:rowOff>
    </xdr:to>
    <xdr:sp macro="" textlink="">
      <xdr:nvSpPr>
        <xdr:cNvPr id="5" name="Rectangle 4">
          <a:extLst>
            <a:ext uri="{FF2B5EF4-FFF2-40B4-BE49-F238E27FC236}">
              <a16:creationId xmlns:a16="http://schemas.microsoft.com/office/drawing/2014/main" id="{5A41C0FB-4426-403F-8633-799ADB41B9D4}"/>
            </a:ext>
          </a:extLst>
        </xdr:cNvPr>
        <xdr:cNvSpPr/>
      </xdr:nvSpPr>
      <xdr:spPr>
        <a:xfrm>
          <a:off x="5097462" y="6007101"/>
          <a:ext cx="4563269" cy="575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3</xdr:col>
      <xdr:colOff>801687</xdr:colOff>
      <xdr:row>152</xdr:row>
      <xdr:rowOff>111126</xdr:rowOff>
    </xdr:from>
    <xdr:to>
      <xdr:col>8</xdr:col>
      <xdr:colOff>1393031</xdr:colOff>
      <xdr:row>155</xdr:row>
      <xdr:rowOff>134144</xdr:rowOff>
    </xdr:to>
    <xdr:sp macro="" textlink="">
      <xdr:nvSpPr>
        <xdr:cNvPr id="6" name="Rectangle 5">
          <a:extLst>
            <a:ext uri="{FF2B5EF4-FFF2-40B4-BE49-F238E27FC236}">
              <a16:creationId xmlns:a16="http://schemas.microsoft.com/office/drawing/2014/main" id="{337EF4D1-4613-43A6-99FA-40DE7A7772E6}"/>
            </a:ext>
          </a:extLst>
        </xdr:cNvPr>
        <xdr:cNvSpPr/>
      </xdr:nvSpPr>
      <xdr:spPr>
        <a:xfrm>
          <a:off x="5097462" y="6007101"/>
          <a:ext cx="4563269" cy="575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3</xdr:col>
      <xdr:colOff>801687</xdr:colOff>
      <xdr:row>188</xdr:row>
      <xdr:rowOff>111126</xdr:rowOff>
    </xdr:from>
    <xdr:to>
      <xdr:col>8</xdr:col>
      <xdr:colOff>1393031</xdr:colOff>
      <xdr:row>191</xdr:row>
      <xdr:rowOff>134144</xdr:rowOff>
    </xdr:to>
    <xdr:sp macro="" textlink="">
      <xdr:nvSpPr>
        <xdr:cNvPr id="7" name="Rectangle 6">
          <a:extLst>
            <a:ext uri="{FF2B5EF4-FFF2-40B4-BE49-F238E27FC236}">
              <a16:creationId xmlns:a16="http://schemas.microsoft.com/office/drawing/2014/main" id="{769E1A8C-502F-427E-A9F5-46DDACB00E9D}"/>
            </a:ext>
          </a:extLst>
        </xdr:cNvPr>
        <xdr:cNvSpPr/>
      </xdr:nvSpPr>
      <xdr:spPr>
        <a:xfrm>
          <a:off x="5097462" y="6007101"/>
          <a:ext cx="4563269" cy="575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3</xdr:col>
      <xdr:colOff>801687</xdr:colOff>
      <xdr:row>225</xdr:row>
      <xdr:rowOff>111126</xdr:rowOff>
    </xdr:from>
    <xdr:to>
      <xdr:col>8</xdr:col>
      <xdr:colOff>1393031</xdr:colOff>
      <xdr:row>228</xdr:row>
      <xdr:rowOff>134144</xdr:rowOff>
    </xdr:to>
    <xdr:sp macro="" textlink="">
      <xdr:nvSpPr>
        <xdr:cNvPr id="8" name="Rectangle 7">
          <a:extLst>
            <a:ext uri="{FF2B5EF4-FFF2-40B4-BE49-F238E27FC236}">
              <a16:creationId xmlns:a16="http://schemas.microsoft.com/office/drawing/2014/main" id="{03F69358-39BE-468F-8409-7349E32EF68F}"/>
            </a:ext>
          </a:extLst>
        </xdr:cNvPr>
        <xdr:cNvSpPr/>
      </xdr:nvSpPr>
      <xdr:spPr>
        <a:xfrm>
          <a:off x="5097462" y="6007101"/>
          <a:ext cx="4563269" cy="575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3</xdr:col>
      <xdr:colOff>801687</xdr:colOff>
      <xdr:row>261</xdr:row>
      <xdr:rowOff>111126</xdr:rowOff>
    </xdr:from>
    <xdr:to>
      <xdr:col>8</xdr:col>
      <xdr:colOff>1393031</xdr:colOff>
      <xdr:row>264</xdr:row>
      <xdr:rowOff>134144</xdr:rowOff>
    </xdr:to>
    <xdr:sp macro="" textlink="">
      <xdr:nvSpPr>
        <xdr:cNvPr id="9" name="Rectangle 8">
          <a:extLst>
            <a:ext uri="{FF2B5EF4-FFF2-40B4-BE49-F238E27FC236}">
              <a16:creationId xmlns:a16="http://schemas.microsoft.com/office/drawing/2014/main" id="{6DAF34FE-64E4-4908-82C9-E6D10A20DAA9}"/>
            </a:ext>
          </a:extLst>
        </xdr:cNvPr>
        <xdr:cNvSpPr/>
      </xdr:nvSpPr>
      <xdr:spPr>
        <a:xfrm>
          <a:off x="5097462" y="6007101"/>
          <a:ext cx="4563269" cy="57546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476250</xdr:colOff>
      <xdr:row>148</xdr:row>
      <xdr:rowOff>76201</xdr:rowOff>
    </xdr:from>
    <xdr:to>
      <xdr:col>4</xdr:col>
      <xdr:colOff>1057275</xdr:colOff>
      <xdr:row>165</xdr:row>
      <xdr:rowOff>129506</xdr:rowOff>
    </xdr:to>
    <xdr:graphicFrame macro="">
      <xdr:nvGraphicFramePr>
        <xdr:cNvPr id="2" name="Chart 3">
          <a:extLst>
            <a:ext uri="{FF2B5EF4-FFF2-40B4-BE49-F238E27FC236}">
              <a16:creationId xmlns:a16="http://schemas.microsoft.com/office/drawing/2014/main" id="{22B192F3-B06A-4852-B114-6D96BEC72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571500</xdr:colOff>
      <xdr:row>148</xdr:row>
      <xdr:rowOff>85725</xdr:rowOff>
    </xdr:from>
    <xdr:to>
      <xdr:col>10</xdr:col>
      <xdr:colOff>400050</xdr:colOff>
      <xdr:row>165</xdr:row>
      <xdr:rowOff>139030</xdr:rowOff>
    </xdr:to>
    <xdr:graphicFrame macro="">
      <xdr:nvGraphicFramePr>
        <xdr:cNvPr id="3" name="Chart 3">
          <a:extLst>
            <a:ext uri="{FF2B5EF4-FFF2-40B4-BE49-F238E27FC236}">
              <a16:creationId xmlns:a16="http://schemas.microsoft.com/office/drawing/2014/main" id="{5E591779-66A2-4C5A-BF36-0B715D5A1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222757</xdr:colOff>
      <xdr:row>8</xdr:row>
      <xdr:rowOff>154882</xdr:rowOff>
    </xdr:to>
    <xdr:sp macro="" textlink="">
      <xdr:nvSpPr>
        <xdr:cNvPr id="2" name="Rectangle 1">
          <a:extLst>
            <a:ext uri="{FF2B5EF4-FFF2-40B4-BE49-F238E27FC236}">
              <a16:creationId xmlns:a16="http://schemas.microsoft.com/office/drawing/2014/main" id="{35A1124E-85C5-4C15-943D-FBE904EF5D73}"/>
            </a:ext>
          </a:extLst>
        </xdr:cNvPr>
        <xdr:cNvSpPr/>
      </xdr:nvSpPr>
      <xdr:spPr>
        <a:xfrm>
          <a:off x="1428750" y="809625"/>
          <a:ext cx="3089782" cy="1259782"/>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divides the estimated UK GVA by GVA per worker estimates to obtain an indicative estimate of the jobs supported by the industry.</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622218</xdr:colOff>
      <xdr:row>1</xdr:row>
      <xdr:rowOff>58676</xdr:rowOff>
    </xdr:from>
    <xdr:to>
      <xdr:col>11</xdr:col>
      <xdr:colOff>948789</xdr:colOff>
      <xdr:row>8</xdr:row>
      <xdr:rowOff>81643</xdr:rowOff>
    </xdr:to>
    <xdr:sp macro="" textlink="">
      <xdr:nvSpPr>
        <xdr:cNvPr id="2" name="Rectangle 1">
          <a:extLst>
            <a:ext uri="{FF2B5EF4-FFF2-40B4-BE49-F238E27FC236}">
              <a16:creationId xmlns:a16="http://schemas.microsoft.com/office/drawing/2014/main" id="{18A310AB-5882-464E-98B7-A46B8CA978D7}"/>
            </a:ext>
          </a:extLst>
        </xdr:cNvPr>
        <xdr:cNvSpPr/>
      </xdr:nvSpPr>
      <xdr:spPr>
        <a:xfrm>
          <a:off x="1982932" y="684605"/>
          <a:ext cx="15240000" cy="1261217"/>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100" b="1">
            <a:solidFill>
              <a:sysClr val="windowText" lastClr="000000"/>
            </a:solidFill>
          </a:endParaRPr>
        </a:p>
        <a:p>
          <a:pPr algn="l"/>
          <a:r>
            <a:rPr lang="en-GB" sz="1600" b="1" i="0">
              <a:solidFill>
                <a:sysClr val="windowText" lastClr="000000"/>
              </a:solidFill>
            </a:rPr>
            <a:t>The "flow" of deployment, </a:t>
          </a:r>
          <a:r>
            <a:rPr lang="en-GB" sz="1600" b="0" i="0">
              <a:solidFill>
                <a:sysClr val="windowText" lastClr="000000"/>
              </a:solidFill>
            </a:rPr>
            <a:t>ie the additional stock built and hence potentially traded, is calculated in columns I-P.</a:t>
          </a:r>
        </a:p>
        <a:p>
          <a:pPr algn="l"/>
          <a:endParaRPr lang="en-GB" sz="1600" b="0" i="0">
            <a:solidFill>
              <a:sysClr val="windowText" lastClr="000000"/>
            </a:solidFill>
          </a:endParaRPr>
        </a:p>
        <a:p>
          <a:pPr algn="l"/>
          <a:r>
            <a:rPr lang="en-GB" sz="1600" b="1" i="1">
              <a:solidFill>
                <a:sysClr val="windowText" lastClr="000000"/>
              </a:solidFill>
            </a:rPr>
            <a:t>Deployment levels </a:t>
          </a:r>
          <a:r>
            <a:rPr lang="en-GB" sz="1600" b="0" i="1">
              <a:solidFill>
                <a:sysClr val="windowText" lastClr="000000"/>
              </a:solidFill>
            </a:rPr>
            <a:t>are in</a:t>
          </a:r>
          <a:r>
            <a:rPr lang="en-GB" sz="1600" b="0" baseline="0">
              <a:solidFill>
                <a:sysClr val="windowText" lastClr="000000"/>
              </a:solidFill>
            </a:rPr>
            <a:t> column F20 onwards. These come from the TINA as ESME did not provide domestic deployment numbers for new energy feedstocks.</a:t>
          </a:r>
          <a:endParaRPr lang="en-GB" sz="1100" b="0" i="0" baseline="0">
            <a:solidFill>
              <a:sysClr val="windowText" lastClr="000000"/>
            </a:solidFill>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xdr:col>
      <xdr:colOff>0</xdr:colOff>
      <xdr:row>2</xdr:row>
      <xdr:rowOff>0</xdr:rowOff>
    </xdr:from>
    <xdr:to>
      <xdr:col>12</xdr:col>
      <xdr:colOff>784201</xdr:colOff>
      <xdr:row>9</xdr:row>
      <xdr:rowOff>148425</xdr:rowOff>
    </xdr:to>
    <xdr:sp macro="" textlink="">
      <xdr:nvSpPr>
        <xdr:cNvPr id="2" name="Rectangle 1">
          <a:extLst>
            <a:ext uri="{FF2B5EF4-FFF2-40B4-BE49-F238E27FC236}">
              <a16:creationId xmlns:a16="http://schemas.microsoft.com/office/drawing/2014/main" id="{F8781C7D-8CE4-4695-8636-3B18E02BFB6C}"/>
            </a:ext>
          </a:extLst>
        </xdr:cNvPr>
        <xdr:cNvSpPr/>
      </xdr:nvSpPr>
      <xdr:spPr>
        <a:xfrm>
          <a:off x="1866900" y="809625"/>
          <a:ext cx="16329001" cy="141525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100" b="1">
            <a:solidFill>
              <a:sysClr val="windowText" lastClr="000000"/>
            </a:solidFill>
          </a:endParaRPr>
        </a:p>
        <a:p>
          <a:pPr algn="l"/>
          <a:endParaRPr lang="en-GB" sz="1100" b="1">
            <a:solidFill>
              <a:sysClr val="windowText" lastClr="000000"/>
            </a:solidFill>
          </a:endParaRPr>
        </a:p>
        <a:p>
          <a:pPr algn="l"/>
          <a:r>
            <a:rPr lang="en-GB" sz="1600" b="0" baseline="0">
              <a:solidFill>
                <a:sysClr val="windowText" lastClr="000000"/>
              </a:solidFill>
            </a:rPr>
            <a:t>Technology level costs are taken from Phase 2 output. The degree of breakdown of the costs into cost components is dependent on the the level of detail of the EINA and the size (in terms of turnover) of the technology under consideration. </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1210155</xdr:colOff>
      <xdr:row>9</xdr:row>
      <xdr:rowOff>77320</xdr:rowOff>
    </xdr:to>
    <xdr:sp macro="" textlink="">
      <xdr:nvSpPr>
        <xdr:cNvPr id="2" name="Rectangle 1">
          <a:extLst>
            <a:ext uri="{FF2B5EF4-FFF2-40B4-BE49-F238E27FC236}">
              <a16:creationId xmlns:a16="http://schemas.microsoft.com/office/drawing/2014/main" id="{14EA5419-30EE-4AB6-8D51-8F94C6208837}"/>
            </a:ext>
          </a:extLst>
        </xdr:cNvPr>
        <xdr:cNvSpPr/>
      </xdr:nvSpPr>
      <xdr:spPr>
        <a:xfrm>
          <a:off x="2971800" y="819150"/>
          <a:ext cx="5744055" cy="141082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 tab calculates</a:t>
          </a:r>
          <a:r>
            <a:rPr lang="en-GB" sz="1100" b="0" baseline="0">
              <a:solidFill>
                <a:sysClr val="windowText" lastClr="000000"/>
              </a:solidFill>
            </a:rPr>
            <a:t> UK turnover by multiplying deployment and cost figures. This figure should represent the annual turnover associated with all deployment during that period.</a:t>
          </a:r>
          <a:endParaRPr lang="en-GB" sz="1100" b="1" baseline="0">
            <a:solidFill>
              <a:sysClr val="windowText" lastClr="00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0</xdr:colOff>
      <xdr:row>2</xdr:row>
      <xdr:rowOff>0</xdr:rowOff>
    </xdr:from>
    <xdr:to>
      <xdr:col>13</xdr:col>
      <xdr:colOff>327413</xdr:colOff>
      <xdr:row>8</xdr:row>
      <xdr:rowOff>154861</xdr:rowOff>
    </xdr:to>
    <xdr:sp macro="" textlink="">
      <xdr:nvSpPr>
        <xdr:cNvPr id="2" name="Rectangle 1">
          <a:extLst>
            <a:ext uri="{FF2B5EF4-FFF2-40B4-BE49-F238E27FC236}">
              <a16:creationId xmlns:a16="http://schemas.microsoft.com/office/drawing/2014/main" id="{03889558-E120-4857-936F-645A8E84D66D}"/>
            </a:ext>
          </a:extLst>
        </xdr:cNvPr>
        <xdr:cNvSpPr/>
      </xdr:nvSpPr>
      <xdr:spPr>
        <a:xfrm>
          <a:off x="1428750" y="809625"/>
          <a:ext cx="14300588" cy="1259761"/>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Instructions</a:t>
          </a:r>
        </a:p>
        <a:p>
          <a:pPr algn="l"/>
          <a:r>
            <a:rPr lang="en-GB" sz="1100" b="0">
              <a:solidFill>
                <a:sysClr val="windowText" lastClr="000000"/>
              </a:solidFill>
            </a:rPr>
            <a:t>The market share % entered in this sheet reflects the % of the tradeable market the UK is deemed to be able to capture. The assessment of this % is based on RCA calculations, assessment of UK skills and expert evidence, as described in the methodology document.  </a:t>
          </a:r>
        </a:p>
        <a:p>
          <a:pPr algn="l"/>
          <a:r>
            <a:rPr lang="en-GB" sz="1100" b="0" i="1" baseline="0">
              <a:solidFill>
                <a:sysClr val="windowText" lastClr="000000"/>
              </a:solidFill>
            </a:rPr>
            <a:t> </a:t>
          </a:r>
          <a:endParaRPr lang="en-GB" sz="1100" b="0" i="1">
            <a:solidFill>
              <a:sysClr val="windowText" lastClr="000000"/>
            </a:solidFill>
          </a:endParaRPr>
        </a:p>
      </xdr:txBody>
    </xdr:sp>
    <xdr:clientData/>
  </xdr:twoCellAnchor>
  <xdr:twoCellAnchor>
    <xdr:from>
      <xdr:col>2</xdr:col>
      <xdr:colOff>517072</xdr:colOff>
      <xdr:row>30</xdr:row>
      <xdr:rowOff>81645</xdr:rowOff>
    </xdr:from>
    <xdr:to>
      <xdr:col>6</xdr:col>
      <xdr:colOff>204109</xdr:colOff>
      <xdr:row>35</xdr:row>
      <xdr:rowOff>108859</xdr:rowOff>
    </xdr:to>
    <xdr:sp macro="" textlink="">
      <xdr:nvSpPr>
        <xdr:cNvPr id="3" name="Speech Bubble: Rectangle with Corners Rounded 2">
          <a:extLst>
            <a:ext uri="{FF2B5EF4-FFF2-40B4-BE49-F238E27FC236}">
              <a16:creationId xmlns:a16="http://schemas.microsoft.com/office/drawing/2014/main" id="{2CDFDC1E-ACD8-4046-B969-D553F8305789}"/>
            </a:ext>
          </a:extLst>
        </xdr:cNvPr>
        <xdr:cNvSpPr/>
      </xdr:nvSpPr>
      <xdr:spPr>
        <a:xfrm>
          <a:off x="3714751" y="5878288"/>
          <a:ext cx="5851072" cy="911678"/>
        </a:xfrm>
        <a:prstGeom prst="wedgeRoundRectCallout">
          <a:avLst>
            <a:gd name="adj1" fmla="val -2491"/>
            <a:gd name="adj2" fmla="val -2958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These market shares</a:t>
          </a:r>
          <a:r>
            <a:rPr lang="en-GB" sz="1100" baseline="0"/>
            <a:t> are 100% which is not inconsistent with the 60% market shares presented in the final report. The market share of 100% implies that all domestically produced new energy feedstocks are sold to the domestic market; whilst the 60% market share implies that UK producers supply 60% of the overall new energy feedstocks market by 2050.</a:t>
          </a:r>
          <a:endParaRPr lang="en-GB"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xdr:col>
      <xdr:colOff>0</xdr:colOff>
      <xdr:row>2</xdr:row>
      <xdr:rowOff>0</xdr:rowOff>
    </xdr:from>
    <xdr:to>
      <xdr:col>6</xdr:col>
      <xdr:colOff>189859</xdr:colOff>
      <xdr:row>8</xdr:row>
      <xdr:rowOff>154881</xdr:rowOff>
    </xdr:to>
    <xdr:sp macro="" textlink="">
      <xdr:nvSpPr>
        <xdr:cNvPr id="2" name="Rectangle 1">
          <a:extLst>
            <a:ext uri="{FF2B5EF4-FFF2-40B4-BE49-F238E27FC236}">
              <a16:creationId xmlns:a16="http://schemas.microsoft.com/office/drawing/2014/main" id="{E22AD4EE-DDF1-414A-BCAE-7BD3ECDB9887}"/>
            </a:ext>
          </a:extLst>
        </xdr:cNvPr>
        <xdr:cNvSpPr/>
      </xdr:nvSpPr>
      <xdr:spPr>
        <a:xfrm>
          <a:off x="2524125" y="809625"/>
          <a:ext cx="3742684" cy="1259781"/>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performs a simple calculation. It multiplies the UK market share of the domestic market by market turnover to calculate the turnover captured by the UK supply chain.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xdr:col>
      <xdr:colOff>0</xdr:colOff>
      <xdr:row>2</xdr:row>
      <xdr:rowOff>0</xdr:rowOff>
    </xdr:from>
    <xdr:to>
      <xdr:col>6</xdr:col>
      <xdr:colOff>171290</xdr:colOff>
      <xdr:row>8</xdr:row>
      <xdr:rowOff>153180</xdr:rowOff>
    </xdr:to>
    <xdr:sp macro="" textlink="">
      <xdr:nvSpPr>
        <xdr:cNvPr id="2" name="Rectangle 1">
          <a:extLst>
            <a:ext uri="{FF2B5EF4-FFF2-40B4-BE49-F238E27FC236}">
              <a16:creationId xmlns:a16="http://schemas.microsoft.com/office/drawing/2014/main" id="{FEC3AC80-1C26-47B8-A5B3-B60A94C5A15B}"/>
            </a:ext>
          </a:extLst>
        </xdr:cNvPr>
        <xdr:cNvSpPr/>
      </xdr:nvSpPr>
      <xdr:spPr>
        <a:xfrm>
          <a:off x="2362200" y="809625"/>
          <a:ext cx="4762340" cy="125808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GVA</a:t>
          </a:r>
          <a:r>
            <a:rPr lang="en-GB" sz="1100" b="0" baseline="0">
              <a:solidFill>
                <a:sysClr val="windowText" lastClr="000000"/>
              </a:solidFill>
            </a:rPr>
            <a:t> multipliers are based on ONS Annual Business Survey (ABS) data. For the lowest level code available, the average GVA/turnover ratio has been calculated. The data can be relatively noisy, and hence a 5 year average is used. </a:t>
          </a:r>
        </a:p>
        <a:p>
          <a:pPr algn="l"/>
          <a:endParaRPr lang="en-GB" sz="1100" b="0" baseline="0">
            <a:solidFill>
              <a:sysClr val="windowText" lastClr="000000"/>
            </a:solidFill>
          </a:endParaRPr>
        </a:p>
        <a:p>
          <a:pPr algn="l"/>
          <a:endParaRPr lang="en-GB" sz="1100" b="1">
            <a:solidFill>
              <a:sysClr val="windowText" lastClr="000000"/>
            </a:solidFill>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47944</xdr:colOff>
      <xdr:row>6</xdr:row>
      <xdr:rowOff>158244</xdr:rowOff>
    </xdr:to>
    <xdr:sp macro="" textlink="">
      <xdr:nvSpPr>
        <xdr:cNvPr id="2" name="Rectangle 1">
          <a:extLst>
            <a:ext uri="{FF2B5EF4-FFF2-40B4-BE49-F238E27FC236}">
              <a16:creationId xmlns:a16="http://schemas.microsoft.com/office/drawing/2014/main" id="{DAA69EF9-F486-4095-95A0-862D73D1A055}"/>
            </a:ext>
          </a:extLst>
        </xdr:cNvPr>
        <xdr:cNvSpPr/>
      </xdr:nvSpPr>
      <xdr:spPr>
        <a:xfrm>
          <a:off x="1428750" y="809625"/>
          <a:ext cx="2914969" cy="901194"/>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simply multiplies the GVA mulipliers with UK captured turnover.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3</xdr:col>
      <xdr:colOff>801687</xdr:colOff>
      <xdr:row>23</xdr:row>
      <xdr:rowOff>111126</xdr:rowOff>
    </xdr:from>
    <xdr:to>
      <xdr:col>6</xdr:col>
      <xdr:colOff>1393031</xdr:colOff>
      <xdr:row>26</xdr:row>
      <xdr:rowOff>134144</xdr:rowOff>
    </xdr:to>
    <xdr:sp macro="" textlink="">
      <xdr:nvSpPr>
        <xdr:cNvPr id="2" name="Rectangle 1">
          <a:extLst>
            <a:ext uri="{FF2B5EF4-FFF2-40B4-BE49-F238E27FC236}">
              <a16:creationId xmlns:a16="http://schemas.microsoft.com/office/drawing/2014/main" id="{6B4693CD-8E8C-449D-8C92-FA0991E61707}"/>
            </a:ext>
          </a:extLst>
        </xdr:cNvPr>
        <xdr:cNvSpPr/>
      </xdr:nvSpPr>
      <xdr:spPr>
        <a:xfrm>
          <a:off x="5097462" y="6016626"/>
          <a:ext cx="4563269" cy="59451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solidFill>
                <a:sysClr val="windowText" lastClr="000000"/>
              </a:solidFill>
            </a:rPr>
            <a:t>From ONS Renewable Energy Economy Survey.</a:t>
          </a:r>
          <a:r>
            <a:rPr lang="en-GB" sz="1100" baseline="0">
              <a:solidFill>
                <a:sysClr val="windowText" lastClr="000000"/>
              </a:solidFill>
            </a:rPr>
            <a:t> This is a factor &gt;1 to take account of the fact green productivity tyically higher. </a:t>
          </a:r>
          <a:r>
            <a:rPr lang="en-GB" sz="1100">
              <a:solidFill>
                <a:sysClr val="windowText" lastClr="000000"/>
              </a:solidFill>
            </a:rPr>
            <a:t> </a:t>
          </a:r>
        </a:p>
        <a:p>
          <a:pPr algn="l"/>
          <a:endParaRPr lang="en-GB" sz="1100">
            <a:solidFill>
              <a:sysClr val="windowText" lastClr="000000"/>
            </a:solidFill>
          </a:endParaRPr>
        </a:p>
      </xdr:txBody>
    </xdr:sp>
    <xdr:clientData/>
  </xdr:twoCellAnchor>
  <xdr:twoCellAnchor>
    <xdr:from>
      <xdr:col>1</xdr:col>
      <xdr:colOff>0</xdr:colOff>
      <xdr:row>2</xdr:row>
      <xdr:rowOff>0</xdr:rowOff>
    </xdr:from>
    <xdr:to>
      <xdr:col>4</xdr:col>
      <xdr:colOff>458240</xdr:colOff>
      <xdr:row>8</xdr:row>
      <xdr:rowOff>154882</xdr:rowOff>
    </xdr:to>
    <xdr:sp macro="" textlink="">
      <xdr:nvSpPr>
        <xdr:cNvPr id="3" name="Rectangle 2">
          <a:extLst>
            <a:ext uri="{FF2B5EF4-FFF2-40B4-BE49-F238E27FC236}">
              <a16:creationId xmlns:a16="http://schemas.microsoft.com/office/drawing/2014/main" id="{BE1E8CEC-A7DA-4A07-A4AA-5B356B0392F4}"/>
            </a:ext>
          </a:extLst>
        </xdr:cNvPr>
        <xdr:cNvSpPr/>
      </xdr:nvSpPr>
      <xdr:spPr>
        <a:xfrm>
          <a:off x="1428750" y="809625"/>
          <a:ext cx="4258715" cy="1259782"/>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stores GVA per worker estimates, which may be broken down per component if relevant. Note, the GVA/worker estimate is increased by 0.8% annually to account for productivity growth. </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0</xdr:colOff>
      <xdr:row>2</xdr:row>
      <xdr:rowOff>0</xdr:rowOff>
    </xdr:from>
    <xdr:to>
      <xdr:col>3</xdr:col>
      <xdr:colOff>222757</xdr:colOff>
      <xdr:row>8</xdr:row>
      <xdr:rowOff>154882</xdr:rowOff>
    </xdr:to>
    <xdr:sp macro="" textlink="">
      <xdr:nvSpPr>
        <xdr:cNvPr id="2" name="Rectangle 1">
          <a:extLst>
            <a:ext uri="{FF2B5EF4-FFF2-40B4-BE49-F238E27FC236}">
              <a16:creationId xmlns:a16="http://schemas.microsoft.com/office/drawing/2014/main" id="{14455746-6BD5-4C35-8370-355FC92205C8}"/>
            </a:ext>
          </a:extLst>
        </xdr:cNvPr>
        <xdr:cNvSpPr/>
      </xdr:nvSpPr>
      <xdr:spPr>
        <a:xfrm>
          <a:off x="1428750" y="809625"/>
          <a:ext cx="3089782" cy="1259782"/>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a:t>
          </a:r>
          <a:r>
            <a:rPr lang="en-GB" sz="1100" b="0" baseline="0">
              <a:solidFill>
                <a:sysClr val="windowText" lastClr="000000"/>
              </a:solidFill>
            </a:rPr>
            <a:t> sheet divides the estimated UK GVA by GVA per worker estimates to obtain an indicative estimate of the jobs supported by the industry.</a:t>
          </a:r>
          <a:endParaRPr lang="en-GB" sz="1100" b="0">
            <a:solidFill>
              <a:sysClr val="windowText" lastClr="000000"/>
            </a:solidFill>
          </a:endParaRPr>
        </a:p>
        <a:p>
          <a:pPr algn="l"/>
          <a:endParaRPr lang="en-GB" sz="11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33</xdr:col>
      <xdr:colOff>512123</xdr:colOff>
      <xdr:row>48</xdr:row>
      <xdr:rowOff>162048</xdr:rowOff>
    </xdr:from>
    <xdr:to>
      <xdr:col>37</xdr:col>
      <xdr:colOff>446561</xdr:colOff>
      <xdr:row>52</xdr:row>
      <xdr:rowOff>152152</xdr:rowOff>
    </xdr:to>
    <xdr:sp macro="" textlink="">
      <xdr:nvSpPr>
        <xdr:cNvPr id="4" name="Speech Bubble: Rectangle with Corners Rounded 3">
          <a:extLst>
            <a:ext uri="{FF2B5EF4-FFF2-40B4-BE49-F238E27FC236}">
              <a16:creationId xmlns:a16="http://schemas.microsoft.com/office/drawing/2014/main" id="{2A8840D7-1637-42E1-8E11-1A72D9D813FA}"/>
            </a:ext>
          </a:extLst>
        </xdr:cNvPr>
        <xdr:cNvSpPr/>
      </xdr:nvSpPr>
      <xdr:spPr>
        <a:xfrm>
          <a:off x="40776896" y="9202139"/>
          <a:ext cx="2722665" cy="717468"/>
        </a:xfrm>
        <a:prstGeom prst="wedgeRoundRectCallout">
          <a:avLst>
            <a:gd name="adj1" fmla="val -83145"/>
            <a:gd name="adj2" fmla="val 1533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Nothing in 2010 and 2015 because the technology was/is</a:t>
          </a:r>
          <a:r>
            <a:rPr lang="en-GB" sz="1100" baseline="0"/>
            <a:t> not commercial</a:t>
          </a:r>
          <a:endParaRPr lang="en-GB" sz="1100"/>
        </a:p>
      </xdr:txBody>
    </xdr:sp>
    <xdr:clientData/>
  </xdr:twoCellAnchor>
  <xdr:twoCellAnchor>
    <xdr:from>
      <xdr:col>1</xdr:col>
      <xdr:colOff>571500</xdr:colOff>
      <xdr:row>1</xdr:row>
      <xdr:rowOff>155863</xdr:rowOff>
    </xdr:from>
    <xdr:to>
      <xdr:col>13</xdr:col>
      <xdr:colOff>639043</xdr:colOff>
      <xdr:row>28</xdr:row>
      <xdr:rowOff>86592</xdr:rowOff>
    </xdr:to>
    <xdr:sp macro="" textlink="">
      <xdr:nvSpPr>
        <xdr:cNvPr id="6" name="Rectangle 5">
          <a:extLst>
            <a:ext uri="{FF2B5EF4-FFF2-40B4-BE49-F238E27FC236}">
              <a16:creationId xmlns:a16="http://schemas.microsoft.com/office/drawing/2014/main" id="{645E2A17-CDB5-4E40-9975-164BEAA199C8}"/>
            </a:ext>
          </a:extLst>
        </xdr:cNvPr>
        <xdr:cNvSpPr/>
      </xdr:nvSpPr>
      <xdr:spPr>
        <a:xfrm>
          <a:off x="1870364" y="779318"/>
          <a:ext cx="16398588" cy="4623956"/>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1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600" b="1"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1" i="0" u="none" strike="noStrike" kern="0" cap="none" spc="0" normalizeH="0" baseline="0" noProof="0">
              <a:ln>
                <a:noFill/>
              </a:ln>
              <a:solidFill>
                <a:sysClr val="windowText" lastClr="000000"/>
              </a:solidFill>
              <a:effectLst/>
              <a:uLnTx/>
              <a:uFillTx/>
              <a:latin typeface="+mn-lt"/>
              <a:ea typeface="+mn-ea"/>
              <a:cs typeface="+mn-cs"/>
            </a:rPr>
            <a:t>The "flow" of deployment, </a:t>
          </a:r>
          <a:r>
            <a:rPr kumimoji="0" lang="en-GB" sz="1600" b="0" i="0" u="none" strike="noStrike" kern="0" cap="none" spc="0" normalizeH="0" baseline="0" noProof="0">
              <a:ln>
                <a:noFill/>
              </a:ln>
              <a:solidFill>
                <a:sysClr val="windowText" lastClr="000000"/>
              </a:solidFill>
              <a:effectLst/>
              <a:uLnTx/>
              <a:uFillTx/>
              <a:latin typeface="+mn-lt"/>
              <a:ea typeface="+mn-ea"/>
              <a:cs typeface="+mn-cs"/>
            </a:rPr>
            <a:t>ie the additional stock built and hence potentially traded, is calculated in columns I-P.</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GB" sz="16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GB" sz="1600" b="1" i="1" u="none" strike="noStrike" kern="0" cap="none" spc="0" normalizeH="0" baseline="0" noProof="0">
              <a:ln>
                <a:noFill/>
              </a:ln>
              <a:solidFill>
                <a:sysClr val="windowText" lastClr="000000"/>
              </a:solidFill>
              <a:effectLst/>
              <a:uLnTx/>
              <a:uFillTx/>
              <a:latin typeface="+mn-lt"/>
              <a:ea typeface="+mn-ea"/>
              <a:cs typeface="+mn-cs"/>
            </a:rPr>
            <a:t>Deployment levels </a:t>
          </a:r>
          <a:r>
            <a:rPr kumimoji="0" lang="en-GB" sz="1600" b="0" i="1" u="none" strike="noStrike" kern="0" cap="none" spc="0" normalizeH="0" baseline="0" noProof="0">
              <a:ln>
                <a:noFill/>
              </a:ln>
              <a:solidFill>
                <a:sysClr val="windowText" lastClr="000000"/>
              </a:solidFill>
              <a:effectLst/>
              <a:uLnTx/>
              <a:uFillTx/>
              <a:latin typeface="+mn-lt"/>
              <a:ea typeface="+mn-ea"/>
              <a:cs typeface="+mn-cs"/>
            </a:rPr>
            <a:t>are in</a:t>
          </a:r>
          <a:r>
            <a:rPr kumimoji="0" lang="en-GB" sz="1600" b="0" i="0" u="none" strike="noStrike" kern="0" cap="none" spc="0" normalizeH="0" baseline="0" noProof="0">
              <a:ln>
                <a:noFill/>
              </a:ln>
              <a:solidFill>
                <a:sysClr val="windowText" lastClr="000000"/>
              </a:solidFill>
              <a:effectLst/>
              <a:uLnTx/>
              <a:uFillTx/>
              <a:latin typeface="+mn-lt"/>
              <a:ea typeface="+mn-ea"/>
              <a:cs typeface="+mn-cs"/>
            </a:rPr>
            <a:t> column S onwards - these can be changed based on three scenarios of global deployment. The IEA ETP provides future bioenergy demand estimates across power, transport, buildings and industry. To get bioenergy conversion technology deployment from this data, we make assumptions on the % split of biofuels in each sector and the % contribution each conversion technology makes to deliver these biofuels. The biofuel % split is set out in the '% fuel' sheet whilst the % contribution of each conversion technology is set out in separate sheets for each conversion technology, called '(insert technology name)%'.</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algn="l"/>
          <a:endParaRPr lang="en-GB" sz="1600" b="1" i="0">
            <a:solidFill>
              <a:sysClr val="windowText" lastClr="000000"/>
            </a:solidFill>
          </a:endParaRPr>
        </a:p>
        <a:p>
          <a:pPr algn="l"/>
          <a:r>
            <a:rPr lang="en-GB" sz="1600" b="1" i="0">
              <a:solidFill>
                <a:sysClr val="windowText" lastClr="000000"/>
              </a:solidFill>
            </a:rPr>
            <a:t>Note: </a:t>
          </a:r>
          <a:r>
            <a:rPr lang="en-GB" sz="1600" b="0" i="0">
              <a:solidFill>
                <a:sysClr val="windowText" lastClr="000000"/>
              </a:solidFill>
            </a:rPr>
            <a:t>The purpose of the (export) deployment sheet is to get a realistic deployment number for potential UK export markets in the EU and the rest of the world. This is based on IEA estimates of technology deployment in the EU and Global markets.  UK deployment is subtracted from EU deployment to isolate the UK export market. In the methodology, it was envisaged the IEA scenarios would provide EU deployment, whilst ESME modelling would provide the UK deployment. However, ESME and the IEA have substantially different modelling approaches, leading to clear differences in future energy system designs. These modelling differences often lead to ESME UK deployment figures being an unrealistically high or low share of EU deployment; therefore, other sources are used for UK deployment to avoid incorrect export market sizing. Hence, the UK deployment figures in the export analysis are not necessarily comparable to the domestic analysis where ESME EINA Sub-themes: High Innovation, Aligned v1.2 is  used. This is not a problem because the purpose of UK deployment in the export analysis is to adjust EU deployment to reflect the UK’s share of the EU market rather than provide an indication of what the UK’s energy system will look like. In the biomass and bioenergy sub-theme, EU deployment was adjusted downwards by 10% to remove UK deployment because ESME modelling did not provide UK deployment for all bioenergy conversion technologies. This adjustment was based on expert analysis and sense-checked at the stakeholder workshop.</a:t>
          </a:r>
        </a:p>
        <a:p>
          <a:pPr algn="l"/>
          <a:endParaRPr lang="en-GB" sz="1600" b="1" i="0">
            <a:solidFill>
              <a:sysClr val="windowText" lastClr="000000"/>
            </a:solidFill>
          </a:endParaRPr>
        </a:p>
      </xdr:txBody>
    </xdr:sp>
    <xdr:clientData/>
  </xdr:twoCellAnchor>
  <xdr:twoCellAnchor>
    <xdr:from>
      <xdr:col>18</xdr:col>
      <xdr:colOff>0</xdr:colOff>
      <xdr:row>13</xdr:row>
      <xdr:rowOff>0</xdr:rowOff>
    </xdr:from>
    <xdr:to>
      <xdr:col>19</xdr:col>
      <xdr:colOff>712084</xdr:colOff>
      <xdr:row>20</xdr:row>
      <xdr:rowOff>95757</xdr:rowOff>
    </xdr:to>
    <xdr:sp macro="" textlink="">
      <xdr:nvSpPr>
        <xdr:cNvPr id="7" name="Rectangle 6">
          <a:extLst>
            <a:ext uri="{FF2B5EF4-FFF2-40B4-BE49-F238E27FC236}">
              <a16:creationId xmlns:a16="http://schemas.microsoft.com/office/drawing/2014/main" id="{69F5ED9C-17FE-4A5C-9B46-97F208FC6E08}"/>
            </a:ext>
          </a:extLst>
        </xdr:cNvPr>
        <xdr:cNvSpPr/>
      </xdr:nvSpPr>
      <xdr:spPr>
        <a:xfrm>
          <a:off x="22028727" y="2008909"/>
          <a:ext cx="2339993" cy="130803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The</a:t>
          </a:r>
          <a:r>
            <a:rPr lang="en-GB" sz="1400" b="0" baseline="0">
              <a:solidFill>
                <a:sysClr val="windowText" lastClr="000000"/>
              </a:solidFill>
            </a:rPr>
            <a:t> scenario can be changed to see how deployment changes under different climate action scenarios</a:t>
          </a:r>
          <a:endParaRPr lang="en-GB" sz="1400" b="0">
            <a:solidFill>
              <a:sysClr val="windowText" lastClr="000000"/>
            </a:solidFill>
          </a:endParaRPr>
        </a:p>
      </xdr:txBody>
    </xdr:sp>
    <xdr:clientData/>
  </xdr:twoCellAnchor>
  <xdr:twoCellAnchor>
    <xdr:from>
      <xdr:col>32</xdr:col>
      <xdr:colOff>554181</xdr:colOff>
      <xdr:row>16</xdr:row>
      <xdr:rowOff>103909</xdr:rowOff>
    </xdr:from>
    <xdr:to>
      <xdr:col>42</xdr:col>
      <xdr:colOff>103909</xdr:colOff>
      <xdr:row>24</xdr:row>
      <xdr:rowOff>17318</xdr:rowOff>
    </xdr:to>
    <xdr:sp macro="" textlink="">
      <xdr:nvSpPr>
        <xdr:cNvPr id="5" name="Rectangle 4">
          <a:extLst>
            <a:ext uri="{FF2B5EF4-FFF2-40B4-BE49-F238E27FC236}">
              <a16:creationId xmlns:a16="http://schemas.microsoft.com/office/drawing/2014/main" id="{698ECFD9-5ADD-4FD8-95A4-D1463E9A9015}"/>
            </a:ext>
          </a:extLst>
        </xdr:cNvPr>
        <xdr:cNvSpPr/>
      </xdr:nvSpPr>
      <xdr:spPr>
        <a:xfrm>
          <a:off x="44646272" y="3325091"/>
          <a:ext cx="6061364" cy="1298863"/>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Note</a:t>
          </a:r>
        </a:p>
        <a:p>
          <a:pPr algn="l"/>
          <a:r>
            <a:rPr lang="en-GB" sz="1400" b="0">
              <a:solidFill>
                <a:sysClr val="windowText" lastClr="000000"/>
              </a:solidFill>
            </a:rPr>
            <a:t>Replacement demand is generated based on previous deployment (where</a:t>
          </a:r>
          <a:r>
            <a:rPr lang="en-GB" sz="1400" b="0" baseline="0">
              <a:solidFill>
                <a:sysClr val="windowText" lastClr="000000"/>
              </a:solidFill>
            </a:rPr>
            <a:t> available) and lifetime assumptions (detailed in the assumptions log). When previous deployment is not</a:t>
          </a:r>
          <a:r>
            <a:rPr lang="en-GB" sz="1400" b="0">
              <a:solidFill>
                <a:sysClr val="windowText" lastClr="000000"/>
              </a:solidFill>
            </a:rPr>
            <a:t> available, asssumptions</a:t>
          </a:r>
          <a:r>
            <a:rPr lang="en-GB" sz="1400" b="0" baseline="0">
              <a:solidFill>
                <a:sysClr val="windowText" lastClr="000000"/>
              </a:solidFill>
            </a:rPr>
            <a:t> on previous stocks are made based on the recent growth trajectory.</a:t>
          </a:r>
        </a:p>
        <a:p>
          <a:pPr algn="l"/>
          <a:endParaRPr lang="en-GB" sz="1400" b="0">
            <a:solidFill>
              <a:sysClr val="windowText" lastClr="000000"/>
            </a:solidFill>
          </a:endParaRPr>
        </a:p>
      </xdr:txBody>
    </xdr:sp>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4</xdr:col>
      <xdr:colOff>219075</xdr:colOff>
      <xdr:row>69</xdr:row>
      <xdr:rowOff>3810</xdr:rowOff>
    </xdr:to>
    <xdr:pic>
      <xdr:nvPicPr>
        <xdr:cNvPr id="2" name="Picture 1">
          <a:extLst>
            <a:ext uri="{FF2B5EF4-FFF2-40B4-BE49-F238E27FC236}">
              <a16:creationId xmlns:a16="http://schemas.microsoft.com/office/drawing/2014/main" id="{639D02EE-1874-4648-B1D5-5A3916280A0C}"/>
            </a:ext>
          </a:extLst>
        </xdr:cNvPr>
        <xdr:cNvPicPr/>
      </xdr:nvPicPr>
      <xdr:blipFill rotWithShape="1">
        <a:blip xmlns:r="http://schemas.openxmlformats.org/officeDocument/2006/relationships" r:embed="rId1"/>
        <a:srcRect l="61157" t="16683" r="18901" b="34783"/>
        <a:stretch/>
      </xdr:blipFill>
      <xdr:spPr bwMode="auto">
        <a:xfrm>
          <a:off x="1428750" y="7524750"/>
          <a:ext cx="5886450" cy="4709160"/>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2</xdr:row>
      <xdr:rowOff>0</xdr:rowOff>
    </xdr:from>
    <xdr:to>
      <xdr:col>12</xdr:col>
      <xdr:colOff>784201</xdr:colOff>
      <xdr:row>9</xdr:row>
      <xdr:rowOff>148425</xdr:rowOff>
    </xdr:to>
    <xdr:sp macro="" textlink="">
      <xdr:nvSpPr>
        <xdr:cNvPr id="2" name="Rectangle 1">
          <a:extLst>
            <a:ext uri="{FF2B5EF4-FFF2-40B4-BE49-F238E27FC236}">
              <a16:creationId xmlns:a16="http://schemas.microsoft.com/office/drawing/2014/main" id="{061D8BD7-5480-4BE1-B40E-64E78CD7D15F}"/>
            </a:ext>
          </a:extLst>
        </xdr:cNvPr>
        <xdr:cNvSpPr/>
      </xdr:nvSpPr>
      <xdr:spPr>
        <a:xfrm>
          <a:off x="1864179" y="802821"/>
          <a:ext cx="16323558" cy="1386675"/>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2000" b="1">
              <a:solidFill>
                <a:sysClr val="windowText" lastClr="000000"/>
              </a:solidFill>
            </a:rPr>
            <a:t>Overview</a:t>
          </a:r>
          <a:endParaRPr lang="en-GB" sz="1100" b="1">
            <a:solidFill>
              <a:sysClr val="windowText" lastClr="000000"/>
            </a:solidFill>
          </a:endParaRPr>
        </a:p>
        <a:p>
          <a:pPr algn="l"/>
          <a:endParaRPr lang="en-GB" sz="1100" b="1">
            <a:solidFill>
              <a:sysClr val="windowText" lastClr="000000"/>
            </a:solidFill>
          </a:endParaRPr>
        </a:p>
        <a:p>
          <a:pPr algn="l"/>
          <a:r>
            <a:rPr lang="en-GB" sz="1600" b="0" baseline="0">
              <a:solidFill>
                <a:sysClr val="windowText" lastClr="000000"/>
              </a:solidFill>
            </a:rPr>
            <a:t>Technology level costs are taken from Phase 2 output. The degree of breakdown of the costs into cost components is dependent on the the level of detail of the EINA and the size (in terms of turnover) of the technology under consideration.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27214</xdr:colOff>
      <xdr:row>9</xdr:row>
      <xdr:rowOff>77320</xdr:rowOff>
    </xdr:to>
    <xdr:sp macro="" textlink="">
      <xdr:nvSpPr>
        <xdr:cNvPr id="2" name="Rectangle 1">
          <a:extLst>
            <a:ext uri="{FF2B5EF4-FFF2-40B4-BE49-F238E27FC236}">
              <a16:creationId xmlns:a16="http://schemas.microsoft.com/office/drawing/2014/main" id="{79044B99-80C0-46DF-A06B-32E6997C516A}"/>
            </a:ext>
          </a:extLst>
        </xdr:cNvPr>
        <xdr:cNvSpPr/>
      </xdr:nvSpPr>
      <xdr:spPr>
        <a:xfrm>
          <a:off x="2966357" y="816429"/>
          <a:ext cx="6667500" cy="1410820"/>
        </a:xfrm>
        <a:prstGeom prst="rect">
          <a:avLst/>
        </a:prstGeom>
        <a:solidFill>
          <a:schemeClr val="accent6">
            <a:lumMod val="60000"/>
            <a:lumOff val="4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b="1">
              <a:solidFill>
                <a:sysClr val="windowText" lastClr="000000"/>
              </a:solidFill>
            </a:rPr>
            <a:t>Overview</a:t>
          </a:r>
        </a:p>
        <a:p>
          <a:pPr algn="l"/>
          <a:endParaRPr lang="en-GB" sz="1100" b="1">
            <a:solidFill>
              <a:sysClr val="windowText" lastClr="000000"/>
            </a:solidFill>
          </a:endParaRPr>
        </a:p>
        <a:p>
          <a:pPr algn="l"/>
          <a:r>
            <a:rPr lang="en-GB" sz="1100" b="0">
              <a:solidFill>
                <a:sysClr val="windowText" lastClr="000000"/>
              </a:solidFill>
            </a:rPr>
            <a:t>This tab calculates</a:t>
          </a:r>
          <a:r>
            <a:rPr lang="en-GB" sz="1100" b="0" baseline="0">
              <a:solidFill>
                <a:sysClr val="windowText" lastClr="000000"/>
              </a:solidFill>
            </a:rPr>
            <a:t> global turnover by multiplying deployment and cost figures. This figure should represent the annual turnover associated with all deployment during that period.</a:t>
          </a:r>
          <a:endParaRPr lang="en-GB" sz="1100" b="1" baseline="0">
            <a:solidFill>
              <a:sysClr val="windowText" lastClr="000000"/>
            </a:solidFill>
          </a:endParaRPr>
        </a:p>
        <a:p>
          <a:pPr algn="l"/>
          <a:endParaRPr lang="en-GB" sz="1100" b="1" baseline="0">
            <a:solidFill>
              <a:sysClr val="windowText" lastClr="000000"/>
            </a:solidFill>
          </a:endParaRPr>
        </a:p>
        <a:p>
          <a:pPr algn="l"/>
          <a:r>
            <a:rPr lang="en-GB" sz="1100" b="1" baseline="0">
              <a:solidFill>
                <a:sysClr val="windowText" lastClr="000000"/>
              </a:solidFill>
            </a:rPr>
            <a:t>NB </a:t>
          </a:r>
          <a:r>
            <a:rPr lang="en-GB" sz="1100" b="0" baseline="0">
              <a:solidFill>
                <a:sysClr val="windowText" lastClr="000000"/>
              </a:solidFill>
            </a:rPr>
            <a:t>Global and regional turnovers are calculated </a:t>
          </a:r>
          <a:r>
            <a:rPr lang="en-GB" sz="1100" b="0" i="1" baseline="0">
              <a:solidFill>
                <a:sysClr val="windowText" lastClr="000000"/>
              </a:solidFill>
            </a:rPr>
            <a:t>excluding UK turnover </a:t>
          </a:r>
          <a:r>
            <a:rPr lang="en-GB" sz="1100" b="0" i="0" baseline="0">
              <a:solidFill>
                <a:sysClr val="windowText" lastClr="000000"/>
              </a:solidFill>
            </a:rPr>
            <a:t> </a:t>
          </a:r>
          <a:endParaRPr lang="en-GB" sz="11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ugars%20to%20higher%20hydrocarbons%20deployment%20EU"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gars to higher hydrocarbons d"/>
    </sheetNames>
    <sheetDataSet>
      <sheetData sheetId="0" refreshError="1"/>
    </sheetDataSet>
  </externalBook>
</externalLink>
</file>

<file path=xl/theme/theme1.xml><?xml version="1.0" encoding="utf-8"?>
<a:theme xmlns:a="http://schemas.openxmlformats.org/drawingml/2006/main" name="Office Theme">
  <a:themeElements>
    <a:clrScheme name="New Chart Colours">
      <a:dk1>
        <a:sysClr val="windowText" lastClr="000000"/>
      </a:dk1>
      <a:lt1>
        <a:sysClr val="window" lastClr="FFFFFF"/>
      </a:lt1>
      <a:dk2>
        <a:srgbClr val="FDC692"/>
      </a:dk2>
      <a:lt2>
        <a:srgbClr val="ABE1FA"/>
      </a:lt2>
      <a:accent1>
        <a:srgbClr val="569497"/>
      </a:accent1>
      <a:accent2>
        <a:srgbClr val="9FD18B"/>
      </a:accent2>
      <a:accent3>
        <a:srgbClr val="FFDB74"/>
      </a:accent3>
      <a:accent4>
        <a:srgbClr val="F7955B"/>
      </a:accent4>
      <a:accent5>
        <a:srgbClr val="20C4F4"/>
      </a:accent5>
      <a:accent6>
        <a:srgbClr val="76AEB9"/>
      </a:accent6>
      <a:hlink>
        <a:srgbClr val="DDE5B5"/>
      </a:hlink>
      <a:folHlink>
        <a:srgbClr val="DFC76F"/>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ew Chart Colours">
    <a:dk1>
      <a:sysClr val="windowText" lastClr="000000"/>
    </a:dk1>
    <a:lt1>
      <a:sysClr val="window" lastClr="FFFFFF"/>
    </a:lt1>
    <a:dk2>
      <a:srgbClr val="FDC692"/>
    </a:dk2>
    <a:lt2>
      <a:srgbClr val="ABE1FA"/>
    </a:lt2>
    <a:accent1>
      <a:srgbClr val="569497"/>
    </a:accent1>
    <a:accent2>
      <a:srgbClr val="9FD18B"/>
    </a:accent2>
    <a:accent3>
      <a:srgbClr val="FFDB74"/>
    </a:accent3>
    <a:accent4>
      <a:srgbClr val="F7955B"/>
    </a:accent4>
    <a:accent5>
      <a:srgbClr val="20C4F4"/>
    </a:accent5>
    <a:accent6>
      <a:srgbClr val="76AEB9"/>
    </a:accent6>
    <a:hlink>
      <a:srgbClr val="DDE5B5"/>
    </a:hlink>
    <a:folHlink>
      <a:srgbClr val="DFC76F"/>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3.bin"/></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54.bin"/><Relationship Id="rId1" Type="http://schemas.openxmlformats.org/officeDocument/2006/relationships/hyperlink" Target="https://www.ons.gov.uk/economy/environmentalaccounts/datasets/lowcarbonandrenewableenergyeconomymultipliersdataset" TargetMode="External"/></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61.bin"/></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62.bin"/><Relationship Id="rId1" Type="http://schemas.openxmlformats.org/officeDocument/2006/relationships/hyperlink" Target="https://www.ons.gov.uk/economy/environmentalaccounts/datasets/lowcarbonandrenewableenergyeconomymultipliersdataset" TargetMode="Externa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69.bin"/></Relationships>
</file>

<file path=xl/worksheets/_rels/sheet147.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70.bin"/><Relationship Id="rId1" Type="http://schemas.openxmlformats.org/officeDocument/2006/relationships/hyperlink" Target="https://www.ons.gov.uk/economy/environmentalaccounts/datasets/lowcarbonandrenewableenergyeconomymultipliersdataset" TargetMode="External"/></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7.bin"/></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78.bin"/><Relationship Id="rId1" Type="http://schemas.openxmlformats.org/officeDocument/2006/relationships/hyperlink" Target="https://www.ons.gov.uk/economy/environmentalaccounts/datasets/lowcarbonandrenewableenergyeconomymultipliersdataset"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4.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8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8.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5.bin"/></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96.bin"/><Relationship Id="rId1" Type="http://schemas.openxmlformats.org/officeDocument/2006/relationships/hyperlink" Target="https://bit.ly/2W0MTjl" TargetMode="External"/></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8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05.bin"/></Relationships>
</file>

<file path=xl/worksheets/_rels/sheet19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19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199.xml.rels><?xml version="1.0" encoding="UTF-8" standalone="yes"?>
<Relationships xmlns="http://schemas.openxmlformats.org/package/2006/relationships"><Relationship Id="rId8" Type="http://schemas.openxmlformats.org/officeDocument/2006/relationships/hyperlink" Target="https://www.ons.gov.uk/economy/environmentalaccounts/datasets/lowcarbonandrenewableenergyeconomymultipliersdataset" TargetMode="External"/><Relationship Id="rId3" Type="http://schemas.openxmlformats.org/officeDocument/2006/relationships/hyperlink" Target="https://www.ons.gov.uk/economy/environmentalaccounts/datasets/lowcarbonandrenewableenergyeconomymultipliersdataset" TargetMode="External"/><Relationship Id="rId7" Type="http://schemas.openxmlformats.org/officeDocument/2006/relationships/hyperlink" Target="https://www.ons.gov.uk/economy/environmentalaccounts/datasets/lowcarbonandrenewableenergyeconomymultipliersdataset" TargetMode="External"/><Relationship Id="rId2" Type="http://schemas.openxmlformats.org/officeDocument/2006/relationships/hyperlink" Target="https://www.ons.gov.uk/economy/environmentalaccounts/datasets/lowcarbonandrenewableenergyeconomymultipliersdataset" TargetMode="External"/><Relationship Id="rId1" Type="http://schemas.openxmlformats.org/officeDocument/2006/relationships/hyperlink" Target="https://www.ons.gov.uk/economy/environmentalaccounts/datasets/lowcarbonandrenewableenergyeconomymultipliersdataset" TargetMode="External"/><Relationship Id="rId6" Type="http://schemas.openxmlformats.org/officeDocument/2006/relationships/hyperlink" Target="https://www.ons.gov.uk/economy/environmentalaccounts/datasets/lowcarbonandrenewableenergyeconomymultipliersdataset" TargetMode="External"/><Relationship Id="rId11" Type="http://schemas.openxmlformats.org/officeDocument/2006/relationships/drawing" Target="../drawings/drawing59.xml"/><Relationship Id="rId5" Type="http://schemas.openxmlformats.org/officeDocument/2006/relationships/hyperlink" Target="https://www.ons.gov.uk/economy/environmentalaccounts/datasets/lowcarbonandrenewableenergyeconomymultipliersdataset" TargetMode="External"/><Relationship Id="rId10" Type="http://schemas.openxmlformats.org/officeDocument/2006/relationships/printerSettings" Target="../printerSettings/printerSettings106.bin"/><Relationship Id="rId4" Type="http://schemas.openxmlformats.org/officeDocument/2006/relationships/hyperlink" Target="https://www.ons.gov.uk/economy/environmentalaccounts/datasets/lowcarbonandrenewableenergyeconomymultipliersdataset" TargetMode="External"/><Relationship Id="rId9" Type="http://schemas.openxmlformats.org/officeDocument/2006/relationships/hyperlink" Target="https://www.ons.gov.uk/economy/environmentalaccounts/datasets/lowcarbonandrenewableenergyeconomymultipliersdatase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11.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12.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13.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14.bin"/></Relationships>
</file>

<file path=xl/worksheets/_rels/sheet20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0.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11.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212.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115.bin"/><Relationship Id="rId1" Type="http://schemas.openxmlformats.org/officeDocument/2006/relationships/hyperlink" Target="https://www.ons.gov.uk/economy/environmentalaccounts/datasets/lowcarbonandrenewableenergyeconomymultipliersdataset" TargetMode="External"/></Relationships>
</file>

<file path=xl/worksheets/_rels/sheet213.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16.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118.bin"/><Relationship Id="rId1" Type="http://schemas.openxmlformats.org/officeDocument/2006/relationships/hyperlink" Target="https://bit.ly/2W0MTjl" TargetMode="Externa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https://www.ons.gov.uk/economy/environmentalaccounts/datasets/lowcarbonandrenewableenergyeconomymultipliersdataset"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3.bin"/><Relationship Id="rId1" Type="http://schemas.openxmlformats.org/officeDocument/2006/relationships/hyperlink" Target="https://www.ons.gov.uk/economy/environmentalaccounts/datasets/lowcarbonandrenewableenergyeconomymultipliersdataset"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ineteconomics.org/uploads/general/ETC_MissionPossible_FullReport.pdf" TargetMode="External"/><Relationship Id="rId1" Type="http://schemas.openxmlformats.org/officeDocument/2006/relationships/hyperlink" Target="https://www.theccc.org.uk/wp-content/uploads/2018/11/Hydrogen-in-a-low-carbon-economy.pdf" TargetMode="External"/><Relationship Id="rId4" Type="http://schemas.openxmlformats.org/officeDocument/2006/relationships/drawing" Target="../drawings/drawing2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https://www.ons.gov.uk/economy/environmentalaccounts/datasets/lowcarbonandrenewableenergyeconomymultipliersdataset"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8.bin"/><Relationship Id="rId1" Type="http://schemas.openxmlformats.org/officeDocument/2006/relationships/hyperlink" Target="https://www.ons.gov.uk/economy/environmentalaccounts/datasets/lowcarbonandrenewableenergyeconomymultipliersdataset" TargetMode="Externa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5.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46.bin"/><Relationship Id="rId1" Type="http://schemas.openxmlformats.org/officeDocument/2006/relationships/hyperlink" Target="https://www.ons.gov.uk/economy/environmentalaccounts/datasets/lowcarbonandrenewableenergyeconomymultipliersdataset" TargetMode="Externa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sheetPr>
  <dimension ref="A1:E48"/>
  <sheetViews>
    <sheetView workbookViewId="0"/>
  </sheetViews>
  <sheetFormatPr defaultColWidth="8.85546875" defaultRowHeight="13.9"/>
  <cols>
    <col min="1" max="1" width="19.42578125" style="39" customWidth="1"/>
    <col min="2" max="10" width="25.85546875" style="40" customWidth="1"/>
    <col min="11" max="18" width="15.85546875" style="40" customWidth="1"/>
    <col min="19" max="16384" width="8.85546875" style="40"/>
  </cols>
  <sheetData>
    <row r="1" spans="1:3" s="8" customFormat="1" ht="49.5" customHeight="1">
      <c r="A1" s="100" t="s">
        <v>0</v>
      </c>
      <c r="B1" s="100"/>
      <c r="C1" s="100"/>
    </row>
    <row r="2" spans="1:3" s="10" customFormat="1" ht="14.45" customHeight="1">
      <c r="A2" s="9" t="s">
        <v>1</v>
      </c>
    </row>
    <row r="3" spans="1:3" s="12" customFormat="1" ht="14.45" customHeight="1">
      <c r="A3" s="11" t="s">
        <v>2</v>
      </c>
    </row>
    <row r="4" spans="1:3" s="12" customFormat="1" ht="14.45" customHeight="1">
      <c r="A4" s="11" t="s">
        <v>3</v>
      </c>
    </row>
    <row r="5" spans="1:3" s="12" customFormat="1" ht="14.45" customHeight="1">
      <c r="A5" s="11" t="s">
        <v>4</v>
      </c>
    </row>
    <row r="6" spans="1:3" s="12" customFormat="1" ht="14.45" customHeight="1">
      <c r="A6" s="11" t="s">
        <v>5</v>
      </c>
    </row>
    <row r="7" spans="1:3" s="12" customFormat="1" ht="14.45" customHeight="1">
      <c r="A7" s="11" t="s">
        <v>6</v>
      </c>
    </row>
    <row r="8" spans="1:3" s="12" customFormat="1" ht="14.45" customHeight="1">
      <c r="A8" s="11" t="s">
        <v>7</v>
      </c>
      <c r="B8" s="13"/>
      <c r="C8" s="13"/>
    </row>
    <row r="9" spans="1:3" s="14" customFormat="1" ht="14.45" customHeight="1">
      <c r="A9" s="498" t="s">
        <v>8</v>
      </c>
      <c r="B9" s="101"/>
      <c r="C9" s="101"/>
    </row>
    <row r="10" spans="1:3" s="15" customFormat="1">
      <c r="A10" s="102"/>
      <c r="B10" s="102"/>
      <c r="C10" s="102"/>
    </row>
    <row r="11" spans="1:3" s="527" customFormat="1" ht="14.45" customHeight="1">
      <c r="A11" s="526" t="s">
        <v>9</v>
      </c>
      <c r="B11" s="526"/>
      <c r="C11" s="526"/>
    </row>
    <row r="12" spans="1:3" s="17" customFormat="1" ht="14.45" customHeight="1">
      <c r="A12" s="16" t="s">
        <v>1</v>
      </c>
    </row>
    <row r="13" spans="1:3" s="19" customFormat="1" ht="14.45" customHeight="1">
      <c r="A13" s="18" t="s">
        <v>10</v>
      </c>
    </row>
    <row r="14" spans="1:3" s="19" customFormat="1" ht="14.45" customHeight="1">
      <c r="A14" s="18" t="s">
        <v>11</v>
      </c>
    </row>
    <row r="15" spans="1:3" s="19" customFormat="1" ht="14.45" customHeight="1">
      <c r="A15" s="18" t="s">
        <v>12</v>
      </c>
    </row>
    <row r="16" spans="1:3" s="19" customFormat="1" ht="14.45" customHeight="1">
      <c r="A16" s="18" t="s">
        <v>13</v>
      </c>
    </row>
    <row r="17" spans="1:5" s="20" customFormat="1" ht="14.45" customHeight="1">
      <c r="A17" s="499" t="s">
        <v>8</v>
      </c>
      <c r="B17" s="103"/>
      <c r="C17" s="103"/>
      <c r="D17" s="103"/>
      <c r="E17" s="103"/>
    </row>
    <row r="18" spans="1:5" s="15" customFormat="1">
      <c r="A18" s="102"/>
      <c r="B18" s="102"/>
      <c r="C18" s="102"/>
      <c r="D18" s="102"/>
      <c r="E18" s="102"/>
    </row>
    <row r="19" spans="1:5" s="529" customFormat="1" ht="14.45" customHeight="1">
      <c r="A19" s="528" t="s">
        <v>14</v>
      </c>
      <c r="B19" s="528"/>
      <c r="C19" s="528"/>
      <c r="D19" s="528"/>
      <c r="E19" s="528"/>
    </row>
    <row r="20" spans="1:5" s="22" customFormat="1" ht="14.45" customHeight="1">
      <c r="A20" s="21" t="s">
        <v>1</v>
      </c>
    </row>
    <row r="21" spans="1:5" s="24" customFormat="1" ht="14.45" customHeight="1">
      <c r="A21" s="23" t="s">
        <v>10</v>
      </c>
    </row>
    <row r="22" spans="1:5" s="24" customFormat="1" ht="14.45" customHeight="1">
      <c r="A22" s="23" t="s">
        <v>15</v>
      </c>
    </row>
    <row r="23" spans="1:5" s="24" customFormat="1" ht="14.45" customHeight="1">
      <c r="A23" s="23" t="s">
        <v>16</v>
      </c>
    </row>
    <row r="24" spans="1:5" s="24" customFormat="1" ht="14.45" customHeight="1">
      <c r="A24" s="23" t="s">
        <v>17</v>
      </c>
    </row>
    <row r="25" spans="1:5" s="22" customFormat="1" ht="14.45" customHeight="1">
      <c r="A25" s="25" t="s">
        <v>18</v>
      </c>
    </row>
    <row r="26" spans="1:5" s="24" customFormat="1" ht="14.45" customHeight="1">
      <c r="A26" s="23" t="s">
        <v>19</v>
      </c>
      <c r="B26" s="26"/>
      <c r="C26" s="27"/>
      <c r="D26" s="27"/>
      <c r="E26" s="104"/>
    </row>
    <row r="27" spans="1:5" s="24" customFormat="1" ht="14.45" customHeight="1">
      <c r="A27" s="23" t="s">
        <v>20</v>
      </c>
    </row>
    <row r="28" spans="1:5" s="24" customFormat="1" ht="14.45" customHeight="1">
      <c r="A28" s="23" t="s">
        <v>21</v>
      </c>
      <c r="B28" s="28"/>
      <c r="C28" s="28"/>
      <c r="D28" s="28"/>
    </row>
    <row r="29" spans="1:5" s="29" customFormat="1" ht="14.45" customHeight="1">
      <c r="A29" s="500" t="s">
        <v>8</v>
      </c>
      <c r="B29" s="105"/>
      <c r="C29" s="105"/>
      <c r="D29" s="105"/>
      <c r="E29" s="105"/>
    </row>
    <row r="30" spans="1:5" s="15" customFormat="1">
      <c r="A30" s="102"/>
      <c r="B30" s="102"/>
      <c r="C30" s="102"/>
      <c r="D30" s="102"/>
      <c r="E30" s="102"/>
    </row>
    <row r="31" spans="1:5" s="531" customFormat="1" ht="14.45" customHeight="1">
      <c r="A31" s="530" t="s">
        <v>22</v>
      </c>
      <c r="B31" s="530"/>
      <c r="C31" s="530"/>
      <c r="D31" s="530"/>
      <c r="E31" s="530"/>
    </row>
    <row r="32" spans="1:5" s="31" customFormat="1">
      <c r="A32" s="30" t="s">
        <v>1</v>
      </c>
    </row>
    <row r="33" spans="1:2" s="33" customFormat="1" ht="12.4">
      <c r="A33" s="32" t="s">
        <v>23</v>
      </c>
    </row>
    <row r="34" spans="1:2" s="33" customFormat="1" ht="12.4">
      <c r="A34" s="32" t="s">
        <v>24</v>
      </c>
    </row>
    <row r="35" spans="1:2" s="33" customFormat="1" ht="12.4">
      <c r="A35" s="32" t="s">
        <v>25</v>
      </c>
      <c r="B35" s="34"/>
    </row>
    <row r="36" spans="1:2" s="33" customFormat="1">
      <c r="A36" s="35" t="s">
        <v>26</v>
      </c>
    </row>
    <row r="37" spans="1:2" s="33" customFormat="1" ht="12.4">
      <c r="A37" s="32" t="s">
        <v>27</v>
      </c>
    </row>
    <row r="38" spans="1:2" s="33" customFormat="1" ht="12.4">
      <c r="A38" s="32" t="s">
        <v>28</v>
      </c>
    </row>
    <row r="39" spans="1:2" s="33" customFormat="1" ht="12.4">
      <c r="A39" s="32" t="s">
        <v>29</v>
      </c>
    </row>
    <row r="40" spans="1:2" s="33" customFormat="1" ht="12.4">
      <c r="A40" s="32" t="s">
        <v>30</v>
      </c>
    </row>
    <row r="41" spans="1:2" s="33" customFormat="1">
      <c r="A41" s="35" t="s">
        <v>18</v>
      </c>
    </row>
    <row r="42" spans="1:2" s="33" customFormat="1" ht="12.4">
      <c r="A42" s="32" t="s">
        <v>20</v>
      </c>
    </row>
    <row r="43" spans="1:2" s="33" customFormat="1" ht="12.4">
      <c r="A43" s="32" t="s">
        <v>21</v>
      </c>
      <c r="B43" s="36"/>
    </row>
    <row r="44" spans="1:2" s="33" customFormat="1" ht="14.45">
      <c r="A44" s="32" t="s">
        <v>19</v>
      </c>
      <c r="B44" s="37"/>
    </row>
    <row r="45" spans="1:2" s="33" customFormat="1" ht="12.4">
      <c r="A45" s="32" t="s">
        <v>31</v>
      </c>
    </row>
    <row r="46" spans="1:2" s="33" customFormat="1" ht="12.4">
      <c r="A46" s="32" t="s">
        <v>32</v>
      </c>
    </row>
    <row r="47" spans="1:2" s="33" customFormat="1" ht="12.4">
      <c r="A47" s="32" t="s">
        <v>33</v>
      </c>
    </row>
    <row r="48" spans="1:2" s="38" customFormat="1">
      <c r="A48" s="501" t="s">
        <v>8</v>
      </c>
      <c r="B48" s="106"/>
    </row>
  </sheetData>
  <mergeCells count="3">
    <mergeCell ref="A11:XFD11"/>
    <mergeCell ref="A19:XFD19"/>
    <mergeCell ref="A31:XFD31"/>
  </mergeCells>
  <pageMargins left="0.7" right="0.7" top="0.75" bottom="0.75" header="0.3" footer="0.3"/>
  <pageSetup paperSize="9" orientation="portrait" horizontalDpi="4294967294" verticalDpi="429496729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0FFED-8425-4EAE-BE4D-1F60DFFAA07E}">
  <sheetPr>
    <tabColor theme="3" tint="-0.249977111117893"/>
  </sheetPr>
  <dimension ref="A1:V169"/>
  <sheetViews>
    <sheetView showGridLines="0" workbookViewId="0">
      <selection activeCell="F19" sqref="F19"/>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9.85546875" style="1" bestFit="1" customWidth="1"/>
    <col min="6" max="6" width="15.7109375" style="1" customWidth="1"/>
    <col min="7" max="7" width="21.85546875" style="1" customWidth="1"/>
    <col min="8" max="8" width="24" style="1" customWidth="1"/>
    <col min="9" max="9" width="18.140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301</v>
      </c>
    </row>
    <row r="2" spans="1:9" s="167" customFormat="1" ht="12.4"/>
    <row r="3" spans="1:9" s="167" customFormat="1" ht="12.4"/>
    <row r="4" spans="1:9" s="167" customFormat="1" ht="12.4"/>
    <row r="5" spans="1:9" s="267" customFormat="1" ht="12.4"/>
    <row r="6" spans="1:9" s="267" customFormat="1" ht="12.4"/>
    <row r="7" spans="1:9" s="267" customFormat="1" ht="12.4"/>
    <row r="8" spans="1:9" s="267" customFormat="1">
      <c r="A8" s="1"/>
      <c r="B8" s="1"/>
      <c r="C8" s="1"/>
      <c r="D8" s="1"/>
      <c r="E8" s="1"/>
      <c r="F8" s="1"/>
      <c r="G8" s="1"/>
      <c r="H8" s="1"/>
      <c r="I8" s="183"/>
    </row>
    <row r="9" spans="1:9" s="267" customFormat="1" ht="14.1">
      <c r="A9" s="2" t="s">
        <v>296</v>
      </c>
      <c r="B9" s="1"/>
      <c r="C9" s="1"/>
      <c r="D9" s="1"/>
      <c r="E9" s="1"/>
      <c r="F9" s="1"/>
      <c r="G9" s="1"/>
      <c r="H9" s="1"/>
      <c r="I9" s="1"/>
    </row>
    <row r="10" spans="1:9" s="267" customFormat="1" ht="12.4">
      <c r="A10" s="278" t="s">
        <v>302</v>
      </c>
      <c r="B10" s="278"/>
      <c r="C10" s="278"/>
      <c r="D10" s="278"/>
      <c r="E10" s="278"/>
      <c r="F10" s="278"/>
      <c r="G10" s="278"/>
      <c r="H10" s="278"/>
      <c r="I10" s="278"/>
    </row>
    <row r="11" spans="1:9" s="267" customFormat="1">
      <c r="A11" s="496"/>
      <c r="B11" s="316">
        <v>2015</v>
      </c>
      <c r="C11" s="316">
        <v>2020</v>
      </c>
      <c r="D11" s="316">
        <v>2025</v>
      </c>
      <c r="E11" s="316">
        <v>2030</v>
      </c>
      <c r="F11" s="316">
        <v>2035</v>
      </c>
      <c r="G11" s="316">
        <v>2040</v>
      </c>
      <c r="H11" s="316">
        <v>2045</v>
      </c>
      <c r="I11" s="316">
        <v>2050</v>
      </c>
    </row>
    <row r="12" spans="1:9" s="267" customFormat="1">
      <c r="A12" s="316" t="s">
        <v>298</v>
      </c>
      <c r="B12" s="51">
        <f>B43+B44+B46+B50</f>
        <v>0</v>
      </c>
      <c r="C12" s="51">
        <f t="shared" ref="C12:I12" si="0">C43+C44+C46+C50</f>
        <v>2271504073.1319919</v>
      </c>
      <c r="D12" s="51">
        <f t="shared" si="0"/>
        <v>4704632261.6198359</v>
      </c>
      <c r="E12" s="51">
        <f t="shared" si="0"/>
        <v>5760288055.583499</v>
      </c>
      <c r="F12" s="51">
        <f t="shared" si="0"/>
        <v>6371471936.2479677</v>
      </c>
      <c r="G12" s="51">
        <f t="shared" si="0"/>
        <v>9009571427.206028</v>
      </c>
      <c r="H12" s="51">
        <f t="shared" si="0"/>
        <v>11429681166.326702</v>
      </c>
      <c r="I12" s="51">
        <f t="shared" si="0"/>
        <v>12502974256.20573</v>
      </c>
    </row>
    <row r="13" spans="1:9" s="267" customFormat="1">
      <c r="A13" s="316" t="s">
        <v>299</v>
      </c>
      <c r="B13" s="51">
        <f>B47+B48+B49+B51</f>
        <v>579890666.33547568</v>
      </c>
      <c r="C13" s="51">
        <f t="shared" ref="C13:I13" si="1">C47+C48+C49+C51</f>
        <v>1114432406.4740319</v>
      </c>
      <c r="D13" s="51">
        <f t="shared" si="1"/>
        <v>1736398600.8591938</v>
      </c>
      <c r="E13" s="51">
        <f t="shared" si="1"/>
        <v>2896287640.6785207</v>
      </c>
      <c r="F13" s="51">
        <f t="shared" si="1"/>
        <v>4959371414.1690693</v>
      </c>
      <c r="G13" s="51">
        <f t="shared" si="1"/>
        <v>7271546941.1324291</v>
      </c>
      <c r="H13" s="51">
        <f t="shared" si="1"/>
        <v>8554510012.4058256</v>
      </c>
      <c r="I13" s="51">
        <f t="shared" si="1"/>
        <v>8835699207.4426498</v>
      </c>
    </row>
    <row r="14" spans="1:9" s="267" customFormat="1">
      <c r="A14" s="316" t="s">
        <v>136</v>
      </c>
      <c r="B14" s="51">
        <f>B45</f>
        <v>3895832998.5862455</v>
      </c>
      <c r="C14" s="51">
        <f t="shared" ref="C14:I14" si="2">C45</f>
        <v>4304440932.1520939</v>
      </c>
      <c r="D14" s="51">
        <f t="shared" si="2"/>
        <v>4358451831.4520149</v>
      </c>
      <c r="E14" s="51">
        <f t="shared" si="2"/>
        <v>9275158635.2537766</v>
      </c>
      <c r="F14" s="51">
        <f t="shared" si="2"/>
        <v>9773600813.7545109</v>
      </c>
      <c r="G14" s="51">
        <f t="shared" si="2"/>
        <v>9806564217.7280807</v>
      </c>
      <c r="H14" s="51">
        <f t="shared" si="2"/>
        <v>10142028403.536167</v>
      </c>
      <c r="I14" s="51">
        <f t="shared" si="2"/>
        <v>10274635357.118336</v>
      </c>
    </row>
    <row r="15" spans="1:9" s="267" customFormat="1">
      <c r="A15" s="303"/>
      <c r="B15" s="130">
        <f>SUM(B12:B14)</f>
        <v>4475723664.9217215</v>
      </c>
      <c r="C15" s="130">
        <f t="shared" ref="C15:I15" si="3">SUM(C12:C14)</f>
        <v>7690377411.7581177</v>
      </c>
      <c r="D15" s="130">
        <f t="shared" si="3"/>
        <v>10799482693.931046</v>
      </c>
      <c r="E15" s="130">
        <f t="shared" si="3"/>
        <v>17931734331.515797</v>
      </c>
      <c r="F15" s="130">
        <f t="shared" si="3"/>
        <v>21104444164.171547</v>
      </c>
      <c r="G15" s="130">
        <f t="shared" si="3"/>
        <v>26087682586.066536</v>
      </c>
      <c r="H15" s="130">
        <f t="shared" si="3"/>
        <v>30126219582.268696</v>
      </c>
      <c r="I15" s="130">
        <f t="shared" si="3"/>
        <v>31613308820.766716</v>
      </c>
    </row>
    <row r="16" spans="1:9" s="267" customFormat="1" ht="14.1" thickBot="1">
      <c r="A16" s="303"/>
      <c r="B16" s="130"/>
      <c r="C16" s="130"/>
      <c r="D16" s="130"/>
      <c r="E16" s="130"/>
      <c r="F16" s="130"/>
      <c r="G16" s="130"/>
      <c r="H16" s="130"/>
      <c r="I16" s="130"/>
    </row>
    <row r="17" spans="1:9" s="267" customFormat="1" ht="12.4">
      <c r="A17" s="345" t="s">
        <v>303</v>
      </c>
      <c r="B17" s="346">
        <f>SUM(B77,B130)</f>
        <v>0</v>
      </c>
      <c r="C17" s="346">
        <f t="shared" ref="C17:I17" si="4">SUM(C77,C130)</f>
        <v>2271504073.1319919</v>
      </c>
      <c r="D17" s="346">
        <f t="shared" si="4"/>
        <v>4704632261.6198359</v>
      </c>
      <c r="E17" s="346">
        <f t="shared" si="4"/>
        <v>5760288055.583499</v>
      </c>
      <c r="F17" s="346">
        <f t="shared" si="4"/>
        <v>6371471936.2479668</v>
      </c>
      <c r="G17" s="346">
        <f t="shared" si="4"/>
        <v>9009571427.206028</v>
      </c>
      <c r="H17" s="346">
        <f t="shared" si="4"/>
        <v>11429681166.326702</v>
      </c>
      <c r="I17" s="347">
        <f t="shared" si="4"/>
        <v>12502974256.20573</v>
      </c>
    </row>
    <row r="18" spans="1:9" s="267" customFormat="1" ht="12.4">
      <c r="A18" s="337"/>
      <c r="B18" s="329">
        <f t="shared" ref="B18:I18" si="5">SUM(B78,B131)</f>
        <v>579890666.33547568</v>
      </c>
      <c r="C18" s="329">
        <f t="shared" si="5"/>
        <v>1114432406.4740319</v>
      </c>
      <c r="D18" s="329">
        <f t="shared" si="5"/>
        <v>1736398600.8591938</v>
      </c>
      <c r="E18" s="329">
        <f t="shared" si="5"/>
        <v>2896287640.6785207</v>
      </c>
      <c r="F18" s="329">
        <f t="shared" si="5"/>
        <v>4959371414.1690693</v>
      </c>
      <c r="G18" s="329">
        <f t="shared" si="5"/>
        <v>7271546941.1324291</v>
      </c>
      <c r="H18" s="329">
        <f t="shared" si="5"/>
        <v>8554510012.4058256</v>
      </c>
      <c r="I18" s="338">
        <f t="shared" si="5"/>
        <v>8835699207.4426498</v>
      </c>
    </row>
    <row r="19" spans="1:9" s="267" customFormat="1" ht="12.6" thickBot="1">
      <c r="A19" s="342"/>
      <c r="B19" s="343">
        <f t="shared" ref="B19:I19" si="6">SUM(B79,B132)</f>
        <v>3895832998.5862455</v>
      </c>
      <c r="C19" s="343">
        <f t="shared" si="6"/>
        <v>4304440932.1520939</v>
      </c>
      <c r="D19" s="343">
        <f t="shared" si="6"/>
        <v>4358451831.4520149</v>
      </c>
      <c r="E19" s="343">
        <f t="shared" si="6"/>
        <v>9275158635.2537766</v>
      </c>
      <c r="F19" s="343">
        <f t="shared" si="6"/>
        <v>9773600813.7545109</v>
      </c>
      <c r="G19" s="343">
        <f t="shared" si="6"/>
        <v>9806564217.7280807</v>
      </c>
      <c r="H19" s="343">
        <f t="shared" si="6"/>
        <v>10142028403.536167</v>
      </c>
      <c r="I19" s="344">
        <f t="shared" si="6"/>
        <v>10274635357.118336</v>
      </c>
    </row>
    <row r="20" spans="1:9" s="267" customFormat="1" ht="12.4"/>
    <row r="21" spans="1:9" s="267" customFormat="1" ht="14.1">
      <c r="A21" s="2" t="s">
        <v>296</v>
      </c>
    </row>
    <row r="22" spans="1:9" s="267" customFormat="1" ht="12.4">
      <c r="A22" s="278" t="s">
        <v>304</v>
      </c>
      <c r="B22" s="278"/>
      <c r="C22" s="278"/>
      <c r="D22" s="278"/>
      <c r="E22" s="278"/>
      <c r="F22" s="278"/>
      <c r="G22" s="278"/>
      <c r="H22" s="278"/>
      <c r="I22" s="278"/>
    </row>
    <row r="23" spans="1:9" s="267" customFormat="1">
      <c r="A23" s="496"/>
      <c r="B23" s="316">
        <v>2015</v>
      </c>
      <c r="C23" s="316">
        <v>2020</v>
      </c>
      <c r="D23" s="316">
        <v>2025</v>
      </c>
      <c r="E23" s="316">
        <v>2030</v>
      </c>
      <c r="F23" s="316">
        <v>2035</v>
      </c>
      <c r="G23" s="316">
        <v>2040</v>
      </c>
      <c r="H23" s="316">
        <v>2045</v>
      </c>
      <c r="I23" s="316">
        <v>2050</v>
      </c>
    </row>
    <row r="24" spans="1:9" s="267" customFormat="1">
      <c r="A24" s="316" t="s">
        <v>298</v>
      </c>
      <c r="B24" s="51">
        <f>B57+B58+B60+B64</f>
        <v>0</v>
      </c>
      <c r="C24" s="51">
        <f t="shared" ref="C24:I24" si="7">C57+C58+C60+C64</f>
        <v>961207234.48918164</v>
      </c>
      <c r="D24" s="51">
        <f t="shared" si="7"/>
        <v>1990807156.7950106</v>
      </c>
      <c r="E24" s="51">
        <f t="shared" si="7"/>
        <v>2437517333.6731877</v>
      </c>
      <c r="F24" s="51">
        <f t="shared" si="7"/>
        <v>2696145251.0283346</v>
      </c>
      <c r="G24" s="51">
        <f t="shared" si="7"/>
        <v>3812480610.4955812</v>
      </c>
      <c r="H24" s="51">
        <f t="shared" si="7"/>
        <v>4836571659.6888466</v>
      </c>
      <c r="I24" s="51">
        <f t="shared" si="7"/>
        <v>5290745215.8456268</v>
      </c>
    </row>
    <row r="25" spans="1:9" s="267" customFormat="1">
      <c r="A25" s="316" t="s">
        <v>299</v>
      </c>
      <c r="B25" s="51">
        <f>B61+B62+B63+B65</f>
        <v>245385914.24397698</v>
      </c>
      <c r="C25" s="51">
        <f t="shared" ref="C25:I25" si="8">C61+C62+C63+C65</f>
        <v>471582025.37362671</v>
      </c>
      <c r="D25" s="51">
        <f t="shared" si="8"/>
        <v>734772575.07244885</v>
      </c>
      <c r="E25" s="51">
        <f t="shared" si="8"/>
        <v>1225589980.8021295</v>
      </c>
      <c r="F25" s="51">
        <f t="shared" si="8"/>
        <v>2098602304.1752009</v>
      </c>
      <c r="G25" s="51">
        <f t="shared" si="8"/>
        <v>3077020027.5744901</v>
      </c>
      <c r="H25" s="51">
        <f t="shared" si="8"/>
        <v>3619917308.841567</v>
      </c>
      <c r="I25" s="51">
        <f t="shared" si="8"/>
        <v>3738905027.9157028</v>
      </c>
    </row>
    <row r="26" spans="1:9" s="267" customFormat="1">
      <c r="A26" s="316" t="s">
        <v>136</v>
      </c>
      <c r="B26" s="51">
        <f>B59</f>
        <v>1648556525.5621643</v>
      </c>
      <c r="C26" s="51">
        <f t="shared" ref="C26:I26" si="9">C59</f>
        <v>1821462621.7733974</v>
      </c>
      <c r="D26" s="51">
        <f t="shared" si="9"/>
        <v>1844317816.1630638</v>
      </c>
      <c r="E26" s="51">
        <f t="shared" si="9"/>
        <v>3924866209.439847</v>
      </c>
      <c r="F26" s="51">
        <f t="shared" si="9"/>
        <v>4135786468.6709275</v>
      </c>
      <c r="G26" s="51">
        <f t="shared" si="9"/>
        <v>4149735227.4460306</v>
      </c>
      <c r="H26" s="51">
        <f t="shared" si="9"/>
        <v>4291689893.5744328</v>
      </c>
      <c r="I26" s="51">
        <f t="shared" si="9"/>
        <v>4347803710.2452526</v>
      </c>
    </row>
    <row r="27" spans="1:9" s="267" customFormat="1">
      <c r="A27" s="303"/>
      <c r="B27" s="130">
        <f>SUM(B24:B26)</f>
        <v>1893942439.8061414</v>
      </c>
      <c r="C27" s="130">
        <f t="shared" ref="C27:I27" si="10">SUM(C24:C26)</f>
        <v>3254251881.6362057</v>
      </c>
      <c r="D27" s="130">
        <f t="shared" si="10"/>
        <v>4569897548.0305233</v>
      </c>
      <c r="E27" s="130">
        <f t="shared" si="10"/>
        <v>7587973523.915164</v>
      </c>
      <c r="F27" s="130">
        <f t="shared" si="10"/>
        <v>8930534023.8744621</v>
      </c>
      <c r="G27" s="130">
        <f t="shared" si="10"/>
        <v>11039235865.516102</v>
      </c>
      <c r="H27" s="130">
        <f t="shared" si="10"/>
        <v>12748178862.104847</v>
      </c>
      <c r="I27" s="130">
        <f t="shared" si="10"/>
        <v>13377453954.006582</v>
      </c>
    </row>
    <row r="28" spans="1:9" s="267" customFormat="1" ht="12.6" thickBot="1"/>
    <row r="29" spans="1:9" s="267" customFormat="1" ht="12.4">
      <c r="A29" s="345" t="s">
        <v>303</v>
      </c>
      <c r="B29" s="346">
        <f>SUM(B85,B138)</f>
        <v>0</v>
      </c>
      <c r="C29" s="346">
        <f t="shared" ref="C29:I29" si="11">SUM(C85,C138)</f>
        <v>961207234.48918152</v>
      </c>
      <c r="D29" s="346">
        <f t="shared" si="11"/>
        <v>1990807156.7950106</v>
      </c>
      <c r="E29" s="346">
        <f t="shared" si="11"/>
        <v>2437517333.6731882</v>
      </c>
      <c r="F29" s="346">
        <f t="shared" si="11"/>
        <v>2696145251.0283346</v>
      </c>
      <c r="G29" s="346">
        <f t="shared" si="11"/>
        <v>3812480610.4955802</v>
      </c>
      <c r="H29" s="346">
        <f t="shared" si="11"/>
        <v>4836571659.6888466</v>
      </c>
      <c r="I29" s="347">
        <f t="shared" si="11"/>
        <v>5290745215.8456268</v>
      </c>
    </row>
    <row r="30" spans="1:9" s="267" customFormat="1" ht="12.4">
      <c r="A30" s="337"/>
      <c r="B30" s="329">
        <f t="shared" ref="B30:I30" si="12">SUM(B86,B139)</f>
        <v>245385914.24397698</v>
      </c>
      <c r="C30" s="329">
        <f t="shared" si="12"/>
        <v>471582025.37362665</v>
      </c>
      <c r="D30" s="329">
        <f t="shared" si="12"/>
        <v>734772575.07244873</v>
      </c>
      <c r="E30" s="329">
        <f t="shared" si="12"/>
        <v>1225589980.8021297</v>
      </c>
      <c r="F30" s="329">
        <f t="shared" si="12"/>
        <v>2098602304.1752009</v>
      </c>
      <c r="G30" s="329">
        <f t="shared" si="12"/>
        <v>3077020027.5744901</v>
      </c>
      <c r="H30" s="329">
        <f t="shared" si="12"/>
        <v>3619917308.8415661</v>
      </c>
      <c r="I30" s="338">
        <f t="shared" si="12"/>
        <v>3738905027.9157023</v>
      </c>
    </row>
    <row r="31" spans="1:9" s="267" customFormat="1" ht="12.6" thickBot="1">
      <c r="A31" s="342"/>
      <c r="B31" s="343">
        <f t="shared" ref="B31:I31" si="13">SUM(B87,B140)</f>
        <v>1648556525.5621643</v>
      </c>
      <c r="C31" s="343">
        <f t="shared" si="13"/>
        <v>1821462621.7733974</v>
      </c>
      <c r="D31" s="343">
        <f t="shared" si="13"/>
        <v>1844317816.1630638</v>
      </c>
      <c r="E31" s="343">
        <f t="shared" si="13"/>
        <v>3924866209.439847</v>
      </c>
      <c r="F31" s="343">
        <f t="shared" si="13"/>
        <v>4135786468.6709275</v>
      </c>
      <c r="G31" s="343">
        <f t="shared" si="13"/>
        <v>4149735227.4460306</v>
      </c>
      <c r="H31" s="343">
        <f t="shared" si="13"/>
        <v>4291689893.5744328</v>
      </c>
      <c r="I31" s="344">
        <f t="shared" si="13"/>
        <v>4347803710.2452526</v>
      </c>
    </row>
    <row r="32" spans="1:9" s="267" customFormat="1" ht="14.1">
      <c r="A32" s="2" t="s">
        <v>296</v>
      </c>
    </row>
    <row r="33" spans="1:9" s="267" customFormat="1" ht="12.4">
      <c r="A33" s="278" t="s">
        <v>305</v>
      </c>
      <c r="B33" s="278"/>
      <c r="C33" s="278"/>
      <c r="D33" s="278"/>
      <c r="E33" s="278"/>
      <c r="F33" s="278"/>
      <c r="G33" s="278"/>
      <c r="H33" s="278"/>
      <c r="I33" s="278"/>
    </row>
    <row r="34" spans="1:9" s="267" customFormat="1">
      <c r="A34" s="496"/>
      <c r="B34" s="316">
        <v>2015</v>
      </c>
      <c r="C34" s="316">
        <v>2020</v>
      </c>
      <c r="D34" s="316">
        <v>2025</v>
      </c>
      <c r="E34" s="316">
        <v>2030</v>
      </c>
      <c r="F34" s="316">
        <v>2035</v>
      </c>
      <c r="G34" s="316">
        <v>2040</v>
      </c>
      <c r="H34" s="316">
        <v>2045</v>
      </c>
      <c r="I34" s="316">
        <v>2050</v>
      </c>
    </row>
    <row r="35" spans="1:9" s="267" customFormat="1">
      <c r="A35" s="316" t="s">
        <v>298</v>
      </c>
      <c r="B35" s="51">
        <f>SUM(B12+B24)</f>
        <v>0</v>
      </c>
      <c r="C35" s="51">
        <f t="shared" ref="C35:I35" si="14">SUM(C12+C24)</f>
        <v>3232711307.6211734</v>
      </c>
      <c r="D35" s="51">
        <f t="shared" si="14"/>
        <v>6695439418.4148464</v>
      </c>
      <c r="E35" s="51">
        <f t="shared" si="14"/>
        <v>8197805389.2566872</v>
      </c>
      <c r="F35" s="51">
        <f t="shared" si="14"/>
        <v>9067617187.2763023</v>
      </c>
      <c r="G35" s="51">
        <f t="shared" si="14"/>
        <v>12822052037.701609</v>
      </c>
      <c r="H35" s="51">
        <f t="shared" si="14"/>
        <v>16266252826.015549</v>
      </c>
      <c r="I35" s="51">
        <f t="shared" si="14"/>
        <v>17793719472.051357</v>
      </c>
    </row>
    <row r="36" spans="1:9" s="267" customFormat="1">
      <c r="A36" s="316" t="s">
        <v>299</v>
      </c>
      <c r="B36" s="51">
        <f t="shared" ref="B36:I36" si="15">SUM(B13+B25)</f>
        <v>825276580.57945263</v>
      </c>
      <c r="C36" s="51">
        <f t="shared" si="15"/>
        <v>1586014431.8476586</v>
      </c>
      <c r="D36" s="51">
        <f t="shared" si="15"/>
        <v>2471171175.9316425</v>
      </c>
      <c r="E36" s="51">
        <f t="shared" si="15"/>
        <v>4121877621.4806499</v>
      </c>
      <c r="F36" s="51">
        <f t="shared" si="15"/>
        <v>7057973718.3442707</v>
      </c>
      <c r="G36" s="51">
        <f t="shared" si="15"/>
        <v>10348566968.706919</v>
      </c>
      <c r="H36" s="51">
        <f t="shared" si="15"/>
        <v>12174427321.247393</v>
      </c>
      <c r="I36" s="51">
        <f t="shared" si="15"/>
        <v>12574604235.358353</v>
      </c>
    </row>
    <row r="37" spans="1:9" s="267" customFormat="1">
      <c r="A37" s="316" t="s">
        <v>136</v>
      </c>
      <c r="B37" s="51">
        <f t="shared" ref="B37:I37" si="16">SUM(B14+B26)</f>
        <v>5544389524.1484098</v>
      </c>
      <c r="C37" s="51">
        <f t="shared" si="16"/>
        <v>6125903553.9254913</v>
      </c>
      <c r="D37" s="51">
        <f t="shared" si="16"/>
        <v>6202769647.6150789</v>
      </c>
      <c r="E37" s="51">
        <f t="shared" si="16"/>
        <v>13200024844.693623</v>
      </c>
      <c r="F37" s="51">
        <f t="shared" si="16"/>
        <v>13909387282.425438</v>
      </c>
      <c r="G37" s="51">
        <f t="shared" si="16"/>
        <v>13956299445.17411</v>
      </c>
      <c r="H37" s="51">
        <f t="shared" si="16"/>
        <v>14433718297.1106</v>
      </c>
      <c r="I37" s="51">
        <f t="shared" si="16"/>
        <v>14622439067.363588</v>
      </c>
    </row>
    <row r="38" spans="1:9" s="267" customFormat="1" ht="12.4"/>
    <row r="39" spans="1:9" s="267" customFormat="1" ht="12.4"/>
    <row r="40" spans="1:9" s="267" customFormat="1" ht="14.1">
      <c r="A40" s="2" t="s">
        <v>296</v>
      </c>
    </row>
    <row r="41" spans="1:9" s="267" customFormat="1" ht="12.4">
      <c r="A41" s="278" t="s">
        <v>302</v>
      </c>
      <c r="B41" s="278"/>
      <c r="C41" s="278"/>
      <c r="D41" s="278"/>
      <c r="E41" s="278"/>
      <c r="F41" s="278"/>
      <c r="G41" s="278"/>
      <c r="H41" s="278"/>
      <c r="I41" s="278"/>
    </row>
    <row r="42" spans="1:9" s="267" customFormat="1">
      <c r="A42" s="496"/>
      <c r="B42" s="316">
        <v>2015</v>
      </c>
      <c r="C42" s="316">
        <v>2020</v>
      </c>
      <c r="D42" s="316">
        <v>2025</v>
      </c>
      <c r="E42" s="316">
        <v>2030</v>
      </c>
      <c r="F42" s="316">
        <v>2035</v>
      </c>
      <c r="G42" s="316">
        <v>2040</v>
      </c>
      <c r="H42" s="316">
        <v>2045</v>
      </c>
      <c r="I42" s="316">
        <v>2050</v>
      </c>
    </row>
    <row r="43" spans="1:9" s="267" customFormat="1">
      <c r="A43" s="316" t="s">
        <v>84</v>
      </c>
      <c r="B43" s="51">
        <f>'Total tradeable turnover'!E19</f>
        <v>0</v>
      </c>
      <c r="C43" s="51">
        <f>'Total tradeable turnover'!F19</f>
        <v>2228447068.6288214</v>
      </c>
      <c r="D43" s="51">
        <f>'Total tradeable turnover'!G19</f>
        <v>4065748918.8944407</v>
      </c>
      <c r="E43" s="51">
        <f>'Total tradeable turnover'!H19</f>
        <v>4071760366.6031971</v>
      </c>
      <c r="F43" s="51">
        <f>'Total tradeable turnover'!I19</f>
        <v>4222489697.6656275</v>
      </c>
      <c r="G43" s="51">
        <f>'Total tradeable turnover'!J19</f>
        <v>6297157665.3766499</v>
      </c>
      <c r="H43" s="51">
        <f>'Total tradeable turnover'!K19</f>
        <v>7721317072.724721</v>
      </c>
      <c r="I43" s="51">
        <f>'Total tradeable turnover'!L19</f>
        <v>7725256717.4734764</v>
      </c>
    </row>
    <row r="44" spans="1:9" s="267" customFormat="1">
      <c r="A44" s="316" t="s">
        <v>222</v>
      </c>
      <c r="B44" s="51"/>
      <c r="C44" s="51"/>
      <c r="D44" s="51"/>
      <c r="E44" s="51"/>
      <c r="F44" s="51"/>
      <c r="G44" s="51"/>
      <c r="H44" s="51"/>
      <c r="I44" s="51"/>
    </row>
    <row r="45" spans="1:9" s="267" customFormat="1">
      <c r="A45" s="316" t="s">
        <v>136</v>
      </c>
      <c r="B45" s="51">
        <f>'Total tradeable turnover (4)'!E19</f>
        <v>3895832998.5862455</v>
      </c>
      <c r="C45" s="51">
        <f>'Total tradeable turnover (4)'!F19</f>
        <v>4304440932.1520939</v>
      </c>
      <c r="D45" s="51">
        <f>'Total tradeable turnover (4)'!G19</f>
        <v>4358451831.4520149</v>
      </c>
      <c r="E45" s="51">
        <f>'Total tradeable turnover (4)'!H19</f>
        <v>9275158635.2537766</v>
      </c>
      <c r="F45" s="51">
        <f>'Total tradeable turnover (4)'!I19</f>
        <v>9773600813.7545109</v>
      </c>
      <c r="G45" s="51">
        <f>'Total tradeable turnover (4)'!J19</f>
        <v>9806564217.7280807</v>
      </c>
      <c r="H45" s="51">
        <f>'Total tradeable turnover (4)'!K19</f>
        <v>10142028403.536167</v>
      </c>
      <c r="I45" s="51">
        <f>'Total tradeable turnover (4)'!L19</f>
        <v>10274635357.118336</v>
      </c>
    </row>
    <row r="46" spans="1:9" s="267" customFormat="1">
      <c r="A46" s="316" t="s">
        <v>282</v>
      </c>
      <c r="B46" s="51">
        <f>'Total tradeable turnover (5)'!E19</f>
        <v>0</v>
      </c>
      <c r="C46" s="51">
        <f>'Total tradeable turnover (5)'!F19</f>
        <v>0</v>
      </c>
      <c r="D46" s="51">
        <f>'Total tradeable turnover (5)'!G19</f>
        <v>449995115.68399066</v>
      </c>
      <c r="E46" s="51">
        <f>'Total tradeable turnover (5)'!H19</f>
        <v>1210603792.5367832</v>
      </c>
      <c r="F46" s="51">
        <f>'Total tradeable turnover (5)'!I19</f>
        <v>1572477369.0054188</v>
      </c>
      <c r="G46" s="51">
        <f>'Total tradeable turnover (5)'!J19</f>
        <v>1861475005.0554726</v>
      </c>
      <c r="H46" s="51">
        <f>'Total tradeable turnover (5)'!K19</f>
        <v>2641703756.8639874</v>
      </c>
      <c r="I46" s="51">
        <f>'Total tradeable turnover (5)'!L19</f>
        <v>3578298636.6873174</v>
      </c>
    </row>
    <row r="47" spans="1:9" s="267" customFormat="1">
      <c r="A47" s="316" t="s">
        <v>283</v>
      </c>
      <c r="B47" s="51">
        <f>'Total tradeable turnover (6)'!E19</f>
        <v>579890666.33547568</v>
      </c>
      <c r="C47" s="51">
        <f>'Total tradeable turnover (6)'!F19</f>
        <v>883289776.82712364</v>
      </c>
      <c r="D47" s="51">
        <f>'Total tradeable turnover (6)'!G19</f>
        <v>1017875296.2354904</v>
      </c>
      <c r="E47" s="51">
        <f>'Total tradeable turnover (6)'!H19</f>
        <v>1223355229.1668127</v>
      </c>
      <c r="F47" s="51">
        <f>'Total tradeable turnover (6)'!I19</f>
        <v>3064924195.5465794</v>
      </c>
      <c r="G47" s="51">
        <f>'Total tradeable turnover (6)'!J19</f>
        <v>4385754510.9658461</v>
      </c>
      <c r="H47" s="51">
        <f>'Total tradeable turnover (6)'!K19</f>
        <v>4924070666.7552309</v>
      </c>
      <c r="I47" s="51">
        <f>'Total tradeable turnover (6)'!L19</f>
        <v>4686918241.650815</v>
      </c>
    </row>
    <row r="48" spans="1:9" s="267" customFormat="1">
      <c r="A48" s="316" t="s">
        <v>284</v>
      </c>
      <c r="B48" s="51">
        <f>'Total tradeable turnover (7)'!E19</f>
        <v>0</v>
      </c>
      <c r="C48" s="51">
        <f>'Total tradeable turnover (7)'!F19</f>
        <v>142036593.29322025</v>
      </c>
      <c r="D48" s="51">
        <f>'Total tradeable turnover (7)'!G19</f>
        <v>423950444.44185048</v>
      </c>
      <c r="E48" s="51">
        <f>'Total tradeable turnover (7)'!H19</f>
        <v>973443017.60314381</v>
      </c>
      <c r="F48" s="51">
        <f>'Total tradeable turnover (7)'!I19</f>
        <v>1088878956.9741714</v>
      </c>
      <c r="G48" s="51">
        <f>'Total tradeable turnover (7)'!J19</f>
        <v>1663552451.9267869</v>
      </c>
      <c r="H48" s="51">
        <f>'Total tradeable turnover (7)'!K19</f>
        <v>2088762011.8991618</v>
      </c>
      <c r="I48" s="51">
        <f>'Total tradeable turnover (7)'!L19</f>
        <v>2386766374.7801552</v>
      </c>
    </row>
    <row r="49" spans="1:9" s="267" customFormat="1">
      <c r="A49" s="316" t="s">
        <v>285</v>
      </c>
      <c r="B49" s="51">
        <f>'Total tradeable turnover (8)'!E19</f>
        <v>0</v>
      </c>
      <c r="C49" s="51">
        <f>'Total tradeable turnover (8)'!F19</f>
        <v>69381930.364430189</v>
      </c>
      <c r="D49" s="51">
        <f>'Total tradeable turnover (8)'!G19</f>
        <v>207091000.51076567</v>
      </c>
      <c r="E49" s="51">
        <f>'Total tradeable turnover (8)'!H19</f>
        <v>475506727.49277991</v>
      </c>
      <c r="F49" s="51">
        <f>'Total tradeable turnover (8)'!I19</f>
        <v>531894790.04268295</v>
      </c>
      <c r="G49" s="51">
        <f>'Total tradeable turnover (8)'!J19</f>
        <v>812610875.13474381</v>
      </c>
      <c r="H49" s="51">
        <f>'Total tradeable turnover (8)'!K19</f>
        <v>1020316927.4714803</v>
      </c>
      <c r="I49" s="51">
        <f>'Total tradeable turnover (8)'!L19</f>
        <v>1165885878.9248683</v>
      </c>
    </row>
    <row r="50" spans="1:9" s="267" customFormat="1">
      <c r="A50" s="316" t="s">
        <v>286</v>
      </c>
      <c r="B50" s="51">
        <f>'Total tradeable turnover (9)'!E19</f>
        <v>0</v>
      </c>
      <c r="C50" s="51">
        <f>'Total tradeable turnover (9)'!F19</f>
        <v>43057004.503170341</v>
      </c>
      <c r="D50" s="51">
        <f>'Total tradeable turnover (9)'!G19</f>
        <v>188888227.04140499</v>
      </c>
      <c r="E50" s="51">
        <f>'Total tradeable turnover (9)'!H19</f>
        <v>477923896.44351864</v>
      </c>
      <c r="F50" s="51">
        <f>'Total tradeable turnover (9)'!I19</f>
        <v>576504869.57692111</v>
      </c>
      <c r="G50" s="51">
        <f>'Total tradeable turnover (9)'!J19</f>
        <v>850938756.7739048</v>
      </c>
      <c r="H50" s="51">
        <f>'Total tradeable turnover (9)'!K19</f>
        <v>1066660336.737994</v>
      </c>
      <c r="I50" s="51">
        <f>'Total tradeable turnover (9)'!L19</f>
        <v>1199418902.0449362</v>
      </c>
    </row>
    <row r="51" spans="1:9" s="267" customFormat="1">
      <c r="A51" s="316" t="s">
        <v>287</v>
      </c>
      <c r="B51" s="51">
        <f>'Total tradeable turnover (10)'!E19</f>
        <v>0</v>
      </c>
      <c r="C51" s="51">
        <f>'Total tradeable turnover (10)'!F19</f>
        <v>19724105.989257716</v>
      </c>
      <c r="D51" s="51">
        <f>'Total tradeable turnover (10)'!G19</f>
        <v>87481859.671087205</v>
      </c>
      <c r="E51" s="51">
        <f>'Total tradeable turnover (10)'!H19</f>
        <v>223982666.41578424</v>
      </c>
      <c r="F51" s="51">
        <f>'Total tradeable turnover (10)'!I19</f>
        <v>273673471.60563588</v>
      </c>
      <c r="G51" s="51">
        <f>'Total tradeable turnover (10)'!J19</f>
        <v>409629103.10505199</v>
      </c>
      <c r="H51" s="51">
        <f>'Total tradeable turnover (10)'!K19</f>
        <v>521360406.27995265</v>
      </c>
      <c r="I51" s="51">
        <f>'Total tradeable turnover (10)'!L19</f>
        <v>596128712.08681118</v>
      </c>
    </row>
    <row r="52" spans="1:9" s="267" customFormat="1">
      <c r="A52" s="303"/>
      <c r="B52" s="130"/>
      <c r="C52" s="130"/>
      <c r="D52" s="130"/>
      <c r="E52" s="130"/>
      <c r="F52" s="130"/>
      <c r="G52" s="130"/>
      <c r="H52" s="130"/>
      <c r="I52" s="130"/>
    </row>
    <row r="53" spans="1:9" s="267" customFormat="1">
      <c r="A53" s="303"/>
      <c r="B53" s="130"/>
      <c r="C53" s="130"/>
      <c r="D53" s="130"/>
      <c r="E53" s="130"/>
      <c r="F53" s="130"/>
      <c r="G53" s="130"/>
      <c r="H53" s="130"/>
      <c r="I53" s="130"/>
    </row>
    <row r="54" spans="1:9" s="267" customFormat="1" ht="14.1">
      <c r="A54" s="2" t="s">
        <v>296</v>
      </c>
      <c r="B54" s="1"/>
      <c r="C54" s="1"/>
      <c r="D54" s="1"/>
      <c r="E54" s="1"/>
      <c r="F54" s="1"/>
      <c r="G54" s="1"/>
      <c r="H54" s="1"/>
      <c r="I54" s="183"/>
    </row>
    <row r="55" spans="1:9" s="267" customFormat="1" ht="12.4">
      <c r="A55" s="278" t="s">
        <v>304</v>
      </c>
      <c r="B55" s="278"/>
      <c r="C55" s="278"/>
      <c r="D55" s="278"/>
      <c r="E55" s="278"/>
      <c r="F55" s="278"/>
      <c r="G55" s="278"/>
      <c r="H55" s="278"/>
      <c r="I55" s="278"/>
    </row>
    <row r="56" spans="1:9" s="267" customFormat="1">
      <c r="A56" s="496"/>
      <c r="B56" s="316">
        <v>2015</v>
      </c>
      <c r="C56" s="316">
        <v>2020</v>
      </c>
      <c r="D56" s="316">
        <v>2025</v>
      </c>
      <c r="E56" s="316">
        <v>2030</v>
      </c>
      <c r="F56" s="316">
        <v>2035</v>
      </c>
      <c r="G56" s="316">
        <v>2040</v>
      </c>
      <c r="H56" s="316">
        <v>2045</v>
      </c>
      <c r="I56" s="316">
        <v>2050</v>
      </c>
    </row>
    <row r="57" spans="1:9" s="267" customFormat="1">
      <c r="A57" s="316" t="s">
        <v>84</v>
      </c>
      <c r="B57" s="51">
        <f>'Total tradeable turnover'!E20</f>
        <v>0</v>
      </c>
      <c r="C57" s="51">
        <f>'Total tradeable turnover'!F20</f>
        <v>942987278.50784993</v>
      </c>
      <c r="D57" s="51">
        <f>'Total tradeable turnover'!G20</f>
        <v>1720457964.6953678</v>
      </c>
      <c r="E57" s="51">
        <f>'Total tradeable turnover'!H20</f>
        <v>1723001762.4792929</v>
      </c>
      <c r="F57" s="51">
        <f>'Total tradeable turnover'!I20</f>
        <v>1786784225.0249825</v>
      </c>
      <c r="G57" s="51">
        <f>'Total tradeable turnover'!J20</f>
        <v>2664698503.6365032</v>
      </c>
      <c r="H57" s="51">
        <f>'Total tradeable turnover'!K20</f>
        <v>3267344275.4846287</v>
      </c>
      <c r="I57" s="51">
        <f>'Total tradeable turnover'!L20</f>
        <v>3269011371.3435411</v>
      </c>
    </row>
    <row r="58" spans="1:9" s="267" customFormat="1">
      <c r="A58" s="316" t="s">
        <v>222</v>
      </c>
      <c r="B58" s="51"/>
      <c r="C58" s="51"/>
      <c r="D58" s="51"/>
      <c r="E58" s="51"/>
      <c r="F58" s="51"/>
      <c r="G58" s="51"/>
      <c r="H58" s="51"/>
      <c r="I58" s="51"/>
    </row>
    <row r="59" spans="1:9" s="267" customFormat="1">
      <c r="A59" s="316" t="s">
        <v>136</v>
      </c>
      <c r="B59" s="51">
        <f>'Total tradeable turnover (4)'!E20</f>
        <v>1648556525.5621643</v>
      </c>
      <c r="C59" s="51">
        <f>'Total tradeable turnover (4)'!F20</f>
        <v>1821462621.7733974</v>
      </c>
      <c r="D59" s="51">
        <f>'Total tradeable turnover (4)'!G20</f>
        <v>1844317816.1630638</v>
      </c>
      <c r="E59" s="51">
        <f>'Total tradeable turnover (4)'!H20</f>
        <v>3924866209.439847</v>
      </c>
      <c r="F59" s="51">
        <f>'Total tradeable turnover (4)'!I20</f>
        <v>4135786468.6709275</v>
      </c>
      <c r="G59" s="51">
        <f>'Total tradeable turnover (4)'!J20</f>
        <v>4149735227.4460306</v>
      </c>
      <c r="H59" s="51">
        <f>'Total tradeable turnover (4)'!K20</f>
        <v>4291689893.5744328</v>
      </c>
      <c r="I59" s="51">
        <f>'Total tradeable turnover (4)'!L20</f>
        <v>4347803710.2452526</v>
      </c>
    </row>
    <row r="60" spans="1:9" s="267" customFormat="1">
      <c r="A60" s="316" t="s">
        <v>282</v>
      </c>
      <c r="B60" s="51">
        <f>'Total tradeable turnover (5)'!E20</f>
        <v>0</v>
      </c>
      <c r="C60" s="51">
        <f>'Total tradeable turnover (5)'!F20</f>
        <v>0</v>
      </c>
      <c r="D60" s="51">
        <f>'Total tradeable turnover (5)'!G20</f>
        <v>190419451.93778846</v>
      </c>
      <c r="E60" s="51">
        <f>'Total tradeable turnover (5)'!H20</f>
        <v>512277806.25633925</v>
      </c>
      <c r="F60" s="51">
        <f>'Total tradeable turnover (5)'!I20</f>
        <v>665407841.89502692</v>
      </c>
      <c r="G60" s="51">
        <f>'Total tradeable turnover (5)'!J20</f>
        <v>787699772.51814342</v>
      </c>
      <c r="H60" s="51">
        <f>'Total tradeable turnover (5)'!K20</f>
        <v>1117860536.7736738</v>
      </c>
      <c r="I60" s="51">
        <f>'Total tradeable turnover (5)'!L20</f>
        <v>1514189024.5453959</v>
      </c>
    </row>
    <row r="61" spans="1:9" s="267" customFormat="1">
      <c r="A61" s="316" t="s">
        <v>283</v>
      </c>
      <c r="B61" s="51">
        <f>'Total tradeable turnover (6)'!E20</f>
        <v>245385914.24397698</v>
      </c>
      <c r="C61" s="51">
        <f>'Total tradeable turnover (6)'!F20</f>
        <v>373771957.39117253</v>
      </c>
      <c r="D61" s="51">
        <f>'Total tradeable turnover (6)'!G20</f>
        <v>430723021.86117202</v>
      </c>
      <c r="E61" s="51">
        <f>'Total tradeable turnover (6)'!H20</f>
        <v>517673690.54459202</v>
      </c>
      <c r="F61" s="51">
        <f>'Total tradeable turnover (6)'!I20</f>
        <v>1296950045.0238109</v>
      </c>
      <c r="G61" s="51">
        <f>'Total tradeable turnover (6)'!J20</f>
        <v>1855871188.8292408</v>
      </c>
      <c r="H61" s="51">
        <f>'Total tradeable turnover (6)'!K20</f>
        <v>2083664477.6494174</v>
      </c>
      <c r="I61" s="51">
        <f>'Total tradeable turnover (6)'!L20</f>
        <v>1983311311.0479095</v>
      </c>
    </row>
    <row r="62" spans="1:9" s="267" customFormat="1">
      <c r="A62" s="316" t="s">
        <v>284</v>
      </c>
      <c r="B62" s="51">
        <f>'Total tradeable turnover (7)'!E20</f>
        <v>0</v>
      </c>
      <c r="C62" s="51">
        <f>'Total tradeable turnover (7)'!F20</f>
        <v>60104052.927096643</v>
      </c>
      <c r="D62" s="51">
        <f>'Total tradeable turnover (7)'!G20</f>
        <v>179398416.7065728</v>
      </c>
      <c r="E62" s="51">
        <f>'Total tradeable turnover (7)'!H20</f>
        <v>411921106.35002643</v>
      </c>
      <c r="F62" s="51">
        <f>'Total tradeable turnover (7)'!I20</f>
        <v>460768855.00957233</v>
      </c>
      <c r="G62" s="51">
        <f>'Total tradeable turnover (7)'!J20</f>
        <v>703947076.59030855</v>
      </c>
      <c r="H62" s="51">
        <f>'Total tradeable turnover (7)'!K20</f>
        <v>883878299.27830684</v>
      </c>
      <c r="I62" s="51">
        <f>'Total tradeable turnover (7)'!L20</f>
        <v>1009981506.7956045</v>
      </c>
    </row>
    <row r="63" spans="1:9" s="267" customFormat="1">
      <c r="A63" s="316" t="s">
        <v>285</v>
      </c>
      <c r="B63" s="51">
        <f>'Total tradeable turnover (8)'!E20</f>
        <v>0</v>
      </c>
      <c r="C63" s="51">
        <f>'Total tradeable turnover (8)'!F20</f>
        <v>29359583.457475789</v>
      </c>
      <c r="D63" s="51">
        <f>'Total tradeable turnover (8)'!G20</f>
        <v>87632406.317496389</v>
      </c>
      <c r="E63" s="51">
        <f>'Total tradeable turnover (8)'!H20</f>
        <v>201214918.30922949</v>
      </c>
      <c r="F63" s="51">
        <f>'Total tradeable turnover (8)'!I20</f>
        <v>225076030.55767134</v>
      </c>
      <c r="G63" s="51">
        <f>'Total tradeable turnover (8)'!J20</f>
        <v>343863548.93351471</v>
      </c>
      <c r="H63" s="51">
        <f>'Total tradeable turnover (8)'!K20</f>
        <v>431756219.92396575</v>
      </c>
      <c r="I63" s="51">
        <f>'Total tradeable turnover (8)'!L20</f>
        <v>493355021.75269157</v>
      </c>
    </row>
    <row r="64" spans="1:9" s="267" customFormat="1">
      <c r="A64" s="316" t="s">
        <v>286</v>
      </c>
      <c r="B64" s="51">
        <f>'Total tradeable turnover (9)'!E20</f>
        <v>0</v>
      </c>
      <c r="C64" s="51">
        <f>'Total tradeable turnover (9)'!F20</f>
        <v>18219955.981331717</v>
      </c>
      <c r="D64" s="51">
        <f>'Total tradeable turnover (9)'!G20</f>
        <v>79929740.161854178</v>
      </c>
      <c r="E64" s="51">
        <f>'Total tradeable turnover (9)'!H20</f>
        <v>202237764.93755585</v>
      </c>
      <c r="F64" s="51">
        <f>'Total tradeable turnover (9)'!I20</f>
        <v>243953184.10832489</v>
      </c>
      <c r="G64" s="51">
        <f>'Total tradeable turnover (9)'!J20</f>
        <v>360082334.3409341</v>
      </c>
      <c r="H64" s="51">
        <f>'Total tradeable turnover (9)'!K20</f>
        <v>451366847.43054372</v>
      </c>
      <c r="I64" s="51">
        <f>'Total tradeable turnover (9)'!L20</f>
        <v>507544819.95668954</v>
      </c>
    </row>
    <row r="65" spans="1:22" s="267" customFormat="1">
      <c r="A65" s="316" t="s">
        <v>287</v>
      </c>
      <c r="B65" s="51">
        <f>'Total tradeable turnover (10)'!E20</f>
        <v>0</v>
      </c>
      <c r="C65" s="51">
        <f>'Total tradeable turnover (10)'!F20</f>
        <v>8346431.5978817297</v>
      </c>
      <c r="D65" s="51">
        <f>'Total tradeable turnover (10)'!G20</f>
        <v>37018730.187207632</v>
      </c>
      <c r="E65" s="51">
        <f>'Total tradeable turnover (10)'!H20</f>
        <v>94780265.598281682</v>
      </c>
      <c r="F65" s="51">
        <f>'Total tradeable turnover (10)'!I20</f>
        <v>115807373.58414643</v>
      </c>
      <c r="G65" s="51">
        <f>'Total tradeable turnover (10)'!J20</f>
        <v>173338213.22142595</v>
      </c>
      <c r="H65" s="51">
        <f>'Total tradeable turnover (10)'!K20</f>
        <v>220618311.98987669</v>
      </c>
      <c r="I65" s="51">
        <f>'Total tradeable turnover (10)'!L20</f>
        <v>252257188.31949696</v>
      </c>
    </row>
    <row r="66" spans="1:22" s="267" customFormat="1">
      <c r="A66" s="1"/>
      <c r="B66" s="1"/>
      <c r="C66" s="1"/>
      <c r="D66" s="1"/>
      <c r="E66" s="1"/>
      <c r="F66" s="1"/>
      <c r="G66" s="1"/>
      <c r="H66" s="1"/>
      <c r="I66" s="183"/>
    </row>
    <row r="67" spans="1:22" s="267" customFormat="1" ht="14.1">
      <c r="A67" s="2" t="s">
        <v>296</v>
      </c>
      <c r="B67" s="1"/>
      <c r="C67" s="1"/>
      <c r="D67" s="1"/>
      <c r="E67" s="1"/>
      <c r="F67" s="1"/>
      <c r="G67" s="1"/>
      <c r="H67" s="1"/>
      <c r="I67" s="1"/>
    </row>
    <row r="68" spans="1:22" s="267" customFormat="1">
      <c r="A68" s="278" t="s">
        <v>306</v>
      </c>
      <c r="B68" s="278"/>
      <c r="C68" s="278"/>
      <c r="D68" s="278"/>
      <c r="E68" s="278"/>
      <c r="F68" s="278"/>
      <c r="G68" s="278"/>
      <c r="H68" s="278"/>
      <c r="I68" s="278"/>
      <c r="J68" s="1"/>
      <c r="K68" s="1"/>
      <c r="L68" s="1"/>
      <c r="M68" s="1"/>
      <c r="N68" s="1"/>
      <c r="O68" s="1"/>
      <c r="P68" s="1"/>
      <c r="Q68" s="1"/>
      <c r="R68" s="1"/>
      <c r="S68" s="1"/>
      <c r="T68" s="1"/>
      <c r="U68" s="1"/>
      <c r="V68" s="1"/>
    </row>
    <row r="69" spans="1:22" s="267" customFormat="1">
      <c r="A69" s="496"/>
      <c r="B69" s="316">
        <v>2015</v>
      </c>
      <c r="C69" s="316">
        <v>2020</v>
      </c>
      <c r="D69" s="316">
        <v>2025</v>
      </c>
      <c r="E69" s="316">
        <v>2030</v>
      </c>
      <c r="F69" s="316">
        <v>2035</v>
      </c>
      <c r="G69" s="316">
        <v>2040</v>
      </c>
      <c r="H69" s="316">
        <v>2045</v>
      </c>
      <c r="I69" s="316">
        <v>2050</v>
      </c>
      <c r="J69" s="1"/>
      <c r="K69" s="1"/>
      <c r="L69" s="1"/>
      <c r="M69" s="1"/>
      <c r="N69" s="1"/>
      <c r="O69" s="1"/>
      <c r="P69" s="1"/>
      <c r="Q69" s="1"/>
      <c r="R69" s="1"/>
      <c r="S69" s="1"/>
      <c r="T69" s="1"/>
      <c r="U69" s="1"/>
      <c r="V69" s="1"/>
    </row>
    <row r="70" spans="1:22" s="267" customFormat="1">
      <c r="A70" s="316" t="s">
        <v>298</v>
      </c>
      <c r="B70" s="51">
        <f>SUM(B77+B85)</f>
        <v>0</v>
      </c>
      <c r="C70" s="51">
        <f t="shared" ref="C70:I70" si="17">SUM(C77+C85)</f>
        <v>218821724.32933396</v>
      </c>
      <c r="D70" s="51">
        <f t="shared" si="17"/>
        <v>337510468.15221357</v>
      </c>
      <c r="E70" s="51">
        <f t="shared" si="17"/>
        <v>385282560.53149456</v>
      </c>
      <c r="F70" s="51">
        <f t="shared" si="17"/>
        <v>534723601.1995849</v>
      </c>
      <c r="G70" s="51">
        <f t="shared" si="17"/>
        <v>906369799.01602864</v>
      </c>
      <c r="H70" s="51">
        <f t="shared" si="17"/>
        <v>1267511034.0310643</v>
      </c>
      <c r="I70" s="51">
        <f t="shared" si="17"/>
        <v>1706268926.9403024</v>
      </c>
      <c r="J70" s="1"/>
      <c r="K70" s="1"/>
      <c r="L70" s="1"/>
      <c r="M70" s="1"/>
      <c r="N70" s="1"/>
      <c r="O70" s="1"/>
      <c r="P70" s="1"/>
      <c r="Q70" s="1"/>
      <c r="R70" s="1"/>
      <c r="S70" s="1"/>
      <c r="T70" s="1"/>
      <c r="U70" s="1"/>
      <c r="V70" s="1"/>
    </row>
    <row r="71" spans="1:22" s="267" customFormat="1">
      <c r="A71" s="316" t="s">
        <v>299</v>
      </c>
      <c r="B71" s="51">
        <f t="shared" ref="B71:I71" si="18">SUM(B78+B86)</f>
        <v>145260247.25390738</v>
      </c>
      <c r="C71" s="51">
        <f t="shared" si="18"/>
        <v>66089011.391688004</v>
      </c>
      <c r="D71" s="51">
        <f t="shared" si="18"/>
        <v>96188314.061649412</v>
      </c>
      <c r="E71" s="51">
        <f t="shared" si="18"/>
        <v>210559916.54976311</v>
      </c>
      <c r="F71" s="51">
        <f t="shared" si="18"/>
        <v>507155954.16421247</v>
      </c>
      <c r="G71" s="51">
        <f t="shared" si="18"/>
        <v>629233364.99611115</v>
      </c>
      <c r="H71" s="51">
        <f t="shared" si="18"/>
        <v>878718338.37970316</v>
      </c>
      <c r="I71" s="51">
        <f t="shared" si="18"/>
        <v>1011075915.2721283</v>
      </c>
      <c r="J71" s="1"/>
      <c r="K71" s="1"/>
      <c r="L71" s="1"/>
      <c r="M71" s="1"/>
      <c r="N71" s="1"/>
      <c r="O71" s="1"/>
      <c r="P71" s="1"/>
      <c r="Q71" s="1"/>
      <c r="R71" s="1"/>
      <c r="S71" s="1"/>
      <c r="T71" s="1"/>
      <c r="U71" s="1"/>
      <c r="V71" s="1"/>
    </row>
    <row r="72" spans="1:22" s="267" customFormat="1">
      <c r="A72" s="316" t="s">
        <v>136</v>
      </c>
      <c r="B72" s="51">
        <f t="shared" ref="B72:I72" si="19">SUM(B79+B87)</f>
        <v>828927757.14890862</v>
      </c>
      <c r="C72" s="51">
        <f t="shared" si="19"/>
        <v>872798060.44817281</v>
      </c>
      <c r="D72" s="51">
        <f t="shared" si="19"/>
        <v>906365313.41515779</v>
      </c>
      <c r="E72" s="51">
        <f t="shared" si="19"/>
        <v>1748008980.980464</v>
      </c>
      <c r="F72" s="51">
        <f t="shared" si="19"/>
        <v>2041118861.4345088</v>
      </c>
      <c r="G72" s="51">
        <f t="shared" si="19"/>
        <v>2200245663.5263109</v>
      </c>
      <c r="H72" s="51">
        <f t="shared" si="19"/>
        <v>2184092838.8861814</v>
      </c>
      <c r="I72" s="51">
        <f t="shared" si="19"/>
        <v>1895344222.9818799</v>
      </c>
      <c r="J72" s="1"/>
      <c r="K72" s="1"/>
      <c r="L72" s="1"/>
      <c r="M72" s="1"/>
      <c r="N72" s="1"/>
      <c r="O72" s="1"/>
      <c r="P72" s="1"/>
      <c r="Q72" s="1"/>
      <c r="R72" s="1"/>
      <c r="S72" s="1"/>
      <c r="T72" s="1"/>
      <c r="U72" s="1"/>
      <c r="V72" s="1"/>
    </row>
    <row r="73" spans="1:22" s="267" customFormat="1">
      <c r="A73" s="303"/>
      <c r="B73" s="130">
        <f>SUM(B70:B72)</f>
        <v>974188004.40281606</v>
      </c>
      <c r="C73" s="130">
        <f t="shared" ref="C73:I73" si="20">SUM(C70:C72)</f>
        <v>1157708796.1691947</v>
      </c>
      <c r="D73" s="130">
        <f t="shared" si="20"/>
        <v>1340064095.6290207</v>
      </c>
      <c r="E73" s="130">
        <f t="shared" si="20"/>
        <v>2343851458.0617218</v>
      </c>
      <c r="F73" s="130">
        <f t="shared" si="20"/>
        <v>3082998416.7983065</v>
      </c>
      <c r="G73" s="130">
        <f t="shared" si="20"/>
        <v>3735848827.5384507</v>
      </c>
      <c r="H73" s="130">
        <f t="shared" si="20"/>
        <v>4330322211.2969494</v>
      </c>
      <c r="I73" s="130">
        <f t="shared" si="20"/>
        <v>4612689065.1943111</v>
      </c>
      <c r="J73" s="1"/>
      <c r="K73" s="1"/>
      <c r="L73" s="1"/>
      <c r="M73" s="1"/>
      <c r="N73" s="1"/>
      <c r="O73" s="1"/>
      <c r="P73" s="1"/>
      <c r="Q73" s="1"/>
      <c r="R73" s="1"/>
      <c r="S73" s="1"/>
      <c r="T73" s="1"/>
      <c r="U73" s="1"/>
      <c r="V73" s="1"/>
    </row>
    <row r="74" spans="1:22" s="267" customFormat="1" ht="14.1">
      <c r="A74" s="2" t="s">
        <v>296</v>
      </c>
      <c r="B74" s="1"/>
      <c r="C74" s="1"/>
      <c r="D74" s="1"/>
      <c r="E74" s="1"/>
      <c r="F74" s="1"/>
      <c r="G74" s="1"/>
      <c r="H74" s="1"/>
      <c r="I74" s="1"/>
      <c r="J74" s="1"/>
      <c r="K74" s="1"/>
      <c r="L74" s="1"/>
      <c r="M74" s="1"/>
      <c r="N74" s="1"/>
      <c r="O74" s="1"/>
      <c r="P74" s="1"/>
      <c r="Q74" s="1"/>
      <c r="R74" s="1"/>
      <c r="S74" s="1"/>
      <c r="T74" s="1"/>
      <c r="U74" s="1"/>
      <c r="V74" s="1"/>
    </row>
    <row r="75" spans="1:22" s="267" customFormat="1">
      <c r="A75" s="278" t="s">
        <v>307</v>
      </c>
      <c r="B75" s="278"/>
      <c r="C75" s="278"/>
      <c r="D75" s="278"/>
      <c r="E75" s="278"/>
      <c r="F75" s="278"/>
      <c r="G75" s="278"/>
      <c r="H75" s="278"/>
      <c r="I75" s="278"/>
      <c r="J75" s="1"/>
      <c r="K75" s="1"/>
      <c r="L75" s="1"/>
      <c r="M75" s="1"/>
      <c r="N75" s="1"/>
      <c r="O75" s="1"/>
      <c r="P75" s="1"/>
      <c r="Q75" s="1"/>
      <c r="R75" s="1"/>
      <c r="S75" s="1"/>
      <c r="T75" s="1"/>
      <c r="U75" s="1"/>
      <c r="V75" s="1"/>
    </row>
    <row r="76" spans="1:22" s="267" customFormat="1">
      <c r="A76" s="496"/>
      <c r="B76" s="316">
        <v>2015</v>
      </c>
      <c r="C76" s="316">
        <v>2020</v>
      </c>
      <c r="D76" s="316">
        <v>2025</v>
      </c>
      <c r="E76" s="316">
        <v>2030</v>
      </c>
      <c r="F76" s="316">
        <v>2035</v>
      </c>
      <c r="G76" s="316">
        <v>2040</v>
      </c>
      <c r="H76" s="316">
        <v>2045</v>
      </c>
      <c r="I76" s="316">
        <v>2050</v>
      </c>
      <c r="J76" s="1"/>
      <c r="K76" s="1"/>
      <c r="L76" s="1"/>
      <c r="M76" s="1"/>
      <c r="N76" s="1"/>
      <c r="O76" s="1"/>
      <c r="P76" s="1"/>
      <c r="Q76" s="1"/>
      <c r="R76" s="1"/>
      <c r="S76" s="1"/>
      <c r="T76" s="1"/>
      <c r="U76" s="1"/>
      <c r="V76" s="1"/>
    </row>
    <row r="77" spans="1:22" s="267" customFormat="1">
      <c r="A77" s="316" t="s">
        <v>298</v>
      </c>
      <c r="B77" s="51">
        <f>B94+B95+B97+B101</f>
        <v>0</v>
      </c>
      <c r="C77" s="51">
        <f t="shared" ref="C77:I77" si="21">C94+C95+C97+C101</f>
        <v>153757756.50984776</v>
      </c>
      <c r="D77" s="51">
        <f t="shared" si="21"/>
        <v>237155851.59894502</v>
      </c>
      <c r="E77" s="51">
        <f t="shared" si="21"/>
        <v>270723495.62758124</v>
      </c>
      <c r="F77" s="51">
        <f t="shared" si="21"/>
        <v>375730067.59408426</v>
      </c>
      <c r="G77" s="51">
        <f t="shared" si="21"/>
        <v>636871806.45392728</v>
      </c>
      <c r="H77" s="51">
        <f t="shared" si="21"/>
        <v>890632104.93112814</v>
      </c>
      <c r="I77" s="51">
        <f t="shared" si="21"/>
        <v>1198930695.811343</v>
      </c>
      <c r="J77" s="1"/>
      <c r="K77" s="1"/>
      <c r="L77" s="1"/>
      <c r="M77" s="1"/>
      <c r="N77" s="1"/>
      <c r="O77" s="1"/>
      <c r="P77" s="1"/>
      <c r="Q77" s="1"/>
      <c r="R77" s="1"/>
      <c r="S77" s="1"/>
      <c r="T77" s="1"/>
      <c r="U77" s="1"/>
      <c r="V77" s="1"/>
    </row>
    <row r="78" spans="1:22" s="267" customFormat="1">
      <c r="A78" s="316" t="s">
        <v>299</v>
      </c>
      <c r="B78" s="51">
        <f>B98+B99+B100+B102</f>
        <v>102068886.4246944</v>
      </c>
      <c r="C78" s="51">
        <f t="shared" ref="C78:I78" si="22">C98+C99+C100+C102</f>
        <v>46438250.830370151</v>
      </c>
      <c r="D78" s="51">
        <f t="shared" si="22"/>
        <v>67587893.37718986</v>
      </c>
      <c r="E78" s="51">
        <f t="shared" si="22"/>
        <v>147952496.39321259</v>
      </c>
      <c r="F78" s="51">
        <f t="shared" si="22"/>
        <v>356359323.79154122</v>
      </c>
      <c r="G78" s="51">
        <f t="shared" si="22"/>
        <v>442138507.13164574</v>
      </c>
      <c r="H78" s="51">
        <f t="shared" si="22"/>
        <v>617442170.00127351</v>
      </c>
      <c r="I78" s="51">
        <f t="shared" si="22"/>
        <v>710444837.54917216</v>
      </c>
      <c r="J78" s="1"/>
      <c r="K78" s="1"/>
      <c r="L78" s="1"/>
      <c r="M78" s="1"/>
      <c r="N78" s="1"/>
      <c r="O78" s="1"/>
      <c r="P78" s="1"/>
      <c r="Q78" s="1"/>
      <c r="R78" s="1"/>
      <c r="S78" s="1"/>
      <c r="T78" s="1"/>
      <c r="U78" s="1"/>
      <c r="V78" s="1"/>
    </row>
    <row r="79" spans="1:22" s="267" customFormat="1">
      <c r="A79" s="316" t="s">
        <v>136</v>
      </c>
      <c r="B79" s="51">
        <f>B96</f>
        <v>582456210.13448143</v>
      </c>
      <c r="C79" s="51">
        <f t="shared" ref="C79:I79" si="23">C96</f>
        <v>613282214.42347693</v>
      </c>
      <c r="D79" s="51">
        <f t="shared" si="23"/>
        <v>636868654.59170413</v>
      </c>
      <c r="E79" s="51">
        <f t="shared" si="23"/>
        <v>1228259854.4471462</v>
      </c>
      <c r="F79" s="51">
        <f t="shared" si="23"/>
        <v>1434217090.949199</v>
      </c>
      <c r="G79" s="51">
        <f t="shared" si="23"/>
        <v>1546029481.4474955</v>
      </c>
      <c r="H79" s="51">
        <f t="shared" si="23"/>
        <v>1534679501.9809897</v>
      </c>
      <c r="I79" s="51">
        <f t="shared" si="23"/>
        <v>1331786761.2677794</v>
      </c>
      <c r="J79" s="1"/>
      <c r="K79" s="1"/>
      <c r="L79" s="1"/>
      <c r="M79" s="1"/>
      <c r="N79" s="1"/>
      <c r="O79" s="1"/>
      <c r="P79" s="1"/>
      <c r="Q79" s="1"/>
      <c r="R79" s="1"/>
      <c r="S79" s="1"/>
      <c r="T79" s="1"/>
      <c r="U79" s="1"/>
      <c r="V79" s="1"/>
    </row>
    <row r="80" spans="1:22" s="267" customFormat="1">
      <c r="A80" s="303"/>
      <c r="B80" s="130">
        <f>SUM(B77:B79)</f>
        <v>684525096.55917585</v>
      </c>
      <c r="C80" s="130">
        <f t="shared" ref="C80:I80" si="24">SUM(C77:C79)</f>
        <v>813478221.76369488</v>
      </c>
      <c r="D80" s="130">
        <f t="shared" si="24"/>
        <v>941612399.56783903</v>
      </c>
      <c r="E80" s="130">
        <f t="shared" si="24"/>
        <v>1646935846.4679399</v>
      </c>
      <c r="F80" s="130">
        <f t="shared" si="24"/>
        <v>2166306482.3348246</v>
      </c>
      <c r="G80" s="130">
        <f t="shared" si="24"/>
        <v>2625039795.0330687</v>
      </c>
      <c r="H80" s="130">
        <f t="shared" si="24"/>
        <v>3042753776.9133911</v>
      </c>
      <c r="I80" s="130">
        <f t="shared" si="24"/>
        <v>3241162294.6282945</v>
      </c>
      <c r="J80" s="1"/>
      <c r="K80" s="1"/>
      <c r="L80" s="1"/>
      <c r="M80" s="1"/>
      <c r="N80" s="1"/>
      <c r="O80" s="1"/>
      <c r="P80" s="1"/>
      <c r="Q80" s="1"/>
      <c r="R80" s="1"/>
      <c r="S80" s="1"/>
      <c r="T80" s="1"/>
      <c r="U80" s="1"/>
      <c r="V80" s="1"/>
    </row>
    <row r="81" spans="1:22" s="267" customFormat="1">
      <c r="A81" s="303"/>
      <c r="B81" s="130"/>
      <c r="C81" s="130"/>
      <c r="D81" s="130"/>
      <c r="E81" s="130"/>
      <c r="F81" s="130"/>
      <c r="G81" s="130"/>
      <c r="H81" s="130"/>
      <c r="I81" s="130"/>
      <c r="J81" s="1"/>
      <c r="K81" s="1"/>
      <c r="L81" s="1"/>
      <c r="M81" s="1"/>
      <c r="N81" s="1"/>
      <c r="O81" s="1"/>
      <c r="P81" s="1"/>
      <c r="Q81" s="1"/>
      <c r="R81" s="1"/>
      <c r="S81" s="1"/>
      <c r="T81" s="1"/>
      <c r="U81" s="1"/>
      <c r="V81" s="1"/>
    </row>
    <row r="82" spans="1:22" s="267" customFormat="1" ht="14.1">
      <c r="A82" s="2" t="s">
        <v>296</v>
      </c>
      <c r="J82" s="1"/>
      <c r="K82" s="1"/>
      <c r="L82" s="1"/>
      <c r="M82" s="1"/>
      <c r="N82" s="1"/>
      <c r="O82" s="1"/>
      <c r="P82" s="1"/>
      <c r="Q82" s="1"/>
      <c r="R82" s="1"/>
      <c r="S82" s="1"/>
      <c r="T82" s="1"/>
      <c r="U82" s="1"/>
      <c r="V82" s="1"/>
    </row>
    <row r="83" spans="1:22" s="267" customFormat="1">
      <c r="A83" s="278" t="s">
        <v>308</v>
      </c>
      <c r="B83" s="278"/>
      <c r="C83" s="278"/>
      <c r="D83" s="278"/>
      <c r="E83" s="278"/>
      <c r="F83" s="278"/>
      <c r="G83" s="278"/>
      <c r="H83" s="278"/>
      <c r="I83" s="278"/>
      <c r="J83" s="1"/>
      <c r="K83" s="1"/>
      <c r="L83" s="1"/>
      <c r="M83" s="1"/>
      <c r="N83" s="1"/>
      <c r="O83" s="1"/>
      <c r="P83" s="1"/>
      <c r="Q83" s="1"/>
      <c r="R83" s="1"/>
      <c r="S83" s="1"/>
      <c r="T83" s="1"/>
      <c r="U83" s="1"/>
      <c r="V83" s="1"/>
    </row>
    <row r="84" spans="1:22" s="267" customFormat="1">
      <c r="A84" s="496"/>
      <c r="B84" s="316">
        <v>2015</v>
      </c>
      <c r="C84" s="316">
        <v>2020</v>
      </c>
      <c r="D84" s="316">
        <v>2025</v>
      </c>
      <c r="E84" s="316">
        <v>2030</v>
      </c>
      <c r="F84" s="316">
        <v>2035</v>
      </c>
      <c r="G84" s="316">
        <v>2040</v>
      </c>
      <c r="H84" s="316">
        <v>2045</v>
      </c>
      <c r="I84" s="316">
        <v>2050</v>
      </c>
      <c r="J84" s="1"/>
      <c r="K84" s="1"/>
      <c r="L84" s="1"/>
      <c r="M84" s="1"/>
      <c r="N84" s="1"/>
      <c r="O84" s="1"/>
      <c r="P84" s="1"/>
      <c r="Q84" s="1"/>
      <c r="R84" s="1"/>
      <c r="S84" s="1"/>
      <c r="T84" s="1"/>
      <c r="U84" s="1"/>
      <c r="V84" s="1"/>
    </row>
    <row r="85" spans="1:22" s="267" customFormat="1">
      <c r="A85" s="316" t="s">
        <v>298</v>
      </c>
      <c r="B85" s="51">
        <f>B108+B109+B111+B115</f>
        <v>0</v>
      </c>
      <c r="C85" s="51">
        <f t="shared" ref="C85:I85" si="25">C108+C109+C111+C115</f>
        <v>65063967.819486186</v>
      </c>
      <c r="D85" s="51">
        <f t="shared" si="25"/>
        <v>100354616.55326852</v>
      </c>
      <c r="E85" s="51">
        <f t="shared" si="25"/>
        <v>114559064.90391333</v>
      </c>
      <c r="F85" s="51">
        <f t="shared" si="25"/>
        <v>158993533.60550064</v>
      </c>
      <c r="G85" s="51">
        <f t="shared" si="25"/>
        <v>269497992.56210142</v>
      </c>
      <c r="H85" s="51">
        <f t="shared" si="25"/>
        <v>376878929.09993619</v>
      </c>
      <c r="I85" s="51">
        <f t="shared" si="25"/>
        <v>507338231.12895936</v>
      </c>
      <c r="J85" s="1"/>
      <c r="K85" s="1"/>
      <c r="L85" s="1"/>
      <c r="M85" s="1"/>
      <c r="N85" s="1"/>
      <c r="O85" s="1"/>
      <c r="P85" s="1"/>
      <c r="Q85" s="1"/>
      <c r="R85" s="1"/>
      <c r="S85" s="1"/>
      <c r="T85" s="1"/>
      <c r="U85" s="1"/>
      <c r="V85" s="1"/>
    </row>
    <row r="86" spans="1:22" s="267" customFormat="1">
      <c r="A86" s="316" t="s">
        <v>299</v>
      </c>
      <c r="B86" s="51">
        <f>B112+B113+B114+B116</f>
        <v>43191360.829212993</v>
      </c>
      <c r="C86" s="51">
        <f t="shared" ref="C86:I86" si="26">C112+C113+C114+C116</f>
        <v>19650760.561317857</v>
      </c>
      <c r="D86" s="51">
        <f t="shared" si="26"/>
        <v>28600420.684459545</v>
      </c>
      <c r="E86" s="51">
        <f t="shared" si="26"/>
        <v>62607420.156550527</v>
      </c>
      <c r="F86" s="51">
        <f t="shared" si="26"/>
        <v>150796630.37267122</v>
      </c>
      <c r="G86" s="51">
        <f t="shared" si="26"/>
        <v>187094857.86446545</v>
      </c>
      <c r="H86" s="51">
        <f t="shared" si="26"/>
        <v>261276168.37842965</v>
      </c>
      <c r="I86" s="51">
        <f t="shared" si="26"/>
        <v>300631077.72295624</v>
      </c>
      <c r="J86" s="1"/>
      <c r="K86" s="1"/>
      <c r="L86" s="1"/>
      <c r="M86" s="1"/>
      <c r="N86" s="1"/>
      <c r="O86" s="1"/>
      <c r="P86" s="1"/>
      <c r="Q86" s="1"/>
      <c r="R86" s="1"/>
      <c r="S86" s="1"/>
      <c r="T86" s="1"/>
      <c r="U86" s="1"/>
      <c r="V86" s="1"/>
    </row>
    <row r="87" spans="1:22" s="267" customFormat="1">
      <c r="A87" s="316" t="s">
        <v>136</v>
      </c>
      <c r="B87" s="51">
        <f>B110</f>
        <v>246471547.01442713</v>
      </c>
      <c r="C87" s="51">
        <f t="shared" ref="C87:I87" si="27">C110</f>
        <v>259515846.02469587</v>
      </c>
      <c r="D87" s="51">
        <f t="shared" si="27"/>
        <v>269496658.82345361</v>
      </c>
      <c r="E87" s="51">
        <f t="shared" si="27"/>
        <v>519749126.53331769</v>
      </c>
      <c r="F87" s="51">
        <f t="shared" si="27"/>
        <v>606901770.48530972</v>
      </c>
      <c r="G87" s="51">
        <f t="shared" si="27"/>
        <v>654216182.07881558</v>
      </c>
      <c r="H87" s="51">
        <f t="shared" si="27"/>
        <v>649413336.90519178</v>
      </c>
      <c r="I87" s="51">
        <f t="shared" si="27"/>
        <v>563557461.7141006</v>
      </c>
      <c r="J87" s="1"/>
      <c r="K87" s="1"/>
      <c r="L87" s="1"/>
      <c r="M87" s="1"/>
      <c r="N87" s="1"/>
      <c r="O87" s="1"/>
      <c r="P87" s="1"/>
      <c r="Q87" s="1"/>
      <c r="R87" s="1"/>
      <c r="S87" s="1"/>
      <c r="T87" s="1"/>
      <c r="U87" s="1"/>
      <c r="V87" s="1"/>
    </row>
    <row r="88" spans="1:22" s="267" customFormat="1">
      <c r="A88" s="303"/>
      <c r="B88" s="130">
        <f>SUM(B85:B87)</f>
        <v>289662907.84364009</v>
      </c>
      <c r="C88" s="130">
        <f t="shared" ref="C88:I88" si="28">SUM(C85:C87)</f>
        <v>344230574.40549994</v>
      </c>
      <c r="D88" s="130">
        <f t="shared" si="28"/>
        <v>398451696.06118166</v>
      </c>
      <c r="E88" s="130">
        <f t="shared" si="28"/>
        <v>696915611.59378147</v>
      </c>
      <c r="F88" s="130">
        <f t="shared" si="28"/>
        <v>916691934.46348155</v>
      </c>
      <c r="G88" s="130">
        <f t="shared" si="28"/>
        <v>1110809032.5053825</v>
      </c>
      <c r="H88" s="130">
        <f t="shared" si="28"/>
        <v>1287568434.3835578</v>
      </c>
      <c r="I88" s="130">
        <f t="shared" si="28"/>
        <v>1371526770.5660162</v>
      </c>
      <c r="J88" s="1"/>
      <c r="K88" s="1"/>
      <c r="L88" s="1"/>
      <c r="M88" s="1"/>
      <c r="N88" s="1"/>
      <c r="O88" s="1"/>
      <c r="P88" s="1"/>
      <c r="Q88" s="1"/>
      <c r="R88" s="1"/>
      <c r="S88" s="1"/>
      <c r="T88" s="1"/>
      <c r="U88" s="1"/>
      <c r="V88" s="1"/>
    </row>
    <row r="89" spans="1:22" s="267" customFormat="1">
      <c r="J89" s="1"/>
      <c r="K89" s="1"/>
      <c r="L89" s="1"/>
      <c r="M89" s="1"/>
      <c r="N89" s="1"/>
      <c r="O89" s="1"/>
      <c r="P89" s="1"/>
      <c r="Q89" s="1"/>
      <c r="R89" s="1"/>
      <c r="S89" s="1"/>
      <c r="T89" s="1"/>
      <c r="U89" s="1"/>
      <c r="V89" s="1"/>
    </row>
    <row r="90" spans="1:22" s="267" customFormat="1">
      <c r="B90" s="329"/>
      <c r="C90" s="329"/>
      <c r="D90" s="329"/>
      <c r="E90" s="329"/>
      <c r="F90" s="329"/>
      <c r="G90" s="329"/>
      <c r="H90" s="329"/>
      <c r="I90" s="329"/>
      <c r="J90" s="1"/>
      <c r="K90" s="1"/>
      <c r="L90" s="1"/>
      <c r="M90" s="1"/>
      <c r="N90" s="1"/>
      <c r="O90" s="1"/>
      <c r="P90" s="1"/>
      <c r="Q90" s="1"/>
      <c r="R90" s="1"/>
      <c r="S90" s="1"/>
      <c r="T90" s="1"/>
      <c r="U90" s="1"/>
      <c r="V90" s="1"/>
    </row>
    <row r="91" spans="1:22" s="267" customFormat="1" ht="14.1">
      <c r="A91" s="2" t="s">
        <v>296</v>
      </c>
      <c r="J91" s="1"/>
      <c r="K91" s="1"/>
      <c r="L91" s="1"/>
      <c r="M91" s="1"/>
      <c r="N91" s="1"/>
      <c r="O91" s="1"/>
      <c r="P91" s="1"/>
      <c r="Q91" s="1"/>
      <c r="R91" s="1"/>
      <c r="S91" s="1"/>
      <c r="T91" s="1"/>
      <c r="U91" s="1"/>
      <c r="V91" s="1"/>
    </row>
    <row r="92" spans="1:22" s="267" customFormat="1">
      <c r="A92" s="278" t="s">
        <v>307</v>
      </c>
      <c r="B92" s="278"/>
      <c r="C92" s="278"/>
      <c r="D92" s="278"/>
      <c r="E92" s="278"/>
      <c r="F92" s="278"/>
      <c r="G92" s="278"/>
      <c r="H92" s="278"/>
      <c r="I92" s="278"/>
      <c r="J92" s="1"/>
      <c r="K92" s="1"/>
      <c r="L92" s="1"/>
      <c r="M92" s="1"/>
      <c r="N92" s="1"/>
      <c r="O92" s="1"/>
      <c r="P92" s="1"/>
      <c r="Q92" s="1"/>
      <c r="R92" s="1"/>
      <c r="S92" s="1"/>
      <c r="T92" s="1"/>
      <c r="U92" s="1"/>
      <c r="V92" s="1"/>
    </row>
    <row r="93" spans="1:22" s="267" customFormat="1">
      <c r="A93" s="496"/>
      <c r="B93" s="316">
        <v>2015</v>
      </c>
      <c r="C93" s="316">
        <v>2020</v>
      </c>
      <c r="D93" s="316">
        <v>2025</v>
      </c>
      <c r="E93" s="316">
        <v>2030</v>
      </c>
      <c r="F93" s="316">
        <v>2035</v>
      </c>
      <c r="G93" s="316">
        <v>2040</v>
      </c>
      <c r="H93" s="316">
        <v>2045</v>
      </c>
      <c r="I93" s="316">
        <v>2050</v>
      </c>
      <c r="J93" s="1"/>
      <c r="K93" s="1"/>
      <c r="L93" s="1"/>
      <c r="M93" s="1"/>
      <c r="N93" s="1"/>
      <c r="O93" s="1"/>
      <c r="P93" s="1"/>
      <c r="Q93" s="1"/>
      <c r="R93" s="1"/>
      <c r="S93" s="1"/>
      <c r="T93" s="1"/>
      <c r="U93" s="1"/>
      <c r="V93" s="1"/>
    </row>
    <row r="94" spans="1:22" s="267" customFormat="1">
      <c r="A94" s="316" t="s">
        <v>84</v>
      </c>
      <c r="B94" s="51">
        <f>'Total tradeable turnover'!E33</f>
        <v>0</v>
      </c>
      <c r="C94" s="51">
        <f>'Total tradeable turnover'!F33</f>
        <v>148706577.29853436</v>
      </c>
      <c r="D94" s="51">
        <f>'Total tradeable turnover'!G33</f>
        <v>155288283.62187576</v>
      </c>
      <c r="E94" s="51">
        <f>'Total tradeable turnover'!H33</f>
        <v>183646158.89628503</v>
      </c>
      <c r="F94" s="51">
        <f>'Total tradeable turnover'!I33</f>
        <v>247800333.9562735</v>
      </c>
      <c r="G94" s="51">
        <f>'Total tradeable turnover'!J33</f>
        <v>429078681.17129546</v>
      </c>
      <c r="H94" s="51">
        <f>'Total tradeable turnover'!K33</f>
        <v>500165479.09900463</v>
      </c>
      <c r="I94" s="51">
        <f>'Total tradeable turnover'!L33</f>
        <v>646949113.49712682</v>
      </c>
      <c r="J94" s="1"/>
      <c r="K94" s="1"/>
      <c r="L94" s="1"/>
      <c r="M94" s="1"/>
      <c r="N94" s="1"/>
      <c r="O94" s="1"/>
      <c r="P94" s="1"/>
      <c r="Q94" s="1"/>
      <c r="R94" s="1"/>
      <c r="S94" s="1"/>
      <c r="T94" s="1"/>
      <c r="U94" s="1"/>
      <c r="V94" s="1"/>
    </row>
    <row r="95" spans="1:22" s="267" customFormat="1">
      <c r="A95" s="316" t="s">
        <v>222</v>
      </c>
      <c r="B95" s="51"/>
      <c r="C95" s="51"/>
      <c r="D95" s="51"/>
      <c r="E95" s="51"/>
      <c r="F95" s="51"/>
      <c r="G95" s="51"/>
      <c r="H95" s="51"/>
      <c r="I95" s="51"/>
      <c r="J95" s="1"/>
      <c r="K95" s="1"/>
      <c r="L95" s="1"/>
      <c r="M95" s="1"/>
      <c r="N95" s="1"/>
      <c r="O95" s="1"/>
      <c r="P95" s="1"/>
      <c r="Q95" s="1"/>
      <c r="R95" s="1"/>
      <c r="S95" s="1"/>
      <c r="T95" s="1"/>
      <c r="U95" s="1"/>
      <c r="V95" s="1"/>
    </row>
    <row r="96" spans="1:22" s="267" customFormat="1">
      <c r="A96" s="316" t="s">
        <v>136</v>
      </c>
      <c r="B96" s="51">
        <f>'Total tradeable turnover (4)'!E33</f>
        <v>582456210.13448143</v>
      </c>
      <c r="C96" s="51">
        <f>'Total tradeable turnover (4)'!F33</f>
        <v>613282214.42347693</v>
      </c>
      <c r="D96" s="51">
        <f>'Total tradeable turnover (4)'!G33</f>
        <v>636868654.59170413</v>
      </c>
      <c r="E96" s="51">
        <f>'Total tradeable turnover (4)'!H33</f>
        <v>1228259854.4471462</v>
      </c>
      <c r="F96" s="51">
        <f>'Total tradeable turnover (4)'!I33</f>
        <v>1434217090.949199</v>
      </c>
      <c r="G96" s="51">
        <f>'Total tradeable turnover (4)'!J33</f>
        <v>1546029481.4474955</v>
      </c>
      <c r="H96" s="51">
        <f>'Total tradeable turnover (4)'!K33</f>
        <v>1534679501.9809897</v>
      </c>
      <c r="I96" s="51">
        <f>'Total tradeable turnover (4)'!L33</f>
        <v>1331786761.2677794</v>
      </c>
      <c r="J96" s="1"/>
      <c r="K96" s="1"/>
      <c r="L96" s="1"/>
      <c r="M96" s="1"/>
      <c r="N96" s="1"/>
      <c r="O96" s="1"/>
      <c r="P96" s="1"/>
      <c r="Q96" s="1"/>
      <c r="R96" s="1"/>
      <c r="S96" s="1"/>
      <c r="T96" s="1"/>
      <c r="U96" s="1"/>
      <c r="V96" s="1"/>
    </row>
    <row r="97" spans="1:22" s="267" customFormat="1">
      <c r="A97" s="316" t="s">
        <v>282</v>
      </c>
      <c r="B97" s="51">
        <f>'Total tradeable turnover (5)'!E33</f>
        <v>0</v>
      </c>
      <c r="C97" s="51">
        <f>'Total tradeable turnover (5)'!F33</f>
        <v>0</v>
      </c>
      <c r="D97" s="51">
        <f>'Total tradeable turnover (5)'!G33</f>
        <v>65561240.653585799</v>
      </c>
      <c r="E97" s="51">
        <f>'Total tradeable turnover (5)'!H33</f>
        <v>49122776.208601765</v>
      </c>
      <c r="F97" s="51">
        <f>'Total tradeable turnover (5)'!I33</f>
        <v>83171569.66043368</v>
      </c>
      <c r="G97" s="51">
        <f>'Total tradeable turnover (5)'!J33</f>
        <v>145875810.82871225</v>
      </c>
      <c r="H97" s="51">
        <f>'Total tradeable turnover (5)'!K33</f>
        <v>311122030.44610506</v>
      </c>
      <c r="I97" s="51">
        <f>'Total tradeable turnover (5)'!L33</f>
        <v>471433586.25898975</v>
      </c>
      <c r="J97" s="1"/>
      <c r="K97" s="1"/>
      <c r="L97" s="1"/>
      <c r="M97" s="1"/>
      <c r="N97" s="1"/>
      <c r="O97" s="1"/>
      <c r="P97" s="1"/>
      <c r="Q97" s="1"/>
      <c r="R97" s="1"/>
      <c r="S97" s="1"/>
      <c r="T97" s="1"/>
      <c r="U97" s="1"/>
      <c r="V97" s="1"/>
    </row>
    <row r="98" spans="1:22" s="267" customFormat="1">
      <c r="A98" s="316" t="s">
        <v>283</v>
      </c>
      <c r="B98" s="51">
        <f>'Total tradeable turnover (6)'!E33</f>
        <v>102068886.4246944</v>
      </c>
      <c r="C98" s="51">
        <f>'Total tradeable turnover (6)'!F33</f>
        <v>25870537.209342632</v>
      </c>
      <c r="D98" s="51">
        <f>'Total tradeable turnover (6)'!G33</f>
        <v>26705167.398569204</v>
      </c>
      <c r="E98" s="51">
        <f>'Total tradeable turnover (6)'!H33</f>
        <v>54510564.207150549</v>
      </c>
      <c r="F98" s="51">
        <f>'Total tradeable turnover (6)'!I33</f>
        <v>239797480.68579698</v>
      </c>
      <c r="G98" s="51">
        <f>'Total tradeable turnover (6)'!J33</f>
        <v>251369855.38161281</v>
      </c>
      <c r="H98" s="51">
        <f>'Total tradeable turnover (6)'!K33</f>
        <v>345443189.90236175</v>
      </c>
      <c r="I98" s="51">
        <f>'Total tradeable turnover (6)'!L33</f>
        <v>388589186.18403059</v>
      </c>
      <c r="J98" s="1"/>
      <c r="K98" s="1"/>
      <c r="L98" s="1"/>
      <c r="M98" s="1"/>
      <c r="N98" s="1"/>
      <c r="O98" s="1"/>
      <c r="P98" s="1"/>
      <c r="Q98" s="1"/>
      <c r="R98" s="1"/>
      <c r="S98" s="1"/>
      <c r="T98" s="1"/>
      <c r="U98" s="1"/>
      <c r="V98" s="1"/>
    </row>
    <row r="99" spans="1:22" s="267" customFormat="1">
      <c r="A99" s="316" t="s">
        <v>284</v>
      </c>
      <c r="B99" s="51">
        <f>'Total tradeable turnover (7)'!E33</f>
        <v>0</v>
      </c>
      <c r="C99" s="51">
        <f>'Total tradeable turnover (7)'!F33</f>
        <v>12263391.898138668</v>
      </c>
      <c r="D99" s="51">
        <f>'Total tradeable turnover (7)'!G33</f>
        <v>22392383.978898708</v>
      </c>
      <c r="E99" s="51">
        <f>'Total tradeable turnover (7)'!H33</f>
        <v>50826532.038203813</v>
      </c>
      <c r="F99" s="51">
        <f>'Total tradeable turnover (7)'!I33</f>
        <v>64034905.875657491</v>
      </c>
      <c r="G99" s="51">
        <f>'Total tradeable turnover (7)'!J33</f>
        <v>108138952.97700717</v>
      </c>
      <c r="H99" s="51">
        <f>'Total tradeable turnover (7)'!K33</f>
        <v>156681433.84486014</v>
      </c>
      <c r="I99" s="51">
        <f>'Total tradeable turnover (7)'!L33</f>
        <v>189335604.44696188</v>
      </c>
      <c r="J99" s="1"/>
      <c r="K99" s="1"/>
      <c r="L99" s="1"/>
      <c r="M99" s="1"/>
      <c r="N99" s="1"/>
      <c r="O99" s="1"/>
      <c r="P99" s="1"/>
      <c r="Q99" s="1"/>
      <c r="R99" s="1"/>
      <c r="S99" s="1"/>
      <c r="T99" s="1"/>
      <c r="U99" s="1"/>
      <c r="V99" s="1"/>
    </row>
    <row r="100" spans="1:22" s="267" customFormat="1">
      <c r="A100" s="316" t="s">
        <v>285</v>
      </c>
      <c r="B100" s="51">
        <f>'Total tradeable turnover (8)'!E33</f>
        <v>0</v>
      </c>
      <c r="C100" s="51">
        <f>'Total tradeable turnover (8)'!F33</f>
        <v>5990412.632270501</v>
      </c>
      <c r="D100" s="51">
        <f>'Total tradeable turnover (8)'!G33</f>
        <v>10938215.215498907</v>
      </c>
      <c r="E100" s="51">
        <f>'Total tradeable turnover (8)'!H33</f>
        <v>24827706.894237805</v>
      </c>
      <c r="F100" s="51">
        <f>'Total tradeable turnover (8)'!I33</f>
        <v>31279723.60746403</v>
      </c>
      <c r="G100" s="51">
        <f>'Total tradeable turnover (8)'!J33</f>
        <v>52823636.016418271</v>
      </c>
      <c r="H100" s="51">
        <f>'Total tradeable turnover (8)'!K33</f>
        <v>76535631.279056102</v>
      </c>
      <c r="I100" s="51">
        <f>'Total tradeable turnover (8)'!L33</f>
        <v>92486516.457962945</v>
      </c>
      <c r="J100" s="1"/>
      <c r="K100" s="1"/>
      <c r="L100" s="1"/>
      <c r="M100" s="1"/>
      <c r="N100" s="1"/>
      <c r="O100" s="1"/>
      <c r="P100" s="1"/>
      <c r="Q100" s="1"/>
      <c r="R100" s="1"/>
      <c r="S100" s="1"/>
      <c r="T100" s="1"/>
      <c r="U100" s="1"/>
      <c r="V100" s="1"/>
    </row>
    <row r="101" spans="1:22" s="267" customFormat="1">
      <c r="A101" s="316" t="s">
        <v>286</v>
      </c>
      <c r="B101" s="51">
        <f>'Total tradeable turnover (9)'!E33</f>
        <v>0</v>
      </c>
      <c r="C101" s="51">
        <f>'Total tradeable turnover (9)'!F33</f>
        <v>5051179.2113134107</v>
      </c>
      <c r="D101" s="51">
        <f>'Total tradeable turnover (9)'!G33</f>
        <v>16306327.323483465</v>
      </c>
      <c r="E101" s="51">
        <f>'Total tradeable turnover (9)'!H33</f>
        <v>37954560.522694431</v>
      </c>
      <c r="F101" s="51">
        <f>'Total tradeable turnover (9)'!I33</f>
        <v>44758163.977377079</v>
      </c>
      <c r="G101" s="51">
        <f>'Total tradeable turnover (9)'!J33</f>
        <v>61917314.453919567</v>
      </c>
      <c r="H101" s="51">
        <f>'Total tradeable turnover (9)'!K33</f>
        <v>79344595.386018395</v>
      </c>
      <c r="I101" s="51">
        <f>'Total tradeable turnover (9)'!L33</f>
        <v>80547996.055226356</v>
      </c>
      <c r="J101" s="1"/>
      <c r="K101" s="1"/>
      <c r="L101" s="1"/>
      <c r="M101" s="1"/>
      <c r="N101" s="1"/>
      <c r="O101" s="1"/>
      <c r="P101" s="1"/>
      <c r="Q101" s="1"/>
      <c r="R101" s="1"/>
      <c r="S101" s="1"/>
      <c r="T101" s="1"/>
      <c r="U101" s="1"/>
      <c r="V101" s="1"/>
    </row>
    <row r="102" spans="1:22" s="267" customFormat="1">
      <c r="A102" s="316" t="s">
        <v>287</v>
      </c>
      <c r="B102" s="51">
        <f>'Total tradeable turnover (10)'!E33</f>
        <v>0</v>
      </c>
      <c r="C102" s="51">
        <f>'Total tradeable turnover (10)'!F33</f>
        <v>2313909.0906183464</v>
      </c>
      <c r="D102" s="51">
        <f>'Total tradeable turnover (10)'!G33</f>
        <v>7552126.7842230285</v>
      </c>
      <c r="E102" s="51">
        <f>'Total tradeable turnover (10)'!H33</f>
        <v>17787693.25362042</v>
      </c>
      <c r="F102" s="51">
        <f>'Total tradeable turnover (10)'!I33</f>
        <v>21247213.622622732</v>
      </c>
      <c r="G102" s="51">
        <f>'Total tradeable turnover (10)'!J33</f>
        <v>29806062.756607469</v>
      </c>
      <c r="H102" s="51">
        <f>'Total tradeable turnover (10)'!K33</f>
        <v>38781914.974995546</v>
      </c>
      <c r="I102" s="51">
        <f>'Total tradeable turnover (10)'!L33</f>
        <v>40033530.460216708</v>
      </c>
      <c r="J102" s="1"/>
      <c r="K102" s="1"/>
      <c r="L102" s="1"/>
      <c r="M102" s="1"/>
      <c r="N102" s="1"/>
      <c r="O102" s="1"/>
      <c r="P102" s="1"/>
      <c r="Q102" s="1"/>
      <c r="R102" s="1"/>
      <c r="S102" s="1"/>
      <c r="T102" s="1"/>
      <c r="U102" s="1"/>
      <c r="V102" s="1"/>
    </row>
    <row r="103" spans="1:22" s="267" customFormat="1">
      <c r="A103" s="303"/>
      <c r="B103" s="130"/>
      <c r="C103" s="130"/>
      <c r="D103" s="130"/>
      <c r="E103" s="130"/>
      <c r="F103" s="130"/>
      <c r="G103" s="130"/>
      <c r="H103" s="130"/>
      <c r="I103" s="130"/>
      <c r="J103" s="1"/>
      <c r="K103" s="1"/>
      <c r="L103" s="1"/>
      <c r="M103" s="1"/>
      <c r="N103" s="1"/>
      <c r="O103" s="1"/>
      <c r="P103" s="1"/>
      <c r="Q103" s="1"/>
      <c r="R103" s="1"/>
      <c r="S103" s="1"/>
      <c r="T103" s="1"/>
      <c r="U103" s="1"/>
      <c r="V103" s="1"/>
    </row>
    <row r="104" spans="1:22" s="267" customFormat="1">
      <c r="A104" s="303"/>
      <c r="B104" s="130"/>
      <c r="C104" s="130"/>
      <c r="D104" s="130"/>
      <c r="E104" s="130"/>
      <c r="F104" s="130"/>
      <c r="G104" s="130"/>
      <c r="H104" s="130"/>
      <c r="I104" s="130"/>
      <c r="J104" s="1"/>
      <c r="K104" s="1"/>
      <c r="L104" s="1"/>
      <c r="M104" s="1"/>
      <c r="N104" s="1"/>
      <c r="O104" s="1"/>
      <c r="P104" s="1"/>
      <c r="Q104" s="1"/>
      <c r="R104" s="1"/>
      <c r="S104" s="1"/>
      <c r="T104" s="1"/>
      <c r="U104" s="1"/>
      <c r="V104" s="1"/>
    </row>
    <row r="105" spans="1:22" s="267" customFormat="1" ht="14.1">
      <c r="A105" s="2" t="s">
        <v>296</v>
      </c>
      <c r="B105" s="1"/>
      <c r="C105" s="1"/>
      <c r="D105" s="1"/>
      <c r="E105" s="1"/>
      <c r="F105" s="1"/>
      <c r="G105" s="1"/>
      <c r="H105" s="1"/>
      <c r="I105" s="183"/>
      <c r="J105" s="1"/>
      <c r="K105" s="1"/>
      <c r="L105" s="1"/>
      <c r="M105" s="1"/>
      <c r="N105" s="1"/>
      <c r="O105" s="1"/>
      <c r="P105" s="1"/>
      <c r="Q105" s="1"/>
      <c r="R105" s="1"/>
      <c r="S105" s="1"/>
      <c r="T105" s="1"/>
      <c r="U105" s="1"/>
      <c r="V105" s="1"/>
    </row>
    <row r="106" spans="1:22" s="267" customFormat="1">
      <c r="A106" s="278" t="s">
        <v>308</v>
      </c>
      <c r="B106" s="278"/>
      <c r="C106" s="278"/>
      <c r="D106" s="278"/>
      <c r="E106" s="278"/>
      <c r="F106" s="278"/>
      <c r="G106" s="278"/>
      <c r="H106" s="278"/>
      <c r="I106" s="278"/>
      <c r="J106" s="1"/>
      <c r="K106" s="1"/>
      <c r="L106" s="1"/>
      <c r="M106" s="1"/>
      <c r="N106" s="1"/>
      <c r="O106" s="1"/>
      <c r="P106" s="1"/>
      <c r="Q106" s="1"/>
      <c r="R106" s="1"/>
      <c r="S106" s="1"/>
      <c r="T106" s="1"/>
      <c r="U106" s="1"/>
      <c r="V106" s="1"/>
    </row>
    <row r="107" spans="1:22" s="267" customFormat="1">
      <c r="A107" s="496"/>
      <c r="B107" s="316">
        <v>2015</v>
      </c>
      <c r="C107" s="316">
        <v>2020</v>
      </c>
      <c r="D107" s="316">
        <v>2025</v>
      </c>
      <c r="E107" s="316">
        <v>2030</v>
      </c>
      <c r="F107" s="316">
        <v>2035</v>
      </c>
      <c r="G107" s="316">
        <v>2040</v>
      </c>
      <c r="H107" s="316">
        <v>2045</v>
      </c>
      <c r="I107" s="316">
        <v>2050</v>
      </c>
      <c r="J107" s="1"/>
      <c r="K107" s="1"/>
      <c r="L107" s="1"/>
      <c r="M107" s="1"/>
      <c r="N107" s="1"/>
      <c r="O107" s="1"/>
      <c r="P107" s="1"/>
      <c r="Q107" s="1"/>
      <c r="R107" s="1"/>
      <c r="S107" s="1"/>
      <c r="T107" s="1"/>
      <c r="U107" s="1"/>
      <c r="V107" s="1"/>
    </row>
    <row r="108" spans="1:22" s="267" customFormat="1">
      <c r="A108" s="316" t="s">
        <v>84</v>
      </c>
      <c r="B108" s="51">
        <f>'Total tradeable turnover'!E34</f>
        <v>0</v>
      </c>
      <c r="C108" s="51">
        <f>'Total tradeable turnover'!F34</f>
        <v>62926516.226048656</v>
      </c>
      <c r="D108" s="51">
        <f>'Total tradeable turnover'!G34</f>
        <v>65711624.035499349</v>
      </c>
      <c r="E108" s="51">
        <f>'Total tradeable turnover'!H34</f>
        <v>77711512.211319566</v>
      </c>
      <c r="F108" s="51">
        <f>'Total tradeable turnover'!I34</f>
        <v>104858924.32461628</v>
      </c>
      <c r="G108" s="51">
        <f>'Total tradeable turnover'!J34</f>
        <v>181568475.8769792</v>
      </c>
      <c r="H108" s="51">
        <f>'Total tradeable turnover'!K34</f>
        <v>211649489.26938364</v>
      </c>
      <c r="I108" s="51">
        <f>'Total tradeable turnover'!L34</f>
        <v>273762295.03404748</v>
      </c>
      <c r="J108" s="1"/>
      <c r="K108" s="1"/>
      <c r="L108" s="1"/>
      <c r="M108" s="1"/>
      <c r="N108" s="1"/>
      <c r="O108" s="1"/>
      <c r="P108" s="1"/>
      <c r="Q108" s="1"/>
      <c r="R108" s="1"/>
      <c r="S108" s="1"/>
      <c r="T108" s="1"/>
      <c r="U108" s="1"/>
      <c r="V108" s="1"/>
    </row>
    <row r="109" spans="1:22" s="267" customFormat="1">
      <c r="A109" s="316" t="s">
        <v>222</v>
      </c>
      <c r="B109" s="51"/>
      <c r="C109" s="51"/>
      <c r="D109" s="51"/>
      <c r="E109" s="51"/>
      <c r="F109" s="51"/>
      <c r="G109" s="51"/>
      <c r="H109" s="51"/>
      <c r="I109" s="51"/>
      <c r="J109" s="1"/>
      <c r="K109" s="1"/>
      <c r="L109" s="1"/>
      <c r="M109" s="1"/>
      <c r="N109" s="1"/>
      <c r="O109" s="1"/>
      <c r="P109" s="1"/>
      <c r="Q109" s="1"/>
      <c r="R109" s="1"/>
      <c r="S109" s="1"/>
      <c r="T109" s="1"/>
      <c r="U109" s="1"/>
      <c r="V109" s="1"/>
    </row>
    <row r="110" spans="1:22" s="267" customFormat="1">
      <c r="A110" s="316" t="s">
        <v>136</v>
      </c>
      <c r="B110" s="51">
        <f>'Total tradeable turnover (4)'!E34</f>
        <v>246471547.01442713</v>
      </c>
      <c r="C110" s="51">
        <f>'Total tradeable turnover (4)'!F34</f>
        <v>259515846.02469587</v>
      </c>
      <c r="D110" s="51">
        <f>'Total tradeable turnover (4)'!G34</f>
        <v>269496658.82345361</v>
      </c>
      <c r="E110" s="51">
        <f>'Total tradeable turnover (4)'!H34</f>
        <v>519749126.53331769</v>
      </c>
      <c r="F110" s="51">
        <f>'Total tradeable turnover (4)'!I34</f>
        <v>606901770.48530972</v>
      </c>
      <c r="G110" s="51">
        <f>'Total tradeable turnover (4)'!J34</f>
        <v>654216182.07881558</v>
      </c>
      <c r="H110" s="51">
        <f>'Total tradeable turnover (4)'!K34</f>
        <v>649413336.90519178</v>
      </c>
      <c r="I110" s="51">
        <f>'Total tradeable turnover (4)'!L34</f>
        <v>563557461.7141006</v>
      </c>
      <c r="J110" s="1"/>
      <c r="K110" s="1"/>
      <c r="L110" s="1"/>
      <c r="M110" s="1"/>
      <c r="N110" s="1"/>
      <c r="O110" s="1"/>
      <c r="P110" s="1"/>
      <c r="Q110" s="1"/>
      <c r="R110" s="1"/>
      <c r="S110" s="1"/>
      <c r="T110" s="1"/>
      <c r="U110" s="1"/>
      <c r="V110" s="1"/>
    </row>
    <row r="111" spans="1:22">
      <c r="A111" s="316" t="s">
        <v>282</v>
      </c>
      <c r="B111" s="51">
        <f>'Total tradeable turnover (5)'!E34</f>
        <v>0</v>
      </c>
      <c r="C111" s="51">
        <f>'Total tradeable turnover (5)'!F34</f>
        <v>0</v>
      </c>
      <c r="D111" s="51">
        <f>'Total tradeable turnover (5)'!G34</f>
        <v>27742824.485197864</v>
      </c>
      <c r="E111" s="51">
        <f>'Total tradeable turnover (5)'!H34</f>
        <v>20786741.449596938</v>
      </c>
      <c r="F111" s="51">
        <f>'Total tradeable turnover (5)'!I34</f>
        <v>35194792.475630455</v>
      </c>
      <c r="G111" s="51">
        <f>'Total tradeable turnover (5)'!J34</f>
        <v>61728652.113839217</v>
      </c>
      <c r="H111" s="51">
        <f>'Total tradeable turnover (5)'!K34</f>
        <v>131654065.69640006</v>
      </c>
      <c r="I111" s="51">
        <f>'Total tradeable turnover (5)'!L34</f>
        <v>199491332.22046804</v>
      </c>
    </row>
    <row r="112" spans="1:22">
      <c r="A112" s="316" t="s">
        <v>283</v>
      </c>
      <c r="B112" s="51">
        <f>'Total tradeable turnover (6)'!E34</f>
        <v>43191360.829212993</v>
      </c>
      <c r="C112" s="51">
        <f>'Total tradeable turnover (6)'!F34</f>
        <v>10947348.860112185</v>
      </c>
      <c r="D112" s="51">
        <f>'Total tradeable turnover (6)'!G34</f>
        <v>11300530.078449819</v>
      </c>
      <c r="E112" s="51">
        <f>'Total tradeable turnover (6)'!H34</f>
        <v>23066632.05747883</v>
      </c>
      <c r="F112" s="51">
        <f>'Total tradeable turnover (6)'!I34</f>
        <v>101472445.49275976</v>
      </c>
      <c r="G112" s="51">
        <f>'Total tradeable turnover (6)'!J34</f>
        <v>106369399.19379383</v>
      </c>
      <c r="H112" s="51">
        <f>'Total tradeable turnover (6)'!K34</f>
        <v>146177370.82960361</v>
      </c>
      <c r="I112" s="51">
        <f>'Total tradeable turnover (6)'!L34</f>
        <v>164434984.4767589</v>
      </c>
    </row>
    <row r="113" spans="1:9">
      <c r="A113" s="316" t="s">
        <v>284</v>
      </c>
      <c r="B113" s="51">
        <f>'Total tradeable turnover (7)'!E34</f>
        <v>0</v>
      </c>
      <c r="C113" s="51">
        <f>'Total tradeable turnover (7)'!F34</f>
        <v>5189363.8014101638</v>
      </c>
      <c r="D113" s="51">
        <f>'Total tradeable turnover (7)'!G34</f>
        <v>9475537.2585794125</v>
      </c>
      <c r="E113" s="51">
        <f>'Total tradeable turnover (7)'!H34</f>
        <v>21507700.944491696</v>
      </c>
      <c r="F113" s="51">
        <f>'Total tradeable turnover (7)'!I34</f>
        <v>27096942.292799141</v>
      </c>
      <c r="G113" s="51">
        <f>'Total tradeable turnover (7)'!J34</f>
        <v>45759963.700291701</v>
      </c>
      <c r="H113" s="51">
        <f>'Total tradeable turnover (7)'!K34</f>
        <v>66301147.994052671</v>
      </c>
      <c r="I113" s="51">
        <f>'Total tradeable turnover (7)'!L34</f>
        <v>80119051.906373918</v>
      </c>
    </row>
    <row r="114" spans="1:9">
      <c r="A114" s="316" t="s">
        <v>285</v>
      </c>
      <c r="B114" s="51">
        <f>'Total tradeable turnover (8)'!E34</f>
        <v>0</v>
      </c>
      <c r="C114" s="51">
        <f>'Total tradeable turnover (8)'!F34</f>
        <v>2534896.6034538127</v>
      </c>
      <c r="D114" s="51">
        <f>'Total tradeable turnover (8)'!G34</f>
        <v>4628603.4534996208</v>
      </c>
      <c r="E114" s="51">
        <f>'Total tradeable turnover (8)'!H34</f>
        <v>10506065.899152623</v>
      </c>
      <c r="F114" s="51">
        <f>'Total tradeable turnover (8)'!I34</f>
        <v>13236294.391874233</v>
      </c>
      <c r="G114" s="51">
        <f>'Total tradeable turnover (8)'!J34</f>
        <v>22352793.328253098</v>
      </c>
      <c r="H114" s="51">
        <f>'Total tradeable turnover (8)'!K34</f>
        <v>32386735.88649578</v>
      </c>
      <c r="I114" s="51">
        <f>'Total tradeable turnover (8)'!L34</f>
        <v>39136495.401270211</v>
      </c>
    </row>
    <row r="115" spans="1:9">
      <c r="A115" s="316" t="s">
        <v>286</v>
      </c>
      <c r="B115" s="51">
        <f>'Total tradeable turnover (9)'!E34</f>
        <v>0</v>
      </c>
      <c r="C115" s="51">
        <f>'Total tradeable turnover (9)'!F34</f>
        <v>2137451.5934375273</v>
      </c>
      <c r="D115" s="51">
        <f>'Total tradeable turnover (9)'!G34</f>
        <v>6900168.0325713195</v>
      </c>
      <c r="E115" s="51">
        <f>'Total tradeable turnover (9)'!H34</f>
        <v>16060811.242996825</v>
      </c>
      <c r="F115" s="51">
        <f>'Total tradeable turnover (9)'!I34</f>
        <v>18939816.805253878</v>
      </c>
      <c r="G115" s="51">
        <f>'Total tradeable turnover (9)'!J34</f>
        <v>26200864.571283016</v>
      </c>
      <c r="H115" s="51">
        <f>'Total tradeable turnover (9)'!K34</f>
        <v>33575374.13415245</v>
      </c>
      <c r="I115" s="51">
        <f>'Total tradeable turnover (9)'!L34</f>
        <v>34084603.874443837</v>
      </c>
    </row>
    <row r="116" spans="1:9">
      <c r="A116" s="316" t="s">
        <v>287</v>
      </c>
      <c r="B116" s="51">
        <f>'Total tradeable turnover (10)'!E34</f>
        <v>0</v>
      </c>
      <c r="C116" s="51">
        <f>'Total tradeable turnover (10)'!F34</f>
        <v>979151.29634169803</v>
      </c>
      <c r="D116" s="51">
        <f>'Total tradeable turnover (10)'!G34</f>
        <v>3195749.8939306899</v>
      </c>
      <c r="E116" s="51">
        <f>'Total tradeable turnover (10)'!H34</f>
        <v>7527021.2554273745</v>
      </c>
      <c r="F116" s="51">
        <f>'Total tradeable turnover (10)'!I34</f>
        <v>8990948.1952380948</v>
      </c>
      <c r="G116" s="51">
        <f>'Total tradeable turnover (10)'!J34</f>
        <v>12612701.642126827</v>
      </c>
      <c r="H116" s="51">
        <f>'Total tradeable turnover (10)'!K34</f>
        <v>16410913.668277601</v>
      </c>
      <c r="I116" s="51">
        <f>'Total tradeable turnover (10)'!L34</f>
        <v>16940545.93855324</v>
      </c>
    </row>
    <row r="119" spans="1:9" ht="14.1">
      <c r="A119" s="2" t="s">
        <v>296</v>
      </c>
    </row>
    <row r="120" spans="1:9">
      <c r="A120" s="278" t="s">
        <v>309</v>
      </c>
      <c r="B120" s="278"/>
      <c r="C120" s="278"/>
      <c r="D120" s="278"/>
      <c r="E120" s="278"/>
      <c r="F120" s="278"/>
      <c r="G120" s="278"/>
      <c r="H120" s="278"/>
      <c r="I120" s="278"/>
    </row>
    <row r="121" spans="1:9">
      <c r="A121" s="496"/>
      <c r="B121" s="316">
        <v>2015</v>
      </c>
      <c r="C121" s="316">
        <v>2020</v>
      </c>
      <c r="D121" s="316">
        <v>2025</v>
      </c>
      <c r="E121" s="316">
        <v>2030</v>
      </c>
      <c r="F121" s="316">
        <v>2035</v>
      </c>
      <c r="G121" s="316">
        <v>2040</v>
      </c>
      <c r="H121" s="316">
        <v>2045</v>
      </c>
      <c r="I121" s="316">
        <v>2050</v>
      </c>
    </row>
    <row r="122" spans="1:9">
      <c r="A122" s="316" t="s">
        <v>298</v>
      </c>
      <c r="B122" s="51">
        <f>SUM(B130+B138)</f>
        <v>0</v>
      </c>
      <c r="C122" s="51">
        <f t="shared" ref="C122:I122" si="29">SUM(C130+C138)</f>
        <v>3013889583.2918396</v>
      </c>
      <c r="D122" s="51">
        <f t="shared" si="29"/>
        <v>6357928950.2626333</v>
      </c>
      <c r="E122" s="51">
        <f t="shared" si="29"/>
        <v>7812522828.7251921</v>
      </c>
      <c r="F122" s="51">
        <f t="shared" si="29"/>
        <v>8532893586.0767174</v>
      </c>
      <c r="G122" s="51">
        <f t="shared" si="29"/>
        <v>11915682238.685579</v>
      </c>
      <c r="H122" s="51">
        <f t="shared" si="29"/>
        <v>14998741791.984486</v>
      </c>
      <c r="I122" s="51">
        <f t="shared" si="29"/>
        <v>16087450545.111055</v>
      </c>
    </row>
    <row r="123" spans="1:9">
      <c r="A123" s="316" t="s">
        <v>299</v>
      </c>
      <c r="B123" s="51">
        <f t="shared" ref="B123:I123" si="30">SUM(B131+B139)</f>
        <v>680016333.32554531</v>
      </c>
      <c r="C123" s="51">
        <f t="shared" si="30"/>
        <v>1519925420.4559705</v>
      </c>
      <c r="D123" s="51">
        <f t="shared" si="30"/>
        <v>2374982861.8699932</v>
      </c>
      <c r="E123" s="51">
        <f t="shared" si="30"/>
        <v>3911317704.9308872</v>
      </c>
      <c r="F123" s="51">
        <f t="shared" si="30"/>
        <v>6550817764.1800575</v>
      </c>
      <c r="G123" s="51">
        <f t="shared" si="30"/>
        <v>9719333603.7108078</v>
      </c>
      <c r="H123" s="51">
        <f t="shared" si="30"/>
        <v>11295708982.867689</v>
      </c>
      <c r="I123" s="51">
        <f t="shared" si="30"/>
        <v>11563528320.086224</v>
      </c>
    </row>
    <row r="124" spans="1:9">
      <c r="A124" s="316" t="s">
        <v>136</v>
      </c>
      <c r="B124" s="51">
        <f t="shared" ref="B124:I124" si="31">SUM(B132+B140)</f>
        <v>4715461766.9995012</v>
      </c>
      <c r="C124" s="51">
        <f t="shared" si="31"/>
        <v>5253105493.4773178</v>
      </c>
      <c r="D124" s="51">
        <f t="shared" si="31"/>
        <v>5296404334.1999207</v>
      </c>
      <c r="E124" s="51">
        <f t="shared" si="31"/>
        <v>11452015863.713161</v>
      </c>
      <c r="F124" s="51">
        <f t="shared" si="31"/>
        <v>11868268420.990931</v>
      </c>
      <c r="G124" s="51">
        <f t="shared" si="31"/>
        <v>11756053781.6478</v>
      </c>
      <c r="H124" s="51">
        <f t="shared" si="31"/>
        <v>12249625458.224419</v>
      </c>
      <c r="I124" s="51">
        <f t="shared" si="31"/>
        <v>12727094844.381708</v>
      </c>
    </row>
    <row r="125" spans="1:9">
      <c r="A125" s="303"/>
      <c r="B125" s="130">
        <f>SUM(B122:B124)</f>
        <v>5395478100.3250465</v>
      </c>
      <c r="C125" s="130">
        <f t="shared" ref="C125:I125" si="32">SUM(C122:C124)</f>
        <v>9786920497.2251282</v>
      </c>
      <c r="D125" s="130">
        <f t="shared" si="32"/>
        <v>14029316146.332546</v>
      </c>
      <c r="E125" s="130">
        <f t="shared" si="32"/>
        <v>23175856397.36924</v>
      </c>
      <c r="F125" s="130">
        <f t="shared" si="32"/>
        <v>26951979771.247704</v>
      </c>
      <c r="G125" s="130">
        <f t="shared" si="32"/>
        <v>33391069624.044186</v>
      </c>
      <c r="H125" s="130">
        <f t="shared" si="32"/>
        <v>38544076233.076591</v>
      </c>
      <c r="I125" s="130">
        <f t="shared" si="32"/>
        <v>40378073709.578987</v>
      </c>
    </row>
    <row r="127" spans="1:9" ht="14.1">
      <c r="A127" s="2" t="s">
        <v>296</v>
      </c>
    </row>
    <row r="128" spans="1:9">
      <c r="A128" s="278" t="s">
        <v>310</v>
      </c>
      <c r="B128" s="278"/>
      <c r="C128" s="278"/>
      <c r="D128" s="278"/>
      <c r="E128" s="278"/>
      <c r="F128" s="278"/>
      <c r="G128" s="278"/>
      <c r="H128" s="278"/>
      <c r="I128" s="278"/>
    </row>
    <row r="129" spans="1:9">
      <c r="A129" s="496"/>
      <c r="B129" s="316">
        <v>2015</v>
      </c>
      <c r="C129" s="316">
        <v>2020</v>
      </c>
      <c r="D129" s="316">
        <v>2025</v>
      </c>
      <c r="E129" s="316">
        <v>2030</v>
      </c>
      <c r="F129" s="316">
        <v>2035</v>
      </c>
      <c r="G129" s="316">
        <v>2040</v>
      </c>
      <c r="H129" s="316">
        <v>2045</v>
      </c>
      <c r="I129" s="316">
        <v>2050</v>
      </c>
    </row>
    <row r="130" spans="1:9">
      <c r="A130" s="316" t="s">
        <v>298</v>
      </c>
      <c r="B130" s="51">
        <f>B147+B148+B150+B154</f>
        <v>0</v>
      </c>
      <c r="C130" s="51">
        <f t="shared" ref="C130:I130" si="33">C147+C148+C150+C154</f>
        <v>2117746316.622144</v>
      </c>
      <c r="D130" s="51">
        <f t="shared" si="33"/>
        <v>4467476410.0208912</v>
      </c>
      <c r="E130" s="51">
        <f t="shared" si="33"/>
        <v>5489564559.9559174</v>
      </c>
      <c r="F130" s="51">
        <f t="shared" si="33"/>
        <v>5995741868.653883</v>
      </c>
      <c r="G130" s="51">
        <f t="shared" si="33"/>
        <v>8372699620.7521009</v>
      </c>
      <c r="H130" s="51">
        <f t="shared" si="33"/>
        <v>10539049061.395575</v>
      </c>
      <c r="I130" s="51">
        <f t="shared" si="33"/>
        <v>11304043560.394388</v>
      </c>
    </row>
    <row r="131" spans="1:9">
      <c r="A131" s="316" t="s">
        <v>299</v>
      </c>
      <c r="B131" s="51">
        <f>B151+B152+B153+B155</f>
        <v>477821779.91078126</v>
      </c>
      <c r="C131" s="51">
        <f t="shared" ref="C131:I131" si="34">C151+C152+C153+C155</f>
        <v>1067994155.6436617</v>
      </c>
      <c r="D131" s="51">
        <f t="shared" si="34"/>
        <v>1668810707.4820039</v>
      </c>
      <c r="E131" s="51">
        <f t="shared" si="34"/>
        <v>2748335144.2853079</v>
      </c>
      <c r="F131" s="51">
        <f t="shared" si="34"/>
        <v>4603012090.3775282</v>
      </c>
      <c r="G131" s="51">
        <f t="shared" si="34"/>
        <v>6829408434.000783</v>
      </c>
      <c r="H131" s="51">
        <f t="shared" si="34"/>
        <v>7937067842.4045525</v>
      </c>
      <c r="I131" s="51">
        <f t="shared" si="34"/>
        <v>8125254369.8934784</v>
      </c>
    </row>
    <row r="132" spans="1:9">
      <c r="A132" s="316" t="s">
        <v>136</v>
      </c>
      <c r="B132" s="51">
        <f>B149</f>
        <v>3313376788.4517641</v>
      </c>
      <c r="C132" s="51">
        <f t="shared" ref="C132:I132" si="35">C149</f>
        <v>3691158717.7286167</v>
      </c>
      <c r="D132" s="51">
        <f t="shared" si="35"/>
        <v>3721583176.860311</v>
      </c>
      <c r="E132" s="51">
        <f t="shared" si="35"/>
        <v>8046898780.8066311</v>
      </c>
      <c r="F132" s="51">
        <f t="shared" si="35"/>
        <v>8339383722.8053122</v>
      </c>
      <c r="G132" s="51">
        <f t="shared" si="35"/>
        <v>8260534736.2805853</v>
      </c>
      <c r="H132" s="51">
        <f t="shared" si="35"/>
        <v>8607348901.5551777</v>
      </c>
      <c r="I132" s="51">
        <f t="shared" si="35"/>
        <v>8942848595.8505554</v>
      </c>
    </row>
    <row r="133" spans="1:9">
      <c r="A133" s="303"/>
      <c r="B133" s="130">
        <f>SUM(B130:B132)</f>
        <v>3791198568.3625455</v>
      </c>
      <c r="C133" s="130">
        <f t="shared" ref="C133:I133" si="36">SUM(C130:C132)</f>
        <v>6876899189.9944229</v>
      </c>
      <c r="D133" s="130">
        <f t="shared" si="36"/>
        <v>9857870294.3632069</v>
      </c>
      <c r="E133" s="130">
        <f t="shared" si="36"/>
        <v>16284798485.047855</v>
      </c>
      <c r="F133" s="130">
        <f t="shared" si="36"/>
        <v>18938137681.836723</v>
      </c>
      <c r="G133" s="130">
        <f t="shared" si="36"/>
        <v>23462642791.03347</v>
      </c>
      <c r="H133" s="130">
        <f t="shared" si="36"/>
        <v>27083465805.355301</v>
      </c>
      <c r="I133" s="130">
        <f t="shared" si="36"/>
        <v>28372146526.13842</v>
      </c>
    </row>
    <row r="134" spans="1:9">
      <c r="A134" s="303"/>
      <c r="B134" s="130"/>
      <c r="C134" s="130"/>
      <c r="D134" s="130"/>
      <c r="E134" s="130"/>
      <c r="F134" s="130"/>
      <c r="G134" s="130"/>
      <c r="H134" s="130"/>
      <c r="I134" s="130"/>
    </row>
    <row r="135" spans="1:9" ht="14.1">
      <c r="A135" s="2" t="s">
        <v>296</v>
      </c>
      <c r="B135" s="267"/>
      <c r="C135" s="267"/>
      <c r="D135" s="267"/>
      <c r="E135" s="267"/>
      <c r="F135" s="267"/>
      <c r="G135" s="267"/>
      <c r="H135" s="267"/>
      <c r="I135" s="267"/>
    </row>
    <row r="136" spans="1:9">
      <c r="A136" s="278" t="s">
        <v>311</v>
      </c>
      <c r="B136" s="278"/>
      <c r="C136" s="278"/>
      <c r="D136" s="278"/>
      <c r="E136" s="278"/>
      <c r="F136" s="278"/>
      <c r="G136" s="278"/>
      <c r="H136" s="278"/>
      <c r="I136" s="278"/>
    </row>
    <row r="137" spans="1:9">
      <c r="A137" s="496"/>
      <c r="B137" s="316">
        <v>2015</v>
      </c>
      <c r="C137" s="316">
        <v>2020</v>
      </c>
      <c r="D137" s="316">
        <v>2025</v>
      </c>
      <c r="E137" s="316">
        <v>2030</v>
      </c>
      <c r="F137" s="316">
        <v>2035</v>
      </c>
      <c r="G137" s="316">
        <v>2040</v>
      </c>
      <c r="H137" s="316">
        <v>2045</v>
      </c>
      <c r="I137" s="316">
        <v>2050</v>
      </c>
    </row>
    <row r="138" spans="1:9">
      <c r="A138" s="316" t="s">
        <v>298</v>
      </c>
      <c r="B138" s="51">
        <f>B161+B162+B164+B168</f>
        <v>0</v>
      </c>
      <c r="C138" s="51">
        <f t="shared" ref="C138:I138" si="37">C161+C162+C164+C168</f>
        <v>896143266.66969538</v>
      </c>
      <c r="D138" s="51">
        <f t="shared" si="37"/>
        <v>1890452540.2417421</v>
      </c>
      <c r="E138" s="51">
        <f t="shared" si="37"/>
        <v>2322958268.7692747</v>
      </c>
      <c r="F138" s="51">
        <f t="shared" si="37"/>
        <v>2537151717.4228339</v>
      </c>
      <c r="G138" s="51">
        <f t="shared" si="37"/>
        <v>3542982617.9334788</v>
      </c>
      <c r="H138" s="51">
        <f t="shared" si="37"/>
        <v>4459692730.5889101</v>
      </c>
      <c r="I138" s="51">
        <f t="shared" si="37"/>
        <v>4783406984.7166672</v>
      </c>
    </row>
    <row r="139" spans="1:9">
      <c r="A139" s="316" t="s">
        <v>299</v>
      </c>
      <c r="B139" s="51">
        <f>B165+B166+B167+B169</f>
        <v>202194553.41476399</v>
      </c>
      <c r="C139" s="51">
        <f t="shared" ref="C139:I139" si="38">C165+C166+C167+C169</f>
        <v>451931264.81230879</v>
      </c>
      <c r="D139" s="51">
        <f t="shared" si="38"/>
        <v>706172154.38798916</v>
      </c>
      <c r="E139" s="51">
        <f t="shared" si="38"/>
        <v>1162982560.6455791</v>
      </c>
      <c r="F139" s="51">
        <f t="shared" si="38"/>
        <v>1947805673.8025298</v>
      </c>
      <c r="G139" s="51">
        <f t="shared" si="38"/>
        <v>2889925169.7100248</v>
      </c>
      <c r="H139" s="51">
        <f t="shared" si="38"/>
        <v>3358641140.4631367</v>
      </c>
      <c r="I139" s="51">
        <f t="shared" si="38"/>
        <v>3438273950.1927462</v>
      </c>
    </row>
    <row r="140" spans="1:9">
      <c r="A140" s="316" t="s">
        <v>136</v>
      </c>
      <c r="B140" s="51">
        <f>B163</f>
        <v>1402084978.5477371</v>
      </c>
      <c r="C140" s="51">
        <f t="shared" ref="C140:I140" si="39">C163</f>
        <v>1561946775.7487016</v>
      </c>
      <c r="D140" s="51">
        <f t="shared" si="39"/>
        <v>1574821157.3396101</v>
      </c>
      <c r="E140" s="51">
        <f t="shared" si="39"/>
        <v>3405117082.9065294</v>
      </c>
      <c r="F140" s="51">
        <f t="shared" si="39"/>
        <v>3528884698.1856179</v>
      </c>
      <c r="G140" s="51">
        <f t="shared" si="39"/>
        <v>3495519045.3672152</v>
      </c>
      <c r="H140" s="51">
        <f t="shared" si="39"/>
        <v>3642276556.669241</v>
      </c>
      <c r="I140" s="51">
        <f t="shared" si="39"/>
        <v>3784246248.5311522</v>
      </c>
    </row>
    <row r="141" spans="1:9">
      <c r="A141" s="303"/>
      <c r="B141" s="130">
        <f>SUM(B138:B140)</f>
        <v>1604279531.962501</v>
      </c>
      <c r="C141" s="130">
        <f t="shared" ref="C141:I141" si="40">SUM(C138:C140)</f>
        <v>2910021307.2307057</v>
      </c>
      <c r="D141" s="130">
        <f t="shared" si="40"/>
        <v>4171445851.9693413</v>
      </c>
      <c r="E141" s="130">
        <f t="shared" si="40"/>
        <v>6891057912.3213835</v>
      </c>
      <c r="F141" s="130">
        <f t="shared" si="40"/>
        <v>8013842089.4109821</v>
      </c>
      <c r="G141" s="130">
        <f t="shared" si="40"/>
        <v>9928426833.0107193</v>
      </c>
      <c r="H141" s="130">
        <f t="shared" si="40"/>
        <v>11460610427.721287</v>
      </c>
      <c r="I141" s="130">
        <f t="shared" si="40"/>
        <v>12005927183.440565</v>
      </c>
    </row>
    <row r="142" spans="1:9">
      <c r="A142" s="267"/>
      <c r="B142" s="267"/>
      <c r="C142" s="267"/>
      <c r="D142" s="267"/>
      <c r="E142" s="267"/>
      <c r="F142" s="267"/>
      <c r="G142" s="267"/>
      <c r="H142" s="267"/>
      <c r="I142" s="267"/>
    </row>
    <row r="143" spans="1:9">
      <c r="A143" s="267"/>
      <c r="B143" s="329"/>
      <c r="C143" s="329"/>
      <c r="D143" s="329"/>
      <c r="E143" s="329"/>
      <c r="F143" s="329"/>
      <c r="G143" s="329"/>
      <c r="H143" s="329"/>
      <c r="I143" s="329"/>
    </row>
    <row r="144" spans="1:9" ht="14.1">
      <c r="A144" s="2" t="s">
        <v>296</v>
      </c>
      <c r="B144" s="267"/>
      <c r="C144" s="267"/>
      <c r="D144" s="267"/>
      <c r="E144" s="267"/>
      <c r="F144" s="267"/>
      <c r="G144" s="267"/>
      <c r="H144" s="267"/>
      <c r="I144" s="267"/>
    </row>
    <row r="145" spans="1:9">
      <c r="A145" s="278" t="s">
        <v>310</v>
      </c>
      <c r="B145" s="278"/>
      <c r="C145" s="278"/>
      <c r="D145" s="278"/>
      <c r="E145" s="278"/>
      <c r="F145" s="278"/>
      <c r="G145" s="278"/>
      <c r="H145" s="278"/>
      <c r="I145" s="278"/>
    </row>
    <row r="146" spans="1:9">
      <c r="A146" s="496"/>
      <c r="B146" s="316">
        <v>2015</v>
      </c>
      <c r="C146" s="316">
        <v>2020</v>
      </c>
      <c r="D146" s="316">
        <v>2025</v>
      </c>
      <c r="E146" s="316">
        <v>2030</v>
      </c>
      <c r="F146" s="316">
        <v>2035</v>
      </c>
      <c r="G146" s="316">
        <v>2040</v>
      </c>
      <c r="H146" s="316">
        <v>2045</v>
      </c>
      <c r="I146" s="316">
        <v>2050</v>
      </c>
    </row>
    <row r="147" spans="1:9">
      <c r="A147" s="316" t="s">
        <v>84</v>
      </c>
      <c r="B147" s="51">
        <f>'Total tradeable turnover'!E47</f>
        <v>0</v>
      </c>
      <c r="C147" s="51">
        <f>'Total tradeable turnover'!F47</f>
        <v>2079740491.330287</v>
      </c>
      <c r="D147" s="51">
        <f>'Total tradeable turnover'!G47</f>
        <v>3910460635.2725649</v>
      </c>
      <c r="E147" s="51">
        <f>'Total tradeable turnover'!H47</f>
        <v>3888114207.706912</v>
      </c>
      <c r="F147" s="51">
        <f>'Total tradeable turnover'!I47</f>
        <v>3974689363.7093539</v>
      </c>
      <c r="G147" s="51">
        <f>'Total tradeable turnover'!J47</f>
        <v>5868078984.2053547</v>
      </c>
      <c r="H147" s="51">
        <f>'Total tradeable turnover'!K47</f>
        <v>7221151593.6257162</v>
      </c>
      <c r="I147" s="51">
        <f>'Total tradeable turnover'!L47</f>
        <v>7078307603.9763498</v>
      </c>
    </row>
    <row r="148" spans="1:9">
      <c r="A148" s="316" t="s">
        <v>222</v>
      </c>
      <c r="B148" s="51"/>
      <c r="C148" s="51"/>
      <c r="D148" s="51"/>
      <c r="E148" s="51"/>
      <c r="F148" s="51"/>
      <c r="G148" s="51"/>
      <c r="H148" s="51"/>
      <c r="I148" s="51"/>
    </row>
    <row r="149" spans="1:9">
      <c r="A149" s="316" t="s">
        <v>136</v>
      </c>
      <c r="B149" s="51">
        <f>'Total tradeable turnover (4)'!E47</f>
        <v>3313376788.4517641</v>
      </c>
      <c r="C149" s="51">
        <f>'Total tradeable turnover (4)'!F47</f>
        <v>3691158717.7286167</v>
      </c>
      <c r="D149" s="51">
        <f>'Total tradeable turnover (4)'!G47</f>
        <v>3721583176.860311</v>
      </c>
      <c r="E149" s="51">
        <f>'Total tradeable turnover (4)'!H47</f>
        <v>8046898780.8066311</v>
      </c>
      <c r="F149" s="51">
        <f>'Total tradeable turnover (4)'!I47</f>
        <v>8339383722.8053122</v>
      </c>
      <c r="G149" s="51">
        <f>'Total tradeable turnover (4)'!J47</f>
        <v>8260534736.2805853</v>
      </c>
      <c r="H149" s="51">
        <f>'Total tradeable turnover (4)'!K47</f>
        <v>8607348901.5551777</v>
      </c>
      <c r="I149" s="51">
        <f>'Total tradeable turnover (4)'!L47</f>
        <v>8942848595.8505554</v>
      </c>
    </row>
    <row r="150" spans="1:9">
      <c r="A150" s="316" t="s">
        <v>282</v>
      </c>
      <c r="B150" s="51">
        <f>'Total tradeable turnover (5)'!E47</f>
        <v>0</v>
      </c>
      <c r="C150" s="51">
        <f>'Total tradeable turnover (5)'!F47</f>
        <v>0</v>
      </c>
      <c r="D150" s="51">
        <f>'Total tradeable turnover (5)'!G47</f>
        <v>384433875.03040487</v>
      </c>
      <c r="E150" s="51">
        <f>'Total tradeable turnover (5)'!H47</f>
        <v>1161481016.3281815</v>
      </c>
      <c r="F150" s="51">
        <f>'Total tradeable turnover (5)'!I47</f>
        <v>1489305799.344985</v>
      </c>
      <c r="G150" s="51">
        <f>'Total tradeable turnover (5)'!J47</f>
        <v>1715599194.2267604</v>
      </c>
      <c r="H150" s="51">
        <f>'Total tradeable turnover (5)'!K47</f>
        <v>2330581726.4178824</v>
      </c>
      <c r="I150" s="51">
        <f>'Total tradeable turnover (5)'!L47</f>
        <v>3106865050.4283276</v>
      </c>
    </row>
    <row r="151" spans="1:9">
      <c r="A151" s="316" t="s">
        <v>283</v>
      </c>
      <c r="B151" s="51">
        <f>'Total tradeable turnover (6)'!E47</f>
        <v>477821779.91078126</v>
      </c>
      <c r="C151" s="51">
        <f>'Total tradeable turnover (6)'!F47</f>
        <v>857419239.61778104</v>
      </c>
      <c r="D151" s="51">
        <f>'Total tradeable turnover (6)'!G47</f>
        <v>991170128.83692122</v>
      </c>
      <c r="E151" s="51">
        <f>'Total tradeable turnover (6)'!H47</f>
        <v>1168844664.9596622</v>
      </c>
      <c r="F151" s="51">
        <f>'Total tradeable turnover (6)'!I47</f>
        <v>2825126714.8607821</v>
      </c>
      <c r="G151" s="51">
        <f>'Total tradeable turnover (6)'!J47</f>
        <v>4134384655.5842333</v>
      </c>
      <c r="H151" s="51">
        <f>'Total tradeable turnover (6)'!K47</f>
        <v>4578627476.852869</v>
      </c>
      <c r="I151" s="51">
        <f>'Total tradeable turnover (6)'!L47</f>
        <v>4298329055.4667845</v>
      </c>
    </row>
    <row r="152" spans="1:9">
      <c r="A152" s="316" t="s">
        <v>284</v>
      </c>
      <c r="B152" s="51">
        <f>'Total tradeable turnover (7)'!E47</f>
        <v>0</v>
      </c>
      <c r="C152" s="51">
        <f>'Total tradeable turnover (7)'!F47</f>
        <v>129773201.39508158</v>
      </c>
      <c r="D152" s="51">
        <f>'Total tradeable turnover (7)'!G47</f>
        <v>401558060.46295178</v>
      </c>
      <c r="E152" s="51">
        <f>'Total tradeable turnover (7)'!H47</f>
        <v>922616485.56493998</v>
      </c>
      <c r="F152" s="51">
        <f>'Total tradeable turnover (7)'!I47</f>
        <v>1024844051.0985138</v>
      </c>
      <c r="G152" s="51">
        <f>'Total tradeable turnover (7)'!J47</f>
        <v>1555413498.9497797</v>
      </c>
      <c r="H152" s="51">
        <f>'Total tradeable turnover (7)'!K47</f>
        <v>1932080578.0543017</v>
      </c>
      <c r="I152" s="51">
        <f>'Total tradeable turnover (7)'!L47</f>
        <v>2197430770.3331933</v>
      </c>
    </row>
    <row r="153" spans="1:9">
      <c r="A153" s="316" t="s">
        <v>285</v>
      </c>
      <c r="B153" s="51">
        <f>'Total tradeable turnover (8)'!E47</f>
        <v>0</v>
      </c>
      <c r="C153" s="51">
        <f>'Total tradeable turnover (8)'!F47</f>
        <v>63391517.732159682</v>
      </c>
      <c r="D153" s="51">
        <f>'Total tradeable turnover (8)'!G47</f>
        <v>196152785.29526678</v>
      </c>
      <c r="E153" s="51">
        <f>'Total tradeable turnover (8)'!H47</f>
        <v>450679020.59854209</v>
      </c>
      <c r="F153" s="51">
        <f>'Total tradeable turnover (8)'!I47</f>
        <v>500615066.43521893</v>
      </c>
      <c r="G153" s="51">
        <f>'Total tradeable turnover (8)'!J47</f>
        <v>759787239.11832559</v>
      </c>
      <c r="H153" s="51">
        <f>'Total tradeable turnover (8)'!K47</f>
        <v>943781296.19242418</v>
      </c>
      <c r="I153" s="51">
        <f>'Total tradeable turnover (8)'!L47</f>
        <v>1073399362.4669054</v>
      </c>
    </row>
    <row r="154" spans="1:9">
      <c r="A154" s="316" t="s">
        <v>286</v>
      </c>
      <c r="B154" s="51">
        <f>'Total tradeable turnover (9)'!E47</f>
        <v>0</v>
      </c>
      <c r="C154" s="51">
        <f>'Total tradeable turnover (9)'!F47</f>
        <v>38005825.29185693</v>
      </c>
      <c r="D154" s="51">
        <f>'Total tradeable turnover (9)'!G47</f>
        <v>172581899.71792153</v>
      </c>
      <c r="E154" s="51">
        <f>'Total tradeable turnover (9)'!H47</f>
        <v>439969335.92082423</v>
      </c>
      <c r="F154" s="51">
        <f>'Total tradeable turnover (9)'!I47</f>
        <v>531746705.59954405</v>
      </c>
      <c r="G154" s="51">
        <f>'Total tradeable turnover (9)'!J47</f>
        <v>789021442.31998527</v>
      </c>
      <c r="H154" s="51">
        <f>'Total tradeable turnover (9)'!K47</f>
        <v>987315741.35197556</v>
      </c>
      <c r="I154" s="51">
        <f>'Total tradeable turnover (9)'!L47</f>
        <v>1118870905.9897099</v>
      </c>
    </row>
    <row r="155" spans="1:9">
      <c r="A155" s="316" t="s">
        <v>287</v>
      </c>
      <c r="B155" s="51">
        <f>'Total tradeable turnover (10)'!E47</f>
        <v>0</v>
      </c>
      <c r="C155" s="51">
        <f>'Total tradeable turnover (10)'!F47</f>
        <v>17410196.89863937</v>
      </c>
      <c r="D155" s="51">
        <f>'Total tradeable turnover (10)'!G47</f>
        <v>79929732.88686417</v>
      </c>
      <c r="E155" s="51">
        <f>'Total tradeable turnover (10)'!H47</f>
        <v>206194973.16216382</v>
      </c>
      <c r="F155" s="51">
        <f>'Total tradeable turnover (10)'!I47</f>
        <v>252426257.98301315</v>
      </c>
      <c r="G155" s="51">
        <f>'Total tradeable turnover (10)'!J47</f>
        <v>379823040.34844452</v>
      </c>
      <c r="H155" s="51">
        <f>'Total tradeable turnover (10)'!K47</f>
        <v>482578491.30495709</v>
      </c>
      <c r="I155" s="51">
        <f>'Total tradeable turnover (10)'!L47</f>
        <v>556095181.62659442</v>
      </c>
    </row>
    <row r="156" spans="1:9">
      <c r="A156" s="303"/>
      <c r="B156" s="130"/>
      <c r="C156" s="130"/>
      <c r="D156" s="130"/>
      <c r="E156" s="130"/>
      <c r="F156" s="130"/>
      <c r="G156" s="130"/>
      <c r="H156" s="130"/>
      <c r="I156" s="130"/>
    </row>
    <row r="157" spans="1:9">
      <c r="A157" s="303"/>
      <c r="B157" s="130"/>
      <c r="C157" s="130"/>
      <c r="D157" s="130"/>
      <c r="E157" s="130"/>
      <c r="F157" s="130"/>
      <c r="G157" s="130"/>
      <c r="H157" s="130"/>
      <c r="I157" s="130"/>
    </row>
    <row r="158" spans="1:9" ht="14.1">
      <c r="A158" s="2" t="s">
        <v>296</v>
      </c>
      <c r="I158" s="183"/>
    </row>
    <row r="159" spans="1:9">
      <c r="A159" s="278" t="s">
        <v>311</v>
      </c>
      <c r="B159" s="278"/>
      <c r="C159" s="278"/>
      <c r="D159" s="278"/>
      <c r="E159" s="278"/>
      <c r="F159" s="278"/>
      <c r="G159" s="278"/>
      <c r="H159" s="278"/>
      <c r="I159" s="278"/>
    </row>
    <row r="160" spans="1:9">
      <c r="A160" s="496"/>
      <c r="B160" s="316">
        <v>2015</v>
      </c>
      <c r="C160" s="316">
        <v>2020</v>
      </c>
      <c r="D160" s="316">
        <v>2025</v>
      </c>
      <c r="E160" s="316">
        <v>2030</v>
      </c>
      <c r="F160" s="316">
        <v>2035</v>
      </c>
      <c r="G160" s="316">
        <v>2040</v>
      </c>
      <c r="H160" s="316">
        <v>2045</v>
      </c>
      <c r="I160" s="316">
        <v>2050</v>
      </c>
    </row>
    <row r="161" spans="1:9">
      <c r="A161" s="316" t="s">
        <v>84</v>
      </c>
      <c r="B161" s="51">
        <f>'Total tradeable turnover'!E48</f>
        <v>0</v>
      </c>
      <c r="C161" s="51">
        <f>'Total tradeable turnover'!F48</f>
        <v>880060762.28180122</v>
      </c>
      <c r="D161" s="51">
        <f>'Total tradeable turnover'!G48</f>
        <v>1654746340.6598685</v>
      </c>
      <c r="E161" s="51">
        <f>'Total tradeable turnover'!H48</f>
        <v>1645290250.2679734</v>
      </c>
      <c r="F161" s="51">
        <f>'Total tradeable turnover'!I48</f>
        <v>1681925300.7003663</v>
      </c>
      <c r="G161" s="51">
        <f>'Total tradeable turnover'!J48</f>
        <v>2483130027.7595239</v>
      </c>
      <c r="H161" s="51">
        <f>'Total tradeable turnover'!K48</f>
        <v>3055694786.2152452</v>
      </c>
      <c r="I161" s="51">
        <f>'Total tradeable turnover'!L48</f>
        <v>2995249076.3094935</v>
      </c>
    </row>
    <row r="162" spans="1:9">
      <c r="A162" s="316" t="s">
        <v>222</v>
      </c>
      <c r="B162" s="51"/>
      <c r="C162" s="51"/>
      <c r="D162" s="51"/>
      <c r="E162" s="51"/>
      <c r="F162" s="51"/>
      <c r="G162" s="51"/>
      <c r="H162" s="51"/>
      <c r="I162" s="51"/>
    </row>
    <row r="163" spans="1:9">
      <c r="A163" s="316" t="s">
        <v>136</v>
      </c>
      <c r="B163" s="51">
        <f>'Total tradeable turnover (4)'!E48</f>
        <v>1402084978.5477371</v>
      </c>
      <c r="C163" s="51">
        <f>'Total tradeable turnover (4)'!F48</f>
        <v>1561946775.7487016</v>
      </c>
      <c r="D163" s="51">
        <f>'Total tradeable turnover (4)'!G48</f>
        <v>1574821157.3396101</v>
      </c>
      <c r="E163" s="51">
        <f>'Total tradeable turnover (4)'!H48</f>
        <v>3405117082.9065294</v>
      </c>
      <c r="F163" s="51">
        <f>'Total tradeable turnover (4)'!I48</f>
        <v>3528884698.1856179</v>
      </c>
      <c r="G163" s="51">
        <f>'Total tradeable turnover (4)'!J48</f>
        <v>3495519045.3672152</v>
      </c>
      <c r="H163" s="51">
        <f>'Total tradeable turnover (4)'!K48</f>
        <v>3642276556.669241</v>
      </c>
      <c r="I163" s="51">
        <f>'Total tradeable turnover (4)'!L48</f>
        <v>3784246248.5311522</v>
      </c>
    </row>
    <row r="164" spans="1:9">
      <c r="A164" s="316" t="s">
        <v>282</v>
      </c>
      <c r="B164" s="51">
        <f>'Total tradeable turnover (5)'!E48</f>
        <v>0</v>
      </c>
      <c r="C164" s="51">
        <f>'Total tradeable turnover (5)'!F48</f>
        <v>0</v>
      </c>
      <c r="D164" s="51">
        <f>'Total tradeable turnover (5)'!G48</f>
        <v>162676627.45259058</v>
      </c>
      <c r="E164" s="51">
        <f>'Total tradeable turnover (5)'!H48</f>
        <v>491491064.80674231</v>
      </c>
      <c r="F164" s="51">
        <f>'Total tradeable turnover (5)'!I48</f>
        <v>630213049.41939652</v>
      </c>
      <c r="G164" s="51">
        <f>'Total tradeable turnover (5)'!J48</f>
        <v>725971120.40430415</v>
      </c>
      <c r="H164" s="51">
        <f>'Total tradeable turnover (5)'!K48</f>
        <v>986206471.07727373</v>
      </c>
      <c r="I164" s="51">
        <f>'Total tradeable turnover (5)'!L48</f>
        <v>1314697692.3249278</v>
      </c>
    </row>
    <row r="165" spans="1:9">
      <c r="A165" s="316" t="s">
        <v>283</v>
      </c>
      <c r="B165" s="51">
        <f>'Total tradeable turnover (6)'!E48</f>
        <v>202194553.41476399</v>
      </c>
      <c r="C165" s="51">
        <f>'Total tradeable turnover (6)'!F48</f>
        <v>362824608.53106034</v>
      </c>
      <c r="D165" s="51">
        <f>'Total tradeable turnover (6)'!G48</f>
        <v>419422491.78272218</v>
      </c>
      <c r="E165" s="51">
        <f>'Total tradeable turnover (6)'!H48</f>
        <v>494607058.48711318</v>
      </c>
      <c r="F165" s="51">
        <f>'Total tradeable turnover (6)'!I48</f>
        <v>1195477599.5310512</v>
      </c>
      <c r="G165" s="51">
        <f>'Total tradeable turnover (6)'!J48</f>
        <v>1749501789.635447</v>
      </c>
      <c r="H165" s="51">
        <f>'Total tradeable turnover (6)'!K48</f>
        <v>1937487106.8198137</v>
      </c>
      <c r="I165" s="51">
        <f>'Total tradeable turnover (6)'!L48</f>
        <v>1818876326.5711505</v>
      </c>
    </row>
    <row r="166" spans="1:9">
      <c r="A166" s="316" t="s">
        <v>284</v>
      </c>
      <c r="B166" s="51">
        <f>'Total tradeable turnover (7)'!E48</f>
        <v>0</v>
      </c>
      <c r="C166" s="51">
        <f>'Total tradeable turnover (7)'!F48</f>
        <v>54914689.125686482</v>
      </c>
      <c r="D166" s="51">
        <f>'Total tradeable turnover (7)'!G48</f>
        <v>169922879.4479934</v>
      </c>
      <c r="E166" s="51">
        <f>'Total tradeable turnover (7)'!H48</f>
        <v>390413405.40553474</v>
      </c>
      <c r="F166" s="51">
        <f>'Total tradeable turnover (7)'!I48</f>
        <v>433671912.71677321</v>
      </c>
      <c r="G166" s="51">
        <f>'Total tradeable turnover (7)'!J48</f>
        <v>658187112.89001679</v>
      </c>
      <c r="H166" s="51">
        <f>'Total tradeable turnover (7)'!K48</f>
        <v>817577151.28425419</v>
      </c>
      <c r="I166" s="51">
        <f>'Total tradeable turnover (7)'!L48</f>
        <v>929862454.88923061</v>
      </c>
    </row>
    <row r="167" spans="1:9">
      <c r="A167" s="316" t="s">
        <v>285</v>
      </c>
      <c r="B167" s="51">
        <f>'Total tradeable turnover (8)'!E48</f>
        <v>0</v>
      </c>
      <c r="C167" s="51">
        <f>'Total tradeable turnover (8)'!F48</f>
        <v>26824686.854021978</v>
      </c>
      <c r="D167" s="51">
        <f>'Total tradeable turnover (8)'!G48</f>
        <v>83003802.863996774</v>
      </c>
      <c r="E167" s="51">
        <f>'Total tradeable turnover (8)'!H48</f>
        <v>190708852.41007686</v>
      </c>
      <c r="F167" s="51">
        <f>'Total tradeable turnover (8)'!I48</f>
        <v>211839736.16579711</v>
      </c>
      <c r="G167" s="51">
        <f>'Total tradeable turnover (8)'!J48</f>
        <v>321510755.60526162</v>
      </c>
      <c r="H167" s="51">
        <f>'Total tradeable turnover (8)'!K48</f>
        <v>399369484.03746998</v>
      </c>
      <c r="I167" s="51">
        <f>'Total tradeable turnover (8)'!L48</f>
        <v>454218526.35142136</v>
      </c>
    </row>
    <row r="168" spans="1:9">
      <c r="A168" s="316" t="s">
        <v>286</v>
      </c>
      <c r="B168" s="51">
        <f>'Total tradeable turnover (9)'!E48</f>
        <v>0</v>
      </c>
      <c r="C168" s="51">
        <f>'Total tradeable turnover (9)'!F48</f>
        <v>16082504.387894191</v>
      </c>
      <c r="D168" s="51">
        <f>'Total tradeable turnover (9)'!G48</f>
        <v>73029572.129282862</v>
      </c>
      <c r="E168" s="51">
        <f>'Total tradeable turnover (9)'!H48</f>
        <v>186176953.69455904</v>
      </c>
      <c r="F168" s="51">
        <f>'Total tradeable turnover (9)'!I48</f>
        <v>225013367.30307099</v>
      </c>
      <c r="G168" s="51">
        <f>'Total tradeable turnover (9)'!J48</f>
        <v>333881469.76965106</v>
      </c>
      <c r="H168" s="51">
        <f>'Total tradeable turnover (9)'!K48</f>
        <v>417791473.29639125</v>
      </c>
      <c r="I168" s="51">
        <f>'Total tradeable turnover (9)'!L48</f>
        <v>473460216.08224571</v>
      </c>
    </row>
    <row r="169" spans="1:9">
      <c r="A169" s="316" t="s">
        <v>287</v>
      </c>
      <c r="B169" s="51">
        <f>'Total tradeable turnover (10)'!E48</f>
        <v>0</v>
      </c>
      <c r="C169" s="51">
        <f>'Total tradeable turnover (10)'!F48</f>
        <v>7367280.301540032</v>
      </c>
      <c r="D169" s="51">
        <f>'Total tradeable turnover (10)'!G48</f>
        <v>33822980.293276943</v>
      </c>
      <c r="E169" s="51">
        <f>'Total tradeable turnover (10)'!H48</f>
        <v>87253244.342854306</v>
      </c>
      <c r="F169" s="51">
        <f>'Total tradeable turnover (10)'!I48</f>
        <v>106816425.38890833</v>
      </c>
      <c r="G169" s="51">
        <f>'Total tradeable turnover (10)'!J48</f>
        <v>160725511.57929912</v>
      </c>
      <c r="H169" s="51">
        <f>'Total tradeable turnover (10)'!K48</f>
        <v>204207398.3215991</v>
      </c>
      <c r="I169" s="51">
        <f>'Total tradeable turnover (10)'!L48</f>
        <v>235316642.38094372</v>
      </c>
    </row>
  </sheetData>
  <conditionalFormatting sqref="A1:XFD8 L59:XFD1048576 J59:K95 A38:I39 J9:XFD58 A17:I20 B21:I21 A41:I41 B40:I40">
    <cfRule type="expression" dxfId="3917" priority="51">
      <formula>_xlfn.ISFORMULA(A1)</formula>
    </cfRule>
  </conditionalFormatting>
  <conditionalFormatting sqref="A42 A66:I66 B43:I54 B67:I67">
    <cfRule type="expression" dxfId="3916" priority="50">
      <formula>_xlfn.ISFORMULA(A42)</formula>
    </cfRule>
  </conditionalFormatting>
  <conditionalFormatting sqref="B42:I42">
    <cfRule type="expression" dxfId="3915" priority="49">
      <formula>_xlfn.ISFORMULA(B42)</formula>
    </cfRule>
  </conditionalFormatting>
  <conditionalFormatting sqref="A43:A53">
    <cfRule type="expression" dxfId="3914" priority="48">
      <formula>_xlfn.ISFORMULA(A43)</formula>
    </cfRule>
  </conditionalFormatting>
  <conditionalFormatting sqref="A55:I55 A56 B57:I65">
    <cfRule type="expression" dxfId="3913" priority="47">
      <formula>_xlfn.ISFORMULA(A55)</formula>
    </cfRule>
  </conditionalFormatting>
  <conditionalFormatting sqref="B56:I56">
    <cfRule type="expression" dxfId="3912" priority="46">
      <formula>_xlfn.ISFORMULA(B56)</formula>
    </cfRule>
  </conditionalFormatting>
  <conditionalFormatting sqref="A57:A65">
    <cfRule type="expression" dxfId="3911" priority="45">
      <formula>_xlfn.ISFORMULA(A57)</formula>
    </cfRule>
  </conditionalFormatting>
  <conditionalFormatting sqref="A11 A10:I10 B12:I16">
    <cfRule type="expression" dxfId="3910" priority="44">
      <formula>_xlfn.ISFORMULA(A10)</formula>
    </cfRule>
  </conditionalFormatting>
  <conditionalFormatting sqref="B11:I11">
    <cfRule type="expression" dxfId="3909" priority="43">
      <formula>_xlfn.ISFORMULA(B11)</formula>
    </cfRule>
  </conditionalFormatting>
  <conditionalFormatting sqref="A12:A16">
    <cfRule type="expression" dxfId="3908" priority="42">
      <formula>_xlfn.ISFORMULA(A12)</formula>
    </cfRule>
  </conditionalFormatting>
  <conditionalFormatting sqref="A28:I31 B32:I32">
    <cfRule type="expression" dxfId="3907" priority="41">
      <formula>_xlfn.ISFORMULA(A28)</formula>
    </cfRule>
  </conditionalFormatting>
  <conditionalFormatting sqref="A23 A22:I22 B24:I27">
    <cfRule type="expression" dxfId="3906" priority="40">
      <formula>_xlfn.ISFORMULA(A22)</formula>
    </cfRule>
  </conditionalFormatting>
  <conditionalFormatting sqref="B23:I23">
    <cfRule type="expression" dxfId="3905" priority="39">
      <formula>_xlfn.ISFORMULA(B23)</formula>
    </cfRule>
  </conditionalFormatting>
  <conditionalFormatting sqref="A24:A27">
    <cfRule type="expression" dxfId="3904" priority="38">
      <formula>_xlfn.ISFORMULA(A24)</formula>
    </cfRule>
  </conditionalFormatting>
  <conditionalFormatting sqref="B82:I82 A90:I90 A92:I92 B91:I91">
    <cfRule type="expression" dxfId="3903" priority="37">
      <formula>_xlfn.ISFORMULA(A82)</formula>
    </cfRule>
  </conditionalFormatting>
  <conditionalFormatting sqref="A93 B94:I105">
    <cfRule type="expression" dxfId="3902" priority="36">
      <formula>_xlfn.ISFORMULA(A93)</formula>
    </cfRule>
  </conditionalFormatting>
  <conditionalFormatting sqref="B93:I93">
    <cfRule type="expression" dxfId="3901" priority="35">
      <formula>_xlfn.ISFORMULA(B93)</formula>
    </cfRule>
  </conditionalFormatting>
  <conditionalFormatting sqref="A94:A104">
    <cfRule type="expression" dxfId="3900" priority="34">
      <formula>_xlfn.ISFORMULA(A94)</formula>
    </cfRule>
  </conditionalFormatting>
  <conditionalFormatting sqref="A106:I106 A107 B108:I116">
    <cfRule type="expression" dxfId="3899" priority="33">
      <formula>_xlfn.ISFORMULA(A106)</formula>
    </cfRule>
  </conditionalFormatting>
  <conditionalFormatting sqref="B107:I107">
    <cfRule type="expression" dxfId="3898" priority="32">
      <formula>_xlfn.ISFORMULA(B107)</formula>
    </cfRule>
  </conditionalFormatting>
  <conditionalFormatting sqref="A108:A116">
    <cfRule type="expression" dxfId="3897" priority="31">
      <formula>_xlfn.ISFORMULA(A108)</formula>
    </cfRule>
  </conditionalFormatting>
  <conditionalFormatting sqref="A76 A75:I75 B77:I81">
    <cfRule type="expression" dxfId="3896" priority="30">
      <formula>_xlfn.ISFORMULA(A75)</formula>
    </cfRule>
  </conditionalFormatting>
  <conditionalFormatting sqref="B76:I76">
    <cfRule type="expression" dxfId="3895" priority="29">
      <formula>_xlfn.ISFORMULA(B76)</formula>
    </cfRule>
  </conditionalFormatting>
  <conditionalFormatting sqref="A77:A81">
    <cfRule type="expression" dxfId="3894" priority="28">
      <formula>_xlfn.ISFORMULA(A77)</formula>
    </cfRule>
  </conditionalFormatting>
  <conditionalFormatting sqref="A89:I89">
    <cfRule type="expression" dxfId="3893" priority="27">
      <formula>_xlfn.ISFORMULA(A89)</formula>
    </cfRule>
  </conditionalFormatting>
  <conditionalFormatting sqref="A84 A83:I83 B85:I88">
    <cfRule type="expression" dxfId="3892" priority="26">
      <formula>_xlfn.ISFORMULA(A83)</formula>
    </cfRule>
  </conditionalFormatting>
  <conditionalFormatting sqref="B84:I84">
    <cfRule type="expression" dxfId="3891" priority="25">
      <formula>_xlfn.ISFORMULA(B84)</formula>
    </cfRule>
  </conditionalFormatting>
  <conditionalFormatting sqref="A85:A88">
    <cfRule type="expression" dxfId="3890" priority="24">
      <formula>_xlfn.ISFORMULA(A85)</formula>
    </cfRule>
  </conditionalFormatting>
  <conditionalFormatting sqref="B135:I135 A143:I143 A145:I145 B144:I144">
    <cfRule type="expression" dxfId="3889" priority="23">
      <formula>_xlfn.ISFORMULA(A135)</formula>
    </cfRule>
  </conditionalFormatting>
  <conditionalFormatting sqref="A146 B147:I158">
    <cfRule type="expression" dxfId="3888" priority="22">
      <formula>_xlfn.ISFORMULA(A146)</formula>
    </cfRule>
  </conditionalFormatting>
  <conditionalFormatting sqref="B146:I146">
    <cfRule type="expression" dxfId="3887" priority="21">
      <formula>_xlfn.ISFORMULA(B146)</formula>
    </cfRule>
  </conditionalFormatting>
  <conditionalFormatting sqref="A147:A157">
    <cfRule type="expression" dxfId="3886" priority="20">
      <formula>_xlfn.ISFORMULA(A147)</formula>
    </cfRule>
  </conditionalFormatting>
  <conditionalFormatting sqref="A159:I159 A160 B161:I169">
    <cfRule type="expression" dxfId="3885" priority="19">
      <formula>_xlfn.ISFORMULA(A159)</formula>
    </cfRule>
  </conditionalFormatting>
  <conditionalFormatting sqref="B160:I160">
    <cfRule type="expression" dxfId="3884" priority="18">
      <formula>_xlfn.ISFORMULA(B160)</formula>
    </cfRule>
  </conditionalFormatting>
  <conditionalFormatting sqref="A161:A169">
    <cfRule type="expression" dxfId="3883" priority="17">
      <formula>_xlfn.ISFORMULA(A161)</formula>
    </cfRule>
  </conditionalFormatting>
  <conditionalFormatting sqref="A129 A128:I128 B130:I134">
    <cfRule type="expression" dxfId="3882" priority="16">
      <formula>_xlfn.ISFORMULA(A128)</formula>
    </cfRule>
  </conditionalFormatting>
  <conditionalFormatting sqref="B129:I129">
    <cfRule type="expression" dxfId="3881" priority="15">
      <formula>_xlfn.ISFORMULA(B129)</formula>
    </cfRule>
  </conditionalFormatting>
  <conditionalFormatting sqref="A130:A134">
    <cfRule type="expression" dxfId="3880" priority="14">
      <formula>_xlfn.ISFORMULA(A130)</formula>
    </cfRule>
  </conditionalFormatting>
  <conditionalFormatting sqref="A142:I142">
    <cfRule type="expression" dxfId="3879" priority="13">
      <formula>_xlfn.ISFORMULA(A142)</formula>
    </cfRule>
  </conditionalFormatting>
  <conditionalFormatting sqref="A137 A136:I136 B138:I141">
    <cfRule type="expression" dxfId="3878" priority="12">
      <formula>_xlfn.ISFORMULA(A136)</formula>
    </cfRule>
  </conditionalFormatting>
  <conditionalFormatting sqref="B137:I137">
    <cfRule type="expression" dxfId="3877" priority="11">
      <formula>_xlfn.ISFORMULA(B137)</formula>
    </cfRule>
  </conditionalFormatting>
  <conditionalFormatting sqref="A138:A141">
    <cfRule type="expression" dxfId="3876" priority="10">
      <formula>_xlfn.ISFORMULA(A138)</formula>
    </cfRule>
  </conditionalFormatting>
  <conditionalFormatting sqref="A69 A68:I68 B70:I73">
    <cfRule type="expression" dxfId="3875" priority="9">
      <formula>_xlfn.ISFORMULA(A68)</formula>
    </cfRule>
  </conditionalFormatting>
  <conditionalFormatting sqref="B69:I69">
    <cfRule type="expression" dxfId="3874" priority="8">
      <formula>_xlfn.ISFORMULA(B69)</formula>
    </cfRule>
  </conditionalFormatting>
  <conditionalFormatting sqref="A70:A73">
    <cfRule type="expression" dxfId="3873" priority="7">
      <formula>_xlfn.ISFORMULA(A70)</formula>
    </cfRule>
  </conditionalFormatting>
  <conditionalFormatting sqref="A121 A120:I120 B122:I125">
    <cfRule type="expression" dxfId="3872" priority="6">
      <formula>_xlfn.ISFORMULA(A120)</formula>
    </cfRule>
  </conditionalFormatting>
  <conditionalFormatting sqref="B121:I121">
    <cfRule type="expression" dxfId="3871" priority="5">
      <formula>_xlfn.ISFORMULA(B121)</formula>
    </cfRule>
  </conditionalFormatting>
  <conditionalFormatting sqref="A122:A125">
    <cfRule type="expression" dxfId="3870" priority="4">
      <formula>_xlfn.ISFORMULA(A122)</formula>
    </cfRule>
  </conditionalFormatting>
  <conditionalFormatting sqref="A34 A33:I33 B35:I37">
    <cfRule type="expression" dxfId="3869" priority="3">
      <formula>_xlfn.ISFORMULA(A33)</formula>
    </cfRule>
  </conditionalFormatting>
  <conditionalFormatting sqref="B34:I34">
    <cfRule type="expression" dxfId="3868" priority="2">
      <formula>_xlfn.ISFORMULA(B34)</formula>
    </cfRule>
  </conditionalFormatting>
  <conditionalFormatting sqref="A35:A37">
    <cfRule type="expression" dxfId="3867" priority="1">
      <formula>_xlfn.ISFORMULA(A35)</formula>
    </cfRule>
  </conditionalFormatting>
  <pageMargins left="0.7" right="0.7" top="0.75" bottom="0.75" header="0.3" footer="0.3"/>
  <pageSetup paperSize="9"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871F-BCDC-4B09-82FA-5AF7AD9D81C6}">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0A982-B5C3-40BD-B334-0D7F1BADF091}">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D3DD30-B1A0-49BE-AB25-D66FB44FC7C2}">
  <sheetPr>
    <tabColor theme="9" tint="0.39997558519241921"/>
  </sheetPr>
  <dimension ref="B1:AR84"/>
  <sheetViews>
    <sheetView topLeftCell="O15" zoomScale="55" zoomScaleNormal="55" workbookViewId="0">
      <selection activeCell="X36" sqref="X36"/>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12" width="17.140625" style="1" bestFit="1" customWidth="1"/>
    <col min="13" max="16" width="16" style="1" bestFit="1" customWidth="1"/>
    <col min="17" max="18" width="8.85546875" style="1"/>
    <col min="19" max="19" width="24.28515625" style="1" customWidth="1"/>
    <col min="20" max="20" width="28.7109375" style="1" customWidth="1"/>
    <col min="21" max="21" width="27.42578125" style="1" customWidth="1"/>
    <col min="22" max="22" width="33.85546875" style="1" customWidth="1"/>
    <col min="23" max="23" width="8.85546875" style="1"/>
    <col min="24" max="31" width="16" style="1" customWidth="1"/>
    <col min="32" max="38" width="8.85546875" style="1"/>
    <col min="39" max="39" width="11.7109375" style="1" bestFit="1" customWidth="1"/>
    <col min="40" max="16384" width="8.85546875" style="1"/>
  </cols>
  <sheetData>
    <row r="1" spans="2:44"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row>
    <row r="3" spans="2:44">
      <c r="S3" s="496" t="s">
        <v>336</v>
      </c>
      <c r="T3" s="496" t="s">
        <v>337</v>
      </c>
      <c r="U3" s="1">
        <v>1</v>
      </c>
    </row>
    <row r="4" spans="2:44">
      <c r="S4" s="496" t="s">
        <v>338</v>
      </c>
      <c r="T4" s="496" t="s">
        <v>339</v>
      </c>
      <c r="U4" s="1">
        <v>2</v>
      </c>
    </row>
    <row r="5" spans="2:44">
      <c r="S5" s="496" t="s">
        <v>340</v>
      </c>
      <c r="T5" s="496" t="s">
        <v>341</v>
      </c>
      <c r="U5" s="1">
        <v>3</v>
      </c>
    </row>
    <row r="6" spans="2:44">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row>
    <row r="7" spans="2:44" ht="14.1">
      <c r="T7" s="488" t="s">
        <v>368</v>
      </c>
      <c r="U7" s="488" t="s">
        <v>343</v>
      </c>
      <c r="AF7" s="87"/>
    </row>
    <row r="8" spans="2:44" ht="14.1">
      <c r="S8" s="487" t="s">
        <v>497</v>
      </c>
      <c r="T8" s="496">
        <v>20</v>
      </c>
      <c r="U8" s="496" t="s">
        <v>345</v>
      </c>
    </row>
    <row r="10" spans="2:44" ht="14.1">
      <c r="C10" s="54" t="s">
        <v>346</v>
      </c>
      <c r="D10" s="55"/>
      <c r="E10" s="55"/>
      <c r="G10" s="2" t="s">
        <v>538</v>
      </c>
      <c r="H10" s="1">
        <v>3.6</v>
      </c>
      <c r="S10" s="54" t="s">
        <v>348</v>
      </c>
      <c r="T10" s="76" t="s">
        <v>349</v>
      </c>
      <c r="U10" s="63">
        <f>'Bioenergy GVAjobs'!B6</f>
        <v>2</v>
      </c>
      <c r="V10" s="55"/>
      <c r="AF10" s="75" t="s">
        <v>350</v>
      </c>
      <c r="AG10" s="75"/>
      <c r="AH10" s="75"/>
      <c r="AI10" s="75"/>
      <c r="AJ10" s="75"/>
      <c r="AK10" s="75"/>
      <c r="AL10" s="75"/>
      <c r="AM10" s="75"/>
      <c r="AN10" s="75"/>
      <c r="AO10" s="75"/>
      <c r="AP10" s="75"/>
      <c r="AQ10" s="75"/>
    </row>
    <row r="11" spans="2:44" ht="14.1">
      <c r="C11" s="153"/>
      <c r="D11" s="154"/>
      <c r="E11" s="154"/>
      <c r="S11" s="153"/>
      <c r="T11" s="87"/>
      <c r="U11" s="154"/>
      <c r="V11" s="154"/>
      <c r="AG11" s="154"/>
      <c r="AH11" s="154"/>
      <c r="AI11" s="154"/>
      <c r="AJ11" s="154"/>
      <c r="AK11" s="154"/>
      <c r="AL11" s="154"/>
      <c r="AM11" s="154"/>
      <c r="AN11" s="154"/>
      <c r="AO11" s="154"/>
      <c r="AP11" s="154"/>
      <c r="AQ11" s="154"/>
      <c r="AR11" s="154"/>
    </row>
    <row r="12" spans="2:44" ht="14.1">
      <c r="C12" s="2" t="s">
        <v>351</v>
      </c>
      <c r="D12" s="2"/>
      <c r="E12" s="2"/>
      <c r="F12" s="2"/>
      <c r="G12" s="2"/>
      <c r="H12" s="2"/>
      <c r="I12" s="45"/>
      <c r="J12" s="45"/>
      <c r="K12" s="45"/>
      <c r="L12" s="45"/>
      <c r="M12" s="45"/>
      <c r="N12" s="45"/>
      <c r="S12" s="2" t="s">
        <v>352</v>
      </c>
      <c r="T12" s="2"/>
      <c r="U12" s="2"/>
      <c r="V12" s="2"/>
      <c r="W12" s="2"/>
      <c r="AG12" s="2" t="s">
        <v>353</v>
      </c>
      <c r="AQ12" s="154"/>
      <c r="AR12" s="154"/>
    </row>
    <row r="13" spans="2:44" ht="14.1">
      <c r="C13" s="44" t="s">
        <v>354</v>
      </c>
      <c r="S13" s="44" t="s">
        <v>354</v>
      </c>
      <c r="AQ13" s="154"/>
      <c r="AR13" s="154"/>
    </row>
    <row r="14" spans="2:44" ht="14.1">
      <c r="C14" s="46" t="s">
        <v>125</v>
      </c>
      <c r="D14" s="46" t="s">
        <v>24</v>
      </c>
      <c r="E14" s="46"/>
      <c r="F14" s="46"/>
      <c r="G14" s="46"/>
      <c r="H14" s="46"/>
      <c r="I14" s="46">
        <v>2015</v>
      </c>
      <c r="J14" s="46">
        <v>2020</v>
      </c>
      <c r="K14" s="46">
        <v>2025</v>
      </c>
      <c r="L14" s="46">
        <v>2030</v>
      </c>
      <c r="M14" s="46">
        <v>2035</v>
      </c>
      <c r="N14" s="46">
        <v>2040</v>
      </c>
      <c r="O14" s="46">
        <v>2045</v>
      </c>
      <c r="P14" s="46">
        <v>2050</v>
      </c>
      <c r="S14" s="46" t="s">
        <v>125</v>
      </c>
      <c r="T14" s="46" t="s">
        <v>24</v>
      </c>
      <c r="U14" s="46" t="s">
        <v>18</v>
      </c>
      <c r="V14" s="46">
        <v>2010</v>
      </c>
      <c r="W14" s="46">
        <v>2015</v>
      </c>
      <c r="X14" s="46">
        <v>2020</v>
      </c>
      <c r="Y14" s="46">
        <v>2025</v>
      </c>
      <c r="Z14" s="46">
        <v>2030</v>
      </c>
      <c r="AA14" s="46">
        <v>2035</v>
      </c>
      <c r="AB14" s="46">
        <v>2040</v>
      </c>
      <c r="AC14" s="46">
        <v>2045</v>
      </c>
      <c r="AD14" s="46">
        <v>2050</v>
      </c>
      <c r="AF14" s="46">
        <v>2005</v>
      </c>
      <c r="AG14" s="46">
        <v>2010</v>
      </c>
      <c r="AH14" s="46">
        <v>2015</v>
      </c>
      <c r="AI14" s="46">
        <v>2020</v>
      </c>
      <c r="AJ14" s="46">
        <v>2025</v>
      </c>
      <c r="AK14" s="46">
        <v>2030</v>
      </c>
      <c r="AL14" s="46">
        <v>2035</v>
      </c>
      <c r="AM14" s="46">
        <v>2040</v>
      </c>
      <c r="AN14" s="46">
        <v>2045</v>
      </c>
      <c r="AO14" s="46">
        <v>2050</v>
      </c>
      <c r="AP14" s="154"/>
      <c r="AQ14" s="154"/>
    </row>
    <row r="15" spans="2:44">
      <c r="C15" s="47" t="s">
        <v>563</v>
      </c>
      <c r="D15" s="496" t="s">
        <v>280</v>
      </c>
      <c r="E15" s="47"/>
      <c r="F15" s="48"/>
      <c r="G15" s="48"/>
      <c r="H15" s="64"/>
      <c r="I15" s="155">
        <f t="shared" ref="I15:P15" si="0">(W16/5)+(AH15/5)</f>
        <v>0</v>
      </c>
      <c r="J15" s="155">
        <f t="shared" si="0"/>
        <v>100662.7098010359</v>
      </c>
      <c r="K15" s="155">
        <f t="shared" si="0"/>
        <v>189867.46592562069</v>
      </c>
      <c r="L15" s="155">
        <f t="shared" si="0"/>
        <v>445661.95587439649</v>
      </c>
      <c r="M15" s="155">
        <f t="shared" si="0"/>
        <v>581302.48755084979</v>
      </c>
      <c r="N15" s="155">
        <f t="shared" si="0"/>
        <v>1017606.0882192185</v>
      </c>
      <c r="O15" s="155">
        <f t="shared" si="0"/>
        <v>1530415.7546760985</v>
      </c>
      <c r="P15" s="155">
        <f t="shared" si="0"/>
        <v>1922409.3620696564</v>
      </c>
      <c r="S15" s="47" t="str">
        <f>'Deployment (7)'!C15</f>
        <v>Syngas fermentation</v>
      </c>
      <c r="T15" s="496" t="s">
        <v>280</v>
      </c>
      <c r="U15" s="47" t="s">
        <v>355</v>
      </c>
      <c r="V15" s="156"/>
      <c r="W15" s="156">
        <f t="shared" ref="W15:AD15" si="1">IF($U$10=1,W28,IF($U$10=2,W32,IF($U$10=3,W36)))</f>
        <v>0</v>
      </c>
      <c r="X15" s="156">
        <f t="shared" si="1"/>
        <v>503313.54900517955</v>
      </c>
      <c r="Y15" s="156">
        <f t="shared" si="1"/>
        <v>1452650.8786332831</v>
      </c>
      <c r="Z15" s="156">
        <f t="shared" si="1"/>
        <v>3680960.6580052655</v>
      </c>
      <c r="AA15" s="156">
        <f t="shared" si="1"/>
        <v>6587473.0957595147</v>
      </c>
      <c r="AB15" s="156">
        <f t="shared" si="1"/>
        <v>11172189.987850428</v>
      </c>
      <c r="AC15" s="156">
        <f t="shared" si="1"/>
        <v>17874931.431602817</v>
      </c>
      <c r="AD15" s="156">
        <f t="shared" si="1"/>
        <v>25258668.462579116</v>
      </c>
      <c r="AF15" s="496"/>
      <c r="AG15" s="496"/>
      <c r="AH15" s="164"/>
      <c r="AI15" s="164"/>
      <c r="AJ15" s="164"/>
      <c r="AK15" s="164"/>
      <c r="AL15" s="164">
        <f>W16</f>
        <v>0</v>
      </c>
      <c r="AM15" s="164">
        <f t="shared" ref="AM15:AO15" si="2">X16</f>
        <v>503313.54900517955</v>
      </c>
      <c r="AN15" s="164">
        <f t="shared" si="2"/>
        <v>949337.32962810353</v>
      </c>
      <c r="AO15" s="164">
        <f t="shared" si="2"/>
        <v>2228309.7793719824</v>
      </c>
      <c r="AP15" s="154"/>
      <c r="AQ15" s="154"/>
    </row>
    <row r="16" spans="2:44" ht="14.1">
      <c r="C16" s="47" t="str">
        <f>'Deployment (7)'!C15</f>
        <v>Syngas fermentation</v>
      </c>
      <c r="D16" s="496" t="s">
        <v>539</v>
      </c>
      <c r="E16" s="47"/>
      <c r="F16" s="48"/>
      <c r="G16" s="48"/>
      <c r="H16" s="64"/>
      <c r="I16" s="194">
        <f>I15*$H$10</f>
        <v>0</v>
      </c>
      <c r="J16" s="194">
        <f t="shared" ref="J16:P16" si="3">J15*$H$10</f>
        <v>362385.75528372929</v>
      </c>
      <c r="K16" s="194">
        <f t="shared" si="3"/>
        <v>683522.87733223452</v>
      </c>
      <c r="L16" s="194">
        <f t="shared" si="3"/>
        <v>1604383.0411478274</v>
      </c>
      <c r="M16" s="194">
        <f t="shared" si="3"/>
        <v>2092688.9551830592</v>
      </c>
      <c r="N16" s="194">
        <f t="shared" si="3"/>
        <v>3663381.9175891867</v>
      </c>
      <c r="O16" s="194">
        <f t="shared" si="3"/>
        <v>5509496.7168339547</v>
      </c>
      <c r="P16" s="194">
        <f t="shared" si="3"/>
        <v>6920673.7034507627</v>
      </c>
      <c r="U16" s="2" t="s">
        <v>356</v>
      </c>
      <c r="W16" s="183">
        <f>W15-V15</f>
        <v>0</v>
      </c>
      <c r="X16" s="183">
        <f t="shared" ref="X16:AD16" si="4">X15-W15</f>
        <v>503313.54900517955</v>
      </c>
      <c r="Y16" s="183">
        <f t="shared" si="4"/>
        <v>949337.32962810353</v>
      </c>
      <c r="Z16" s="183">
        <f t="shared" si="4"/>
        <v>2228309.7793719824</v>
      </c>
      <c r="AA16" s="183">
        <f t="shared" si="4"/>
        <v>2906512.4377542492</v>
      </c>
      <c r="AB16" s="183">
        <f t="shared" si="4"/>
        <v>4584716.8920909129</v>
      </c>
      <c r="AC16" s="183">
        <f t="shared" si="4"/>
        <v>6702741.4437523894</v>
      </c>
      <c r="AD16" s="183">
        <f t="shared" si="4"/>
        <v>7383737.0309762992</v>
      </c>
      <c r="AP16" s="154"/>
      <c r="AQ16" s="154"/>
    </row>
    <row r="17" spans="3:44" ht="14.1">
      <c r="S17" s="2" t="s">
        <v>357</v>
      </c>
      <c r="T17" s="2"/>
      <c r="U17" s="2"/>
      <c r="V17" s="2"/>
      <c r="AF17" s="2" t="s">
        <v>358</v>
      </c>
      <c r="AP17" s="154"/>
      <c r="AQ17" s="154"/>
    </row>
    <row r="18" spans="3:44" ht="14.1">
      <c r="C18" s="153"/>
      <c r="D18" s="154"/>
      <c r="E18" s="154"/>
      <c r="S18" s="44" t="s">
        <v>354</v>
      </c>
      <c r="AP18" s="154"/>
      <c r="AQ18" s="154"/>
    </row>
    <row r="19" spans="3:44" ht="14.1">
      <c r="C19" s="153"/>
      <c r="D19" s="154"/>
      <c r="E19" s="154"/>
      <c r="S19" s="46" t="s">
        <v>125</v>
      </c>
      <c r="T19" s="46" t="s">
        <v>24</v>
      </c>
      <c r="U19" s="46" t="s">
        <v>18</v>
      </c>
      <c r="V19" s="46">
        <v>2010</v>
      </c>
      <c r="W19" s="46">
        <v>2015</v>
      </c>
      <c r="X19" s="46">
        <v>2020</v>
      </c>
      <c r="Y19" s="46">
        <v>2025</v>
      </c>
      <c r="Z19" s="46">
        <v>2030</v>
      </c>
      <c r="AA19" s="46">
        <v>2035</v>
      </c>
      <c r="AB19" s="46">
        <v>2040</v>
      </c>
      <c r="AC19" s="46">
        <v>2045</v>
      </c>
      <c r="AD19" s="46">
        <v>2050</v>
      </c>
      <c r="AF19" s="46">
        <v>2005</v>
      </c>
      <c r="AG19" s="46">
        <v>2010</v>
      </c>
      <c r="AH19" s="46">
        <v>2015</v>
      </c>
      <c r="AI19" s="46">
        <v>2020</v>
      </c>
      <c r="AJ19" s="46">
        <v>2025</v>
      </c>
      <c r="AK19" s="46">
        <v>2030</v>
      </c>
      <c r="AL19" s="46">
        <v>2035</v>
      </c>
      <c r="AM19" s="46">
        <v>2040</v>
      </c>
      <c r="AN19" s="46">
        <v>2045</v>
      </c>
      <c r="AO19" s="46">
        <v>2050</v>
      </c>
      <c r="AP19" s="154"/>
      <c r="AQ19" s="154"/>
    </row>
    <row r="20" spans="3:44" ht="14.1">
      <c r="C20" s="153"/>
      <c r="D20" s="154"/>
      <c r="E20" s="154"/>
      <c r="S20" s="47" t="str">
        <f>'Deployment (7)'!C15</f>
        <v>Syngas fermentation</v>
      </c>
      <c r="T20" s="496" t="s">
        <v>280</v>
      </c>
      <c r="U20" s="47" t="s">
        <v>355</v>
      </c>
      <c r="V20" s="156"/>
      <c r="W20" s="156">
        <f t="shared" ref="W20:AD20" si="5">IF($U$10=1,W41,IF($U$10=2,W45,IF($U$10=3,W49)))</f>
        <v>0</v>
      </c>
      <c r="X20" s="156">
        <f t="shared" si="5"/>
        <v>5326145.580476488</v>
      </c>
      <c r="Y20" s="156">
        <f t="shared" si="5"/>
        <v>22350418.528357934</v>
      </c>
      <c r="Z20" s="156">
        <f t="shared" si="5"/>
        <v>62799279.683174953</v>
      </c>
      <c r="AA20" s="156">
        <f t="shared" si="5"/>
        <v>109316439.98103409</v>
      </c>
      <c r="AB20" s="156">
        <f t="shared" si="5"/>
        <v>177173832.92465413</v>
      </c>
      <c r="AC20" s="156">
        <f t="shared" si="5"/>
        <v>254509385.62420073</v>
      </c>
      <c r="AD20" s="156">
        <f t="shared" si="5"/>
        <v>325618028.34530759</v>
      </c>
      <c r="AF20" s="496"/>
      <c r="AG20" s="496"/>
      <c r="AH20" s="164"/>
      <c r="AI20" s="164"/>
      <c r="AJ20" s="164"/>
      <c r="AK20" s="164"/>
      <c r="AL20" s="164">
        <f>W21</f>
        <v>0</v>
      </c>
      <c r="AM20" s="164">
        <f t="shared" ref="AM20:AO20" si="6">X21</f>
        <v>5326145.580476488</v>
      </c>
      <c r="AN20" s="164">
        <f t="shared" si="6"/>
        <v>17024272.947881445</v>
      </c>
      <c r="AO20" s="164">
        <f t="shared" si="6"/>
        <v>40448861.154817015</v>
      </c>
      <c r="AP20" s="154"/>
      <c r="AQ20" s="154"/>
    </row>
    <row r="21" spans="3:44" ht="14.45">
      <c r="C21" s="2" t="s">
        <v>359</v>
      </c>
      <c r="D21" s="2"/>
      <c r="E21" s="2"/>
      <c r="F21" s="2"/>
      <c r="G21" s="2"/>
      <c r="H21" s="2"/>
      <c r="S21" s="5"/>
      <c r="T21" s="5"/>
      <c r="U21" s="2" t="s">
        <v>356</v>
      </c>
      <c r="V21" s="5"/>
      <c r="W21" s="184">
        <f>W20-V20</f>
        <v>0</v>
      </c>
      <c r="X21" s="184">
        <f t="shared" ref="X21:AD21" si="7">X20-W20</f>
        <v>5326145.580476488</v>
      </c>
      <c r="Y21" s="184">
        <f t="shared" si="7"/>
        <v>17024272.947881445</v>
      </c>
      <c r="Z21" s="184">
        <f t="shared" si="7"/>
        <v>40448861.154817015</v>
      </c>
      <c r="AA21" s="184">
        <f t="shared" si="7"/>
        <v>46517160.297859132</v>
      </c>
      <c r="AB21" s="184">
        <f t="shared" si="7"/>
        <v>67857392.943620041</v>
      </c>
      <c r="AC21" s="184">
        <f t="shared" si="7"/>
        <v>77335552.699546605</v>
      </c>
      <c r="AD21" s="184">
        <f t="shared" si="7"/>
        <v>71108642.721106857</v>
      </c>
      <c r="AF21" s="154"/>
      <c r="AG21" s="154"/>
      <c r="AH21" s="154"/>
      <c r="AI21" s="154"/>
      <c r="AJ21" s="154"/>
      <c r="AK21" s="154"/>
      <c r="AL21" s="154"/>
      <c r="AM21" s="154"/>
      <c r="AN21" s="154"/>
      <c r="AO21" s="154"/>
      <c r="AP21" s="154"/>
      <c r="AQ21" s="154"/>
    </row>
    <row r="22" spans="3:44" ht="14.45">
      <c r="C22" s="44" t="s">
        <v>354</v>
      </c>
      <c r="S22" s="5"/>
      <c r="T22" s="5"/>
      <c r="U22" s="5"/>
      <c r="V22" s="5"/>
      <c r="W22" s="5"/>
      <c r="X22" s="5"/>
      <c r="Y22" s="5"/>
      <c r="Z22" s="5"/>
      <c r="AA22" s="5"/>
      <c r="AB22" s="5"/>
      <c r="AC22" s="5"/>
      <c r="AD22" s="5"/>
      <c r="AE22" s="5"/>
      <c r="AG22" s="154"/>
      <c r="AH22" s="154"/>
      <c r="AI22" s="154"/>
      <c r="AJ22" s="154"/>
      <c r="AK22" s="154"/>
      <c r="AL22" s="154"/>
      <c r="AM22" s="154"/>
      <c r="AN22" s="154"/>
      <c r="AO22" s="154"/>
      <c r="AP22" s="154"/>
      <c r="AQ22" s="154"/>
      <c r="AR22" s="154"/>
    </row>
    <row r="23" spans="3:44" ht="14.45">
      <c r="C23" s="46" t="s">
        <v>125</v>
      </c>
      <c r="D23" s="46" t="s">
        <v>24</v>
      </c>
      <c r="E23" s="46"/>
      <c r="F23" s="46"/>
      <c r="G23" s="46"/>
      <c r="H23" s="46"/>
      <c r="I23" s="46">
        <v>2015</v>
      </c>
      <c r="J23" s="46">
        <v>2020</v>
      </c>
      <c r="K23" s="46">
        <v>2025</v>
      </c>
      <c r="L23" s="46">
        <v>2030</v>
      </c>
      <c r="M23" s="46">
        <v>2035</v>
      </c>
      <c r="N23" s="46">
        <v>2040</v>
      </c>
      <c r="O23" s="46">
        <v>2045</v>
      </c>
      <c r="P23" s="46">
        <v>2050</v>
      </c>
      <c r="S23" s="5"/>
      <c r="T23" s="5"/>
      <c r="U23" s="5"/>
      <c r="V23" s="5"/>
      <c r="W23" s="5"/>
      <c r="X23" s="5"/>
      <c r="Y23" s="5"/>
      <c r="Z23" s="5"/>
      <c r="AA23" s="5"/>
      <c r="AB23" s="5"/>
      <c r="AC23" s="5"/>
      <c r="AD23" s="5"/>
      <c r="AE23" s="5"/>
      <c r="AG23" s="154"/>
      <c r="AH23" s="154"/>
      <c r="AI23" s="154"/>
      <c r="AJ23" s="154"/>
      <c r="AK23" s="154"/>
      <c r="AL23" s="154"/>
      <c r="AM23" s="154"/>
      <c r="AN23" s="154"/>
      <c r="AO23" s="154"/>
      <c r="AP23" s="154"/>
      <c r="AQ23" s="154"/>
      <c r="AR23" s="154"/>
    </row>
    <row r="24" spans="3:44" ht="14.45">
      <c r="C24" s="47" t="str">
        <f>'Deployment (7)'!C15</f>
        <v>Syngas fermentation</v>
      </c>
      <c r="D24" s="496" t="s">
        <v>280</v>
      </c>
      <c r="E24" s="47"/>
      <c r="F24" s="48"/>
      <c r="G24" s="48"/>
      <c r="H24" s="64"/>
      <c r="I24" s="155">
        <f t="shared" ref="I24:P24" si="8">(W21/5)+(AH20/5)</f>
        <v>0</v>
      </c>
      <c r="J24" s="155">
        <f t="shared" si="8"/>
        <v>1065229.1160952975</v>
      </c>
      <c r="K24" s="155">
        <f t="shared" si="8"/>
        <v>3404854.5895762891</v>
      </c>
      <c r="L24" s="155">
        <f t="shared" si="8"/>
        <v>8089772.2309634034</v>
      </c>
      <c r="M24" s="155">
        <f t="shared" si="8"/>
        <v>9303432.0595718268</v>
      </c>
      <c r="N24" s="155">
        <f t="shared" si="8"/>
        <v>14636707.704819305</v>
      </c>
      <c r="O24" s="155">
        <f t="shared" si="8"/>
        <v>18871965.129485611</v>
      </c>
      <c r="P24" s="155">
        <f t="shared" si="8"/>
        <v>22311500.775184773</v>
      </c>
      <c r="S24" s="157" t="s">
        <v>360</v>
      </c>
      <c r="T24" s="158"/>
      <c r="U24" s="158"/>
      <c r="V24" s="158"/>
      <c r="W24" s="5"/>
      <c r="X24" s="5"/>
      <c r="Y24" s="5"/>
      <c r="Z24" s="5"/>
      <c r="AA24" s="5"/>
      <c r="AB24" s="5"/>
      <c r="AC24" s="5"/>
      <c r="AD24" s="5"/>
      <c r="AE24" s="5"/>
      <c r="AG24" s="154"/>
      <c r="AH24" s="154"/>
      <c r="AI24" s="154"/>
      <c r="AJ24" s="154"/>
      <c r="AK24" s="154"/>
      <c r="AL24" s="154"/>
      <c r="AM24" s="154"/>
      <c r="AN24" s="154"/>
      <c r="AO24" s="154"/>
      <c r="AP24" s="154"/>
      <c r="AQ24" s="154"/>
      <c r="AR24" s="154"/>
    </row>
    <row r="25" spans="3:44" ht="14.45">
      <c r="C25" s="47" t="str">
        <f>'Deployment (7)'!C15</f>
        <v>Syngas fermentation</v>
      </c>
      <c r="D25" s="496" t="s">
        <v>539</v>
      </c>
      <c r="E25" s="47"/>
      <c r="F25" s="48"/>
      <c r="G25" s="48"/>
      <c r="H25" s="64"/>
      <c r="I25" s="194">
        <f>I24*$H$10</f>
        <v>0</v>
      </c>
      <c r="J25" s="194">
        <f t="shared" ref="J25:P25" si="9">J24*$H$10</f>
        <v>3834824.817943071</v>
      </c>
      <c r="K25" s="194">
        <f t="shared" si="9"/>
        <v>12257476.522474641</v>
      </c>
      <c r="L25" s="194">
        <f t="shared" si="9"/>
        <v>29123180.031468254</v>
      </c>
      <c r="M25" s="194">
        <f t="shared" si="9"/>
        <v>33492355.414458577</v>
      </c>
      <c r="N25" s="194">
        <f t="shared" si="9"/>
        <v>52692147.737349495</v>
      </c>
      <c r="O25" s="194">
        <f t="shared" si="9"/>
        <v>67939074.466148198</v>
      </c>
      <c r="P25" s="194">
        <f t="shared" si="9"/>
        <v>80321402.790665179</v>
      </c>
      <c r="S25" s="5"/>
      <c r="T25" s="5"/>
      <c r="U25" s="5"/>
      <c r="V25" s="5"/>
      <c r="W25" s="5"/>
      <c r="X25" s="5"/>
      <c r="Y25" s="5"/>
      <c r="Z25" s="5"/>
      <c r="AA25" s="5"/>
      <c r="AB25" s="5"/>
      <c r="AC25" s="5"/>
      <c r="AD25" s="5"/>
      <c r="AE25" s="5"/>
      <c r="AG25" s="154"/>
      <c r="AH25" s="154"/>
      <c r="AI25" s="154"/>
      <c r="AJ25" s="154"/>
      <c r="AK25" s="154"/>
      <c r="AL25" s="154"/>
      <c r="AM25" s="154"/>
      <c r="AN25" s="154"/>
      <c r="AO25" s="154"/>
      <c r="AP25" s="154"/>
      <c r="AQ25" s="154"/>
      <c r="AR25" s="154"/>
    </row>
    <row r="26" spans="3:44" ht="14.1">
      <c r="S26" s="2" t="s">
        <v>361</v>
      </c>
      <c r="AG26" s="154"/>
      <c r="AH26" s="154"/>
      <c r="AI26" s="154"/>
      <c r="AJ26" s="154"/>
      <c r="AK26" s="154"/>
      <c r="AL26" s="154"/>
      <c r="AM26" s="154"/>
      <c r="AN26" s="154"/>
      <c r="AO26" s="154"/>
      <c r="AP26" s="154"/>
      <c r="AQ26" s="154"/>
      <c r="AR26" s="154"/>
    </row>
    <row r="27" spans="3:44" ht="14.1">
      <c r="S27" s="46" t="s">
        <v>125</v>
      </c>
      <c r="T27" s="46" t="s">
        <v>24</v>
      </c>
      <c r="U27" s="46" t="s">
        <v>18</v>
      </c>
      <c r="V27" s="46">
        <v>2010</v>
      </c>
      <c r="W27" s="46">
        <v>2015</v>
      </c>
      <c r="X27" s="46">
        <v>2020</v>
      </c>
      <c r="Y27" s="46">
        <v>2025</v>
      </c>
      <c r="Z27" s="46">
        <v>2030</v>
      </c>
      <c r="AA27" s="46">
        <v>2035</v>
      </c>
      <c r="AB27" s="46">
        <v>2040</v>
      </c>
      <c r="AC27" s="46">
        <v>2045</v>
      </c>
      <c r="AD27" s="46">
        <v>2050</v>
      </c>
      <c r="AF27" s="154"/>
      <c r="AG27" s="154"/>
      <c r="AH27" s="154"/>
      <c r="AI27" s="154"/>
      <c r="AJ27" s="154"/>
      <c r="AK27" s="154"/>
      <c r="AL27" s="154"/>
      <c r="AM27" s="154"/>
      <c r="AN27" s="154"/>
      <c r="AO27" s="154"/>
      <c r="AP27" s="154"/>
      <c r="AQ27" s="154"/>
    </row>
    <row r="28" spans="3:44">
      <c r="S28" s="47" t="str">
        <f>'Deployment (7)'!C15</f>
        <v>Syngas fermentation</v>
      </c>
      <c r="T28" s="496" t="s">
        <v>280</v>
      </c>
      <c r="U28" s="47" t="s">
        <v>355</v>
      </c>
      <c r="V28" s="159"/>
      <c r="W28" s="159">
        <f>'syngas ferm deployment EU'!B7*$V$84</f>
        <v>0</v>
      </c>
      <c r="X28" s="159">
        <f>'syngas ferm deployment EU'!C7*$V$84</f>
        <v>471805.78962236585</v>
      </c>
      <c r="Y28" s="159">
        <f>'syngas ferm deployment EU'!D7*$V$84</f>
        <v>1286230.7693104632</v>
      </c>
      <c r="Z28" s="159">
        <f>'syngas ferm deployment EU'!E7*$V$84</f>
        <v>2785391.6209547441</v>
      </c>
      <c r="AA28" s="159">
        <f>'syngas ferm deployment EU'!F7*$V$84</f>
        <v>4322029.8046132633</v>
      </c>
      <c r="AB28" s="159">
        <f>'syngas ferm deployment EU'!G7*$V$84</f>
        <v>6239585.4741761023</v>
      </c>
      <c r="AC28" s="159">
        <f>'syngas ferm deployment EU'!H7*$V$84</f>
        <v>8805891.295104431</v>
      </c>
      <c r="AD28" s="159">
        <f>'syngas ferm deployment EU'!I7*$V$84</f>
        <v>11964419.269138813</v>
      </c>
      <c r="AF28" s="154"/>
      <c r="AG28" s="154"/>
      <c r="AH28" s="154"/>
      <c r="AI28" s="154"/>
      <c r="AJ28" s="154"/>
      <c r="AK28" s="154"/>
      <c r="AL28" s="154"/>
      <c r="AM28" s="154"/>
      <c r="AN28" s="154"/>
      <c r="AO28" s="154"/>
      <c r="AP28" s="154"/>
      <c r="AQ28" s="154"/>
    </row>
    <row r="29" spans="3:44">
      <c r="U29" s="50"/>
      <c r="V29" s="161"/>
      <c r="W29" s="162"/>
      <c r="X29" s="162"/>
      <c r="Y29" s="162"/>
      <c r="Z29" s="162"/>
      <c r="AA29" s="162"/>
      <c r="AB29" s="162"/>
      <c r="AC29" s="162"/>
      <c r="AD29" s="162"/>
      <c r="AF29" s="154"/>
      <c r="AG29" s="154"/>
      <c r="AH29" s="154"/>
      <c r="AI29" s="154"/>
      <c r="AJ29" s="154"/>
      <c r="AK29" s="154"/>
      <c r="AL29" s="154"/>
      <c r="AM29" s="154"/>
      <c r="AN29" s="154"/>
      <c r="AO29" s="154"/>
      <c r="AP29" s="154"/>
      <c r="AQ29" s="154"/>
    </row>
    <row r="30" spans="3:44" ht="14.1">
      <c r="S30" s="2" t="s">
        <v>362</v>
      </c>
      <c r="AF30" s="154"/>
      <c r="AG30" s="154"/>
      <c r="AH30" s="154"/>
      <c r="AI30" s="154"/>
      <c r="AJ30" s="154"/>
      <c r="AK30" s="154"/>
      <c r="AL30" s="154"/>
      <c r="AM30" s="154"/>
      <c r="AN30" s="154"/>
      <c r="AO30" s="154"/>
      <c r="AP30" s="154"/>
      <c r="AQ30" s="154"/>
    </row>
    <row r="31" spans="3:44" ht="14.1">
      <c r="S31" s="46" t="s">
        <v>125</v>
      </c>
      <c r="T31" s="46" t="s">
        <v>24</v>
      </c>
      <c r="U31" s="46" t="s">
        <v>18</v>
      </c>
      <c r="V31" s="46">
        <v>2010</v>
      </c>
      <c r="W31" s="46">
        <v>2015</v>
      </c>
      <c r="X31" s="46">
        <v>2020</v>
      </c>
      <c r="Y31" s="46">
        <v>2025</v>
      </c>
      <c r="Z31" s="46">
        <v>2030</v>
      </c>
      <c r="AA31" s="46">
        <v>2035</v>
      </c>
      <c r="AB31" s="46">
        <v>2040</v>
      </c>
      <c r="AC31" s="46">
        <v>2045</v>
      </c>
      <c r="AD31" s="46">
        <v>2050</v>
      </c>
    </row>
    <row r="32" spans="3:44">
      <c r="S32" s="47" t="str">
        <f>'Deployment (7)'!C15</f>
        <v>Syngas fermentation</v>
      </c>
      <c r="T32" s="496" t="s">
        <v>280</v>
      </c>
      <c r="U32" s="47" t="s">
        <v>355</v>
      </c>
      <c r="V32" s="159"/>
      <c r="W32" s="159">
        <f>'syngas ferm deployment EU'!B8*$V$84</f>
        <v>0</v>
      </c>
      <c r="X32" s="159">
        <f>'syngas ferm deployment EU'!C8*$V$84</f>
        <v>503313.54900517955</v>
      </c>
      <c r="Y32" s="159">
        <f>'syngas ferm deployment EU'!D8*$V$84</f>
        <v>1452650.8786332831</v>
      </c>
      <c r="Z32" s="159">
        <f>'syngas ferm deployment EU'!E8*$V$84</f>
        <v>3680960.6580052655</v>
      </c>
      <c r="AA32" s="159">
        <f>'syngas ferm deployment EU'!F8*$V$84</f>
        <v>6587473.0957595147</v>
      </c>
      <c r="AB32" s="159">
        <f>'syngas ferm deployment EU'!G8*$V$84</f>
        <v>11172189.987850428</v>
      </c>
      <c r="AC32" s="159">
        <f>'syngas ferm deployment EU'!H8*$V$84</f>
        <v>17874931.431602817</v>
      </c>
      <c r="AD32" s="159">
        <f>'syngas ferm deployment EU'!I8*$V$84</f>
        <v>25258668.462579116</v>
      </c>
    </row>
    <row r="33" spans="19:30">
      <c r="U33" s="50"/>
      <c r="V33" s="161"/>
      <c r="W33" s="162"/>
      <c r="X33" s="162"/>
      <c r="Y33" s="162"/>
      <c r="Z33" s="162"/>
      <c r="AA33" s="162"/>
      <c r="AB33" s="162"/>
      <c r="AC33" s="162"/>
      <c r="AD33" s="162"/>
    </row>
    <row r="34" spans="19:30" ht="14.1">
      <c r="S34" s="2" t="s">
        <v>363</v>
      </c>
    </row>
    <row r="35" spans="19:30" ht="14.1">
      <c r="S35" s="46" t="s">
        <v>125</v>
      </c>
      <c r="T35" s="46" t="s">
        <v>24</v>
      </c>
      <c r="U35" s="46" t="s">
        <v>18</v>
      </c>
      <c r="V35" s="46">
        <v>2010</v>
      </c>
      <c r="W35" s="46">
        <v>2015</v>
      </c>
      <c r="X35" s="46">
        <v>2020</v>
      </c>
      <c r="Y35" s="46">
        <v>2025</v>
      </c>
      <c r="Z35" s="46">
        <v>2030</v>
      </c>
      <c r="AA35" s="46">
        <v>2035</v>
      </c>
      <c r="AB35" s="46">
        <v>2040</v>
      </c>
      <c r="AC35" s="46">
        <v>2045</v>
      </c>
      <c r="AD35" s="46">
        <v>2050</v>
      </c>
    </row>
    <row r="36" spans="19:30">
      <c r="S36" s="47" t="str">
        <f>'Deployment (7)'!C15</f>
        <v>Syngas fermentation</v>
      </c>
      <c r="T36" s="496" t="s">
        <v>280</v>
      </c>
      <c r="U36" s="47" t="s">
        <v>355</v>
      </c>
      <c r="V36" s="159"/>
      <c r="W36" s="159">
        <f>'syngas ferm deployment EU'!B9*$V$84</f>
        <v>0</v>
      </c>
      <c r="X36" s="159">
        <f>'syngas ferm deployment EU'!C9*$V$84</f>
        <v>545529.98601380002</v>
      </c>
      <c r="Y36" s="159">
        <f>'syngas ferm deployment EU'!D9*$V$84</f>
        <v>1675632.9059121506</v>
      </c>
      <c r="Z36" s="159">
        <f>'syngas ferm deployment EU'!E9*$V$84</f>
        <v>3852164.976335214</v>
      </c>
      <c r="AA36" s="159">
        <f>'syngas ferm deployment EU'!F9*$V$84</f>
        <v>6360739.5913025588</v>
      </c>
      <c r="AB36" s="159">
        <f>'syngas ferm deployment EU'!G9*$V$84</f>
        <v>10419205.377386026</v>
      </c>
      <c r="AC36" s="159">
        <f>'syngas ferm deployment EU'!H9*$V$84</f>
        <v>16184864.092240389</v>
      </c>
      <c r="AD36" s="159">
        <f>'syngas ferm deployment EU'!I9*$V$84</f>
        <v>22890821.46490977</v>
      </c>
    </row>
    <row r="37" spans="19:30" ht="14.45">
      <c r="S37" s="5"/>
      <c r="T37" s="5"/>
      <c r="U37" s="5"/>
      <c r="V37" s="5"/>
      <c r="W37" s="5"/>
      <c r="X37" s="5"/>
      <c r="Y37" s="5"/>
      <c r="Z37" s="5"/>
      <c r="AA37" s="5"/>
      <c r="AB37" s="5"/>
      <c r="AC37" s="5"/>
      <c r="AD37" s="5"/>
    </row>
    <row r="38" spans="19:30" ht="14.45">
      <c r="S38" s="5"/>
      <c r="T38" s="5"/>
      <c r="U38" s="5"/>
      <c r="V38" s="5"/>
      <c r="W38" s="5"/>
      <c r="X38" s="5"/>
      <c r="Y38" s="5"/>
      <c r="Z38" s="5"/>
      <c r="AA38" s="5"/>
      <c r="AB38" s="5"/>
      <c r="AC38" s="5"/>
      <c r="AD38" s="5"/>
    </row>
    <row r="39" spans="19:30" ht="14.1">
      <c r="S39" s="2" t="s">
        <v>364</v>
      </c>
    </row>
    <row r="40" spans="19:30" ht="14.1">
      <c r="S40" s="46" t="s">
        <v>125</v>
      </c>
      <c r="T40" s="46" t="s">
        <v>24</v>
      </c>
      <c r="U40" s="46" t="s">
        <v>18</v>
      </c>
      <c r="V40" s="46">
        <v>2010</v>
      </c>
      <c r="W40" s="46">
        <v>2015</v>
      </c>
      <c r="X40" s="46">
        <v>2020</v>
      </c>
      <c r="Y40" s="46">
        <v>2025</v>
      </c>
      <c r="Z40" s="46">
        <v>2030</v>
      </c>
      <c r="AA40" s="46">
        <v>2035</v>
      </c>
      <c r="AB40" s="46">
        <v>2040</v>
      </c>
      <c r="AC40" s="46">
        <v>2045</v>
      </c>
      <c r="AD40" s="46">
        <v>2050</v>
      </c>
    </row>
    <row r="41" spans="19:30">
      <c r="S41" s="47" t="str">
        <f>'Deployment (7)'!C15</f>
        <v>Syngas fermentation</v>
      </c>
      <c r="T41" s="496" t="s">
        <v>280</v>
      </c>
      <c r="U41" s="47" t="s">
        <v>355</v>
      </c>
      <c r="V41" s="156"/>
      <c r="W41" s="264">
        <f>'syngas ferm deployment RoW'!B7</f>
        <v>0</v>
      </c>
      <c r="X41" s="264">
        <f>'syngas ferm deployment RoW'!C7</f>
        <v>4137276.5221838639</v>
      </c>
      <c r="Y41" s="264">
        <f>'syngas ferm deployment RoW'!D7</f>
        <v>15400107.110647202</v>
      </c>
      <c r="Z41" s="264">
        <f>'syngas ferm deployment RoW'!E7</f>
        <v>37054535.077828832</v>
      </c>
      <c r="AA41" s="264">
        <f>'syngas ferm deployment RoW'!F7</f>
        <v>59788311.175999574</v>
      </c>
      <c r="AB41" s="264">
        <f>'syngas ferm deployment RoW'!G7</f>
        <v>87646633.597719744</v>
      </c>
      <c r="AC41" s="264">
        <f>'syngas ferm deployment RoW'!H7</f>
        <v>120096678.41514781</v>
      </c>
      <c r="AD41" s="264">
        <f>'syngas ferm deployment RoW'!I7</f>
        <v>151773999.61126533</v>
      </c>
    </row>
    <row r="42" spans="19:30">
      <c r="U42" s="50"/>
      <c r="V42" s="163"/>
      <c r="W42" s="163"/>
      <c r="X42" s="163"/>
      <c r="Y42" s="163"/>
      <c r="Z42" s="163"/>
      <c r="AA42" s="163"/>
      <c r="AB42" s="163"/>
      <c r="AC42" s="163"/>
      <c r="AD42" s="163"/>
    </row>
    <row r="43" spans="19:30" ht="14.1">
      <c r="S43" s="2" t="s">
        <v>365</v>
      </c>
    </row>
    <row r="44" spans="19:30" ht="14.1">
      <c r="S44" s="46" t="s">
        <v>125</v>
      </c>
      <c r="T44" s="46" t="s">
        <v>24</v>
      </c>
      <c r="U44" s="46" t="s">
        <v>18</v>
      </c>
      <c r="V44" s="46">
        <v>2010</v>
      </c>
      <c r="W44" s="46">
        <v>2015</v>
      </c>
      <c r="X44" s="46">
        <v>2020</v>
      </c>
      <c r="Y44" s="46">
        <v>2025</v>
      </c>
      <c r="Z44" s="46">
        <v>2030</v>
      </c>
      <c r="AA44" s="46">
        <v>2035</v>
      </c>
      <c r="AB44" s="46">
        <v>2040</v>
      </c>
      <c r="AC44" s="46">
        <v>2045</v>
      </c>
      <c r="AD44" s="46">
        <v>2050</v>
      </c>
    </row>
    <row r="45" spans="19:30">
      <c r="S45" s="47" t="str">
        <f>'Deployment (7)'!C15</f>
        <v>Syngas fermentation</v>
      </c>
      <c r="T45" s="496" t="s">
        <v>280</v>
      </c>
      <c r="U45" s="47" t="s">
        <v>355</v>
      </c>
      <c r="V45" s="156"/>
      <c r="W45" s="264">
        <f>'syngas ferm deployment RoW'!B8</f>
        <v>0</v>
      </c>
      <c r="X45" s="264">
        <f>'syngas ferm deployment RoW'!C8</f>
        <v>5326145.580476488</v>
      </c>
      <c r="Y45" s="264">
        <f>'syngas ferm deployment RoW'!D8</f>
        <v>22350418.528357934</v>
      </c>
      <c r="Z45" s="264">
        <f>'syngas ferm deployment RoW'!E8</f>
        <v>62799279.683174953</v>
      </c>
      <c r="AA45" s="264">
        <f>'syngas ferm deployment RoW'!F8</f>
        <v>109316439.98103409</v>
      </c>
      <c r="AB45" s="264">
        <f>'syngas ferm deployment RoW'!G8</f>
        <v>177173832.92465413</v>
      </c>
      <c r="AC45" s="264">
        <f>'syngas ferm deployment RoW'!H8</f>
        <v>254509385.62420073</v>
      </c>
      <c r="AD45" s="264">
        <f>'syngas ferm deployment RoW'!I8</f>
        <v>325618028.34530759</v>
      </c>
    </row>
    <row r="46" spans="19:30">
      <c r="U46" s="50"/>
      <c r="V46" s="163"/>
      <c r="W46" s="163"/>
      <c r="X46" s="163"/>
      <c r="Y46" s="163"/>
      <c r="Z46" s="163"/>
      <c r="AA46" s="163"/>
      <c r="AB46" s="163"/>
      <c r="AC46" s="163"/>
      <c r="AD46" s="163"/>
    </row>
    <row r="47" spans="19:30" ht="14.1">
      <c r="S47" s="2" t="s">
        <v>366</v>
      </c>
    </row>
    <row r="48" spans="19:30" ht="14.1">
      <c r="S48" s="46" t="s">
        <v>125</v>
      </c>
      <c r="T48" s="46" t="s">
        <v>24</v>
      </c>
      <c r="U48" s="46" t="s">
        <v>18</v>
      </c>
      <c r="V48" s="46">
        <v>2010</v>
      </c>
      <c r="W48" s="46">
        <v>2015</v>
      </c>
      <c r="X48" s="46">
        <v>2020</v>
      </c>
      <c r="Y48" s="46">
        <v>2025</v>
      </c>
      <c r="Z48" s="46">
        <v>2030</v>
      </c>
      <c r="AA48" s="46">
        <v>2035</v>
      </c>
      <c r="AB48" s="46">
        <v>2040</v>
      </c>
      <c r="AC48" s="46">
        <v>2045</v>
      </c>
      <c r="AD48" s="46">
        <v>2050</v>
      </c>
    </row>
    <row r="49" spans="19:30">
      <c r="S49" s="47" t="str">
        <f>'Deployment (7)'!C15</f>
        <v>Syngas fermentation</v>
      </c>
      <c r="T49" s="496" t="s">
        <v>280</v>
      </c>
      <c r="U49" s="47" t="s">
        <v>355</v>
      </c>
      <c r="V49" s="156"/>
      <c r="W49" s="264">
        <f>'syngas ferm deployment RoW'!B9</f>
        <v>0</v>
      </c>
      <c r="X49" s="264">
        <f>'syngas ferm deployment RoW'!C9</f>
        <v>5760054.810464453</v>
      </c>
      <c r="Y49" s="264">
        <f>'syngas ferm deployment RoW'!D9</f>
        <v>24887118.642133728</v>
      </c>
      <c r="Z49" s="264">
        <f>'syngas ferm deployment RoW'!E9</f>
        <v>68119798.003165737</v>
      </c>
      <c r="AA49" s="264">
        <f>'syngas ferm deployment RoW'!F9</f>
        <v>111244414.05350304</v>
      </c>
      <c r="AB49" s="264">
        <f>'syngas ferm deployment RoW'!G9</f>
        <v>166268445.66170105</v>
      </c>
      <c r="AC49" s="264">
        <f>'syngas ferm deployment RoW'!H9</f>
        <v>228720899.11927608</v>
      </c>
      <c r="AD49" s="264">
        <f>'syngas ferm deployment RoW'!I9</f>
        <v>275310166.15283155</v>
      </c>
    </row>
    <row r="50" spans="19:30" ht="14.45">
      <c r="S50" s="5"/>
    </row>
    <row r="52" spans="19:30" ht="14.1" hidden="1" outlineLevel="1">
      <c r="S52" s="2" t="s">
        <v>367</v>
      </c>
    </row>
    <row r="53" spans="19:30" ht="14.1" hidden="1" outlineLevel="1">
      <c r="S53" s="44" t="s">
        <v>354</v>
      </c>
      <c r="T53" s="46" t="s">
        <v>24</v>
      </c>
      <c r="U53" s="46" t="s">
        <v>18</v>
      </c>
      <c r="V53" s="46" t="s">
        <v>8</v>
      </c>
      <c r="W53" s="46">
        <v>2015</v>
      </c>
      <c r="X53" s="46">
        <v>2020</v>
      </c>
      <c r="Y53" s="46">
        <v>2025</v>
      </c>
      <c r="Z53" s="46">
        <v>2030</v>
      </c>
      <c r="AA53" s="46">
        <v>2035</v>
      </c>
      <c r="AB53" s="46">
        <v>2040</v>
      </c>
      <c r="AC53" s="46">
        <v>2045</v>
      </c>
      <c r="AD53" s="46">
        <v>2050</v>
      </c>
    </row>
    <row r="54" spans="19:30" ht="14.1" hidden="1" outlineLevel="1">
      <c r="S54" s="46" t="s">
        <v>125</v>
      </c>
      <c r="T54" s="496" t="s">
        <v>369</v>
      </c>
      <c r="U54" s="47" t="s">
        <v>370</v>
      </c>
      <c r="V54" s="496"/>
      <c r="W54" s="496"/>
      <c r="X54" s="496">
        <v>9.5277000000000012</v>
      </c>
      <c r="Y54" s="496">
        <v>21.156255702982634</v>
      </c>
      <c r="Z54" s="496">
        <v>40.013166993672755</v>
      </c>
      <c r="AA54" s="496">
        <v>58.370132862948509</v>
      </c>
      <c r="AB54" s="496">
        <v>61.044728917745921</v>
      </c>
      <c r="AC54" s="496">
        <v>65.236092853754542</v>
      </c>
      <c r="AD54" s="496">
        <v>69.183615161919477</v>
      </c>
    </row>
    <row r="55" spans="19:30" hidden="1" outlineLevel="1">
      <c r="S55" s="496" t="s">
        <v>371</v>
      </c>
    </row>
    <row r="56" spans="19:30" hidden="1" outlineLevel="1"/>
    <row r="57" spans="19:30" ht="14.1" hidden="1" outlineLevel="1">
      <c r="S57" s="44" t="s">
        <v>372</v>
      </c>
      <c r="T57" s="46" t="s">
        <v>24</v>
      </c>
      <c r="U57" s="46" t="s">
        <v>18</v>
      </c>
      <c r="V57" s="46" t="s">
        <v>8</v>
      </c>
      <c r="W57" s="46">
        <v>2015</v>
      </c>
      <c r="X57" s="46">
        <v>2020</v>
      </c>
      <c r="Y57" s="46">
        <v>2025</v>
      </c>
      <c r="Z57" s="46">
        <v>2030</v>
      </c>
      <c r="AA57" s="46">
        <v>2035</v>
      </c>
      <c r="AB57" s="46">
        <v>2040</v>
      </c>
      <c r="AC57" s="46">
        <v>2045</v>
      </c>
      <c r="AD57" s="46">
        <v>2050</v>
      </c>
    </row>
    <row r="58" spans="19:30" ht="27.6" hidden="1" outlineLevel="1">
      <c r="S58" s="46" t="s">
        <v>373</v>
      </c>
      <c r="T58" s="496" t="s">
        <v>124</v>
      </c>
      <c r="U58" s="48" t="s">
        <v>374</v>
      </c>
      <c r="V58" s="496"/>
      <c r="W58" s="496"/>
      <c r="X58" s="56">
        <f>X54*10^3/4</f>
        <v>2381.9250000000002</v>
      </c>
      <c r="Y58" s="56">
        <f t="shared" ref="Y58:AD58" si="10">Y54*10^3/4</f>
        <v>5289.0639257456587</v>
      </c>
      <c r="Z58" s="56">
        <f t="shared" si="10"/>
        <v>10003.291748418189</v>
      </c>
      <c r="AA58" s="56">
        <f t="shared" si="10"/>
        <v>14592.533215737127</v>
      </c>
      <c r="AB58" s="56">
        <f t="shared" si="10"/>
        <v>15261.182229436481</v>
      </c>
      <c r="AC58" s="56">
        <f t="shared" si="10"/>
        <v>16309.023213438635</v>
      </c>
      <c r="AD58" s="56">
        <f t="shared" si="10"/>
        <v>17295.903790479868</v>
      </c>
    </row>
    <row r="59" spans="19:30" hidden="1" outlineLevel="1">
      <c r="S59" s="496" t="s">
        <v>375</v>
      </c>
      <c r="T59" s="496" t="s">
        <v>124</v>
      </c>
      <c r="U59" s="496"/>
      <c r="V59" s="496"/>
      <c r="W59" s="496"/>
      <c r="X59" s="496"/>
      <c r="Y59" s="496"/>
      <c r="Z59" s="496"/>
      <c r="AA59" s="496"/>
      <c r="AB59" s="496"/>
      <c r="AC59" s="496"/>
      <c r="AD59" s="496"/>
    </row>
    <row r="60" spans="19:30" hidden="1" outlineLevel="1">
      <c r="S60" s="496" t="s">
        <v>376</v>
      </c>
      <c r="T60" s="496" t="s">
        <v>124</v>
      </c>
      <c r="U60" s="496"/>
      <c r="V60" s="496"/>
      <c r="W60" s="496"/>
      <c r="X60" s="496"/>
      <c r="Y60" s="496"/>
      <c r="Z60" s="496"/>
      <c r="AA60" s="496"/>
      <c r="AB60" s="496"/>
      <c r="AC60" s="496"/>
      <c r="AD60" s="496"/>
    </row>
    <row r="61" spans="19:30" hidden="1" outlineLevel="1">
      <c r="S61" s="496" t="s">
        <v>377</v>
      </c>
      <c r="T61" s="496" t="s">
        <v>124</v>
      </c>
      <c r="U61" s="496"/>
      <c r="V61" s="496"/>
      <c r="W61" s="496"/>
      <c r="X61" s="496"/>
      <c r="Y61" s="496"/>
      <c r="Z61" s="496"/>
      <c r="AA61" s="496"/>
      <c r="AB61" s="496"/>
      <c r="AC61" s="496"/>
      <c r="AD61" s="496"/>
    </row>
    <row r="62" spans="19:30" hidden="1" outlineLevel="1">
      <c r="S62" s="496" t="s">
        <v>378</v>
      </c>
      <c r="T62" s="496" t="s">
        <v>124</v>
      </c>
      <c r="U62" s="496"/>
      <c r="V62" s="496"/>
      <c r="W62" s="496"/>
      <c r="X62" s="496"/>
      <c r="Y62" s="496"/>
      <c r="Z62" s="496"/>
      <c r="AA62" s="496"/>
      <c r="AB62" s="496"/>
      <c r="AC62" s="496"/>
      <c r="AD62" s="496"/>
    </row>
    <row r="63" spans="19:30" hidden="1" outlineLevel="1">
      <c r="S63" s="496" t="s">
        <v>379</v>
      </c>
      <c r="T63" s="41"/>
      <c r="U63" s="41"/>
      <c r="V63" s="41"/>
      <c r="W63" s="41"/>
      <c r="X63" s="41"/>
      <c r="Y63" s="41"/>
      <c r="Z63" s="41"/>
      <c r="AA63" s="41"/>
      <c r="AB63" s="41"/>
      <c r="AC63" s="41"/>
      <c r="AD63" s="41"/>
    </row>
    <row r="64" spans="19:30" hidden="1" outlineLevel="1">
      <c r="S64" s="496" t="s">
        <v>380</v>
      </c>
    </row>
    <row r="65" spans="19:30" hidden="1" outlineLevel="1"/>
    <row r="66" spans="19:30" hidden="1" outlineLevel="1"/>
    <row r="67" spans="19:30" ht="14.1" hidden="1" outlineLevel="1">
      <c r="S67" s="2" t="s">
        <v>381</v>
      </c>
    </row>
    <row r="68" spans="19:30" ht="14.1" hidden="1" outlineLevel="1">
      <c r="S68" s="44" t="s">
        <v>354</v>
      </c>
      <c r="T68" s="46" t="s">
        <v>24</v>
      </c>
      <c r="U68" s="46" t="s">
        <v>18</v>
      </c>
      <c r="V68" s="46"/>
      <c r="W68" s="46">
        <v>2015</v>
      </c>
      <c r="X68" s="46">
        <v>2020</v>
      </c>
      <c r="Y68" s="46">
        <v>2025</v>
      </c>
      <c r="Z68" s="46">
        <v>2030</v>
      </c>
      <c r="AA68" s="46">
        <v>2035</v>
      </c>
      <c r="AB68" s="46">
        <v>2040</v>
      </c>
      <c r="AC68" s="46">
        <v>2045</v>
      </c>
      <c r="AD68" s="46">
        <v>2050</v>
      </c>
    </row>
    <row r="69" spans="19:30" ht="14.1" hidden="1" outlineLevel="1">
      <c r="S69" s="46" t="s">
        <v>125</v>
      </c>
      <c r="T69" s="496" t="s">
        <v>369</v>
      </c>
      <c r="U69" s="496"/>
      <c r="V69" s="496"/>
      <c r="W69" s="496"/>
      <c r="X69" s="496"/>
      <c r="Y69" s="496"/>
      <c r="Z69" s="496"/>
      <c r="AA69" s="496"/>
      <c r="AB69" s="496"/>
      <c r="AC69" s="496"/>
      <c r="AD69" s="496"/>
    </row>
    <row r="70" spans="19:30" hidden="1" outlineLevel="1">
      <c r="S70" s="496" t="s">
        <v>371</v>
      </c>
    </row>
    <row r="71" spans="19:30" hidden="1" outlineLevel="1"/>
    <row r="72" spans="19:30" ht="14.1" hidden="1" outlineLevel="1">
      <c r="S72" s="44" t="s">
        <v>372</v>
      </c>
      <c r="T72" s="46" t="s">
        <v>24</v>
      </c>
      <c r="U72" s="46" t="s">
        <v>18</v>
      </c>
      <c r="V72" s="46"/>
      <c r="W72" s="46">
        <v>2015</v>
      </c>
      <c r="X72" s="46">
        <v>2020</v>
      </c>
      <c r="Y72" s="46">
        <v>2025</v>
      </c>
      <c r="Z72" s="46">
        <v>2030</v>
      </c>
      <c r="AA72" s="46">
        <v>2035</v>
      </c>
      <c r="AB72" s="46">
        <v>2040</v>
      </c>
      <c r="AC72" s="46">
        <v>2045</v>
      </c>
      <c r="AD72" s="46">
        <v>2050</v>
      </c>
    </row>
    <row r="73" spans="19:30" ht="14.1" hidden="1" outlineLevel="1">
      <c r="S73" s="46" t="s">
        <v>373</v>
      </c>
      <c r="T73" s="496" t="s">
        <v>124</v>
      </c>
      <c r="U73" s="496"/>
      <c r="V73" s="496"/>
      <c r="W73" s="496"/>
      <c r="X73" s="496"/>
      <c r="Y73" s="496"/>
      <c r="Z73" s="496"/>
      <c r="AA73" s="496"/>
      <c r="AB73" s="496"/>
      <c r="AC73" s="496"/>
      <c r="AD73" s="496"/>
    </row>
    <row r="74" spans="19:30" hidden="1" outlineLevel="1">
      <c r="S74" s="496" t="s">
        <v>375</v>
      </c>
      <c r="T74" s="496" t="s">
        <v>124</v>
      </c>
      <c r="U74" s="496"/>
      <c r="V74" s="496"/>
      <c r="W74" s="496"/>
      <c r="X74" s="496"/>
      <c r="Y74" s="496"/>
      <c r="Z74" s="496"/>
      <c r="AA74" s="496"/>
      <c r="AB74" s="496"/>
      <c r="AC74" s="496"/>
      <c r="AD74" s="496"/>
    </row>
    <row r="75" spans="19:30" hidden="1" outlineLevel="1">
      <c r="S75" s="496" t="s">
        <v>376</v>
      </c>
      <c r="T75" s="496" t="s">
        <v>124</v>
      </c>
      <c r="U75" s="496"/>
      <c r="V75" s="496"/>
      <c r="W75" s="496"/>
      <c r="X75" s="496"/>
      <c r="Y75" s="496"/>
      <c r="Z75" s="496"/>
      <c r="AA75" s="496"/>
      <c r="AB75" s="496"/>
      <c r="AC75" s="496"/>
      <c r="AD75" s="496"/>
    </row>
    <row r="76" spans="19:30" hidden="1" outlineLevel="1">
      <c r="S76" s="496" t="s">
        <v>377</v>
      </c>
      <c r="T76" s="496" t="s">
        <v>124</v>
      </c>
      <c r="U76" s="496"/>
      <c r="V76" s="496"/>
      <c r="W76" s="496"/>
      <c r="X76" s="496"/>
      <c r="Y76" s="496"/>
      <c r="Z76" s="496"/>
      <c r="AA76" s="496"/>
      <c r="AB76" s="496"/>
      <c r="AC76" s="496"/>
      <c r="AD76" s="496"/>
    </row>
    <row r="77" spans="19:30" hidden="1" outlineLevel="1">
      <c r="S77" s="496" t="s">
        <v>378</v>
      </c>
      <c r="T77" s="496" t="s">
        <v>124</v>
      </c>
      <c r="U77" s="496"/>
      <c r="V77" s="496"/>
      <c r="W77" s="496"/>
      <c r="X77" s="496"/>
      <c r="Y77" s="496"/>
      <c r="Z77" s="496"/>
      <c r="AA77" s="496"/>
      <c r="AB77" s="496"/>
      <c r="AC77" s="496"/>
      <c r="AD77" s="496"/>
    </row>
    <row r="78" spans="19:30" hidden="1" outlineLevel="1">
      <c r="S78" s="496" t="s">
        <v>379</v>
      </c>
      <c r="T78" s="41"/>
      <c r="U78" s="41"/>
      <c r="V78" s="41"/>
      <c r="W78" s="41"/>
      <c r="X78" s="41"/>
      <c r="Y78" s="41"/>
      <c r="Z78" s="41"/>
      <c r="AA78" s="41"/>
      <c r="AB78" s="41"/>
      <c r="AC78" s="41"/>
      <c r="AD78" s="41"/>
    </row>
    <row r="79" spans="19:30" hidden="1" outlineLevel="1">
      <c r="S79" s="496" t="s">
        <v>380</v>
      </c>
    </row>
    <row r="80" spans="19:30" collapsed="1"/>
    <row r="83" spans="19:22" ht="14.1">
      <c r="S83" s="496"/>
      <c r="T83" s="46" t="s">
        <v>498</v>
      </c>
      <c r="U83" s="46" t="s">
        <v>343</v>
      </c>
      <c r="V83" s="46" t="s">
        <v>402</v>
      </c>
    </row>
    <row r="84" spans="19:22">
      <c r="S84" s="47" t="s">
        <v>499</v>
      </c>
      <c r="T84" s="496" t="s">
        <v>549</v>
      </c>
      <c r="U84" s="47" t="s">
        <v>550</v>
      </c>
      <c r="V84" s="387">
        <v>0.9</v>
      </c>
    </row>
  </sheetData>
  <conditionalFormatting sqref="Q80:R102 Q35:S79 C23:P23 C24 E24:P24 T50:AE82 T35:U35 T37:U40 T42:U44 T46:U48 V35:AE49 AF50:AF102 AG50:AP91 AF31:AO49 C26:P48">
    <cfRule type="expression" dxfId="2390" priority="3">
      <formula>_xlfn.ISFORMULA(C23)</formula>
    </cfRule>
  </conditionalFormatting>
  <conditionalFormatting sqref="S80:S82 T36 T41 T45 T49">
    <cfRule type="expression" dxfId="2389" priority="5">
      <formula>_xlfn.ISFORMULA(S36)</formula>
    </cfRule>
  </conditionalFormatting>
  <conditionalFormatting sqref="S83:V83">
    <cfRule type="expression" dxfId="2388" priority="2">
      <formula>_xlfn.ISFORMULA(S83)</formula>
    </cfRule>
  </conditionalFormatting>
  <conditionalFormatting sqref="S84:V84">
    <cfRule type="expression" dxfId="2387" priority="1">
      <formula>_xlfn.ISFORMULA(S84)</formula>
    </cfRule>
  </conditionalFormatting>
  <pageMargins left="0.7" right="0.7" top="0.75" bottom="0.75" header="0.3" footer="0.3"/>
  <pageSetup paperSize="9" orientation="portrait" horizontalDpi="4294967294" verticalDpi="4294967294"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820E-C645-43FF-B374-B3CFCC6B6817}">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8.06</v>
      </c>
      <c r="H14" s="187">
        <f t="shared" ref="H14:N14" si="0">$G$14*H27</f>
        <v>7.8106246351430242</v>
      </c>
      <c r="I14" s="187">
        <f t="shared" si="0"/>
        <v>7.5612492702860479</v>
      </c>
      <c r="J14" s="187">
        <f t="shared" si="0"/>
        <v>7.3118739054290716</v>
      </c>
      <c r="K14" s="187">
        <f t="shared" si="0"/>
        <v>7.0624985405720944</v>
      </c>
      <c r="L14" s="187">
        <f t="shared" si="0"/>
        <v>6.8131231757151189</v>
      </c>
      <c r="M14" s="187">
        <f t="shared" si="0"/>
        <v>6.5637478108581417</v>
      </c>
      <c r="N14" s="187">
        <f t="shared" si="0"/>
        <v>6.3143724460011681</v>
      </c>
    </row>
    <row r="15" spans="2:21" ht="29.25" customHeight="1">
      <c r="C15" s="65" t="s">
        <v>396</v>
      </c>
      <c r="D15" s="65" t="s">
        <v>541</v>
      </c>
      <c r="E15" s="112" t="s">
        <v>395</v>
      </c>
      <c r="F15" s="112"/>
      <c r="G15" s="113">
        <v>9.92</v>
      </c>
      <c r="H15" s="187">
        <f t="shared" ref="H15:N15" si="1">$G$15*H27</f>
        <v>9.6130764740221828</v>
      </c>
      <c r="I15" s="187">
        <f t="shared" si="1"/>
        <v>9.3061529480443657</v>
      </c>
      <c r="J15" s="187">
        <f t="shared" si="1"/>
        <v>8.9992294220665485</v>
      </c>
      <c r="K15" s="187">
        <f t="shared" si="1"/>
        <v>8.6923058960887314</v>
      </c>
      <c r="L15" s="187">
        <f t="shared" si="1"/>
        <v>8.3853823701109143</v>
      </c>
      <c r="M15" s="187">
        <f t="shared" si="1"/>
        <v>8.0784588441330971</v>
      </c>
      <c r="N15" s="187">
        <f t="shared" si="1"/>
        <v>7.7715353181552835</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c r="C19" s="112" t="s">
        <v>399</v>
      </c>
      <c r="D19" s="65" t="s">
        <v>541</v>
      </c>
      <c r="E19" s="112"/>
      <c r="F19" s="118" t="s">
        <v>400</v>
      </c>
      <c r="G19" s="187">
        <f t="shared" ref="G19:N19" si="2">G14*$D$37</f>
        <v>7.0202600000000004</v>
      </c>
      <c r="H19" s="187">
        <f t="shared" si="2"/>
        <v>6.8030540572095743</v>
      </c>
      <c r="I19" s="187">
        <f t="shared" si="2"/>
        <v>6.5858481144191474</v>
      </c>
      <c r="J19" s="187">
        <f t="shared" si="2"/>
        <v>6.3686421716287214</v>
      </c>
      <c r="K19" s="187">
        <f t="shared" si="2"/>
        <v>6.1514362288382944</v>
      </c>
      <c r="L19" s="187">
        <f t="shared" si="2"/>
        <v>5.9342302860478684</v>
      </c>
      <c r="M19" s="187">
        <f t="shared" si="2"/>
        <v>5.7170243432574415</v>
      </c>
      <c r="N19" s="187">
        <f t="shared" si="2"/>
        <v>5.4998184004670172</v>
      </c>
    </row>
    <row r="20" spans="3:16">
      <c r="C20" s="112" t="s">
        <v>335</v>
      </c>
      <c r="D20" s="65" t="s">
        <v>541</v>
      </c>
      <c r="E20" s="112"/>
      <c r="F20" s="118" t="s">
        <v>400</v>
      </c>
      <c r="G20" s="187">
        <f t="shared" ref="G20:N20" si="3">G14*$D$38</f>
        <v>1.0397400000000001</v>
      </c>
      <c r="H20" s="187">
        <f t="shared" si="3"/>
        <v>1.0075705779334501</v>
      </c>
      <c r="I20" s="187">
        <f t="shared" si="3"/>
        <v>0.97540115586690024</v>
      </c>
      <c r="J20" s="187">
        <f t="shared" si="3"/>
        <v>0.9432317338003503</v>
      </c>
      <c r="K20" s="187">
        <f t="shared" si="3"/>
        <v>0.91106231173380015</v>
      </c>
      <c r="L20" s="187">
        <f t="shared" si="3"/>
        <v>0.87889288966725032</v>
      </c>
      <c r="M20" s="187">
        <f t="shared" si="3"/>
        <v>0.84672346760070027</v>
      </c>
      <c r="N20" s="187">
        <f t="shared" si="3"/>
        <v>0.81455404553415067</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0.9690601284296555</v>
      </c>
      <c r="I27" s="122">
        <f t="shared" ref="I27:N27" si="4">I30/$G$30</f>
        <v>0.93812025685931111</v>
      </c>
      <c r="J27" s="122">
        <f t="shared" si="4"/>
        <v>0.90718038528896661</v>
      </c>
      <c r="K27" s="122">
        <f t="shared" si="4"/>
        <v>0.8762405137186221</v>
      </c>
      <c r="L27" s="122">
        <f t="shared" si="4"/>
        <v>0.84530064214827771</v>
      </c>
      <c r="M27" s="122">
        <f t="shared" si="4"/>
        <v>0.81436077057793321</v>
      </c>
      <c r="N27" s="122">
        <f t="shared" si="4"/>
        <v>0.78342089900758904</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0.96998867497168739</v>
      </c>
      <c r="H30" s="122">
        <f t="shared" ref="H30:M30" si="5">G30+(($N30-$F30)/8)</f>
        <v>0.93997734994337478</v>
      </c>
      <c r="I30" s="122">
        <f t="shared" si="5"/>
        <v>0.90996602491506218</v>
      </c>
      <c r="J30" s="122">
        <f t="shared" si="5"/>
        <v>0.87995469988674957</v>
      </c>
      <c r="K30" s="122">
        <f t="shared" si="5"/>
        <v>0.84994337485843696</v>
      </c>
      <c r="L30" s="122">
        <f t="shared" si="5"/>
        <v>0.81993204983012435</v>
      </c>
      <c r="M30" s="122">
        <f t="shared" si="5"/>
        <v>0.78992072480181175</v>
      </c>
      <c r="N30" s="119">
        <f>E42/D42</f>
        <v>0.75990939977349947</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c r="G40" s="91"/>
      <c r="H40" s="186"/>
    </row>
    <row r="41" spans="3:8" ht="14.45">
      <c r="C41" s="496"/>
      <c r="D41" s="496">
        <v>2010</v>
      </c>
      <c r="E41" s="496">
        <v>2050</v>
      </c>
      <c r="F41"/>
      <c r="G41" s="91"/>
      <c r="H41" s="186"/>
    </row>
    <row r="42" spans="3:8" ht="14.45">
      <c r="C42" s="496" t="s">
        <v>406</v>
      </c>
      <c r="D42" s="496">
        <f>8.83*10^2</f>
        <v>883</v>
      </c>
      <c r="E42" s="496">
        <f>6.71*10^2</f>
        <v>671</v>
      </c>
      <c r="F42"/>
      <c r="G42" s="91"/>
      <c r="H42" s="186"/>
    </row>
    <row r="43" spans="3:8" ht="14.45">
      <c r="C43" s="496" t="s">
        <v>407</v>
      </c>
      <c r="D43" s="496"/>
      <c r="E43" s="496"/>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37:C39 C24:F24 C13:F18 G13:N24 C26:N27 D25:N25 C28:P28 C29:N29 C30:F30">
    <cfRule type="expression" dxfId="2386" priority="3">
      <formula>_xlfn.ISFORMULA(C13)</formula>
    </cfRule>
  </conditionalFormatting>
  <conditionalFormatting sqref="D19:E23 N30">
    <cfRule type="expression" dxfId="2385" priority="6">
      <formula>_xlfn.ISFORMULA(D19)</formula>
    </cfRule>
  </conditionalFormatting>
  <conditionalFormatting sqref="C19:C23">
    <cfRule type="expression" dxfId="2384" priority="5">
      <formula>_xlfn.ISFORMULA(C19)</formula>
    </cfRule>
  </conditionalFormatting>
  <conditionalFormatting sqref="F19:F23">
    <cfRule type="expression" dxfId="2383" priority="4">
      <formula>_xlfn.ISFORMULA(F19)</formula>
    </cfRule>
  </conditionalFormatting>
  <conditionalFormatting sqref="C25">
    <cfRule type="expression" dxfId="2382" priority="2">
      <formula>_xlfn.ISFORMULA(C25)</formula>
    </cfRule>
  </conditionalFormatting>
  <conditionalFormatting sqref="G30:M30">
    <cfRule type="expression" dxfId="2381" priority="1">
      <formula>_xlfn.ISFORMULA(G30)</formula>
    </cfRule>
  </conditionalFormatting>
  <pageMargins left="0.7" right="0.7" top="0.75" bottom="0.75" header="0.3" footer="0.3"/>
  <pageSetup paperSize="9" orientation="portrait" horizontalDpi="4294967294" verticalDpi="4294967294"/>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359D-7731-46B4-B2DC-7C1225A2D1EC}">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(7)'!C15</f>
        <v>Syngas fermentation</v>
      </c>
      <c r="C14" s="67" t="s">
        <v>411</v>
      </c>
      <c r="D14" s="67" t="s">
        <v>296</v>
      </c>
      <c r="E14" s="192">
        <f>E28+E43</f>
        <v>0</v>
      </c>
      <c r="F14" s="192">
        <f t="shared" ref="F14:L15" si="0">F28+F43</f>
        <v>465922890.90772593</v>
      </c>
      <c r="G14" s="192">
        <f t="shared" si="0"/>
        <v>1390685400.8261456</v>
      </c>
      <c r="H14" s="192">
        <f t="shared" si="0"/>
        <v>3193186870.9304371</v>
      </c>
      <c r="I14" s="192">
        <f t="shared" si="0"/>
        <v>3571851589.2214904</v>
      </c>
      <c r="J14" s="192">
        <f t="shared" si="0"/>
        <v>5456954082.0954151</v>
      </c>
      <c r="K14" s="192">
        <f t="shared" si="0"/>
        <v>6851769761.8473406</v>
      </c>
      <c r="L14" s="192">
        <f t="shared" si="0"/>
        <v>7829314006.1674767</v>
      </c>
    </row>
    <row r="15" spans="2:13">
      <c r="C15" s="67" t="s">
        <v>380</v>
      </c>
      <c r="D15" s="67" t="s">
        <v>296</v>
      </c>
      <c r="E15" s="192">
        <f>E29+E44</f>
        <v>0</v>
      </c>
      <c r="F15" s="192">
        <f t="shared" si="0"/>
        <v>573443558.04027808</v>
      </c>
      <c r="G15" s="192">
        <f t="shared" si="0"/>
        <v>1711612801.0167944</v>
      </c>
      <c r="H15" s="192">
        <f t="shared" si="0"/>
        <v>3930076148.8374605</v>
      </c>
      <c r="I15" s="192">
        <f t="shared" si="0"/>
        <v>4396125032.887989</v>
      </c>
      <c r="J15" s="192">
        <f t="shared" si="0"/>
        <v>6716251177.9635839</v>
      </c>
      <c r="K15" s="192">
        <f t="shared" si="0"/>
        <v>8432947399.1967268</v>
      </c>
      <c r="L15" s="192">
        <f t="shared" si="0"/>
        <v>9636078776.8215103</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0</v>
      </c>
      <c r="F19" s="187">
        <f t="shared" ref="F19:L19" si="1">F33+F48</f>
        <v>405818837.98062932</v>
      </c>
      <c r="G19" s="187">
        <f t="shared" si="1"/>
        <v>1211286984.1195729</v>
      </c>
      <c r="H19" s="187">
        <f t="shared" si="1"/>
        <v>2781265764.580411</v>
      </c>
      <c r="I19" s="187">
        <f t="shared" si="1"/>
        <v>3111082734.2119184</v>
      </c>
      <c r="J19" s="187">
        <f t="shared" si="1"/>
        <v>4753007005.505106</v>
      </c>
      <c r="K19" s="187">
        <f t="shared" si="1"/>
        <v>5967891462.5690346</v>
      </c>
      <c r="L19" s="187">
        <f t="shared" si="1"/>
        <v>6819332499.3718719</v>
      </c>
    </row>
    <row r="20" spans="2:12">
      <c r="C20" s="112" t="s">
        <v>335</v>
      </c>
      <c r="D20" s="67" t="s">
        <v>296</v>
      </c>
      <c r="E20" s="187">
        <f t="shared" ref="E20:L20" si="2">E34+E49</f>
        <v>0</v>
      </c>
      <c r="F20" s="187">
        <f t="shared" si="2"/>
        <v>60104052.927096643</v>
      </c>
      <c r="G20" s="187">
        <f t="shared" si="2"/>
        <v>179398416.7065728</v>
      </c>
      <c r="H20" s="187">
        <f t="shared" si="2"/>
        <v>411921106.35002643</v>
      </c>
      <c r="I20" s="187">
        <f t="shared" si="2"/>
        <v>460768855.00957233</v>
      </c>
      <c r="J20" s="187">
        <f t="shared" si="2"/>
        <v>703947076.59030855</v>
      </c>
      <c r="K20" s="187">
        <f t="shared" si="2"/>
        <v>883878299.27830684</v>
      </c>
      <c r="L20" s="187">
        <f t="shared" si="2"/>
        <v>1009981506.7956045</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(7)'!C15</f>
        <v>Syngas fermentation</v>
      </c>
      <c r="C28" s="67" t="s">
        <v>411</v>
      </c>
      <c r="D28" s="67" t="s">
        <v>296</v>
      </c>
      <c r="E28" s="192">
        <f>'Deployment (7)'!I$16*'Tech costs (7)'!G14*'Deployment (7)'!$T$8*'tech costs background'!$B$30</f>
        <v>0</v>
      </c>
      <c r="F28" s="192">
        <f>'Deployment (7)'!J$16*'Tech costs (7)'!H14*'Deployment (7)'!$T$8*'tech costs background'!$B$30</f>
        <v>40227626.367520645</v>
      </c>
      <c r="G28" s="192">
        <f>'Deployment (7)'!K$16*'Tech costs (7)'!I14*'Deployment (7)'!$T$8*'tech costs background'!$B$30</f>
        <v>73453777.198290005</v>
      </c>
      <c r="H28" s="192">
        <f>'Deployment (7)'!L$16*'Tech costs (7)'!J14*'Deployment (7)'!$T$8*'tech costs background'!$B$30</f>
        <v>166726363.91078833</v>
      </c>
      <c r="I28" s="192">
        <f>'Deployment (7)'!M$16*'Tech costs (7)'!K14*'Deployment (7)'!$T$8*'tech costs background'!$B$30</f>
        <v>210053816.22324917</v>
      </c>
      <c r="J28" s="192">
        <f>'Deployment (7)'!N$16*'Tech costs (7)'!L14*'Deployment (7)'!$T$8*'tech costs background'!$B$30</f>
        <v>354728400.77745497</v>
      </c>
      <c r="K28" s="192">
        <f>'Deployment (7)'!O$16*'Tech costs (7)'!M14*'Deployment (7)'!$T$8*'tech costs background'!$B$30</f>
        <v>513962387.55079585</v>
      </c>
      <c r="L28" s="192">
        <f>'Deployment (7)'!P$16*'Tech costs (7)'!N14*'Deployment (7)'!$T$8*'tech costs background'!$B$30</f>
        <v>621077921.75483656</v>
      </c>
    </row>
    <row r="29" spans="2:12">
      <c r="C29" s="67" t="s">
        <v>380</v>
      </c>
      <c r="D29" s="67" t="s">
        <v>296</v>
      </c>
      <c r="E29" s="192">
        <f>'Deployment (7)'!I$16*'Tech costs (7)'!G15*'Deployment (7)'!$T$8*'tech costs background'!$B$30</f>
        <v>0</v>
      </c>
      <c r="F29" s="192">
        <f>'Deployment (7)'!J$16*'Tech costs (7)'!H15*'Deployment (7)'!$T$8*'tech costs background'!$B$30</f>
        <v>49510924.760025404</v>
      </c>
      <c r="G29" s="192">
        <f>'Deployment (7)'!K$16*'Tech costs (7)'!I15*'Deployment (7)'!$T$8*'tech costs background'!$B$30</f>
        <v>90404648.859433845</v>
      </c>
      <c r="H29" s="192">
        <f>'Deployment (7)'!L$16*'Tech costs (7)'!J15*'Deployment (7)'!$T$8*'tech costs background'!$B$30</f>
        <v>205201678.65943176</v>
      </c>
      <c r="I29" s="192">
        <f>'Deployment (7)'!M$16*'Tech costs (7)'!K15*'Deployment (7)'!$T$8*'tech costs background'!$B$30</f>
        <v>258527773.81322974</v>
      </c>
      <c r="J29" s="192">
        <f>'Deployment (7)'!N$16*'Tech costs (7)'!L15*'Deployment (7)'!$T$8*'tech costs background'!$B$30</f>
        <v>436588800.95686764</v>
      </c>
      <c r="K29" s="192">
        <f>'Deployment (7)'!O$16*'Tech costs (7)'!M15*'Deployment (7)'!$T$8*'tech costs background'!$B$30</f>
        <v>632569092.37021029</v>
      </c>
      <c r="L29" s="192">
        <f>'Deployment (7)'!P$16*'Tech costs (7)'!N15*'Deployment (7)'!$T$8*'tech costs background'!$B$30</f>
        <v>764403596.0059526</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87">
        <f>'Deployment (7)'!I$16*'Tech costs (7)'!G19*'Deployment (7)'!$T$8*'tech costs background'!$B$30</f>
        <v>0</v>
      </c>
      <c r="F33" s="187">
        <f>'Deployment (7)'!J$16*'Tech costs (7)'!H19*'Deployment (7)'!$T$8*'tech costs background'!$B$30</f>
        <v>35038262.566110484</v>
      </c>
      <c r="G33" s="187">
        <f>'Deployment (7)'!K$16*'Tech costs (7)'!I19*'Deployment (7)'!$T$8*'tech costs background'!$B$30</f>
        <v>63978239.939710602</v>
      </c>
      <c r="H33" s="187">
        <f>'Deployment (7)'!L$16*'Tech costs (7)'!J19*'Deployment (7)'!$T$8*'tech costs background'!$B$30</f>
        <v>145218662.96629661</v>
      </c>
      <c r="I33" s="187">
        <f>'Deployment (7)'!M$16*'Tech costs (7)'!K19*'Deployment (7)'!$T$8*'tech costs background'!$B$30</f>
        <v>182956873.93044999</v>
      </c>
      <c r="J33" s="187">
        <f>'Deployment (7)'!N$16*'Tech costs (7)'!L19*'Deployment (7)'!$T$8*'tech costs background'!$B$30</f>
        <v>308968437.07716334</v>
      </c>
      <c r="K33" s="187">
        <f>'Deployment (7)'!O$16*'Tech costs (7)'!M19*'Deployment (7)'!$T$8*'tech costs background'!$B$30</f>
        <v>447661239.55674326</v>
      </c>
      <c r="L33" s="187">
        <f>'Deployment (7)'!P$16*'Tech costs (7)'!N19*'Deployment (7)'!$T$8*'tech costs background'!$B$30</f>
        <v>540958869.84846258</v>
      </c>
    </row>
    <row r="34" spans="2:12">
      <c r="C34" s="112" t="s">
        <v>335</v>
      </c>
      <c r="D34" s="67" t="s">
        <v>296</v>
      </c>
      <c r="E34" s="187">
        <f>'Deployment (7)'!I$16*'Tech costs (7)'!G20*'Deployment (7)'!$T$8*'tech costs background'!$B$30</f>
        <v>0</v>
      </c>
      <c r="F34" s="187">
        <f>'Deployment (7)'!J$16*'Tech costs (7)'!H20*'Deployment (7)'!$T$8*'tech costs background'!$B$30</f>
        <v>5189363.8014101638</v>
      </c>
      <c r="G34" s="187">
        <f>'Deployment (7)'!K$16*'Tech costs (7)'!I20*'Deployment (7)'!$T$8*'tech costs background'!$B$30</f>
        <v>9475537.2585794125</v>
      </c>
      <c r="H34" s="187">
        <f>'Deployment (7)'!L$16*'Tech costs (7)'!J20*'Deployment (7)'!$T$8*'tech costs background'!$B$30</f>
        <v>21507700.944491696</v>
      </c>
      <c r="I34" s="187">
        <f>'Deployment (7)'!M$16*'Tech costs (7)'!K20*'Deployment (7)'!$T$8*'tech costs background'!$B$30</f>
        <v>27096942.292799141</v>
      </c>
      <c r="J34" s="187">
        <f>'Deployment (7)'!N$16*'Tech costs (7)'!L20*'Deployment (7)'!$T$8*'tech costs background'!$B$30</f>
        <v>45759963.700291701</v>
      </c>
      <c r="K34" s="187">
        <f>'Deployment (7)'!O$16*'Tech costs (7)'!M20*'Deployment (7)'!$T$8*'tech costs background'!$B$30</f>
        <v>66301147.994052671</v>
      </c>
      <c r="L34" s="187">
        <f>'Deployment (7)'!P$16*'Tech costs (7)'!N20*'Deployment (7)'!$T$8*'tech costs background'!$B$30</f>
        <v>80119051.906373918</v>
      </c>
    </row>
    <row r="35" spans="2:12">
      <c r="C35" s="112"/>
      <c r="D35" s="65"/>
      <c r="E35" s="187"/>
      <c r="F35" s="187"/>
      <c r="G35" s="187"/>
      <c r="H35" s="187"/>
      <c r="I35" s="187"/>
      <c r="J35" s="187"/>
      <c r="K35" s="187"/>
      <c r="L35" s="187"/>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(7)'!C15</f>
        <v>Syngas fermentation</v>
      </c>
      <c r="C43" s="67" t="s">
        <v>411</v>
      </c>
      <c r="D43" s="67" t="s">
        <v>296</v>
      </c>
      <c r="E43" s="192">
        <f>'Deployment (7)'!I$25*'Tech costs (7)'!G14*'Deployment (7)'!$T$8*'tech costs background'!$B$30</f>
        <v>0</v>
      </c>
      <c r="F43" s="192">
        <f>'Deployment (7)'!J$25*'Tech costs (7)'!H14*'Deployment (7)'!$T$8*'tech costs background'!$B$30</f>
        <v>425695264.5402053</v>
      </c>
      <c r="G43" s="192">
        <f>'Deployment (7)'!K$25*'Tech costs (7)'!I14*'Deployment (7)'!$T$8*'tech costs background'!$B$30</f>
        <v>1317231623.6278555</v>
      </c>
      <c r="H43" s="192">
        <f>'Deployment (7)'!L$25*'Tech costs (7)'!J14*'Deployment (7)'!$T$8*'tech costs background'!$B$30</f>
        <v>3026460507.0196486</v>
      </c>
      <c r="I43" s="192">
        <f>'Deployment (7)'!M$25*'Tech costs (7)'!K14*'Deployment (7)'!$T$8*'tech costs background'!$B$30</f>
        <v>3361797772.9982414</v>
      </c>
      <c r="J43" s="192">
        <f>'Deployment (7)'!N$25*'Tech costs (7)'!L14*'Deployment (7)'!$T$8*'tech costs background'!$B$30</f>
        <v>5102225681.3179598</v>
      </c>
      <c r="K43" s="192">
        <f>'Deployment (7)'!O$25*'Tech costs (7)'!M14*'Deployment (7)'!$T$8*'tech costs background'!$B$30</f>
        <v>6337807374.296545</v>
      </c>
      <c r="L43" s="192">
        <f>'Deployment (7)'!P$25*'Tech costs (7)'!N14*'Deployment (7)'!$T$8*'tech costs background'!$B$30</f>
        <v>7208236084.4126406</v>
      </c>
    </row>
    <row r="44" spans="2:12">
      <c r="C44" s="67" t="s">
        <v>380</v>
      </c>
      <c r="D44" s="67" t="s">
        <v>296</v>
      </c>
      <c r="E44" s="192">
        <f>'Deployment (7)'!I$25*'Tech costs (7)'!G15*'Deployment (7)'!$T$8*'tech costs background'!$B$30</f>
        <v>0</v>
      </c>
      <c r="F44" s="192">
        <f>'Deployment (7)'!J$25*'Tech costs (7)'!H15*'Deployment (7)'!$T$8*'tech costs background'!$B$30</f>
        <v>523932633.28025264</v>
      </c>
      <c r="G44" s="192">
        <f>'Deployment (7)'!K$25*'Tech costs (7)'!I15*'Deployment (7)'!$T$8*'tech costs background'!$B$30</f>
        <v>1621208152.1573606</v>
      </c>
      <c r="H44" s="192">
        <f>'Deployment (7)'!L$25*'Tech costs (7)'!J15*'Deployment (7)'!$T$8*'tech costs background'!$B$30</f>
        <v>3724874470.1780286</v>
      </c>
      <c r="I44" s="192">
        <f>'Deployment (7)'!M$25*'Tech costs (7)'!K15*'Deployment (7)'!$T$8*'tech costs background'!$B$30</f>
        <v>4137597259.074759</v>
      </c>
      <c r="J44" s="192">
        <f>'Deployment (7)'!N$25*'Tech costs (7)'!L15*'Deployment (7)'!$T$8*'tech costs background'!$B$30</f>
        <v>6279662377.0067167</v>
      </c>
      <c r="K44" s="192">
        <f>'Deployment (7)'!O$25*'Tech costs (7)'!M15*'Deployment (7)'!$T$8*'tech costs background'!$B$30</f>
        <v>7800378306.8265162</v>
      </c>
      <c r="L44" s="192">
        <f>'Deployment (7)'!P$25*'Tech costs (7)'!N15*'Deployment (7)'!$T$8*'tech costs background'!$B$30</f>
        <v>8871675180.8155575</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(7)'!I$25*'Tech costs (7)'!G19*'Deployment (7)'!$T$8*'tech costs background'!$B$30</f>
        <v>0</v>
      </c>
      <c r="F48" s="187">
        <f>'Deployment (7)'!J$25*'Tech costs (7)'!H19*'Deployment (7)'!$T$8*'tech costs background'!$B$30</f>
        <v>370780575.41451883</v>
      </c>
      <c r="G48" s="187">
        <f>'Deployment (7)'!K$25*'Tech costs (7)'!I19*'Deployment (7)'!$T$8*'tech costs background'!$B$30</f>
        <v>1147308744.1798623</v>
      </c>
      <c r="H48" s="187">
        <f>'Deployment (7)'!L$25*'Tech costs (7)'!J19*'Deployment (7)'!$T$8*'tech costs background'!$B$30</f>
        <v>2636047101.6141143</v>
      </c>
      <c r="I48" s="187">
        <f>'Deployment (7)'!M$25*'Tech costs (7)'!K19*'Deployment (7)'!$T$8*'tech costs background'!$B$30</f>
        <v>2928125860.2814684</v>
      </c>
      <c r="J48" s="187">
        <f>'Deployment (7)'!N$25*'Tech costs (7)'!L19*'Deployment (7)'!$T$8*'tech costs background'!$B$30</f>
        <v>4444038568.4279423</v>
      </c>
      <c r="K48" s="187">
        <f>'Deployment (7)'!O$25*'Tech costs (7)'!M19*'Deployment (7)'!$T$8*'tech costs background'!$B$30</f>
        <v>5520230223.012291</v>
      </c>
      <c r="L48" s="187">
        <f>'Deployment (7)'!P$25*'Tech costs (7)'!N19*'Deployment (7)'!$T$8*'tech costs background'!$B$30</f>
        <v>6278373629.5234098</v>
      </c>
    </row>
    <row r="49" spans="3:12">
      <c r="C49" s="112" t="s">
        <v>335</v>
      </c>
      <c r="D49" s="67" t="s">
        <v>296</v>
      </c>
      <c r="E49" s="187">
        <f>'Deployment (7)'!I$25*'Tech costs (7)'!G20*'Deployment (7)'!$T$8*'tech costs background'!$B$30</f>
        <v>0</v>
      </c>
      <c r="F49" s="187">
        <f>'Deployment (7)'!J$25*'Tech costs (7)'!H20*'Deployment (7)'!$T$8*'tech costs background'!$B$30</f>
        <v>54914689.125686482</v>
      </c>
      <c r="G49" s="187">
        <f>'Deployment (7)'!K$25*'Tech costs (7)'!I20*'Deployment (7)'!$T$8*'tech costs background'!$B$30</f>
        <v>169922879.4479934</v>
      </c>
      <c r="H49" s="187">
        <f>'Deployment (7)'!L$25*'Tech costs (7)'!J20*'Deployment (7)'!$T$8*'tech costs background'!$B$30</f>
        <v>390413405.40553474</v>
      </c>
      <c r="I49" s="187">
        <f>'Deployment (7)'!M$25*'Tech costs (7)'!K20*'Deployment (7)'!$T$8*'tech costs background'!$B$30</f>
        <v>433671912.71677321</v>
      </c>
      <c r="J49" s="187">
        <f>'Deployment (7)'!N$25*'Tech costs (7)'!L20*'Deployment (7)'!$T$8*'tech costs background'!$B$30</f>
        <v>658187112.89001679</v>
      </c>
      <c r="K49" s="187">
        <f>'Deployment (7)'!O$25*'Tech costs (7)'!M20*'Deployment (7)'!$T$8*'tech costs background'!$B$30</f>
        <v>817577151.28425419</v>
      </c>
      <c r="L49" s="187">
        <f>'Deployment (7)'!P$25*'Tech costs (7)'!N20*'Deployment (7)'!$T$8*'tech costs background'!$B$30</f>
        <v>929862454.88923061</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45:XFD45 A53:XFD1048576 A1:XFD13 C25:XFD30 C38:XFD44 A24:XFD24 A16:XFD16">
    <cfRule type="expression" dxfId="2380" priority="19">
      <formula>_xlfn.ISFORMULA(A1)</formula>
    </cfRule>
  </conditionalFormatting>
  <conditionalFormatting sqref="A25:A44 A17:B23 M17:XFD23 M31:XFD37 A46:B52 M46:XFD52 A14:D15 M14:XFD15">
    <cfRule type="expression" dxfId="2379" priority="25">
      <formula>_xlfn.ISFORMULA(A14)</formula>
    </cfRule>
  </conditionalFormatting>
  <conditionalFormatting sqref="C14:D15">
    <cfRule type="expression" dxfId="2378" priority="24">
      <formula>_xlfn.ISFORMULA(C14)</formula>
    </cfRule>
  </conditionalFormatting>
  <conditionalFormatting sqref="C27:C28">
    <cfRule type="expression" dxfId="2377" priority="23">
      <formula>_xlfn.ISFORMULA(C27)</formula>
    </cfRule>
  </conditionalFormatting>
  <conditionalFormatting sqref="C29">
    <cfRule type="expression" dxfId="2376" priority="22">
      <formula>_xlfn.ISFORMULA(C29)</formula>
    </cfRule>
  </conditionalFormatting>
  <conditionalFormatting sqref="C42:C43">
    <cfRule type="expression" dxfId="2375" priority="21">
      <formula>_xlfn.ISFORMULA(C42)</formula>
    </cfRule>
  </conditionalFormatting>
  <conditionalFormatting sqref="C44">
    <cfRule type="expression" dxfId="2374" priority="20">
      <formula>_xlfn.ISFORMULA(C44)</formula>
    </cfRule>
  </conditionalFormatting>
  <conditionalFormatting sqref="E29:L29">
    <cfRule type="expression" dxfId="2373" priority="18">
      <formula>_xlfn.ISFORMULA(E29)</formula>
    </cfRule>
  </conditionalFormatting>
  <conditionalFormatting sqref="D21:D23 C17:D18 E17:L23 C31:D32 E31:L37 C46:D47 E46:L52">
    <cfRule type="expression" dxfId="2372" priority="17">
      <formula>_xlfn.ISFORMULA(C17)</formula>
    </cfRule>
  </conditionalFormatting>
  <conditionalFormatting sqref="C19:C23">
    <cfRule type="expression" dxfId="2371" priority="16">
      <formula>_xlfn.ISFORMULA(C19)</formula>
    </cfRule>
  </conditionalFormatting>
  <conditionalFormatting sqref="D35:D37">
    <cfRule type="expression" dxfId="2370" priority="14">
      <formula>_xlfn.ISFORMULA(D35)</formula>
    </cfRule>
  </conditionalFormatting>
  <conditionalFormatting sqref="C33:C37">
    <cfRule type="expression" dxfId="2369" priority="13">
      <formula>_xlfn.ISFORMULA(C33)</formula>
    </cfRule>
  </conditionalFormatting>
  <conditionalFormatting sqref="D50:D52">
    <cfRule type="expression" dxfId="2368" priority="11">
      <formula>_xlfn.ISFORMULA(D50)</formula>
    </cfRule>
  </conditionalFormatting>
  <conditionalFormatting sqref="C48:C52">
    <cfRule type="expression" dxfId="2367" priority="10">
      <formula>_xlfn.ISFORMULA(C48)</formula>
    </cfRule>
  </conditionalFormatting>
  <conditionalFormatting sqref="E14:L15">
    <cfRule type="expression" dxfId="2366" priority="8">
      <formula>_xlfn.ISFORMULA(E14)</formula>
    </cfRule>
  </conditionalFormatting>
  <conditionalFormatting sqref="E14:L15">
    <cfRule type="expression" dxfId="2365" priority="7">
      <formula>_xlfn.ISFORMULA(E14)</formula>
    </cfRule>
  </conditionalFormatting>
  <conditionalFormatting sqref="D19:D20">
    <cfRule type="expression" dxfId="2364" priority="6">
      <formula>_xlfn.ISFORMULA(D19)</formula>
    </cfRule>
  </conditionalFormatting>
  <conditionalFormatting sqref="D19:D20">
    <cfRule type="expression" dxfId="2363" priority="5">
      <formula>_xlfn.ISFORMULA(D19)</formula>
    </cfRule>
  </conditionalFormatting>
  <conditionalFormatting sqref="D33:D34">
    <cfRule type="expression" dxfId="2362" priority="4">
      <formula>_xlfn.ISFORMULA(D33)</formula>
    </cfRule>
  </conditionalFormatting>
  <conditionalFormatting sqref="D33:D34">
    <cfRule type="expression" dxfId="2361" priority="3">
      <formula>_xlfn.ISFORMULA(D33)</formula>
    </cfRule>
  </conditionalFormatting>
  <conditionalFormatting sqref="D48:D49">
    <cfRule type="expression" dxfId="2360" priority="2">
      <formula>_xlfn.ISFORMULA(D48)</formula>
    </cfRule>
  </conditionalFormatting>
  <conditionalFormatting sqref="D48:D49">
    <cfRule type="expression" dxfId="2359" priority="1">
      <formula>_xlfn.ISFORMULA(D48)</formula>
    </cfRule>
  </conditionalFormatting>
  <pageMargins left="0.7" right="0.7" top="0.75" bottom="0.75" header="0.3" footer="0.3"/>
  <pageSetup paperSize="9" orientation="portrait" horizontalDpi="4294967294" verticalDpi="429496729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B48A-4CCB-4CD3-84D4-EBBC6ACB9713}">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(7)'!C15</f>
        <v>Syngas fermentation</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B11:B38 A11:A1048576 O17:P17 O32:P32 Q11:XFD1048576 A1:XFD10 C12:P12 D11:P11 C16:P16 B39:P1048576 C24:P27 C31:P31 G29:G30 D28:D29 D13 G15:H15 G13:P14 D14:E15">
    <cfRule type="expression" dxfId="2358" priority="38">
      <formula>_xlfn.ISFORMULA(A1)</formula>
    </cfRule>
  </conditionalFormatting>
  <conditionalFormatting sqref="C13:C15">
    <cfRule type="expression" dxfId="2357" priority="37">
      <formula>_xlfn.ISFORMULA(C13)</formula>
    </cfRule>
  </conditionalFormatting>
  <conditionalFormatting sqref="C11">
    <cfRule type="expression" dxfId="2356" priority="36">
      <formula>_xlfn.ISFORMULA(C11)</formula>
    </cfRule>
  </conditionalFormatting>
  <conditionalFormatting sqref="C28:C30">
    <cfRule type="expression" dxfId="2355" priority="34">
      <formula>_xlfn.ISFORMULA(C28)</formula>
    </cfRule>
  </conditionalFormatting>
  <conditionalFormatting sqref="G33:H33 G35:H38 G34">
    <cfRule type="expression" dxfId="2354" priority="23">
      <formula>_xlfn.ISFORMULA(G33)</formula>
    </cfRule>
  </conditionalFormatting>
  <conditionalFormatting sqref="J28:P28">
    <cfRule type="expression" dxfId="2353" priority="35">
      <formula>_xlfn.ISFORMULA(J28)</formula>
    </cfRule>
  </conditionalFormatting>
  <conditionalFormatting sqref="H29:P29 H30">
    <cfRule type="expression" dxfId="2352" priority="33">
      <formula>_xlfn.ISFORMULA(H29)</formula>
    </cfRule>
  </conditionalFormatting>
  <conditionalFormatting sqref="G28:H28">
    <cfRule type="expression" dxfId="2351" priority="32">
      <formula>_xlfn.ISFORMULA(G28)</formula>
    </cfRule>
  </conditionalFormatting>
  <conditionalFormatting sqref="I28">
    <cfRule type="expression" dxfId="2350" priority="31">
      <formula>_xlfn.ISFORMULA(I28)</formula>
    </cfRule>
  </conditionalFormatting>
  <conditionalFormatting sqref="I18:P23 I33:P38 D21:F23 E36:F38 C18:F18 C17:N17 C32:N32 C33:F33">
    <cfRule type="expression" dxfId="2349" priority="30">
      <formula>_xlfn.ISFORMULA(C17)</formula>
    </cfRule>
  </conditionalFormatting>
  <conditionalFormatting sqref="C19:C23">
    <cfRule type="expression" dxfId="2348" priority="29">
      <formula>_xlfn.ISFORMULA(C19)</formula>
    </cfRule>
  </conditionalFormatting>
  <conditionalFormatting sqref="D36:D38">
    <cfRule type="expression" dxfId="2347" priority="27">
      <formula>_xlfn.ISFORMULA(D36)</formula>
    </cfRule>
  </conditionalFormatting>
  <conditionalFormatting sqref="C34:C38">
    <cfRule type="expression" dxfId="2346" priority="26">
      <formula>_xlfn.ISFORMULA(C34)</formula>
    </cfRule>
  </conditionalFormatting>
  <conditionalFormatting sqref="G18:H18 G20:H23 G19">
    <cfRule type="expression" dxfId="2345" priority="24">
      <formula>_xlfn.ISFORMULA(G18)</formula>
    </cfRule>
  </conditionalFormatting>
  <conditionalFormatting sqref="D19:D20">
    <cfRule type="expression" dxfId="2344" priority="22">
      <formula>_xlfn.ISFORMULA(D19)</formula>
    </cfRule>
  </conditionalFormatting>
  <conditionalFormatting sqref="D30">
    <cfRule type="expression" dxfId="2343" priority="21">
      <formula>_xlfn.ISFORMULA(D30)</formula>
    </cfRule>
  </conditionalFormatting>
  <conditionalFormatting sqref="D34:D35">
    <cfRule type="expression" dxfId="2342" priority="20">
      <formula>_xlfn.ISFORMULA(D34)</formula>
    </cfRule>
  </conditionalFormatting>
  <conditionalFormatting sqref="I15:P15">
    <cfRule type="expression" dxfId="2341" priority="19">
      <formula>_xlfn.ISFORMULA(I15)</formula>
    </cfRule>
  </conditionalFormatting>
  <conditionalFormatting sqref="I30:P30">
    <cfRule type="expression" dxfId="2340" priority="18">
      <formula>_xlfn.ISFORMULA(I30)</formula>
    </cfRule>
  </conditionalFormatting>
  <conditionalFormatting sqref="H19">
    <cfRule type="expression" dxfId="2339" priority="17">
      <formula>_xlfn.ISFORMULA(H19)</formula>
    </cfRule>
  </conditionalFormatting>
  <conditionalFormatting sqref="H34">
    <cfRule type="expression" dxfId="2338" priority="16">
      <formula>_xlfn.ISFORMULA(H34)</formula>
    </cfRule>
  </conditionalFormatting>
  <conditionalFormatting sqref="E19">
    <cfRule type="expression" dxfId="2337" priority="12">
      <formula>_xlfn.ISFORMULA(E19)</formula>
    </cfRule>
  </conditionalFormatting>
  <conditionalFormatting sqref="E34:F34">
    <cfRule type="expression" dxfId="2336" priority="11">
      <formula>_xlfn.ISFORMULA(E34)</formula>
    </cfRule>
  </conditionalFormatting>
  <conditionalFormatting sqref="E20">
    <cfRule type="expression" dxfId="2335" priority="10">
      <formula>_xlfn.ISFORMULA(E20)</formula>
    </cfRule>
  </conditionalFormatting>
  <conditionalFormatting sqref="E35">
    <cfRule type="expression" dxfId="2334" priority="9">
      <formula>_xlfn.ISFORMULA(E35)</formula>
    </cfRule>
  </conditionalFormatting>
  <conditionalFormatting sqref="F35">
    <cfRule type="expression" dxfId="2333" priority="8">
      <formula>_xlfn.ISFORMULA(F35)</formula>
    </cfRule>
  </conditionalFormatting>
  <conditionalFormatting sqref="F19">
    <cfRule type="expression" dxfId="2332" priority="7">
      <formula>_xlfn.ISFORMULA(F19)</formula>
    </cfRule>
  </conditionalFormatting>
  <conditionalFormatting sqref="F20">
    <cfRule type="expression" dxfId="2331" priority="6">
      <formula>_xlfn.ISFORMULA(F20)</formula>
    </cfRule>
  </conditionalFormatting>
  <conditionalFormatting sqref="E13:F13">
    <cfRule type="expression" dxfId="2330" priority="5">
      <formula>_xlfn.ISFORMULA(E13)</formula>
    </cfRule>
  </conditionalFormatting>
  <conditionalFormatting sqref="F14:F15">
    <cfRule type="expression" dxfId="2329" priority="4">
      <formula>_xlfn.ISFORMULA(F14)</formula>
    </cfRule>
  </conditionalFormatting>
  <conditionalFormatting sqref="E29:E30">
    <cfRule type="expression" dxfId="2328" priority="3">
      <formula>_xlfn.ISFORMULA(E29)</formula>
    </cfRule>
  </conditionalFormatting>
  <conditionalFormatting sqref="E28:F28">
    <cfRule type="expression" dxfId="2327" priority="2">
      <formula>_xlfn.ISFORMULA(E28)</formula>
    </cfRule>
  </conditionalFormatting>
  <conditionalFormatting sqref="F29:F30">
    <cfRule type="expression" dxfId="2326" priority="1">
      <formula>_xlfn.ISFORMULA(F29)</formula>
    </cfRule>
  </conditionalFormatting>
  <pageMargins left="0.7" right="0.7" top="0.75" bottom="0.75" header="0.3" footer="0.3"/>
  <pageSetup paperSize="9" orientation="portrait" horizontalDpi="4294967294" verticalDpi="4294967294"/>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84287-D0B2-4CD9-B969-D18065AAB462}">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20.7109375" style="1" bestFit="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(7)'!C15</f>
        <v>Syngas fermentation</v>
      </c>
      <c r="C14" s="496" t="s">
        <v>411</v>
      </c>
      <c r="D14" s="496" t="s">
        <v>296</v>
      </c>
      <c r="E14" s="128">
        <f>E19+E20</f>
        <v>0</v>
      </c>
      <c r="F14" s="128">
        <f t="shared" ref="F14:L14" si="0">F19+F20</f>
        <v>202140646.22031689</v>
      </c>
      <c r="G14" s="128">
        <f t="shared" si="0"/>
        <v>603348861.14842331</v>
      </c>
      <c r="H14" s="128">
        <f t="shared" si="0"/>
        <v>1385364123.9531703</v>
      </c>
      <c r="I14" s="128">
        <f t="shared" si="0"/>
        <v>1549647811.9837437</v>
      </c>
      <c r="J14" s="128">
        <f t="shared" si="0"/>
        <v>2367499528.5170956</v>
      </c>
      <c r="K14" s="128">
        <f t="shared" si="0"/>
        <v>2972640311.1774688</v>
      </c>
      <c r="L14" s="128">
        <f t="shared" si="0"/>
        <v>3396747881.5757599</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0</v>
      </c>
      <c r="F19" s="187">
        <f t="shared" ref="F19:L19" si="2">F33+F47</f>
        <v>142036593.29322025</v>
      </c>
      <c r="G19" s="187">
        <f t="shared" si="2"/>
        <v>423950444.44185048</v>
      </c>
      <c r="H19" s="187">
        <f t="shared" si="2"/>
        <v>973443017.60314381</v>
      </c>
      <c r="I19" s="187">
        <f t="shared" si="2"/>
        <v>1088878956.9741714</v>
      </c>
      <c r="J19" s="187">
        <f t="shared" si="2"/>
        <v>1663552451.9267869</v>
      </c>
      <c r="K19" s="187">
        <f t="shared" si="2"/>
        <v>2088762011.8991618</v>
      </c>
      <c r="L19" s="187">
        <f t="shared" si="2"/>
        <v>2386766374.7801552</v>
      </c>
    </row>
    <row r="20" spans="2:12">
      <c r="C20" s="112" t="s">
        <v>335</v>
      </c>
      <c r="D20" s="496" t="s">
        <v>296</v>
      </c>
      <c r="E20" s="187">
        <f t="shared" ref="E20:L20" si="3">E34+E48</f>
        <v>0</v>
      </c>
      <c r="F20" s="187">
        <f t="shared" si="3"/>
        <v>60104052.927096643</v>
      </c>
      <c r="G20" s="187">
        <f t="shared" si="3"/>
        <v>179398416.7065728</v>
      </c>
      <c r="H20" s="187">
        <f t="shared" si="3"/>
        <v>411921106.35002643</v>
      </c>
      <c r="I20" s="187">
        <f t="shared" si="3"/>
        <v>460768855.00957233</v>
      </c>
      <c r="J20" s="187">
        <f t="shared" si="3"/>
        <v>703947076.59030855</v>
      </c>
      <c r="K20" s="187">
        <f t="shared" si="3"/>
        <v>883878299.27830684</v>
      </c>
      <c r="L20" s="187">
        <f t="shared" si="3"/>
        <v>1009981506.7956045</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0</v>
      </c>
      <c r="F28" s="51">
        <f t="shared" ref="F28:L28" si="4">F33+F34</f>
        <v>17452755.699548833</v>
      </c>
      <c r="G28" s="51">
        <f t="shared" si="4"/>
        <v>31867921.237478122</v>
      </c>
      <c r="H28" s="51">
        <f t="shared" si="4"/>
        <v>72334232.982695505</v>
      </c>
      <c r="I28" s="51">
        <f t="shared" si="4"/>
        <v>91131848.168456629</v>
      </c>
      <c r="J28" s="51">
        <f t="shared" si="4"/>
        <v>153898916.67729887</v>
      </c>
      <c r="K28" s="51">
        <f t="shared" si="4"/>
        <v>222982581.83891281</v>
      </c>
      <c r="L28" s="51">
        <f t="shared" si="4"/>
        <v>269454656.3533358</v>
      </c>
    </row>
    <row r="29" spans="2:12">
      <c r="B29" s="497" t="str">
        <f>'Deployment (7)'!C15</f>
        <v>Syngas fermentation</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(7)'!E33*'Tradeable % (7)'!I19</f>
        <v>0</v>
      </c>
      <c r="F33" s="187">
        <f>'Market turnover (7)'!F33*'Tradeable % (7)'!J19</f>
        <v>12263391.898138668</v>
      </c>
      <c r="G33" s="187">
        <f>'Market turnover (7)'!G33*'Tradeable % (7)'!K19</f>
        <v>22392383.978898708</v>
      </c>
      <c r="H33" s="187">
        <f>'Market turnover (7)'!H33*'Tradeable % (7)'!L19</f>
        <v>50826532.038203813</v>
      </c>
      <c r="I33" s="187">
        <f>'Market turnover (7)'!I33*'Tradeable % (7)'!M19</f>
        <v>64034905.875657491</v>
      </c>
      <c r="J33" s="187">
        <f>'Market turnover (7)'!J33*'Tradeable % (7)'!N19</f>
        <v>108138952.97700717</v>
      </c>
      <c r="K33" s="187">
        <f>'Market turnover (7)'!K33*'Tradeable % (7)'!O19</f>
        <v>156681433.84486014</v>
      </c>
      <c r="L33" s="187">
        <f>'Market turnover (7)'!L33*'Tradeable % (7)'!P19</f>
        <v>189335604.44696188</v>
      </c>
    </row>
    <row r="34" spans="3:12">
      <c r="C34" s="112" t="s">
        <v>335</v>
      </c>
      <c r="D34" s="496" t="s">
        <v>296</v>
      </c>
      <c r="E34" s="187">
        <f>'Market turnover (7)'!E34*'Tradeable % (7)'!I20</f>
        <v>0</v>
      </c>
      <c r="F34" s="187">
        <f>'Market turnover (7)'!F34*'Tradeable % (7)'!J20</f>
        <v>5189363.8014101638</v>
      </c>
      <c r="G34" s="187">
        <f>'Market turnover (7)'!G34*'Tradeable % (7)'!K20</f>
        <v>9475537.2585794125</v>
      </c>
      <c r="H34" s="187">
        <f>'Market turnover (7)'!H34*'Tradeable % (7)'!L20</f>
        <v>21507700.944491696</v>
      </c>
      <c r="I34" s="187">
        <f>'Market turnover (7)'!I34*'Tradeable % (7)'!M20</f>
        <v>27096942.292799141</v>
      </c>
      <c r="J34" s="187">
        <f>'Market turnover (7)'!J34*'Tradeable % (7)'!N20</f>
        <v>45759963.700291701</v>
      </c>
      <c r="K34" s="187">
        <f>'Market turnover (7)'!K34*'Tradeable % (7)'!O20</f>
        <v>66301147.994052671</v>
      </c>
      <c r="L34" s="187">
        <f>'Market turnover (7)'!L34*'Tradeable % (7)'!P20</f>
        <v>80119051.906373918</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0</v>
      </c>
      <c r="F42" s="51">
        <f t="shared" ref="F42:L42" si="6">F47+F48</f>
        <v>184687890.52076805</v>
      </c>
      <c r="G42" s="51">
        <f t="shared" si="6"/>
        <v>571480939.91094518</v>
      </c>
      <c r="H42" s="51">
        <f t="shared" si="6"/>
        <v>1313029890.9704747</v>
      </c>
      <c r="I42" s="51">
        <f t="shared" si="6"/>
        <v>1458515963.8152871</v>
      </c>
      <c r="J42" s="51">
        <f t="shared" si="6"/>
        <v>2213600611.8397965</v>
      </c>
      <c r="K42" s="51">
        <f t="shared" si="6"/>
        <v>2749657729.3385558</v>
      </c>
      <c r="L42" s="51">
        <f t="shared" si="6"/>
        <v>3127293225.222424</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(7)'!E48*'Tradeable % (7)'!I34</f>
        <v>0</v>
      </c>
      <c r="F47" s="187">
        <f>'Market turnover (7)'!F48*'Tradeable % (7)'!J34</f>
        <v>129773201.39508158</v>
      </c>
      <c r="G47" s="187">
        <f>'Market turnover (7)'!G48*'Tradeable % (7)'!K34</f>
        <v>401558060.46295178</v>
      </c>
      <c r="H47" s="187">
        <f>'Market turnover (7)'!H48*'Tradeable % (7)'!L34</f>
        <v>922616485.56493998</v>
      </c>
      <c r="I47" s="187">
        <f>'Market turnover (7)'!I48*'Tradeable % (7)'!M34</f>
        <v>1024844051.0985138</v>
      </c>
      <c r="J47" s="187">
        <f>'Market turnover (7)'!J48*'Tradeable % (7)'!N34</f>
        <v>1555413498.9497797</v>
      </c>
      <c r="K47" s="187">
        <f>'Market turnover (7)'!K48*'Tradeable % (7)'!O34</f>
        <v>1932080578.0543017</v>
      </c>
      <c r="L47" s="187">
        <f>'Market turnover (7)'!L48*'Tradeable % (7)'!P34</f>
        <v>2197430770.3331933</v>
      </c>
    </row>
    <row r="48" spans="3:12">
      <c r="C48" s="112" t="s">
        <v>335</v>
      </c>
      <c r="D48" s="496" t="s">
        <v>296</v>
      </c>
      <c r="E48" s="187">
        <f>'Market turnover (7)'!E49*'Tradeable % (7)'!I35</f>
        <v>0</v>
      </c>
      <c r="F48" s="187">
        <f>'Market turnover (7)'!F49*'Tradeable % (7)'!J35</f>
        <v>54914689.125686482</v>
      </c>
      <c r="G48" s="187">
        <f>'Market turnover (7)'!G49*'Tradeable % (7)'!K35</f>
        <v>169922879.4479934</v>
      </c>
      <c r="H48" s="187">
        <f>'Market turnover (7)'!H49*'Tradeable % (7)'!L35</f>
        <v>390413405.40553474</v>
      </c>
      <c r="I48" s="187">
        <f>'Market turnover (7)'!I49*'Tradeable % (7)'!M35</f>
        <v>433671912.71677321</v>
      </c>
      <c r="J48" s="187">
        <f>'Market turnover (7)'!J49*'Tradeable % (7)'!N35</f>
        <v>658187112.89001679</v>
      </c>
      <c r="K48" s="187">
        <f>'Market turnover (7)'!K49*'Tradeable % (7)'!O35</f>
        <v>817577151.28425419</v>
      </c>
      <c r="L48" s="187">
        <f>'Market turnover (7)'!L49*'Tradeable % (7)'!P35</f>
        <v>929862454.88923061</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A1:XFD10 C44:D44 C25:L27 C38:D41 C52:L1048576 D27:L30 E38:L44 B24:L24 B11:L13 B16:L16">
    <cfRule type="expression" dxfId="2325" priority="21">
      <formula>_xlfn.ISFORMULA(A1)</formula>
    </cfRule>
  </conditionalFormatting>
  <conditionalFormatting sqref="D42:D43">
    <cfRule type="expression" dxfId="2324" priority="20">
      <formula>_xlfn.ISFORMULA(D42)</formula>
    </cfRule>
  </conditionalFormatting>
  <conditionalFormatting sqref="M17:N17">
    <cfRule type="expression" dxfId="2323" priority="18">
      <formula>_xlfn.ISFORMULA(M17)</formula>
    </cfRule>
  </conditionalFormatting>
  <conditionalFormatting sqref="C28:C30 C42:C43 A11:A24 M11:XFD16 A25:B1048576 O17:XFD17 M18:XFD1048576">
    <cfRule type="expression" dxfId="2322" priority="34">
      <formula>_xlfn.ISFORMULA(A11)</formula>
    </cfRule>
  </conditionalFormatting>
  <conditionalFormatting sqref="C43">
    <cfRule type="expression" dxfId="2321" priority="24">
      <formula>_xlfn.ISFORMULA(C43)</formula>
    </cfRule>
  </conditionalFormatting>
  <conditionalFormatting sqref="B17:B23 B14:D15">
    <cfRule type="expression" dxfId="2320" priority="33">
      <formula>_xlfn.ISFORMULA(B14)</formula>
    </cfRule>
  </conditionalFormatting>
  <conditionalFormatting sqref="E43:L43">
    <cfRule type="expression" dxfId="2319" priority="26">
      <formula>_xlfn.ISFORMULA(E43)</formula>
    </cfRule>
  </conditionalFormatting>
  <conditionalFormatting sqref="C41:C42">
    <cfRule type="expression" dxfId="2318" priority="25">
      <formula>_xlfn.ISFORMULA(C41)</formula>
    </cfRule>
  </conditionalFormatting>
  <conditionalFormatting sqref="B17:B23 B14:D15">
    <cfRule type="expression" dxfId="2317" priority="32">
      <formula>_xlfn.ISFORMULA(B14)</formula>
    </cfRule>
  </conditionalFormatting>
  <conditionalFormatting sqref="B28:B38 E29:L30">
    <cfRule type="expression" dxfId="2316" priority="30">
      <formula>_xlfn.ISFORMULA(B28)</formula>
    </cfRule>
  </conditionalFormatting>
  <conditionalFormatting sqref="C27:C28">
    <cfRule type="expression" dxfId="2315" priority="29">
      <formula>_xlfn.ISFORMULA(C27)</formula>
    </cfRule>
  </conditionalFormatting>
  <conditionalFormatting sqref="C29:C30 C38">
    <cfRule type="expression" dxfId="2314" priority="28">
      <formula>_xlfn.ISFORMULA(C29)</formula>
    </cfRule>
  </conditionalFormatting>
  <conditionalFormatting sqref="D28:D30">
    <cfRule type="expression" dxfId="2313" priority="22">
      <formula>_xlfn.ISFORMULA(D28)</formula>
    </cfRule>
  </conditionalFormatting>
  <conditionalFormatting sqref="D42:D43">
    <cfRule type="expression" dxfId="2312" priority="19">
      <formula>_xlfn.ISFORMULA(D42)</formula>
    </cfRule>
  </conditionalFormatting>
  <conditionalFormatting sqref="D21:D23 C18:D18 E18:L23 C17:L17 C31:L31 C45:L45">
    <cfRule type="expression" dxfId="2311" priority="17">
      <formula>_xlfn.ISFORMULA(C17)</formula>
    </cfRule>
  </conditionalFormatting>
  <conditionalFormatting sqref="C19:C23">
    <cfRule type="expression" dxfId="2310" priority="16">
      <formula>_xlfn.ISFORMULA(C19)</formula>
    </cfRule>
  </conditionalFormatting>
  <conditionalFormatting sqref="D35:D37 C32:D32 E32:L37">
    <cfRule type="expression" dxfId="2309" priority="14">
      <formula>_xlfn.ISFORMULA(C32)</formula>
    </cfRule>
  </conditionalFormatting>
  <conditionalFormatting sqref="C33:C37">
    <cfRule type="expression" dxfId="2308" priority="13">
      <formula>_xlfn.ISFORMULA(C33)</formula>
    </cfRule>
  </conditionalFormatting>
  <conditionalFormatting sqref="D49:D51 C46:D46 E46:L51">
    <cfRule type="expression" dxfId="2307" priority="11">
      <formula>_xlfn.ISFORMULA(C46)</formula>
    </cfRule>
  </conditionalFormatting>
  <conditionalFormatting sqref="C47:C51">
    <cfRule type="expression" dxfId="2306" priority="10">
      <formula>_xlfn.ISFORMULA(C47)</formula>
    </cfRule>
  </conditionalFormatting>
  <conditionalFormatting sqref="E14:L15">
    <cfRule type="expression" dxfId="2305" priority="8">
      <formula>_xlfn.ISFORMULA(E14)</formula>
    </cfRule>
  </conditionalFormatting>
  <conditionalFormatting sqref="E14:L15">
    <cfRule type="expression" dxfId="2304" priority="7">
      <formula>_xlfn.ISFORMULA(E14)</formula>
    </cfRule>
  </conditionalFormatting>
  <conditionalFormatting sqref="D19:D20">
    <cfRule type="expression" dxfId="2303" priority="6">
      <formula>_xlfn.ISFORMULA(D19)</formula>
    </cfRule>
  </conditionalFormatting>
  <conditionalFormatting sqref="D19:D20">
    <cfRule type="expression" dxfId="2302" priority="5">
      <formula>_xlfn.ISFORMULA(D19)</formula>
    </cfRule>
  </conditionalFormatting>
  <conditionalFormatting sqref="D33:D34">
    <cfRule type="expression" dxfId="2301" priority="4">
      <formula>_xlfn.ISFORMULA(D33)</formula>
    </cfRule>
  </conditionalFormatting>
  <conditionalFormatting sqref="D33:D34">
    <cfRule type="expression" dxfId="2300" priority="3">
      <formula>_xlfn.ISFORMULA(D33)</formula>
    </cfRule>
  </conditionalFormatting>
  <conditionalFormatting sqref="D47:D48">
    <cfRule type="expression" dxfId="2299" priority="2">
      <formula>_xlfn.ISFORMULA(D47)</formula>
    </cfRule>
  </conditionalFormatting>
  <conditionalFormatting sqref="D47:D48">
    <cfRule type="expression" dxfId="2298" priority="1">
      <formula>_xlfn.ISFORMULA(D47)</formula>
    </cfRule>
  </conditionalFormatting>
  <pageMargins left="0.7" right="0.7" top="0.75" bottom="0.75" header="0.3" footer="0.3"/>
  <pageSetup paperSize="9" orientation="portrait" horizontalDpi="4294967294" verticalDpi="429496729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7AFDB-66BA-4ADF-9D8B-17BCFFC1B7D3}">
  <sheetPr>
    <tabColor theme="9" tint="0.39997558519241921"/>
  </sheetPr>
  <dimension ref="B1:N59"/>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21.85546875" style="1" customWidth="1"/>
    <col min="6" max="6" width="22" style="1" customWidth="1"/>
    <col min="7" max="7" width="8.85546875" style="1"/>
    <col min="8" max="8" width="11.42578125" style="1" customWidth="1"/>
    <col min="9" max="13" width="8.85546875" style="1"/>
    <col min="14" max="14" width="14.85546875" style="1" customWidth="1"/>
    <col min="15" max="16384" width="8.85546875" style="1"/>
  </cols>
  <sheetData>
    <row r="1" spans="2:14" s="185" customFormat="1" ht="49.5" customHeight="1">
      <c r="B1" s="109" t="s">
        <v>427</v>
      </c>
      <c r="C1" s="109"/>
      <c r="D1" s="109"/>
      <c r="E1" s="109"/>
      <c r="F1" s="109"/>
      <c r="G1" s="109"/>
      <c r="H1" s="109"/>
      <c r="I1" s="109"/>
      <c r="J1" s="109"/>
      <c r="K1" s="109"/>
      <c r="L1" s="109"/>
      <c r="M1" s="109"/>
      <c r="N1" s="109"/>
    </row>
    <row r="4" spans="2:14" ht="14.1">
      <c r="M4" s="7"/>
      <c r="N4" s="2"/>
    </row>
    <row r="5" spans="2:14" ht="14.1">
      <c r="N5" s="2"/>
    </row>
    <row r="11" spans="2:14" ht="14.1">
      <c r="C11" s="2" t="s">
        <v>428</v>
      </c>
      <c r="D11" s="2"/>
      <c r="E11" s="2"/>
      <c r="F11" s="2"/>
    </row>
    <row r="12" spans="2:14" ht="14.1">
      <c r="C12" s="44" t="s">
        <v>354</v>
      </c>
    </row>
    <row r="13" spans="2:14" ht="14.1">
      <c r="B13" s="46" t="s">
        <v>125</v>
      </c>
      <c r="C13" s="46" t="s">
        <v>410</v>
      </c>
      <c r="D13" s="46" t="s">
        <v>24</v>
      </c>
      <c r="E13" s="46" t="s">
        <v>368</v>
      </c>
      <c r="F13" s="46"/>
      <c r="G13" s="46">
        <v>2015</v>
      </c>
      <c r="H13" s="46">
        <v>2020</v>
      </c>
      <c r="I13" s="46">
        <v>2025</v>
      </c>
      <c r="J13" s="46">
        <v>2030</v>
      </c>
      <c r="K13" s="46">
        <v>2035</v>
      </c>
      <c r="L13" s="46">
        <v>2040</v>
      </c>
      <c r="M13" s="46">
        <v>2045</v>
      </c>
      <c r="N13" s="46">
        <v>2050</v>
      </c>
    </row>
    <row r="14" spans="2:14">
      <c r="B14" s="497" t="str">
        <f>'Deployment (7)'!C15</f>
        <v>Syngas fermentation</v>
      </c>
      <c r="C14" s="496" t="s">
        <v>411</v>
      </c>
      <c r="D14" s="496" t="s">
        <v>402</v>
      </c>
      <c r="E14" s="496" t="s">
        <v>564</v>
      </c>
      <c r="F14" s="496"/>
      <c r="G14" s="79"/>
      <c r="H14" s="57"/>
      <c r="I14" s="57"/>
      <c r="J14" s="57"/>
      <c r="K14" s="57"/>
      <c r="L14" s="57"/>
      <c r="M14" s="57"/>
      <c r="N14" s="79"/>
    </row>
    <row r="15" spans="2:14">
      <c r="C15" s="496" t="s">
        <v>380</v>
      </c>
      <c r="D15" s="496" t="s">
        <v>402</v>
      </c>
      <c r="E15" s="496"/>
      <c r="F15" s="496"/>
      <c r="G15" s="124"/>
      <c r="H15" s="124"/>
      <c r="I15" s="124"/>
      <c r="J15" s="124"/>
      <c r="K15" s="124"/>
      <c r="L15" s="124"/>
      <c r="M15" s="124"/>
      <c r="N15" s="124"/>
    </row>
    <row r="17" spans="2:14" ht="14.1">
      <c r="C17" s="44" t="s">
        <v>372</v>
      </c>
    </row>
    <row r="18" spans="2:14" ht="14.1">
      <c r="C18" s="46" t="s">
        <v>373</v>
      </c>
      <c r="D18" s="46" t="s">
        <v>24</v>
      </c>
      <c r="E18" s="46" t="s">
        <v>368</v>
      </c>
      <c r="F18" s="46" t="s">
        <v>343</v>
      </c>
      <c r="G18" s="46">
        <v>2015</v>
      </c>
      <c r="H18" s="46">
        <v>2020</v>
      </c>
      <c r="I18" s="46">
        <v>2025</v>
      </c>
      <c r="J18" s="46">
        <v>2030</v>
      </c>
      <c r="K18" s="46">
        <v>2035</v>
      </c>
      <c r="L18" s="46">
        <v>2040</v>
      </c>
      <c r="M18" s="46">
        <v>2045</v>
      </c>
      <c r="N18" s="46">
        <v>2050</v>
      </c>
    </row>
    <row r="19" spans="2:14" ht="82.9">
      <c r="C19" s="112" t="s">
        <v>399</v>
      </c>
      <c r="D19" s="496" t="s">
        <v>402</v>
      </c>
      <c r="E19" s="310" t="s">
        <v>557</v>
      </c>
      <c r="F19" s="496" t="s">
        <v>430</v>
      </c>
      <c r="G19" s="79">
        <f>'Market shares'!O13</f>
        <v>3.4134839187405619E-2</v>
      </c>
      <c r="H19" s="57">
        <f>G19+(($N$19-$G$19)/7)</f>
        <v>3.7664474614598251E-2</v>
      </c>
      <c r="I19" s="57">
        <f t="shared" ref="I19:M19" si="0">H19+(($N$19-$G$19)/7)</f>
        <v>4.1194110041790882E-2</v>
      </c>
      <c r="J19" s="57">
        <f t="shared" si="0"/>
        <v>4.4723745468983514E-2</v>
      </c>
      <c r="K19" s="57">
        <f t="shared" si="0"/>
        <v>4.8253380896176146E-2</v>
      </c>
      <c r="L19" s="57">
        <f t="shared" si="0"/>
        <v>5.1783016323368777E-2</v>
      </c>
      <c r="M19" s="57">
        <f t="shared" si="0"/>
        <v>5.5312651750561409E-2</v>
      </c>
      <c r="N19" s="79">
        <f>'Competitor market shares (7)'!E14/4</f>
        <v>5.8842287177754048E-2</v>
      </c>
    </row>
    <row r="20" spans="2:14">
      <c r="C20" s="112" t="s">
        <v>335</v>
      </c>
      <c r="D20" s="496" t="s">
        <v>402</v>
      </c>
      <c r="E20" s="349" t="s">
        <v>431</v>
      </c>
      <c r="F20" s="496" t="s">
        <v>432</v>
      </c>
      <c r="G20" s="79">
        <v>0.11799999999999999</v>
      </c>
      <c r="H20" s="57">
        <f>G20</f>
        <v>0.11799999999999999</v>
      </c>
      <c r="I20" s="57">
        <f t="shared" ref="I20:N20" si="1">H20</f>
        <v>0.11799999999999999</v>
      </c>
      <c r="J20" s="57">
        <f t="shared" si="1"/>
        <v>0.11799999999999999</v>
      </c>
      <c r="K20" s="57">
        <f t="shared" si="1"/>
        <v>0.11799999999999999</v>
      </c>
      <c r="L20" s="57">
        <f t="shared" si="1"/>
        <v>0.11799999999999999</v>
      </c>
      <c r="M20" s="57">
        <f t="shared" si="1"/>
        <v>0.11799999999999999</v>
      </c>
      <c r="N20" s="57">
        <f t="shared" si="1"/>
        <v>0.11799999999999999</v>
      </c>
    </row>
    <row r="21" spans="2:14">
      <c r="C21" s="112"/>
      <c r="D21" s="496"/>
      <c r="E21" s="496"/>
      <c r="F21" s="496"/>
      <c r="G21" s="79"/>
      <c r="H21" s="57"/>
      <c r="I21" s="57"/>
      <c r="J21" s="57"/>
      <c r="K21" s="57"/>
      <c r="L21" s="57"/>
      <c r="M21" s="57"/>
      <c r="N21" s="57"/>
    </row>
    <row r="22" spans="2:14">
      <c r="C22" s="496"/>
      <c r="D22" s="496" t="s">
        <v>402</v>
      </c>
      <c r="E22" s="496"/>
      <c r="F22" s="496"/>
      <c r="G22" s="79"/>
      <c r="H22" s="57"/>
      <c r="I22" s="57"/>
      <c r="J22" s="79"/>
      <c r="K22" s="79"/>
      <c r="L22" s="79"/>
      <c r="M22" s="79"/>
      <c r="N22" s="79"/>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7" spans="2:14" ht="14.1">
      <c r="C27" s="2" t="s">
        <v>433</v>
      </c>
    </row>
    <row r="28" spans="2:14" ht="14.1">
      <c r="C28" s="44" t="s">
        <v>354</v>
      </c>
    </row>
    <row r="29" spans="2:14" ht="14.1">
      <c r="B29" s="46" t="s">
        <v>125</v>
      </c>
      <c r="C29" s="46" t="s">
        <v>410</v>
      </c>
      <c r="D29" s="46" t="s">
        <v>24</v>
      </c>
      <c r="E29" s="46" t="s">
        <v>368</v>
      </c>
      <c r="F29" s="46"/>
      <c r="G29" s="46">
        <v>2015</v>
      </c>
      <c r="H29" s="46">
        <v>2020</v>
      </c>
      <c r="I29" s="46">
        <v>2025</v>
      </c>
      <c r="J29" s="46">
        <v>2030</v>
      </c>
      <c r="K29" s="46">
        <v>2035</v>
      </c>
      <c r="L29" s="46">
        <v>2040</v>
      </c>
      <c r="M29" s="46">
        <v>2045</v>
      </c>
      <c r="N29" s="46">
        <v>2050</v>
      </c>
    </row>
    <row r="30" spans="2:14">
      <c r="B30" s="496" t="str">
        <f>'Deployment (7)'!C15</f>
        <v>Syngas fermentation</v>
      </c>
      <c r="C30" s="496" t="s">
        <v>411</v>
      </c>
      <c r="D30" s="496" t="s">
        <v>402</v>
      </c>
      <c r="E30" s="496" t="s">
        <v>564</v>
      </c>
      <c r="F30" s="496"/>
      <c r="G30" s="79"/>
      <c r="H30" s="79"/>
      <c r="I30" s="79"/>
      <c r="J30" s="79"/>
      <c r="K30" s="79"/>
      <c r="L30" s="79"/>
      <c r="M30" s="79"/>
      <c r="N30" s="79"/>
    </row>
    <row r="31" spans="2:14">
      <c r="C31" s="496" t="s">
        <v>380</v>
      </c>
      <c r="D31" s="496" t="s">
        <v>402</v>
      </c>
      <c r="E31" s="496"/>
      <c r="F31" s="496"/>
      <c r="G31" s="124"/>
      <c r="H31" s="124"/>
      <c r="I31" s="124"/>
      <c r="J31" s="124"/>
      <c r="K31" s="124"/>
      <c r="L31" s="124"/>
      <c r="M31" s="124"/>
      <c r="N31" s="124"/>
    </row>
    <row r="32" spans="2:14">
      <c r="G32" s="313"/>
      <c r="H32" s="313"/>
      <c r="I32" s="313"/>
      <c r="J32" s="313"/>
      <c r="K32" s="313"/>
      <c r="L32" s="313"/>
      <c r="M32" s="313"/>
      <c r="N32" s="313"/>
    </row>
    <row r="33" spans="3:14">
      <c r="G33" s="313"/>
      <c r="H33" s="313"/>
      <c r="I33" s="313"/>
      <c r="J33" s="313"/>
      <c r="K33" s="313"/>
      <c r="L33" s="313"/>
      <c r="M33" s="313"/>
      <c r="N33" s="313"/>
    </row>
    <row r="34" spans="3:14" ht="14.1">
      <c r="C34" s="44" t="s">
        <v>372</v>
      </c>
    </row>
    <row r="35" spans="3:14" ht="14.1">
      <c r="C35" s="46" t="s">
        <v>373</v>
      </c>
      <c r="D35" s="46" t="s">
        <v>24</v>
      </c>
      <c r="E35" s="46" t="s">
        <v>368</v>
      </c>
      <c r="F35" s="46" t="s">
        <v>343</v>
      </c>
      <c r="G35" s="46">
        <v>2015</v>
      </c>
      <c r="H35" s="46">
        <v>2020</v>
      </c>
      <c r="I35" s="46">
        <v>2025</v>
      </c>
      <c r="J35" s="46">
        <v>2030</v>
      </c>
      <c r="K35" s="46">
        <v>2035</v>
      </c>
      <c r="L35" s="46">
        <v>2040</v>
      </c>
      <c r="M35" s="46">
        <v>2045</v>
      </c>
      <c r="N35" s="46">
        <v>2050</v>
      </c>
    </row>
    <row r="36" spans="3:14" ht="69">
      <c r="C36" s="112" t="s">
        <v>399</v>
      </c>
      <c r="D36" s="496" t="s">
        <v>402</v>
      </c>
      <c r="E36" s="310" t="s">
        <v>429</v>
      </c>
      <c r="F36" s="496" t="s">
        <v>430</v>
      </c>
      <c r="G36" s="79">
        <f>'Market shares'!P13</f>
        <v>2.8239677980964027E-2</v>
      </c>
      <c r="H36" s="57">
        <f>G36+(($N$36-$G$36)/7)</f>
        <v>3.0406630156677567E-2</v>
      </c>
      <c r="I36" s="57">
        <f t="shared" ref="I36:M36" si="2">H36+(($N$36-$G$36)/7)</f>
        <v>3.2573582332391111E-2</v>
      </c>
      <c r="J36" s="57">
        <f t="shared" si="2"/>
        <v>3.4740534508104652E-2</v>
      </c>
      <c r="K36" s="57">
        <f t="shared" si="2"/>
        <v>3.6907486683818193E-2</v>
      </c>
      <c r="L36" s="57">
        <f t="shared" si="2"/>
        <v>3.9074438859531734E-2</v>
      </c>
      <c r="M36" s="57">
        <f t="shared" si="2"/>
        <v>4.1241391035245274E-2</v>
      </c>
      <c r="N36" s="79">
        <f>'Competitor market shares (7)'!E21/2</f>
        <v>4.3408343210958822E-2</v>
      </c>
    </row>
    <row r="37" spans="3:14">
      <c r="C37" s="112" t="s">
        <v>335</v>
      </c>
      <c r="D37" s="496" t="s">
        <v>402</v>
      </c>
      <c r="E37" s="349" t="s">
        <v>431</v>
      </c>
      <c r="F37" s="496" t="s">
        <v>432</v>
      </c>
      <c r="G37" s="79">
        <v>0.11799999999999999</v>
      </c>
      <c r="H37" s="57">
        <f>G37</f>
        <v>0.11799999999999999</v>
      </c>
      <c r="I37" s="57">
        <f t="shared" ref="I37:N37" si="3">H37</f>
        <v>0.11799999999999999</v>
      </c>
      <c r="J37" s="57">
        <f t="shared" si="3"/>
        <v>0.11799999999999999</v>
      </c>
      <c r="K37" s="57">
        <f t="shared" si="3"/>
        <v>0.11799999999999999</v>
      </c>
      <c r="L37" s="57">
        <f t="shared" si="3"/>
        <v>0.11799999999999999</v>
      </c>
      <c r="M37" s="57">
        <f t="shared" si="3"/>
        <v>0.11799999999999999</v>
      </c>
      <c r="N37" s="57">
        <f t="shared" si="3"/>
        <v>0.11799999999999999</v>
      </c>
    </row>
    <row r="38" spans="3:14">
      <c r="C38" s="112"/>
      <c r="D38" s="496"/>
      <c r="E38" s="496"/>
      <c r="F38" s="496"/>
      <c r="G38" s="79"/>
      <c r="H38" s="57"/>
      <c r="I38" s="57"/>
      <c r="J38" s="57"/>
      <c r="K38" s="57"/>
      <c r="L38" s="57"/>
      <c r="M38" s="57"/>
      <c r="N38" s="57"/>
    </row>
    <row r="39" spans="3:14">
      <c r="C39" s="496"/>
      <c r="D39" s="496" t="s">
        <v>402</v>
      </c>
      <c r="E39" s="496"/>
      <c r="F39" s="496"/>
      <c r="G39" s="79"/>
      <c r="H39" s="57"/>
      <c r="I39" s="57"/>
      <c r="J39" s="79"/>
      <c r="K39" s="79"/>
      <c r="L39" s="79"/>
      <c r="M39" s="79"/>
      <c r="N39" s="79"/>
    </row>
    <row r="40" spans="3:14">
      <c r="C40" s="496"/>
      <c r="D40" s="496" t="s">
        <v>402</v>
      </c>
      <c r="E40" s="496"/>
      <c r="F40" s="496"/>
      <c r="G40" s="79"/>
      <c r="H40" s="57"/>
      <c r="I40" s="57"/>
      <c r="J40" s="79"/>
      <c r="K40" s="79"/>
      <c r="L40" s="79"/>
      <c r="M40" s="79"/>
      <c r="N40" s="79"/>
    </row>
    <row r="41" spans="3:14">
      <c r="C41" s="496"/>
      <c r="D41" s="496" t="s">
        <v>402</v>
      </c>
      <c r="E41" s="496"/>
      <c r="F41" s="496"/>
      <c r="G41" s="79"/>
      <c r="H41" s="57"/>
      <c r="I41" s="57"/>
      <c r="J41" s="79"/>
      <c r="K41" s="79"/>
      <c r="L41" s="79"/>
      <c r="M41" s="79"/>
      <c r="N41" s="79"/>
    </row>
    <row r="42" spans="3:14">
      <c r="G42" s="313"/>
      <c r="H42" s="313"/>
      <c r="I42" s="313"/>
      <c r="J42" s="313"/>
      <c r="K42" s="313"/>
      <c r="L42" s="313"/>
      <c r="M42" s="313"/>
      <c r="N42" s="313"/>
    </row>
    <row r="49" spans="3:6" ht="14.45">
      <c r="C49" s="126" t="s">
        <v>434</v>
      </c>
      <c r="D49" s="548" t="s">
        <v>435</v>
      </c>
      <c r="E49" s="549"/>
      <c r="F49" s="126" t="s">
        <v>436</v>
      </c>
    </row>
    <row r="50" spans="3:6">
      <c r="C50" s="496">
        <v>730900</v>
      </c>
      <c r="D50" s="566" t="s">
        <v>437</v>
      </c>
      <c r="E50" s="566"/>
      <c r="F50" s="47" t="s">
        <v>438</v>
      </c>
    </row>
    <row r="51" spans="3:6">
      <c r="C51" s="496">
        <v>741999</v>
      </c>
      <c r="D51" s="566" t="s">
        <v>439</v>
      </c>
      <c r="E51" s="566"/>
      <c r="F51" s="47" t="s">
        <v>438</v>
      </c>
    </row>
    <row r="52" spans="3:6">
      <c r="C52" s="496">
        <v>761100</v>
      </c>
      <c r="D52" s="566" t="s">
        <v>440</v>
      </c>
      <c r="E52" s="566"/>
      <c r="F52" s="47" t="s">
        <v>438</v>
      </c>
    </row>
    <row r="53" spans="3:6">
      <c r="C53" s="496">
        <v>841940</v>
      </c>
      <c r="D53" s="567" t="s">
        <v>558</v>
      </c>
      <c r="E53" s="567"/>
      <c r="F53" s="47" t="s">
        <v>438</v>
      </c>
    </row>
    <row r="54" spans="3:6">
      <c r="C54" s="496"/>
      <c r="D54" s="567"/>
      <c r="E54" s="567"/>
      <c r="F54" s="47"/>
    </row>
    <row r="55" spans="3:6">
      <c r="C55" s="496"/>
      <c r="D55" s="567"/>
      <c r="E55" s="567"/>
      <c r="F55" s="496"/>
    </row>
    <row r="56" spans="3:6">
      <c r="C56" s="496"/>
      <c r="D56" s="567"/>
      <c r="E56" s="567"/>
      <c r="F56" s="496"/>
    </row>
    <row r="57" spans="3:6">
      <c r="C57" s="496"/>
      <c r="D57" s="567"/>
      <c r="E57" s="567"/>
      <c r="F57" s="496"/>
    </row>
    <row r="58" spans="3:6">
      <c r="C58" s="521"/>
      <c r="D58" s="547"/>
      <c r="E58" s="547"/>
      <c r="F58" s="496"/>
    </row>
    <row r="59" spans="3:6" ht="14.45">
      <c r="C59" s="67"/>
      <c r="D59" s="547"/>
      <c r="E59" s="547"/>
      <c r="F59" s="496"/>
    </row>
  </sheetData>
  <mergeCells count="11">
    <mergeCell ref="D54:E54"/>
    <mergeCell ref="D49:E49"/>
    <mergeCell ref="D50:E50"/>
    <mergeCell ref="D51:E51"/>
    <mergeCell ref="D52:E52"/>
    <mergeCell ref="D53:E53"/>
    <mergeCell ref="D55:E55"/>
    <mergeCell ref="D56:E56"/>
    <mergeCell ref="D57:E57"/>
    <mergeCell ref="D58:E58"/>
    <mergeCell ref="D59:E59"/>
  </mergeCells>
  <conditionalFormatting sqref="A11:A60 O11:XFD60 B14:D14 F14:N14 F30:N30 B17:B24 B34:B41 A1:XFD10 A61:XFD1048576 B15:N16 B25:D30 B42:D48 E60:N60 B31:N33 C17:N18 C22:D24 C34:N35 C39:D41 E21:N29 E38:N48">
    <cfRule type="expression" dxfId="2297" priority="43">
      <formula>_xlfn.ISFORMULA(A1)</formula>
    </cfRule>
  </conditionalFormatting>
  <conditionalFormatting sqref="D60">
    <cfRule type="expression" dxfId="2296" priority="41">
      <formula>_xlfn.ISFORMULA(D60)</formula>
    </cfRule>
  </conditionalFormatting>
  <conditionalFormatting sqref="B60:C60">
    <cfRule type="expression" dxfId="2295" priority="42">
      <formula>_xlfn.ISFORMULA(B60)</formula>
    </cfRule>
  </conditionalFormatting>
  <conditionalFormatting sqref="D29:D33 B49:B59 G49:N59 D42:D43">
    <cfRule type="expression" dxfId="2294" priority="40">
      <formula>_xlfn.ISFORMULA(B29)</formula>
    </cfRule>
  </conditionalFormatting>
  <conditionalFormatting sqref="C29:C30">
    <cfRule type="expression" dxfId="2293" priority="38">
      <formula>_xlfn.ISFORMULA(C29)</formula>
    </cfRule>
  </conditionalFormatting>
  <conditionalFormatting sqref="C31:C33 C42">
    <cfRule type="expression" dxfId="2292" priority="37">
      <formula>_xlfn.ISFORMULA(C31)</formula>
    </cfRule>
  </conditionalFormatting>
  <conditionalFormatting sqref="G31:N33 G42:N42">
    <cfRule type="expression" dxfId="2291" priority="36">
      <formula>_xlfn.ISFORMULA(G31)</formula>
    </cfRule>
  </conditionalFormatting>
  <conditionalFormatting sqref="G14 J14:N14">
    <cfRule type="expression" dxfId="2290" priority="35">
      <formula>_xlfn.ISFORMULA(G14)</formula>
    </cfRule>
  </conditionalFormatting>
  <conditionalFormatting sqref="G30:N30">
    <cfRule type="expression" dxfId="2289" priority="31">
      <formula>_xlfn.ISFORMULA(G30)</formula>
    </cfRule>
  </conditionalFormatting>
  <conditionalFormatting sqref="H14:M14">
    <cfRule type="expression" dxfId="2288" priority="29">
      <formula>_xlfn.ISFORMULA(H14)</formula>
    </cfRule>
  </conditionalFormatting>
  <conditionalFormatting sqref="E14">
    <cfRule type="expression" dxfId="2287" priority="28">
      <formula>_xlfn.ISFORMULA(E14)</formula>
    </cfRule>
  </conditionalFormatting>
  <conditionalFormatting sqref="E30">
    <cfRule type="expression" dxfId="2286" priority="27">
      <formula>_xlfn.ISFORMULA(E30)</formula>
    </cfRule>
  </conditionalFormatting>
  <conditionalFormatting sqref="H22:N24 N19 D20:D21 F20">
    <cfRule type="expression" dxfId="2285" priority="26">
      <formula>_xlfn.ISFORMULA(D19)</formula>
    </cfRule>
  </conditionalFormatting>
  <conditionalFormatting sqref="N19 D19:D21 F19:G20">
    <cfRule type="expression" dxfId="2284" priority="25">
      <formula>_xlfn.ISFORMULA(D19)</formula>
    </cfRule>
  </conditionalFormatting>
  <conditionalFormatting sqref="C19:C21">
    <cfRule type="expression" dxfId="2283" priority="24">
      <formula>_xlfn.ISFORMULA(C19)</formula>
    </cfRule>
  </conditionalFormatting>
  <conditionalFormatting sqref="H39:N41 N36 D37:D38 F37">
    <cfRule type="expression" dxfId="2282" priority="23">
      <formula>_xlfn.ISFORMULA(D36)</formula>
    </cfRule>
  </conditionalFormatting>
  <conditionalFormatting sqref="N36 D36:D38 F36:G37">
    <cfRule type="expression" dxfId="2281" priority="22">
      <formula>_xlfn.ISFORMULA(D36)</formula>
    </cfRule>
  </conditionalFormatting>
  <conditionalFormatting sqref="C36:C38">
    <cfRule type="expression" dxfId="2280" priority="21">
      <formula>_xlfn.ISFORMULA(C36)</formula>
    </cfRule>
  </conditionalFormatting>
  <conditionalFormatting sqref="H19:M19">
    <cfRule type="expression" dxfId="2279" priority="20">
      <formula>_xlfn.ISFORMULA(H19)</formula>
    </cfRule>
  </conditionalFormatting>
  <conditionalFormatting sqref="H19:M19">
    <cfRule type="expression" dxfId="2278" priority="19">
      <formula>_xlfn.ISFORMULA(H19)</formula>
    </cfRule>
  </conditionalFormatting>
  <conditionalFormatting sqref="H20:N20">
    <cfRule type="expression" dxfId="2277" priority="18">
      <formula>_xlfn.ISFORMULA(H20)</formula>
    </cfRule>
  </conditionalFormatting>
  <conditionalFormatting sqref="H20:N20">
    <cfRule type="expression" dxfId="2276" priority="17">
      <formula>_xlfn.ISFORMULA(H20)</formula>
    </cfRule>
  </conditionalFormatting>
  <conditionalFormatting sqref="H36:M36">
    <cfRule type="expression" dxfId="2275" priority="16">
      <formula>_xlfn.ISFORMULA(H36)</formula>
    </cfRule>
  </conditionalFormatting>
  <conditionalFormatting sqref="H36:M36">
    <cfRule type="expression" dxfId="2274" priority="15">
      <formula>_xlfn.ISFORMULA(H36)</formula>
    </cfRule>
  </conditionalFormatting>
  <conditionalFormatting sqref="H37:N37">
    <cfRule type="expression" dxfId="2273" priority="14">
      <formula>_xlfn.ISFORMULA(H37)</formula>
    </cfRule>
  </conditionalFormatting>
  <conditionalFormatting sqref="H37:N37">
    <cfRule type="expression" dxfId="2272" priority="13">
      <formula>_xlfn.ISFORMULA(H37)</formula>
    </cfRule>
  </conditionalFormatting>
  <conditionalFormatting sqref="H21:N21">
    <cfRule type="expression" dxfId="2271" priority="12">
      <formula>_xlfn.ISFORMULA(H21)</formula>
    </cfRule>
  </conditionalFormatting>
  <conditionalFormatting sqref="H38:N38">
    <cfRule type="expression" dxfId="2270" priority="10">
      <formula>_xlfn.ISFORMULA(H38)</formula>
    </cfRule>
  </conditionalFormatting>
  <conditionalFormatting sqref="E20">
    <cfRule type="expression" dxfId="2269" priority="8">
      <formula>_xlfn.ISFORMULA(E20)</formula>
    </cfRule>
  </conditionalFormatting>
  <conditionalFormatting sqref="E20">
    <cfRule type="expression" dxfId="2268" priority="7">
      <formula>_xlfn.ISFORMULA(E20)</formula>
    </cfRule>
  </conditionalFormatting>
  <conditionalFormatting sqref="E20">
    <cfRule type="expression" dxfId="2267" priority="6">
      <formula>_xlfn.ISFORMULA(E20)</formula>
    </cfRule>
  </conditionalFormatting>
  <conditionalFormatting sqref="E37">
    <cfRule type="expression" dxfId="2266" priority="5">
      <formula>_xlfn.ISFORMULA(E37)</formula>
    </cfRule>
  </conditionalFormatting>
  <conditionalFormatting sqref="E37">
    <cfRule type="expression" dxfId="2265" priority="4">
      <formula>_xlfn.ISFORMULA(E37)</formula>
    </cfRule>
  </conditionalFormatting>
  <conditionalFormatting sqref="E37">
    <cfRule type="expression" dxfId="2264" priority="3">
      <formula>_xlfn.ISFORMULA(E37)</formula>
    </cfRule>
  </conditionalFormatting>
  <conditionalFormatting sqref="E19">
    <cfRule type="expression" dxfId="2263" priority="2">
      <formula>_xlfn.ISFORMULA(E19)</formula>
    </cfRule>
  </conditionalFormatting>
  <conditionalFormatting sqref="E36">
    <cfRule type="expression" dxfId="2262" priority="1">
      <formula>_xlfn.ISFORMULA(E36)</formula>
    </cfRule>
  </conditionalFormatting>
  <pageMargins left="0.7" right="0.7" top="0.75" bottom="0.75" header="0.3" footer="0.3"/>
  <pageSetup paperSize="9" orientation="portrait" horizontalDpi="4294967294" verticalDpi="429496729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62F54-F1C0-48F9-9376-E8BADABE4C78}">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(7)'!C15</f>
        <v>Syngas fermentation</v>
      </c>
      <c r="C14" s="496" t="s">
        <v>411</v>
      </c>
      <c r="D14" s="496" t="s">
        <v>402</v>
      </c>
      <c r="E14" s="79">
        <f>'Market shares'!O14</f>
        <v>0.23536914871101619</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(7)'!C15</f>
        <v>Syngas fermentation</v>
      </c>
      <c r="C21" s="496" t="s">
        <v>411</v>
      </c>
      <c r="D21" s="496" t="s">
        <v>402</v>
      </c>
      <c r="E21" s="79">
        <f>'Market shares'!P14</f>
        <v>8.6816686421917644E-2</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(7)'!C15</f>
        <v>Syngas fermentation</v>
      </c>
      <c r="C32" s="496" t="s">
        <v>411</v>
      </c>
      <c r="D32" s="496" t="s">
        <v>402</v>
      </c>
      <c r="E32" s="79">
        <f>'Market shares'!O15</f>
        <v>1.8422741117133691E-2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(7)'!C15</f>
        <v>Syngas fermentation</v>
      </c>
      <c r="C39" s="496" t="s">
        <v>411</v>
      </c>
      <c r="D39" s="496" t="s">
        <v>402</v>
      </c>
      <c r="E39" s="79">
        <f>'Market shares'!P15</f>
        <v>0.10907905730928349</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(7)'!C15</f>
        <v>Syngas fermentation</v>
      </c>
      <c r="C49" s="496" t="s">
        <v>411</v>
      </c>
      <c r="D49" s="496" t="s">
        <v>402</v>
      </c>
      <c r="E49" s="79">
        <f>'Market shares'!O16</f>
        <v>1.5644027939410693E-2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(7)'!C15</f>
        <v>Syngas fermentation</v>
      </c>
      <c r="C56" s="496" t="s">
        <v>411</v>
      </c>
      <c r="D56" s="496" t="s">
        <v>402</v>
      </c>
      <c r="E56" s="79">
        <f>'Market shares'!P16</f>
        <v>0.15411745038861618</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2261" priority="16">
      <formula>_xlfn.ISFORMULA(A1)</formula>
    </cfRule>
  </conditionalFormatting>
  <conditionalFormatting sqref="B20:B22 B23:C23 B15:D15">
    <cfRule type="expression" dxfId="2260" priority="15">
      <formula>_xlfn.ISFORMULA(B15)</formula>
    </cfRule>
  </conditionalFormatting>
  <conditionalFormatting sqref="C20:C21">
    <cfRule type="expression" dxfId="2259" priority="14">
      <formula>_xlfn.ISFORMULA(C20)</formula>
    </cfRule>
  </conditionalFormatting>
  <conditionalFormatting sqref="C22">
    <cfRule type="expression" dxfId="2258" priority="13">
      <formula>_xlfn.ISFORMULA(C22)</formula>
    </cfRule>
  </conditionalFormatting>
  <conditionalFormatting sqref="B38:B40 B41:C41">
    <cfRule type="expression" dxfId="2257" priority="12">
      <formula>_xlfn.ISFORMULA(B38)</formula>
    </cfRule>
  </conditionalFormatting>
  <conditionalFormatting sqref="C38:C39">
    <cfRule type="expression" dxfId="2256" priority="11">
      <formula>_xlfn.ISFORMULA(C38)</formula>
    </cfRule>
  </conditionalFormatting>
  <conditionalFormatting sqref="C40">
    <cfRule type="expression" dxfId="2255" priority="10">
      <formula>_xlfn.ISFORMULA(C40)</formula>
    </cfRule>
  </conditionalFormatting>
  <conditionalFormatting sqref="A44:A45 F44:XFD45">
    <cfRule type="expression" dxfId="2254" priority="9">
      <formula>_xlfn.ISFORMULA(A44)</formula>
    </cfRule>
  </conditionalFormatting>
  <conditionalFormatting sqref="D55:D58">
    <cfRule type="expression" dxfId="2253" priority="4">
      <formula>_xlfn.ISFORMULA(D55)</formula>
    </cfRule>
  </conditionalFormatting>
  <conditionalFormatting sqref="B55:B57 B58:C58">
    <cfRule type="expression" dxfId="2252" priority="3">
      <formula>_xlfn.ISFORMULA(B55)</formula>
    </cfRule>
  </conditionalFormatting>
  <conditionalFormatting sqref="C55:C56">
    <cfRule type="expression" dxfId="2251" priority="2">
      <formula>_xlfn.ISFORMULA(C55)</formula>
    </cfRule>
  </conditionalFormatting>
  <conditionalFormatting sqref="C57">
    <cfRule type="expression" dxfId="2250" priority="1">
      <formula>_xlfn.ISFORMULA(C57)</formula>
    </cfRule>
  </conditionalFormatting>
  <pageMargins left="0.7" right="0.7" top="0.75" bottom="0.75" header="0.3" footer="0.3"/>
  <pageSetup paperSize="9" orientation="portrait" horizontalDpi="4294967294" verticalDpi="4294967294"/>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D5856-63D3-423D-AC8C-4595686E286B}">
  <sheetPr>
    <tabColor theme="9" tint="0.39997558519241921"/>
  </sheetPr>
  <dimension ref="B1:L55"/>
  <sheetViews>
    <sheetView workbookViewId="0"/>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(7)'!C15</f>
        <v>Syngas fermentation</v>
      </c>
      <c r="C14" s="496" t="s">
        <v>411</v>
      </c>
      <c r="D14" s="496" t="s">
        <v>296</v>
      </c>
      <c r="E14" s="128">
        <f t="shared" ref="E14:K14" si="0">E29+E44</f>
        <v>0</v>
      </c>
      <c r="F14" s="128">
        <f t="shared" si="0"/>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0</v>
      </c>
      <c r="F19" s="315">
        <f t="shared" ref="F19:L19" si="1">F34+F50</f>
        <v>4407859.951904593</v>
      </c>
      <c r="G19" s="315">
        <f t="shared" si="1"/>
        <v>14002618.873450037</v>
      </c>
      <c r="H19" s="315">
        <f t="shared" si="1"/>
        <v>34325342.736462802</v>
      </c>
      <c r="I19" s="315">
        <f t="shared" si="1"/>
        <v>40914318.872777581</v>
      </c>
      <c r="J19" s="315">
        <f t="shared" si="1"/>
        <v>66376670.833203867</v>
      </c>
      <c r="K19" s="315">
        <f t="shared" si="1"/>
        <v>88348156.217179567</v>
      </c>
      <c r="L19" s="315">
        <f t="shared" si="1"/>
        <v>106527769.07078665</v>
      </c>
    </row>
    <row r="20" spans="2:12">
      <c r="C20" s="112" t="s">
        <v>335</v>
      </c>
      <c r="D20" s="496" t="s">
        <v>296</v>
      </c>
      <c r="E20" s="315">
        <f t="shared" ref="E20:L20" si="2">E35+E51</f>
        <v>0</v>
      </c>
      <c r="F20" s="315">
        <f t="shared" si="2"/>
        <v>7092278.2453974038</v>
      </c>
      <c r="G20" s="315">
        <f t="shared" si="2"/>
        <v>21169013.171375591</v>
      </c>
      <c r="H20" s="315">
        <f t="shared" si="2"/>
        <v>48606690.549303114</v>
      </c>
      <c r="I20" s="315">
        <f t="shared" si="2"/>
        <v>54370724.891129531</v>
      </c>
      <c r="J20" s="315">
        <f t="shared" si="2"/>
        <v>83065755.037656397</v>
      </c>
      <c r="K20" s="315">
        <f t="shared" si="2"/>
        <v>104297639.31484021</v>
      </c>
      <c r="L20" s="315">
        <f t="shared" si="2"/>
        <v>119177817.80188133</v>
      </c>
    </row>
    <row r="21" spans="2:12">
      <c r="C21" s="112"/>
      <c r="D21" s="496"/>
      <c r="E21" s="315"/>
      <c r="F21" s="315"/>
      <c r="G21" s="315"/>
      <c r="H21" s="315"/>
      <c r="I21" s="315"/>
      <c r="J21" s="315"/>
      <c r="K21" s="315"/>
      <c r="L21" s="315"/>
    </row>
    <row r="22" spans="2:12">
      <c r="C22" s="496"/>
      <c r="D22" s="496" t="s">
        <v>296</v>
      </c>
      <c r="E22" s="79"/>
      <c r="F22" s="57"/>
      <c r="G22" s="57"/>
      <c r="H22" s="79"/>
      <c r="I22" s="79"/>
      <c r="J22" s="79"/>
      <c r="K22" s="79"/>
      <c r="L22" s="79"/>
    </row>
    <row r="23" spans="2:12">
      <c r="C23" s="496"/>
      <c r="D23" s="496" t="s">
        <v>296</v>
      </c>
      <c r="E23" s="79"/>
      <c r="F23" s="57"/>
      <c r="G23" s="57"/>
      <c r="H23" s="79"/>
      <c r="I23" s="79"/>
      <c r="J23" s="79"/>
      <c r="K23" s="79"/>
      <c r="L23" s="79"/>
    </row>
    <row r="24" spans="2:12">
      <c r="C24" s="496"/>
      <c r="D24" s="496" t="s">
        <v>296</v>
      </c>
      <c r="E24" s="79"/>
      <c r="F24" s="57"/>
      <c r="G24" s="57"/>
      <c r="H24" s="79"/>
      <c r="I24" s="79"/>
      <c r="J24" s="79"/>
      <c r="K24" s="79"/>
      <c r="L24" s="79"/>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(7)'!C15</f>
        <v>Syngas fermentation</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(7)'!E33*'UK market share (7)'!G19</f>
        <v>0</v>
      </c>
      <c r="F34" s="315">
        <f>'Total tradeable turnover (7)'!F33*'UK market share (7)'!H19</f>
        <v>461894.21283631376</v>
      </c>
      <c r="G34" s="315">
        <f>'Total tradeable turnover (7)'!G33*'UK market share (7)'!I19</f>
        <v>922434.32972478855</v>
      </c>
      <c r="H34" s="315">
        <f>'Total tradeable turnover (7)'!H33*'UK market share (7)'!J19</f>
        <v>2273152.8819477633</v>
      </c>
      <c r="I34" s="315">
        <f>'Total tradeable turnover (7)'!I33*'UK market share (7)'!K19</f>
        <v>3089900.7038688888</v>
      </c>
      <c r="J34" s="315">
        <f>'Total tradeable turnover (7)'!J33*'UK market share (7)'!L19</f>
        <v>5599761.1672003707</v>
      </c>
      <c r="K34" s="315">
        <f>'Total tradeable turnover (7)'!K33*'UK market share (7)'!M19</f>
        <v>8666465.5860393755</v>
      </c>
      <c r="L34" s="315">
        <f>'Total tradeable turnover (7)'!L33*'UK market share (7)'!N19</f>
        <v>11140940.009841777</v>
      </c>
    </row>
    <row r="35" spans="2:12">
      <c r="C35" s="112" t="s">
        <v>335</v>
      </c>
      <c r="D35" s="496" t="s">
        <v>296</v>
      </c>
      <c r="E35" s="315">
        <f>'Total tradeable turnover (7)'!E34*'UK market share (7)'!G20</f>
        <v>0</v>
      </c>
      <c r="F35" s="315">
        <f>'Total tradeable turnover (7)'!F34*'UK market share (7)'!H20</f>
        <v>612344.92856639926</v>
      </c>
      <c r="G35" s="315">
        <f>'Total tradeable turnover (7)'!G34*'UK market share (7)'!I20</f>
        <v>1118113.3965123706</v>
      </c>
      <c r="H35" s="315">
        <f>'Total tradeable turnover (7)'!H34*'UK market share (7)'!J20</f>
        <v>2537908.7114500199</v>
      </c>
      <c r="I35" s="315">
        <f>'Total tradeable turnover (7)'!I34*'UK market share (7)'!K20</f>
        <v>3197439.1905502984</v>
      </c>
      <c r="J35" s="315">
        <f>'Total tradeable turnover (7)'!J34*'UK market share (7)'!L20</f>
        <v>5399675.7166344207</v>
      </c>
      <c r="K35" s="315">
        <f>'Total tradeable turnover (7)'!K34*'UK market share (7)'!M20</f>
        <v>7823535.4632982146</v>
      </c>
      <c r="L35" s="315">
        <f>'Total tradeable turnover (7)'!L34*'UK market share (7)'!N20</f>
        <v>9454048.1249521226</v>
      </c>
    </row>
    <row r="36" spans="2:12">
      <c r="C36" s="112"/>
      <c r="D36" s="496"/>
      <c r="E36" s="315"/>
      <c r="F36" s="315"/>
      <c r="G36" s="315"/>
      <c r="H36" s="315"/>
      <c r="I36" s="315"/>
      <c r="J36" s="315"/>
      <c r="K36" s="315"/>
      <c r="L36" s="315"/>
    </row>
    <row r="37" spans="2:12">
      <c r="C37" s="496"/>
      <c r="D37" s="496" t="s">
        <v>296</v>
      </c>
      <c r="E37" s="79"/>
      <c r="F37" s="57"/>
      <c r="G37" s="57"/>
      <c r="H37" s="79"/>
      <c r="I37" s="79"/>
      <c r="J37" s="79"/>
      <c r="K37" s="79"/>
      <c r="L37" s="79"/>
    </row>
    <row r="38" spans="2:12">
      <c r="C38" s="496"/>
      <c r="D38" s="496" t="s">
        <v>296</v>
      </c>
      <c r="E38" s="79"/>
      <c r="F38" s="57"/>
      <c r="G38" s="57"/>
      <c r="H38" s="79"/>
      <c r="I38" s="79"/>
      <c r="J38" s="79"/>
      <c r="K38" s="79"/>
      <c r="L38" s="79"/>
    </row>
    <row r="39" spans="2:12">
      <c r="C39" s="496"/>
      <c r="D39" s="496" t="s">
        <v>296</v>
      </c>
      <c r="E39" s="79"/>
      <c r="F39" s="57"/>
      <c r="G39" s="57"/>
      <c r="H39" s="79"/>
      <c r="I39" s="79"/>
      <c r="J39" s="79"/>
      <c r="K39" s="79"/>
      <c r="L39" s="79"/>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(7)'!C15</f>
        <v>Syngas fermentation</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(7)'!E47*'UK market share (7)'!G36</f>
        <v>0</v>
      </c>
      <c r="F50" s="315">
        <f>'Total tradeable turnover (7)'!F47*'UK market share (7)'!H36</f>
        <v>3945965.739068279</v>
      </c>
      <c r="G50" s="315">
        <f>'Total tradeable turnover (7)'!G47*'UK market share (7)'!I36</f>
        <v>13080184.543725248</v>
      </c>
      <c r="H50" s="315">
        <f>'Total tradeable turnover (7)'!H47*'UK market share (7)'!J36</f>
        <v>32052189.854515035</v>
      </c>
      <c r="I50" s="315">
        <f>'Total tradeable turnover (7)'!I47*'UK market share (7)'!K36</f>
        <v>37824418.168908693</v>
      </c>
      <c r="J50" s="315">
        <f>'Total tradeable turnover (7)'!J47*'UK market share (7)'!L36</f>
        <v>60776909.666003495</v>
      </c>
      <c r="K50" s="315">
        <f>'Total tradeable turnover (7)'!K47*'UK market share (7)'!M36</f>
        <v>79681690.631140187</v>
      </c>
      <c r="L50" s="315">
        <f>'Total tradeable turnover (7)'!L47*'UK market share (7)'!N36</f>
        <v>95386829.060944885</v>
      </c>
    </row>
    <row r="51" spans="3:12">
      <c r="C51" s="112" t="s">
        <v>335</v>
      </c>
      <c r="D51" s="496" t="s">
        <v>296</v>
      </c>
      <c r="E51" s="315">
        <f>'Total tradeable turnover (7)'!E48*'UK market share (7)'!G37</f>
        <v>0</v>
      </c>
      <c r="F51" s="315">
        <f>'Total tradeable turnover (7)'!F48*'UK market share (7)'!H37</f>
        <v>6479933.3168310048</v>
      </c>
      <c r="G51" s="315">
        <f>'Total tradeable turnover (7)'!G48*'UK market share (7)'!I37</f>
        <v>20050899.774863221</v>
      </c>
      <c r="H51" s="315">
        <f>'Total tradeable turnover (7)'!H48*'UK market share (7)'!J37</f>
        <v>46068781.837853096</v>
      </c>
      <c r="I51" s="315">
        <f>'Total tradeable turnover (7)'!I48*'UK market share (7)'!K37</f>
        <v>51173285.700579233</v>
      </c>
      <c r="J51" s="315">
        <f>'Total tradeable turnover (7)'!J48*'UK market share (7)'!L37</f>
        <v>77666079.321021974</v>
      </c>
      <c r="K51" s="315">
        <f>'Total tradeable turnover (7)'!K48*'UK market share (7)'!M37</f>
        <v>96474103.851541996</v>
      </c>
      <c r="L51" s="315">
        <f>'Total tradeable turnover (7)'!L48*'UK market share (7)'!N37</f>
        <v>109723769.67692921</v>
      </c>
    </row>
    <row r="52" spans="3:12">
      <c r="C52" s="112"/>
      <c r="D52" s="496"/>
      <c r="E52" s="315"/>
      <c r="F52" s="315"/>
      <c r="G52" s="315"/>
      <c r="H52" s="315"/>
      <c r="I52" s="315"/>
      <c r="J52" s="315"/>
      <c r="K52" s="315"/>
      <c r="L52" s="315"/>
    </row>
    <row r="53" spans="3:12">
      <c r="C53" s="496"/>
      <c r="D53" s="496" t="s">
        <v>296</v>
      </c>
      <c r="E53" s="79"/>
      <c r="F53" s="57"/>
      <c r="G53" s="57"/>
      <c r="H53" s="79"/>
      <c r="I53" s="79"/>
      <c r="J53" s="79"/>
      <c r="K53" s="79"/>
      <c r="L53" s="79"/>
    </row>
    <row r="54" spans="3:12">
      <c r="C54" s="496"/>
      <c r="D54" s="496" t="s">
        <v>296</v>
      </c>
      <c r="E54" s="79"/>
      <c r="F54" s="57"/>
      <c r="G54" s="57"/>
      <c r="H54" s="79"/>
      <c r="I54" s="79"/>
      <c r="J54" s="79"/>
      <c r="K54" s="79"/>
      <c r="L54" s="79"/>
    </row>
    <row r="55" spans="3:12">
      <c r="C55" s="496"/>
      <c r="D55" s="496" t="s">
        <v>296</v>
      </c>
      <c r="E55" s="79"/>
      <c r="F55" s="57"/>
      <c r="G55" s="57"/>
      <c r="H55" s="79"/>
      <c r="I55" s="79"/>
      <c r="J55" s="79"/>
      <c r="K55" s="79"/>
      <c r="L55" s="79"/>
    </row>
  </sheetData>
  <conditionalFormatting sqref="C17:L18 C22:L31 C32:D33 C40:D40 E32:L40 C48:D49 E48:L55 A1:XFD10 A47:XFD47 B41:L42 A56:XFD1048576 B11:L16 B25:D25 B26:L27 C43:L46">
    <cfRule type="expression" dxfId="2249" priority="16">
      <formula>_xlfn.ISFORMULA(A1)</formula>
    </cfRule>
  </conditionalFormatting>
  <conditionalFormatting sqref="F22:L24">
    <cfRule type="expression" dxfId="2248" priority="15">
      <formula>_xlfn.ISFORMULA(F22)</formula>
    </cfRule>
  </conditionalFormatting>
  <conditionalFormatting sqref="D19:D21">
    <cfRule type="expression" dxfId="2247" priority="14">
      <formula>_xlfn.ISFORMULA(D19)</formula>
    </cfRule>
  </conditionalFormatting>
  <conditionalFormatting sqref="D40 F34:L40">
    <cfRule type="expression" dxfId="2246" priority="12">
      <formula>_xlfn.ISFORMULA(D34)</formula>
    </cfRule>
  </conditionalFormatting>
  <conditionalFormatting sqref="C37:C39">
    <cfRule type="expression" dxfId="2245" priority="11">
      <formula>_xlfn.ISFORMULA(C37)</formula>
    </cfRule>
  </conditionalFormatting>
  <conditionalFormatting sqref="F50:L55">
    <cfRule type="expression" dxfId="2244" priority="8">
      <formula>_xlfn.ISFORMULA(F50)</formula>
    </cfRule>
  </conditionalFormatting>
  <conditionalFormatting sqref="C53:C55">
    <cfRule type="expression" dxfId="2243" priority="7">
      <formula>_xlfn.ISFORMULA(C53)</formula>
    </cfRule>
  </conditionalFormatting>
  <conditionalFormatting sqref="D50:D55">
    <cfRule type="expression" dxfId="2242" priority="5">
      <formula>_xlfn.ISFORMULA(D50)</formula>
    </cfRule>
  </conditionalFormatting>
  <conditionalFormatting sqref="C30">
    <cfRule type="expression" dxfId="2241" priority="21">
      <formula>_xlfn.ISFORMULA(C30)</formula>
    </cfRule>
  </conditionalFormatting>
  <conditionalFormatting sqref="C43:C44">
    <cfRule type="expression" dxfId="2240" priority="20">
      <formula>_xlfn.ISFORMULA(C43)</formula>
    </cfRule>
  </conditionalFormatting>
  <conditionalFormatting sqref="C45:C46">
    <cfRule type="expression" dxfId="2239" priority="19">
      <formula>_xlfn.ISFORMULA(C45)</formula>
    </cfRule>
  </conditionalFormatting>
  <conditionalFormatting sqref="E29:L29">
    <cfRule type="expression" dxfId="2238" priority="17">
      <formula>_xlfn.ISFORMULA(E29)</formula>
    </cfRule>
  </conditionalFormatting>
  <conditionalFormatting sqref="C50:C52">
    <cfRule type="expression" dxfId="2237" priority="6">
      <formula>_xlfn.ISFORMULA(C50)</formula>
    </cfRule>
  </conditionalFormatting>
  <conditionalFormatting sqref="M11:XFD46 A11:A46 A48:B55 M48:XFD55">
    <cfRule type="expression" dxfId="2236" priority="25">
      <formula>_xlfn.ISFORMULA(A11)</formula>
    </cfRule>
  </conditionalFormatting>
  <conditionalFormatting sqref="B17:B24">
    <cfRule type="expression" dxfId="2235" priority="24">
      <formula>_xlfn.ISFORMULA(B17)</formula>
    </cfRule>
  </conditionalFormatting>
  <conditionalFormatting sqref="B28:B30 B43:B46 B31:C31 E45 B32:B40">
    <cfRule type="expression" dxfId="2234" priority="23">
      <formula>_xlfn.ISFORMULA(B28)</formula>
    </cfRule>
  </conditionalFormatting>
  <conditionalFormatting sqref="C28:C29">
    <cfRule type="expression" dxfId="2233" priority="22">
      <formula>_xlfn.ISFORMULA(C28)</formula>
    </cfRule>
  </conditionalFormatting>
  <conditionalFormatting sqref="D34:D39">
    <cfRule type="expression" dxfId="2232" priority="9">
      <formula>_xlfn.ISFORMULA(D34)</formula>
    </cfRule>
  </conditionalFormatting>
  <conditionalFormatting sqref="C34:C36">
    <cfRule type="expression" dxfId="2231" priority="10">
      <formula>_xlfn.ISFORMULA(C34)</formula>
    </cfRule>
  </conditionalFormatting>
  <conditionalFormatting sqref="C19:C21">
    <cfRule type="expression" dxfId="2230" priority="13">
      <formula>_xlfn.ISFORMULA(C19)</formula>
    </cfRule>
  </conditionalFormatting>
  <conditionalFormatting sqref="F19:L21">
    <cfRule type="expression" dxfId="2229" priority="4">
      <formula>_xlfn.ISFORMULA(F19)</formula>
    </cfRule>
  </conditionalFormatting>
  <conditionalFormatting sqref="E19:L21">
    <cfRule type="expression" dxfId="2228" priority="3">
      <formula>_xlfn.ISFORMULA(E19)</formula>
    </cfRule>
  </conditionalFormatting>
  <conditionalFormatting sqref="D29:D30">
    <cfRule type="expression" dxfId="2227" priority="2">
      <formula>_xlfn.ISFORMULA(D29)</formula>
    </cfRule>
  </conditionalFormatting>
  <conditionalFormatting sqref="D44:D45">
    <cfRule type="expression" dxfId="2226" priority="1">
      <formula>_xlfn.ISFORMULA(D44)</formula>
    </cfRule>
  </conditionalFormatting>
  <pageMargins left="0.7" right="0.7" top="0.75" bottom="0.75" header="0.3" footer="0.3"/>
  <pageSetup paperSize="9" orientation="portrait" horizontalDpi="4294967294" verticalDpi="42949672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2591-AFA6-43F8-9810-BA9DAF2C5310}">
  <sheetPr>
    <tabColor theme="3" tint="-0.249977111117893"/>
  </sheetPr>
  <dimension ref="A1:V139"/>
  <sheetViews>
    <sheetView showGridLines="0" workbookViewId="0">
      <selection activeCell="F17" sqref="F17"/>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6.85546875" style="1" bestFit="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2" s="109" customFormat="1" ht="35.1">
      <c r="A1" s="109" t="s">
        <v>312</v>
      </c>
    </row>
    <row r="2" spans="1:12" s="167" customFormat="1" ht="12.4"/>
    <row r="3" spans="1:12" s="167" customFormat="1" ht="12.4"/>
    <row r="4" spans="1:12" s="167" customFormat="1" ht="12.4"/>
    <row r="5" spans="1:12" s="267" customFormat="1" ht="12.4"/>
    <row r="6" spans="1:12" s="267" customFormat="1">
      <c r="A6" s="1"/>
      <c r="B6" s="1"/>
      <c r="C6" s="1"/>
      <c r="D6" s="1"/>
      <c r="E6" s="1"/>
      <c r="F6" s="1"/>
      <c r="G6" s="1"/>
      <c r="H6" s="1"/>
      <c r="I6" s="1"/>
      <c r="J6" s="1"/>
      <c r="K6" s="1"/>
      <c r="L6" s="1"/>
    </row>
    <row r="7" spans="1:12" s="267" customFormat="1" ht="14.1">
      <c r="A7" s="2" t="s">
        <v>313</v>
      </c>
      <c r="B7" s="1"/>
      <c r="C7" s="1"/>
      <c r="D7" s="1"/>
      <c r="E7" s="1"/>
      <c r="F7" s="1"/>
      <c r="G7" s="1"/>
      <c r="H7" s="1"/>
      <c r="I7" s="1"/>
      <c r="J7" s="1"/>
      <c r="K7" s="1"/>
      <c r="L7" s="1"/>
    </row>
    <row r="8" spans="1:12" s="267" customFormat="1">
      <c r="A8" s="278" t="s">
        <v>314</v>
      </c>
      <c r="B8" s="278"/>
      <c r="C8" s="278"/>
      <c r="D8" s="278"/>
      <c r="E8" s="278"/>
      <c r="F8" s="278"/>
      <c r="G8" s="278"/>
      <c r="H8" s="278"/>
      <c r="I8" s="278"/>
      <c r="J8" s="1"/>
      <c r="K8" s="1"/>
      <c r="L8" s="1"/>
    </row>
    <row r="9" spans="1:12" s="267" customFormat="1">
      <c r="A9" s="496"/>
      <c r="B9" s="316">
        <v>2015</v>
      </c>
      <c r="C9" s="316">
        <v>2020</v>
      </c>
      <c r="D9" s="316">
        <v>2025</v>
      </c>
      <c r="E9" s="316">
        <v>2030</v>
      </c>
      <c r="F9" s="316">
        <v>2035</v>
      </c>
      <c r="G9" s="316">
        <v>2040</v>
      </c>
      <c r="H9" s="316">
        <v>2045</v>
      </c>
      <c r="I9" s="316">
        <v>2050</v>
      </c>
      <c r="J9" s="1"/>
      <c r="K9" s="1"/>
      <c r="L9" s="1"/>
    </row>
    <row r="10" spans="1:12" s="267" customFormat="1">
      <c r="A10" s="316" t="s">
        <v>298</v>
      </c>
      <c r="B10" s="51">
        <f>(SUM(B37,B38,B40,B44,B51,B52,B54,B58))/(1*10^6)</f>
        <v>0</v>
      </c>
      <c r="C10" s="51">
        <f t="shared" ref="C10:I10" si="0">(SUM(C37,C38,C40,C44,C51,C52,C54,C58))/(1*10^6)</f>
        <v>208.59400344950461</v>
      </c>
      <c r="D10" s="51">
        <f t="shared" si="0"/>
        <v>448.60725057623279</v>
      </c>
      <c r="E10" s="51">
        <f t="shared" si="0"/>
        <v>576.84252300334708</v>
      </c>
      <c r="F10" s="51">
        <f t="shared" si="0"/>
        <v>671.75097859484731</v>
      </c>
      <c r="G10" s="51">
        <f t="shared" si="0"/>
        <v>993.27356177416448</v>
      </c>
      <c r="H10" s="51">
        <f t="shared" si="0"/>
        <v>1318.6796058087887</v>
      </c>
      <c r="I10" s="51">
        <f t="shared" si="0"/>
        <v>1531.4790143975727</v>
      </c>
      <c r="J10" s="1"/>
      <c r="K10" s="1"/>
      <c r="L10" s="1"/>
    </row>
    <row r="11" spans="1:12" s="267" customFormat="1">
      <c r="A11" s="316" t="s">
        <v>299</v>
      </c>
      <c r="B11" s="51">
        <f t="shared" ref="B11:I11" si="1">(SUM(B41,B42,B43,B45,B55,B56,B57,B59))/(1*10^6)</f>
        <v>45.933176101905325</v>
      </c>
      <c r="C11" s="51">
        <f t="shared" si="1"/>
        <v>90.387666334072208</v>
      </c>
      <c r="D11" s="51">
        <f t="shared" si="1"/>
        <v>146.37555259946416</v>
      </c>
      <c r="E11" s="51">
        <f t="shared" si="1"/>
        <v>254.01806770153013</v>
      </c>
      <c r="F11" s="51">
        <f t="shared" si="1"/>
        <v>444.70495593369486</v>
      </c>
      <c r="G11" s="51">
        <f t="shared" si="1"/>
        <v>669.36661321198608</v>
      </c>
      <c r="H11" s="51">
        <f t="shared" si="1"/>
        <v>811.7582063617175</v>
      </c>
      <c r="I11" s="51">
        <f t="shared" si="1"/>
        <v>864.45313349094124</v>
      </c>
      <c r="J11" s="1"/>
      <c r="K11" s="1"/>
      <c r="L11" s="1"/>
    </row>
    <row r="12" spans="1:12" s="267" customFormat="1">
      <c r="A12" s="316" t="s">
        <v>136</v>
      </c>
      <c r="B12" s="51">
        <f>(SUM(B39,B53))/(1*10^6)</f>
        <v>313.91760692104458</v>
      </c>
      <c r="C12" s="51">
        <f t="shared" ref="C12:I12" si="2">(SUM(C39,C53))/(1*10^6)</f>
        <v>346.11412093006243</v>
      </c>
      <c r="D12" s="51">
        <f t="shared" si="2"/>
        <v>350.83943449369394</v>
      </c>
      <c r="E12" s="51">
        <f t="shared" si="2"/>
        <v>743.55925346381923</v>
      </c>
      <c r="F12" s="51">
        <f t="shared" si="2"/>
        <v>786.88523845819282</v>
      </c>
      <c r="G12" s="51">
        <f t="shared" si="2"/>
        <v>792.1131973458946</v>
      </c>
      <c r="H12" s="51">
        <f t="shared" si="2"/>
        <v>817.66424374661665</v>
      </c>
      <c r="I12" s="51">
        <f t="shared" si="2"/>
        <v>822.99037703220006</v>
      </c>
      <c r="J12" s="1"/>
      <c r="K12" s="1"/>
      <c r="L12" s="1"/>
    </row>
    <row r="13" spans="1:12" s="267" customFormat="1">
      <c r="A13" s="1"/>
      <c r="B13" s="183">
        <f>SUM(B10:B12)</f>
        <v>359.85078302294988</v>
      </c>
      <c r="C13" s="183">
        <f t="shared" ref="C13:I13" si="3">SUM(C10:C12)</f>
        <v>645.09579071363919</v>
      </c>
      <c r="D13" s="183">
        <f t="shared" si="3"/>
        <v>945.82223766939092</v>
      </c>
      <c r="E13" s="183">
        <f t="shared" si="3"/>
        <v>1574.4198441686965</v>
      </c>
      <c r="F13" s="183">
        <f t="shared" si="3"/>
        <v>1903.341172986735</v>
      </c>
      <c r="G13" s="183">
        <f t="shared" si="3"/>
        <v>2454.7533723320453</v>
      </c>
      <c r="H13" s="183">
        <f t="shared" si="3"/>
        <v>2948.1020559171229</v>
      </c>
      <c r="I13" s="183">
        <f t="shared" si="3"/>
        <v>3218.9225249207138</v>
      </c>
      <c r="J13" s="1"/>
      <c r="K13" s="1"/>
      <c r="L13" s="1"/>
    </row>
    <row r="14" spans="1:12" s="267" customFormat="1" ht="14.1">
      <c r="A14" s="2" t="s">
        <v>313</v>
      </c>
      <c r="B14" s="183"/>
      <c r="C14" s="183"/>
      <c r="D14" s="183"/>
      <c r="E14" s="183"/>
      <c r="F14" s="183"/>
      <c r="G14" s="183"/>
      <c r="H14" s="183"/>
      <c r="I14" s="183"/>
      <c r="J14" s="1"/>
      <c r="K14" s="1"/>
      <c r="L14" s="1"/>
    </row>
    <row r="15" spans="1:12" s="267" customFormat="1">
      <c r="A15" s="278" t="s">
        <v>315</v>
      </c>
      <c r="B15" s="278"/>
      <c r="C15" s="278"/>
      <c r="D15" s="278"/>
      <c r="E15" s="278"/>
      <c r="F15" s="278"/>
      <c r="G15" s="278"/>
      <c r="H15" s="278"/>
      <c r="I15" s="278"/>
      <c r="J15" s="1"/>
      <c r="K15" s="1"/>
      <c r="L15" s="1"/>
    </row>
    <row r="16" spans="1:12" s="267" customFormat="1">
      <c r="A16" s="496"/>
      <c r="B16" s="316">
        <v>2015</v>
      </c>
      <c r="C16" s="316">
        <v>2020</v>
      </c>
      <c r="D16" s="316">
        <v>2025</v>
      </c>
      <c r="E16" s="316">
        <v>2030</v>
      </c>
      <c r="F16" s="316">
        <v>2035</v>
      </c>
      <c r="G16" s="316">
        <v>2040</v>
      </c>
      <c r="H16" s="316">
        <v>2045</v>
      </c>
      <c r="I16" s="316">
        <v>2050</v>
      </c>
      <c r="J16" s="1"/>
      <c r="K16" s="1"/>
      <c r="L16" s="1"/>
    </row>
    <row r="17" spans="1:12" s="267" customFormat="1">
      <c r="A17" s="316" t="s">
        <v>298</v>
      </c>
      <c r="B17" s="51">
        <f t="shared" ref="B17:H17" si="4">(SUM(B37,B38,B40,B44))/(1*10^6)</f>
        <v>0</v>
      </c>
      <c r="C17" s="51">
        <f t="shared" si="4"/>
        <v>95.085542233917266</v>
      </c>
      <c r="D17" s="51">
        <f t="shared" si="4"/>
        <v>213.47100968124019</v>
      </c>
      <c r="E17" s="51">
        <f t="shared" si="4"/>
        <v>288.5875561706373</v>
      </c>
      <c r="F17" s="51">
        <f t="shared" si="4"/>
        <v>352.36039611826163</v>
      </c>
      <c r="G17" s="51">
        <f t="shared" si="4"/>
        <v>541.11602889987751</v>
      </c>
      <c r="H17" s="51">
        <f t="shared" si="4"/>
        <v>743.71207535646022</v>
      </c>
      <c r="I17" s="51">
        <f>(SUM(I37,I38,I40,I44))/(1*10^6)</f>
        <v>898.97550354035536</v>
      </c>
      <c r="J17" s="1"/>
      <c r="K17" s="68"/>
      <c r="L17" s="1"/>
    </row>
    <row r="18" spans="1:12" s="267" customFormat="1">
      <c r="A18" s="316" t="s">
        <v>299</v>
      </c>
      <c r="B18" s="51">
        <f t="shared" ref="B18:H18" si="5">(SUM(B41,B42,B43,B45))/(1*10^6)</f>
        <v>16.977638221116038</v>
      </c>
      <c r="C18" s="51">
        <f t="shared" si="5"/>
        <v>34.740987339984265</v>
      </c>
      <c r="D18" s="51">
        <f t="shared" si="5"/>
        <v>59.672388740915189</v>
      </c>
      <c r="E18" s="51">
        <f t="shared" si="5"/>
        <v>109.39844996687884</v>
      </c>
      <c r="F18" s="51">
        <f t="shared" si="5"/>
        <v>197.06988404102114</v>
      </c>
      <c r="G18" s="51">
        <f t="shared" si="5"/>
        <v>306.27824995819628</v>
      </c>
      <c r="H18" s="51">
        <f t="shared" si="5"/>
        <v>384.60796391841257</v>
      </c>
      <c r="I18" s="51">
        <f>(SUM(I41,I42,I43,I45))/(1*10^6)</f>
        <v>423.26234019688837</v>
      </c>
      <c r="J18" s="1"/>
      <c r="K18" s="68"/>
      <c r="L18" s="1"/>
    </row>
    <row r="19" spans="1:12" s="267" customFormat="1">
      <c r="A19" s="316" t="s">
        <v>136</v>
      </c>
      <c r="B19" s="51">
        <f t="shared" ref="B19:H19" si="6">B39/(1*10^6)</f>
        <v>119.38793690470921</v>
      </c>
      <c r="C19" s="51">
        <f t="shared" si="6"/>
        <v>131.18153156080155</v>
      </c>
      <c r="D19" s="51">
        <f t="shared" si="6"/>
        <v>133.20993218645245</v>
      </c>
      <c r="E19" s="51">
        <f t="shared" si="6"/>
        <v>280.4250407499174</v>
      </c>
      <c r="F19" s="51">
        <f t="shared" si="6"/>
        <v>298.86243515502343</v>
      </c>
      <c r="G19" s="51">
        <f t="shared" si="6"/>
        <v>302.44444050726293</v>
      </c>
      <c r="H19" s="51">
        <f t="shared" si="6"/>
        <v>311.24483630483354</v>
      </c>
      <c r="I19" s="51">
        <f>I39/(1*10^6)</f>
        <v>309.94953922326022</v>
      </c>
      <c r="J19" s="1"/>
      <c r="K19" s="68"/>
      <c r="L19" s="1"/>
    </row>
    <row r="20" spans="1:12" s="267" customFormat="1" ht="14.1">
      <c r="A20" s="2" t="s">
        <v>313</v>
      </c>
      <c r="B20" s="1"/>
      <c r="C20" s="1"/>
      <c r="D20" s="1"/>
      <c r="E20" s="1"/>
      <c r="F20" s="1"/>
      <c r="G20" s="1"/>
      <c r="H20" s="1"/>
      <c r="I20" s="1"/>
      <c r="J20" s="1"/>
      <c r="K20" s="1"/>
      <c r="L20" s="1"/>
    </row>
    <row r="21" spans="1:12" s="267" customFormat="1">
      <c r="A21" s="278" t="s">
        <v>316</v>
      </c>
      <c r="B21" s="278"/>
      <c r="C21" s="278"/>
      <c r="D21" s="278"/>
      <c r="E21" s="278"/>
      <c r="F21" s="278"/>
      <c r="G21" s="278"/>
      <c r="H21" s="278"/>
      <c r="I21" s="278"/>
      <c r="J21" s="1"/>
      <c r="K21" s="1"/>
      <c r="L21" s="1"/>
    </row>
    <row r="22" spans="1:12" s="267" customFormat="1">
      <c r="A22" s="496"/>
      <c r="B22" s="316">
        <v>2015</v>
      </c>
      <c r="C22" s="316">
        <v>2020</v>
      </c>
      <c r="D22" s="316">
        <v>2025</v>
      </c>
      <c r="E22" s="316">
        <v>2030</v>
      </c>
      <c r="F22" s="316">
        <v>2035</v>
      </c>
      <c r="G22" s="316">
        <v>2040</v>
      </c>
      <c r="H22" s="316">
        <v>2045</v>
      </c>
      <c r="I22" s="316">
        <v>2050</v>
      </c>
      <c r="J22" s="1"/>
      <c r="K22" s="1"/>
      <c r="L22" s="1"/>
    </row>
    <row r="23" spans="1:12" s="267" customFormat="1">
      <c r="A23" s="316" t="s">
        <v>298</v>
      </c>
      <c r="B23" s="51">
        <f t="shared" ref="B23:H23" si="7">(SUM(B51,B52,B54,B58))/(1*10^6)</f>
        <v>0</v>
      </c>
      <c r="C23" s="51">
        <f t="shared" si="7"/>
        <v>113.50846121558736</v>
      </c>
      <c r="D23" s="51">
        <f t="shared" si="7"/>
        <v>235.13624089499251</v>
      </c>
      <c r="E23" s="51">
        <f t="shared" si="7"/>
        <v>288.25496683270973</v>
      </c>
      <c r="F23" s="51">
        <f t="shared" si="7"/>
        <v>319.39058247658573</v>
      </c>
      <c r="G23" s="51">
        <f t="shared" si="7"/>
        <v>452.15753287428697</v>
      </c>
      <c r="H23" s="51">
        <f t="shared" si="7"/>
        <v>574.96753045232822</v>
      </c>
      <c r="I23" s="51">
        <f>(SUM(I51,I52,I54,I58))/(1*10^6)</f>
        <v>632.50351085721763</v>
      </c>
      <c r="J23" s="1"/>
      <c r="K23" s="1"/>
      <c r="L23" s="1"/>
    </row>
    <row r="24" spans="1:12" s="267" customFormat="1">
      <c r="A24" s="316" t="s">
        <v>299</v>
      </c>
      <c r="B24" s="51">
        <f t="shared" ref="B24:H24" si="8">(SUM(B55,B56,B57,B59))/(1*10^6)</f>
        <v>28.955537880789283</v>
      </c>
      <c r="C24" s="51">
        <f t="shared" si="8"/>
        <v>55.646678994087942</v>
      </c>
      <c r="D24" s="51">
        <f t="shared" si="8"/>
        <v>86.703163858548947</v>
      </c>
      <c r="E24" s="51">
        <f t="shared" si="8"/>
        <v>144.61961773465126</v>
      </c>
      <c r="F24" s="51">
        <f t="shared" si="8"/>
        <v>247.63507189267372</v>
      </c>
      <c r="G24" s="51">
        <f t="shared" si="8"/>
        <v>363.08836325378974</v>
      </c>
      <c r="H24" s="51">
        <f t="shared" si="8"/>
        <v>427.15024244330482</v>
      </c>
      <c r="I24" s="51">
        <f>(SUM(I55,I56,I57,I59))/(1*10^6)</f>
        <v>441.19079329405287</v>
      </c>
      <c r="J24" s="1"/>
      <c r="K24" s="1"/>
      <c r="L24" s="1"/>
    </row>
    <row r="25" spans="1:12" s="267" customFormat="1">
      <c r="A25" s="316" t="s">
        <v>136</v>
      </c>
      <c r="B25" s="51">
        <f t="shared" ref="B25:H25" si="9">B53/10^6</f>
        <v>194.52967001633536</v>
      </c>
      <c r="C25" s="51">
        <f t="shared" si="9"/>
        <v>214.93258936926088</v>
      </c>
      <c r="D25" s="51">
        <f t="shared" si="9"/>
        <v>217.62950230724149</v>
      </c>
      <c r="E25" s="51">
        <f t="shared" si="9"/>
        <v>463.13421271390195</v>
      </c>
      <c r="F25" s="51">
        <f t="shared" si="9"/>
        <v>488.02280330316944</v>
      </c>
      <c r="G25" s="51">
        <f t="shared" si="9"/>
        <v>489.66875683863162</v>
      </c>
      <c r="H25" s="51">
        <f t="shared" si="9"/>
        <v>506.41940744178305</v>
      </c>
      <c r="I25" s="51">
        <f>I53/10^6</f>
        <v>513.04083780893984</v>
      </c>
      <c r="J25" s="1"/>
      <c r="K25" s="1"/>
      <c r="L25" s="1"/>
    </row>
    <row r="26" spans="1:12" s="267" customFormat="1">
      <c r="A26" s="303"/>
      <c r="B26" s="130"/>
      <c r="C26" s="130"/>
      <c r="D26" s="130"/>
      <c r="E26" s="130"/>
      <c r="F26" s="130"/>
      <c r="G26" s="130"/>
      <c r="H26" s="130"/>
      <c r="I26" s="130"/>
      <c r="J26" s="1"/>
      <c r="K26" s="1"/>
      <c r="L26" s="1"/>
    </row>
    <row r="27" spans="1:12" s="267" customFormat="1">
      <c r="A27" s="303"/>
      <c r="B27" s="130"/>
      <c r="C27" s="130"/>
      <c r="D27" s="130"/>
      <c r="E27" s="130"/>
      <c r="F27" s="130"/>
      <c r="G27" s="130"/>
      <c r="H27" s="130"/>
      <c r="I27" s="130"/>
      <c r="J27" s="1"/>
      <c r="K27" s="1"/>
      <c r="L27" s="1"/>
    </row>
    <row r="28" spans="1:12" s="267" customFormat="1">
      <c r="A28" s="303"/>
      <c r="B28" s="130"/>
      <c r="C28" s="130"/>
      <c r="D28" s="130"/>
      <c r="E28" s="130"/>
      <c r="F28" s="130"/>
      <c r="G28" s="130"/>
      <c r="H28" s="130"/>
      <c r="I28" s="130"/>
      <c r="J28" s="1"/>
      <c r="K28" s="1"/>
      <c r="L28" s="1"/>
    </row>
    <row r="29" spans="1:12" s="267" customFormat="1">
      <c r="A29" s="303"/>
      <c r="B29" s="130"/>
      <c r="C29" s="130"/>
      <c r="D29" s="130"/>
      <c r="E29" s="130"/>
      <c r="F29" s="130"/>
      <c r="G29" s="130"/>
      <c r="H29" s="130"/>
      <c r="I29" s="130"/>
      <c r="J29" s="1"/>
      <c r="K29" s="1"/>
      <c r="L29" s="1"/>
    </row>
    <row r="30" spans="1:12" s="267" customFormat="1">
      <c r="A30" s="303"/>
      <c r="B30" s="130"/>
      <c r="C30" s="130"/>
      <c r="D30" s="130"/>
      <c r="E30" s="130"/>
      <c r="F30" s="130"/>
      <c r="G30" s="130"/>
      <c r="H30" s="130"/>
      <c r="I30" s="130"/>
      <c r="J30" s="1"/>
      <c r="K30" s="1"/>
      <c r="L30" s="1"/>
    </row>
    <row r="31" spans="1:12" s="267" customFormat="1">
      <c r="A31" s="303"/>
      <c r="B31" s="130"/>
      <c r="C31" s="130"/>
      <c r="D31" s="130"/>
      <c r="E31" s="130"/>
      <c r="F31" s="130"/>
      <c r="G31" s="130"/>
      <c r="H31" s="130"/>
      <c r="J31" s="1"/>
      <c r="K31" s="1"/>
      <c r="L31" s="1"/>
    </row>
    <row r="32" spans="1:12" s="267" customFormat="1">
      <c r="A32" s="303"/>
      <c r="B32" s="130"/>
      <c r="C32" s="130"/>
      <c r="D32" s="130"/>
      <c r="E32" s="130"/>
      <c r="F32" s="130"/>
      <c r="G32" s="130"/>
      <c r="H32" s="130"/>
      <c r="J32" s="1"/>
      <c r="K32" s="1"/>
      <c r="L32" s="1"/>
    </row>
    <row r="33" spans="1:12" s="267" customFormat="1">
      <c r="A33" s="303"/>
      <c r="B33" s="130"/>
      <c r="C33" s="130"/>
      <c r="D33" s="130"/>
      <c r="E33" s="130"/>
      <c r="F33" s="130"/>
      <c r="G33" s="130"/>
      <c r="H33" s="130"/>
      <c r="J33" s="1"/>
      <c r="K33" s="1"/>
      <c r="L33" s="1"/>
    </row>
    <row r="34" spans="1:12" s="267" customFormat="1" ht="14.1">
      <c r="A34" s="2" t="s">
        <v>296</v>
      </c>
      <c r="B34" s="1"/>
      <c r="C34" s="1"/>
      <c r="D34" s="1"/>
      <c r="E34" s="1"/>
      <c r="F34" s="1"/>
      <c r="G34" s="1"/>
      <c r="H34" s="1"/>
      <c r="I34" s="1"/>
      <c r="J34" s="1"/>
      <c r="K34" s="1"/>
      <c r="L34" s="1"/>
    </row>
    <row r="35" spans="1:12" s="267" customFormat="1">
      <c r="A35" s="278" t="s">
        <v>317</v>
      </c>
      <c r="B35" s="278"/>
      <c r="C35" s="278"/>
      <c r="D35" s="278"/>
      <c r="E35" s="278"/>
      <c r="F35" s="278"/>
      <c r="G35" s="278"/>
      <c r="H35" s="278"/>
      <c r="I35" s="278"/>
      <c r="J35" s="1"/>
      <c r="K35" s="1"/>
      <c r="L35" s="1"/>
    </row>
    <row r="36" spans="1:12" s="267" customFormat="1">
      <c r="A36" s="496"/>
      <c r="B36" s="316">
        <v>2015</v>
      </c>
      <c r="C36" s="316">
        <v>2020</v>
      </c>
      <c r="D36" s="316">
        <v>2025</v>
      </c>
      <c r="E36" s="316">
        <v>2030</v>
      </c>
      <c r="F36" s="316">
        <v>2035</v>
      </c>
      <c r="G36" s="316">
        <v>2040</v>
      </c>
      <c r="H36" s="316">
        <v>2045</v>
      </c>
      <c r="I36" s="316">
        <v>2050</v>
      </c>
      <c r="J36" s="1"/>
      <c r="K36" s="1"/>
      <c r="L36" s="1"/>
    </row>
    <row r="37" spans="1:12" s="267" customFormat="1">
      <c r="A37" s="316" t="s">
        <v>84</v>
      </c>
      <c r="B37" s="51">
        <f>'UK captured turnover'!E19</f>
        <v>0</v>
      </c>
      <c r="C37" s="51">
        <f>'UK captured turnover'!F19</f>
        <v>92921937.841035724</v>
      </c>
      <c r="D37" s="51">
        <f>'UK captured turnover'!G19</f>
        <v>178863013.85340676</v>
      </c>
      <c r="E37" s="51">
        <f>'UK captured turnover'!H19</f>
        <v>195535131.59678102</v>
      </c>
      <c r="F37" s="51">
        <f>'UK captured turnover'!I19</f>
        <v>222334151.62941551</v>
      </c>
      <c r="G37" s="51">
        <f>'UK captured turnover'!J19</f>
        <v>360155503.19950879</v>
      </c>
      <c r="H37" s="51">
        <f>'UK captured turnover'!K19</f>
        <v>469067364.53013682</v>
      </c>
      <c r="I37" s="51">
        <f>'UK captured turnover'!L19</f>
        <v>513317989.04533702</v>
      </c>
      <c r="J37" s="1"/>
      <c r="K37" s="1"/>
      <c r="L37" s="1"/>
    </row>
    <row r="38" spans="1:12" s="267" customFormat="1">
      <c r="A38" s="316" t="s">
        <v>222</v>
      </c>
      <c r="B38" s="51">
        <f>'UK captured turnover (3)'!E19</f>
        <v>0</v>
      </c>
      <c r="C38" s="51">
        <f>'UK captured turnover (3)'!F19</f>
        <v>87847.994349230474</v>
      </c>
      <c r="D38" s="51">
        <f>'UK captured turnover (3)'!G19</f>
        <v>235503.90477488295</v>
      </c>
      <c r="E38" s="51">
        <f>'UK captured turnover (3)'!H19</f>
        <v>741428.71653331956</v>
      </c>
      <c r="F38" s="51">
        <f>'UK captured turnover (3)'!I19</f>
        <v>1472687.2566777114</v>
      </c>
      <c r="G38" s="51">
        <f>'UK captured turnover (3)'!J19</f>
        <v>2802552.5236644293</v>
      </c>
      <c r="H38" s="51">
        <f>'UK captured turnover (3)'!K19</f>
        <v>5411840.0889893211</v>
      </c>
      <c r="I38" s="51">
        <f>'UK captured turnover (3)'!L19</f>
        <v>11092980.700407138</v>
      </c>
      <c r="J38" s="1"/>
      <c r="K38" s="1"/>
      <c r="L38" s="1"/>
    </row>
    <row r="39" spans="1:12" s="267" customFormat="1">
      <c r="A39" s="335" t="s">
        <v>318</v>
      </c>
      <c r="B39" s="51">
        <f>'UK captured turnover (4)'!E19</f>
        <v>119387936.90470921</v>
      </c>
      <c r="C39" s="51">
        <f>'UK captured turnover (4)'!F19</f>
        <v>131181531.56080155</v>
      </c>
      <c r="D39" s="51">
        <f>'UK captured turnover (4)'!G19</f>
        <v>133209932.18645245</v>
      </c>
      <c r="E39" s="51">
        <f>'UK captured turnover (4)'!H19</f>
        <v>280425040.74991739</v>
      </c>
      <c r="F39" s="51">
        <f>'UK captured turnover (4)'!I19</f>
        <v>298862435.15502346</v>
      </c>
      <c r="G39" s="51">
        <f>'UK captured turnover (4)'!J19</f>
        <v>302444440.50726295</v>
      </c>
      <c r="H39" s="51">
        <f>'UK captured turnover (4)'!K19</f>
        <v>311244836.30483353</v>
      </c>
      <c r="I39" s="51">
        <f>'UK captured turnover (4)'!L19</f>
        <v>309949539.22326022</v>
      </c>
      <c r="J39" s="1"/>
      <c r="K39" s="1"/>
      <c r="L39" s="1"/>
    </row>
    <row r="40" spans="1:12" s="267" customFormat="1">
      <c r="A40" s="316" t="s">
        <v>282</v>
      </c>
      <c r="B40" s="51">
        <f>'UK captured turnover (5)'!E19</f>
        <v>0</v>
      </c>
      <c r="C40" s="51">
        <f>'UK captured turnover (5)'!F19</f>
        <v>0</v>
      </c>
      <c r="D40" s="51">
        <f>'UK captured turnover (5)'!G19</f>
        <v>24601364.754823264</v>
      </c>
      <c r="E40" s="51">
        <f>'UK captured turnover (5)'!H19</f>
        <v>65444270.774071634</v>
      </c>
      <c r="F40" s="51">
        <f>'UK captured turnover (5)'!I19</f>
        <v>93424625.018814415</v>
      </c>
      <c r="G40" s="51">
        <f>'UK captured turnover (5)'!J19</f>
        <v>122487031.88970207</v>
      </c>
      <c r="H40" s="51">
        <f>'UK captured turnover (5)'!K19</f>
        <v>194214031.08224353</v>
      </c>
      <c r="I40" s="51">
        <f>'UK captured turnover (5)'!L19</f>
        <v>285142846.24917114</v>
      </c>
      <c r="J40" s="1"/>
      <c r="K40" s="1"/>
      <c r="L40" s="1"/>
    </row>
    <row r="41" spans="1:12" s="267" customFormat="1">
      <c r="A41" s="316" t="s">
        <v>283</v>
      </c>
      <c r="B41" s="51">
        <f>'UK captured turnover (6)'!E19</f>
        <v>16977638.22111604</v>
      </c>
      <c r="C41" s="51">
        <f>'UK captured turnover (6)'!F19</f>
        <v>27045629.900264878</v>
      </c>
      <c r="D41" s="51">
        <f>'UK captured turnover (6)'!G19</f>
        <v>33386057.401577264</v>
      </c>
      <c r="E41" s="51">
        <f>'UK captured turnover (6)'!H19</f>
        <v>43044205.016616449</v>
      </c>
      <c r="F41" s="51">
        <f>'UK captured turnover (6)'!I19</f>
        <v>115839365.78229856</v>
      </c>
      <c r="G41" s="51">
        <f>'UK captured turnover (6)'!J19</f>
        <v>174565449.77084121</v>
      </c>
      <c r="H41" s="51">
        <f>'UK captured turnover (6)'!K19</f>
        <v>207936345.04027998</v>
      </c>
      <c r="I41" s="51">
        <f>'UK captured turnover (6)'!L19</f>
        <v>209448819.3609491</v>
      </c>
      <c r="J41" s="1"/>
      <c r="K41" s="1"/>
      <c r="L41" s="1"/>
    </row>
    <row r="42" spans="1:12" s="267" customFormat="1">
      <c r="A42" s="316" t="s">
        <v>284</v>
      </c>
      <c r="B42" s="51">
        <f>'UK captured turnover (7)'!E19</f>
        <v>0</v>
      </c>
      <c r="C42" s="51">
        <f>'UK captured turnover (7)'!F19</f>
        <v>4407859.951904593</v>
      </c>
      <c r="D42" s="51">
        <f>'UK captured turnover (7)'!G19</f>
        <v>14002618.873450037</v>
      </c>
      <c r="E42" s="51">
        <f>'UK captured turnover (7)'!H19</f>
        <v>34325342.736462802</v>
      </c>
      <c r="F42" s="51">
        <f>'UK captured turnover (7)'!I19</f>
        <v>40914318.872777581</v>
      </c>
      <c r="G42" s="51">
        <f>'UK captured turnover (7)'!J19</f>
        <v>66376670.833203867</v>
      </c>
      <c r="H42" s="51">
        <f>'UK captured turnover (7)'!K19</f>
        <v>88348156.217179567</v>
      </c>
      <c r="I42" s="51">
        <f>'UK captured turnover (7)'!L19</f>
        <v>106527769.07078665</v>
      </c>
      <c r="J42" s="1"/>
      <c r="K42" s="1"/>
      <c r="L42" s="1"/>
    </row>
    <row r="43" spans="1:12" s="267" customFormat="1">
      <c r="A43" s="316" t="s">
        <v>285</v>
      </c>
      <c r="B43" s="51">
        <f>'UK captured turnover (8)'!E19</f>
        <v>0</v>
      </c>
      <c r="C43" s="51">
        <f>'UK captured turnover (8)'!F19</f>
        <v>2153148.1792713683</v>
      </c>
      <c r="D43" s="51">
        <f>'UK captured turnover (8)'!G19</f>
        <v>6839988.9427912626</v>
      </c>
      <c r="E43" s="51">
        <f>'UK captured turnover (8)'!H19</f>
        <v>16767218.110898878</v>
      </c>
      <c r="F43" s="51">
        <f>'UK captured turnover (8)'!I19</f>
        <v>19985796.315734677</v>
      </c>
      <c r="G43" s="51">
        <f>'UK captured turnover (8)'!J19</f>
        <v>32423627.227279309</v>
      </c>
      <c r="H43" s="51">
        <f>'UK captured turnover (8)'!K19</f>
        <v>43156242.207470216</v>
      </c>
      <c r="I43" s="51">
        <f>'UK captured turnover (8)'!L19</f>
        <v>52036606.089877352</v>
      </c>
      <c r="J43" s="1"/>
      <c r="K43" s="1"/>
      <c r="L43" s="1"/>
    </row>
    <row r="44" spans="1:12" s="267" customFormat="1">
      <c r="A44" s="316" t="s">
        <v>286</v>
      </c>
      <c r="B44" s="51">
        <f>'UK captured turnover (9)'!E19</f>
        <v>0</v>
      </c>
      <c r="C44" s="51">
        <f>'UK captured turnover (9)'!F19</f>
        <v>2075756.3985323173</v>
      </c>
      <c r="D44" s="51">
        <f>'UK captured turnover (9)'!G19</f>
        <v>9771127.1682352889</v>
      </c>
      <c r="E44" s="51">
        <f>'UK captured turnover (9)'!H19</f>
        <v>26866725.083251331</v>
      </c>
      <c r="F44" s="51">
        <f>'UK captured turnover (9)'!I19</f>
        <v>35128932.213353999</v>
      </c>
      <c r="G44" s="51">
        <f>'UK captured turnover (9)'!J19</f>
        <v>55670941.287002273</v>
      </c>
      <c r="H44" s="51">
        <f>'UK captured turnover (9)'!K19</f>
        <v>75018839.655090556</v>
      </c>
      <c r="I44" s="51">
        <f>'UK captured turnover (9)'!L19</f>
        <v>89421687.545440063</v>
      </c>
      <c r="J44" s="1"/>
      <c r="K44" s="1"/>
      <c r="L44" s="1"/>
    </row>
    <row r="45" spans="1:12" s="267" customFormat="1">
      <c r="A45" s="316" t="s">
        <v>287</v>
      </c>
      <c r="B45" s="51">
        <f>'UK captured turnover (10)'!E19</f>
        <v>0</v>
      </c>
      <c r="C45" s="51">
        <f>'UK captured turnover (10)'!F19</f>
        <v>1134349.3085434288</v>
      </c>
      <c r="D45" s="51">
        <f>'UK captured turnover (10)'!G19</f>
        <v>5443723.5230966182</v>
      </c>
      <c r="E45" s="51">
        <f>'UK captured turnover (10)'!H19</f>
        <v>15261684.10290071</v>
      </c>
      <c r="F45" s="51">
        <f>'UK captured turnover (10)'!I19</f>
        <v>20330403.0702103</v>
      </c>
      <c r="G45" s="51">
        <f>'UK captured turnover (10)'!J19</f>
        <v>32912502.12687191</v>
      </c>
      <c r="H45" s="51">
        <f>'UK captured turnover (10)'!K19</f>
        <v>45167220.453482814</v>
      </c>
      <c r="I45" s="51">
        <f>'UK captured turnover (10)'!L19</f>
        <v>55249145.675275251</v>
      </c>
      <c r="J45" s="1"/>
      <c r="K45" s="1"/>
      <c r="L45" s="1"/>
    </row>
    <row r="46" spans="1:12" s="267" customFormat="1">
      <c r="A46" s="1"/>
      <c r="B46" s="1"/>
      <c r="C46" s="1"/>
      <c r="D46" s="1"/>
      <c r="E46" s="1"/>
      <c r="F46" s="1"/>
      <c r="G46" s="1"/>
      <c r="H46" s="1"/>
      <c r="I46" s="183"/>
      <c r="J46" s="1"/>
      <c r="K46" s="1"/>
      <c r="L46" s="1"/>
    </row>
    <row r="47" spans="1:12" s="267" customFormat="1">
      <c r="A47" s="1"/>
      <c r="B47" s="1"/>
      <c r="C47" s="1"/>
      <c r="D47" s="1"/>
      <c r="E47" s="1"/>
      <c r="F47" s="1"/>
      <c r="G47" s="1"/>
      <c r="H47" s="1"/>
      <c r="I47" s="183"/>
      <c r="J47" s="1"/>
      <c r="K47" s="1"/>
      <c r="L47" s="1"/>
    </row>
    <row r="48" spans="1:12" s="267" customFormat="1" ht="14.1">
      <c r="A48" s="2" t="s">
        <v>296</v>
      </c>
      <c r="B48" s="1"/>
      <c r="C48" s="1"/>
      <c r="D48" s="1"/>
      <c r="E48" s="1"/>
      <c r="F48" s="1"/>
      <c r="G48" s="1"/>
      <c r="H48" s="1"/>
      <c r="I48" s="1"/>
      <c r="J48" s="1"/>
      <c r="K48" s="1"/>
      <c r="L48" s="1"/>
    </row>
    <row r="49" spans="1:12" s="267" customFormat="1">
      <c r="A49" s="278" t="s">
        <v>319</v>
      </c>
      <c r="B49" s="278"/>
      <c r="C49" s="278"/>
      <c r="D49" s="278"/>
      <c r="E49" s="278"/>
      <c r="F49" s="278"/>
      <c r="G49" s="278"/>
      <c r="H49" s="278"/>
      <c r="I49" s="278"/>
      <c r="J49" s="1"/>
      <c r="K49" s="1"/>
      <c r="L49" s="1"/>
    </row>
    <row r="50" spans="1:12" s="267" customFormat="1">
      <c r="A50" s="496"/>
      <c r="B50" s="316">
        <v>2015</v>
      </c>
      <c r="C50" s="316">
        <v>2020</v>
      </c>
      <c r="D50" s="316">
        <v>2025</v>
      </c>
      <c r="E50" s="316">
        <v>2030</v>
      </c>
      <c r="F50" s="316">
        <v>2035</v>
      </c>
      <c r="G50" s="316">
        <v>2040</v>
      </c>
      <c r="H50" s="316">
        <v>2045</v>
      </c>
      <c r="I50" s="316">
        <v>2050</v>
      </c>
      <c r="J50" s="1"/>
      <c r="K50" s="1"/>
      <c r="L50" s="1"/>
    </row>
    <row r="51" spans="1:12" s="267" customFormat="1">
      <c r="A51" s="316" t="s">
        <v>84</v>
      </c>
      <c r="B51" s="51">
        <f>'UK captured turnover'!E20</f>
        <v>0</v>
      </c>
      <c r="C51" s="51">
        <f>'UK captured turnover'!F20</f>
        <v>111272498.86392629</v>
      </c>
      <c r="D51" s="51">
        <f>'UK captured turnover'!G20</f>
        <v>203014039.8340534</v>
      </c>
      <c r="E51" s="51">
        <f>'UK captured turnover'!H20</f>
        <v>203314207.97255656</v>
      </c>
      <c r="F51" s="51">
        <f>'UK captured turnover'!I20</f>
        <v>210840538.55294794</v>
      </c>
      <c r="G51" s="51">
        <f>'UK captured turnover'!J20</f>
        <v>314434423.42910737</v>
      </c>
      <c r="H51" s="51">
        <f>'UK captured turnover'!K20</f>
        <v>385546624.50718617</v>
      </c>
      <c r="I51" s="51">
        <f>'UK captured turnover'!L20</f>
        <v>385743341.81853783</v>
      </c>
      <c r="J51" s="1"/>
      <c r="K51" s="1"/>
      <c r="L51" s="1"/>
    </row>
    <row r="52" spans="1:12" s="267" customFormat="1">
      <c r="A52" s="316" t="s">
        <v>222</v>
      </c>
      <c r="B52" s="51">
        <f>'UK captured turnover (3)'!E20</f>
        <v>0</v>
      </c>
      <c r="C52" s="51">
        <f>'UK captured turnover (3)'!F20</f>
        <v>86007.545863931038</v>
      </c>
      <c r="D52" s="51">
        <f>'UK captured turnover (3)'!G20</f>
        <v>220996.39318130491</v>
      </c>
      <c r="E52" s="51">
        <f>'UK captured turnover (3)'!H20</f>
        <v>627921.45927358582</v>
      </c>
      <c r="F52" s="51">
        <f>'UK captured turnover (3)'!I20</f>
        <v>1245442.8552422985</v>
      </c>
      <c r="G52" s="51">
        <f>'UK captured turnover (3)'!J20</f>
        <v>2284820.8358084406</v>
      </c>
      <c r="H52" s="51">
        <f>'UK captured turnover (3)'!K20</f>
        <v>4252074.6090444401</v>
      </c>
      <c r="I52" s="51">
        <f>'UK captured turnover (3)'!L20</f>
        <v>8195575.3874337301</v>
      </c>
      <c r="J52" s="1"/>
      <c r="K52" s="1"/>
      <c r="L52" s="1"/>
    </row>
    <row r="53" spans="1:12" s="267" customFormat="1">
      <c r="A53" s="335" t="s">
        <v>318</v>
      </c>
      <c r="B53" s="51">
        <f>'UK captured turnover (4)'!E20</f>
        <v>194529670.01633537</v>
      </c>
      <c r="C53" s="51">
        <f>'UK captured turnover (4)'!F20</f>
        <v>214932589.36926088</v>
      </c>
      <c r="D53" s="51">
        <f>'UK captured turnover (4)'!G20</f>
        <v>217629502.3072415</v>
      </c>
      <c r="E53" s="51">
        <f>'UK captured turnover (4)'!H20</f>
        <v>463134212.71390194</v>
      </c>
      <c r="F53" s="51">
        <f>'UK captured turnover (4)'!I20</f>
        <v>488022803.30316943</v>
      </c>
      <c r="G53" s="51">
        <f>'UK captured turnover (4)'!J20</f>
        <v>489668756.83863163</v>
      </c>
      <c r="H53" s="51">
        <f>'UK captured turnover (4)'!K20</f>
        <v>506419407.44178307</v>
      </c>
      <c r="I53" s="51">
        <f>'UK captured turnover (4)'!L20</f>
        <v>513040837.80893981</v>
      </c>
      <c r="J53" s="1"/>
      <c r="K53" s="1"/>
      <c r="L53" s="1"/>
    </row>
    <row r="54" spans="1:12" s="267" customFormat="1">
      <c r="A54" s="316" t="s">
        <v>282</v>
      </c>
      <c r="B54" s="51">
        <f>'UK captured turnover (5)'!E20</f>
        <v>0</v>
      </c>
      <c r="C54" s="51">
        <f>'UK captured turnover (5)'!F20</f>
        <v>0</v>
      </c>
      <c r="D54" s="51">
        <f>'UK captured turnover (5)'!G20</f>
        <v>22469495.328659035</v>
      </c>
      <c r="E54" s="51">
        <f>'UK captured turnover (5)'!H20</f>
        <v>60448781.138248034</v>
      </c>
      <c r="F54" s="51">
        <f>'UK captured turnover (5)'!I20</f>
        <v>78518125.343613178</v>
      </c>
      <c r="G54" s="51">
        <f>'UK captured turnover (5)'!J20</f>
        <v>92948573.157140911</v>
      </c>
      <c r="H54" s="51">
        <f>'UK captured turnover (5)'!K20</f>
        <v>131907543.33929351</v>
      </c>
      <c r="I54" s="51">
        <f>'UK captured turnover (5)'!L20</f>
        <v>178674304.8963567</v>
      </c>
      <c r="J54" s="1"/>
      <c r="K54" s="1"/>
      <c r="L54" s="1"/>
    </row>
    <row r="55" spans="1:12" s="267" customFormat="1">
      <c r="A55" s="316" t="s">
        <v>283</v>
      </c>
      <c r="B55" s="51">
        <f>'UK captured turnover (6)'!E20</f>
        <v>28955537.880789284</v>
      </c>
      <c r="C55" s="51">
        <f>'UK captured turnover (6)'!F20</f>
        <v>44105090.97215835</v>
      </c>
      <c r="D55" s="51">
        <f>'UK captured turnover (6)'!G20</f>
        <v>50825316.57961829</v>
      </c>
      <c r="E55" s="51">
        <f>'UK captured turnover (6)'!H20</f>
        <v>61085495.484261848</v>
      </c>
      <c r="F55" s="51">
        <f>'UK captured turnover (6)'!I20</f>
        <v>153040105.31280971</v>
      </c>
      <c r="G55" s="51">
        <f>'UK captured turnover (6)'!J20</f>
        <v>218992800.2818504</v>
      </c>
      <c r="H55" s="51">
        <f>'UK captured turnover (6)'!K20</f>
        <v>245872408.36263123</v>
      </c>
      <c r="I55" s="51">
        <f>'UK captured turnover (6)'!L20</f>
        <v>234030734.70365328</v>
      </c>
      <c r="J55" s="1"/>
      <c r="K55" s="1"/>
      <c r="L55" s="1"/>
    </row>
    <row r="56" spans="1:12" s="267" customFormat="1">
      <c r="A56" s="316" t="s">
        <v>284</v>
      </c>
      <c r="B56" s="51">
        <f>'UK captured turnover (7)'!E20</f>
        <v>0</v>
      </c>
      <c r="C56" s="51">
        <f>'UK captured turnover (7)'!F20</f>
        <v>7092278.2453974038</v>
      </c>
      <c r="D56" s="51">
        <f>'UK captured turnover (7)'!G20</f>
        <v>21169013.171375591</v>
      </c>
      <c r="E56" s="51">
        <f>'UK captured turnover (7)'!H20</f>
        <v>48606690.549303114</v>
      </c>
      <c r="F56" s="51">
        <f>'UK captured turnover (7)'!I20</f>
        <v>54370724.891129531</v>
      </c>
      <c r="G56" s="51">
        <f>'UK captured turnover (7)'!J20</f>
        <v>83065755.037656397</v>
      </c>
      <c r="H56" s="51">
        <f>'UK captured turnover (7)'!K20</f>
        <v>104297639.31484021</v>
      </c>
      <c r="I56" s="51">
        <f>'UK captured turnover (7)'!L20</f>
        <v>119177817.80188133</v>
      </c>
      <c r="J56" s="1"/>
      <c r="K56" s="1"/>
      <c r="L56" s="1"/>
    </row>
    <row r="57" spans="1:12" s="267" customFormat="1">
      <c r="A57" s="316" t="s">
        <v>285</v>
      </c>
      <c r="B57" s="51">
        <f>'UK captured turnover (8)'!E20</f>
        <v>0</v>
      </c>
      <c r="C57" s="51">
        <f>'UK captured turnover (8)'!F20</f>
        <v>3464430.8479821431</v>
      </c>
      <c r="D57" s="51">
        <f>'UK captured turnover (8)'!G20</f>
        <v>10340623.945464574</v>
      </c>
      <c r="E57" s="51">
        <f>'UK captured turnover (8)'!H20</f>
        <v>23743360.360489078</v>
      </c>
      <c r="F57" s="51">
        <f>'UK captured turnover (8)'!I20</f>
        <v>26558971.605805218</v>
      </c>
      <c r="G57" s="51">
        <f>'UK captured turnover (8)'!J20</f>
        <v>40575898.77415473</v>
      </c>
      <c r="H57" s="51">
        <f>'UK captured turnover (8)'!K20</f>
        <v>50947233.951027952</v>
      </c>
      <c r="I57" s="51">
        <f>'UK captured turnover (8)'!L20</f>
        <v>58215892.566817597</v>
      </c>
      <c r="J57" s="1"/>
      <c r="K57" s="1"/>
      <c r="L57" s="1"/>
    </row>
    <row r="58" spans="1:12" s="267" customFormat="1">
      <c r="A58" s="316" t="s">
        <v>286</v>
      </c>
      <c r="B58" s="51">
        <f>'UK captured turnover (9)'!E20</f>
        <v>0</v>
      </c>
      <c r="C58" s="51">
        <f>'UK captured turnover (9)'!F20</f>
        <v>2149954.8057971424</v>
      </c>
      <c r="D58" s="51">
        <f>'UK captured turnover (9)'!G20</f>
        <v>9431709.3390987944</v>
      </c>
      <c r="E58" s="51">
        <f>'UK captured turnover (9)'!H20</f>
        <v>23864056.262631591</v>
      </c>
      <c r="F58" s="51">
        <f>'UK captured turnover (9)'!I20</f>
        <v>28786475.724782333</v>
      </c>
      <c r="G58" s="51">
        <f>'UK captured turnover (9)'!J20</f>
        <v>42489715.452230215</v>
      </c>
      <c r="H58" s="51">
        <f>'UK captured turnover (9)'!K20</f>
        <v>53261287.996804155</v>
      </c>
      <c r="I58" s="51">
        <f>'UK captured turnover (9)'!L20</f>
        <v>59890288.754889362</v>
      </c>
      <c r="J58" s="1"/>
      <c r="K58" s="1"/>
      <c r="L58" s="1"/>
    </row>
    <row r="59" spans="1:12" s="267" customFormat="1">
      <c r="A59" s="316" t="s">
        <v>287</v>
      </c>
      <c r="B59" s="51">
        <f>'UK captured turnover (10)'!E20</f>
        <v>0</v>
      </c>
      <c r="C59" s="51">
        <f>'UK captured turnover (10)'!F20</f>
        <v>984878.92855004407</v>
      </c>
      <c r="D59" s="51">
        <f>'UK captured turnover (10)'!G20</f>
        <v>4368210.1620905008</v>
      </c>
      <c r="E59" s="51">
        <f>'UK captured turnover (10)'!H20</f>
        <v>11184071.340597237</v>
      </c>
      <c r="F59" s="51">
        <f>'UK captured turnover (10)'!I20</f>
        <v>13665270.082929276</v>
      </c>
      <c r="G59" s="51">
        <f>'UK captured turnover (10)'!J20</f>
        <v>20453909.160128262</v>
      </c>
      <c r="H59" s="51">
        <f>'UK captured turnover (10)'!K20</f>
        <v>26032960.814805448</v>
      </c>
      <c r="I59" s="51">
        <f>'UK captured turnover (10)'!L20</f>
        <v>29766348.221700639</v>
      </c>
      <c r="J59" s="1"/>
      <c r="K59" s="1"/>
      <c r="L59" s="1"/>
    </row>
    <row r="60" spans="1:12" s="267" customFormat="1">
      <c r="A60" s="1"/>
      <c r="B60" s="183"/>
      <c r="C60" s="183"/>
      <c r="D60" s="183"/>
      <c r="E60" s="183"/>
      <c r="F60" s="183"/>
      <c r="G60" s="183"/>
      <c r="H60" s="183"/>
      <c r="I60" s="183"/>
      <c r="J60" s="1"/>
      <c r="K60" s="1"/>
      <c r="L60" s="1"/>
    </row>
    <row r="61" spans="1:12" s="267" customFormat="1">
      <c r="A61" s="1"/>
      <c r="B61" s="1"/>
      <c r="C61" s="1"/>
      <c r="D61" s="1"/>
      <c r="E61" s="1"/>
      <c r="F61" s="1"/>
      <c r="G61" s="1"/>
      <c r="H61" s="1"/>
      <c r="I61" s="1"/>
      <c r="J61" s="1"/>
      <c r="K61" s="1"/>
      <c r="L61" s="1"/>
    </row>
    <row r="62" spans="1:12" s="267" customFormat="1">
      <c r="A62" s="1"/>
      <c r="B62" s="183"/>
      <c r="C62" s="183"/>
      <c r="D62" s="183"/>
      <c r="E62" s="183"/>
      <c r="F62" s="183"/>
      <c r="G62" s="183"/>
      <c r="H62" s="183"/>
      <c r="I62" s="183"/>
      <c r="J62" s="1"/>
      <c r="K62" s="1"/>
      <c r="L62" s="1"/>
    </row>
    <row r="63" spans="1:12" s="267" customFormat="1">
      <c r="A63" s="1"/>
      <c r="B63" s="1"/>
      <c r="C63" s="1"/>
      <c r="D63" s="1"/>
      <c r="E63" s="1"/>
      <c r="F63" s="1"/>
      <c r="G63" s="1"/>
      <c r="H63" s="1"/>
      <c r="I63" s="1"/>
      <c r="J63" s="1"/>
      <c r="K63" s="1"/>
      <c r="L63" s="1"/>
    </row>
    <row r="64" spans="1:12" s="267" customFormat="1">
      <c r="A64" s="1"/>
      <c r="B64" s="1"/>
      <c r="C64" s="1"/>
      <c r="D64" s="1"/>
      <c r="E64" s="1"/>
      <c r="F64" s="1"/>
      <c r="G64" s="1"/>
      <c r="H64" s="1"/>
      <c r="I64" s="1"/>
      <c r="J64" s="1"/>
      <c r="K64" s="1"/>
      <c r="L64" s="1"/>
    </row>
    <row r="65" spans="1:12" s="267" customFormat="1">
      <c r="A65" s="1"/>
      <c r="B65" s="1"/>
      <c r="C65" s="1"/>
      <c r="D65" s="1"/>
      <c r="E65" s="1"/>
      <c r="F65" s="1"/>
      <c r="G65" s="1"/>
      <c r="H65" s="1"/>
      <c r="I65" s="1"/>
      <c r="J65" s="1"/>
      <c r="K65" s="1"/>
      <c r="L65" s="1"/>
    </row>
    <row r="66" spans="1:12" s="267" customFormat="1">
      <c r="A66" s="1"/>
      <c r="B66" s="1"/>
      <c r="C66" s="1"/>
      <c r="D66" s="1"/>
      <c r="E66" s="1"/>
      <c r="F66" s="1"/>
      <c r="G66" s="1"/>
      <c r="H66" s="1"/>
      <c r="I66" s="1"/>
      <c r="J66" s="1"/>
      <c r="K66" s="1"/>
      <c r="L66" s="1"/>
    </row>
    <row r="67" spans="1:12" s="267" customFormat="1">
      <c r="A67" s="1"/>
      <c r="B67" s="1"/>
      <c r="C67" s="1"/>
      <c r="D67" s="1"/>
      <c r="E67" s="1"/>
      <c r="F67" s="1"/>
      <c r="G67" s="1"/>
      <c r="H67" s="1"/>
      <c r="I67" s="1"/>
      <c r="J67" s="1"/>
      <c r="K67" s="1"/>
      <c r="L67" s="1"/>
    </row>
    <row r="68" spans="1:12" s="267" customFormat="1">
      <c r="A68" s="1"/>
      <c r="B68" s="1"/>
      <c r="C68" s="1"/>
      <c r="D68" s="1"/>
      <c r="E68" s="1"/>
      <c r="F68" s="1"/>
      <c r="G68" s="1"/>
      <c r="H68" s="1"/>
      <c r="I68" s="1"/>
      <c r="J68" s="1"/>
      <c r="K68" s="1"/>
      <c r="L68" s="1"/>
    </row>
    <row r="69" spans="1:12" s="267" customFormat="1">
      <c r="A69" s="1"/>
      <c r="B69" s="1"/>
      <c r="C69" s="1"/>
      <c r="D69" s="1"/>
      <c r="E69" s="1"/>
      <c r="F69" s="1"/>
      <c r="G69" s="1"/>
      <c r="H69" s="1"/>
      <c r="I69" s="1"/>
      <c r="J69" s="1"/>
      <c r="K69" s="1"/>
      <c r="L69" s="1"/>
    </row>
    <row r="70" spans="1:12" s="267" customFormat="1">
      <c r="A70" s="1"/>
      <c r="B70" s="1"/>
      <c r="C70" s="1"/>
      <c r="D70" s="1"/>
      <c r="E70" s="1"/>
      <c r="F70" s="1"/>
      <c r="G70" s="1"/>
      <c r="H70" s="1"/>
      <c r="I70" s="1"/>
      <c r="J70" s="1"/>
      <c r="K70" s="1"/>
      <c r="L70" s="1"/>
    </row>
    <row r="71" spans="1:12" s="267" customFormat="1">
      <c r="A71" s="1"/>
      <c r="B71" s="1"/>
      <c r="C71" s="1"/>
      <c r="D71" s="1"/>
      <c r="E71" s="1"/>
      <c r="F71" s="1"/>
      <c r="G71" s="1"/>
      <c r="H71" s="1"/>
      <c r="I71" s="1"/>
      <c r="J71" s="1"/>
      <c r="K71" s="1"/>
      <c r="L71" s="1"/>
    </row>
    <row r="72" spans="1:12" s="267" customFormat="1">
      <c r="A72" s="1"/>
      <c r="B72" s="1"/>
      <c r="C72" s="1"/>
      <c r="D72" s="1"/>
      <c r="E72" s="1"/>
      <c r="F72" s="1"/>
      <c r="G72" s="1"/>
      <c r="H72" s="1"/>
      <c r="I72" s="1"/>
      <c r="J72" s="1"/>
      <c r="K72" s="1"/>
      <c r="L72" s="1"/>
    </row>
    <row r="73" spans="1:12" s="267" customFormat="1">
      <c r="A73" s="1"/>
      <c r="B73" s="1"/>
      <c r="C73" s="1"/>
      <c r="D73" s="1"/>
      <c r="E73" s="1"/>
      <c r="F73" s="1"/>
      <c r="G73" s="1"/>
      <c r="H73" s="1"/>
      <c r="I73" s="1"/>
      <c r="J73" s="1"/>
      <c r="K73" s="1"/>
      <c r="L73" s="1"/>
    </row>
    <row r="74" spans="1:12" s="267" customFormat="1">
      <c r="A74" s="1"/>
      <c r="B74" s="1"/>
      <c r="C74" s="1"/>
      <c r="D74" s="1"/>
      <c r="E74" s="1"/>
      <c r="F74" s="1"/>
      <c r="G74" s="1"/>
      <c r="H74" s="1"/>
      <c r="I74" s="1"/>
      <c r="J74" s="1"/>
      <c r="K74" s="1"/>
      <c r="L74" s="1"/>
    </row>
    <row r="75" spans="1:12" s="267" customFormat="1">
      <c r="A75" s="1"/>
      <c r="B75" s="1"/>
      <c r="C75" s="1"/>
      <c r="D75" s="1"/>
      <c r="E75" s="1"/>
      <c r="F75" s="1"/>
      <c r="G75" s="1"/>
      <c r="H75" s="1"/>
      <c r="I75" s="1"/>
      <c r="J75" s="1"/>
      <c r="K75" s="1"/>
      <c r="L75" s="1"/>
    </row>
    <row r="76" spans="1:12" s="267" customFormat="1">
      <c r="A76" s="1"/>
      <c r="B76" s="1"/>
      <c r="C76" s="1"/>
      <c r="D76" s="1"/>
      <c r="E76" s="1"/>
      <c r="F76" s="1"/>
      <c r="G76" s="1"/>
      <c r="H76" s="1"/>
      <c r="I76" s="1"/>
      <c r="J76" s="1"/>
      <c r="K76" s="1"/>
      <c r="L76" s="1"/>
    </row>
    <row r="77" spans="1:12" s="267" customFormat="1">
      <c r="A77" s="1"/>
      <c r="B77" s="1"/>
      <c r="C77" s="1"/>
      <c r="D77" s="1"/>
      <c r="E77" s="1"/>
      <c r="F77" s="1"/>
      <c r="G77" s="1"/>
      <c r="H77" s="1"/>
      <c r="I77" s="1"/>
      <c r="J77" s="1"/>
      <c r="K77" s="1"/>
      <c r="L77" s="1"/>
    </row>
    <row r="78" spans="1:12" s="267" customFormat="1">
      <c r="A78" s="1"/>
      <c r="B78" s="1"/>
      <c r="C78" s="1"/>
      <c r="D78" s="1"/>
      <c r="E78" s="1"/>
      <c r="F78" s="1"/>
      <c r="G78" s="1"/>
      <c r="H78" s="1"/>
      <c r="I78" s="1"/>
      <c r="J78" s="1"/>
      <c r="K78" s="1"/>
      <c r="L78" s="1"/>
    </row>
    <row r="79" spans="1:12" s="267" customFormat="1">
      <c r="A79" s="1"/>
      <c r="B79" s="1"/>
      <c r="C79" s="1"/>
      <c r="D79" s="1"/>
      <c r="E79" s="1"/>
      <c r="F79" s="1"/>
      <c r="G79" s="1"/>
      <c r="H79" s="1"/>
      <c r="I79" s="1"/>
      <c r="J79" s="1"/>
      <c r="K79" s="1"/>
      <c r="L79" s="1"/>
    </row>
    <row r="80" spans="1:12" s="267" customFormat="1">
      <c r="A80" s="1"/>
      <c r="B80" s="1"/>
      <c r="C80" s="1"/>
      <c r="D80" s="1"/>
      <c r="E80" s="1"/>
      <c r="F80" s="1"/>
      <c r="G80" s="1"/>
      <c r="H80" s="1"/>
      <c r="I80" s="1"/>
      <c r="J80" s="1"/>
      <c r="K80" s="1"/>
      <c r="L80" s="1"/>
    </row>
    <row r="81" spans="1:22" s="267" customFormat="1">
      <c r="A81" s="1"/>
      <c r="B81" s="1"/>
      <c r="C81" s="1"/>
      <c r="D81" s="1"/>
      <c r="E81" s="1"/>
      <c r="F81" s="1"/>
      <c r="G81" s="1"/>
      <c r="H81" s="1"/>
      <c r="I81" s="1"/>
      <c r="J81" s="1"/>
      <c r="K81" s="1"/>
      <c r="L81" s="1"/>
    </row>
    <row r="82" spans="1:22" s="267" customFormat="1">
      <c r="A82" s="1"/>
      <c r="B82" s="1"/>
      <c r="C82" s="1"/>
      <c r="D82" s="1"/>
      <c r="E82" s="1"/>
      <c r="F82" s="1"/>
      <c r="G82" s="1"/>
      <c r="H82" s="1"/>
      <c r="I82" s="1"/>
      <c r="J82" s="1"/>
      <c r="K82" s="1"/>
      <c r="L82" s="1"/>
    </row>
    <row r="83" spans="1:22" s="278" customFormat="1">
      <c r="A83" s="1"/>
      <c r="B83" s="1"/>
      <c r="C83" s="1"/>
      <c r="D83" s="1"/>
      <c r="E83" s="1"/>
      <c r="F83" s="1"/>
      <c r="G83" s="1"/>
      <c r="H83" s="1"/>
      <c r="I83" s="1"/>
      <c r="J83" s="1"/>
      <c r="K83" s="1"/>
      <c r="L83" s="1"/>
    </row>
    <row r="84" spans="1:22" s="278" customFormat="1">
      <c r="A84" s="1"/>
      <c r="B84" s="1"/>
      <c r="C84" s="1"/>
      <c r="D84" s="1"/>
      <c r="E84" s="1"/>
      <c r="F84" s="1"/>
      <c r="G84" s="1"/>
      <c r="H84" s="1"/>
      <c r="I84" s="1"/>
      <c r="J84" s="1"/>
      <c r="K84" s="1"/>
      <c r="L84" s="1"/>
      <c r="M84" s="1"/>
      <c r="N84" s="1"/>
      <c r="O84" s="1"/>
      <c r="P84" s="1"/>
      <c r="Q84" s="1"/>
      <c r="R84" s="1"/>
      <c r="S84" s="1"/>
      <c r="T84" s="1"/>
      <c r="U84" s="1"/>
      <c r="V84" s="1"/>
    </row>
    <row r="85" spans="1:22" s="267" customFormat="1">
      <c r="A85" s="1"/>
      <c r="B85" s="1"/>
      <c r="C85" s="1"/>
      <c r="D85" s="1"/>
      <c r="E85" s="1"/>
      <c r="F85" s="1"/>
      <c r="G85" s="1"/>
      <c r="H85" s="1"/>
      <c r="I85" s="1"/>
      <c r="J85" s="1"/>
      <c r="K85" s="1"/>
      <c r="L85" s="1"/>
      <c r="M85" s="1"/>
      <c r="N85" s="1"/>
      <c r="O85" s="1"/>
      <c r="P85" s="1"/>
      <c r="Q85" s="1"/>
      <c r="R85" s="1"/>
      <c r="S85" s="1"/>
      <c r="T85" s="1"/>
      <c r="U85" s="1"/>
      <c r="V85" s="1"/>
    </row>
    <row r="86" spans="1:22" s="267" customFormat="1">
      <c r="A86" s="1"/>
      <c r="B86" s="1"/>
      <c r="C86" s="1"/>
      <c r="D86" s="1"/>
      <c r="E86" s="1"/>
      <c r="F86" s="1"/>
      <c r="G86" s="1"/>
      <c r="H86" s="1"/>
      <c r="I86" s="1"/>
      <c r="J86" s="1"/>
      <c r="K86" s="1"/>
      <c r="L86" s="1"/>
      <c r="M86" s="1"/>
      <c r="N86" s="1"/>
      <c r="O86" s="1"/>
      <c r="P86" s="1"/>
      <c r="Q86" s="1"/>
      <c r="R86" s="1"/>
      <c r="S86" s="1"/>
      <c r="T86" s="1"/>
      <c r="U86" s="1"/>
      <c r="V86" s="1"/>
    </row>
    <row r="87" spans="1:22" s="267" customFormat="1">
      <c r="A87" s="1"/>
      <c r="B87" s="1"/>
      <c r="C87" s="1"/>
      <c r="D87" s="1"/>
      <c r="E87" s="1"/>
      <c r="F87" s="1"/>
      <c r="G87" s="1"/>
      <c r="H87" s="1"/>
      <c r="I87" s="1"/>
      <c r="J87" s="1"/>
      <c r="K87" s="1"/>
      <c r="L87" s="1"/>
      <c r="M87" s="1"/>
      <c r="N87" s="1"/>
      <c r="O87" s="1"/>
      <c r="P87" s="1"/>
      <c r="Q87" s="1"/>
      <c r="R87" s="1"/>
      <c r="S87" s="1"/>
      <c r="T87" s="1"/>
      <c r="U87" s="1"/>
      <c r="V87" s="1"/>
    </row>
    <row r="88" spans="1:22" s="267" customFormat="1">
      <c r="A88" s="1"/>
      <c r="B88" s="1"/>
      <c r="C88" s="1"/>
      <c r="D88" s="1"/>
      <c r="E88" s="1"/>
      <c r="F88" s="1"/>
      <c r="G88" s="1"/>
      <c r="H88" s="1"/>
      <c r="I88" s="1"/>
      <c r="J88" s="1"/>
      <c r="K88" s="1"/>
      <c r="L88" s="1"/>
      <c r="M88" s="1"/>
      <c r="N88" s="1"/>
      <c r="O88" s="1"/>
      <c r="P88" s="1"/>
      <c r="Q88" s="1"/>
      <c r="R88" s="1"/>
      <c r="S88" s="1"/>
      <c r="T88" s="1"/>
      <c r="U88" s="1"/>
      <c r="V88" s="1"/>
    </row>
    <row r="89" spans="1:22" s="267" customFormat="1">
      <c r="A89" s="1"/>
      <c r="B89" s="1"/>
      <c r="C89" s="1"/>
      <c r="D89" s="1"/>
      <c r="E89" s="1"/>
      <c r="F89" s="1"/>
      <c r="G89" s="1"/>
      <c r="H89" s="1"/>
      <c r="I89" s="1"/>
      <c r="J89" s="1"/>
      <c r="K89" s="1"/>
      <c r="L89" s="1"/>
      <c r="M89" s="1"/>
      <c r="N89" s="1"/>
      <c r="O89" s="1"/>
      <c r="P89" s="1"/>
      <c r="Q89" s="1"/>
      <c r="R89" s="1"/>
      <c r="S89" s="1"/>
      <c r="T89" s="1"/>
      <c r="U89" s="1"/>
      <c r="V89" s="1"/>
    </row>
    <row r="90" spans="1:22" s="267" customFormat="1">
      <c r="A90" s="1"/>
      <c r="B90" s="1"/>
      <c r="C90" s="1"/>
      <c r="D90" s="1"/>
      <c r="E90" s="1"/>
      <c r="F90" s="1"/>
      <c r="G90" s="1"/>
      <c r="H90" s="1"/>
      <c r="I90" s="1"/>
      <c r="J90" s="1"/>
      <c r="K90" s="1"/>
      <c r="L90" s="1"/>
      <c r="M90" s="1"/>
      <c r="N90" s="1"/>
      <c r="O90" s="1"/>
      <c r="P90" s="1"/>
      <c r="Q90" s="1"/>
      <c r="R90" s="1"/>
      <c r="S90" s="1"/>
      <c r="T90" s="1"/>
      <c r="U90" s="1"/>
      <c r="V90" s="1"/>
    </row>
    <row r="91" spans="1:22" s="267" customFormat="1">
      <c r="A91" s="1"/>
      <c r="B91" s="1"/>
      <c r="C91" s="1"/>
      <c r="D91" s="1"/>
      <c r="E91" s="1"/>
      <c r="F91" s="1"/>
      <c r="G91" s="1"/>
      <c r="H91" s="1"/>
      <c r="I91" s="1"/>
      <c r="J91" s="1"/>
      <c r="K91" s="1"/>
      <c r="L91" s="1"/>
      <c r="M91" s="1"/>
      <c r="N91" s="1"/>
      <c r="O91" s="1"/>
      <c r="P91" s="1"/>
      <c r="Q91" s="1"/>
      <c r="R91" s="1"/>
      <c r="S91" s="1"/>
      <c r="T91" s="1"/>
      <c r="U91" s="1"/>
      <c r="V91" s="1"/>
    </row>
    <row r="92" spans="1:22" s="267" customFormat="1">
      <c r="A92" s="1"/>
      <c r="B92" s="1"/>
      <c r="C92" s="1"/>
      <c r="D92" s="1"/>
      <c r="E92" s="1"/>
      <c r="F92" s="1"/>
      <c r="G92" s="1"/>
      <c r="H92" s="1"/>
      <c r="I92" s="1"/>
      <c r="J92" s="1"/>
      <c r="K92" s="1"/>
      <c r="L92" s="1"/>
      <c r="M92" s="1"/>
      <c r="N92" s="1"/>
      <c r="O92" s="1"/>
      <c r="P92" s="1"/>
      <c r="Q92" s="1"/>
      <c r="R92" s="1"/>
      <c r="S92" s="1"/>
      <c r="T92" s="1"/>
      <c r="U92" s="1"/>
      <c r="V92" s="1"/>
    </row>
    <row r="93" spans="1:22" s="267" customFormat="1">
      <c r="A93" s="1"/>
      <c r="B93" s="1"/>
      <c r="C93" s="1"/>
      <c r="D93" s="1"/>
      <c r="E93" s="1"/>
      <c r="F93" s="1"/>
      <c r="G93" s="1"/>
      <c r="H93" s="1"/>
      <c r="I93" s="1"/>
      <c r="J93" s="1"/>
      <c r="K93" s="1"/>
      <c r="L93" s="1"/>
      <c r="M93" s="1"/>
      <c r="N93" s="1"/>
      <c r="O93" s="1"/>
      <c r="P93" s="1"/>
      <c r="Q93" s="1"/>
      <c r="R93" s="1"/>
      <c r="S93" s="1"/>
      <c r="T93" s="1"/>
      <c r="U93" s="1"/>
      <c r="V93" s="1"/>
    </row>
    <row r="94" spans="1:22" s="267" customFormat="1">
      <c r="A94" s="1"/>
      <c r="B94" s="1"/>
      <c r="C94" s="1"/>
      <c r="D94" s="1"/>
      <c r="E94" s="1"/>
      <c r="F94" s="1"/>
      <c r="G94" s="1"/>
      <c r="H94" s="1"/>
      <c r="I94" s="1"/>
      <c r="J94" s="1"/>
      <c r="K94" s="1"/>
      <c r="L94" s="1"/>
      <c r="M94" s="1"/>
      <c r="N94" s="1"/>
      <c r="O94" s="1"/>
      <c r="P94" s="1"/>
      <c r="Q94" s="1"/>
      <c r="R94" s="1"/>
      <c r="S94" s="1"/>
      <c r="T94" s="1"/>
      <c r="U94" s="1"/>
      <c r="V94" s="1"/>
    </row>
    <row r="95" spans="1:22" s="267" customFormat="1">
      <c r="A95" s="1"/>
      <c r="B95" s="1"/>
      <c r="C95" s="1"/>
      <c r="D95" s="1"/>
      <c r="E95" s="1"/>
      <c r="F95" s="1"/>
      <c r="G95" s="1"/>
      <c r="H95" s="1"/>
      <c r="I95" s="1"/>
      <c r="J95" s="1"/>
      <c r="K95" s="1"/>
      <c r="L95" s="1"/>
      <c r="M95" s="1"/>
      <c r="N95" s="1"/>
      <c r="O95" s="1"/>
      <c r="P95" s="1"/>
      <c r="Q95" s="1"/>
      <c r="R95" s="1"/>
      <c r="S95" s="1"/>
      <c r="T95" s="1"/>
      <c r="U95" s="1"/>
      <c r="V95" s="1"/>
    </row>
    <row r="96" spans="1:22" s="267" customFormat="1">
      <c r="A96" s="1"/>
      <c r="B96" s="1"/>
      <c r="C96" s="1"/>
      <c r="D96" s="1"/>
      <c r="E96" s="1"/>
      <c r="F96" s="1"/>
      <c r="G96" s="1"/>
      <c r="H96" s="1"/>
      <c r="I96" s="1"/>
      <c r="J96" s="1"/>
      <c r="K96" s="1"/>
      <c r="L96" s="1"/>
      <c r="M96" s="1"/>
      <c r="N96" s="1"/>
      <c r="O96" s="1"/>
      <c r="P96" s="1"/>
      <c r="Q96" s="1"/>
      <c r="R96" s="1"/>
      <c r="S96" s="1"/>
      <c r="T96" s="1"/>
      <c r="U96" s="1"/>
      <c r="V96" s="1"/>
    </row>
    <row r="97" spans="1:22" s="267" customFormat="1">
      <c r="A97" s="1"/>
      <c r="B97" s="1"/>
      <c r="C97" s="1"/>
      <c r="D97" s="1"/>
      <c r="E97" s="1"/>
      <c r="F97" s="1"/>
      <c r="G97" s="1"/>
      <c r="H97" s="1"/>
      <c r="I97" s="1"/>
      <c r="J97" s="1"/>
      <c r="K97" s="1"/>
      <c r="L97" s="1"/>
      <c r="M97" s="1"/>
      <c r="N97" s="1"/>
      <c r="O97" s="1"/>
      <c r="P97" s="1"/>
      <c r="Q97" s="1"/>
      <c r="R97" s="1"/>
      <c r="S97" s="1"/>
      <c r="T97" s="1"/>
      <c r="U97" s="1"/>
      <c r="V97" s="1"/>
    </row>
    <row r="98" spans="1:22" s="267" customFormat="1">
      <c r="A98" s="1"/>
      <c r="B98" s="1"/>
      <c r="C98" s="1"/>
      <c r="D98" s="1"/>
      <c r="E98" s="1"/>
      <c r="F98" s="1"/>
      <c r="G98" s="1"/>
      <c r="H98" s="1"/>
      <c r="I98" s="1"/>
      <c r="J98" s="1"/>
      <c r="K98" s="1"/>
      <c r="L98" s="1"/>
      <c r="M98" s="1"/>
      <c r="N98" s="1"/>
      <c r="O98" s="1"/>
      <c r="P98" s="1"/>
      <c r="Q98" s="1"/>
      <c r="R98" s="1"/>
      <c r="S98" s="1"/>
      <c r="T98" s="1"/>
      <c r="U98" s="1"/>
      <c r="V98" s="1"/>
    </row>
    <row r="99" spans="1:22" s="267" customFormat="1">
      <c r="A99" s="1"/>
      <c r="B99" s="1"/>
      <c r="C99" s="1"/>
      <c r="D99" s="1"/>
      <c r="E99" s="1"/>
      <c r="F99" s="1"/>
      <c r="G99" s="1"/>
      <c r="H99" s="1"/>
      <c r="I99" s="1"/>
      <c r="J99" s="1"/>
      <c r="K99" s="1"/>
      <c r="L99" s="1"/>
      <c r="M99" s="1"/>
      <c r="N99" s="1"/>
      <c r="O99" s="1"/>
      <c r="P99" s="1"/>
      <c r="Q99" s="1"/>
      <c r="R99" s="1"/>
      <c r="S99" s="1"/>
      <c r="T99" s="1"/>
      <c r="U99" s="1"/>
      <c r="V99" s="1"/>
    </row>
    <row r="100" spans="1:22" s="267" customFormat="1">
      <c r="A100" s="1"/>
      <c r="B100" s="1"/>
      <c r="C100" s="1"/>
      <c r="D100" s="1"/>
      <c r="E100" s="1"/>
      <c r="F100" s="1"/>
      <c r="G100" s="1"/>
      <c r="H100" s="1"/>
      <c r="I100" s="1"/>
      <c r="J100" s="1"/>
      <c r="K100" s="1"/>
      <c r="L100" s="1"/>
      <c r="M100" s="1"/>
      <c r="N100" s="1"/>
      <c r="O100" s="1"/>
      <c r="P100" s="1"/>
      <c r="Q100" s="1"/>
      <c r="R100" s="1"/>
      <c r="S100" s="1"/>
      <c r="T100" s="1"/>
      <c r="U100" s="1"/>
      <c r="V100" s="1"/>
    </row>
    <row r="101" spans="1:22" s="267" customFormat="1">
      <c r="A101" s="1"/>
      <c r="B101" s="1"/>
      <c r="C101" s="1"/>
      <c r="D101" s="1"/>
      <c r="E101" s="1"/>
      <c r="F101" s="1"/>
      <c r="G101" s="1"/>
      <c r="H101" s="1"/>
      <c r="I101" s="1"/>
      <c r="J101" s="1"/>
      <c r="K101" s="1"/>
      <c r="L101" s="1"/>
      <c r="M101" s="1"/>
      <c r="N101" s="1"/>
      <c r="O101" s="1"/>
      <c r="P101" s="1"/>
      <c r="Q101" s="1"/>
      <c r="R101" s="1"/>
      <c r="S101" s="1"/>
      <c r="T101" s="1"/>
      <c r="U101" s="1"/>
      <c r="V101" s="1"/>
    </row>
    <row r="102" spans="1:22" s="267" customFormat="1">
      <c r="A102" s="1"/>
      <c r="B102" s="1"/>
      <c r="C102" s="1"/>
      <c r="D102" s="1"/>
      <c r="E102" s="1"/>
      <c r="F102" s="1"/>
      <c r="G102" s="1"/>
      <c r="H102" s="1"/>
      <c r="I102" s="1"/>
      <c r="J102" s="1"/>
      <c r="K102" s="1"/>
      <c r="L102" s="1"/>
      <c r="M102" s="1"/>
      <c r="N102" s="1"/>
      <c r="O102" s="1"/>
      <c r="P102" s="1"/>
      <c r="Q102" s="1"/>
      <c r="R102" s="1"/>
      <c r="S102" s="1"/>
      <c r="T102" s="1"/>
      <c r="U102" s="1"/>
      <c r="V102" s="1"/>
    </row>
    <row r="103" spans="1:22" s="267" customFormat="1">
      <c r="A103" s="1"/>
      <c r="B103" s="1"/>
      <c r="C103" s="1"/>
      <c r="D103" s="1"/>
      <c r="E103" s="1"/>
      <c r="F103" s="1"/>
      <c r="G103" s="1"/>
      <c r="H103" s="1"/>
      <c r="I103" s="1"/>
      <c r="J103" s="1"/>
      <c r="K103" s="1"/>
      <c r="L103" s="1"/>
      <c r="M103" s="1"/>
      <c r="N103" s="1"/>
      <c r="O103" s="1"/>
      <c r="P103" s="1"/>
      <c r="Q103" s="1"/>
      <c r="R103" s="1"/>
      <c r="S103" s="1"/>
      <c r="T103" s="1"/>
      <c r="U103" s="1"/>
      <c r="V103" s="1"/>
    </row>
    <row r="104" spans="1:22" s="267" customFormat="1">
      <c r="A104" s="1"/>
      <c r="B104" s="1"/>
      <c r="C104" s="1"/>
      <c r="D104" s="1"/>
      <c r="E104" s="1"/>
      <c r="F104" s="1"/>
      <c r="G104" s="1"/>
      <c r="H104" s="1"/>
      <c r="I104" s="1"/>
      <c r="J104" s="1"/>
      <c r="K104" s="1"/>
      <c r="L104" s="1"/>
      <c r="M104" s="1"/>
      <c r="N104" s="1"/>
      <c r="O104" s="1"/>
      <c r="P104" s="1"/>
      <c r="Q104" s="1"/>
      <c r="R104" s="1"/>
      <c r="S104" s="1"/>
      <c r="T104" s="1"/>
      <c r="U104" s="1"/>
      <c r="V104" s="1"/>
    </row>
    <row r="105" spans="1:22" s="267" customFormat="1">
      <c r="A105" s="1"/>
      <c r="B105" s="1"/>
      <c r="C105" s="1"/>
      <c r="D105" s="1"/>
      <c r="E105" s="1"/>
      <c r="F105" s="1"/>
      <c r="G105" s="1"/>
      <c r="H105" s="1"/>
      <c r="I105" s="1"/>
      <c r="J105" s="1"/>
      <c r="K105" s="1"/>
      <c r="L105" s="1"/>
      <c r="M105" s="1"/>
      <c r="N105" s="1"/>
      <c r="O105" s="1"/>
      <c r="P105" s="1"/>
      <c r="Q105" s="1"/>
      <c r="R105" s="1"/>
      <c r="S105" s="1"/>
      <c r="T105" s="1"/>
      <c r="U105" s="1"/>
      <c r="V105" s="1"/>
    </row>
    <row r="106" spans="1:22" s="267" customFormat="1">
      <c r="A106" s="1"/>
      <c r="B106" s="1"/>
      <c r="C106" s="1"/>
      <c r="D106" s="1"/>
      <c r="E106" s="1"/>
      <c r="F106" s="1"/>
      <c r="G106" s="1"/>
      <c r="H106" s="1"/>
      <c r="I106" s="1"/>
      <c r="J106" s="1"/>
      <c r="K106" s="1"/>
      <c r="L106" s="1"/>
      <c r="M106" s="1"/>
      <c r="N106" s="1"/>
      <c r="O106" s="1"/>
      <c r="P106" s="1"/>
      <c r="Q106" s="1"/>
      <c r="R106" s="1"/>
      <c r="S106" s="1"/>
      <c r="T106" s="1"/>
      <c r="U106" s="1"/>
      <c r="V106" s="1"/>
    </row>
    <row r="107" spans="1:22" s="267" customFormat="1">
      <c r="A107" s="1"/>
      <c r="B107" s="1"/>
      <c r="C107" s="1"/>
      <c r="D107" s="1"/>
      <c r="E107" s="1"/>
      <c r="F107" s="1"/>
      <c r="G107" s="1"/>
      <c r="H107" s="1"/>
      <c r="I107" s="1"/>
      <c r="J107" s="1"/>
      <c r="K107" s="1"/>
      <c r="L107" s="1"/>
      <c r="M107" s="1"/>
      <c r="N107" s="1"/>
      <c r="O107" s="1"/>
      <c r="P107" s="1"/>
      <c r="Q107" s="1"/>
      <c r="R107" s="1"/>
      <c r="S107" s="1"/>
      <c r="T107" s="1"/>
      <c r="U107" s="1"/>
      <c r="V107" s="1"/>
    </row>
    <row r="108" spans="1:22" s="267" customFormat="1">
      <c r="A108" s="1"/>
      <c r="B108" s="1"/>
      <c r="C108" s="1"/>
      <c r="D108" s="1"/>
      <c r="E108" s="1"/>
      <c r="F108" s="1"/>
      <c r="G108" s="1"/>
      <c r="H108" s="1"/>
      <c r="I108" s="1"/>
      <c r="J108" s="1"/>
      <c r="K108" s="1"/>
      <c r="L108" s="1"/>
      <c r="M108" s="1"/>
      <c r="N108" s="1"/>
      <c r="O108" s="1"/>
      <c r="P108" s="1"/>
      <c r="Q108" s="1"/>
      <c r="R108" s="1"/>
      <c r="S108" s="1"/>
      <c r="T108" s="1"/>
      <c r="U108" s="1"/>
      <c r="V108" s="1"/>
    </row>
    <row r="109" spans="1:22" s="267" customFormat="1">
      <c r="A109" s="1"/>
      <c r="B109" s="1"/>
      <c r="C109" s="1"/>
      <c r="D109" s="1"/>
      <c r="E109" s="1"/>
      <c r="F109" s="1"/>
      <c r="G109" s="1"/>
      <c r="H109" s="1"/>
      <c r="I109" s="1"/>
      <c r="J109" s="1"/>
      <c r="K109" s="1"/>
      <c r="L109" s="1"/>
      <c r="M109" s="1"/>
      <c r="N109" s="1"/>
      <c r="O109" s="1"/>
      <c r="P109" s="1"/>
      <c r="Q109" s="1"/>
      <c r="R109" s="1"/>
      <c r="S109" s="1"/>
      <c r="T109" s="1"/>
      <c r="U109" s="1"/>
      <c r="V109" s="1"/>
    </row>
    <row r="110" spans="1:22" s="267" customFormat="1">
      <c r="A110" s="1"/>
      <c r="B110" s="1"/>
      <c r="C110" s="1"/>
      <c r="D110" s="1"/>
      <c r="E110" s="1"/>
      <c r="F110" s="1"/>
      <c r="G110" s="1"/>
      <c r="H110" s="1"/>
      <c r="I110" s="1"/>
      <c r="J110" s="1"/>
      <c r="K110" s="1"/>
      <c r="L110" s="1"/>
      <c r="M110" s="1"/>
      <c r="N110" s="1"/>
      <c r="O110" s="1"/>
      <c r="P110" s="1"/>
      <c r="Q110" s="1"/>
      <c r="R110" s="1"/>
      <c r="S110" s="1"/>
      <c r="T110" s="1"/>
      <c r="U110" s="1"/>
      <c r="V110" s="1"/>
    </row>
    <row r="111" spans="1:22" s="267" customFormat="1">
      <c r="A111" s="1"/>
      <c r="B111" s="1"/>
      <c r="C111" s="1"/>
      <c r="D111" s="1"/>
      <c r="E111" s="1"/>
      <c r="F111" s="1"/>
      <c r="G111" s="1"/>
      <c r="H111" s="1"/>
      <c r="I111" s="1"/>
      <c r="J111" s="1"/>
      <c r="K111" s="1"/>
      <c r="L111" s="1"/>
      <c r="M111" s="1"/>
      <c r="N111" s="1"/>
      <c r="O111" s="1"/>
      <c r="P111" s="1"/>
      <c r="Q111" s="1"/>
      <c r="R111" s="1"/>
      <c r="S111" s="1"/>
      <c r="T111" s="1"/>
      <c r="U111" s="1"/>
      <c r="V111" s="1"/>
    </row>
    <row r="112" spans="1:22" s="267" customFormat="1">
      <c r="A112" s="1"/>
      <c r="B112" s="1"/>
      <c r="C112" s="1"/>
      <c r="D112" s="1"/>
      <c r="E112" s="1"/>
      <c r="F112" s="1"/>
      <c r="G112" s="1"/>
      <c r="H112" s="1"/>
      <c r="I112" s="1"/>
      <c r="J112" s="1"/>
      <c r="K112" s="1"/>
      <c r="L112" s="1"/>
      <c r="M112" s="1"/>
      <c r="N112" s="1"/>
      <c r="O112" s="1"/>
      <c r="P112" s="1"/>
      <c r="Q112" s="1"/>
      <c r="R112" s="1"/>
      <c r="S112" s="1"/>
      <c r="T112" s="1"/>
      <c r="U112" s="1"/>
      <c r="V112" s="1"/>
    </row>
    <row r="113" spans="1:22" s="267" customFormat="1">
      <c r="A113" s="1"/>
      <c r="B113" s="1"/>
      <c r="C113" s="1"/>
      <c r="D113" s="1"/>
      <c r="E113" s="1"/>
      <c r="F113" s="1"/>
      <c r="G113" s="1"/>
      <c r="H113" s="1"/>
      <c r="I113" s="1"/>
      <c r="J113" s="1"/>
      <c r="K113" s="1"/>
      <c r="L113" s="1"/>
      <c r="M113" s="1"/>
      <c r="N113" s="1"/>
      <c r="O113" s="1"/>
      <c r="P113" s="1"/>
      <c r="Q113" s="1"/>
      <c r="R113" s="1"/>
      <c r="S113" s="1"/>
      <c r="T113" s="1"/>
      <c r="U113" s="1"/>
      <c r="V113" s="1"/>
    </row>
    <row r="114" spans="1:22" s="267" customFormat="1">
      <c r="A114" s="1"/>
      <c r="B114" s="1"/>
      <c r="C114" s="1"/>
      <c r="D114" s="1"/>
      <c r="E114" s="1"/>
      <c r="F114" s="1"/>
      <c r="G114" s="1"/>
      <c r="H114" s="1"/>
      <c r="I114" s="1"/>
      <c r="J114" s="1"/>
      <c r="K114" s="1"/>
      <c r="L114" s="1"/>
      <c r="M114" s="1"/>
      <c r="N114" s="1"/>
      <c r="O114" s="1"/>
      <c r="P114" s="1"/>
      <c r="Q114" s="1"/>
      <c r="R114" s="1"/>
      <c r="S114" s="1"/>
      <c r="T114" s="1"/>
      <c r="U114" s="1"/>
      <c r="V114" s="1"/>
    </row>
    <row r="115" spans="1:22" s="267" customFormat="1">
      <c r="A115" s="1"/>
      <c r="B115" s="1"/>
      <c r="C115" s="1"/>
      <c r="D115" s="1"/>
      <c r="E115" s="1"/>
      <c r="F115" s="1"/>
      <c r="G115" s="1"/>
      <c r="H115" s="1"/>
      <c r="I115" s="1"/>
      <c r="J115" s="1"/>
      <c r="K115" s="1"/>
      <c r="L115" s="1"/>
      <c r="M115" s="1"/>
      <c r="N115" s="1"/>
      <c r="O115" s="1"/>
      <c r="P115" s="1"/>
      <c r="Q115" s="1"/>
      <c r="R115" s="1"/>
      <c r="S115" s="1"/>
      <c r="T115" s="1"/>
      <c r="U115" s="1"/>
      <c r="V115" s="1"/>
    </row>
    <row r="116" spans="1:22" s="267" customFormat="1">
      <c r="A116" s="1"/>
      <c r="B116" s="1"/>
      <c r="C116" s="1"/>
      <c r="D116" s="1"/>
      <c r="E116" s="1"/>
      <c r="F116" s="1"/>
      <c r="G116" s="1"/>
      <c r="H116" s="1"/>
      <c r="I116" s="1"/>
      <c r="J116" s="1"/>
      <c r="K116" s="1"/>
      <c r="L116" s="1"/>
      <c r="M116" s="1"/>
      <c r="N116" s="1"/>
      <c r="O116" s="1"/>
      <c r="P116" s="1"/>
      <c r="Q116" s="1"/>
      <c r="R116" s="1"/>
      <c r="S116" s="1"/>
      <c r="T116" s="1"/>
      <c r="U116" s="1"/>
      <c r="V116" s="1"/>
    </row>
    <row r="117" spans="1:22" s="267" customFormat="1">
      <c r="A117" s="1"/>
      <c r="B117" s="1"/>
      <c r="C117" s="1"/>
      <c r="D117" s="1"/>
      <c r="E117" s="1"/>
      <c r="F117" s="1"/>
      <c r="G117" s="1"/>
      <c r="H117" s="1"/>
      <c r="I117" s="1"/>
      <c r="J117" s="1"/>
      <c r="K117" s="1"/>
      <c r="L117" s="1"/>
      <c r="M117" s="1"/>
      <c r="N117" s="1"/>
      <c r="O117" s="1"/>
      <c r="P117" s="1"/>
      <c r="Q117" s="1"/>
      <c r="R117" s="1"/>
      <c r="S117" s="1"/>
      <c r="T117" s="1"/>
      <c r="U117" s="1"/>
      <c r="V117" s="1"/>
    </row>
    <row r="118" spans="1:22" s="267" customFormat="1">
      <c r="A118" s="1"/>
      <c r="B118" s="1"/>
      <c r="C118" s="1"/>
      <c r="D118" s="1"/>
      <c r="E118" s="1"/>
      <c r="F118" s="1"/>
      <c r="G118" s="1"/>
      <c r="H118" s="1"/>
      <c r="I118" s="1"/>
      <c r="J118" s="1"/>
      <c r="K118" s="1"/>
      <c r="L118" s="1"/>
      <c r="M118" s="1"/>
      <c r="N118" s="1"/>
      <c r="O118" s="1"/>
      <c r="P118" s="1"/>
      <c r="Q118" s="1"/>
      <c r="R118" s="1"/>
      <c r="S118" s="1"/>
      <c r="T118" s="1"/>
      <c r="U118" s="1"/>
      <c r="V118" s="1"/>
    </row>
    <row r="119" spans="1:22" s="267" customFormat="1">
      <c r="A119" s="1"/>
      <c r="B119" s="1"/>
      <c r="C119" s="1"/>
      <c r="D119" s="1"/>
      <c r="E119" s="1"/>
      <c r="F119" s="1"/>
      <c r="G119" s="1"/>
      <c r="H119" s="1"/>
      <c r="I119" s="1"/>
      <c r="J119" s="1"/>
      <c r="K119" s="1"/>
      <c r="L119" s="1"/>
      <c r="M119" s="1"/>
      <c r="N119" s="1"/>
      <c r="O119" s="1"/>
      <c r="P119" s="1"/>
      <c r="Q119" s="1"/>
      <c r="R119" s="1"/>
      <c r="S119" s="1"/>
      <c r="T119" s="1"/>
      <c r="U119" s="1"/>
      <c r="V119" s="1"/>
    </row>
    <row r="120" spans="1:22" s="267" customFormat="1">
      <c r="A120" s="1"/>
      <c r="B120" s="1"/>
      <c r="C120" s="1"/>
      <c r="D120" s="1"/>
      <c r="E120" s="1"/>
      <c r="F120" s="1"/>
      <c r="G120" s="1"/>
      <c r="H120" s="1"/>
      <c r="I120" s="1"/>
      <c r="J120" s="1"/>
      <c r="K120" s="1"/>
      <c r="L120" s="1"/>
      <c r="M120" s="1"/>
      <c r="N120" s="1"/>
      <c r="O120" s="1"/>
      <c r="P120" s="1"/>
      <c r="Q120" s="1"/>
      <c r="R120" s="1"/>
      <c r="S120" s="1"/>
      <c r="T120" s="1"/>
      <c r="U120" s="1"/>
      <c r="V120" s="1"/>
    </row>
    <row r="121" spans="1:22" s="267" customFormat="1">
      <c r="A121" s="1"/>
      <c r="B121" s="1"/>
      <c r="C121" s="1"/>
      <c r="D121" s="1"/>
      <c r="E121" s="1"/>
      <c r="F121" s="1"/>
      <c r="G121" s="1"/>
      <c r="H121" s="1"/>
      <c r="I121" s="1"/>
      <c r="J121" s="1"/>
      <c r="K121" s="1"/>
      <c r="L121" s="1"/>
      <c r="M121" s="1"/>
      <c r="N121" s="1"/>
      <c r="O121" s="1"/>
      <c r="P121" s="1"/>
      <c r="Q121" s="1"/>
      <c r="R121" s="1"/>
      <c r="S121" s="1"/>
      <c r="T121" s="1"/>
      <c r="U121" s="1"/>
      <c r="V121" s="1"/>
    </row>
    <row r="122" spans="1:22" s="267" customFormat="1">
      <c r="A122" s="1"/>
      <c r="B122" s="1"/>
      <c r="C122" s="1"/>
      <c r="D122" s="1"/>
      <c r="E122" s="1"/>
      <c r="F122" s="1"/>
      <c r="G122" s="1"/>
      <c r="H122" s="1"/>
      <c r="I122" s="1"/>
      <c r="J122" s="1"/>
      <c r="K122" s="1"/>
      <c r="L122" s="1"/>
      <c r="M122" s="1"/>
      <c r="N122" s="1"/>
      <c r="O122" s="1"/>
      <c r="P122" s="1"/>
      <c r="Q122" s="1"/>
      <c r="R122" s="1"/>
      <c r="S122" s="1"/>
      <c r="T122" s="1"/>
      <c r="U122" s="1"/>
      <c r="V122" s="1"/>
    </row>
    <row r="123" spans="1:22" s="267" customFormat="1">
      <c r="A123" s="1"/>
      <c r="B123" s="1"/>
      <c r="C123" s="1"/>
      <c r="D123" s="1"/>
      <c r="E123" s="1"/>
      <c r="F123" s="1"/>
      <c r="G123" s="1"/>
      <c r="H123" s="1"/>
      <c r="I123" s="1"/>
      <c r="J123" s="1"/>
      <c r="K123" s="1"/>
      <c r="L123" s="1"/>
      <c r="M123" s="1"/>
      <c r="N123" s="1"/>
      <c r="O123" s="1"/>
      <c r="P123" s="1"/>
      <c r="Q123" s="1"/>
      <c r="R123" s="1"/>
      <c r="S123" s="1"/>
      <c r="T123" s="1"/>
      <c r="U123" s="1"/>
      <c r="V123" s="1"/>
    </row>
    <row r="124" spans="1:22" s="267" customFormat="1">
      <c r="A124" s="1"/>
      <c r="B124" s="1"/>
      <c r="C124" s="1"/>
      <c r="D124" s="1"/>
      <c r="E124" s="1"/>
      <c r="F124" s="1"/>
      <c r="G124" s="1"/>
      <c r="H124" s="1"/>
      <c r="I124" s="1"/>
      <c r="J124" s="1"/>
      <c r="K124" s="1"/>
      <c r="L124" s="1"/>
      <c r="M124" s="1"/>
      <c r="N124" s="1"/>
      <c r="O124" s="1"/>
      <c r="P124" s="1"/>
      <c r="Q124" s="1"/>
      <c r="R124" s="1"/>
      <c r="S124" s="1"/>
      <c r="T124" s="1"/>
      <c r="U124" s="1"/>
      <c r="V124" s="1"/>
    </row>
    <row r="125" spans="1:22" s="267" customFormat="1">
      <c r="A125" s="1"/>
      <c r="B125" s="1"/>
      <c r="C125" s="1"/>
      <c r="D125" s="1"/>
      <c r="E125" s="1"/>
      <c r="F125" s="1"/>
      <c r="G125" s="1"/>
      <c r="H125" s="1"/>
      <c r="I125" s="1"/>
      <c r="J125" s="1"/>
      <c r="K125" s="1"/>
      <c r="L125" s="1"/>
      <c r="M125" s="1"/>
      <c r="N125" s="1"/>
      <c r="O125" s="1"/>
      <c r="P125" s="1"/>
      <c r="Q125" s="1"/>
      <c r="R125" s="1"/>
      <c r="S125" s="1"/>
      <c r="T125" s="1"/>
      <c r="U125" s="1"/>
      <c r="V125" s="1"/>
    </row>
    <row r="126" spans="1:22" s="267" customFormat="1">
      <c r="A126" s="1"/>
      <c r="B126" s="1"/>
      <c r="C126" s="1"/>
      <c r="D126" s="1"/>
      <c r="E126" s="1"/>
      <c r="F126" s="1"/>
      <c r="G126" s="1"/>
      <c r="H126" s="1"/>
      <c r="I126" s="1"/>
      <c r="J126" s="1"/>
      <c r="K126" s="1"/>
      <c r="L126" s="1"/>
      <c r="M126" s="1"/>
      <c r="N126" s="1"/>
      <c r="O126" s="1"/>
      <c r="P126" s="1"/>
      <c r="Q126" s="1"/>
      <c r="R126" s="1"/>
      <c r="S126" s="1"/>
      <c r="T126" s="1"/>
      <c r="U126" s="1"/>
      <c r="V126" s="1"/>
    </row>
    <row r="127" spans="1:22" s="267" customFormat="1">
      <c r="A127" s="1"/>
      <c r="B127" s="1"/>
      <c r="C127" s="1"/>
      <c r="D127" s="1"/>
      <c r="E127" s="1"/>
      <c r="F127" s="1"/>
      <c r="G127" s="1"/>
      <c r="H127" s="1"/>
      <c r="I127" s="1"/>
      <c r="J127" s="1"/>
      <c r="K127" s="1"/>
      <c r="L127" s="1"/>
      <c r="M127" s="1"/>
      <c r="N127" s="1"/>
      <c r="O127" s="1"/>
      <c r="P127" s="1"/>
      <c r="Q127" s="1"/>
      <c r="R127" s="1"/>
      <c r="S127" s="1"/>
      <c r="T127" s="1"/>
      <c r="U127" s="1"/>
      <c r="V127" s="1"/>
    </row>
    <row r="128" spans="1:22" s="267" customFormat="1">
      <c r="A128" s="1"/>
      <c r="B128" s="1"/>
      <c r="C128" s="1"/>
      <c r="D128" s="1"/>
      <c r="E128" s="1"/>
      <c r="F128" s="1"/>
      <c r="G128" s="1"/>
      <c r="H128" s="1"/>
      <c r="I128" s="1"/>
      <c r="J128" s="1"/>
      <c r="K128" s="1"/>
      <c r="L128" s="1"/>
      <c r="M128" s="1"/>
      <c r="N128" s="1"/>
      <c r="O128" s="1"/>
      <c r="P128" s="1"/>
      <c r="Q128" s="1"/>
      <c r="R128" s="1"/>
      <c r="S128" s="1"/>
      <c r="T128" s="1"/>
      <c r="U128" s="1"/>
      <c r="V128" s="1"/>
    </row>
    <row r="129" spans="1:22" s="267" customFormat="1">
      <c r="A129" s="1"/>
      <c r="B129" s="1"/>
      <c r="C129" s="1"/>
      <c r="D129" s="1"/>
      <c r="E129" s="1"/>
      <c r="F129" s="1"/>
      <c r="G129" s="1"/>
      <c r="H129" s="1"/>
      <c r="I129" s="1"/>
      <c r="J129" s="1"/>
      <c r="K129" s="1"/>
      <c r="L129" s="1"/>
      <c r="M129" s="1"/>
      <c r="N129" s="1"/>
      <c r="O129" s="1"/>
      <c r="P129" s="1"/>
      <c r="Q129" s="1"/>
      <c r="R129" s="1"/>
      <c r="S129" s="1"/>
      <c r="T129" s="1"/>
      <c r="U129" s="1"/>
      <c r="V129" s="1"/>
    </row>
    <row r="130" spans="1:22" s="267" customFormat="1">
      <c r="A130" s="1"/>
      <c r="B130" s="1"/>
      <c r="C130" s="1"/>
      <c r="D130" s="1"/>
      <c r="E130" s="1"/>
      <c r="F130" s="1"/>
      <c r="G130" s="1"/>
      <c r="H130" s="1"/>
      <c r="I130" s="1"/>
      <c r="J130" s="1"/>
      <c r="K130" s="1"/>
      <c r="L130" s="1"/>
      <c r="M130" s="1"/>
      <c r="N130" s="1"/>
      <c r="O130" s="1"/>
      <c r="P130" s="1"/>
      <c r="Q130" s="1"/>
      <c r="R130" s="1"/>
      <c r="S130" s="1"/>
      <c r="T130" s="1"/>
      <c r="U130" s="1"/>
      <c r="V130" s="1"/>
    </row>
    <row r="131" spans="1:22" s="267" customFormat="1">
      <c r="A131" s="1"/>
      <c r="B131" s="1"/>
      <c r="C131" s="1"/>
      <c r="D131" s="1"/>
      <c r="E131" s="1"/>
      <c r="F131" s="1"/>
      <c r="G131" s="1"/>
      <c r="H131" s="1"/>
      <c r="I131" s="1"/>
      <c r="J131" s="1"/>
      <c r="K131" s="1"/>
      <c r="L131" s="1"/>
      <c r="M131" s="1"/>
      <c r="N131" s="1"/>
      <c r="O131" s="1"/>
      <c r="P131" s="1"/>
      <c r="Q131" s="1"/>
      <c r="R131" s="1"/>
      <c r="S131" s="1"/>
      <c r="T131" s="1"/>
      <c r="U131" s="1"/>
      <c r="V131" s="1"/>
    </row>
    <row r="132" spans="1:22" s="267" customFormat="1">
      <c r="A132" s="1"/>
      <c r="B132" s="1"/>
      <c r="C132" s="1"/>
      <c r="D132" s="1"/>
      <c r="E132" s="1"/>
      <c r="F132" s="1"/>
      <c r="G132" s="1"/>
      <c r="H132" s="1"/>
      <c r="I132" s="1"/>
      <c r="J132" s="1"/>
      <c r="K132" s="1"/>
      <c r="L132" s="1"/>
      <c r="M132" s="1"/>
      <c r="N132" s="1"/>
      <c r="O132" s="1"/>
      <c r="P132" s="1"/>
      <c r="Q132" s="1"/>
      <c r="R132" s="1"/>
      <c r="S132" s="1"/>
      <c r="T132" s="1"/>
      <c r="U132" s="1"/>
      <c r="V132" s="1"/>
    </row>
    <row r="133" spans="1:22" s="267" customFormat="1">
      <c r="A133" s="1"/>
      <c r="B133" s="1"/>
      <c r="C133" s="1"/>
      <c r="D133" s="1"/>
      <c r="E133" s="1"/>
      <c r="F133" s="1"/>
      <c r="G133" s="1"/>
      <c r="H133" s="1"/>
      <c r="I133" s="1"/>
      <c r="J133" s="1"/>
      <c r="K133" s="1"/>
      <c r="L133" s="1"/>
      <c r="M133" s="1"/>
      <c r="N133" s="1"/>
      <c r="O133" s="1"/>
      <c r="P133" s="1"/>
      <c r="Q133" s="1"/>
      <c r="R133" s="1"/>
      <c r="S133" s="1"/>
      <c r="T133" s="1"/>
      <c r="U133" s="1"/>
      <c r="V133" s="1"/>
    </row>
    <row r="134" spans="1:22" s="267" customFormat="1">
      <c r="A134" s="1"/>
      <c r="B134" s="1"/>
      <c r="C134" s="1"/>
      <c r="D134" s="1"/>
      <c r="E134" s="1"/>
      <c r="F134" s="1"/>
      <c r="G134" s="1"/>
      <c r="H134" s="1"/>
      <c r="I134" s="1"/>
      <c r="J134" s="1"/>
      <c r="K134" s="1"/>
      <c r="L134" s="1"/>
      <c r="M134" s="1"/>
      <c r="N134" s="1"/>
      <c r="O134" s="1"/>
      <c r="P134" s="1"/>
      <c r="Q134" s="1"/>
      <c r="R134" s="1"/>
      <c r="S134" s="1"/>
      <c r="T134" s="1"/>
      <c r="U134" s="1"/>
      <c r="V134" s="1"/>
    </row>
    <row r="135" spans="1:22" s="267" customFormat="1">
      <c r="A135" s="1"/>
      <c r="B135" s="1"/>
      <c r="C135" s="1"/>
      <c r="D135" s="1"/>
      <c r="E135" s="1"/>
      <c r="F135" s="1"/>
      <c r="G135" s="1"/>
      <c r="H135" s="1"/>
      <c r="I135" s="1"/>
      <c r="J135" s="1"/>
      <c r="K135" s="1"/>
      <c r="L135" s="1"/>
      <c r="M135" s="1"/>
      <c r="N135" s="1"/>
      <c r="O135" s="1"/>
      <c r="P135" s="1"/>
      <c r="Q135" s="1"/>
      <c r="R135" s="1"/>
      <c r="S135" s="1"/>
      <c r="T135" s="1"/>
      <c r="U135" s="1"/>
      <c r="V135" s="1"/>
    </row>
    <row r="136" spans="1:22" s="267" customFormat="1">
      <c r="A136" s="1"/>
      <c r="B136" s="1"/>
      <c r="C136" s="1"/>
      <c r="D136" s="1"/>
      <c r="E136" s="1"/>
      <c r="F136" s="1"/>
      <c r="G136" s="1"/>
      <c r="H136" s="1"/>
      <c r="I136" s="1"/>
      <c r="J136" s="1"/>
      <c r="K136" s="1"/>
      <c r="L136" s="1"/>
      <c r="M136" s="1"/>
      <c r="N136" s="1"/>
      <c r="O136" s="1"/>
      <c r="P136" s="1"/>
      <c r="Q136" s="1"/>
      <c r="R136" s="1"/>
      <c r="S136" s="1"/>
      <c r="T136" s="1"/>
      <c r="U136" s="1"/>
      <c r="V136" s="1"/>
    </row>
    <row r="137" spans="1:22" s="267" customFormat="1">
      <c r="A137" s="1"/>
      <c r="B137" s="1"/>
      <c r="C137" s="1"/>
      <c r="D137" s="1"/>
      <c r="E137" s="1"/>
      <c r="F137" s="1"/>
      <c r="G137" s="1"/>
      <c r="H137" s="1"/>
      <c r="I137" s="1"/>
      <c r="J137" s="1"/>
      <c r="K137" s="1"/>
      <c r="L137" s="1"/>
      <c r="M137" s="1"/>
      <c r="N137" s="1"/>
      <c r="O137" s="1"/>
      <c r="P137" s="1"/>
      <c r="Q137" s="1"/>
      <c r="R137" s="1"/>
      <c r="S137" s="1"/>
      <c r="T137" s="1"/>
      <c r="U137" s="1"/>
      <c r="V137" s="1"/>
    </row>
    <row r="138" spans="1:22" s="267" customFormat="1">
      <c r="A138" s="1"/>
      <c r="B138" s="1"/>
      <c r="C138" s="1"/>
      <c r="D138" s="1"/>
      <c r="E138" s="1"/>
      <c r="F138" s="1"/>
      <c r="G138" s="1"/>
      <c r="H138" s="1"/>
      <c r="I138" s="1"/>
      <c r="J138" s="1"/>
      <c r="K138" s="1"/>
      <c r="L138" s="1"/>
      <c r="M138" s="1"/>
      <c r="N138" s="1"/>
      <c r="O138" s="1"/>
      <c r="P138" s="1"/>
      <c r="Q138" s="1"/>
      <c r="R138" s="1"/>
      <c r="S138" s="1"/>
      <c r="T138" s="1"/>
      <c r="U138" s="1"/>
      <c r="V138" s="1"/>
    </row>
    <row r="139" spans="1:22" s="267" customFormat="1">
      <c r="A139" s="1"/>
      <c r="B139" s="1"/>
      <c r="C139" s="1"/>
      <c r="D139" s="1"/>
      <c r="E139" s="1"/>
      <c r="F139" s="1"/>
      <c r="G139" s="1"/>
      <c r="H139" s="1"/>
      <c r="I139" s="1"/>
      <c r="J139" s="1"/>
      <c r="K139" s="1"/>
      <c r="L139" s="1"/>
      <c r="M139" s="1"/>
      <c r="N139" s="1"/>
      <c r="O139" s="1"/>
      <c r="P139" s="1"/>
      <c r="Q139" s="1"/>
      <c r="R139" s="1"/>
      <c r="S139" s="1"/>
      <c r="T139" s="1"/>
      <c r="U139" s="1"/>
      <c r="V139" s="1"/>
    </row>
  </sheetData>
  <conditionalFormatting sqref="M10:XFD10 A1:XFD7 J49:XFD49 M43:XFD48 M50:XFD54 M57:XFD68 J39:XFD42 J55:XFD56 J69:XFD69 M70:XFD1048576 J8:XFD9 J11:XFD12 L6:L14 L34:L1048576 M34:XFD38 L20:XFD20 A13:XFD14">
    <cfRule type="expression" dxfId="3866" priority="82">
      <formula>_xlfn.ISFORMULA(A1)</formula>
    </cfRule>
  </conditionalFormatting>
  <conditionalFormatting sqref="A36 A46:I47 A35:I35 B37:I45 B48:I48">
    <cfRule type="expression" dxfId="3865" priority="30">
      <formula>_xlfn.ISFORMULA(A35)</formula>
    </cfRule>
  </conditionalFormatting>
  <conditionalFormatting sqref="B36:I36">
    <cfRule type="expression" dxfId="3864" priority="29">
      <formula>_xlfn.ISFORMULA(B36)</formula>
    </cfRule>
  </conditionalFormatting>
  <conditionalFormatting sqref="A37:A38 A40:A45">
    <cfRule type="expression" dxfId="3863" priority="28">
      <formula>_xlfn.ISFORMULA(A37)</formula>
    </cfRule>
  </conditionalFormatting>
  <conditionalFormatting sqref="A49:I49 A50 A60:I61 B51:I59">
    <cfRule type="expression" dxfId="3862" priority="24">
      <formula>_xlfn.ISFORMULA(A49)</formula>
    </cfRule>
  </conditionalFormatting>
  <conditionalFormatting sqref="B50:I50">
    <cfRule type="expression" dxfId="3861" priority="23">
      <formula>_xlfn.ISFORMULA(B50)</formula>
    </cfRule>
  </conditionalFormatting>
  <conditionalFormatting sqref="A51:A52 A54:A59">
    <cfRule type="expression" dxfId="3860" priority="22">
      <formula>_xlfn.ISFORMULA(A51)</formula>
    </cfRule>
  </conditionalFormatting>
  <conditionalFormatting sqref="B62:I62">
    <cfRule type="expression" dxfId="3859" priority="18">
      <formula>_xlfn.ISFORMULA(B62)</formula>
    </cfRule>
  </conditionalFormatting>
  <conditionalFormatting sqref="A53">
    <cfRule type="expression" dxfId="3858" priority="16">
      <formula>_xlfn.ISFORMULA(A53)</formula>
    </cfRule>
  </conditionalFormatting>
  <conditionalFormatting sqref="A39">
    <cfRule type="expression" dxfId="3857" priority="14">
      <formula>_xlfn.ISFORMULA(A39)</formula>
    </cfRule>
  </conditionalFormatting>
  <conditionalFormatting sqref="B9:I9">
    <cfRule type="expression" dxfId="3856" priority="12">
      <formula>_xlfn.ISFORMULA(B9)</formula>
    </cfRule>
  </conditionalFormatting>
  <conditionalFormatting sqref="A9 A8:I8 B10:I12">
    <cfRule type="expression" dxfId="3855" priority="13">
      <formula>_xlfn.ISFORMULA(A8)</formula>
    </cfRule>
  </conditionalFormatting>
  <conditionalFormatting sqref="A10:A12">
    <cfRule type="expression" dxfId="3854" priority="11">
      <formula>_xlfn.ISFORMULA(A10)</formula>
    </cfRule>
  </conditionalFormatting>
  <conditionalFormatting sqref="J21:XFD22 J24:XFD33 L23:XFD23">
    <cfRule type="expression" dxfId="3853" priority="10">
      <formula>_xlfn.ISFORMULA(J21)</formula>
    </cfRule>
  </conditionalFormatting>
  <conditionalFormatting sqref="B22:I22">
    <cfRule type="expression" dxfId="3852" priority="8">
      <formula>_xlfn.ISFORMULA(B22)</formula>
    </cfRule>
  </conditionalFormatting>
  <conditionalFormatting sqref="A22 A21:I21 B31:H33 B23:I30">
    <cfRule type="expression" dxfId="3851" priority="9">
      <formula>_xlfn.ISFORMULA(A21)</formula>
    </cfRule>
  </conditionalFormatting>
  <conditionalFormatting sqref="A23:A33">
    <cfRule type="expression" dxfId="3850" priority="7">
      <formula>_xlfn.ISFORMULA(A23)</formula>
    </cfRule>
  </conditionalFormatting>
  <conditionalFormatting sqref="J15:XFD16 J18:J19 L17:XFD19">
    <cfRule type="expression" dxfId="3849" priority="6">
      <formula>_xlfn.ISFORMULA(J15)</formula>
    </cfRule>
  </conditionalFormatting>
  <conditionalFormatting sqref="B16:I16">
    <cfRule type="expression" dxfId="3848" priority="4">
      <formula>_xlfn.ISFORMULA(B16)</formula>
    </cfRule>
  </conditionalFormatting>
  <conditionalFormatting sqref="A16 A15:I15 B17:I19">
    <cfRule type="expression" dxfId="3847" priority="5">
      <formula>_xlfn.ISFORMULA(A15)</formula>
    </cfRule>
  </conditionalFormatting>
  <conditionalFormatting sqref="A17:A19">
    <cfRule type="expression" dxfId="3846" priority="3">
      <formula>_xlfn.ISFORMULA(A17)</formula>
    </cfRule>
  </conditionalFormatting>
  <conditionalFormatting sqref="B23:I25">
    <cfRule type="expression" dxfId="3845" priority="2">
      <formula>_xlfn.ISFORMULA(B23)</formula>
    </cfRule>
  </conditionalFormatting>
  <conditionalFormatting sqref="A20">
    <cfRule type="expression" dxfId="3844" priority="1">
      <formula>_xlfn.ISFORMULA(A20)</formula>
    </cfRule>
  </conditionalFormatting>
  <pageMargins left="0.7" right="0.7" top="0.75" bottom="0.75" header="0.3" footer="0.3"/>
  <pageSetup paperSize="9"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31FAD-A4C1-4D15-9B81-0E685A642D0F}">
  <sheetPr>
    <tabColor theme="9" tint="0.39997558519241921"/>
  </sheetPr>
  <dimension ref="B1:P38"/>
  <sheetViews>
    <sheetView workbookViewId="0"/>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1.28515625" style="1" bestFit="1" customWidth="1"/>
    <col min="10" max="10" width="14.5703125" style="1" customWidth="1"/>
    <col min="11" max="11" width="12.5703125" style="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(7)'!C15</f>
        <v>Syngas fermentation</v>
      </c>
      <c r="C14" s="496" t="s">
        <v>411</v>
      </c>
      <c r="D14" s="496" t="s">
        <v>402</v>
      </c>
      <c r="E14" s="88">
        <f>AVERAGEA(J29:J33)</f>
        <v>0.34856875649046443</v>
      </c>
      <c r="F14" s="88">
        <f>E14</f>
        <v>0.34856875649046443</v>
      </c>
      <c r="G14" s="88">
        <f t="shared" ref="G14:L14" si="0">F14</f>
        <v>0.34856875649046443</v>
      </c>
      <c r="H14" s="88">
        <f t="shared" si="0"/>
        <v>0.34856875649046443</v>
      </c>
      <c r="I14" s="88">
        <f t="shared" si="0"/>
        <v>0.34856875649046443</v>
      </c>
      <c r="J14" s="88">
        <f t="shared" si="0"/>
        <v>0.34856875649046443</v>
      </c>
      <c r="K14" s="88">
        <f t="shared" si="0"/>
        <v>0.34856875649046443</v>
      </c>
      <c r="L14" s="88">
        <f t="shared" si="0"/>
        <v>0.34856875649046443</v>
      </c>
    </row>
    <row r="15" spans="2:16">
      <c r="C15" s="496" t="s">
        <v>380</v>
      </c>
      <c r="D15" s="496" t="s">
        <v>402</v>
      </c>
      <c r="E15" s="89"/>
      <c r="F15" s="89"/>
      <c r="G15" s="89"/>
      <c r="H15" s="89"/>
      <c r="I15" s="89"/>
      <c r="J15" s="89"/>
      <c r="K15" s="89"/>
      <c r="L15" s="89"/>
    </row>
    <row r="16" spans="2:16">
      <c r="E16" s="314"/>
      <c r="F16" s="314"/>
      <c r="G16" s="314"/>
      <c r="H16" s="314"/>
      <c r="I16" s="314"/>
      <c r="J16" s="314"/>
      <c r="K16" s="314"/>
      <c r="L16" s="314"/>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t="s">
        <v>559</v>
      </c>
      <c r="F19" s="496" t="s">
        <v>453</v>
      </c>
      <c r="G19" s="79">
        <f>AVERAGEIF(J29:J32,"&gt;0")</f>
        <v>0.39938219108216483</v>
      </c>
      <c r="H19" s="57">
        <f>G19</f>
        <v>0.39938219108216483</v>
      </c>
      <c r="I19" s="57">
        <f t="shared" ref="I19:N20" si="1">H19</f>
        <v>0.39938219108216483</v>
      </c>
      <c r="J19" s="57">
        <f t="shared" si="1"/>
        <v>0.39938219108216483</v>
      </c>
      <c r="K19" s="57">
        <f t="shared" si="1"/>
        <v>0.39938219108216483</v>
      </c>
      <c r="L19" s="57">
        <f t="shared" si="1"/>
        <v>0.39938219108216483</v>
      </c>
      <c r="M19" s="57">
        <f t="shared" si="1"/>
        <v>0.39938219108216483</v>
      </c>
      <c r="N19" s="57">
        <f t="shared" si="1"/>
        <v>0.39938219108216483</v>
      </c>
    </row>
    <row r="20" spans="3:14">
      <c r="C20" s="112" t="s">
        <v>335</v>
      </c>
      <c r="D20" s="496" t="s">
        <v>402</v>
      </c>
      <c r="E20" s="496">
        <v>71.12</v>
      </c>
      <c r="F20" s="496" t="s">
        <v>453</v>
      </c>
      <c r="G20" s="79">
        <f>J33</f>
        <v>0.54469720920582787</v>
      </c>
      <c r="H20" s="79">
        <f>G20</f>
        <v>0.54469720920582787</v>
      </c>
      <c r="I20" s="79">
        <f t="shared" si="1"/>
        <v>0.54469720920582787</v>
      </c>
      <c r="J20" s="79">
        <f t="shared" si="1"/>
        <v>0.54469720920582787</v>
      </c>
      <c r="K20" s="79">
        <f t="shared" si="1"/>
        <v>0.54469720920582787</v>
      </c>
      <c r="L20" s="79">
        <f t="shared" si="1"/>
        <v>0.54469720920582787</v>
      </c>
      <c r="M20" s="79">
        <f t="shared" si="1"/>
        <v>0.54469720920582787</v>
      </c>
      <c r="N20" s="79">
        <f t="shared" si="1"/>
        <v>0.54469720920582787</v>
      </c>
    </row>
    <row r="21" spans="3:14">
      <c r="C21" s="112"/>
      <c r="D21" s="496" t="s">
        <v>402</v>
      </c>
      <c r="E21" s="79"/>
      <c r="F21" s="57"/>
      <c r="G21" s="57"/>
      <c r="H21" s="79"/>
      <c r="I21" s="79"/>
      <c r="J21" s="79"/>
      <c r="K21" s="79"/>
      <c r="L21" s="79"/>
    </row>
    <row r="22" spans="3:14">
      <c r="C22" s="496"/>
      <c r="D22" s="496" t="s">
        <v>402</v>
      </c>
      <c r="E22" s="79"/>
      <c r="F22" s="57"/>
      <c r="G22" s="57"/>
      <c r="H22" s="79"/>
      <c r="I22" s="79"/>
      <c r="J22" s="79"/>
      <c r="K22" s="79"/>
      <c r="L22" s="79"/>
    </row>
    <row r="23" spans="3:14">
      <c r="C23" s="496"/>
      <c r="D23" s="496" t="s">
        <v>402</v>
      </c>
      <c r="E23" s="79"/>
      <c r="F23" s="57"/>
      <c r="G23" s="57"/>
      <c r="H23" s="79"/>
      <c r="I23" s="79"/>
      <c r="J23" s="79"/>
      <c r="K23" s="79"/>
      <c r="L23" s="79"/>
    </row>
    <row r="24" spans="3:14">
      <c r="C24" s="496"/>
      <c r="D24" s="496" t="s">
        <v>402</v>
      </c>
      <c r="E24" s="79"/>
      <c r="F24" s="57"/>
      <c r="G24" s="57"/>
      <c r="H24" s="79"/>
      <c r="I24" s="79"/>
      <c r="J24" s="79"/>
      <c r="K24" s="79"/>
      <c r="L24" s="79"/>
    </row>
    <row r="28" spans="3:14" ht="14.45">
      <c r="C28" s="126" t="s">
        <v>434</v>
      </c>
      <c r="D28" s="548" t="s">
        <v>435</v>
      </c>
      <c r="E28" s="550"/>
      <c r="F28" s="550"/>
      <c r="G28" s="549"/>
      <c r="H28" s="126" t="s">
        <v>436</v>
      </c>
      <c r="I28" s="126" t="s">
        <v>454</v>
      </c>
      <c r="J28" s="126" t="s">
        <v>455</v>
      </c>
      <c r="K28" s="126" t="s">
        <v>456</v>
      </c>
    </row>
    <row r="29" spans="3:14">
      <c r="C29" s="496">
        <f>'UK market share (7)'!C50</f>
        <v>730900</v>
      </c>
      <c r="D29" s="566" t="str">
        <f>'UK market share (7)'!D50:E50</f>
        <v>Reservoirs, tanks, vats and similar containers; for any material (excluding compressed or liquefied gas), of iron or steel, capacity exceeding 300l, whether or not lined or heat insulated</v>
      </c>
      <c r="E29" s="566"/>
      <c r="F29" s="566"/>
      <c r="G29" s="566"/>
      <c r="H29" s="47" t="s">
        <v>438</v>
      </c>
      <c r="I29" s="47">
        <f>IFERROR(VLOOKUP(C29,'SIC codes data'!$A$9:$C$17,3),"")</f>
        <v>25.29</v>
      </c>
      <c r="J29" s="206">
        <f>IFERROR(VLOOKUP(I29,'SIC codes data'!$C$9:$K$17,8),"")</f>
        <v>0.39782391686960944</v>
      </c>
      <c r="K29" s="496">
        <f>IFERROR(VLOOKUP(I29,'SIC codes data'!$C$9:$K$17,9),"")</f>
        <v>49850</v>
      </c>
    </row>
    <row r="30" spans="3:14">
      <c r="C30" s="496">
        <f>'UK market share (7)'!C51</f>
        <v>741999</v>
      </c>
      <c r="D30" s="566" t="str">
        <f>'UK market share (7)'!D51:E51</f>
        <v>Copper; articles n.e.c. in heading no. 7419</v>
      </c>
      <c r="E30" s="566"/>
      <c r="F30" s="566"/>
      <c r="G30" s="566"/>
      <c r="H30" s="47" t="s">
        <v>438</v>
      </c>
      <c r="I30" s="47">
        <f>IFERROR(VLOOKUP(C30,'SIC codes data'!$A$9:$C$17,3),"")</f>
        <v>25.93</v>
      </c>
      <c r="J30" s="206">
        <f>IFERROR(VLOOKUP(I30,'SIC codes data'!$C$9:$K$17,8),"")</f>
        <v>0.38402401515606738</v>
      </c>
      <c r="K30" s="496">
        <f>IFERROR(VLOOKUP(I30,'SIC codes data'!$C$9:$K$17,9),"")</f>
        <v>44708.333333333336</v>
      </c>
    </row>
    <row r="31" spans="3:14">
      <c r="C31" s="496">
        <f>'UK market share (7)'!C52</f>
        <v>761100</v>
      </c>
      <c r="D31" s="566" t="str">
        <f>'UK market share (7)'!D52:E52</f>
        <v>Aluminium; reservoirs, tanks, vats and similar containers, for material (not compressed or liquefied gas), of a capacity over 300l, whether or not lined, not fitted with mechanical/thermal equipment</v>
      </c>
      <c r="E31" s="566"/>
      <c r="F31" s="566"/>
      <c r="G31" s="566"/>
      <c r="H31" s="47" t="s">
        <v>438</v>
      </c>
      <c r="I31" s="47">
        <f>IFERROR(VLOOKUP(C31,'SIC codes data'!$A$9:$C$17,3),"")</f>
        <v>0</v>
      </c>
      <c r="J31" s="206" t="str">
        <f>IFERROR(VLOOKUP(I31,'SIC codes data'!$C$9:$K$17,8),"")</f>
        <v/>
      </c>
      <c r="K31" s="496" t="str">
        <f>IFERROR(VLOOKUP(I31,'SIC codes data'!$C$9:$K$17,9),"")</f>
        <v/>
      </c>
    </row>
    <row r="32" spans="3:14">
      <c r="C32" s="496">
        <f>'UK market share (7)'!C53</f>
        <v>841940</v>
      </c>
      <c r="D32" s="566" t="str">
        <f>'UK market share (7)'!D53:E53</f>
        <v>Distilling or rectifying plant; not used for domestic purposes</v>
      </c>
      <c r="E32" s="566"/>
      <c r="F32" s="566"/>
      <c r="G32" s="566"/>
      <c r="H32" s="47" t="s">
        <v>438</v>
      </c>
      <c r="I32" s="47">
        <f>IFERROR(VLOOKUP(C32,'SIC codes data'!$A$9:$C$17,3),"")</f>
        <v>28.29</v>
      </c>
      <c r="J32" s="206">
        <f>IFERROR(VLOOKUP(I32,'SIC codes data'!$C$9:$K$17,8),"")</f>
        <v>0.41629864122081761</v>
      </c>
      <c r="K32" s="496">
        <f>IFERROR(VLOOKUP(I32,'SIC codes data'!$C$9:$K$17,9),"")</f>
        <v>64416.996047430825</v>
      </c>
    </row>
    <row r="33" spans="3:11">
      <c r="C33" s="496" t="s">
        <v>421</v>
      </c>
      <c r="D33" s="566" t="s">
        <v>457</v>
      </c>
      <c r="E33" s="566"/>
      <c r="F33" s="566"/>
      <c r="G33" s="566"/>
      <c r="H33" s="47" t="s">
        <v>438</v>
      </c>
      <c r="I33" s="47">
        <v>71.12</v>
      </c>
      <c r="J33" s="206">
        <v>0.54469720920582787</v>
      </c>
      <c r="K33" s="496">
        <v>73522.721343123296</v>
      </c>
    </row>
    <row r="34" spans="3:11">
      <c r="C34" s="496">
        <f>'UK market share (7)'!C55</f>
        <v>0</v>
      </c>
      <c r="D34" s="566">
        <f>'UK market share (7)'!D55:E55</f>
        <v>0</v>
      </c>
      <c r="E34" s="566"/>
      <c r="F34" s="566"/>
      <c r="G34" s="566"/>
      <c r="H34" s="496"/>
      <c r="I34" s="47" t="str">
        <f>IFERROR(VLOOKUP(C34,'SIC codes data'!$A$9:$C$17,3),"")</f>
        <v/>
      </c>
      <c r="J34" s="206" t="str">
        <f>IFERROR(VLOOKUP(I34,'SIC codes data'!$C$9:$K$17,8),"")</f>
        <v/>
      </c>
      <c r="K34" s="496" t="str">
        <f>IFERROR(VLOOKUP(I34,'SIC codes data'!$C$9:$K$17,9),"")</f>
        <v/>
      </c>
    </row>
    <row r="35" spans="3:11">
      <c r="C35" s="496">
        <f>'UK market share (7)'!C56</f>
        <v>0</v>
      </c>
      <c r="D35" s="566">
        <f>'UK market share (7)'!D56:E56</f>
        <v>0</v>
      </c>
      <c r="E35" s="566"/>
      <c r="F35" s="566"/>
      <c r="G35" s="566"/>
      <c r="H35" s="496"/>
      <c r="I35" s="47" t="str">
        <f>IFERROR(VLOOKUP(C35,'SIC codes data'!$A$9:$C$17,3),"")</f>
        <v/>
      </c>
      <c r="J35" s="206" t="str">
        <f>IFERROR(VLOOKUP(I35,'SIC codes data'!$C$9:$K$17,8),"")</f>
        <v/>
      </c>
      <c r="K35" s="496" t="str">
        <f>IFERROR(VLOOKUP(I35,'SIC codes data'!$C$9:$K$17,9),"")</f>
        <v/>
      </c>
    </row>
    <row r="36" spans="3:11">
      <c r="C36" s="496">
        <f>'UK market share (7)'!C57</f>
        <v>0</v>
      </c>
      <c r="D36" s="566">
        <f>'UK market share (7)'!D57:E57</f>
        <v>0</v>
      </c>
      <c r="E36" s="566"/>
      <c r="F36" s="566"/>
      <c r="G36" s="566"/>
      <c r="H36" s="496"/>
      <c r="I36" s="47" t="str">
        <f>IFERROR(VLOOKUP(C36,'SIC codes data'!$A$9:$C$17,3),"")</f>
        <v/>
      </c>
      <c r="J36" s="206" t="str">
        <f>IFERROR(VLOOKUP(I36,'SIC codes data'!$C$9:$K$17,8),"")</f>
        <v/>
      </c>
      <c r="K36" s="496" t="str">
        <f>IFERROR(VLOOKUP(I36,'SIC codes data'!$C$9:$K$17,9),"")</f>
        <v/>
      </c>
    </row>
    <row r="37" spans="3:11">
      <c r="C37" s="496">
        <f>'UK market share (7)'!C58</f>
        <v>0</v>
      </c>
      <c r="D37" s="566">
        <f>'UK market share (7)'!D58:E58</f>
        <v>0</v>
      </c>
      <c r="E37" s="566"/>
      <c r="F37" s="566"/>
      <c r="G37" s="566"/>
      <c r="H37" s="496"/>
      <c r="I37" s="47" t="str">
        <f>IFERROR(VLOOKUP(C37,'SIC codes data'!$A$9:$C$17,3),"")</f>
        <v/>
      </c>
      <c r="J37" s="206" t="str">
        <f>IFERROR(VLOOKUP(I37,'SIC codes data'!$C$9:$K$17,8),"")</f>
        <v/>
      </c>
      <c r="K37" s="496" t="str">
        <f>IFERROR(VLOOKUP(I37,'SIC codes data'!$C$9:$K$17,9),"")</f>
        <v/>
      </c>
    </row>
    <row r="38" spans="3:11">
      <c r="C38" s="496">
        <f>'UK market share (7)'!C59</f>
        <v>0</v>
      </c>
      <c r="D38" s="566">
        <f>'UK market share (7)'!D59:E59</f>
        <v>0</v>
      </c>
      <c r="E38" s="566"/>
      <c r="F38" s="566"/>
      <c r="G38" s="566"/>
      <c r="H38" s="496"/>
      <c r="I38" s="47" t="str">
        <f>IFERROR(VLOOKUP(C38,'SIC codes data'!$A$9:$C$17,3),"")</f>
        <v/>
      </c>
      <c r="J38" s="206" t="str">
        <f>IFERROR(VLOOKUP(I38,'SIC codes data'!$C$9:$K$17,8),"")</f>
        <v/>
      </c>
      <c r="K38" s="496" t="str">
        <f>IFERROR(VLOOKUP(I38,'SIC codes data'!$C$9:$K$17,9),"")</f>
        <v/>
      </c>
    </row>
  </sheetData>
  <mergeCells count="11">
    <mergeCell ref="D28:G28"/>
    <mergeCell ref="D29:G29"/>
    <mergeCell ref="D30:G30"/>
    <mergeCell ref="D31:G31"/>
    <mergeCell ref="D32:G32"/>
    <mergeCell ref="D38:G38"/>
    <mergeCell ref="D33:G33"/>
    <mergeCell ref="D34:G34"/>
    <mergeCell ref="D35:G35"/>
    <mergeCell ref="D36:G36"/>
    <mergeCell ref="D37:G37"/>
  </mergeCells>
  <conditionalFormatting sqref="A1:XFD10 A11:A24 L28:XFD38 A28:B1048576 C39:XFD1048576 Q11:XFD12 A25:XFD27 C22:L24 M13:XFD17 O18:XFD20 C14:L17 C18:N18 D21:L21 F21:XFD24 D19:N20">
    <cfRule type="expression" dxfId="2225" priority="13">
      <formula>_xlfn.ISFORMULA(A1)</formula>
    </cfRule>
  </conditionalFormatting>
  <conditionalFormatting sqref="B14:D14">
    <cfRule type="expression" dxfId="2224" priority="11">
      <formula>_xlfn.ISFORMULA(B14)</formula>
    </cfRule>
  </conditionalFormatting>
  <conditionalFormatting sqref="D20:D24">
    <cfRule type="expression" dxfId="2223" priority="5">
      <formula>_xlfn.ISFORMULA(D20)</formula>
    </cfRule>
  </conditionalFormatting>
  <conditionalFormatting sqref="C19:C21">
    <cfRule type="expression" dxfId="2222" priority="3">
      <formula>_xlfn.ISFORMULA(C19)</formula>
    </cfRule>
  </conditionalFormatting>
  <conditionalFormatting sqref="J29:K38">
    <cfRule type="expression" dxfId="2221" priority="1">
      <formula>_xlfn.ISFORMULA(J29)</formula>
    </cfRule>
  </conditionalFormatting>
  <pageMargins left="0.7" right="0.7" top="0.75" bottom="0.75" header="0.3" footer="0.3"/>
  <pageSetup paperSize="9" orientation="portrait" horizontalDpi="4294967294" verticalDpi="429496729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E81EF-BE52-47C7-B451-AE9F931E8188}">
  <sheetPr>
    <tabColor theme="9" tint="0.39997558519241921"/>
  </sheetPr>
  <dimension ref="B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354</v>
      </c>
      <c r="Q12" s="5"/>
      <c r="R12" s="5"/>
    </row>
    <row r="13" spans="2:18"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8" ht="14.45">
      <c r="B14" s="497" t="str">
        <f>'Deployment (7)'!C15</f>
        <v>Syngas fermentation</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8"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8" ht="14.45">
      <c r="C16" s="120"/>
      <c r="D16" s="120"/>
      <c r="E16" s="120"/>
      <c r="F16" s="120"/>
      <c r="G16" s="120"/>
      <c r="H16" s="120"/>
      <c r="I16" s="120"/>
      <c r="J16" s="120"/>
      <c r="K16" s="120"/>
      <c r="L16" s="120"/>
      <c r="M16" s="5"/>
      <c r="N16" s="5"/>
    </row>
    <row r="17" spans="3:18" ht="14.45">
      <c r="C17" s="44" t="s">
        <v>372</v>
      </c>
      <c r="M17" s="5"/>
      <c r="N17" s="5"/>
    </row>
    <row r="18" spans="3:18" ht="14.45">
      <c r="C18" s="46" t="s">
        <v>373</v>
      </c>
      <c r="D18" s="46" t="s">
        <v>24</v>
      </c>
      <c r="E18" s="46">
        <v>2015</v>
      </c>
      <c r="F18" s="46">
        <v>2020</v>
      </c>
      <c r="G18" s="46">
        <v>2025</v>
      </c>
      <c r="H18" s="46">
        <v>2030</v>
      </c>
      <c r="I18" s="46">
        <v>2035</v>
      </c>
      <c r="J18" s="46">
        <v>2040</v>
      </c>
      <c r="K18" s="46">
        <v>2045</v>
      </c>
      <c r="L18" s="46">
        <v>2050</v>
      </c>
      <c r="M18" s="5"/>
      <c r="N18" s="5"/>
    </row>
    <row r="19" spans="3:18" ht="14.45">
      <c r="C19" s="112" t="s">
        <v>399</v>
      </c>
      <c r="D19" s="496" t="s">
        <v>296</v>
      </c>
      <c r="E19" s="51">
        <f>'UK captured turnover (7)'!E19*'GVA turnover multiplier (7)'!G19</f>
        <v>0</v>
      </c>
      <c r="F19" s="51">
        <f>'UK captured turnover (7)'!F19*'GVA turnover multiplier (7)'!H19</f>
        <v>1760420.7655749822</v>
      </c>
      <c r="G19" s="51">
        <f>'UK captured turnover (7)'!G19*'GVA turnover multiplier (7)'!I19</f>
        <v>5592396.6065669507</v>
      </c>
      <c r="H19" s="51">
        <f>'UK captured turnover (7)'!H19*'GVA turnover multiplier (7)'!J19</f>
        <v>13708930.591734786</v>
      </c>
      <c r="I19" s="51">
        <f>'UK captured turnover (7)'!I19*'GVA turnover multiplier (7)'!K19</f>
        <v>16340450.318044279</v>
      </c>
      <c r="J19" s="51">
        <f>'UK captured turnover (7)'!J19*'GVA turnover multiplier (7)'!L19</f>
        <v>26509660.234104585</v>
      </c>
      <c r="K19" s="51">
        <f>'UK captured turnover (7)'!K19*'GVA turnover multiplier (7)'!M19</f>
        <v>35284680.208086558</v>
      </c>
      <c r="L19" s="51">
        <f>'UK captured turnover (7)'!L19*'GVA turnover multiplier (7)'!N19</f>
        <v>42545293.822585642</v>
      </c>
      <c r="M19" s="5"/>
      <c r="N19" s="5"/>
    </row>
    <row r="20" spans="3:18" ht="14.45">
      <c r="C20" s="112" t="s">
        <v>335</v>
      </c>
      <c r="D20" s="496" t="s">
        <v>296</v>
      </c>
      <c r="E20" s="51">
        <f>'UK captured turnover (7)'!E20*'GVA turnover multiplier (7)'!G20</f>
        <v>0</v>
      </c>
      <c r="F20" s="51">
        <f>'UK captured turnover (7)'!F20*'GVA turnover multiplier (7)'!H20</f>
        <v>3863144.1671791715</v>
      </c>
      <c r="G20" s="51">
        <f>'UK captured turnover (7)'!G20*'GVA turnover multiplier (7)'!I20</f>
        <v>11530702.396089695</v>
      </c>
      <c r="H20" s="51">
        <f>'UK captured turnover (7)'!H20*'GVA turnover multiplier (7)'!J20</f>
        <v>26475928.690936696</v>
      </c>
      <c r="I20" s="51">
        <f>'UK captured turnover (7)'!I20*'GVA turnover multiplier (7)'!K20</f>
        <v>29615582.110696096</v>
      </c>
      <c r="J20" s="51">
        <f>'UK captured turnover (7)'!J20*'GVA turnover multiplier (7)'!L20</f>
        <v>45245684.949586377</v>
      </c>
      <c r="K20" s="51">
        <f>'UK captured turnover (7)'!K20*'GVA turnover multiplier (7)'!M20</f>
        <v>56810633.0615495</v>
      </c>
      <c r="L20" s="51">
        <f>'UK captured turnover (7)'!L20*'GVA turnover multiplier (7)'!N20</f>
        <v>64915824.755925387</v>
      </c>
      <c r="M20" s="5"/>
      <c r="N20" s="5"/>
    </row>
    <row r="21" spans="3:18" ht="14.45">
      <c r="C21" s="112"/>
      <c r="D21" s="496" t="s">
        <v>296</v>
      </c>
      <c r="E21" s="51"/>
      <c r="F21" s="51"/>
      <c r="G21" s="51"/>
      <c r="H21" s="51"/>
      <c r="I21" s="51"/>
      <c r="J21" s="51"/>
      <c r="K21" s="51"/>
      <c r="L21" s="51"/>
      <c r="M21" s="5"/>
      <c r="N21" s="5"/>
    </row>
    <row r="22" spans="3:18" ht="14.45">
      <c r="C22" s="496"/>
      <c r="D22" s="496" t="s">
        <v>296</v>
      </c>
      <c r="E22" s="315"/>
      <c r="F22" s="315"/>
      <c r="G22" s="315"/>
      <c r="H22" s="315"/>
      <c r="I22" s="315"/>
      <c r="J22" s="315"/>
      <c r="K22" s="315"/>
      <c r="L22" s="315"/>
      <c r="M22" s="5"/>
      <c r="N22" s="5"/>
    </row>
    <row r="23" spans="3:18" ht="14.45">
      <c r="C23" s="496"/>
      <c r="D23" s="496" t="s">
        <v>296</v>
      </c>
      <c r="E23" s="79"/>
      <c r="F23" s="57"/>
      <c r="G23" s="57"/>
      <c r="H23" s="79"/>
      <c r="I23" s="79"/>
      <c r="J23" s="79"/>
      <c r="K23" s="79"/>
      <c r="L23" s="79"/>
      <c r="M23" s="5"/>
      <c r="N23" s="5"/>
    </row>
    <row r="24" spans="3:18" ht="14.45">
      <c r="C24" s="496"/>
      <c r="D24" s="496" t="s">
        <v>296</v>
      </c>
      <c r="E24" s="79"/>
      <c r="F24" s="57"/>
      <c r="G24" s="57"/>
      <c r="H24" s="79"/>
      <c r="I24" s="79"/>
      <c r="J24" s="79"/>
      <c r="K24" s="79"/>
      <c r="L24" s="79"/>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F14:L14 B17:B42 A43:B1048576 Q43:XFD1048576 C25:P1048576 B11:P12 B13:L13 B14:E15 B16:L16 S10:XFD12 S25:XFD42 O13:XFD24 C17:L18 C24:L24 D19:L23">
    <cfRule type="expression" dxfId="2220" priority="4">
      <formula>_xlfn.ISFORMULA(A1)</formula>
    </cfRule>
  </conditionalFormatting>
  <conditionalFormatting sqref="D24 F19:L24">
    <cfRule type="expression" dxfId="2219" priority="3">
      <formula>_xlfn.ISFORMULA(D19)</formula>
    </cfRule>
  </conditionalFormatting>
  <conditionalFormatting sqref="C22:C23">
    <cfRule type="expression" dxfId="2218" priority="2">
      <formula>_xlfn.ISFORMULA(C22)</formula>
    </cfRule>
  </conditionalFormatting>
  <conditionalFormatting sqref="C19:C21">
    <cfRule type="expression" dxfId="2217" priority="1">
      <formula>_xlfn.ISFORMULA(C19)</formula>
    </cfRule>
  </conditionalFormatting>
  <pageMargins left="0.7" right="0.7" top="0.75" bottom="0.75" header="0.3" footer="0.3"/>
  <pageSetup paperSize="9" orientation="portrait" horizontalDpi="4294967294" verticalDpi="429496729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572F1-9F3C-4D32-AFA1-893D2248B6D7}">
  <sheetPr>
    <tabColor theme="9" tint="0.39997558519241921"/>
  </sheetPr>
  <dimension ref="B1:R45"/>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2.71093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372</v>
      </c>
      <c r="Q12" s="5"/>
      <c r="R12" s="5"/>
    </row>
    <row r="13" spans="2:18" ht="14.45">
      <c r="B13" s="46" t="s">
        <v>125</v>
      </c>
      <c r="C13" s="46" t="s">
        <v>373</v>
      </c>
      <c r="D13" s="46" t="s">
        <v>24</v>
      </c>
      <c r="E13" s="46" t="s">
        <v>450</v>
      </c>
      <c r="F13" s="46" t="s">
        <v>18</v>
      </c>
      <c r="G13" s="46">
        <v>2015</v>
      </c>
      <c r="H13" s="46">
        <v>2020</v>
      </c>
      <c r="I13" s="46">
        <v>2025</v>
      </c>
      <c r="J13" s="46">
        <v>2030</v>
      </c>
      <c r="K13" s="46">
        <v>2035</v>
      </c>
      <c r="L13" s="46">
        <v>2040</v>
      </c>
      <c r="M13" s="46">
        <v>2045</v>
      </c>
      <c r="N13" s="46">
        <v>2050</v>
      </c>
      <c r="O13" s="5"/>
      <c r="P13" s="5"/>
    </row>
    <row r="14" spans="2:18" ht="14.45">
      <c r="B14" s="497" t="str">
        <f>'Deployment (7)'!C15</f>
        <v>Syngas fermentation</v>
      </c>
      <c r="C14" s="112" t="s">
        <v>399</v>
      </c>
      <c r="D14" s="496" t="s">
        <v>461</v>
      </c>
      <c r="E14" s="496" t="s">
        <v>559</v>
      </c>
      <c r="F14" s="496" t="s">
        <v>453</v>
      </c>
      <c r="G14" s="496">
        <f>AVERAGEIF(K36:K39,"&gt;0")*F28</f>
        <v>84256.924571805008</v>
      </c>
      <c r="H14" s="60">
        <f>$G$14*G24</f>
        <v>87681.559110199727</v>
      </c>
      <c r="I14" s="60">
        <f t="shared" ref="I14:N14" si="0">$G$14*H24</f>
        <v>91245.388400612384</v>
      </c>
      <c r="J14" s="60">
        <f t="shared" si="0"/>
        <v>94954.070033297379</v>
      </c>
      <c r="K14" s="60">
        <f t="shared" si="0"/>
        <v>98813.491552059961</v>
      </c>
      <c r="L14" s="60">
        <f t="shared" si="0"/>
        <v>102829.77980075066</v>
      </c>
      <c r="M14" s="60">
        <f t="shared" si="0"/>
        <v>107009.31064964918</v>
      </c>
      <c r="N14" s="60">
        <f t="shared" si="0"/>
        <v>111358.71911717863</v>
      </c>
      <c r="O14" s="5"/>
      <c r="P14" s="5"/>
    </row>
    <row r="15" spans="2:18" ht="14.45">
      <c r="C15" s="112" t="s">
        <v>335</v>
      </c>
      <c r="D15" s="496" t="s">
        <v>461</v>
      </c>
      <c r="E15" s="496">
        <v>71.12</v>
      </c>
      <c r="F15" s="496" t="s">
        <v>453</v>
      </c>
      <c r="G15" s="496">
        <f>K40*F28</f>
        <v>116901.12693556605</v>
      </c>
      <c r="H15" s="496">
        <f>$G$15*G24</f>
        <v>121652.58966596307</v>
      </c>
      <c r="I15" s="496">
        <f t="shared" ref="I15:N15" si="1">$G$15*H24</f>
        <v>126597.17626667826</v>
      </c>
      <c r="J15" s="496">
        <f t="shared" si="1"/>
        <v>131742.73628455709</v>
      </c>
      <c r="K15" s="496">
        <f t="shared" si="1"/>
        <v>137097.43831237944</v>
      </c>
      <c r="L15" s="496">
        <f t="shared" si="1"/>
        <v>142669.78295652667</v>
      </c>
      <c r="M15" s="496">
        <f t="shared" si="1"/>
        <v>148468.61633172084</v>
      </c>
      <c r="N15" s="496">
        <f t="shared" si="1"/>
        <v>154503.14410425987</v>
      </c>
      <c r="O15" s="5"/>
      <c r="P15" s="5"/>
    </row>
    <row r="16" spans="2:18" ht="14.45">
      <c r="C16" s="112"/>
      <c r="D16" s="496" t="s">
        <v>461</v>
      </c>
      <c r="E16" s="496"/>
      <c r="F16" s="60"/>
      <c r="G16" s="60"/>
      <c r="H16" s="60"/>
      <c r="I16" s="60"/>
      <c r="J16" s="60"/>
      <c r="K16" s="60"/>
      <c r="L16" s="60"/>
      <c r="M16" s="5"/>
      <c r="N16" s="5"/>
    </row>
    <row r="17" spans="3:18" ht="14.45">
      <c r="C17" s="496"/>
      <c r="D17" s="496" t="s">
        <v>461</v>
      </c>
      <c r="E17" s="496"/>
      <c r="F17" s="60"/>
      <c r="G17" s="60"/>
      <c r="H17" s="60"/>
      <c r="I17" s="60"/>
      <c r="J17" s="60"/>
      <c r="K17" s="60"/>
      <c r="L17" s="60"/>
      <c r="M17" s="5"/>
      <c r="N17" s="5"/>
    </row>
    <row r="18" spans="3:18" ht="14.45">
      <c r="C18" s="496"/>
      <c r="D18" s="496" t="s">
        <v>461</v>
      </c>
      <c r="E18" s="496"/>
      <c r="F18" s="60"/>
      <c r="G18" s="60"/>
      <c r="H18" s="60"/>
      <c r="I18" s="60"/>
      <c r="J18" s="60"/>
      <c r="K18" s="60"/>
      <c r="L18" s="60"/>
      <c r="M18" s="5"/>
      <c r="N18" s="5"/>
    </row>
    <row r="19" spans="3:18" ht="14.45">
      <c r="C19" s="496"/>
      <c r="D19" s="496" t="s">
        <v>461</v>
      </c>
      <c r="E19" s="496"/>
      <c r="F19" s="60"/>
      <c r="G19" s="60"/>
      <c r="H19" s="60"/>
      <c r="I19" s="60"/>
      <c r="J19" s="60"/>
      <c r="K19" s="60"/>
      <c r="L19" s="60"/>
      <c r="M19" s="5"/>
      <c r="N19" s="5"/>
    </row>
    <row r="20" spans="3:18" ht="14.45">
      <c r="Q20" s="5"/>
      <c r="R20" s="5"/>
    </row>
    <row r="21" spans="3:18" ht="14.45">
      <c r="Q21" s="5"/>
      <c r="R21" s="5"/>
    </row>
    <row r="22" spans="3:18" ht="14.45">
      <c r="Q22" s="5"/>
      <c r="R22" s="5"/>
    </row>
    <row r="23" spans="3:18" ht="14.45">
      <c r="E23" s="133" t="s">
        <v>463</v>
      </c>
      <c r="F23" s="46">
        <v>2015</v>
      </c>
      <c r="G23" s="46">
        <v>2020</v>
      </c>
      <c r="H23" s="46">
        <v>2025</v>
      </c>
      <c r="I23" s="46">
        <v>2030</v>
      </c>
      <c r="J23" s="46">
        <v>2035</v>
      </c>
      <c r="K23" s="46">
        <v>2040</v>
      </c>
      <c r="L23" s="46">
        <v>2045</v>
      </c>
      <c r="M23" s="46">
        <v>2050</v>
      </c>
      <c r="N23" s="5"/>
      <c r="O23" s="5"/>
    </row>
    <row r="24" spans="3:18" ht="14.45">
      <c r="E24" s="496"/>
      <c r="F24" s="496">
        <v>1</v>
      </c>
      <c r="G24" s="134">
        <f t="shared" ref="G24:M24" si="2">F24*1.008^(G23-F23)</f>
        <v>1.0406451405127681</v>
      </c>
      <c r="H24" s="134">
        <f t="shared" si="2"/>
        <v>1.0829423084728389</v>
      </c>
      <c r="I24" s="134">
        <f t="shared" si="2"/>
        <v>1.126958650767939</v>
      </c>
      <c r="J24" s="134">
        <f t="shared" si="2"/>
        <v>1.1727640434804814</v>
      </c>
      <c r="K24" s="134">
        <f t="shared" si="2"/>
        <v>1.2204312028160675</v>
      </c>
      <c r="L24" s="134">
        <f t="shared" si="2"/>
        <v>1.2700358005406933</v>
      </c>
      <c r="M24" s="134">
        <f t="shared" si="2"/>
        <v>1.3216565841099157</v>
      </c>
      <c r="N24" s="5"/>
      <c r="O24" s="5"/>
    </row>
    <row r="25" spans="3:18" ht="14.45">
      <c r="N25" s="5"/>
      <c r="O25" s="5"/>
    </row>
    <row r="26" spans="3:18" ht="14.45">
      <c r="E26"/>
      <c r="F26" s="135"/>
      <c r="G26" s="136" t="s">
        <v>464</v>
      </c>
      <c r="N26" s="5"/>
      <c r="O26" s="5"/>
    </row>
    <row r="27" spans="3:18" ht="14.1">
      <c r="E27" s="133" t="s">
        <v>465</v>
      </c>
      <c r="F27" s="46">
        <v>2015</v>
      </c>
      <c r="G27" s="46">
        <v>2020</v>
      </c>
      <c r="H27" s="46">
        <v>2025</v>
      </c>
      <c r="I27" s="46">
        <v>2030</v>
      </c>
      <c r="J27" s="46">
        <v>2035</v>
      </c>
      <c r="K27" s="46">
        <v>2040</v>
      </c>
      <c r="L27" s="46">
        <v>2045</v>
      </c>
      <c r="M27" s="46">
        <v>2050</v>
      </c>
    </row>
    <row r="28" spans="3:18">
      <c r="E28" s="1" t="s">
        <v>466</v>
      </c>
      <c r="F28" s="1">
        <v>1.59</v>
      </c>
      <c r="G28" s="137"/>
      <c r="H28" s="137"/>
      <c r="I28" s="137"/>
      <c r="J28" s="137"/>
      <c r="K28" s="137"/>
      <c r="L28" s="137"/>
      <c r="M28" s="137"/>
    </row>
    <row r="35" spans="3:11" ht="14.45">
      <c r="C35" s="126" t="s">
        <v>434</v>
      </c>
      <c r="D35" s="548" t="s">
        <v>435</v>
      </c>
      <c r="E35" s="550"/>
      <c r="F35" s="550"/>
      <c r="G35" s="549"/>
      <c r="H35" s="126" t="s">
        <v>436</v>
      </c>
      <c r="I35" s="126" t="s">
        <v>454</v>
      </c>
      <c r="J35" s="126" t="s">
        <v>455</v>
      </c>
      <c r="K35" s="126" t="s">
        <v>456</v>
      </c>
    </row>
    <row r="36" spans="3:11">
      <c r="C36" s="496">
        <f>'GVA turnover multiplier (7)'!C29</f>
        <v>730900</v>
      </c>
      <c r="D36" s="566" t="str">
        <f>'GVA turnover multiplier (7)'!D29:G29</f>
        <v>Reservoirs, tanks, vats and similar containers; for any material (excluding compressed or liquefied gas), of iron or steel, capacity exceeding 300l, whether or not lined or heat insulated</v>
      </c>
      <c r="E36" s="566"/>
      <c r="F36" s="566"/>
      <c r="G36" s="566"/>
      <c r="H36" s="47" t="str">
        <f>'GVA turnover multiplier (7)'!H29</f>
        <v>CAPEX</v>
      </c>
      <c r="I36" s="47">
        <f>'GVA turnover multiplier (7)'!I29</f>
        <v>25.29</v>
      </c>
      <c r="J36" s="47">
        <f>'GVA turnover multiplier (7)'!J29</f>
        <v>0.39782391686960944</v>
      </c>
      <c r="K36" s="47">
        <f>'GVA turnover multiplier (7)'!K29</f>
        <v>49850</v>
      </c>
    </row>
    <row r="37" spans="3:11">
      <c r="C37" s="496">
        <f>'GVA turnover multiplier (7)'!C30</f>
        <v>741999</v>
      </c>
      <c r="D37" s="566" t="str">
        <f>'GVA turnover multiplier (7)'!D30:G30</f>
        <v>Copper; articles n.e.c. in heading no. 7419</v>
      </c>
      <c r="E37" s="566"/>
      <c r="F37" s="566"/>
      <c r="G37" s="566"/>
      <c r="H37" s="47" t="str">
        <f>'GVA turnover multiplier (7)'!H30</f>
        <v>CAPEX</v>
      </c>
      <c r="I37" s="47">
        <f>'GVA turnover multiplier (7)'!I30</f>
        <v>25.93</v>
      </c>
      <c r="J37" s="47">
        <f>'GVA turnover multiplier (7)'!J30</f>
        <v>0.38402401515606738</v>
      </c>
      <c r="K37" s="47">
        <f>'GVA turnover multiplier (7)'!K30</f>
        <v>44708.333333333336</v>
      </c>
    </row>
    <row r="38" spans="3:11">
      <c r="C38" s="496">
        <f>'GVA turnover multiplier (7)'!C31</f>
        <v>761100</v>
      </c>
      <c r="D38" s="566" t="str">
        <f>'GVA turnover multiplier (7)'!D31:G31</f>
        <v>Aluminium; reservoirs, tanks, vats and similar containers, for material (not compressed or liquefied gas), of a capacity over 300l, whether or not lined, not fitted with mechanical/thermal equipment</v>
      </c>
      <c r="E38" s="566"/>
      <c r="F38" s="566"/>
      <c r="G38" s="566"/>
      <c r="H38" s="47" t="str">
        <f>'GVA turnover multiplier (7)'!H31</f>
        <v>CAPEX</v>
      </c>
      <c r="I38" s="47">
        <f>'GVA turnover multiplier (7)'!I31</f>
        <v>0</v>
      </c>
      <c r="J38" s="47" t="str">
        <f>'GVA turnover multiplier (7)'!J31</f>
        <v/>
      </c>
      <c r="K38" s="47" t="str">
        <f>'GVA turnover multiplier (7)'!K31</f>
        <v/>
      </c>
    </row>
    <row r="39" spans="3:11">
      <c r="C39" s="496">
        <f>'GVA turnover multiplier (7)'!C32</f>
        <v>841940</v>
      </c>
      <c r="D39" s="566" t="str">
        <f>'GVA turnover multiplier (7)'!D32:G32</f>
        <v>Distilling or rectifying plant; not used for domestic purposes</v>
      </c>
      <c r="E39" s="566"/>
      <c r="F39" s="566"/>
      <c r="G39" s="566"/>
      <c r="H39" s="47" t="str">
        <f>'GVA turnover multiplier (7)'!H32</f>
        <v>CAPEX</v>
      </c>
      <c r="I39" s="47">
        <f>'GVA turnover multiplier (7)'!I32</f>
        <v>28.29</v>
      </c>
      <c r="J39" s="47">
        <f>'GVA turnover multiplier (7)'!J32</f>
        <v>0.41629864122081761</v>
      </c>
      <c r="K39" s="47">
        <f>'GVA turnover multiplier (7)'!K32</f>
        <v>64416.996047430825</v>
      </c>
    </row>
    <row r="40" spans="3:11">
      <c r="C40" s="496" t="str">
        <f>'GVA turnover multiplier (7)'!C33</f>
        <v>N/A</v>
      </c>
      <c r="D40" s="566" t="str">
        <f>'GVA turnover multiplier (7)'!D33:G33</f>
        <v>Engineering activities and related technical consultancy</v>
      </c>
      <c r="E40" s="566"/>
      <c r="F40" s="566"/>
      <c r="G40" s="566"/>
      <c r="H40" s="47" t="str">
        <f>'GVA turnover multiplier (7)'!H33</f>
        <v>CAPEX</v>
      </c>
      <c r="I40" s="47">
        <f>'GVA turnover multiplier (7)'!I33</f>
        <v>71.12</v>
      </c>
      <c r="J40" s="47">
        <f>'GVA turnover multiplier (7)'!J33</f>
        <v>0.54469720920582787</v>
      </c>
      <c r="K40" s="47">
        <f>'GVA turnover multiplier (7)'!K33</f>
        <v>73522.721343123296</v>
      </c>
    </row>
    <row r="41" spans="3:11">
      <c r="C41" s="496">
        <f>'GVA turnover multiplier (7)'!C34</f>
        <v>0</v>
      </c>
      <c r="D41" s="566">
        <f>'GVA turnover multiplier (7)'!D34:G34</f>
        <v>0</v>
      </c>
      <c r="E41" s="566"/>
      <c r="F41" s="566"/>
      <c r="G41" s="566"/>
      <c r="H41" s="47">
        <f>'GVA turnover multiplier (7)'!H34</f>
        <v>0</v>
      </c>
      <c r="I41" s="47" t="str">
        <f>'GVA turnover multiplier (7)'!I34</f>
        <v/>
      </c>
      <c r="J41" s="47" t="str">
        <f>'GVA turnover multiplier (7)'!J34</f>
        <v/>
      </c>
      <c r="K41" s="47" t="str">
        <f>'GVA turnover multiplier (7)'!K34</f>
        <v/>
      </c>
    </row>
    <row r="42" spans="3:11">
      <c r="C42" s="496">
        <f>'GVA turnover multiplier (7)'!C35</f>
        <v>0</v>
      </c>
      <c r="D42" s="566">
        <f>'GVA turnover multiplier (7)'!D35:G35</f>
        <v>0</v>
      </c>
      <c r="E42" s="566"/>
      <c r="F42" s="566"/>
      <c r="G42" s="566"/>
      <c r="H42" s="47">
        <f>'GVA turnover multiplier (7)'!H35</f>
        <v>0</v>
      </c>
      <c r="I42" s="47" t="str">
        <f>'GVA turnover multiplier (7)'!I35</f>
        <v/>
      </c>
      <c r="J42" s="47" t="str">
        <f>'GVA turnover multiplier (7)'!J35</f>
        <v/>
      </c>
      <c r="K42" s="47" t="str">
        <f>'GVA turnover multiplier (7)'!K35</f>
        <v/>
      </c>
    </row>
    <row r="43" spans="3:11">
      <c r="C43" s="496">
        <f>'GVA turnover multiplier (7)'!C36</f>
        <v>0</v>
      </c>
      <c r="D43" s="566">
        <f>'GVA turnover multiplier (7)'!D36:G36</f>
        <v>0</v>
      </c>
      <c r="E43" s="566"/>
      <c r="F43" s="566"/>
      <c r="G43" s="566"/>
      <c r="H43" s="47">
        <f>'GVA turnover multiplier (7)'!H36</f>
        <v>0</v>
      </c>
      <c r="I43" s="47" t="str">
        <f>'GVA turnover multiplier (7)'!I36</f>
        <v/>
      </c>
      <c r="J43" s="47" t="str">
        <f>'GVA turnover multiplier (7)'!J36</f>
        <v/>
      </c>
      <c r="K43" s="47" t="str">
        <f>'GVA turnover multiplier (7)'!K36</f>
        <v/>
      </c>
    </row>
    <row r="44" spans="3:11">
      <c r="C44" s="496">
        <f>'GVA turnover multiplier (7)'!C37</f>
        <v>0</v>
      </c>
      <c r="D44" s="566">
        <f>'GVA turnover multiplier (7)'!D37:G37</f>
        <v>0</v>
      </c>
      <c r="E44" s="566"/>
      <c r="F44" s="566"/>
      <c r="G44" s="566"/>
      <c r="H44" s="47">
        <f>'GVA turnover multiplier (7)'!H37</f>
        <v>0</v>
      </c>
      <c r="I44" s="47" t="str">
        <f>'GVA turnover multiplier (7)'!I37</f>
        <v/>
      </c>
      <c r="J44" s="47" t="str">
        <f>'GVA turnover multiplier (7)'!J37</f>
        <v/>
      </c>
      <c r="K44" s="47" t="str">
        <f>'GVA turnover multiplier (7)'!K37</f>
        <v/>
      </c>
    </row>
    <row r="45" spans="3:11">
      <c r="C45" s="496">
        <f>'GVA turnover multiplier (7)'!C38</f>
        <v>0</v>
      </c>
      <c r="D45" s="566">
        <f>'GVA turnover multiplier (7)'!D38:G38</f>
        <v>0</v>
      </c>
      <c r="E45" s="566"/>
      <c r="F45" s="566"/>
      <c r="G45" s="566"/>
      <c r="H45" s="47">
        <f>'GVA turnover multiplier (7)'!H38</f>
        <v>0</v>
      </c>
      <c r="I45" s="47" t="str">
        <f>'GVA turnover multiplier (7)'!I38</f>
        <v/>
      </c>
      <c r="J45" s="47" t="str">
        <f>'GVA turnover multiplier (7)'!J38</f>
        <v/>
      </c>
      <c r="K45" s="47" t="str">
        <f>'GVA turnover multiplier (7)'!K38</f>
        <v/>
      </c>
    </row>
  </sheetData>
  <mergeCells count="11">
    <mergeCell ref="D35:G35"/>
    <mergeCell ref="D36:G36"/>
    <mergeCell ref="D37:G37"/>
    <mergeCell ref="D38:G38"/>
    <mergeCell ref="D39:G39"/>
    <mergeCell ref="D45:G45"/>
    <mergeCell ref="D40:G40"/>
    <mergeCell ref="D41:G41"/>
    <mergeCell ref="D42:G42"/>
    <mergeCell ref="D43:G43"/>
    <mergeCell ref="D44:G44"/>
  </mergeCells>
  <conditionalFormatting sqref="A1:XFD9 A10:B10 C46:H1048576 P35:P47 A11:A1048576 B61:B1048576 I48:P1048576 B44:B47 B14:B37 S10:XFD12 B11:P12 C20:P22 C17:L19 Q30:XFD1048576 N27:XFD29 A23:E23 A24:M25 A27:E27 A26:D26 A28:D28 C30:P34 A29:M29 S20:XFD22 P23:XFD26 O16:XFD19 Q13:XFD15 D16:L16 D14:D15 B13:D13 G13:N15">
    <cfRule type="expression" dxfId="2216" priority="19">
      <formula>_xlfn.ISFORMULA(A1)</formula>
    </cfRule>
  </conditionalFormatting>
  <conditionalFormatting sqref="F26 H26:M26 B38:B43 I46:O47 B48:B60 L35:O45 G28:M28">
    <cfRule type="expression" dxfId="2215" priority="16">
      <formula>_xlfn.ISFORMULA(B26)</formula>
    </cfRule>
  </conditionalFormatting>
  <conditionalFormatting sqref="F23:M23">
    <cfRule type="expression" dxfId="2214" priority="15">
      <formula>_xlfn.ISFORMULA(F23)</formula>
    </cfRule>
  </conditionalFormatting>
  <conditionalFormatting sqref="F27:M27">
    <cfRule type="expression" dxfId="2213" priority="11">
      <formula>_xlfn.ISFORMULA(F27)</formula>
    </cfRule>
  </conditionalFormatting>
  <conditionalFormatting sqref="C14:C16">
    <cfRule type="expression" dxfId="2212" priority="3">
      <formula>_xlfn.ISFORMULA(C14)</formula>
    </cfRule>
  </conditionalFormatting>
  <conditionalFormatting sqref="E28:F28">
    <cfRule type="expression" dxfId="2211" priority="2">
      <formula>_xlfn.ISFORMULA(E28)</formula>
    </cfRule>
  </conditionalFormatting>
  <conditionalFormatting sqref="E13:F15">
    <cfRule type="expression" dxfId="2210" priority="1">
      <formula>_xlfn.ISFORMULA(E13)</formula>
    </cfRule>
  </conditionalFormatting>
  <hyperlinks>
    <hyperlink ref="G26" r:id="rId1" xr:uid="{35AE54BD-2DA7-4C22-BC7C-359CEF24D0EB}"/>
  </hyperlinks>
  <pageMargins left="0.7" right="0.7" top="0.75" bottom="0.75" header="0.3" footer="0.3"/>
  <pageSetup paperSize="9" orientation="portrait" horizontalDpi="4294967294" verticalDpi="4294967294" r:id="rId2"/>
  <drawing r:id="rId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49474-4141-4BC3-A8C2-FE5F069A682C}">
  <sheetPr>
    <tabColor theme="9" tint="0.39997558519241921"/>
  </sheetPr>
  <dimension ref="B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tr">
        <f>'Deployment (7)'!C15</f>
        <v>Syngas fermentation</v>
      </c>
      <c r="C14" s="112" t="s">
        <v>399</v>
      </c>
      <c r="D14" s="496" t="s">
        <v>124</v>
      </c>
      <c r="E14" s="315">
        <f>'GVA (7)'!E19/'GVA per worker (7)'!G14</f>
        <v>0</v>
      </c>
      <c r="F14" s="315">
        <f>'GVA (7)'!F19/'GVA per worker (7)'!H14</f>
        <v>20.077434564803465</v>
      </c>
      <c r="G14" s="315">
        <f>'GVA (7)'!G19/'GVA per worker (7)'!I14</f>
        <v>61.289635614389226</v>
      </c>
      <c r="H14" s="315">
        <f>'GVA (7)'!H19/'GVA per worker (7)'!J14</f>
        <v>144.3743336849858</v>
      </c>
      <c r="I14" s="315">
        <f>'GVA (7)'!I19/'GVA per worker (7)'!K14</f>
        <v>165.36659176176667</v>
      </c>
      <c r="J14" s="315">
        <f>'GVA (7)'!J19/'GVA per worker (7)'!L14</f>
        <v>257.80139066203719</v>
      </c>
      <c r="K14" s="315">
        <f>'GVA (7)'!K19/'GVA per worker (7)'!M14</f>
        <v>329.73467443042756</v>
      </c>
      <c r="L14" s="315">
        <f>'GVA (7)'!L19/'GVA per worker (7)'!N14</f>
        <v>382.05624274302954</v>
      </c>
      <c r="M14" s="5"/>
      <c r="N14" s="5"/>
    </row>
    <row r="15" spans="2:18" ht="14.45">
      <c r="C15" s="112" t="s">
        <v>335</v>
      </c>
      <c r="D15" s="496" t="s">
        <v>124</v>
      </c>
      <c r="E15" s="315">
        <f>'GVA (7)'!E20/'GVA per worker (7)'!G15</f>
        <v>0</v>
      </c>
      <c r="F15" s="315">
        <f>'GVA (7)'!F20/'GVA per worker (7)'!H15</f>
        <v>31.755544027354418</v>
      </c>
      <c r="G15" s="315">
        <f>'GVA (7)'!G20/'GVA per worker (7)'!I15</f>
        <v>91.081829280300468</v>
      </c>
      <c r="H15" s="315">
        <f>'GVA (7)'!H20/'GVA per worker (7)'!J15</f>
        <v>200.96689531140555</v>
      </c>
      <c r="I15" s="315">
        <f>'GVA (7)'!I20/'GVA per worker (7)'!K15</f>
        <v>216.01849367321043</v>
      </c>
      <c r="J15" s="315">
        <f>'GVA (7)'!J20/'GVA per worker (7)'!L15</f>
        <v>317.13572427157419</v>
      </c>
      <c r="K15" s="315">
        <f>'GVA (7)'!K20/'GVA per worker (7)'!M15</f>
        <v>382.64405276478425</v>
      </c>
      <c r="L15" s="315">
        <f>'GVA (7)'!L20/'GVA per worker (7)'!N15</f>
        <v>420.15860021670306</v>
      </c>
      <c r="M15" s="5"/>
      <c r="N15" s="5"/>
    </row>
    <row r="16" spans="2:18" ht="14.45">
      <c r="C16" s="112"/>
      <c r="D16" s="496" t="s">
        <v>124</v>
      </c>
      <c r="E16" s="315"/>
      <c r="F16" s="315"/>
      <c r="G16" s="315"/>
      <c r="H16" s="315"/>
      <c r="I16" s="315"/>
      <c r="J16" s="315"/>
      <c r="K16" s="315"/>
      <c r="L16" s="315"/>
      <c r="M16" s="5"/>
      <c r="N16" s="5"/>
    </row>
    <row r="17" spans="3:18" ht="14.45">
      <c r="C17" s="496"/>
      <c r="D17" s="496" t="s">
        <v>124</v>
      </c>
      <c r="E17" s="79"/>
      <c r="F17" s="57"/>
      <c r="G17" s="57"/>
      <c r="H17" s="79"/>
      <c r="I17" s="79"/>
      <c r="J17" s="79"/>
      <c r="K17" s="79"/>
      <c r="L17" s="79"/>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Q20" s="5"/>
      <c r="R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A11:A1048576 Q38:XFD1048576 B17:B1048576 C20:P1048576 S10:XFD12 S20:XFD37 O13:XFD19 B11:P12 B13:D16 E13:L19">
    <cfRule type="expression" dxfId="2209" priority="9">
      <formula>_xlfn.ISFORMULA(A1)</formula>
    </cfRule>
  </conditionalFormatting>
  <conditionalFormatting sqref="F14:L19">
    <cfRule type="expression" dxfId="2208" priority="8">
      <formula>_xlfn.ISFORMULA(F14)</formula>
    </cfRule>
  </conditionalFormatting>
  <conditionalFormatting sqref="C17:C19">
    <cfRule type="expression" dxfId="2207" priority="7">
      <formula>_xlfn.ISFORMULA(C17)</formula>
    </cfRule>
  </conditionalFormatting>
  <conditionalFormatting sqref="C14:C16">
    <cfRule type="expression" dxfId="2206" priority="6">
      <formula>_xlfn.ISFORMULA(C14)</formula>
    </cfRule>
  </conditionalFormatting>
  <conditionalFormatting sqref="D14:D19">
    <cfRule type="expression" dxfId="2205" priority="2">
      <formula>_xlfn.ISFORMULA(D14)</formula>
    </cfRule>
  </conditionalFormatting>
  <pageMargins left="0.7" right="0.7" top="0.75" bottom="0.75" header="0.3" footer="0.3"/>
  <pageSetup paperSize="9" orientation="portrait" horizontalDpi="4294967294" verticalDpi="429496729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F6CA-4F30-4005-833B-FD7C63E9056F}">
  <sheetPr>
    <tabColor theme="5" tint="0.39997558519241921"/>
  </sheetPr>
  <dimension ref="A1:R21"/>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456</v>
      </c>
    </row>
    <row r="7" spans="1:18" ht="14.45">
      <c r="A7" s="126" t="s">
        <v>454</v>
      </c>
      <c r="B7" s="496">
        <v>2015</v>
      </c>
      <c r="C7" s="496">
        <v>2016</v>
      </c>
      <c r="D7" s="496">
        <v>2017</v>
      </c>
      <c r="E7" s="496" t="s">
        <v>471</v>
      </c>
    </row>
    <row r="8" spans="1:18">
      <c r="A8" s="47">
        <v>25.29</v>
      </c>
      <c r="B8" s="496"/>
      <c r="C8" s="496">
        <v>59500</v>
      </c>
      <c r="D8" s="496">
        <v>40200</v>
      </c>
      <c r="E8" s="496">
        <f>AVERAGE(B8:D8)</f>
        <v>49850</v>
      </c>
    </row>
    <row r="9" spans="1:18" ht="14.45">
      <c r="A9" s="47">
        <v>25.93</v>
      </c>
      <c r="B9" s="496">
        <v>33000</v>
      </c>
      <c r="C9" s="496">
        <v>49000</v>
      </c>
      <c r="D9" s="496">
        <v>52125</v>
      </c>
      <c r="E9" s="496">
        <f t="shared" ref="E9:E12" si="0">AVERAGE(B9:D9)</f>
        <v>44708.333333333336</v>
      </c>
      <c r="Q9" s="5"/>
      <c r="R9" s="5"/>
    </row>
    <row r="10" spans="1:18" ht="14.45">
      <c r="A10" s="47" t="s">
        <v>421</v>
      </c>
      <c r="B10" s="496"/>
      <c r="C10" s="496"/>
      <c r="D10" s="496"/>
      <c r="E10" s="496"/>
      <c r="Q10" s="5"/>
      <c r="R10" s="5"/>
    </row>
    <row r="11" spans="1:18">
      <c r="A11" s="47">
        <v>28.29</v>
      </c>
      <c r="B11" s="496">
        <v>58454.545454545456</v>
      </c>
      <c r="C11" s="496">
        <v>63318.181818181816</v>
      </c>
      <c r="D11" s="496">
        <v>71478.260869565216</v>
      </c>
      <c r="E11" s="496">
        <f t="shared" si="0"/>
        <v>64416.996047430825</v>
      </c>
    </row>
    <row r="12" spans="1:18">
      <c r="A12" s="496">
        <v>28.93</v>
      </c>
      <c r="B12" s="496">
        <v>37000</v>
      </c>
      <c r="C12" s="496">
        <v>51666.666666666664</v>
      </c>
      <c r="D12" s="496">
        <v>55428.571428571428</v>
      </c>
      <c r="E12" s="496">
        <f t="shared" si="0"/>
        <v>48031.746031746028</v>
      </c>
    </row>
    <row r="15" spans="1:18" ht="14.1">
      <c r="A15" s="2" t="s">
        <v>472</v>
      </c>
    </row>
    <row r="16" spans="1:18" ht="14.45">
      <c r="A16" s="126" t="s">
        <v>454</v>
      </c>
      <c r="B16" s="496">
        <v>2015</v>
      </c>
      <c r="C16" s="496">
        <v>2016</v>
      </c>
      <c r="D16" s="496">
        <v>2017</v>
      </c>
      <c r="E16" s="496" t="s">
        <v>471</v>
      </c>
    </row>
    <row r="17" spans="1:5">
      <c r="A17" s="47">
        <v>25.29</v>
      </c>
      <c r="B17" s="206">
        <v>0.37645348837209303</v>
      </c>
      <c r="C17" s="206">
        <v>0.44821092278719399</v>
      </c>
      <c r="D17" s="206">
        <v>0.3688073394495413</v>
      </c>
      <c r="E17" s="206">
        <f>AVERAGE(B17:D17)</f>
        <v>0.39782391686960944</v>
      </c>
    </row>
    <row r="18" spans="1:5">
      <c r="A18" s="47">
        <v>25.93</v>
      </c>
      <c r="B18" s="206">
        <v>0.3329596412556054</v>
      </c>
      <c r="C18" s="206">
        <v>0.42608695652173911</v>
      </c>
      <c r="D18" s="206">
        <v>0.39302544769085768</v>
      </c>
      <c r="E18" s="206">
        <f t="shared" ref="E18:E21" si="1">AVERAGE(B18:D18)</f>
        <v>0.38402401515606738</v>
      </c>
    </row>
    <row r="19" spans="1:5">
      <c r="A19" s="47" t="s">
        <v>421</v>
      </c>
      <c r="B19" s="206"/>
      <c r="C19" s="206"/>
      <c r="D19" s="206"/>
      <c r="E19" s="206"/>
    </row>
    <row r="20" spans="1:5">
      <c r="A20" s="47">
        <v>28.29</v>
      </c>
      <c r="B20" s="206">
        <v>0.38946093276801941</v>
      </c>
      <c r="C20" s="206">
        <v>0.41606929510155316</v>
      </c>
      <c r="D20" s="206">
        <v>0.44336569579288027</v>
      </c>
      <c r="E20" s="206">
        <f t="shared" si="1"/>
        <v>0.41629864122081761</v>
      </c>
    </row>
    <row r="21" spans="1:5">
      <c r="A21" s="496">
        <v>28.93</v>
      </c>
      <c r="B21" s="206">
        <v>0.36938435940099834</v>
      </c>
      <c r="C21" s="206">
        <v>0.42119565217391303</v>
      </c>
      <c r="D21" s="206">
        <v>0.44444444444444442</v>
      </c>
      <c r="E21" s="206">
        <f t="shared" si="1"/>
        <v>0.41167481867311856</v>
      </c>
    </row>
  </sheetData>
  <conditionalFormatting sqref="A1:XFD6 L49:XFD83 A84:XFD88 L89:XFD1048576 A13:XFD15 F7:XFD12 A22:XFD48 F16:XFD21">
    <cfRule type="expression" dxfId="2204" priority="7">
      <formula>_xlfn.ISFORMULA(A1)</formula>
    </cfRule>
  </conditionalFormatting>
  <conditionalFormatting sqref="B7:E9">
    <cfRule type="expression" dxfId="2203" priority="6">
      <formula>_xlfn.ISFORMULA(B7)</formula>
    </cfRule>
  </conditionalFormatting>
  <conditionalFormatting sqref="E10:E12">
    <cfRule type="expression" dxfId="2202" priority="5">
      <formula>_xlfn.ISFORMULA(E10)</formula>
    </cfRule>
  </conditionalFormatting>
  <conditionalFormatting sqref="B10:D12">
    <cfRule type="expression" dxfId="2201" priority="4">
      <formula>_xlfn.ISFORMULA(B10)</formula>
    </cfRule>
  </conditionalFormatting>
  <conditionalFormatting sqref="B16:E18">
    <cfRule type="expression" dxfId="2200" priority="3">
      <formula>_xlfn.ISFORMULA(B16)</formula>
    </cfRule>
  </conditionalFormatting>
  <conditionalFormatting sqref="E19:E21">
    <cfRule type="expression" dxfId="2199" priority="2">
      <formula>_xlfn.ISFORMULA(E19)</formula>
    </cfRule>
  </conditionalFormatting>
  <conditionalFormatting sqref="B19:D21">
    <cfRule type="expression" dxfId="2198" priority="1">
      <formula>_xlfn.ISFORMULA(B19)</formula>
    </cfRule>
  </conditionalFormatting>
  <pageMargins left="0.7" right="0.7" top="0.75" bottom="0.75" header="0.3" footer="0.3"/>
  <pageSetup paperSize="9"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2D3AC-B976-432E-BDFD-59F1A279238C}">
  <sheetPr>
    <tabColor theme="5" tint="0.39997558519241921"/>
  </sheetPr>
  <dimension ref="A1:I15"/>
  <sheetViews>
    <sheetView workbookViewId="0">
      <selection activeCell="B18" sqref="B18"/>
    </sheetView>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565</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0.11666666666666665</v>
      </c>
      <c r="D10" s="171">
        <f>C10+(($E$10-$B$10)/3)</f>
        <v>0.23333333333333331</v>
      </c>
      <c r="E10" s="171">
        <v>0.35</v>
      </c>
      <c r="F10" s="171">
        <f t="shared" ref="F10:I15" si="1">E10</f>
        <v>0.35</v>
      </c>
      <c r="G10" s="171">
        <f t="shared" si="1"/>
        <v>0.35</v>
      </c>
      <c r="H10" s="171">
        <f t="shared" si="1"/>
        <v>0.35</v>
      </c>
      <c r="I10" s="239">
        <f t="shared" si="1"/>
        <v>0.35</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0</v>
      </c>
      <c r="D15" s="510">
        <f>C15+(($E$15-$B$15)/3)</f>
        <v>0</v>
      </c>
      <c r="E15" s="510">
        <v>0</v>
      </c>
      <c r="F15" s="510">
        <f t="shared" si="1"/>
        <v>0</v>
      </c>
      <c r="G15" s="510">
        <f t="shared" si="1"/>
        <v>0</v>
      </c>
      <c r="H15" s="510">
        <f t="shared" si="1"/>
        <v>0</v>
      </c>
      <c r="I15" s="255">
        <f t="shared" si="1"/>
        <v>0</v>
      </c>
    </row>
  </sheetData>
  <conditionalFormatting sqref="A1:XFD6 A7:I7 J7:XFD25 L26:XFD1048576">
    <cfRule type="expression" dxfId="2197" priority="4">
      <formula>_xlfn.ISFORMULA(A1)</formula>
    </cfRule>
  </conditionalFormatting>
  <conditionalFormatting sqref="A16:I17">
    <cfRule type="expression" dxfId="2196" priority="3">
      <formula>_xlfn.ISFORMULA(A16)</formula>
    </cfRule>
  </conditionalFormatting>
  <conditionalFormatting sqref="A8:I8 A10:B13 C10:C15 A9:C9 D9:I15">
    <cfRule type="expression" dxfId="2195" priority="2">
      <formula>_xlfn.ISFORMULA(A8)</formula>
    </cfRule>
  </conditionalFormatting>
  <conditionalFormatting sqref="A14:B15">
    <cfRule type="expression" dxfId="2194" priority="1">
      <formula>_xlfn.ISFORMULA(A14)</formula>
    </cfRule>
  </conditionalFormatting>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C8642-8261-49CE-B02D-D9AC600545FF}">
  <sheetPr>
    <tabColor theme="5" tint="0.39997558519241921"/>
  </sheetPr>
  <dimension ref="A1:R166"/>
  <sheetViews>
    <sheetView workbookViewId="0">
      <selection activeCell="C8" sqref="C8"/>
    </sheetView>
  </sheetViews>
  <sheetFormatPr defaultColWidth="8.85546875" defaultRowHeight="13.9"/>
  <cols>
    <col min="1" max="1" width="21.42578125" style="1" customWidth="1"/>
    <col min="2" max="2" width="23.85546875" style="1" customWidth="1"/>
    <col min="3" max="3" width="25.140625" style="1" customWidth="1"/>
    <col min="4" max="4" width="14.5703125" style="1" bestFit="1" customWidth="1"/>
    <col min="5" max="5" width="9.85546875" style="1" customWidth="1"/>
    <col min="6" max="6" width="15.7109375" style="1" customWidth="1"/>
    <col min="7" max="7" width="21.85546875" style="1" customWidth="1"/>
    <col min="8" max="8" width="24" style="1" customWidth="1"/>
    <col min="9" max="9" width="15.710937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566</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130">
        <f>SUM(B14:B20,B24:B30,B34:B40,B44:B50,B54:B60)</f>
        <v>0</v>
      </c>
      <c r="C7" s="130">
        <f>SUM(C14:C20,C24:C30,C34:C40,C44:C50,C54:C60)</f>
        <v>524228.65513596201</v>
      </c>
      <c r="D7" s="130">
        <f t="shared" ref="D7:I7" si="0">SUM(D14:D20,D24:D30,D34:D40,D44:D50,D54:D60)</f>
        <v>1429145.299233848</v>
      </c>
      <c r="E7" s="130">
        <f t="shared" si="0"/>
        <v>3094879.5788386045</v>
      </c>
      <c r="F7" s="130">
        <f t="shared" si="0"/>
        <v>4802255.3384591816</v>
      </c>
      <c r="G7" s="130">
        <f t="shared" si="0"/>
        <v>6932872.7490845583</v>
      </c>
      <c r="H7" s="130">
        <f t="shared" si="0"/>
        <v>9784323.6612271443</v>
      </c>
      <c r="I7" s="440">
        <f t="shared" si="0"/>
        <v>13293799.187932014</v>
      </c>
    </row>
    <row r="8" spans="1:18">
      <c r="A8" s="236" t="s">
        <v>490</v>
      </c>
      <c r="B8" s="130">
        <f>SUM(B67:B73,B77:B83,B87:B93,B97:B103,B107:B113)</f>
        <v>0</v>
      </c>
      <c r="C8" s="130">
        <f t="shared" ref="C8:I8" si="1">SUM(C67:C73,C77:C83,C87:C93,C97:C103,C107:C113)</f>
        <v>559237.27667242172</v>
      </c>
      <c r="D8" s="130">
        <f t="shared" si="1"/>
        <v>1614056.5318147589</v>
      </c>
      <c r="E8" s="130">
        <f t="shared" si="1"/>
        <v>4089956.2866725172</v>
      </c>
      <c r="F8" s="130">
        <f t="shared" si="1"/>
        <v>7319414.5508439047</v>
      </c>
      <c r="G8" s="130">
        <f t="shared" si="1"/>
        <v>12413544.43094492</v>
      </c>
      <c r="H8" s="130">
        <f t="shared" si="1"/>
        <v>19861034.924003128</v>
      </c>
      <c r="I8" s="384">
        <f t="shared" si="1"/>
        <v>28065187.180643462</v>
      </c>
    </row>
    <row r="9" spans="1:18">
      <c r="A9" s="506" t="s">
        <v>491</v>
      </c>
      <c r="B9" s="441">
        <f>SUM(B120:B126,B130:B136,B140:B146,B150:B156,B160:B166)</f>
        <v>0</v>
      </c>
      <c r="C9" s="513">
        <f t="shared" ref="C9:I9" si="2">SUM(C120:C126,C130:C136,C140:C146,C150:C156,C160:C166)</f>
        <v>606144.42890422221</v>
      </c>
      <c r="D9" s="513">
        <f t="shared" si="2"/>
        <v>1861814.3399023896</v>
      </c>
      <c r="E9" s="513">
        <f t="shared" si="2"/>
        <v>4280183.3070391268</v>
      </c>
      <c r="F9" s="513">
        <f t="shared" si="2"/>
        <v>7067488.434780621</v>
      </c>
      <c r="G9" s="513">
        <f t="shared" si="2"/>
        <v>11576894.86376225</v>
      </c>
      <c r="H9" s="513">
        <f t="shared" si="2"/>
        <v>17983182.324711543</v>
      </c>
      <c r="I9" s="385">
        <f t="shared" si="2"/>
        <v>25434246.072121967</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'syngas ferm%'!B9*'Fuel demand EU'!B9</f>
        <v>0</v>
      </c>
      <c r="C14" s="252">
        <f>'syngas ferm%'!C9*'Fuel demand EU'!C9</f>
        <v>0</v>
      </c>
      <c r="D14" s="252">
        <f>'syngas ferm%'!D9*'Fuel demand EU'!D9</f>
        <v>0</v>
      </c>
      <c r="E14" s="252">
        <f>'syngas ferm%'!E9*'Fuel demand EU'!E9</f>
        <v>0</v>
      </c>
      <c r="F14" s="252">
        <f>'syngas ferm%'!F9*'Fuel demand EU'!F9</f>
        <v>0</v>
      </c>
      <c r="G14" s="252">
        <f>'syngas ferm%'!G9*'Fuel demand EU'!G9</f>
        <v>0</v>
      </c>
      <c r="H14" s="252">
        <f>'syngas ferm%'!H9*'Fuel demand EU'!H9</f>
        <v>0</v>
      </c>
      <c r="I14" s="253">
        <f>'syngas ferm%'!I9*'Fuel demand EU'!I9</f>
        <v>0</v>
      </c>
      <c r="Q14" s="5"/>
      <c r="R14" s="5"/>
    </row>
    <row r="15" spans="1:18" ht="14.45">
      <c r="A15" s="246" t="s">
        <v>480</v>
      </c>
      <c r="B15" s="252">
        <f>'syngas ferm%'!B10*'Fuel demand EU'!B10</f>
        <v>0</v>
      </c>
      <c r="C15" s="252">
        <f>'syngas ferm%'!C10*'Fuel demand EU'!C10</f>
        <v>0</v>
      </c>
      <c r="D15" s="252">
        <f>'syngas ferm%'!D10*'Fuel demand EU'!D10</f>
        <v>0</v>
      </c>
      <c r="E15" s="252">
        <f>'syngas ferm%'!E10*'Fuel demand EU'!E10</f>
        <v>0</v>
      </c>
      <c r="F15" s="252">
        <f>'syngas ferm%'!F10*'Fuel demand EU'!F10</f>
        <v>0</v>
      </c>
      <c r="G15" s="252">
        <f>'syngas ferm%'!G10*'Fuel demand EU'!G10</f>
        <v>0</v>
      </c>
      <c r="H15" s="252">
        <f>'syngas ferm%'!H10*'Fuel demand EU'!H10</f>
        <v>0</v>
      </c>
      <c r="I15" s="253">
        <f>'syngas ferm%'!I10*'Fuel demand EU'!I10</f>
        <v>0</v>
      </c>
    </row>
    <row r="16" spans="1:18" ht="14.45">
      <c r="A16" s="246" t="s">
        <v>84</v>
      </c>
      <c r="B16" s="252">
        <f>'syngas ferm%'!B11*'Fuel demand EU'!B11</f>
        <v>0</v>
      </c>
      <c r="C16" s="252">
        <f>'syngas ferm%'!C11*'Fuel demand EU'!C11</f>
        <v>0</v>
      </c>
      <c r="D16" s="252">
        <f>'syngas ferm%'!D11*'Fuel demand EU'!D11</f>
        <v>0</v>
      </c>
      <c r="E16" s="252">
        <f>'syngas ferm%'!E11*'Fuel demand EU'!E11</f>
        <v>0</v>
      </c>
      <c r="F16" s="252">
        <f>'syngas ferm%'!F11*'Fuel demand EU'!F11</f>
        <v>0</v>
      </c>
      <c r="G16" s="252">
        <f>'syngas ferm%'!G11*'Fuel demand EU'!G11</f>
        <v>0</v>
      </c>
      <c r="H16" s="252">
        <f>'syngas ferm%'!H11*'Fuel demand EU'!H11</f>
        <v>0</v>
      </c>
      <c r="I16" s="253">
        <f>'syngas ferm%'!I11*'Fuel demand EU'!I11</f>
        <v>0</v>
      </c>
    </row>
    <row r="17" spans="1:12" ht="14.45">
      <c r="A17" s="246" t="s">
        <v>481</v>
      </c>
      <c r="B17" s="252">
        <f>'syngas ferm%'!B12*'Fuel demand EU'!B12</f>
        <v>0</v>
      </c>
      <c r="C17" s="252">
        <f>'syngas ferm%'!C12*'Fuel demand EU'!C12</f>
        <v>0</v>
      </c>
      <c r="D17" s="252">
        <f>'syngas ferm%'!D12*'Fuel demand EU'!D12</f>
        <v>0</v>
      </c>
      <c r="E17" s="252">
        <f>'syngas ferm%'!E12*'Fuel demand EU'!E12</f>
        <v>0</v>
      </c>
      <c r="F17" s="252">
        <f>'syngas ferm%'!F12*'Fuel demand EU'!F12</f>
        <v>0</v>
      </c>
      <c r="G17" s="252">
        <f>'syngas ferm%'!G12*'Fuel demand EU'!G12</f>
        <v>0</v>
      </c>
      <c r="H17" s="252">
        <f>'syngas ferm%'!H12*'Fuel demand EU'!H12</f>
        <v>0</v>
      </c>
      <c r="I17" s="253">
        <f>'syngas ferm%'!I12*'Fuel demand EU'!I12</f>
        <v>0</v>
      </c>
    </row>
    <row r="18" spans="1:12" ht="14.45">
      <c r="A18" s="246" t="s">
        <v>482</v>
      </c>
      <c r="B18" s="252">
        <f>'syngas ferm%'!B13*'Fuel demand EU'!B13</f>
        <v>0</v>
      </c>
      <c r="C18" s="252">
        <f>'syngas ferm%'!C13*'Fuel demand EU'!C13</f>
        <v>0</v>
      </c>
      <c r="D18" s="252">
        <f>'syngas ferm%'!D13*'Fuel demand EU'!D13</f>
        <v>0</v>
      </c>
      <c r="E18" s="252">
        <f>'syngas ferm%'!E13*'Fuel demand EU'!E13</f>
        <v>0</v>
      </c>
      <c r="F18" s="252">
        <f>'syngas ferm%'!F13*'Fuel demand EU'!F13</f>
        <v>0</v>
      </c>
      <c r="G18" s="252">
        <f>'syngas ferm%'!G13*'Fuel demand EU'!G13</f>
        <v>0</v>
      </c>
      <c r="H18" s="252">
        <f>'syngas ferm%'!H13*'Fuel demand EU'!H13</f>
        <v>0</v>
      </c>
      <c r="I18" s="253">
        <f>'syngas ferm%'!I13*'Fuel demand EU'!I13</f>
        <v>0</v>
      </c>
    </row>
    <row r="19" spans="1:12" ht="14.45">
      <c r="A19" s="247" t="s">
        <v>483</v>
      </c>
      <c r="B19" s="252">
        <f>'syngas ferm%'!B14*'Fuel demand EU'!B14</f>
        <v>0</v>
      </c>
      <c r="C19" s="252">
        <f>'syngas ferm%'!C14*'Fuel demand EU'!C14</f>
        <v>0</v>
      </c>
      <c r="D19" s="252">
        <f>'syngas ferm%'!D14*'Fuel demand EU'!D14</f>
        <v>0</v>
      </c>
      <c r="E19" s="252">
        <f>'syngas ferm%'!E14*'Fuel demand EU'!E14</f>
        <v>0</v>
      </c>
      <c r="F19" s="252">
        <f>'syngas ferm%'!F14*'Fuel demand EU'!F14</f>
        <v>0</v>
      </c>
      <c r="G19" s="252">
        <f>'syngas ferm%'!G14*'Fuel demand EU'!G14</f>
        <v>0</v>
      </c>
      <c r="H19" s="252">
        <f>'syngas ferm%'!H14*'Fuel demand EU'!H14</f>
        <v>0</v>
      </c>
      <c r="I19" s="253">
        <f>'syngas ferm%'!I14*'Fuel demand EU'!I14</f>
        <v>0</v>
      </c>
    </row>
    <row r="20" spans="1:12" ht="14.45">
      <c r="A20" s="248" t="s">
        <v>484</v>
      </c>
      <c r="B20" s="252">
        <f>'syngas ferm%'!B15*'Fuel demand EU'!B15</f>
        <v>0</v>
      </c>
      <c r="C20" s="252">
        <f>'syngas ferm%'!C15*'Fuel demand EU'!C15</f>
        <v>0</v>
      </c>
      <c r="D20" s="252">
        <f>'syngas ferm%'!D15*'Fuel demand EU'!D15</f>
        <v>0</v>
      </c>
      <c r="E20" s="252">
        <f>'syngas ferm%'!E15*'Fuel demand EU'!E15</f>
        <v>0</v>
      </c>
      <c r="F20" s="252">
        <f>'syngas ferm%'!F15*'Fuel demand EU'!F15</f>
        <v>0</v>
      </c>
      <c r="G20" s="252">
        <f>'syngas ferm%'!G15*'Fuel demand EU'!G15</f>
        <v>0</v>
      </c>
      <c r="H20" s="252">
        <f>'syngas ferm%'!H15*'Fuel demand EU'!H15</f>
        <v>0</v>
      </c>
      <c r="I20" s="253">
        <f>'syngas ferm%'!I15*'Fuel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'syngas ferm%'!B9*'Fuel demand EU'!B19</f>
        <v>0</v>
      </c>
      <c r="C24" s="252">
        <f>'syngas ferm%'!C9*'Fuel demand EU'!C19</f>
        <v>0</v>
      </c>
      <c r="D24" s="252">
        <f>'syngas ferm%'!D9*'Fuel demand EU'!D19</f>
        <v>0</v>
      </c>
      <c r="E24" s="252">
        <f>'syngas ferm%'!E9*'Fuel demand EU'!E19</f>
        <v>0</v>
      </c>
      <c r="F24" s="252">
        <f>'syngas ferm%'!F9*'Fuel demand EU'!F19</f>
        <v>0</v>
      </c>
      <c r="G24" s="252">
        <f>'syngas ferm%'!G9*'Fuel demand EU'!G19</f>
        <v>0</v>
      </c>
      <c r="H24" s="252">
        <f>'syngas ferm%'!H9*'Fuel demand EU'!H19</f>
        <v>0</v>
      </c>
      <c r="I24" s="253">
        <f>'syngas ferm%'!I9*'Fuel demand EU'!I19</f>
        <v>0</v>
      </c>
      <c r="K24" s="256"/>
      <c r="L24" s="256"/>
    </row>
    <row r="25" spans="1:12" ht="14.45">
      <c r="A25" s="246" t="s">
        <v>480</v>
      </c>
      <c r="B25" s="252">
        <f>'syngas ferm%'!B10*'Fuel demand EU'!B20</f>
        <v>0</v>
      </c>
      <c r="C25" s="252">
        <f>'syngas ferm%'!C10*'Fuel demand EU'!C20</f>
        <v>524228.65513596201</v>
      </c>
      <c r="D25" s="252">
        <f>'syngas ferm%'!D10*'Fuel demand EU'!D20</f>
        <v>1429145.299233848</v>
      </c>
      <c r="E25" s="252">
        <f>'syngas ferm%'!E10*'Fuel demand EU'!E20</f>
        <v>3094879.5788386045</v>
      </c>
      <c r="F25" s="252">
        <f>'syngas ferm%'!F10*'Fuel demand EU'!F20</f>
        <v>4802255.3384591816</v>
      </c>
      <c r="G25" s="252">
        <f>'syngas ferm%'!G10*'Fuel demand EU'!G20</f>
        <v>6932872.7490845583</v>
      </c>
      <c r="H25" s="252">
        <f>'syngas ferm%'!H10*'Fuel demand EU'!H20</f>
        <v>9784323.6612271443</v>
      </c>
      <c r="I25" s="253">
        <f>'syngas ferm%'!I10*'Fuel demand EU'!I20</f>
        <v>13293799.187932014</v>
      </c>
    </row>
    <row r="26" spans="1:12" ht="14.45">
      <c r="A26" s="246" t="s">
        <v>84</v>
      </c>
      <c r="B26" s="252">
        <f>'syngas ferm%'!B11*'Fuel demand EU'!B21</f>
        <v>0</v>
      </c>
      <c r="C26" s="252">
        <f>'syngas ferm%'!C11*'Fuel demand EU'!C21</f>
        <v>0</v>
      </c>
      <c r="D26" s="252">
        <f>'syngas ferm%'!D11*'Fuel demand EU'!D21</f>
        <v>0</v>
      </c>
      <c r="E26" s="252">
        <f>'syngas ferm%'!E11*'Fuel demand EU'!E21</f>
        <v>0</v>
      </c>
      <c r="F26" s="252">
        <f>'syngas ferm%'!F11*'Fuel demand EU'!F21</f>
        <v>0</v>
      </c>
      <c r="G26" s="252">
        <f>'syngas ferm%'!G11*'Fuel demand EU'!G21</f>
        <v>0</v>
      </c>
      <c r="H26" s="252">
        <f>'syngas ferm%'!H11*'Fuel demand EU'!H21</f>
        <v>0</v>
      </c>
      <c r="I26" s="253">
        <f>'syngas ferm%'!I11*'Fuel demand EU'!I21</f>
        <v>0</v>
      </c>
    </row>
    <row r="27" spans="1:12" ht="14.45">
      <c r="A27" s="246" t="s">
        <v>481</v>
      </c>
      <c r="B27" s="252">
        <f>'syngas ferm%'!B12*'Fuel demand EU'!B22</f>
        <v>0</v>
      </c>
      <c r="C27" s="252">
        <f>'syngas ferm%'!C12*'Fuel demand EU'!C22</f>
        <v>0</v>
      </c>
      <c r="D27" s="252">
        <f>'syngas ferm%'!D12*'Fuel demand EU'!D22</f>
        <v>0</v>
      </c>
      <c r="E27" s="252">
        <f>'syngas ferm%'!E12*'Fuel demand EU'!E22</f>
        <v>0</v>
      </c>
      <c r="F27" s="252">
        <f>'syngas ferm%'!F12*'Fuel demand EU'!F22</f>
        <v>0</v>
      </c>
      <c r="G27" s="252">
        <f>'syngas ferm%'!G12*'Fuel demand EU'!G22</f>
        <v>0</v>
      </c>
      <c r="H27" s="252">
        <f>'syngas ferm%'!H12*'Fuel demand EU'!H22</f>
        <v>0</v>
      </c>
      <c r="I27" s="253">
        <f>'syngas ferm%'!I12*'Fuel demand EU'!I22</f>
        <v>0</v>
      </c>
    </row>
    <row r="28" spans="1:12" ht="14.45">
      <c r="A28" s="246" t="s">
        <v>482</v>
      </c>
      <c r="B28" s="252">
        <f>'syngas ferm%'!B13*'Fuel demand EU'!B23</f>
        <v>0</v>
      </c>
      <c r="C28" s="252">
        <f>'syngas ferm%'!C13*'Fuel demand EU'!C23</f>
        <v>0</v>
      </c>
      <c r="D28" s="252">
        <f>'syngas ferm%'!D13*'Fuel demand EU'!D23</f>
        <v>0</v>
      </c>
      <c r="E28" s="252">
        <f>'syngas ferm%'!E13*'Fuel demand EU'!E23</f>
        <v>0</v>
      </c>
      <c r="F28" s="252">
        <f>'syngas ferm%'!F13*'Fuel demand EU'!F23</f>
        <v>0</v>
      </c>
      <c r="G28" s="252">
        <f>'syngas ferm%'!G13*'Fuel demand EU'!G23</f>
        <v>0</v>
      </c>
      <c r="H28" s="252">
        <f>'syngas ferm%'!H13*'Fuel demand EU'!H23</f>
        <v>0</v>
      </c>
      <c r="I28" s="253">
        <f>'syngas ferm%'!I13*'Fuel demand EU'!I23</f>
        <v>0</v>
      </c>
    </row>
    <row r="29" spans="1:12" ht="14.45">
      <c r="A29" s="247" t="s">
        <v>483</v>
      </c>
      <c r="B29" s="252">
        <f>'syngas ferm%'!B14*'Fuel demand EU'!B24</f>
        <v>0</v>
      </c>
      <c r="C29" s="252">
        <f>'syngas ferm%'!C14*'Fuel demand EU'!C24</f>
        <v>0</v>
      </c>
      <c r="D29" s="252">
        <f>'syngas ferm%'!D14*'Fuel demand EU'!D24</f>
        <v>0</v>
      </c>
      <c r="E29" s="252">
        <f>'syngas ferm%'!E14*'Fuel demand EU'!E24</f>
        <v>0</v>
      </c>
      <c r="F29" s="252">
        <f>'syngas ferm%'!F14*'Fuel demand EU'!F24</f>
        <v>0</v>
      </c>
      <c r="G29" s="252">
        <f>'syngas ferm%'!G14*'Fuel demand EU'!G24</f>
        <v>0</v>
      </c>
      <c r="H29" s="252">
        <f>'syngas ferm%'!H14*'Fuel demand EU'!H24</f>
        <v>0</v>
      </c>
      <c r="I29" s="253">
        <f>'syngas ferm%'!I14*'Fuel demand EU'!I24</f>
        <v>0</v>
      </c>
    </row>
    <row r="30" spans="1:12" ht="14.45">
      <c r="A30" s="248" t="s">
        <v>484</v>
      </c>
      <c r="B30" s="252">
        <f>'syngas ferm%'!B15*'Fuel demand EU'!B25</f>
        <v>0</v>
      </c>
      <c r="C30" s="252">
        <f>'syngas ferm%'!C15*'Fuel demand EU'!C25</f>
        <v>0</v>
      </c>
      <c r="D30" s="252">
        <f>'syngas ferm%'!D15*'Fuel demand EU'!D25</f>
        <v>0</v>
      </c>
      <c r="E30" s="252">
        <f>'syngas ferm%'!E15*'Fuel demand EU'!E25</f>
        <v>0</v>
      </c>
      <c r="F30" s="252">
        <f>'syngas ferm%'!F15*'Fuel demand EU'!F25</f>
        <v>0</v>
      </c>
      <c r="G30" s="252">
        <f>'syngas ferm%'!G15*'Fuel demand EU'!G25</f>
        <v>0</v>
      </c>
      <c r="H30" s="252">
        <f>'syngas ferm%'!H15*'Fuel demand EU'!H25</f>
        <v>0</v>
      </c>
      <c r="I30" s="253">
        <f>'syngas ferm%'!I15*'Fuel demand EU'!I25</f>
        <v>0</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'syngas ferm%'!B9*'Fuel demand EU'!B29</f>
        <v>0</v>
      </c>
      <c r="C34" s="252">
        <f>'syngas ferm%'!C9*'Fuel demand EU'!C29</f>
        <v>0</v>
      </c>
      <c r="D34" s="252">
        <f>'syngas ferm%'!D9*'Fuel demand EU'!D29</f>
        <v>0</v>
      </c>
      <c r="E34" s="252">
        <f>'syngas ferm%'!E9*'Fuel demand EU'!E29</f>
        <v>0</v>
      </c>
      <c r="F34" s="252">
        <f>'syngas ferm%'!F9*'Fuel demand EU'!F29</f>
        <v>0</v>
      </c>
      <c r="G34" s="252">
        <f>'syngas ferm%'!G9*'Fuel demand EU'!G29</f>
        <v>0</v>
      </c>
      <c r="H34" s="252">
        <f>'syngas ferm%'!H9*'Fuel demand EU'!H29</f>
        <v>0</v>
      </c>
      <c r="I34" s="253">
        <f>'syngas ferm%'!I9*'Fuel demand EU'!I29</f>
        <v>0</v>
      </c>
    </row>
    <row r="35" spans="1:9" ht="14.45">
      <c r="A35" s="246" t="s">
        <v>480</v>
      </c>
      <c r="B35" s="252">
        <f>'syngas ferm%'!B10*'Fuel demand EU'!B30</f>
        <v>0</v>
      </c>
      <c r="C35" s="252">
        <f>'syngas ferm%'!C10*'Fuel demand EU'!C30</f>
        <v>0</v>
      </c>
      <c r="D35" s="252">
        <f>'syngas ferm%'!D10*'Fuel demand EU'!D30</f>
        <v>0</v>
      </c>
      <c r="E35" s="252">
        <f>'syngas ferm%'!E10*'Fuel demand EU'!E30</f>
        <v>0</v>
      </c>
      <c r="F35" s="252">
        <f>'syngas ferm%'!F10*'Fuel demand EU'!F30</f>
        <v>0</v>
      </c>
      <c r="G35" s="252">
        <f>'syngas ferm%'!G10*'Fuel demand EU'!G30</f>
        <v>0</v>
      </c>
      <c r="H35" s="252">
        <f>'syngas ferm%'!H10*'Fuel demand EU'!H30</f>
        <v>0</v>
      </c>
      <c r="I35" s="253">
        <f>'syngas ferm%'!I10*'Fuel demand EU'!I30</f>
        <v>0</v>
      </c>
    </row>
    <row r="36" spans="1:9" ht="14.45">
      <c r="A36" s="246" t="s">
        <v>84</v>
      </c>
      <c r="B36" s="252">
        <f>'syngas ferm%'!B11*'Fuel demand EU'!B31</f>
        <v>0</v>
      </c>
      <c r="C36" s="252">
        <f>'syngas ferm%'!C11*'Fuel demand EU'!C31</f>
        <v>0</v>
      </c>
      <c r="D36" s="252">
        <f>'syngas ferm%'!D11*'Fuel demand EU'!D31</f>
        <v>0</v>
      </c>
      <c r="E36" s="252">
        <f>'syngas ferm%'!E11*'Fuel demand EU'!E31</f>
        <v>0</v>
      </c>
      <c r="F36" s="252">
        <f>'syngas ferm%'!F11*'Fuel demand EU'!F31</f>
        <v>0</v>
      </c>
      <c r="G36" s="252">
        <f>'syngas ferm%'!G11*'Fuel demand EU'!G31</f>
        <v>0</v>
      </c>
      <c r="H36" s="252">
        <f>'syngas ferm%'!H11*'Fuel demand EU'!H31</f>
        <v>0</v>
      </c>
      <c r="I36" s="253">
        <f>'syngas ferm%'!I11*'Fuel demand EU'!I31</f>
        <v>0</v>
      </c>
    </row>
    <row r="37" spans="1:9" ht="14.45">
      <c r="A37" s="246" t="s">
        <v>481</v>
      </c>
      <c r="B37" s="252">
        <f>'syngas ferm%'!B12*'Fuel demand EU'!B32</f>
        <v>0</v>
      </c>
      <c r="C37" s="252">
        <f>'syngas ferm%'!C12*'Fuel demand EU'!C32</f>
        <v>0</v>
      </c>
      <c r="D37" s="252">
        <f>'syngas ferm%'!D12*'Fuel demand EU'!D32</f>
        <v>0</v>
      </c>
      <c r="E37" s="252">
        <f>'syngas ferm%'!E12*'Fuel demand EU'!E32</f>
        <v>0</v>
      </c>
      <c r="F37" s="252">
        <f>'syngas ferm%'!F12*'Fuel demand EU'!F32</f>
        <v>0</v>
      </c>
      <c r="G37" s="252">
        <f>'syngas ferm%'!G12*'Fuel demand EU'!G32</f>
        <v>0</v>
      </c>
      <c r="H37" s="252">
        <f>'syngas ferm%'!H12*'Fuel demand EU'!H32</f>
        <v>0</v>
      </c>
      <c r="I37" s="253">
        <f>'syngas ferm%'!I12*'Fuel demand EU'!I32</f>
        <v>0</v>
      </c>
    </row>
    <row r="38" spans="1:9" ht="14.45">
      <c r="A38" s="246" t="s">
        <v>482</v>
      </c>
      <c r="B38" s="252">
        <f>'syngas ferm%'!B13*'Fuel demand EU'!B33</f>
        <v>0</v>
      </c>
      <c r="C38" s="252">
        <f>'syngas ferm%'!C13*'Fuel demand EU'!C33</f>
        <v>0</v>
      </c>
      <c r="D38" s="252">
        <f>'syngas ferm%'!D13*'Fuel demand EU'!D33</f>
        <v>0</v>
      </c>
      <c r="E38" s="252">
        <f>'syngas ferm%'!E13*'Fuel demand EU'!E33</f>
        <v>0</v>
      </c>
      <c r="F38" s="252">
        <f>'syngas ferm%'!F13*'Fuel demand EU'!F33</f>
        <v>0</v>
      </c>
      <c r="G38" s="252">
        <f>'syngas ferm%'!G13*'Fuel demand EU'!G33</f>
        <v>0</v>
      </c>
      <c r="H38" s="252">
        <f>'syngas ferm%'!H13*'Fuel demand EU'!H33</f>
        <v>0</v>
      </c>
      <c r="I38" s="253">
        <f>'syngas ferm%'!I13*'Fuel demand EU'!I33</f>
        <v>0</v>
      </c>
    </row>
    <row r="39" spans="1:9" ht="14.45">
      <c r="A39" s="247" t="s">
        <v>483</v>
      </c>
      <c r="B39" s="252">
        <f>'syngas ferm%'!B14*'Fuel demand EU'!B34</f>
        <v>0</v>
      </c>
      <c r="C39" s="252">
        <f>'syngas ferm%'!C14*'Fuel demand EU'!C34</f>
        <v>0</v>
      </c>
      <c r="D39" s="252">
        <f>'syngas ferm%'!D14*'Fuel demand EU'!D34</f>
        <v>0</v>
      </c>
      <c r="E39" s="252">
        <f>'syngas ferm%'!E14*'Fuel demand EU'!E34</f>
        <v>0</v>
      </c>
      <c r="F39" s="252">
        <f>'syngas ferm%'!F14*'Fuel demand EU'!F34</f>
        <v>0</v>
      </c>
      <c r="G39" s="252">
        <f>'syngas ferm%'!G14*'Fuel demand EU'!G34</f>
        <v>0</v>
      </c>
      <c r="H39" s="252">
        <f>'syngas ferm%'!H14*'Fuel demand EU'!H34</f>
        <v>0</v>
      </c>
      <c r="I39" s="253">
        <f>'syngas ferm%'!I14*'Fuel demand EU'!I34</f>
        <v>0</v>
      </c>
    </row>
    <row r="40" spans="1:9" ht="14.45">
      <c r="A40" s="248" t="s">
        <v>484</v>
      </c>
      <c r="B40" s="252">
        <f>'syngas ferm%'!B15*'Fuel demand EU'!B35</f>
        <v>0</v>
      </c>
      <c r="C40" s="252">
        <f>'syngas ferm%'!C15*'Fuel demand EU'!C35</f>
        <v>0</v>
      </c>
      <c r="D40" s="252">
        <f>'syngas ferm%'!D15*'Fuel demand EU'!D35</f>
        <v>0</v>
      </c>
      <c r="E40" s="252">
        <f>'syngas ferm%'!E15*'Fuel demand EU'!E35</f>
        <v>0</v>
      </c>
      <c r="F40" s="252">
        <f>'syngas ferm%'!F15*'Fuel demand EU'!F35</f>
        <v>0</v>
      </c>
      <c r="G40" s="252">
        <f>'syngas ferm%'!G15*'Fuel demand EU'!G35</f>
        <v>0</v>
      </c>
      <c r="H40" s="252">
        <f>'syngas ferm%'!H15*'Fuel demand EU'!H35</f>
        <v>0</v>
      </c>
      <c r="I40" s="253">
        <f>'syngas ferm%'!I15*'Fuel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'syngas ferm%'!B9*'Fuel demand EU'!B39</f>
        <v>0</v>
      </c>
      <c r="C44" s="252">
        <f>'syngas ferm%'!C9*'Fuel demand EU'!C39</f>
        <v>0</v>
      </c>
      <c r="D44" s="252">
        <f>'syngas ferm%'!D9*'Fuel demand EU'!D39</f>
        <v>0</v>
      </c>
      <c r="E44" s="252">
        <f>'syngas ferm%'!E9*'Fuel demand EU'!E39</f>
        <v>0</v>
      </c>
      <c r="F44" s="252">
        <f>'syngas ferm%'!F9*'Fuel demand EU'!F39</f>
        <v>0</v>
      </c>
      <c r="G44" s="252">
        <f>'syngas ferm%'!G9*'Fuel demand EU'!G39</f>
        <v>0</v>
      </c>
      <c r="H44" s="252">
        <f>'syngas ferm%'!H9*'Fuel demand EU'!H39</f>
        <v>0</v>
      </c>
      <c r="I44" s="253">
        <f>'syngas ferm%'!I9*'Fuel demand EU'!I39</f>
        <v>0</v>
      </c>
    </row>
    <row r="45" spans="1:9" ht="14.45">
      <c r="A45" s="246" t="s">
        <v>480</v>
      </c>
      <c r="B45" s="252">
        <f>'syngas ferm%'!B10*'Fuel demand EU'!B40</f>
        <v>0</v>
      </c>
      <c r="C45" s="252">
        <f>'syngas ferm%'!C10*'Fuel demand EU'!C40</f>
        <v>0</v>
      </c>
      <c r="D45" s="252">
        <f>'syngas ferm%'!D10*'Fuel demand EU'!D40</f>
        <v>0</v>
      </c>
      <c r="E45" s="252">
        <f>'syngas ferm%'!E10*'Fuel demand EU'!E40</f>
        <v>0</v>
      </c>
      <c r="F45" s="252">
        <f>'syngas ferm%'!F10*'Fuel demand EU'!F40</f>
        <v>0</v>
      </c>
      <c r="G45" s="252">
        <f>'syngas ferm%'!G10*'Fuel demand EU'!G40</f>
        <v>0</v>
      </c>
      <c r="H45" s="252">
        <f>'syngas ferm%'!H10*'Fuel demand EU'!H40</f>
        <v>0</v>
      </c>
      <c r="I45" s="253">
        <f>'syngas ferm%'!I10*'Fuel demand EU'!I40</f>
        <v>0</v>
      </c>
    </row>
    <row r="46" spans="1:9" ht="14.45">
      <c r="A46" s="246" t="s">
        <v>84</v>
      </c>
      <c r="B46" s="252">
        <f>'syngas ferm%'!B11*'Fuel demand EU'!B41</f>
        <v>0</v>
      </c>
      <c r="C46" s="252">
        <f>'syngas ferm%'!C11*'Fuel demand EU'!C41</f>
        <v>0</v>
      </c>
      <c r="D46" s="252">
        <f>'syngas ferm%'!D11*'Fuel demand EU'!D41</f>
        <v>0</v>
      </c>
      <c r="E46" s="252">
        <f>'syngas ferm%'!E11*'Fuel demand EU'!E41</f>
        <v>0</v>
      </c>
      <c r="F46" s="252">
        <f>'syngas ferm%'!F11*'Fuel demand EU'!F41</f>
        <v>0</v>
      </c>
      <c r="G46" s="252">
        <f>'syngas ferm%'!G11*'Fuel demand EU'!G41</f>
        <v>0</v>
      </c>
      <c r="H46" s="252">
        <f>'syngas ferm%'!H11*'Fuel demand EU'!H41</f>
        <v>0</v>
      </c>
      <c r="I46" s="253">
        <f>'syngas ferm%'!I11*'Fuel demand EU'!I41</f>
        <v>0</v>
      </c>
    </row>
    <row r="47" spans="1:9" ht="14.45">
      <c r="A47" s="246" t="s">
        <v>481</v>
      </c>
      <c r="B47" s="252">
        <f>'syngas ferm%'!B12*'Fuel demand EU'!B42</f>
        <v>0</v>
      </c>
      <c r="C47" s="252">
        <f>'syngas ferm%'!C12*'Fuel demand EU'!C42</f>
        <v>0</v>
      </c>
      <c r="D47" s="252">
        <f>'syngas ferm%'!D12*'Fuel demand EU'!D42</f>
        <v>0</v>
      </c>
      <c r="E47" s="252">
        <f>'syngas ferm%'!E12*'Fuel demand EU'!E42</f>
        <v>0</v>
      </c>
      <c r="F47" s="252">
        <f>'syngas ferm%'!F12*'Fuel demand EU'!F42</f>
        <v>0</v>
      </c>
      <c r="G47" s="252">
        <f>'syngas ferm%'!G12*'Fuel demand EU'!G42</f>
        <v>0</v>
      </c>
      <c r="H47" s="252">
        <f>'syngas ferm%'!H12*'Fuel demand EU'!H42</f>
        <v>0</v>
      </c>
      <c r="I47" s="253">
        <f>'syngas ferm%'!I12*'Fuel demand EU'!I42</f>
        <v>0</v>
      </c>
    </row>
    <row r="48" spans="1:9" ht="14.45">
      <c r="A48" s="246" t="s">
        <v>482</v>
      </c>
      <c r="B48" s="252">
        <f>'syngas ferm%'!B13*'Fuel demand EU'!B43</f>
        <v>0</v>
      </c>
      <c r="C48" s="252">
        <f>'syngas ferm%'!C13*'Fuel demand EU'!C43</f>
        <v>0</v>
      </c>
      <c r="D48" s="252">
        <f>'syngas ferm%'!D13*'Fuel demand EU'!D43</f>
        <v>0</v>
      </c>
      <c r="E48" s="252">
        <f>'syngas ferm%'!E13*'Fuel demand EU'!E43</f>
        <v>0</v>
      </c>
      <c r="F48" s="252">
        <f>'syngas ferm%'!F13*'Fuel demand EU'!F43</f>
        <v>0</v>
      </c>
      <c r="G48" s="252">
        <f>'syngas ferm%'!G13*'Fuel demand EU'!G43</f>
        <v>0</v>
      </c>
      <c r="H48" s="252">
        <f>'syngas ferm%'!H13*'Fuel demand EU'!H43</f>
        <v>0</v>
      </c>
      <c r="I48" s="253">
        <f>'syngas ferm%'!I13*'Fuel demand EU'!I43</f>
        <v>0</v>
      </c>
    </row>
    <row r="49" spans="1:9" ht="14.45">
      <c r="A49" s="247" t="s">
        <v>483</v>
      </c>
      <c r="B49" s="252">
        <f>'syngas ferm%'!B14*'Fuel demand EU'!B44</f>
        <v>0</v>
      </c>
      <c r="C49" s="252">
        <f>'syngas ferm%'!C14*'Fuel demand EU'!C44</f>
        <v>0</v>
      </c>
      <c r="D49" s="252">
        <f>'syngas ferm%'!D14*'Fuel demand EU'!D44</f>
        <v>0</v>
      </c>
      <c r="E49" s="252">
        <f>'syngas ferm%'!E14*'Fuel demand EU'!E44</f>
        <v>0</v>
      </c>
      <c r="F49" s="252">
        <f>'syngas ferm%'!F14*'Fuel demand EU'!F44</f>
        <v>0</v>
      </c>
      <c r="G49" s="252">
        <f>'syngas ferm%'!G14*'Fuel demand EU'!G44</f>
        <v>0</v>
      </c>
      <c r="H49" s="252">
        <f>'syngas ferm%'!H14*'Fuel demand EU'!H44</f>
        <v>0</v>
      </c>
      <c r="I49" s="253">
        <f>'syngas ferm%'!I14*'Fuel demand EU'!I44</f>
        <v>0</v>
      </c>
    </row>
    <row r="50" spans="1:9" ht="14.45">
      <c r="A50" s="248" t="s">
        <v>484</v>
      </c>
      <c r="B50" s="252">
        <f>'syngas ferm%'!B15*'Fuel demand EU'!B45</f>
        <v>0</v>
      </c>
      <c r="C50" s="252">
        <f>'syngas ferm%'!C15*'Fuel demand EU'!C45</f>
        <v>0</v>
      </c>
      <c r="D50" s="252">
        <f>'syngas ferm%'!D15*'Fuel demand EU'!D45</f>
        <v>0</v>
      </c>
      <c r="E50" s="252">
        <f>'syngas ferm%'!E15*'Fuel demand EU'!E45</f>
        <v>0</v>
      </c>
      <c r="F50" s="252">
        <f>'syngas ferm%'!F15*'Fuel demand EU'!F45</f>
        <v>0</v>
      </c>
      <c r="G50" s="252">
        <f>'syngas ferm%'!G15*'Fuel demand EU'!G45</f>
        <v>0</v>
      </c>
      <c r="H50" s="252">
        <f>'syngas ferm%'!H15*'Fuel demand EU'!H45</f>
        <v>0</v>
      </c>
      <c r="I50" s="253">
        <f>'syngas ferm%'!I15*'Fuel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'syngas ferm%'!B9*'Fuel demand EU'!B49</f>
        <v>0</v>
      </c>
      <c r="C54" s="252">
        <f>'syngas ferm%'!C9*'Fuel demand EU'!C49</f>
        <v>0</v>
      </c>
      <c r="D54" s="252">
        <f>'syngas ferm%'!D9*'Fuel demand EU'!D49</f>
        <v>0</v>
      </c>
      <c r="E54" s="252">
        <f>'syngas ferm%'!E9*'Fuel demand EU'!E49</f>
        <v>0</v>
      </c>
      <c r="F54" s="252">
        <f>'syngas ferm%'!F9*'Fuel demand EU'!F49</f>
        <v>0</v>
      </c>
      <c r="G54" s="252">
        <f>'syngas ferm%'!G9*'Fuel demand EU'!G49</f>
        <v>0</v>
      </c>
      <c r="H54" s="252">
        <f>'syngas ferm%'!H9*'Fuel demand EU'!H49</f>
        <v>0</v>
      </c>
      <c r="I54" s="253">
        <f>'syngas ferm%'!I9*'Fuel demand EU'!I49</f>
        <v>0</v>
      </c>
    </row>
    <row r="55" spans="1:9" ht="14.45">
      <c r="A55" s="246" t="s">
        <v>480</v>
      </c>
      <c r="B55" s="252">
        <f>'syngas ferm%'!B10*'Fuel demand EU'!B50</f>
        <v>0</v>
      </c>
      <c r="C55" s="252">
        <f>'syngas ferm%'!C10*'Fuel demand EU'!C50</f>
        <v>0</v>
      </c>
      <c r="D55" s="252">
        <f>'syngas ferm%'!D10*'Fuel demand EU'!D50</f>
        <v>0</v>
      </c>
      <c r="E55" s="252">
        <f>'syngas ferm%'!E10*'Fuel demand EU'!E50</f>
        <v>0</v>
      </c>
      <c r="F55" s="252">
        <f>'syngas ferm%'!F10*'Fuel demand EU'!F50</f>
        <v>0</v>
      </c>
      <c r="G55" s="252">
        <f>'syngas ferm%'!G10*'Fuel demand EU'!G50</f>
        <v>0</v>
      </c>
      <c r="H55" s="252">
        <f>'syngas ferm%'!H10*'Fuel demand EU'!H50</f>
        <v>0</v>
      </c>
      <c r="I55" s="253">
        <f>'syngas ferm%'!I10*'Fuel demand EU'!I50</f>
        <v>0</v>
      </c>
    </row>
    <row r="56" spans="1:9" ht="14.45">
      <c r="A56" s="246" t="s">
        <v>84</v>
      </c>
      <c r="B56" s="252">
        <f>'syngas ferm%'!B11*'Fuel demand EU'!B51</f>
        <v>0</v>
      </c>
      <c r="C56" s="252">
        <f>'syngas ferm%'!C11*'Fuel demand EU'!C51</f>
        <v>0</v>
      </c>
      <c r="D56" s="252">
        <f>'syngas ferm%'!D11*'Fuel demand EU'!D51</f>
        <v>0</v>
      </c>
      <c r="E56" s="252">
        <f>'syngas ferm%'!E11*'Fuel demand EU'!E51</f>
        <v>0</v>
      </c>
      <c r="F56" s="252">
        <f>'syngas ferm%'!F11*'Fuel demand EU'!F51</f>
        <v>0</v>
      </c>
      <c r="G56" s="252">
        <f>'syngas ferm%'!G11*'Fuel demand EU'!G51</f>
        <v>0</v>
      </c>
      <c r="H56" s="252">
        <f>'syngas ferm%'!H11*'Fuel demand EU'!H51</f>
        <v>0</v>
      </c>
      <c r="I56" s="253">
        <f>'syngas ferm%'!I11*'Fuel demand EU'!I51</f>
        <v>0</v>
      </c>
    </row>
    <row r="57" spans="1:9" ht="14.45">
      <c r="A57" s="246" t="s">
        <v>481</v>
      </c>
      <c r="B57" s="252">
        <f>'syngas ferm%'!B12*'Fuel demand EU'!B52</f>
        <v>0</v>
      </c>
      <c r="C57" s="252">
        <f>'syngas ferm%'!C12*'Fuel demand EU'!C52</f>
        <v>0</v>
      </c>
      <c r="D57" s="252">
        <f>'syngas ferm%'!D12*'Fuel demand EU'!D52</f>
        <v>0</v>
      </c>
      <c r="E57" s="252">
        <f>'syngas ferm%'!E12*'Fuel demand EU'!E52</f>
        <v>0</v>
      </c>
      <c r="F57" s="252">
        <f>'syngas ferm%'!F12*'Fuel demand EU'!F52</f>
        <v>0</v>
      </c>
      <c r="G57" s="252">
        <f>'syngas ferm%'!G12*'Fuel demand EU'!G52</f>
        <v>0</v>
      </c>
      <c r="H57" s="252">
        <f>'syngas ferm%'!H12*'Fuel demand EU'!H52</f>
        <v>0</v>
      </c>
      <c r="I57" s="253">
        <f>'syngas ferm%'!I12*'Fuel demand EU'!I52</f>
        <v>0</v>
      </c>
    </row>
    <row r="58" spans="1:9" ht="14.45">
      <c r="A58" s="246" t="s">
        <v>482</v>
      </c>
      <c r="B58" s="252">
        <f>'syngas ferm%'!B13*'Fuel demand EU'!B53</f>
        <v>0</v>
      </c>
      <c r="C58" s="252">
        <f>'syngas ferm%'!C13*'Fuel demand EU'!C53</f>
        <v>0</v>
      </c>
      <c r="D58" s="252">
        <f>'syngas ferm%'!D13*'Fuel demand EU'!D53</f>
        <v>0</v>
      </c>
      <c r="E58" s="252">
        <f>'syngas ferm%'!E13*'Fuel demand EU'!E53</f>
        <v>0</v>
      </c>
      <c r="F58" s="252">
        <f>'syngas ferm%'!F13*'Fuel demand EU'!F53</f>
        <v>0</v>
      </c>
      <c r="G58" s="252">
        <f>'syngas ferm%'!G13*'Fuel demand EU'!G53</f>
        <v>0</v>
      </c>
      <c r="H58" s="252">
        <f>'syngas ferm%'!H13*'Fuel demand EU'!H53</f>
        <v>0</v>
      </c>
      <c r="I58" s="253">
        <f>'syngas ferm%'!I13*'Fuel demand EU'!I53</f>
        <v>0</v>
      </c>
    </row>
    <row r="59" spans="1:9" ht="14.45">
      <c r="A59" s="247" t="s">
        <v>483</v>
      </c>
      <c r="B59" s="252">
        <f>'syngas ferm%'!B14*'Fuel demand EU'!B54</f>
        <v>0</v>
      </c>
      <c r="C59" s="252">
        <f>'syngas ferm%'!C14*'Fuel demand EU'!C54</f>
        <v>0</v>
      </c>
      <c r="D59" s="252">
        <f>'syngas ferm%'!D14*'Fuel demand EU'!D54</f>
        <v>0</v>
      </c>
      <c r="E59" s="252">
        <f>'syngas ferm%'!E14*'Fuel demand EU'!E54</f>
        <v>0</v>
      </c>
      <c r="F59" s="252">
        <f>'syngas ferm%'!F14*'Fuel demand EU'!F54</f>
        <v>0</v>
      </c>
      <c r="G59" s="252">
        <f>'syngas ferm%'!G14*'Fuel demand EU'!G54</f>
        <v>0</v>
      </c>
      <c r="H59" s="252">
        <f>'syngas ferm%'!H14*'Fuel demand EU'!H54</f>
        <v>0</v>
      </c>
      <c r="I59" s="253">
        <f>'syngas ferm%'!I14*'Fuel demand EU'!I54</f>
        <v>0</v>
      </c>
    </row>
    <row r="60" spans="1:9" ht="14.65" thickBot="1">
      <c r="A60" s="251" t="s">
        <v>484</v>
      </c>
      <c r="B60" s="254">
        <f>'syngas ferm%'!B15*'Fuel demand EU'!B55</f>
        <v>0</v>
      </c>
      <c r="C60" s="254">
        <f>'syngas ferm%'!C15*'Fuel demand EU'!C55</f>
        <v>0</v>
      </c>
      <c r="D60" s="254">
        <f>'syngas ferm%'!D15*'Fuel demand EU'!D55</f>
        <v>0</v>
      </c>
      <c r="E60" s="254">
        <f>'syngas ferm%'!E15*'Fuel demand EU'!E55</f>
        <v>0</v>
      </c>
      <c r="F60" s="254">
        <f>'syngas ferm%'!F15*'Fuel demand EU'!F55</f>
        <v>0</v>
      </c>
      <c r="G60" s="254">
        <f>'syngas ferm%'!G15*'Fuel demand EU'!G55</f>
        <v>0</v>
      </c>
      <c r="H60" s="254">
        <f>'syngas ferm%'!H15*'Fuel demand EU'!H55</f>
        <v>0</v>
      </c>
      <c r="I60" s="263">
        <f>'syngas ferm%'!I15*'Fuel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'syngas ferm%'!B9*'Fuel demand EU'!B62</f>
        <v>0</v>
      </c>
      <c r="C67" s="252">
        <f>'syngas ferm%'!C9*'Fuel demand EU'!C62</f>
        <v>0</v>
      </c>
      <c r="D67" s="252">
        <f>'syngas ferm%'!D9*'Fuel demand EU'!D62</f>
        <v>0</v>
      </c>
      <c r="E67" s="252">
        <f>'syngas ferm%'!E9*'Fuel demand EU'!E62</f>
        <v>0</v>
      </c>
      <c r="F67" s="252">
        <f>'syngas ferm%'!F9*'Fuel demand EU'!F62</f>
        <v>0</v>
      </c>
      <c r="G67" s="252">
        <f>'syngas ferm%'!G9*'Fuel demand EU'!G62</f>
        <v>0</v>
      </c>
      <c r="H67" s="252">
        <f>'syngas ferm%'!H9*'Fuel demand EU'!H62</f>
        <v>0</v>
      </c>
      <c r="I67" s="253">
        <f>'syngas ferm%'!I9*'Fuel demand EU'!I62</f>
        <v>0</v>
      </c>
    </row>
    <row r="68" spans="1:9" ht="14.45">
      <c r="A68" s="246" t="s">
        <v>480</v>
      </c>
      <c r="B68" s="252">
        <f>'syngas ferm%'!B10*'Fuel demand EU'!B63</f>
        <v>0</v>
      </c>
      <c r="C68" s="252">
        <f>'syngas ferm%'!C10*'Fuel demand EU'!C63</f>
        <v>0</v>
      </c>
      <c r="D68" s="252">
        <f>'syngas ferm%'!D10*'Fuel demand EU'!D63</f>
        <v>0</v>
      </c>
      <c r="E68" s="252">
        <f>'syngas ferm%'!E10*'Fuel demand EU'!E63</f>
        <v>0</v>
      </c>
      <c r="F68" s="252">
        <f>'syngas ferm%'!F10*'Fuel demand EU'!F63</f>
        <v>0</v>
      </c>
      <c r="G68" s="252">
        <f>'syngas ferm%'!G10*'Fuel demand EU'!G63</f>
        <v>0</v>
      </c>
      <c r="H68" s="252">
        <f>'syngas ferm%'!H10*'Fuel demand EU'!H63</f>
        <v>0</v>
      </c>
      <c r="I68" s="253">
        <f>'syngas ferm%'!I10*'Fuel demand EU'!I63</f>
        <v>0</v>
      </c>
    </row>
    <row r="69" spans="1:9" ht="14.45">
      <c r="A69" s="246" t="s">
        <v>84</v>
      </c>
      <c r="B69" s="252">
        <f>'syngas ferm%'!B11*'Fuel demand EU'!B64</f>
        <v>0</v>
      </c>
      <c r="C69" s="252">
        <f>'syngas ferm%'!C11*'Fuel demand EU'!C64</f>
        <v>0</v>
      </c>
      <c r="D69" s="252">
        <f>'syngas ferm%'!D11*'Fuel demand EU'!D64</f>
        <v>0</v>
      </c>
      <c r="E69" s="252">
        <f>'syngas ferm%'!E11*'Fuel demand EU'!E64</f>
        <v>0</v>
      </c>
      <c r="F69" s="252">
        <f>'syngas ferm%'!F11*'Fuel demand EU'!F64</f>
        <v>0</v>
      </c>
      <c r="G69" s="252">
        <f>'syngas ferm%'!G11*'Fuel demand EU'!G64</f>
        <v>0</v>
      </c>
      <c r="H69" s="252">
        <f>'syngas ferm%'!H11*'Fuel demand EU'!H64</f>
        <v>0</v>
      </c>
      <c r="I69" s="253">
        <f>'syngas ferm%'!I11*'Fuel demand EU'!I64</f>
        <v>0</v>
      </c>
    </row>
    <row r="70" spans="1:9" ht="14.45">
      <c r="A70" s="246" t="s">
        <v>481</v>
      </c>
      <c r="B70" s="252">
        <f>'syngas ferm%'!B12*'Fuel demand EU'!B65</f>
        <v>0</v>
      </c>
      <c r="C70" s="252">
        <f>'syngas ferm%'!C12*'Fuel demand EU'!C65</f>
        <v>0</v>
      </c>
      <c r="D70" s="252">
        <f>'syngas ferm%'!D12*'Fuel demand EU'!D65</f>
        <v>0</v>
      </c>
      <c r="E70" s="252">
        <f>'syngas ferm%'!E12*'Fuel demand EU'!E65</f>
        <v>0</v>
      </c>
      <c r="F70" s="252">
        <f>'syngas ferm%'!F12*'Fuel demand EU'!F65</f>
        <v>0</v>
      </c>
      <c r="G70" s="252">
        <f>'syngas ferm%'!G12*'Fuel demand EU'!G65</f>
        <v>0</v>
      </c>
      <c r="H70" s="252">
        <f>'syngas ferm%'!H12*'Fuel demand EU'!H65</f>
        <v>0</v>
      </c>
      <c r="I70" s="253">
        <f>'syngas ferm%'!I12*'Fuel demand EU'!I65</f>
        <v>0</v>
      </c>
    </row>
    <row r="71" spans="1:9" ht="14.45">
      <c r="A71" s="246" t="s">
        <v>482</v>
      </c>
      <c r="B71" s="252">
        <f>'syngas ferm%'!B13*'Fuel demand EU'!B66</f>
        <v>0</v>
      </c>
      <c r="C71" s="252">
        <f>'syngas ferm%'!C13*'Fuel demand EU'!C66</f>
        <v>0</v>
      </c>
      <c r="D71" s="252">
        <f>'syngas ferm%'!D13*'Fuel demand EU'!D66</f>
        <v>0</v>
      </c>
      <c r="E71" s="252">
        <f>'syngas ferm%'!E13*'Fuel demand EU'!E66</f>
        <v>0</v>
      </c>
      <c r="F71" s="252">
        <f>'syngas ferm%'!F13*'Fuel demand EU'!F66</f>
        <v>0</v>
      </c>
      <c r="G71" s="252">
        <f>'syngas ferm%'!G13*'Fuel demand EU'!G66</f>
        <v>0</v>
      </c>
      <c r="H71" s="252">
        <f>'syngas ferm%'!H13*'Fuel demand EU'!H66</f>
        <v>0</v>
      </c>
      <c r="I71" s="253">
        <f>'syngas ferm%'!I13*'Fuel demand EU'!I66</f>
        <v>0</v>
      </c>
    </row>
    <row r="72" spans="1:9" ht="14.45">
      <c r="A72" s="247" t="s">
        <v>483</v>
      </c>
      <c r="B72" s="252">
        <f>'syngas ferm%'!B14*'Fuel demand EU'!B67</f>
        <v>0</v>
      </c>
      <c r="C72" s="252">
        <f>'syngas ferm%'!C14*'Fuel demand EU'!C67</f>
        <v>0</v>
      </c>
      <c r="D72" s="252">
        <f>'syngas ferm%'!D14*'Fuel demand EU'!D67</f>
        <v>0</v>
      </c>
      <c r="E72" s="252">
        <f>'syngas ferm%'!E14*'Fuel demand EU'!E67</f>
        <v>0</v>
      </c>
      <c r="F72" s="252">
        <f>'syngas ferm%'!F14*'Fuel demand EU'!F67</f>
        <v>0</v>
      </c>
      <c r="G72" s="252">
        <f>'syngas ferm%'!G14*'Fuel demand EU'!G67</f>
        <v>0</v>
      </c>
      <c r="H72" s="252">
        <f>'syngas ferm%'!H14*'Fuel demand EU'!H67</f>
        <v>0</v>
      </c>
      <c r="I72" s="253">
        <f>'syngas ferm%'!I14*'Fuel demand EU'!I67</f>
        <v>0</v>
      </c>
    </row>
    <row r="73" spans="1:9" ht="14.45">
      <c r="A73" s="248" t="s">
        <v>484</v>
      </c>
      <c r="B73" s="252">
        <f>'syngas ferm%'!B15*'Fuel demand EU'!B68</f>
        <v>0</v>
      </c>
      <c r="C73" s="252">
        <f>'syngas ferm%'!C15*'Fuel demand EU'!C68</f>
        <v>0</v>
      </c>
      <c r="D73" s="252">
        <f>'syngas ferm%'!D15*'Fuel demand EU'!D68</f>
        <v>0</v>
      </c>
      <c r="E73" s="252">
        <f>'syngas ferm%'!E15*'Fuel demand EU'!E68</f>
        <v>0</v>
      </c>
      <c r="F73" s="252">
        <f>'syngas ferm%'!F15*'Fuel demand EU'!F68</f>
        <v>0</v>
      </c>
      <c r="G73" s="252">
        <f>'syngas ferm%'!G15*'Fuel demand EU'!G68</f>
        <v>0</v>
      </c>
      <c r="H73" s="252">
        <f>'syngas ferm%'!H15*'Fuel demand EU'!H68</f>
        <v>0</v>
      </c>
      <c r="I73" s="253">
        <f>'syngas ferm%'!I15*'Fuel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'syngas ferm%'!B9*'Fuel demand EU'!B72</f>
        <v>0</v>
      </c>
      <c r="C77" s="252">
        <f>'syngas ferm%'!C9*'Fuel demand EU'!C72</f>
        <v>0</v>
      </c>
      <c r="D77" s="252">
        <f>'syngas ferm%'!D9*'Fuel demand EU'!D72</f>
        <v>0</v>
      </c>
      <c r="E77" s="252">
        <f>'syngas ferm%'!E9*'Fuel demand EU'!E72</f>
        <v>0</v>
      </c>
      <c r="F77" s="252">
        <f>'syngas ferm%'!F9*'Fuel demand EU'!F72</f>
        <v>0</v>
      </c>
      <c r="G77" s="252">
        <f>'syngas ferm%'!G9*'Fuel demand EU'!G72</f>
        <v>0</v>
      </c>
      <c r="H77" s="252">
        <f>'syngas ferm%'!H9*'Fuel demand EU'!H72</f>
        <v>0</v>
      </c>
      <c r="I77" s="253">
        <f>'syngas ferm%'!I9*'Fuel demand EU'!I72</f>
        <v>0</v>
      </c>
    </row>
    <row r="78" spans="1:9" ht="14.45">
      <c r="A78" s="246" t="s">
        <v>480</v>
      </c>
      <c r="B78" s="252">
        <f>'syngas ferm%'!B10*'Fuel demand EU'!B73</f>
        <v>0</v>
      </c>
      <c r="C78" s="252">
        <f>'syngas ferm%'!C10*'Fuel demand EU'!C73</f>
        <v>559237.27667242172</v>
      </c>
      <c r="D78" s="252">
        <f>'syngas ferm%'!D10*'Fuel demand EU'!D73</f>
        <v>1614056.5318147589</v>
      </c>
      <c r="E78" s="252">
        <f>'syngas ferm%'!E10*'Fuel demand EU'!E73</f>
        <v>4089956.2866725172</v>
      </c>
      <c r="F78" s="252">
        <f>'syngas ferm%'!F10*'Fuel demand EU'!F73</f>
        <v>7319414.5508439047</v>
      </c>
      <c r="G78" s="252">
        <f>'syngas ferm%'!G10*'Fuel demand EU'!G73</f>
        <v>12413544.43094492</v>
      </c>
      <c r="H78" s="252">
        <f>'syngas ferm%'!H10*'Fuel demand EU'!H73</f>
        <v>19861034.924003128</v>
      </c>
      <c r="I78" s="253">
        <f>'syngas ferm%'!I10*'Fuel demand EU'!I73</f>
        <v>28065187.180643462</v>
      </c>
    </row>
    <row r="79" spans="1:9" ht="14.45">
      <c r="A79" s="246" t="s">
        <v>84</v>
      </c>
      <c r="B79" s="252">
        <f>'syngas ferm%'!B11*'Fuel demand EU'!B74</f>
        <v>0</v>
      </c>
      <c r="C79" s="252">
        <f>'syngas ferm%'!C11*'Fuel demand EU'!C74</f>
        <v>0</v>
      </c>
      <c r="D79" s="252">
        <f>'syngas ferm%'!D11*'Fuel demand EU'!D74</f>
        <v>0</v>
      </c>
      <c r="E79" s="252">
        <f>'syngas ferm%'!E11*'Fuel demand EU'!E74</f>
        <v>0</v>
      </c>
      <c r="F79" s="252">
        <f>'syngas ferm%'!F11*'Fuel demand EU'!F74</f>
        <v>0</v>
      </c>
      <c r="G79" s="252">
        <f>'syngas ferm%'!G11*'Fuel demand EU'!G74</f>
        <v>0</v>
      </c>
      <c r="H79" s="252">
        <f>'syngas ferm%'!H11*'Fuel demand EU'!H74</f>
        <v>0</v>
      </c>
      <c r="I79" s="253">
        <f>'syngas ferm%'!I11*'Fuel demand EU'!I74</f>
        <v>0</v>
      </c>
    </row>
    <row r="80" spans="1:9" ht="14.45">
      <c r="A80" s="246" t="s">
        <v>481</v>
      </c>
      <c r="B80" s="252">
        <f>'syngas ferm%'!B12*'Fuel demand EU'!B75</f>
        <v>0</v>
      </c>
      <c r="C80" s="252">
        <f>'syngas ferm%'!C12*'Fuel demand EU'!C75</f>
        <v>0</v>
      </c>
      <c r="D80" s="252">
        <f>'syngas ferm%'!D12*'Fuel demand EU'!D75</f>
        <v>0</v>
      </c>
      <c r="E80" s="252">
        <f>'syngas ferm%'!E12*'Fuel demand EU'!E75</f>
        <v>0</v>
      </c>
      <c r="F80" s="252">
        <f>'syngas ferm%'!F12*'Fuel demand EU'!F75</f>
        <v>0</v>
      </c>
      <c r="G80" s="252">
        <f>'syngas ferm%'!G12*'Fuel demand EU'!G75</f>
        <v>0</v>
      </c>
      <c r="H80" s="252">
        <f>'syngas ferm%'!H12*'Fuel demand EU'!H75</f>
        <v>0</v>
      </c>
      <c r="I80" s="253">
        <f>'syngas ferm%'!I12*'Fuel demand EU'!I75</f>
        <v>0</v>
      </c>
    </row>
    <row r="81" spans="1:9" ht="14.45">
      <c r="A81" s="246" t="s">
        <v>482</v>
      </c>
      <c r="B81" s="252">
        <f>'syngas ferm%'!B13*'Fuel demand EU'!B76</f>
        <v>0</v>
      </c>
      <c r="C81" s="252">
        <f>'syngas ferm%'!C13*'Fuel demand EU'!C76</f>
        <v>0</v>
      </c>
      <c r="D81" s="252">
        <f>'syngas ferm%'!D13*'Fuel demand EU'!D76</f>
        <v>0</v>
      </c>
      <c r="E81" s="252">
        <f>'syngas ferm%'!E13*'Fuel demand EU'!E76</f>
        <v>0</v>
      </c>
      <c r="F81" s="252">
        <f>'syngas ferm%'!F13*'Fuel demand EU'!F76</f>
        <v>0</v>
      </c>
      <c r="G81" s="252">
        <f>'syngas ferm%'!G13*'Fuel demand EU'!G76</f>
        <v>0</v>
      </c>
      <c r="H81" s="252">
        <f>'syngas ferm%'!H13*'Fuel demand EU'!H76</f>
        <v>0</v>
      </c>
      <c r="I81" s="253">
        <f>'syngas ferm%'!I13*'Fuel demand EU'!I76</f>
        <v>0</v>
      </c>
    </row>
    <row r="82" spans="1:9" ht="14.45">
      <c r="A82" s="247" t="s">
        <v>483</v>
      </c>
      <c r="B82" s="252">
        <f>'syngas ferm%'!B14*'Fuel demand EU'!B77</f>
        <v>0</v>
      </c>
      <c r="C82" s="252">
        <f>'syngas ferm%'!C14*'Fuel demand EU'!C77</f>
        <v>0</v>
      </c>
      <c r="D82" s="252">
        <f>'syngas ferm%'!D14*'Fuel demand EU'!D77</f>
        <v>0</v>
      </c>
      <c r="E82" s="252">
        <f>'syngas ferm%'!E14*'Fuel demand EU'!E77</f>
        <v>0</v>
      </c>
      <c r="F82" s="252">
        <f>'syngas ferm%'!F14*'Fuel demand EU'!F77</f>
        <v>0</v>
      </c>
      <c r="G82" s="252">
        <f>'syngas ferm%'!G14*'Fuel demand EU'!G77</f>
        <v>0</v>
      </c>
      <c r="H82" s="252">
        <f>'syngas ferm%'!H14*'Fuel demand EU'!H77</f>
        <v>0</v>
      </c>
      <c r="I82" s="253">
        <f>'syngas ferm%'!I14*'Fuel demand EU'!I77</f>
        <v>0</v>
      </c>
    </row>
    <row r="83" spans="1:9" ht="14.45">
      <c r="A83" s="248" t="s">
        <v>484</v>
      </c>
      <c r="B83" s="252">
        <f>'syngas ferm%'!B15*'Fuel demand EU'!B78</f>
        <v>0</v>
      </c>
      <c r="C83" s="252">
        <f>'syngas ferm%'!C15*'Fuel demand EU'!C78</f>
        <v>0</v>
      </c>
      <c r="D83" s="252">
        <f>'syngas ferm%'!D15*'Fuel demand EU'!D78</f>
        <v>0</v>
      </c>
      <c r="E83" s="252">
        <f>'syngas ferm%'!E15*'Fuel demand EU'!E78</f>
        <v>0</v>
      </c>
      <c r="F83" s="252">
        <f>'syngas ferm%'!F15*'Fuel demand EU'!F78</f>
        <v>0</v>
      </c>
      <c r="G83" s="252">
        <f>'syngas ferm%'!G15*'Fuel demand EU'!G78</f>
        <v>0</v>
      </c>
      <c r="H83" s="252">
        <f>'syngas ferm%'!H15*'Fuel demand EU'!H78</f>
        <v>0</v>
      </c>
      <c r="I83" s="253">
        <f>'syngas ferm%'!I15*'Fuel demand EU'!I78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'syngas ferm%'!B9*'Fuel demand EU'!B82</f>
        <v>0</v>
      </c>
      <c r="C87" s="252">
        <f>'syngas ferm%'!C9*'Fuel demand EU'!C82</f>
        <v>0</v>
      </c>
      <c r="D87" s="252">
        <f>'syngas ferm%'!D9*'Fuel demand EU'!D82</f>
        <v>0</v>
      </c>
      <c r="E87" s="252">
        <f>'syngas ferm%'!E9*'Fuel demand EU'!E82</f>
        <v>0</v>
      </c>
      <c r="F87" s="252">
        <f>'syngas ferm%'!F9*'Fuel demand EU'!F82</f>
        <v>0</v>
      </c>
      <c r="G87" s="252">
        <f>'syngas ferm%'!G9*'Fuel demand EU'!G82</f>
        <v>0</v>
      </c>
      <c r="H87" s="252">
        <f>'syngas ferm%'!H9*'Fuel demand EU'!H82</f>
        <v>0</v>
      </c>
      <c r="I87" s="253">
        <f>'syngas ferm%'!I9*'Fuel demand EU'!I82</f>
        <v>0</v>
      </c>
    </row>
    <row r="88" spans="1:9" ht="14.45">
      <c r="A88" s="246" t="s">
        <v>480</v>
      </c>
      <c r="B88" s="252">
        <f>'syngas ferm%'!B10*'Fuel demand EU'!B83</f>
        <v>0</v>
      </c>
      <c r="C88" s="252">
        <f>'syngas ferm%'!C10*'Fuel demand EU'!C83</f>
        <v>0</v>
      </c>
      <c r="D88" s="252">
        <f>'syngas ferm%'!D10*'Fuel demand EU'!D83</f>
        <v>0</v>
      </c>
      <c r="E88" s="252">
        <f>'syngas ferm%'!E10*'Fuel demand EU'!E83</f>
        <v>0</v>
      </c>
      <c r="F88" s="252">
        <f>'syngas ferm%'!F10*'Fuel demand EU'!F83</f>
        <v>0</v>
      </c>
      <c r="G88" s="252">
        <f>'syngas ferm%'!G10*'Fuel demand EU'!G83</f>
        <v>0</v>
      </c>
      <c r="H88" s="252">
        <f>'syngas ferm%'!H10*'Fuel demand EU'!H83</f>
        <v>0</v>
      </c>
      <c r="I88" s="253">
        <f>'syngas ferm%'!I10*'Fuel demand EU'!I83</f>
        <v>0</v>
      </c>
    </row>
    <row r="89" spans="1:9" ht="14.45">
      <c r="A89" s="246" t="s">
        <v>84</v>
      </c>
      <c r="B89" s="252">
        <f>'syngas ferm%'!B11*'Fuel demand EU'!B84</f>
        <v>0</v>
      </c>
      <c r="C89" s="252">
        <f>'syngas ferm%'!C11*'Fuel demand EU'!C84</f>
        <v>0</v>
      </c>
      <c r="D89" s="252">
        <f>'syngas ferm%'!D11*'Fuel demand EU'!D84</f>
        <v>0</v>
      </c>
      <c r="E89" s="252">
        <f>'syngas ferm%'!E11*'Fuel demand EU'!E84</f>
        <v>0</v>
      </c>
      <c r="F89" s="252">
        <f>'syngas ferm%'!F11*'Fuel demand EU'!F84</f>
        <v>0</v>
      </c>
      <c r="G89" s="252">
        <f>'syngas ferm%'!G11*'Fuel demand EU'!G84</f>
        <v>0</v>
      </c>
      <c r="H89" s="252">
        <f>'syngas ferm%'!H11*'Fuel demand EU'!H84</f>
        <v>0</v>
      </c>
      <c r="I89" s="253">
        <f>'syngas ferm%'!I11*'Fuel demand EU'!I84</f>
        <v>0</v>
      </c>
    </row>
    <row r="90" spans="1:9" ht="14.45">
      <c r="A90" s="246" t="s">
        <v>481</v>
      </c>
      <c r="B90" s="252">
        <f>'syngas ferm%'!B12*'Fuel demand EU'!B85</f>
        <v>0</v>
      </c>
      <c r="C90" s="252">
        <f>'syngas ferm%'!C12*'Fuel demand EU'!C85</f>
        <v>0</v>
      </c>
      <c r="D90" s="252">
        <f>'syngas ferm%'!D12*'Fuel demand EU'!D85</f>
        <v>0</v>
      </c>
      <c r="E90" s="252">
        <f>'syngas ferm%'!E12*'Fuel demand EU'!E85</f>
        <v>0</v>
      </c>
      <c r="F90" s="252">
        <f>'syngas ferm%'!F12*'Fuel demand EU'!F85</f>
        <v>0</v>
      </c>
      <c r="G90" s="252">
        <f>'syngas ferm%'!G12*'Fuel demand EU'!G85</f>
        <v>0</v>
      </c>
      <c r="H90" s="252">
        <f>'syngas ferm%'!H12*'Fuel demand EU'!H85</f>
        <v>0</v>
      </c>
      <c r="I90" s="253">
        <f>'syngas ferm%'!I12*'Fuel demand EU'!I85</f>
        <v>0</v>
      </c>
    </row>
    <row r="91" spans="1:9" ht="14.45">
      <c r="A91" s="246" t="s">
        <v>482</v>
      </c>
      <c r="B91" s="252">
        <f>'syngas ferm%'!B13*'Fuel demand EU'!B86</f>
        <v>0</v>
      </c>
      <c r="C91" s="252">
        <f>'syngas ferm%'!C13*'Fuel demand EU'!C86</f>
        <v>0</v>
      </c>
      <c r="D91" s="252">
        <f>'syngas ferm%'!D13*'Fuel demand EU'!D86</f>
        <v>0</v>
      </c>
      <c r="E91" s="252">
        <f>'syngas ferm%'!E13*'Fuel demand EU'!E86</f>
        <v>0</v>
      </c>
      <c r="F91" s="252">
        <f>'syngas ferm%'!F13*'Fuel demand EU'!F86</f>
        <v>0</v>
      </c>
      <c r="G91" s="252">
        <f>'syngas ferm%'!G13*'Fuel demand EU'!G86</f>
        <v>0</v>
      </c>
      <c r="H91" s="252">
        <f>'syngas ferm%'!H13*'Fuel demand EU'!H86</f>
        <v>0</v>
      </c>
      <c r="I91" s="253">
        <f>'syngas ferm%'!I13*'Fuel demand EU'!I86</f>
        <v>0</v>
      </c>
    </row>
    <row r="92" spans="1:9" ht="14.45">
      <c r="A92" s="247" t="s">
        <v>483</v>
      </c>
      <c r="B92" s="252">
        <f>'syngas ferm%'!B14*'Fuel demand EU'!B87</f>
        <v>0</v>
      </c>
      <c r="C92" s="252">
        <f>'syngas ferm%'!C14*'Fuel demand EU'!C87</f>
        <v>0</v>
      </c>
      <c r="D92" s="252">
        <f>'syngas ferm%'!D14*'Fuel demand EU'!D87</f>
        <v>0</v>
      </c>
      <c r="E92" s="252">
        <f>'syngas ferm%'!E14*'Fuel demand EU'!E87</f>
        <v>0</v>
      </c>
      <c r="F92" s="252">
        <f>'syngas ferm%'!F14*'Fuel demand EU'!F87</f>
        <v>0</v>
      </c>
      <c r="G92" s="252">
        <f>'syngas ferm%'!G14*'Fuel demand EU'!G87</f>
        <v>0</v>
      </c>
      <c r="H92" s="252">
        <f>'syngas ferm%'!H14*'Fuel demand EU'!H87</f>
        <v>0</v>
      </c>
      <c r="I92" s="253">
        <f>'syngas ferm%'!I14*'Fuel demand EU'!I87</f>
        <v>0</v>
      </c>
    </row>
    <row r="93" spans="1:9" ht="14.45">
      <c r="A93" s="248" t="s">
        <v>484</v>
      </c>
      <c r="B93" s="252">
        <f>'syngas ferm%'!B15*'Fuel demand EU'!B88</f>
        <v>0</v>
      </c>
      <c r="C93" s="252">
        <f>'syngas ferm%'!C15*'Fuel demand EU'!C88</f>
        <v>0</v>
      </c>
      <c r="D93" s="252">
        <f>'syngas ferm%'!D15*'Fuel demand EU'!D88</f>
        <v>0</v>
      </c>
      <c r="E93" s="252">
        <f>'syngas ferm%'!E15*'Fuel demand EU'!E88</f>
        <v>0</v>
      </c>
      <c r="F93" s="252">
        <f>'syngas ferm%'!F15*'Fuel demand EU'!F88</f>
        <v>0</v>
      </c>
      <c r="G93" s="252">
        <f>'syngas ferm%'!G15*'Fuel demand EU'!G88</f>
        <v>0</v>
      </c>
      <c r="H93" s="252">
        <f>'syngas ferm%'!H15*'Fuel demand EU'!H88</f>
        <v>0</v>
      </c>
      <c r="I93" s="253">
        <f>'syngas ferm%'!I15*'Fuel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'syngas ferm%'!B9*'Fuel demand EU'!B92</f>
        <v>0</v>
      </c>
      <c r="C97" s="252">
        <f>'syngas ferm%'!C9*'Fuel demand EU'!C92</f>
        <v>0</v>
      </c>
      <c r="D97" s="252">
        <f>'syngas ferm%'!D9*'Fuel demand EU'!D92</f>
        <v>0</v>
      </c>
      <c r="E97" s="252">
        <f>'syngas ferm%'!E9*'Fuel demand EU'!E92</f>
        <v>0</v>
      </c>
      <c r="F97" s="252">
        <f>'syngas ferm%'!F9*'Fuel demand EU'!F92</f>
        <v>0</v>
      </c>
      <c r="G97" s="252">
        <f>'syngas ferm%'!G9*'Fuel demand EU'!G92</f>
        <v>0</v>
      </c>
      <c r="H97" s="252">
        <f>'syngas ferm%'!H9*'Fuel demand EU'!H92</f>
        <v>0</v>
      </c>
      <c r="I97" s="253">
        <f>'syngas ferm%'!I9*'Fuel demand EU'!I92</f>
        <v>0</v>
      </c>
    </row>
    <row r="98" spans="1:9" ht="14.45">
      <c r="A98" s="246" t="s">
        <v>480</v>
      </c>
      <c r="B98" s="252">
        <f>'syngas ferm%'!B10*'Fuel demand EU'!B93</f>
        <v>0</v>
      </c>
      <c r="C98" s="252">
        <f>'syngas ferm%'!C10*'Fuel demand EU'!C93</f>
        <v>0</v>
      </c>
      <c r="D98" s="252">
        <f>'syngas ferm%'!D10*'Fuel demand EU'!D93</f>
        <v>0</v>
      </c>
      <c r="E98" s="252">
        <f>'syngas ferm%'!E10*'Fuel demand EU'!E93</f>
        <v>0</v>
      </c>
      <c r="F98" s="252">
        <f>'syngas ferm%'!F10*'Fuel demand EU'!F93</f>
        <v>0</v>
      </c>
      <c r="G98" s="252">
        <f>'syngas ferm%'!G10*'Fuel demand EU'!G93</f>
        <v>0</v>
      </c>
      <c r="H98" s="252">
        <f>'syngas ferm%'!H10*'Fuel demand EU'!H93</f>
        <v>0</v>
      </c>
      <c r="I98" s="253">
        <f>'syngas ferm%'!I10*'Fuel demand EU'!I93</f>
        <v>0</v>
      </c>
    </row>
    <row r="99" spans="1:9" ht="14.45">
      <c r="A99" s="246" t="s">
        <v>84</v>
      </c>
      <c r="B99" s="252">
        <f>'syngas ferm%'!B11*'Fuel demand EU'!B94</f>
        <v>0</v>
      </c>
      <c r="C99" s="252">
        <f>'syngas ferm%'!C11*'Fuel demand EU'!C94</f>
        <v>0</v>
      </c>
      <c r="D99" s="252">
        <f>'syngas ferm%'!D11*'Fuel demand EU'!D94</f>
        <v>0</v>
      </c>
      <c r="E99" s="252">
        <f>'syngas ferm%'!E11*'Fuel demand EU'!E94</f>
        <v>0</v>
      </c>
      <c r="F99" s="252">
        <f>'syngas ferm%'!F11*'Fuel demand EU'!F94</f>
        <v>0</v>
      </c>
      <c r="G99" s="252">
        <f>'syngas ferm%'!G11*'Fuel demand EU'!G94</f>
        <v>0</v>
      </c>
      <c r="H99" s="252">
        <f>'syngas ferm%'!H11*'Fuel demand EU'!H94</f>
        <v>0</v>
      </c>
      <c r="I99" s="253">
        <f>'syngas ferm%'!I11*'Fuel demand EU'!I94</f>
        <v>0</v>
      </c>
    </row>
    <row r="100" spans="1:9" ht="14.45">
      <c r="A100" s="246" t="s">
        <v>481</v>
      </c>
      <c r="B100" s="252">
        <f>'syngas ferm%'!B12*'Fuel demand EU'!B95</f>
        <v>0</v>
      </c>
      <c r="C100" s="252">
        <f>'syngas ferm%'!C12*'Fuel demand EU'!C95</f>
        <v>0</v>
      </c>
      <c r="D100" s="252">
        <f>'syngas ferm%'!D12*'Fuel demand EU'!D95</f>
        <v>0</v>
      </c>
      <c r="E100" s="252">
        <f>'syngas ferm%'!E12*'Fuel demand EU'!E95</f>
        <v>0</v>
      </c>
      <c r="F100" s="252">
        <f>'syngas ferm%'!F12*'Fuel demand EU'!F95</f>
        <v>0</v>
      </c>
      <c r="G100" s="252">
        <f>'syngas ferm%'!G12*'Fuel demand EU'!G95</f>
        <v>0</v>
      </c>
      <c r="H100" s="252">
        <f>'syngas ferm%'!H12*'Fuel demand EU'!H95</f>
        <v>0</v>
      </c>
      <c r="I100" s="253">
        <f>'syngas ferm%'!I12*'Fuel demand EU'!I95</f>
        <v>0</v>
      </c>
    </row>
    <row r="101" spans="1:9" ht="14.45">
      <c r="A101" s="246" t="s">
        <v>482</v>
      </c>
      <c r="B101" s="252">
        <f>'syngas ferm%'!B13*'Fuel demand EU'!B96</f>
        <v>0</v>
      </c>
      <c r="C101" s="252">
        <f>'syngas ferm%'!C13*'Fuel demand EU'!C96</f>
        <v>0</v>
      </c>
      <c r="D101" s="252">
        <f>'syngas ferm%'!D13*'Fuel demand EU'!D96</f>
        <v>0</v>
      </c>
      <c r="E101" s="252">
        <f>'syngas ferm%'!E13*'Fuel demand EU'!E96</f>
        <v>0</v>
      </c>
      <c r="F101" s="252">
        <f>'syngas ferm%'!F13*'Fuel demand EU'!F96</f>
        <v>0</v>
      </c>
      <c r="G101" s="252">
        <f>'syngas ferm%'!G13*'Fuel demand EU'!G96</f>
        <v>0</v>
      </c>
      <c r="H101" s="252">
        <f>'syngas ferm%'!H13*'Fuel demand EU'!H96</f>
        <v>0</v>
      </c>
      <c r="I101" s="253">
        <f>'syngas ferm%'!I13*'Fuel demand EU'!I96</f>
        <v>0</v>
      </c>
    </row>
    <row r="102" spans="1:9" ht="14.45">
      <c r="A102" s="247" t="s">
        <v>483</v>
      </c>
      <c r="B102" s="252">
        <f>'syngas ferm%'!B14*'Fuel demand EU'!B97</f>
        <v>0</v>
      </c>
      <c r="C102" s="252">
        <f>'syngas ferm%'!C14*'Fuel demand EU'!C97</f>
        <v>0</v>
      </c>
      <c r="D102" s="252">
        <f>'syngas ferm%'!D14*'Fuel demand EU'!D97</f>
        <v>0</v>
      </c>
      <c r="E102" s="252">
        <f>'syngas ferm%'!E14*'Fuel demand EU'!E97</f>
        <v>0</v>
      </c>
      <c r="F102" s="252">
        <f>'syngas ferm%'!F14*'Fuel demand EU'!F97</f>
        <v>0</v>
      </c>
      <c r="G102" s="252">
        <f>'syngas ferm%'!G14*'Fuel demand EU'!G97</f>
        <v>0</v>
      </c>
      <c r="H102" s="252">
        <f>'syngas ferm%'!H14*'Fuel demand EU'!H97</f>
        <v>0</v>
      </c>
      <c r="I102" s="253">
        <f>'syngas ferm%'!I14*'Fuel demand EU'!I97</f>
        <v>0</v>
      </c>
    </row>
    <row r="103" spans="1:9" ht="14.45">
      <c r="A103" s="248" t="s">
        <v>484</v>
      </c>
      <c r="B103" s="252">
        <f>'syngas ferm%'!B15*'Fuel demand EU'!B98</f>
        <v>0</v>
      </c>
      <c r="C103" s="252">
        <f>'syngas ferm%'!C15*'Fuel demand EU'!C98</f>
        <v>0</v>
      </c>
      <c r="D103" s="252">
        <f>'syngas ferm%'!D15*'Fuel demand EU'!D98</f>
        <v>0</v>
      </c>
      <c r="E103" s="252">
        <f>'syngas ferm%'!E15*'Fuel demand EU'!E98</f>
        <v>0</v>
      </c>
      <c r="F103" s="252">
        <f>'syngas ferm%'!F15*'Fuel demand EU'!F98</f>
        <v>0</v>
      </c>
      <c r="G103" s="252">
        <f>'syngas ferm%'!G15*'Fuel demand EU'!G98</f>
        <v>0</v>
      </c>
      <c r="H103" s="252">
        <f>'syngas ferm%'!H15*'Fuel demand EU'!H98</f>
        <v>0</v>
      </c>
      <c r="I103" s="253">
        <f>'syngas ferm%'!I15*'Fuel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'syngas ferm%'!B9*'Fuel demand EU'!B102</f>
        <v>0</v>
      </c>
      <c r="C107" s="252">
        <f>'syngas ferm%'!C9*'Fuel demand EU'!C102</f>
        <v>0</v>
      </c>
      <c r="D107" s="252">
        <f>'syngas ferm%'!D9*'Fuel demand EU'!D102</f>
        <v>0</v>
      </c>
      <c r="E107" s="252">
        <f>'syngas ferm%'!E9*'Fuel demand EU'!E102</f>
        <v>0</v>
      </c>
      <c r="F107" s="252">
        <f>'syngas ferm%'!F9*'Fuel demand EU'!F102</f>
        <v>0</v>
      </c>
      <c r="G107" s="252">
        <f>'syngas ferm%'!G9*'Fuel demand EU'!G102</f>
        <v>0</v>
      </c>
      <c r="H107" s="252">
        <f>'syngas ferm%'!H9*'Fuel demand EU'!H102</f>
        <v>0</v>
      </c>
      <c r="I107" s="253">
        <f>'syngas ferm%'!I9*'Fuel demand EU'!I102</f>
        <v>0</v>
      </c>
    </row>
    <row r="108" spans="1:9" ht="14.45">
      <c r="A108" s="246" t="s">
        <v>480</v>
      </c>
      <c r="B108" s="252">
        <f>'syngas ferm%'!B10*'Fuel demand EU'!B103</f>
        <v>0</v>
      </c>
      <c r="C108" s="252">
        <f>'syngas ferm%'!C10*'Fuel demand EU'!C103</f>
        <v>0</v>
      </c>
      <c r="D108" s="252">
        <f>'syngas ferm%'!D10*'Fuel demand EU'!D103</f>
        <v>0</v>
      </c>
      <c r="E108" s="252">
        <f>'syngas ferm%'!E10*'Fuel demand EU'!E103</f>
        <v>0</v>
      </c>
      <c r="F108" s="252">
        <f>'syngas ferm%'!F10*'Fuel demand EU'!F103</f>
        <v>0</v>
      </c>
      <c r="G108" s="252">
        <f>'syngas ferm%'!G10*'Fuel demand EU'!G103</f>
        <v>0</v>
      </c>
      <c r="H108" s="252">
        <f>'syngas ferm%'!H10*'Fuel demand EU'!H103</f>
        <v>0</v>
      </c>
      <c r="I108" s="253">
        <f>'syngas ferm%'!I10*'Fuel demand EU'!I103</f>
        <v>0</v>
      </c>
    </row>
    <row r="109" spans="1:9" ht="14.45">
      <c r="A109" s="246" t="s">
        <v>84</v>
      </c>
      <c r="B109" s="252">
        <f>'syngas ferm%'!B11*'Fuel demand EU'!B104</f>
        <v>0</v>
      </c>
      <c r="C109" s="252">
        <f>'syngas ferm%'!C11*'Fuel demand EU'!C104</f>
        <v>0</v>
      </c>
      <c r="D109" s="252">
        <f>'syngas ferm%'!D11*'Fuel demand EU'!D104</f>
        <v>0</v>
      </c>
      <c r="E109" s="252">
        <f>'syngas ferm%'!E11*'Fuel demand EU'!E104</f>
        <v>0</v>
      </c>
      <c r="F109" s="252">
        <f>'syngas ferm%'!F11*'Fuel demand EU'!F104</f>
        <v>0</v>
      </c>
      <c r="G109" s="252">
        <f>'syngas ferm%'!G11*'Fuel demand EU'!G104</f>
        <v>0</v>
      </c>
      <c r="H109" s="252">
        <f>'syngas ferm%'!H11*'Fuel demand EU'!H104</f>
        <v>0</v>
      </c>
      <c r="I109" s="253">
        <f>'syngas ferm%'!I11*'Fuel demand EU'!I104</f>
        <v>0</v>
      </c>
    </row>
    <row r="110" spans="1:9" ht="14.45">
      <c r="A110" s="246" t="s">
        <v>481</v>
      </c>
      <c r="B110" s="252">
        <f>'syngas ferm%'!B12*'Fuel demand EU'!B105</f>
        <v>0</v>
      </c>
      <c r="C110" s="252">
        <f>'syngas ferm%'!C12*'Fuel demand EU'!C105</f>
        <v>0</v>
      </c>
      <c r="D110" s="252">
        <f>'syngas ferm%'!D12*'Fuel demand EU'!D105</f>
        <v>0</v>
      </c>
      <c r="E110" s="252">
        <f>'syngas ferm%'!E12*'Fuel demand EU'!E105</f>
        <v>0</v>
      </c>
      <c r="F110" s="252">
        <f>'syngas ferm%'!F12*'Fuel demand EU'!F105</f>
        <v>0</v>
      </c>
      <c r="G110" s="252">
        <f>'syngas ferm%'!G12*'Fuel demand EU'!G105</f>
        <v>0</v>
      </c>
      <c r="H110" s="252">
        <f>'syngas ferm%'!H12*'Fuel demand EU'!H105</f>
        <v>0</v>
      </c>
      <c r="I110" s="253">
        <f>'syngas ferm%'!I12*'Fuel demand EU'!I105</f>
        <v>0</v>
      </c>
    </row>
    <row r="111" spans="1:9" ht="14.45">
      <c r="A111" s="246" t="s">
        <v>482</v>
      </c>
      <c r="B111" s="252">
        <f>'syngas ferm%'!B13*'Fuel demand EU'!B106</f>
        <v>0</v>
      </c>
      <c r="C111" s="252">
        <f>'syngas ferm%'!C13*'Fuel demand EU'!C106</f>
        <v>0</v>
      </c>
      <c r="D111" s="252">
        <f>'syngas ferm%'!D13*'Fuel demand EU'!D106</f>
        <v>0</v>
      </c>
      <c r="E111" s="252">
        <f>'syngas ferm%'!E13*'Fuel demand EU'!E106</f>
        <v>0</v>
      </c>
      <c r="F111" s="252">
        <f>'syngas ferm%'!F13*'Fuel demand EU'!F106</f>
        <v>0</v>
      </c>
      <c r="G111" s="252">
        <f>'syngas ferm%'!G13*'Fuel demand EU'!G106</f>
        <v>0</v>
      </c>
      <c r="H111" s="252">
        <f>'syngas ferm%'!H13*'Fuel demand EU'!H106</f>
        <v>0</v>
      </c>
      <c r="I111" s="253">
        <f>'syngas ferm%'!I13*'Fuel demand EU'!I106</f>
        <v>0</v>
      </c>
    </row>
    <row r="112" spans="1:9" ht="14.45">
      <c r="A112" s="247" t="s">
        <v>483</v>
      </c>
      <c r="B112" s="252">
        <f>'syngas ferm%'!B14*'Fuel demand EU'!B107</f>
        <v>0</v>
      </c>
      <c r="C112" s="252">
        <f>'syngas ferm%'!C14*'Fuel demand EU'!C107</f>
        <v>0</v>
      </c>
      <c r="D112" s="252">
        <f>'syngas ferm%'!D14*'Fuel demand EU'!D107</f>
        <v>0</v>
      </c>
      <c r="E112" s="252">
        <f>'syngas ferm%'!E14*'Fuel demand EU'!E107</f>
        <v>0</v>
      </c>
      <c r="F112" s="252">
        <f>'syngas ferm%'!F14*'Fuel demand EU'!F107</f>
        <v>0</v>
      </c>
      <c r="G112" s="252">
        <f>'syngas ferm%'!G14*'Fuel demand EU'!G107</f>
        <v>0</v>
      </c>
      <c r="H112" s="252">
        <f>'syngas ferm%'!H14*'Fuel demand EU'!H107</f>
        <v>0</v>
      </c>
      <c r="I112" s="253">
        <f>'syngas ferm%'!I14*'Fuel demand EU'!I107</f>
        <v>0</v>
      </c>
    </row>
    <row r="113" spans="1:9" ht="14.65" thickBot="1">
      <c r="A113" s="251" t="s">
        <v>484</v>
      </c>
      <c r="B113" s="254">
        <f>'syngas ferm%'!B15*'Fuel demand EU'!B108</f>
        <v>0</v>
      </c>
      <c r="C113" s="254">
        <f>'syngas ferm%'!C15*'Fuel demand EU'!C108</f>
        <v>0</v>
      </c>
      <c r="D113" s="254">
        <f>'syngas ferm%'!D15*'Fuel demand EU'!D108</f>
        <v>0</v>
      </c>
      <c r="E113" s="254">
        <f>'syngas ferm%'!E15*'Fuel demand EU'!E108</f>
        <v>0</v>
      </c>
      <c r="F113" s="254">
        <f>'syngas ferm%'!F15*'Fuel demand EU'!F108</f>
        <v>0</v>
      </c>
      <c r="G113" s="254">
        <f>'syngas ferm%'!G15*'Fuel demand EU'!G108</f>
        <v>0</v>
      </c>
      <c r="H113" s="254">
        <f>'syngas ferm%'!H15*'Fuel demand EU'!H108</f>
        <v>0</v>
      </c>
      <c r="I113" s="263">
        <f>'syngas ferm%'!I15*'Fuel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'syngas ferm%'!B9*'Fuel demand EU'!B115</f>
        <v>0</v>
      </c>
      <c r="C120" s="252">
        <f>'syngas ferm%'!C9*'Fuel demand EU'!C115</f>
        <v>0</v>
      </c>
      <c r="D120" s="252">
        <f>'syngas ferm%'!D9*'Fuel demand EU'!D115</f>
        <v>0</v>
      </c>
      <c r="E120" s="252">
        <f>'syngas ferm%'!E9*'Fuel demand EU'!E115</f>
        <v>0</v>
      </c>
      <c r="F120" s="252">
        <f>'syngas ferm%'!F9*'Fuel demand EU'!F115</f>
        <v>0</v>
      </c>
      <c r="G120" s="252">
        <f>'syngas ferm%'!G9*'Fuel demand EU'!G115</f>
        <v>0</v>
      </c>
      <c r="H120" s="252">
        <f>'syngas ferm%'!H9*'Fuel demand EU'!H115</f>
        <v>0</v>
      </c>
      <c r="I120" s="253">
        <f>'syngas ferm%'!I9*'Fuel demand EU'!I115</f>
        <v>0</v>
      </c>
    </row>
    <row r="121" spans="1:9" ht="14.45">
      <c r="A121" s="246" t="s">
        <v>480</v>
      </c>
      <c r="B121" s="252">
        <f>'syngas ferm%'!B10*'Fuel demand EU'!B116</f>
        <v>0</v>
      </c>
      <c r="C121" s="252">
        <f>'syngas ferm%'!C10*'Fuel demand EU'!C116</f>
        <v>0</v>
      </c>
      <c r="D121" s="252">
        <f>'syngas ferm%'!D10*'Fuel demand EU'!D116</f>
        <v>0</v>
      </c>
      <c r="E121" s="252">
        <f>'syngas ferm%'!E10*'Fuel demand EU'!E116</f>
        <v>0</v>
      </c>
      <c r="F121" s="252">
        <f>'syngas ferm%'!F10*'Fuel demand EU'!F116</f>
        <v>0</v>
      </c>
      <c r="G121" s="252">
        <f>'syngas ferm%'!G10*'Fuel demand EU'!G116</f>
        <v>0</v>
      </c>
      <c r="H121" s="252">
        <f>'syngas ferm%'!H10*'Fuel demand EU'!H116</f>
        <v>0</v>
      </c>
      <c r="I121" s="253">
        <f>'syngas ferm%'!I10*'Fuel demand EU'!I116</f>
        <v>0</v>
      </c>
    </row>
    <row r="122" spans="1:9" ht="14.45">
      <c r="A122" s="246" t="s">
        <v>84</v>
      </c>
      <c r="B122" s="252">
        <f>'syngas ferm%'!B11*'Fuel demand EU'!B117</f>
        <v>0</v>
      </c>
      <c r="C122" s="252">
        <f>'syngas ferm%'!C11*'Fuel demand EU'!C117</f>
        <v>0</v>
      </c>
      <c r="D122" s="252">
        <f>'syngas ferm%'!D11*'Fuel demand EU'!D117</f>
        <v>0</v>
      </c>
      <c r="E122" s="252">
        <f>'syngas ferm%'!E11*'Fuel demand EU'!E117</f>
        <v>0</v>
      </c>
      <c r="F122" s="252">
        <f>'syngas ferm%'!F11*'Fuel demand EU'!F117</f>
        <v>0</v>
      </c>
      <c r="G122" s="252">
        <f>'syngas ferm%'!G11*'Fuel demand EU'!G117</f>
        <v>0</v>
      </c>
      <c r="H122" s="252">
        <f>'syngas ferm%'!H11*'Fuel demand EU'!H117</f>
        <v>0</v>
      </c>
      <c r="I122" s="253">
        <f>'syngas ferm%'!I11*'Fuel demand EU'!I117</f>
        <v>0</v>
      </c>
    </row>
    <row r="123" spans="1:9" ht="14.45">
      <c r="A123" s="246" t="s">
        <v>481</v>
      </c>
      <c r="B123" s="252">
        <f>'syngas ferm%'!B12*'Fuel demand EU'!B118</f>
        <v>0</v>
      </c>
      <c r="C123" s="252">
        <f>'syngas ferm%'!C12*'Fuel demand EU'!C118</f>
        <v>0</v>
      </c>
      <c r="D123" s="252">
        <f>'syngas ferm%'!D12*'Fuel demand EU'!D118</f>
        <v>0</v>
      </c>
      <c r="E123" s="252">
        <f>'syngas ferm%'!E12*'Fuel demand EU'!E118</f>
        <v>0</v>
      </c>
      <c r="F123" s="252">
        <f>'syngas ferm%'!F12*'Fuel demand EU'!F118</f>
        <v>0</v>
      </c>
      <c r="G123" s="252">
        <f>'syngas ferm%'!G12*'Fuel demand EU'!G118</f>
        <v>0</v>
      </c>
      <c r="H123" s="252">
        <f>'syngas ferm%'!H12*'Fuel demand EU'!H118</f>
        <v>0</v>
      </c>
      <c r="I123" s="253">
        <f>'syngas ferm%'!I12*'Fuel demand EU'!I118</f>
        <v>0</v>
      </c>
    </row>
    <row r="124" spans="1:9" ht="14.45">
      <c r="A124" s="246" t="s">
        <v>482</v>
      </c>
      <c r="B124" s="252">
        <f>'syngas ferm%'!B13*'Fuel demand EU'!B119</f>
        <v>0</v>
      </c>
      <c r="C124" s="252">
        <f>'syngas ferm%'!C13*'Fuel demand EU'!C119</f>
        <v>0</v>
      </c>
      <c r="D124" s="252">
        <f>'syngas ferm%'!D13*'Fuel demand EU'!D119</f>
        <v>0</v>
      </c>
      <c r="E124" s="252">
        <f>'syngas ferm%'!E13*'Fuel demand EU'!E119</f>
        <v>0</v>
      </c>
      <c r="F124" s="252">
        <f>'syngas ferm%'!F13*'Fuel demand EU'!F119</f>
        <v>0</v>
      </c>
      <c r="G124" s="252">
        <f>'syngas ferm%'!G13*'Fuel demand EU'!G119</f>
        <v>0</v>
      </c>
      <c r="H124" s="252">
        <f>'syngas ferm%'!H13*'Fuel demand EU'!H119</f>
        <v>0</v>
      </c>
      <c r="I124" s="253">
        <f>'syngas ferm%'!I13*'Fuel demand EU'!I119</f>
        <v>0</v>
      </c>
    </row>
    <row r="125" spans="1:9" ht="14.45">
      <c r="A125" s="247" t="s">
        <v>483</v>
      </c>
      <c r="B125" s="252">
        <f>'syngas ferm%'!B14*'Fuel demand EU'!B120</f>
        <v>0</v>
      </c>
      <c r="C125" s="252">
        <f>'syngas ferm%'!C14*'Fuel demand EU'!C120</f>
        <v>0</v>
      </c>
      <c r="D125" s="252">
        <f>'syngas ferm%'!D14*'Fuel demand EU'!D120</f>
        <v>0</v>
      </c>
      <c r="E125" s="252">
        <f>'syngas ferm%'!E14*'Fuel demand EU'!E120</f>
        <v>0</v>
      </c>
      <c r="F125" s="252">
        <f>'syngas ferm%'!F14*'Fuel demand EU'!F120</f>
        <v>0</v>
      </c>
      <c r="G125" s="252">
        <f>'syngas ferm%'!G14*'Fuel demand EU'!G120</f>
        <v>0</v>
      </c>
      <c r="H125" s="252">
        <f>'syngas ferm%'!H14*'Fuel demand EU'!H120</f>
        <v>0</v>
      </c>
      <c r="I125" s="253">
        <f>'syngas ferm%'!I14*'Fuel demand EU'!I120</f>
        <v>0</v>
      </c>
    </row>
    <row r="126" spans="1:9" ht="14.45">
      <c r="A126" s="248" t="s">
        <v>484</v>
      </c>
      <c r="B126" s="252">
        <f>'syngas ferm%'!B15*'Fuel demand EU'!B121</f>
        <v>0</v>
      </c>
      <c r="C126" s="252">
        <f>'syngas ferm%'!C15*'Fuel demand EU'!C121</f>
        <v>0</v>
      </c>
      <c r="D126" s="252">
        <f>'syngas ferm%'!D15*'Fuel demand EU'!D121</f>
        <v>0</v>
      </c>
      <c r="E126" s="252">
        <f>'syngas ferm%'!E15*'Fuel demand EU'!E121</f>
        <v>0</v>
      </c>
      <c r="F126" s="252">
        <f>'syngas ferm%'!F15*'Fuel demand EU'!F121</f>
        <v>0</v>
      </c>
      <c r="G126" s="252">
        <f>'syngas ferm%'!G15*'Fuel demand EU'!G121</f>
        <v>0</v>
      </c>
      <c r="H126" s="252">
        <f>'syngas ferm%'!H15*'Fuel demand EU'!H121</f>
        <v>0</v>
      </c>
      <c r="I126" s="253">
        <f>'syngas ferm%'!I15*'Fuel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'syngas ferm%'!B9*'Fuel demand EU'!B125</f>
        <v>0</v>
      </c>
      <c r="C130" s="252">
        <f>'syngas ferm%'!C9*'Fuel demand EU'!C125</f>
        <v>0</v>
      </c>
      <c r="D130" s="252">
        <f>'syngas ferm%'!D9*'Fuel demand EU'!D125</f>
        <v>0</v>
      </c>
      <c r="E130" s="252">
        <f>'syngas ferm%'!E9*'Fuel demand EU'!E125</f>
        <v>0</v>
      </c>
      <c r="F130" s="252">
        <f>'syngas ferm%'!F9*'Fuel demand EU'!F125</f>
        <v>0</v>
      </c>
      <c r="G130" s="252">
        <f>'syngas ferm%'!G9*'Fuel demand EU'!G125</f>
        <v>0</v>
      </c>
      <c r="H130" s="252">
        <f>'syngas ferm%'!H9*'Fuel demand EU'!H125</f>
        <v>0</v>
      </c>
      <c r="I130" s="253">
        <f>'syngas ferm%'!I9*'Fuel demand EU'!I125</f>
        <v>0</v>
      </c>
    </row>
    <row r="131" spans="1:9" ht="14.45">
      <c r="A131" s="246" t="s">
        <v>480</v>
      </c>
      <c r="B131" s="252">
        <f>'syngas ferm%'!B10*'Fuel demand EU'!B126</f>
        <v>0</v>
      </c>
      <c r="C131" s="252">
        <f>'syngas ferm%'!C10*'Fuel demand EU'!C126</f>
        <v>606144.42890422221</v>
      </c>
      <c r="D131" s="252">
        <f>'syngas ferm%'!D10*'Fuel demand EU'!D126</f>
        <v>1861814.3399023896</v>
      </c>
      <c r="E131" s="252">
        <f>'syngas ferm%'!E10*'Fuel demand EU'!E126</f>
        <v>4280183.3070391268</v>
      </c>
      <c r="F131" s="252">
        <f>'syngas ferm%'!F10*'Fuel demand EU'!F126</f>
        <v>7067488.434780621</v>
      </c>
      <c r="G131" s="252">
        <f>'syngas ferm%'!G10*'Fuel demand EU'!G126</f>
        <v>11576894.86376225</v>
      </c>
      <c r="H131" s="252">
        <f>'syngas ferm%'!H10*'Fuel demand EU'!H126</f>
        <v>17983182.324711543</v>
      </c>
      <c r="I131" s="253">
        <f>'syngas ferm%'!I10*'Fuel demand EU'!I126</f>
        <v>25434246.072121967</v>
      </c>
    </row>
    <row r="132" spans="1:9" ht="14.45">
      <c r="A132" s="246" t="s">
        <v>84</v>
      </c>
      <c r="B132" s="252">
        <f>'syngas ferm%'!B11*'Fuel demand EU'!B127</f>
        <v>0</v>
      </c>
      <c r="C132" s="252">
        <f>'syngas ferm%'!C11*'Fuel demand EU'!C127</f>
        <v>0</v>
      </c>
      <c r="D132" s="252">
        <f>'syngas ferm%'!D11*'Fuel demand EU'!D127</f>
        <v>0</v>
      </c>
      <c r="E132" s="252">
        <f>'syngas ferm%'!E11*'Fuel demand EU'!E127</f>
        <v>0</v>
      </c>
      <c r="F132" s="252">
        <f>'syngas ferm%'!F11*'Fuel demand EU'!F127</f>
        <v>0</v>
      </c>
      <c r="G132" s="252">
        <f>'syngas ferm%'!G11*'Fuel demand EU'!G127</f>
        <v>0</v>
      </c>
      <c r="H132" s="252">
        <f>'syngas ferm%'!H11*'Fuel demand EU'!H127</f>
        <v>0</v>
      </c>
      <c r="I132" s="253">
        <f>'syngas ferm%'!I11*'Fuel demand EU'!I127</f>
        <v>0</v>
      </c>
    </row>
    <row r="133" spans="1:9" ht="14.45">
      <c r="A133" s="246" t="s">
        <v>481</v>
      </c>
      <c r="B133" s="252">
        <f>'syngas ferm%'!B12*'Fuel demand EU'!B128</f>
        <v>0</v>
      </c>
      <c r="C133" s="252">
        <f>'syngas ferm%'!C12*'Fuel demand EU'!C128</f>
        <v>0</v>
      </c>
      <c r="D133" s="252">
        <f>'syngas ferm%'!D12*'Fuel demand EU'!D128</f>
        <v>0</v>
      </c>
      <c r="E133" s="252">
        <f>'syngas ferm%'!E12*'Fuel demand EU'!E128</f>
        <v>0</v>
      </c>
      <c r="F133" s="252">
        <f>'syngas ferm%'!F12*'Fuel demand EU'!F128</f>
        <v>0</v>
      </c>
      <c r="G133" s="252">
        <f>'syngas ferm%'!G12*'Fuel demand EU'!G128</f>
        <v>0</v>
      </c>
      <c r="H133" s="252">
        <f>'syngas ferm%'!H12*'Fuel demand EU'!H128</f>
        <v>0</v>
      </c>
      <c r="I133" s="253">
        <f>'syngas ferm%'!I12*'Fuel demand EU'!I128</f>
        <v>0</v>
      </c>
    </row>
    <row r="134" spans="1:9" ht="14.45">
      <c r="A134" s="246" t="s">
        <v>482</v>
      </c>
      <c r="B134" s="252">
        <f>'syngas ferm%'!B13*'Fuel demand EU'!B129</f>
        <v>0</v>
      </c>
      <c r="C134" s="252">
        <f>'syngas ferm%'!C13*'Fuel demand EU'!C129</f>
        <v>0</v>
      </c>
      <c r="D134" s="252">
        <f>'syngas ferm%'!D13*'Fuel demand EU'!D129</f>
        <v>0</v>
      </c>
      <c r="E134" s="252">
        <f>'syngas ferm%'!E13*'Fuel demand EU'!E129</f>
        <v>0</v>
      </c>
      <c r="F134" s="252">
        <f>'syngas ferm%'!F13*'Fuel demand EU'!F129</f>
        <v>0</v>
      </c>
      <c r="G134" s="252">
        <f>'syngas ferm%'!G13*'Fuel demand EU'!G129</f>
        <v>0</v>
      </c>
      <c r="H134" s="252">
        <f>'syngas ferm%'!H13*'Fuel demand EU'!H129</f>
        <v>0</v>
      </c>
      <c r="I134" s="253">
        <f>'syngas ferm%'!I13*'Fuel demand EU'!I129</f>
        <v>0</v>
      </c>
    </row>
    <row r="135" spans="1:9" ht="14.45">
      <c r="A135" s="247" t="s">
        <v>483</v>
      </c>
      <c r="B135" s="252">
        <f>'syngas ferm%'!B14*'Fuel demand EU'!B130</f>
        <v>0</v>
      </c>
      <c r="C135" s="252">
        <f>'syngas ferm%'!C14*'Fuel demand EU'!C130</f>
        <v>0</v>
      </c>
      <c r="D135" s="252">
        <f>'syngas ferm%'!D14*'Fuel demand EU'!D130</f>
        <v>0</v>
      </c>
      <c r="E135" s="252">
        <f>'syngas ferm%'!E14*'Fuel demand EU'!E130</f>
        <v>0</v>
      </c>
      <c r="F135" s="252">
        <f>'syngas ferm%'!F14*'Fuel demand EU'!F130</f>
        <v>0</v>
      </c>
      <c r="G135" s="252">
        <f>'syngas ferm%'!G14*'Fuel demand EU'!G130</f>
        <v>0</v>
      </c>
      <c r="H135" s="252">
        <f>'syngas ferm%'!H14*'Fuel demand EU'!H130</f>
        <v>0</v>
      </c>
      <c r="I135" s="253">
        <f>'syngas ferm%'!I14*'Fuel demand EU'!I130</f>
        <v>0</v>
      </c>
    </row>
    <row r="136" spans="1:9" ht="14.45">
      <c r="A136" s="248" t="s">
        <v>484</v>
      </c>
      <c r="B136" s="252">
        <f>'syngas ferm%'!B15*'Fuel demand EU'!B131</f>
        <v>0</v>
      </c>
      <c r="C136" s="252">
        <f>'syngas ferm%'!C15*'Fuel demand EU'!C131</f>
        <v>0</v>
      </c>
      <c r="D136" s="252">
        <f>'syngas ferm%'!D15*'Fuel demand EU'!D131</f>
        <v>0</v>
      </c>
      <c r="E136" s="252">
        <f>'syngas ferm%'!E15*'Fuel demand EU'!E131</f>
        <v>0</v>
      </c>
      <c r="F136" s="252">
        <f>'syngas ferm%'!F15*'Fuel demand EU'!F131</f>
        <v>0</v>
      </c>
      <c r="G136" s="252">
        <f>'syngas ferm%'!G15*'Fuel demand EU'!G131</f>
        <v>0</v>
      </c>
      <c r="H136" s="252">
        <f>'syngas ferm%'!H15*'Fuel demand EU'!H131</f>
        <v>0</v>
      </c>
      <c r="I136" s="253">
        <f>'syngas ferm%'!I15*'Fuel demand EU'!I131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'syngas ferm%'!B9*'Fuel demand EU'!B135</f>
        <v>0</v>
      </c>
      <c r="C140" s="252">
        <f>'syngas ferm%'!C9*'Fuel demand EU'!C135</f>
        <v>0</v>
      </c>
      <c r="D140" s="252">
        <f>'syngas ferm%'!D9*'Fuel demand EU'!D135</f>
        <v>0</v>
      </c>
      <c r="E140" s="252">
        <f>'syngas ferm%'!E9*'Fuel demand EU'!E135</f>
        <v>0</v>
      </c>
      <c r="F140" s="252">
        <f>'syngas ferm%'!F9*'Fuel demand EU'!F135</f>
        <v>0</v>
      </c>
      <c r="G140" s="252">
        <f>'syngas ferm%'!G9*'Fuel demand EU'!G135</f>
        <v>0</v>
      </c>
      <c r="H140" s="252">
        <f>'syngas ferm%'!H9*'Fuel demand EU'!H135</f>
        <v>0</v>
      </c>
      <c r="I140" s="253">
        <f>'syngas ferm%'!I9*'Fuel demand EU'!I135</f>
        <v>0</v>
      </c>
    </row>
    <row r="141" spans="1:9" ht="14.45">
      <c r="A141" s="246" t="s">
        <v>480</v>
      </c>
      <c r="B141" s="252">
        <f>'syngas ferm%'!B10*'Fuel demand EU'!B136</f>
        <v>0</v>
      </c>
      <c r="C141" s="252">
        <f>'syngas ferm%'!C10*'Fuel demand EU'!C136</f>
        <v>0</v>
      </c>
      <c r="D141" s="252">
        <f>'syngas ferm%'!D10*'Fuel demand EU'!D136</f>
        <v>0</v>
      </c>
      <c r="E141" s="252">
        <f>'syngas ferm%'!E10*'Fuel demand EU'!E136</f>
        <v>0</v>
      </c>
      <c r="F141" s="252">
        <f>'syngas ferm%'!F10*'Fuel demand EU'!F136</f>
        <v>0</v>
      </c>
      <c r="G141" s="252">
        <f>'syngas ferm%'!G10*'Fuel demand EU'!G136</f>
        <v>0</v>
      </c>
      <c r="H141" s="252">
        <f>'syngas ferm%'!H10*'Fuel demand EU'!H136</f>
        <v>0</v>
      </c>
      <c r="I141" s="253">
        <f>'syngas ferm%'!I10*'Fuel demand EU'!I136</f>
        <v>0</v>
      </c>
    </row>
    <row r="142" spans="1:9" ht="14.45">
      <c r="A142" s="246" t="s">
        <v>84</v>
      </c>
      <c r="B142" s="252">
        <f>'syngas ferm%'!B11*'Fuel demand EU'!B137</f>
        <v>0</v>
      </c>
      <c r="C142" s="252">
        <f>'syngas ferm%'!C11*'Fuel demand EU'!C137</f>
        <v>0</v>
      </c>
      <c r="D142" s="252">
        <f>'syngas ferm%'!D11*'Fuel demand EU'!D137</f>
        <v>0</v>
      </c>
      <c r="E142" s="252">
        <f>'syngas ferm%'!E11*'Fuel demand EU'!E137</f>
        <v>0</v>
      </c>
      <c r="F142" s="252">
        <f>'syngas ferm%'!F11*'Fuel demand EU'!F137</f>
        <v>0</v>
      </c>
      <c r="G142" s="252">
        <f>'syngas ferm%'!G11*'Fuel demand EU'!G137</f>
        <v>0</v>
      </c>
      <c r="H142" s="252">
        <f>'syngas ferm%'!H11*'Fuel demand EU'!H137</f>
        <v>0</v>
      </c>
      <c r="I142" s="253">
        <f>'syngas ferm%'!I11*'Fuel demand EU'!I137</f>
        <v>0</v>
      </c>
    </row>
    <row r="143" spans="1:9" ht="14.45">
      <c r="A143" s="246" t="s">
        <v>481</v>
      </c>
      <c r="B143" s="252">
        <f>'syngas ferm%'!B12*'Fuel demand EU'!B138</f>
        <v>0</v>
      </c>
      <c r="C143" s="252">
        <f>'syngas ferm%'!C12*'Fuel demand EU'!C138</f>
        <v>0</v>
      </c>
      <c r="D143" s="252">
        <f>'syngas ferm%'!D12*'Fuel demand EU'!D138</f>
        <v>0</v>
      </c>
      <c r="E143" s="252">
        <f>'syngas ferm%'!E12*'Fuel demand EU'!E138</f>
        <v>0</v>
      </c>
      <c r="F143" s="252">
        <f>'syngas ferm%'!F12*'Fuel demand EU'!F138</f>
        <v>0</v>
      </c>
      <c r="G143" s="252">
        <f>'syngas ferm%'!G12*'Fuel demand EU'!G138</f>
        <v>0</v>
      </c>
      <c r="H143" s="252">
        <f>'syngas ferm%'!H12*'Fuel demand EU'!H138</f>
        <v>0</v>
      </c>
      <c r="I143" s="253">
        <f>'syngas ferm%'!I12*'Fuel demand EU'!I138</f>
        <v>0</v>
      </c>
    </row>
    <row r="144" spans="1:9" ht="14.45">
      <c r="A144" s="246" t="s">
        <v>482</v>
      </c>
      <c r="B144" s="252">
        <f>'syngas ferm%'!B13*'Fuel demand EU'!B139</f>
        <v>0</v>
      </c>
      <c r="C144" s="252">
        <f>'syngas ferm%'!C13*'Fuel demand EU'!C139</f>
        <v>0</v>
      </c>
      <c r="D144" s="252">
        <f>'syngas ferm%'!D13*'Fuel demand EU'!D139</f>
        <v>0</v>
      </c>
      <c r="E144" s="252">
        <f>'syngas ferm%'!E13*'Fuel demand EU'!E139</f>
        <v>0</v>
      </c>
      <c r="F144" s="252">
        <f>'syngas ferm%'!F13*'Fuel demand EU'!F139</f>
        <v>0</v>
      </c>
      <c r="G144" s="252">
        <f>'syngas ferm%'!G13*'Fuel demand EU'!G139</f>
        <v>0</v>
      </c>
      <c r="H144" s="252">
        <f>'syngas ferm%'!H13*'Fuel demand EU'!H139</f>
        <v>0</v>
      </c>
      <c r="I144" s="253">
        <f>'syngas ferm%'!I13*'Fuel demand EU'!I139</f>
        <v>0</v>
      </c>
    </row>
    <row r="145" spans="1:9" ht="14.45">
      <c r="A145" s="247" t="s">
        <v>483</v>
      </c>
      <c r="B145" s="252">
        <f>'syngas ferm%'!B14*'Fuel demand EU'!B140</f>
        <v>0</v>
      </c>
      <c r="C145" s="252">
        <f>'syngas ferm%'!C14*'Fuel demand EU'!C140</f>
        <v>0</v>
      </c>
      <c r="D145" s="252">
        <f>'syngas ferm%'!D14*'Fuel demand EU'!D140</f>
        <v>0</v>
      </c>
      <c r="E145" s="252">
        <f>'syngas ferm%'!E14*'Fuel demand EU'!E140</f>
        <v>0</v>
      </c>
      <c r="F145" s="252">
        <f>'syngas ferm%'!F14*'Fuel demand EU'!F140</f>
        <v>0</v>
      </c>
      <c r="G145" s="252">
        <f>'syngas ferm%'!G14*'Fuel demand EU'!G140</f>
        <v>0</v>
      </c>
      <c r="H145" s="252">
        <f>'syngas ferm%'!H14*'Fuel demand EU'!H140</f>
        <v>0</v>
      </c>
      <c r="I145" s="253">
        <f>'syngas ferm%'!I14*'Fuel demand EU'!I140</f>
        <v>0</v>
      </c>
    </row>
    <row r="146" spans="1:9" ht="14.45">
      <c r="A146" s="248" t="s">
        <v>484</v>
      </c>
      <c r="B146" s="252">
        <f>'syngas ferm%'!B15*'Fuel demand EU'!B141</f>
        <v>0</v>
      </c>
      <c r="C146" s="252">
        <f>'syngas ferm%'!C15*'Fuel demand EU'!C141</f>
        <v>0</v>
      </c>
      <c r="D146" s="252">
        <f>'syngas ferm%'!D15*'Fuel demand EU'!D141</f>
        <v>0</v>
      </c>
      <c r="E146" s="252">
        <f>'syngas ferm%'!E15*'Fuel demand EU'!E141</f>
        <v>0</v>
      </c>
      <c r="F146" s="252">
        <f>'syngas ferm%'!F15*'Fuel demand EU'!F141</f>
        <v>0</v>
      </c>
      <c r="G146" s="252">
        <f>'syngas ferm%'!G15*'Fuel demand EU'!G141</f>
        <v>0</v>
      </c>
      <c r="H146" s="252">
        <f>'syngas ferm%'!H15*'Fuel demand EU'!H141</f>
        <v>0</v>
      </c>
      <c r="I146" s="253">
        <f>'syngas ferm%'!I15*'Fuel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'syngas ferm%'!B9*'Fuel demand EU'!B145</f>
        <v>0</v>
      </c>
      <c r="C150" s="252">
        <f>'syngas ferm%'!C9*'Fuel demand EU'!C145</f>
        <v>0</v>
      </c>
      <c r="D150" s="252">
        <f>'syngas ferm%'!D9*'Fuel demand EU'!D145</f>
        <v>0</v>
      </c>
      <c r="E150" s="252">
        <f>'syngas ferm%'!E9*'Fuel demand EU'!E145</f>
        <v>0</v>
      </c>
      <c r="F150" s="252">
        <f>'syngas ferm%'!F9*'Fuel demand EU'!F145</f>
        <v>0</v>
      </c>
      <c r="G150" s="252">
        <f>'syngas ferm%'!G9*'Fuel demand EU'!G145</f>
        <v>0</v>
      </c>
      <c r="H150" s="252">
        <f>'syngas ferm%'!H9*'Fuel demand EU'!H145</f>
        <v>0</v>
      </c>
      <c r="I150" s="253">
        <f>'syngas ferm%'!I9*'Fuel demand EU'!I145</f>
        <v>0</v>
      </c>
    </row>
    <row r="151" spans="1:9" ht="14.45">
      <c r="A151" s="246" t="s">
        <v>480</v>
      </c>
      <c r="B151" s="252">
        <f>'syngas ferm%'!B10*'Fuel demand EU'!B146</f>
        <v>0</v>
      </c>
      <c r="C151" s="252">
        <f>'syngas ferm%'!C10*'Fuel demand EU'!C146</f>
        <v>0</v>
      </c>
      <c r="D151" s="252">
        <f>'syngas ferm%'!D10*'Fuel demand EU'!D146</f>
        <v>0</v>
      </c>
      <c r="E151" s="252">
        <f>'syngas ferm%'!E10*'Fuel demand EU'!E146</f>
        <v>0</v>
      </c>
      <c r="F151" s="252">
        <f>'syngas ferm%'!F10*'Fuel demand EU'!F146</f>
        <v>0</v>
      </c>
      <c r="G151" s="252">
        <f>'syngas ferm%'!G10*'Fuel demand EU'!G146</f>
        <v>0</v>
      </c>
      <c r="H151" s="252">
        <f>'syngas ferm%'!H10*'Fuel demand EU'!H146</f>
        <v>0</v>
      </c>
      <c r="I151" s="253">
        <f>'syngas ferm%'!I10*'Fuel demand EU'!I146</f>
        <v>0</v>
      </c>
    </row>
    <row r="152" spans="1:9" ht="14.45">
      <c r="A152" s="246" t="s">
        <v>84</v>
      </c>
      <c r="B152" s="252">
        <f>'syngas ferm%'!B11*'Fuel demand EU'!B147</f>
        <v>0</v>
      </c>
      <c r="C152" s="252">
        <f>'syngas ferm%'!C11*'Fuel demand EU'!C147</f>
        <v>0</v>
      </c>
      <c r="D152" s="252">
        <f>'syngas ferm%'!D11*'Fuel demand EU'!D147</f>
        <v>0</v>
      </c>
      <c r="E152" s="252">
        <f>'syngas ferm%'!E11*'Fuel demand EU'!E147</f>
        <v>0</v>
      </c>
      <c r="F152" s="252">
        <f>'syngas ferm%'!F11*'Fuel demand EU'!F147</f>
        <v>0</v>
      </c>
      <c r="G152" s="252">
        <f>'syngas ferm%'!G11*'Fuel demand EU'!G147</f>
        <v>0</v>
      </c>
      <c r="H152" s="252">
        <f>'syngas ferm%'!H11*'Fuel demand EU'!H147</f>
        <v>0</v>
      </c>
      <c r="I152" s="253">
        <f>'syngas ferm%'!I11*'Fuel demand EU'!I147</f>
        <v>0</v>
      </c>
    </row>
    <row r="153" spans="1:9" ht="14.45">
      <c r="A153" s="246" t="s">
        <v>481</v>
      </c>
      <c r="B153" s="252">
        <f>'syngas ferm%'!B12*'Fuel demand EU'!B148</f>
        <v>0</v>
      </c>
      <c r="C153" s="252">
        <f>'syngas ferm%'!C12*'Fuel demand EU'!C148</f>
        <v>0</v>
      </c>
      <c r="D153" s="252">
        <f>'syngas ferm%'!D12*'Fuel demand EU'!D148</f>
        <v>0</v>
      </c>
      <c r="E153" s="252">
        <f>'syngas ferm%'!E12*'Fuel demand EU'!E148</f>
        <v>0</v>
      </c>
      <c r="F153" s="252">
        <f>'syngas ferm%'!F12*'Fuel demand EU'!F148</f>
        <v>0</v>
      </c>
      <c r="G153" s="252">
        <f>'syngas ferm%'!G12*'Fuel demand EU'!G148</f>
        <v>0</v>
      </c>
      <c r="H153" s="252">
        <f>'syngas ferm%'!H12*'Fuel demand EU'!H148</f>
        <v>0</v>
      </c>
      <c r="I153" s="253">
        <f>'syngas ferm%'!I12*'Fuel demand EU'!I148</f>
        <v>0</v>
      </c>
    </row>
    <row r="154" spans="1:9" ht="14.45">
      <c r="A154" s="246" t="s">
        <v>482</v>
      </c>
      <c r="B154" s="252">
        <f>'syngas ferm%'!B13*'Fuel demand EU'!B149</f>
        <v>0</v>
      </c>
      <c r="C154" s="252">
        <f>'syngas ferm%'!C13*'Fuel demand EU'!C149</f>
        <v>0</v>
      </c>
      <c r="D154" s="252">
        <f>'syngas ferm%'!D13*'Fuel demand EU'!D149</f>
        <v>0</v>
      </c>
      <c r="E154" s="252">
        <f>'syngas ferm%'!E13*'Fuel demand EU'!E149</f>
        <v>0</v>
      </c>
      <c r="F154" s="252">
        <f>'syngas ferm%'!F13*'Fuel demand EU'!F149</f>
        <v>0</v>
      </c>
      <c r="G154" s="252">
        <f>'syngas ferm%'!G13*'Fuel demand EU'!G149</f>
        <v>0</v>
      </c>
      <c r="H154" s="252">
        <f>'syngas ferm%'!H13*'Fuel demand EU'!H149</f>
        <v>0</v>
      </c>
      <c r="I154" s="253">
        <f>'syngas ferm%'!I13*'Fuel demand EU'!I149</f>
        <v>0</v>
      </c>
    </row>
    <row r="155" spans="1:9" ht="14.45">
      <c r="A155" s="247" t="s">
        <v>483</v>
      </c>
      <c r="B155" s="252">
        <f>'syngas ferm%'!B14*'Fuel demand EU'!B150</f>
        <v>0</v>
      </c>
      <c r="C155" s="252">
        <f>'syngas ferm%'!C14*'Fuel demand EU'!C150</f>
        <v>0</v>
      </c>
      <c r="D155" s="252">
        <f>'syngas ferm%'!D14*'Fuel demand EU'!D150</f>
        <v>0</v>
      </c>
      <c r="E155" s="252">
        <f>'syngas ferm%'!E14*'Fuel demand EU'!E150</f>
        <v>0</v>
      </c>
      <c r="F155" s="252">
        <f>'syngas ferm%'!F14*'Fuel demand EU'!F150</f>
        <v>0</v>
      </c>
      <c r="G155" s="252">
        <f>'syngas ferm%'!G14*'Fuel demand EU'!G150</f>
        <v>0</v>
      </c>
      <c r="H155" s="252">
        <f>'syngas ferm%'!H14*'Fuel demand EU'!H150</f>
        <v>0</v>
      </c>
      <c r="I155" s="253">
        <f>'syngas ferm%'!I14*'Fuel demand EU'!I150</f>
        <v>0</v>
      </c>
    </row>
    <row r="156" spans="1:9" ht="14.45">
      <c r="A156" s="248" t="s">
        <v>484</v>
      </c>
      <c r="B156" s="252">
        <f>'syngas ferm%'!B15*'Fuel demand EU'!B151</f>
        <v>0</v>
      </c>
      <c r="C156" s="252">
        <f>'syngas ferm%'!C15*'Fuel demand EU'!C151</f>
        <v>0</v>
      </c>
      <c r="D156" s="252">
        <f>'syngas ferm%'!D15*'Fuel demand EU'!D151</f>
        <v>0</v>
      </c>
      <c r="E156" s="252">
        <f>'syngas ferm%'!E15*'Fuel demand EU'!E151</f>
        <v>0</v>
      </c>
      <c r="F156" s="252">
        <f>'syngas ferm%'!F15*'Fuel demand EU'!F151</f>
        <v>0</v>
      </c>
      <c r="G156" s="252">
        <f>'syngas ferm%'!G15*'Fuel demand EU'!G151</f>
        <v>0</v>
      </c>
      <c r="H156" s="252">
        <f>'syngas ferm%'!H15*'Fuel demand EU'!H151</f>
        <v>0</v>
      </c>
      <c r="I156" s="253">
        <f>'syngas ferm%'!I15*'Fuel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'syngas ferm%'!B9*'Fuel demand EU'!B155</f>
        <v>0</v>
      </c>
      <c r="C160" s="252">
        <f>'syngas ferm%'!C9*'Fuel demand EU'!C155</f>
        <v>0</v>
      </c>
      <c r="D160" s="252">
        <f>'syngas ferm%'!D9*'Fuel demand EU'!D155</f>
        <v>0</v>
      </c>
      <c r="E160" s="252">
        <f>'syngas ferm%'!E9*'Fuel demand EU'!E155</f>
        <v>0</v>
      </c>
      <c r="F160" s="252">
        <f>'syngas ferm%'!F9*'Fuel demand EU'!F155</f>
        <v>0</v>
      </c>
      <c r="G160" s="252">
        <f>'syngas ferm%'!G9*'Fuel demand EU'!G155</f>
        <v>0</v>
      </c>
      <c r="H160" s="252">
        <f>'syngas ferm%'!H9*'Fuel demand EU'!H155</f>
        <v>0</v>
      </c>
      <c r="I160" s="253">
        <f>'syngas ferm%'!I9*'Fuel demand EU'!I155</f>
        <v>0</v>
      </c>
    </row>
    <row r="161" spans="1:9" ht="14.45">
      <c r="A161" s="246" t="s">
        <v>480</v>
      </c>
      <c r="B161" s="252">
        <f>'syngas ferm%'!B10*'Fuel demand EU'!B156</f>
        <v>0</v>
      </c>
      <c r="C161" s="252">
        <f>'syngas ferm%'!C10*'Fuel demand EU'!C156</f>
        <v>0</v>
      </c>
      <c r="D161" s="252">
        <f>'syngas ferm%'!D10*'Fuel demand EU'!D156</f>
        <v>0</v>
      </c>
      <c r="E161" s="252">
        <f>'syngas ferm%'!E10*'Fuel demand EU'!E156</f>
        <v>0</v>
      </c>
      <c r="F161" s="252">
        <f>'syngas ferm%'!F10*'Fuel demand EU'!F156</f>
        <v>0</v>
      </c>
      <c r="G161" s="252">
        <f>'syngas ferm%'!G10*'Fuel demand EU'!G156</f>
        <v>0</v>
      </c>
      <c r="H161" s="252">
        <f>'syngas ferm%'!H10*'Fuel demand EU'!H156</f>
        <v>0</v>
      </c>
      <c r="I161" s="253">
        <f>'syngas ferm%'!I10*'Fuel demand EU'!I156</f>
        <v>0</v>
      </c>
    </row>
    <row r="162" spans="1:9" ht="14.45">
      <c r="A162" s="246" t="s">
        <v>84</v>
      </c>
      <c r="B162" s="252">
        <f>'syngas ferm%'!B11*'Fuel demand EU'!B157</f>
        <v>0</v>
      </c>
      <c r="C162" s="252">
        <f>'syngas ferm%'!C11*'Fuel demand EU'!C157</f>
        <v>0</v>
      </c>
      <c r="D162" s="252">
        <f>'syngas ferm%'!D11*'Fuel demand EU'!D157</f>
        <v>0</v>
      </c>
      <c r="E162" s="252">
        <f>'syngas ferm%'!E11*'Fuel demand EU'!E157</f>
        <v>0</v>
      </c>
      <c r="F162" s="252">
        <f>'syngas ferm%'!F11*'Fuel demand EU'!F157</f>
        <v>0</v>
      </c>
      <c r="G162" s="252">
        <f>'syngas ferm%'!G11*'Fuel demand EU'!G157</f>
        <v>0</v>
      </c>
      <c r="H162" s="252">
        <f>'syngas ferm%'!H11*'Fuel demand EU'!H157</f>
        <v>0</v>
      </c>
      <c r="I162" s="253">
        <f>'syngas ferm%'!I11*'Fuel demand EU'!I157</f>
        <v>0</v>
      </c>
    </row>
    <row r="163" spans="1:9" ht="14.45">
      <c r="A163" s="246" t="s">
        <v>481</v>
      </c>
      <c r="B163" s="252">
        <f>'syngas ferm%'!B12*'Fuel demand EU'!B158</f>
        <v>0</v>
      </c>
      <c r="C163" s="252">
        <f>'syngas ferm%'!C12*'Fuel demand EU'!C158</f>
        <v>0</v>
      </c>
      <c r="D163" s="252">
        <f>'syngas ferm%'!D12*'Fuel demand EU'!D158</f>
        <v>0</v>
      </c>
      <c r="E163" s="252">
        <f>'syngas ferm%'!E12*'Fuel demand EU'!E158</f>
        <v>0</v>
      </c>
      <c r="F163" s="252">
        <f>'syngas ferm%'!F12*'Fuel demand EU'!F158</f>
        <v>0</v>
      </c>
      <c r="G163" s="252">
        <f>'syngas ferm%'!G12*'Fuel demand EU'!G158</f>
        <v>0</v>
      </c>
      <c r="H163" s="252">
        <f>'syngas ferm%'!H12*'Fuel demand EU'!H158</f>
        <v>0</v>
      </c>
      <c r="I163" s="253">
        <f>'syngas ferm%'!I12*'Fuel demand EU'!I158</f>
        <v>0</v>
      </c>
    </row>
    <row r="164" spans="1:9" ht="14.45">
      <c r="A164" s="246" t="s">
        <v>482</v>
      </c>
      <c r="B164" s="252">
        <f>'syngas ferm%'!B13*'Fuel demand EU'!B159</f>
        <v>0</v>
      </c>
      <c r="C164" s="252">
        <f>'syngas ferm%'!C13*'Fuel demand EU'!C159</f>
        <v>0</v>
      </c>
      <c r="D164" s="252">
        <f>'syngas ferm%'!D13*'Fuel demand EU'!D159</f>
        <v>0</v>
      </c>
      <c r="E164" s="252">
        <f>'syngas ferm%'!E13*'Fuel demand EU'!E159</f>
        <v>0</v>
      </c>
      <c r="F164" s="252">
        <f>'syngas ferm%'!F13*'Fuel demand EU'!F159</f>
        <v>0</v>
      </c>
      <c r="G164" s="252">
        <f>'syngas ferm%'!G13*'Fuel demand EU'!G159</f>
        <v>0</v>
      </c>
      <c r="H164" s="252">
        <f>'syngas ferm%'!H13*'Fuel demand EU'!H159</f>
        <v>0</v>
      </c>
      <c r="I164" s="253">
        <f>'syngas ferm%'!I13*'Fuel demand EU'!I159</f>
        <v>0</v>
      </c>
    </row>
    <row r="165" spans="1:9" ht="14.45">
      <c r="A165" s="247" t="s">
        <v>483</v>
      </c>
      <c r="B165" s="252">
        <f>'syngas ferm%'!B14*'Fuel demand EU'!B160</f>
        <v>0</v>
      </c>
      <c r="C165" s="252">
        <f>'syngas ferm%'!C14*'Fuel demand EU'!C160</f>
        <v>0</v>
      </c>
      <c r="D165" s="252">
        <f>'syngas ferm%'!D14*'Fuel demand EU'!D160</f>
        <v>0</v>
      </c>
      <c r="E165" s="252">
        <f>'syngas ferm%'!E14*'Fuel demand EU'!E160</f>
        <v>0</v>
      </c>
      <c r="F165" s="252">
        <f>'syngas ferm%'!F14*'Fuel demand EU'!F160</f>
        <v>0</v>
      </c>
      <c r="G165" s="252">
        <f>'syngas ferm%'!G14*'Fuel demand EU'!G160</f>
        <v>0</v>
      </c>
      <c r="H165" s="252">
        <f>'syngas ferm%'!H14*'Fuel demand EU'!H160</f>
        <v>0</v>
      </c>
      <c r="I165" s="253">
        <f>'syngas ferm%'!I14*'Fuel demand EU'!I160</f>
        <v>0</v>
      </c>
    </row>
    <row r="166" spans="1:9" ht="14.65" thickBot="1">
      <c r="A166" s="251" t="s">
        <v>484</v>
      </c>
      <c r="B166" s="254">
        <f>'syngas ferm%'!B15*'Fuel demand EU'!B161</f>
        <v>0</v>
      </c>
      <c r="C166" s="254">
        <f>'syngas ferm%'!C15*'Fuel demand EU'!C161</f>
        <v>0</v>
      </c>
      <c r="D166" s="254">
        <f>'syngas ferm%'!D15*'Fuel demand EU'!D161</f>
        <v>0</v>
      </c>
      <c r="E166" s="254">
        <f>'syngas ferm%'!E15*'Fuel demand EU'!E161</f>
        <v>0</v>
      </c>
      <c r="F166" s="254">
        <f>'syngas ferm%'!F15*'Fuel demand EU'!F161</f>
        <v>0</v>
      </c>
      <c r="G166" s="254">
        <f>'syngas ferm%'!G15*'Fuel demand EU'!G161</f>
        <v>0</v>
      </c>
      <c r="H166" s="254">
        <f>'syngas ferm%'!H15*'Fuel demand EU'!H161</f>
        <v>0</v>
      </c>
      <c r="I166" s="263">
        <f>'syngas ferm%'!I15*'Fuel demand EU'!I161</f>
        <v>0</v>
      </c>
    </row>
  </sheetData>
  <conditionalFormatting sqref="K88:XFD92 J73:J77 K11:XFD52 J11:J37">
    <cfRule type="expression" dxfId="2193" priority="41">
      <formula>_xlfn.ISFORMULA(J11)</formula>
    </cfRule>
  </conditionalFormatting>
  <conditionalFormatting sqref="A1:XFD5 L53:XFD87 L93:XFD1048576 A10:XFD10 J6:XFD9">
    <cfRule type="expression" dxfId="2192" priority="42">
      <formula>_xlfn.ISFORMULA(A1)</formula>
    </cfRule>
  </conditionalFormatting>
  <conditionalFormatting sqref="A11:I11 A61:I63">
    <cfRule type="expression" dxfId="2191" priority="40">
      <formula>_xlfn.ISFORMULA(A11)</formula>
    </cfRule>
  </conditionalFormatting>
  <conditionalFormatting sqref="C12:I12 A12 C22:I22 A22 C42:I42 A42 C52:I52 A52 A15:A18 A25:A28 A43:I43 A53:I53 A44:A48 A54:A58 A13:I14 B15:I20 A23:I24 B25:I30">
    <cfRule type="expression" dxfId="2190" priority="39">
      <formula>_xlfn.ISFORMULA(A12)</formula>
    </cfRule>
  </conditionalFormatting>
  <conditionalFormatting sqref="A21:I21 A19:A20">
    <cfRule type="expression" dxfId="2189" priority="38">
      <formula>_xlfn.ISFORMULA(A19)</formula>
    </cfRule>
  </conditionalFormatting>
  <conditionalFormatting sqref="A31:I31 A29:A30 A41:I41">
    <cfRule type="expression" dxfId="2188" priority="37">
      <formula>_xlfn.ISFORMULA(A29)</formula>
    </cfRule>
  </conditionalFormatting>
  <conditionalFormatting sqref="A51:I51 A49:A50">
    <cfRule type="expression" dxfId="2187" priority="36">
      <formula>_xlfn.ISFORMULA(A49)</formula>
    </cfRule>
  </conditionalFormatting>
  <conditionalFormatting sqref="A59:A60">
    <cfRule type="expression" dxfId="2186" priority="35">
      <formula>_xlfn.ISFORMULA(A59)</formula>
    </cfRule>
  </conditionalFormatting>
  <conditionalFormatting sqref="C65:I65 A65 C75:I75 A75 C95:I95 C105:I105 A105 A66:I66 A76:I76 A96:I96 A106:I106 A67:A71 A77:A81 A97:A101 A107:A111">
    <cfRule type="expression" dxfId="2185" priority="34">
      <formula>_xlfn.ISFORMULA(A65)</formula>
    </cfRule>
  </conditionalFormatting>
  <conditionalFormatting sqref="A74:I74 A72:A73">
    <cfRule type="expression" dxfId="2184" priority="33">
      <formula>_xlfn.ISFORMULA(A72)</formula>
    </cfRule>
  </conditionalFormatting>
  <conditionalFormatting sqref="A84:I84 A82:A83 A94:I94">
    <cfRule type="expression" dxfId="2183" priority="32">
      <formula>_xlfn.ISFORMULA(A82)</formula>
    </cfRule>
  </conditionalFormatting>
  <conditionalFormatting sqref="A104:I104 A102:A103">
    <cfRule type="expression" dxfId="2182" priority="31">
      <formula>_xlfn.ISFORMULA(A102)</formula>
    </cfRule>
  </conditionalFormatting>
  <conditionalFormatting sqref="A112:A113">
    <cfRule type="expression" dxfId="2181" priority="30">
      <formula>_xlfn.ISFORMULA(A112)</formula>
    </cfRule>
  </conditionalFormatting>
  <conditionalFormatting sqref="A148">
    <cfRule type="expression" dxfId="2180" priority="16">
      <formula>_xlfn.ISFORMULA(A148)</formula>
    </cfRule>
  </conditionalFormatting>
  <conditionalFormatting sqref="C118:I118 A118 C128:I128 A128 C148:I148 C158:I158 A158 A119:I119 A129:I129 A149:I149 A159:I159 A120:A124 A130:A134 A150:A154 A160:A164">
    <cfRule type="expression" dxfId="2179" priority="29">
      <formula>_xlfn.ISFORMULA(A118)</formula>
    </cfRule>
  </conditionalFormatting>
  <conditionalFormatting sqref="A127:I127 A125:A126">
    <cfRule type="expression" dxfId="2178" priority="28">
      <formula>_xlfn.ISFORMULA(A125)</formula>
    </cfRule>
  </conditionalFormatting>
  <conditionalFormatting sqref="A137:I137 A135:A136 A147:I147">
    <cfRule type="expression" dxfId="2177" priority="27">
      <formula>_xlfn.ISFORMULA(A135)</formula>
    </cfRule>
  </conditionalFormatting>
  <conditionalFormatting sqref="A157:I157 A155:A156">
    <cfRule type="expression" dxfId="2176" priority="26">
      <formula>_xlfn.ISFORMULA(A155)</formula>
    </cfRule>
  </conditionalFormatting>
  <conditionalFormatting sqref="A165:A166">
    <cfRule type="expression" dxfId="2175" priority="25">
      <formula>_xlfn.ISFORMULA(A165)</formula>
    </cfRule>
  </conditionalFormatting>
  <conditionalFormatting sqref="C32:I32 A32 A33:I33 A34:A38">
    <cfRule type="expression" dxfId="2174" priority="24">
      <formula>_xlfn.ISFORMULA(A32)</formula>
    </cfRule>
  </conditionalFormatting>
  <conditionalFormatting sqref="A39:A40">
    <cfRule type="expression" dxfId="2173" priority="23">
      <formula>_xlfn.ISFORMULA(A39)</formula>
    </cfRule>
  </conditionalFormatting>
  <conditionalFormatting sqref="C85:I85 A85 A86:I86 A87:A91">
    <cfRule type="expression" dxfId="2172" priority="22">
      <formula>_xlfn.ISFORMULA(A85)</formula>
    </cfRule>
  </conditionalFormatting>
  <conditionalFormatting sqref="A92:A93">
    <cfRule type="expression" dxfId="2171" priority="21">
      <formula>_xlfn.ISFORMULA(A92)</formula>
    </cfRule>
  </conditionalFormatting>
  <conditionalFormatting sqref="C138:I138 A139:I139 A140:A144">
    <cfRule type="expression" dxfId="2170" priority="20">
      <formula>_xlfn.ISFORMULA(A138)</formula>
    </cfRule>
  </conditionalFormatting>
  <conditionalFormatting sqref="A145:A146">
    <cfRule type="expression" dxfId="2169" priority="19">
      <formula>_xlfn.ISFORMULA(A145)</formula>
    </cfRule>
  </conditionalFormatting>
  <conditionalFormatting sqref="A138">
    <cfRule type="expression" dxfId="2168" priority="18">
      <formula>_xlfn.ISFORMULA(A138)</formula>
    </cfRule>
  </conditionalFormatting>
  <conditionalFormatting sqref="A95">
    <cfRule type="expression" dxfId="2167" priority="17">
      <formula>_xlfn.ISFORMULA(A95)</formula>
    </cfRule>
  </conditionalFormatting>
  <conditionalFormatting sqref="B160:I166">
    <cfRule type="expression" dxfId="2166" priority="3">
      <formula>_xlfn.ISFORMULA(B160)</formula>
    </cfRule>
  </conditionalFormatting>
  <conditionalFormatting sqref="B130:I136">
    <cfRule type="expression" dxfId="2165" priority="6">
      <formula>_xlfn.ISFORMULA(B130)</formula>
    </cfRule>
  </conditionalFormatting>
  <conditionalFormatting sqref="B34:I40">
    <cfRule type="expression" dxfId="2164" priority="15">
      <formula>_xlfn.ISFORMULA(B34)</formula>
    </cfRule>
  </conditionalFormatting>
  <conditionalFormatting sqref="B44:I50">
    <cfRule type="expression" dxfId="2163" priority="14">
      <formula>_xlfn.ISFORMULA(B44)</formula>
    </cfRule>
  </conditionalFormatting>
  <conditionalFormatting sqref="B54:I60">
    <cfRule type="expression" dxfId="2162" priority="13">
      <formula>_xlfn.ISFORMULA(B54)</formula>
    </cfRule>
  </conditionalFormatting>
  <conditionalFormatting sqref="B67:I73">
    <cfRule type="expression" dxfId="2161" priority="12">
      <formula>_xlfn.ISFORMULA(B67)</formula>
    </cfRule>
  </conditionalFormatting>
  <conditionalFormatting sqref="B77:I83">
    <cfRule type="expression" dxfId="2160" priority="11">
      <formula>_xlfn.ISFORMULA(B77)</formula>
    </cfRule>
  </conditionalFormatting>
  <conditionalFormatting sqref="B87:I93">
    <cfRule type="expression" dxfId="2159" priority="10">
      <formula>_xlfn.ISFORMULA(B87)</formula>
    </cfRule>
  </conditionalFormatting>
  <conditionalFormatting sqref="B97:I103">
    <cfRule type="expression" dxfId="2158" priority="9">
      <formula>_xlfn.ISFORMULA(B97)</formula>
    </cfRule>
  </conditionalFormatting>
  <conditionalFormatting sqref="B107:I113">
    <cfRule type="expression" dxfId="2157" priority="8">
      <formula>_xlfn.ISFORMULA(B107)</formula>
    </cfRule>
  </conditionalFormatting>
  <conditionalFormatting sqref="B120:I126">
    <cfRule type="expression" dxfId="2156" priority="7">
      <formula>_xlfn.ISFORMULA(B120)</formula>
    </cfRule>
  </conditionalFormatting>
  <conditionalFormatting sqref="B140:I146">
    <cfRule type="expression" dxfId="2155" priority="5">
      <formula>_xlfn.ISFORMULA(B140)</formula>
    </cfRule>
  </conditionalFormatting>
  <conditionalFormatting sqref="B150:I156">
    <cfRule type="expression" dxfId="2154" priority="4">
      <formula>_xlfn.ISFORMULA(B150)</formula>
    </cfRule>
  </conditionalFormatting>
  <conditionalFormatting sqref="A6 A7:I9">
    <cfRule type="expression" dxfId="2153" priority="2">
      <formula>_xlfn.ISFORMULA(A6)</formula>
    </cfRule>
  </conditionalFormatting>
  <conditionalFormatting sqref="B6:I6">
    <cfRule type="expression" dxfId="2152" priority="1">
      <formula>_xlfn.ISFORMULA(B6)</formula>
    </cfRule>
  </conditionalFormatting>
  <pageMargins left="0.7" right="0.7" top="0.75" bottom="0.75" header="0.3" footer="0.3"/>
  <pageSetup paperSize="9" orientation="portrait"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633E9-3EBA-4297-ABBA-E65F5E2066B1}">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567</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4137276.5221838639</v>
      </c>
      <c r="D7" s="256">
        <f t="shared" si="0"/>
        <v>15400107.110647202</v>
      </c>
      <c r="E7" s="256">
        <f t="shared" si="0"/>
        <v>37054535.077828832</v>
      </c>
      <c r="F7" s="256">
        <f t="shared" si="0"/>
        <v>59788311.175999574</v>
      </c>
      <c r="G7" s="256">
        <f t="shared" si="0"/>
        <v>87646633.597719744</v>
      </c>
      <c r="H7" s="256">
        <f t="shared" si="0"/>
        <v>120096678.41514781</v>
      </c>
      <c r="I7" s="260">
        <f t="shared" si="0"/>
        <v>151773999.61126533</v>
      </c>
    </row>
    <row r="8" spans="1:18">
      <c r="A8" s="236" t="s">
        <v>490</v>
      </c>
      <c r="B8" s="256">
        <f>SUM(B67:B73,B77:B83,B87:B93,B97:B103,B107:B113)</f>
        <v>0</v>
      </c>
      <c r="C8" s="256">
        <f t="shared" ref="C8:I8" si="1">SUM(C67:C73,C77:C83,C87:C93,C97:C103,C107:C113)</f>
        <v>5326145.580476488</v>
      </c>
      <c r="D8" s="256">
        <f t="shared" si="1"/>
        <v>22350418.528357934</v>
      </c>
      <c r="E8" s="256">
        <f t="shared" si="1"/>
        <v>62799279.683174953</v>
      </c>
      <c r="F8" s="256">
        <f t="shared" si="1"/>
        <v>109316439.98103409</v>
      </c>
      <c r="G8" s="256">
        <f t="shared" si="1"/>
        <v>177173832.92465413</v>
      </c>
      <c r="H8" s="256">
        <f t="shared" si="1"/>
        <v>254509385.62420073</v>
      </c>
      <c r="I8" s="261">
        <f t="shared" si="1"/>
        <v>325618028.34530759</v>
      </c>
    </row>
    <row r="9" spans="1:18">
      <c r="A9" s="506" t="s">
        <v>491</v>
      </c>
      <c r="B9" s="259">
        <f>SUM(B120:B126,B130:B136,B140:B146,B150:B156,B160:B166)</f>
        <v>0</v>
      </c>
      <c r="C9" s="511">
        <f t="shared" ref="C9:I9" si="2">SUM(C120:C126,C130:C136,C140:C146,C150:C156,C160:C166)</f>
        <v>5760054.810464453</v>
      </c>
      <c r="D9" s="511">
        <f t="shared" si="2"/>
        <v>24887118.642133728</v>
      </c>
      <c r="E9" s="511">
        <f t="shared" si="2"/>
        <v>68119798.003165737</v>
      </c>
      <c r="F9" s="511">
        <f t="shared" si="2"/>
        <v>111244414.05350304</v>
      </c>
      <c r="G9" s="511">
        <f t="shared" si="2"/>
        <v>166268445.66170105</v>
      </c>
      <c r="H9" s="511">
        <f t="shared" si="2"/>
        <v>228720899.11927608</v>
      </c>
      <c r="I9" s="511">
        <f t="shared" si="2"/>
        <v>275310166.15283155</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'syngas ferm%'!B9*'Fuel demand RoW'!B9</f>
        <v>0</v>
      </c>
      <c r="C14" s="252">
        <f>'syngas ferm%'!C9*'Fuel demand RoW'!C9</f>
        <v>0</v>
      </c>
      <c r="D14" s="252">
        <f>'syngas ferm%'!D9*'Fuel demand RoW'!D9</f>
        <v>0</v>
      </c>
      <c r="E14" s="252">
        <f>'syngas ferm%'!E9*'Fuel demand RoW'!E9</f>
        <v>0</v>
      </c>
      <c r="F14" s="252">
        <f>'syngas ferm%'!F9*'Fuel demand RoW'!F9</f>
        <v>0</v>
      </c>
      <c r="G14" s="252">
        <f>'syngas ferm%'!G9*'Fuel demand RoW'!G9</f>
        <v>0</v>
      </c>
      <c r="H14" s="252">
        <f>'syngas ferm%'!H9*'Fuel demand RoW'!H9</f>
        <v>0</v>
      </c>
      <c r="I14" s="253">
        <f>'syngas ferm%'!I9*'Fuel demand RoW'!I9</f>
        <v>0</v>
      </c>
      <c r="Q14" s="5"/>
      <c r="R14" s="5"/>
    </row>
    <row r="15" spans="1:18" ht="14.45">
      <c r="A15" s="246" t="s">
        <v>480</v>
      </c>
      <c r="B15" s="252">
        <f>'syngas ferm%'!B10*'Fuel demand RoW'!B10</f>
        <v>0</v>
      </c>
      <c r="C15" s="252">
        <f>'syngas ferm%'!C10*'Fuel demand RoW'!C10</f>
        <v>0</v>
      </c>
      <c r="D15" s="252">
        <f>'syngas ferm%'!D10*'Fuel demand RoW'!D10</f>
        <v>0</v>
      </c>
      <c r="E15" s="252">
        <f>'syngas ferm%'!E10*'Fuel demand RoW'!E10</f>
        <v>0</v>
      </c>
      <c r="F15" s="252">
        <f>'syngas ferm%'!F10*'Fuel demand RoW'!F10</f>
        <v>0</v>
      </c>
      <c r="G15" s="252">
        <f>'syngas ferm%'!G10*'Fuel demand RoW'!G10</f>
        <v>0</v>
      </c>
      <c r="H15" s="252">
        <f>'syngas ferm%'!H10*'Fuel demand RoW'!H10</f>
        <v>0</v>
      </c>
      <c r="I15" s="253">
        <f>'syngas ferm%'!I10*'Fuel demand RoW'!I10</f>
        <v>0</v>
      </c>
    </row>
    <row r="16" spans="1:18" ht="14.45">
      <c r="A16" s="246" t="s">
        <v>84</v>
      </c>
      <c r="B16" s="252">
        <f>'syngas ferm%'!B11*'Fuel demand RoW'!B11</f>
        <v>0</v>
      </c>
      <c r="C16" s="252">
        <f>'syngas ferm%'!C11*'Fuel demand RoW'!C11</f>
        <v>0</v>
      </c>
      <c r="D16" s="252">
        <f>'syngas ferm%'!D11*'Fuel demand RoW'!D11</f>
        <v>0</v>
      </c>
      <c r="E16" s="252">
        <f>'syngas ferm%'!E11*'Fuel demand RoW'!E11</f>
        <v>0</v>
      </c>
      <c r="F16" s="252">
        <f>'syngas ferm%'!F11*'Fuel demand RoW'!F11</f>
        <v>0</v>
      </c>
      <c r="G16" s="252">
        <f>'syngas ferm%'!G11*'Fuel demand RoW'!G11</f>
        <v>0</v>
      </c>
      <c r="H16" s="252">
        <f>'syngas ferm%'!H11*'Fuel demand RoW'!H11</f>
        <v>0</v>
      </c>
      <c r="I16" s="253">
        <f>'syngas ferm%'!I11*'Fuel demand RoW'!I11</f>
        <v>0</v>
      </c>
    </row>
    <row r="17" spans="1:9" ht="14.45">
      <c r="A17" s="246" t="s">
        <v>481</v>
      </c>
      <c r="B17" s="252">
        <f>'syngas ferm%'!B12*'Fuel demand RoW'!B12</f>
        <v>0</v>
      </c>
      <c r="C17" s="252">
        <f>'syngas ferm%'!C12*'Fuel demand RoW'!C12</f>
        <v>0</v>
      </c>
      <c r="D17" s="252">
        <f>'syngas ferm%'!D12*'Fuel demand RoW'!D12</f>
        <v>0</v>
      </c>
      <c r="E17" s="252">
        <f>'syngas ferm%'!E12*'Fuel demand RoW'!E12</f>
        <v>0</v>
      </c>
      <c r="F17" s="252">
        <f>'syngas ferm%'!F12*'Fuel demand RoW'!F12</f>
        <v>0</v>
      </c>
      <c r="G17" s="252">
        <f>'syngas ferm%'!G12*'Fuel demand RoW'!G12</f>
        <v>0</v>
      </c>
      <c r="H17" s="252">
        <f>'syngas ferm%'!H12*'Fuel demand RoW'!H12</f>
        <v>0</v>
      </c>
      <c r="I17" s="253">
        <f>'syngas ferm%'!I12*'Fuel demand RoW'!I12</f>
        <v>0</v>
      </c>
    </row>
    <row r="18" spans="1:9" ht="14.45">
      <c r="A18" s="246" t="s">
        <v>482</v>
      </c>
      <c r="B18" s="252">
        <f>'syngas ferm%'!B13*'Fuel demand RoW'!B13</f>
        <v>0</v>
      </c>
      <c r="C18" s="252">
        <f>'syngas ferm%'!C13*'Fuel demand RoW'!C13</f>
        <v>0</v>
      </c>
      <c r="D18" s="252">
        <f>'syngas ferm%'!D13*'Fuel demand RoW'!D13</f>
        <v>0</v>
      </c>
      <c r="E18" s="252">
        <f>'syngas ferm%'!E13*'Fuel demand RoW'!E13</f>
        <v>0</v>
      </c>
      <c r="F18" s="252">
        <f>'syngas ferm%'!F13*'Fuel demand RoW'!F13</f>
        <v>0</v>
      </c>
      <c r="G18" s="252">
        <f>'syngas ferm%'!G13*'Fuel demand RoW'!G13</f>
        <v>0</v>
      </c>
      <c r="H18" s="252">
        <f>'syngas ferm%'!H13*'Fuel demand RoW'!H13</f>
        <v>0</v>
      </c>
      <c r="I18" s="253">
        <f>'syngas ferm%'!I13*'Fuel demand RoW'!I13</f>
        <v>0</v>
      </c>
    </row>
    <row r="19" spans="1:9" ht="14.45">
      <c r="A19" s="247" t="s">
        <v>483</v>
      </c>
      <c r="B19" s="252">
        <f>'syngas ferm%'!B14*'Fuel demand RoW'!B14</f>
        <v>0</v>
      </c>
      <c r="C19" s="252">
        <f>'syngas ferm%'!C14*'Fuel demand RoW'!C14</f>
        <v>0</v>
      </c>
      <c r="D19" s="252">
        <f>'syngas ferm%'!D14*'Fuel demand RoW'!D14</f>
        <v>0</v>
      </c>
      <c r="E19" s="252">
        <f>'syngas ferm%'!E14*'Fuel demand RoW'!E14</f>
        <v>0</v>
      </c>
      <c r="F19" s="252">
        <f>'syngas ferm%'!F14*'Fuel demand RoW'!F14</f>
        <v>0</v>
      </c>
      <c r="G19" s="252">
        <f>'syngas ferm%'!G14*'Fuel demand RoW'!G14</f>
        <v>0</v>
      </c>
      <c r="H19" s="252">
        <f>'syngas ferm%'!H14*'Fuel demand RoW'!H14</f>
        <v>0</v>
      </c>
      <c r="I19" s="253">
        <f>'syngas ferm%'!I14*'Fuel demand RoW'!I14</f>
        <v>0</v>
      </c>
    </row>
    <row r="20" spans="1:9" ht="14.45">
      <c r="A20" s="248" t="s">
        <v>484</v>
      </c>
      <c r="B20" s="252">
        <f>'syngas ferm%'!B15*'Fuel demand RoW'!B15</f>
        <v>0</v>
      </c>
      <c r="C20" s="252">
        <f>'syngas ferm%'!C15*'Fuel demand RoW'!C15</f>
        <v>0</v>
      </c>
      <c r="D20" s="252">
        <f>'syngas ferm%'!D15*'Fuel demand RoW'!D15</f>
        <v>0</v>
      </c>
      <c r="E20" s="252">
        <f>'syngas ferm%'!E15*'Fuel demand RoW'!E15</f>
        <v>0</v>
      </c>
      <c r="F20" s="252">
        <f>'syngas ferm%'!F15*'Fuel demand RoW'!F15</f>
        <v>0</v>
      </c>
      <c r="G20" s="252">
        <f>'syngas ferm%'!G15*'Fuel demand RoW'!G15</f>
        <v>0</v>
      </c>
      <c r="H20" s="252">
        <f>'syngas ferm%'!H15*'Fuel demand RoW'!H15</f>
        <v>0</v>
      </c>
      <c r="I20" s="253">
        <f>'syngas ferm%'!I15*'Fuel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'syngas ferm%'!B9*'Fuel demand RoW'!B19</f>
        <v>0</v>
      </c>
      <c r="C24" s="252">
        <f>'syngas ferm%'!C9*'Fuel demand RoW'!C19</f>
        <v>0</v>
      </c>
      <c r="D24" s="252">
        <f>'syngas ferm%'!D9*'Fuel demand RoW'!D19</f>
        <v>0</v>
      </c>
      <c r="E24" s="252">
        <f>'syngas ferm%'!E9*'Fuel demand RoW'!E19</f>
        <v>0</v>
      </c>
      <c r="F24" s="252">
        <f>'syngas ferm%'!F9*'Fuel demand RoW'!F19</f>
        <v>0</v>
      </c>
      <c r="G24" s="252">
        <f>'syngas ferm%'!G9*'Fuel demand RoW'!G19</f>
        <v>0</v>
      </c>
      <c r="H24" s="252">
        <f>'syngas ferm%'!H9*'Fuel demand RoW'!H19</f>
        <v>0</v>
      </c>
      <c r="I24" s="253">
        <f>'syngas ferm%'!I9*'Fuel demand RoW'!I19</f>
        <v>0</v>
      </c>
    </row>
    <row r="25" spans="1:9" ht="14.45">
      <c r="A25" s="246" t="s">
        <v>480</v>
      </c>
      <c r="B25" s="252">
        <f>'syngas ferm%'!B10*'Fuel demand RoW'!B20</f>
        <v>0</v>
      </c>
      <c r="C25" s="252">
        <f>'syngas ferm%'!C10*'Fuel demand RoW'!C20</f>
        <v>4137276.5221838639</v>
      </c>
      <c r="D25" s="252">
        <f>'syngas ferm%'!D10*'Fuel demand RoW'!D20</f>
        <v>15400107.110647202</v>
      </c>
      <c r="E25" s="252">
        <f>'syngas ferm%'!E10*'Fuel demand RoW'!E20</f>
        <v>37054535.077828832</v>
      </c>
      <c r="F25" s="252">
        <f>'syngas ferm%'!F10*'Fuel demand RoW'!F20</f>
        <v>59788311.175999574</v>
      </c>
      <c r="G25" s="252">
        <f>'syngas ferm%'!G10*'Fuel demand RoW'!G20</f>
        <v>87646633.597719744</v>
      </c>
      <c r="H25" s="252">
        <f>'syngas ferm%'!H10*'Fuel demand RoW'!H20</f>
        <v>120096678.41514781</v>
      </c>
      <c r="I25" s="253">
        <f>'syngas ferm%'!I10*'Fuel demand RoW'!I20</f>
        <v>151773999.61126533</v>
      </c>
    </row>
    <row r="26" spans="1:9" ht="14.45">
      <c r="A26" s="246" t="s">
        <v>84</v>
      </c>
      <c r="B26" s="252">
        <f>'syngas ferm%'!B11*'Fuel demand RoW'!B21</f>
        <v>0</v>
      </c>
      <c r="C26" s="252">
        <f>'syngas ferm%'!C11*'Fuel demand RoW'!C21</f>
        <v>0</v>
      </c>
      <c r="D26" s="252">
        <f>'syngas ferm%'!D11*'Fuel demand RoW'!D21</f>
        <v>0</v>
      </c>
      <c r="E26" s="252">
        <f>'syngas ferm%'!E11*'Fuel demand RoW'!E21</f>
        <v>0</v>
      </c>
      <c r="F26" s="252">
        <f>'syngas ferm%'!F11*'Fuel demand RoW'!F21</f>
        <v>0</v>
      </c>
      <c r="G26" s="252">
        <f>'syngas ferm%'!G11*'Fuel demand RoW'!G21</f>
        <v>0</v>
      </c>
      <c r="H26" s="252">
        <f>'syngas ferm%'!H11*'Fuel demand RoW'!H21</f>
        <v>0</v>
      </c>
      <c r="I26" s="253">
        <f>'syngas ferm%'!I11*'Fuel demand RoW'!I21</f>
        <v>0</v>
      </c>
    </row>
    <row r="27" spans="1:9" ht="14.45">
      <c r="A27" s="246" t="s">
        <v>481</v>
      </c>
      <c r="B27" s="252">
        <f>'syngas ferm%'!B12*'Fuel demand RoW'!B22</f>
        <v>0</v>
      </c>
      <c r="C27" s="252">
        <f>'syngas ferm%'!C12*'Fuel demand RoW'!C22</f>
        <v>0</v>
      </c>
      <c r="D27" s="252">
        <f>'syngas ferm%'!D12*'Fuel demand RoW'!D22</f>
        <v>0</v>
      </c>
      <c r="E27" s="252">
        <f>'syngas ferm%'!E12*'Fuel demand RoW'!E22</f>
        <v>0</v>
      </c>
      <c r="F27" s="252">
        <f>'syngas ferm%'!F12*'Fuel demand RoW'!F22</f>
        <v>0</v>
      </c>
      <c r="G27" s="252">
        <f>'syngas ferm%'!G12*'Fuel demand RoW'!G22</f>
        <v>0</v>
      </c>
      <c r="H27" s="252">
        <f>'syngas ferm%'!H12*'Fuel demand RoW'!H22</f>
        <v>0</v>
      </c>
      <c r="I27" s="253">
        <f>'syngas ferm%'!I12*'Fuel demand RoW'!I22</f>
        <v>0</v>
      </c>
    </row>
    <row r="28" spans="1:9" ht="14.45">
      <c r="A28" s="246" t="s">
        <v>482</v>
      </c>
      <c r="B28" s="252">
        <f>'syngas ferm%'!B13*'Fuel demand RoW'!B23</f>
        <v>0</v>
      </c>
      <c r="C28" s="252">
        <f>'syngas ferm%'!C13*'Fuel demand RoW'!C23</f>
        <v>0</v>
      </c>
      <c r="D28" s="252">
        <f>'syngas ferm%'!D13*'Fuel demand RoW'!D23</f>
        <v>0</v>
      </c>
      <c r="E28" s="252">
        <f>'syngas ferm%'!E13*'Fuel demand RoW'!E23</f>
        <v>0</v>
      </c>
      <c r="F28" s="252">
        <f>'syngas ferm%'!F13*'Fuel demand RoW'!F23</f>
        <v>0</v>
      </c>
      <c r="G28" s="252">
        <f>'syngas ferm%'!G13*'Fuel demand RoW'!G23</f>
        <v>0</v>
      </c>
      <c r="H28" s="252">
        <f>'syngas ferm%'!H13*'Fuel demand RoW'!H23</f>
        <v>0</v>
      </c>
      <c r="I28" s="253">
        <f>'syngas ferm%'!I13*'Fuel demand RoW'!I23</f>
        <v>0</v>
      </c>
    </row>
    <row r="29" spans="1:9" ht="14.45">
      <c r="A29" s="247" t="s">
        <v>483</v>
      </c>
      <c r="B29" s="252">
        <f>'syngas ferm%'!B14*'Fuel demand RoW'!B24</f>
        <v>0</v>
      </c>
      <c r="C29" s="252">
        <f>'syngas ferm%'!C14*'Fuel demand RoW'!C24</f>
        <v>0</v>
      </c>
      <c r="D29" s="252">
        <f>'syngas ferm%'!D14*'Fuel demand RoW'!D24</f>
        <v>0</v>
      </c>
      <c r="E29" s="252">
        <f>'syngas ferm%'!E14*'Fuel demand RoW'!E24</f>
        <v>0</v>
      </c>
      <c r="F29" s="252">
        <f>'syngas ferm%'!F14*'Fuel demand RoW'!F24</f>
        <v>0</v>
      </c>
      <c r="G29" s="252">
        <f>'syngas ferm%'!G14*'Fuel demand RoW'!G24</f>
        <v>0</v>
      </c>
      <c r="H29" s="252">
        <f>'syngas ferm%'!H14*'Fuel demand RoW'!H24</f>
        <v>0</v>
      </c>
      <c r="I29" s="253">
        <f>'syngas ferm%'!I14*'Fuel demand RoW'!I24</f>
        <v>0</v>
      </c>
    </row>
    <row r="30" spans="1:9" ht="14.45">
      <c r="A30" s="248" t="s">
        <v>484</v>
      </c>
      <c r="B30" s="252">
        <f>'syngas ferm%'!B15*'Fuel demand RoW'!B25</f>
        <v>0</v>
      </c>
      <c r="C30" s="252">
        <f>'syngas ferm%'!C15*'Fuel demand RoW'!C25</f>
        <v>0</v>
      </c>
      <c r="D30" s="252">
        <f>'syngas ferm%'!D15*'Fuel demand RoW'!D25</f>
        <v>0</v>
      </c>
      <c r="E30" s="252">
        <f>'syngas ferm%'!E15*'Fuel demand RoW'!E25</f>
        <v>0</v>
      </c>
      <c r="F30" s="252">
        <f>'syngas ferm%'!F15*'Fuel demand RoW'!F25</f>
        <v>0</v>
      </c>
      <c r="G30" s="252">
        <f>'syngas ferm%'!G15*'Fuel demand RoW'!G25</f>
        <v>0</v>
      </c>
      <c r="H30" s="252">
        <f>'syngas ferm%'!H15*'Fuel demand RoW'!H25</f>
        <v>0</v>
      </c>
      <c r="I30" s="253">
        <f>'syngas ferm%'!I15*'Fuel demand RoW'!I25</f>
        <v>0</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'syngas ferm%'!B9*'Fuel demand RoW'!B29</f>
        <v>0</v>
      </c>
      <c r="C34" s="252">
        <f>'syngas ferm%'!C9*'Fuel demand RoW'!C29</f>
        <v>0</v>
      </c>
      <c r="D34" s="252">
        <f>'syngas ferm%'!D9*'Fuel demand RoW'!D29</f>
        <v>0</v>
      </c>
      <c r="E34" s="252">
        <f>'syngas ferm%'!E9*'Fuel demand RoW'!E29</f>
        <v>0</v>
      </c>
      <c r="F34" s="252">
        <f>'syngas ferm%'!F9*'Fuel demand RoW'!F29</f>
        <v>0</v>
      </c>
      <c r="G34" s="252">
        <f>'syngas ferm%'!G9*'Fuel demand RoW'!G29</f>
        <v>0</v>
      </c>
      <c r="H34" s="252">
        <f>'syngas ferm%'!H9*'Fuel demand RoW'!H29</f>
        <v>0</v>
      </c>
      <c r="I34" s="253">
        <f>'syngas ferm%'!I9*'Fuel demand RoW'!I29</f>
        <v>0</v>
      </c>
    </row>
    <row r="35" spans="1:9" ht="14.45">
      <c r="A35" s="246" t="s">
        <v>480</v>
      </c>
      <c r="B35" s="252">
        <f>'syngas ferm%'!B10*'Fuel demand RoW'!B30</f>
        <v>0</v>
      </c>
      <c r="C35" s="252">
        <f>'syngas ferm%'!C10*'Fuel demand RoW'!C30</f>
        <v>0</v>
      </c>
      <c r="D35" s="252">
        <f>'syngas ferm%'!D10*'Fuel demand RoW'!D30</f>
        <v>0</v>
      </c>
      <c r="E35" s="252">
        <f>'syngas ferm%'!E10*'Fuel demand RoW'!E30</f>
        <v>0</v>
      </c>
      <c r="F35" s="252">
        <f>'syngas ferm%'!F10*'Fuel demand RoW'!F30</f>
        <v>0</v>
      </c>
      <c r="G35" s="252">
        <f>'syngas ferm%'!G10*'Fuel demand RoW'!G30</f>
        <v>0</v>
      </c>
      <c r="H35" s="252">
        <f>'syngas ferm%'!H10*'Fuel demand RoW'!H30</f>
        <v>0</v>
      </c>
      <c r="I35" s="253">
        <f>'syngas ferm%'!I10*'Fuel demand RoW'!I30</f>
        <v>0</v>
      </c>
    </row>
    <row r="36" spans="1:9" ht="14.45">
      <c r="A36" s="246" t="s">
        <v>84</v>
      </c>
      <c r="B36" s="252">
        <f>'syngas ferm%'!B11*'Fuel demand RoW'!B31</f>
        <v>0</v>
      </c>
      <c r="C36" s="252">
        <f>'syngas ferm%'!C11*'Fuel demand RoW'!C31</f>
        <v>0</v>
      </c>
      <c r="D36" s="252">
        <f>'syngas ferm%'!D11*'Fuel demand RoW'!D31</f>
        <v>0</v>
      </c>
      <c r="E36" s="252">
        <f>'syngas ferm%'!E11*'Fuel demand RoW'!E31</f>
        <v>0</v>
      </c>
      <c r="F36" s="252">
        <f>'syngas ferm%'!F11*'Fuel demand RoW'!F31</f>
        <v>0</v>
      </c>
      <c r="G36" s="252">
        <f>'syngas ferm%'!G11*'Fuel demand RoW'!G31</f>
        <v>0</v>
      </c>
      <c r="H36" s="252">
        <f>'syngas ferm%'!H11*'Fuel demand RoW'!H31</f>
        <v>0</v>
      </c>
      <c r="I36" s="253">
        <f>'syngas ferm%'!I11*'Fuel demand RoW'!I31</f>
        <v>0</v>
      </c>
    </row>
    <row r="37" spans="1:9" ht="14.45">
      <c r="A37" s="246" t="s">
        <v>481</v>
      </c>
      <c r="B37" s="252">
        <f>'syngas ferm%'!B12*'Fuel demand RoW'!B32</f>
        <v>0</v>
      </c>
      <c r="C37" s="252">
        <f>'syngas ferm%'!C12*'Fuel demand RoW'!C32</f>
        <v>0</v>
      </c>
      <c r="D37" s="252">
        <f>'syngas ferm%'!D12*'Fuel demand RoW'!D32</f>
        <v>0</v>
      </c>
      <c r="E37" s="252">
        <f>'syngas ferm%'!E12*'Fuel demand RoW'!E32</f>
        <v>0</v>
      </c>
      <c r="F37" s="252">
        <f>'syngas ferm%'!F12*'Fuel demand RoW'!F32</f>
        <v>0</v>
      </c>
      <c r="G37" s="252">
        <f>'syngas ferm%'!G12*'Fuel demand RoW'!G32</f>
        <v>0</v>
      </c>
      <c r="H37" s="252">
        <f>'syngas ferm%'!H12*'Fuel demand RoW'!H32</f>
        <v>0</v>
      </c>
      <c r="I37" s="253">
        <f>'syngas ferm%'!I12*'Fuel demand RoW'!I32</f>
        <v>0</v>
      </c>
    </row>
    <row r="38" spans="1:9" ht="14.45">
      <c r="A38" s="246" t="s">
        <v>482</v>
      </c>
      <c r="B38" s="252">
        <f>'syngas ferm%'!B13*'Fuel demand RoW'!B33</f>
        <v>0</v>
      </c>
      <c r="C38" s="252">
        <f>'syngas ferm%'!C13*'Fuel demand RoW'!C33</f>
        <v>0</v>
      </c>
      <c r="D38" s="252">
        <f>'syngas ferm%'!D13*'Fuel demand RoW'!D33</f>
        <v>0</v>
      </c>
      <c r="E38" s="252">
        <f>'syngas ferm%'!E13*'Fuel demand RoW'!E33</f>
        <v>0</v>
      </c>
      <c r="F38" s="252">
        <f>'syngas ferm%'!F13*'Fuel demand RoW'!F33</f>
        <v>0</v>
      </c>
      <c r="G38" s="252">
        <f>'syngas ferm%'!G13*'Fuel demand RoW'!G33</f>
        <v>0</v>
      </c>
      <c r="H38" s="252">
        <f>'syngas ferm%'!H13*'Fuel demand RoW'!H33</f>
        <v>0</v>
      </c>
      <c r="I38" s="253">
        <f>'syngas ferm%'!I13*'Fuel demand RoW'!I33</f>
        <v>0</v>
      </c>
    </row>
    <row r="39" spans="1:9" ht="14.45">
      <c r="A39" s="247" t="s">
        <v>483</v>
      </c>
      <c r="B39" s="252">
        <f>'syngas ferm%'!B14*'Fuel demand RoW'!B34</f>
        <v>0</v>
      </c>
      <c r="C39" s="252">
        <f>'syngas ferm%'!C14*'Fuel demand RoW'!C34</f>
        <v>0</v>
      </c>
      <c r="D39" s="252">
        <f>'syngas ferm%'!D14*'Fuel demand RoW'!D34</f>
        <v>0</v>
      </c>
      <c r="E39" s="252">
        <f>'syngas ferm%'!E14*'Fuel demand RoW'!E34</f>
        <v>0</v>
      </c>
      <c r="F39" s="252">
        <f>'syngas ferm%'!F14*'Fuel demand RoW'!F34</f>
        <v>0</v>
      </c>
      <c r="G39" s="252">
        <f>'syngas ferm%'!G14*'Fuel demand RoW'!G34</f>
        <v>0</v>
      </c>
      <c r="H39" s="252">
        <f>'syngas ferm%'!H14*'Fuel demand RoW'!H34</f>
        <v>0</v>
      </c>
      <c r="I39" s="253">
        <f>'syngas ferm%'!I14*'Fuel demand RoW'!I34</f>
        <v>0</v>
      </c>
    </row>
    <row r="40" spans="1:9" ht="14.45">
      <c r="A40" s="248" t="s">
        <v>484</v>
      </c>
      <c r="B40" s="252">
        <f>'syngas ferm%'!B15*'Fuel demand RoW'!B35</f>
        <v>0</v>
      </c>
      <c r="C40" s="252">
        <f>'syngas ferm%'!C15*'Fuel demand RoW'!C35</f>
        <v>0</v>
      </c>
      <c r="D40" s="252">
        <f>'syngas ferm%'!D15*'Fuel demand RoW'!D35</f>
        <v>0</v>
      </c>
      <c r="E40" s="252">
        <f>'syngas ferm%'!E15*'Fuel demand RoW'!E35</f>
        <v>0</v>
      </c>
      <c r="F40" s="252">
        <f>'syngas ferm%'!F15*'Fuel demand RoW'!F35</f>
        <v>0</v>
      </c>
      <c r="G40" s="252">
        <f>'syngas ferm%'!G15*'Fuel demand RoW'!G35</f>
        <v>0</v>
      </c>
      <c r="H40" s="252">
        <f>'syngas ferm%'!H15*'Fuel demand RoW'!H35</f>
        <v>0</v>
      </c>
      <c r="I40" s="253">
        <f>'syngas ferm%'!I15*'Fuel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'syngas ferm%'!B9*'Fuel demand RoW'!B39</f>
        <v>0</v>
      </c>
      <c r="C44" s="252">
        <f>'syngas ferm%'!C9*'Fuel demand RoW'!C39</f>
        <v>0</v>
      </c>
      <c r="D44" s="252">
        <f>'syngas ferm%'!D9*'Fuel demand RoW'!D39</f>
        <v>0</v>
      </c>
      <c r="E44" s="252">
        <f>'syngas ferm%'!E9*'Fuel demand RoW'!E39</f>
        <v>0</v>
      </c>
      <c r="F44" s="252">
        <f>'syngas ferm%'!F9*'Fuel demand RoW'!F39</f>
        <v>0</v>
      </c>
      <c r="G44" s="252">
        <f>'syngas ferm%'!G9*'Fuel demand RoW'!G39</f>
        <v>0</v>
      </c>
      <c r="H44" s="252">
        <f>'syngas ferm%'!H9*'Fuel demand RoW'!H39</f>
        <v>0</v>
      </c>
      <c r="I44" s="253">
        <f>'syngas ferm%'!I9*'Fuel demand RoW'!I39</f>
        <v>0</v>
      </c>
    </row>
    <row r="45" spans="1:9" ht="14.45">
      <c r="A45" s="246" t="s">
        <v>480</v>
      </c>
      <c r="B45" s="252">
        <f>'syngas ferm%'!B10*'Fuel demand RoW'!B40</f>
        <v>0</v>
      </c>
      <c r="C45" s="252">
        <f>'syngas ferm%'!C10*'Fuel demand RoW'!C40</f>
        <v>0</v>
      </c>
      <c r="D45" s="252">
        <f>'syngas ferm%'!D10*'Fuel demand RoW'!D40</f>
        <v>0</v>
      </c>
      <c r="E45" s="252">
        <f>'syngas ferm%'!E10*'Fuel demand RoW'!E40</f>
        <v>0</v>
      </c>
      <c r="F45" s="252">
        <f>'syngas ferm%'!F10*'Fuel demand RoW'!F40</f>
        <v>0</v>
      </c>
      <c r="G45" s="252">
        <f>'syngas ferm%'!G10*'Fuel demand RoW'!G40</f>
        <v>0</v>
      </c>
      <c r="H45" s="252">
        <f>'syngas ferm%'!H10*'Fuel demand RoW'!H40</f>
        <v>0</v>
      </c>
      <c r="I45" s="253">
        <f>'syngas ferm%'!I10*'Fuel demand RoW'!I40</f>
        <v>0</v>
      </c>
    </row>
    <row r="46" spans="1:9" ht="14.45">
      <c r="A46" s="246" t="s">
        <v>84</v>
      </c>
      <c r="B46" s="252">
        <f>'syngas ferm%'!B11*'Fuel demand RoW'!B41</f>
        <v>0</v>
      </c>
      <c r="C46" s="252">
        <f>'syngas ferm%'!C11*'Fuel demand RoW'!C41</f>
        <v>0</v>
      </c>
      <c r="D46" s="252">
        <f>'syngas ferm%'!D11*'Fuel demand RoW'!D41</f>
        <v>0</v>
      </c>
      <c r="E46" s="252">
        <f>'syngas ferm%'!E11*'Fuel demand RoW'!E41</f>
        <v>0</v>
      </c>
      <c r="F46" s="252">
        <f>'syngas ferm%'!F11*'Fuel demand RoW'!F41</f>
        <v>0</v>
      </c>
      <c r="G46" s="252">
        <f>'syngas ferm%'!G11*'Fuel demand RoW'!G41</f>
        <v>0</v>
      </c>
      <c r="H46" s="252">
        <f>'syngas ferm%'!H11*'Fuel demand RoW'!H41</f>
        <v>0</v>
      </c>
      <c r="I46" s="253">
        <f>'syngas ferm%'!I11*'Fuel demand RoW'!I41</f>
        <v>0</v>
      </c>
    </row>
    <row r="47" spans="1:9" ht="14.45">
      <c r="A47" s="246" t="s">
        <v>481</v>
      </c>
      <c r="B47" s="252">
        <f>'syngas ferm%'!B12*'Fuel demand RoW'!B42</f>
        <v>0</v>
      </c>
      <c r="C47" s="252">
        <f>'syngas ferm%'!C12*'Fuel demand RoW'!C42</f>
        <v>0</v>
      </c>
      <c r="D47" s="252">
        <f>'syngas ferm%'!D12*'Fuel demand RoW'!D42</f>
        <v>0</v>
      </c>
      <c r="E47" s="252">
        <f>'syngas ferm%'!E12*'Fuel demand RoW'!E42</f>
        <v>0</v>
      </c>
      <c r="F47" s="252">
        <f>'syngas ferm%'!F12*'Fuel demand RoW'!F42</f>
        <v>0</v>
      </c>
      <c r="G47" s="252">
        <f>'syngas ferm%'!G12*'Fuel demand RoW'!G42</f>
        <v>0</v>
      </c>
      <c r="H47" s="252">
        <f>'syngas ferm%'!H12*'Fuel demand RoW'!H42</f>
        <v>0</v>
      </c>
      <c r="I47" s="253">
        <f>'syngas ferm%'!I12*'Fuel demand RoW'!I42</f>
        <v>0</v>
      </c>
    </row>
    <row r="48" spans="1:9" ht="14.45">
      <c r="A48" s="246" t="s">
        <v>482</v>
      </c>
      <c r="B48" s="252">
        <f>'syngas ferm%'!B13*'Fuel demand RoW'!B43</f>
        <v>0</v>
      </c>
      <c r="C48" s="252">
        <f>'syngas ferm%'!C13*'Fuel demand RoW'!C43</f>
        <v>0</v>
      </c>
      <c r="D48" s="252">
        <f>'syngas ferm%'!D13*'Fuel demand RoW'!D43</f>
        <v>0</v>
      </c>
      <c r="E48" s="252">
        <f>'syngas ferm%'!E13*'Fuel demand RoW'!E43</f>
        <v>0</v>
      </c>
      <c r="F48" s="252">
        <f>'syngas ferm%'!F13*'Fuel demand RoW'!F43</f>
        <v>0</v>
      </c>
      <c r="G48" s="252">
        <f>'syngas ferm%'!G13*'Fuel demand RoW'!G43</f>
        <v>0</v>
      </c>
      <c r="H48" s="252">
        <f>'syngas ferm%'!H13*'Fuel demand RoW'!H43</f>
        <v>0</v>
      </c>
      <c r="I48" s="253">
        <f>'syngas ferm%'!I13*'Fuel demand RoW'!I43</f>
        <v>0</v>
      </c>
    </row>
    <row r="49" spans="1:9" ht="14.45">
      <c r="A49" s="247" t="s">
        <v>483</v>
      </c>
      <c r="B49" s="252">
        <f>'syngas ferm%'!B14*'Fuel demand RoW'!B44</f>
        <v>0</v>
      </c>
      <c r="C49" s="252">
        <f>'syngas ferm%'!C14*'Fuel demand RoW'!C44</f>
        <v>0</v>
      </c>
      <c r="D49" s="252">
        <f>'syngas ferm%'!D14*'Fuel demand RoW'!D44</f>
        <v>0</v>
      </c>
      <c r="E49" s="252">
        <f>'syngas ferm%'!E14*'Fuel demand RoW'!E44</f>
        <v>0</v>
      </c>
      <c r="F49" s="252">
        <f>'syngas ferm%'!F14*'Fuel demand RoW'!F44</f>
        <v>0</v>
      </c>
      <c r="G49" s="252">
        <f>'syngas ferm%'!G14*'Fuel demand RoW'!G44</f>
        <v>0</v>
      </c>
      <c r="H49" s="252">
        <f>'syngas ferm%'!H14*'Fuel demand RoW'!H44</f>
        <v>0</v>
      </c>
      <c r="I49" s="253">
        <f>'syngas ferm%'!I14*'Fuel demand RoW'!I44</f>
        <v>0</v>
      </c>
    </row>
    <row r="50" spans="1:9" ht="14.45">
      <c r="A50" s="248" t="s">
        <v>484</v>
      </c>
      <c r="B50" s="252">
        <f>'syngas ferm%'!B15*'Fuel demand RoW'!B45</f>
        <v>0</v>
      </c>
      <c r="C50" s="252">
        <f>'syngas ferm%'!C15*'Fuel demand RoW'!C45</f>
        <v>0</v>
      </c>
      <c r="D50" s="252">
        <f>'syngas ferm%'!D15*'Fuel demand RoW'!D45</f>
        <v>0</v>
      </c>
      <c r="E50" s="252">
        <f>'syngas ferm%'!E15*'Fuel demand RoW'!E45</f>
        <v>0</v>
      </c>
      <c r="F50" s="252">
        <f>'syngas ferm%'!F15*'Fuel demand RoW'!F45</f>
        <v>0</v>
      </c>
      <c r="G50" s="252">
        <f>'syngas ferm%'!G15*'Fuel demand RoW'!G45</f>
        <v>0</v>
      </c>
      <c r="H50" s="252">
        <f>'syngas ferm%'!H15*'Fuel demand RoW'!H45</f>
        <v>0</v>
      </c>
      <c r="I50" s="253">
        <f>'syngas ferm%'!I15*'Fuel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'syngas ferm%'!B9*'Fuel demand RoW'!B49</f>
        <v>0</v>
      </c>
      <c r="C54" s="252">
        <f>'syngas ferm%'!C9*'Fuel demand RoW'!C49</f>
        <v>0</v>
      </c>
      <c r="D54" s="252">
        <f>'syngas ferm%'!D9*'Fuel demand RoW'!D49</f>
        <v>0</v>
      </c>
      <c r="E54" s="252">
        <f>'syngas ferm%'!E9*'Fuel demand RoW'!E49</f>
        <v>0</v>
      </c>
      <c r="F54" s="252">
        <f>'syngas ferm%'!F9*'Fuel demand RoW'!F49</f>
        <v>0</v>
      </c>
      <c r="G54" s="252">
        <f>'syngas ferm%'!G9*'Fuel demand RoW'!G49</f>
        <v>0</v>
      </c>
      <c r="H54" s="252">
        <f>'syngas ferm%'!H9*'Fuel demand RoW'!H49</f>
        <v>0</v>
      </c>
      <c r="I54" s="253">
        <f>'syngas ferm%'!I9*'Fuel demand RoW'!I49</f>
        <v>0</v>
      </c>
    </row>
    <row r="55" spans="1:9" ht="14.45">
      <c r="A55" s="246" t="s">
        <v>480</v>
      </c>
      <c r="B55" s="252">
        <f>'syngas ferm%'!B10*'Fuel demand RoW'!B50</f>
        <v>0</v>
      </c>
      <c r="C55" s="252">
        <f>'syngas ferm%'!C10*'Fuel demand RoW'!C50</f>
        <v>0</v>
      </c>
      <c r="D55" s="252">
        <f>'syngas ferm%'!D10*'Fuel demand RoW'!D50</f>
        <v>0</v>
      </c>
      <c r="E55" s="252">
        <f>'syngas ferm%'!E10*'Fuel demand RoW'!E50</f>
        <v>0</v>
      </c>
      <c r="F55" s="252">
        <f>'syngas ferm%'!F10*'Fuel demand RoW'!F50</f>
        <v>0</v>
      </c>
      <c r="G55" s="252">
        <f>'syngas ferm%'!G10*'Fuel demand RoW'!G50</f>
        <v>0</v>
      </c>
      <c r="H55" s="252">
        <f>'syngas ferm%'!H10*'Fuel demand RoW'!H50</f>
        <v>0</v>
      </c>
      <c r="I55" s="253">
        <f>'syngas ferm%'!I10*'Fuel demand RoW'!I50</f>
        <v>0</v>
      </c>
    </row>
    <row r="56" spans="1:9" ht="14.45">
      <c r="A56" s="246" t="s">
        <v>84</v>
      </c>
      <c r="B56" s="252">
        <f>'syngas ferm%'!B11*'Fuel demand RoW'!B51</f>
        <v>0</v>
      </c>
      <c r="C56" s="252">
        <f>'syngas ferm%'!C11*'Fuel demand RoW'!C51</f>
        <v>0</v>
      </c>
      <c r="D56" s="252">
        <f>'syngas ferm%'!D11*'Fuel demand RoW'!D51</f>
        <v>0</v>
      </c>
      <c r="E56" s="252">
        <f>'syngas ferm%'!E11*'Fuel demand RoW'!E51</f>
        <v>0</v>
      </c>
      <c r="F56" s="252">
        <f>'syngas ferm%'!F11*'Fuel demand RoW'!F51</f>
        <v>0</v>
      </c>
      <c r="G56" s="252">
        <f>'syngas ferm%'!G11*'Fuel demand RoW'!G51</f>
        <v>0</v>
      </c>
      <c r="H56" s="252">
        <f>'syngas ferm%'!H11*'Fuel demand RoW'!H51</f>
        <v>0</v>
      </c>
      <c r="I56" s="253">
        <f>'syngas ferm%'!I11*'Fuel demand RoW'!I51</f>
        <v>0</v>
      </c>
    </row>
    <row r="57" spans="1:9" ht="14.45">
      <c r="A57" s="246" t="s">
        <v>481</v>
      </c>
      <c r="B57" s="252">
        <f>'syngas ferm%'!B12*'Fuel demand RoW'!B52</f>
        <v>0</v>
      </c>
      <c r="C57" s="252">
        <f>'syngas ferm%'!C12*'Fuel demand RoW'!C52</f>
        <v>0</v>
      </c>
      <c r="D57" s="252">
        <f>'syngas ferm%'!D12*'Fuel demand RoW'!D52</f>
        <v>0</v>
      </c>
      <c r="E57" s="252">
        <f>'syngas ferm%'!E12*'Fuel demand RoW'!E52</f>
        <v>0</v>
      </c>
      <c r="F57" s="252">
        <f>'syngas ferm%'!F12*'Fuel demand RoW'!F52</f>
        <v>0</v>
      </c>
      <c r="G57" s="252">
        <f>'syngas ferm%'!G12*'Fuel demand RoW'!G52</f>
        <v>0</v>
      </c>
      <c r="H57" s="252">
        <f>'syngas ferm%'!H12*'Fuel demand RoW'!H52</f>
        <v>0</v>
      </c>
      <c r="I57" s="253">
        <f>'syngas ferm%'!I12*'Fuel demand RoW'!I52</f>
        <v>0</v>
      </c>
    </row>
    <row r="58" spans="1:9" ht="14.45">
      <c r="A58" s="246" t="s">
        <v>482</v>
      </c>
      <c r="B58" s="252">
        <f>'syngas ferm%'!B13*'Fuel demand RoW'!B53</f>
        <v>0</v>
      </c>
      <c r="C58" s="252">
        <f>'syngas ferm%'!C13*'Fuel demand RoW'!C53</f>
        <v>0</v>
      </c>
      <c r="D58" s="252">
        <f>'syngas ferm%'!D13*'Fuel demand RoW'!D53</f>
        <v>0</v>
      </c>
      <c r="E58" s="252">
        <f>'syngas ferm%'!E13*'Fuel demand RoW'!E53</f>
        <v>0</v>
      </c>
      <c r="F58" s="252">
        <f>'syngas ferm%'!F13*'Fuel demand RoW'!F53</f>
        <v>0</v>
      </c>
      <c r="G58" s="252">
        <f>'syngas ferm%'!G13*'Fuel demand RoW'!G53</f>
        <v>0</v>
      </c>
      <c r="H58" s="252">
        <f>'syngas ferm%'!H13*'Fuel demand RoW'!H53</f>
        <v>0</v>
      </c>
      <c r="I58" s="253">
        <f>'syngas ferm%'!I13*'Fuel demand RoW'!I53</f>
        <v>0</v>
      </c>
    </row>
    <row r="59" spans="1:9" ht="14.45">
      <c r="A59" s="247" t="s">
        <v>483</v>
      </c>
      <c r="B59" s="252">
        <f>'syngas ferm%'!B14*'Fuel demand RoW'!B54</f>
        <v>0</v>
      </c>
      <c r="C59" s="252">
        <f>'syngas ferm%'!C14*'Fuel demand RoW'!C54</f>
        <v>0</v>
      </c>
      <c r="D59" s="252">
        <f>'syngas ferm%'!D14*'Fuel demand RoW'!D54</f>
        <v>0</v>
      </c>
      <c r="E59" s="252">
        <f>'syngas ferm%'!E14*'Fuel demand RoW'!E54</f>
        <v>0</v>
      </c>
      <c r="F59" s="252">
        <f>'syngas ferm%'!F14*'Fuel demand RoW'!F54</f>
        <v>0</v>
      </c>
      <c r="G59" s="252">
        <f>'syngas ferm%'!G14*'Fuel demand RoW'!G54</f>
        <v>0</v>
      </c>
      <c r="H59" s="252">
        <f>'syngas ferm%'!H14*'Fuel demand RoW'!H54</f>
        <v>0</v>
      </c>
      <c r="I59" s="253">
        <f>'syngas ferm%'!I14*'Fuel demand RoW'!I54</f>
        <v>0</v>
      </c>
    </row>
    <row r="60" spans="1:9" ht="14.65" thickBot="1">
      <c r="A60" s="251" t="s">
        <v>484</v>
      </c>
      <c r="B60" s="254">
        <f>'syngas ferm%'!B15*'Fuel demand RoW'!B55</f>
        <v>0</v>
      </c>
      <c r="C60" s="254">
        <f>'syngas ferm%'!C15*'Fuel demand RoW'!C55</f>
        <v>0</v>
      </c>
      <c r="D60" s="254">
        <f>'syngas ferm%'!D15*'Fuel demand RoW'!D55</f>
        <v>0</v>
      </c>
      <c r="E60" s="254">
        <f>'syngas ferm%'!E15*'Fuel demand RoW'!E55</f>
        <v>0</v>
      </c>
      <c r="F60" s="254">
        <f>'syngas ferm%'!F15*'Fuel demand RoW'!F55</f>
        <v>0</v>
      </c>
      <c r="G60" s="254">
        <f>'syngas ferm%'!G15*'Fuel demand RoW'!G55</f>
        <v>0</v>
      </c>
      <c r="H60" s="254">
        <f>'syngas ferm%'!H15*'Fuel demand RoW'!H55</f>
        <v>0</v>
      </c>
      <c r="I60" s="263">
        <f>'syngas ferm%'!I15*'Fuel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'syngas ferm%'!B9*'Fuel demand RoW'!B62</f>
        <v>0</v>
      </c>
      <c r="C67" s="252">
        <f>'syngas ferm%'!C9*'Fuel demand RoW'!C62</f>
        <v>0</v>
      </c>
      <c r="D67" s="252">
        <f>'syngas ferm%'!D9*'Fuel demand RoW'!D62</f>
        <v>0</v>
      </c>
      <c r="E67" s="252">
        <f>'syngas ferm%'!E9*'Fuel demand RoW'!E62</f>
        <v>0</v>
      </c>
      <c r="F67" s="252">
        <f>'syngas ferm%'!F9*'Fuel demand RoW'!F62</f>
        <v>0</v>
      </c>
      <c r="G67" s="252">
        <f>'syngas ferm%'!G9*'Fuel demand RoW'!G62</f>
        <v>0</v>
      </c>
      <c r="H67" s="252">
        <f>'syngas ferm%'!H9*'Fuel demand RoW'!H62</f>
        <v>0</v>
      </c>
      <c r="I67" s="253">
        <f>'syngas ferm%'!I9*'Fuel demand RoW'!I62</f>
        <v>0</v>
      </c>
    </row>
    <row r="68" spans="1:9" ht="14.45">
      <c r="A68" s="246" t="s">
        <v>480</v>
      </c>
      <c r="B68" s="252">
        <f>'syngas ferm%'!B10*'Fuel demand RoW'!B63</f>
        <v>0</v>
      </c>
      <c r="C68" s="252">
        <f>'syngas ferm%'!C10*'Fuel demand RoW'!C63</f>
        <v>0</v>
      </c>
      <c r="D68" s="252">
        <f>'syngas ferm%'!D10*'Fuel demand RoW'!D63</f>
        <v>0</v>
      </c>
      <c r="E68" s="252">
        <f>'syngas ferm%'!E10*'Fuel demand RoW'!E63</f>
        <v>0</v>
      </c>
      <c r="F68" s="252">
        <f>'syngas ferm%'!F10*'Fuel demand RoW'!F63</f>
        <v>0</v>
      </c>
      <c r="G68" s="252">
        <f>'syngas ferm%'!G10*'Fuel demand RoW'!G63</f>
        <v>0</v>
      </c>
      <c r="H68" s="252">
        <f>'syngas ferm%'!H10*'Fuel demand RoW'!H63</f>
        <v>0</v>
      </c>
      <c r="I68" s="253">
        <f>'syngas ferm%'!I10*'Fuel demand RoW'!I63</f>
        <v>0</v>
      </c>
    </row>
    <row r="69" spans="1:9" ht="14.45">
      <c r="A69" s="246" t="s">
        <v>84</v>
      </c>
      <c r="B69" s="252">
        <f>'syngas ferm%'!B11*'Fuel demand RoW'!B64</f>
        <v>0</v>
      </c>
      <c r="C69" s="252">
        <f>'syngas ferm%'!C11*'Fuel demand RoW'!C64</f>
        <v>0</v>
      </c>
      <c r="D69" s="252">
        <f>'syngas ferm%'!D11*'Fuel demand RoW'!D64</f>
        <v>0</v>
      </c>
      <c r="E69" s="252">
        <f>'syngas ferm%'!E11*'Fuel demand RoW'!E64</f>
        <v>0</v>
      </c>
      <c r="F69" s="252">
        <f>'syngas ferm%'!F11*'Fuel demand RoW'!F64</f>
        <v>0</v>
      </c>
      <c r="G69" s="252">
        <f>'syngas ferm%'!G11*'Fuel demand RoW'!G64</f>
        <v>0</v>
      </c>
      <c r="H69" s="252">
        <f>'syngas ferm%'!H11*'Fuel demand RoW'!H64</f>
        <v>0</v>
      </c>
      <c r="I69" s="253">
        <f>'syngas ferm%'!I11*'Fuel demand RoW'!I64</f>
        <v>0</v>
      </c>
    </row>
    <row r="70" spans="1:9" ht="14.45">
      <c r="A70" s="246" t="s">
        <v>481</v>
      </c>
      <c r="B70" s="252">
        <f>'syngas ferm%'!B12*'Fuel demand RoW'!B65</f>
        <v>0</v>
      </c>
      <c r="C70" s="252">
        <f>'syngas ferm%'!C12*'Fuel demand RoW'!C65</f>
        <v>0</v>
      </c>
      <c r="D70" s="252">
        <f>'syngas ferm%'!D12*'Fuel demand RoW'!D65</f>
        <v>0</v>
      </c>
      <c r="E70" s="252">
        <f>'syngas ferm%'!E12*'Fuel demand RoW'!E65</f>
        <v>0</v>
      </c>
      <c r="F70" s="252">
        <f>'syngas ferm%'!F12*'Fuel demand RoW'!F65</f>
        <v>0</v>
      </c>
      <c r="G70" s="252">
        <f>'syngas ferm%'!G12*'Fuel demand RoW'!G65</f>
        <v>0</v>
      </c>
      <c r="H70" s="252">
        <f>'syngas ferm%'!H12*'Fuel demand RoW'!H65</f>
        <v>0</v>
      </c>
      <c r="I70" s="253">
        <f>'syngas ferm%'!I12*'Fuel demand RoW'!I65</f>
        <v>0</v>
      </c>
    </row>
    <row r="71" spans="1:9" ht="14.45">
      <c r="A71" s="246" t="s">
        <v>482</v>
      </c>
      <c r="B71" s="252">
        <f>'syngas ferm%'!B13*'Fuel demand RoW'!B66</f>
        <v>0</v>
      </c>
      <c r="C71" s="252">
        <f>'syngas ferm%'!C13*'Fuel demand RoW'!C66</f>
        <v>0</v>
      </c>
      <c r="D71" s="252">
        <f>'syngas ferm%'!D13*'Fuel demand RoW'!D66</f>
        <v>0</v>
      </c>
      <c r="E71" s="252">
        <f>'syngas ferm%'!E13*'Fuel demand RoW'!E66</f>
        <v>0</v>
      </c>
      <c r="F71" s="252">
        <f>'syngas ferm%'!F13*'Fuel demand RoW'!F66</f>
        <v>0</v>
      </c>
      <c r="G71" s="252">
        <f>'syngas ferm%'!G13*'Fuel demand RoW'!G66</f>
        <v>0</v>
      </c>
      <c r="H71" s="252">
        <f>'syngas ferm%'!H13*'Fuel demand RoW'!H66</f>
        <v>0</v>
      </c>
      <c r="I71" s="253">
        <f>'syngas ferm%'!I13*'Fuel demand RoW'!I66</f>
        <v>0</v>
      </c>
    </row>
    <row r="72" spans="1:9" ht="14.45">
      <c r="A72" s="247" t="s">
        <v>483</v>
      </c>
      <c r="B72" s="252">
        <f>'syngas ferm%'!B14*'Fuel demand RoW'!B67</f>
        <v>0</v>
      </c>
      <c r="C72" s="252">
        <f>'syngas ferm%'!C14*'Fuel demand RoW'!C67</f>
        <v>0</v>
      </c>
      <c r="D72" s="252">
        <f>'syngas ferm%'!D14*'Fuel demand RoW'!D67</f>
        <v>0</v>
      </c>
      <c r="E72" s="252">
        <f>'syngas ferm%'!E14*'Fuel demand RoW'!E67</f>
        <v>0</v>
      </c>
      <c r="F72" s="252">
        <f>'syngas ferm%'!F14*'Fuel demand RoW'!F67</f>
        <v>0</v>
      </c>
      <c r="G72" s="252">
        <f>'syngas ferm%'!G14*'Fuel demand RoW'!G67</f>
        <v>0</v>
      </c>
      <c r="H72" s="252">
        <f>'syngas ferm%'!H14*'Fuel demand RoW'!H67</f>
        <v>0</v>
      </c>
      <c r="I72" s="253">
        <f>'syngas ferm%'!I14*'Fuel demand RoW'!I67</f>
        <v>0</v>
      </c>
    </row>
    <row r="73" spans="1:9" ht="14.45">
      <c r="A73" s="248" t="s">
        <v>484</v>
      </c>
      <c r="B73" s="252">
        <f>'syngas ferm%'!B15*'Fuel demand RoW'!B68</f>
        <v>0</v>
      </c>
      <c r="C73" s="252">
        <f>'syngas ferm%'!C15*'Fuel demand RoW'!C68</f>
        <v>0</v>
      </c>
      <c r="D73" s="252">
        <f>'syngas ferm%'!D15*'Fuel demand RoW'!D68</f>
        <v>0</v>
      </c>
      <c r="E73" s="252">
        <f>'syngas ferm%'!E15*'Fuel demand RoW'!E68</f>
        <v>0</v>
      </c>
      <c r="F73" s="252">
        <f>'syngas ferm%'!F15*'Fuel demand RoW'!F68</f>
        <v>0</v>
      </c>
      <c r="G73" s="252">
        <f>'syngas ferm%'!G15*'Fuel demand RoW'!G68</f>
        <v>0</v>
      </c>
      <c r="H73" s="252">
        <f>'syngas ferm%'!H15*'Fuel demand RoW'!H68</f>
        <v>0</v>
      </c>
      <c r="I73" s="253">
        <f>'syngas ferm%'!I15*'Fuel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'syngas ferm%'!B9*'Fuel demand RoW'!B72</f>
        <v>0</v>
      </c>
      <c r="C77" s="252">
        <f>'syngas ferm%'!C9*'Fuel demand RoW'!C72</f>
        <v>0</v>
      </c>
      <c r="D77" s="252">
        <f>'syngas ferm%'!D9*'Fuel demand RoW'!D72</f>
        <v>0</v>
      </c>
      <c r="E77" s="252">
        <f>'syngas ferm%'!E9*'Fuel demand RoW'!E72</f>
        <v>0</v>
      </c>
      <c r="F77" s="252">
        <f>'syngas ferm%'!F9*'Fuel demand RoW'!F72</f>
        <v>0</v>
      </c>
      <c r="G77" s="252">
        <f>'syngas ferm%'!G9*'Fuel demand RoW'!G72</f>
        <v>0</v>
      </c>
      <c r="H77" s="252">
        <f>'syngas ferm%'!H9*'Fuel demand RoW'!H72</f>
        <v>0</v>
      </c>
      <c r="I77" s="253">
        <f>'syngas ferm%'!I9*'Fuel demand RoW'!I72</f>
        <v>0</v>
      </c>
    </row>
    <row r="78" spans="1:9" ht="14.45">
      <c r="A78" s="246" t="s">
        <v>480</v>
      </c>
      <c r="B78" s="252">
        <f>'syngas ferm%'!B10*'Fuel demand RoW'!B73</f>
        <v>0</v>
      </c>
      <c r="C78" s="252">
        <f>'syngas ferm%'!C10*'Fuel demand RoW'!C73</f>
        <v>5326145.580476488</v>
      </c>
      <c r="D78" s="252">
        <f>'syngas ferm%'!D10*'Fuel demand RoW'!D73</f>
        <v>22350418.528357934</v>
      </c>
      <c r="E78" s="252">
        <f>'syngas ferm%'!E10*'Fuel demand RoW'!E73</f>
        <v>62799279.683174953</v>
      </c>
      <c r="F78" s="252">
        <f>'syngas ferm%'!F10*'Fuel demand RoW'!F73</f>
        <v>109316439.98103409</v>
      </c>
      <c r="G78" s="252">
        <f>'syngas ferm%'!G10*'Fuel demand RoW'!G73</f>
        <v>177173832.92465413</v>
      </c>
      <c r="H78" s="252">
        <f>'syngas ferm%'!H10*'Fuel demand RoW'!H73</f>
        <v>254509385.62420073</v>
      </c>
      <c r="I78" s="253">
        <f>'syngas ferm%'!I10*'Fuel demand RoW'!I73</f>
        <v>325618028.34530759</v>
      </c>
    </row>
    <row r="79" spans="1:9" ht="14.45">
      <c r="A79" s="246" t="s">
        <v>84</v>
      </c>
      <c r="B79" s="252">
        <f>'syngas ferm%'!B11*'Fuel demand RoW'!B74</f>
        <v>0</v>
      </c>
      <c r="C79" s="252">
        <f>'syngas ferm%'!C11*'Fuel demand RoW'!C74</f>
        <v>0</v>
      </c>
      <c r="D79" s="252">
        <f>'syngas ferm%'!D11*'Fuel demand RoW'!D74</f>
        <v>0</v>
      </c>
      <c r="E79" s="252">
        <f>'syngas ferm%'!E11*'Fuel demand RoW'!E74</f>
        <v>0</v>
      </c>
      <c r="F79" s="252">
        <f>'syngas ferm%'!F11*'Fuel demand RoW'!F74</f>
        <v>0</v>
      </c>
      <c r="G79" s="252">
        <f>'syngas ferm%'!G11*'Fuel demand RoW'!G74</f>
        <v>0</v>
      </c>
      <c r="H79" s="252">
        <f>'syngas ferm%'!H11*'Fuel demand RoW'!H74</f>
        <v>0</v>
      </c>
      <c r="I79" s="253">
        <f>'syngas ferm%'!I11*'Fuel demand RoW'!I74</f>
        <v>0</v>
      </c>
    </row>
    <row r="80" spans="1:9" ht="14.45">
      <c r="A80" s="246" t="s">
        <v>481</v>
      </c>
      <c r="B80" s="252">
        <f>'syngas ferm%'!B12*'Fuel demand RoW'!B75</f>
        <v>0</v>
      </c>
      <c r="C80" s="252">
        <f>'syngas ferm%'!C12*'Fuel demand RoW'!C75</f>
        <v>0</v>
      </c>
      <c r="D80" s="252">
        <f>'syngas ferm%'!D12*'Fuel demand RoW'!D75</f>
        <v>0</v>
      </c>
      <c r="E80" s="252">
        <f>'syngas ferm%'!E12*'Fuel demand RoW'!E75</f>
        <v>0</v>
      </c>
      <c r="F80" s="252">
        <f>'syngas ferm%'!F12*'Fuel demand RoW'!F75</f>
        <v>0</v>
      </c>
      <c r="G80" s="252">
        <f>'syngas ferm%'!G12*'Fuel demand RoW'!G75</f>
        <v>0</v>
      </c>
      <c r="H80" s="252">
        <f>'syngas ferm%'!H12*'Fuel demand RoW'!H75</f>
        <v>0</v>
      </c>
      <c r="I80" s="253">
        <f>'syngas ferm%'!I12*'Fuel demand RoW'!I75</f>
        <v>0</v>
      </c>
    </row>
    <row r="81" spans="1:9" ht="14.45">
      <c r="A81" s="246" t="s">
        <v>482</v>
      </c>
      <c r="B81" s="252">
        <f>'syngas ferm%'!B13*'Fuel demand RoW'!B76</f>
        <v>0</v>
      </c>
      <c r="C81" s="252">
        <f>'syngas ferm%'!C13*'Fuel demand RoW'!C76</f>
        <v>0</v>
      </c>
      <c r="D81" s="252">
        <f>'syngas ferm%'!D13*'Fuel demand RoW'!D76</f>
        <v>0</v>
      </c>
      <c r="E81" s="252">
        <f>'syngas ferm%'!E13*'Fuel demand RoW'!E76</f>
        <v>0</v>
      </c>
      <c r="F81" s="252">
        <f>'syngas ferm%'!F13*'Fuel demand RoW'!F76</f>
        <v>0</v>
      </c>
      <c r="G81" s="252">
        <f>'syngas ferm%'!G13*'Fuel demand RoW'!G76</f>
        <v>0</v>
      </c>
      <c r="H81" s="252">
        <f>'syngas ferm%'!H13*'Fuel demand RoW'!H76</f>
        <v>0</v>
      </c>
      <c r="I81" s="253">
        <f>'syngas ferm%'!I13*'Fuel demand RoW'!I76</f>
        <v>0</v>
      </c>
    </row>
    <row r="82" spans="1:9" ht="14.45">
      <c r="A82" s="247" t="s">
        <v>483</v>
      </c>
      <c r="B82" s="252">
        <f>'syngas ferm%'!B14*'Fuel demand RoW'!B77</f>
        <v>0</v>
      </c>
      <c r="C82" s="252">
        <f>'syngas ferm%'!C14*'Fuel demand RoW'!C77</f>
        <v>0</v>
      </c>
      <c r="D82" s="252">
        <f>'syngas ferm%'!D14*'Fuel demand RoW'!D77</f>
        <v>0</v>
      </c>
      <c r="E82" s="252">
        <f>'syngas ferm%'!E14*'Fuel demand RoW'!E77</f>
        <v>0</v>
      </c>
      <c r="F82" s="252">
        <f>'syngas ferm%'!F14*'Fuel demand RoW'!F77</f>
        <v>0</v>
      </c>
      <c r="G82" s="252">
        <f>'syngas ferm%'!G14*'Fuel demand RoW'!G77</f>
        <v>0</v>
      </c>
      <c r="H82" s="252">
        <f>'syngas ferm%'!H14*'Fuel demand RoW'!H77</f>
        <v>0</v>
      </c>
      <c r="I82" s="253">
        <f>'syngas ferm%'!I14*'Fuel demand RoW'!I77</f>
        <v>0</v>
      </c>
    </row>
    <row r="83" spans="1:9" ht="14.45">
      <c r="A83" s="248" t="s">
        <v>484</v>
      </c>
      <c r="B83" s="252">
        <f>'syngas ferm%'!B15*'Fuel demand RoW'!B78</f>
        <v>0</v>
      </c>
      <c r="C83" s="252">
        <f>'syngas ferm%'!C15*'Fuel demand RoW'!C78</f>
        <v>0</v>
      </c>
      <c r="D83" s="252">
        <f>'syngas ferm%'!D15*'Fuel demand RoW'!D78</f>
        <v>0</v>
      </c>
      <c r="E83" s="252">
        <f>'syngas ferm%'!E15*'Fuel demand RoW'!E78</f>
        <v>0</v>
      </c>
      <c r="F83" s="252">
        <f>'syngas ferm%'!F15*'Fuel demand RoW'!F78</f>
        <v>0</v>
      </c>
      <c r="G83" s="252">
        <f>'syngas ferm%'!G15*'Fuel demand RoW'!G78</f>
        <v>0</v>
      </c>
      <c r="H83" s="252">
        <f>'syngas ferm%'!H15*'Fuel demand RoW'!H78</f>
        <v>0</v>
      </c>
      <c r="I83" s="253">
        <f>'syngas ferm%'!I15*'Fuel demand RoW'!I78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'syngas ferm%'!B9*'Fuel demand RoW'!B82</f>
        <v>0</v>
      </c>
      <c r="C87" s="252">
        <f>'syngas ferm%'!C9*'Fuel demand RoW'!C82</f>
        <v>0</v>
      </c>
      <c r="D87" s="252">
        <f>'syngas ferm%'!D9*'Fuel demand RoW'!D82</f>
        <v>0</v>
      </c>
      <c r="E87" s="252">
        <f>'syngas ferm%'!E9*'Fuel demand RoW'!E82</f>
        <v>0</v>
      </c>
      <c r="F87" s="252">
        <f>'syngas ferm%'!F9*'Fuel demand RoW'!F82</f>
        <v>0</v>
      </c>
      <c r="G87" s="252">
        <f>'syngas ferm%'!G9*'Fuel demand RoW'!G82</f>
        <v>0</v>
      </c>
      <c r="H87" s="252">
        <f>'syngas ferm%'!H9*'Fuel demand RoW'!H82</f>
        <v>0</v>
      </c>
      <c r="I87" s="253">
        <f>'syngas ferm%'!I9*'Fuel demand RoW'!I82</f>
        <v>0</v>
      </c>
    </row>
    <row r="88" spans="1:9" ht="14.45">
      <c r="A88" s="246" t="s">
        <v>480</v>
      </c>
      <c r="B88" s="252">
        <f>'syngas ferm%'!B10*'Fuel demand RoW'!B83</f>
        <v>0</v>
      </c>
      <c r="C88" s="252">
        <f>'syngas ferm%'!C10*'Fuel demand RoW'!C83</f>
        <v>0</v>
      </c>
      <c r="D88" s="252">
        <f>'syngas ferm%'!D10*'Fuel demand RoW'!D83</f>
        <v>0</v>
      </c>
      <c r="E88" s="252">
        <f>'syngas ferm%'!E10*'Fuel demand RoW'!E83</f>
        <v>0</v>
      </c>
      <c r="F88" s="252">
        <f>'syngas ferm%'!F10*'Fuel demand RoW'!F83</f>
        <v>0</v>
      </c>
      <c r="G88" s="252">
        <f>'syngas ferm%'!G10*'Fuel demand RoW'!G83</f>
        <v>0</v>
      </c>
      <c r="H88" s="252">
        <f>'syngas ferm%'!H10*'Fuel demand RoW'!H83</f>
        <v>0</v>
      </c>
      <c r="I88" s="253">
        <f>'syngas ferm%'!I10*'Fuel demand RoW'!I83</f>
        <v>0</v>
      </c>
    </row>
    <row r="89" spans="1:9" ht="14.45">
      <c r="A89" s="246" t="s">
        <v>84</v>
      </c>
      <c r="B89" s="252">
        <f>'syngas ferm%'!B11*'Fuel demand RoW'!B84</f>
        <v>0</v>
      </c>
      <c r="C89" s="252">
        <f>'syngas ferm%'!C11*'Fuel demand RoW'!C84</f>
        <v>0</v>
      </c>
      <c r="D89" s="252">
        <f>'syngas ferm%'!D11*'Fuel demand RoW'!D84</f>
        <v>0</v>
      </c>
      <c r="E89" s="252">
        <f>'syngas ferm%'!E11*'Fuel demand RoW'!E84</f>
        <v>0</v>
      </c>
      <c r="F89" s="252">
        <f>'syngas ferm%'!F11*'Fuel demand RoW'!F84</f>
        <v>0</v>
      </c>
      <c r="G89" s="252">
        <f>'syngas ferm%'!G11*'Fuel demand RoW'!G84</f>
        <v>0</v>
      </c>
      <c r="H89" s="252">
        <f>'syngas ferm%'!H11*'Fuel demand RoW'!H84</f>
        <v>0</v>
      </c>
      <c r="I89" s="253">
        <f>'syngas ferm%'!I11*'Fuel demand RoW'!I84</f>
        <v>0</v>
      </c>
    </row>
    <row r="90" spans="1:9" ht="14.45">
      <c r="A90" s="246" t="s">
        <v>481</v>
      </c>
      <c r="B90" s="252">
        <f>'syngas ferm%'!B12*'Fuel demand RoW'!B85</f>
        <v>0</v>
      </c>
      <c r="C90" s="252">
        <f>'syngas ferm%'!C12*'Fuel demand RoW'!C85</f>
        <v>0</v>
      </c>
      <c r="D90" s="252">
        <f>'syngas ferm%'!D12*'Fuel demand RoW'!D85</f>
        <v>0</v>
      </c>
      <c r="E90" s="252">
        <f>'syngas ferm%'!E12*'Fuel demand RoW'!E85</f>
        <v>0</v>
      </c>
      <c r="F90" s="252">
        <f>'syngas ferm%'!F12*'Fuel demand RoW'!F85</f>
        <v>0</v>
      </c>
      <c r="G90" s="252">
        <f>'syngas ferm%'!G12*'Fuel demand RoW'!G85</f>
        <v>0</v>
      </c>
      <c r="H90" s="252">
        <f>'syngas ferm%'!H12*'Fuel demand RoW'!H85</f>
        <v>0</v>
      </c>
      <c r="I90" s="253">
        <f>'syngas ferm%'!I12*'Fuel demand RoW'!I85</f>
        <v>0</v>
      </c>
    </row>
    <row r="91" spans="1:9" ht="14.45">
      <c r="A91" s="246" t="s">
        <v>482</v>
      </c>
      <c r="B91" s="252">
        <f>'syngas ferm%'!B13*'Fuel demand RoW'!B86</f>
        <v>0</v>
      </c>
      <c r="C91" s="252">
        <f>'syngas ferm%'!C13*'Fuel demand RoW'!C86</f>
        <v>0</v>
      </c>
      <c r="D91" s="252">
        <f>'syngas ferm%'!D13*'Fuel demand RoW'!D86</f>
        <v>0</v>
      </c>
      <c r="E91" s="252">
        <f>'syngas ferm%'!E13*'Fuel demand RoW'!E86</f>
        <v>0</v>
      </c>
      <c r="F91" s="252">
        <f>'syngas ferm%'!F13*'Fuel demand RoW'!F86</f>
        <v>0</v>
      </c>
      <c r="G91" s="252">
        <f>'syngas ferm%'!G13*'Fuel demand RoW'!G86</f>
        <v>0</v>
      </c>
      <c r="H91" s="252">
        <f>'syngas ferm%'!H13*'Fuel demand RoW'!H86</f>
        <v>0</v>
      </c>
      <c r="I91" s="253">
        <f>'syngas ferm%'!I13*'Fuel demand RoW'!I86</f>
        <v>0</v>
      </c>
    </row>
    <row r="92" spans="1:9" ht="14.45">
      <c r="A92" s="247" t="s">
        <v>483</v>
      </c>
      <c r="B92" s="252">
        <f>'syngas ferm%'!B14*'Fuel demand RoW'!B87</f>
        <v>0</v>
      </c>
      <c r="C92" s="252">
        <f>'syngas ferm%'!C14*'Fuel demand RoW'!C87</f>
        <v>0</v>
      </c>
      <c r="D92" s="252">
        <f>'syngas ferm%'!D14*'Fuel demand RoW'!D87</f>
        <v>0</v>
      </c>
      <c r="E92" s="252">
        <f>'syngas ferm%'!E14*'Fuel demand RoW'!E87</f>
        <v>0</v>
      </c>
      <c r="F92" s="252">
        <f>'syngas ferm%'!F14*'Fuel demand RoW'!F87</f>
        <v>0</v>
      </c>
      <c r="G92" s="252">
        <f>'syngas ferm%'!G14*'Fuel demand RoW'!G87</f>
        <v>0</v>
      </c>
      <c r="H92" s="252">
        <f>'syngas ferm%'!H14*'Fuel demand RoW'!H87</f>
        <v>0</v>
      </c>
      <c r="I92" s="253">
        <f>'syngas ferm%'!I14*'Fuel demand RoW'!I87</f>
        <v>0</v>
      </c>
    </row>
    <row r="93" spans="1:9" ht="14.45">
      <c r="A93" s="248" t="s">
        <v>484</v>
      </c>
      <c r="B93" s="252">
        <f>'syngas ferm%'!B15*'Fuel demand RoW'!B88</f>
        <v>0</v>
      </c>
      <c r="C93" s="252">
        <f>'syngas ferm%'!C15*'Fuel demand RoW'!C88</f>
        <v>0</v>
      </c>
      <c r="D93" s="252">
        <f>'syngas ferm%'!D15*'Fuel demand RoW'!D88</f>
        <v>0</v>
      </c>
      <c r="E93" s="252">
        <f>'syngas ferm%'!E15*'Fuel demand RoW'!E88</f>
        <v>0</v>
      </c>
      <c r="F93" s="252">
        <f>'syngas ferm%'!F15*'Fuel demand RoW'!F88</f>
        <v>0</v>
      </c>
      <c r="G93" s="252">
        <f>'syngas ferm%'!G15*'Fuel demand RoW'!G88</f>
        <v>0</v>
      </c>
      <c r="H93" s="252">
        <f>'syngas ferm%'!H15*'Fuel demand RoW'!H88</f>
        <v>0</v>
      </c>
      <c r="I93" s="253">
        <f>'syngas ferm%'!I15*'Fuel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'syngas ferm%'!B9*'Fuel demand RoW'!B92</f>
        <v>0</v>
      </c>
      <c r="C97" s="252">
        <f>'syngas ferm%'!C9*'Fuel demand RoW'!C92</f>
        <v>0</v>
      </c>
      <c r="D97" s="252">
        <f>'syngas ferm%'!D9*'Fuel demand RoW'!D92</f>
        <v>0</v>
      </c>
      <c r="E97" s="252">
        <f>'syngas ferm%'!E9*'Fuel demand RoW'!E92</f>
        <v>0</v>
      </c>
      <c r="F97" s="252">
        <f>'syngas ferm%'!F9*'Fuel demand RoW'!F92</f>
        <v>0</v>
      </c>
      <c r="G97" s="252">
        <f>'syngas ferm%'!G9*'Fuel demand RoW'!G92</f>
        <v>0</v>
      </c>
      <c r="H97" s="252">
        <f>'syngas ferm%'!H9*'Fuel demand RoW'!H92</f>
        <v>0</v>
      </c>
      <c r="I97" s="253">
        <f>'syngas ferm%'!I9*'Fuel demand RoW'!I92</f>
        <v>0</v>
      </c>
    </row>
    <row r="98" spans="1:9" ht="14.45">
      <c r="A98" s="246" t="s">
        <v>480</v>
      </c>
      <c r="B98" s="252">
        <f>'syngas ferm%'!B10*'Fuel demand RoW'!B93</f>
        <v>0</v>
      </c>
      <c r="C98" s="252">
        <f>'syngas ferm%'!C10*'Fuel demand RoW'!C93</f>
        <v>0</v>
      </c>
      <c r="D98" s="252">
        <f>'syngas ferm%'!D10*'Fuel demand RoW'!D93</f>
        <v>0</v>
      </c>
      <c r="E98" s="252">
        <f>'syngas ferm%'!E10*'Fuel demand RoW'!E93</f>
        <v>0</v>
      </c>
      <c r="F98" s="252">
        <f>'syngas ferm%'!F10*'Fuel demand RoW'!F93</f>
        <v>0</v>
      </c>
      <c r="G98" s="252">
        <f>'syngas ferm%'!G10*'Fuel demand RoW'!G93</f>
        <v>0</v>
      </c>
      <c r="H98" s="252">
        <f>'syngas ferm%'!H10*'Fuel demand RoW'!H93</f>
        <v>0</v>
      </c>
      <c r="I98" s="253">
        <f>'syngas ferm%'!I10*'Fuel demand RoW'!I93</f>
        <v>0</v>
      </c>
    </row>
    <row r="99" spans="1:9" ht="14.45">
      <c r="A99" s="246" t="s">
        <v>84</v>
      </c>
      <c r="B99" s="252">
        <f>'syngas ferm%'!B11*'Fuel demand RoW'!B94</f>
        <v>0</v>
      </c>
      <c r="C99" s="252">
        <f>'syngas ferm%'!C11*'Fuel demand RoW'!C94</f>
        <v>0</v>
      </c>
      <c r="D99" s="252">
        <f>'syngas ferm%'!D11*'Fuel demand RoW'!D94</f>
        <v>0</v>
      </c>
      <c r="E99" s="252">
        <f>'syngas ferm%'!E11*'Fuel demand RoW'!E94</f>
        <v>0</v>
      </c>
      <c r="F99" s="252">
        <f>'syngas ferm%'!F11*'Fuel demand RoW'!F94</f>
        <v>0</v>
      </c>
      <c r="G99" s="252">
        <f>'syngas ferm%'!G11*'Fuel demand RoW'!G94</f>
        <v>0</v>
      </c>
      <c r="H99" s="252">
        <f>'syngas ferm%'!H11*'Fuel demand RoW'!H94</f>
        <v>0</v>
      </c>
      <c r="I99" s="253">
        <f>'syngas ferm%'!I11*'Fuel demand RoW'!I94</f>
        <v>0</v>
      </c>
    </row>
    <row r="100" spans="1:9" ht="14.45">
      <c r="A100" s="246" t="s">
        <v>481</v>
      </c>
      <c r="B100" s="252">
        <f>'syngas ferm%'!B12*'Fuel demand RoW'!B95</f>
        <v>0</v>
      </c>
      <c r="C100" s="252">
        <f>'syngas ferm%'!C12*'Fuel demand RoW'!C95</f>
        <v>0</v>
      </c>
      <c r="D100" s="252">
        <f>'syngas ferm%'!D12*'Fuel demand RoW'!D95</f>
        <v>0</v>
      </c>
      <c r="E100" s="252">
        <f>'syngas ferm%'!E12*'Fuel demand RoW'!E95</f>
        <v>0</v>
      </c>
      <c r="F100" s="252">
        <f>'syngas ferm%'!F12*'Fuel demand RoW'!F95</f>
        <v>0</v>
      </c>
      <c r="G100" s="252">
        <f>'syngas ferm%'!G12*'Fuel demand RoW'!G95</f>
        <v>0</v>
      </c>
      <c r="H100" s="252">
        <f>'syngas ferm%'!H12*'Fuel demand RoW'!H95</f>
        <v>0</v>
      </c>
      <c r="I100" s="253">
        <f>'syngas ferm%'!I12*'Fuel demand RoW'!I95</f>
        <v>0</v>
      </c>
    </row>
    <row r="101" spans="1:9" ht="14.45">
      <c r="A101" s="246" t="s">
        <v>482</v>
      </c>
      <c r="B101" s="252">
        <f>'syngas ferm%'!B13*'Fuel demand RoW'!B96</f>
        <v>0</v>
      </c>
      <c r="C101" s="252">
        <f>'syngas ferm%'!C13*'Fuel demand RoW'!C96</f>
        <v>0</v>
      </c>
      <c r="D101" s="252">
        <f>'syngas ferm%'!D13*'Fuel demand RoW'!D96</f>
        <v>0</v>
      </c>
      <c r="E101" s="252">
        <f>'syngas ferm%'!E13*'Fuel demand RoW'!E96</f>
        <v>0</v>
      </c>
      <c r="F101" s="252">
        <f>'syngas ferm%'!F13*'Fuel demand RoW'!F96</f>
        <v>0</v>
      </c>
      <c r="G101" s="252">
        <f>'syngas ferm%'!G13*'Fuel demand RoW'!G96</f>
        <v>0</v>
      </c>
      <c r="H101" s="252">
        <f>'syngas ferm%'!H13*'Fuel demand RoW'!H96</f>
        <v>0</v>
      </c>
      <c r="I101" s="253">
        <f>'syngas ferm%'!I13*'Fuel demand RoW'!I96</f>
        <v>0</v>
      </c>
    </row>
    <row r="102" spans="1:9" ht="14.45">
      <c r="A102" s="247" t="s">
        <v>483</v>
      </c>
      <c r="B102" s="252">
        <f>'syngas ferm%'!B14*'Fuel demand RoW'!B97</f>
        <v>0</v>
      </c>
      <c r="C102" s="252">
        <f>'syngas ferm%'!C14*'Fuel demand RoW'!C97</f>
        <v>0</v>
      </c>
      <c r="D102" s="252">
        <f>'syngas ferm%'!D14*'Fuel demand RoW'!D97</f>
        <v>0</v>
      </c>
      <c r="E102" s="252">
        <f>'syngas ferm%'!E14*'Fuel demand RoW'!E97</f>
        <v>0</v>
      </c>
      <c r="F102" s="252">
        <f>'syngas ferm%'!F14*'Fuel demand RoW'!F97</f>
        <v>0</v>
      </c>
      <c r="G102" s="252">
        <f>'syngas ferm%'!G14*'Fuel demand RoW'!G97</f>
        <v>0</v>
      </c>
      <c r="H102" s="252">
        <f>'syngas ferm%'!H14*'Fuel demand RoW'!H97</f>
        <v>0</v>
      </c>
      <c r="I102" s="253">
        <f>'syngas ferm%'!I14*'Fuel demand RoW'!I97</f>
        <v>0</v>
      </c>
    </row>
    <row r="103" spans="1:9" ht="14.45">
      <c r="A103" s="248" t="s">
        <v>484</v>
      </c>
      <c r="B103" s="252">
        <f>'syngas ferm%'!B15*'Fuel demand RoW'!B98</f>
        <v>0</v>
      </c>
      <c r="C103" s="252">
        <f>'syngas ferm%'!C15*'Fuel demand RoW'!C98</f>
        <v>0</v>
      </c>
      <c r="D103" s="252">
        <f>'syngas ferm%'!D15*'Fuel demand RoW'!D98</f>
        <v>0</v>
      </c>
      <c r="E103" s="252">
        <f>'syngas ferm%'!E15*'Fuel demand RoW'!E98</f>
        <v>0</v>
      </c>
      <c r="F103" s="252">
        <f>'syngas ferm%'!F15*'Fuel demand RoW'!F98</f>
        <v>0</v>
      </c>
      <c r="G103" s="252">
        <f>'syngas ferm%'!G15*'Fuel demand RoW'!G98</f>
        <v>0</v>
      </c>
      <c r="H103" s="252">
        <f>'syngas ferm%'!H15*'Fuel demand RoW'!H98</f>
        <v>0</v>
      </c>
      <c r="I103" s="253">
        <f>'syngas ferm%'!I15*'Fuel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'syngas ferm%'!B9*'Fuel demand RoW'!B102</f>
        <v>0</v>
      </c>
      <c r="C107" s="252">
        <f>'syngas ferm%'!C9*'Fuel demand RoW'!C102</f>
        <v>0</v>
      </c>
      <c r="D107" s="252">
        <f>'syngas ferm%'!D9*'Fuel demand RoW'!D102</f>
        <v>0</v>
      </c>
      <c r="E107" s="252">
        <f>'syngas ferm%'!E9*'Fuel demand RoW'!E102</f>
        <v>0</v>
      </c>
      <c r="F107" s="252">
        <f>'syngas ferm%'!F9*'Fuel demand RoW'!F102</f>
        <v>0</v>
      </c>
      <c r="G107" s="252">
        <f>'syngas ferm%'!G9*'Fuel demand RoW'!G102</f>
        <v>0</v>
      </c>
      <c r="H107" s="252">
        <f>'syngas ferm%'!H9*'Fuel demand RoW'!H102</f>
        <v>0</v>
      </c>
      <c r="I107" s="253">
        <f>'syngas ferm%'!I9*'Fuel demand RoW'!I102</f>
        <v>0</v>
      </c>
    </row>
    <row r="108" spans="1:9" ht="14.45">
      <c r="A108" s="246" t="s">
        <v>480</v>
      </c>
      <c r="B108" s="252">
        <f>'syngas ferm%'!B10*'Fuel demand RoW'!B103</f>
        <v>0</v>
      </c>
      <c r="C108" s="252">
        <f>'syngas ferm%'!C10*'Fuel demand RoW'!C103</f>
        <v>0</v>
      </c>
      <c r="D108" s="252">
        <f>'syngas ferm%'!D10*'Fuel demand RoW'!D103</f>
        <v>0</v>
      </c>
      <c r="E108" s="252">
        <f>'syngas ferm%'!E10*'Fuel demand RoW'!E103</f>
        <v>0</v>
      </c>
      <c r="F108" s="252">
        <f>'syngas ferm%'!F10*'Fuel demand RoW'!F103</f>
        <v>0</v>
      </c>
      <c r="G108" s="252">
        <f>'syngas ferm%'!G10*'Fuel demand RoW'!G103</f>
        <v>0</v>
      </c>
      <c r="H108" s="252">
        <f>'syngas ferm%'!H10*'Fuel demand RoW'!H103</f>
        <v>0</v>
      </c>
      <c r="I108" s="253">
        <f>'syngas ferm%'!I10*'Fuel demand RoW'!I103</f>
        <v>0</v>
      </c>
    </row>
    <row r="109" spans="1:9" ht="14.45">
      <c r="A109" s="246" t="s">
        <v>84</v>
      </c>
      <c r="B109" s="252">
        <f>'syngas ferm%'!B11*'Fuel demand RoW'!B104</f>
        <v>0</v>
      </c>
      <c r="C109" s="252">
        <f>'syngas ferm%'!C11*'Fuel demand RoW'!C104</f>
        <v>0</v>
      </c>
      <c r="D109" s="252">
        <f>'syngas ferm%'!D11*'Fuel demand RoW'!D104</f>
        <v>0</v>
      </c>
      <c r="E109" s="252">
        <f>'syngas ferm%'!E11*'Fuel demand RoW'!E104</f>
        <v>0</v>
      </c>
      <c r="F109" s="252">
        <f>'syngas ferm%'!F11*'Fuel demand RoW'!F104</f>
        <v>0</v>
      </c>
      <c r="G109" s="252">
        <f>'syngas ferm%'!G11*'Fuel demand RoW'!G104</f>
        <v>0</v>
      </c>
      <c r="H109" s="252">
        <f>'syngas ferm%'!H11*'Fuel demand RoW'!H104</f>
        <v>0</v>
      </c>
      <c r="I109" s="253">
        <f>'syngas ferm%'!I11*'Fuel demand RoW'!I104</f>
        <v>0</v>
      </c>
    </row>
    <row r="110" spans="1:9" ht="14.45">
      <c r="A110" s="246" t="s">
        <v>481</v>
      </c>
      <c r="B110" s="252">
        <f>'syngas ferm%'!B12*'Fuel demand RoW'!B105</f>
        <v>0</v>
      </c>
      <c r="C110" s="252">
        <f>'syngas ferm%'!C12*'Fuel demand RoW'!C105</f>
        <v>0</v>
      </c>
      <c r="D110" s="252">
        <f>'syngas ferm%'!D12*'Fuel demand RoW'!D105</f>
        <v>0</v>
      </c>
      <c r="E110" s="252">
        <f>'syngas ferm%'!E12*'Fuel demand RoW'!E105</f>
        <v>0</v>
      </c>
      <c r="F110" s="252">
        <f>'syngas ferm%'!F12*'Fuel demand RoW'!F105</f>
        <v>0</v>
      </c>
      <c r="G110" s="252">
        <f>'syngas ferm%'!G12*'Fuel demand RoW'!G105</f>
        <v>0</v>
      </c>
      <c r="H110" s="252">
        <f>'syngas ferm%'!H12*'Fuel demand RoW'!H105</f>
        <v>0</v>
      </c>
      <c r="I110" s="253">
        <f>'syngas ferm%'!I12*'Fuel demand RoW'!I105</f>
        <v>0</v>
      </c>
    </row>
    <row r="111" spans="1:9" ht="14.45">
      <c r="A111" s="246" t="s">
        <v>482</v>
      </c>
      <c r="B111" s="252">
        <f>'syngas ferm%'!B13*'Fuel demand RoW'!B106</f>
        <v>0</v>
      </c>
      <c r="C111" s="252">
        <f>'syngas ferm%'!C13*'Fuel demand RoW'!C106</f>
        <v>0</v>
      </c>
      <c r="D111" s="252">
        <f>'syngas ferm%'!D13*'Fuel demand RoW'!D106</f>
        <v>0</v>
      </c>
      <c r="E111" s="252">
        <f>'syngas ferm%'!E13*'Fuel demand RoW'!E106</f>
        <v>0</v>
      </c>
      <c r="F111" s="252">
        <f>'syngas ferm%'!F13*'Fuel demand RoW'!F106</f>
        <v>0</v>
      </c>
      <c r="G111" s="252">
        <f>'syngas ferm%'!G13*'Fuel demand RoW'!G106</f>
        <v>0</v>
      </c>
      <c r="H111" s="252">
        <f>'syngas ferm%'!H13*'Fuel demand RoW'!H106</f>
        <v>0</v>
      </c>
      <c r="I111" s="253">
        <f>'syngas ferm%'!I13*'Fuel demand RoW'!I106</f>
        <v>0</v>
      </c>
    </row>
    <row r="112" spans="1:9" ht="14.45">
      <c r="A112" s="247" t="s">
        <v>483</v>
      </c>
      <c r="B112" s="252">
        <f>'syngas ferm%'!B14*'Fuel demand RoW'!B107</f>
        <v>0</v>
      </c>
      <c r="C112" s="252">
        <f>'syngas ferm%'!C14*'Fuel demand RoW'!C107</f>
        <v>0</v>
      </c>
      <c r="D112" s="252">
        <f>'syngas ferm%'!D14*'Fuel demand RoW'!D107</f>
        <v>0</v>
      </c>
      <c r="E112" s="252">
        <f>'syngas ferm%'!E14*'Fuel demand RoW'!E107</f>
        <v>0</v>
      </c>
      <c r="F112" s="252">
        <f>'syngas ferm%'!F14*'Fuel demand RoW'!F107</f>
        <v>0</v>
      </c>
      <c r="G112" s="252">
        <f>'syngas ferm%'!G14*'Fuel demand RoW'!G107</f>
        <v>0</v>
      </c>
      <c r="H112" s="252">
        <f>'syngas ferm%'!H14*'Fuel demand RoW'!H107</f>
        <v>0</v>
      </c>
      <c r="I112" s="253">
        <f>'syngas ferm%'!I14*'Fuel demand RoW'!I107</f>
        <v>0</v>
      </c>
    </row>
    <row r="113" spans="1:9" ht="14.65" thickBot="1">
      <c r="A113" s="251" t="s">
        <v>484</v>
      </c>
      <c r="B113" s="254">
        <f>'syngas ferm%'!B15*'Fuel demand RoW'!B108</f>
        <v>0</v>
      </c>
      <c r="C113" s="254">
        <f>'syngas ferm%'!C15*'Fuel demand RoW'!C108</f>
        <v>0</v>
      </c>
      <c r="D113" s="254">
        <f>'syngas ferm%'!D15*'Fuel demand RoW'!D108</f>
        <v>0</v>
      </c>
      <c r="E113" s="254">
        <f>'syngas ferm%'!E15*'Fuel demand RoW'!E108</f>
        <v>0</v>
      </c>
      <c r="F113" s="254">
        <f>'syngas ferm%'!F15*'Fuel demand RoW'!F108</f>
        <v>0</v>
      </c>
      <c r="G113" s="254">
        <f>'syngas ferm%'!G15*'Fuel demand RoW'!G108</f>
        <v>0</v>
      </c>
      <c r="H113" s="254">
        <f>'syngas ferm%'!H15*'Fuel demand RoW'!H108</f>
        <v>0</v>
      </c>
      <c r="I113" s="263">
        <f>'syngas ferm%'!I15*'Fuel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'syngas ferm%'!B9*'Fuel demand RoW'!B115</f>
        <v>0</v>
      </c>
      <c r="C120" s="252">
        <f>'syngas ferm%'!C9*'Fuel demand RoW'!C115</f>
        <v>0</v>
      </c>
      <c r="D120" s="252">
        <f>'syngas ferm%'!D9*'Fuel demand RoW'!D115</f>
        <v>0</v>
      </c>
      <c r="E120" s="252">
        <f>'syngas ferm%'!E9*'Fuel demand RoW'!E115</f>
        <v>0</v>
      </c>
      <c r="F120" s="252">
        <f>'syngas ferm%'!F9*'Fuel demand RoW'!F115</f>
        <v>0</v>
      </c>
      <c r="G120" s="252">
        <f>'syngas ferm%'!G9*'Fuel demand RoW'!G115</f>
        <v>0</v>
      </c>
      <c r="H120" s="252">
        <f>'syngas ferm%'!H9*'Fuel demand RoW'!H115</f>
        <v>0</v>
      </c>
      <c r="I120" s="253">
        <f>'syngas ferm%'!I9*'Fuel demand RoW'!I115</f>
        <v>0</v>
      </c>
    </row>
    <row r="121" spans="1:9" ht="14.45">
      <c r="A121" s="246" t="s">
        <v>480</v>
      </c>
      <c r="B121" s="252">
        <f>'syngas ferm%'!B10*'Fuel demand RoW'!B116</f>
        <v>0</v>
      </c>
      <c r="C121" s="252">
        <f>'syngas ferm%'!C10*'Fuel demand RoW'!C116</f>
        <v>0</v>
      </c>
      <c r="D121" s="252">
        <f>'syngas ferm%'!D10*'Fuel demand RoW'!D116</f>
        <v>0</v>
      </c>
      <c r="E121" s="252">
        <f>'syngas ferm%'!E10*'Fuel demand RoW'!E116</f>
        <v>0</v>
      </c>
      <c r="F121" s="252">
        <f>'syngas ferm%'!F10*'Fuel demand RoW'!F116</f>
        <v>0</v>
      </c>
      <c r="G121" s="252">
        <f>'syngas ferm%'!G10*'Fuel demand RoW'!G116</f>
        <v>0</v>
      </c>
      <c r="H121" s="252">
        <f>'syngas ferm%'!H10*'Fuel demand RoW'!H116</f>
        <v>0</v>
      </c>
      <c r="I121" s="253">
        <f>'syngas ferm%'!I10*'Fuel demand RoW'!I116</f>
        <v>0</v>
      </c>
    </row>
    <row r="122" spans="1:9" ht="14.45">
      <c r="A122" s="246" t="s">
        <v>84</v>
      </c>
      <c r="B122" s="252">
        <f>'syngas ferm%'!B11*'Fuel demand RoW'!B117</f>
        <v>0</v>
      </c>
      <c r="C122" s="252">
        <f>'syngas ferm%'!C11*'Fuel demand RoW'!C117</f>
        <v>0</v>
      </c>
      <c r="D122" s="252">
        <f>'syngas ferm%'!D11*'Fuel demand RoW'!D117</f>
        <v>0</v>
      </c>
      <c r="E122" s="252">
        <f>'syngas ferm%'!E11*'Fuel demand RoW'!E117</f>
        <v>0</v>
      </c>
      <c r="F122" s="252">
        <f>'syngas ferm%'!F11*'Fuel demand RoW'!F117</f>
        <v>0</v>
      </c>
      <c r="G122" s="252">
        <f>'syngas ferm%'!G11*'Fuel demand RoW'!G117</f>
        <v>0</v>
      </c>
      <c r="H122" s="252">
        <f>'syngas ferm%'!H11*'Fuel demand RoW'!H117</f>
        <v>0</v>
      </c>
      <c r="I122" s="253">
        <f>'syngas ferm%'!I11*'Fuel demand RoW'!I117</f>
        <v>0</v>
      </c>
    </row>
    <row r="123" spans="1:9" ht="14.45">
      <c r="A123" s="246" t="s">
        <v>481</v>
      </c>
      <c r="B123" s="252">
        <f>'syngas ferm%'!B12*'Fuel demand RoW'!B118</f>
        <v>0</v>
      </c>
      <c r="C123" s="252">
        <f>'syngas ferm%'!C12*'Fuel demand RoW'!C118</f>
        <v>0</v>
      </c>
      <c r="D123" s="252">
        <f>'syngas ferm%'!D12*'Fuel demand RoW'!D118</f>
        <v>0</v>
      </c>
      <c r="E123" s="252">
        <f>'syngas ferm%'!E12*'Fuel demand RoW'!E118</f>
        <v>0</v>
      </c>
      <c r="F123" s="252">
        <f>'syngas ferm%'!F12*'Fuel demand RoW'!F118</f>
        <v>0</v>
      </c>
      <c r="G123" s="252">
        <f>'syngas ferm%'!G12*'Fuel demand RoW'!G118</f>
        <v>0</v>
      </c>
      <c r="H123" s="252">
        <f>'syngas ferm%'!H12*'Fuel demand RoW'!H118</f>
        <v>0</v>
      </c>
      <c r="I123" s="253">
        <f>'syngas ferm%'!I12*'Fuel demand RoW'!I118</f>
        <v>0</v>
      </c>
    </row>
    <row r="124" spans="1:9" ht="14.45">
      <c r="A124" s="246" t="s">
        <v>482</v>
      </c>
      <c r="B124" s="252">
        <f>'syngas ferm%'!B13*'Fuel demand RoW'!B119</f>
        <v>0</v>
      </c>
      <c r="C124" s="252">
        <f>'syngas ferm%'!C13*'Fuel demand RoW'!C119</f>
        <v>0</v>
      </c>
      <c r="D124" s="252">
        <f>'syngas ferm%'!D13*'Fuel demand RoW'!D119</f>
        <v>0</v>
      </c>
      <c r="E124" s="252">
        <f>'syngas ferm%'!E13*'Fuel demand RoW'!E119</f>
        <v>0</v>
      </c>
      <c r="F124" s="252">
        <f>'syngas ferm%'!F13*'Fuel demand RoW'!F119</f>
        <v>0</v>
      </c>
      <c r="G124" s="252">
        <f>'syngas ferm%'!G13*'Fuel demand RoW'!G119</f>
        <v>0</v>
      </c>
      <c r="H124" s="252">
        <f>'syngas ferm%'!H13*'Fuel demand RoW'!H119</f>
        <v>0</v>
      </c>
      <c r="I124" s="253">
        <f>'syngas ferm%'!I13*'Fuel demand RoW'!I119</f>
        <v>0</v>
      </c>
    </row>
    <row r="125" spans="1:9" ht="14.45">
      <c r="A125" s="247" t="s">
        <v>483</v>
      </c>
      <c r="B125" s="252">
        <f>'syngas ferm%'!B14*'Fuel demand RoW'!B120</f>
        <v>0</v>
      </c>
      <c r="C125" s="252">
        <f>'syngas ferm%'!C14*'Fuel demand RoW'!C120</f>
        <v>0</v>
      </c>
      <c r="D125" s="252">
        <f>'syngas ferm%'!D14*'Fuel demand RoW'!D120</f>
        <v>0</v>
      </c>
      <c r="E125" s="252">
        <f>'syngas ferm%'!E14*'Fuel demand RoW'!E120</f>
        <v>0</v>
      </c>
      <c r="F125" s="252">
        <f>'syngas ferm%'!F14*'Fuel demand RoW'!F120</f>
        <v>0</v>
      </c>
      <c r="G125" s="252">
        <f>'syngas ferm%'!G14*'Fuel demand RoW'!G120</f>
        <v>0</v>
      </c>
      <c r="H125" s="252">
        <f>'syngas ferm%'!H14*'Fuel demand RoW'!H120</f>
        <v>0</v>
      </c>
      <c r="I125" s="253">
        <f>'syngas ferm%'!I14*'Fuel demand RoW'!I120</f>
        <v>0</v>
      </c>
    </row>
    <row r="126" spans="1:9" ht="14.45">
      <c r="A126" s="248" t="s">
        <v>484</v>
      </c>
      <c r="B126" s="252">
        <f>'syngas ferm%'!B15*'Fuel demand RoW'!B121</f>
        <v>0</v>
      </c>
      <c r="C126" s="252">
        <f>'syngas ferm%'!C15*'Fuel demand RoW'!C121</f>
        <v>0</v>
      </c>
      <c r="D126" s="252">
        <f>'syngas ferm%'!D15*'Fuel demand RoW'!D121</f>
        <v>0</v>
      </c>
      <c r="E126" s="252">
        <f>'syngas ferm%'!E15*'Fuel demand RoW'!E121</f>
        <v>0</v>
      </c>
      <c r="F126" s="252">
        <f>'syngas ferm%'!F15*'Fuel demand RoW'!F121</f>
        <v>0</v>
      </c>
      <c r="G126" s="252">
        <f>'syngas ferm%'!G15*'Fuel demand RoW'!G121</f>
        <v>0</v>
      </c>
      <c r="H126" s="252">
        <f>'syngas ferm%'!H15*'Fuel demand RoW'!H121</f>
        <v>0</v>
      </c>
      <c r="I126" s="253">
        <f>'syngas ferm%'!I15*'Fuel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'syngas ferm%'!B9*'Fuel demand RoW'!B125</f>
        <v>0</v>
      </c>
      <c r="C130" s="252">
        <f>'syngas ferm%'!C9*'Fuel demand RoW'!C125</f>
        <v>0</v>
      </c>
      <c r="D130" s="252">
        <f>'syngas ferm%'!D9*'Fuel demand RoW'!D125</f>
        <v>0</v>
      </c>
      <c r="E130" s="252">
        <f>'syngas ferm%'!E9*'Fuel demand RoW'!E125</f>
        <v>0</v>
      </c>
      <c r="F130" s="252">
        <f>'syngas ferm%'!F9*'Fuel demand RoW'!F125</f>
        <v>0</v>
      </c>
      <c r="G130" s="252">
        <f>'syngas ferm%'!G9*'Fuel demand RoW'!G125</f>
        <v>0</v>
      </c>
      <c r="H130" s="252">
        <f>'syngas ferm%'!H9*'Fuel demand RoW'!H125</f>
        <v>0</v>
      </c>
      <c r="I130" s="253">
        <f>'syngas ferm%'!I9*'Fuel demand RoW'!I125</f>
        <v>0</v>
      </c>
    </row>
    <row r="131" spans="1:9" ht="14.45">
      <c r="A131" s="246" t="s">
        <v>480</v>
      </c>
      <c r="B131" s="252">
        <f>'syngas ferm%'!B10*'Fuel demand RoW'!B126</f>
        <v>0</v>
      </c>
      <c r="C131" s="252">
        <f>'syngas ferm%'!C10*'Fuel demand RoW'!C126</f>
        <v>5760054.810464453</v>
      </c>
      <c r="D131" s="252">
        <f>'syngas ferm%'!D10*'Fuel demand RoW'!D126</f>
        <v>24887118.642133728</v>
      </c>
      <c r="E131" s="252">
        <f>'syngas ferm%'!E10*'Fuel demand RoW'!E126</f>
        <v>68119798.003165737</v>
      </c>
      <c r="F131" s="252">
        <f>'syngas ferm%'!F10*'Fuel demand RoW'!F126</f>
        <v>111244414.05350304</v>
      </c>
      <c r="G131" s="252">
        <f>'syngas ferm%'!G10*'Fuel demand RoW'!G126</f>
        <v>166268445.66170105</v>
      </c>
      <c r="H131" s="252">
        <f>'syngas ferm%'!H10*'Fuel demand RoW'!H126</f>
        <v>228720899.11927608</v>
      </c>
      <c r="I131" s="253">
        <f>'syngas ferm%'!I10*'Fuel demand RoW'!I126</f>
        <v>275310166.15283155</v>
      </c>
    </row>
    <row r="132" spans="1:9" ht="14.45">
      <c r="A132" s="246" t="s">
        <v>84</v>
      </c>
      <c r="B132" s="252">
        <f>'syngas ferm%'!B11*'Fuel demand RoW'!B127</f>
        <v>0</v>
      </c>
      <c r="C132" s="252">
        <f>'syngas ferm%'!C11*'Fuel demand RoW'!C127</f>
        <v>0</v>
      </c>
      <c r="D132" s="252">
        <f>'syngas ferm%'!D11*'Fuel demand RoW'!D127</f>
        <v>0</v>
      </c>
      <c r="E132" s="252">
        <f>'syngas ferm%'!E11*'Fuel demand RoW'!E127</f>
        <v>0</v>
      </c>
      <c r="F132" s="252">
        <f>'syngas ferm%'!F11*'Fuel demand RoW'!F127</f>
        <v>0</v>
      </c>
      <c r="G132" s="252">
        <f>'syngas ferm%'!G11*'Fuel demand RoW'!G127</f>
        <v>0</v>
      </c>
      <c r="H132" s="252">
        <f>'syngas ferm%'!H11*'Fuel demand RoW'!H127</f>
        <v>0</v>
      </c>
      <c r="I132" s="253">
        <f>'syngas ferm%'!I11*'Fuel demand RoW'!I127</f>
        <v>0</v>
      </c>
    </row>
    <row r="133" spans="1:9" ht="14.45">
      <c r="A133" s="246" t="s">
        <v>481</v>
      </c>
      <c r="B133" s="252">
        <f>'syngas ferm%'!B12*'Fuel demand RoW'!B128</f>
        <v>0</v>
      </c>
      <c r="C133" s="252">
        <f>'syngas ferm%'!C12*'Fuel demand RoW'!C128</f>
        <v>0</v>
      </c>
      <c r="D133" s="252">
        <f>'syngas ferm%'!D12*'Fuel demand RoW'!D128</f>
        <v>0</v>
      </c>
      <c r="E133" s="252">
        <f>'syngas ferm%'!E12*'Fuel demand RoW'!E128</f>
        <v>0</v>
      </c>
      <c r="F133" s="252">
        <f>'syngas ferm%'!F12*'Fuel demand RoW'!F128</f>
        <v>0</v>
      </c>
      <c r="G133" s="252">
        <f>'syngas ferm%'!G12*'Fuel demand RoW'!G128</f>
        <v>0</v>
      </c>
      <c r="H133" s="252">
        <f>'syngas ferm%'!H12*'Fuel demand RoW'!H128</f>
        <v>0</v>
      </c>
      <c r="I133" s="253">
        <f>'syngas ferm%'!I12*'Fuel demand RoW'!I128</f>
        <v>0</v>
      </c>
    </row>
    <row r="134" spans="1:9" ht="14.45">
      <c r="A134" s="246" t="s">
        <v>482</v>
      </c>
      <c r="B134" s="252">
        <f>'syngas ferm%'!B13*'Fuel demand RoW'!B129</f>
        <v>0</v>
      </c>
      <c r="C134" s="252">
        <f>'syngas ferm%'!C13*'Fuel demand RoW'!C129</f>
        <v>0</v>
      </c>
      <c r="D134" s="252">
        <f>'syngas ferm%'!D13*'Fuel demand RoW'!D129</f>
        <v>0</v>
      </c>
      <c r="E134" s="252">
        <f>'syngas ferm%'!E13*'Fuel demand RoW'!E129</f>
        <v>0</v>
      </c>
      <c r="F134" s="252">
        <f>'syngas ferm%'!F13*'Fuel demand RoW'!F129</f>
        <v>0</v>
      </c>
      <c r="G134" s="252">
        <f>'syngas ferm%'!G13*'Fuel demand RoW'!G129</f>
        <v>0</v>
      </c>
      <c r="H134" s="252">
        <f>'syngas ferm%'!H13*'Fuel demand RoW'!H129</f>
        <v>0</v>
      </c>
      <c r="I134" s="253">
        <f>'syngas ferm%'!I13*'Fuel demand RoW'!I129</f>
        <v>0</v>
      </c>
    </row>
    <row r="135" spans="1:9" ht="14.45">
      <c r="A135" s="247" t="s">
        <v>483</v>
      </c>
      <c r="B135" s="252">
        <f>'syngas ferm%'!B14*'Fuel demand RoW'!B130</f>
        <v>0</v>
      </c>
      <c r="C135" s="252">
        <f>'syngas ferm%'!C14*'Fuel demand RoW'!C130</f>
        <v>0</v>
      </c>
      <c r="D135" s="252">
        <f>'syngas ferm%'!D14*'Fuel demand RoW'!D130</f>
        <v>0</v>
      </c>
      <c r="E135" s="252">
        <f>'syngas ferm%'!E14*'Fuel demand RoW'!E130</f>
        <v>0</v>
      </c>
      <c r="F135" s="252">
        <f>'syngas ferm%'!F14*'Fuel demand RoW'!F130</f>
        <v>0</v>
      </c>
      <c r="G135" s="252">
        <f>'syngas ferm%'!G14*'Fuel demand RoW'!G130</f>
        <v>0</v>
      </c>
      <c r="H135" s="252">
        <f>'syngas ferm%'!H14*'Fuel demand RoW'!H130</f>
        <v>0</v>
      </c>
      <c r="I135" s="253">
        <f>'syngas ferm%'!I14*'Fuel demand RoW'!I130</f>
        <v>0</v>
      </c>
    </row>
    <row r="136" spans="1:9" ht="14.45">
      <c r="A136" s="248" t="s">
        <v>484</v>
      </c>
      <c r="B136" s="252">
        <f>'syngas ferm%'!B15*'Fuel demand RoW'!B131</f>
        <v>0</v>
      </c>
      <c r="C136" s="252">
        <f>'syngas ferm%'!C15*'Fuel demand RoW'!C131</f>
        <v>0</v>
      </c>
      <c r="D136" s="252">
        <f>'syngas ferm%'!D15*'Fuel demand RoW'!D131</f>
        <v>0</v>
      </c>
      <c r="E136" s="252">
        <f>'syngas ferm%'!E15*'Fuel demand RoW'!E131</f>
        <v>0</v>
      </c>
      <c r="F136" s="252">
        <f>'syngas ferm%'!F15*'Fuel demand RoW'!F131</f>
        <v>0</v>
      </c>
      <c r="G136" s="252">
        <f>'syngas ferm%'!G15*'Fuel demand RoW'!G131</f>
        <v>0</v>
      </c>
      <c r="H136" s="252">
        <f>'syngas ferm%'!H15*'Fuel demand RoW'!H131</f>
        <v>0</v>
      </c>
      <c r="I136" s="253">
        <f>'syngas ferm%'!I15*'Fuel demand RoW'!I131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'syngas ferm%'!B9*'Fuel demand RoW'!B135</f>
        <v>0</v>
      </c>
      <c r="C140" s="252">
        <f>'syngas ferm%'!C9*'Fuel demand RoW'!C135</f>
        <v>0</v>
      </c>
      <c r="D140" s="252">
        <f>'syngas ferm%'!D9*'Fuel demand RoW'!D135</f>
        <v>0</v>
      </c>
      <c r="E140" s="252">
        <f>'syngas ferm%'!E9*'Fuel demand RoW'!E135</f>
        <v>0</v>
      </c>
      <c r="F140" s="252">
        <f>'syngas ferm%'!F9*'Fuel demand RoW'!F135</f>
        <v>0</v>
      </c>
      <c r="G140" s="252">
        <f>'syngas ferm%'!G9*'Fuel demand RoW'!G135</f>
        <v>0</v>
      </c>
      <c r="H140" s="252">
        <f>'syngas ferm%'!H9*'Fuel demand RoW'!H135</f>
        <v>0</v>
      </c>
      <c r="I140" s="253">
        <f>'syngas ferm%'!I9*'Fuel demand RoW'!I135</f>
        <v>0</v>
      </c>
    </row>
    <row r="141" spans="1:9" ht="14.45">
      <c r="A141" s="246" t="s">
        <v>480</v>
      </c>
      <c r="B141" s="252">
        <f>'syngas ferm%'!B10*'Fuel demand RoW'!B136</f>
        <v>0</v>
      </c>
      <c r="C141" s="252">
        <f>'syngas ferm%'!C10*'Fuel demand RoW'!C136</f>
        <v>0</v>
      </c>
      <c r="D141" s="252">
        <f>'syngas ferm%'!D10*'Fuel demand RoW'!D136</f>
        <v>0</v>
      </c>
      <c r="E141" s="252">
        <f>'syngas ferm%'!E10*'Fuel demand RoW'!E136</f>
        <v>0</v>
      </c>
      <c r="F141" s="252">
        <f>'syngas ferm%'!F10*'Fuel demand RoW'!F136</f>
        <v>0</v>
      </c>
      <c r="G141" s="252">
        <f>'syngas ferm%'!G10*'Fuel demand RoW'!G136</f>
        <v>0</v>
      </c>
      <c r="H141" s="252">
        <f>'syngas ferm%'!H10*'Fuel demand RoW'!H136</f>
        <v>0</v>
      </c>
      <c r="I141" s="253">
        <f>'syngas ferm%'!I10*'Fuel demand RoW'!I136</f>
        <v>0</v>
      </c>
    </row>
    <row r="142" spans="1:9" ht="14.45">
      <c r="A142" s="246" t="s">
        <v>84</v>
      </c>
      <c r="B142" s="252">
        <f>'syngas ferm%'!B11*'Fuel demand RoW'!B137</f>
        <v>0</v>
      </c>
      <c r="C142" s="252">
        <f>'syngas ferm%'!C11*'Fuel demand RoW'!C137</f>
        <v>0</v>
      </c>
      <c r="D142" s="252">
        <f>'syngas ferm%'!D11*'Fuel demand RoW'!D137</f>
        <v>0</v>
      </c>
      <c r="E142" s="252">
        <f>'syngas ferm%'!E11*'Fuel demand RoW'!E137</f>
        <v>0</v>
      </c>
      <c r="F142" s="252">
        <f>'syngas ferm%'!F11*'Fuel demand RoW'!F137</f>
        <v>0</v>
      </c>
      <c r="G142" s="252">
        <f>'syngas ferm%'!G11*'Fuel demand RoW'!G137</f>
        <v>0</v>
      </c>
      <c r="H142" s="252">
        <f>'syngas ferm%'!H11*'Fuel demand RoW'!H137</f>
        <v>0</v>
      </c>
      <c r="I142" s="253">
        <f>'syngas ferm%'!I11*'Fuel demand RoW'!I137</f>
        <v>0</v>
      </c>
    </row>
    <row r="143" spans="1:9" ht="14.45">
      <c r="A143" s="246" t="s">
        <v>481</v>
      </c>
      <c r="B143" s="252">
        <f>'syngas ferm%'!B12*'Fuel demand RoW'!B138</f>
        <v>0</v>
      </c>
      <c r="C143" s="252">
        <f>'syngas ferm%'!C12*'Fuel demand RoW'!C138</f>
        <v>0</v>
      </c>
      <c r="D143" s="252">
        <f>'syngas ferm%'!D12*'Fuel demand RoW'!D138</f>
        <v>0</v>
      </c>
      <c r="E143" s="252">
        <f>'syngas ferm%'!E12*'Fuel demand RoW'!E138</f>
        <v>0</v>
      </c>
      <c r="F143" s="252">
        <f>'syngas ferm%'!F12*'Fuel demand RoW'!F138</f>
        <v>0</v>
      </c>
      <c r="G143" s="252">
        <f>'syngas ferm%'!G12*'Fuel demand RoW'!G138</f>
        <v>0</v>
      </c>
      <c r="H143" s="252">
        <f>'syngas ferm%'!H12*'Fuel demand RoW'!H138</f>
        <v>0</v>
      </c>
      <c r="I143" s="253">
        <f>'syngas ferm%'!I12*'Fuel demand RoW'!I138</f>
        <v>0</v>
      </c>
    </row>
    <row r="144" spans="1:9" ht="14.45">
      <c r="A144" s="246" t="s">
        <v>482</v>
      </c>
      <c r="B144" s="252">
        <f>'syngas ferm%'!B13*'Fuel demand RoW'!B139</f>
        <v>0</v>
      </c>
      <c r="C144" s="252">
        <f>'syngas ferm%'!C13*'Fuel demand RoW'!C139</f>
        <v>0</v>
      </c>
      <c r="D144" s="252">
        <f>'syngas ferm%'!D13*'Fuel demand RoW'!D139</f>
        <v>0</v>
      </c>
      <c r="E144" s="252">
        <f>'syngas ferm%'!E13*'Fuel demand RoW'!E139</f>
        <v>0</v>
      </c>
      <c r="F144" s="252">
        <f>'syngas ferm%'!F13*'Fuel demand RoW'!F139</f>
        <v>0</v>
      </c>
      <c r="G144" s="252">
        <f>'syngas ferm%'!G13*'Fuel demand RoW'!G139</f>
        <v>0</v>
      </c>
      <c r="H144" s="252">
        <f>'syngas ferm%'!H13*'Fuel demand RoW'!H139</f>
        <v>0</v>
      </c>
      <c r="I144" s="253">
        <f>'syngas ferm%'!I13*'Fuel demand RoW'!I139</f>
        <v>0</v>
      </c>
    </row>
    <row r="145" spans="1:9" ht="14.45">
      <c r="A145" s="247" t="s">
        <v>483</v>
      </c>
      <c r="B145" s="252">
        <f>'syngas ferm%'!B14*'Fuel demand RoW'!B140</f>
        <v>0</v>
      </c>
      <c r="C145" s="252">
        <f>'syngas ferm%'!C14*'Fuel demand RoW'!C140</f>
        <v>0</v>
      </c>
      <c r="D145" s="252">
        <f>'syngas ferm%'!D14*'Fuel demand RoW'!D140</f>
        <v>0</v>
      </c>
      <c r="E145" s="252">
        <f>'syngas ferm%'!E14*'Fuel demand RoW'!E140</f>
        <v>0</v>
      </c>
      <c r="F145" s="252">
        <f>'syngas ferm%'!F14*'Fuel demand RoW'!F140</f>
        <v>0</v>
      </c>
      <c r="G145" s="252">
        <f>'syngas ferm%'!G14*'Fuel demand RoW'!G140</f>
        <v>0</v>
      </c>
      <c r="H145" s="252">
        <f>'syngas ferm%'!H14*'Fuel demand RoW'!H140</f>
        <v>0</v>
      </c>
      <c r="I145" s="253">
        <f>'syngas ferm%'!I14*'Fuel demand RoW'!I140</f>
        <v>0</v>
      </c>
    </row>
    <row r="146" spans="1:9" ht="14.45">
      <c r="A146" s="248" t="s">
        <v>484</v>
      </c>
      <c r="B146" s="252">
        <f>'syngas ferm%'!B15*'Fuel demand RoW'!B141</f>
        <v>0</v>
      </c>
      <c r="C146" s="252">
        <f>'syngas ferm%'!C15*'Fuel demand RoW'!C141</f>
        <v>0</v>
      </c>
      <c r="D146" s="252">
        <f>'syngas ferm%'!D15*'Fuel demand RoW'!D141</f>
        <v>0</v>
      </c>
      <c r="E146" s="252">
        <f>'syngas ferm%'!E15*'Fuel demand RoW'!E141</f>
        <v>0</v>
      </c>
      <c r="F146" s="252">
        <f>'syngas ferm%'!F15*'Fuel demand RoW'!F141</f>
        <v>0</v>
      </c>
      <c r="G146" s="252">
        <f>'syngas ferm%'!G15*'Fuel demand RoW'!G141</f>
        <v>0</v>
      </c>
      <c r="H146" s="252">
        <f>'syngas ferm%'!H15*'Fuel demand RoW'!H141</f>
        <v>0</v>
      </c>
      <c r="I146" s="253">
        <f>'syngas ferm%'!I15*'Fuel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'syngas ferm%'!B9*'Fuel demand RoW'!B145</f>
        <v>0</v>
      </c>
      <c r="C150" s="252">
        <f>'syngas ferm%'!C9*'Fuel demand RoW'!C145</f>
        <v>0</v>
      </c>
      <c r="D150" s="252">
        <f>'syngas ferm%'!D9*'Fuel demand RoW'!D145</f>
        <v>0</v>
      </c>
      <c r="E150" s="252">
        <f>'syngas ferm%'!E9*'Fuel demand RoW'!E145</f>
        <v>0</v>
      </c>
      <c r="F150" s="252">
        <f>'syngas ferm%'!F9*'Fuel demand RoW'!F145</f>
        <v>0</v>
      </c>
      <c r="G150" s="252">
        <f>'syngas ferm%'!G9*'Fuel demand RoW'!G145</f>
        <v>0</v>
      </c>
      <c r="H150" s="252">
        <f>'syngas ferm%'!H9*'Fuel demand RoW'!H145</f>
        <v>0</v>
      </c>
      <c r="I150" s="253">
        <f>'syngas ferm%'!I9*'Fuel demand RoW'!I145</f>
        <v>0</v>
      </c>
    </row>
    <row r="151" spans="1:9" ht="14.45">
      <c r="A151" s="246" t="s">
        <v>480</v>
      </c>
      <c r="B151" s="252">
        <f>'syngas ferm%'!B10*'Fuel demand RoW'!B146</f>
        <v>0</v>
      </c>
      <c r="C151" s="252">
        <f>'syngas ferm%'!C10*'Fuel demand RoW'!C146</f>
        <v>0</v>
      </c>
      <c r="D151" s="252">
        <f>'syngas ferm%'!D10*'Fuel demand RoW'!D146</f>
        <v>0</v>
      </c>
      <c r="E151" s="252">
        <f>'syngas ferm%'!E10*'Fuel demand RoW'!E146</f>
        <v>0</v>
      </c>
      <c r="F151" s="252">
        <f>'syngas ferm%'!F10*'Fuel demand RoW'!F146</f>
        <v>0</v>
      </c>
      <c r="G151" s="252">
        <f>'syngas ferm%'!G10*'Fuel demand RoW'!G146</f>
        <v>0</v>
      </c>
      <c r="H151" s="252">
        <f>'syngas ferm%'!H10*'Fuel demand RoW'!H146</f>
        <v>0</v>
      </c>
      <c r="I151" s="253">
        <f>'syngas ferm%'!I10*'Fuel demand RoW'!I146</f>
        <v>0</v>
      </c>
    </row>
    <row r="152" spans="1:9" ht="14.45">
      <c r="A152" s="246" t="s">
        <v>84</v>
      </c>
      <c r="B152" s="252">
        <f>'syngas ferm%'!B11*'Fuel demand RoW'!B147</f>
        <v>0</v>
      </c>
      <c r="C152" s="252">
        <f>'syngas ferm%'!C11*'Fuel demand RoW'!C147</f>
        <v>0</v>
      </c>
      <c r="D152" s="252">
        <f>'syngas ferm%'!D11*'Fuel demand RoW'!D147</f>
        <v>0</v>
      </c>
      <c r="E152" s="252">
        <f>'syngas ferm%'!E11*'Fuel demand RoW'!E147</f>
        <v>0</v>
      </c>
      <c r="F152" s="252">
        <f>'syngas ferm%'!F11*'Fuel demand RoW'!F147</f>
        <v>0</v>
      </c>
      <c r="G152" s="252">
        <f>'syngas ferm%'!G11*'Fuel demand RoW'!G147</f>
        <v>0</v>
      </c>
      <c r="H152" s="252">
        <f>'syngas ferm%'!H11*'Fuel demand RoW'!H147</f>
        <v>0</v>
      </c>
      <c r="I152" s="253">
        <f>'syngas ferm%'!I11*'Fuel demand RoW'!I147</f>
        <v>0</v>
      </c>
    </row>
    <row r="153" spans="1:9" ht="14.45">
      <c r="A153" s="246" t="s">
        <v>481</v>
      </c>
      <c r="B153" s="252">
        <f>'syngas ferm%'!B12*'Fuel demand RoW'!B148</f>
        <v>0</v>
      </c>
      <c r="C153" s="252">
        <f>'syngas ferm%'!C12*'Fuel demand RoW'!C148</f>
        <v>0</v>
      </c>
      <c r="D153" s="252">
        <f>'syngas ferm%'!D12*'Fuel demand RoW'!D148</f>
        <v>0</v>
      </c>
      <c r="E153" s="252">
        <f>'syngas ferm%'!E12*'Fuel demand RoW'!E148</f>
        <v>0</v>
      </c>
      <c r="F153" s="252">
        <f>'syngas ferm%'!F12*'Fuel demand RoW'!F148</f>
        <v>0</v>
      </c>
      <c r="G153" s="252">
        <f>'syngas ferm%'!G12*'Fuel demand RoW'!G148</f>
        <v>0</v>
      </c>
      <c r="H153" s="252">
        <f>'syngas ferm%'!H12*'Fuel demand RoW'!H148</f>
        <v>0</v>
      </c>
      <c r="I153" s="253">
        <f>'syngas ferm%'!I12*'Fuel demand RoW'!I148</f>
        <v>0</v>
      </c>
    </row>
    <row r="154" spans="1:9" ht="14.45">
      <c r="A154" s="246" t="s">
        <v>482</v>
      </c>
      <c r="B154" s="252">
        <f>'syngas ferm%'!B13*'Fuel demand RoW'!B149</f>
        <v>0</v>
      </c>
      <c r="C154" s="252">
        <f>'syngas ferm%'!C13*'Fuel demand RoW'!C149</f>
        <v>0</v>
      </c>
      <c r="D154" s="252">
        <f>'syngas ferm%'!D13*'Fuel demand RoW'!D149</f>
        <v>0</v>
      </c>
      <c r="E154" s="252">
        <f>'syngas ferm%'!E13*'Fuel demand RoW'!E149</f>
        <v>0</v>
      </c>
      <c r="F154" s="252">
        <f>'syngas ferm%'!F13*'Fuel demand RoW'!F149</f>
        <v>0</v>
      </c>
      <c r="G154" s="252">
        <f>'syngas ferm%'!G13*'Fuel demand RoW'!G149</f>
        <v>0</v>
      </c>
      <c r="H154" s="252">
        <f>'syngas ferm%'!H13*'Fuel demand RoW'!H149</f>
        <v>0</v>
      </c>
      <c r="I154" s="253">
        <f>'syngas ferm%'!I13*'Fuel demand RoW'!I149</f>
        <v>0</v>
      </c>
    </row>
    <row r="155" spans="1:9" ht="14.45">
      <c r="A155" s="247" t="s">
        <v>483</v>
      </c>
      <c r="B155" s="252">
        <f>'syngas ferm%'!B14*'Fuel demand RoW'!B150</f>
        <v>0</v>
      </c>
      <c r="C155" s="252">
        <f>'syngas ferm%'!C14*'Fuel demand RoW'!C150</f>
        <v>0</v>
      </c>
      <c r="D155" s="252">
        <f>'syngas ferm%'!D14*'Fuel demand RoW'!D150</f>
        <v>0</v>
      </c>
      <c r="E155" s="252">
        <f>'syngas ferm%'!E14*'Fuel demand RoW'!E150</f>
        <v>0</v>
      </c>
      <c r="F155" s="252">
        <f>'syngas ferm%'!F14*'Fuel demand RoW'!F150</f>
        <v>0</v>
      </c>
      <c r="G155" s="252">
        <f>'syngas ferm%'!G14*'Fuel demand RoW'!G150</f>
        <v>0</v>
      </c>
      <c r="H155" s="252">
        <f>'syngas ferm%'!H14*'Fuel demand RoW'!H150</f>
        <v>0</v>
      </c>
      <c r="I155" s="253">
        <f>'syngas ferm%'!I14*'Fuel demand RoW'!I150</f>
        <v>0</v>
      </c>
    </row>
    <row r="156" spans="1:9" ht="14.45">
      <c r="A156" s="248" t="s">
        <v>484</v>
      </c>
      <c r="B156" s="252">
        <f>'syngas ferm%'!B15*'Fuel demand RoW'!B151</f>
        <v>0</v>
      </c>
      <c r="C156" s="252">
        <f>'syngas ferm%'!C15*'Fuel demand RoW'!C151</f>
        <v>0</v>
      </c>
      <c r="D156" s="252">
        <f>'syngas ferm%'!D15*'Fuel demand RoW'!D151</f>
        <v>0</v>
      </c>
      <c r="E156" s="252">
        <f>'syngas ferm%'!E15*'Fuel demand RoW'!E151</f>
        <v>0</v>
      </c>
      <c r="F156" s="252">
        <f>'syngas ferm%'!F15*'Fuel demand RoW'!F151</f>
        <v>0</v>
      </c>
      <c r="G156" s="252">
        <f>'syngas ferm%'!G15*'Fuel demand RoW'!G151</f>
        <v>0</v>
      </c>
      <c r="H156" s="252">
        <f>'syngas ferm%'!H15*'Fuel demand RoW'!H151</f>
        <v>0</v>
      </c>
      <c r="I156" s="253">
        <f>'syngas ferm%'!I15*'Fuel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'syngas ferm%'!B9*'Fuel demand RoW'!B155</f>
        <v>0</v>
      </c>
      <c r="C160" s="252">
        <f>'syngas ferm%'!C9*'Fuel demand RoW'!C155</f>
        <v>0</v>
      </c>
      <c r="D160" s="252">
        <f>'syngas ferm%'!D9*'Fuel demand RoW'!D155</f>
        <v>0</v>
      </c>
      <c r="E160" s="252">
        <f>'syngas ferm%'!E9*'Fuel demand RoW'!E155</f>
        <v>0</v>
      </c>
      <c r="F160" s="252">
        <f>'syngas ferm%'!F9*'Fuel demand RoW'!F155</f>
        <v>0</v>
      </c>
      <c r="G160" s="252">
        <f>'syngas ferm%'!G9*'Fuel demand RoW'!G155</f>
        <v>0</v>
      </c>
      <c r="H160" s="252">
        <f>'syngas ferm%'!H9*'Fuel demand RoW'!H155</f>
        <v>0</v>
      </c>
      <c r="I160" s="253">
        <f>'syngas ferm%'!I9*'Fuel demand RoW'!I155</f>
        <v>0</v>
      </c>
    </row>
    <row r="161" spans="1:9" ht="14.45">
      <c r="A161" s="246" t="s">
        <v>480</v>
      </c>
      <c r="B161" s="252">
        <f>'syngas ferm%'!B10*'Fuel demand RoW'!B156</f>
        <v>0</v>
      </c>
      <c r="C161" s="252">
        <f>'syngas ferm%'!C10*'Fuel demand RoW'!C156</f>
        <v>0</v>
      </c>
      <c r="D161" s="252">
        <f>'syngas ferm%'!D10*'Fuel demand RoW'!D156</f>
        <v>0</v>
      </c>
      <c r="E161" s="252">
        <f>'syngas ferm%'!E10*'Fuel demand RoW'!E156</f>
        <v>0</v>
      </c>
      <c r="F161" s="252">
        <f>'syngas ferm%'!F10*'Fuel demand RoW'!F156</f>
        <v>0</v>
      </c>
      <c r="G161" s="252">
        <f>'syngas ferm%'!G10*'Fuel demand RoW'!G156</f>
        <v>0</v>
      </c>
      <c r="H161" s="252">
        <f>'syngas ferm%'!H10*'Fuel demand RoW'!H156</f>
        <v>0</v>
      </c>
      <c r="I161" s="253">
        <f>'syngas ferm%'!I10*'Fuel demand RoW'!I156</f>
        <v>0</v>
      </c>
    </row>
    <row r="162" spans="1:9" ht="14.45">
      <c r="A162" s="246" t="s">
        <v>84</v>
      </c>
      <c r="B162" s="252">
        <f>'syngas ferm%'!B11*'Fuel demand RoW'!B157</f>
        <v>0</v>
      </c>
      <c r="C162" s="252">
        <f>'syngas ferm%'!C11*'Fuel demand RoW'!C157</f>
        <v>0</v>
      </c>
      <c r="D162" s="252">
        <f>'syngas ferm%'!D11*'Fuel demand RoW'!D157</f>
        <v>0</v>
      </c>
      <c r="E162" s="252">
        <f>'syngas ferm%'!E11*'Fuel demand RoW'!E157</f>
        <v>0</v>
      </c>
      <c r="F162" s="252">
        <f>'syngas ferm%'!F11*'Fuel demand RoW'!F157</f>
        <v>0</v>
      </c>
      <c r="G162" s="252">
        <f>'syngas ferm%'!G11*'Fuel demand RoW'!G157</f>
        <v>0</v>
      </c>
      <c r="H162" s="252">
        <f>'syngas ferm%'!H11*'Fuel demand RoW'!H157</f>
        <v>0</v>
      </c>
      <c r="I162" s="253">
        <f>'syngas ferm%'!I11*'Fuel demand RoW'!I157</f>
        <v>0</v>
      </c>
    </row>
    <row r="163" spans="1:9" ht="14.45">
      <c r="A163" s="246" t="s">
        <v>481</v>
      </c>
      <c r="B163" s="252">
        <f>'syngas ferm%'!B12*'Fuel demand RoW'!B158</f>
        <v>0</v>
      </c>
      <c r="C163" s="252">
        <f>'syngas ferm%'!C12*'Fuel demand RoW'!C158</f>
        <v>0</v>
      </c>
      <c r="D163" s="252">
        <f>'syngas ferm%'!D12*'Fuel demand RoW'!D158</f>
        <v>0</v>
      </c>
      <c r="E163" s="252">
        <f>'syngas ferm%'!E12*'Fuel demand RoW'!E158</f>
        <v>0</v>
      </c>
      <c r="F163" s="252">
        <f>'syngas ferm%'!F12*'Fuel demand RoW'!F158</f>
        <v>0</v>
      </c>
      <c r="G163" s="252">
        <f>'syngas ferm%'!G12*'Fuel demand RoW'!G158</f>
        <v>0</v>
      </c>
      <c r="H163" s="252">
        <f>'syngas ferm%'!H12*'Fuel demand RoW'!H158</f>
        <v>0</v>
      </c>
      <c r="I163" s="253">
        <f>'syngas ferm%'!I12*'Fuel demand RoW'!I158</f>
        <v>0</v>
      </c>
    </row>
    <row r="164" spans="1:9" ht="14.45">
      <c r="A164" s="246" t="s">
        <v>482</v>
      </c>
      <c r="B164" s="252">
        <f>'syngas ferm%'!B13*'Fuel demand RoW'!B159</f>
        <v>0</v>
      </c>
      <c r="C164" s="252">
        <f>'syngas ferm%'!C13*'Fuel demand RoW'!C159</f>
        <v>0</v>
      </c>
      <c r="D164" s="252">
        <f>'syngas ferm%'!D13*'Fuel demand RoW'!D159</f>
        <v>0</v>
      </c>
      <c r="E164" s="252">
        <f>'syngas ferm%'!E13*'Fuel demand RoW'!E159</f>
        <v>0</v>
      </c>
      <c r="F164" s="252">
        <f>'syngas ferm%'!F13*'Fuel demand RoW'!F159</f>
        <v>0</v>
      </c>
      <c r="G164" s="252">
        <f>'syngas ferm%'!G13*'Fuel demand RoW'!G159</f>
        <v>0</v>
      </c>
      <c r="H164" s="252">
        <f>'syngas ferm%'!H13*'Fuel demand RoW'!H159</f>
        <v>0</v>
      </c>
      <c r="I164" s="253">
        <f>'syngas ferm%'!I13*'Fuel demand RoW'!I159</f>
        <v>0</v>
      </c>
    </row>
    <row r="165" spans="1:9" ht="14.45">
      <c r="A165" s="247" t="s">
        <v>483</v>
      </c>
      <c r="B165" s="252">
        <f>'syngas ferm%'!B14*'Fuel demand RoW'!B160</f>
        <v>0</v>
      </c>
      <c r="C165" s="252">
        <f>'syngas ferm%'!C14*'Fuel demand RoW'!C160</f>
        <v>0</v>
      </c>
      <c r="D165" s="252">
        <f>'syngas ferm%'!D14*'Fuel demand RoW'!D160</f>
        <v>0</v>
      </c>
      <c r="E165" s="252">
        <f>'syngas ferm%'!E14*'Fuel demand RoW'!E160</f>
        <v>0</v>
      </c>
      <c r="F165" s="252">
        <f>'syngas ferm%'!F14*'Fuel demand RoW'!F160</f>
        <v>0</v>
      </c>
      <c r="G165" s="252">
        <f>'syngas ferm%'!G14*'Fuel demand RoW'!G160</f>
        <v>0</v>
      </c>
      <c r="H165" s="252">
        <f>'syngas ferm%'!H14*'Fuel demand RoW'!H160</f>
        <v>0</v>
      </c>
      <c r="I165" s="253">
        <f>'syngas ferm%'!I14*'Fuel demand RoW'!I160</f>
        <v>0</v>
      </c>
    </row>
    <row r="166" spans="1:9" ht="14.65" thickBot="1">
      <c r="A166" s="251" t="s">
        <v>484</v>
      </c>
      <c r="B166" s="254">
        <f>'syngas ferm%'!B15*'Fuel demand RoW'!B161</f>
        <v>0</v>
      </c>
      <c r="C166" s="254">
        <f>'syngas ferm%'!C15*'Fuel demand RoW'!C161</f>
        <v>0</v>
      </c>
      <c r="D166" s="254">
        <f>'syngas ferm%'!D15*'Fuel demand RoW'!D161</f>
        <v>0</v>
      </c>
      <c r="E166" s="254">
        <f>'syngas ferm%'!E15*'Fuel demand RoW'!E161</f>
        <v>0</v>
      </c>
      <c r="F166" s="254">
        <f>'syngas ferm%'!F15*'Fuel demand RoW'!F161</f>
        <v>0</v>
      </c>
      <c r="G166" s="254">
        <f>'syngas ferm%'!G15*'Fuel demand RoW'!G161</f>
        <v>0</v>
      </c>
      <c r="H166" s="254">
        <f>'syngas ferm%'!H15*'Fuel demand RoW'!H161</f>
        <v>0</v>
      </c>
      <c r="I166" s="263">
        <f>'syngas ferm%'!I15*'Fuel demand RoW'!I161</f>
        <v>0</v>
      </c>
    </row>
  </sheetData>
  <conditionalFormatting sqref="K88:XFD92 J73:J77 K11:XFD52 J11:J37">
    <cfRule type="expression" dxfId="2151" priority="40">
      <formula>_xlfn.ISFORMULA(J11)</formula>
    </cfRule>
  </conditionalFormatting>
  <conditionalFormatting sqref="A1:XFD5 L53:XFD87 L93:XFD1048576 A6 J6:XFD6 A7:XFD10">
    <cfRule type="expression" dxfId="2150" priority="41">
      <formula>_xlfn.ISFORMULA(A1)</formula>
    </cfRule>
  </conditionalFormatting>
  <conditionalFormatting sqref="A137:I137 A135:A136 A147:I147">
    <cfRule type="expression" dxfId="2149" priority="26">
      <formula>_xlfn.ISFORMULA(A135)</formula>
    </cfRule>
  </conditionalFormatting>
  <conditionalFormatting sqref="A157:I157 A155:A156">
    <cfRule type="expression" dxfId="2148" priority="25">
      <formula>_xlfn.ISFORMULA(A155)</formula>
    </cfRule>
  </conditionalFormatting>
  <conditionalFormatting sqref="A165:A166">
    <cfRule type="expression" dxfId="2147" priority="24">
      <formula>_xlfn.ISFORMULA(A165)</formula>
    </cfRule>
  </conditionalFormatting>
  <conditionalFormatting sqref="C32:I32 A32 A33:I33 A34:A38">
    <cfRule type="expression" dxfId="2146" priority="23">
      <formula>_xlfn.ISFORMULA(A32)</formula>
    </cfRule>
  </conditionalFormatting>
  <conditionalFormatting sqref="A39:A40">
    <cfRule type="expression" dxfId="2145" priority="22">
      <formula>_xlfn.ISFORMULA(A39)</formula>
    </cfRule>
  </conditionalFormatting>
  <conditionalFormatting sqref="C85:I85 A85 A86:I86 A87:A91">
    <cfRule type="expression" dxfId="2144" priority="21">
      <formula>_xlfn.ISFORMULA(A85)</formula>
    </cfRule>
  </conditionalFormatting>
  <conditionalFormatting sqref="A92:A93">
    <cfRule type="expression" dxfId="2143" priority="20">
      <formula>_xlfn.ISFORMULA(A92)</formula>
    </cfRule>
  </conditionalFormatting>
  <conditionalFormatting sqref="C138:I138 A139:I139 A140:A144">
    <cfRule type="expression" dxfId="2142" priority="19">
      <formula>_xlfn.ISFORMULA(A138)</formula>
    </cfRule>
  </conditionalFormatting>
  <conditionalFormatting sqref="A145:A146">
    <cfRule type="expression" dxfId="2141" priority="18">
      <formula>_xlfn.ISFORMULA(A145)</formula>
    </cfRule>
  </conditionalFormatting>
  <conditionalFormatting sqref="A138">
    <cfRule type="expression" dxfId="2140" priority="17">
      <formula>_xlfn.ISFORMULA(A138)</formula>
    </cfRule>
  </conditionalFormatting>
  <conditionalFormatting sqref="A95">
    <cfRule type="expression" dxfId="2139" priority="16">
      <formula>_xlfn.ISFORMULA(A95)</formula>
    </cfRule>
  </conditionalFormatting>
  <conditionalFormatting sqref="B160:I166">
    <cfRule type="expression" dxfId="2138" priority="2">
      <formula>_xlfn.ISFORMULA(B160)</formula>
    </cfRule>
  </conditionalFormatting>
  <conditionalFormatting sqref="A148">
    <cfRule type="expression" dxfId="2137" priority="15">
      <formula>_xlfn.ISFORMULA(A148)</formula>
    </cfRule>
  </conditionalFormatting>
  <conditionalFormatting sqref="B34:I40">
    <cfRule type="expression" dxfId="2136" priority="14">
      <formula>_xlfn.ISFORMULA(B34)</formula>
    </cfRule>
  </conditionalFormatting>
  <conditionalFormatting sqref="B44:I50">
    <cfRule type="expression" dxfId="2135" priority="13">
      <formula>_xlfn.ISFORMULA(B44)</formula>
    </cfRule>
  </conditionalFormatting>
  <conditionalFormatting sqref="B54:I60">
    <cfRule type="expression" dxfId="2134" priority="12">
      <formula>_xlfn.ISFORMULA(B54)</formula>
    </cfRule>
  </conditionalFormatting>
  <conditionalFormatting sqref="B67:I73">
    <cfRule type="expression" dxfId="2133" priority="11">
      <formula>_xlfn.ISFORMULA(B67)</formula>
    </cfRule>
  </conditionalFormatting>
  <conditionalFormatting sqref="B77:I83">
    <cfRule type="expression" dxfId="2132" priority="10">
      <formula>_xlfn.ISFORMULA(B77)</formula>
    </cfRule>
  </conditionalFormatting>
  <conditionalFormatting sqref="B87:I93">
    <cfRule type="expression" dxfId="2131" priority="9">
      <formula>_xlfn.ISFORMULA(B87)</formula>
    </cfRule>
  </conditionalFormatting>
  <conditionalFormatting sqref="B97:I103">
    <cfRule type="expression" dxfId="2130" priority="8">
      <formula>_xlfn.ISFORMULA(B97)</formula>
    </cfRule>
  </conditionalFormatting>
  <conditionalFormatting sqref="B107:I113">
    <cfRule type="expression" dxfId="2129" priority="7">
      <formula>_xlfn.ISFORMULA(B107)</formula>
    </cfRule>
  </conditionalFormatting>
  <conditionalFormatting sqref="B120:I126">
    <cfRule type="expression" dxfId="2128" priority="6">
      <formula>_xlfn.ISFORMULA(B120)</formula>
    </cfRule>
  </conditionalFormatting>
  <conditionalFormatting sqref="B130:I136">
    <cfRule type="expression" dxfId="2127" priority="5">
      <formula>_xlfn.ISFORMULA(B130)</formula>
    </cfRule>
  </conditionalFormatting>
  <conditionalFormatting sqref="B140:I146">
    <cfRule type="expression" dxfId="2126" priority="4">
      <formula>_xlfn.ISFORMULA(B140)</formula>
    </cfRule>
  </conditionalFormatting>
  <conditionalFormatting sqref="B150:I156">
    <cfRule type="expression" dxfId="2125" priority="3">
      <formula>_xlfn.ISFORMULA(B150)</formula>
    </cfRule>
  </conditionalFormatting>
  <conditionalFormatting sqref="A11:I11 A61:I63">
    <cfRule type="expression" dxfId="2124" priority="39">
      <formula>_xlfn.ISFORMULA(A11)</formula>
    </cfRule>
  </conditionalFormatting>
  <conditionalFormatting sqref="C12:I12 A12 C22:I22 A22 C42:I42 A42 C52:I52 A52 A15:A18 A25:A28 A43:I43 A53:I53 A44:A48 A54:A58 A13:I14 B15:I20 A23:I24 B25:I30">
    <cfRule type="expression" dxfId="2123" priority="38">
      <formula>_xlfn.ISFORMULA(A12)</formula>
    </cfRule>
  </conditionalFormatting>
  <conditionalFormatting sqref="A21:I21 A19:A20">
    <cfRule type="expression" dxfId="2122" priority="37">
      <formula>_xlfn.ISFORMULA(A19)</formula>
    </cfRule>
  </conditionalFormatting>
  <conditionalFormatting sqref="A31:I31 A29:A30 A41:I41">
    <cfRule type="expression" dxfId="2121" priority="36">
      <formula>_xlfn.ISFORMULA(A29)</formula>
    </cfRule>
  </conditionalFormatting>
  <conditionalFormatting sqref="A51:I51 A49:A50">
    <cfRule type="expression" dxfId="2120" priority="35">
      <formula>_xlfn.ISFORMULA(A49)</formula>
    </cfRule>
  </conditionalFormatting>
  <conditionalFormatting sqref="A59:A60">
    <cfRule type="expression" dxfId="2119" priority="34">
      <formula>_xlfn.ISFORMULA(A59)</formula>
    </cfRule>
  </conditionalFormatting>
  <conditionalFormatting sqref="C65:I65 A65 C75:I75 A75 C95:I95 C105:I105 A105 A66:I66 A76:I76 A96:I96 A106:I106 A67:A71 A77:A81 A97:A101 A107:A111">
    <cfRule type="expression" dxfId="2118" priority="33">
      <formula>_xlfn.ISFORMULA(A65)</formula>
    </cfRule>
  </conditionalFormatting>
  <conditionalFormatting sqref="A74:I74 A72:A73">
    <cfRule type="expression" dxfId="2117" priority="32">
      <formula>_xlfn.ISFORMULA(A72)</formula>
    </cfRule>
  </conditionalFormatting>
  <conditionalFormatting sqref="A84:I84 A82:A83 A94:I94">
    <cfRule type="expression" dxfId="2116" priority="31">
      <formula>_xlfn.ISFORMULA(A82)</formula>
    </cfRule>
  </conditionalFormatting>
  <conditionalFormatting sqref="A104:I104 A102:A103">
    <cfRule type="expression" dxfId="2115" priority="30">
      <formula>_xlfn.ISFORMULA(A102)</formula>
    </cfRule>
  </conditionalFormatting>
  <conditionalFormatting sqref="A112:A113">
    <cfRule type="expression" dxfId="2114" priority="29">
      <formula>_xlfn.ISFORMULA(A112)</formula>
    </cfRule>
  </conditionalFormatting>
  <conditionalFormatting sqref="C118:I118 A118 C128:I128 A128 C148:I148 C158:I158 A158 A119:I119 A129:I129 A149:I149 A159:I159 A120:A124 A130:A134 A150:A154 A160:A164">
    <cfRule type="expression" dxfId="2113" priority="28">
      <formula>_xlfn.ISFORMULA(A118)</formula>
    </cfRule>
  </conditionalFormatting>
  <conditionalFormatting sqref="A127:I127 A125:A126">
    <cfRule type="expression" dxfId="2112" priority="27">
      <formula>_xlfn.ISFORMULA(A125)</formula>
    </cfRule>
  </conditionalFormatting>
  <conditionalFormatting sqref="B6:I6">
    <cfRule type="expression" dxfId="2111" priority="1">
      <formula>_xlfn.ISFORMULA(B6)</formula>
    </cfRule>
  </conditionalFormatting>
  <pageMargins left="0.7" right="0.7" top="0.75" bottom="0.75" header="0.3" footer="0.3"/>
  <pageSetup paperSize="9" orientation="portrait" verticalDpi="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71663-0B34-498B-AD52-E844D759074E}">
  <sheetPr>
    <tabColor theme="5" tint="0.39997558519241921"/>
  </sheetPr>
  <dimension ref="A1:R10"/>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568</v>
      </c>
    </row>
    <row r="2" spans="1:18" s="167" customFormat="1" ht="12.4">
      <c r="A2" s="167" t="s">
        <v>486</v>
      </c>
    </row>
    <row r="3" spans="1:18" s="167" customFormat="1" ht="12.4">
      <c r="A3" s="167" t="s">
        <v>569</v>
      </c>
    </row>
    <row r="4" spans="1:18" s="167" customFormat="1" ht="12.4">
      <c r="A4" s="167" t="s">
        <v>470</v>
      </c>
    </row>
    <row r="9" spans="1:18" ht="14.45">
      <c r="Q9" s="5"/>
      <c r="R9" s="5"/>
    </row>
    <row r="10" spans="1:18" ht="14.45">
      <c r="Q10" s="5"/>
      <c r="R10" s="5"/>
    </row>
  </sheetData>
  <conditionalFormatting sqref="A1:XFD48 L49:XFD83 A84:XFD88 L89:XFD1048576">
    <cfRule type="expression" dxfId="2110" priority="1">
      <formula>_xlfn.ISFORMULA(A1)</formula>
    </cfRule>
  </conditionalFormatting>
  <pageMargins left="0.7" right="0.7" top="0.75" bottom="0.75" header="0.3" footer="0.3"/>
  <pageSetup paperSize="9" orientation="portrait" verticalDpi="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4D90C-18B1-4EEF-8EFE-5BB3C70610BD}">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26DD-B6B7-4501-83B9-E68C27E1A619}">
  <sheetPr>
    <tabColor theme="3" tint="-0.249977111117893"/>
  </sheetPr>
  <dimension ref="A1:V146"/>
  <sheetViews>
    <sheetView showGridLines="0" workbookViewId="0">
      <selection activeCell="D14" sqref="D14"/>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6.85546875" style="1" bestFit="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320</v>
      </c>
    </row>
    <row r="2" spans="1:9" s="167" customFormat="1" ht="12.4"/>
    <row r="3" spans="1:9" s="167" customFormat="1" ht="12.4"/>
    <row r="4" spans="1:9" s="167" customFormat="1" ht="12.4"/>
    <row r="5" spans="1:9" s="267" customFormat="1" ht="12.4"/>
    <row r="6" spans="1:9" s="267" customFormat="1" ht="12.4">
      <c r="A6" s="319" t="s">
        <v>321</v>
      </c>
      <c r="B6" s="316">
        <v>2</v>
      </c>
    </row>
    <row r="7" spans="1:9" s="267" customFormat="1" ht="12.4"/>
    <row r="8" spans="1:9" s="267" customFormat="1" ht="12.4">
      <c r="A8" s="267" t="s">
        <v>313</v>
      </c>
    </row>
    <row r="9" spans="1:9" s="267" customFormat="1" ht="12.4">
      <c r="A9" s="267" t="s">
        <v>322</v>
      </c>
    </row>
    <row r="10" spans="1:9" s="267" customFormat="1" ht="12.4">
      <c r="B10" s="318">
        <v>2015</v>
      </c>
      <c r="C10" s="318">
        <v>2020</v>
      </c>
      <c r="D10" s="318">
        <v>2025</v>
      </c>
      <c r="E10" s="318">
        <v>2030</v>
      </c>
      <c r="F10" s="318">
        <v>2035</v>
      </c>
      <c r="G10" s="318">
        <v>2040</v>
      </c>
      <c r="H10" s="318">
        <v>2045</v>
      </c>
      <c r="I10" s="318">
        <v>2050</v>
      </c>
    </row>
    <row r="11" spans="1:9" s="267" customFormat="1" ht="12.4">
      <c r="A11" s="319" t="s">
        <v>323</v>
      </c>
      <c r="B11" s="320">
        <f>SUM(B69:B77)</f>
        <v>56.252282705902928</v>
      </c>
      <c r="C11" s="320">
        <f t="shared" ref="C11:I11" si="0">SUM(C69:C77)</f>
        <v>105.870866907115</v>
      </c>
      <c r="D11" s="320">
        <f t="shared" si="0"/>
        <v>163.70037475956542</v>
      </c>
      <c r="E11" s="320">
        <f t="shared" si="0"/>
        <v>274.67551909864142</v>
      </c>
      <c r="F11" s="320">
        <f t="shared" si="0"/>
        <v>342.78290325144479</v>
      </c>
      <c r="G11" s="320">
        <f t="shared" si="0"/>
        <v>462.94793428087399</v>
      </c>
      <c r="H11" s="320">
        <f t="shared" si="0"/>
        <v>578.56980290666934</v>
      </c>
      <c r="I11" s="320">
        <f t="shared" si="0"/>
        <v>655.42875553131012</v>
      </c>
    </row>
    <row r="12" spans="1:9" s="267" customFormat="1" ht="12.4">
      <c r="A12" s="319" t="s">
        <v>324</v>
      </c>
      <c r="B12" s="321">
        <f>SUM(B94:B102)</f>
        <v>121.73176904034803</v>
      </c>
      <c r="C12" s="321">
        <f t="shared" ref="C12:I12" si="1">SUM(C94:C102)</f>
        <v>209.21151439184925</v>
      </c>
      <c r="D12" s="321">
        <f t="shared" si="1"/>
        <v>293.84720812932665</v>
      </c>
      <c r="E12" s="321">
        <f t="shared" si="1"/>
        <v>488.05349130297429</v>
      </c>
      <c r="F12" s="321">
        <f t="shared" si="1"/>
        <v>574.68195047108497</v>
      </c>
      <c r="G12" s="321">
        <f t="shared" si="1"/>
        <v>710.78336972275724</v>
      </c>
      <c r="H12" s="321">
        <f t="shared" si="1"/>
        <v>821.69599211301943</v>
      </c>
      <c r="I12" s="321">
        <f t="shared" si="1"/>
        <v>864.29020357453965</v>
      </c>
    </row>
    <row r="13" spans="1:9" s="267" customFormat="1" ht="12.4">
      <c r="B13" s="322">
        <f>SUM(B11:B12)</f>
        <v>177.98405174625094</v>
      </c>
      <c r="C13" s="322">
        <f t="shared" ref="C13:I13" si="2">SUM(C11:C12)</f>
        <v>315.08238129896426</v>
      </c>
      <c r="D13" s="322">
        <f t="shared" si="2"/>
        <v>457.54758288889207</v>
      </c>
      <c r="E13" s="322">
        <f t="shared" si="2"/>
        <v>762.72901040161571</v>
      </c>
      <c r="F13" s="322">
        <f t="shared" si="2"/>
        <v>917.46485372252982</v>
      </c>
      <c r="G13" s="322">
        <f t="shared" si="2"/>
        <v>1173.7313040036313</v>
      </c>
      <c r="H13" s="322">
        <f t="shared" si="2"/>
        <v>1400.2657950196888</v>
      </c>
      <c r="I13" s="322">
        <f t="shared" si="2"/>
        <v>1519.7189591058498</v>
      </c>
    </row>
    <row r="14" spans="1:9" s="267" customFormat="1" ht="12.4"/>
    <row r="15" spans="1:9" s="267" customFormat="1" ht="12.4">
      <c r="A15" s="267" t="s">
        <v>325</v>
      </c>
    </row>
    <row r="16" spans="1:9" s="267" customFormat="1" ht="12.4">
      <c r="B16" s="318">
        <v>2015</v>
      </c>
      <c r="C16" s="318">
        <v>2020</v>
      </c>
      <c r="D16" s="318">
        <v>2025</v>
      </c>
      <c r="E16" s="318">
        <v>2030</v>
      </c>
      <c r="F16" s="318">
        <v>2035</v>
      </c>
      <c r="G16" s="318">
        <v>2040</v>
      </c>
      <c r="H16" s="318">
        <v>2045</v>
      </c>
      <c r="I16" s="318">
        <v>2050</v>
      </c>
    </row>
    <row r="17" spans="1:9" s="267" customFormat="1" ht="12.4">
      <c r="A17" s="319" t="s">
        <v>323</v>
      </c>
      <c r="B17" s="320">
        <f>SUM(B81:B89)</f>
        <v>579.10233271624929</v>
      </c>
      <c r="C17" s="320">
        <f t="shared" ref="C17:I17" si="3">SUM(C81:C89)</f>
        <v>1129.9473898181434</v>
      </c>
      <c r="D17" s="320">
        <f t="shared" si="3"/>
        <v>1728.1954827711641</v>
      </c>
      <c r="E17" s="320">
        <f t="shared" si="3"/>
        <v>2724.8384760011199</v>
      </c>
      <c r="F17" s="320">
        <f t="shared" si="3"/>
        <v>3294.7919305609121</v>
      </c>
      <c r="G17" s="320">
        <f t="shared" si="3"/>
        <v>4342.6498563509404</v>
      </c>
      <c r="H17" s="320">
        <f t="shared" si="3"/>
        <v>5252.0730378459875</v>
      </c>
      <c r="I17" s="320">
        <f t="shared" si="3"/>
        <v>5732.635110469223</v>
      </c>
    </row>
    <row r="18" spans="1:9" s="267" customFormat="1" ht="12.4">
      <c r="A18" s="319" t="s">
        <v>324</v>
      </c>
      <c r="B18" s="320">
        <f>SUM(B107:B115)</f>
        <v>1041.3224596837681</v>
      </c>
      <c r="C18" s="320">
        <f t="shared" ref="C18:I18" si="4">SUM(C107:C115)</f>
        <v>1719.745670571484</v>
      </c>
      <c r="D18" s="320">
        <f t="shared" si="4"/>
        <v>2321.1197658179549</v>
      </c>
      <c r="E18" s="320">
        <f t="shared" si="4"/>
        <v>3704.5950696576206</v>
      </c>
      <c r="F18" s="320">
        <f t="shared" si="4"/>
        <v>4191.7774507329596</v>
      </c>
      <c r="G18" s="320">
        <f t="shared" si="4"/>
        <v>4982.0176003165452</v>
      </c>
      <c r="H18" s="320">
        <f t="shared" si="4"/>
        <v>5534.4759883605175</v>
      </c>
      <c r="I18" s="320">
        <f t="shared" si="4"/>
        <v>5593.9975110882542</v>
      </c>
    </row>
    <row r="19" spans="1:9" s="267" customFormat="1" ht="12.4">
      <c r="B19" s="323">
        <f>SUM(B17:B18)</f>
        <v>1620.4247924000174</v>
      </c>
      <c r="C19" s="323">
        <f t="shared" ref="C19:I19" si="5">SUM(C17:C18)</f>
        <v>2849.6930603896271</v>
      </c>
      <c r="D19" s="323">
        <f t="shared" si="5"/>
        <v>4049.3152485891187</v>
      </c>
      <c r="E19" s="323">
        <f t="shared" si="5"/>
        <v>6429.4335456587405</v>
      </c>
      <c r="F19" s="323">
        <f t="shared" si="5"/>
        <v>7486.5693812938716</v>
      </c>
      <c r="G19" s="323">
        <f t="shared" si="5"/>
        <v>9324.6674566674847</v>
      </c>
      <c r="H19" s="323">
        <f t="shared" si="5"/>
        <v>10786.549026206505</v>
      </c>
      <c r="I19" s="323">
        <f t="shared" si="5"/>
        <v>11326.632621557477</v>
      </c>
    </row>
    <row r="20" spans="1:9" s="267" customFormat="1" ht="12.4">
      <c r="A20" s="267" t="s">
        <v>313</v>
      </c>
    </row>
    <row r="21" spans="1:9" s="267" customFormat="1" ht="12.6" thickBot="1">
      <c r="A21" s="267" t="s">
        <v>326</v>
      </c>
    </row>
    <row r="22" spans="1:9" s="267" customFormat="1" ht="12.4">
      <c r="A22" s="330" t="s">
        <v>322</v>
      </c>
      <c r="B22" s="331"/>
      <c r="C22" s="331"/>
      <c r="D22" s="331"/>
      <c r="E22" s="331"/>
      <c r="F22" s="331"/>
      <c r="G22" s="331"/>
      <c r="H22" s="331"/>
      <c r="I22" s="332"/>
    </row>
    <row r="23" spans="1:9" s="267" customFormat="1">
      <c r="A23" s="333"/>
      <c r="B23" s="316">
        <v>2015</v>
      </c>
      <c r="C23" s="316">
        <v>2020</v>
      </c>
      <c r="D23" s="316">
        <v>2025</v>
      </c>
      <c r="E23" s="316">
        <v>2030</v>
      </c>
      <c r="F23" s="316">
        <v>2035</v>
      </c>
      <c r="G23" s="316">
        <v>2040</v>
      </c>
      <c r="H23" s="316">
        <v>2045</v>
      </c>
      <c r="I23" s="334">
        <v>2050</v>
      </c>
    </row>
    <row r="24" spans="1:9" s="267" customFormat="1">
      <c r="A24" s="335" t="s">
        <v>298</v>
      </c>
      <c r="B24" s="51">
        <f>(B40+B54)</f>
        <v>0</v>
      </c>
      <c r="C24" s="51">
        <f t="shared" ref="C24:I24" si="6">(C40+C54)</f>
        <v>99.445767419021934</v>
      </c>
      <c r="D24" s="51">
        <f t="shared" si="6"/>
        <v>212.65500610663</v>
      </c>
      <c r="E24" s="51">
        <f t="shared" si="6"/>
        <v>271.53530403618277</v>
      </c>
      <c r="F24" s="51">
        <f t="shared" si="6"/>
        <v>313.86196915604836</v>
      </c>
      <c r="G24" s="51">
        <f t="shared" si="6"/>
        <v>461.0317629571922</v>
      </c>
      <c r="H24" s="51">
        <f t="shared" si="6"/>
        <v>608.41040633569514</v>
      </c>
      <c r="I24" s="51">
        <f t="shared" si="6"/>
        <v>701.53736945446008</v>
      </c>
    </row>
    <row r="25" spans="1:9" s="267" customFormat="1">
      <c r="A25" s="335" t="s">
        <v>299</v>
      </c>
      <c r="B25" s="51">
        <f>(B41+B55)</f>
        <v>22.552567026869184</v>
      </c>
      <c r="C25" s="51">
        <f t="shared" ref="C25:I25" si="7">(C41+C55)</f>
        <v>44.204711557370722</v>
      </c>
      <c r="D25" s="51">
        <f t="shared" si="7"/>
        <v>71.151149223067705</v>
      </c>
      <c r="E25" s="51">
        <f t="shared" si="7"/>
        <v>122.72386834340145</v>
      </c>
      <c r="F25" s="51">
        <f t="shared" si="7"/>
        <v>213.93625289587101</v>
      </c>
      <c r="G25" s="51">
        <f t="shared" si="7"/>
        <v>320.65205940973408</v>
      </c>
      <c r="H25" s="51">
        <f t="shared" si="7"/>
        <v>387.03718534054963</v>
      </c>
      <c r="I25" s="51">
        <f t="shared" si="7"/>
        <v>410.29345408299275</v>
      </c>
    </row>
    <row r="26" spans="1:9" s="267" customFormat="1">
      <c r="A26" s="335" t="s">
        <v>318</v>
      </c>
      <c r="B26" s="51">
        <f>(B42+B56)</f>
        <v>155.43148471938179</v>
      </c>
      <c r="C26" s="51">
        <f t="shared" ref="C26:I26" si="8">(C42+C56)</f>
        <v>171.4319023225716</v>
      </c>
      <c r="D26" s="51">
        <f t="shared" si="8"/>
        <v>173.74142755919434</v>
      </c>
      <c r="E26" s="51">
        <f t="shared" si="8"/>
        <v>368.46983802203152</v>
      </c>
      <c r="F26" s="51">
        <f t="shared" si="8"/>
        <v>389.6666316706104</v>
      </c>
      <c r="G26" s="51">
        <f t="shared" si="8"/>
        <v>392.04748163670513</v>
      </c>
      <c r="H26" s="51">
        <f t="shared" si="8"/>
        <v>404.81820334344388</v>
      </c>
      <c r="I26" s="51">
        <f t="shared" si="8"/>
        <v>407.88813556839688</v>
      </c>
    </row>
    <row r="27" spans="1:9" s="267" customFormat="1" ht="12.4">
      <c r="A27" s="337"/>
      <c r="B27" s="329">
        <f>SUM(B24:B26)</f>
        <v>177.98405174625097</v>
      </c>
      <c r="C27" s="329">
        <f t="shared" ref="C27:I27" si="9">SUM(C24:C26)</f>
        <v>315.08238129896426</v>
      </c>
      <c r="D27" s="329">
        <f t="shared" si="9"/>
        <v>457.54758288889207</v>
      </c>
      <c r="E27" s="329">
        <f t="shared" si="9"/>
        <v>762.72901040161582</v>
      </c>
      <c r="F27" s="329">
        <f t="shared" si="9"/>
        <v>917.46485372252971</v>
      </c>
      <c r="G27" s="329">
        <f t="shared" si="9"/>
        <v>1173.7313040036315</v>
      </c>
      <c r="H27" s="329">
        <f t="shared" si="9"/>
        <v>1400.2657950196885</v>
      </c>
      <c r="I27" s="338">
        <f t="shared" si="9"/>
        <v>1519.7189591058498</v>
      </c>
    </row>
    <row r="28" spans="1:9" s="267" customFormat="1" ht="12.4">
      <c r="A28" s="337"/>
      <c r="I28" s="339"/>
    </row>
    <row r="29" spans="1:9" s="267" customFormat="1" ht="12.4">
      <c r="A29" s="340" t="s">
        <v>325</v>
      </c>
      <c r="B29" s="278"/>
      <c r="C29" s="278"/>
      <c r="D29" s="278"/>
      <c r="E29" s="278"/>
      <c r="F29" s="278"/>
      <c r="G29" s="278"/>
      <c r="H29" s="278"/>
      <c r="I29" s="341"/>
    </row>
    <row r="30" spans="1:9" s="267" customFormat="1">
      <c r="A30" s="333"/>
      <c r="B30" s="316">
        <v>2015</v>
      </c>
      <c r="C30" s="316">
        <v>2020</v>
      </c>
      <c r="D30" s="316">
        <v>2025</v>
      </c>
      <c r="E30" s="316">
        <v>2030</v>
      </c>
      <c r="F30" s="316">
        <v>2035</v>
      </c>
      <c r="G30" s="316">
        <v>2040</v>
      </c>
      <c r="H30" s="316">
        <v>2045</v>
      </c>
      <c r="I30" s="334">
        <v>2050</v>
      </c>
    </row>
    <row r="31" spans="1:9" s="267" customFormat="1">
      <c r="A31" s="335" t="s">
        <v>298</v>
      </c>
      <c r="B31" s="51">
        <f>B47+B61</f>
        <v>0</v>
      </c>
      <c r="C31" s="51">
        <f t="shared" ref="C31:I31" si="10">C47+C61</f>
        <v>954.18877484815141</v>
      </c>
      <c r="D31" s="51">
        <f t="shared" si="10"/>
        <v>1968.3578004587484</v>
      </c>
      <c r="E31" s="51">
        <f t="shared" si="10"/>
        <v>2426.3953303755588</v>
      </c>
      <c r="F31" s="51">
        <f t="shared" si="10"/>
        <v>2714.6198394631438</v>
      </c>
      <c r="G31" s="51">
        <f t="shared" si="10"/>
        <v>3862.5774968636906</v>
      </c>
      <c r="H31" s="51">
        <f t="shared" si="10"/>
        <v>4926.5473766360647</v>
      </c>
      <c r="I31" s="336">
        <f t="shared" si="10"/>
        <v>5493.2800645843126</v>
      </c>
    </row>
    <row r="32" spans="1:9" s="267" customFormat="1">
      <c r="A32" s="335" t="s">
        <v>299</v>
      </c>
      <c r="B32" s="51">
        <f t="shared" ref="B32:I32" si="11">B48+B62</f>
        <v>215.39232454224373</v>
      </c>
      <c r="C32" s="51">
        <f t="shared" si="11"/>
        <v>406.66289300688891</v>
      </c>
      <c r="D32" s="51">
        <f t="shared" si="11"/>
        <v>630.84010634145898</v>
      </c>
      <c r="E32" s="51">
        <f t="shared" si="11"/>
        <v>1048.9248826269693</v>
      </c>
      <c r="F32" s="51">
        <f t="shared" si="11"/>
        <v>1768.6723080996712</v>
      </c>
      <c r="G32" s="51">
        <f t="shared" si="11"/>
        <v>2557.5713181138071</v>
      </c>
      <c r="H32" s="51">
        <f t="shared" si="11"/>
        <v>2978.5321290606871</v>
      </c>
      <c r="I32" s="336">
        <f t="shared" si="11"/>
        <v>3045.1759639335924</v>
      </c>
    </row>
    <row r="33" spans="1:9" s="267" customFormat="1">
      <c r="A33" s="335" t="s">
        <v>318</v>
      </c>
      <c r="B33" s="51">
        <f t="shared" ref="B33:I33" si="12">B49+B63</f>
        <v>1405.0324678577736</v>
      </c>
      <c r="C33" s="51">
        <f t="shared" si="12"/>
        <v>1488.8413925345872</v>
      </c>
      <c r="D33" s="51">
        <f t="shared" si="12"/>
        <v>1450.1173417889113</v>
      </c>
      <c r="E33" s="51">
        <f t="shared" si="12"/>
        <v>2954.1133326562122</v>
      </c>
      <c r="F33" s="51">
        <f t="shared" si="12"/>
        <v>3003.2772337310562</v>
      </c>
      <c r="G33" s="51">
        <f t="shared" si="12"/>
        <v>2904.5186416899878</v>
      </c>
      <c r="H33" s="51">
        <f t="shared" si="12"/>
        <v>2881.4695205097528</v>
      </c>
      <c r="I33" s="336">
        <f t="shared" si="12"/>
        <v>2788.1765930395732</v>
      </c>
    </row>
    <row r="34" spans="1:9" s="267" customFormat="1" ht="12.6" thickBot="1">
      <c r="A34" s="342"/>
      <c r="B34" s="343">
        <f>SUM(B31:B33)</f>
        <v>1620.4247924000174</v>
      </c>
      <c r="C34" s="343">
        <f t="shared" ref="C34:I34" si="13">SUM(C31:C33)</f>
        <v>2849.6930603896276</v>
      </c>
      <c r="D34" s="343">
        <f t="shared" si="13"/>
        <v>4049.3152485891187</v>
      </c>
      <c r="E34" s="343">
        <f t="shared" si="13"/>
        <v>6429.4335456587405</v>
      </c>
      <c r="F34" s="343">
        <f t="shared" si="13"/>
        <v>7486.5693812938716</v>
      </c>
      <c r="G34" s="343">
        <f t="shared" si="13"/>
        <v>9324.6674566674847</v>
      </c>
      <c r="H34" s="343">
        <f t="shared" si="13"/>
        <v>10786.549026206505</v>
      </c>
      <c r="I34" s="344">
        <f t="shared" si="13"/>
        <v>11326.632621557477</v>
      </c>
    </row>
    <row r="35" spans="1:9" s="267" customFormat="1" ht="12.4"/>
    <row r="36" spans="1:9" s="267" customFormat="1" ht="12.4"/>
    <row r="37" spans="1:9" s="267" customFormat="1" ht="12.4">
      <c r="A37" s="267" t="s">
        <v>313</v>
      </c>
    </row>
    <row r="38" spans="1:9" s="267" customFormat="1" ht="12.4">
      <c r="A38" s="278" t="s">
        <v>327</v>
      </c>
      <c r="B38" s="278"/>
      <c r="C38" s="278"/>
      <c r="D38" s="278"/>
      <c r="E38" s="278"/>
      <c r="F38" s="278"/>
      <c r="G38" s="278"/>
      <c r="H38" s="278"/>
      <c r="I38" s="278"/>
    </row>
    <row r="39" spans="1:9" s="267" customFormat="1">
      <c r="A39" s="496"/>
      <c r="B39" s="316">
        <v>2015</v>
      </c>
      <c r="C39" s="316">
        <v>2020</v>
      </c>
      <c r="D39" s="316">
        <v>2025</v>
      </c>
      <c r="E39" s="316">
        <v>2030</v>
      </c>
      <c r="F39" s="316">
        <v>2035</v>
      </c>
      <c r="G39" s="316">
        <v>2040</v>
      </c>
      <c r="H39" s="316">
        <v>2045</v>
      </c>
      <c r="I39" s="316">
        <v>2050</v>
      </c>
    </row>
    <row r="40" spans="1:9" s="267" customFormat="1">
      <c r="A40" s="316" t="s">
        <v>298</v>
      </c>
      <c r="B40" s="51">
        <f>B69+B70+B72+B76</f>
        <v>0</v>
      </c>
      <c r="C40" s="51">
        <f t="shared" ref="C40:I40" si="14">C69+C70+C72+C76</f>
        <v>37.61802537364354</v>
      </c>
      <c r="D40" s="51">
        <f t="shared" si="14"/>
        <v>84.576951907978327</v>
      </c>
      <c r="E40" s="51">
        <f t="shared" si="14"/>
        <v>114.52362806268727</v>
      </c>
      <c r="F40" s="51">
        <f t="shared" si="14"/>
        <v>139.89081023442833</v>
      </c>
      <c r="G40" s="51">
        <f t="shared" si="14"/>
        <v>214.74281667917575</v>
      </c>
      <c r="H40" s="51">
        <f t="shared" si="14"/>
        <v>295.22719711434507</v>
      </c>
      <c r="I40" s="51">
        <f t="shared" si="14"/>
        <v>357.01447227764561</v>
      </c>
    </row>
    <row r="41" spans="1:9" s="267" customFormat="1">
      <c r="A41" s="316" t="s">
        <v>299</v>
      </c>
      <c r="B41" s="51">
        <f>B73+B74+B75+B77</f>
        <v>6.7805663521496307</v>
      </c>
      <c r="C41" s="51">
        <f t="shared" ref="C41:I41" si="15">C73+C74+C75+C77</f>
        <v>13.894120807718457</v>
      </c>
      <c r="D41" s="51">
        <f t="shared" si="15"/>
        <v>23.924177840000482</v>
      </c>
      <c r="E41" s="51">
        <f t="shared" si="15"/>
        <v>43.94996616692324</v>
      </c>
      <c r="F41" s="51">
        <f t="shared" si="15"/>
        <v>79.050120334447087</v>
      </c>
      <c r="G41" s="51">
        <f t="shared" si="15"/>
        <v>122.87884125028293</v>
      </c>
      <c r="H41" s="51">
        <f t="shared" si="15"/>
        <v>154.36964037008869</v>
      </c>
      <c r="I41" s="51">
        <f t="shared" si="15"/>
        <v>169.97806024841688</v>
      </c>
    </row>
    <row r="42" spans="1:9" s="267" customFormat="1">
      <c r="A42" s="335" t="s">
        <v>318</v>
      </c>
      <c r="B42" s="51">
        <f>B71</f>
        <v>49.471716353753294</v>
      </c>
      <c r="C42" s="51">
        <f t="shared" ref="C42:I42" si="16">C71</f>
        <v>54.358720725753017</v>
      </c>
      <c r="D42" s="51">
        <f t="shared" si="16"/>
        <v>55.199245011586612</v>
      </c>
      <c r="E42" s="51">
        <f t="shared" si="16"/>
        <v>116.2019248690309</v>
      </c>
      <c r="F42" s="51">
        <f t="shared" si="16"/>
        <v>123.84197268256932</v>
      </c>
      <c r="G42" s="51">
        <f t="shared" si="16"/>
        <v>125.32627635141534</v>
      </c>
      <c r="H42" s="51">
        <f t="shared" si="16"/>
        <v>128.97296542223555</v>
      </c>
      <c r="I42" s="51">
        <f t="shared" si="16"/>
        <v>128.4362230052476</v>
      </c>
    </row>
    <row r="43" spans="1:9" s="267" customFormat="1">
      <c r="A43" s="303"/>
      <c r="B43" s="130">
        <f>SUM(B40:B42)</f>
        <v>56.252282705902928</v>
      </c>
      <c r="C43" s="130">
        <f t="shared" ref="C43:I43" si="17">SUM(C40:C42)</f>
        <v>105.87086690711502</v>
      </c>
      <c r="D43" s="130">
        <f t="shared" si="17"/>
        <v>163.70037475956542</v>
      </c>
      <c r="E43" s="130">
        <f t="shared" si="17"/>
        <v>274.67551909864142</v>
      </c>
      <c r="F43" s="130">
        <f t="shared" si="17"/>
        <v>342.78290325144474</v>
      </c>
      <c r="G43" s="130">
        <f t="shared" si="17"/>
        <v>462.94793428087405</v>
      </c>
      <c r="H43" s="130">
        <f t="shared" si="17"/>
        <v>578.56980290666934</v>
      </c>
      <c r="I43" s="130">
        <f t="shared" si="17"/>
        <v>655.42875553131012</v>
      </c>
    </row>
    <row r="44" spans="1:9" s="267" customFormat="1" ht="12.4"/>
    <row r="45" spans="1:9" s="267" customFormat="1" ht="12.4">
      <c r="A45" s="278" t="s">
        <v>328</v>
      </c>
      <c r="B45" s="278"/>
      <c r="C45" s="278"/>
      <c r="D45" s="278"/>
      <c r="E45" s="278"/>
      <c r="F45" s="278"/>
      <c r="G45" s="278"/>
      <c r="H45" s="278"/>
      <c r="I45" s="278"/>
    </row>
    <row r="46" spans="1:9" s="267" customFormat="1">
      <c r="A46" s="496"/>
      <c r="B46" s="316">
        <v>2015</v>
      </c>
      <c r="C46" s="316">
        <v>2020</v>
      </c>
      <c r="D46" s="316">
        <v>2025</v>
      </c>
      <c r="E46" s="316">
        <v>2030</v>
      </c>
      <c r="F46" s="316">
        <v>2035</v>
      </c>
      <c r="G46" s="316">
        <v>2040</v>
      </c>
      <c r="H46" s="316">
        <v>2045</v>
      </c>
      <c r="I46" s="316">
        <v>2050</v>
      </c>
    </row>
    <row r="47" spans="1:9" s="267" customFormat="1">
      <c r="A47" s="316" t="s">
        <v>298</v>
      </c>
      <c r="B47" s="51">
        <f>B81+B82+B84+B88</f>
        <v>0</v>
      </c>
      <c r="C47" s="51">
        <f t="shared" ref="C47:I47" si="18">C81+C82+C84+C88</f>
        <v>445.9567494128799</v>
      </c>
      <c r="D47" s="51">
        <f t="shared" si="18"/>
        <v>956.66024151119393</v>
      </c>
      <c r="E47" s="51">
        <f t="shared" si="18"/>
        <v>1234.5901470191202</v>
      </c>
      <c r="F47" s="51">
        <f t="shared" si="18"/>
        <v>1445.6598861398506</v>
      </c>
      <c r="G47" s="51">
        <f t="shared" si="18"/>
        <v>2136.2908146090194</v>
      </c>
      <c r="H47" s="51">
        <f t="shared" si="18"/>
        <v>2817.1237357393902</v>
      </c>
      <c r="I47" s="51">
        <f t="shared" si="18"/>
        <v>3263.4037784141888</v>
      </c>
    </row>
    <row r="48" spans="1:9" s="267" customFormat="1">
      <c r="A48" s="316" t="s">
        <v>299</v>
      </c>
      <c r="B48" s="51">
        <f>B85+B86+B87+B89</f>
        <v>80.474885436521376</v>
      </c>
      <c r="C48" s="51">
        <f t="shared" ref="C48:I48" si="19">C85+C86+C87+C89</f>
        <v>157.5059220547711</v>
      </c>
      <c r="D48" s="51">
        <f t="shared" si="19"/>
        <v>257.79093750705215</v>
      </c>
      <c r="E48" s="51">
        <f t="shared" si="19"/>
        <v>450.98753596118519</v>
      </c>
      <c r="F48" s="51">
        <f t="shared" si="19"/>
        <v>784.80175426712651</v>
      </c>
      <c r="G48" s="51">
        <f t="shared" si="19"/>
        <v>1171.3407228116807</v>
      </c>
      <c r="H48" s="51">
        <f t="shared" si="19"/>
        <v>1411.4161235432932</v>
      </c>
      <c r="I48" s="51">
        <f t="shared" si="19"/>
        <v>1489.7681744816884</v>
      </c>
    </row>
    <row r="49" spans="1:10" s="267" customFormat="1">
      <c r="A49" s="335" t="s">
        <v>318</v>
      </c>
      <c r="B49" s="51">
        <f>B83</f>
        <v>498.6274472797279</v>
      </c>
      <c r="C49" s="51">
        <f t="shared" ref="C49:I49" si="20">C83</f>
        <v>526.48471835049247</v>
      </c>
      <c r="D49" s="51">
        <f t="shared" si="20"/>
        <v>513.74430375291752</v>
      </c>
      <c r="E49" s="51">
        <f t="shared" si="20"/>
        <v>1039.2607930208146</v>
      </c>
      <c r="F49" s="51">
        <f t="shared" si="20"/>
        <v>1064.3302901539346</v>
      </c>
      <c r="G49" s="51">
        <f t="shared" si="20"/>
        <v>1035.0183189302397</v>
      </c>
      <c r="H49" s="51">
        <f t="shared" si="20"/>
        <v>1023.5331785633031</v>
      </c>
      <c r="I49" s="51">
        <f t="shared" si="20"/>
        <v>979.46315757334673</v>
      </c>
    </row>
    <row r="50" spans="1:10" s="267" customFormat="1" ht="12.4">
      <c r="B50" s="329">
        <f>SUM(B47:B49)</f>
        <v>579.10233271624929</v>
      </c>
      <c r="C50" s="329">
        <f t="shared" ref="C50:I50" si="21">SUM(C47:C49)</f>
        <v>1129.9473898181436</v>
      </c>
      <c r="D50" s="329">
        <f t="shared" si="21"/>
        <v>1728.1954827711634</v>
      </c>
      <c r="E50" s="329">
        <f t="shared" si="21"/>
        <v>2724.8384760011199</v>
      </c>
      <c r="F50" s="329">
        <f t="shared" si="21"/>
        <v>3294.7919305609116</v>
      </c>
      <c r="G50" s="329">
        <f t="shared" si="21"/>
        <v>4342.6498563509394</v>
      </c>
      <c r="H50" s="329">
        <f t="shared" si="21"/>
        <v>5252.0730378459866</v>
      </c>
      <c r="I50" s="329">
        <f t="shared" si="21"/>
        <v>5732.6351104692239</v>
      </c>
    </row>
    <row r="51" spans="1:10" s="267" customFormat="1" ht="12.4">
      <c r="A51" s="267" t="s">
        <v>313</v>
      </c>
    </row>
    <row r="52" spans="1:10" s="267" customFormat="1" ht="12.4">
      <c r="A52" s="278" t="s">
        <v>329</v>
      </c>
      <c r="B52" s="278"/>
      <c r="C52" s="278"/>
      <c r="D52" s="278"/>
      <c r="E52" s="278"/>
      <c r="F52" s="278"/>
      <c r="G52" s="278"/>
      <c r="H52" s="278"/>
      <c r="I52" s="278"/>
    </row>
    <row r="53" spans="1:10" s="267" customFormat="1">
      <c r="A53" s="496"/>
      <c r="B53" s="316">
        <v>2015</v>
      </c>
      <c r="C53" s="316">
        <v>2020</v>
      </c>
      <c r="D53" s="316">
        <v>2025</v>
      </c>
      <c r="E53" s="316">
        <v>2030</v>
      </c>
      <c r="F53" s="316">
        <v>2035</v>
      </c>
      <c r="G53" s="316">
        <v>2040</v>
      </c>
      <c r="H53" s="316">
        <v>2045</v>
      </c>
      <c r="I53" s="316">
        <v>2050</v>
      </c>
    </row>
    <row r="54" spans="1:10" s="267" customFormat="1">
      <c r="A54" s="316" t="s">
        <v>330</v>
      </c>
      <c r="B54" s="51">
        <f>B94+B95+B97+B101</f>
        <v>0</v>
      </c>
      <c r="C54" s="51">
        <f t="shared" ref="C54:I54" si="22">C94+C95+C97+C101</f>
        <v>61.827742045378393</v>
      </c>
      <c r="D54" s="51">
        <f t="shared" si="22"/>
        <v>128.07805419865167</v>
      </c>
      <c r="E54" s="51">
        <f t="shared" si="22"/>
        <v>157.01167597349547</v>
      </c>
      <c r="F54" s="51">
        <f t="shared" si="22"/>
        <v>173.97115892162003</v>
      </c>
      <c r="G54" s="51">
        <f t="shared" si="22"/>
        <v>246.28894627801645</v>
      </c>
      <c r="H54" s="51">
        <f t="shared" si="22"/>
        <v>313.18320922135007</v>
      </c>
      <c r="I54" s="51">
        <f t="shared" si="22"/>
        <v>344.52289717681452</v>
      </c>
    </row>
    <row r="55" spans="1:10" s="267" customFormat="1">
      <c r="A55" s="316" t="s">
        <v>331</v>
      </c>
      <c r="B55" s="51">
        <f>B98+B99+B100+B102</f>
        <v>15.772000674719553</v>
      </c>
      <c r="C55" s="51">
        <f t="shared" ref="C55:I55" si="23">C98+C99+C100+C102</f>
        <v>30.310590749652267</v>
      </c>
      <c r="D55" s="51">
        <f t="shared" si="23"/>
        <v>47.226971383067216</v>
      </c>
      <c r="E55" s="51">
        <f t="shared" si="23"/>
        <v>78.773902176478202</v>
      </c>
      <c r="F55" s="51">
        <f t="shared" si="23"/>
        <v>134.88613256142392</v>
      </c>
      <c r="G55" s="51">
        <f t="shared" si="23"/>
        <v>197.77321815945118</v>
      </c>
      <c r="H55" s="51">
        <f t="shared" si="23"/>
        <v>232.66754497046094</v>
      </c>
      <c r="I55" s="51">
        <f t="shared" si="23"/>
        <v>240.31539383457587</v>
      </c>
    </row>
    <row r="56" spans="1:10" s="267" customFormat="1">
      <c r="A56" s="335" t="s">
        <v>332</v>
      </c>
      <c r="B56" s="51">
        <f>B96</f>
        <v>105.95976836562848</v>
      </c>
      <c r="C56" s="51">
        <f t="shared" ref="C56:I56" si="24">C96</f>
        <v>117.07318159681859</v>
      </c>
      <c r="D56" s="51">
        <f t="shared" si="24"/>
        <v>118.54218254760772</v>
      </c>
      <c r="E56" s="51">
        <f t="shared" si="24"/>
        <v>252.26791315300062</v>
      </c>
      <c r="F56" s="51">
        <f t="shared" si="24"/>
        <v>265.82465898804105</v>
      </c>
      <c r="G56" s="51">
        <f t="shared" si="24"/>
        <v>266.72120528528978</v>
      </c>
      <c r="H56" s="51">
        <f t="shared" si="24"/>
        <v>275.84523792120831</v>
      </c>
      <c r="I56" s="51">
        <f t="shared" si="24"/>
        <v>279.45191256314928</v>
      </c>
    </row>
    <row r="57" spans="1:10" s="267" customFormat="1">
      <c r="A57" s="303"/>
      <c r="B57" s="130">
        <f>SUM(B54:B56)</f>
        <v>121.73176904034803</v>
      </c>
      <c r="C57" s="130">
        <f t="shared" ref="C57:I57" si="25">SUM(C54:C56)</f>
        <v>209.21151439184925</v>
      </c>
      <c r="D57" s="130">
        <f t="shared" si="25"/>
        <v>293.84720812932665</v>
      </c>
      <c r="E57" s="130">
        <f t="shared" si="25"/>
        <v>488.05349130297429</v>
      </c>
      <c r="F57" s="130">
        <f t="shared" si="25"/>
        <v>574.68195047108497</v>
      </c>
      <c r="G57" s="130">
        <f t="shared" si="25"/>
        <v>710.78336972275747</v>
      </c>
      <c r="H57" s="130">
        <f t="shared" si="25"/>
        <v>821.69599211301932</v>
      </c>
      <c r="I57" s="130">
        <f t="shared" si="25"/>
        <v>864.29020357453965</v>
      </c>
    </row>
    <row r="58" spans="1:10" s="267" customFormat="1" ht="12.4"/>
    <row r="59" spans="1:10" s="267" customFormat="1" ht="12.4">
      <c r="A59" s="278" t="s">
        <v>333</v>
      </c>
      <c r="B59" s="278"/>
      <c r="C59" s="278"/>
      <c r="D59" s="278"/>
      <c r="E59" s="278"/>
      <c r="F59" s="278"/>
      <c r="G59" s="278"/>
      <c r="H59" s="278"/>
      <c r="I59" s="278"/>
    </row>
    <row r="60" spans="1:10" s="267" customFormat="1">
      <c r="A60" s="496"/>
      <c r="B60" s="316">
        <v>2015</v>
      </c>
      <c r="C60" s="316">
        <v>2020</v>
      </c>
      <c r="D60" s="316">
        <v>2025</v>
      </c>
      <c r="E60" s="316">
        <v>2030</v>
      </c>
      <c r="F60" s="316">
        <v>2035</v>
      </c>
      <c r="G60" s="316">
        <v>2040</v>
      </c>
      <c r="H60" s="316">
        <v>2045</v>
      </c>
      <c r="I60" s="316">
        <v>2050</v>
      </c>
    </row>
    <row r="61" spans="1:10" s="267" customFormat="1">
      <c r="A61" s="316" t="s">
        <v>334</v>
      </c>
      <c r="B61" s="51">
        <f>(B107+B108+B110+B114)/(1*10^6)</f>
        <v>0</v>
      </c>
      <c r="C61" s="51">
        <f t="shared" ref="C61:I61" si="26">C107+C108+C110+C114</f>
        <v>508.23202543527151</v>
      </c>
      <c r="D61" s="51">
        <f t="shared" si="26"/>
        <v>1011.6975589475546</v>
      </c>
      <c r="E61" s="51">
        <f t="shared" si="26"/>
        <v>1191.8051833564386</v>
      </c>
      <c r="F61" s="51">
        <f t="shared" si="26"/>
        <v>1268.9599533232929</v>
      </c>
      <c r="G61" s="51">
        <f t="shared" si="26"/>
        <v>1726.2866822546712</v>
      </c>
      <c r="H61" s="51">
        <f t="shared" si="26"/>
        <v>2109.4236408966744</v>
      </c>
      <c r="I61" s="51">
        <f t="shared" si="26"/>
        <v>2229.8762861701239</v>
      </c>
    </row>
    <row r="62" spans="1:10" s="267" customFormat="1">
      <c r="A62" s="316" t="s">
        <v>331</v>
      </c>
      <c r="B62" s="51">
        <f>B111+B112+B113+B115</f>
        <v>134.91743910572237</v>
      </c>
      <c r="C62" s="51">
        <f t="shared" ref="C62:I62" si="27">C111+C112+C113+C115</f>
        <v>249.15697095211783</v>
      </c>
      <c r="D62" s="51">
        <f t="shared" si="27"/>
        <v>373.04916883440677</v>
      </c>
      <c r="E62" s="51">
        <f t="shared" si="27"/>
        <v>597.93734666578416</v>
      </c>
      <c r="F62" s="51">
        <f t="shared" si="27"/>
        <v>983.87055383254483</v>
      </c>
      <c r="G62" s="51">
        <f t="shared" si="27"/>
        <v>1386.2305953021264</v>
      </c>
      <c r="H62" s="51">
        <f t="shared" si="27"/>
        <v>1567.1160055173941</v>
      </c>
      <c r="I62" s="51">
        <f t="shared" si="27"/>
        <v>1555.4077894519041</v>
      </c>
    </row>
    <row r="63" spans="1:10" s="267" customFormat="1">
      <c r="A63" s="335" t="s">
        <v>332</v>
      </c>
      <c r="B63" s="51">
        <f>B109</f>
        <v>906.40502057804576</v>
      </c>
      <c r="C63" s="51">
        <f t="shared" ref="C63:I63" si="28">C109</f>
        <v>962.35667418409469</v>
      </c>
      <c r="D63" s="51">
        <f t="shared" si="28"/>
        <v>936.37303803599366</v>
      </c>
      <c r="E63" s="51">
        <f t="shared" si="28"/>
        <v>1914.8525396353978</v>
      </c>
      <c r="F63" s="51">
        <f t="shared" si="28"/>
        <v>1938.9469435771216</v>
      </c>
      <c r="G63" s="51">
        <f t="shared" si="28"/>
        <v>1869.5003227597479</v>
      </c>
      <c r="H63" s="51">
        <f t="shared" si="28"/>
        <v>1857.9363419464496</v>
      </c>
      <c r="I63" s="51">
        <f t="shared" si="28"/>
        <v>1808.7134354662262</v>
      </c>
      <c r="J63" s="329"/>
    </row>
    <row r="64" spans="1:10" s="267" customFormat="1" ht="12.4">
      <c r="B64" s="329">
        <f>SUM(B61:B63)</f>
        <v>1041.3224596837681</v>
      </c>
      <c r="C64" s="329">
        <f t="shared" ref="C64:I64" si="29">SUM(C61:C63)</f>
        <v>1719.745670571484</v>
      </c>
      <c r="D64" s="329">
        <f t="shared" si="29"/>
        <v>2321.1197658179553</v>
      </c>
      <c r="E64" s="329">
        <f t="shared" si="29"/>
        <v>3704.5950696576206</v>
      </c>
      <c r="F64" s="329">
        <f t="shared" si="29"/>
        <v>4191.7774507329596</v>
      </c>
      <c r="G64" s="329">
        <f t="shared" si="29"/>
        <v>4982.0176003165452</v>
      </c>
      <c r="H64" s="329">
        <f t="shared" si="29"/>
        <v>5534.4759883605184</v>
      </c>
      <c r="I64" s="329">
        <f t="shared" si="29"/>
        <v>5593.9975110882542</v>
      </c>
    </row>
    <row r="65" spans="1:22" s="267" customFormat="1">
      <c r="A65" s="303"/>
      <c r="B65" s="130"/>
      <c r="C65" s="130"/>
      <c r="D65" s="130"/>
      <c r="E65" s="130"/>
      <c r="F65" s="130"/>
      <c r="G65" s="130"/>
      <c r="H65" s="130"/>
      <c r="I65" s="130"/>
    </row>
    <row r="66" spans="1:22" s="267" customFormat="1" ht="12.4">
      <c r="A66" s="267" t="s">
        <v>313</v>
      </c>
    </row>
    <row r="67" spans="1:22" s="267" customFormat="1" ht="12.4">
      <c r="A67" s="278" t="s">
        <v>327</v>
      </c>
      <c r="B67" s="278"/>
      <c r="C67" s="278"/>
      <c r="D67" s="278"/>
      <c r="E67" s="278"/>
      <c r="F67" s="278"/>
      <c r="G67" s="278"/>
      <c r="H67" s="278"/>
      <c r="I67" s="278"/>
    </row>
    <row r="68" spans="1:22" s="267" customFormat="1">
      <c r="A68" s="496"/>
      <c r="B68" s="316">
        <v>2015</v>
      </c>
      <c r="C68" s="316">
        <v>2020</v>
      </c>
      <c r="D68" s="316">
        <v>2025</v>
      </c>
      <c r="E68" s="316">
        <v>2030</v>
      </c>
      <c r="F68" s="316">
        <v>2035</v>
      </c>
      <c r="G68" s="316">
        <v>2040</v>
      </c>
      <c r="H68" s="316">
        <v>2045</v>
      </c>
      <c r="I68" s="316">
        <v>2050</v>
      </c>
    </row>
    <row r="69" spans="1:22" s="267" customFormat="1">
      <c r="A69" s="316" t="s">
        <v>84</v>
      </c>
      <c r="B69" s="51">
        <f>(GVA!E19)/(1*10^6)</f>
        <v>0</v>
      </c>
      <c r="C69" s="51">
        <f>(GVA!F19)/(1*10^6)</f>
        <v>36.754589267364445</v>
      </c>
      <c r="D69" s="51">
        <f>(GVA!G19)/(1*10^6)</f>
        <v>70.747949967975032</v>
      </c>
      <c r="E69" s="51">
        <f>(GVA!H19)/(1*10^6)</f>
        <v>77.342483552962833</v>
      </c>
      <c r="F69" s="51">
        <f>(GVA!I19)/(1*10^6)</f>
        <v>87.94263887637419</v>
      </c>
      <c r="G69" s="51">
        <f>(GVA!J19)/(1*10^6)</f>
        <v>142.4568611033969</v>
      </c>
      <c r="H69" s="51">
        <f>(GVA!K19)/(1*10^6)</f>
        <v>185.53614703477137</v>
      </c>
      <c r="I69" s="51">
        <f>(GVA!L19)/(1*10^6)</f>
        <v>203.03915619137015</v>
      </c>
    </row>
    <row r="70" spans="1:22" s="267" customFormat="1">
      <c r="A70" s="316" t="s">
        <v>222</v>
      </c>
      <c r="B70" s="51">
        <f>'GVA (3)'!E19/(1*10^6)</f>
        <v>0</v>
      </c>
      <c r="C70" s="51">
        <f>'GVA (3)'!F19/(1*10^6)</f>
        <v>3.3769048146959933E-2</v>
      </c>
      <c r="D70" s="51">
        <f>'GVA (3)'!G19/(1*10^6)</f>
        <v>9.0528449261172622E-2</v>
      </c>
      <c r="E70" s="51">
        <f>'GVA (3)'!H19/(1*10^6)</f>
        <v>0.28500755437419611</v>
      </c>
      <c r="F70" s="51">
        <f>'GVA (3)'!I19/(1*10^6)</f>
        <v>0.56610566063082357</v>
      </c>
      <c r="G70" s="51">
        <f>'GVA (3)'!J19/(1*10^6)</f>
        <v>1.0773100946366363</v>
      </c>
      <c r="H70" s="51">
        <f>'GVA (3)'!K19/(1*10^6)</f>
        <v>2.080328525227499</v>
      </c>
      <c r="I70" s="390">
        <f>'GVA (3)'!L19/(1*10^6)</f>
        <v>4.2641770269240915</v>
      </c>
    </row>
    <row r="71" spans="1:22" s="267" customFormat="1">
      <c r="A71" s="335" t="s">
        <v>318</v>
      </c>
      <c r="B71" s="51">
        <f>'GVA (4)'!E19/(1*10^6)</f>
        <v>49.471716353753294</v>
      </c>
      <c r="C71" s="51">
        <f>'GVA (4)'!F19/(1*10^6)</f>
        <v>54.358720725753017</v>
      </c>
      <c r="D71" s="51">
        <f>'GVA (4)'!G19/(1*10^6)</f>
        <v>55.199245011586612</v>
      </c>
      <c r="E71" s="51">
        <f>'GVA (4)'!H19/(1*10^6)</f>
        <v>116.2019248690309</v>
      </c>
      <c r="F71" s="51">
        <f>'GVA (4)'!I19/(1*10^6)</f>
        <v>123.84197268256932</v>
      </c>
      <c r="G71" s="51">
        <f>'GVA (4)'!J19/(1*10^6)</f>
        <v>125.32627635141534</v>
      </c>
      <c r="H71" s="51">
        <f>'GVA (4)'!K19/(1*10^6)</f>
        <v>128.97296542223555</v>
      </c>
      <c r="I71" s="51">
        <f>'GVA (4)'!L19/(1*10^6)</f>
        <v>128.4362230052476</v>
      </c>
    </row>
    <row r="72" spans="1:22" s="267" customFormat="1">
      <c r="A72" s="316" t="s">
        <v>282</v>
      </c>
      <c r="B72" s="51">
        <f>'GVA (5)'!E14/(1*10^6)</f>
        <v>0</v>
      </c>
      <c r="C72" s="51">
        <f>'GVA (5)'!F14/(1*10^6)</f>
        <v>0</v>
      </c>
      <c r="D72" s="51">
        <f>'GVA (5)'!G14/(1*10^6)</f>
        <v>9.8330140938510819</v>
      </c>
      <c r="E72" s="51">
        <f>'GVA (5)'!H14/(1*10^6)</f>
        <v>26.157672279424556</v>
      </c>
      <c r="F72" s="51">
        <f>'GVA (5)'!I14/(1*10^6)</f>
        <v>37.341247677840627</v>
      </c>
      <c r="G72" s="51">
        <f>'GVA (5)'!J14/(1*10^6)</f>
        <v>48.957312851893441</v>
      </c>
      <c r="H72" s="51">
        <f>'GVA (5)'!K14/(1*10^6)</f>
        <v>77.626153015796447</v>
      </c>
      <c r="I72" s="51">
        <f>'GVA (5)'!L14/(1*10^6)</f>
        <v>113.96984085523975</v>
      </c>
    </row>
    <row r="73" spans="1:22" s="267" customFormat="1">
      <c r="A73" s="316" t="s">
        <v>283</v>
      </c>
      <c r="B73" s="51">
        <f>'GVA (6)'!E19/(1*10^6)</f>
        <v>6.7805663521496307</v>
      </c>
      <c r="C73" s="51">
        <f>'GVA (6)'!F19/(1*10^6)</f>
        <v>10.801542928765098</v>
      </c>
      <c r="D73" s="51">
        <f>'GVA (6)'!G19/(1*10^6)</f>
        <v>13.333796756636854</v>
      </c>
      <c r="E73" s="51">
        <f>'GVA (6)'!H19/(1*10^6)</f>
        <v>17.19108891292619</v>
      </c>
      <c r="F73" s="51">
        <f>'GVA (6)'!I19/(1*10^6)</f>
        <v>46.264179719702753</v>
      </c>
      <c r="G73" s="51">
        <f>'GVA (6)'!J19/(1*10^6)</f>
        <v>69.718331816722156</v>
      </c>
      <c r="H73" s="51">
        <f>'GVA (6)'!K19/(1*10^6)</f>
        <v>83.046073087804061</v>
      </c>
      <c r="I73" s="51">
        <f>'GVA (6)'!L19/(1*10^6)</f>
        <v>83.6501283959484</v>
      </c>
    </row>
    <row r="74" spans="1:22" s="267" customFormat="1">
      <c r="A74" s="316" t="s">
        <v>284</v>
      </c>
      <c r="B74" s="51">
        <f>'GVA (7)'!E19/(1*10^6)</f>
        <v>0</v>
      </c>
      <c r="C74" s="51">
        <f>'GVA (7)'!F19/(1*10^6)</f>
        <v>1.7604207655749822</v>
      </c>
      <c r="D74" s="51">
        <f>'GVA (7)'!G19/(1*10^6)</f>
        <v>5.5923966065669504</v>
      </c>
      <c r="E74" s="51">
        <f>'GVA (7)'!H19/(1*10^6)</f>
        <v>13.708930591734786</v>
      </c>
      <c r="F74" s="51">
        <f>'GVA (7)'!I19/(1*10^6)</f>
        <v>16.340450318044279</v>
      </c>
      <c r="G74" s="51">
        <f>'GVA (7)'!J19/(1*10^6)</f>
        <v>26.509660234104587</v>
      </c>
      <c r="H74" s="51">
        <f>'GVA (7)'!K19/(1*10^6)</f>
        <v>35.284680208086556</v>
      </c>
      <c r="I74" s="51">
        <f>'GVA (7)'!L19/(1*10^6)</f>
        <v>42.545293822585641</v>
      </c>
    </row>
    <row r="75" spans="1:22" s="267" customFormat="1">
      <c r="A75" s="316" t="s">
        <v>285</v>
      </c>
      <c r="B75" s="51">
        <f>'GVA (8)'!E19/(1*10^6)</f>
        <v>0</v>
      </c>
      <c r="C75" s="51">
        <f>'GVA (8)'!F19/(1*10^6)</f>
        <v>0.85992903756197281</v>
      </c>
      <c r="D75" s="51">
        <f>'GVA (8)'!G19/(1*10^6)</f>
        <v>2.731769770949755</v>
      </c>
      <c r="E75" s="51">
        <f>'GVA (8)'!H19/(1*10^6)</f>
        <v>6.6965283074833506</v>
      </c>
      <c r="F75" s="51">
        <f>'GVA (8)'!I19/(1*10^6)</f>
        <v>7.9819711230999726</v>
      </c>
      <c r="G75" s="51">
        <f>'GVA (8)'!J19/(1*10^6)</f>
        <v>12.949419284862147</v>
      </c>
      <c r="H75" s="51">
        <f>'GVA (8)'!K19/(1*10^6)</f>
        <v>17.235834571692056</v>
      </c>
      <c r="I75" s="51">
        <f>'GVA (8)'!L19/(1*10^6)</f>
        <v>20.782493756654738</v>
      </c>
    </row>
    <row r="76" spans="1:22" s="267" customFormat="1">
      <c r="A76" s="316" t="s">
        <v>286</v>
      </c>
      <c r="B76" s="51">
        <f>'GVA (9)'!E19/(1*10^6)</f>
        <v>0</v>
      </c>
      <c r="C76" s="51">
        <f>'GVA (9)'!F19/(1*10^6)</f>
        <v>0.82966705813213615</v>
      </c>
      <c r="D76" s="51">
        <f>'GVA (9)'!G19/(1*10^6)</f>
        <v>3.9054593968910503</v>
      </c>
      <c r="E76" s="51">
        <f>'GVA (9)'!H19/(1*10^6)</f>
        <v>10.738464675925684</v>
      </c>
      <c r="F76" s="51">
        <f>'GVA (9)'!I19/(1*10^6)</f>
        <v>14.040818019582696</v>
      </c>
      <c r="G76" s="51">
        <f>'GVA (9)'!J19/(1*10^6)</f>
        <v>22.251332629248765</v>
      </c>
      <c r="H76" s="51">
        <f>'GVA (9)'!K19/(1*10^6)</f>
        <v>29.984568538549727</v>
      </c>
      <c r="I76" s="51">
        <f>'GVA (9)'!L19/(1*10^6)</f>
        <v>35.741298204111629</v>
      </c>
    </row>
    <row r="77" spans="1:22" s="267" customFormat="1">
      <c r="A77" s="316" t="s">
        <v>287</v>
      </c>
      <c r="B77" s="51">
        <f>'GVA (10)'!E19/(1*10^6)</f>
        <v>0</v>
      </c>
      <c r="C77" s="51">
        <f>'GVA (10)'!F19/(1*10^6)</f>
        <v>0.47222807581640336</v>
      </c>
      <c r="D77" s="51">
        <f>'GVA (10)'!G19/(1*10^6)</f>
        <v>2.2662147058469242</v>
      </c>
      <c r="E77" s="51">
        <f>'GVA (10)'!H19/(1*10^6)</f>
        <v>6.3534183547789187</v>
      </c>
      <c r="F77" s="51">
        <f>'GVA (10)'!I19/(1*10^6)</f>
        <v>8.463519173600087</v>
      </c>
      <c r="G77" s="51">
        <f>'GVA (10)'!J19/(1*10^6)</f>
        <v>13.701429914594044</v>
      </c>
      <c r="H77" s="51">
        <f>'GVA (10)'!K19/(1*10^6)</f>
        <v>18.803052502506016</v>
      </c>
      <c r="I77" s="51">
        <f>'GVA (10)'!L19/(1*10^6)</f>
        <v>23.000144273228099</v>
      </c>
    </row>
    <row r="78" spans="1:22" s="278" customFormat="1">
      <c r="A78" s="1"/>
      <c r="B78" s="1"/>
      <c r="C78" s="1"/>
      <c r="D78" s="1"/>
      <c r="E78" s="1"/>
      <c r="F78" s="1"/>
      <c r="G78" s="1"/>
      <c r="H78" s="1"/>
      <c r="I78" s="183">
        <f>SUM(I73:I77)</f>
        <v>205.71935845252852</v>
      </c>
    </row>
    <row r="79" spans="1:22" s="278" customFormat="1">
      <c r="A79" s="278" t="s">
        <v>328</v>
      </c>
      <c r="J79" s="1"/>
      <c r="K79" s="1"/>
      <c r="L79" s="1"/>
      <c r="M79" s="1"/>
      <c r="N79" s="1"/>
      <c r="O79" s="1"/>
      <c r="P79" s="1"/>
      <c r="Q79" s="1"/>
      <c r="R79" s="1"/>
      <c r="S79" s="1"/>
      <c r="T79" s="1"/>
      <c r="U79" s="1"/>
      <c r="V79" s="1"/>
    </row>
    <row r="80" spans="1:22" s="267" customFormat="1">
      <c r="A80" s="496"/>
      <c r="B80" s="316">
        <v>2015</v>
      </c>
      <c r="C80" s="316">
        <v>2020</v>
      </c>
      <c r="D80" s="316">
        <v>2025</v>
      </c>
      <c r="E80" s="316">
        <v>2030</v>
      </c>
      <c r="F80" s="316">
        <v>2035</v>
      </c>
      <c r="G80" s="316">
        <v>2040</v>
      </c>
      <c r="H80" s="316">
        <v>2045</v>
      </c>
      <c r="I80" s="316">
        <v>2050</v>
      </c>
      <c r="J80" s="1"/>
      <c r="K80" s="1"/>
      <c r="L80" s="1"/>
      <c r="M80" s="1"/>
      <c r="N80" s="1"/>
      <c r="O80" s="1"/>
      <c r="P80" s="1"/>
      <c r="Q80" s="1"/>
      <c r="R80" s="1"/>
      <c r="S80" s="1"/>
      <c r="T80" s="1"/>
      <c r="U80" s="1"/>
      <c r="V80" s="1"/>
    </row>
    <row r="81" spans="1:22" s="267" customFormat="1">
      <c r="A81" s="316" t="s">
        <v>84</v>
      </c>
      <c r="B81" s="51">
        <f>'Jobs supported'!E14</f>
        <v>0</v>
      </c>
      <c r="C81" s="51">
        <f>'Jobs supported'!F14</f>
        <v>436.23005539241746</v>
      </c>
      <c r="D81" s="51">
        <f>'Jobs supported'!G14</f>
        <v>806.89162891836804</v>
      </c>
      <c r="E81" s="51">
        <f>'Jobs supported'!H14</f>
        <v>847.65046184742778</v>
      </c>
      <c r="F81" s="51">
        <f>'Jobs supported'!I14</f>
        <v>926.18026334864385</v>
      </c>
      <c r="G81" s="51">
        <f>'Jobs supported'!J14</f>
        <v>1441.7061103184744</v>
      </c>
      <c r="H81" s="51">
        <f>'Jobs supported'!K14</f>
        <v>1804.3435904826181</v>
      </c>
      <c r="I81" s="51">
        <f>'Jobs supported'!L14</f>
        <v>1897.439105697589</v>
      </c>
      <c r="J81" s="1"/>
      <c r="K81" s="1"/>
      <c r="L81" s="1"/>
      <c r="M81" s="1"/>
      <c r="N81" s="1"/>
      <c r="O81" s="1"/>
      <c r="P81" s="1"/>
      <c r="Q81" s="1"/>
      <c r="R81" s="1"/>
      <c r="S81" s="1"/>
      <c r="T81" s="1"/>
      <c r="U81" s="1"/>
      <c r="V81" s="1"/>
    </row>
    <row r="82" spans="1:22" s="267" customFormat="1">
      <c r="A82" s="316" t="s">
        <v>222</v>
      </c>
      <c r="B82" s="51">
        <f>'Jobs supported (3)'!E14</f>
        <v>0</v>
      </c>
      <c r="C82" s="51">
        <f>'Jobs supported (3)'!F14</f>
        <v>0.37530368615315929</v>
      </c>
      <c r="D82" s="51">
        <f>'Jobs supported (3)'!G14</f>
        <v>0.966821792918103</v>
      </c>
      <c r="E82" s="51">
        <f>'Jobs supported (3)'!H14</f>
        <v>2.9249271995938888</v>
      </c>
      <c r="F82" s="51">
        <f>'Jobs supported (3)'!I14</f>
        <v>5.5828187263901636</v>
      </c>
      <c r="G82" s="51">
        <f>'Jobs supported (3)'!J14</f>
        <v>10.209256089259586</v>
      </c>
      <c r="H82" s="51">
        <f>'Jobs supported (3)'!K14</f>
        <v>18.944477517157196</v>
      </c>
      <c r="I82" s="51">
        <f>'Jobs supported (3)'!L14</f>
        <v>37.314985182332066</v>
      </c>
      <c r="J82" s="1"/>
      <c r="K82" s="1"/>
      <c r="L82" s="1"/>
      <c r="M82" s="1"/>
      <c r="N82" s="1"/>
      <c r="O82" s="1"/>
      <c r="P82" s="1"/>
      <c r="Q82" s="1"/>
      <c r="R82" s="1"/>
      <c r="S82" s="1"/>
      <c r="T82" s="1"/>
      <c r="U82" s="1"/>
      <c r="V82" s="1"/>
    </row>
    <row r="83" spans="1:22" s="267" customFormat="1">
      <c r="A83" s="335" t="s">
        <v>318</v>
      </c>
      <c r="B83" s="51">
        <f>'Jobs supported (4)'!E15</f>
        <v>498.6274472797279</v>
      </c>
      <c r="C83" s="51">
        <f>'Jobs supported (4)'!F15</f>
        <v>526.48471835049247</v>
      </c>
      <c r="D83" s="51">
        <f>'Jobs supported (4)'!G15</f>
        <v>513.74430375291752</v>
      </c>
      <c r="E83" s="51">
        <f>'Jobs supported (4)'!H15</f>
        <v>1039.2607930208146</v>
      </c>
      <c r="F83" s="51">
        <f>'Jobs supported (4)'!I15</f>
        <v>1064.3302901539346</v>
      </c>
      <c r="G83" s="51">
        <f>'Jobs supported (4)'!J15</f>
        <v>1035.0183189302397</v>
      </c>
      <c r="H83" s="51">
        <f>'Jobs supported (4)'!K15</f>
        <v>1023.5331785633031</v>
      </c>
      <c r="I83" s="51">
        <f>'Jobs supported (4)'!L15</f>
        <v>979.46315757334673</v>
      </c>
      <c r="J83" s="1"/>
      <c r="K83" s="1"/>
      <c r="L83" s="1"/>
      <c r="M83" s="1"/>
      <c r="N83" s="1"/>
      <c r="O83" s="1"/>
      <c r="P83" s="1"/>
      <c r="Q83" s="1"/>
      <c r="R83" s="1"/>
      <c r="S83" s="1"/>
      <c r="T83" s="1"/>
      <c r="U83" s="1"/>
      <c r="V83" s="1"/>
    </row>
    <row r="84" spans="1:22" s="267" customFormat="1">
      <c r="A84" s="316" t="s">
        <v>282</v>
      </c>
      <c r="B84" s="51">
        <f>'Jobs supported (5)'!E14</f>
        <v>0</v>
      </c>
      <c r="C84" s="51">
        <f>'Jobs supported (5)'!F14</f>
        <v>0</v>
      </c>
      <c r="D84" s="51">
        <f>'Jobs supported (5)'!G14</f>
        <v>106.50165079197126</v>
      </c>
      <c r="E84" s="51">
        <f>'Jobs supported (5)'!H14</f>
        <v>272.24888615446486</v>
      </c>
      <c r="F84" s="51">
        <f>'Jobs supported (5)'!I14</f>
        <v>373.46781568568491</v>
      </c>
      <c r="G84" s="51">
        <f>'Jobs supported (5)'!J14</f>
        <v>470.52127869246044</v>
      </c>
      <c r="H84" s="51">
        <f>'Jobs supported (5)'!K14</f>
        <v>716.91406304296606</v>
      </c>
      <c r="I84" s="51">
        <f>'Jobs supported (5)'!L14</f>
        <v>1011.4544207736828</v>
      </c>
      <c r="J84" s="1"/>
      <c r="K84" s="1"/>
      <c r="L84" s="1"/>
      <c r="M84" s="1"/>
      <c r="N84" s="1"/>
      <c r="O84" s="1"/>
      <c r="P84" s="1"/>
      <c r="Q84" s="1"/>
      <c r="R84" s="1"/>
      <c r="S84" s="1"/>
      <c r="T84" s="1"/>
      <c r="U84" s="1"/>
      <c r="V84" s="1"/>
    </row>
    <row r="85" spans="1:22" s="267" customFormat="1">
      <c r="A85" s="316" t="s">
        <v>283</v>
      </c>
      <c r="B85" s="51">
        <f>'Jobs supported (6)'!E14</f>
        <v>80.474885436521376</v>
      </c>
      <c r="C85" s="51">
        <f>'Jobs supported (6)'!F14</f>
        <v>123.19058920005664</v>
      </c>
      <c r="D85" s="51">
        <f>'Jobs supported (6)'!G14</f>
        <v>146.13118526160349</v>
      </c>
      <c r="E85" s="51">
        <f>'Jobs supported (6)'!H14</f>
        <v>181.04636175045283</v>
      </c>
      <c r="F85" s="51">
        <f>'Jobs supported (6)'!I14</f>
        <v>468.19699408484553</v>
      </c>
      <c r="G85" s="51">
        <f>'Jobs supported (6)'!J14</f>
        <v>677.99748236175071</v>
      </c>
      <c r="H85" s="51">
        <f>'Jobs supported (6)'!K14</f>
        <v>776.0639946527524</v>
      </c>
      <c r="I85" s="51">
        <f>'Jobs supported (6)'!L14</f>
        <v>751.17717821382701</v>
      </c>
      <c r="J85" s="1"/>
      <c r="K85" s="1"/>
      <c r="L85" s="1"/>
      <c r="M85" s="1"/>
      <c r="N85" s="1"/>
      <c r="O85" s="1"/>
      <c r="P85" s="1"/>
      <c r="Q85" s="1"/>
      <c r="R85" s="1"/>
      <c r="S85" s="1"/>
      <c r="T85" s="1"/>
      <c r="U85" s="1"/>
      <c r="V85" s="1"/>
    </row>
    <row r="86" spans="1:22" s="267" customFormat="1">
      <c r="A86" s="316" t="s">
        <v>284</v>
      </c>
      <c r="B86" s="51">
        <f>'Jobs supported (7)'!E14</f>
        <v>0</v>
      </c>
      <c r="C86" s="51">
        <f>'Jobs supported (7)'!F14</f>
        <v>20.077434564803465</v>
      </c>
      <c r="D86" s="51">
        <f>'Jobs supported (7)'!G14</f>
        <v>61.289635614389226</v>
      </c>
      <c r="E86" s="51">
        <f>'Jobs supported (7)'!H14</f>
        <v>144.3743336849858</v>
      </c>
      <c r="F86" s="51">
        <f>'Jobs supported (7)'!I14</f>
        <v>165.36659176176667</v>
      </c>
      <c r="G86" s="51">
        <f>'Jobs supported (7)'!J14</f>
        <v>257.80139066203719</v>
      </c>
      <c r="H86" s="51">
        <f>'Jobs supported (7)'!K14</f>
        <v>329.73467443042756</v>
      </c>
      <c r="I86" s="51">
        <f>'Jobs supported (7)'!L14</f>
        <v>382.05624274302954</v>
      </c>
      <c r="J86" s="1"/>
      <c r="K86" s="1"/>
      <c r="L86" s="1"/>
      <c r="M86" s="1"/>
      <c r="N86" s="1"/>
      <c r="O86" s="1"/>
      <c r="P86" s="1"/>
      <c r="Q86" s="1"/>
      <c r="R86" s="1"/>
      <c r="S86" s="1"/>
      <c r="T86" s="1"/>
      <c r="U86" s="1"/>
      <c r="V86" s="1"/>
    </row>
    <row r="87" spans="1:22" s="267" customFormat="1">
      <c r="A87" s="316" t="s">
        <v>285</v>
      </c>
      <c r="B87" s="51">
        <f>'Jobs supported (8)'!E14</f>
        <v>0</v>
      </c>
      <c r="C87" s="51">
        <f>'Jobs supported (8)'!F14</f>
        <v>9.8074104325768072</v>
      </c>
      <c r="D87" s="51">
        <f>'Jobs supported (8)'!G14</f>
        <v>29.938716014402114</v>
      </c>
      <c r="E87" s="51">
        <f>'Jobs supported (8)'!H14</f>
        <v>70.523868067320237</v>
      </c>
      <c r="F87" s="51">
        <f>'Jobs supported (8)'!I14</f>
        <v>80.778150814503562</v>
      </c>
      <c r="G87" s="51">
        <f>'Jobs supported (8)'!J14</f>
        <v>125.93063322661726</v>
      </c>
      <c r="H87" s="51">
        <f>'Jobs supported (8)'!K14</f>
        <v>161.06855064343472</v>
      </c>
      <c r="I87" s="51">
        <f>'Jobs supported (8)'!L14</f>
        <v>186.6265517546596</v>
      </c>
      <c r="J87" s="1"/>
      <c r="K87" s="1"/>
      <c r="L87" s="1"/>
      <c r="M87" s="1"/>
      <c r="N87" s="1"/>
      <c r="O87" s="1"/>
      <c r="P87" s="1"/>
      <c r="Q87" s="1"/>
      <c r="R87" s="1"/>
      <c r="S87" s="1"/>
      <c r="T87" s="1"/>
      <c r="U87" s="1"/>
      <c r="V87" s="1"/>
    </row>
    <row r="88" spans="1:22" s="267" customFormat="1">
      <c r="A88" s="316" t="s">
        <v>286</v>
      </c>
      <c r="B88" s="51">
        <f>'Jobs supported (9)'!E14</f>
        <v>0</v>
      </c>
      <c r="C88" s="51">
        <f>'Jobs supported (9)'!F14</f>
        <v>9.3513903343093361</v>
      </c>
      <c r="D88" s="51">
        <f>'Jobs supported (9)'!G14</f>
        <v>42.30014000793647</v>
      </c>
      <c r="E88" s="51">
        <f>'Jobs supported (9)'!H14</f>
        <v>111.76587181763364</v>
      </c>
      <c r="F88" s="51">
        <f>'Jobs supported (9)'!I14</f>
        <v>140.42898837913154</v>
      </c>
      <c r="G88" s="51">
        <f>'Jobs supported (9)'!J14</f>
        <v>213.85416950882498</v>
      </c>
      <c r="H88" s="51">
        <f>'Jobs supported (9)'!K14</f>
        <v>276.92160469664907</v>
      </c>
      <c r="I88" s="51">
        <f>'Jobs supported (9)'!L14</f>
        <v>317.19526676058501</v>
      </c>
      <c r="J88" s="1"/>
      <c r="K88" s="1"/>
      <c r="L88" s="1"/>
      <c r="M88" s="1"/>
      <c r="N88" s="1"/>
      <c r="O88" s="1"/>
      <c r="P88" s="1"/>
      <c r="Q88" s="1"/>
      <c r="R88" s="1"/>
      <c r="S88" s="1"/>
      <c r="T88" s="1"/>
      <c r="U88" s="1"/>
      <c r="V88" s="1"/>
    </row>
    <row r="89" spans="1:22" s="267" customFormat="1">
      <c r="A89" s="316" t="s">
        <v>287</v>
      </c>
      <c r="B89" s="51">
        <f>'Jobs supported (10)'!E14</f>
        <v>0</v>
      </c>
      <c r="C89" s="51">
        <f>'Jobs supported (10)'!F14</f>
        <v>4.4304878573342039</v>
      </c>
      <c r="D89" s="51">
        <f>'Jobs supported (10)'!G14</f>
        <v>20.431400616657328</v>
      </c>
      <c r="E89" s="51">
        <f>'Jobs supported (10)'!H14</f>
        <v>55.042972458426348</v>
      </c>
      <c r="F89" s="51">
        <f>'Jobs supported (10)'!I14</f>
        <v>70.460017606010794</v>
      </c>
      <c r="G89" s="51">
        <f>'Jobs supported (10)'!J14</f>
        <v>109.61121656127565</v>
      </c>
      <c r="H89" s="51">
        <f>'Jobs supported (10)'!K14</f>
        <v>144.54890381667863</v>
      </c>
      <c r="I89" s="51">
        <f>'Jobs supported (10)'!L14</f>
        <v>169.90820177017207</v>
      </c>
      <c r="J89" s="1"/>
      <c r="K89" s="1"/>
      <c r="L89" s="1"/>
      <c r="M89" s="1"/>
      <c r="N89" s="1"/>
      <c r="O89" s="1"/>
      <c r="P89" s="1"/>
      <c r="Q89" s="1"/>
      <c r="R89" s="1"/>
      <c r="S89" s="1"/>
      <c r="T89" s="1"/>
      <c r="U89" s="1"/>
      <c r="V89" s="1"/>
    </row>
    <row r="90" spans="1:22" s="267" customFormat="1">
      <c r="A90" s="1"/>
      <c r="B90" s="1"/>
      <c r="C90" s="1"/>
      <c r="D90" s="1"/>
      <c r="E90" s="1"/>
      <c r="F90" s="1"/>
      <c r="G90" s="1"/>
      <c r="H90" s="1"/>
      <c r="I90" s="183">
        <f>SUM(I85:I89)</f>
        <v>1806.9634412422733</v>
      </c>
      <c r="J90" s="1"/>
      <c r="K90" s="1"/>
      <c r="L90" s="1"/>
      <c r="M90" s="1"/>
      <c r="N90" s="1"/>
      <c r="O90" s="1"/>
      <c r="P90" s="1"/>
      <c r="Q90" s="1"/>
      <c r="R90" s="1"/>
      <c r="S90" s="1"/>
      <c r="T90" s="1"/>
      <c r="U90" s="1"/>
      <c r="V90" s="1"/>
    </row>
    <row r="91" spans="1:22" s="267" customFormat="1">
      <c r="A91" s="267" t="s">
        <v>313</v>
      </c>
      <c r="B91" s="1"/>
      <c r="C91" s="1"/>
      <c r="D91" s="1"/>
      <c r="E91" s="1"/>
      <c r="F91" s="1"/>
      <c r="G91" s="1"/>
      <c r="H91" s="1"/>
      <c r="I91" s="1"/>
      <c r="J91" s="1"/>
      <c r="K91" s="1"/>
      <c r="L91" s="1"/>
      <c r="M91" s="1"/>
      <c r="N91" s="1"/>
      <c r="O91" s="1"/>
      <c r="P91" s="1"/>
      <c r="Q91" s="1"/>
      <c r="R91" s="1"/>
      <c r="S91" s="1"/>
      <c r="T91" s="1"/>
      <c r="U91" s="1"/>
      <c r="V91" s="1"/>
    </row>
    <row r="92" spans="1:22" s="267" customFormat="1">
      <c r="A92" s="278" t="s">
        <v>329</v>
      </c>
      <c r="B92" s="278"/>
      <c r="C92" s="278"/>
      <c r="D92" s="278"/>
      <c r="E92" s="278"/>
      <c r="F92" s="278"/>
      <c r="G92" s="278"/>
      <c r="H92" s="278"/>
      <c r="I92" s="278"/>
      <c r="J92" s="1"/>
      <c r="K92" s="1"/>
      <c r="L92" s="1"/>
      <c r="M92" s="1"/>
      <c r="N92" s="1"/>
      <c r="O92" s="1"/>
      <c r="P92" s="1"/>
      <c r="Q92" s="1"/>
      <c r="R92" s="1"/>
      <c r="S92" s="1"/>
      <c r="T92" s="1"/>
      <c r="U92" s="1"/>
      <c r="V92" s="1"/>
    </row>
    <row r="93" spans="1:22" s="267" customFormat="1">
      <c r="A93" s="496"/>
      <c r="B93" s="316">
        <v>2015</v>
      </c>
      <c r="C93" s="316">
        <v>2020</v>
      </c>
      <c r="D93" s="316">
        <v>2025</v>
      </c>
      <c r="E93" s="316">
        <v>2030</v>
      </c>
      <c r="F93" s="316">
        <v>2035</v>
      </c>
      <c r="G93" s="316">
        <v>2040</v>
      </c>
      <c r="H93" s="316">
        <v>2045</v>
      </c>
      <c r="I93" s="316">
        <v>2050</v>
      </c>
      <c r="J93" s="1"/>
      <c r="K93" s="1"/>
      <c r="L93" s="1"/>
      <c r="M93" s="1"/>
      <c r="N93" s="1"/>
      <c r="O93" s="1"/>
      <c r="P93" s="1"/>
      <c r="Q93" s="1"/>
      <c r="R93" s="1"/>
      <c r="S93" s="1"/>
      <c r="T93" s="1"/>
      <c r="U93" s="1"/>
      <c r="V93" s="1"/>
    </row>
    <row r="94" spans="1:22" s="267" customFormat="1">
      <c r="A94" s="316" t="s">
        <v>84</v>
      </c>
      <c r="B94" s="51">
        <f>GVA!E20/(1*10^6)</f>
        <v>0</v>
      </c>
      <c r="C94" s="51">
        <f>GVA!F20/(1*10^6)</f>
        <v>60.609819592539303</v>
      </c>
      <c r="D94" s="51">
        <f>GVA!G20/(1*10^6)</f>
        <v>110.58118092720966</v>
      </c>
      <c r="E94" s="51">
        <f>GVA!H20/(1*10^6)</f>
        <v>110.74468167454484</v>
      </c>
      <c r="F94" s="51">
        <f>GVA!I20/(1*10^6)</f>
        <v>114.84425293724451</v>
      </c>
      <c r="G94" s="51">
        <f>GVA!J20/(1*10^6)</f>
        <v>171.27155292007836</v>
      </c>
      <c r="H94" s="51">
        <f>GVA!K20/(1*10^6)</f>
        <v>210.00617038779154</v>
      </c>
      <c r="I94" s="51">
        <f>GVA!L20/(1*10^6)</f>
        <v>210.11332175828727</v>
      </c>
      <c r="J94" s="1"/>
      <c r="K94" s="1"/>
      <c r="L94" s="1"/>
      <c r="M94" s="1"/>
      <c r="N94" s="1"/>
      <c r="O94" s="1"/>
      <c r="P94" s="1"/>
      <c r="Q94" s="1"/>
      <c r="R94" s="1"/>
      <c r="S94" s="1"/>
      <c r="T94" s="1"/>
      <c r="U94" s="1"/>
      <c r="V94" s="1"/>
    </row>
    <row r="95" spans="1:22" s="267" customFormat="1">
      <c r="A95" s="316" t="s">
        <v>222</v>
      </c>
      <c r="B95" s="51">
        <f>'GVA (3)'!E20/(1*10^6)</f>
        <v>0</v>
      </c>
      <c r="C95" s="51">
        <f>'GVA (3)'!F20/(1*10^6)</f>
        <v>4.6848070202725481E-2</v>
      </c>
      <c r="D95" s="51">
        <f>'GVA (3)'!G20/(1*10^6)</f>
        <v>0.12037611861041063</v>
      </c>
      <c r="E95" s="51">
        <f>'GVA (3)'!H20/(1*10^6)</f>
        <v>0.34202706646677311</v>
      </c>
      <c r="F95" s="51">
        <f>'GVA (3)'!I20/(1*10^6)</f>
        <v>0.67838924747581775</v>
      </c>
      <c r="G95" s="51">
        <f>'GVA (3)'!J20/(1*10^6)</f>
        <v>1.2445355328001846</v>
      </c>
      <c r="H95" s="51">
        <f>'GVA (3)'!K20/(1*10^6)</f>
        <v>2.3160931728814682</v>
      </c>
      <c r="I95" s="51">
        <f>'GVA (3)'!L20/(1*10^6)</f>
        <v>4.4641070413711237</v>
      </c>
      <c r="J95" s="1"/>
      <c r="K95" s="1"/>
      <c r="L95" s="1"/>
      <c r="M95" s="1"/>
      <c r="N95" s="1"/>
      <c r="O95" s="1"/>
      <c r="P95" s="1"/>
      <c r="Q95" s="1"/>
      <c r="R95" s="1"/>
      <c r="S95" s="1"/>
      <c r="T95" s="1"/>
      <c r="U95" s="1"/>
      <c r="V95" s="1"/>
    </row>
    <row r="96" spans="1:22" s="267" customFormat="1">
      <c r="A96" s="335" t="s">
        <v>318</v>
      </c>
      <c r="B96" s="51">
        <f>'GVA (4)'!E20/(1*10^6)</f>
        <v>105.95976836562848</v>
      </c>
      <c r="C96" s="51">
        <f>'GVA (4)'!F20/(1*10^6)</f>
        <v>117.07318159681859</v>
      </c>
      <c r="D96" s="51">
        <f>'GVA (4)'!G20/(1*10^6)</f>
        <v>118.54218254760772</v>
      </c>
      <c r="E96" s="51">
        <f>'GVA (4)'!H20/(1*10^6)</f>
        <v>252.26791315300062</v>
      </c>
      <c r="F96" s="51">
        <f>'GVA (4)'!I20/(1*10^6)</f>
        <v>265.82465898804105</v>
      </c>
      <c r="G96" s="51">
        <f>'GVA (4)'!J20/(1*10^6)</f>
        <v>266.72120528528978</v>
      </c>
      <c r="H96" s="51">
        <f>'GVA (4)'!K20/(1*10^6)</f>
        <v>275.84523792120831</v>
      </c>
      <c r="I96" s="51">
        <f>'GVA (4)'!L20/(1*10^6)</f>
        <v>279.45191256314928</v>
      </c>
      <c r="J96" s="1"/>
      <c r="K96" s="1"/>
      <c r="L96" s="1"/>
      <c r="M96" s="1"/>
      <c r="N96" s="1"/>
      <c r="O96" s="1"/>
      <c r="P96" s="1"/>
      <c r="Q96" s="1"/>
      <c r="R96" s="1"/>
      <c r="S96" s="1"/>
      <c r="T96" s="1"/>
      <c r="U96" s="1"/>
      <c r="V96" s="1"/>
    </row>
    <row r="97" spans="1:22" s="267" customFormat="1">
      <c r="A97" s="316" t="s">
        <v>282</v>
      </c>
      <c r="B97" s="51">
        <f>'GVA (5)'!E15/(1*10^6)</f>
        <v>0</v>
      </c>
      <c r="C97" s="51">
        <f>'GVA (5)'!F15/(1*10^6)</f>
        <v>0</v>
      </c>
      <c r="D97" s="51">
        <f>'GVA (5)'!G15/(1*10^6)</f>
        <v>12.239071397783963</v>
      </c>
      <c r="E97" s="51">
        <f>'GVA (5)'!H15/(1*10^6)</f>
        <v>32.926282385897593</v>
      </c>
      <c r="F97" s="51">
        <f>'GVA (5)'!I15/(1*10^6)</f>
        <v>42.768603746739487</v>
      </c>
      <c r="G97" s="51">
        <f>'GVA (5)'!J15/(1*10^6)</f>
        <v>50.62882839835838</v>
      </c>
      <c r="H97" s="51">
        <f>'GVA (5)'!K15/(1*10^6)</f>
        <v>71.849670730109963</v>
      </c>
      <c r="I97" s="51">
        <f>'GVA (5)'!L15/(1*10^6)</f>
        <v>97.323395233836678</v>
      </c>
      <c r="J97" s="1"/>
      <c r="K97" s="1"/>
      <c r="L97" s="1"/>
      <c r="M97" s="1"/>
      <c r="N97" s="1"/>
      <c r="O97" s="1"/>
      <c r="P97" s="1"/>
      <c r="Q97" s="1"/>
      <c r="R97" s="1"/>
      <c r="S97" s="1"/>
      <c r="T97" s="1"/>
      <c r="U97" s="1"/>
      <c r="V97" s="1"/>
    </row>
    <row r="98" spans="1:22" s="267" customFormat="1">
      <c r="A98" s="316" t="s">
        <v>283</v>
      </c>
      <c r="B98" s="51">
        <f>'GVA (6)'!E20/(1*10^6)</f>
        <v>15.772000674719553</v>
      </c>
      <c r="C98" s="51">
        <f>'GVA (6)'!F20/(1*10^6)</f>
        <v>24.023919964303808</v>
      </c>
      <c r="D98" s="51">
        <f>'GVA (6)'!G20/(1*10^6)</f>
        <v>27.684408097920777</v>
      </c>
      <c r="E98" s="51">
        <f>'GVA (6)'!H20/(1*10^6)</f>
        <v>33.27309891323263</v>
      </c>
      <c r="F98" s="51">
        <f>'GVA (6)'!I20/(1*10^6)</f>
        <v>83.360518260453432</v>
      </c>
      <c r="G98" s="51">
        <f>'GVA (6)'!J20/(1*10^6)</f>
        <v>119.28476714969315</v>
      </c>
      <c r="H98" s="51">
        <f>'GVA (6)'!K20/(1*10^6)</f>
        <v>133.9260146558409</v>
      </c>
      <c r="I98" s="51">
        <f>'GVA (6)'!L20/(1*10^6)</f>
        <v>127.47588806146943</v>
      </c>
      <c r="J98" s="1"/>
      <c r="K98" s="1"/>
      <c r="L98" s="1"/>
      <c r="M98" s="1"/>
      <c r="N98" s="1"/>
      <c r="O98" s="1"/>
      <c r="P98" s="1"/>
      <c r="Q98" s="1"/>
      <c r="R98" s="1"/>
      <c r="S98" s="1"/>
      <c r="T98" s="1"/>
      <c r="U98" s="1"/>
      <c r="V98" s="1"/>
    </row>
    <row r="99" spans="1:22" s="267" customFormat="1">
      <c r="A99" s="316" t="s">
        <v>284</v>
      </c>
      <c r="B99" s="51">
        <f>'GVA (7)'!E20/(1*10^6)</f>
        <v>0</v>
      </c>
      <c r="C99" s="51">
        <f>'GVA (7)'!F20/(1*10^6)</f>
        <v>3.8631441671791715</v>
      </c>
      <c r="D99" s="51">
        <f>'GVA (7)'!G20/(1*10^6)</f>
        <v>11.530702396089696</v>
      </c>
      <c r="E99" s="51">
        <f>'GVA (7)'!H20/(1*10^6)</f>
        <v>26.475928690936694</v>
      </c>
      <c r="F99" s="51">
        <f>'GVA (7)'!I20/(1*10^6)</f>
        <v>29.615582110696096</v>
      </c>
      <c r="G99" s="51">
        <f>'GVA (7)'!J20/(1*10^6)</f>
        <v>45.245684949586376</v>
      </c>
      <c r="H99" s="51">
        <f>'GVA (7)'!K20/(1*10^6)</f>
        <v>56.810633061549503</v>
      </c>
      <c r="I99" s="51">
        <f>'GVA (7)'!L20/(1*10^6)</f>
        <v>64.915824755925385</v>
      </c>
      <c r="J99" s="1"/>
      <c r="K99" s="1"/>
      <c r="L99" s="1"/>
      <c r="M99" s="1"/>
      <c r="N99" s="1"/>
      <c r="O99" s="1"/>
      <c r="P99" s="1"/>
      <c r="Q99" s="1"/>
      <c r="R99" s="1"/>
      <c r="S99" s="1"/>
      <c r="T99" s="1"/>
      <c r="U99" s="1"/>
      <c r="V99" s="1"/>
    </row>
    <row r="100" spans="1:22" s="267" customFormat="1">
      <c r="A100" s="316" t="s">
        <v>285</v>
      </c>
      <c r="B100" s="51">
        <f>'GVA (8)'!E20/(1*10^6)</f>
        <v>0</v>
      </c>
      <c r="C100" s="51">
        <f>'GVA (8)'!F20/(1*10^6)</f>
        <v>1.887065814382453</v>
      </c>
      <c r="D100" s="51">
        <f>'GVA (8)'!G20/(1*10^6)</f>
        <v>5.63250900454151</v>
      </c>
      <c r="E100" s="51">
        <f>'GVA (8)'!H20/(1*10^6)</f>
        <v>12.932942125526679</v>
      </c>
      <c r="F100" s="51">
        <f>'GVA (8)'!I20/(1*10^6)</f>
        <v>14.466597713058928</v>
      </c>
      <c r="G100" s="51">
        <f>'GVA (8)'!J20/(1*10^6)</f>
        <v>22.101578823300255</v>
      </c>
      <c r="H100" s="51">
        <f>'GVA (8)'!K20/(1*10^6)</f>
        <v>27.750816149881331</v>
      </c>
      <c r="I100" s="51">
        <f>'GVA (8)'!L20/(1*10^6)</f>
        <v>31.710034212571845</v>
      </c>
      <c r="J100" s="1"/>
      <c r="K100" s="1"/>
      <c r="L100" s="1"/>
      <c r="M100" s="1"/>
      <c r="N100" s="1"/>
      <c r="O100" s="1"/>
      <c r="P100" s="1"/>
      <c r="Q100" s="1"/>
      <c r="R100" s="1"/>
      <c r="S100" s="1"/>
      <c r="T100" s="1"/>
      <c r="U100" s="1"/>
      <c r="V100" s="1"/>
    </row>
    <row r="101" spans="1:22" s="267" customFormat="1">
      <c r="A101" s="316" t="s">
        <v>286</v>
      </c>
      <c r="B101" s="51">
        <f>'GVA (9)'!E20/(1*10^6)</f>
        <v>0</v>
      </c>
      <c r="C101" s="51">
        <f>'GVA (9)'!F20/(1*10^6)</f>
        <v>1.171074382636361</v>
      </c>
      <c r="D101" s="51">
        <f>'GVA (9)'!G20/(1*10^6)</f>
        <v>5.1374257550476568</v>
      </c>
      <c r="E101" s="51">
        <f>'GVA (9)'!H20/(1*10^6)</f>
        <v>12.998684846586286</v>
      </c>
      <c r="F101" s="51">
        <f>'GVA (9)'!I20/(1*10^6)</f>
        <v>15.679912990160247</v>
      </c>
      <c r="G101" s="51">
        <f>'GVA (9)'!J20/(1*10^6)</f>
        <v>23.144029426779539</v>
      </c>
      <c r="H101" s="51">
        <f>'GVA (9)'!K20/(1*10^6)</f>
        <v>29.011274930567083</v>
      </c>
      <c r="I101" s="51">
        <f>'GVA (9)'!L20/(1*10^6)</f>
        <v>32.622073143319412</v>
      </c>
      <c r="J101" s="1"/>
      <c r="K101" s="1"/>
      <c r="L101" s="1"/>
      <c r="M101" s="1"/>
      <c r="N101" s="1"/>
      <c r="O101" s="1"/>
      <c r="P101" s="1"/>
      <c r="Q101" s="1"/>
      <c r="R101" s="1"/>
      <c r="S101" s="1"/>
      <c r="T101" s="1"/>
      <c r="U101" s="1"/>
      <c r="V101" s="1"/>
    </row>
    <row r="102" spans="1:22" s="267" customFormat="1">
      <c r="A102" s="316" t="s">
        <v>287</v>
      </c>
      <c r="B102" s="51">
        <f>'GVA (10)'!E20/(1*10^6)</f>
        <v>0</v>
      </c>
      <c r="C102" s="51">
        <f>'GVA (10)'!F20/(1*10^6)</f>
        <v>0.53646080378683492</v>
      </c>
      <c r="D102" s="51">
        <f>'GVA (10)'!G20/(1*10^6)</f>
        <v>2.3793518845152328</v>
      </c>
      <c r="E102" s="51">
        <f>'GVA (10)'!H20/(1*10^6)</f>
        <v>6.0919324467821969</v>
      </c>
      <c r="F102" s="51">
        <f>'GVA (10)'!I20/(1*10^6)</f>
        <v>7.4434344772154688</v>
      </c>
      <c r="G102" s="51">
        <f>'GVA (10)'!J20/(1*10^6)</f>
        <v>11.141187236871382</v>
      </c>
      <c r="H102" s="51">
        <f>'GVA (10)'!K20/(1*10^6)</f>
        <v>14.180081103189202</v>
      </c>
      <c r="I102" s="51">
        <f>'GVA (10)'!L20/(1*10^6)</f>
        <v>16.213646804609194</v>
      </c>
      <c r="J102" s="1"/>
      <c r="K102" s="1"/>
      <c r="L102" s="1"/>
      <c r="M102" s="1"/>
      <c r="N102" s="1"/>
      <c r="O102" s="1"/>
      <c r="P102" s="1"/>
      <c r="Q102" s="1"/>
      <c r="R102" s="1"/>
      <c r="S102" s="1"/>
      <c r="T102" s="1"/>
      <c r="U102" s="1"/>
      <c r="V102" s="1"/>
    </row>
    <row r="103" spans="1:22" s="267" customFormat="1">
      <c r="A103" s="1" t="s">
        <v>335</v>
      </c>
      <c r="B103" s="183">
        <f>SUM(B94:B102)</f>
        <v>121.73176904034803</v>
      </c>
      <c r="C103" s="183">
        <f t="shared" ref="C103:H103" si="30">SUM(C94:C102)</f>
        <v>209.21151439184925</v>
      </c>
      <c r="D103" s="183">
        <f t="shared" si="30"/>
        <v>293.84720812932665</v>
      </c>
      <c r="E103" s="183">
        <f t="shared" si="30"/>
        <v>488.05349130297429</v>
      </c>
      <c r="F103" s="183">
        <f t="shared" si="30"/>
        <v>574.68195047108497</v>
      </c>
      <c r="G103" s="183">
        <f t="shared" si="30"/>
        <v>710.78336972275724</v>
      </c>
      <c r="H103" s="183">
        <f t="shared" si="30"/>
        <v>821.69599211301943</v>
      </c>
      <c r="I103" s="183">
        <f>SUM(I94:I102)</f>
        <v>864.29020357453965</v>
      </c>
      <c r="J103" s="1"/>
      <c r="K103" s="1"/>
      <c r="L103" s="1"/>
      <c r="M103" s="1"/>
      <c r="N103" s="1"/>
      <c r="O103" s="1"/>
      <c r="P103" s="1"/>
      <c r="Q103" s="1"/>
      <c r="R103" s="1"/>
      <c r="S103" s="1"/>
      <c r="T103" s="1"/>
      <c r="U103" s="1"/>
      <c r="V103" s="1"/>
    </row>
    <row r="104" spans="1:22" s="267" customFormat="1">
      <c r="A104" s="1"/>
      <c r="B104" s="1"/>
      <c r="C104" s="1"/>
      <c r="D104" s="1"/>
      <c r="E104" s="1"/>
      <c r="F104" s="1"/>
      <c r="G104" s="1"/>
      <c r="H104" s="1"/>
      <c r="I104" s="1"/>
      <c r="J104" s="1"/>
      <c r="K104" s="1"/>
      <c r="L104" s="1"/>
      <c r="M104" s="1"/>
      <c r="N104" s="1"/>
      <c r="O104" s="1"/>
      <c r="P104" s="1"/>
      <c r="Q104" s="1"/>
      <c r="R104" s="1"/>
      <c r="S104" s="1"/>
      <c r="T104" s="1"/>
      <c r="U104" s="1"/>
      <c r="V104" s="1"/>
    </row>
    <row r="105" spans="1:22" s="267" customFormat="1">
      <c r="A105" s="278" t="s">
        <v>333</v>
      </c>
      <c r="B105" s="278"/>
      <c r="C105" s="278"/>
      <c r="D105" s="278"/>
      <c r="E105" s="278"/>
      <c r="F105" s="278"/>
      <c r="G105" s="278"/>
      <c r="H105" s="278"/>
      <c r="I105" s="278"/>
      <c r="J105" s="1"/>
      <c r="K105" s="1"/>
      <c r="L105" s="1"/>
      <c r="M105" s="1"/>
      <c r="N105" s="1"/>
      <c r="O105" s="1"/>
      <c r="P105" s="1"/>
      <c r="Q105" s="1"/>
      <c r="R105" s="1"/>
      <c r="S105" s="1"/>
      <c r="T105" s="1"/>
      <c r="U105" s="1"/>
      <c r="V105" s="1"/>
    </row>
    <row r="106" spans="1:22" s="267" customFormat="1">
      <c r="A106" s="496"/>
      <c r="B106" s="316">
        <v>2015</v>
      </c>
      <c r="C106" s="316">
        <v>2020</v>
      </c>
      <c r="D106" s="316">
        <v>2025</v>
      </c>
      <c r="E106" s="316">
        <v>2030</v>
      </c>
      <c r="F106" s="316">
        <v>2035</v>
      </c>
      <c r="G106" s="316">
        <v>2040</v>
      </c>
      <c r="H106" s="316">
        <v>2045</v>
      </c>
      <c r="I106" s="316">
        <v>2050</v>
      </c>
      <c r="J106" s="1"/>
      <c r="K106" s="1"/>
      <c r="L106" s="1"/>
      <c r="M106" s="1"/>
      <c r="N106" s="1"/>
      <c r="O106" s="1"/>
      <c r="P106" s="1"/>
      <c r="Q106" s="1"/>
      <c r="R106" s="1"/>
      <c r="S106" s="1"/>
      <c r="T106" s="1"/>
      <c r="U106" s="1"/>
      <c r="V106" s="1"/>
    </row>
    <row r="107" spans="1:22" s="267" customFormat="1">
      <c r="A107" s="316" t="s">
        <v>84</v>
      </c>
      <c r="B107" s="51">
        <f>'Jobs supported'!E15</f>
        <v>0</v>
      </c>
      <c r="C107" s="51">
        <f>'Jobs supported'!F15</f>
        <v>498.22054556309376</v>
      </c>
      <c r="D107" s="51">
        <f>'Jobs supported'!G15</f>
        <v>873.48852627067492</v>
      </c>
      <c r="E107" s="51">
        <f>'Jobs supported'!H15</f>
        <v>840.61318899087075</v>
      </c>
      <c r="F107" s="51">
        <f>'Jobs supported'!I15</f>
        <v>837.68343413951629</v>
      </c>
      <c r="G107" s="51">
        <f>'Jobs supported'!J15</f>
        <v>1200.4753169931366</v>
      </c>
      <c r="H107" s="51">
        <f>'Jobs supported'!K15</f>
        <v>1414.4818991144796</v>
      </c>
      <c r="I107" s="51">
        <f>'Jobs supported'!L15</f>
        <v>1359.9291003198048</v>
      </c>
      <c r="J107" s="1"/>
      <c r="K107" s="1"/>
      <c r="L107" s="1"/>
      <c r="M107" s="1"/>
      <c r="N107" s="1"/>
      <c r="O107" s="1"/>
      <c r="P107" s="1"/>
      <c r="Q107" s="1"/>
      <c r="R107" s="1"/>
      <c r="S107" s="1"/>
      <c r="T107" s="1"/>
      <c r="U107" s="1"/>
      <c r="V107" s="1"/>
    </row>
    <row r="108" spans="1:22" s="267" customFormat="1">
      <c r="A108" s="316" t="s">
        <v>222</v>
      </c>
      <c r="B108" s="51">
        <f>'Jobs supported (3)'!E15</f>
        <v>0</v>
      </c>
      <c r="C108" s="51">
        <f>'Jobs supported (3)'!F15</f>
        <v>0.38509718807764115</v>
      </c>
      <c r="D108" s="51">
        <f>'Jobs supported (3)'!G15</f>
        <v>0.95085942799258882</v>
      </c>
      <c r="E108" s="51">
        <f>'Jobs supported (3)'!H15</f>
        <v>2.5961739987547654</v>
      </c>
      <c r="F108" s="51">
        <f>'Jobs supported (3)'!I15</f>
        <v>4.9482270115805767</v>
      </c>
      <c r="G108" s="51">
        <f>'Jobs supported (3)'!J15</f>
        <v>8.7231893608432181</v>
      </c>
      <c r="H108" s="51">
        <f>'Jobs supported (3)'!K15</f>
        <v>15.599883868430899</v>
      </c>
      <c r="I108" s="51">
        <f>'Jobs supported (3)'!L15</f>
        <v>28.893308723599251</v>
      </c>
      <c r="J108" s="1"/>
      <c r="K108" s="1"/>
      <c r="L108" s="1"/>
      <c r="M108" s="1"/>
      <c r="N108" s="1"/>
      <c r="O108" s="1"/>
      <c r="P108" s="1"/>
      <c r="Q108" s="1"/>
      <c r="R108" s="1"/>
      <c r="S108" s="1"/>
      <c r="T108" s="1"/>
      <c r="U108" s="1"/>
      <c r="V108" s="1"/>
    </row>
    <row r="109" spans="1:22" s="267" customFormat="1">
      <c r="A109" s="335" t="s">
        <v>318</v>
      </c>
      <c r="B109" s="51">
        <f>'Jobs supported (4)'!E16</f>
        <v>906.40502057804576</v>
      </c>
      <c r="C109" s="51">
        <f>'Jobs supported (4)'!F16</f>
        <v>962.35667418409469</v>
      </c>
      <c r="D109" s="51">
        <f>'Jobs supported (4)'!G16</f>
        <v>936.37303803599366</v>
      </c>
      <c r="E109" s="51">
        <f>'Jobs supported (4)'!H16</f>
        <v>1914.8525396353978</v>
      </c>
      <c r="F109" s="51">
        <f>'Jobs supported (4)'!I16</f>
        <v>1938.9469435771216</v>
      </c>
      <c r="G109" s="51">
        <f>'Jobs supported (4)'!J16</f>
        <v>1869.5003227597479</v>
      </c>
      <c r="H109" s="51">
        <f>'Jobs supported (4)'!K16</f>
        <v>1857.9363419464496</v>
      </c>
      <c r="I109" s="51">
        <f>'Jobs supported (4)'!L16</f>
        <v>1808.7134354662262</v>
      </c>
      <c r="J109" s="1"/>
      <c r="K109" s="1"/>
      <c r="L109" s="1"/>
      <c r="M109" s="1"/>
      <c r="N109" s="1"/>
      <c r="O109" s="1"/>
      <c r="P109" s="1"/>
      <c r="Q109" s="1"/>
      <c r="R109" s="1"/>
      <c r="S109" s="1"/>
      <c r="T109" s="1"/>
      <c r="U109" s="1"/>
      <c r="V109" s="1"/>
    </row>
    <row r="110" spans="1:22" s="267" customFormat="1">
      <c r="A110" s="316" t="s">
        <v>282</v>
      </c>
      <c r="B110" s="51">
        <f>'Jobs supported (5)'!E15</f>
        <v>0</v>
      </c>
      <c r="C110" s="51">
        <f>'Jobs supported (5)'!F15</f>
        <v>0</v>
      </c>
      <c r="D110" s="51">
        <f>'Jobs supported (5)'!G15</f>
        <v>96.677285850375</v>
      </c>
      <c r="E110" s="51">
        <f>'Jobs supported (5)'!H15</f>
        <v>249.92863602573598</v>
      </c>
      <c r="F110" s="51">
        <f>'Jobs supported (5)'!I15</f>
        <v>311.95771615579213</v>
      </c>
      <c r="G110" s="51">
        <f>'Jobs supported (5)'!J15</f>
        <v>354.86721399012458</v>
      </c>
      <c r="H110" s="51">
        <f>'Jobs supported (5)'!K15</f>
        <v>483.93844103441694</v>
      </c>
      <c r="I110" s="51">
        <f>'Jobs supported (5)'!L15</f>
        <v>629.91206941498956</v>
      </c>
      <c r="J110" s="1"/>
      <c r="K110" s="1"/>
      <c r="L110" s="1"/>
      <c r="M110" s="1"/>
      <c r="N110" s="1"/>
      <c r="O110" s="1"/>
      <c r="P110" s="1"/>
      <c r="Q110" s="1"/>
      <c r="R110" s="1"/>
      <c r="S110" s="1"/>
      <c r="T110" s="1"/>
      <c r="U110" s="1"/>
      <c r="V110" s="1"/>
    </row>
    <row r="111" spans="1:22" s="267" customFormat="1">
      <c r="A111" s="316" t="s">
        <v>283</v>
      </c>
      <c r="B111" s="51">
        <f>'Jobs supported (6)'!E15</f>
        <v>134.91743910572237</v>
      </c>
      <c r="C111" s="51">
        <f>'Jobs supported (6)'!F15</f>
        <v>197.47972509479106</v>
      </c>
      <c r="D111" s="51">
        <f>'Jobs supported (6)'!G15</f>
        <v>218.68108684828232</v>
      </c>
      <c r="E111" s="51">
        <f>'Jobs supported (6)'!H15</f>
        <v>252.56116467297718</v>
      </c>
      <c r="F111" s="51">
        <f>'Jobs supported (6)'!I15</f>
        <v>608.03848187531196</v>
      </c>
      <c r="G111" s="51">
        <f>'Jobs supported (6)'!J15</f>
        <v>836.08991811560236</v>
      </c>
      <c r="H111" s="51">
        <f>'Jobs supported (6)'!K15</f>
        <v>902.04932170050222</v>
      </c>
      <c r="I111" s="51">
        <f>'Jobs supported (6)'!L15</f>
        <v>825.06986379155978</v>
      </c>
      <c r="J111" s="1"/>
      <c r="K111" s="1"/>
      <c r="L111" s="1"/>
      <c r="M111" s="1"/>
      <c r="N111" s="1"/>
      <c r="O111" s="1"/>
      <c r="P111" s="1"/>
      <c r="Q111" s="1"/>
      <c r="R111" s="1"/>
      <c r="S111" s="1"/>
      <c r="T111" s="1"/>
      <c r="U111" s="1"/>
      <c r="V111" s="1"/>
    </row>
    <row r="112" spans="1:22" s="267" customFormat="1">
      <c r="A112" s="316" t="s">
        <v>284</v>
      </c>
      <c r="B112" s="51">
        <f>'Jobs supported (7)'!E15</f>
        <v>0</v>
      </c>
      <c r="C112" s="51">
        <f>'Jobs supported (7)'!F15</f>
        <v>31.755544027354418</v>
      </c>
      <c r="D112" s="51">
        <f>'Jobs supported (7)'!G15</f>
        <v>91.081829280300468</v>
      </c>
      <c r="E112" s="51">
        <f>'Jobs supported (7)'!H15</f>
        <v>200.96689531140555</v>
      </c>
      <c r="F112" s="51">
        <f>'Jobs supported (7)'!I15</f>
        <v>216.01849367321043</v>
      </c>
      <c r="G112" s="51">
        <f>'Jobs supported (7)'!J15</f>
        <v>317.13572427157419</v>
      </c>
      <c r="H112" s="51">
        <f>'Jobs supported (7)'!K15</f>
        <v>382.64405276478425</v>
      </c>
      <c r="I112" s="51">
        <f>'Jobs supported (7)'!L15</f>
        <v>420.15860021670306</v>
      </c>
      <c r="J112" s="1"/>
      <c r="K112" s="1"/>
      <c r="L112" s="1"/>
      <c r="M112" s="1"/>
      <c r="N112" s="1"/>
      <c r="O112" s="1"/>
      <c r="P112" s="1"/>
      <c r="Q112" s="1"/>
      <c r="R112" s="1"/>
      <c r="S112" s="1"/>
      <c r="T112" s="1"/>
      <c r="U112" s="1"/>
      <c r="V112" s="1"/>
    </row>
    <row r="113" spans="1:22" s="267" customFormat="1">
      <c r="A113" s="316" t="s">
        <v>285</v>
      </c>
      <c r="B113" s="51">
        <f>'Jobs supported (8)'!E15</f>
        <v>0</v>
      </c>
      <c r="C113" s="51">
        <f>'Jobs supported (8)'!F15</f>
        <v>15.51192473225608</v>
      </c>
      <c r="D113" s="51">
        <f>'Jobs supported (8)'!G15</f>
        <v>44.491584809732025</v>
      </c>
      <c r="E113" s="51">
        <f>'Jobs supported (8)'!H15</f>
        <v>98.168160843359388</v>
      </c>
      <c r="F113" s="51">
        <f>'Jobs supported (8)'!I15</f>
        <v>105.52055451318118</v>
      </c>
      <c r="G113" s="51">
        <f>'Jobs supported (8)'!J15</f>
        <v>154.91422475938643</v>
      </c>
      <c r="H113" s="51">
        <f>'Jobs supported (8)'!K15</f>
        <v>186.91368476067808</v>
      </c>
      <c r="I113" s="51">
        <f>'Jobs supported (8)'!L15</f>
        <v>205.23876323949548</v>
      </c>
      <c r="J113" s="1"/>
      <c r="K113" s="1"/>
      <c r="L113" s="1"/>
      <c r="M113" s="1"/>
      <c r="N113" s="1"/>
      <c r="O113" s="1"/>
      <c r="P113" s="1"/>
      <c r="Q113" s="1"/>
      <c r="R113" s="1"/>
      <c r="S113" s="1"/>
      <c r="T113" s="1"/>
      <c r="U113" s="1"/>
      <c r="V113" s="1"/>
    </row>
    <row r="114" spans="1:22" s="267" customFormat="1">
      <c r="A114" s="316" t="s">
        <v>286</v>
      </c>
      <c r="B114" s="51">
        <f>'Jobs supported (9)'!E15</f>
        <v>0</v>
      </c>
      <c r="C114" s="51">
        <f>'Jobs supported (9)'!F15</f>
        <v>9.6263826841000952</v>
      </c>
      <c r="D114" s="51">
        <f>'Jobs supported (9)'!G15</f>
        <v>40.580887398512083</v>
      </c>
      <c r="E114" s="51">
        <f>'Jobs supported (9)'!H15</f>
        <v>98.66718434107699</v>
      </c>
      <c r="F114" s="51">
        <f>'Jobs supported (9)'!I15</f>
        <v>114.37057601640397</v>
      </c>
      <c r="G114" s="51">
        <f>'Jobs supported (9)'!J15</f>
        <v>162.22096191056676</v>
      </c>
      <c r="H114" s="51">
        <f>'Jobs supported (9)'!K15</f>
        <v>195.40341687934705</v>
      </c>
      <c r="I114" s="51">
        <f>'Jobs supported (9)'!L15</f>
        <v>211.14180771173039</v>
      </c>
      <c r="J114" s="1"/>
      <c r="K114" s="1"/>
      <c r="L114" s="1"/>
      <c r="M114" s="1"/>
      <c r="N114" s="1"/>
      <c r="O114" s="1"/>
      <c r="P114" s="1"/>
      <c r="Q114" s="1"/>
      <c r="R114" s="1"/>
      <c r="S114" s="1"/>
      <c r="T114" s="1"/>
      <c r="U114" s="1"/>
      <c r="V114" s="1"/>
    </row>
    <row r="115" spans="1:22" s="267" customFormat="1">
      <c r="A115" s="316" t="s">
        <v>287</v>
      </c>
      <c r="B115" s="51">
        <f>'Jobs supported (10)'!E15</f>
        <v>0</v>
      </c>
      <c r="C115" s="51">
        <f>'Jobs supported (10)'!F15</f>
        <v>4.4097770977162369</v>
      </c>
      <c r="D115" s="51">
        <f>'Jobs supported (10)'!G15</f>
        <v>18.794667896091958</v>
      </c>
      <c r="E115" s="51">
        <f>'Jobs supported (10)'!H15</f>
        <v>46.24112583804208</v>
      </c>
      <c r="F115" s="51">
        <f>'Jobs supported (10)'!I15</f>
        <v>54.293023770841323</v>
      </c>
      <c r="G115" s="51">
        <f>'Jobs supported (10)'!J15</f>
        <v>78.090728155563582</v>
      </c>
      <c r="H115" s="51">
        <f>'Jobs supported (10)'!K15</f>
        <v>95.508946291429652</v>
      </c>
      <c r="I115" s="51">
        <f>'Jobs supported (10)'!L15</f>
        <v>104.94056220414586</v>
      </c>
      <c r="J115" s="1"/>
      <c r="K115" s="1"/>
      <c r="L115" s="1"/>
      <c r="M115" s="1"/>
      <c r="N115" s="1"/>
      <c r="O115" s="1"/>
      <c r="P115" s="1"/>
      <c r="Q115" s="1"/>
      <c r="R115" s="1"/>
      <c r="S115" s="1"/>
      <c r="T115" s="1"/>
      <c r="U115" s="1"/>
      <c r="V115" s="1"/>
    </row>
    <row r="116" spans="1:22" s="267" customFormat="1">
      <c r="A116" s="1" t="s">
        <v>335</v>
      </c>
      <c r="B116" s="183">
        <f>SUM(B107:B115)</f>
        <v>1041.3224596837681</v>
      </c>
      <c r="C116" s="183">
        <f t="shared" ref="C116:I116" si="31">SUM(C107:C115)</f>
        <v>1719.745670571484</v>
      </c>
      <c r="D116" s="183">
        <f t="shared" si="31"/>
        <v>2321.1197658179549</v>
      </c>
      <c r="E116" s="183">
        <f t="shared" si="31"/>
        <v>3704.5950696576206</v>
      </c>
      <c r="F116" s="183">
        <f t="shared" si="31"/>
        <v>4191.7774507329596</v>
      </c>
      <c r="G116" s="183">
        <f t="shared" si="31"/>
        <v>4982.0176003165452</v>
      </c>
      <c r="H116" s="183">
        <f t="shared" si="31"/>
        <v>5534.4759883605175</v>
      </c>
      <c r="I116" s="183">
        <f t="shared" si="31"/>
        <v>5593.9975110882542</v>
      </c>
      <c r="J116" s="1"/>
      <c r="K116" s="1"/>
      <c r="L116" s="1"/>
      <c r="M116" s="1"/>
      <c r="N116" s="1"/>
      <c r="O116" s="1"/>
      <c r="P116" s="1"/>
      <c r="Q116" s="1"/>
      <c r="R116" s="1"/>
      <c r="S116" s="1"/>
      <c r="T116" s="1"/>
      <c r="U116" s="1"/>
      <c r="V116" s="1"/>
    </row>
    <row r="117" spans="1:22" s="267" customFormat="1">
      <c r="A117" s="1"/>
      <c r="B117" s="1"/>
      <c r="C117" s="1"/>
      <c r="D117" s="1"/>
      <c r="E117" s="1"/>
      <c r="F117" s="1"/>
      <c r="G117" s="1"/>
      <c r="H117" s="1"/>
      <c r="I117" s="1"/>
      <c r="J117" s="1"/>
      <c r="K117" s="1"/>
      <c r="L117" s="1"/>
      <c r="M117" s="1"/>
      <c r="N117" s="1"/>
      <c r="O117" s="1"/>
      <c r="P117" s="1"/>
      <c r="Q117" s="1"/>
      <c r="R117" s="1"/>
      <c r="S117" s="1"/>
      <c r="T117" s="1"/>
      <c r="U117" s="1"/>
      <c r="V117" s="1"/>
    </row>
    <row r="118" spans="1:22" s="267" customFormat="1">
      <c r="A118" s="1"/>
      <c r="B118" s="1"/>
      <c r="C118" s="1"/>
      <c r="D118" s="1"/>
      <c r="E118" s="1"/>
      <c r="F118" s="1"/>
      <c r="G118" s="1"/>
      <c r="H118" s="1"/>
      <c r="I118" s="1"/>
      <c r="J118" s="1"/>
      <c r="K118" s="1"/>
      <c r="L118" s="1"/>
      <c r="M118" s="1"/>
      <c r="N118" s="1"/>
      <c r="O118" s="1"/>
      <c r="P118" s="1"/>
      <c r="Q118" s="1"/>
      <c r="R118" s="1"/>
      <c r="S118" s="1"/>
      <c r="T118" s="1"/>
      <c r="U118" s="1"/>
      <c r="V118" s="1"/>
    </row>
    <row r="119" spans="1:22" s="267" customFormat="1">
      <c r="A119" s="1"/>
      <c r="B119" s="1"/>
      <c r="C119" s="1"/>
      <c r="D119" s="1"/>
      <c r="E119" s="1"/>
      <c r="F119" s="1"/>
      <c r="G119" s="1"/>
      <c r="H119" s="1"/>
      <c r="I119" s="1"/>
      <c r="J119" s="1"/>
      <c r="K119" s="1"/>
      <c r="L119" s="1"/>
      <c r="M119" s="1"/>
      <c r="N119" s="1"/>
      <c r="O119" s="1"/>
      <c r="P119" s="1"/>
      <c r="Q119" s="1"/>
      <c r="R119" s="1"/>
      <c r="S119" s="1"/>
      <c r="T119" s="1"/>
      <c r="U119" s="1"/>
      <c r="V119" s="1"/>
    </row>
    <row r="120" spans="1:22" s="267" customFormat="1">
      <c r="A120" s="1"/>
      <c r="B120" s="1"/>
      <c r="C120" s="1"/>
      <c r="D120" s="1"/>
      <c r="E120" s="1"/>
      <c r="F120" s="1"/>
      <c r="G120" s="1"/>
      <c r="H120" s="1"/>
      <c r="I120" s="1"/>
      <c r="J120" s="1"/>
      <c r="K120" s="1"/>
      <c r="L120" s="1"/>
      <c r="M120" s="1"/>
      <c r="N120" s="1"/>
      <c r="O120" s="1"/>
      <c r="P120" s="1"/>
      <c r="Q120" s="1"/>
      <c r="R120" s="1"/>
      <c r="S120" s="1"/>
      <c r="T120" s="1"/>
      <c r="U120" s="1"/>
      <c r="V120" s="1"/>
    </row>
    <row r="121" spans="1:22" s="267" customFormat="1">
      <c r="A121" s="1"/>
      <c r="B121" s="1"/>
      <c r="C121" s="1"/>
      <c r="D121" s="1"/>
      <c r="E121" s="1"/>
      <c r="F121" s="1"/>
      <c r="G121" s="1"/>
      <c r="H121" s="1"/>
      <c r="I121" s="1"/>
      <c r="J121" s="1"/>
      <c r="K121" s="1"/>
      <c r="L121" s="1"/>
      <c r="M121" s="1"/>
      <c r="N121" s="1"/>
      <c r="O121" s="1"/>
      <c r="P121" s="1"/>
      <c r="Q121" s="1"/>
      <c r="R121" s="1"/>
      <c r="S121" s="1"/>
      <c r="T121" s="1"/>
      <c r="U121" s="1"/>
      <c r="V121" s="1"/>
    </row>
    <row r="122" spans="1:22" s="267" customFormat="1">
      <c r="A122" s="267" t="s">
        <v>313</v>
      </c>
      <c r="B122" s="1"/>
      <c r="C122" s="1"/>
      <c r="D122" s="1"/>
      <c r="E122" s="1"/>
      <c r="F122" s="1"/>
      <c r="G122" s="1"/>
      <c r="H122" s="1"/>
      <c r="I122" s="1"/>
      <c r="J122" s="1"/>
      <c r="K122" s="1"/>
      <c r="L122" s="1"/>
      <c r="M122" s="1"/>
      <c r="N122" s="1"/>
      <c r="O122" s="1"/>
      <c r="P122" s="1"/>
      <c r="Q122" s="1"/>
      <c r="R122" s="1"/>
      <c r="S122" s="1"/>
      <c r="T122" s="1"/>
      <c r="U122" s="1"/>
      <c r="V122" s="1"/>
    </row>
    <row r="123" spans="1:22" s="267" customFormat="1" ht="14.1">
      <c r="A123" s="2" t="s">
        <v>322</v>
      </c>
      <c r="B123" s="1"/>
      <c r="C123" s="1"/>
      <c r="D123" s="1"/>
      <c r="E123" s="1"/>
      <c r="F123" s="1"/>
      <c r="G123" s="1"/>
      <c r="H123" s="1"/>
      <c r="I123" s="1"/>
      <c r="J123" s="1"/>
      <c r="K123" s="1"/>
      <c r="L123" s="1"/>
      <c r="M123" s="1"/>
      <c r="N123" s="1"/>
      <c r="O123" s="1"/>
      <c r="P123" s="1"/>
      <c r="Q123" s="1"/>
      <c r="R123" s="1"/>
      <c r="S123" s="1"/>
      <c r="T123" s="1"/>
      <c r="U123" s="1"/>
      <c r="V123" s="1"/>
    </row>
    <row r="124" spans="1:22" s="267" customFormat="1">
      <c r="A124" s="496"/>
      <c r="B124" s="316">
        <v>2015</v>
      </c>
      <c r="C124" s="316">
        <v>2020</v>
      </c>
      <c r="D124" s="316">
        <v>2025</v>
      </c>
      <c r="E124" s="316">
        <v>2030</v>
      </c>
      <c r="F124" s="316">
        <v>2035</v>
      </c>
      <c r="G124" s="316">
        <v>2040</v>
      </c>
      <c r="H124" s="316">
        <v>2045</v>
      </c>
      <c r="I124" s="316">
        <v>2050</v>
      </c>
      <c r="J124" s="1"/>
      <c r="K124" s="1"/>
      <c r="L124" s="1"/>
      <c r="M124" s="1"/>
      <c r="N124" s="1"/>
      <c r="O124" s="1"/>
      <c r="P124" s="1"/>
      <c r="Q124" s="1"/>
      <c r="R124" s="1"/>
      <c r="S124" s="1"/>
      <c r="T124" s="1"/>
      <c r="U124" s="1"/>
      <c r="V124" s="1"/>
    </row>
    <row r="125" spans="1:22" s="267" customFormat="1">
      <c r="A125" s="316" t="s">
        <v>84</v>
      </c>
      <c r="B125" s="51">
        <f>(B69+B94)/(1*10^(6))</f>
        <v>0</v>
      </c>
      <c r="C125" s="51">
        <f t="shared" ref="C125:I125" si="32">(C69+C94)/(1*10^(6))</f>
        <v>9.7364408859903749E-5</v>
      </c>
      <c r="D125" s="51">
        <f t="shared" si="32"/>
        <v>1.8132913089518468E-4</v>
      </c>
      <c r="E125" s="51">
        <f t="shared" si="32"/>
        <v>1.8808716522750768E-4</v>
      </c>
      <c r="F125" s="51">
        <f t="shared" si="32"/>
        <v>2.0278689181361869E-4</v>
      </c>
      <c r="G125" s="51">
        <f t="shared" si="32"/>
        <v>3.1372841402347521E-4</v>
      </c>
      <c r="H125" s="51">
        <f t="shared" si="32"/>
        <v>3.9554231742256293E-4</v>
      </c>
      <c r="I125" s="51">
        <f t="shared" si="32"/>
        <v>4.1315247794965741E-4</v>
      </c>
      <c r="J125" s="1"/>
      <c r="K125" s="1"/>
      <c r="L125" s="1"/>
      <c r="M125" s="1"/>
      <c r="N125" s="1"/>
      <c r="O125" s="1"/>
      <c r="P125" s="1"/>
      <c r="Q125" s="1"/>
      <c r="R125" s="1"/>
      <c r="S125" s="1"/>
      <c r="T125" s="1"/>
      <c r="U125" s="1"/>
      <c r="V125" s="1"/>
    </row>
    <row r="126" spans="1:22" s="267" customFormat="1">
      <c r="A126" s="316" t="s">
        <v>222</v>
      </c>
      <c r="B126" s="51">
        <f t="shared" ref="B126:I126" si="33">(B70+B95)/(1*10^(6))</f>
        <v>0</v>
      </c>
      <c r="C126" s="51">
        <f t="shared" si="33"/>
        <v>8.0617118349685407E-8</v>
      </c>
      <c r="D126" s="51">
        <f t="shared" si="33"/>
        <v>2.1090456787158323E-7</v>
      </c>
      <c r="E126" s="51">
        <f t="shared" si="33"/>
        <v>6.2703462084096915E-7</v>
      </c>
      <c r="F126" s="51">
        <f t="shared" si="33"/>
        <v>1.2444949081066415E-6</v>
      </c>
      <c r="G126" s="51">
        <f t="shared" si="33"/>
        <v>2.3218456274368208E-6</v>
      </c>
      <c r="H126" s="51">
        <f t="shared" si="33"/>
        <v>4.3964216981089671E-6</v>
      </c>
      <c r="I126" s="51">
        <f t="shared" si="33"/>
        <v>8.7282840682952149E-6</v>
      </c>
      <c r="J126" s="1"/>
      <c r="K126" s="1"/>
      <c r="L126" s="1"/>
      <c r="M126" s="1"/>
      <c r="N126" s="1"/>
      <c r="O126" s="1"/>
      <c r="P126" s="1"/>
      <c r="Q126" s="1"/>
      <c r="R126" s="1"/>
      <c r="S126" s="1"/>
      <c r="T126" s="1"/>
      <c r="U126" s="1"/>
      <c r="V126" s="1"/>
    </row>
    <row r="127" spans="1:22" s="267" customFormat="1">
      <c r="A127" s="316" t="s">
        <v>136</v>
      </c>
      <c r="B127" s="51">
        <f t="shared" ref="B127:I127" si="34">(B71+B96)/(1*10^(6))</f>
        <v>1.5543148471938178E-4</v>
      </c>
      <c r="C127" s="51">
        <f t="shared" si="34"/>
        <v>1.7143190232257161E-4</v>
      </c>
      <c r="D127" s="51">
        <f t="shared" si="34"/>
        <v>1.7374142755919434E-4</v>
      </c>
      <c r="E127" s="51">
        <f t="shared" si="34"/>
        <v>3.684698380220315E-4</v>
      </c>
      <c r="F127" s="51">
        <f t="shared" si="34"/>
        <v>3.896666316706104E-4</v>
      </c>
      <c r="G127" s="51">
        <f t="shared" si="34"/>
        <v>3.9204748163670515E-4</v>
      </c>
      <c r="H127" s="51">
        <f t="shared" si="34"/>
        <v>4.048182033434439E-4</v>
      </c>
      <c r="I127" s="51">
        <f t="shared" si="34"/>
        <v>4.0788813556839686E-4</v>
      </c>
      <c r="J127" s="1"/>
      <c r="K127" s="1"/>
      <c r="L127" s="1"/>
      <c r="M127" s="1"/>
      <c r="N127" s="1"/>
      <c r="O127" s="1"/>
      <c r="P127" s="1"/>
      <c r="Q127" s="1"/>
      <c r="R127" s="1"/>
      <c r="S127" s="1"/>
      <c r="T127" s="1"/>
      <c r="U127" s="1"/>
      <c r="V127" s="1"/>
    </row>
    <row r="128" spans="1:22" s="267" customFormat="1">
      <c r="A128" s="316" t="s">
        <v>282</v>
      </c>
      <c r="B128" s="51">
        <f t="shared" ref="B128:I128" si="35">(B72+B97)/(1*10^(6))</f>
        <v>0</v>
      </c>
      <c r="C128" s="51">
        <f t="shared" si="35"/>
        <v>0</v>
      </c>
      <c r="D128" s="51">
        <f t="shared" si="35"/>
        <v>2.2072085491635043E-5</v>
      </c>
      <c r="E128" s="51">
        <f t="shared" si="35"/>
        <v>5.9083954665322154E-5</v>
      </c>
      <c r="F128" s="51">
        <f t="shared" si="35"/>
        <v>8.0109851424580119E-5</v>
      </c>
      <c r="G128" s="51">
        <f t="shared" si="35"/>
        <v>9.9586141250251816E-5</v>
      </c>
      <c r="H128" s="51">
        <f t="shared" si="35"/>
        <v>1.4947582374590641E-4</v>
      </c>
      <c r="I128" s="51">
        <f t="shared" si="35"/>
        <v>2.1129323608907644E-4</v>
      </c>
      <c r="J128" s="1"/>
      <c r="K128" s="1"/>
      <c r="L128" s="1"/>
      <c r="M128" s="1"/>
      <c r="N128" s="1"/>
      <c r="O128" s="1"/>
      <c r="P128" s="1"/>
      <c r="Q128" s="1"/>
      <c r="R128" s="1"/>
      <c r="S128" s="1"/>
      <c r="T128" s="1"/>
      <c r="U128" s="1"/>
      <c r="V128" s="1"/>
    </row>
    <row r="129" spans="1:22" s="267" customFormat="1">
      <c r="A129" s="316" t="s">
        <v>283</v>
      </c>
      <c r="B129" s="51">
        <f t="shared" ref="B129:I129" si="36">(B73+B98)/(1*10^(6))</f>
        <v>2.2552567026869184E-5</v>
      </c>
      <c r="C129" s="51">
        <f t="shared" si="36"/>
        <v>3.48254628930689E-5</v>
      </c>
      <c r="D129" s="51">
        <f t="shared" si="36"/>
        <v>4.1018204854557633E-5</v>
      </c>
      <c r="E129" s="51">
        <f t="shared" si="36"/>
        <v>5.0464187826158818E-5</v>
      </c>
      <c r="F129" s="51">
        <f t="shared" si="36"/>
        <v>1.2962469798015618E-4</v>
      </c>
      <c r="G129" s="51">
        <f t="shared" si="36"/>
        <v>1.8900309896641531E-4</v>
      </c>
      <c r="H129" s="51">
        <f t="shared" si="36"/>
        <v>2.1697208774364499E-4</v>
      </c>
      <c r="I129" s="51">
        <f t="shared" si="36"/>
        <v>2.1112601645741785E-4</v>
      </c>
      <c r="J129" s="1"/>
      <c r="K129" s="1"/>
      <c r="L129" s="1"/>
      <c r="M129" s="1"/>
      <c r="N129" s="1"/>
      <c r="O129" s="1"/>
      <c r="P129" s="1"/>
      <c r="Q129" s="1"/>
      <c r="R129" s="1"/>
      <c r="S129" s="1"/>
      <c r="T129" s="1"/>
      <c r="U129" s="1"/>
      <c r="V129" s="1"/>
    </row>
    <row r="130" spans="1:22" s="267" customFormat="1">
      <c r="A130" s="316" t="s">
        <v>284</v>
      </c>
      <c r="B130" s="51">
        <f t="shared" ref="B130:I130" si="37">(B74+B99)/(1*10^(6))</f>
        <v>0</v>
      </c>
      <c r="C130" s="51">
        <f t="shared" si="37"/>
        <v>5.6235649327541542E-6</v>
      </c>
      <c r="D130" s="51">
        <f t="shared" si="37"/>
        <v>1.7123099002656644E-5</v>
      </c>
      <c r="E130" s="51">
        <f t="shared" si="37"/>
        <v>4.0184859282671479E-5</v>
      </c>
      <c r="F130" s="51">
        <f t="shared" si="37"/>
        <v>4.5956032428740369E-5</v>
      </c>
      <c r="G130" s="51">
        <f t="shared" si="37"/>
        <v>7.1755345183690964E-5</v>
      </c>
      <c r="H130" s="51">
        <f t="shared" si="37"/>
        <v>9.2095313269636054E-5</v>
      </c>
      <c r="I130" s="51">
        <f t="shared" si="37"/>
        <v>1.0746111857851102E-4</v>
      </c>
      <c r="J130" s="1"/>
      <c r="K130" s="1"/>
      <c r="L130" s="1"/>
      <c r="M130" s="1"/>
      <c r="N130" s="1"/>
      <c r="O130" s="1"/>
      <c r="P130" s="1"/>
      <c r="Q130" s="1"/>
      <c r="R130" s="1"/>
      <c r="S130" s="1"/>
      <c r="T130" s="1"/>
      <c r="U130" s="1"/>
      <c r="V130" s="1"/>
    </row>
    <row r="131" spans="1:22" s="267" customFormat="1">
      <c r="A131" s="316" t="s">
        <v>285</v>
      </c>
      <c r="B131" s="51">
        <f t="shared" ref="B131:I131" si="38">(B75+B100)/(1*10^(6))</f>
        <v>0</v>
      </c>
      <c r="C131" s="51">
        <f t="shared" si="38"/>
        <v>2.7469948519444263E-6</v>
      </c>
      <c r="D131" s="51">
        <f t="shared" si="38"/>
        <v>8.3642787754912642E-6</v>
      </c>
      <c r="E131" s="51">
        <f t="shared" si="38"/>
        <v>1.9629470433010029E-5</v>
      </c>
      <c r="F131" s="51">
        <f t="shared" si="38"/>
        <v>2.2448568836158897E-5</v>
      </c>
      <c r="G131" s="51">
        <f t="shared" si="38"/>
        <v>3.5050998108162402E-5</v>
      </c>
      <c r="H131" s="51">
        <f t="shared" si="38"/>
        <v>4.4986650721573386E-5</v>
      </c>
      <c r="I131" s="51">
        <f t="shared" si="38"/>
        <v>5.2492527969226584E-5</v>
      </c>
      <c r="J131" s="1"/>
      <c r="K131" s="1"/>
      <c r="L131" s="1"/>
      <c r="M131" s="1"/>
      <c r="N131" s="1"/>
      <c r="O131" s="1"/>
      <c r="P131" s="1"/>
      <c r="Q131" s="1"/>
      <c r="R131" s="1"/>
      <c r="S131" s="1"/>
      <c r="T131" s="1"/>
      <c r="U131" s="1"/>
      <c r="V131" s="1"/>
    </row>
    <row r="132" spans="1:22" s="267" customFormat="1">
      <c r="A132" s="316" t="s">
        <v>286</v>
      </c>
      <c r="B132" s="51">
        <f t="shared" ref="B132:I132" si="39">(B76+B101)/(1*10^(6))</f>
        <v>0</v>
      </c>
      <c r="C132" s="51">
        <f t="shared" si="39"/>
        <v>2.000741440768497E-6</v>
      </c>
      <c r="D132" s="51">
        <f t="shared" si="39"/>
        <v>9.0428851519387068E-6</v>
      </c>
      <c r="E132" s="51">
        <f t="shared" si="39"/>
        <v>2.373714952251197E-5</v>
      </c>
      <c r="F132" s="51">
        <f t="shared" si="39"/>
        <v>2.9720731009742942E-5</v>
      </c>
      <c r="G132" s="51">
        <f t="shared" si="39"/>
        <v>4.5395362056028307E-5</v>
      </c>
      <c r="H132" s="51">
        <f t="shared" si="39"/>
        <v>5.8995843469116804E-5</v>
      </c>
      <c r="I132" s="51">
        <f t="shared" si="39"/>
        <v>6.8363371347431045E-5</v>
      </c>
      <c r="J132" s="1"/>
      <c r="K132" s="1"/>
      <c r="L132" s="1"/>
      <c r="M132" s="1"/>
      <c r="N132" s="1"/>
      <c r="O132" s="1"/>
      <c r="P132" s="1"/>
      <c r="Q132" s="1"/>
      <c r="R132" s="1"/>
      <c r="S132" s="1"/>
      <c r="T132" s="1"/>
      <c r="U132" s="1"/>
      <c r="V132" s="1"/>
    </row>
    <row r="133" spans="1:22" s="267" customFormat="1">
      <c r="A133" s="316" t="s">
        <v>287</v>
      </c>
      <c r="B133" s="51">
        <f t="shared" ref="B133:I133" si="40">(B77+B102)/(1*10^(6))</f>
        <v>0</v>
      </c>
      <c r="C133" s="51">
        <f t="shared" si="40"/>
        <v>1.0086888796032382E-6</v>
      </c>
      <c r="D133" s="51">
        <f t="shared" si="40"/>
        <v>4.6455665903621567E-6</v>
      </c>
      <c r="E133" s="51">
        <f t="shared" si="40"/>
        <v>1.2445350801561116E-5</v>
      </c>
      <c r="F133" s="51">
        <f t="shared" si="40"/>
        <v>1.5906953650815556E-5</v>
      </c>
      <c r="G133" s="51">
        <f t="shared" si="40"/>
        <v>2.4842617151465427E-5</v>
      </c>
      <c r="H133" s="51">
        <f t="shared" si="40"/>
        <v>3.2983133605695218E-5</v>
      </c>
      <c r="I133" s="51">
        <f t="shared" si="40"/>
        <v>3.9213791077837296E-5</v>
      </c>
      <c r="J133" s="1"/>
      <c r="K133" s="1"/>
      <c r="L133" s="1"/>
      <c r="M133" s="1"/>
      <c r="N133" s="1"/>
      <c r="O133" s="1"/>
      <c r="P133" s="1"/>
      <c r="Q133" s="1"/>
      <c r="R133" s="1"/>
      <c r="S133" s="1"/>
      <c r="T133" s="1"/>
      <c r="U133" s="1"/>
      <c r="V133" s="1"/>
    </row>
    <row r="134" spans="1:22" s="267" customFormat="1">
      <c r="A134" s="1"/>
      <c r="B134" s="1"/>
      <c r="C134" s="1"/>
      <c r="D134" s="1"/>
      <c r="E134" s="1"/>
      <c r="F134" s="1"/>
      <c r="G134" s="1"/>
      <c r="H134" s="1"/>
      <c r="I134" s="183"/>
      <c r="J134" s="1"/>
      <c r="K134" s="1"/>
      <c r="L134" s="1"/>
      <c r="M134" s="1"/>
      <c r="N134" s="1"/>
      <c r="O134" s="1"/>
      <c r="P134" s="1"/>
      <c r="Q134" s="1"/>
      <c r="R134" s="1"/>
      <c r="S134" s="1"/>
      <c r="T134" s="1"/>
      <c r="U134" s="1"/>
      <c r="V134" s="1"/>
    </row>
    <row r="135" spans="1:22">
      <c r="A135" s="278" t="s">
        <v>325</v>
      </c>
      <c r="B135" s="278"/>
      <c r="C135" s="278"/>
      <c r="D135" s="278"/>
      <c r="E135" s="278"/>
      <c r="F135" s="278"/>
      <c r="G135" s="278"/>
      <c r="H135" s="278"/>
      <c r="I135" s="278"/>
    </row>
    <row r="136" spans="1:22">
      <c r="A136" s="496"/>
      <c r="B136" s="316">
        <v>2015</v>
      </c>
      <c r="C136" s="316">
        <v>2020</v>
      </c>
      <c r="D136" s="316">
        <v>2025</v>
      </c>
      <c r="E136" s="316">
        <v>2030</v>
      </c>
      <c r="F136" s="316">
        <v>2035</v>
      </c>
      <c r="G136" s="316">
        <v>2040</v>
      </c>
      <c r="H136" s="316">
        <v>2045</v>
      </c>
      <c r="I136" s="316">
        <v>2050</v>
      </c>
    </row>
    <row r="137" spans="1:22">
      <c r="A137" s="316" t="s">
        <v>84</v>
      </c>
      <c r="B137" s="51">
        <f>B81+B107</f>
        <v>0</v>
      </c>
      <c r="C137" s="51">
        <f t="shared" ref="C137:I137" si="41">C81+C107</f>
        <v>934.45060095551116</v>
      </c>
      <c r="D137" s="51">
        <f t="shared" si="41"/>
        <v>1680.3801551890429</v>
      </c>
      <c r="E137" s="51">
        <f t="shared" si="41"/>
        <v>1688.2636508382984</v>
      </c>
      <c r="F137" s="51">
        <f t="shared" si="41"/>
        <v>1763.8636974881601</v>
      </c>
      <c r="G137" s="51">
        <f t="shared" si="41"/>
        <v>2642.1814273116111</v>
      </c>
      <c r="H137" s="51">
        <f t="shared" si="41"/>
        <v>3218.8254895970977</v>
      </c>
      <c r="I137" s="51">
        <f t="shared" si="41"/>
        <v>3257.3682060173937</v>
      </c>
    </row>
    <row r="138" spans="1:22">
      <c r="A138" s="316" t="s">
        <v>222</v>
      </c>
      <c r="B138" s="51">
        <f t="shared" ref="B138:I138" si="42">B82+B108</f>
        <v>0</v>
      </c>
      <c r="C138" s="51">
        <f t="shared" si="42"/>
        <v>0.76040087423080038</v>
      </c>
      <c r="D138" s="51">
        <f t="shared" si="42"/>
        <v>1.9176812209106919</v>
      </c>
      <c r="E138" s="51">
        <f t="shared" si="42"/>
        <v>5.5211011983486546</v>
      </c>
      <c r="F138" s="51">
        <f t="shared" si="42"/>
        <v>10.531045737970739</v>
      </c>
      <c r="G138" s="51">
        <f t="shared" si="42"/>
        <v>18.932445450102804</v>
      </c>
      <c r="H138" s="51">
        <f t="shared" si="42"/>
        <v>34.544361385588097</v>
      </c>
      <c r="I138" s="51">
        <f t="shared" si="42"/>
        <v>66.208293905931313</v>
      </c>
    </row>
    <row r="139" spans="1:22">
      <c r="A139" s="316" t="s">
        <v>136</v>
      </c>
      <c r="B139" s="51">
        <f t="shared" ref="B139:I139" si="43">B83+B109</f>
        <v>1405.0324678577736</v>
      </c>
      <c r="C139" s="51">
        <f t="shared" si="43"/>
        <v>1488.8413925345872</v>
      </c>
      <c r="D139" s="51">
        <f t="shared" si="43"/>
        <v>1450.1173417889113</v>
      </c>
      <c r="E139" s="51">
        <f t="shared" si="43"/>
        <v>2954.1133326562122</v>
      </c>
      <c r="F139" s="51">
        <f t="shared" si="43"/>
        <v>3003.2772337310562</v>
      </c>
      <c r="G139" s="51">
        <f t="shared" si="43"/>
        <v>2904.5186416899878</v>
      </c>
      <c r="H139" s="51">
        <f t="shared" si="43"/>
        <v>2881.4695205097528</v>
      </c>
      <c r="I139" s="51">
        <f t="shared" si="43"/>
        <v>2788.1765930395732</v>
      </c>
    </row>
    <row r="140" spans="1:22">
      <c r="A140" s="316" t="s">
        <v>282</v>
      </c>
      <c r="B140" s="51">
        <f t="shared" ref="B140:I140" si="44">B84+B110</f>
        <v>0</v>
      </c>
      <c r="C140" s="51">
        <f t="shared" si="44"/>
        <v>0</v>
      </c>
      <c r="D140" s="51">
        <f t="shared" si="44"/>
        <v>203.17893664234626</v>
      </c>
      <c r="E140" s="51">
        <f t="shared" si="44"/>
        <v>522.17752218020087</v>
      </c>
      <c r="F140" s="51">
        <f t="shared" si="44"/>
        <v>685.4255318414771</v>
      </c>
      <c r="G140" s="51">
        <f t="shared" si="44"/>
        <v>825.38849268258502</v>
      </c>
      <c r="H140" s="51">
        <f t="shared" si="44"/>
        <v>1200.8525040773829</v>
      </c>
      <c r="I140" s="51">
        <f t="shared" si="44"/>
        <v>1641.3664901886723</v>
      </c>
    </row>
    <row r="141" spans="1:22">
      <c r="A141" s="316" t="s">
        <v>283</v>
      </c>
      <c r="B141" s="51">
        <f t="shared" ref="B141:I141" si="45">B85+B111</f>
        <v>215.39232454224373</v>
      </c>
      <c r="C141" s="51">
        <f t="shared" si="45"/>
        <v>320.67031429484769</v>
      </c>
      <c r="D141" s="51">
        <f t="shared" si="45"/>
        <v>364.81227210988584</v>
      </c>
      <c r="E141" s="51">
        <f t="shared" si="45"/>
        <v>433.60752642343004</v>
      </c>
      <c r="F141" s="51">
        <f t="shared" si="45"/>
        <v>1076.2354759601576</v>
      </c>
      <c r="G141" s="51">
        <f t="shared" si="45"/>
        <v>1514.0874004773532</v>
      </c>
      <c r="H141" s="51">
        <f t="shared" si="45"/>
        <v>1678.1133163532545</v>
      </c>
      <c r="I141" s="51">
        <f t="shared" si="45"/>
        <v>1576.2470420053869</v>
      </c>
    </row>
    <row r="142" spans="1:22">
      <c r="A142" s="316" t="s">
        <v>284</v>
      </c>
      <c r="B142" s="51">
        <f t="shared" ref="B142:I142" si="46">B86+B112</f>
        <v>0</v>
      </c>
      <c r="C142" s="51">
        <f t="shared" si="46"/>
        <v>51.832978592157886</v>
      </c>
      <c r="D142" s="51">
        <f t="shared" si="46"/>
        <v>152.37146489468969</v>
      </c>
      <c r="E142" s="51">
        <f t="shared" si="46"/>
        <v>345.34122899639135</v>
      </c>
      <c r="F142" s="51">
        <f t="shared" si="46"/>
        <v>381.3850854349771</v>
      </c>
      <c r="G142" s="51">
        <f t="shared" si="46"/>
        <v>574.93711493361138</v>
      </c>
      <c r="H142" s="51">
        <f t="shared" si="46"/>
        <v>712.37872719521181</v>
      </c>
      <c r="I142" s="51">
        <f t="shared" si="46"/>
        <v>802.21484295973255</v>
      </c>
    </row>
    <row r="143" spans="1:22">
      <c r="A143" s="316" t="s">
        <v>285</v>
      </c>
      <c r="B143" s="51">
        <f t="shared" ref="B143:I143" si="47">B87+B113</f>
        <v>0</v>
      </c>
      <c r="C143" s="51">
        <f t="shared" si="47"/>
        <v>25.319335164832886</v>
      </c>
      <c r="D143" s="51">
        <f t="shared" si="47"/>
        <v>74.430300824134136</v>
      </c>
      <c r="E143" s="51">
        <f t="shared" si="47"/>
        <v>168.69202891067962</v>
      </c>
      <c r="F143" s="51">
        <f t="shared" si="47"/>
        <v>186.29870532768473</v>
      </c>
      <c r="G143" s="51">
        <f t="shared" si="47"/>
        <v>280.84485798600372</v>
      </c>
      <c r="H143" s="51">
        <f t="shared" si="47"/>
        <v>347.98223540411277</v>
      </c>
      <c r="I143" s="51">
        <f t="shared" si="47"/>
        <v>391.86531499415509</v>
      </c>
    </row>
    <row r="144" spans="1:22">
      <c r="A144" s="316" t="s">
        <v>286</v>
      </c>
      <c r="B144" s="51">
        <f t="shared" ref="B144:I144" si="48">B88+B114</f>
        <v>0</v>
      </c>
      <c r="C144" s="51">
        <f t="shared" si="48"/>
        <v>18.97777301840943</v>
      </c>
      <c r="D144" s="51">
        <f t="shared" si="48"/>
        <v>82.881027406448553</v>
      </c>
      <c r="E144" s="51">
        <f t="shared" si="48"/>
        <v>210.43305615871063</v>
      </c>
      <c r="F144" s="51">
        <f t="shared" si="48"/>
        <v>254.79956439553553</v>
      </c>
      <c r="G144" s="51">
        <f t="shared" si="48"/>
        <v>376.07513141939171</v>
      </c>
      <c r="H144" s="51">
        <f t="shared" si="48"/>
        <v>472.32502157599612</v>
      </c>
      <c r="I144" s="51">
        <f t="shared" si="48"/>
        <v>528.33707447231541</v>
      </c>
    </row>
    <row r="145" spans="1:9">
      <c r="A145" s="316" t="s">
        <v>287</v>
      </c>
      <c r="B145" s="51">
        <f t="shared" ref="B145:I145" si="49">B89+B115</f>
        <v>0</v>
      </c>
      <c r="C145" s="51">
        <f t="shared" si="49"/>
        <v>8.84026495505044</v>
      </c>
      <c r="D145" s="51">
        <f t="shared" si="49"/>
        <v>39.226068512749286</v>
      </c>
      <c r="E145" s="51">
        <f t="shared" si="49"/>
        <v>101.28409829646843</v>
      </c>
      <c r="F145" s="51">
        <f t="shared" si="49"/>
        <v>124.75304137685211</v>
      </c>
      <c r="G145" s="51">
        <f t="shared" si="49"/>
        <v>187.70194471683925</v>
      </c>
      <c r="H145" s="51">
        <f t="shared" si="49"/>
        <v>240.05785010810828</v>
      </c>
      <c r="I145" s="51">
        <f t="shared" si="49"/>
        <v>274.84876397431793</v>
      </c>
    </row>
    <row r="146" spans="1:9">
      <c r="I146" s="183"/>
    </row>
  </sheetData>
  <conditionalFormatting sqref="L92:N1048576 W120:XFD1048576 O79:V1048576 A68 A10 J10:XFD10 J15:XFD18 A11:XFD14 A1:XFD9 A44:XFD44 J38:XFD43 J45:XFD49 J52:XFD63 J22:XFD33 A78:I78 J65:XFD119 A64:XFD64 B69:I77 A19:XFD21 A34:XFD37 A50:XFD51 A65:I67 A90:I91">
    <cfRule type="expression" dxfId="3843" priority="70">
      <formula>_xlfn.ISFORMULA(A1)</formula>
    </cfRule>
  </conditionalFormatting>
  <conditionalFormatting sqref="B68:I68">
    <cfRule type="expression" dxfId="3842" priority="67">
      <formula>_xlfn.ISFORMULA(B68)</formula>
    </cfRule>
  </conditionalFormatting>
  <conditionalFormatting sqref="A69:A70 A72:A77">
    <cfRule type="expression" dxfId="3841" priority="66">
      <formula>_xlfn.ISFORMULA(A69)</formula>
    </cfRule>
  </conditionalFormatting>
  <conditionalFormatting sqref="A79:I79 A80 B81:I89">
    <cfRule type="expression" dxfId="3840" priority="65">
      <formula>_xlfn.ISFORMULA(A79)</formula>
    </cfRule>
  </conditionalFormatting>
  <conditionalFormatting sqref="B80:I80">
    <cfRule type="expression" dxfId="3839" priority="64">
      <formula>_xlfn.ISFORMULA(B80)</formula>
    </cfRule>
  </conditionalFormatting>
  <conditionalFormatting sqref="A81:A82 A84:A89">
    <cfRule type="expression" dxfId="3838" priority="63">
      <formula>_xlfn.ISFORMULA(A81)</formula>
    </cfRule>
  </conditionalFormatting>
  <conditionalFormatting sqref="A92:I92 A93 A103:I104 B94:I102">
    <cfRule type="expression" dxfId="3837" priority="62">
      <formula>_xlfn.ISFORMULA(A92)</formula>
    </cfRule>
  </conditionalFormatting>
  <conditionalFormatting sqref="B93:I93">
    <cfRule type="expression" dxfId="3836" priority="61">
      <formula>_xlfn.ISFORMULA(B93)</formula>
    </cfRule>
  </conditionalFormatting>
  <conditionalFormatting sqref="A94:A95 A97:A102">
    <cfRule type="expression" dxfId="3835" priority="60">
      <formula>_xlfn.ISFORMULA(A94)</formula>
    </cfRule>
  </conditionalFormatting>
  <conditionalFormatting sqref="A105:I105 A106 B107:I115">
    <cfRule type="expression" dxfId="3834" priority="59">
      <formula>_xlfn.ISFORMULA(A105)</formula>
    </cfRule>
  </conditionalFormatting>
  <conditionalFormatting sqref="B106:I106">
    <cfRule type="expression" dxfId="3833" priority="58">
      <formula>_xlfn.ISFORMULA(B106)</formula>
    </cfRule>
  </conditionalFormatting>
  <conditionalFormatting sqref="A107:A108 A110:A115">
    <cfRule type="expression" dxfId="3832" priority="57">
      <formula>_xlfn.ISFORMULA(A107)</formula>
    </cfRule>
  </conditionalFormatting>
  <conditionalFormatting sqref="B10:I10">
    <cfRule type="expression" dxfId="3831" priority="56">
      <formula>_xlfn.ISFORMULA(B10)</formula>
    </cfRule>
  </conditionalFormatting>
  <conditionalFormatting sqref="A15:I15 A16 A17:I18">
    <cfRule type="expression" dxfId="3830" priority="55">
      <formula>_xlfn.ISFORMULA(A15)</formula>
    </cfRule>
  </conditionalFormatting>
  <conditionalFormatting sqref="B16:I16">
    <cfRule type="expression" dxfId="3829" priority="54">
      <formula>_xlfn.ISFORMULA(B16)</formula>
    </cfRule>
  </conditionalFormatting>
  <conditionalFormatting sqref="A134:I134 A124 B125:I133">
    <cfRule type="expression" dxfId="3828" priority="53">
      <formula>_xlfn.ISFORMULA(A124)</formula>
    </cfRule>
  </conditionalFormatting>
  <conditionalFormatting sqref="B124:I124">
    <cfRule type="expression" dxfId="3827" priority="52">
      <formula>_xlfn.ISFORMULA(B124)</formula>
    </cfRule>
  </conditionalFormatting>
  <conditionalFormatting sqref="A125:A133">
    <cfRule type="expression" dxfId="3826" priority="51">
      <formula>_xlfn.ISFORMULA(A125)</formula>
    </cfRule>
  </conditionalFormatting>
  <conditionalFormatting sqref="A135:I135 A136 B137:I145">
    <cfRule type="expression" dxfId="3825" priority="50">
      <formula>_xlfn.ISFORMULA(A135)</formula>
    </cfRule>
  </conditionalFormatting>
  <conditionalFormatting sqref="B136:I136">
    <cfRule type="expression" dxfId="3824" priority="49">
      <formula>_xlfn.ISFORMULA(B136)</formula>
    </cfRule>
  </conditionalFormatting>
  <conditionalFormatting sqref="A137:A145">
    <cfRule type="expression" dxfId="3823" priority="48">
      <formula>_xlfn.ISFORMULA(A137)</formula>
    </cfRule>
  </conditionalFormatting>
  <conditionalFormatting sqref="A39 A38:I38 B40:I43">
    <cfRule type="expression" dxfId="3822" priority="47">
      <formula>_xlfn.ISFORMULA(A38)</formula>
    </cfRule>
  </conditionalFormatting>
  <conditionalFormatting sqref="B39:I39">
    <cfRule type="expression" dxfId="3821" priority="46">
      <formula>_xlfn.ISFORMULA(B39)</formula>
    </cfRule>
  </conditionalFormatting>
  <conditionalFormatting sqref="A40:A41 A43">
    <cfRule type="expression" dxfId="3820" priority="45">
      <formula>_xlfn.ISFORMULA(A40)</formula>
    </cfRule>
  </conditionalFormatting>
  <conditionalFormatting sqref="A45:I45 A46 B47:I49">
    <cfRule type="expression" dxfId="3819" priority="44">
      <formula>_xlfn.ISFORMULA(A45)</formula>
    </cfRule>
  </conditionalFormatting>
  <conditionalFormatting sqref="B46:I46">
    <cfRule type="expression" dxfId="3818" priority="43">
      <formula>_xlfn.ISFORMULA(B46)</formula>
    </cfRule>
  </conditionalFormatting>
  <conditionalFormatting sqref="A47:A48">
    <cfRule type="expression" dxfId="3817" priority="41">
      <formula>_xlfn.ISFORMULA(A47)</formula>
    </cfRule>
  </conditionalFormatting>
  <conditionalFormatting sqref="A58:I58">
    <cfRule type="expression" dxfId="3816" priority="40">
      <formula>_xlfn.ISFORMULA(A58)</formula>
    </cfRule>
  </conditionalFormatting>
  <conditionalFormatting sqref="A53 A52:I52 B54:I57">
    <cfRule type="expression" dxfId="3815" priority="39">
      <formula>_xlfn.ISFORMULA(A52)</formula>
    </cfRule>
  </conditionalFormatting>
  <conditionalFormatting sqref="B53:I53">
    <cfRule type="expression" dxfId="3814" priority="38">
      <formula>_xlfn.ISFORMULA(B53)</formula>
    </cfRule>
  </conditionalFormatting>
  <conditionalFormatting sqref="A54:A55 A57">
    <cfRule type="expression" dxfId="3813" priority="37">
      <formula>_xlfn.ISFORMULA(A54)</formula>
    </cfRule>
  </conditionalFormatting>
  <conditionalFormatting sqref="A59:I59 A60 B61:I63">
    <cfRule type="expression" dxfId="3812" priority="36">
      <formula>_xlfn.ISFORMULA(A59)</formula>
    </cfRule>
  </conditionalFormatting>
  <conditionalFormatting sqref="B60:I60">
    <cfRule type="expression" dxfId="3811" priority="35">
      <formula>_xlfn.ISFORMULA(B60)</formula>
    </cfRule>
  </conditionalFormatting>
  <conditionalFormatting sqref="A61:A62">
    <cfRule type="expression" dxfId="3810" priority="34">
      <formula>_xlfn.ISFORMULA(A61)</formula>
    </cfRule>
  </conditionalFormatting>
  <conditionalFormatting sqref="A31:A32">
    <cfRule type="expression" dxfId="3809" priority="20">
      <formula>_xlfn.ISFORMULA(A31)</formula>
    </cfRule>
  </conditionalFormatting>
  <conditionalFormatting sqref="A27:I28">
    <cfRule type="expression" dxfId="3808" priority="26">
      <formula>_xlfn.ISFORMULA(A27)</formula>
    </cfRule>
  </conditionalFormatting>
  <conditionalFormatting sqref="A23 A22:I22 B24:I26">
    <cfRule type="expression" dxfId="3807" priority="25">
      <formula>_xlfn.ISFORMULA(A22)</formula>
    </cfRule>
  </conditionalFormatting>
  <conditionalFormatting sqref="B23:I23">
    <cfRule type="expression" dxfId="3806" priority="24">
      <formula>_xlfn.ISFORMULA(B23)</formula>
    </cfRule>
  </conditionalFormatting>
  <conditionalFormatting sqref="A24:A25">
    <cfRule type="expression" dxfId="3805" priority="23">
      <formula>_xlfn.ISFORMULA(A24)</formula>
    </cfRule>
  </conditionalFormatting>
  <conditionalFormatting sqref="A29:I29 A30 B31:I33">
    <cfRule type="expression" dxfId="3804" priority="22">
      <formula>_xlfn.ISFORMULA(A29)</formula>
    </cfRule>
  </conditionalFormatting>
  <conditionalFormatting sqref="B30:I30">
    <cfRule type="expression" dxfId="3803" priority="21">
      <formula>_xlfn.ISFORMULA(B30)</formula>
    </cfRule>
  </conditionalFormatting>
  <conditionalFormatting sqref="B116:I116">
    <cfRule type="expression" dxfId="3802" priority="19">
      <formula>_xlfn.ISFORMULA(B116)</formula>
    </cfRule>
  </conditionalFormatting>
  <conditionalFormatting sqref="A109">
    <cfRule type="expression" dxfId="3801" priority="11">
      <formula>_xlfn.ISFORMULA(A109)</formula>
    </cfRule>
  </conditionalFormatting>
  <conditionalFormatting sqref="A96">
    <cfRule type="expression" dxfId="3800" priority="10">
      <formula>_xlfn.ISFORMULA(A96)</formula>
    </cfRule>
  </conditionalFormatting>
  <conditionalFormatting sqref="A83">
    <cfRule type="expression" dxfId="3799" priority="9">
      <formula>_xlfn.ISFORMULA(A83)</formula>
    </cfRule>
  </conditionalFormatting>
  <conditionalFormatting sqref="A71">
    <cfRule type="expression" dxfId="3798" priority="8">
      <formula>_xlfn.ISFORMULA(A71)</formula>
    </cfRule>
  </conditionalFormatting>
  <conditionalFormatting sqref="A63">
    <cfRule type="expression" dxfId="3797" priority="7">
      <formula>_xlfn.ISFORMULA(A63)</formula>
    </cfRule>
  </conditionalFormatting>
  <conditionalFormatting sqref="A56">
    <cfRule type="expression" dxfId="3796" priority="6">
      <formula>_xlfn.ISFORMULA(A56)</formula>
    </cfRule>
  </conditionalFormatting>
  <conditionalFormatting sqref="A49">
    <cfRule type="expression" dxfId="3795" priority="5">
      <formula>_xlfn.ISFORMULA(A49)</formula>
    </cfRule>
  </conditionalFormatting>
  <conditionalFormatting sqref="A42">
    <cfRule type="expression" dxfId="3794" priority="4">
      <formula>_xlfn.ISFORMULA(A42)</formula>
    </cfRule>
  </conditionalFormatting>
  <conditionalFormatting sqref="A33">
    <cfRule type="expression" dxfId="3793" priority="3">
      <formula>_xlfn.ISFORMULA(A33)</formula>
    </cfRule>
  </conditionalFormatting>
  <conditionalFormatting sqref="A26">
    <cfRule type="expression" dxfId="3792" priority="2">
      <formula>_xlfn.ISFORMULA(A26)</formula>
    </cfRule>
  </conditionalFormatting>
  <conditionalFormatting sqref="A122">
    <cfRule type="expression" dxfId="3791" priority="1">
      <formula>_xlfn.ISFORMULA(A122)</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EAA843-CF10-414C-BE51-858316934767}">
          <x14:formula1>
            <xm:f>Deployment!$U$23:$U$25</xm:f>
          </x14:formula1>
          <xm:sqref>B6</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6D84-E0AC-43EA-9165-17323F326102}">
  <sheetPr>
    <tabColor theme="9" tint="0.39997558519241921"/>
  </sheetPr>
  <dimension ref="B1:AN84"/>
  <sheetViews>
    <sheetView topLeftCell="F1" zoomScale="55" zoomScaleNormal="55" workbookViewId="0">
      <selection activeCell="L49" sqref="L49"/>
    </sheetView>
  </sheetViews>
  <sheetFormatPr defaultColWidth="8.85546875" defaultRowHeight="13.9" outlineLevelRow="1"/>
  <cols>
    <col min="1" max="1" width="19.42578125" style="1" customWidth="1"/>
    <col min="2" max="2" width="8.85546875" style="1"/>
    <col min="3" max="4" width="19.42578125" style="1" customWidth="1"/>
    <col min="5" max="8" width="17.140625" style="1" bestFit="1" customWidth="1"/>
    <col min="9" max="12" width="16" style="1" bestFit="1" customWidth="1"/>
    <col min="13" max="14" width="8.85546875" style="1"/>
    <col min="15" max="15" width="24.28515625" style="1" customWidth="1"/>
    <col min="16" max="16" width="28.7109375" style="1" customWidth="1"/>
    <col min="17" max="17" width="27.42578125" style="1" customWidth="1"/>
    <col min="18" max="18" width="33.85546875" style="1" customWidth="1"/>
    <col min="19" max="19" width="8.85546875" style="1"/>
    <col min="20" max="27" width="16" style="1" customWidth="1"/>
    <col min="28" max="34" width="8.85546875" style="1"/>
    <col min="35" max="35" width="11.7109375" style="1" bestFit="1" customWidth="1"/>
    <col min="36" max="16384" width="8.85546875" style="1"/>
  </cols>
  <sheetData>
    <row r="1" spans="2:40"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row>
    <row r="3" spans="2:40">
      <c r="O3" s="496" t="s">
        <v>336</v>
      </c>
      <c r="P3" s="496" t="s">
        <v>337</v>
      </c>
      <c r="Q3" s="1">
        <v>1</v>
      </c>
    </row>
    <row r="4" spans="2:40">
      <c r="O4" s="496" t="s">
        <v>338</v>
      </c>
      <c r="P4" s="496" t="s">
        <v>339</v>
      </c>
      <c r="Q4" s="1">
        <v>2</v>
      </c>
    </row>
    <row r="5" spans="2:40">
      <c r="O5" s="496" t="s">
        <v>340</v>
      </c>
      <c r="P5" s="496" t="s">
        <v>341</v>
      </c>
      <c r="Q5" s="1">
        <v>3</v>
      </c>
    </row>
    <row r="6" spans="2:40">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row>
    <row r="7" spans="2:40" ht="14.1">
      <c r="P7" s="488" t="s">
        <v>368</v>
      </c>
      <c r="Q7" s="488" t="s">
        <v>343</v>
      </c>
      <c r="AB7" s="87"/>
    </row>
    <row r="8" spans="2:40" ht="14.1">
      <c r="O8" s="487" t="s">
        <v>497</v>
      </c>
      <c r="P8" s="496">
        <v>20</v>
      </c>
      <c r="Q8" s="496" t="s">
        <v>345</v>
      </c>
    </row>
    <row r="10" spans="2:40" ht="14.1">
      <c r="C10" s="54" t="s">
        <v>346</v>
      </c>
      <c r="D10" s="55"/>
      <c r="F10" s="46" t="s">
        <v>538</v>
      </c>
      <c r="G10" s="496">
        <v>3.6</v>
      </c>
      <c r="O10" s="54" t="s">
        <v>348</v>
      </c>
      <c r="P10" s="76" t="s">
        <v>349</v>
      </c>
      <c r="Q10" s="63">
        <f>'Bioenergy GVAjobs'!B6</f>
        <v>2</v>
      </c>
      <c r="R10" s="55"/>
      <c r="AB10" s="75" t="s">
        <v>350</v>
      </c>
      <c r="AC10" s="75"/>
      <c r="AD10" s="75"/>
      <c r="AE10" s="75"/>
      <c r="AF10" s="75"/>
      <c r="AG10" s="75"/>
      <c r="AH10" s="75"/>
      <c r="AI10" s="75"/>
      <c r="AJ10" s="75"/>
      <c r="AK10" s="75"/>
      <c r="AL10" s="75"/>
      <c r="AM10" s="75"/>
    </row>
    <row r="11" spans="2:40" ht="14.1">
      <c r="C11" s="153"/>
      <c r="D11" s="154"/>
      <c r="O11" s="153"/>
      <c r="P11" s="87"/>
      <c r="Q11" s="154"/>
      <c r="R11" s="154"/>
      <c r="AC11" s="154"/>
      <c r="AD11" s="154"/>
      <c r="AE11" s="154"/>
      <c r="AF11" s="154"/>
      <c r="AG11" s="154"/>
      <c r="AH11" s="154"/>
      <c r="AI11" s="154"/>
      <c r="AJ11" s="154"/>
      <c r="AK11" s="154"/>
      <c r="AL11" s="154"/>
      <c r="AM11" s="154"/>
      <c r="AN11" s="154"/>
    </row>
    <row r="12" spans="2:40" ht="14.1">
      <c r="C12" s="2" t="s">
        <v>351</v>
      </c>
      <c r="D12" s="2"/>
      <c r="E12" s="45"/>
      <c r="F12" s="45"/>
      <c r="G12" s="45"/>
      <c r="H12" s="45"/>
      <c r="I12" s="45"/>
      <c r="J12" s="45"/>
      <c r="O12" s="2" t="s">
        <v>352</v>
      </c>
      <c r="P12" s="2"/>
      <c r="Q12" s="2"/>
      <c r="R12" s="2"/>
      <c r="S12" s="2"/>
      <c r="AB12" s="2" t="s">
        <v>353</v>
      </c>
      <c r="AL12" s="154"/>
      <c r="AM12" s="154"/>
    </row>
    <row r="13" spans="2:40" ht="14.1">
      <c r="C13" s="44" t="s">
        <v>354</v>
      </c>
      <c r="O13" s="44" t="s">
        <v>354</v>
      </c>
      <c r="AM13" s="154"/>
      <c r="AN13" s="154"/>
    </row>
    <row r="14" spans="2:40" ht="14.1">
      <c r="C14" s="46" t="s">
        <v>125</v>
      </c>
      <c r="D14" s="46" t="s">
        <v>24</v>
      </c>
      <c r="E14" s="46">
        <v>2015</v>
      </c>
      <c r="F14" s="46">
        <v>2020</v>
      </c>
      <c r="G14" s="46">
        <v>2025</v>
      </c>
      <c r="H14" s="46">
        <v>2030</v>
      </c>
      <c r="I14" s="46">
        <v>2035</v>
      </c>
      <c r="J14" s="46">
        <v>2040</v>
      </c>
      <c r="K14" s="46">
        <v>2045</v>
      </c>
      <c r="L14" s="46">
        <v>2050</v>
      </c>
      <c r="O14" s="46" t="s">
        <v>125</v>
      </c>
      <c r="P14" s="46" t="s">
        <v>24</v>
      </c>
      <c r="Q14" s="46" t="s">
        <v>18</v>
      </c>
      <c r="R14" s="46">
        <v>2010</v>
      </c>
      <c r="S14" s="46">
        <v>2015</v>
      </c>
      <c r="T14" s="46">
        <v>2020</v>
      </c>
      <c r="U14" s="46">
        <v>2025</v>
      </c>
      <c r="V14" s="46">
        <v>2030</v>
      </c>
      <c r="W14" s="46">
        <v>2035</v>
      </c>
      <c r="X14" s="46">
        <v>2040</v>
      </c>
      <c r="Y14" s="46">
        <v>2045</v>
      </c>
      <c r="Z14" s="46">
        <v>2050</v>
      </c>
      <c r="AB14" s="46">
        <v>2005</v>
      </c>
      <c r="AC14" s="46">
        <v>2010</v>
      </c>
      <c r="AD14" s="46">
        <v>2015</v>
      </c>
      <c r="AE14" s="46">
        <v>2020</v>
      </c>
      <c r="AF14" s="46">
        <v>2025</v>
      </c>
      <c r="AG14" s="46">
        <v>2030</v>
      </c>
      <c r="AH14" s="46">
        <v>2035</v>
      </c>
      <c r="AI14" s="46">
        <v>2040</v>
      </c>
      <c r="AJ14" s="46">
        <v>2045</v>
      </c>
      <c r="AK14" s="46">
        <v>2050</v>
      </c>
      <c r="AL14" s="154"/>
      <c r="AM14" s="154"/>
    </row>
    <row r="15" spans="2:40">
      <c r="C15" s="47" t="s">
        <v>285</v>
      </c>
      <c r="D15" s="496" t="s">
        <v>280</v>
      </c>
      <c r="E15" s="155">
        <f t="shared" ref="E15:L15" si="0">(S16/5)+(AD15/5)</f>
        <v>0</v>
      </c>
      <c r="F15" s="155">
        <f t="shared" si="0"/>
        <v>14380.387114433703</v>
      </c>
      <c r="G15" s="155">
        <f t="shared" si="0"/>
        <v>27123.923703660104</v>
      </c>
      <c r="H15" s="155">
        <f t="shared" si="0"/>
        <v>63665.993696342361</v>
      </c>
      <c r="I15" s="155">
        <f t="shared" si="0"/>
        <v>83043.212507264252</v>
      </c>
      <c r="J15" s="155">
        <f t="shared" si="0"/>
        <v>145372.29831703132</v>
      </c>
      <c r="K15" s="155">
        <f t="shared" si="0"/>
        <v>218630.82209658556</v>
      </c>
      <c r="L15" s="155">
        <f t="shared" si="0"/>
        <v>274629.90886709379</v>
      </c>
      <c r="O15" s="47" t="str">
        <f>'Deployment (8)'!C15</f>
        <v>Sugars to higher hydrocarbons</v>
      </c>
      <c r="P15" s="496" t="s">
        <v>280</v>
      </c>
      <c r="Q15" s="47" t="s">
        <v>355</v>
      </c>
      <c r="R15" s="156"/>
      <c r="S15" s="156">
        <f t="shared" ref="S15:Z15" si="1">IF($Q$10=1,S28,IF($Q$10=2,S32,IF($Q$10=3,S36)))</f>
        <v>0</v>
      </c>
      <c r="T15" s="156">
        <f t="shared" si="1"/>
        <v>71901.935572168513</v>
      </c>
      <c r="U15" s="156">
        <f t="shared" si="1"/>
        <v>207521.55409046903</v>
      </c>
      <c r="V15" s="156">
        <f t="shared" si="1"/>
        <v>525851.52257218084</v>
      </c>
      <c r="W15" s="156">
        <f t="shared" si="1"/>
        <v>941067.58510850207</v>
      </c>
      <c r="X15" s="156">
        <f t="shared" si="1"/>
        <v>1596027.1411214902</v>
      </c>
      <c r="Y15" s="156">
        <f t="shared" si="1"/>
        <v>2553561.6330861175</v>
      </c>
      <c r="Z15" s="156">
        <f t="shared" si="1"/>
        <v>3608381.2089398745</v>
      </c>
      <c r="AB15" s="496"/>
      <c r="AC15" s="496"/>
      <c r="AD15" s="164"/>
      <c r="AE15" s="164"/>
      <c r="AF15" s="164"/>
      <c r="AG15" s="164"/>
      <c r="AH15" s="164">
        <f>S16</f>
        <v>0</v>
      </c>
      <c r="AI15" s="164">
        <f t="shared" ref="AI15:AK15" si="2">T16</f>
        <v>71901.935572168513</v>
      </c>
      <c r="AJ15" s="164">
        <f t="shared" si="2"/>
        <v>135619.61851830053</v>
      </c>
      <c r="AK15" s="164">
        <f t="shared" si="2"/>
        <v>318329.96848171181</v>
      </c>
      <c r="AL15" s="154"/>
      <c r="AM15" s="154"/>
    </row>
    <row r="16" spans="2:40" ht="14.1">
      <c r="C16" s="47" t="str">
        <f>'Deployment (8)'!C15</f>
        <v>Sugars to higher hydrocarbons</v>
      </c>
      <c r="D16" s="496" t="s">
        <v>539</v>
      </c>
      <c r="E16" s="194">
        <f t="shared" ref="E16:L16" si="3">E15*$G$10</f>
        <v>0</v>
      </c>
      <c r="F16" s="194">
        <f t="shared" si="3"/>
        <v>51769.393611961328</v>
      </c>
      <c r="G16" s="194">
        <f t="shared" si="3"/>
        <v>97646.125333176373</v>
      </c>
      <c r="H16" s="194">
        <f t="shared" si="3"/>
        <v>229197.57730683251</v>
      </c>
      <c r="I16" s="194">
        <f t="shared" si="3"/>
        <v>298955.56502615131</v>
      </c>
      <c r="J16" s="194">
        <f t="shared" si="3"/>
        <v>523340.2739413128</v>
      </c>
      <c r="K16" s="194">
        <f t="shared" si="3"/>
        <v>787070.95954770804</v>
      </c>
      <c r="L16" s="194">
        <f t="shared" si="3"/>
        <v>988667.67192153772</v>
      </c>
      <c r="Q16" s="2" t="s">
        <v>356</v>
      </c>
      <c r="S16" s="183">
        <f>S15-R15</f>
        <v>0</v>
      </c>
      <c r="T16" s="183">
        <f t="shared" ref="T16:Z16" si="4">T15-S15</f>
        <v>71901.935572168513</v>
      </c>
      <c r="U16" s="183">
        <f t="shared" si="4"/>
        <v>135619.61851830053</v>
      </c>
      <c r="V16" s="183">
        <f t="shared" si="4"/>
        <v>318329.96848171181</v>
      </c>
      <c r="W16" s="183">
        <f t="shared" si="4"/>
        <v>415216.06253632123</v>
      </c>
      <c r="X16" s="183">
        <f t="shared" si="4"/>
        <v>654959.55601298809</v>
      </c>
      <c r="Y16" s="183">
        <f t="shared" si="4"/>
        <v>957534.49196462729</v>
      </c>
      <c r="Z16" s="183">
        <f t="shared" si="4"/>
        <v>1054819.5758537571</v>
      </c>
      <c r="AL16" s="154"/>
      <c r="AM16" s="154"/>
    </row>
    <row r="17" spans="3:40" ht="14.1">
      <c r="O17" s="2" t="s">
        <v>357</v>
      </c>
      <c r="P17" s="2"/>
      <c r="Q17" s="2"/>
      <c r="R17" s="2"/>
      <c r="AB17" s="2" t="s">
        <v>358</v>
      </c>
      <c r="AL17" s="154"/>
      <c r="AM17" s="154"/>
    </row>
    <row r="18" spans="3:40" ht="14.1">
      <c r="C18" s="153"/>
      <c r="D18" s="154"/>
      <c r="O18" s="44" t="s">
        <v>354</v>
      </c>
      <c r="AL18" s="154"/>
      <c r="AM18" s="154"/>
    </row>
    <row r="19" spans="3:40" ht="14.1">
      <c r="C19" s="153"/>
      <c r="D19" s="154"/>
      <c r="O19" s="46" t="s">
        <v>125</v>
      </c>
      <c r="P19" s="46" t="s">
        <v>24</v>
      </c>
      <c r="Q19" s="46" t="s">
        <v>18</v>
      </c>
      <c r="R19" s="46">
        <v>2010</v>
      </c>
      <c r="S19" s="46">
        <v>2015</v>
      </c>
      <c r="T19" s="46">
        <v>2020</v>
      </c>
      <c r="U19" s="46">
        <v>2025</v>
      </c>
      <c r="V19" s="46">
        <v>2030</v>
      </c>
      <c r="W19" s="46">
        <v>2035</v>
      </c>
      <c r="X19" s="46">
        <v>2040</v>
      </c>
      <c r="Y19" s="46">
        <v>2045</v>
      </c>
      <c r="Z19" s="46">
        <v>2050</v>
      </c>
      <c r="AB19" s="46">
        <v>2005</v>
      </c>
      <c r="AC19" s="46">
        <v>2010</v>
      </c>
      <c r="AD19" s="46">
        <v>2015</v>
      </c>
      <c r="AE19" s="46">
        <v>2020</v>
      </c>
      <c r="AF19" s="46">
        <v>2025</v>
      </c>
      <c r="AG19" s="46">
        <v>2030</v>
      </c>
      <c r="AH19" s="46">
        <v>2035</v>
      </c>
      <c r="AI19" s="46">
        <v>2040</v>
      </c>
      <c r="AJ19" s="46">
        <v>2045</v>
      </c>
      <c r="AK19" s="46">
        <v>2050</v>
      </c>
      <c r="AL19" s="154"/>
      <c r="AM19" s="154"/>
    </row>
    <row r="20" spans="3:40" ht="14.1">
      <c r="C20" s="153"/>
      <c r="D20" s="154"/>
      <c r="O20" s="47" t="str">
        <f>'Deployment (8)'!C15</f>
        <v>Sugars to higher hydrocarbons</v>
      </c>
      <c r="P20" s="496" t="s">
        <v>280</v>
      </c>
      <c r="Q20" s="47" t="s">
        <v>355</v>
      </c>
      <c r="R20" s="156"/>
      <c r="S20" s="156">
        <f t="shared" ref="S20:Z20" si="5">IF($Q$10=1,S41,IF($Q$10=2,S45,IF($Q$10=3,S49)))</f>
        <v>0</v>
      </c>
      <c r="T20" s="156">
        <f t="shared" si="5"/>
        <v>760877.94006806985</v>
      </c>
      <c r="U20" s="156">
        <f t="shared" si="5"/>
        <v>3192916.9326225622</v>
      </c>
      <c r="V20" s="156">
        <f t="shared" si="5"/>
        <v>8971325.6690249946</v>
      </c>
      <c r="W20" s="156">
        <f t="shared" si="5"/>
        <v>15616634.283004873</v>
      </c>
      <c r="X20" s="156">
        <f t="shared" si="5"/>
        <v>25310547.560664877</v>
      </c>
      <c r="Y20" s="156">
        <f t="shared" si="5"/>
        <v>36358483.660600111</v>
      </c>
      <c r="Z20" s="156">
        <f t="shared" si="5"/>
        <v>46516861.192186803</v>
      </c>
      <c r="AB20" s="496"/>
      <c r="AC20" s="496"/>
      <c r="AD20" s="164"/>
      <c r="AE20" s="164"/>
      <c r="AF20" s="164"/>
      <c r="AG20" s="164"/>
      <c r="AH20" s="164">
        <f>S21</f>
        <v>0</v>
      </c>
      <c r="AI20" s="164">
        <f t="shared" ref="AI20:AK20" si="6">T21</f>
        <v>760877.94006806985</v>
      </c>
      <c r="AJ20" s="164">
        <f t="shared" si="6"/>
        <v>2432038.9925544923</v>
      </c>
      <c r="AK20" s="164">
        <f t="shared" si="6"/>
        <v>5778408.7364024324</v>
      </c>
      <c r="AL20" s="154"/>
      <c r="AM20" s="154"/>
    </row>
    <row r="21" spans="3:40" ht="14.45">
      <c r="C21" s="2" t="s">
        <v>359</v>
      </c>
      <c r="D21" s="2"/>
      <c r="O21" s="5"/>
      <c r="P21" s="5"/>
      <c r="Q21" s="2" t="s">
        <v>356</v>
      </c>
      <c r="R21" s="5"/>
      <c r="S21" s="184">
        <f>S20-R20</f>
        <v>0</v>
      </c>
      <c r="T21" s="184">
        <f t="shared" ref="T21:Z21" si="7">T20-S20</f>
        <v>760877.94006806985</v>
      </c>
      <c r="U21" s="184">
        <f t="shared" si="7"/>
        <v>2432038.9925544923</v>
      </c>
      <c r="V21" s="184">
        <f t="shared" si="7"/>
        <v>5778408.7364024324</v>
      </c>
      <c r="W21" s="184">
        <f t="shared" si="7"/>
        <v>6645308.6139798779</v>
      </c>
      <c r="X21" s="184">
        <f t="shared" si="7"/>
        <v>9693913.2776600048</v>
      </c>
      <c r="Y21" s="184">
        <f t="shared" si="7"/>
        <v>11047936.099935234</v>
      </c>
      <c r="Z21" s="184">
        <f t="shared" si="7"/>
        <v>10158377.531586692</v>
      </c>
      <c r="AB21" s="154"/>
      <c r="AC21" s="154"/>
      <c r="AD21" s="154"/>
      <c r="AE21" s="154"/>
      <c r="AF21" s="154"/>
      <c r="AG21" s="154"/>
      <c r="AH21" s="154"/>
      <c r="AI21" s="154"/>
      <c r="AJ21" s="154"/>
      <c r="AK21" s="154"/>
      <c r="AL21" s="154"/>
      <c r="AM21" s="154"/>
    </row>
    <row r="22" spans="3:40" ht="14.45">
      <c r="C22" s="44" t="s">
        <v>354</v>
      </c>
      <c r="O22" s="5"/>
      <c r="P22" s="5"/>
      <c r="Q22" s="5"/>
      <c r="R22" s="5"/>
      <c r="S22" s="5"/>
      <c r="T22" s="5"/>
      <c r="U22" s="5"/>
      <c r="V22" s="5"/>
      <c r="W22" s="5"/>
      <c r="X22" s="5"/>
      <c r="Y22" s="5"/>
      <c r="Z22" s="5"/>
      <c r="AA22" s="5"/>
      <c r="AC22" s="154"/>
      <c r="AD22" s="154"/>
      <c r="AE22" s="154"/>
      <c r="AF22" s="154"/>
      <c r="AG22" s="154"/>
      <c r="AH22" s="154"/>
      <c r="AI22" s="154"/>
      <c r="AJ22" s="154"/>
      <c r="AK22" s="154"/>
      <c r="AL22" s="154"/>
      <c r="AM22" s="154"/>
      <c r="AN22" s="154"/>
    </row>
    <row r="23" spans="3:40" ht="14.45">
      <c r="C23" s="46" t="s">
        <v>125</v>
      </c>
      <c r="D23" s="46" t="s">
        <v>24</v>
      </c>
      <c r="E23" s="46">
        <v>2015</v>
      </c>
      <c r="F23" s="46">
        <v>2020</v>
      </c>
      <c r="G23" s="46">
        <v>2025</v>
      </c>
      <c r="H23" s="46">
        <v>2030</v>
      </c>
      <c r="I23" s="46">
        <v>2035</v>
      </c>
      <c r="J23" s="46">
        <v>2040</v>
      </c>
      <c r="K23" s="46">
        <v>2045</v>
      </c>
      <c r="L23" s="46">
        <v>2050</v>
      </c>
      <c r="O23" s="5"/>
      <c r="P23" s="5"/>
      <c r="Q23" s="5"/>
      <c r="R23" s="5"/>
      <c r="S23" s="5"/>
      <c r="T23" s="5"/>
      <c r="U23" s="5"/>
      <c r="V23" s="5"/>
      <c r="W23" s="5"/>
      <c r="X23" s="5"/>
      <c r="Y23" s="5"/>
      <c r="Z23" s="5"/>
      <c r="AA23" s="5"/>
      <c r="AC23" s="154"/>
      <c r="AD23" s="154"/>
      <c r="AE23" s="154"/>
      <c r="AF23" s="154"/>
      <c r="AG23" s="154"/>
      <c r="AH23" s="154"/>
      <c r="AI23" s="154"/>
      <c r="AJ23" s="154"/>
      <c r="AK23" s="154"/>
      <c r="AL23" s="154"/>
      <c r="AM23" s="154"/>
      <c r="AN23" s="154"/>
    </row>
    <row r="24" spans="3:40" ht="14.45">
      <c r="C24" s="47" t="str">
        <f>'Deployment (8)'!C15</f>
        <v>Sugars to higher hydrocarbons</v>
      </c>
      <c r="D24" s="496" t="s">
        <v>280</v>
      </c>
      <c r="E24" s="155">
        <f t="shared" ref="E24:L24" si="8">(S21/5)+(AD20/5)</f>
        <v>0</v>
      </c>
      <c r="F24" s="155">
        <f t="shared" si="8"/>
        <v>152175.58801361397</v>
      </c>
      <c r="G24" s="155">
        <f t="shared" si="8"/>
        <v>486407.79851089849</v>
      </c>
      <c r="H24" s="155">
        <f t="shared" si="8"/>
        <v>1155681.7472804864</v>
      </c>
      <c r="I24" s="155">
        <f t="shared" si="8"/>
        <v>1329061.7227959756</v>
      </c>
      <c r="J24" s="155">
        <f t="shared" si="8"/>
        <v>2090958.2435456151</v>
      </c>
      <c r="K24" s="155">
        <f t="shared" si="8"/>
        <v>2695995.0184979453</v>
      </c>
      <c r="L24" s="155">
        <f t="shared" si="8"/>
        <v>3187357.2535978248</v>
      </c>
      <c r="O24" s="157" t="s">
        <v>360</v>
      </c>
      <c r="P24" s="158"/>
      <c r="Q24" s="158"/>
      <c r="R24" s="158"/>
      <c r="S24" s="5"/>
      <c r="T24" s="5"/>
      <c r="U24" s="5"/>
      <c r="V24" s="5"/>
      <c r="W24" s="5"/>
      <c r="X24" s="5"/>
      <c r="Y24" s="5"/>
      <c r="Z24" s="5"/>
      <c r="AA24" s="5"/>
      <c r="AC24" s="154"/>
      <c r="AD24" s="154"/>
      <c r="AE24" s="154"/>
      <c r="AF24" s="154"/>
      <c r="AG24" s="154"/>
      <c r="AH24" s="154"/>
      <c r="AI24" s="154"/>
      <c r="AJ24" s="154"/>
      <c r="AK24" s="154"/>
      <c r="AL24" s="154"/>
      <c r="AM24" s="154"/>
      <c r="AN24" s="154"/>
    </row>
    <row r="25" spans="3:40" ht="14.45">
      <c r="C25" s="47" t="str">
        <f>'Deployment (8)'!C15</f>
        <v>Sugars to higher hydrocarbons</v>
      </c>
      <c r="D25" s="496" t="s">
        <v>539</v>
      </c>
      <c r="E25" s="194">
        <f t="shared" ref="E25:L25" si="9">E24*$G$10</f>
        <v>0</v>
      </c>
      <c r="F25" s="194">
        <f t="shared" si="9"/>
        <v>547832.11684901034</v>
      </c>
      <c r="G25" s="194">
        <f t="shared" si="9"/>
        <v>1751068.0746392347</v>
      </c>
      <c r="H25" s="194">
        <f t="shared" si="9"/>
        <v>4160454.2902097511</v>
      </c>
      <c r="I25" s="194">
        <f t="shared" si="9"/>
        <v>4784622.2020655125</v>
      </c>
      <c r="J25" s="194">
        <f t="shared" si="9"/>
        <v>7527449.6767642144</v>
      </c>
      <c r="K25" s="194">
        <f t="shared" si="9"/>
        <v>9705582.0665926039</v>
      </c>
      <c r="L25" s="194">
        <f t="shared" si="9"/>
        <v>11474486.112952169</v>
      </c>
      <c r="O25" s="5"/>
      <c r="P25" s="5"/>
      <c r="Q25" s="5"/>
      <c r="R25" s="5"/>
      <c r="S25" s="5"/>
      <c r="T25" s="5"/>
      <c r="U25" s="5"/>
      <c r="V25" s="5"/>
      <c r="W25" s="5"/>
      <c r="X25" s="5"/>
      <c r="Y25" s="5"/>
      <c r="Z25" s="5"/>
      <c r="AA25" s="5"/>
      <c r="AC25" s="154"/>
      <c r="AD25" s="154"/>
      <c r="AE25" s="154"/>
      <c r="AF25" s="154"/>
      <c r="AG25" s="154"/>
      <c r="AH25" s="154"/>
      <c r="AI25" s="154"/>
      <c r="AJ25" s="154"/>
      <c r="AK25" s="154"/>
      <c r="AL25" s="154"/>
      <c r="AM25" s="154"/>
      <c r="AN25" s="154"/>
    </row>
    <row r="26" spans="3:40" ht="14.1">
      <c r="O26" s="2" t="s">
        <v>361</v>
      </c>
      <c r="AC26" s="154"/>
      <c r="AD26" s="154"/>
      <c r="AE26" s="154"/>
      <c r="AF26" s="154"/>
      <c r="AG26" s="154"/>
      <c r="AH26" s="154"/>
      <c r="AI26" s="154"/>
      <c r="AJ26" s="154"/>
      <c r="AK26" s="154"/>
      <c r="AL26" s="154"/>
      <c r="AM26" s="154"/>
      <c r="AN26" s="154"/>
    </row>
    <row r="27" spans="3:40" ht="14.1">
      <c r="O27" s="46" t="s">
        <v>125</v>
      </c>
      <c r="P27" s="46" t="s">
        <v>24</v>
      </c>
      <c r="Q27" s="46" t="s">
        <v>18</v>
      </c>
      <c r="R27" s="46">
        <v>2010</v>
      </c>
      <c r="S27" s="46">
        <v>2015</v>
      </c>
      <c r="T27" s="46">
        <v>2020</v>
      </c>
      <c r="U27" s="46">
        <v>2025</v>
      </c>
      <c r="V27" s="46">
        <v>2030</v>
      </c>
      <c r="W27" s="46">
        <v>2035</v>
      </c>
      <c r="X27" s="46">
        <v>2040</v>
      </c>
      <c r="Y27" s="46">
        <v>2045</v>
      </c>
      <c r="Z27" s="46">
        <v>2050</v>
      </c>
      <c r="AB27" s="154"/>
      <c r="AC27" s="154"/>
      <c r="AD27" s="154"/>
      <c r="AE27" s="154"/>
      <c r="AF27" s="154"/>
      <c r="AG27" s="154"/>
      <c r="AH27" s="154"/>
      <c r="AI27" s="154"/>
      <c r="AJ27" s="154"/>
      <c r="AK27" s="154"/>
      <c r="AL27" s="154"/>
      <c r="AM27" s="154"/>
    </row>
    <row r="28" spans="3:40">
      <c r="O28" s="47" t="str">
        <f>'Deployment (8)'!C15</f>
        <v>Sugars to higher hydrocarbons</v>
      </c>
      <c r="P28" s="496" t="s">
        <v>280</v>
      </c>
      <c r="Q28" s="47" t="s">
        <v>355</v>
      </c>
      <c r="R28" s="159"/>
      <c r="S28" s="159" t="e">
        <f>'[1]Sugars to higher hydrocarbons d'!B7*$R$84</f>
        <v>#REF!</v>
      </c>
      <c r="T28" s="159" t="e">
        <f>'[1]Sugars to higher hydrocarbons d'!C7*$R$84</f>
        <v>#REF!</v>
      </c>
      <c r="U28" s="159" t="e">
        <f>'[1]Sugars to higher hydrocarbons d'!D7*$R$84</f>
        <v>#REF!</v>
      </c>
      <c r="V28" s="159" t="e">
        <f>'[1]Sugars to higher hydrocarbons d'!E7*$R$84</f>
        <v>#REF!</v>
      </c>
      <c r="W28" s="159">
        <f>'Aerobic ferm deployment EU'!F7*$R$84</f>
        <v>617432.82923046628</v>
      </c>
      <c r="X28" s="159">
        <f>'Aerobic ferm deployment EU'!G7*$R$84</f>
        <v>891369.35345372895</v>
      </c>
      <c r="Y28" s="159">
        <f>'Aerobic ferm deployment EU'!H7*$R$84</f>
        <v>1257984.4707292046</v>
      </c>
      <c r="Z28" s="159">
        <f>'Aerobic ferm deployment EU'!I7*$R$84</f>
        <v>1709202.7527341163</v>
      </c>
      <c r="AB28" s="154"/>
      <c r="AC28" s="154"/>
      <c r="AD28" s="154"/>
      <c r="AE28" s="154"/>
      <c r="AF28" s="154"/>
      <c r="AG28" s="154"/>
      <c r="AH28" s="154"/>
      <c r="AI28" s="154"/>
      <c r="AJ28" s="154"/>
      <c r="AK28" s="154"/>
      <c r="AL28" s="154"/>
      <c r="AM28" s="154"/>
    </row>
    <row r="29" spans="3:40">
      <c r="Q29" s="50"/>
      <c r="R29" s="161"/>
      <c r="S29" s="162"/>
      <c r="T29" s="162"/>
      <c r="U29" s="162"/>
      <c r="V29" s="162"/>
      <c r="W29" s="162"/>
      <c r="X29" s="162"/>
      <c r="Y29" s="162"/>
      <c r="Z29" s="162"/>
      <c r="AB29" s="154"/>
      <c r="AC29" s="154"/>
      <c r="AD29" s="154"/>
      <c r="AE29" s="154"/>
      <c r="AF29" s="154"/>
      <c r="AG29" s="154"/>
      <c r="AH29" s="154"/>
      <c r="AI29" s="154"/>
      <c r="AJ29" s="154"/>
      <c r="AK29" s="154"/>
      <c r="AL29" s="154"/>
      <c r="AM29" s="154"/>
    </row>
    <row r="30" spans="3:40" ht="14.1">
      <c r="O30" s="2" t="s">
        <v>362</v>
      </c>
      <c r="AB30" s="154"/>
      <c r="AC30" s="154"/>
      <c r="AD30" s="154"/>
      <c r="AE30" s="154"/>
      <c r="AF30" s="154"/>
      <c r="AG30" s="154"/>
      <c r="AH30" s="154"/>
      <c r="AI30" s="154"/>
      <c r="AJ30" s="154"/>
      <c r="AK30" s="154"/>
      <c r="AL30" s="154"/>
      <c r="AM30" s="154"/>
    </row>
    <row r="31" spans="3:40" ht="14.1">
      <c r="O31" s="46" t="s">
        <v>125</v>
      </c>
      <c r="P31" s="46" t="s">
        <v>24</v>
      </c>
      <c r="Q31" s="46" t="s">
        <v>18</v>
      </c>
      <c r="R31" s="46">
        <v>2010</v>
      </c>
      <c r="S31" s="46">
        <v>2015</v>
      </c>
      <c r="T31" s="46">
        <v>2020</v>
      </c>
      <c r="U31" s="46">
        <v>2025</v>
      </c>
      <c r="V31" s="46">
        <v>2030</v>
      </c>
      <c r="W31" s="46">
        <v>2035</v>
      </c>
      <c r="X31" s="46">
        <v>2040</v>
      </c>
      <c r="Y31" s="46">
        <v>2045</v>
      </c>
      <c r="Z31" s="46">
        <v>2050</v>
      </c>
    </row>
    <row r="32" spans="3:40">
      <c r="O32" s="47" t="str">
        <f>'Deployment (8)'!C15</f>
        <v>Sugars to higher hydrocarbons</v>
      </c>
      <c r="P32" s="496" t="s">
        <v>280</v>
      </c>
      <c r="Q32" s="47" t="s">
        <v>355</v>
      </c>
      <c r="R32" s="159"/>
      <c r="S32" s="159">
        <f>'Aerobic ferm deployment EU'!B8*$R$84</f>
        <v>0</v>
      </c>
      <c r="T32" s="159">
        <f>'Aerobic ferm deployment EU'!C8*$R$84</f>
        <v>71901.935572168513</v>
      </c>
      <c r="U32" s="159">
        <f>'Aerobic ferm deployment EU'!D8*$R$84</f>
        <v>207521.55409046903</v>
      </c>
      <c r="V32" s="159">
        <f>'Aerobic ferm deployment EU'!E8*$R$84</f>
        <v>525851.52257218084</v>
      </c>
      <c r="W32" s="159">
        <f>'Aerobic ferm deployment EU'!F8*$R$84</f>
        <v>941067.58510850207</v>
      </c>
      <c r="X32" s="159">
        <f>'Aerobic ferm deployment EU'!G8*$R$84</f>
        <v>1596027.1411214902</v>
      </c>
      <c r="Y32" s="159">
        <f>'Aerobic ferm deployment EU'!H8*$R$84</f>
        <v>2553561.6330861175</v>
      </c>
      <c r="Z32" s="159">
        <f>'Aerobic ferm deployment EU'!I8*$R$84</f>
        <v>3608381.2089398745</v>
      </c>
    </row>
    <row r="33" spans="15:26">
      <c r="Q33" s="50"/>
      <c r="R33" s="161"/>
      <c r="S33" s="162"/>
      <c r="T33" s="162"/>
      <c r="U33" s="162"/>
      <c r="V33" s="162"/>
      <c r="W33" s="162"/>
      <c r="X33" s="162"/>
      <c r="Y33" s="162"/>
      <c r="Z33" s="162"/>
    </row>
    <row r="34" spans="15:26" ht="14.1">
      <c r="O34" s="2" t="s">
        <v>363</v>
      </c>
    </row>
    <row r="35" spans="15:26" ht="14.1">
      <c r="O35" s="46" t="s">
        <v>125</v>
      </c>
      <c r="P35" s="46" t="s">
        <v>24</v>
      </c>
      <c r="Q35" s="46" t="s">
        <v>18</v>
      </c>
      <c r="R35" s="46">
        <v>2010</v>
      </c>
      <c r="S35" s="46">
        <v>2015</v>
      </c>
      <c r="T35" s="46">
        <v>2020</v>
      </c>
      <c r="U35" s="46">
        <v>2025</v>
      </c>
      <c r="V35" s="46">
        <v>2030</v>
      </c>
      <c r="W35" s="46">
        <v>2035</v>
      </c>
      <c r="X35" s="46">
        <v>2040</v>
      </c>
      <c r="Y35" s="46">
        <v>2045</v>
      </c>
      <c r="Z35" s="46">
        <v>2050</v>
      </c>
    </row>
    <row r="36" spans="15:26">
      <c r="O36" s="47" t="str">
        <f>'Deployment (8)'!C15</f>
        <v>Sugars to higher hydrocarbons</v>
      </c>
      <c r="P36" s="496" t="s">
        <v>280</v>
      </c>
      <c r="Q36" s="47" t="s">
        <v>355</v>
      </c>
      <c r="R36" s="159"/>
      <c r="S36" s="159">
        <f>'Aerobic ferm deployment EU'!B9*$R$84</f>
        <v>0</v>
      </c>
      <c r="T36" s="159">
        <f>'Aerobic ferm deployment EU'!C9*$R$84</f>
        <v>77932.855144828573</v>
      </c>
      <c r="U36" s="159">
        <f>'Aerobic ferm deployment EU'!D9*$R$84</f>
        <v>239376.12941602155</v>
      </c>
      <c r="V36" s="159">
        <f>'Aerobic ferm deployment EU'!E9*$R$84</f>
        <v>550309.28233360208</v>
      </c>
      <c r="W36" s="159">
        <f>'Aerobic ferm deployment EU'!F9*$R$84</f>
        <v>908677.08447179419</v>
      </c>
      <c r="X36" s="159">
        <f>'Aerobic ferm deployment EU'!G9*$R$84</f>
        <v>1488457.9110551467</v>
      </c>
      <c r="Y36" s="159">
        <f>'Aerobic ferm deployment EU'!H9*$R$84</f>
        <v>2312123.4417486275</v>
      </c>
      <c r="Z36" s="159">
        <f>'Aerobic ferm deployment EU'!I9*$R$84</f>
        <v>3270117.3521299674</v>
      </c>
    </row>
    <row r="37" spans="15:26" ht="14.45">
      <c r="O37" s="5"/>
      <c r="P37" s="5"/>
      <c r="Q37" s="5"/>
      <c r="R37" s="5"/>
      <c r="S37" s="5"/>
      <c r="T37" s="5"/>
      <c r="U37" s="5"/>
      <c r="V37" s="5"/>
      <c r="W37" s="5"/>
      <c r="X37" s="5"/>
      <c r="Y37" s="5"/>
      <c r="Z37" s="5"/>
    </row>
    <row r="38" spans="15:26" ht="14.45">
      <c r="O38" s="5"/>
      <c r="P38" s="5"/>
      <c r="Q38" s="5"/>
      <c r="R38" s="5"/>
      <c r="S38" s="5"/>
      <c r="T38" s="5"/>
      <c r="U38" s="5"/>
      <c r="V38" s="5"/>
      <c r="W38" s="5"/>
      <c r="X38" s="5"/>
      <c r="Y38" s="5"/>
      <c r="Z38" s="5"/>
    </row>
    <row r="39" spans="15:26" ht="14.1">
      <c r="O39" s="2" t="s">
        <v>364</v>
      </c>
    </row>
    <row r="40" spans="15:26" ht="14.1">
      <c r="O40" s="46" t="s">
        <v>125</v>
      </c>
      <c r="P40" s="46" t="s">
        <v>24</v>
      </c>
      <c r="Q40" s="46" t="s">
        <v>18</v>
      </c>
      <c r="R40" s="46">
        <v>2010</v>
      </c>
      <c r="S40" s="46">
        <v>2015</v>
      </c>
      <c r="T40" s="46">
        <v>2020</v>
      </c>
      <c r="U40" s="46">
        <v>2025</v>
      </c>
      <c r="V40" s="46">
        <v>2030</v>
      </c>
      <c r="W40" s="46">
        <v>2035</v>
      </c>
      <c r="X40" s="46">
        <v>2040</v>
      </c>
      <c r="Y40" s="46">
        <v>2045</v>
      </c>
      <c r="Z40" s="46">
        <v>2050</v>
      </c>
    </row>
    <row r="41" spans="15:26">
      <c r="O41" s="47" t="str">
        <f>'Deployment (8)'!C15</f>
        <v>Sugars to higher hydrocarbons</v>
      </c>
      <c r="P41" s="496" t="s">
        <v>280</v>
      </c>
      <c r="Q41" s="47" t="s">
        <v>355</v>
      </c>
      <c r="R41" s="156"/>
      <c r="S41" s="264">
        <f>'Aerobic ferm deployment RoW'!B7</f>
        <v>0</v>
      </c>
      <c r="T41" s="264">
        <f>'Aerobic ferm deployment RoW'!C7</f>
        <v>591039.50316912343</v>
      </c>
      <c r="U41" s="264">
        <f>'Aerobic ferm deployment RoW'!D7</f>
        <v>2200015.3015210289</v>
      </c>
      <c r="V41" s="264">
        <f>'Aerobic ferm deployment RoW'!E7</f>
        <v>5293505.0111184046</v>
      </c>
      <c r="W41" s="264">
        <f>'Aerobic ferm deployment RoW'!F7</f>
        <v>8541187.3108570836</v>
      </c>
      <c r="X41" s="264">
        <f>'Aerobic ferm deployment RoW'!G7</f>
        <v>12520947.656817108</v>
      </c>
      <c r="Y41" s="264">
        <f>'Aerobic ferm deployment RoW'!H7</f>
        <v>17156668.345021117</v>
      </c>
      <c r="Z41" s="264">
        <f>'Aerobic ferm deployment RoW'!I7</f>
        <v>21681999.944466479</v>
      </c>
    </row>
    <row r="42" spans="15:26">
      <c r="Q42" s="50"/>
      <c r="R42" s="163"/>
      <c r="S42" s="163"/>
      <c r="T42" s="163"/>
      <c r="U42" s="163"/>
      <c r="V42" s="163"/>
      <c r="W42" s="163"/>
      <c r="X42" s="163"/>
      <c r="Y42" s="163"/>
      <c r="Z42" s="163"/>
    </row>
    <row r="43" spans="15:26" ht="14.1">
      <c r="O43" s="2" t="s">
        <v>365</v>
      </c>
    </row>
    <row r="44" spans="15:26" ht="14.1">
      <c r="O44" s="46" t="s">
        <v>125</v>
      </c>
      <c r="P44" s="46" t="s">
        <v>24</v>
      </c>
      <c r="Q44" s="46" t="s">
        <v>18</v>
      </c>
      <c r="R44" s="46">
        <v>2010</v>
      </c>
      <c r="S44" s="46">
        <v>2015</v>
      </c>
      <c r="T44" s="46">
        <v>2020</v>
      </c>
      <c r="U44" s="46">
        <v>2025</v>
      </c>
      <c r="V44" s="46">
        <v>2030</v>
      </c>
      <c r="W44" s="46">
        <v>2035</v>
      </c>
      <c r="X44" s="46">
        <v>2040</v>
      </c>
      <c r="Y44" s="46">
        <v>2045</v>
      </c>
      <c r="Z44" s="46">
        <v>2050</v>
      </c>
    </row>
    <row r="45" spans="15:26">
      <c r="O45" s="47" t="str">
        <f>'Deployment (8)'!C15</f>
        <v>Sugars to higher hydrocarbons</v>
      </c>
      <c r="P45" s="496" t="s">
        <v>280</v>
      </c>
      <c r="Q45" s="47" t="s">
        <v>355</v>
      </c>
      <c r="R45" s="156"/>
      <c r="S45" s="264">
        <f>'Aerobic ferm deployment RoW'!B8</f>
        <v>0</v>
      </c>
      <c r="T45" s="264">
        <f>'Aerobic ferm deployment RoW'!C8</f>
        <v>760877.94006806985</v>
      </c>
      <c r="U45" s="264">
        <f>'Aerobic ferm deployment RoW'!D8</f>
        <v>3192916.9326225622</v>
      </c>
      <c r="V45" s="264">
        <f>'Aerobic ferm deployment RoW'!E8</f>
        <v>8971325.6690249946</v>
      </c>
      <c r="W45" s="264">
        <f>'Aerobic ferm deployment RoW'!F8</f>
        <v>15616634.283004873</v>
      </c>
      <c r="X45" s="264">
        <f>'Aerobic ferm deployment RoW'!G8</f>
        <v>25310547.560664877</v>
      </c>
      <c r="Y45" s="264">
        <f>'Aerobic ferm deployment RoW'!H8</f>
        <v>36358483.660600111</v>
      </c>
      <c r="Z45" s="264">
        <f>'Aerobic ferm deployment RoW'!I8</f>
        <v>46516861.192186803</v>
      </c>
    </row>
    <row r="46" spans="15:26">
      <c r="Q46" s="50"/>
      <c r="R46" s="163"/>
      <c r="S46" s="163"/>
      <c r="T46" s="163"/>
      <c r="U46" s="163"/>
      <c r="V46" s="163"/>
      <c r="W46" s="163"/>
      <c r="X46" s="163"/>
      <c r="Y46" s="163"/>
      <c r="Z46" s="163"/>
    </row>
    <row r="47" spans="15:26" ht="14.1">
      <c r="O47" s="2" t="s">
        <v>366</v>
      </c>
    </row>
    <row r="48" spans="15:26" ht="14.1">
      <c r="O48" s="46" t="s">
        <v>125</v>
      </c>
      <c r="P48" s="46" t="s">
        <v>24</v>
      </c>
      <c r="Q48" s="46" t="s">
        <v>18</v>
      </c>
      <c r="R48" s="46">
        <v>2010</v>
      </c>
      <c r="S48" s="46">
        <v>2015</v>
      </c>
      <c r="T48" s="46">
        <v>2020</v>
      </c>
      <c r="U48" s="46">
        <v>2025</v>
      </c>
      <c r="V48" s="46">
        <v>2030</v>
      </c>
      <c r="W48" s="46">
        <v>2035</v>
      </c>
      <c r="X48" s="46">
        <v>2040</v>
      </c>
      <c r="Y48" s="46">
        <v>2045</v>
      </c>
      <c r="Z48" s="46">
        <v>2050</v>
      </c>
    </row>
    <row r="49" spans="15:26">
      <c r="O49" s="47" t="str">
        <f>'Deployment (8)'!C15</f>
        <v>Sugars to higher hydrocarbons</v>
      </c>
      <c r="P49" s="496" t="s">
        <v>280</v>
      </c>
      <c r="Q49" s="47" t="s">
        <v>355</v>
      </c>
      <c r="R49" s="156"/>
      <c r="S49" s="264">
        <f>'Aerobic ferm deployment RoW'!B9</f>
        <v>0</v>
      </c>
      <c r="T49" s="264">
        <f>'Aerobic ferm deployment RoW'!C9</f>
        <v>822864.97292349336</v>
      </c>
      <c r="U49" s="264">
        <f>'Aerobic ferm deployment RoW'!D9</f>
        <v>3555302.6631619614</v>
      </c>
      <c r="V49" s="264">
        <f>'Aerobic ferm deployment RoW'!E9</f>
        <v>9731399.7147379648</v>
      </c>
      <c r="W49" s="264">
        <f>'Aerobic ferm deployment RoW'!F9</f>
        <v>15892059.150500435</v>
      </c>
      <c r="X49" s="264">
        <f>'Aerobic ferm deployment RoW'!G9</f>
        <v>23752635.094528724</v>
      </c>
      <c r="Y49" s="264">
        <f>'Aerobic ferm deployment RoW'!H9</f>
        <v>32674414.159896582</v>
      </c>
      <c r="Z49" s="264">
        <f>'Aerobic ferm deployment RoW'!I9</f>
        <v>39330023.736118801</v>
      </c>
    </row>
    <row r="50" spans="15:26" ht="14.45">
      <c r="O50" s="5"/>
    </row>
    <row r="52" spans="15:26" ht="14.1" hidden="1" outlineLevel="1">
      <c r="O52" s="2" t="s">
        <v>367</v>
      </c>
    </row>
    <row r="53" spans="15:26" ht="14.1" hidden="1" outlineLevel="1">
      <c r="O53" s="44" t="s">
        <v>354</v>
      </c>
      <c r="P53" s="46" t="s">
        <v>24</v>
      </c>
      <c r="Q53" s="46" t="s">
        <v>18</v>
      </c>
      <c r="R53" s="46" t="s">
        <v>8</v>
      </c>
      <c r="S53" s="46">
        <v>2015</v>
      </c>
      <c r="T53" s="46">
        <v>2020</v>
      </c>
      <c r="U53" s="46">
        <v>2025</v>
      </c>
      <c r="V53" s="46">
        <v>2030</v>
      </c>
      <c r="W53" s="46">
        <v>2035</v>
      </c>
      <c r="X53" s="46">
        <v>2040</v>
      </c>
      <c r="Y53" s="46">
        <v>2045</v>
      </c>
      <c r="Z53" s="46">
        <v>2050</v>
      </c>
    </row>
    <row r="54" spans="15:26" ht="14.1" hidden="1" outlineLevel="1">
      <c r="O54" s="46" t="s">
        <v>125</v>
      </c>
      <c r="P54" s="496" t="s">
        <v>369</v>
      </c>
      <c r="Q54" s="47" t="s">
        <v>370</v>
      </c>
      <c r="R54" s="496"/>
      <c r="S54" s="496"/>
      <c r="T54" s="496">
        <v>9.5277000000000012</v>
      </c>
      <c r="U54" s="496">
        <v>21.156255702982634</v>
      </c>
      <c r="V54" s="496">
        <v>40.013166993672755</v>
      </c>
      <c r="W54" s="496">
        <v>58.370132862948509</v>
      </c>
      <c r="X54" s="496">
        <v>61.044728917745921</v>
      </c>
      <c r="Y54" s="496">
        <v>65.236092853754542</v>
      </c>
      <c r="Z54" s="496">
        <v>69.183615161919477</v>
      </c>
    </row>
    <row r="55" spans="15:26" hidden="1" outlineLevel="1">
      <c r="O55" s="496" t="s">
        <v>371</v>
      </c>
    </row>
    <row r="56" spans="15:26" hidden="1" outlineLevel="1"/>
    <row r="57" spans="15:26" ht="14.1" hidden="1" outlineLevel="1">
      <c r="O57" s="44" t="s">
        <v>372</v>
      </c>
      <c r="P57" s="46" t="s">
        <v>24</v>
      </c>
      <c r="Q57" s="46" t="s">
        <v>18</v>
      </c>
      <c r="R57" s="46" t="s">
        <v>8</v>
      </c>
      <c r="S57" s="46">
        <v>2015</v>
      </c>
      <c r="T57" s="46">
        <v>2020</v>
      </c>
      <c r="U57" s="46">
        <v>2025</v>
      </c>
      <c r="V57" s="46">
        <v>2030</v>
      </c>
      <c r="W57" s="46">
        <v>2035</v>
      </c>
      <c r="X57" s="46">
        <v>2040</v>
      </c>
      <c r="Y57" s="46">
        <v>2045</v>
      </c>
      <c r="Z57" s="46">
        <v>2050</v>
      </c>
    </row>
    <row r="58" spans="15:26" ht="27.6" hidden="1" outlineLevel="1">
      <c r="O58" s="46" t="s">
        <v>373</v>
      </c>
      <c r="P58" s="496" t="s">
        <v>124</v>
      </c>
      <c r="Q58" s="48" t="s">
        <v>374</v>
      </c>
      <c r="R58" s="496"/>
      <c r="S58" s="496"/>
      <c r="T58" s="56">
        <f>T54*10^3/4</f>
        <v>2381.9250000000002</v>
      </c>
      <c r="U58" s="56">
        <f t="shared" ref="U58:Z58" si="10">U54*10^3/4</f>
        <v>5289.0639257456587</v>
      </c>
      <c r="V58" s="56">
        <f t="shared" si="10"/>
        <v>10003.291748418189</v>
      </c>
      <c r="W58" s="56">
        <f t="shared" si="10"/>
        <v>14592.533215737127</v>
      </c>
      <c r="X58" s="56">
        <f t="shared" si="10"/>
        <v>15261.182229436481</v>
      </c>
      <c r="Y58" s="56">
        <f t="shared" si="10"/>
        <v>16309.023213438635</v>
      </c>
      <c r="Z58" s="56">
        <f t="shared" si="10"/>
        <v>17295.903790479868</v>
      </c>
    </row>
    <row r="59" spans="15:26" hidden="1" outlineLevel="1">
      <c r="O59" s="496" t="s">
        <v>375</v>
      </c>
      <c r="P59" s="496" t="s">
        <v>124</v>
      </c>
      <c r="Q59" s="496"/>
      <c r="R59" s="496"/>
      <c r="S59" s="496"/>
      <c r="T59" s="496"/>
      <c r="U59" s="496"/>
      <c r="V59" s="496"/>
      <c r="W59" s="496"/>
      <c r="X59" s="496"/>
      <c r="Y59" s="496"/>
      <c r="Z59" s="496"/>
    </row>
    <row r="60" spans="15:26" hidden="1" outlineLevel="1">
      <c r="O60" s="496" t="s">
        <v>376</v>
      </c>
      <c r="P60" s="496" t="s">
        <v>124</v>
      </c>
      <c r="Q60" s="496"/>
      <c r="R60" s="496"/>
      <c r="S60" s="496"/>
      <c r="T60" s="496"/>
      <c r="U60" s="496"/>
      <c r="V60" s="496"/>
      <c r="W60" s="496"/>
      <c r="X60" s="496"/>
      <c r="Y60" s="496"/>
      <c r="Z60" s="496"/>
    </row>
    <row r="61" spans="15:26" hidden="1" outlineLevel="1">
      <c r="O61" s="496" t="s">
        <v>377</v>
      </c>
      <c r="P61" s="496" t="s">
        <v>124</v>
      </c>
      <c r="Q61" s="496"/>
      <c r="R61" s="496"/>
      <c r="S61" s="496"/>
      <c r="T61" s="496"/>
      <c r="U61" s="496"/>
      <c r="V61" s="496"/>
      <c r="W61" s="496"/>
      <c r="X61" s="496"/>
      <c r="Y61" s="496"/>
      <c r="Z61" s="496"/>
    </row>
    <row r="62" spans="15:26" hidden="1" outlineLevel="1">
      <c r="O62" s="496" t="s">
        <v>378</v>
      </c>
      <c r="P62" s="496" t="s">
        <v>124</v>
      </c>
      <c r="Q62" s="496"/>
      <c r="R62" s="496"/>
      <c r="S62" s="496"/>
      <c r="T62" s="496"/>
      <c r="U62" s="496"/>
      <c r="V62" s="496"/>
      <c r="W62" s="496"/>
      <c r="X62" s="496"/>
      <c r="Y62" s="496"/>
      <c r="Z62" s="496"/>
    </row>
    <row r="63" spans="15:26" hidden="1" outlineLevel="1">
      <c r="O63" s="496" t="s">
        <v>379</v>
      </c>
      <c r="P63" s="41"/>
      <c r="Q63" s="41"/>
      <c r="R63" s="41"/>
      <c r="S63" s="41"/>
      <c r="T63" s="41"/>
      <c r="U63" s="41"/>
      <c r="V63" s="41"/>
      <c r="W63" s="41"/>
      <c r="X63" s="41"/>
      <c r="Y63" s="41"/>
      <c r="Z63" s="41"/>
    </row>
    <row r="64" spans="15:26" hidden="1" outlineLevel="1">
      <c r="O64" s="496" t="s">
        <v>380</v>
      </c>
    </row>
    <row r="65" spans="15:26" hidden="1" outlineLevel="1"/>
    <row r="66" spans="15:26" hidden="1" outlineLevel="1"/>
    <row r="67" spans="15:26" ht="14.1" hidden="1" outlineLevel="1">
      <c r="O67" s="2" t="s">
        <v>381</v>
      </c>
    </row>
    <row r="68" spans="15:26" ht="14.1" hidden="1" outlineLevel="1">
      <c r="O68" s="44" t="s">
        <v>354</v>
      </c>
      <c r="P68" s="46" t="s">
        <v>24</v>
      </c>
      <c r="Q68" s="46" t="s">
        <v>18</v>
      </c>
      <c r="R68" s="46"/>
      <c r="S68" s="46">
        <v>2015</v>
      </c>
      <c r="T68" s="46">
        <v>2020</v>
      </c>
      <c r="U68" s="46">
        <v>2025</v>
      </c>
      <c r="V68" s="46">
        <v>2030</v>
      </c>
      <c r="W68" s="46">
        <v>2035</v>
      </c>
      <c r="X68" s="46">
        <v>2040</v>
      </c>
      <c r="Y68" s="46">
        <v>2045</v>
      </c>
      <c r="Z68" s="46">
        <v>2050</v>
      </c>
    </row>
    <row r="69" spans="15:26" ht="14.1" hidden="1" outlineLevel="1">
      <c r="O69" s="46" t="s">
        <v>125</v>
      </c>
      <c r="P69" s="496" t="s">
        <v>369</v>
      </c>
      <c r="Q69" s="496"/>
      <c r="R69" s="496"/>
      <c r="S69" s="496"/>
      <c r="T69" s="496"/>
      <c r="U69" s="496"/>
      <c r="V69" s="496"/>
      <c r="W69" s="496"/>
      <c r="X69" s="496"/>
      <c r="Y69" s="496"/>
      <c r="Z69" s="496"/>
    </row>
    <row r="70" spans="15:26" hidden="1" outlineLevel="1">
      <c r="O70" s="496" t="s">
        <v>371</v>
      </c>
    </row>
    <row r="71" spans="15:26" hidden="1" outlineLevel="1"/>
    <row r="72" spans="15:26" ht="14.1" hidden="1" outlineLevel="1">
      <c r="O72" s="44" t="s">
        <v>372</v>
      </c>
      <c r="P72" s="46" t="s">
        <v>24</v>
      </c>
      <c r="Q72" s="46" t="s">
        <v>18</v>
      </c>
      <c r="R72" s="46"/>
      <c r="S72" s="46">
        <v>2015</v>
      </c>
      <c r="T72" s="46">
        <v>2020</v>
      </c>
      <c r="U72" s="46">
        <v>2025</v>
      </c>
      <c r="V72" s="46">
        <v>2030</v>
      </c>
      <c r="W72" s="46">
        <v>2035</v>
      </c>
      <c r="X72" s="46">
        <v>2040</v>
      </c>
      <c r="Y72" s="46">
        <v>2045</v>
      </c>
      <c r="Z72" s="46">
        <v>2050</v>
      </c>
    </row>
    <row r="73" spans="15:26" ht="14.1" hidden="1" outlineLevel="1">
      <c r="O73" s="46" t="s">
        <v>373</v>
      </c>
      <c r="P73" s="496" t="s">
        <v>124</v>
      </c>
      <c r="Q73" s="496"/>
      <c r="R73" s="496"/>
      <c r="S73" s="496"/>
      <c r="T73" s="496"/>
      <c r="U73" s="496"/>
      <c r="V73" s="496"/>
      <c r="W73" s="496"/>
      <c r="X73" s="496"/>
      <c r="Y73" s="496"/>
      <c r="Z73" s="496"/>
    </row>
    <row r="74" spans="15:26" hidden="1" outlineLevel="1">
      <c r="O74" s="496" t="s">
        <v>375</v>
      </c>
      <c r="P74" s="496" t="s">
        <v>124</v>
      </c>
      <c r="Q74" s="496"/>
      <c r="R74" s="496"/>
      <c r="S74" s="496"/>
      <c r="T74" s="496"/>
      <c r="U74" s="496"/>
      <c r="V74" s="496"/>
      <c r="W74" s="496"/>
      <c r="X74" s="496"/>
      <c r="Y74" s="496"/>
      <c r="Z74" s="496"/>
    </row>
    <row r="75" spans="15:26" hidden="1" outlineLevel="1">
      <c r="O75" s="496" t="s">
        <v>376</v>
      </c>
      <c r="P75" s="496" t="s">
        <v>124</v>
      </c>
      <c r="Q75" s="496"/>
      <c r="R75" s="496"/>
      <c r="S75" s="496"/>
      <c r="T75" s="496"/>
      <c r="U75" s="496"/>
      <c r="V75" s="496"/>
      <c r="W75" s="496"/>
      <c r="X75" s="496"/>
      <c r="Y75" s="496"/>
      <c r="Z75" s="496"/>
    </row>
    <row r="76" spans="15:26" hidden="1" outlineLevel="1">
      <c r="O76" s="496" t="s">
        <v>377</v>
      </c>
      <c r="P76" s="496" t="s">
        <v>124</v>
      </c>
      <c r="Q76" s="496"/>
      <c r="R76" s="496"/>
      <c r="S76" s="496"/>
      <c r="T76" s="496"/>
      <c r="U76" s="496"/>
      <c r="V76" s="496"/>
      <c r="W76" s="496"/>
      <c r="X76" s="496"/>
      <c r="Y76" s="496"/>
      <c r="Z76" s="496"/>
    </row>
    <row r="77" spans="15:26" hidden="1" outlineLevel="1">
      <c r="O77" s="496" t="s">
        <v>378</v>
      </c>
      <c r="P77" s="496" t="s">
        <v>124</v>
      </c>
      <c r="Q77" s="496"/>
      <c r="R77" s="496"/>
      <c r="S77" s="496"/>
      <c r="T77" s="496"/>
      <c r="U77" s="496"/>
      <c r="V77" s="496"/>
      <c r="W77" s="496"/>
      <c r="X77" s="496"/>
      <c r="Y77" s="496"/>
      <c r="Z77" s="496"/>
    </row>
    <row r="78" spans="15:26" hidden="1" outlineLevel="1">
      <c r="O78" s="496" t="s">
        <v>379</v>
      </c>
      <c r="P78" s="41"/>
      <c r="Q78" s="41"/>
      <c r="R78" s="41"/>
      <c r="S78" s="41"/>
      <c r="T78" s="41"/>
      <c r="U78" s="41"/>
      <c r="V78" s="41"/>
      <c r="W78" s="41"/>
      <c r="X78" s="41"/>
      <c r="Y78" s="41"/>
      <c r="Z78" s="41"/>
    </row>
    <row r="79" spans="15:26" hidden="1" outlineLevel="1">
      <c r="O79" s="496" t="s">
        <v>380</v>
      </c>
    </row>
    <row r="80" spans="15:26" collapsed="1"/>
    <row r="83" spans="15:18" ht="14.1">
      <c r="O83" s="496"/>
      <c r="P83" s="46" t="s">
        <v>498</v>
      </c>
      <c r="Q83" s="46" t="s">
        <v>343</v>
      </c>
      <c r="R83" s="46" t="s">
        <v>402</v>
      </c>
    </row>
    <row r="84" spans="15:18">
      <c r="O84" s="47" t="s">
        <v>499</v>
      </c>
      <c r="P84" s="496" t="s">
        <v>549</v>
      </c>
      <c r="Q84" s="47" t="s">
        <v>550</v>
      </c>
      <c r="R84" s="387">
        <v>0.9</v>
      </c>
    </row>
  </sheetData>
  <conditionalFormatting sqref="M80:N102 M35:O79 C24 P50:AA82 P35:Q35 P37:Q40 P42:Q44 P46:Q48 R35:AA49 AB50:AB102 AC50:AL91 AB31:AK49 J27:L27 C23:D23 C26:L26 E23:L24 C28:L48 C27:H27">
    <cfRule type="expression" dxfId="2109" priority="3">
      <formula>_xlfn.ISFORMULA(C23)</formula>
    </cfRule>
  </conditionalFormatting>
  <conditionalFormatting sqref="O80:O82 P36 P41 P45 P49">
    <cfRule type="expression" dxfId="2108" priority="5">
      <formula>_xlfn.ISFORMULA(O36)</formula>
    </cfRule>
  </conditionalFormatting>
  <conditionalFormatting sqref="O83:R83">
    <cfRule type="expression" dxfId="2107" priority="2">
      <formula>_xlfn.ISFORMULA(O83)</formula>
    </cfRule>
  </conditionalFormatting>
  <conditionalFormatting sqref="O84:R84">
    <cfRule type="expression" dxfId="2106" priority="1">
      <formula>_xlfn.ISFORMULA(O84)</formula>
    </cfRule>
  </conditionalFormatting>
  <pageMargins left="0.7" right="0.7" top="0.75" bottom="0.75" header="0.3" footer="0.3"/>
  <pageSetup paperSize="9" orientation="portrait" horizontalDpi="4294967294" verticalDpi="4294967294"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2600E-95DC-40F1-BFBC-489C6D525BAB}">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27.56</v>
      </c>
      <c r="H14" s="187">
        <f t="shared" ref="H14:N14" si="0">$G$14*H27</f>
        <v>26.707297139521305</v>
      </c>
      <c r="I14" s="187">
        <f t="shared" si="0"/>
        <v>25.854594279042612</v>
      </c>
      <c r="J14" s="187">
        <f t="shared" si="0"/>
        <v>25.001891418563918</v>
      </c>
      <c r="K14" s="187">
        <f t="shared" si="0"/>
        <v>24.149188558085225</v>
      </c>
      <c r="L14" s="187">
        <f t="shared" si="0"/>
        <v>23.296485697606531</v>
      </c>
      <c r="M14" s="187">
        <f t="shared" si="0"/>
        <v>22.443782837127838</v>
      </c>
      <c r="N14" s="187">
        <f t="shared" si="0"/>
        <v>21.591079976649151</v>
      </c>
    </row>
    <row r="15" spans="2:21" ht="29.25" customHeight="1">
      <c r="C15" s="65" t="s">
        <v>396</v>
      </c>
      <c r="D15" s="65" t="s">
        <v>541</v>
      </c>
      <c r="E15" s="112" t="s">
        <v>395</v>
      </c>
      <c r="F15" s="112"/>
      <c r="G15" s="113">
        <v>49.82</v>
      </c>
      <c r="H15" s="187">
        <f t="shared" ref="H15:N15" si="1">$G$15*H27</f>
        <v>48.278575598365435</v>
      </c>
      <c r="I15" s="187">
        <f t="shared" si="1"/>
        <v>46.737151196730878</v>
      </c>
      <c r="J15" s="187">
        <f t="shared" si="1"/>
        <v>45.19572679509632</v>
      </c>
      <c r="K15" s="187">
        <f t="shared" si="1"/>
        <v>43.654302393461755</v>
      </c>
      <c r="L15" s="187">
        <f t="shared" si="1"/>
        <v>42.112877991827197</v>
      </c>
      <c r="M15" s="187">
        <f t="shared" si="1"/>
        <v>40.571453590192633</v>
      </c>
      <c r="N15" s="187">
        <f t="shared" si="1"/>
        <v>39.030029188558089</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541</v>
      </c>
      <c r="E19" s="112" t="s">
        <v>395</v>
      </c>
      <c r="F19" s="118" t="s">
        <v>400</v>
      </c>
      <c r="G19" s="187">
        <f t="shared" ref="G19:N19" si="2">G14*$D$37</f>
        <v>24.004759999999997</v>
      </c>
      <c r="H19" s="187">
        <f t="shared" si="2"/>
        <v>23.262055808523058</v>
      </c>
      <c r="I19" s="187">
        <f t="shared" si="2"/>
        <v>22.519351617046116</v>
      </c>
      <c r="J19" s="187">
        <f t="shared" si="2"/>
        <v>21.776647425569173</v>
      </c>
      <c r="K19" s="187">
        <f t="shared" si="2"/>
        <v>21.033943234092231</v>
      </c>
      <c r="L19" s="187">
        <f t="shared" si="2"/>
        <v>20.291239042615288</v>
      </c>
      <c r="M19" s="187">
        <f t="shared" si="2"/>
        <v>19.548534851138346</v>
      </c>
      <c r="N19" s="187">
        <f t="shared" si="2"/>
        <v>18.80583065966141</v>
      </c>
    </row>
    <row r="20" spans="3:16" ht="27.6">
      <c r="C20" s="112" t="s">
        <v>335</v>
      </c>
      <c r="D20" s="65" t="s">
        <v>541</v>
      </c>
      <c r="E20" s="112" t="s">
        <v>395</v>
      </c>
      <c r="F20" s="118" t="s">
        <v>400</v>
      </c>
      <c r="G20" s="187">
        <f t="shared" ref="G20:N20" si="3">G14*$D$38</f>
        <v>3.55524</v>
      </c>
      <c r="H20" s="187">
        <f t="shared" si="3"/>
        <v>3.4452413309982486</v>
      </c>
      <c r="I20" s="187">
        <f t="shared" si="3"/>
        <v>3.3352426619964972</v>
      </c>
      <c r="J20" s="187">
        <f t="shared" si="3"/>
        <v>3.2252439929947454</v>
      </c>
      <c r="K20" s="187">
        <f t="shared" si="3"/>
        <v>3.115245323992994</v>
      </c>
      <c r="L20" s="187">
        <f t="shared" si="3"/>
        <v>3.0052466549912427</v>
      </c>
      <c r="M20" s="187">
        <f t="shared" si="3"/>
        <v>2.8952479859894913</v>
      </c>
      <c r="N20" s="187">
        <f t="shared" si="3"/>
        <v>2.7852493169877408</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0.9690601284296555</v>
      </c>
      <c r="I27" s="122">
        <f t="shared" ref="I27:N27" si="4">I30/$G$30</f>
        <v>0.93812025685931111</v>
      </c>
      <c r="J27" s="122">
        <f t="shared" si="4"/>
        <v>0.90718038528896661</v>
      </c>
      <c r="K27" s="122">
        <f t="shared" si="4"/>
        <v>0.8762405137186221</v>
      </c>
      <c r="L27" s="122">
        <f t="shared" si="4"/>
        <v>0.84530064214827771</v>
      </c>
      <c r="M27" s="122">
        <f t="shared" si="4"/>
        <v>0.81436077057793321</v>
      </c>
      <c r="N27" s="122">
        <f t="shared" si="4"/>
        <v>0.78342089900758904</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0.96998867497168739</v>
      </c>
      <c r="H30" s="122">
        <f t="shared" ref="H30:M30" si="5">G30+(($N30-$F30)/8)</f>
        <v>0.93997734994337478</v>
      </c>
      <c r="I30" s="122">
        <f t="shared" si="5"/>
        <v>0.90996602491506218</v>
      </c>
      <c r="J30" s="122">
        <f t="shared" si="5"/>
        <v>0.87995469988674957</v>
      </c>
      <c r="K30" s="122">
        <f t="shared" si="5"/>
        <v>0.84994337485843696</v>
      </c>
      <c r="L30" s="122">
        <f t="shared" si="5"/>
        <v>0.81993204983012435</v>
      </c>
      <c r="M30" s="122">
        <f t="shared" si="5"/>
        <v>0.78992072480181175</v>
      </c>
      <c r="N30" s="119">
        <f>E42/D42</f>
        <v>0.75990939977349947</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c r="G40" s="91"/>
      <c r="H40" s="186"/>
    </row>
    <row r="41" spans="3:8" ht="14.45">
      <c r="C41" s="496"/>
      <c r="D41" s="496">
        <v>2010</v>
      </c>
      <c r="E41" s="496">
        <v>2050</v>
      </c>
      <c r="F41"/>
      <c r="G41" s="91"/>
      <c r="H41" s="186"/>
    </row>
    <row r="42" spans="3:8" ht="14.45">
      <c r="C42" s="496" t="s">
        <v>406</v>
      </c>
      <c r="D42" s="496">
        <f>8.83*10^2</f>
        <v>883</v>
      </c>
      <c r="E42" s="496">
        <f>6.71*10^2</f>
        <v>671</v>
      </c>
      <c r="F42"/>
      <c r="G42" s="91"/>
      <c r="H42" s="186"/>
    </row>
    <row r="43" spans="3:8" ht="14.45">
      <c r="C43" s="496" t="s">
        <v>407</v>
      </c>
      <c r="D43" s="496"/>
      <c r="E43" s="496"/>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37:C39 C24:F24 G19:N24 C13:N18 C26:N27 D25:N25 C28:P28 C29:N29 C30:F30">
    <cfRule type="expression" dxfId="2105" priority="3">
      <formula>_xlfn.ISFORMULA(C13)</formula>
    </cfRule>
  </conditionalFormatting>
  <conditionalFormatting sqref="N30 D19:E23">
    <cfRule type="expression" dxfId="2104" priority="6">
      <formula>_xlfn.ISFORMULA(D19)</formula>
    </cfRule>
  </conditionalFormatting>
  <conditionalFormatting sqref="C19:C23">
    <cfRule type="expression" dxfId="2103" priority="5">
      <formula>_xlfn.ISFORMULA(C19)</formula>
    </cfRule>
  </conditionalFormatting>
  <conditionalFormatting sqref="F19:F23">
    <cfRule type="expression" dxfId="2102" priority="4">
      <formula>_xlfn.ISFORMULA(F19)</formula>
    </cfRule>
  </conditionalFormatting>
  <conditionalFormatting sqref="C25">
    <cfRule type="expression" dxfId="2101" priority="2">
      <formula>_xlfn.ISFORMULA(C25)</formula>
    </cfRule>
  </conditionalFormatting>
  <conditionalFormatting sqref="G30:M30">
    <cfRule type="expression" dxfId="2100" priority="1">
      <formula>_xlfn.ISFORMULA(G30)</formula>
    </cfRule>
  </conditionalFormatting>
  <pageMargins left="0.7" right="0.7" top="0.75" bottom="0.75" header="0.3" footer="0.3"/>
  <pageSetup paperSize="9" orientation="portrait" horizontalDpi="4294967294" verticalDpi="4294967294"/>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18F6D-650A-435E-B340-74B6BD3560AC}">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(8)'!C15</f>
        <v>Sugars to higher hydrocarbons</v>
      </c>
      <c r="C14" s="67" t="s">
        <v>411</v>
      </c>
      <c r="D14" s="67" t="s">
        <v>296</v>
      </c>
      <c r="E14" s="192">
        <f>E28+E43</f>
        <v>0</v>
      </c>
      <c r="F14" s="192">
        <f t="shared" ref="F14:L15" si="0">F28+F43</f>
        <v>227593670.21299061</v>
      </c>
      <c r="G14" s="192">
        <f t="shared" si="0"/>
        <v>679320979.20539844</v>
      </c>
      <c r="H14" s="192">
        <f t="shared" si="0"/>
        <v>1559805568.2886004</v>
      </c>
      <c r="I14" s="192">
        <f t="shared" si="0"/>
        <v>1744775430.6796224</v>
      </c>
      <c r="J14" s="192">
        <f t="shared" si="0"/>
        <v>2665608906.4613547</v>
      </c>
      <c r="K14" s="192">
        <f t="shared" si="0"/>
        <v>3346947441.2710528</v>
      </c>
      <c r="L14" s="192">
        <f t="shared" si="0"/>
        <v>3824457532.9666014</v>
      </c>
    </row>
    <row r="15" spans="2:13">
      <c r="C15" s="67" t="s">
        <v>380</v>
      </c>
      <c r="D15" s="67" t="s">
        <v>296</v>
      </c>
      <c r="E15" s="192">
        <f>E29+E44</f>
        <v>0</v>
      </c>
      <c r="F15" s="192">
        <f t="shared" si="0"/>
        <v>411419326.92348307</v>
      </c>
      <c r="G15" s="192">
        <f t="shared" si="0"/>
        <v>1228003308.5636048</v>
      </c>
      <c r="H15" s="192">
        <f t="shared" si="0"/>
        <v>2819648527.2909322</v>
      </c>
      <c r="I15" s="192">
        <f t="shared" si="0"/>
        <v>3154017124.6900868</v>
      </c>
      <c r="J15" s="192">
        <f t="shared" si="0"/>
        <v>4818600715.5262957</v>
      </c>
      <c r="K15" s="192">
        <f t="shared" si="0"/>
        <v>6050251143.836134</v>
      </c>
      <c r="L15" s="192">
        <f t="shared" si="0"/>
        <v>6913442463.4396267</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0</v>
      </c>
      <c r="F19" s="187">
        <f t="shared" ref="F19:L19" si="1">F33+F48</f>
        <v>198234086.75551483</v>
      </c>
      <c r="G19" s="187">
        <f t="shared" si="1"/>
        <v>591688572.88790202</v>
      </c>
      <c r="H19" s="187">
        <f t="shared" si="1"/>
        <v>1358590649.9793711</v>
      </c>
      <c r="I19" s="187">
        <f t="shared" si="1"/>
        <v>1519699400.1219516</v>
      </c>
      <c r="J19" s="187">
        <f t="shared" si="1"/>
        <v>2321745357.5278397</v>
      </c>
      <c r="K19" s="187">
        <f t="shared" si="1"/>
        <v>2915191221.3470864</v>
      </c>
      <c r="L19" s="187">
        <f t="shared" si="1"/>
        <v>3331102511.2139096</v>
      </c>
    </row>
    <row r="20" spans="2:12">
      <c r="C20" s="112" t="s">
        <v>335</v>
      </c>
      <c r="D20" s="67" t="s">
        <v>296</v>
      </c>
      <c r="E20" s="187">
        <f t="shared" ref="E20:L20" si="2">E34+E49</f>
        <v>0</v>
      </c>
      <c r="F20" s="187">
        <f t="shared" si="2"/>
        <v>29359583.457475789</v>
      </c>
      <c r="G20" s="187">
        <f t="shared" si="2"/>
        <v>87632406.317496389</v>
      </c>
      <c r="H20" s="187">
        <f t="shared" si="2"/>
        <v>201214918.30922949</v>
      </c>
      <c r="I20" s="187">
        <f t="shared" si="2"/>
        <v>225076030.55767134</v>
      </c>
      <c r="J20" s="187">
        <f t="shared" si="2"/>
        <v>343863548.93351471</v>
      </c>
      <c r="K20" s="187">
        <f t="shared" si="2"/>
        <v>431756219.92396575</v>
      </c>
      <c r="L20" s="187">
        <f t="shared" si="2"/>
        <v>493355021.75269157</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(8)'!C15</f>
        <v>Sugars to higher hydrocarbons</v>
      </c>
      <c r="C28" s="67" t="s">
        <v>411</v>
      </c>
      <c r="D28" s="67" t="s">
        <v>296</v>
      </c>
      <c r="E28" s="192">
        <f>'Deployment (8)'!E$16*'Tech costs (8)'!G14*'Deployment (8)'!$P$8*'tech costs background'!$B$30</f>
        <v>0</v>
      </c>
      <c r="F28" s="192">
        <f>'Deployment (8)'!F$16*'Tech costs (8)'!H14*'Deployment (8)'!$P$8*'tech costs background'!$B$30</f>
        <v>19650361.267083813</v>
      </c>
      <c r="G28" s="192">
        <f>'Deployment (8)'!G$16*'Tech costs (8)'!I14*'Deployment (8)'!$P$8*'tech costs background'!$B$30</f>
        <v>35880646.926353648</v>
      </c>
      <c r="H28" s="192">
        <f>'Deployment (8)'!H$16*'Tech costs (8)'!J14*'Deployment (8)'!$P$8*'tech costs background'!$B$30</f>
        <v>81442371.311260641</v>
      </c>
      <c r="I28" s="192">
        <f>'Deployment (8)'!I$16*'Tech costs (8)'!K14*'Deployment (8)'!$P$8*'tech costs background'!$B$30</f>
        <v>102606933.27034289</v>
      </c>
      <c r="J28" s="192">
        <f>'Deployment (8)'!J$16*'Tech costs (8)'!L14*'Deployment (8)'!$P$8*'tech costs background'!$B$30</f>
        <v>173277467.66087675</v>
      </c>
      <c r="K28" s="192">
        <f>'Deployment (8)'!K$16*'Tech costs (8)'!M14*'Deployment (8)'!$P$8*'tech costs background'!$B$30</f>
        <v>251059968.11237037</v>
      </c>
      <c r="L28" s="192">
        <f>'Deployment (8)'!L$16*'Tech costs (8)'!N14*'Deployment (8)'!$P$8*'tech costs background'!$B$30</f>
        <v>303383685.28116435</v>
      </c>
    </row>
    <row r="29" spans="2:12">
      <c r="C29" s="67" t="s">
        <v>380</v>
      </c>
      <c r="D29" s="67" t="s">
        <v>296</v>
      </c>
      <c r="E29" s="192">
        <f>'Deployment (8)'!E$16*'Tech costs (8)'!G15*'Deployment (8)'!$P$8*'tech costs background'!$B$30</f>
        <v>0</v>
      </c>
      <c r="F29" s="192">
        <f>'Deployment (8)'!F$16*'Tech costs (8)'!H15*'Deployment (8)'!$P$8*'tech costs background'!$B$30</f>
        <v>35521806.905882277</v>
      </c>
      <c r="G29" s="192">
        <f>'Deployment (8)'!G$16*'Tech costs (8)'!I15*'Deployment (8)'!$P$8*'tech costs background'!$B$30</f>
        <v>64861169.443793133</v>
      </c>
      <c r="H29" s="192">
        <f>'Deployment (8)'!H$16*'Tech costs (8)'!J15*'Deployment (8)'!$P$8*'tech costs background'!$B$30</f>
        <v>147222748.13958657</v>
      </c>
      <c r="I29" s="192">
        <f>'Deployment (8)'!I$16*'Tech costs (8)'!K15*'Deployment (8)'!$P$8*'tech costs background'!$B$30</f>
        <v>185481763.98869678</v>
      </c>
      <c r="J29" s="192">
        <f>'Deployment (8)'!J$16*'Tech costs (8)'!L15*'Deployment (8)'!$P$8*'tech costs background'!$B$30</f>
        <v>313232345.38696951</v>
      </c>
      <c r="K29" s="192">
        <f>'Deployment (8)'!K$16*'Tech costs (8)'!M15*'Deployment (8)'!$P$8*'tech costs background'!$B$30</f>
        <v>453839173.12620807</v>
      </c>
      <c r="L29" s="192">
        <f>'Deployment (8)'!L$16*'Tech costs (8)'!N15*'Deployment (8)'!$P$8*'tech costs background'!$B$30</f>
        <v>548424354.16210496</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87">
        <f>'Deployment (8)'!E$16*'Tech costs (8)'!G19*'Deployment (8)'!$P$8*'tech costs background'!$B$30</f>
        <v>0</v>
      </c>
      <c r="F33" s="187">
        <f>'Deployment (8)'!F$16*'Tech costs (8)'!H19*'Deployment (8)'!$P$8*'tech costs background'!$B$30</f>
        <v>17115464.663630005</v>
      </c>
      <c r="G33" s="187">
        <f>'Deployment (8)'!G$16*'Tech costs (8)'!I19*'Deployment (8)'!$P$8*'tech costs background'!$B$30</f>
        <v>31252043.472854026</v>
      </c>
      <c r="H33" s="187">
        <f>'Deployment (8)'!H$16*'Tech costs (8)'!J19*'Deployment (8)'!$P$8*'tech costs background'!$B$30</f>
        <v>70936305.412108019</v>
      </c>
      <c r="I33" s="187">
        <f>'Deployment (8)'!I$16*'Tech costs (8)'!K19*'Deployment (8)'!$P$8*'tech costs background'!$B$30</f>
        <v>89370638.878468663</v>
      </c>
      <c r="J33" s="187">
        <f>'Deployment (8)'!J$16*'Tech costs (8)'!L19*'Deployment (8)'!$P$8*'tech costs background'!$B$30</f>
        <v>150924674.33262363</v>
      </c>
      <c r="K33" s="187">
        <f>'Deployment (8)'!K$16*'Tech costs (8)'!M19*'Deployment (8)'!$P$8*'tech costs background'!$B$30</f>
        <v>218673232.2258746</v>
      </c>
      <c r="L33" s="187">
        <f>'Deployment (8)'!L$16*'Tech costs (8)'!N19*'Deployment (8)'!$P$8*'tech costs background'!$B$30</f>
        <v>264247189.87989414</v>
      </c>
    </row>
    <row r="34" spans="2:12">
      <c r="C34" s="112" t="s">
        <v>335</v>
      </c>
      <c r="D34" s="67" t="s">
        <v>296</v>
      </c>
      <c r="E34" s="187">
        <f>'Deployment (8)'!E$16*'Tech costs (8)'!G20*'Deployment (8)'!$P$8*'tech costs background'!$B$30</f>
        <v>0</v>
      </c>
      <c r="F34" s="187">
        <f>'Deployment (8)'!F$16*'Tech costs (8)'!H20*'Deployment (8)'!$P$8*'tech costs background'!$B$30</f>
        <v>2534896.6034538127</v>
      </c>
      <c r="G34" s="187">
        <f>'Deployment (8)'!G$16*'Tech costs (8)'!I20*'Deployment (8)'!$P$8*'tech costs background'!$B$30</f>
        <v>4628603.4534996208</v>
      </c>
      <c r="H34" s="187">
        <f>'Deployment (8)'!H$16*'Tech costs (8)'!J20*'Deployment (8)'!$P$8*'tech costs background'!$B$30</f>
        <v>10506065.899152623</v>
      </c>
      <c r="I34" s="187">
        <f>'Deployment (8)'!I$16*'Tech costs (8)'!K20*'Deployment (8)'!$P$8*'tech costs background'!$B$30</f>
        <v>13236294.391874233</v>
      </c>
      <c r="J34" s="187">
        <f>'Deployment (8)'!J$16*'Tech costs (8)'!L20*'Deployment (8)'!$P$8*'tech costs background'!$B$30</f>
        <v>22352793.328253098</v>
      </c>
      <c r="K34" s="187">
        <f>'Deployment (8)'!K$16*'Tech costs (8)'!M20*'Deployment (8)'!$P$8*'tech costs background'!$B$30</f>
        <v>32386735.88649578</v>
      </c>
      <c r="L34" s="187">
        <f>'Deployment (8)'!L$16*'Tech costs (8)'!N20*'Deployment (8)'!$P$8*'tech costs background'!$B$30</f>
        <v>39136495.401270211</v>
      </c>
    </row>
    <row r="35" spans="2:12">
      <c r="C35" s="112"/>
      <c r="D35" s="65"/>
      <c r="E35" s="187"/>
      <c r="F35" s="187"/>
      <c r="G35" s="187"/>
      <c r="H35" s="187"/>
      <c r="I35" s="187"/>
      <c r="J35" s="187"/>
      <c r="K35" s="187"/>
      <c r="L35" s="187"/>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(8)'!C15</f>
        <v>Sugars to higher hydrocarbons</v>
      </c>
      <c r="C43" s="67" t="s">
        <v>411</v>
      </c>
      <c r="D43" s="67" t="s">
        <v>296</v>
      </c>
      <c r="E43" s="192">
        <f>'Deployment (8)'!E$25*'Tech costs (8)'!G14*'Deployment (8)'!$P$8*'tech costs background'!$B$30</f>
        <v>0</v>
      </c>
      <c r="F43" s="192">
        <f>'Deployment (8)'!F$25*'Tech costs (8)'!H14*'Deployment (8)'!$P$8*'tech costs background'!$B$30</f>
        <v>207943308.94590679</v>
      </c>
      <c r="G43" s="192">
        <f>'Deployment (8)'!G$25*'Tech costs (8)'!I14*'Deployment (8)'!$P$8*'tech costs background'!$B$30</f>
        <v>643440332.27904475</v>
      </c>
      <c r="H43" s="192">
        <f>'Deployment (8)'!H$25*'Tech costs (8)'!J14*'Deployment (8)'!$P$8*'tech costs background'!$B$30</f>
        <v>1478363196.9773397</v>
      </c>
      <c r="I43" s="192">
        <f>'Deployment (8)'!I$25*'Tech costs (8)'!K14*'Deployment (8)'!$P$8*'tech costs background'!$B$30</f>
        <v>1642168497.4092796</v>
      </c>
      <c r="J43" s="192">
        <f>'Deployment (8)'!J$25*'Tech costs (8)'!L14*'Deployment (8)'!$P$8*'tech costs background'!$B$30</f>
        <v>2492331438.800478</v>
      </c>
      <c r="K43" s="192">
        <f>'Deployment (8)'!K$25*'Tech costs (8)'!M14*'Deployment (8)'!$P$8*'tech costs background'!$B$30</f>
        <v>3095887473.1586823</v>
      </c>
      <c r="L43" s="192">
        <f>'Deployment (8)'!L$25*'Tech costs (8)'!N14*'Deployment (8)'!$P$8*'tech costs background'!$B$30</f>
        <v>3521073847.6854372</v>
      </c>
    </row>
    <row r="44" spans="2:12">
      <c r="C44" s="67" t="s">
        <v>380</v>
      </c>
      <c r="D44" s="67" t="s">
        <v>296</v>
      </c>
      <c r="E44" s="192">
        <f>'Deployment (8)'!E$25*'Tech costs (8)'!G15*'Deployment (8)'!$P$8*'tech costs background'!$B$30</f>
        <v>0</v>
      </c>
      <c r="F44" s="192">
        <f>'Deployment (8)'!F$25*'Tech costs (8)'!H15*'Deployment (8)'!$P$8*'tech costs background'!$B$30</f>
        <v>375897520.01760077</v>
      </c>
      <c r="G44" s="192">
        <f>'Deployment (8)'!G$25*'Tech costs (8)'!I15*'Deployment (8)'!$P$8*'tech costs background'!$B$30</f>
        <v>1163142139.1198118</v>
      </c>
      <c r="H44" s="192">
        <f>'Deployment (8)'!H$25*'Tech costs (8)'!J15*'Deployment (8)'!$P$8*'tech costs background'!$B$30</f>
        <v>2672425779.1513457</v>
      </c>
      <c r="I44" s="192">
        <f>'Deployment (8)'!I$25*'Tech costs (8)'!K15*'Deployment (8)'!$P$8*'tech costs background'!$B$30</f>
        <v>2968535360.7013903</v>
      </c>
      <c r="J44" s="192">
        <f>'Deployment (8)'!J$25*'Tech costs (8)'!L15*'Deployment (8)'!$P$8*'tech costs background'!$B$30</f>
        <v>4505368370.1393261</v>
      </c>
      <c r="K44" s="192">
        <f>'Deployment (8)'!K$25*'Tech costs (8)'!M15*'Deployment (8)'!$P$8*'tech costs background'!$B$30</f>
        <v>5596411970.7099257</v>
      </c>
      <c r="L44" s="192">
        <f>'Deployment (8)'!L$25*'Tech costs (8)'!N15*'Deployment (8)'!$P$8*'tech costs background'!$B$30</f>
        <v>6365018109.2775221</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(8)'!E$25*'Tech costs (8)'!G19*'Deployment (8)'!$P$8*'tech costs background'!$B$30</f>
        <v>0</v>
      </c>
      <c r="F48" s="187">
        <f>'Deployment (8)'!F$25*'Tech costs (8)'!H19*'Deployment (8)'!$P$8*'tech costs background'!$B$30</f>
        <v>181118622.09188482</v>
      </c>
      <c r="G48" s="187">
        <f>'Deployment (8)'!G$25*'Tech costs (8)'!I19*'Deployment (8)'!$P$8*'tech costs background'!$B$30</f>
        <v>560436529.415048</v>
      </c>
      <c r="H48" s="187">
        <f>'Deployment (8)'!H$25*'Tech costs (8)'!J19*'Deployment (8)'!$P$8*'tech costs background'!$B$30</f>
        <v>1287654344.5672631</v>
      </c>
      <c r="I48" s="187">
        <f>'Deployment (8)'!I$25*'Tech costs (8)'!K19*'Deployment (8)'!$P$8*'tech costs background'!$B$30</f>
        <v>1430328761.2434828</v>
      </c>
      <c r="J48" s="187">
        <f>'Deployment (8)'!J$25*'Tech costs (8)'!L19*'Deployment (8)'!$P$8*'tech costs background'!$B$30</f>
        <v>2170820683.1952162</v>
      </c>
      <c r="K48" s="187">
        <f>'Deployment (8)'!K$25*'Tech costs (8)'!M19*'Deployment (8)'!$P$8*'tech costs background'!$B$30</f>
        <v>2696517989.121212</v>
      </c>
      <c r="L48" s="187">
        <f>'Deployment (8)'!L$25*'Tech costs (8)'!N19*'Deployment (8)'!$P$8*'tech costs background'!$B$30</f>
        <v>3066855321.3340154</v>
      </c>
    </row>
    <row r="49" spans="3:12">
      <c r="C49" s="112" t="s">
        <v>335</v>
      </c>
      <c r="D49" s="67" t="s">
        <v>296</v>
      </c>
      <c r="E49" s="187">
        <f>'Deployment (8)'!E$25*'Tech costs (8)'!G20*'Deployment (8)'!$P$8*'tech costs background'!$B$30</f>
        <v>0</v>
      </c>
      <c r="F49" s="187">
        <f>'Deployment (8)'!F$25*'Tech costs (8)'!H20*'Deployment (8)'!$P$8*'tech costs background'!$B$30</f>
        <v>26824686.854021978</v>
      </c>
      <c r="G49" s="187">
        <f>'Deployment (8)'!G$25*'Tech costs (8)'!I20*'Deployment (8)'!$P$8*'tech costs background'!$B$30</f>
        <v>83003802.863996774</v>
      </c>
      <c r="H49" s="187">
        <f>'Deployment (8)'!H$25*'Tech costs (8)'!J20*'Deployment (8)'!$P$8*'tech costs background'!$B$30</f>
        <v>190708852.41007686</v>
      </c>
      <c r="I49" s="187">
        <f>'Deployment (8)'!I$25*'Tech costs (8)'!K20*'Deployment (8)'!$P$8*'tech costs background'!$B$30</f>
        <v>211839736.16579711</v>
      </c>
      <c r="J49" s="187">
        <f>'Deployment (8)'!J$25*'Tech costs (8)'!L20*'Deployment (8)'!$P$8*'tech costs background'!$B$30</f>
        <v>321510755.60526162</v>
      </c>
      <c r="K49" s="187">
        <f>'Deployment (8)'!K$25*'Tech costs (8)'!M20*'Deployment (8)'!$P$8*'tech costs background'!$B$30</f>
        <v>399369484.03746998</v>
      </c>
      <c r="L49" s="187">
        <f>'Deployment (8)'!L$25*'Tech costs (8)'!N20*'Deployment (8)'!$P$8*'tech costs background'!$B$30</f>
        <v>454218526.35142136</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45:XFD45 A53:XFD1048576 A1:XFD13 C25:XFD30 C38:XFD44 A24:XFD24 A16:XFD16">
    <cfRule type="expression" dxfId="2099" priority="19">
      <formula>_xlfn.ISFORMULA(A1)</formula>
    </cfRule>
  </conditionalFormatting>
  <conditionalFormatting sqref="A25:A44 A17:B23 M17:XFD23 M31:XFD37 A46:B52 M46:XFD52 A14:D15 M14:XFD15">
    <cfRule type="expression" dxfId="2098" priority="25">
      <formula>_xlfn.ISFORMULA(A14)</formula>
    </cfRule>
  </conditionalFormatting>
  <conditionalFormatting sqref="C14:D15">
    <cfRule type="expression" dxfId="2097" priority="24">
      <formula>_xlfn.ISFORMULA(C14)</formula>
    </cfRule>
  </conditionalFormatting>
  <conditionalFormatting sqref="C27:C28">
    <cfRule type="expression" dxfId="2096" priority="23">
      <formula>_xlfn.ISFORMULA(C27)</formula>
    </cfRule>
  </conditionalFormatting>
  <conditionalFormatting sqref="C29">
    <cfRule type="expression" dxfId="2095" priority="22">
      <formula>_xlfn.ISFORMULA(C29)</formula>
    </cfRule>
  </conditionalFormatting>
  <conditionalFormatting sqref="C42:C43">
    <cfRule type="expression" dxfId="2094" priority="21">
      <formula>_xlfn.ISFORMULA(C42)</formula>
    </cfRule>
  </conditionalFormatting>
  <conditionalFormatting sqref="C44">
    <cfRule type="expression" dxfId="2093" priority="20">
      <formula>_xlfn.ISFORMULA(C44)</formula>
    </cfRule>
  </conditionalFormatting>
  <conditionalFormatting sqref="E29:L29">
    <cfRule type="expression" dxfId="2092" priority="18">
      <formula>_xlfn.ISFORMULA(E29)</formula>
    </cfRule>
  </conditionalFormatting>
  <conditionalFormatting sqref="D21:D23 C17:D18 E17:L23 C31:D32 E31:L37 C46:D47 E46:L52">
    <cfRule type="expression" dxfId="2091" priority="17">
      <formula>_xlfn.ISFORMULA(C17)</formula>
    </cfRule>
  </conditionalFormatting>
  <conditionalFormatting sqref="C19:C23">
    <cfRule type="expression" dxfId="2090" priority="16">
      <formula>_xlfn.ISFORMULA(C19)</formula>
    </cfRule>
  </conditionalFormatting>
  <conditionalFormatting sqref="D35:D37">
    <cfRule type="expression" dxfId="2089" priority="14">
      <formula>_xlfn.ISFORMULA(D35)</formula>
    </cfRule>
  </conditionalFormatting>
  <conditionalFormatting sqref="C33:C37">
    <cfRule type="expression" dxfId="2088" priority="13">
      <formula>_xlfn.ISFORMULA(C33)</formula>
    </cfRule>
  </conditionalFormatting>
  <conditionalFormatting sqref="D50:D52">
    <cfRule type="expression" dxfId="2087" priority="11">
      <formula>_xlfn.ISFORMULA(D50)</formula>
    </cfRule>
  </conditionalFormatting>
  <conditionalFormatting sqref="C48:C52">
    <cfRule type="expression" dxfId="2086" priority="10">
      <formula>_xlfn.ISFORMULA(C48)</formula>
    </cfRule>
  </conditionalFormatting>
  <conditionalFormatting sqref="E14:L15">
    <cfRule type="expression" dxfId="2085" priority="8">
      <formula>_xlfn.ISFORMULA(E14)</formula>
    </cfRule>
  </conditionalFormatting>
  <conditionalFormatting sqref="E14:L15">
    <cfRule type="expression" dxfId="2084" priority="7">
      <formula>_xlfn.ISFORMULA(E14)</formula>
    </cfRule>
  </conditionalFormatting>
  <conditionalFormatting sqref="D19:D20">
    <cfRule type="expression" dxfId="2083" priority="6">
      <formula>_xlfn.ISFORMULA(D19)</formula>
    </cfRule>
  </conditionalFormatting>
  <conditionalFormatting sqref="D19:D20">
    <cfRule type="expression" dxfId="2082" priority="5">
      <formula>_xlfn.ISFORMULA(D19)</formula>
    </cfRule>
  </conditionalFormatting>
  <conditionalFormatting sqref="D33:D34">
    <cfRule type="expression" dxfId="2081" priority="4">
      <formula>_xlfn.ISFORMULA(D33)</formula>
    </cfRule>
  </conditionalFormatting>
  <conditionalFormatting sqref="D33:D34">
    <cfRule type="expression" dxfId="2080" priority="3">
      <formula>_xlfn.ISFORMULA(D33)</formula>
    </cfRule>
  </conditionalFormatting>
  <conditionalFormatting sqref="D48:D49">
    <cfRule type="expression" dxfId="2079" priority="2">
      <formula>_xlfn.ISFORMULA(D48)</formula>
    </cfRule>
  </conditionalFormatting>
  <conditionalFormatting sqref="D48:D49">
    <cfRule type="expression" dxfId="2078" priority="1">
      <formula>_xlfn.ISFORMULA(D48)</formula>
    </cfRule>
  </conditionalFormatting>
  <pageMargins left="0.7" right="0.7" top="0.75" bottom="0.75" header="0.3" footer="0.3"/>
  <pageSetup paperSize="9" orientation="portrait" horizontalDpi="4294967294" verticalDpi="4294967294"/>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4655A-7867-4177-849D-6DFCC0F03EF9}">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(8)'!C15</f>
        <v>Sugars to higher hydrocarbons</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t="s">
        <v>387</v>
      </c>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t="s">
        <v>387</v>
      </c>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t="s">
        <v>387</v>
      </c>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t="s">
        <v>387</v>
      </c>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D28:D29 A1:XFD10 C12:P12 D11:P11 C16:P16 B39:P1048576 C24:P27 C31:P31 G28:H28 G29:G30 D13 G15:H15 G13:P14 D14:E15">
    <cfRule type="expression" dxfId="2077" priority="31">
      <formula>_xlfn.ISFORMULA(A1)</formula>
    </cfRule>
  </conditionalFormatting>
  <conditionalFormatting sqref="I28">
    <cfRule type="expression" dxfId="2076" priority="30">
      <formula>_xlfn.ISFORMULA(I28)</formula>
    </cfRule>
  </conditionalFormatting>
  <conditionalFormatting sqref="G18:H18 G19 G20:H23">
    <cfRule type="expression" dxfId="2075" priority="23">
      <formula>_xlfn.ISFORMULA(G18)</formula>
    </cfRule>
  </conditionalFormatting>
  <conditionalFormatting sqref="G33:H33 G36:H38 G35">
    <cfRule type="expression" dxfId="2074" priority="22">
      <formula>_xlfn.ISFORMULA(G33)</formula>
    </cfRule>
  </conditionalFormatting>
  <conditionalFormatting sqref="B11:B38 A11:A1048576 O17:P17 O32:P32 Q11:XFD1048576">
    <cfRule type="expression" dxfId="2073" priority="37">
      <formula>_xlfn.ISFORMULA(A11)</formula>
    </cfRule>
  </conditionalFormatting>
  <conditionalFormatting sqref="C13:C15">
    <cfRule type="expression" dxfId="2072" priority="36">
      <formula>_xlfn.ISFORMULA(C13)</formula>
    </cfRule>
  </conditionalFormatting>
  <conditionalFormatting sqref="C28:C30">
    <cfRule type="expression" dxfId="2071" priority="33">
      <formula>_xlfn.ISFORMULA(C28)</formula>
    </cfRule>
  </conditionalFormatting>
  <conditionalFormatting sqref="C11">
    <cfRule type="expression" dxfId="2070" priority="35">
      <formula>_xlfn.ISFORMULA(C11)</formula>
    </cfRule>
  </conditionalFormatting>
  <conditionalFormatting sqref="J28:P28">
    <cfRule type="expression" dxfId="2069" priority="34">
      <formula>_xlfn.ISFORMULA(J28)</formula>
    </cfRule>
  </conditionalFormatting>
  <conditionalFormatting sqref="H29:P29 H30">
    <cfRule type="expression" dxfId="2068" priority="32">
      <formula>_xlfn.ISFORMULA(H29)</formula>
    </cfRule>
  </conditionalFormatting>
  <conditionalFormatting sqref="I18:P23 I33:P38 D21:F23 E36:F38 C18:F18 C17:N17 C32:N32 C33:F33">
    <cfRule type="expression" dxfId="2067" priority="29">
      <formula>_xlfn.ISFORMULA(C17)</formula>
    </cfRule>
  </conditionalFormatting>
  <conditionalFormatting sqref="C19:C23">
    <cfRule type="expression" dxfId="2066" priority="28">
      <formula>_xlfn.ISFORMULA(C19)</formula>
    </cfRule>
  </conditionalFormatting>
  <conditionalFormatting sqref="D36:D38">
    <cfRule type="expression" dxfId="2065" priority="26">
      <formula>_xlfn.ISFORMULA(D36)</formula>
    </cfRule>
  </conditionalFormatting>
  <conditionalFormatting sqref="C34:C38">
    <cfRule type="expression" dxfId="2064" priority="25">
      <formula>_xlfn.ISFORMULA(C34)</formula>
    </cfRule>
  </conditionalFormatting>
  <conditionalFormatting sqref="D19:D20">
    <cfRule type="expression" dxfId="2063" priority="21">
      <formula>_xlfn.ISFORMULA(D19)</formula>
    </cfRule>
  </conditionalFormatting>
  <conditionalFormatting sqref="D30">
    <cfRule type="expression" dxfId="2062" priority="20">
      <formula>_xlfn.ISFORMULA(D30)</formula>
    </cfRule>
  </conditionalFormatting>
  <conditionalFormatting sqref="D34:D35">
    <cfRule type="expression" dxfId="2061" priority="19">
      <formula>_xlfn.ISFORMULA(D34)</formula>
    </cfRule>
  </conditionalFormatting>
  <conditionalFormatting sqref="I15:P15">
    <cfRule type="expression" dxfId="2060" priority="18">
      <formula>_xlfn.ISFORMULA(I15)</formula>
    </cfRule>
  </conditionalFormatting>
  <conditionalFormatting sqref="I30:P30">
    <cfRule type="expression" dxfId="2059" priority="17">
      <formula>_xlfn.ISFORMULA(I30)</formula>
    </cfRule>
  </conditionalFormatting>
  <conditionalFormatting sqref="H19">
    <cfRule type="expression" dxfId="2058" priority="16">
      <formula>_xlfn.ISFORMULA(H19)</formula>
    </cfRule>
  </conditionalFormatting>
  <conditionalFormatting sqref="H34">
    <cfRule type="expression" dxfId="2057" priority="15">
      <formula>_xlfn.ISFORMULA(H34)</formula>
    </cfRule>
  </conditionalFormatting>
  <conditionalFormatting sqref="E20">
    <cfRule type="expression" dxfId="2056" priority="14">
      <formula>_xlfn.ISFORMULA(E20)</formula>
    </cfRule>
  </conditionalFormatting>
  <conditionalFormatting sqref="E35">
    <cfRule type="expression" dxfId="2055" priority="13">
      <formula>_xlfn.ISFORMULA(E35)</formula>
    </cfRule>
  </conditionalFormatting>
  <conditionalFormatting sqref="E19">
    <cfRule type="expression" dxfId="2054" priority="12">
      <formula>_xlfn.ISFORMULA(E19)</formula>
    </cfRule>
  </conditionalFormatting>
  <conditionalFormatting sqref="E34:F34">
    <cfRule type="expression" dxfId="2053" priority="11">
      <formula>_xlfn.ISFORMULA(E34)</formula>
    </cfRule>
  </conditionalFormatting>
  <conditionalFormatting sqref="F35">
    <cfRule type="expression" dxfId="2052" priority="10">
      <formula>_xlfn.ISFORMULA(F35)</formula>
    </cfRule>
  </conditionalFormatting>
  <conditionalFormatting sqref="F19">
    <cfRule type="expression" dxfId="2051" priority="9">
      <formula>_xlfn.ISFORMULA(F19)</formula>
    </cfRule>
  </conditionalFormatting>
  <conditionalFormatting sqref="F20">
    <cfRule type="expression" dxfId="2050" priority="8">
      <formula>_xlfn.ISFORMULA(F20)</formula>
    </cfRule>
  </conditionalFormatting>
  <conditionalFormatting sqref="E13:F13">
    <cfRule type="expression" dxfId="2049" priority="7">
      <formula>_xlfn.ISFORMULA(E13)</formula>
    </cfRule>
  </conditionalFormatting>
  <conditionalFormatting sqref="F14:F15">
    <cfRule type="expression" dxfId="2048" priority="6">
      <formula>_xlfn.ISFORMULA(F14)</formula>
    </cfRule>
  </conditionalFormatting>
  <conditionalFormatting sqref="E29:E30">
    <cfRule type="expression" dxfId="2047" priority="5">
      <formula>_xlfn.ISFORMULA(E29)</formula>
    </cfRule>
  </conditionalFormatting>
  <conditionalFormatting sqref="E28:F28">
    <cfRule type="expression" dxfId="2046" priority="4">
      <formula>_xlfn.ISFORMULA(E28)</formula>
    </cfRule>
  </conditionalFormatting>
  <conditionalFormatting sqref="F29:F30">
    <cfRule type="expression" dxfId="2045" priority="3">
      <formula>_xlfn.ISFORMULA(F29)</formula>
    </cfRule>
  </conditionalFormatting>
  <conditionalFormatting sqref="G34">
    <cfRule type="expression" dxfId="2044" priority="2">
      <formula>_xlfn.ISFORMULA(G34)</formula>
    </cfRule>
  </conditionalFormatting>
  <conditionalFormatting sqref="H35">
    <cfRule type="expression" dxfId="2043" priority="1">
      <formula>_xlfn.ISFORMULA(H35)</formula>
    </cfRule>
  </conditionalFormatting>
  <pageMargins left="0.7" right="0.7" top="0.75" bottom="0.75" header="0.3" footer="0.3"/>
  <pageSetup paperSize="9" orientation="portrait" horizontalDpi="4294967294" verticalDpi="4294967294"/>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BAA55-47BD-4362-AB9A-996DEE3886AB}">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(8)'!C15</f>
        <v>Sugars to higher hydrocarbons</v>
      </c>
      <c r="C14" s="496" t="s">
        <v>411</v>
      </c>
      <c r="D14" s="496" t="s">
        <v>296</v>
      </c>
      <c r="E14" s="128">
        <f>E19+E20</f>
        <v>0</v>
      </c>
      <c r="F14" s="128">
        <f t="shared" ref="F14:L14" si="0">F19+F20</f>
        <v>98741513.821905971</v>
      </c>
      <c r="G14" s="128">
        <f t="shared" si="0"/>
        <v>294723406.82826209</v>
      </c>
      <c r="H14" s="128">
        <f t="shared" si="0"/>
        <v>676721645.80200934</v>
      </c>
      <c r="I14" s="128">
        <f t="shared" si="0"/>
        <v>756970820.60035431</v>
      </c>
      <c r="J14" s="128">
        <f t="shared" si="0"/>
        <v>1156474424.0682585</v>
      </c>
      <c r="K14" s="128">
        <f t="shared" si="0"/>
        <v>1452073147.3954461</v>
      </c>
      <c r="L14" s="128">
        <f t="shared" si="0"/>
        <v>1659240900.6775599</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0</v>
      </c>
      <c r="F19" s="187">
        <f t="shared" ref="F19:L19" si="2">F33+F47</f>
        <v>69381930.364430189</v>
      </c>
      <c r="G19" s="187">
        <f t="shared" si="2"/>
        <v>207091000.51076567</v>
      </c>
      <c r="H19" s="187">
        <f t="shared" si="2"/>
        <v>475506727.49277991</v>
      </c>
      <c r="I19" s="187">
        <f t="shared" si="2"/>
        <v>531894790.04268295</v>
      </c>
      <c r="J19" s="187">
        <f t="shared" si="2"/>
        <v>812610875.13474381</v>
      </c>
      <c r="K19" s="187">
        <f t="shared" si="2"/>
        <v>1020316927.4714803</v>
      </c>
      <c r="L19" s="187">
        <f t="shared" si="2"/>
        <v>1165885878.9248683</v>
      </c>
    </row>
    <row r="20" spans="2:12">
      <c r="C20" s="112" t="s">
        <v>335</v>
      </c>
      <c r="D20" s="496" t="s">
        <v>296</v>
      </c>
      <c r="E20" s="187">
        <f t="shared" ref="E20:L20" si="3">E34+E48</f>
        <v>0</v>
      </c>
      <c r="F20" s="187">
        <f t="shared" si="3"/>
        <v>29359583.457475789</v>
      </c>
      <c r="G20" s="187">
        <f t="shared" si="3"/>
        <v>87632406.317496389</v>
      </c>
      <c r="H20" s="187">
        <f t="shared" si="3"/>
        <v>201214918.30922949</v>
      </c>
      <c r="I20" s="187">
        <f t="shared" si="3"/>
        <v>225076030.55767134</v>
      </c>
      <c r="J20" s="187">
        <f t="shared" si="3"/>
        <v>343863548.93351471</v>
      </c>
      <c r="K20" s="187">
        <f t="shared" si="3"/>
        <v>431756219.92396575</v>
      </c>
      <c r="L20" s="187">
        <f t="shared" si="3"/>
        <v>493355021.75269157</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0</v>
      </c>
      <c r="F28" s="51">
        <f t="shared" ref="F28:L28" si="4">F33+F34</f>
        <v>8525309.2357243132</v>
      </c>
      <c r="G28" s="51">
        <f t="shared" si="4"/>
        <v>15566818.668998528</v>
      </c>
      <c r="H28" s="51">
        <f t="shared" si="4"/>
        <v>35333772.793390431</v>
      </c>
      <c r="I28" s="51">
        <f t="shared" si="4"/>
        <v>44516017.999338262</v>
      </c>
      <c r="J28" s="51">
        <f t="shared" si="4"/>
        <v>75176429.344671369</v>
      </c>
      <c r="K28" s="51">
        <f t="shared" si="4"/>
        <v>108922367.16555189</v>
      </c>
      <c r="L28" s="51">
        <f t="shared" si="4"/>
        <v>131623011.85923316</v>
      </c>
    </row>
    <row r="29" spans="2:12">
      <c r="B29" s="497" t="str">
        <f>'Deployment (8)'!C15</f>
        <v>Sugars to higher hydrocarbons</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(8)'!E33*'Tradeable % (8)'!I19</f>
        <v>0</v>
      </c>
      <c r="F33" s="187">
        <f>'Market turnover (8)'!F33*'Tradeable % (8)'!J19</f>
        <v>5990412.632270501</v>
      </c>
      <c r="G33" s="187">
        <f>'Market turnover (8)'!G33*'Tradeable % (8)'!K19</f>
        <v>10938215.215498907</v>
      </c>
      <c r="H33" s="187">
        <f>'Market turnover (8)'!H33*'Tradeable % (8)'!L19</f>
        <v>24827706.894237805</v>
      </c>
      <c r="I33" s="187">
        <f>'Market turnover (8)'!I33*'Tradeable % (8)'!M19</f>
        <v>31279723.60746403</v>
      </c>
      <c r="J33" s="187">
        <f>'Market turnover (8)'!J33*'Tradeable % (8)'!N19</f>
        <v>52823636.016418271</v>
      </c>
      <c r="K33" s="187">
        <f>'Market turnover (8)'!K33*'Tradeable % (8)'!O19</f>
        <v>76535631.279056102</v>
      </c>
      <c r="L33" s="187">
        <f>'Market turnover (8)'!L33*'Tradeable % (8)'!P19</f>
        <v>92486516.457962945</v>
      </c>
    </row>
    <row r="34" spans="3:12">
      <c r="C34" s="112" t="s">
        <v>335</v>
      </c>
      <c r="D34" s="496" t="s">
        <v>296</v>
      </c>
      <c r="E34" s="187">
        <f>'Market turnover (8)'!E34*'Tradeable % (8)'!I20</f>
        <v>0</v>
      </c>
      <c r="F34" s="187">
        <f>'Market turnover (8)'!F34*'Tradeable % (8)'!J20</f>
        <v>2534896.6034538127</v>
      </c>
      <c r="G34" s="187">
        <f>'Market turnover (8)'!G34*'Tradeable % (8)'!K20</f>
        <v>4628603.4534996208</v>
      </c>
      <c r="H34" s="187">
        <f>'Market turnover (8)'!H34*'Tradeable % (8)'!L20</f>
        <v>10506065.899152623</v>
      </c>
      <c r="I34" s="187">
        <f>'Market turnover (8)'!I34*'Tradeable % (8)'!M20</f>
        <v>13236294.391874233</v>
      </c>
      <c r="J34" s="187">
        <f>'Market turnover (8)'!J34*'Tradeable % (8)'!N20</f>
        <v>22352793.328253098</v>
      </c>
      <c r="K34" s="187">
        <f>'Market turnover (8)'!K34*'Tradeable % (8)'!O20</f>
        <v>32386735.88649578</v>
      </c>
      <c r="L34" s="187">
        <f>'Market turnover (8)'!L34*'Tradeable % (8)'!P20</f>
        <v>39136495.401270211</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0</v>
      </c>
      <c r="F42" s="51">
        <f t="shared" ref="F42:L42" si="6">F47+F48</f>
        <v>90216204.586181656</v>
      </c>
      <c r="G42" s="51">
        <f t="shared" si="6"/>
        <v>279156588.15926355</v>
      </c>
      <c r="H42" s="51">
        <f t="shared" si="6"/>
        <v>641387873.00861895</v>
      </c>
      <c r="I42" s="51">
        <f t="shared" si="6"/>
        <v>712454802.60101604</v>
      </c>
      <c r="J42" s="51">
        <f t="shared" si="6"/>
        <v>1081297994.7235873</v>
      </c>
      <c r="K42" s="51">
        <f t="shared" si="6"/>
        <v>1343150780.2298942</v>
      </c>
      <c r="L42" s="51">
        <f t="shared" si="6"/>
        <v>1527617888.8183267</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(8)'!E48*'Tradeable % (8)'!I34</f>
        <v>0</v>
      </c>
      <c r="F47" s="187">
        <f>'Market turnover (8)'!F48*'Tradeable % (8)'!J34</f>
        <v>63391517.732159682</v>
      </c>
      <c r="G47" s="187">
        <f>'Market turnover (8)'!G48*'Tradeable % (8)'!K34</f>
        <v>196152785.29526678</v>
      </c>
      <c r="H47" s="187">
        <f>'Market turnover (8)'!H48*'Tradeable % (8)'!L34</f>
        <v>450679020.59854209</v>
      </c>
      <c r="I47" s="187">
        <f>'Market turnover (8)'!I48*'Tradeable % (8)'!M34</f>
        <v>500615066.43521893</v>
      </c>
      <c r="J47" s="187">
        <f>'Market turnover (8)'!J48*'Tradeable % (8)'!N34</f>
        <v>759787239.11832559</v>
      </c>
      <c r="K47" s="187">
        <f>'Market turnover (8)'!K48*'Tradeable % (8)'!O34</f>
        <v>943781296.19242418</v>
      </c>
      <c r="L47" s="187">
        <f>'Market turnover (8)'!L48*'Tradeable % (8)'!P34</f>
        <v>1073399362.4669054</v>
      </c>
    </row>
    <row r="48" spans="3:12">
      <c r="C48" s="112" t="s">
        <v>335</v>
      </c>
      <c r="D48" s="496" t="s">
        <v>296</v>
      </c>
      <c r="E48" s="187">
        <f>'Market turnover (8)'!E49*'Tradeable % (8)'!I35</f>
        <v>0</v>
      </c>
      <c r="F48" s="187">
        <f>'Market turnover (8)'!F49*'Tradeable % (8)'!J35</f>
        <v>26824686.854021978</v>
      </c>
      <c r="G48" s="187">
        <f>'Market turnover (8)'!G49*'Tradeable % (8)'!K35</f>
        <v>83003802.863996774</v>
      </c>
      <c r="H48" s="187">
        <f>'Market turnover (8)'!H49*'Tradeable % (8)'!L35</f>
        <v>190708852.41007686</v>
      </c>
      <c r="I48" s="187">
        <f>'Market turnover (8)'!I49*'Tradeable % (8)'!M35</f>
        <v>211839736.16579711</v>
      </c>
      <c r="J48" s="187">
        <f>'Market turnover (8)'!J49*'Tradeable % (8)'!N35</f>
        <v>321510755.60526162</v>
      </c>
      <c r="K48" s="187">
        <f>'Market turnover (8)'!K49*'Tradeable % (8)'!O35</f>
        <v>399369484.03746998</v>
      </c>
      <c r="L48" s="187">
        <f>'Market turnover (8)'!L49*'Tradeable % (8)'!P35</f>
        <v>454218526.35142136</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D42:D43 A1:XFD10 C44:D44 C52:L1048576 C38:D41 E38:L44 B24:D24 B11:L13 B16:L16 D38:L38 C25:D27 E24:L30">
    <cfRule type="expression" dxfId="2042" priority="20">
      <formula>_xlfn.ISFORMULA(A1)</formula>
    </cfRule>
  </conditionalFormatting>
  <conditionalFormatting sqref="D42:D43">
    <cfRule type="expression" dxfId="2041" priority="19">
      <formula>_xlfn.ISFORMULA(D42)</formula>
    </cfRule>
  </conditionalFormatting>
  <conditionalFormatting sqref="M17:N17">
    <cfRule type="expression" dxfId="2040" priority="18">
      <formula>_xlfn.ISFORMULA(M17)</formula>
    </cfRule>
  </conditionalFormatting>
  <conditionalFormatting sqref="C28:C30 C42:C43 A11:A24 M11:XFD16 A25:B1048576 O17:XFD17 M18:XFD1048576">
    <cfRule type="expression" dxfId="2039" priority="34">
      <formula>_xlfn.ISFORMULA(A11)</formula>
    </cfRule>
  </conditionalFormatting>
  <conditionalFormatting sqref="C43">
    <cfRule type="expression" dxfId="2038" priority="24">
      <formula>_xlfn.ISFORMULA(C43)</formula>
    </cfRule>
  </conditionalFormatting>
  <conditionalFormatting sqref="B17:B23 B14:D15">
    <cfRule type="expression" dxfId="2037" priority="33">
      <formula>_xlfn.ISFORMULA(B14)</formula>
    </cfRule>
  </conditionalFormatting>
  <conditionalFormatting sqref="E43:L43">
    <cfRule type="expression" dxfId="2036" priority="26">
      <formula>_xlfn.ISFORMULA(E43)</formula>
    </cfRule>
  </conditionalFormatting>
  <conditionalFormatting sqref="C41:C42">
    <cfRule type="expression" dxfId="2035" priority="25">
      <formula>_xlfn.ISFORMULA(C41)</formula>
    </cfRule>
  </conditionalFormatting>
  <conditionalFormatting sqref="B17:B23 B14:D15">
    <cfRule type="expression" dxfId="2034" priority="32">
      <formula>_xlfn.ISFORMULA(B14)</formula>
    </cfRule>
  </conditionalFormatting>
  <conditionalFormatting sqref="B28:B38 E29:L30">
    <cfRule type="expression" dxfId="2033" priority="30">
      <formula>_xlfn.ISFORMULA(B28)</formula>
    </cfRule>
  </conditionalFormatting>
  <conditionalFormatting sqref="C27:C28">
    <cfRule type="expression" dxfId="2032" priority="29">
      <formula>_xlfn.ISFORMULA(C27)</formula>
    </cfRule>
  </conditionalFormatting>
  <conditionalFormatting sqref="C29:C30 C38">
    <cfRule type="expression" dxfId="2031" priority="28">
      <formula>_xlfn.ISFORMULA(C29)</formula>
    </cfRule>
  </conditionalFormatting>
  <conditionalFormatting sqref="D28:D30">
    <cfRule type="expression" dxfId="2030" priority="22">
      <formula>_xlfn.ISFORMULA(D28)</formula>
    </cfRule>
  </conditionalFormatting>
  <conditionalFormatting sqref="D28:D30">
    <cfRule type="expression" dxfId="2029" priority="21">
      <formula>_xlfn.ISFORMULA(D28)</formula>
    </cfRule>
  </conditionalFormatting>
  <conditionalFormatting sqref="D21:D23 C18:D18 E18:L23 C17:L17 C31:L31 C45:L45">
    <cfRule type="expression" dxfId="2028" priority="17">
      <formula>_xlfn.ISFORMULA(C17)</formula>
    </cfRule>
  </conditionalFormatting>
  <conditionalFormatting sqref="C19:C23">
    <cfRule type="expression" dxfId="2027" priority="16">
      <formula>_xlfn.ISFORMULA(C19)</formula>
    </cfRule>
  </conditionalFormatting>
  <conditionalFormatting sqref="D35:D37 C32:D32 E32:L37">
    <cfRule type="expression" dxfId="2026" priority="14">
      <formula>_xlfn.ISFORMULA(C32)</formula>
    </cfRule>
  </conditionalFormatting>
  <conditionalFormatting sqref="C33:C37">
    <cfRule type="expression" dxfId="2025" priority="13">
      <formula>_xlfn.ISFORMULA(C33)</formula>
    </cfRule>
  </conditionalFormatting>
  <conditionalFormatting sqref="D49:D51 C46:D46 E46:L51">
    <cfRule type="expression" dxfId="2024" priority="11">
      <formula>_xlfn.ISFORMULA(C46)</formula>
    </cfRule>
  </conditionalFormatting>
  <conditionalFormatting sqref="C47:C51">
    <cfRule type="expression" dxfId="2023" priority="10">
      <formula>_xlfn.ISFORMULA(C47)</formula>
    </cfRule>
  </conditionalFormatting>
  <conditionalFormatting sqref="E14:L15">
    <cfRule type="expression" dxfId="2022" priority="8">
      <formula>_xlfn.ISFORMULA(E14)</formula>
    </cfRule>
  </conditionalFormatting>
  <conditionalFormatting sqref="E14:L15">
    <cfRule type="expression" dxfId="2021" priority="7">
      <formula>_xlfn.ISFORMULA(E14)</formula>
    </cfRule>
  </conditionalFormatting>
  <conditionalFormatting sqref="D19:D20">
    <cfRule type="expression" dxfId="2020" priority="6">
      <formula>_xlfn.ISFORMULA(D19)</formula>
    </cfRule>
  </conditionalFormatting>
  <conditionalFormatting sqref="D19:D20">
    <cfRule type="expression" dxfId="2019" priority="5">
      <formula>_xlfn.ISFORMULA(D19)</formula>
    </cfRule>
  </conditionalFormatting>
  <conditionalFormatting sqref="D33:D34">
    <cfRule type="expression" dxfId="2018" priority="4">
      <formula>_xlfn.ISFORMULA(D33)</formula>
    </cfRule>
  </conditionalFormatting>
  <conditionalFormatting sqref="D33:D34">
    <cfRule type="expression" dxfId="2017" priority="3">
      <formula>_xlfn.ISFORMULA(D33)</formula>
    </cfRule>
  </conditionalFormatting>
  <conditionalFormatting sqref="D47:D48">
    <cfRule type="expression" dxfId="2016" priority="2">
      <formula>_xlfn.ISFORMULA(D47)</formula>
    </cfRule>
  </conditionalFormatting>
  <conditionalFormatting sqref="D47:D48">
    <cfRule type="expression" dxfId="2015" priority="1">
      <formula>_xlfn.ISFORMULA(D47)</formula>
    </cfRule>
  </conditionalFormatting>
  <pageMargins left="0.7" right="0.7" top="0.75" bottom="0.75" header="0.3" footer="0.3"/>
  <pageSetup paperSize="9" orientation="portrait" horizontalDpi="4294967294" verticalDpi="4294967294"/>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DBB8F-11DB-4F35-9E21-B2690D5D2445}">
  <sheetPr>
    <tabColor theme="9" tint="0.39997558519241921"/>
  </sheetPr>
  <dimension ref="B1:N58"/>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21.85546875" style="1" customWidth="1"/>
    <col min="6" max="6" width="22" style="1" customWidth="1"/>
    <col min="7" max="7" width="8.85546875" style="1"/>
    <col min="8" max="8" width="11.42578125" style="1" customWidth="1"/>
    <col min="9" max="13" width="8.85546875" style="1"/>
    <col min="14" max="14" width="14.85546875" style="1" customWidth="1"/>
    <col min="15" max="16384" width="8.85546875" style="1"/>
  </cols>
  <sheetData>
    <row r="1" spans="2:14" s="185" customFormat="1" ht="49.5" customHeight="1">
      <c r="B1" s="109" t="s">
        <v>427</v>
      </c>
      <c r="C1" s="109"/>
      <c r="D1" s="109"/>
      <c r="E1" s="109"/>
      <c r="F1" s="109"/>
      <c r="G1" s="109"/>
      <c r="H1" s="109"/>
      <c r="I1" s="109"/>
      <c r="J1" s="109"/>
      <c r="K1" s="109"/>
      <c r="L1" s="109"/>
      <c r="M1" s="109"/>
      <c r="N1" s="109"/>
    </row>
    <row r="4" spans="2:14" ht="14.1">
      <c r="M4" s="7"/>
      <c r="N4" s="2"/>
    </row>
    <row r="5" spans="2:14" ht="14.1">
      <c r="N5" s="2"/>
    </row>
    <row r="11" spans="2:14" ht="14.1">
      <c r="C11" s="2" t="s">
        <v>428</v>
      </c>
      <c r="D11" s="2"/>
      <c r="E11" s="2"/>
      <c r="F11" s="2"/>
    </row>
    <row r="12" spans="2:14" ht="14.1">
      <c r="C12" s="44" t="s">
        <v>354</v>
      </c>
    </row>
    <row r="13" spans="2:14" ht="14.1">
      <c r="B13" s="46" t="s">
        <v>125</v>
      </c>
      <c r="C13" s="46" t="s">
        <v>410</v>
      </c>
      <c r="D13" s="46" t="s">
        <v>24</v>
      </c>
      <c r="E13" s="46" t="s">
        <v>368</v>
      </c>
      <c r="F13" s="46"/>
      <c r="G13" s="46">
        <v>2015</v>
      </c>
      <c r="H13" s="46">
        <v>2020</v>
      </c>
      <c r="I13" s="46">
        <v>2025</v>
      </c>
      <c r="J13" s="46">
        <v>2030</v>
      </c>
      <c r="K13" s="46">
        <v>2035</v>
      </c>
      <c r="L13" s="46">
        <v>2040</v>
      </c>
      <c r="M13" s="46">
        <v>2045</v>
      </c>
      <c r="N13" s="46">
        <v>2050</v>
      </c>
    </row>
    <row r="14" spans="2:14">
      <c r="B14" s="497" t="str">
        <f>'Deployment (8)'!C15</f>
        <v>Sugars to higher hydrocarbons</v>
      </c>
      <c r="C14" s="496" t="s">
        <v>411</v>
      </c>
      <c r="D14" s="496" t="s">
        <v>402</v>
      </c>
      <c r="E14" s="496"/>
      <c r="F14" s="496"/>
      <c r="G14" s="79"/>
      <c r="H14" s="57"/>
      <c r="I14" s="57"/>
      <c r="J14" s="57"/>
      <c r="K14" s="57"/>
      <c r="L14" s="57"/>
      <c r="M14" s="57"/>
      <c r="N14" s="79"/>
    </row>
    <row r="15" spans="2:14">
      <c r="C15" s="496" t="s">
        <v>380</v>
      </c>
      <c r="D15" s="496" t="s">
        <v>402</v>
      </c>
      <c r="E15" s="496"/>
      <c r="F15" s="496"/>
      <c r="G15" s="124"/>
      <c r="H15" s="124"/>
      <c r="I15" s="124"/>
      <c r="J15" s="124"/>
      <c r="K15" s="124"/>
      <c r="L15" s="124"/>
      <c r="M15" s="124"/>
      <c r="N15" s="124"/>
    </row>
    <row r="17" spans="2:14" ht="14.1">
      <c r="C17" s="44" t="s">
        <v>372</v>
      </c>
    </row>
    <row r="18" spans="2:14" ht="14.1">
      <c r="C18" s="46" t="s">
        <v>373</v>
      </c>
      <c r="D18" s="46" t="s">
        <v>24</v>
      </c>
      <c r="E18" s="46" t="s">
        <v>368</v>
      </c>
      <c r="F18" s="46" t="s">
        <v>343</v>
      </c>
      <c r="G18" s="46">
        <v>2015</v>
      </c>
      <c r="H18" s="46">
        <v>2020</v>
      </c>
      <c r="I18" s="46">
        <v>2025</v>
      </c>
      <c r="J18" s="46">
        <v>2030</v>
      </c>
      <c r="K18" s="46">
        <v>2035</v>
      </c>
      <c r="L18" s="46">
        <v>2040</v>
      </c>
      <c r="M18" s="46">
        <v>2045</v>
      </c>
      <c r="N18" s="46">
        <v>2050</v>
      </c>
    </row>
    <row r="19" spans="2:14" ht="82.9">
      <c r="C19" s="112" t="s">
        <v>399</v>
      </c>
      <c r="D19" s="496" t="s">
        <v>402</v>
      </c>
      <c r="E19" s="310" t="s">
        <v>557</v>
      </c>
      <c r="F19" s="496" t="s">
        <v>430</v>
      </c>
      <c r="G19" s="79">
        <f>'Market shares'!R13</f>
        <v>3.4134839187405619E-2</v>
      </c>
      <c r="H19" s="57">
        <f>G19+(($N$19-$G$19)/7)</f>
        <v>3.7664474614598251E-2</v>
      </c>
      <c r="I19" s="57">
        <f t="shared" ref="I19:M19" si="0">H19+(($N$19-$G$19)/7)</f>
        <v>4.1194110041790882E-2</v>
      </c>
      <c r="J19" s="57">
        <f t="shared" si="0"/>
        <v>4.4723745468983514E-2</v>
      </c>
      <c r="K19" s="57">
        <f t="shared" si="0"/>
        <v>4.8253380896176146E-2</v>
      </c>
      <c r="L19" s="57">
        <f t="shared" si="0"/>
        <v>5.1783016323368777E-2</v>
      </c>
      <c r="M19" s="57">
        <f t="shared" si="0"/>
        <v>5.5312651750561409E-2</v>
      </c>
      <c r="N19" s="79">
        <f>'Competitor market shares (8)'!E14/4</f>
        <v>5.8842287177754048E-2</v>
      </c>
    </row>
    <row r="20" spans="2:14">
      <c r="C20" s="112" t="s">
        <v>335</v>
      </c>
      <c r="D20" s="496" t="s">
        <v>402</v>
      </c>
      <c r="E20" s="349" t="s">
        <v>431</v>
      </c>
      <c r="F20" s="496" t="s">
        <v>432</v>
      </c>
      <c r="G20" s="79">
        <v>0.11799999999999999</v>
      </c>
      <c r="H20" s="57">
        <f>G20</f>
        <v>0.11799999999999999</v>
      </c>
      <c r="I20" s="57">
        <f t="shared" ref="I20:N20" si="1">H20</f>
        <v>0.11799999999999999</v>
      </c>
      <c r="J20" s="57">
        <f t="shared" si="1"/>
        <v>0.11799999999999999</v>
      </c>
      <c r="K20" s="57">
        <f t="shared" si="1"/>
        <v>0.11799999999999999</v>
      </c>
      <c r="L20" s="57">
        <f t="shared" si="1"/>
        <v>0.11799999999999999</v>
      </c>
      <c r="M20" s="57">
        <f t="shared" si="1"/>
        <v>0.11799999999999999</v>
      </c>
      <c r="N20" s="57">
        <f t="shared" si="1"/>
        <v>0.11799999999999999</v>
      </c>
    </row>
    <row r="21" spans="2:14">
      <c r="C21" s="112"/>
      <c r="D21" s="496"/>
      <c r="E21" s="496"/>
      <c r="F21" s="496"/>
      <c r="G21" s="79"/>
      <c r="H21" s="57"/>
      <c r="I21" s="57"/>
      <c r="J21" s="57"/>
      <c r="K21" s="57"/>
      <c r="L21" s="57"/>
      <c r="M21" s="57"/>
      <c r="N21" s="57"/>
    </row>
    <row r="22" spans="2:14">
      <c r="C22" s="496"/>
      <c r="D22" s="496" t="s">
        <v>402</v>
      </c>
      <c r="E22" s="496"/>
      <c r="F22" s="496"/>
      <c r="G22" s="79"/>
      <c r="H22" s="57"/>
      <c r="I22" s="57"/>
      <c r="J22" s="79"/>
      <c r="K22" s="79"/>
      <c r="L22" s="79"/>
      <c r="M22" s="79"/>
      <c r="N22" s="79"/>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7" spans="2:14" ht="14.1">
      <c r="C27" s="2" t="s">
        <v>433</v>
      </c>
    </row>
    <row r="28" spans="2:14" ht="14.1">
      <c r="C28" s="44" t="s">
        <v>354</v>
      </c>
    </row>
    <row r="29" spans="2:14" ht="14.1">
      <c r="B29" s="46" t="s">
        <v>125</v>
      </c>
      <c r="C29" s="46" t="s">
        <v>410</v>
      </c>
      <c r="D29" s="46" t="s">
        <v>24</v>
      </c>
      <c r="E29" s="46" t="s">
        <v>368</v>
      </c>
      <c r="F29" s="46"/>
      <c r="G29" s="46">
        <v>2015</v>
      </c>
      <c r="H29" s="46">
        <v>2020</v>
      </c>
      <c r="I29" s="46">
        <v>2025</v>
      </c>
      <c r="J29" s="46">
        <v>2030</v>
      </c>
      <c r="K29" s="46">
        <v>2035</v>
      </c>
      <c r="L29" s="46">
        <v>2040</v>
      </c>
      <c r="M29" s="46">
        <v>2045</v>
      </c>
      <c r="N29" s="46">
        <v>2050</v>
      </c>
    </row>
    <row r="30" spans="2:14">
      <c r="B30" s="496" t="str">
        <f>'Deployment (8)'!C15</f>
        <v>Sugars to higher hydrocarbons</v>
      </c>
      <c r="C30" s="496" t="s">
        <v>411</v>
      </c>
      <c r="D30" s="496" t="s">
        <v>402</v>
      </c>
      <c r="E30" s="496" t="s">
        <v>564</v>
      </c>
      <c r="F30" s="496"/>
      <c r="G30" s="79"/>
      <c r="H30" s="79"/>
      <c r="I30" s="79"/>
      <c r="J30" s="79"/>
      <c r="K30" s="79"/>
      <c r="L30" s="79"/>
      <c r="M30" s="79"/>
      <c r="N30" s="79"/>
    </row>
    <row r="31" spans="2:14">
      <c r="C31" s="496" t="s">
        <v>380</v>
      </c>
      <c r="D31" s="496" t="s">
        <v>402</v>
      </c>
      <c r="E31" s="496"/>
      <c r="F31" s="496"/>
      <c r="G31" s="124"/>
      <c r="H31" s="124"/>
      <c r="I31" s="124"/>
      <c r="J31" s="124"/>
      <c r="K31" s="124"/>
      <c r="L31" s="124"/>
      <c r="M31" s="124"/>
      <c r="N31" s="124"/>
    </row>
    <row r="33" spans="3:14" ht="14.1">
      <c r="C33" s="44" t="s">
        <v>372</v>
      </c>
    </row>
    <row r="34" spans="3:14" ht="14.1">
      <c r="C34" s="46" t="s">
        <v>373</v>
      </c>
      <c r="D34" s="46" t="s">
        <v>24</v>
      </c>
      <c r="E34" s="46" t="s">
        <v>368</v>
      </c>
      <c r="F34" s="46" t="s">
        <v>343</v>
      </c>
      <c r="G34" s="46">
        <v>2015</v>
      </c>
      <c r="H34" s="46">
        <v>2020</v>
      </c>
      <c r="I34" s="46">
        <v>2025</v>
      </c>
      <c r="J34" s="46">
        <v>2030</v>
      </c>
      <c r="K34" s="46">
        <v>2035</v>
      </c>
      <c r="L34" s="46">
        <v>2040</v>
      </c>
      <c r="M34" s="46">
        <v>2045</v>
      </c>
      <c r="N34" s="46">
        <v>2050</v>
      </c>
    </row>
    <row r="35" spans="3:14" ht="69">
      <c r="C35" s="112" t="s">
        <v>399</v>
      </c>
      <c r="D35" s="496" t="s">
        <v>402</v>
      </c>
      <c r="E35" s="310" t="s">
        <v>429</v>
      </c>
      <c r="F35" s="496" t="s">
        <v>430</v>
      </c>
      <c r="G35" s="79">
        <f>'Market shares'!S13</f>
        <v>2.8239677980964027E-2</v>
      </c>
      <c r="H35" s="57">
        <f>G35+(($N$35-$G$35)/7)</f>
        <v>3.0406630156677567E-2</v>
      </c>
      <c r="I35" s="57">
        <f t="shared" ref="I35:M35" si="2">H35+(($N$35-$G$35)/7)</f>
        <v>3.2573582332391111E-2</v>
      </c>
      <c r="J35" s="57">
        <f t="shared" si="2"/>
        <v>3.4740534508104652E-2</v>
      </c>
      <c r="K35" s="57">
        <f t="shared" si="2"/>
        <v>3.6907486683818193E-2</v>
      </c>
      <c r="L35" s="57">
        <f t="shared" si="2"/>
        <v>3.9074438859531734E-2</v>
      </c>
      <c r="M35" s="57">
        <f t="shared" si="2"/>
        <v>4.1241391035245274E-2</v>
      </c>
      <c r="N35" s="79">
        <f>'Competitor market shares (8)'!E21/2</f>
        <v>4.3408343210958822E-2</v>
      </c>
    </row>
    <row r="36" spans="3:14">
      <c r="C36" s="112" t="s">
        <v>335</v>
      </c>
      <c r="D36" s="496" t="s">
        <v>402</v>
      </c>
      <c r="E36" s="349" t="s">
        <v>431</v>
      </c>
      <c r="F36" s="496" t="s">
        <v>432</v>
      </c>
      <c r="G36" s="79">
        <v>0.11799999999999999</v>
      </c>
      <c r="H36" s="57">
        <f>G36</f>
        <v>0.11799999999999999</v>
      </c>
      <c r="I36" s="57">
        <f t="shared" ref="I36:N36" si="3">H36</f>
        <v>0.11799999999999999</v>
      </c>
      <c r="J36" s="57">
        <f t="shared" si="3"/>
        <v>0.11799999999999999</v>
      </c>
      <c r="K36" s="57">
        <f t="shared" si="3"/>
        <v>0.11799999999999999</v>
      </c>
      <c r="L36" s="57">
        <f t="shared" si="3"/>
        <v>0.11799999999999999</v>
      </c>
      <c r="M36" s="57">
        <f t="shared" si="3"/>
        <v>0.11799999999999999</v>
      </c>
      <c r="N36" s="57">
        <f t="shared" si="3"/>
        <v>0.11799999999999999</v>
      </c>
    </row>
    <row r="37" spans="3:14">
      <c r="C37" s="112"/>
      <c r="D37" s="496"/>
      <c r="E37" s="496"/>
      <c r="F37" s="496"/>
      <c r="G37" s="79"/>
      <c r="H37" s="57"/>
      <c r="I37" s="57"/>
      <c r="J37" s="57"/>
      <c r="K37" s="57"/>
      <c r="L37" s="57"/>
      <c r="M37" s="57"/>
      <c r="N37" s="57"/>
    </row>
    <row r="38" spans="3:14">
      <c r="C38" s="496"/>
      <c r="D38" s="496" t="s">
        <v>402</v>
      </c>
      <c r="E38" s="496"/>
      <c r="F38" s="496"/>
      <c r="G38" s="79"/>
      <c r="H38" s="57"/>
      <c r="I38" s="57"/>
      <c r="J38" s="79"/>
      <c r="K38" s="79"/>
      <c r="L38" s="79"/>
      <c r="M38" s="79"/>
      <c r="N38" s="79"/>
    </row>
    <row r="39" spans="3:14">
      <c r="C39" s="496"/>
      <c r="D39" s="496" t="s">
        <v>402</v>
      </c>
      <c r="E39" s="496"/>
      <c r="F39" s="496"/>
      <c r="G39" s="79"/>
      <c r="H39" s="57"/>
      <c r="I39" s="57"/>
      <c r="J39" s="79"/>
      <c r="K39" s="79"/>
      <c r="L39" s="79"/>
      <c r="M39" s="79"/>
      <c r="N39" s="79"/>
    </row>
    <row r="40" spans="3:14">
      <c r="C40" s="496"/>
      <c r="D40" s="496" t="s">
        <v>402</v>
      </c>
      <c r="E40" s="496"/>
      <c r="F40" s="496"/>
      <c r="G40" s="79"/>
      <c r="H40" s="57"/>
      <c r="I40" s="57"/>
      <c r="J40" s="79"/>
      <c r="K40" s="79"/>
      <c r="L40" s="79"/>
      <c r="M40" s="79"/>
      <c r="N40" s="79"/>
    </row>
    <row r="48" spans="3:14" ht="15" customHeight="1">
      <c r="C48" s="126" t="s">
        <v>434</v>
      </c>
      <c r="D48" s="548" t="s">
        <v>435</v>
      </c>
      <c r="E48" s="549"/>
      <c r="F48" s="126" t="s">
        <v>436</v>
      </c>
    </row>
    <row r="49" spans="3:6">
      <c r="C49" s="496">
        <v>730900</v>
      </c>
      <c r="D49" s="566" t="s">
        <v>437</v>
      </c>
      <c r="E49" s="566"/>
      <c r="F49" s="47" t="s">
        <v>438</v>
      </c>
    </row>
    <row r="50" spans="3:6">
      <c r="C50" s="496">
        <v>741999</v>
      </c>
      <c r="D50" s="566" t="s">
        <v>439</v>
      </c>
      <c r="E50" s="566"/>
      <c r="F50" s="47" t="s">
        <v>438</v>
      </c>
    </row>
    <row r="51" spans="3:6">
      <c r="C51" s="496">
        <v>761100</v>
      </c>
      <c r="D51" s="566" t="s">
        <v>440</v>
      </c>
      <c r="E51" s="566"/>
      <c r="F51" s="47" t="s">
        <v>438</v>
      </c>
    </row>
    <row r="52" spans="3:6">
      <c r="C52" s="496">
        <v>841940</v>
      </c>
      <c r="D52" s="567" t="s">
        <v>558</v>
      </c>
      <c r="E52" s="567"/>
      <c r="F52" s="47" t="s">
        <v>438</v>
      </c>
    </row>
    <row r="53" spans="3:6">
      <c r="C53" s="496"/>
      <c r="D53" s="567"/>
      <c r="E53" s="567"/>
      <c r="F53" s="47"/>
    </row>
    <row r="54" spans="3:6">
      <c r="C54" s="496"/>
      <c r="D54" s="567"/>
      <c r="E54" s="567"/>
      <c r="F54" s="496"/>
    </row>
    <row r="55" spans="3:6">
      <c r="C55" s="496"/>
      <c r="D55" s="567"/>
      <c r="E55" s="567"/>
      <c r="F55" s="496"/>
    </row>
    <row r="56" spans="3:6">
      <c r="C56" s="496"/>
      <c r="D56" s="567"/>
      <c r="E56" s="567"/>
      <c r="F56" s="496"/>
    </row>
    <row r="57" spans="3:6">
      <c r="C57" s="521"/>
      <c r="D57" s="547"/>
      <c r="E57" s="547"/>
      <c r="F57" s="496"/>
    </row>
    <row r="58" spans="3:6" ht="14.45">
      <c r="C58" s="67"/>
      <c r="D58" s="547"/>
      <c r="E58" s="547"/>
      <c r="F58" s="496"/>
    </row>
  </sheetData>
  <mergeCells count="11">
    <mergeCell ref="D53:E53"/>
    <mergeCell ref="D48:E48"/>
    <mergeCell ref="D49:E49"/>
    <mergeCell ref="D50:E50"/>
    <mergeCell ref="D51:E51"/>
    <mergeCell ref="D52:E52"/>
    <mergeCell ref="D54:E54"/>
    <mergeCell ref="D55:E55"/>
    <mergeCell ref="D56:E56"/>
    <mergeCell ref="D57:E57"/>
    <mergeCell ref="D58:E58"/>
  </mergeCells>
  <conditionalFormatting sqref="A11:A59 O11:XFD59 B14:D14 F14:N14 F30:N30 B17:B24 B33:B40 A1:XFD10 A60:XFD1048576 B15:N16 B25:D30 B41:D47 E59:N59 B31:N32 C17:N18 C22:D24 C33:N34 C38:D40 E21:N29 E37:N47">
    <cfRule type="expression" dxfId="2014" priority="45">
      <formula>_xlfn.ISFORMULA(A1)</formula>
    </cfRule>
  </conditionalFormatting>
  <conditionalFormatting sqref="D59">
    <cfRule type="expression" dxfId="2013" priority="43">
      <formula>_xlfn.ISFORMULA(D59)</formula>
    </cfRule>
  </conditionalFormatting>
  <conditionalFormatting sqref="B59:C59">
    <cfRule type="expression" dxfId="2012" priority="44">
      <formula>_xlfn.ISFORMULA(B59)</formula>
    </cfRule>
  </conditionalFormatting>
  <conditionalFormatting sqref="D29:D32 B48:B58 G48:N58 D41:D44">
    <cfRule type="expression" dxfId="2011" priority="42">
      <formula>_xlfn.ISFORMULA(B29)</formula>
    </cfRule>
  </conditionalFormatting>
  <conditionalFormatting sqref="C29:C30">
    <cfRule type="expression" dxfId="2010" priority="40">
      <formula>_xlfn.ISFORMULA(C29)</formula>
    </cfRule>
  </conditionalFormatting>
  <conditionalFormatting sqref="C31">
    <cfRule type="expression" dxfId="2009" priority="39">
      <formula>_xlfn.ISFORMULA(C31)</formula>
    </cfRule>
  </conditionalFormatting>
  <conditionalFormatting sqref="G31:N31">
    <cfRule type="expression" dxfId="2008" priority="38">
      <formula>_xlfn.ISFORMULA(G31)</formula>
    </cfRule>
  </conditionalFormatting>
  <conditionalFormatting sqref="G14 J14:N14">
    <cfRule type="expression" dxfId="2007" priority="37">
      <formula>_xlfn.ISFORMULA(G14)</formula>
    </cfRule>
  </conditionalFormatting>
  <conditionalFormatting sqref="G30:N30">
    <cfRule type="expression" dxfId="2006" priority="33">
      <formula>_xlfn.ISFORMULA(G30)</formula>
    </cfRule>
  </conditionalFormatting>
  <conditionalFormatting sqref="H14:M14">
    <cfRule type="expression" dxfId="2005" priority="31">
      <formula>_xlfn.ISFORMULA(H14)</formula>
    </cfRule>
  </conditionalFormatting>
  <conditionalFormatting sqref="E14">
    <cfRule type="expression" dxfId="2004" priority="30">
      <formula>_xlfn.ISFORMULA(E14)</formula>
    </cfRule>
  </conditionalFormatting>
  <conditionalFormatting sqref="E30">
    <cfRule type="expression" dxfId="2003" priority="29">
      <formula>_xlfn.ISFORMULA(E30)</formula>
    </cfRule>
  </conditionalFormatting>
  <conditionalFormatting sqref="H22:N24 N19 D20:D21 F20">
    <cfRule type="expression" dxfId="2002" priority="28">
      <formula>_xlfn.ISFORMULA(D19)</formula>
    </cfRule>
  </conditionalFormatting>
  <conditionalFormatting sqref="N19 D19:D21 F19:G20">
    <cfRule type="expression" dxfId="2001" priority="27">
      <formula>_xlfn.ISFORMULA(D19)</formula>
    </cfRule>
  </conditionalFormatting>
  <conditionalFormatting sqref="C19:C21">
    <cfRule type="expression" dxfId="2000" priority="26">
      <formula>_xlfn.ISFORMULA(C19)</formula>
    </cfRule>
  </conditionalFormatting>
  <conditionalFormatting sqref="H38:N40 N35 D36:D37">
    <cfRule type="expression" dxfId="1999" priority="25">
      <formula>_xlfn.ISFORMULA(D35)</formula>
    </cfRule>
  </conditionalFormatting>
  <conditionalFormatting sqref="N35 D35:D37 G35">
    <cfRule type="expression" dxfId="1998" priority="24">
      <formula>_xlfn.ISFORMULA(D35)</formula>
    </cfRule>
  </conditionalFormatting>
  <conditionalFormatting sqref="C35:C37">
    <cfRule type="expression" dxfId="1997" priority="23">
      <formula>_xlfn.ISFORMULA(C35)</formula>
    </cfRule>
  </conditionalFormatting>
  <conditionalFormatting sqref="H19:M19">
    <cfRule type="expression" dxfId="1996" priority="22">
      <formula>_xlfn.ISFORMULA(H19)</formula>
    </cfRule>
  </conditionalFormatting>
  <conditionalFormatting sqref="H19:M19">
    <cfRule type="expression" dxfId="1995" priority="21">
      <formula>_xlfn.ISFORMULA(H19)</formula>
    </cfRule>
  </conditionalFormatting>
  <conditionalFormatting sqref="H20:N20">
    <cfRule type="expression" dxfId="1994" priority="20">
      <formula>_xlfn.ISFORMULA(H20)</formula>
    </cfRule>
  </conditionalFormatting>
  <conditionalFormatting sqref="H20:N20">
    <cfRule type="expression" dxfId="1993" priority="19">
      <formula>_xlfn.ISFORMULA(H20)</formula>
    </cfRule>
  </conditionalFormatting>
  <conditionalFormatting sqref="H35:M35">
    <cfRule type="expression" dxfId="1992" priority="18">
      <formula>_xlfn.ISFORMULA(H35)</formula>
    </cfRule>
  </conditionalFormatting>
  <conditionalFormatting sqref="H35:M35">
    <cfRule type="expression" dxfId="1991" priority="17">
      <formula>_xlfn.ISFORMULA(H35)</formula>
    </cfRule>
  </conditionalFormatting>
  <conditionalFormatting sqref="H36:N36">
    <cfRule type="expression" dxfId="1990" priority="16">
      <formula>_xlfn.ISFORMULA(H36)</formula>
    </cfRule>
  </conditionalFormatting>
  <conditionalFormatting sqref="H36:N36">
    <cfRule type="expression" dxfId="1989" priority="15">
      <formula>_xlfn.ISFORMULA(H36)</formula>
    </cfRule>
  </conditionalFormatting>
  <conditionalFormatting sqref="H21:N21">
    <cfRule type="expression" dxfId="1988" priority="14">
      <formula>_xlfn.ISFORMULA(H21)</formula>
    </cfRule>
  </conditionalFormatting>
  <conditionalFormatting sqref="H37:N37">
    <cfRule type="expression" dxfId="1987" priority="12">
      <formula>_xlfn.ISFORMULA(H37)</formula>
    </cfRule>
  </conditionalFormatting>
  <conditionalFormatting sqref="E20">
    <cfRule type="expression" dxfId="1986" priority="10">
      <formula>_xlfn.ISFORMULA(E20)</formula>
    </cfRule>
  </conditionalFormatting>
  <conditionalFormatting sqref="E20">
    <cfRule type="expression" dxfId="1985" priority="9">
      <formula>_xlfn.ISFORMULA(E20)</formula>
    </cfRule>
  </conditionalFormatting>
  <conditionalFormatting sqref="E20">
    <cfRule type="expression" dxfId="1984" priority="8">
      <formula>_xlfn.ISFORMULA(E20)</formula>
    </cfRule>
  </conditionalFormatting>
  <conditionalFormatting sqref="E36">
    <cfRule type="expression" dxfId="1983" priority="7">
      <formula>_xlfn.ISFORMULA(E36)</formula>
    </cfRule>
  </conditionalFormatting>
  <conditionalFormatting sqref="E36">
    <cfRule type="expression" dxfId="1982" priority="6">
      <formula>_xlfn.ISFORMULA(E36)</formula>
    </cfRule>
  </conditionalFormatting>
  <conditionalFormatting sqref="E36">
    <cfRule type="expression" dxfId="1981" priority="5">
      <formula>_xlfn.ISFORMULA(E36)</formula>
    </cfRule>
  </conditionalFormatting>
  <conditionalFormatting sqref="E19">
    <cfRule type="expression" dxfId="1980" priority="4">
      <formula>_xlfn.ISFORMULA(E19)</formula>
    </cfRule>
  </conditionalFormatting>
  <conditionalFormatting sqref="E35">
    <cfRule type="expression" dxfId="1979" priority="3">
      <formula>_xlfn.ISFORMULA(E35)</formula>
    </cfRule>
  </conditionalFormatting>
  <conditionalFormatting sqref="F35:F36">
    <cfRule type="expression" dxfId="1978" priority="2">
      <formula>_xlfn.ISFORMULA(F35)</formula>
    </cfRule>
  </conditionalFormatting>
  <conditionalFormatting sqref="F36:G36 F35">
    <cfRule type="expression" dxfId="1977" priority="1">
      <formula>_xlfn.ISFORMULA(F35)</formula>
    </cfRule>
  </conditionalFormatting>
  <pageMargins left="0.7" right="0.7" top="0.75" bottom="0.75" header="0.3" footer="0.3"/>
  <pageSetup paperSize="9" orientation="portrait" horizontalDpi="4294967294" verticalDpi="4294967294"/>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61807-1762-4E13-95FF-10D4F8D478F7}">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(8)'!C15</f>
        <v>Sugars to higher hydrocarbons</v>
      </c>
      <c r="C14" s="496" t="s">
        <v>411</v>
      </c>
      <c r="D14" s="496" t="s">
        <v>402</v>
      </c>
      <c r="E14" s="79">
        <f>'Market shares'!R14</f>
        <v>0.23536914871101619</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(8)'!C15</f>
        <v>Sugars to higher hydrocarbons</v>
      </c>
      <c r="C21" s="496" t="s">
        <v>411</v>
      </c>
      <c r="D21" s="496" t="s">
        <v>402</v>
      </c>
      <c r="E21" s="79">
        <f>'Market shares'!S14</f>
        <v>8.6816686421917644E-2</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(8)'!C15</f>
        <v>Sugars to higher hydrocarbons</v>
      </c>
      <c r="C32" s="496" t="s">
        <v>411</v>
      </c>
      <c r="D32" s="496" t="s">
        <v>402</v>
      </c>
      <c r="E32" s="79">
        <f>'Market shares'!R15</f>
        <v>1.8422741117133691E-2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(8)'!C15</f>
        <v>Sugars to higher hydrocarbons</v>
      </c>
      <c r="C39" s="496" t="s">
        <v>411</v>
      </c>
      <c r="D39" s="496" t="s">
        <v>402</v>
      </c>
      <c r="E39" s="79">
        <f>'Market shares'!S15</f>
        <v>0.10907905730928349</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(8)'!C15</f>
        <v>Sugars to higher hydrocarbons</v>
      </c>
      <c r="C49" s="496" t="s">
        <v>411</v>
      </c>
      <c r="D49" s="496" t="s">
        <v>402</v>
      </c>
      <c r="E49" s="79">
        <f>'Market shares'!R16</f>
        <v>1.5644027939410693E-2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(8)'!C15</f>
        <v>Sugars to higher hydrocarbons</v>
      </c>
      <c r="C56" s="496" t="s">
        <v>411</v>
      </c>
      <c r="D56" s="496" t="s">
        <v>402</v>
      </c>
      <c r="E56" s="79">
        <f>'Market shares'!S16</f>
        <v>0.15411745038861618</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1976" priority="16">
      <formula>_xlfn.ISFORMULA(A1)</formula>
    </cfRule>
  </conditionalFormatting>
  <conditionalFormatting sqref="B20:B22 B23:C23 B15:D15">
    <cfRule type="expression" dxfId="1975" priority="15">
      <formula>_xlfn.ISFORMULA(B15)</formula>
    </cfRule>
  </conditionalFormatting>
  <conditionalFormatting sqref="C20:C21">
    <cfRule type="expression" dxfId="1974" priority="14">
      <formula>_xlfn.ISFORMULA(C20)</formula>
    </cfRule>
  </conditionalFormatting>
  <conditionalFormatting sqref="C22">
    <cfRule type="expression" dxfId="1973" priority="13">
      <formula>_xlfn.ISFORMULA(C22)</formula>
    </cfRule>
  </conditionalFormatting>
  <conditionalFormatting sqref="B38:B40 B41:C41">
    <cfRule type="expression" dxfId="1972" priority="12">
      <formula>_xlfn.ISFORMULA(B38)</formula>
    </cfRule>
  </conditionalFormatting>
  <conditionalFormatting sqref="C38:C39">
    <cfRule type="expression" dxfId="1971" priority="11">
      <formula>_xlfn.ISFORMULA(C38)</formula>
    </cfRule>
  </conditionalFormatting>
  <conditionalFormatting sqref="C40">
    <cfRule type="expression" dxfId="1970" priority="10">
      <formula>_xlfn.ISFORMULA(C40)</formula>
    </cfRule>
  </conditionalFormatting>
  <conditionalFormatting sqref="A44:A45 F44:XFD45">
    <cfRule type="expression" dxfId="1969" priority="9">
      <formula>_xlfn.ISFORMULA(A44)</formula>
    </cfRule>
  </conditionalFormatting>
  <conditionalFormatting sqref="D55:D58">
    <cfRule type="expression" dxfId="1968" priority="4">
      <formula>_xlfn.ISFORMULA(D55)</formula>
    </cfRule>
  </conditionalFormatting>
  <conditionalFormatting sqref="B55:B57 B58:C58">
    <cfRule type="expression" dxfId="1967" priority="3">
      <formula>_xlfn.ISFORMULA(B55)</formula>
    </cfRule>
  </conditionalFormatting>
  <conditionalFormatting sqref="C55:C56">
    <cfRule type="expression" dxfId="1966" priority="2">
      <formula>_xlfn.ISFORMULA(C55)</formula>
    </cfRule>
  </conditionalFormatting>
  <conditionalFormatting sqref="C57">
    <cfRule type="expression" dxfId="1965" priority="1">
      <formula>_xlfn.ISFORMULA(C57)</formula>
    </cfRule>
  </conditionalFormatting>
  <pageMargins left="0.7" right="0.7" top="0.75" bottom="0.75" header="0.3" footer="0.3"/>
  <pageSetup paperSize="9" orientation="portrait" horizontalDpi="4294967294" verticalDpi="4294967294"/>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A5D83-5B94-455D-8BFA-4E6A6FFFD1DA}">
  <sheetPr>
    <tabColor theme="9" tint="0.39997558519241921"/>
  </sheetPr>
  <dimension ref="B1:L55"/>
  <sheetViews>
    <sheetView workbookViewId="0"/>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(8)'!C15</f>
        <v>Sugars to higher hydrocarbons</v>
      </c>
      <c r="C14" s="496" t="s">
        <v>411</v>
      </c>
      <c r="D14" s="496" t="s">
        <v>296</v>
      </c>
      <c r="E14" s="128">
        <f t="shared" ref="E14:K14" si="0">E29+E44</f>
        <v>0</v>
      </c>
      <c r="F14" s="128">
        <f t="shared" si="0"/>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0</v>
      </c>
      <c r="F19" s="315">
        <f t="shared" ref="F19:L19" si="1">F34+F50</f>
        <v>2153148.1792713683</v>
      </c>
      <c r="G19" s="315">
        <f t="shared" si="1"/>
        <v>6839988.9427912626</v>
      </c>
      <c r="H19" s="315">
        <f t="shared" si="1"/>
        <v>16767218.110898878</v>
      </c>
      <c r="I19" s="315">
        <f t="shared" si="1"/>
        <v>19985796.315734677</v>
      </c>
      <c r="J19" s="315">
        <f t="shared" si="1"/>
        <v>32423627.227279309</v>
      </c>
      <c r="K19" s="315">
        <f t="shared" si="1"/>
        <v>43156242.207470216</v>
      </c>
      <c r="L19" s="315">
        <f t="shared" si="1"/>
        <v>52036606.089877352</v>
      </c>
    </row>
    <row r="20" spans="2:12">
      <c r="C20" s="112" t="s">
        <v>335</v>
      </c>
      <c r="D20" s="496" t="s">
        <v>296</v>
      </c>
      <c r="E20" s="315">
        <f t="shared" ref="E20:L20" si="2">E35+E51</f>
        <v>0</v>
      </c>
      <c r="F20" s="315">
        <f t="shared" si="2"/>
        <v>3464430.8479821431</v>
      </c>
      <c r="G20" s="315">
        <f t="shared" si="2"/>
        <v>10340623.945464574</v>
      </c>
      <c r="H20" s="315">
        <f t="shared" si="2"/>
        <v>23743360.360489078</v>
      </c>
      <c r="I20" s="315">
        <f t="shared" si="2"/>
        <v>26558971.605805218</v>
      </c>
      <c r="J20" s="315">
        <f t="shared" si="2"/>
        <v>40575898.77415473</v>
      </c>
      <c r="K20" s="315">
        <f t="shared" si="2"/>
        <v>50947233.951027952</v>
      </c>
      <c r="L20" s="315">
        <f t="shared" si="2"/>
        <v>58215892.566817597</v>
      </c>
    </row>
    <row r="21" spans="2:12">
      <c r="C21" s="112"/>
      <c r="D21" s="496"/>
      <c r="E21" s="315"/>
      <c r="F21" s="315"/>
      <c r="G21" s="315"/>
      <c r="H21" s="315"/>
      <c r="I21" s="315"/>
      <c r="J21" s="315"/>
      <c r="K21" s="315"/>
      <c r="L21" s="315"/>
    </row>
    <row r="22" spans="2:12">
      <c r="C22" s="496"/>
      <c r="D22" s="496" t="s">
        <v>296</v>
      </c>
      <c r="E22" s="79"/>
      <c r="F22" s="57"/>
      <c r="G22" s="57"/>
      <c r="H22" s="79"/>
      <c r="I22" s="79"/>
      <c r="J22" s="79"/>
      <c r="K22" s="79"/>
      <c r="L22" s="79"/>
    </row>
    <row r="23" spans="2:12">
      <c r="C23" s="496"/>
      <c r="D23" s="496" t="s">
        <v>296</v>
      </c>
      <c r="E23" s="79"/>
      <c r="F23" s="57"/>
      <c r="G23" s="57"/>
      <c r="H23" s="79"/>
      <c r="I23" s="79"/>
      <c r="J23" s="79"/>
      <c r="K23" s="79"/>
      <c r="L23" s="79"/>
    </row>
    <row r="24" spans="2:12">
      <c r="C24" s="496"/>
      <c r="D24" s="496" t="s">
        <v>296</v>
      </c>
      <c r="E24" s="79"/>
      <c r="F24" s="57"/>
      <c r="G24" s="57"/>
      <c r="H24" s="79"/>
      <c r="I24" s="79"/>
      <c r="J24" s="79"/>
      <c r="K24" s="79"/>
      <c r="L24" s="79"/>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(8)'!C15</f>
        <v>Sugars to higher hydrocarbons</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(8)'!E33*'UK market share (8)'!G19</f>
        <v>0</v>
      </c>
      <c r="F34" s="315">
        <f>'Total tradeable turnover (8)'!F33*'UK market share (8)'!H19</f>
        <v>225625.74451912098</v>
      </c>
      <c r="G34" s="315">
        <f>'Total tradeable turnover (8)'!G33*'UK market share (8)'!I19</f>
        <v>450590.04124805337</v>
      </c>
      <c r="H34" s="315">
        <f>'Total tradeable turnover (8)'!H33*'UK market share (8)'!J19</f>
        <v>1110388.0437164188</v>
      </c>
      <c r="I34" s="315">
        <f>'Total tradeable turnover (8)'!I33*'UK market share (8)'!K19</f>
        <v>1509352.4175580749</v>
      </c>
      <c r="J34" s="315">
        <f>'Total tradeable turnover (8)'!J33*'UK market share (8)'!L19</f>
        <v>2735367.2060978781</v>
      </c>
      <c r="K34" s="315">
        <f>'Total tradeable turnover (8)'!K33*'UK market share (8)'!M19</f>
        <v>4233388.7194478046</v>
      </c>
      <c r="L34" s="315">
        <f>'Total tradeable turnover (8)'!L33*'UK market share (8)'!N19</f>
        <v>5442118.1614895314</v>
      </c>
    </row>
    <row r="35" spans="2:12">
      <c r="C35" s="112" t="s">
        <v>335</v>
      </c>
      <c r="D35" s="496" t="s">
        <v>296</v>
      </c>
      <c r="E35" s="315">
        <f>'Total tradeable turnover (8)'!E34*'UK market share (8)'!G20</f>
        <v>0</v>
      </c>
      <c r="F35" s="315">
        <f>'Total tradeable turnover (8)'!F34*'UK market share (8)'!H20</f>
        <v>299117.79920754989</v>
      </c>
      <c r="G35" s="315">
        <f>'Total tradeable turnover (8)'!G34*'UK market share (8)'!I20</f>
        <v>546175.20751295518</v>
      </c>
      <c r="H35" s="315">
        <f>'Total tradeable turnover (8)'!H34*'UK market share (8)'!J20</f>
        <v>1239715.7761000094</v>
      </c>
      <c r="I35" s="315">
        <f>'Total tradeable turnover (8)'!I34*'UK market share (8)'!K20</f>
        <v>1561882.7382411594</v>
      </c>
      <c r="J35" s="315">
        <f>'Total tradeable turnover (8)'!J34*'UK market share (8)'!L20</f>
        <v>2637629.6127338656</v>
      </c>
      <c r="K35" s="315">
        <f>'Total tradeable turnover (8)'!K34*'UK market share (8)'!M20</f>
        <v>3821634.8346065017</v>
      </c>
      <c r="L35" s="315">
        <f>'Total tradeable turnover (8)'!L34*'UK market share (8)'!N20</f>
        <v>4618106.4573498843</v>
      </c>
    </row>
    <row r="36" spans="2:12">
      <c r="C36" s="112"/>
      <c r="D36" s="496"/>
      <c r="E36" s="315"/>
      <c r="F36" s="315"/>
      <c r="G36" s="315"/>
      <c r="H36" s="315"/>
      <c r="I36" s="315"/>
      <c r="J36" s="315"/>
      <c r="K36" s="315"/>
      <c r="L36" s="315"/>
    </row>
    <row r="37" spans="2:12">
      <c r="C37" s="496"/>
      <c r="D37" s="496" t="s">
        <v>296</v>
      </c>
      <c r="E37" s="79"/>
      <c r="F37" s="57"/>
      <c r="G37" s="57"/>
      <c r="H37" s="79"/>
      <c r="I37" s="79"/>
      <c r="J37" s="79"/>
      <c r="K37" s="79"/>
      <c r="L37" s="79"/>
    </row>
    <row r="38" spans="2:12">
      <c r="C38" s="496"/>
      <c r="D38" s="496" t="s">
        <v>296</v>
      </c>
      <c r="E38" s="79"/>
      <c r="F38" s="57"/>
      <c r="G38" s="57"/>
      <c r="H38" s="79"/>
      <c r="I38" s="79"/>
      <c r="J38" s="79"/>
      <c r="K38" s="79"/>
      <c r="L38" s="79"/>
    </row>
    <row r="39" spans="2:12">
      <c r="C39" s="496"/>
      <c r="D39" s="496" t="s">
        <v>296</v>
      </c>
      <c r="E39" s="79"/>
      <c r="F39" s="57"/>
      <c r="G39" s="57"/>
      <c r="H39" s="79"/>
      <c r="I39" s="79"/>
      <c r="J39" s="79"/>
      <c r="K39" s="79"/>
      <c r="L39" s="79"/>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(8)'!C15</f>
        <v>Sugars to higher hydrocarbons</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(8)'!E47*'UK market share (8)'!G35</f>
        <v>0</v>
      </c>
      <c r="F50" s="315">
        <f>'Total tradeable turnover (8)'!F47*'UK market share (8)'!H35</f>
        <v>1927522.4347522473</v>
      </c>
      <c r="G50" s="315">
        <f>'Total tradeable turnover (8)'!G47*'UK market share (8)'!I35</f>
        <v>6389398.9015432093</v>
      </c>
      <c r="H50" s="315">
        <f>'Total tradeable turnover (8)'!H47*'UK market share (8)'!J35</f>
        <v>15656830.067182459</v>
      </c>
      <c r="I50" s="315">
        <f>'Total tradeable turnover (8)'!I47*'UK market share (8)'!K35</f>
        <v>18476443.898176603</v>
      </c>
      <c r="J50" s="315">
        <f>'Total tradeable turnover (8)'!J47*'UK market share (8)'!L35</f>
        <v>29688260.021181431</v>
      </c>
      <c r="K50" s="315">
        <f>'Total tradeable turnover (8)'!K47*'UK market share (8)'!M35</f>
        <v>38922853.488022409</v>
      </c>
      <c r="L50" s="315">
        <f>'Total tradeable turnover (8)'!L47*'UK market share (8)'!N35</f>
        <v>46594487.928387821</v>
      </c>
    </row>
    <row r="51" spans="3:12">
      <c r="C51" s="112" t="s">
        <v>335</v>
      </c>
      <c r="D51" s="496" t="s">
        <v>296</v>
      </c>
      <c r="E51" s="315">
        <f>'Total tradeable turnover (8)'!E48*'UK market share (8)'!G36</f>
        <v>0</v>
      </c>
      <c r="F51" s="315">
        <f>'Total tradeable turnover (8)'!F48*'UK market share (8)'!H36</f>
        <v>3165313.048774593</v>
      </c>
      <c r="G51" s="315">
        <f>'Total tradeable turnover (8)'!G48*'UK market share (8)'!I36</f>
        <v>9794448.7379516196</v>
      </c>
      <c r="H51" s="315">
        <f>'Total tradeable turnover (8)'!H48*'UK market share (8)'!J36</f>
        <v>22503644.584389068</v>
      </c>
      <c r="I51" s="315">
        <f>'Total tradeable turnover (8)'!I48*'UK market share (8)'!K36</f>
        <v>24997088.86756406</v>
      </c>
      <c r="J51" s="315">
        <f>'Total tradeable turnover (8)'!J48*'UK market share (8)'!L36</f>
        <v>37938269.161420867</v>
      </c>
      <c r="K51" s="315">
        <f>'Total tradeable turnover (8)'!K48*'UK market share (8)'!M36</f>
        <v>47125599.116421454</v>
      </c>
      <c r="L51" s="315">
        <f>'Total tradeable turnover (8)'!L48*'UK market share (8)'!N36</f>
        <v>53597786.109467715</v>
      </c>
    </row>
    <row r="52" spans="3:12">
      <c r="C52" s="112"/>
      <c r="D52" s="496" t="s">
        <v>296</v>
      </c>
      <c r="E52" s="315"/>
      <c r="F52" s="315"/>
      <c r="G52" s="315"/>
      <c r="H52" s="315"/>
      <c r="I52" s="315"/>
      <c r="J52" s="315"/>
      <c r="K52" s="315"/>
      <c r="L52" s="315"/>
    </row>
    <row r="53" spans="3:12">
      <c r="C53" s="496"/>
      <c r="D53" s="496" t="s">
        <v>296</v>
      </c>
      <c r="E53" s="79"/>
      <c r="F53" s="57"/>
      <c r="G53" s="57"/>
      <c r="H53" s="79"/>
      <c r="I53" s="79"/>
      <c r="J53" s="79"/>
      <c r="K53" s="79"/>
      <c r="L53" s="79"/>
    </row>
    <row r="54" spans="3:12">
      <c r="C54" s="496"/>
      <c r="D54" s="496" t="s">
        <v>296</v>
      </c>
      <c r="E54" s="79"/>
      <c r="F54" s="57"/>
      <c r="G54" s="57"/>
      <c r="H54" s="79"/>
      <c r="I54" s="79"/>
      <c r="J54" s="79"/>
      <c r="K54" s="79"/>
      <c r="L54" s="79"/>
    </row>
    <row r="55" spans="3:12">
      <c r="C55" s="496"/>
      <c r="D55" s="496" t="s">
        <v>296</v>
      </c>
      <c r="E55" s="79"/>
      <c r="F55" s="57"/>
      <c r="G55" s="57"/>
      <c r="H55" s="79"/>
      <c r="I55" s="79"/>
      <c r="J55" s="79"/>
      <c r="K55" s="79"/>
      <c r="L55" s="79"/>
    </row>
  </sheetData>
  <conditionalFormatting sqref="C32:D33 C40:D40 E32:L40 C48:D49 E48:L55 C17:L18 C22:L31 A1:XFD10 A47:XFD47 B41:L42 A56:XFD1048576 B11:L16 B25:D25 B26:L27 C43:L46">
    <cfRule type="expression" dxfId="1964" priority="16">
      <formula>_xlfn.ISFORMULA(A1)</formula>
    </cfRule>
  </conditionalFormatting>
  <conditionalFormatting sqref="F22:L24">
    <cfRule type="expression" dxfId="1963" priority="15">
      <formula>_xlfn.ISFORMULA(F22)</formula>
    </cfRule>
  </conditionalFormatting>
  <conditionalFormatting sqref="D40 F34:L40">
    <cfRule type="expression" dxfId="1962" priority="12">
      <formula>_xlfn.ISFORMULA(D34)</formula>
    </cfRule>
  </conditionalFormatting>
  <conditionalFormatting sqref="C37:C39">
    <cfRule type="expression" dxfId="1961" priority="11">
      <formula>_xlfn.ISFORMULA(C37)</formula>
    </cfRule>
  </conditionalFormatting>
  <conditionalFormatting sqref="F50:L55">
    <cfRule type="expression" dxfId="1960" priority="8">
      <formula>_xlfn.ISFORMULA(F50)</formula>
    </cfRule>
  </conditionalFormatting>
  <conditionalFormatting sqref="C53:C55">
    <cfRule type="expression" dxfId="1959" priority="7">
      <formula>_xlfn.ISFORMULA(C53)</formula>
    </cfRule>
  </conditionalFormatting>
  <conditionalFormatting sqref="D50:D55">
    <cfRule type="expression" dxfId="1958" priority="5">
      <formula>_xlfn.ISFORMULA(D50)</formula>
    </cfRule>
  </conditionalFormatting>
  <conditionalFormatting sqref="C30">
    <cfRule type="expression" dxfId="1957" priority="21">
      <formula>_xlfn.ISFORMULA(C30)</formula>
    </cfRule>
  </conditionalFormatting>
  <conditionalFormatting sqref="C43:C44">
    <cfRule type="expression" dxfId="1956" priority="20">
      <formula>_xlfn.ISFORMULA(C43)</formula>
    </cfRule>
  </conditionalFormatting>
  <conditionalFormatting sqref="C45:C46">
    <cfRule type="expression" dxfId="1955" priority="19">
      <formula>_xlfn.ISFORMULA(C45)</formula>
    </cfRule>
  </conditionalFormatting>
  <conditionalFormatting sqref="E29:L29">
    <cfRule type="expression" dxfId="1954" priority="17">
      <formula>_xlfn.ISFORMULA(E29)</formula>
    </cfRule>
  </conditionalFormatting>
  <conditionalFormatting sqref="D19:D21">
    <cfRule type="expression" dxfId="1953" priority="14">
      <formula>_xlfn.ISFORMULA(D19)</formula>
    </cfRule>
  </conditionalFormatting>
  <conditionalFormatting sqref="C50:C52">
    <cfRule type="expression" dxfId="1952" priority="6">
      <formula>_xlfn.ISFORMULA(C50)</formula>
    </cfRule>
  </conditionalFormatting>
  <conditionalFormatting sqref="M11:XFD46 A11:A46 A48:B55 M48:XFD55">
    <cfRule type="expression" dxfId="1951" priority="25">
      <formula>_xlfn.ISFORMULA(A11)</formula>
    </cfRule>
  </conditionalFormatting>
  <conditionalFormatting sqref="B17:B24">
    <cfRule type="expression" dxfId="1950" priority="24">
      <formula>_xlfn.ISFORMULA(B17)</formula>
    </cfRule>
  </conditionalFormatting>
  <conditionalFormatting sqref="B28:B30 B43:B46 B31:C31 E45 B32:B40">
    <cfRule type="expression" dxfId="1949" priority="23">
      <formula>_xlfn.ISFORMULA(B28)</formula>
    </cfRule>
  </conditionalFormatting>
  <conditionalFormatting sqref="C28:C29">
    <cfRule type="expression" dxfId="1948" priority="22">
      <formula>_xlfn.ISFORMULA(C28)</formula>
    </cfRule>
  </conditionalFormatting>
  <conditionalFormatting sqref="D34:D39">
    <cfRule type="expression" dxfId="1947" priority="9">
      <formula>_xlfn.ISFORMULA(D34)</formula>
    </cfRule>
  </conditionalFormatting>
  <conditionalFormatting sqref="C34:C36">
    <cfRule type="expression" dxfId="1946" priority="10">
      <formula>_xlfn.ISFORMULA(C34)</formula>
    </cfRule>
  </conditionalFormatting>
  <conditionalFormatting sqref="C19:C21">
    <cfRule type="expression" dxfId="1945" priority="13">
      <formula>_xlfn.ISFORMULA(C19)</formula>
    </cfRule>
  </conditionalFormatting>
  <conditionalFormatting sqref="F19:L21">
    <cfRule type="expression" dxfId="1944" priority="4">
      <formula>_xlfn.ISFORMULA(F19)</formula>
    </cfRule>
  </conditionalFormatting>
  <conditionalFormatting sqref="E19:L21">
    <cfRule type="expression" dxfId="1943" priority="3">
      <formula>_xlfn.ISFORMULA(E19)</formula>
    </cfRule>
  </conditionalFormatting>
  <conditionalFormatting sqref="D29:D30">
    <cfRule type="expression" dxfId="1942" priority="2">
      <formula>_xlfn.ISFORMULA(D29)</formula>
    </cfRule>
  </conditionalFormatting>
  <conditionalFormatting sqref="D44:D45">
    <cfRule type="expression" dxfId="1941" priority="1">
      <formula>_xlfn.ISFORMULA(D44)</formula>
    </cfRule>
  </conditionalFormatting>
  <pageMargins left="0.7" right="0.7" top="0.75" bottom="0.75" header="0.3" footer="0.3"/>
  <pageSetup paperSize="9" orientation="portrait" horizontalDpi="4294967294" verticalDpi="4294967294"/>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26BC5-C251-468A-880C-83ECB6B07997}">
  <sheetPr>
    <tabColor theme="9" tint="0.39997558519241921"/>
  </sheetPr>
  <dimension ref="B1:P38"/>
  <sheetViews>
    <sheetView workbookViewId="0"/>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10" width="8.85546875" style="1"/>
    <col min="11" max="11" width="11.7109375" style="1" bestFit="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(8)'!C15</f>
        <v>Sugars to higher hydrocarbons</v>
      </c>
      <c r="C14" s="496" t="s">
        <v>411</v>
      </c>
      <c r="D14" s="496" t="s">
        <v>402</v>
      </c>
      <c r="E14" s="88">
        <f>AVERAGEIF(J29:J33, "&gt;0")</f>
        <v>0.43571094561308055</v>
      </c>
      <c r="F14" s="88">
        <f>E14</f>
        <v>0.43571094561308055</v>
      </c>
      <c r="G14" s="88">
        <f t="shared" ref="G14:L14" si="0">F14</f>
        <v>0.43571094561308055</v>
      </c>
      <c r="H14" s="88">
        <f t="shared" si="0"/>
        <v>0.43571094561308055</v>
      </c>
      <c r="I14" s="88">
        <f t="shared" si="0"/>
        <v>0.43571094561308055</v>
      </c>
      <c r="J14" s="88">
        <f t="shared" si="0"/>
        <v>0.43571094561308055</v>
      </c>
      <c r="K14" s="88">
        <f t="shared" si="0"/>
        <v>0.43571094561308055</v>
      </c>
      <c r="L14" s="88">
        <f t="shared" si="0"/>
        <v>0.43571094561308055</v>
      </c>
    </row>
    <row r="15" spans="2:16">
      <c r="C15" s="496" t="s">
        <v>380</v>
      </c>
      <c r="D15" s="496" t="s">
        <v>402</v>
      </c>
      <c r="E15" s="89"/>
      <c r="F15" s="89"/>
      <c r="G15" s="89"/>
      <c r="H15" s="89"/>
      <c r="I15" s="89"/>
      <c r="J15" s="89"/>
      <c r="K15" s="89"/>
      <c r="L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t="s">
        <v>559</v>
      </c>
      <c r="F19" s="496" t="s">
        <v>453</v>
      </c>
      <c r="G19" s="79">
        <f>AVERAGEIF(J29:J32,"&gt;0")</f>
        <v>0.39938219108216483</v>
      </c>
      <c r="H19" s="57">
        <f>G19</f>
        <v>0.39938219108216483</v>
      </c>
      <c r="I19" s="57">
        <f t="shared" ref="I19:N20" si="1">H19</f>
        <v>0.39938219108216483</v>
      </c>
      <c r="J19" s="57">
        <f t="shared" si="1"/>
        <v>0.39938219108216483</v>
      </c>
      <c r="K19" s="57">
        <f t="shared" si="1"/>
        <v>0.39938219108216483</v>
      </c>
      <c r="L19" s="57">
        <f t="shared" si="1"/>
        <v>0.39938219108216483</v>
      </c>
      <c r="M19" s="57">
        <f t="shared" si="1"/>
        <v>0.39938219108216483</v>
      </c>
      <c r="N19" s="57">
        <f t="shared" si="1"/>
        <v>0.39938219108216483</v>
      </c>
    </row>
    <row r="20" spans="3:14">
      <c r="C20" s="112" t="s">
        <v>335</v>
      </c>
      <c r="D20" s="496" t="s">
        <v>402</v>
      </c>
      <c r="E20" s="496">
        <v>71.12</v>
      </c>
      <c r="F20" s="496" t="s">
        <v>453</v>
      </c>
      <c r="G20" s="79">
        <f>J33</f>
        <v>0.54469720920582787</v>
      </c>
      <c r="H20" s="79">
        <f>G20</f>
        <v>0.54469720920582787</v>
      </c>
      <c r="I20" s="79">
        <f t="shared" si="1"/>
        <v>0.54469720920582787</v>
      </c>
      <c r="J20" s="79">
        <f t="shared" si="1"/>
        <v>0.54469720920582787</v>
      </c>
      <c r="K20" s="79">
        <f t="shared" si="1"/>
        <v>0.54469720920582787</v>
      </c>
      <c r="L20" s="79">
        <f t="shared" si="1"/>
        <v>0.54469720920582787</v>
      </c>
      <c r="M20" s="79">
        <f t="shared" si="1"/>
        <v>0.54469720920582787</v>
      </c>
      <c r="N20" s="79">
        <f t="shared" si="1"/>
        <v>0.54469720920582787</v>
      </c>
    </row>
    <row r="21" spans="3:14">
      <c r="C21" s="112"/>
      <c r="D21" s="496" t="s">
        <v>402</v>
      </c>
      <c r="E21" s="79"/>
      <c r="F21" s="57"/>
      <c r="G21" s="57"/>
      <c r="H21" s="79"/>
      <c r="I21" s="79"/>
      <c r="J21" s="79"/>
      <c r="K21" s="79"/>
      <c r="L21" s="79"/>
    </row>
    <row r="22" spans="3:14">
      <c r="C22" s="496"/>
      <c r="D22" s="496" t="s">
        <v>402</v>
      </c>
      <c r="E22" s="79"/>
      <c r="F22" s="57"/>
      <c r="G22" s="57"/>
      <c r="H22" s="79"/>
      <c r="I22" s="79"/>
      <c r="J22" s="79"/>
      <c r="K22" s="79"/>
      <c r="L22" s="79"/>
    </row>
    <row r="23" spans="3:14">
      <c r="C23" s="496"/>
      <c r="D23" s="496" t="s">
        <v>402</v>
      </c>
      <c r="E23" s="79"/>
      <c r="F23" s="57"/>
      <c r="G23" s="57"/>
      <c r="H23" s="79"/>
      <c r="I23" s="79"/>
      <c r="J23" s="79"/>
      <c r="K23" s="79"/>
      <c r="L23" s="79"/>
    </row>
    <row r="24" spans="3:14">
      <c r="C24" s="496"/>
      <c r="D24" s="496" t="s">
        <v>402</v>
      </c>
      <c r="E24" s="79"/>
      <c r="F24" s="57"/>
      <c r="G24" s="57"/>
      <c r="H24" s="79"/>
      <c r="I24" s="79"/>
      <c r="J24" s="79"/>
      <c r="K24" s="79"/>
      <c r="L24" s="79"/>
    </row>
    <row r="28" spans="3:14" ht="14.45">
      <c r="C28" s="126" t="s">
        <v>434</v>
      </c>
      <c r="D28" s="548" t="s">
        <v>435</v>
      </c>
      <c r="E28" s="550"/>
      <c r="F28" s="550"/>
      <c r="G28" s="549"/>
      <c r="H28" s="126" t="s">
        <v>436</v>
      </c>
      <c r="I28" s="126" t="s">
        <v>454</v>
      </c>
      <c r="J28" s="126" t="s">
        <v>455</v>
      </c>
      <c r="K28" s="126" t="s">
        <v>456</v>
      </c>
    </row>
    <row r="29" spans="3:14">
      <c r="C29" s="496">
        <f>'UK market share (8)'!C49</f>
        <v>730900</v>
      </c>
      <c r="D29" s="566" t="str">
        <f>'UK market share (8)'!D49:E49</f>
        <v>Reservoirs, tanks, vats and similar containers; for any material (excluding compressed or liquefied gas), of iron or steel, capacity exceeding 300l, whether or not lined or heat insulated</v>
      </c>
      <c r="E29" s="566"/>
      <c r="F29" s="566"/>
      <c r="G29" s="566"/>
      <c r="H29" s="47" t="s">
        <v>438</v>
      </c>
      <c r="I29" s="47">
        <f>IFERROR(VLOOKUP(C29,'SIC codes data'!$A$9:$C$17,3),"")</f>
        <v>25.29</v>
      </c>
      <c r="J29" s="206">
        <f>IFERROR(VLOOKUP(I29,'SIC codes data'!$C$9:$K$17,8),"")</f>
        <v>0.39782391686960944</v>
      </c>
      <c r="K29" s="496">
        <f>IFERROR(VLOOKUP(I29,'SIC codes data'!$C$9:$K$17,9),"")</f>
        <v>49850</v>
      </c>
    </row>
    <row r="30" spans="3:14">
      <c r="C30" s="496">
        <f>'UK market share (8)'!C50</f>
        <v>741999</v>
      </c>
      <c r="D30" s="566" t="str">
        <f>'UK market share (8)'!D50:E50</f>
        <v>Copper; articles n.e.c. in heading no. 7419</v>
      </c>
      <c r="E30" s="566"/>
      <c r="F30" s="566"/>
      <c r="G30" s="566"/>
      <c r="H30" s="47" t="s">
        <v>438</v>
      </c>
      <c r="I30" s="47">
        <f>IFERROR(VLOOKUP(C30,'SIC codes data'!$A$9:$C$17,3),"")</f>
        <v>25.93</v>
      </c>
      <c r="J30" s="206">
        <f>IFERROR(VLOOKUP(I30,'SIC codes data'!$C$9:$K$17,8),"")</f>
        <v>0.38402401515606738</v>
      </c>
      <c r="K30" s="496">
        <f>IFERROR(VLOOKUP(I30,'SIC codes data'!$C$9:$K$17,9),"")</f>
        <v>44708.333333333336</v>
      </c>
    </row>
    <row r="31" spans="3:14">
      <c r="C31" s="496">
        <f>'UK market share (8)'!C51</f>
        <v>761100</v>
      </c>
      <c r="D31" s="566" t="str">
        <f>'UK market share (8)'!D51:E51</f>
        <v>Aluminium; reservoirs, tanks, vats and similar containers, for material (not compressed or liquefied gas), of a capacity over 300l, whether or not lined, not fitted with mechanical/thermal equipment</v>
      </c>
      <c r="E31" s="566"/>
      <c r="F31" s="566"/>
      <c r="G31" s="566"/>
      <c r="H31" s="47" t="s">
        <v>438</v>
      </c>
      <c r="I31" s="47">
        <f>IFERROR(VLOOKUP(C31,'SIC codes data'!$A$9:$C$17,3),"")</f>
        <v>0</v>
      </c>
      <c r="J31" s="206" t="str">
        <f>IFERROR(VLOOKUP(I31,'SIC codes data'!$C$9:$K$17,8),"")</f>
        <v/>
      </c>
      <c r="K31" s="496" t="str">
        <f>IFERROR(VLOOKUP(I31,'SIC codes data'!$C$9:$K$17,9),"")</f>
        <v/>
      </c>
    </row>
    <row r="32" spans="3:14">
      <c r="C32" s="496">
        <f>'UK market share (8)'!C52</f>
        <v>841940</v>
      </c>
      <c r="D32" s="566" t="str">
        <f>'UK market share (8)'!D52:E52</f>
        <v>Distilling or rectifying plant; not used for domestic purposes</v>
      </c>
      <c r="E32" s="566"/>
      <c r="F32" s="566"/>
      <c r="G32" s="566"/>
      <c r="H32" s="47" t="s">
        <v>438</v>
      </c>
      <c r="I32" s="47">
        <f>IFERROR(VLOOKUP(C32,'SIC codes data'!$A$9:$C$17,3),"")</f>
        <v>28.29</v>
      </c>
      <c r="J32" s="206">
        <f>IFERROR(VLOOKUP(I32,'SIC codes data'!$C$9:$K$17,8),"")</f>
        <v>0.41629864122081761</v>
      </c>
      <c r="K32" s="496">
        <f>IFERROR(VLOOKUP(I32,'SIC codes data'!$C$9:$K$17,9),"")</f>
        <v>64416.996047430825</v>
      </c>
    </row>
    <row r="33" spans="3:11">
      <c r="C33" s="496" t="s">
        <v>421</v>
      </c>
      <c r="D33" s="566" t="s">
        <v>457</v>
      </c>
      <c r="E33" s="566"/>
      <c r="F33" s="566"/>
      <c r="G33" s="566"/>
      <c r="H33" s="47" t="s">
        <v>438</v>
      </c>
      <c r="I33" s="47">
        <v>71.12</v>
      </c>
      <c r="J33" s="206">
        <v>0.54469720920582787</v>
      </c>
      <c r="K33" s="496">
        <v>73522.721343123296</v>
      </c>
    </row>
    <row r="34" spans="3:11">
      <c r="C34" s="496">
        <f>'UK market share (8)'!C54</f>
        <v>0</v>
      </c>
      <c r="D34" s="566">
        <f>'UK market share (8)'!D54:E54</f>
        <v>0</v>
      </c>
      <c r="E34" s="566"/>
      <c r="F34" s="566"/>
      <c r="G34" s="566"/>
      <c r="H34" s="496"/>
      <c r="I34" s="47" t="str">
        <f>IFERROR(VLOOKUP(C34,'SIC codes data'!$A$9:$C$17,3),"")</f>
        <v/>
      </c>
      <c r="J34" s="206" t="str">
        <f>IFERROR(VLOOKUP(I34,'SIC codes data'!$C$9:$K$17,8),"")</f>
        <v/>
      </c>
      <c r="K34" s="496" t="str">
        <f>IFERROR(VLOOKUP(I34,'SIC codes data'!$C$9:$K$17,9),"")</f>
        <v/>
      </c>
    </row>
    <row r="35" spans="3:11">
      <c r="C35" s="496">
        <f>'UK market share (8)'!C55</f>
        <v>0</v>
      </c>
      <c r="D35" s="566">
        <f>'UK market share (8)'!D55:E55</f>
        <v>0</v>
      </c>
      <c r="E35" s="566"/>
      <c r="F35" s="566"/>
      <c r="G35" s="566"/>
      <c r="H35" s="496"/>
      <c r="I35" s="47" t="str">
        <f>IFERROR(VLOOKUP(C35,'SIC codes data'!$A$9:$C$17,3),"")</f>
        <v/>
      </c>
      <c r="J35" s="206" t="str">
        <f>IFERROR(VLOOKUP(I35,'SIC codes data'!$C$9:$K$17,8),"")</f>
        <v/>
      </c>
      <c r="K35" s="496" t="str">
        <f>IFERROR(VLOOKUP(I35,'SIC codes data'!$C$9:$K$17,9),"")</f>
        <v/>
      </c>
    </row>
    <row r="36" spans="3:11">
      <c r="C36" s="496">
        <f>'UK market share (8)'!C56</f>
        <v>0</v>
      </c>
      <c r="D36" s="566">
        <f>'UK market share (8)'!D56:E56</f>
        <v>0</v>
      </c>
      <c r="E36" s="566"/>
      <c r="F36" s="566"/>
      <c r="G36" s="566"/>
      <c r="H36" s="496"/>
      <c r="I36" s="47" t="str">
        <f>IFERROR(VLOOKUP(C36,'SIC codes data'!$A$9:$C$17,3),"")</f>
        <v/>
      </c>
      <c r="J36" s="206" t="str">
        <f>IFERROR(VLOOKUP(I36,'SIC codes data'!$C$9:$K$17,8),"")</f>
        <v/>
      </c>
      <c r="K36" s="496" t="str">
        <f>IFERROR(VLOOKUP(I36,'SIC codes data'!$C$9:$K$17,9),"")</f>
        <v/>
      </c>
    </row>
    <row r="37" spans="3:11">
      <c r="C37" s="496">
        <f>'UK market share (8)'!C57</f>
        <v>0</v>
      </c>
      <c r="D37" s="566">
        <f>'UK market share (8)'!D57:E57</f>
        <v>0</v>
      </c>
      <c r="E37" s="566"/>
      <c r="F37" s="566"/>
      <c r="G37" s="566"/>
      <c r="H37" s="496"/>
      <c r="I37" s="47" t="str">
        <f>IFERROR(VLOOKUP(C37,'SIC codes data'!$A$9:$C$17,3),"")</f>
        <v/>
      </c>
      <c r="J37" s="206" t="str">
        <f>IFERROR(VLOOKUP(I37,'SIC codes data'!$C$9:$K$17,8),"")</f>
        <v/>
      </c>
      <c r="K37" s="496" t="str">
        <f>IFERROR(VLOOKUP(I37,'SIC codes data'!$C$9:$K$17,9),"")</f>
        <v/>
      </c>
    </row>
    <row r="38" spans="3:11">
      <c r="C38" s="496">
        <f>'UK market share (8)'!C58</f>
        <v>0</v>
      </c>
      <c r="D38" s="566">
        <f>'UK market share (8)'!D58:E58</f>
        <v>0</v>
      </c>
      <c r="E38" s="566"/>
      <c r="F38" s="566"/>
      <c r="G38" s="566"/>
      <c r="H38" s="496"/>
      <c r="I38" s="47" t="str">
        <f>IFERROR(VLOOKUP(C38,'SIC codes data'!$A$9:$C$17,3),"")</f>
        <v/>
      </c>
      <c r="J38" s="206" t="str">
        <f>IFERROR(VLOOKUP(I38,'SIC codes data'!$C$9:$K$17,8),"")</f>
        <v/>
      </c>
      <c r="K38" s="496" t="str">
        <f>IFERROR(VLOOKUP(I38,'SIC codes data'!$C$9:$K$17,9),"")</f>
        <v/>
      </c>
    </row>
  </sheetData>
  <mergeCells count="11">
    <mergeCell ref="D33:G33"/>
    <mergeCell ref="D28:G28"/>
    <mergeCell ref="D29:G29"/>
    <mergeCell ref="D30:G30"/>
    <mergeCell ref="D31:G31"/>
    <mergeCell ref="D32:G32"/>
    <mergeCell ref="D34:G34"/>
    <mergeCell ref="D35:G35"/>
    <mergeCell ref="D36:G36"/>
    <mergeCell ref="D37:G37"/>
    <mergeCell ref="D38:G38"/>
  </mergeCells>
  <conditionalFormatting sqref="A1:XFD10 A11:A16 A25:XFD27 L28:XFD38 A28:B1048576 C39:XFD1048576 A17:B24 Q11:XFD12 C22:L24 M13:XFD17 O18:XFD20 C14:L17 C18:N18 D21:L21 F21:XFD24 D19:N20">
    <cfRule type="expression" dxfId="1940" priority="14">
      <formula>_xlfn.ISFORMULA(A1)</formula>
    </cfRule>
  </conditionalFormatting>
  <conditionalFormatting sqref="B14:D14">
    <cfRule type="expression" dxfId="1939" priority="12">
      <formula>_xlfn.ISFORMULA(B14)</formula>
    </cfRule>
  </conditionalFormatting>
  <conditionalFormatting sqref="D20:D24">
    <cfRule type="expression" dxfId="1938" priority="5">
      <formula>_xlfn.ISFORMULA(D20)</formula>
    </cfRule>
  </conditionalFormatting>
  <conditionalFormatting sqref="C19:C21">
    <cfRule type="expression" dxfId="1937" priority="3">
      <formula>_xlfn.ISFORMULA(C19)</formula>
    </cfRule>
  </conditionalFormatting>
  <conditionalFormatting sqref="J29:K38">
    <cfRule type="expression" dxfId="1936" priority="1">
      <formula>_xlfn.ISFORMULA(J29)</formula>
    </cfRule>
  </conditionalFormatting>
  <pageMargins left="0.7" right="0.7" top="0.75" bottom="0.75" header="0.3" footer="0.3"/>
  <pageSetup paperSize="9" orientation="portrait" horizontalDpi="4294967294" verticalDpi="4294967294"/>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E9DF5-9D4A-469D-A473-CF3778FF873E}">
  <sheetPr>
    <tabColor theme="9" tint="0.39997558519241921"/>
  </sheetPr>
  <dimension ref="B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354</v>
      </c>
      <c r="Q12" s="5"/>
      <c r="R12" s="5"/>
    </row>
    <row r="13" spans="2:18"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8" ht="14.45">
      <c r="B14" s="497" t="str">
        <f>'Deployment (8)'!C15</f>
        <v>Sugars to higher hydrocarbons</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8"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8" ht="14.45">
      <c r="C16" s="120"/>
      <c r="D16" s="120"/>
      <c r="E16" s="120"/>
      <c r="F16" s="120"/>
      <c r="G16" s="120"/>
      <c r="H16" s="120"/>
      <c r="I16" s="120"/>
      <c r="J16" s="120"/>
      <c r="K16" s="120"/>
      <c r="L16" s="120"/>
      <c r="M16" s="5"/>
      <c r="N16" s="5"/>
    </row>
    <row r="17" spans="3:18" ht="14.45">
      <c r="C17" s="44" t="s">
        <v>372</v>
      </c>
      <c r="M17" s="5"/>
      <c r="N17" s="5"/>
    </row>
    <row r="18" spans="3:18" ht="14.45">
      <c r="C18" s="46" t="s">
        <v>373</v>
      </c>
      <c r="D18" s="46" t="s">
        <v>24</v>
      </c>
      <c r="E18" s="46">
        <v>2015</v>
      </c>
      <c r="F18" s="46">
        <v>2020</v>
      </c>
      <c r="G18" s="46">
        <v>2025</v>
      </c>
      <c r="H18" s="46">
        <v>2030</v>
      </c>
      <c r="I18" s="46">
        <v>2035</v>
      </c>
      <c r="J18" s="46">
        <v>2040</v>
      </c>
      <c r="K18" s="46">
        <v>2045</v>
      </c>
      <c r="L18" s="46">
        <v>2050</v>
      </c>
      <c r="M18" s="5"/>
      <c r="N18" s="5"/>
    </row>
    <row r="19" spans="3:18" ht="14.45">
      <c r="C19" s="112" t="s">
        <v>399</v>
      </c>
      <c r="D19" s="496" t="s">
        <v>296</v>
      </c>
      <c r="E19" s="51">
        <f>'UK captured turnover (8)'!E19*'GVA turnover multiplier (8)'!G19</f>
        <v>0</v>
      </c>
      <c r="F19" s="51">
        <f>'UK captured turnover (8)'!F19*'GVA turnover multiplier (8)'!H19</f>
        <v>859929.03756197286</v>
      </c>
      <c r="G19" s="51">
        <f>'UK captured turnover (8)'!G19*'GVA turnover multiplier (8)'!I19</f>
        <v>2731769.7709497549</v>
      </c>
      <c r="H19" s="51">
        <f>'UK captured turnover (8)'!H19*'GVA turnover multiplier (8)'!J19</f>
        <v>6696528.3074833509</v>
      </c>
      <c r="I19" s="51">
        <f>'UK captured turnover (8)'!I19*'GVA turnover multiplier (8)'!K19</f>
        <v>7981971.1230999725</v>
      </c>
      <c r="J19" s="51">
        <f>'UK captured turnover (8)'!J19*'GVA turnover multiplier (8)'!L19</f>
        <v>12949419.284862148</v>
      </c>
      <c r="K19" s="51">
        <f>'UK captured turnover (8)'!K19*'GVA turnover multiplier (8)'!M19</f>
        <v>17235834.571692057</v>
      </c>
      <c r="L19" s="51">
        <f>'UK captured turnover (8)'!L19*'GVA turnover multiplier (8)'!N19</f>
        <v>20782493.756654739</v>
      </c>
      <c r="M19" s="5"/>
      <c r="N19" s="5"/>
    </row>
    <row r="20" spans="3:18" ht="14.45">
      <c r="C20" s="112" t="s">
        <v>335</v>
      </c>
      <c r="D20" s="496" t="s">
        <v>296</v>
      </c>
      <c r="E20" s="51">
        <f>'UK captured turnover (8)'!E20*'GVA turnover multiplier (8)'!G20</f>
        <v>0</v>
      </c>
      <c r="F20" s="51">
        <f>'UK captured turnover (8)'!F20*'GVA turnover multiplier (8)'!H20</f>
        <v>1887065.814382453</v>
      </c>
      <c r="G20" s="51">
        <f>'UK captured turnover (8)'!G20*'GVA turnover multiplier (8)'!I20</f>
        <v>5632509.0045415098</v>
      </c>
      <c r="H20" s="51">
        <f>'UK captured turnover (8)'!H20*'GVA turnover multiplier (8)'!J20</f>
        <v>12932942.12552668</v>
      </c>
      <c r="I20" s="51">
        <f>'UK captured turnover (8)'!I20*'GVA turnover multiplier (8)'!K20</f>
        <v>14466597.713058928</v>
      </c>
      <c r="J20" s="51">
        <f>'UK captured turnover (8)'!J20*'GVA turnover multiplier (8)'!L20</f>
        <v>22101578.823300254</v>
      </c>
      <c r="K20" s="51">
        <f>'UK captured turnover (8)'!K20*'GVA turnover multiplier (8)'!M20</f>
        <v>27750816.149881329</v>
      </c>
      <c r="L20" s="51">
        <f>'UK captured turnover (8)'!L20*'GVA turnover multiplier (8)'!N20</f>
        <v>31710034.212571844</v>
      </c>
      <c r="M20" s="5"/>
      <c r="N20" s="5"/>
    </row>
    <row r="21" spans="3:18" ht="14.45">
      <c r="C21" s="112"/>
      <c r="D21" s="496" t="s">
        <v>296</v>
      </c>
      <c r="E21" s="51"/>
      <c r="F21" s="51"/>
      <c r="G21" s="51"/>
      <c r="H21" s="51"/>
      <c r="I21" s="51"/>
      <c r="J21" s="51"/>
      <c r="K21" s="51"/>
      <c r="L21" s="51"/>
      <c r="M21" s="5"/>
      <c r="N21" s="5"/>
    </row>
    <row r="22" spans="3:18" ht="14.45">
      <c r="C22" s="496"/>
      <c r="D22" s="496" t="s">
        <v>296</v>
      </c>
      <c r="E22" s="79"/>
      <c r="F22" s="57"/>
      <c r="G22" s="57"/>
      <c r="H22" s="79"/>
      <c r="I22" s="79"/>
      <c r="J22" s="79"/>
      <c r="K22" s="79"/>
      <c r="L22" s="79"/>
      <c r="M22" s="5"/>
      <c r="N22" s="5"/>
    </row>
    <row r="23" spans="3:18" ht="14.45">
      <c r="C23" s="496"/>
      <c r="D23" s="496" t="s">
        <v>296</v>
      </c>
      <c r="E23" s="79"/>
      <c r="F23" s="57"/>
      <c r="G23" s="57"/>
      <c r="H23" s="79"/>
      <c r="I23" s="79"/>
      <c r="J23" s="79"/>
      <c r="K23" s="79"/>
      <c r="L23" s="79"/>
      <c r="M23" s="5"/>
      <c r="N23" s="5"/>
    </row>
    <row r="24" spans="3:18" ht="14.45">
      <c r="C24" s="496"/>
      <c r="D24" s="496" t="s">
        <v>296</v>
      </c>
      <c r="E24" s="79"/>
      <c r="F24" s="57"/>
      <c r="G24" s="57"/>
      <c r="H24" s="79"/>
      <c r="I24" s="79"/>
      <c r="J24" s="79"/>
      <c r="K24" s="79"/>
      <c r="L24" s="79"/>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F14:L14 B17:B42 A43:B1048576 Q43:XFD1048576 C25:P1048576 B11:P12 B13:L13 B14:E15 B16:L16 S10:XFD12 S25:XFD42 O13:XFD24 C17:L18 C24:L24 D19:L23">
    <cfRule type="expression" dxfId="1935" priority="4">
      <formula>_xlfn.ISFORMULA(A1)</formula>
    </cfRule>
  </conditionalFormatting>
  <conditionalFormatting sqref="D24 F19:L24">
    <cfRule type="expression" dxfId="1934" priority="3">
      <formula>_xlfn.ISFORMULA(D19)</formula>
    </cfRule>
  </conditionalFormatting>
  <conditionalFormatting sqref="C22:C23">
    <cfRule type="expression" dxfId="1933" priority="2">
      <formula>_xlfn.ISFORMULA(C22)</formula>
    </cfRule>
  </conditionalFormatting>
  <conditionalFormatting sqref="C19:C21">
    <cfRule type="expression" dxfId="1932" priority="1">
      <formula>_xlfn.ISFORMULA(C19)</formula>
    </cfRule>
  </conditionalFormatting>
  <pageMargins left="0.7" right="0.7" top="0.75" bottom="0.75" header="0.3" footer="0.3"/>
  <pageSetup paperSize="9" orientation="portrait" horizontalDpi="4294967294" verticalDpi="429496729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extLst>
    <ext xmlns:mx="http://schemas.microsoft.com/office/mac/excel/2008/main" uri="{64002731-A6B0-56B0-2670-7721B7C09600}">
      <mx:PLV Mode="0" OnePage="0" WScale="0"/>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52F05-F770-44CE-9204-019B7981C2B0}">
  <sheetPr>
    <tabColor theme="9" tint="0.39997558519241921"/>
  </sheetPr>
  <dimension ref="B1:R38"/>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3.5703125" style="1" customWidth="1"/>
    <col min="12" max="12" width="11.7109375" style="1" customWidth="1"/>
    <col min="13" max="13" width="10.7109375" style="1" customWidth="1"/>
    <col min="14" max="14" width="11.42578125" style="1" customWidth="1"/>
    <col min="15" max="15" width="10.85546875" style="1" customWidth="1"/>
    <col min="16" max="16" width="11.42578125" style="1" bestFit="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372</v>
      </c>
      <c r="Q12" s="5"/>
      <c r="R12" s="5"/>
    </row>
    <row r="13" spans="2:18" ht="14.45">
      <c r="B13" s="46" t="s">
        <v>125</v>
      </c>
      <c r="C13" s="46" t="s">
        <v>373</v>
      </c>
      <c r="D13" s="46" t="s">
        <v>24</v>
      </c>
      <c r="E13" s="46" t="s">
        <v>450</v>
      </c>
      <c r="F13" s="46" t="s">
        <v>18</v>
      </c>
      <c r="G13" s="46">
        <v>2015</v>
      </c>
      <c r="H13" s="46">
        <v>2020</v>
      </c>
      <c r="I13" s="46">
        <v>2025</v>
      </c>
      <c r="J13" s="46">
        <v>2030</v>
      </c>
      <c r="K13" s="46">
        <v>2035</v>
      </c>
      <c r="L13" s="46">
        <v>2040</v>
      </c>
      <c r="M13" s="46">
        <v>2045</v>
      </c>
      <c r="N13" s="46">
        <v>2050</v>
      </c>
      <c r="O13" s="5"/>
      <c r="P13" s="5"/>
    </row>
    <row r="14" spans="2:18" ht="14.45">
      <c r="B14" s="497" t="str">
        <f>'Deployment (8)'!C15</f>
        <v>Sugars to higher hydrocarbons</v>
      </c>
      <c r="C14" s="112" t="s">
        <v>399</v>
      </c>
      <c r="D14" s="496" t="s">
        <v>461</v>
      </c>
      <c r="E14" s="496" t="s">
        <v>559</v>
      </c>
      <c r="F14" s="496" t="s">
        <v>453</v>
      </c>
      <c r="G14" s="315">
        <f>AVERAGEIF(K34:K37,"&gt;0")*F28</f>
        <v>84256.924571805008</v>
      </c>
      <c r="H14" s="315">
        <f>$G$14*G24</f>
        <v>87681.559110199727</v>
      </c>
      <c r="I14" s="315">
        <f t="shared" ref="I14:M14" si="0">$G$14*H24</f>
        <v>91245.388400612384</v>
      </c>
      <c r="J14" s="315">
        <f t="shared" si="0"/>
        <v>94954.070033297379</v>
      </c>
      <c r="K14" s="315">
        <f t="shared" si="0"/>
        <v>98813.491552059961</v>
      </c>
      <c r="L14" s="315">
        <f t="shared" si="0"/>
        <v>102829.77980075066</v>
      </c>
      <c r="M14" s="315">
        <f t="shared" si="0"/>
        <v>107009.31064964918</v>
      </c>
      <c r="N14" s="315">
        <f>$G$14*M24</f>
        <v>111358.71911717863</v>
      </c>
      <c r="O14" s="5"/>
      <c r="P14" s="5"/>
    </row>
    <row r="15" spans="2:18" ht="14.45">
      <c r="C15" s="112" t="s">
        <v>335</v>
      </c>
      <c r="D15" s="496" t="s">
        <v>461</v>
      </c>
      <c r="E15" s="496">
        <v>71.12</v>
      </c>
      <c r="F15" s="496" t="s">
        <v>453</v>
      </c>
      <c r="G15" s="315">
        <f>K38*F28</f>
        <v>116901.12693556605</v>
      </c>
      <c r="H15" s="315">
        <f>$G$15*G24</f>
        <v>121652.58966596307</v>
      </c>
      <c r="I15" s="315">
        <f t="shared" ref="I15:N15" si="1">$G$15*H24</f>
        <v>126597.17626667826</v>
      </c>
      <c r="J15" s="315">
        <f t="shared" si="1"/>
        <v>131742.73628455709</v>
      </c>
      <c r="K15" s="315">
        <f t="shared" si="1"/>
        <v>137097.43831237944</v>
      </c>
      <c r="L15" s="315">
        <f t="shared" si="1"/>
        <v>142669.78295652667</v>
      </c>
      <c r="M15" s="315">
        <f t="shared" si="1"/>
        <v>148468.61633172084</v>
      </c>
      <c r="N15" s="315">
        <f t="shared" si="1"/>
        <v>154503.14410425987</v>
      </c>
      <c r="O15" s="5"/>
      <c r="P15" s="5"/>
    </row>
    <row r="16" spans="2:18" ht="14.45">
      <c r="C16" s="112"/>
      <c r="D16" s="496" t="s">
        <v>461</v>
      </c>
      <c r="E16" s="315"/>
      <c r="F16" s="315"/>
      <c r="G16" s="315"/>
      <c r="H16" s="315"/>
      <c r="I16" s="315"/>
      <c r="J16" s="315"/>
      <c r="K16" s="315"/>
      <c r="L16" s="315"/>
      <c r="M16" s="67"/>
      <c r="N16" s="67"/>
    </row>
    <row r="17" spans="3:18" ht="14.45">
      <c r="C17" s="496"/>
      <c r="D17" s="496" t="s">
        <v>461</v>
      </c>
      <c r="E17" s="315"/>
      <c r="F17" s="315"/>
      <c r="G17" s="315"/>
      <c r="H17" s="315"/>
      <c r="I17" s="315"/>
      <c r="J17" s="315"/>
      <c r="K17" s="315"/>
      <c r="L17" s="315"/>
      <c r="M17" s="67"/>
      <c r="N17" s="67"/>
    </row>
    <row r="18" spans="3:18" ht="14.45">
      <c r="C18" s="496"/>
      <c r="D18" s="496" t="s">
        <v>461</v>
      </c>
      <c r="E18" s="315"/>
      <c r="F18" s="315"/>
      <c r="G18" s="315"/>
      <c r="H18" s="315"/>
      <c r="I18" s="315"/>
      <c r="J18" s="315"/>
      <c r="K18" s="315"/>
      <c r="L18" s="315"/>
      <c r="M18" s="67"/>
      <c r="N18" s="67"/>
    </row>
    <row r="19" spans="3:18" ht="14.45">
      <c r="C19" s="496"/>
      <c r="D19" s="496" t="s">
        <v>461</v>
      </c>
      <c r="E19" s="315"/>
      <c r="F19" s="315"/>
      <c r="G19" s="315"/>
      <c r="H19" s="315"/>
      <c r="I19" s="315"/>
      <c r="J19" s="315"/>
      <c r="K19" s="315"/>
      <c r="L19" s="315"/>
      <c r="M19" s="67"/>
      <c r="N19" s="67"/>
    </row>
    <row r="20" spans="3:18" ht="14.45">
      <c r="Q20" s="5"/>
      <c r="R20" s="5"/>
    </row>
    <row r="21" spans="3:18" ht="14.45">
      <c r="Q21" s="5"/>
      <c r="R21" s="5"/>
    </row>
    <row r="22" spans="3:18" ht="14.45">
      <c r="Q22" s="5"/>
      <c r="R22" s="5"/>
    </row>
    <row r="23" spans="3:18" ht="14.45">
      <c r="E23" s="133" t="s">
        <v>463</v>
      </c>
      <c r="F23" s="46">
        <v>2015</v>
      </c>
      <c r="G23" s="46">
        <v>2020</v>
      </c>
      <c r="H23" s="46">
        <v>2025</v>
      </c>
      <c r="I23" s="46">
        <v>2030</v>
      </c>
      <c r="J23" s="46">
        <v>2035</v>
      </c>
      <c r="K23" s="46">
        <v>2040</v>
      </c>
      <c r="L23" s="46">
        <v>2045</v>
      </c>
      <c r="M23" s="46">
        <v>2050</v>
      </c>
      <c r="N23" s="5"/>
      <c r="O23" s="5"/>
    </row>
    <row r="24" spans="3:18" ht="14.45">
      <c r="E24" s="496"/>
      <c r="F24" s="496">
        <v>1</v>
      </c>
      <c r="G24" s="134">
        <f t="shared" ref="G24:M24" si="2">F24*1.008^(G23-F23)</f>
        <v>1.0406451405127681</v>
      </c>
      <c r="H24" s="134">
        <f t="shared" si="2"/>
        <v>1.0829423084728389</v>
      </c>
      <c r="I24" s="134">
        <f t="shared" si="2"/>
        <v>1.126958650767939</v>
      </c>
      <c r="J24" s="134">
        <f t="shared" si="2"/>
        <v>1.1727640434804814</v>
      </c>
      <c r="K24" s="134">
        <f t="shared" si="2"/>
        <v>1.2204312028160675</v>
      </c>
      <c r="L24" s="134">
        <f t="shared" si="2"/>
        <v>1.2700358005406933</v>
      </c>
      <c r="M24" s="134">
        <f t="shared" si="2"/>
        <v>1.3216565841099157</v>
      </c>
      <c r="N24" s="5"/>
      <c r="O24" s="5"/>
    </row>
    <row r="25" spans="3:18" ht="14.45">
      <c r="N25" s="5"/>
      <c r="O25" s="5"/>
    </row>
    <row r="26" spans="3:18" ht="14.45">
      <c r="E26"/>
      <c r="F26" s="135"/>
      <c r="G26" s="136" t="s">
        <v>464</v>
      </c>
      <c r="N26" s="5"/>
      <c r="O26" s="5"/>
    </row>
    <row r="27" spans="3:18" ht="14.1">
      <c r="E27" s="133" t="s">
        <v>465</v>
      </c>
      <c r="F27" s="46">
        <v>2015</v>
      </c>
      <c r="G27" s="46">
        <v>2020</v>
      </c>
      <c r="H27" s="46">
        <v>2025</v>
      </c>
      <c r="I27" s="46">
        <v>2030</v>
      </c>
      <c r="J27" s="46">
        <v>2035</v>
      </c>
      <c r="K27" s="46">
        <v>2040</v>
      </c>
      <c r="L27" s="46">
        <v>2045</v>
      </c>
      <c r="M27" s="46">
        <v>2050</v>
      </c>
    </row>
    <row r="28" spans="3:18">
      <c r="E28" s="1" t="s">
        <v>466</v>
      </c>
      <c r="F28" s="1">
        <v>1.59</v>
      </c>
      <c r="G28" s="137"/>
      <c r="H28" s="137"/>
      <c r="I28" s="137"/>
      <c r="J28" s="137"/>
      <c r="K28" s="137"/>
      <c r="L28" s="137"/>
      <c r="M28" s="137"/>
    </row>
    <row r="33" spans="3:11" ht="14.45">
      <c r="C33" s="126" t="s">
        <v>434</v>
      </c>
      <c r="D33" s="548" t="s">
        <v>435</v>
      </c>
      <c r="E33" s="550"/>
      <c r="F33" s="550"/>
      <c r="G33" s="549"/>
      <c r="H33" s="126" t="s">
        <v>436</v>
      </c>
      <c r="I33" s="126" t="s">
        <v>454</v>
      </c>
      <c r="J33" s="126" t="s">
        <v>455</v>
      </c>
      <c r="K33" s="126" t="s">
        <v>456</v>
      </c>
    </row>
    <row r="34" spans="3:11">
      <c r="C34" s="496">
        <f>'GVA turnover multiplier (8)'!C29</f>
        <v>730900</v>
      </c>
      <c r="D34" s="566" t="str">
        <f>'GVA turnover multiplier (8)'!D29:G29</f>
        <v>Reservoirs, tanks, vats and similar containers; for any material (excluding compressed or liquefied gas), of iron or steel, capacity exceeding 300l, whether or not lined or heat insulated</v>
      </c>
      <c r="E34" s="566"/>
      <c r="F34" s="566"/>
      <c r="G34" s="566"/>
      <c r="H34" s="47" t="str">
        <f>'GVA turnover multiplier (8)'!H29</f>
        <v>CAPEX</v>
      </c>
      <c r="I34" s="47">
        <f>'GVA turnover multiplier (8)'!I29</f>
        <v>25.29</v>
      </c>
      <c r="J34" s="47">
        <f>'GVA turnover multiplier (8)'!J29</f>
        <v>0.39782391686960944</v>
      </c>
      <c r="K34" s="47">
        <f>'GVA turnover multiplier (8)'!K29</f>
        <v>49850</v>
      </c>
    </row>
    <row r="35" spans="3:11">
      <c r="C35" s="496">
        <f>'GVA turnover multiplier (8)'!C30</f>
        <v>741999</v>
      </c>
      <c r="D35" s="566" t="str">
        <f>'GVA turnover multiplier (8)'!D30:G30</f>
        <v>Copper; articles n.e.c. in heading no. 7419</v>
      </c>
      <c r="E35" s="566"/>
      <c r="F35" s="566"/>
      <c r="G35" s="566"/>
      <c r="H35" s="47" t="str">
        <f>'GVA turnover multiplier (8)'!H30</f>
        <v>CAPEX</v>
      </c>
      <c r="I35" s="47">
        <f>'GVA turnover multiplier (8)'!I30</f>
        <v>25.93</v>
      </c>
      <c r="J35" s="47">
        <f>'GVA turnover multiplier (8)'!J30</f>
        <v>0.38402401515606738</v>
      </c>
      <c r="K35" s="47">
        <f>'GVA turnover multiplier (8)'!K30</f>
        <v>44708.333333333336</v>
      </c>
    </row>
    <row r="36" spans="3:11">
      <c r="C36" s="496">
        <f>'GVA turnover multiplier (8)'!C31</f>
        <v>761100</v>
      </c>
      <c r="D36" s="566" t="str">
        <f>'GVA turnover multiplier (8)'!D31:G31</f>
        <v>Aluminium; reservoirs, tanks, vats and similar containers, for material (not compressed or liquefied gas), of a capacity over 300l, whether or not lined, not fitted with mechanical/thermal equipment</v>
      </c>
      <c r="E36" s="566"/>
      <c r="F36" s="566"/>
      <c r="G36" s="566"/>
      <c r="H36" s="47" t="str">
        <f>'GVA turnover multiplier (8)'!H31</f>
        <v>CAPEX</v>
      </c>
      <c r="I36" s="47">
        <f>'GVA turnover multiplier (8)'!I31</f>
        <v>0</v>
      </c>
      <c r="J36" s="47" t="str">
        <f>'GVA turnover multiplier (8)'!J31</f>
        <v/>
      </c>
      <c r="K36" s="47" t="str">
        <f>'GVA turnover multiplier (8)'!K31</f>
        <v/>
      </c>
    </row>
    <row r="37" spans="3:11">
      <c r="C37" s="496">
        <f>'GVA turnover multiplier (8)'!C32</f>
        <v>841940</v>
      </c>
      <c r="D37" s="566" t="str">
        <f>'GVA turnover multiplier (8)'!D32:G32</f>
        <v>Distilling or rectifying plant; not used for domestic purposes</v>
      </c>
      <c r="E37" s="566"/>
      <c r="F37" s="566"/>
      <c r="G37" s="566"/>
      <c r="H37" s="47" t="str">
        <f>'GVA turnover multiplier (8)'!H32</f>
        <v>CAPEX</v>
      </c>
      <c r="I37" s="47">
        <f>'GVA turnover multiplier (8)'!I32</f>
        <v>28.29</v>
      </c>
      <c r="J37" s="47">
        <f>'GVA turnover multiplier (8)'!J32</f>
        <v>0.41629864122081761</v>
      </c>
      <c r="K37" s="47">
        <f>'GVA turnover multiplier (8)'!K32</f>
        <v>64416.996047430825</v>
      </c>
    </row>
    <row r="38" spans="3:11">
      <c r="C38" s="496" t="str">
        <f>'GVA turnover multiplier (8)'!C33</f>
        <v>N/A</v>
      </c>
      <c r="D38" s="566" t="str">
        <f>'GVA turnover multiplier (8)'!D33:G33</f>
        <v>Engineering activities and related technical consultancy</v>
      </c>
      <c r="E38" s="566"/>
      <c r="F38" s="566"/>
      <c r="G38" s="566"/>
      <c r="H38" s="47" t="str">
        <f>'GVA turnover multiplier (8)'!H33</f>
        <v>CAPEX</v>
      </c>
      <c r="I38" s="47">
        <f>'GVA turnover multiplier (8)'!I33</f>
        <v>71.12</v>
      </c>
      <c r="J38" s="47">
        <f>'GVA turnover multiplier (8)'!J33</f>
        <v>0.54469720920582787</v>
      </c>
      <c r="K38" s="47">
        <f>'GVA turnover multiplier (8)'!K33</f>
        <v>73522.721343123296</v>
      </c>
    </row>
  </sheetData>
  <mergeCells count="6">
    <mergeCell ref="D38:G38"/>
    <mergeCell ref="D33:G33"/>
    <mergeCell ref="D34:G34"/>
    <mergeCell ref="D35:G35"/>
    <mergeCell ref="D36:G36"/>
    <mergeCell ref="D37:G37"/>
  </mergeCells>
  <conditionalFormatting sqref="A1:XFD9 A10:B10 C39:I1048576 J41:P1048576 B14:B22 C20:P22 C31:P32 S10:XFD12 B11:P12 B13:D13 N27:XFD29 A23:E23 A24:M25 A27:E27 A26:D26 A28:D28 B30:P30 A29:M29 S20:XFD22 P23:XFD26 O16:XFD19 Q13:XFD15 E16:L19 G13:N15 P33:P40 A11:A1048576 Q30:XFD1048576 B31:B1048576">
    <cfRule type="expression" dxfId="1931" priority="21">
      <formula>_xlfn.ISFORMULA(A1)</formula>
    </cfRule>
  </conditionalFormatting>
  <conditionalFormatting sqref="F26 H26:M26 J39:O40 L33:O38 G28:M28">
    <cfRule type="expression" dxfId="1930" priority="18">
      <formula>_xlfn.ISFORMULA(F26)</formula>
    </cfRule>
  </conditionalFormatting>
  <conditionalFormatting sqref="F23:M23">
    <cfRule type="expression" dxfId="1929" priority="17">
      <formula>_xlfn.ISFORMULA(F23)</formula>
    </cfRule>
  </conditionalFormatting>
  <conditionalFormatting sqref="F27:M27">
    <cfRule type="expression" dxfId="1928" priority="13">
      <formula>_xlfn.ISFORMULA(F27)</formula>
    </cfRule>
  </conditionalFormatting>
  <conditionalFormatting sqref="C17:C19">
    <cfRule type="expression" dxfId="1927" priority="5">
      <formula>_xlfn.ISFORMULA(C17)</formula>
    </cfRule>
  </conditionalFormatting>
  <conditionalFormatting sqref="C14:C16">
    <cfRule type="expression" dxfId="1926" priority="4">
      <formula>_xlfn.ISFORMULA(C14)</formula>
    </cfRule>
  </conditionalFormatting>
  <conditionalFormatting sqref="D14:D19">
    <cfRule type="expression" dxfId="1925" priority="3">
      <formula>_xlfn.ISFORMULA(D14)</formula>
    </cfRule>
  </conditionalFormatting>
  <conditionalFormatting sqref="E28:F28">
    <cfRule type="expression" dxfId="1924" priority="2">
      <formula>_xlfn.ISFORMULA(E28)</formula>
    </cfRule>
  </conditionalFormatting>
  <conditionalFormatting sqref="E13:F15">
    <cfRule type="expression" dxfId="1923" priority="1">
      <formula>_xlfn.ISFORMULA(E13)</formula>
    </cfRule>
  </conditionalFormatting>
  <hyperlinks>
    <hyperlink ref="G26" r:id="rId1" xr:uid="{F0B86152-79F7-4869-B957-F8DB342C7433}"/>
  </hyperlinks>
  <pageMargins left="0.7" right="0.7" top="0.75" bottom="0.75" header="0.3" footer="0.3"/>
  <pageSetup paperSize="9" orientation="portrait" horizontalDpi="4294967294" verticalDpi="4294967294" r:id="rId2"/>
  <drawing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F2630-0755-466F-9803-C36A77F4411B}">
  <sheetPr>
    <tabColor theme="9" tint="0.39997558519241921"/>
  </sheetPr>
  <dimension ref="B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tr">
        <f>'Deployment (8)'!C15</f>
        <v>Sugars to higher hydrocarbons</v>
      </c>
      <c r="C14" s="112" t="s">
        <v>399</v>
      </c>
      <c r="D14" s="496" t="s">
        <v>124</v>
      </c>
      <c r="E14" s="315">
        <f>'GVA (8)'!E19/'GVA per worker (8)'!G14</f>
        <v>0</v>
      </c>
      <c r="F14" s="315">
        <f>'GVA (8)'!F19/'GVA per worker (8)'!H14</f>
        <v>9.8074104325768072</v>
      </c>
      <c r="G14" s="315">
        <f>'GVA (8)'!G19/'GVA per worker (8)'!I14</f>
        <v>29.938716014402114</v>
      </c>
      <c r="H14" s="315">
        <f>'GVA (8)'!H19/'GVA per worker (8)'!J14</f>
        <v>70.523868067320237</v>
      </c>
      <c r="I14" s="315">
        <f>'GVA (8)'!I19/'GVA per worker (8)'!K14</f>
        <v>80.778150814503562</v>
      </c>
      <c r="J14" s="315">
        <f>'GVA (8)'!J19/'GVA per worker (8)'!L14</f>
        <v>125.93063322661726</v>
      </c>
      <c r="K14" s="315">
        <f>'GVA (8)'!K19/'GVA per worker (8)'!M14</f>
        <v>161.06855064343472</v>
      </c>
      <c r="L14" s="315">
        <f>'GVA (8)'!L19/'GVA per worker (8)'!N14</f>
        <v>186.6265517546596</v>
      </c>
      <c r="M14" s="5"/>
      <c r="N14" s="5"/>
    </row>
    <row r="15" spans="2:18" ht="14.45">
      <c r="C15" s="112" t="s">
        <v>335</v>
      </c>
      <c r="D15" s="496" t="s">
        <v>124</v>
      </c>
      <c r="E15" s="315">
        <f>'GVA (8)'!E20/'GVA per worker (8)'!G15</f>
        <v>0</v>
      </c>
      <c r="F15" s="315">
        <f>'GVA (8)'!F20/'GVA per worker (8)'!H15</f>
        <v>15.51192473225608</v>
      </c>
      <c r="G15" s="315">
        <f>'GVA (8)'!G20/'GVA per worker (8)'!I15</f>
        <v>44.491584809732025</v>
      </c>
      <c r="H15" s="315">
        <f>'GVA (8)'!H20/'GVA per worker (8)'!J15</f>
        <v>98.168160843359388</v>
      </c>
      <c r="I15" s="315">
        <f>'GVA (8)'!I20/'GVA per worker (8)'!K15</f>
        <v>105.52055451318118</v>
      </c>
      <c r="J15" s="315">
        <f>'GVA (8)'!J20/'GVA per worker (8)'!L15</f>
        <v>154.91422475938643</v>
      </c>
      <c r="K15" s="315">
        <f>'GVA (8)'!K20/'GVA per worker (8)'!M15</f>
        <v>186.91368476067808</v>
      </c>
      <c r="L15" s="315">
        <f>'GVA (8)'!L20/'GVA per worker (8)'!N15</f>
        <v>205.23876323949548</v>
      </c>
      <c r="M15" s="5"/>
      <c r="N15" s="5"/>
    </row>
    <row r="16" spans="2:18" ht="14.45">
      <c r="C16" s="112"/>
      <c r="D16" s="496" t="s">
        <v>124</v>
      </c>
      <c r="E16" s="315"/>
      <c r="F16" s="315"/>
      <c r="G16" s="315"/>
      <c r="H16" s="315"/>
      <c r="I16" s="315"/>
      <c r="J16" s="315"/>
      <c r="K16" s="315"/>
      <c r="L16" s="315"/>
      <c r="M16" s="5"/>
      <c r="N16" s="5"/>
    </row>
    <row r="17" spans="3:18" ht="14.45">
      <c r="C17" s="496"/>
      <c r="D17" s="496" t="s">
        <v>124</v>
      </c>
      <c r="E17" s="79"/>
      <c r="F17" s="57"/>
      <c r="G17" s="57"/>
      <c r="H17" s="79"/>
      <c r="I17" s="79"/>
      <c r="J17" s="79"/>
      <c r="K17" s="79"/>
      <c r="L17" s="79"/>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Q20" s="5"/>
      <c r="R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A11:A1048576 Q38:XFD1048576 B17:B1048576 C20:P1048576 S10:XFD12 S20:XFD37 O13:XFD19 B11:P12 B13:D16 E13:L19">
    <cfRule type="expression" dxfId="1922" priority="9">
      <formula>_xlfn.ISFORMULA(A1)</formula>
    </cfRule>
  </conditionalFormatting>
  <conditionalFormatting sqref="F14:L19">
    <cfRule type="expression" dxfId="1921" priority="8">
      <formula>_xlfn.ISFORMULA(F14)</formula>
    </cfRule>
  </conditionalFormatting>
  <conditionalFormatting sqref="C17:C19">
    <cfRule type="expression" dxfId="1920" priority="7">
      <formula>_xlfn.ISFORMULA(C17)</formula>
    </cfRule>
  </conditionalFormatting>
  <conditionalFormatting sqref="C14:C16">
    <cfRule type="expression" dxfId="1919" priority="6">
      <formula>_xlfn.ISFORMULA(C14)</formula>
    </cfRule>
  </conditionalFormatting>
  <conditionalFormatting sqref="D14:D19">
    <cfRule type="expression" dxfId="1918" priority="2">
      <formula>_xlfn.ISFORMULA(D14)</formula>
    </cfRule>
  </conditionalFormatting>
  <pageMargins left="0.7" right="0.7" top="0.75" bottom="0.75" header="0.3" footer="0.3"/>
  <pageSetup paperSize="9" orientation="portrait" horizontalDpi="4294967294" verticalDpi="4294967294"/>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A115F-9D0C-4F22-9F7D-714800A1D3FD}">
  <sheetPr>
    <tabColor theme="5" tint="0.39997558519241921"/>
  </sheetPr>
  <dimension ref="A1:R21"/>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456</v>
      </c>
    </row>
    <row r="7" spans="1:18" ht="14.45">
      <c r="A7" s="126" t="s">
        <v>454</v>
      </c>
      <c r="B7" s="496">
        <v>2015</v>
      </c>
      <c r="C7" s="496">
        <v>2016</v>
      </c>
      <c r="D7" s="496">
        <v>2017</v>
      </c>
      <c r="E7" s="496" t="s">
        <v>471</v>
      </c>
    </row>
    <row r="8" spans="1:18">
      <c r="A8" s="47">
        <v>25.29</v>
      </c>
      <c r="B8" s="496"/>
      <c r="C8" s="496">
        <v>59500</v>
      </c>
      <c r="D8" s="496">
        <v>40200</v>
      </c>
      <c r="E8" s="496">
        <f>AVERAGE(B8:D8)</f>
        <v>49850</v>
      </c>
    </row>
    <row r="9" spans="1:18" ht="14.45">
      <c r="A9" s="47">
        <v>25.93</v>
      </c>
      <c r="B9" s="496">
        <v>33000</v>
      </c>
      <c r="C9" s="496">
        <v>49000</v>
      </c>
      <c r="D9" s="496">
        <v>52125</v>
      </c>
      <c r="E9" s="496">
        <f t="shared" ref="E9:E12" si="0">AVERAGE(B9:D9)</f>
        <v>44708.333333333336</v>
      </c>
      <c r="Q9" s="5"/>
      <c r="R9" s="5"/>
    </row>
    <row r="10" spans="1:18" ht="14.45">
      <c r="A10" s="47" t="s">
        <v>421</v>
      </c>
      <c r="B10" s="496"/>
      <c r="C10" s="496"/>
      <c r="D10" s="496"/>
      <c r="E10" s="496"/>
      <c r="Q10" s="5"/>
      <c r="R10" s="5"/>
    </row>
    <row r="11" spans="1:18">
      <c r="A11" s="47">
        <v>28.29</v>
      </c>
      <c r="B11" s="496">
        <v>58454.545454545456</v>
      </c>
      <c r="C11" s="496">
        <v>63318.181818181816</v>
      </c>
      <c r="D11" s="496">
        <v>71478.260869565216</v>
      </c>
      <c r="E11" s="496">
        <f t="shared" si="0"/>
        <v>64416.996047430825</v>
      </c>
    </row>
    <row r="12" spans="1:18">
      <c r="A12" s="496">
        <v>28.93</v>
      </c>
      <c r="B12" s="496">
        <v>37000</v>
      </c>
      <c r="C12" s="496">
        <v>51666.666666666664</v>
      </c>
      <c r="D12" s="496">
        <v>55428.571428571428</v>
      </c>
      <c r="E12" s="496">
        <f t="shared" si="0"/>
        <v>48031.746031746028</v>
      </c>
    </row>
    <row r="15" spans="1:18" ht="14.1">
      <c r="A15" s="2" t="s">
        <v>472</v>
      </c>
    </row>
    <row r="16" spans="1:18" ht="14.45">
      <c r="A16" s="126" t="s">
        <v>454</v>
      </c>
      <c r="B16" s="496">
        <v>2015</v>
      </c>
      <c r="C16" s="496">
        <v>2016</v>
      </c>
      <c r="D16" s="496">
        <v>2017</v>
      </c>
      <c r="E16" s="496" t="s">
        <v>471</v>
      </c>
    </row>
    <row r="17" spans="1:5">
      <c r="A17" s="47">
        <v>25.29</v>
      </c>
      <c r="B17" s="206">
        <v>0.37645348837209303</v>
      </c>
      <c r="C17" s="206">
        <v>0.44821092278719399</v>
      </c>
      <c r="D17" s="206">
        <v>0.3688073394495413</v>
      </c>
      <c r="E17" s="206">
        <f>AVERAGE(B17:D17)</f>
        <v>0.39782391686960944</v>
      </c>
    </row>
    <row r="18" spans="1:5">
      <c r="A18" s="47">
        <v>25.93</v>
      </c>
      <c r="B18" s="206">
        <v>0.3329596412556054</v>
      </c>
      <c r="C18" s="206">
        <v>0.42608695652173911</v>
      </c>
      <c r="D18" s="206">
        <v>0.39302544769085768</v>
      </c>
      <c r="E18" s="206">
        <f t="shared" ref="E18:E21" si="1">AVERAGE(B18:D18)</f>
        <v>0.38402401515606738</v>
      </c>
    </row>
    <row r="19" spans="1:5">
      <c r="A19" s="47" t="s">
        <v>421</v>
      </c>
      <c r="B19" s="206"/>
      <c r="C19" s="206"/>
      <c r="D19" s="206"/>
      <c r="E19" s="206"/>
    </row>
    <row r="20" spans="1:5">
      <c r="A20" s="47">
        <v>28.29</v>
      </c>
      <c r="B20" s="206">
        <v>0.38946093276801941</v>
      </c>
      <c r="C20" s="206">
        <v>0.41606929510155316</v>
      </c>
      <c r="D20" s="206">
        <v>0.44336569579288027</v>
      </c>
      <c r="E20" s="206">
        <f t="shared" si="1"/>
        <v>0.41629864122081761</v>
      </c>
    </row>
    <row r="21" spans="1:5">
      <c r="A21" s="496">
        <v>28.93</v>
      </c>
      <c r="B21" s="206">
        <v>0.36938435940099834</v>
      </c>
      <c r="C21" s="206">
        <v>0.42119565217391303</v>
      </c>
      <c r="D21" s="206">
        <v>0.44444444444444442</v>
      </c>
      <c r="E21" s="206">
        <f t="shared" si="1"/>
        <v>0.41167481867311856</v>
      </c>
    </row>
  </sheetData>
  <conditionalFormatting sqref="A1:XFD5 L49:XFD83 A84:XFD88 L89:XFD1048576 A22:XFD48 F6:XFD21">
    <cfRule type="expression" dxfId="1917" priority="14">
      <formula>_xlfn.ISFORMULA(A1)</formula>
    </cfRule>
  </conditionalFormatting>
  <conditionalFormatting sqref="B7:E9">
    <cfRule type="expression" dxfId="1916" priority="6">
      <formula>_xlfn.ISFORMULA(B7)</formula>
    </cfRule>
  </conditionalFormatting>
  <conditionalFormatting sqref="E10:E12">
    <cfRule type="expression" dxfId="1915" priority="5">
      <formula>_xlfn.ISFORMULA(E10)</formula>
    </cfRule>
  </conditionalFormatting>
  <conditionalFormatting sqref="B10:D12">
    <cfRule type="expression" dxfId="1914" priority="4">
      <formula>_xlfn.ISFORMULA(B10)</formula>
    </cfRule>
  </conditionalFormatting>
  <conditionalFormatting sqref="B16:E18">
    <cfRule type="expression" dxfId="1913" priority="3">
      <formula>_xlfn.ISFORMULA(B16)</formula>
    </cfRule>
  </conditionalFormatting>
  <conditionalFormatting sqref="E19:E21">
    <cfRule type="expression" dxfId="1912" priority="2">
      <formula>_xlfn.ISFORMULA(E19)</formula>
    </cfRule>
  </conditionalFormatting>
  <conditionalFormatting sqref="B19:D21">
    <cfRule type="expression" dxfId="1911" priority="1">
      <formula>_xlfn.ISFORMULA(B19)</formula>
    </cfRule>
  </conditionalFormatting>
  <conditionalFormatting sqref="A6:E6 A13:E15">
    <cfRule type="expression" dxfId="1910" priority="7">
      <formula>_xlfn.ISFORMULA(A6)</formula>
    </cfRule>
  </conditionalFormatting>
  <pageMargins left="0.7" right="0.7" top="0.75" bottom="0.75" header="0.3" footer="0.3"/>
  <pageSetup paperSize="9" orientation="portrait" verticalDpi="0"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0EDCB-6738-4404-BE2D-6392509358E4}">
  <sheetPr>
    <tabColor theme="5" tint="0.39997558519241921"/>
  </sheetPr>
  <dimension ref="A1:I15"/>
  <sheetViews>
    <sheetView workbookViewId="0"/>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570</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1.6666666666666666E-2</v>
      </c>
      <c r="D10" s="171">
        <f>C10+(($E$10-$B$10)/3)</f>
        <v>3.3333333333333333E-2</v>
      </c>
      <c r="E10" s="171">
        <v>0.05</v>
      </c>
      <c r="F10" s="171">
        <f t="shared" ref="F10:I15" si="1">E10</f>
        <v>0.05</v>
      </c>
      <c r="G10" s="171">
        <f t="shared" si="1"/>
        <v>0.05</v>
      </c>
      <c r="H10" s="171">
        <f t="shared" si="1"/>
        <v>0.05</v>
      </c>
      <c r="I10" s="239">
        <f t="shared" si="1"/>
        <v>0.05</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0</v>
      </c>
      <c r="D15" s="510">
        <f>C15+(($E$15-$B$15)/3)</f>
        <v>0</v>
      </c>
      <c r="E15" s="510">
        <v>0</v>
      </c>
      <c r="F15" s="510">
        <f t="shared" si="1"/>
        <v>0</v>
      </c>
      <c r="G15" s="510">
        <f t="shared" si="1"/>
        <v>0</v>
      </c>
      <c r="H15" s="510">
        <f t="shared" si="1"/>
        <v>0</v>
      </c>
      <c r="I15" s="255">
        <f t="shared" si="1"/>
        <v>0</v>
      </c>
    </row>
  </sheetData>
  <conditionalFormatting sqref="A1:XFD6 A7:I7 J7:XFD25 L26:XFD1048576">
    <cfRule type="expression" dxfId="1909" priority="4">
      <formula>_xlfn.ISFORMULA(A1)</formula>
    </cfRule>
  </conditionalFormatting>
  <conditionalFormatting sqref="A16:I17">
    <cfRule type="expression" dxfId="1908" priority="3">
      <formula>_xlfn.ISFORMULA(A16)</formula>
    </cfRule>
  </conditionalFormatting>
  <conditionalFormatting sqref="A8:I8 A10:B13 C10:C15 A9:C9 D9:I15">
    <cfRule type="expression" dxfId="1907" priority="2">
      <formula>_xlfn.ISFORMULA(A8)</formula>
    </cfRule>
  </conditionalFormatting>
  <conditionalFormatting sqref="A14:B15">
    <cfRule type="expression" dxfId="1906" priority="1">
      <formula>_xlfn.ISFORMULA(A14)</formula>
    </cfRule>
  </conditionalFormatting>
  <pageMargins left="0.7" right="0.7" top="0.75" bottom="0.75" header="0.3" footer="0.3"/>
  <pageSetup paperSize="9"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1C426-9F6B-4EDB-AC03-6B0AAEFEBA7A}">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12.7109375" style="1" bestFit="1" customWidth="1"/>
    <col min="5" max="5" width="9.85546875" style="1" customWidth="1"/>
    <col min="6" max="6" width="15.7109375" style="1" customWidth="1"/>
    <col min="7" max="7" width="21.85546875" style="1" customWidth="1"/>
    <col min="8" max="8" width="24" style="1" customWidth="1"/>
    <col min="9" max="9" width="14.57031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571</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130">
        <f>SUM(B14:B20,B24:B30,B34:B40,B44:B50,B54:B60)</f>
        <v>0</v>
      </c>
      <c r="C7" s="130">
        <f t="shared" ref="C7:I7" si="0">SUM(C14:C20,C24:C30,C34:C40,C44:C50,C54:C60)</f>
        <v>74889.807876566003</v>
      </c>
      <c r="D7" s="130">
        <f t="shared" si="0"/>
        <v>204163.61417626403</v>
      </c>
      <c r="E7" s="130">
        <f t="shared" si="0"/>
        <v>442125.65411980072</v>
      </c>
      <c r="F7" s="130">
        <f t="shared" si="0"/>
        <v>686036.47692274023</v>
      </c>
      <c r="G7" s="130">
        <f t="shared" si="0"/>
        <v>990410.39272636548</v>
      </c>
      <c r="H7" s="130">
        <f t="shared" si="0"/>
        <v>1397760.5230324494</v>
      </c>
      <c r="I7" s="440">
        <f t="shared" si="0"/>
        <v>1899114.1697045737</v>
      </c>
    </row>
    <row r="8" spans="1:18">
      <c r="A8" s="236" t="s">
        <v>490</v>
      </c>
      <c r="B8" s="130">
        <f>SUM(B67:B73,B77:B83,B87:B93,B97:B103,B107:B113)</f>
        <v>0</v>
      </c>
      <c r="C8" s="130">
        <f t="shared" ref="C8:I8" si="1">SUM(C67:C73,C77:C83,C87:C93,C97:C103,C107:C113)</f>
        <v>79891.039524631677</v>
      </c>
      <c r="D8" s="130">
        <f t="shared" si="1"/>
        <v>230579.50454496557</v>
      </c>
      <c r="E8" s="130">
        <f t="shared" si="1"/>
        <v>584279.46952464536</v>
      </c>
      <c r="F8" s="130">
        <f t="shared" si="1"/>
        <v>1045630.6501205579</v>
      </c>
      <c r="G8" s="130">
        <f t="shared" si="1"/>
        <v>1773363.4901349889</v>
      </c>
      <c r="H8" s="130">
        <f t="shared" si="1"/>
        <v>2837290.7034290191</v>
      </c>
      <c r="I8" s="384">
        <f t="shared" si="1"/>
        <v>4009312.4543776382</v>
      </c>
    </row>
    <row r="9" spans="1:18">
      <c r="A9" s="506" t="s">
        <v>491</v>
      </c>
      <c r="B9" s="441">
        <f>SUM(B120:B126,B130:B136,B140:B146,B150:B156,B160:B166)</f>
        <v>0</v>
      </c>
      <c r="C9" s="513">
        <f t="shared" ref="C9:I9" si="2">SUM(C120:C126,C130:C136,C140:C146,C150:C156,C160:C166)</f>
        <v>86592.061272031744</v>
      </c>
      <c r="D9" s="513">
        <f t="shared" si="2"/>
        <v>265973.47712891281</v>
      </c>
      <c r="E9" s="513">
        <f t="shared" si="2"/>
        <v>611454.75814844668</v>
      </c>
      <c r="F9" s="513">
        <f t="shared" si="2"/>
        <v>1009641.2049686601</v>
      </c>
      <c r="G9" s="513">
        <f t="shared" si="2"/>
        <v>1653842.1233946073</v>
      </c>
      <c r="H9" s="513">
        <f t="shared" si="2"/>
        <v>2569026.0463873637</v>
      </c>
      <c r="I9" s="385">
        <f t="shared" si="2"/>
        <v>3633463.7245888524</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'Aerobic fermentation% (8)'!B9*'Fuel demand EU'!B9</f>
        <v>0</v>
      </c>
      <c r="C14" s="252">
        <f>'Aerobic fermentation% (8)'!C9*'Fuel demand EU'!C9</f>
        <v>0</v>
      </c>
      <c r="D14" s="252">
        <f>'Aerobic fermentation% (8)'!D9*'Fuel demand EU'!D9</f>
        <v>0</v>
      </c>
      <c r="E14" s="252">
        <f>'Aerobic fermentation% (8)'!E9*'Fuel demand EU'!E9</f>
        <v>0</v>
      </c>
      <c r="F14" s="252">
        <f>'Aerobic fermentation% (8)'!F9*'Fuel demand EU'!F9</f>
        <v>0</v>
      </c>
      <c r="G14" s="252">
        <f>'Aerobic fermentation% (8)'!G9*'Fuel demand EU'!G9</f>
        <v>0</v>
      </c>
      <c r="H14" s="252">
        <f>'Aerobic fermentation% (8)'!H9*'Fuel demand EU'!H9</f>
        <v>0</v>
      </c>
      <c r="I14" s="253">
        <f>'Aerobic fermentation% (8)'!I9*'Fuel demand EU'!I9</f>
        <v>0</v>
      </c>
      <c r="Q14" s="5"/>
      <c r="R14" s="5"/>
    </row>
    <row r="15" spans="1:18" ht="14.45">
      <c r="A15" s="246" t="s">
        <v>480</v>
      </c>
      <c r="B15" s="252">
        <f>'Aerobic fermentation% (8)'!B10*'Fuel demand EU'!B10</f>
        <v>0</v>
      </c>
      <c r="C15" s="252">
        <f>'Aerobic fermentation% (8)'!C10*'Fuel demand EU'!C10</f>
        <v>0</v>
      </c>
      <c r="D15" s="252">
        <f>'Aerobic fermentation% (8)'!D10*'Fuel demand EU'!D10</f>
        <v>0</v>
      </c>
      <c r="E15" s="252">
        <f>'Aerobic fermentation% (8)'!E10*'Fuel demand EU'!E10</f>
        <v>0</v>
      </c>
      <c r="F15" s="252">
        <f>'Aerobic fermentation% (8)'!F10*'Fuel demand EU'!F10</f>
        <v>0</v>
      </c>
      <c r="G15" s="252">
        <f>'Aerobic fermentation% (8)'!G10*'Fuel demand EU'!G10</f>
        <v>0</v>
      </c>
      <c r="H15" s="252">
        <f>'Aerobic fermentation% (8)'!H10*'Fuel demand EU'!H10</f>
        <v>0</v>
      </c>
      <c r="I15" s="253">
        <f>'Aerobic fermentation% (8)'!I10*'Fuel demand EU'!I10</f>
        <v>0</v>
      </c>
    </row>
    <row r="16" spans="1:18" ht="14.45">
      <c r="A16" s="246" t="s">
        <v>84</v>
      </c>
      <c r="B16" s="252">
        <f>'Aerobic fermentation% (8)'!B11*'Fuel demand EU'!B11</f>
        <v>0</v>
      </c>
      <c r="C16" s="252">
        <f>'Aerobic fermentation% (8)'!C11*'Fuel demand EU'!C11</f>
        <v>0</v>
      </c>
      <c r="D16" s="252">
        <f>'Aerobic fermentation% (8)'!D11*'Fuel demand EU'!D11</f>
        <v>0</v>
      </c>
      <c r="E16" s="252">
        <f>'Aerobic fermentation% (8)'!E11*'Fuel demand EU'!E11</f>
        <v>0</v>
      </c>
      <c r="F16" s="252">
        <f>'Aerobic fermentation% (8)'!F11*'Fuel demand EU'!F11</f>
        <v>0</v>
      </c>
      <c r="G16" s="252">
        <f>'Aerobic fermentation% (8)'!G11*'Fuel demand EU'!G11</f>
        <v>0</v>
      </c>
      <c r="H16" s="252">
        <f>'Aerobic fermentation% (8)'!H11*'Fuel demand EU'!H11</f>
        <v>0</v>
      </c>
      <c r="I16" s="253">
        <f>'Aerobic fermentation% (8)'!I11*'Fuel demand EU'!I11</f>
        <v>0</v>
      </c>
    </row>
    <row r="17" spans="1:12" ht="14.45">
      <c r="A17" s="246" t="s">
        <v>481</v>
      </c>
      <c r="B17" s="252">
        <f>'Aerobic fermentation% (8)'!B12*'Fuel demand EU'!B12</f>
        <v>0</v>
      </c>
      <c r="C17" s="252">
        <f>'Aerobic fermentation% (8)'!C12*'Fuel demand EU'!C12</f>
        <v>0</v>
      </c>
      <c r="D17" s="252">
        <f>'Aerobic fermentation% (8)'!D12*'Fuel demand EU'!D12</f>
        <v>0</v>
      </c>
      <c r="E17" s="252">
        <f>'Aerobic fermentation% (8)'!E12*'Fuel demand EU'!E12</f>
        <v>0</v>
      </c>
      <c r="F17" s="252">
        <f>'Aerobic fermentation% (8)'!F12*'Fuel demand EU'!F12</f>
        <v>0</v>
      </c>
      <c r="G17" s="252">
        <f>'Aerobic fermentation% (8)'!G12*'Fuel demand EU'!G12</f>
        <v>0</v>
      </c>
      <c r="H17" s="252">
        <f>'Aerobic fermentation% (8)'!H12*'Fuel demand EU'!H12</f>
        <v>0</v>
      </c>
      <c r="I17" s="253">
        <f>'Aerobic fermentation% (8)'!I12*'Fuel demand EU'!I12</f>
        <v>0</v>
      </c>
    </row>
    <row r="18" spans="1:12" ht="14.45">
      <c r="A18" s="246" t="s">
        <v>482</v>
      </c>
      <c r="B18" s="252">
        <f>'Aerobic fermentation% (8)'!B13*'Fuel demand EU'!B13</f>
        <v>0</v>
      </c>
      <c r="C18" s="252">
        <f>'Aerobic fermentation% (8)'!C13*'Fuel demand EU'!C13</f>
        <v>0</v>
      </c>
      <c r="D18" s="252">
        <f>'Aerobic fermentation% (8)'!D13*'Fuel demand EU'!D13</f>
        <v>0</v>
      </c>
      <c r="E18" s="252">
        <f>'Aerobic fermentation% (8)'!E13*'Fuel demand EU'!E13</f>
        <v>0</v>
      </c>
      <c r="F18" s="252">
        <f>'Aerobic fermentation% (8)'!F13*'Fuel demand EU'!F13</f>
        <v>0</v>
      </c>
      <c r="G18" s="252">
        <f>'Aerobic fermentation% (8)'!G13*'Fuel demand EU'!G13</f>
        <v>0</v>
      </c>
      <c r="H18" s="252">
        <f>'Aerobic fermentation% (8)'!H13*'Fuel demand EU'!H13</f>
        <v>0</v>
      </c>
      <c r="I18" s="253">
        <f>'Aerobic fermentation% (8)'!I13*'Fuel demand EU'!I13</f>
        <v>0</v>
      </c>
    </row>
    <row r="19" spans="1:12" ht="14.45">
      <c r="A19" s="247" t="s">
        <v>483</v>
      </c>
      <c r="B19" s="252">
        <f>'Aerobic fermentation% (8)'!B14*'Fuel demand EU'!B14</f>
        <v>0</v>
      </c>
      <c r="C19" s="252">
        <f>'Aerobic fermentation% (8)'!C14*'Fuel demand EU'!C14</f>
        <v>0</v>
      </c>
      <c r="D19" s="252">
        <f>'Aerobic fermentation% (8)'!D14*'Fuel demand EU'!D14</f>
        <v>0</v>
      </c>
      <c r="E19" s="252">
        <f>'Aerobic fermentation% (8)'!E14*'Fuel demand EU'!E14</f>
        <v>0</v>
      </c>
      <c r="F19" s="252">
        <f>'Aerobic fermentation% (8)'!F14*'Fuel demand EU'!F14</f>
        <v>0</v>
      </c>
      <c r="G19" s="252">
        <f>'Aerobic fermentation% (8)'!G14*'Fuel demand EU'!G14</f>
        <v>0</v>
      </c>
      <c r="H19" s="252">
        <f>'Aerobic fermentation% (8)'!H14*'Fuel demand EU'!H14</f>
        <v>0</v>
      </c>
      <c r="I19" s="253">
        <f>'Aerobic fermentation% (8)'!I14*'Fuel demand EU'!I14</f>
        <v>0</v>
      </c>
    </row>
    <row r="20" spans="1:12" ht="14.45">
      <c r="A20" s="248" t="s">
        <v>484</v>
      </c>
      <c r="B20" s="252">
        <f>'Aerobic fermentation% (8)'!B15*'Fuel demand EU'!B15</f>
        <v>0</v>
      </c>
      <c r="C20" s="252">
        <f>'Aerobic fermentation% (8)'!C15*'Fuel demand EU'!C15</f>
        <v>0</v>
      </c>
      <c r="D20" s="252">
        <f>'Aerobic fermentation% (8)'!D15*'Fuel demand EU'!D15</f>
        <v>0</v>
      </c>
      <c r="E20" s="252">
        <f>'Aerobic fermentation% (8)'!E15*'Fuel demand EU'!E15</f>
        <v>0</v>
      </c>
      <c r="F20" s="252">
        <f>'Aerobic fermentation% (8)'!F15*'Fuel demand EU'!F15</f>
        <v>0</v>
      </c>
      <c r="G20" s="252">
        <f>'Aerobic fermentation% (8)'!G15*'Fuel demand EU'!G15</f>
        <v>0</v>
      </c>
      <c r="H20" s="252">
        <f>'Aerobic fermentation% (8)'!H15*'Fuel demand EU'!H15</f>
        <v>0</v>
      </c>
      <c r="I20" s="253">
        <f>'Aerobic fermentation% (8)'!I15*'Fuel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'Aerobic fermentation% (8)'!B9*'Fuel demand EU'!B19</f>
        <v>0</v>
      </c>
      <c r="C24" s="252">
        <f>'Aerobic fermentation% (8)'!C9*'Fuel demand EU'!C19</f>
        <v>0</v>
      </c>
      <c r="D24" s="252">
        <f>'Aerobic fermentation% (8)'!D9*'Fuel demand EU'!D19</f>
        <v>0</v>
      </c>
      <c r="E24" s="252">
        <f>'Aerobic fermentation% (8)'!E9*'Fuel demand EU'!E19</f>
        <v>0</v>
      </c>
      <c r="F24" s="252">
        <f>'Aerobic fermentation% (8)'!F9*'Fuel demand EU'!F19</f>
        <v>0</v>
      </c>
      <c r="G24" s="252">
        <f>'Aerobic fermentation% (8)'!G9*'Fuel demand EU'!G19</f>
        <v>0</v>
      </c>
      <c r="H24" s="252">
        <f>'Aerobic fermentation% (8)'!H9*'Fuel demand EU'!H19</f>
        <v>0</v>
      </c>
      <c r="I24" s="253">
        <f>'Aerobic fermentation% (8)'!I9*'Fuel demand EU'!I19</f>
        <v>0</v>
      </c>
      <c r="K24" s="256"/>
      <c r="L24" s="256"/>
    </row>
    <row r="25" spans="1:12" ht="14.45">
      <c r="A25" s="246" t="s">
        <v>480</v>
      </c>
      <c r="B25" s="252">
        <f>'Aerobic fermentation% (8)'!B10*'Fuel demand EU'!B20</f>
        <v>0</v>
      </c>
      <c r="C25" s="252">
        <f>'Aerobic fermentation% (8)'!C10*'Fuel demand EU'!C20</f>
        <v>74889.807876566003</v>
      </c>
      <c r="D25" s="252">
        <f>'Aerobic fermentation% (8)'!D10*'Fuel demand EU'!D20</f>
        <v>204163.61417626403</v>
      </c>
      <c r="E25" s="252">
        <f>'Aerobic fermentation% (8)'!E10*'Fuel demand EU'!E20</f>
        <v>442125.65411980072</v>
      </c>
      <c r="F25" s="252">
        <f>'Aerobic fermentation% (8)'!F10*'Fuel demand EU'!F20</f>
        <v>686036.47692274023</v>
      </c>
      <c r="G25" s="252">
        <f>'Aerobic fermentation% (8)'!G10*'Fuel demand EU'!G20</f>
        <v>990410.39272636548</v>
      </c>
      <c r="H25" s="252">
        <f>'Aerobic fermentation% (8)'!H10*'Fuel demand EU'!H20</f>
        <v>1397760.5230324494</v>
      </c>
      <c r="I25" s="253">
        <f>'Aerobic fermentation% (8)'!I10*'Fuel demand EU'!I20</f>
        <v>1899114.1697045737</v>
      </c>
    </row>
    <row r="26" spans="1:12" ht="14.45">
      <c r="A26" s="246" t="s">
        <v>84</v>
      </c>
      <c r="B26" s="252">
        <f>'Aerobic fermentation% (8)'!B11*'Fuel demand EU'!B21</f>
        <v>0</v>
      </c>
      <c r="C26" s="252">
        <f>'Aerobic fermentation% (8)'!C11*'Fuel demand EU'!C21</f>
        <v>0</v>
      </c>
      <c r="D26" s="252">
        <f>'Aerobic fermentation% (8)'!D11*'Fuel demand EU'!D21</f>
        <v>0</v>
      </c>
      <c r="E26" s="252">
        <f>'Aerobic fermentation% (8)'!E11*'Fuel demand EU'!E21</f>
        <v>0</v>
      </c>
      <c r="F26" s="252">
        <f>'Aerobic fermentation% (8)'!F11*'Fuel demand EU'!F21</f>
        <v>0</v>
      </c>
      <c r="G26" s="252">
        <f>'Aerobic fermentation% (8)'!G11*'Fuel demand EU'!G21</f>
        <v>0</v>
      </c>
      <c r="H26" s="252">
        <f>'Aerobic fermentation% (8)'!H11*'Fuel demand EU'!H21</f>
        <v>0</v>
      </c>
      <c r="I26" s="253">
        <f>'Aerobic fermentation% (8)'!I11*'Fuel demand EU'!I21</f>
        <v>0</v>
      </c>
    </row>
    <row r="27" spans="1:12" ht="14.45">
      <c r="A27" s="246" t="s">
        <v>481</v>
      </c>
      <c r="B27" s="252">
        <f>'Aerobic fermentation% (8)'!B12*'Fuel demand EU'!B22</f>
        <v>0</v>
      </c>
      <c r="C27" s="252">
        <f>'Aerobic fermentation% (8)'!C12*'Fuel demand EU'!C22</f>
        <v>0</v>
      </c>
      <c r="D27" s="252">
        <f>'Aerobic fermentation% (8)'!D12*'Fuel demand EU'!D22</f>
        <v>0</v>
      </c>
      <c r="E27" s="252">
        <f>'Aerobic fermentation% (8)'!E12*'Fuel demand EU'!E22</f>
        <v>0</v>
      </c>
      <c r="F27" s="252">
        <f>'Aerobic fermentation% (8)'!F12*'Fuel demand EU'!F22</f>
        <v>0</v>
      </c>
      <c r="G27" s="252">
        <f>'Aerobic fermentation% (8)'!G12*'Fuel demand EU'!G22</f>
        <v>0</v>
      </c>
      <c r="H27" s="252">
        <f>'Aerobic fermentation% (8)'!H12*'Fuel demand EU'!H22</f>
        <v>0</v>
      </c>
      <c r="I27" s="253">
        <f>'Aerobic fermentation% (8)'!I12*'Fuel demand EU'!I22</f>
        <v>0</v>
      </c>
    </row>
    <row r="28" spans="1:12" ht="14.45">
      <c r="A28" s="246" t="s">
        <v>482</v>
      </c>
      <c r="B28" s="252">
        <f>'Aerobic fermentation% (8)'!B13*'Fuel demand EU'!B23</f>
        <v>0</v>
      </c>
      <c r="C28" s="252">
        <f>'Aerobic fermentation% (8)'!C13*'Fuel demand EU'!C23</f>
        <v>0</v>
      </c>
      <c r="D28" s="252">
        <f>'Aerobic fermentation% (8)'!D13*'Fuel demand EU'!D23</f>
        <v>0</v>
      </c>
      <c r="E28" s="252">
        <f>'Aerobic fermentation% (8)'!E13*'Fuel demand EU'!E23</f>
        <v>0</v>
      </c>
      <c r="F28" s="252">
        <f>'Aerobic fermentation% (8)'!F13*'Fuel demand EU'!F23</f>
        <v>0</v>
      </c>
      <c r="G28" s="252">
        <f>'Aerobic fermentation% (8)'!G13*'Fuel demand EU'!G23</f>
        <v>0</v>
      </c>
      <c r="H28" s="252">
        <f>'Aerobic fermentation% (8)'!H13*'Fuel demand EU'!H23</f>
        <v>0</v>
      </c>
      <c r="I28" s="253">
        <f>'Aerobic fermentation% (8)'!I13*'Fuel demand EU'!I23</f>
        <v>0</v>
      </c>
    </row>
    <row r="29" spans="1:12" ht="14.45">
      <c r="A29" s="247" t="s">
        <v>483</v>
      </c>
      <c r="B29" s="252">
        <f>'Aerobic fermentation% (8)'!B14*'Fuel demand EU'!B24</f>
        <v>0</v>
      </c>
      <c r="C29" s="252">
        <f>'Aerobic fermentation% (8)'!C14*'Fuel demand EU'!C24</f>
        <v>0</v>
      </c>
      <c r="D29" s="252">
        <f>'Aerobic fermentation% (8)'!D14*'Fuel demand EU'!D24</f>
        <v>0</v>
      </c>
      <c r="E29" s="252">
        <f>'Aerobic fermentation% (8)'!E14*'Fuel demand EU'!E24</f>
        <v>0</v>
      </c>
      <c r="F29" s="252">
        <f>'Aerobic fermentation% (8)'!F14*'Fuel demand EU'!F24</f>
        <v>0</v>
      </c>
      <c r="G29" s="252">
        <f>'Aerobic fermentation% (8)'!G14*'Fuel demand EU'!G24</f>
        <v>0</v>
      </c>
      <c r="H29" s="252">
        <f>'Aerobic fermentation% (8)'!H14*'Fuel demand EU'!H24</f>
        <v>0</v>
      </c>
      <c r="I29" s="253">
        <f>'Aerobic fermentation% (8)'!I14*'Fuel demand EU'!I24</f>
        <v>0</v>
      </c>
    </row>
    <row r="30" spans="1:12" ht="14.45">
      <c r="A30" s="248" t="s">
        <v>484</v>
      </c>
      <c r="B30" s="252">
        <f>'Aerobic fermentation% (8)'!B15*'Fuel demand EU'!B25</f>
        <v>0</v>
      </c>
      <c r="C30" s="252">
        <f>'Aerobic fermentation% (8)'!C15*'Fuel demand EU'!C25</f>
        <v>0</v>
      </c>
      <c r="D30" s="252">
        <f>'Aerobic fermentation% (8)'!D15*'Fuel demand EU'!D25</f>
        <v>0</v>
      </c>
      <c r="E30" s="252">
        <f>'Aerobic fermentation% (8)'!E15*'Fuel demand EU'!E25</f>
        <v>0</v>
      </c>
      <c r="F30" s="252">
        <f>'Aerobic fermentation% (8)'!F15*'Fuel demand EU'!F25</f>
        <v>0</v>
      </c>
      <c r="G30" s="252">
        <f>'Aerobic fermentation% (8)'!G15*'Fuel demand EU'!G25</f>
        <v>0</v>
      </c>
      <c r="H30" s="252">
        <f>'Aerobic fermentation% (8)'!H15*'Fuel demand EU'!H25</f>
        <v>0</v>
      </c>
      <c r="I30" s="253">
        <f>'Aerobic fermentation% (8)'!I15*'Fuel demand EU'!I25</f>
        <v>0</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'Aerobic fermentation% (8)'!B9*'Fuel demand EU'!B29</f>
        <v>0</v>
      </c>
      <c r="C34" s="252">
        <f>'Aerobic fermentation% (8)'!C9*'Fuel demand EU'!C29</f>
        <v>0</v>
      </c>
      <c r="D34" s="252">
        <f>'Aerobic fermentation% (8)'!D9*'Fuel demand EU'!D29</f>
        <v>0</v>
      </c>
      <c r="E34" s="252">
        <f>'Aerobic fermentation% (8)'!E9*'Fuel demand EU'!E29</f>
        <v>0</v>
      </c>
      <c r="F34" s="252">
        <f>'Aerobic fermentation% (8)'!F9*'Fuel demand EU'!F29</f>
        <v>0</v>
      </c>
      <c r="G34" s="252">
        <f>'Aerobic fermentation% (8)'!G9*'Fuel demand EU'!G29</f>
        <v>0</v>
      </c>
      <c r="H34" s="252">
        <f>'Aerobic fermentation% (8)'!H9*'Fuel demand EU'!H29</f>
        <v>0</v>
      </c>
      <c r="I34" s="253">
        <f>'Aerobic fermentation% (8)'!I9*'Fuel demand EU'!I29</f>
        <v>0</v>
      </c>
    </row>
    <row r="35" spans="1:9" ht="14.45">
      <c r="A35" s="246" t="s">
        <v>480</v>
      </c>
      <c r="B35" s="252">
        <f>'Aerobic fermentation% (8)'!B10*'Fuel demand EU'!B30</f>
        <v>0</v>
      </c>
      <c r="C35" s="252">
        <f>'Aerobic fermentation% (8)'!C10*'Fuel demand EU'!C30</f>
        <v>0</v>
      </c>
      <c r="D35" s="252">
        <f>'Aerobic fermentation% (8)'!D10*'Fuel demand EU'!D30</f>
        <v>0</v>
      </c>
      <c r="E35" s="252">
        <f>'Aerobic fermentation% (8)'!E10*'Fuel demand EU'!E30</f>
        <v>0</v>
      </c>
      <c r="F35" s="252">
        <f>'Aerobic fermentation% (8)'!F10*'Fuel demand EU'!F30</f>
        <v>0</v>
      </c>
      <c r="G35" s="252">
        <f>'Aerobic fermentation% (8)'!G10*'Fuel demand EU'!G30</f>
        <v>0</v>
      </c>
      <c r="H35" s="252">
        <f>'Aerobic fermentation% (8)'!H10*'Fuel demand EU'!H30</f>
        <v>0</v>
      </c>
      <c r="I35" s="253">
        <f>'Aerobic fermentation% (8)'!I10*'Fuel demand EU'!I30</f>
        <v>0</v>
      </c>
    </row>
    <row r="36" spans="1:9" ht="14.45">
      <c r="A36" s="246" t="s">
        <v>84</v>
      </c>
      <c r="B36" s="252">
        <f>'Aerobic fermentation% (8)'!B11*'Fuel demand EU'!B31</f>
        <v>0</v>
      </c>
      <c r="C36" s="252">
        <f>'Aerobic fermentation% (8)'!C11*'Fuel demand EU'!C31</f>
        <v>0</v>
      </c>
      <c r="D36" s="252">
        <f>'Aerobic fermentation% (8)'!D11*'Fuel demand EU'!D31</f>
        <v>0</v>
      </c>
      <c r="E36" s="252">
        <f>'Aerobic fermentation% (8)'!E11*'Fuel demand EU'!E31</f>
        <v>0</v>
      </c>
      <c r="F36" s="252">
        <f>'Aerobic fermentation% (8)'!F11*'Fuel demand EU'!F31</f>
        <v>0</v>
      </c>
      <c r="G36" s="252">
        <f>'Aerobic fermentation% (8)'!G11*'Fuel demand EU'!G31</f>
        <v>0</v>
      </c>
      <c r="H36" s="252">
        <f>'Aerobic fermentation% (8)'!H11*'Fuel demand EU'!H31</f>
        <v>0</v>
      </c>
      <c r="I36" s="253">
        <f>'Aerobic fermentation% (8)'!I11*'Fuel demand EU'!I31</f>
        <v>0</v>
      </c>
    </row>
    <row r="37" spans="1:9" ht="14.45">
      <c r="A37" s="246" t="s">
        <v>481</v>
      </c>
      <c r="B37" s="252">
        <f>'Aerobic fermentation% (8)'!B12*'Fuel demand EU'!B32</f>
        <v>0</v>
      </c>
      <c r="C37" s="252">
        <f>'Aerobic fermentation% (8)'!C12*'Fuel demand EU'!C32</f>
        <v>0</v>
      </c>
      <c r="D37" s="252">
        <f>'Aerobic fermentation% (8)'!D12*'Fuel demand EU'!D32</f>
        <v>0</v>
      </c>
      <c r="E37" s="252">
        <f>'Aerobic fermentation% (8)'!E12*'Fuel demand EU'!E32</f>
        <v>0</v>
      </c>
      <c r="F37" s="252">
        <f>'Aerobic fermentation% (8)'!F12*'Fuel demand EU'!F32</f>
        <v>0</v>
      </c>
      <c r="G37" s="252">
        <f>'Aerobic fermentation% (8)'!G12*'Fuel demand EU'!G32</f>
        <v>0</v>
      </c>
      <c r="H37" s="252">
        <f>'Aerobic fermentation% (8)'!H12*'Fuel demand EU'!H32</f>
        <v>0</v>
      </c>
      <c r="I37" s="253">
        <f>'Aerobic fermentation% (8)'!I12*'Fuel demand EU'!I32</f>
        <v>0</v>
      </c>
    </row>
    <row r="38" spans="1:9" ht="14.45">
      <c r="A38" s="246" t="s">
        <v>482</v>
      </c>
      <c r="B38" s="252">
        <f>'Aerobic fermentation% (8)'!B13*'Fuel demand EU'!B33</f>
        <v>0</v>
      </c>
      <c r="C38" s="252">
        <f>'Aerobic fermentation% (8)'!C13*'Fuel demand EU'!C33</f>
        <v>0</v>
      </c>
      <c r="D38" s="252">
        <f>'Aerobic fermentation% (8)'!D13*'Fuel demand EU'!D33</f>
        <v>0</v>
      </c>
      <c r="E38" s="252">
        <f>'Aerobic fermentation% (8)'!E13*'Fuel demand EU'!E33</f>
        <v>0</v>
      </c>
      <c r="F38" s="252">
        <f>'Aerobic fermentation% (8)'!F13*'Fuel demand EU'!F33</f>
        <v>0</v>
      </c>
      <c r="G38" s="252">
        <f>'Aerobic fermentation% (8)'!G13*'Fuel demand EU'!G33</f>
        <v>0</v>
      </c>
      <c r="H38" s="252">
        <f>'Aerobic fermentation% (8)'!H13*'Fuel demand EU'!H33</f>
        <v>0</v>
      </c>
      <c r="I38" s="253">
        <f>'Aerobic fermentation% (8)'!I13*'Fuel demand EU'!I33</f>
        <v>0</v>
      </c>
    </row>
    <row r="39" spans="1:9" ht="14.45">
      <c r="A39" s="247" t="s">
        <v>483</v>
      </c>
      <c r="B39" s="252">
        <f>'Aerobic fermentation% (8)'!B14*'Fuel demand EU'!B34</f>
        <v>0</v>
      </c>
      <c r="C39" s="252">
        <f>'Aerobic fermentation% (8)'!C14*'Fuel demand EU'!C34</f>
        <v>0</v>
      </c>
      <c r="D39" s="252">
        <f>'Aerobic fermentation% (8)'!D14*'Fuel demand EU'!D34</f>
        <v>0</v>
      </c>
      <c r="E39" s="252">
        <f>'Aerobic fermentation% (8)'!E14*'Fuel demand EU'!E34</f>
        <v>0</v>
      </c>
      <c r="F39" s="252">
        <f>'Aerobic fermentation% (8)'!F14*'Fuel demand EU'!F34</f>
        <v>0</v>
      </c>
      <c r="G39" s="252">
        <f>'Aerobic fermentation% (8)'!G14*'Fuel demand EU'!G34</f>
        <v>0</v>
      </c>
      <c r="H39" s="252">
        <f>'Aerobic fermentation% (8)'!H14*'Fuel demand EU'!H34</f>
        <v>0</v>
      </c>
      <c r="I39" s="253">
        <f>'Aerobic fermentation% (8)'!I14*'Fuel demand EU'!I34</f>
        <v>0</v>
      </c>
    </row>
    <row r="40" spans="1:9" ht="14.45">
      <c r="A40" s="248" t="s">
        <v>484</v>
      </c>
      <c r="B40" s="252">
        <f>'Aerobic fermentation% (8)'!B15*'Fuel demand EU'!B35</f>
        <v>0</v>
      </c>
      <c r="C40" s="252">
        <f>'Aerobic fermentation% (8)'!C15*'Fuel demand EU'!C35</f>
        <v>0</v>
      </c>
      <c r="D40" s="252">
        <f>'Aerobic fermentation% (8)'!D15*'Fuel demand EU'!D35</f>
        <v>0</v>
      </c>
      <c r="E40" s="252">
        <f>'Aerobic fermentation% (8)'!E15*'Fuel demand EU'!E35</f>
        <v>0</v>
      </c>
      <c r="F40" s="252">
        <f>'Aerobic fermentation% (8)'!F15*'Fuel demand EU'!F35</f>
        <v>0</v>
      </c>
      <c r="G40" s="252">
        <f>'Aerobic fermentation% (8)'!G15*'Fuel demand EU'!G35</f>
        <v>0</v>
      </c>
      <c r="H40" s="252">
        <f>'Aerobic fermentation% (8)'!H15*'Fuel demand EU'!H35</f>
        <v>0</v>
      </c>
      <c r="I40" s="253">
        <f>'Aerobic fermentation% (8)'!I15*'Fuel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'Aerobic fermentation% (8)'!B9*'Fuel demand EU'!B39</f>
        <v>0</v>
      </c>
      <c r="C44" s="252">
        <f>'Aerobic fermentation% (8)'!C9*'Fuel demand EU'!C39</f>
        <v>0</v>
      </c>
      <c r="D44" s="252">
        <f>'Aerobic fermentation% (8)'!D9*'Fuel demand EU'!D39</f>
        <v>0</v>
      </c>
      <c r="E44" s="252">
        <f>'Aerobic fermentation% (8)'!E9*'Fuel demand EU'!E39</f>
        <v>0</v>
      </c>
      <c r="F44" s="252">
        <f>'Aerobic fermentation% (8)'!F9*'Fuel demand EU'!F39</f>
        <v>0</v>
      </c>
      <c r="G44" s="252">
        <f>'Aerobic fermentation% (8)'!G9*'Fuel demand EU'!G39</f>
        <v>0</v>
      </c>
      <c r="H44" s="252">
        <f>'Aerobic fermentation% (8)'!H9*'Fuel demand EU'!H39</f>
        <v>0</v>
      </c>
      <c r="I44" s="253">
        <f>'Aerobic fermentation% (8)'!I9*'Fuel demand EU'!I39</f>
        <v>0</v>
      </c>
    </row>
    <row r="45" spans="1:9" ht="14.45">
      <c r="A45" s="246" t="s">
        <v>480</v>
      </c>
      <c r="B45" s="252">
        <f>'Aerobic fermentation% (8)'!B10*'Fuel demand EU'!B40</f>
        <v>0</v>
      </c>
      <c r="C45" s="252">
        <f>'Aerobic fermentation% (8)'!C10*'Fuel demand EU'!C40</f>
        <v>0</v>
      </c>
      <c r="D45" s="252">
        <f>'Aerobic fermentation% (8)'!D10*'Fuel demand EU'!D40</f>
        <v>0</v>
      </c>
      <c r="E45" s="252">
        <f>'Aerobic fermentation% (8)'!E10*'Fuel demand EU'!E40</f>
        <v>0</v>
      </c>
      <c r="F45" s="252">
        <f>'Aerobic fermentation% (8)'!F10*'Fuel demand EU'!F40</f>
        <v>0</v>
      </c>
      <c r="G45" s="252">
        <f>'Aerobic fermentation% (8)'!G10*'Fuel demand EU'!G40</f>
        <v>0</v>
      </c>
      <c r="H45" s="252">
        <f>'Aerobic fermentation% (8)'!H10*'Fuel demand EU'!H40</f>
        <v>0</v>
      </c>
      <c r="I45" s="253">
        <f>'Aerobic fermentation% (8)'!I10*'Fuel demand EU'!I40</f>
        <v>0</v>
      </c>
    </row>
    <row r="46" spans="1:9" ht="14.45">
      <c r="A46" s="246" t="s">
        <v>84</v>
      </c>
      <c r="B46" s="252">
        <f>'Aerobic fermentation% (8)'!B11*'Fuel demand EU'!B41</f>
        <v>0</v>
      </c>
      <c r="C46" s="252">
        <f>'Aerobic fermentation% (8)'!C11*'Fuel demand EU'!C41</f>
        <v>0</v>
      </c>
      <c r="D46" s="252">
        <f>'Aerobic fermentation% (8)'!D11*'Fuel demand EU'!D41</f>
        <v>0</v>
      </c>
      <c r="E46" s="252">
        <f>'Aerobic fermentation% (8)'!E11*'Fuel demand EU'!E41</f>
        <v>0</v>
      </c>
      <c r="F46" s="252">
        <f>'Aerobic fermentation% (8)'!F11*'Fuel demand EU'!F41</f>
        <v>0</v>
      </c>
      <c r="G46" s="252">
        <f>'Aerobic fermentation% (8)'!G11*'Fuel demand EU'!G41</f>
        <v>0</v>
      </c>
      <c r="H46" s="252">
        <f>'Aerobic fermentation% (8)'!H11*'Fuel demand EU'!H41</f>
        <v>0</v>
      </c>
      <c r="I46" s="253">
        <f>'Aerobic fermentation% (8)'!I11*'Fuel demand EU'!I41</f>
        <v>0</v>
      </c>
    </row>
    <row r="47" spans="1:9" ht="14.45">
      <c r="A47" s="246" t="s">
        <v>481</v>
      </c>
      <c r="B47" s="252">
        <f>'Aerobic fermentation% (8)'!B12*'Fuel demand EU'!B42</f>
        <v>0</v>
      </c>
      <c r="C47" s="252">
        <f>'Aerobic fermentation% (8)'!C12*'Fuel demand EU'!C42</f>
        <v>0</v>
      </c>
      <c r="D47" s="252">
        <f>'Aerobic fermentation% (8)'!D12*'Fuel demand EU'!D42</f>
        <v>0</v>
      </c>
      <c r="E47" s="252">
        <f>'Aerobic fermentation% (8)'!E12*'Fuel demand EU'!E42</f>
        <v>0</v>
      </c>
      <c r="F47" s="252">
        <f>'Aerobic fermentation% (8)'!F12*'Fuel demand EU'!F42</f>
        <v>0</v>
      </c>
      <c r="G47" s="252">
        <f>'Aerobic fermentation% (8)'!G12*'Fuel demand EU'!G42</f>
        <v>0</v>
      </c>
      <c r="H47" s="252">
        <f>'Aerobic fermentation% (8)'!H12*'Fuel demand EU'!H42</f>
        <v>0</v>
      </c>
      <c r="I47" s="253">
        <f>'Aerobic fermentation% (8)'!I12*'Fuel demand EU'!I42</f>
        <v>0</v>
      </c>
    </row>
    <row r="48" spans="1:9" ht="14.45">
      <c r="A48" s="246" t="s">
        <v>482</v>
      </c>
      <c r="B48" s="252">
        <f>'Aerobic fermentation% (8)'!B13*'Fuel demand EU'!B43</f>
        <v>0</v>
      </c>
      <c r="C48" s="252">
        <f>'Aerobic fermentation% (8)'!C13*'Fuel demand EU'!C43</f>
        <v>0</v>
      </c>
      <c r="D48" s="252">
        <f>'Aerobic fermentation% (8)'!D13*'Fuel demand EU'!D43</f>
        <v>0</v>
      </c>
      <c r="E48" s="252">
        <f>'Aerobic fermentation% (8)'!E13*'Fuel demand EU'!E43</f>
        <v>0</v>
      </c>
      <c r="F48" s="252">
        <f>'Aerobic fermentation% (8)'!F13*'Fuel demand EU'!F43</f>
        <v>0</v>
      </c>
      <c r="G48" s="252">
        <f>'Aerobic fermentation% (8)'!G13*'Fuel demand EU'!G43</f>
        <v>0</v>
      </c>
      <c r="H48" s="252">
        <f>'Aerobic fermentation% (8)'!H13*'Fuel demand EU'!H43</f>
        <v>0</v>
      </c>
      <c r="I48" s="253">
        <f>'Aerobic fermentation% (8)'!I13*'Fuel demand EU'!I43</f>
        <v>0</v>
      </c>
    </row>
    <row r="49" spans="1:9" ht="14.45">
      <c r="A49" s="247" t="s">
        <v>483</v>
      </c>
      <c r="B49" s="252">
        <f>'Aerobic fermentation% (8)'!B14*'Fuel demand EU'!B44</f>
        <v>0</v>
      </c>
      <c r="C49" s="252">
        <f>'Aerobic fermentation% (8)'!C14*'Fuel demand EU'!C44</f>
        <v>0</v>
      </c>
      <c r="D49" s="252">
        <f>'Aerobic fermentation% (8)'!D14*'Fuel demand EU'!D44</f>
        <v>0</v>
      </c>
      <c r="E49" s="252">
        <f>'Aerobic fermentation% (8)'!E14*'Fuel demand EU'!E44</f>
        <v>0</v>
      </c>
      <c r="F49" s="252">
        <f>'Aerobic fermentation% (8)'!F14*'Fuel demand EU'!F44</f>
        <v>0</v>
      </c>
      <c r="G49" s="252">
        <f>'Aerobic fermentation% (8)'!G14*'Fuel demand EU'!G44</f>
        <v>0</v>
      </c>
      <c r="H49" s="252">
        <f>'Aerobic fermentation% (8)'!H14*'Fuel demand EU'!H44</f>
        <v>0</v>
      </c>
      <c r="I49" s="253">
        <f>'Aerobic fermentation% (8)'!I14*'Fuel demand EU'!I44</f>
        <v>0</v>
      </c>
    </row>
    <row r="50" spans="1:9" ht="14.45">
      <c r="A50" s="248" t="s">
        <v>484</v>
      </c>
      <c r="B50" s="252">
        <f>'Aerobic fermentation% (8)'!B15*'Fuel demand EU'!B45</f>
        <v>0</v>
      </c>
      <c r="C50" s="252">
        <f>'Aerobic fermentation% (8)'!C15*'Fuel demand EU'!C45</f>
        <v>0</v>
      </c>
      <c r="D50" s="252">
        <f>'Aerobic fermentation% (8)'!D15*'Fuel demand EU'!D45</f>
        <v>0</v>
      </c>
      <c r="E50" s="252">
        <f>'Aerobic fermentation% (8)'!E15*'Fuel demand EU'!E45</f>
        <v>0</v>
      </c>
      <c r="F50" s="252">
        <f>'Aerobic fermentation% (8)'!F15*'Fuel demand EU'!F45</f>
        <v>0</v>
      </c>
      <c r="G50" s="252">
        <f>'Aerobic fermentation% (8)'!G15*'Fuel demand EU'!G45</f>
        <v>0</v>
      </c>
      <c r="H50" s="252">
        <f>'Aerobic fermentation% (8)'!H15*'Fuel demand EU'!H45</f>
        <v>0</v>
      </c>
      <c r="I50" s="253">
        <f>'Aerobic fermentation% (8)'!I15*'Fuel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'Aerobic fermentation% (8)'!B9*'Fuel demand EU'!B49</f>
        <v>0</v>
      </c>
      <c r="C54" s="252">
        <f>'Aerobic fermentation% (8)'!C9*'Fuel demand EU'!C49</f>
        <v>0</v>
      </c>
      <c r="D54" s="252">
        <f>'Aerobic fermentation% (8)'!D9*'Fuel demand EU'!D49</f>
        <v>0</v>
      </c>
      <c r="E54" s="252">
        <f>'Aerobic fermentation% (8)'!E9*'Fuel demand EU'!E49</f>
        <v>0</v>
      </c>
      <c r="F54" s="252">
        <f>'Aerobic fermentation% (8)'!F9*'Fuel demand EU'!F49</f>
        <v>0</v>
      </c>
      <c r="G54" s="252">
        <f>'Aerobic fermentation% (8)'!G9*'Fuel demand EU'!G49</f>
        <v>0</v>
      </c>
      <c r="H54" s="252">
        <f>'Aerobic fermentation% (8)'!H9*'Fuel demand EU'!H49</f>
        <v>0</v>
      </c>
      <c r="I54" s="253">
        <f>'Aerobic fermentation% (8)'!I9*'Fuel demand EU'!I49</f>
        <v>0</v>
      </c>
    </row>
    <row r="55" spans="1:9" ht="14.45">
      <c r="A55" s="246" t="s">
        <v>480</v>
      </c>
      <c r="B55" s="252">
        <f>'Aerobic fermentation% (8)'!B10*'Fuel demand EU'!B50</f>
        <v>0</v>
      </c>
      <c r="C55" s="252">
        <f>'Aerobic fermentation% (8)'!C10*'Fuel demand EU'!C50</f>
        <v>0</v>
      </c>
      <c r="D55" s="252">
        <f>'Aerobic fermentation% (8)'!D10*'Fuel demand EU'!D50</f>
        <v>0</v>
      </c>
      <c r="E55" s="252">
        <f>'Aerobic fermentation% (8)'!E10*'Fuel demand EU'!E50</f>
        <v>0</v>
      </c>
      <c r="F55" s="252">
        <f>'Aerobic fermentation% (8)'!F10*'Fuel demand EU'!F50</f>
        <v>0</v>
      </c>
      <c r="G55" s="252">
        <f>'Aerobic fermentation% (8)'!G10*'Fuel demand EU'!G50</f>
        <v>0</v>
      </c>
      <c r="H55" s="252">
        <f>'Aerobic fermentation% (8)'!H10*'Fuel demand EU'!H50</f>
        <v>0</v>
      </c>
      <c r="I55" s="253">
        <f>'Aerobic fermentation% (8)'!I10*'Fuel demand EU'!I50</f>
        <v>0</v>
      </c>
    </row>
    <row r="56" spans="1:9" ht="14.45">
      <c r="A56" s="246" t="s">
        <v>84</v>
      </c>
      <c r="B56" s="252">
        <f>'Aerobic fermentation% (8)'!B11*'Fuel demand EU'!B51</f>
        <v>0</v>
      </c>
      <c r="C56" s="252">
        <f>'Aerobic fermentation% (8)'!C11*'Fuel demand EU'!C51</f>
        <v>0</v>
      </c>
      <c r="D56" s="252">
        <f>'Aerobic fermentation% (8)'!D11*'Fuel demand EU'!D51</f>
        <v>0</v>
      </c>
      <c r="E56" s="252">
        <f>'Aerobic fermentation% (8)'!E11*'Fuel demand EU'!E51</f>
        <v>0</v>
      </c>
      <c r="F56" s="252">
        <f>'Aerobic fermentation% (8)'!F11*'Fuel demand EU'!F51</f>
        <v>0</v>
      </c>
      <c r="G56" s="252">
        <f>'Aerobic fermentation% (8)'!G11*'Fuel demand EU'!G51</f>
        <v>0</v>
      </c>
      <c r="H56" s="252">
        <f>'Aerobic fermentation% (8)'!H11*'Fuel demand EU'!H51</f>
        <v>0</v>
      </c>
      <c r="I56" s="253">
        <f>'Aerobic fermentation% (8)'!I11*'Fuel demand EU'!I51</f>
        <v>0</v>
      </c>
    </row>
    <row r="57" spans="1:9" ht="14.45">
      <c r="A57" s="246" t="s">
        <v>481</v>
      </c>
      <c r="B57" s="252">
        <f>'Aerobic fermentation% (8)'!B12*'Fuel demand EU'!B52</f>
        <v>0</v>
      </c>
      <c r="C57" s="252">
        <f>'Aerobic fermentation% (8)'!C12*'Fuel demand EU'!C52</f>
        <v>0</v>
      </c>
      <c r="D57" s="252">
        <f>'Aerobic fermentation% (8)'!D12*'Fuel demand EU'!D52</f>
        <v>0</v>
      </c>
      <c r="E57" s="252">
        <f>'Aerobic fermentation% (8)'!E12*'Fuel demand EU'!E52</f>
        <v>0</v>
      </c>
      <c r="F57" s="252">
        <f>'Aerobic fermentation% (8)'!F12*'Fuel demand EU'!F52</f>
        <v>0</v>
      </c>
      <c r="G57" s="252">
        <f>'Aerobic fermentation% (8)'!G12*'Fuel demand EU'!G52</f>
        <v>0</v>
      </c>
      <c r="H57" s="252">
        <f>'Aerobic fermentation% (8)'!H12*'Fuel demand EU'!H52</f>
        <v>0</v>
      </c>
      <c r="I57" s="253">
        <f>'Aerobic fermentation% (8)'!I12*'Fuel demand EU'!I52</f>
        <v>0</v>
      </c>
    </row>
    <row r="58" spans="1:9" ht="14.45">
      <c r="A58" s="246" t="s">
        <v>482</v>
      </c>
      <c r="B58" s="252">
        <f>'Aerobic fermentation% (8)'!B13*'Fuel demand EU'!B53</f>
        <v>0</v>
      </c>
      <c r="C58" s="252">
        <f>'Aerobic fermentation% (8)'!C13*'Fuel demand EU'!C53</f>
        <v>0</v>
      </c>
      <c r="D58" s="252">
        <f>'Aerobic fermentation% (8)'!D13*'Fuel demand EU'!D53</f>
        <v>0</v>
      </c>
      <c r="E58" s="252">
        <f>'Aerobic fermentation% (8)'!E13*'Fuel demand EU'!E53</f>
        <v>0</v>
      </c>
      <c r="F58" s="252">
        <f>'Aerobic fermentation% (8)'!F13*'Fuel demand EU'!F53</f>
        <v>0</v>
      </c>
      <c r="G58" s="252">
        <f>'Aerobic fermentation% (8)'!G13*'Fuel demand EU'!G53</f>
        <v>0</v>
      </c>
      <c r="H58" s="252">
        <f>'Aerobic fermentation% (8)'!H13*'Fuel demand EU'!H53</f>
        <v>0</v>
      </c>
      <c r="I58" s="253">
        <f>'Aerobic fermentation% (8)'!I13*'Fuel demand EU'!I53</f>
        <v>0</v>
      </c>
    </row>
    <row r="59" spans="1:9" ht="14.45">
      <c r="A59" s="247" t="s">
        <v>483</v>
      </c>
      <c r="B59" s="252">
        <f>'Aerobic fermentation% (8)'!B14*'Fuel demand EU'!B54</f>
        <v>0</v>
      </c>
      <c r="C59" s="252">
        <f>'Aerobic fermentation% (8)'!C14*'Fuel demand EU'!C54</f>
        <v>0</v>
      </c>
      <c r="D59" s="252">
        <f>'Aerobic fermentation% (8)'!D14*'Fuel demand EU'!D54</f>
        <v>0</v>
      </c>
      <c r="E59" s="252">
        <f>'Aerobic fermentation% (8)'!E14*'Fuel demand EU'!E54</f>
        <v>0</v>
      </c>
      <c r="F59" s="252">
        <f>'Aerobic fermentation% (8)'!F14*'Fuel demand EU'!F54</f>
        <v>0</v>
      </c>
      <c r="G59" s="252">
        <f>'Aerobic fermentation% (8)'!G14*'Fuel demand EU'!G54</f>
        <v>0</v>
      </c>
      <c r="H59" s="252">
        <f>'Aerobic fermentation% (8)'!H14*'Fuel demand EU'!H54</f>
        <v>0</v>
      </c>
      <c r="I59" s="253">
        <f>'Aerobic fermentation% (8)'!I14*'Fuel demand EU'!I54</f>
        <v>0</v>
      </c>
    </row>
    <row r="60" spans="1:9" ht="14.65" thickBot="1">
      <c r="A60" s="251" t="s">
        <v>484</v>
      </c>
      <c r="B60" s="254">
        <f>'Aerobic fermentation% (8)'!B15*'Fuel demand EU'!B55</f>
        <v>0</v>
      </c>
      <c r="C60" s="254">
        <f>'Aerobic fermentation% (8)'!C15*'Fuel demand EU'!C55</f>
        <v>0</v>
      </c>
      <c r="D60" s="254">
        <f>'Aerobic fermentation% (8)'!D15*'Fuel demand EU'!D55</f>
        <v>0</v>
      </c>
      <c r="E60" s="254">
        <f>'Aerobic fermentation% (8)'!E15*'Fuel demand EU'!E55</f>
        <v>0</v>
      </c>
      <c r="F60" s="254">
        <f>'Aerobic fermentation% (8)'!F15*'Fuel demand EU'!F55</f>
        <v>0</v>
      </c>
      <c r="G60" s="254">
        <f>'Aerobic fermentation% (8)'!G15*'Fuel demand EU'!G55</f>
        <v>0</v>
      </c>
      <c r="H60" s="254">
        <f>'Aerobic fermentation% (8)'!H15*'Fuel demand EU'!H55</f>
        <v>0</v>
      </c>
      <c r="I60" s="263">
        <f>'Aerobic fermentation% (8)'!I15*'Fuel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'Aerobic fermentation% (8)'!B9*'Fuel demand EU'!B62</f>
        <v>0</v>
      </c>
      <c r="C67" s="252">
        <f>'Aerobic fermentation% (8)'!C9*'Fuel demand EU'!C62</f>
        <v>0</v>
      </c>
      <c r="D67" s="252">
        <f>'Aerobic fermentation% (8)'!D9*'Fuel demand EU'!D62</f>
        <v>0</v>
      </c>
      <c r="E67" s="252">
        <f>'Aerobic fermentation% (8)'!E9*'Fuel demand EU'!E62</f>
        <v>0</v>
      </c>
      <c r="F67" s="252">
        <f>'Aerobic fermentation% (8)'!F9*'Fuel demand EU'!F62</f>
        <v>0</v>
      </c>
      <c r="G67" s="252">
        <f>'Aerobic fermentation% (8)'!G9*'Fuel demand EU'!G62</f>
        <v>0</v>
      </c>
      <c r="H67" s="252">
        <f>'Aerobic fermentation% (8)'!H9*'Fuel demand EU'!H62</f>
        <v>0</v>
      </c>
      <c r="I67" s="253">
        <f>'Aerobic fermentation% (8)'!I9*'Fuel demand EU'!I62</f>
        <v>0</v>
      </c>
    </row>
    <row r="68" spans="1:9" ht="14.45">
      <c r="A68" s="246" t="s">
        <v>480</v>
      </c>
      <c r="B68" s="252">
        <f>'Aerobic fermentation% (8)'!B10*'Fuel demand EU'!B63</f>
        <v>0</v>
      </c>
      <c r="C68" s="252">
        <f>'Aerobic fermentation% (8)'!C10*'Fuel demand EU'!C63</f>
        <v>0</v>
      </c>
      <c r="D68" s="252">
        <f>'Aerobic fermentation% (8)'!D10*'Fuel demand EU'!D63</f>
        <v>0</v>
      </c>
      <c r="E68" s="252">
        <f>'Aerobic fermentation% (8)'!E10*'Fuel demand EU'!E63</f>
        <v>0</v>
      </c>
      <c r="F68" s="252">
        <f>'Aerobic fermentation% (8)'!F10*'Fuel demand EU'!F63</f>
        <v>0</v>
      </c>
      <c r="G68" s="252">
        <f>'Aerobic fermentation% (8)'!G10*'Fuel demand EU'!G63</f>
        <v>0</v>
      </c>
      <c r="H68" s="252">
        <f>'Aerobic fermentation% (8)'!H10*'Fuel demand EU'!H63</f>
        <v>0</v>
      </c>
      <c r="I68" s="253">
        <f>'Aerobic fermentation% (8)'!I10*'Fuel demand EU'!I63</f>
        <v>0</v>
      </c>
    </row>
    <row r="69" spans="1:9" ht="14.45">
      <c r="A69" s="246" t="s">
        <v>84</v>
      </c>
      <c r="B69" s="252">
        <f>'Aerobic fermentation% (8)'!B11*'Fuel demand EU'!B64</f>
        <v>0</v>
      </c>
      <c r="C69" s="252">
        <f>'Aerobic fermentation% (8)'!C11*'Fuel demand EU'!C64</f>
        <v>0</v>
      </c>
      <c r="D69" s="252">
        <f>'Aerobic fermentation% (8)'!D11*'Fuel demand EU'!D64</f>
        <v>0</v>
      </c>
      <c r="E69" s="252">
        <f>'Aerobic fermentation% (8)'!E11*'Fuel demand EU'!E64</f>
        <v>0</v>
      </c>
      <c r="F69" s="252">
        <f>'Aerobic fermentation% (8)'!F11*'Fuel demand EU'!F64</f>
        <v>0</v>
      </c>
      <c r="G69" s="252">
        <f>'Aerobic fermentation% (8)'!G11*'Fuel demand EU'!G64</f>
        <v>0</v>
      </c>
      <c r="H69" s="252">
        <f>'Aerobic fermentation% (8)'!H11*'Fuel demand EU'!H64</f>
        <v>0</v>
      </c>
      <c r="I69" s="253">
        <f>'Aerobic fermentation% (8)'!I11*'Fuel demand EU'!I64</f>
        <v>0</v>
      </c>
    </row>
    <row r="70" spans="1:9" ht="14.45">
      <c r="A70" s="246" t="s">
        <v>481</v>
      </c>
      <c r="B70" s="252">
        <f>'Aerobic fermentation% (8)'!B12*'Fuel demand EU'!B65</f>
        <v>0</v>
      </c>
      <c r="C70" s="252">
        <f>'Aerobic fermentation% (8)'!C12*'Fuel demand EU'!C65</f>
        <v>0</v>
      </c>
      <c r="D70" s="252">
        <f>'Aerobic fermentation% (8)'!D12*'Fuel demand EU'!D65</f>
        <v>0</v>
      </c>
      <c r="E70" s="252">
        <f>'Aerobic fermentation% (8)'!E12*'Fuel demand EU'!E65</f>
        <v>0</v>
      </c>
      <c r="F70" s="252">
        <f>'Aerobic fermentation% (8)'!F12*'Fuel demand EU'!F65</f>
        <v>0</v>
      </c>
      <c r="G70" s="252">
        <f>'Aerobic fermentation% (8)'!G12*'Fuel demand EU'!G65</f>
        <v>0</v>
      </c>
      <c r="H70" s="252">
        <f>'Aerobic fermentation% (8)'!H12*'Fuel demand EU'!H65</f>
        <v>0</v>
      </c>
      <c r="I70" s="253">
        <f>'Aerobic fermentation% (8)'!I12*'Fuel demand EU'!I65</f>
        <v>0</v>
      </c>
    </row>
    <row r="71" spans="1:9" ht="14.45">
      <c r="A71" s="246" t="s">
        <v>482</v>
      </c>
      <c r="B71" s="252">
        <f>'Aerobic fermentation% (8)'!B13*'Fuel demand EU'!B66</f>
        <v>0</v>
      </c>
      <c r="C71" s="252">
        <f>'Aerobic fermentation% (8)'!C13*'Fuel demand EU'!C66</f>
        <v>0</v>
      </c>
      <c r="D71" s="252">
        <f>'Aerobic fermentation% (8)'!D13*'Fuel demand EU'!D66</f>
        <v>0</v>
      </c>
      <c r="E71" s="252">
        <f>'Aerobic fermentation% (8)'!E13*'Fuel demand EU'!E66</f>
        <v>0</v>
      </c>
      <c r="F71" s="252">
        <f>'Aerobic fermentation% (8)'!F13*'Fuel demand EU'!F66</f>
        <v>0</v>
      </c>
      <c r="G71" s="252">
        <f>'Aerobic fermentation% (8)'!G13*'Fuel demand EU'!G66</f>
        <v>0</v>
      </c>
      <c r="H71" s="252">
        <f>'Aerobic fermentation% (8)'!H13*'Fuel demand EU'!H66</f>
        <v>0</v>
      </c>
      <c r="I71" s="253">
        <f>'Aerobic fermentation% (8)'!I13*'Fuel demand EU'!I66</f>
        <v>0</v>
      </c>
    </row>
    <row r="72" spans="1:9" ht="14.45">
      <c r="A72" s="247" t="s">
        <v>483</v>
      </c>
      <c r="B72" s="252">
        <f>'Aerobic fermentation% (8)'!B14*'Fuel demand EU'!B67</f>
        <v>0</v>
      </c>
      <c r="C72" s="252">
        <f>'Aerobic fermentation% (8)'!C14*'Fuel demand EU'!C67</f>
        <v>0</v>
      </c>
      <c r="D72" s="252">
        <f>'Aerobic fermentation% (8)'!D14*'Fuel demand EU'!D67</f>
        <v>0</v>
      </c>
      <c r="E72" s="252">
        <f>'Aerobic fermentation% (8)'!E14*'Fuel demand EU'!E67</f>
        <v>0</v>
      </c>
      <c r="F72" s="252">
        <f>'Aerobic fermentation% (8)'!F14*'Fuel demand EU'!F67</f>
        <v>0</v>
      </c>
      <c r="G72" s="252">
        <f>'Aerobic fermentation% (8)'!G14*'Fuel demand EU'!G67</f>
        <v>0</v>
      </c>
      <c r="H72" s="252">
        <f>'Aerobic fermentation% (8)'!H14*'Fuel demand EU'!H67</f>
        <v>0</v>
      </c>
      <c r="I72" s="253">
        <f>'Aerobic fermentation% (8)'!I14*'Fuel demand EU'!I67</f>
        <v>0</v>
      </c>
    </row>
    <row r="73" spans="1:9" ht="14.45">
      <c r="A73" s="248" t="s">
        <v>484</v>
      </c>
      <c r="B73" s="252">
        <f>'Aerobic fermentation% (8)'!B15*'Fuel demand EU'!B68</f>
        <v>0</v>
      </c>
      <c r="C73" s="252">
        <f>'Aerobic fermentation% (8)'!C15*'Fuel demand EU'!C68</f>
        <v>0</v>
      </c>
      <c r="D73" s="252">
        <f>'Aerobic fermentation% (8)'!D15*'Fuel demand EU'!D68</f>
        <v>0</v>
      </c>
      <c r="E73" s="252">
        <f>'Aerobic fermentation% (8)'!E15*'Fuel demand EU'!E68</f>
        <v>0</v>
      </c>
      <c r="F73" s="252">
        <f>'Aerobic fermentation% (8)'!F15*'Fuel demand EU'!F68</f>
        <v>0</v>
      </c>
      <c r="G73" s="252">
        <f>'Aerobic fermentation% (8)'!G15*'Fuel demand EU'!G68</f>
        <v>0</v>
      </c>
      <c r="H73" s="252">
        <f>'Aerobic fermentation% (8)'!H15*'Fuel demand EU'!H68</f>
        <v>0</v>
      </c>
      <c r="I73" s="253">
        <f>'Aerobic fermentation% (8)'!I15*'Fuel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'Aerobic fermentation% (8)'!B9*'Fuel demand EU'!B72</f>
        <v>0</v>
      </c>
      <c r="C77" s="252">
        <f>'Aerobic fermentation% (8)'!C9*'Fuel demand EU'!C72</f>
        <v>0</v>
      </c>
      <c r="D77" s="252">
        <f>'Aerobic fermentation% (8)'!D9*'Fuel demand EU'!D72</f>
        <v>0</v>
      </c>
      <c r="E77" s="252">
        <f>'Aerobic fermentation% (8)'!E9*'Fuel demand EU'!E72</f>
        <v>0</v>
      </c>
      <c r="F77" s="252">
        <f>'Aerobic fermentation% (8)'!F9*'Fuel demand EU'!F72</f>
        <v>0</v>
      </c>
      <c r="G77" s="252">
        <f>'Aerobic fermentation% (8)'!G9*'Fuel demand EU'!G72</f>
        <v>0</v>
      </c>
      <c r="H77" s="252">
        <f>'Aerobic fermentation% (8)'!H9*'Fuel demand EU'!H72</f>
        <v>0</v>
      </c>
      <c r="I77" s="253">
        <f>'Aerobic fermentation% (8)'!I9*'Fuel demand EU'!I72</f>
        <v>0</v>
      </c>
    </row>
    <row r="78" spans="1:9" ht="14.45">
      <c r="A78" s="246" t="s">
        <v>480</v>
      </c>
      <c r="B78" s="252">
        <f>'Aerobic fermentation% (8)'!B10*'Fuel demand EU'!B73</f>
        <v>0</v>
      </c>
      <c r="C78" s="252">
        <f>'Aerobic fermentation% (8)'!C10*'Fuel demand EU'!C73</f>
        <v>79891.039524631677</v>
      </c>
      <c r="D78" s="252">
        <f>'Aerobic fermentation% (8)'!D10*'Fuel demand EU'!D73</f>
        <v>230579.50454496557</v>
      </c>
      <c r="E78" s="252">
        <f>'Aerobic fermentation% (8)'!E10*'Fuel demand EU'!E73</f>
        <v>584279.46952464536</v>
      </c>
      <c r="F78" s="252">
        <f>'Aerobic fermentation% (8)'!F10*'Fuel demand EU'!F73</f>
        <v>1045630.6501205579</v>
      </c>
      <c r="G78" s="252">
        <f>'Aerobic fermentation% (8)'!G10*'Fuel demand EU'!G73</f>
        <v>1773363.4901349889</v>
      </c>
      <c r="H78" s="252">
        <f>'Aerobic fermentation% (8)'!H10*'Fuel demand EU'!H73</f>
        <v>2837290.7034290191</v>
      </c>
      <c r="I78" s="253">
        <f>'Aerobic fermentation% (8)'!I10*'Fuel demand EU'!I73</f>
        <v>4009312.4543776382</v>
      </c>
    </row>
    <row r="79" spans="1:9" ht="14.45">
      <c r="A79" s="246" t="s">
        <v>84</v>
      </c>
      <c r="B79" s="252">
        <f>'Aerobic fermentation% (8)'!B11*'Fuel demand EU'!B74</f>
        <v>0</v>
      </c>
      <c r="C79" s="252">
        <f>'Aerobic fermentation% (8)'!C11*'Fuel demand EU'!C74</f>
        <v>0</v>
      </c>
      <c r="D79" s="252">
        <f>'Aerobic fermentation% (8)'!D11*'Fuel demand EU'!D74</f>
        <v>0</v>
      </c>
      <c r="E79" s="252">
        <f>'Aerobic fermentation% (8)'!E11*'Fuel demand EU'!E74</f>
        <v>0</v>
      </c>
      <c r="F79" s="252">
        <f>'Aerobic fermentation% (8)'!F11*'Fuel demand EU'!F74</f>
        <v>0</v>
      </c>
      <c r="G79" s="252">
        <f>'Aerobic fermentation% (8)'!G11*'Fuel demand EU'!G74</f>
        <v>0</v>
      </c>
      <c r="H79" s="252">
        <f>'Aerobic fermentation% (8)'!H11*'Fuel demand EU'!H74</f>
        <v>0</v>
      </c>
      <c r="I79" s="253">
        <f>'Aerobic fermentation% (8)'!I11*'Fuel demand EU'!I74</f>
        <v>0</v>
      </c>
    </row>
    <row r="80" spans="1:9" ht="14.45">
      <c r="A80" s="246" t="s">
        <v>481</v>
      </c>
      <c r="B80" s="252">
        <f>'Aerobic fermentation% (8)'!B12*'Fuel demand EU'!B75</f>
        <v>0</v>
      </c>
      <c r="C80" s="252">
        <f>'Aerobic fermentation% (8)'!C12*'Fuel demand EU'!C75</f>
        <v>0</v>
      </c>
      <c r="D80" s="252">
        <f>'Aerobic fermentation% (8)'!D12*'Fuel demand EU'!D75</f>
        <v>0</v>
      </c>
      <c r="E80" s="252">
        <f>'Aerobic fermentation% (8)'!E12*'Fuel demand EU'!E75</f>
        <v>0</v>
      </c>
      <c r="F80" s="252">
        <f>'Aerobic fermentation% (8)'!F12*'Fuel demand EU'!F75</f>
        <v>0</v>
      </c>
      <c r="G80" s="252">
        <f>'Aerobic fermentation% (8)'!G12*'Fuel demand EU'!G75</f>
        <v>0</v>
      </c>
      <c r="H80" s="252">
        <f>'Aerobic fermentation% (8)'!H12*'Fuel demand EU'!H75</f>
        <v>0</v>
      </c>
      <c r="I80" s="253">
        <f>'Aerobic fermentation% (8)'!I12*'Fuel demand EU'!I75</f>
        <v>0</v>
      </c>
    </row>
    <row r="81" spans="1:9" ht="14.45">
      <c r="A81" s="246" t="s">
        <v>482</v>
      </c>
      <c r="B81" s="252">
        <f>'Aerobic fermentation% (8)'!B13*'Fuel demand EU'!B76</f>
        <v>0</v>
      </c>
      <c r="C81" s="252">
        <f>'Aerobic fermentation% (8)'!C13*'Fuel demand EU'!C76</f>
        <v>0</v>
      </c>
      <c r="D81" s="252">
        <f>'Aerobic fermentation% (8)'!D13*'Fuel demand EU'!D76</f>
        <v>0</v>
      </c>
      <c r="E81" s="252">
        <f>'Aerobic fermentation% (8)'!E13*'Fuel demand EU'!E76</f>
        <v>0</v>
      </c>
      <c r="F81" s="252">
        <f>'Aerobic fermentation% (8)'!F13*'Fuel demand EU'!F76</f>
        <v>0</v>
      </c>
      <c r="G81" s="252">
        <f>'Aerobic fermentation% (8)'!G13*'Fuel demand EU'!G76</f>
        <v>0</v>
      </c>
      <c r="H81" s="252">
        <f>'Aerobic fermentation% (8)'!H13*'Fuel demand EU'!H76</f>
        <v>0</v>
      </c>
      <c r="I81" s="253">
        <f>'Aerobic fermentation% (8)'!I13*'Fuel demand EU'!I76</f>
        <v>0</v>
      </c>
    </row>
    <row r="82" spans="1:9" ht="14.45">
      <c r="A82" s="247" t="s">
        <v>483</v>
      </c>
      <c r="B82" s="252">
        <f>'Aerobic fermentation% (8)'!B14*'Fuel demand EU'!B77</f>
        <v>0</v>
      </c>
      <c r="C82" s="252">
        <f>'Aerobic fermentation% (8)'!C14*'Fuel demand EU'!C77</f>
        <v>0</v>
      </c>
      <c r="D82" s="252">
        <f>'Aerobic fermentation% (8)'!D14*'Fuel demand EU'!D77</f>
        <v>0</v>
      </c>
      <c r="E82" s="252">
        <f>'Aerobic fermentation% (8)'!E14*'Fuel demand EU'!E77</f>
        <v>0</v>
      </c>
      <c r="F82" s="252">
        <f>'Aerobic fermentation% (8)'!F14*'Fuel demand EU'!F77</f>
        <v>0</v>
      </c>
      <c r="G82" s="252">
        <f>'Aerobic fermentation% (8)'!G14*'Fuel demand EU'!G77</f>
        <v>0</v>
      </c>
      <c r="H82" s="252">
        <f>'Aerobic fermentation% (8)'!H14*'Fuel demand EU'!H77</f>
        <v>0</v>
      </c>
      <c r="I82" s="253">
        <f>'Aerobic fermentation% (8)'!I14*'Fuel demand EU'!I77</f>
        <v>0</v>
      </c>
    </row>
    <row r="83" spans="1:9" ht="14.45">
      <c r="A83" s="248" t="s">
        <v>484</v>
      </c>
      <c r="B83" s="252">
        <f>'Aerobic fermentation% (8)'!B15*'Fuel demand EU'!B78</f>
        <v>0</v>
      </c>
      <c r="C83" s="252">
        <f>'Aerobic fermentation% (8)'!C15*'Fuel demand EU'!C78</f>
        <v>0</v>
      </c>
      <c r="D83" s="252">
        <f>'Aerobic fermentation% (8)'!D15*'Fuel demand EU'!D78</f>
        <v>0</v>
      </c>
      <c r="E83" s="252">
        <f>'Aerobic fermentation% (8)'!E15*'Fuel demand EU'!E78</f>
        <v>0</v>
      </c>
      <c r="F83" s="252">
        <f>'Aerobic fermentation% (8)'!F15*'Fuel demand EU'!F78</f>
        <v>0</v>
      </c>
      <c r="G83" s="252">
        <f>'Aerobic fermentation% (8)'!G15*'Fuel demand EU'!G78</f>
        <v>0</v>
      </c>
      <c r="H83" s="252">
        <f>'Aerobic fermentation% (8)'!H15*'Fuel demand EU'!H78</f>
        <v>0</v>
      </c>
      <c r="I83" s="253">
        <f>'Aerobic fermentation% (8)'!I15*'Fuel demand EU'!I78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'Aerobic fermentation% (8)'!B9*'Fuel demand EU'!B82</f>
        <v>0</v>
      </c>
      <c r="C87" s="252">
        <f>'Aerobic fermentation% (8)'!C9*'Fuel demand EU'!C82</f>
        <v>0</v>
      </c>
      <c r="D87" s="252">
        <f>'Aerobic fermentation% (8)'!D9*'Fuel demand EU'!D82</f>
        <v>0</v>
      </c>
      <c r="E87" s="252">
        <f>'Aerobic fermentation% (8)'!E9*'Fuel demand EU'!E82</f>
        <v>0</v>
      </c>
      <c r="F87" s="252">
        <f>'Aerobic fermentation% (8)'!F9*'Fuel demand EU'!F82</f>
        <v>0</v>
      </c>
      <c r="G87" s="252">
        <f>'Aerobic fermentation% (8)'!G9*'Fuel demand EU'!G82</f>
        <v>0</v>
      </c>
      <c r="H87" s="252">
        <f>'Aerobic fermentation% (8)'!H9*'Fuel demand EU'!H82</f>
        <v>0</v>
      </c>
      <c r="I87" s="253">
        <f>'Aerobic fermentation% (8)'!I9*'Fuel demand EU'!I82</f>
        <v>0</v>
      </c>
    </row>
    <row r="88" spans="1:9" ht="14.45">
      <c r="A88" s="246" t="s">
        <v>480</v>
      </c>
      <c r="B88" s="252">
        <f>'Aerobic fermentation% (8)'!B10*'Fuel demand EU'!B83</f>
        <v>0</v>
      </c>
      <c r="C88" s="252">
        <f>'Aerobic fermentation% (8)'!C10*'Fuel demand EU'!C83</f>
        <v>0</v>
      </c>
      <c r="D88" s="252">
        <f>'Aerobic fermentation% (8)'!D10*'Fuel demand EU'!D83</f>
        <v>0</v>
      </c>
      <c r="E88" s="252">
        <f>'Aerobic fermentation% (8)'!E10*'Fuel demand EU'!E83</f>
        <v>0</v>
      </c>
      <c r="F88" s="252">
        <f>'Aerobic fermentation% (8)'!F10*'Fuel demand EU'!F83</f>
        <v>0</v>
      </c>
      <c r="G88" s="252">
        <f>'Aerobic fermentation% (8)'!G10*'Fuel demand EU'!G83</f>
        <v>0</v>
      </c>
      <c r="H88" s="252">
        <f>'Aerobic fermentation% (8)'!H10*'Fuel demand EU'!H83</f>
        <v>0</v>
      </c>
      <c r="I88" s="253">
        <f>'Aerobic fermentation% (8)'!I10*'Fuel demand EU'!I83</f>
        <v>0</v>
      </c>
    </row>
    <row r="89" spans="1:9" ht="14.45">
      <c r="A89" s="246" t="s">
        <v>84</v>
      </c>
      <c r="B89" s="252">
        <f>'Aerobic fermentation% (8)'!B11*'Fuel demand EU'!B84</f>
        <v>0</v>
      </c>
      <c r="C89" s="252">
        <f>'Aerobic fermentation% (8)'!C11*'Fuel demand EU'!C84</f>
        <v>0</v>
      </c>
      <c r="D89" s="252">
        <f>'Aerobic fermentation% (8)'!D11*'Fuel demand EU'!D84</f>
        <v>0</v>
      </c>
      <c r="E89" s="252">
        <f>'Aerobic fermentation% (8)'!E11*'Fuel demand EU'!E84</f>
        <v>0</v>
      </c>
      <c r="F89" s="252">
        <f>'Aerobic fermentation% (8)'!F11*'Fuel demand EU'!F84</f>
        <v>0</v>
      </c>
      <c r="G89" s="252">
        <f>'Aerobic fermentation% (8)'!G11*'Fuel demand EU'!G84</f>
        <v>0</v>
      </c>
      <c r="H89" s="252">
        <f>'Aerobic fermentation% (8)'!H11*'Fuel demand EU'!H84</f>
        <v>0</v>
      </c>
      <c r="I89" s="253">
        <f>'Aerobic fermentation% (8)'!I11*'Fuel demand EU'!I84</f>
        <v>0</v>
      </c>
    </row>
    <row r="90" spans="1:9" ht="14.45">
      <c r="A90" s="246" t="s">
        <v>481</v>
      </c>
      <c r="B90" s="252">
        <f>'Aerobic fermentation% (8)'!B12*'Fuel demand EU'!B85</f>
        <v>0</v>
      </c>
      <c r="C90" s="252">
        <f>'Aerobic fermentation% (8)'!C12*'Fuel demand EU'!C85</f>
        <v>0</v>
      </c>
      <c r="D90" s="252">
        <f>'Aerobic fermentation% (8)'!D12*'Fuel demand EU'!D85</f>
        <v>0</v>
      </c>
      <c r="E90" s="252">
        <f>'Aerobic fermentation% (8)'!E12*'Fuel demand EU'!E85</f>
        <v>0</v>
      </c>
      <c r="F90" s="252">
        <f>'Aerobic fermentation% (8)'!F12*'Fuel demand EU'!F85</f>
        <v>0</v>
      </c>
      <c r="G90" s="252">
        <f>'Aerobic fermentation% (8)'!G12*'Fuel demand EU'!G85</f>
        <v>0</v>
      </c>
      <c r="H90" s="252">
        <f>'Aerobic fermentation% (8)'!H12*'Fuel demand EU'!H85</f>
        <v>0</v>
      </c>
      <c r="I90" s="253">
        <f>'Aerobic fermentation% (8)'!I12*'Fuel demand EU'!I85</f>
        <v>0</v>
      </c>
    </row>
    <row r="91" spans="1:9" ht="14.45">
      <c r="A91" s="246" t="s">
        <v>482</v>
      </c>
      <c r="B91" s="252">
        <f>'Aerobic fermentation% (8)'!B13*'Fuel demand EU'!B86</f>
        <v>0</v>
      </c>
      <c r="C91" s="252">
        <f>'Aerobic fermentation% (8)'!C13*'Fuel demand EU'!C86</f>
        <v>0</v>
      </c>
      <c r="D91" s="252">
        <f>'Aerobic fermentation% (8)'!D13*'Fuel demand EU'!D86</f>
        <v>0</v>
      </c>
      <c r="E91" s="252">
        <f>'Aerobic fermentation% (8)'!E13*'Fuel demand EU'!E86</f>
        <v>0</v>
      </c>
      <c r="F91" s="252">
        <f>'Aerobic fermentation% (8)'!F13*'Fuel demand EU'!F86</f>
        <v>0</v>
      </c>
      <c r="G91" s="252">
        <f>'Aerobic fermentation% (8)'!G13*'Fuel demand EU'!G86</f>
        <v>0</v>
      </c>
      <c r="H91" s="252">
        <f>'Aerobic fermentation% (8)'!H13*'Fuel demand EU'!H86</f>
        <v>0</v>
      </c>
      <c r="I91" s="253">
        <f>'Aerobic fermentation% (8)'!I13*'Fuel demand EU'!I86</f>
        <v>0</v>
      </c>
    </row>
    <row r="92" spans="1:9" ht="14.45">
      <c r="A92" s="247" t="s">
        <v>483</v>
      </c>
      <c r="B92" s="252">
        <f>'Aerobic fermentation% (8)'!B14*'Fuel demand EU'!B87</f>
        <v>0</v>
      </c>
      <c r="C92" s="252">
        <f>'Aerobic fermentation% (8)'!C14*'Fuel demand EU'!C87</f>
        <v>0</v>
      </c>
      <c r="D92" s="252">
        <f>'Aerobic fermentation% (8)'!D14*'Fuel demand EU'!D87</f>
        <v>0</v>
      </c>
      <c r="E92" s="252">
        <f>'Aerobic fermentation% (8)'!E14*'Fuel demand EU'!E87</f>
        <v>0</v>
      </c>
      <c r="F92" s="252">
        <f>'Aerobic fermentation% (8)'!F14*'Fuel demand EU'!F87</f>
        <v>0</v>
      </c>
      <c r="G92" s="252">
        <f>'Aerobic fermentation% (8)'!G14*'Fuel demand EU'!G87</f>
        <v>0</v>
      </c>
      <c r="H92" s="252">
        <f>'Aerobic fermentation% (8)'!H14*'Fuel demand EU'!H87</f>
        <v>0</v>
      </c>
      <c r="I92" s="253">
        <f>'Aerobic fermentation% (8)'!I14*'Fuel demand EU'!I87</f>
        <v>0</v>
      </c>
    </row>
    <row r="93" spans="1:9" ht="14.45">
      <c r="A93" s="248" t="s">
        <v>484</v>
      </c>
      <c r="B93" s="252">
        <f>'Aerobic fermentation% (8)'!B15*'Fuel demand EU'!B88</f>
        <v>0</v>
      </c>
      <c r="C93" s="252">
        <f>'Aerobic fermentation% (8)'!C15*'Fuel demand EU'!C88</f>
        <v>0</v>
      </c>
      <c r="D93" s="252">
        <f>'Aerobic fermentation% (8)'!D15*'Fuel demand EU'!D88</f>
        <v>0</v>
      </c>
      <c r="E93" s="252">
        <f>'Aerobic fermentation% (8)'!E15*'Fuel demand EU'!E88</f>
        <v>0</v>
      </c>
      <c r="F93" s="252">
        <f>'Aerobic fermentation% (8)'!F15*'Fuel demand EU'!F88</f>
        <v>0</v>
      </c>
      <c r="G93" s="252">
        <f>'Aerobic fermentation% (8)'!G15*'Fuel demand EU'!G88</f>
        <v>0</v>
      </c>
      <c r="H93" s="252">
        <f>'Aerobic fermentation% (8)'!H15*'Fuel demand EU'!H88</f>
        <v>0</v>
      </c>
      <c r="I93" s="253">
        <f>'Aerobic fermentation% (8)'!I15*'Fuel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'Aerobic fermentation% (8)'!B9*'Fuel demand EU'!B92</f>
        <v>0</v>
      </c>
      <c r="C97" s="252">
        <f>'Aerobic fermentation% (8)'!C9*'Fuel demand EU'!C92</f>
        <v>0</v>
      </c>
      <c r="D97" s="252">
        <f>'Aerobic fermentation% (8)'!D9*'Fuel demand EU'!D92</f>
        <v>0</v>
      </c>
      <c r="E97" s="252">
        <f>'Aerobic fermentation% (8)'!E9*'Fuel demand EU'!E92</f>
        <v>0</v>
      </c>
      <c r="F97" s="252">
        <f>'Aerobic fermentation% (8)'!F9*'Fuel demand EU'!F92</f>
        <v>0</v>
      </c>
      <c r="G97" s="252">
        <f>'Aerobic fermentation% (8)'!G9*'Fuel demand EU'!G92</f>
        <v>0</v>
      </c>
      <c r="H97" s="252">
        <f>'Aerobic fermentation% (8)'!H9*'Fuel demand EU'!H92</f>
        <v>0</v>
      </c>
      <c r="I97" s="253">
        <f>'Aerobic fermentation% (8)'!I9*'Fuel demand EU'!I92</f>
        <v>0</v>
      </c>
    </row>
    <row r="98" spans="1:9" ht="14.45">
      <c r="A98" s="246" t="s">
        <v>480</v>
      </c>
      <c r="B98" s="252">
        <f>'Aerobic fermentation% (8)'!B10*'Fuel demand EU'!B93</f>
        <v>0</v>
      </c>
      <c r="C98" s="252">
        <f>'Aerobic fermentation% (8)'!C10*'Fuel demand EU'!C93</f>
        <v>0</v>
      </c>
      <c r="D98" s="252">
        <f>'Aerobic fermentation% (8)'!D10*'Fuel demand EU'!D93</f>
        <v>0</v>
      </c>
      <c r="E98" s="252">
        <f>'Aerobic fermentation% (8)'!E10*'Fuel demand EU'!E93</f>
        <v>0</v>
      </c>
      <c r="F98" s="252">
        <f>'Aerobic fermentation% (8)'!F10*'Fuel demand EU'!F93</f>
        <v>0</v>
      </c>
      <c r="G98" s="252">
        <f>'Aerobic fermentation% (8)'!G10*'Fuel demand EU'!G93</f>
        <v>0</v>
      </c>
      <c r="H98" s="252">
        <f>'Aerobic fermentation% (8)'!H10*'Fuel demand EU'!H93</f>
        <v>0</v>
      </c>
      <c r="I98" s="253">
        <f>'Aerobic fermentation% (8)'!I10*'Fuel demand EU'!I93</f>
        <v>0</v>
      </c>
    </row>
    <row r="99" spans="1:9" ht="14.45">
      <c r="A99" s="246" t="s">
        <v>84</v>
      </c>
      <c r="B99" s="252">
        <f>'Aerobic fermentation% (8)'!B11*'Fuel demand EU'!B94</f>
        <v>0</v>
      </c>
      <c r="C99" s="252">
        <f>'Aerobic fermentation% (8)'!C11*'Fuel demand EU'!C94</f>
        <v>0</v>
      </c>
      <c r="D99" s="252">
        <f>'Aerobic fermentation% (8)'!D11*'Fuel demand EU'!D94</f>
        <v>0</v>
      </c>
      <c r="E99" s="252">
        <f>'Aerobic fermentation% (8)'!E11*'Fuel demand EU'!E94</f>
        <v>0</v>
      </c>
      <c r="F99" s="252">
        <f>'Aerobic fermentation% (8)'!F11*'Fuel demand EU'!F94</f>
        <v>0</v>
      </c>
      <c r="G99" s="252">
        <f>'Aerobic fermentation% (8)'!G11*'Fuel demand EU'!G94</f>
        <v>0</v>
      </c>
      <c r="H99" s="252">
        <f>'Aerobic fermentation% (8)'!H11*'Fuel demand EU'!H94</f>
        <v>0</v>
      </c>
      <c r="I99" s="253">
        <f>'Aerobic fermentation% (8)'!I11*'Fuel demand EU'!I94</f>
        <v>0</v>
      </c>
    </row>
    <row r="100" spans="1:9" ht="14.45">
      <c r="A100" s="246" t="s">
        <v>481</v>
      </c>
      <c r="B100" s="252">
        <f>'Aerobic fermentation% (8)'!B12*'Fuel demand EU'!B95</f>
        <v>0</v>
      </c>
      <c r="C100" s="252">
        <f>'Aerobic fermentation% (8)'!C12*'Fuel demand EU'!C95</f>
        <v>0</v>
      </c>
      <c r="D100" s="252">
        <f>'Aerobic fermentation% (8)'!D12*'Fuel demand EU'!D95</f>
        <v>0</v>
      </c>
      <c r="E100" s="252">
        <f>'Aerobic fermentation% (8)'!E12*'Fuel demand EU'!E95</f>
        <v>0</v>
      </c>
      <c r="F100" s="252">
        <f>'Aerobic fermentation% (8)'!F12*'Fuel demand EU'!F95</f>
        <v>0</v>
      </c>
      <c r="G100" s="252">
        <f>'Aerobic fermentation% (8)'!G12*'Fuel demand EU'!G95</f>
        <v>0</v>
      </c>
      <c r="H100" s="252">
        <f>'Aerobic fermentation% (8)'!H12*'Fuel demand EU'!H95</f>
        <v>0</v>
      </c>
      <c r="I100" s="253">
        <f>'Aerobic fermentation% (8)'!I12*'Fuel demand EU'!I95</f>
        <v>0</v>
      </c>
    </row>
    <row r="101" spans="1:9" ht="14.45">
      <c r="A101" s="246" t="s">
        <v>482</v>
      </c>
      <c r="B101" s="252">
        <f>'Aerobic fermentation% (8)'!B13*'Fuel demand EU'!B96</f>
        <v>0</v>
      </c>
      <c r="C101" s="252">
        <f>'Aerobic fermentation% (8)'!C13*'Fuel demand EU'!C96</f>
        <v>0</v>
      </c>
      <c r="D101" s="252">
        <f>'Aerobic fermentation% (8)'!D13*'Fuel demand EU'!D96</f>
        <v>0</v>
      </c>
      <c r="E101" s="252">
        <f>'Aerobic fermentation% (8)'!E13*'Fuel demand EU'!E96</f>
        <v>0</v>
      </c>
      <c r="F101" s="252">
        <f>'Aerobic fermentation% (8)'!F13*'Fuel demand EU'!F96</f>
        <v>0</v>
      </c>
      <c r="G101" s="252">
        <f>'Aerobic fermentation% (8)'!G13*'Fuel demand EU'!G96</f>
        <v>0</v>
      </c>
      <c r="H101" s="252">
        <f>'Aerobic fermentation% (8)'!H13*'Fuel demand EU'!H96</f>
        <v>0</v>
      </c>
      <c r="I101" s="253">
        <f>'Aerobic fermentation% (8)'!I13*'Fuel demand EU'!I96</f>
        <v>0</v>
      </c>
    </row>
    <row r="102" spans="1:9" ht="14.45">
      <c r="A102" s="247" t="s">
        <v>483</v>
      </c>
      <c r="B102" s="252">
        <f>'Aerobic fermentation% (8)'!B14*'Fuel demand EU'!B97</f>
        <v>0</v>
      </c>
      <c r="C102" s="252">
        <f>'Aerobic fermentation% (8)'!C14*'Fuel demand EU'!C97</f>
        <v>0</v>
      </c>
      <c r="D102" s="252">
        <f>'Aerobic fermentation% (8)'!D14*'Fuel demand EU'!D97</f>
        <v>0</v>
      </c>
      <c r="E102" s="252">
        <f>'Aerobic fermentation% (8)'!E14*'Fuel demand EU'!E97</f>
        <v>0</v>
      </c>
      <c r="F102" s="252">
        <f>'Aerobic fermentation% (8)'!F14*'Fuel demand EU'!F97</f>
        <v>0</v>
      </c>
      <c r="G102" s="252">
        <f>'Aerobic fermentation% (8)'!G14*'Fuel demand EU'!G97</f>
        <v>0</v>
      </c>
      <c r="H102" s="252">
        <f>'Aerobic fermentation% (8)'!H14*'Fuel demand EU'!H97</f>
        <v>0</v>
      </c>
      <c r="I102" s="253">
        <f>'Aerobic fermentation% (8)'!I14*'Fuel demand EU'!I97</f>
        <v>0</v>
      </c>
    </row>
    <row r="103" spans="1:9" ht="14.45">
      <c r="A103" s="248" t="s">
        <v>484</v>
      </c>
      <c r="B103" s="252">
        <f>'Aerobic fermentation% (8)'!B15*'Fuel demand EU'!B98</f>
        <v>0</v>
      </c>
      <c r="C103" s="252">
        <f>'Aerobic fermentation% (8)'!C15*'Fuel demand EU'!C98</f>
        <v>0</v>
      </c>
      <c r="D103" s="252">
        <f>'Aerobic fermentation% (8)'!D15*'Fuel demand EU'!D98</f>
        <v>0</v>
      </c>
      <c r="E103" s="252">
        <f>'Aerobic fermentation% (8)'!E15*'Fuel demand EU'!E98</f>
        <v>0</v>
      </c>
      <c r="F103" s="252">
        <f>'Aerobic fermentation% (8)'!F15*'Fuel demand EU'!F98</f>
        <v>0</v>
      </c>
      <c r="G103" s="252">
        <f>'Aerobic fermentation% (8)'!G15*'Fuel demand EU'!G98</f>
        <v>0</v>
      </c>
      <c r="H103" s="252">
        <f>'Aerobic fermentation% (8)'!H15*'Fuel demand EU'!H98</f>
        <v>0</v>
      </c>
      <c r="I103" s="253">
        <f>'Aerobic fermentation% (8)'!I15*'Fuel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'Aerobic fermentation% (8)'!B9*'Fuel demand EU'!B102</f>
        <v>0</v>
      </c>
      <c r="C107" s="252">
        <f>'Aerobic fermentation% (8)'!C9*'Fuel demand EU'!C102</f>
        <v>0</v>
      </c>
      <c r="D107" s="252">
        <f>'Aerobic fermentation% (8)'!D9*'Fuel demand EU'!D102</f>
        <v>0</v>
      </c>
      <c r="E107" s="252">
        <f>'Aerobic fermentation% (8)'!E9*'Fuel demand EU'!E102</f>
        <v>0</v>
      </c>
      <c r="F107" s="252">
        <f>'Aerobic fermentation% (8)'!F9*'Fuel demand EU'!F102</f>
        <v>0</v>
      </c>
      <c r="G107" s="252">
        <f>'Aerobic fermentation% (8)'!G9*'Fuel demand EU'!G102</f>
        <v>0</v>
      </c>
      <c r="H107" s="252">
        <f>'Aerobic fermentation% (8)'!H9*'Fuel demand EU'!H102</f>
        <v>0</v>
      </c>
      <c r="I107" s="253">
        <f>'Aerobic fermentation% (8)'!I9*'Fuel demand EU'!I102</f>
        <v>0</v>
      </c>
    </row>
    <row r="108" spans="1:9" ht="14.45">
      <c r="A108" s="246" t="s">
        <v>480</v>
      </c>
      <c r="B108" s="252">
        <f>'Aerobic fermentation% (8)'!B10*'Fuel demand EU'!B103</f>
        <v>0</v>
      </c>
      <c r="C108" s="252">
        <f>'Aerobic fermentation% (8)'!C10*'Fuel demand EU'!C103</f>
        <v>0</v>
      </c>
      <c r="D108" s="252">
        <f>'Aerobic fermentation% (8)'!D10*'Fuel demand EU'!D103</f>
        <v>0</v>
      </c>
      <c r="E108" s="252">
        <f>'Aerobic fermentation% (8)'!E10*'Fuel demand EU'!E103</f>
        <v>0</v>
      </c>
      <c r="F108" s="252">
        <f>'Aerobic fermentation% (8)'!F10*'Fuel demand EU'!F103</f>
        <v>0</v>
      </c>
      <c r="G108" s="252">
        <f>'Aerobic fermentation% (8)'!G10*'Fuel demand EU'!G103</f>
        <v>0</v>
      </c>
      <c r="H108" s="252">
        <f>'Aerobic fermentation% (8)'!H10*'Fuel demand EU'!H103</f>
        <v>0</v>
      </c>
      <c r="I108" s="253">
        <f>'Aerobic fermentation% (8)'!I10*'Fuel demand EU'!I103</f>
        <v>0</v>
      </c>
    </row>
    <row r="109" spans="1:9" ht="14.45">
      <c r="A109" s="246" t="s">
        <v>84</v>
      </c>
      <c r="B109" s="252">
        <f>'Aerobic fermentation% (8)'!B11*'Fuel demand EU'!B104</f>
        <v>0</v>
      </c>
      <c r="C109" s="252">
        <f>'Aerobic fermentation% (8)'!C11*'Fuel demand EU'!C104</f>
        <v>0</v>
      </c>
      <c r="D109" s="252">
        <f>'Aerobic fermentation% (8)'!D11*'Fuel demand EU'!D104</f>
        <v>0</v>
      </c>
      <c r="E109" s="252">
        <f>'Aerobic fermentation% (8)'!E11*'Fuel demand EU'!E104</f>
        <v>0</v>
      </c>
      <c r="F109" s="252">
        <f>'Aerobic fermentation% (8)'!F11*'Fuel demand EU'!F104</f>
        <v>0</v>
      </c>
      <c r="G109" s="252">
        <f>'Aerobic fermentation% (8)'!G11*'Fuel demand EU'!G104</f>
        <v>0</v>
      </c>
      <c r="H109" s="252">
        <f>'Aerobic fermentation% (8)'!H11*'Fuel demand EU'!H104</f>
        <v>0</v>
      </c>
      <c r="I109" s="253">
        <f>'Aerobic fermentation% (8)'!I11*'Fuel demand EU'!I104</f>
        <v>0</v>
      </c>
    </row>
    <row r="110" spans="1:9" ht="14.45">
      <c r="A110" s="246" t="s">
        <v>481</v>
      </c>
      <c r="B110" s="252">
        <f>'Aerobic fermentation% (8)'!B12*'Fuel demand EU'!B105</f>
        <v>0</v>
      </c>
      <c r="C110" s="252">
        <f>'Aerobic fermentation% (8)'!C12*'Fuel demand EU'!C105</f>
        <v>0</v>
      </c>
      <c r="D110" s="252">
        <f>'Aerobic fermentation% (8)'!D12*'Fuel demand EU'!D105</f>
        <v>0</v>
      </c>
      <c r="E110" s="252">
        <f>'Aerobic fermentation% (8)'!E12*'Fuel demand EU'!E105</f>
        <v>0</v>
      </c>
      <c r="F110" s="252">
        <f>'Aerobic fermentation% (8)'!F12*'Fuel demand EU'!F105</f>
        <v>0</v>
      </c>
      <c r="G110" s="252">
        <f>'Aerobic fermentation% (8)'!G12*'Fuel demand EU'!G105</f>
        <v>0</v>
      </c>
      <c r="H110" s="252">
        <f>'Aerobic fermentation% (8)'!H12*'Fuel demand EU'!H105</f>
        <v>0</v>
      </c>
      <c r="I110" s="253">
        <f>'Aerobic fermentation% (8)'!I12*'Fuel demand EU'!I105</f>
        <v>0</v>
      </c>
    </row>
    <row r="111" spans="1:9" ht="14.45">
      <c r="A111" s="246" t="s">
        <v>482</v>
      </c>
      <c r="B111" s="252">
        <f>'Aerobic fermentation% (8)'!B13*'Fuel demand EU'!B106</f>
        <v>0</v>
      </c>
      <c r="C111" s="252">
        <f>'Aerobic fermentation% (8)'!C13*'Fuel demand EU'!C106</f>
        <v>0</v>
      </c>
      <c r="D111" s="252">
        <f>'Aerobic fermentation% (8)'!D13*'Fuel demand EU'!D106</f>
        <v>0</v>
      </c>
      <c r="E111" s="252">
        <f>'Aerobic fermentation% (8)'!E13*'Fuel demand EU'!E106</f>
        <v>0</v>
      </c>
      <c r="F111" s="252">
        <f>'Aerobic fermentation% (8)'!F13*'Fuel demand EU'!F106</f>
        <v>0</v>
      </c>
      <c r="G111" s="252">
        <f>'Aerobic fermentation% (8)'!G13*'Fuel demand EU'!G106</f>
        <v>0</v>
      </c>
      <c r="H111" s="252">
        <f>'Aerobic fermentation% (8)'!H13*'Fuel demand EU'!H106</f>
        <v>0</v>
      </c>
      <c r="I111" s="253">
        <f>'Aerobic fermentation% (8)'!I13*'Fuel demand EU'!I106</f>
        <v>0</v>
      </c>
    </row>
    <row r="112" spans="1:9" ht="14.45">
      <c r="A112" s="247" t="s">
        <v>483</v>
      </c>
      <c r="B112" s="252">
        <f>'Aerobic fermentation% (8)'!B14*'Fuel demand EU'!B107</f>
        <v>0</v>
      </c>
      <c r="C112" s="252">
        <f>'Aerobic fermentation% (8)'!C14*'Fuel demand EU'!C107</f>
        <v>0</v>
      </c>
      <c r="D112" s="252">
        <f>'Aerobic fermentation% (8)'!D14*'Fuel demand EU'!D107</f>
        <v>0</v>
      </c>
      <c r="E112" s="252">
        <f>'Aerobic fermentation% (8)'!E14*'Fuel demand EU'!E107</f>
        <v>0</v>
      </c>
      <c r="F112" s="252">
        <f>'Aerobic fermentation% (8)'!F14*'Fuel demand EU'!F107</f>
        <v>0</v>
      </c>
      <c r="G112" s="252">
        <f>'Aerobic fermentation% (8)'!G14*'Fuel demand EU'!G107</f>
        <v>0</v>
      </c>
      <c r="H112" s="252">
        <f>'Aerobic fermentation% (8)'!H14*'Fuel demand EU'!H107</f>
        <v>0</v>
      </c>
      <c r="I112" s="253">
        <f>'Aerobic fermentation% (8)'!I14*'Fuel demand EU'!I107</f>
        <v>0</v>
      </c>
    </row>
    <row r="113" spans="1:9" ht="14.65" thickBot="1">
      <c r="A113" s="251" t="s">
        <v>484</v>
      </c>
      <c r="B113" s="254">
        <f>'Aerobic fermentation% (8)'!B15*'Fuel demand EU'!B108</f>
        <v>0</v>
      </c>
      <c r="C113" s="254">
        <f>'Aerobic fermentation% (8)'!C15*'Fuel demand EU'!C108</f>
        <v>0</v>
      </c>
      <c r="D113" s="254">
        <f>'Aerobic fermentation% (8)'!D15*'Fuel demand EU'!D108</f>
        <v>0</v>
      </c>
      <c r="E113" s="254">
        <f>'Aerobic fermentation% (8)'!E15*'Fuel demand EU'!E108</f>
        <v>0</v>
      </c>
      <c r="F113" s="254">
        <f>'Aerobic fermentation% (8)'!F15*'Fuel demand EU'!F108</f>
        <v>0</v>
      </c>
      <c r="G113" s="254">
        <f>'Aerobic fermentation% (8)'!G15*'Fuel demand EU'!G108</f>
        <v>0</v>
      </c>
      <c r="H113" s="254">
        <f>'Aerobic fermentation% (8)'!H15*'Fuel demand EU'!H108</f>
        <v>0</v>
      </c>
      <c r="I113" s="263">
        <f>'Aerobic fermentation% (8)'!I15*'Fuel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'Aerobic fermentation% (8)'!B9*'Fuel demand EU'!B115</f>
        <v>0</v>
      </c>
      <c r="C120" s="252">
        <f>'Aerobic fermentation% (8)'!C9*'Fuel demand EU'!C115</f>
        <v>0</v>
      </c>
      <c r="D120" s="252">
        <f>'Aerobic fermentation% (8)'!D9*'Fuel demand EU'!D115</f>
        <v>0</v>
      </c>
      <c r="E120" s="252">
        <f>'Aerobic fermentation% (8)'!E9*'Fuel demand EU'!E115</f>
        <v>0</v>
      </c>
      <c r="F120" s="252">
        <f>'Aerobic fermentation% (8)'!F9*'Fuel demand EU'!F115</f>
        <v>0</v>
      </c>
      <c r="G120" s="252">
        <f>'Aerobic fermentation% (8)'!G9*'Fuel demand EU'!G115</f>
        <v>0</v>
      </c>
      <c r="H120" s="252">
        <f>'Aerobic fermentation% (8)'!H9*'Fuel demand EU'!H115</f>
        <v>0</v>
      </c>
      <c r="I120" s="253">
        <f>'Aerobic fermentation% (8)'!I9*'Fuel demand EU'!I115</f>
        <v>0</v>
      </c>
    </row>
    <row r="121" spans="1:9" ht="14.45">
      <c r="A121" s="246" t="s">
        <v>480</v>
      </c>
      <c r="B121" s="252">
        <f>'Aerobic fermentation% (8)'!B10*'Fuel demand EU'!B116</f>
        <v>0</v>
      </c>
      <c r="C121" s="252">
        <f>'Aerobic fermentation% (8)'!C10*'Fuel demand EU'!C116</f>
        <v>0</v>
      </c>
      <c r="D121" s="252">
        <f>'Aerobic fermentation% (8)'!D10*'Fuel demand EU'!D116</f>
        <v>0</v>
      </c>
      <c r="E121" s="252">
        <f>'Aerobic fermentation% (8)'!E10*'Fuel demand EU'!E116</f>
        <v>0</v>
      </c>
      <c r="F121" s="252">
        <f>'Aerobic fermentation% (8)'!F10*'Fuel demand EU'!F116</f>
        <v>0</v>
      </c>
      <c r="G121" s="252">
        <f>'Aerobic fermentation% (8)'!G10*'Fuel demand EU'!G116</f>
        <v>0</v>
      </c>
      <c r="H121" s="252">
        <f>'Aerobic fermentation% (8)'!H10*'Fuel demand EU'!H116</f>
        <v>0</v>
      </c>
      <c r="I121" s="253">
        <f>'Aerobic fermentation% (8)'!I10*'Fuel demand EU'!I116</f>
        <v>0</v>
      </c>
    </row>
    <row r="122" spans="1:9" ht="14.45">
      <c r="A122" s="246" t="s">
        <v>84</v>
      </c>
      <c r="B122" s="252">
        <f>'Aerobic fermentation% (8)'!B11*'Fuel demand EU'!B117</f>
        <v>0</v>
      </c>
      <c r="C122" s="252">
        <f>'Aerobic fermentation% (8)'!C11*'Fuel demand EU'!C117</f>
        <v>0</v>
      </c>
      <c r="D122" s="252">
        <f>'Aerobic fermentation% (8)'!D11*'Fuel demand EU'!D117</f>
        <v>0</v>
      </c>
      <c r="E122" s="252">
        <f>'Aerobic fermentation% (8)'!E11*'Fuel demand EU'!E117</f>
        <v>0</v>
      </c>
      <c r="F122" s="252">
        <f>'Aerobic fermentation% (8)'!F11*'Fuel demand EU'!F117</f>
        <v>0</v>
      </c>
      <c r="G122" s="252">
        <f>'Aerobic fermentation% (8)'!G11*'Fuel demand EU'!G117</f>
        <v>0</v>
      </c>
      <c r="H122" s="252">
        <f>'Aerobic fermentation% (8)'!H11*'Fuel demand EU'!H117</f>
        <v>0</v>
      </c>
      <c r="I122" s="253">
        <f>'Aerobic fermentation% (8)'!I11*'Fuel demand EU'!I117</f>
        <v>0</v>
      </c>
    </row>
    <row r="123" spans="1:9" ht="14.45">
      <c r="A123" s="246" t="s">
        <v>481</v>
      </c>
      <c r="B123" s="252">
        <f>'Aerobic fermentation% (8)'!B12*'Fuel demand EU'!B118</f>
        <v>0</v>
      </c>
      <c r="C123" s="252">
        <f>'Aerobic fermentation% (8)'!C12*'Fuel demand EU'!C118</f>
        <v>0</v>
      </c>
      <c r="D123" s="252">
        <f>'Aerobic fermentation% (8)'!D12*'Fuel demand EU'!D118</f>
        <v>0</v>
      </c>
      <c r="E123" s="252">
        <f>'Aerobic fermentation% (8)'!E12*'Fuel demand EU'!E118</f>
        <v>0</v>
      </c>
      <c r="F123" s="252">
        <f>'Aerobic fermentation% (8)'!F12*'Fuel demand EU'!F118</f>
        <v>0</v>
      </c>
      <c r="G123" s="252">
        <f>'Aerobic fermentation% (8)'!G12*'Fuel demand EU'!G118</f>
        <v>0</v>
      </c>
      <c r="H123" s="252">
        <f>'Aerobic fermentation% (8)'!H12*'Fuel demand EU'!H118</f>
        <v>0</v>
      </c>
      <c r="I123" s="253">
        <f>'Aerobic fermentation% (8)'!I12*'Fuel demand EU'!I118</f>
        <v>0</v>
      </c>
    </row>
    <row r="124" spans="1:9" ht="14.45">
      <c r="A124" s="246" t="s">
        <v>482</v>
      </c>
      <c r="B124" s="252">
        <f>'Aerobic fermentation% (8)'!B13*'Fuel demand EU'!B119</f>
        <v>0</v>
      </c>
      <c r="C124" s="252">
        <f>'Aerobic fermentation% (8)'!C13*'Fuel demand EU'!C119</f>
        <v>0</v>
      </c>
      <c r="D124" s="252">
        <f>'Aerobic fermentation% (8)'!D13*'Fuel demand EU'!D119</f>
        <v>0</v>
      </c>
      <c r="E124" s="252">
        <f>'Aerobic fermentation% (8)'!E13*'Fuel demand EU'!E119</f>
        <v>0</v>
      </c>
      <c r="F124" s="252">
        <f>'Aerobic fermentation% (8)'!F13*'Fuel demand EU'!F119</f>
        <v>0</v>
      </c>
      <c r="G124" s="252">
        <f>'Aerobic fermentation% (8)'!G13*'Fuel demand EU'!G119</f>
        <v>0</v>
      </c>
      <c r="H124" s="252">
        <f>'Aerobic fermentation% (8)'!H13*'Fuel demand EU'!H119</f>
        <v>0</v>
      </c>
      <c r="I124" s="253">
        <f>'Aerobic fermentation% (8)'!I13*'Fuel demand EU'!I119</f>
        <v>0</v>
      </c>
    </row>
    <row r="125" spans="1:9" ht="14.45">
      <c r="A125" s="247" t="s">
        <v>483</v>
      </c>
      <c r="B125" s="252">
        <f>'Aerobic fermentation% (8)'!B14*'Fuel demand EU'!B120</f>
        <v>0</v>
      </c>
      <c r="C125" s="252">
        <f>'Aerobic fermentation% (8)'!C14*'Fuel demand EU'!C120</f>
        <v>0</v>
      </c>
      <c r="D125" s="252">
        <f>'Aerobic fermentation% (8)'!D14*'Fuel demand EU'!D120</f>
        <v>0</v>
      </c>
      <c r="E125" s="252">
        <f>'Aerobic fermentation% (8)'!E14*'Fuel demand EU'!E120</f>
        <v>0</v>
      </c>
      <c r="F125" s="252">
        <f>'Aerobic fermentation% (8)'!F14*'Fuel demand EU'!F120</f>
        <v>0</v>
      </c>
      <c r="G125" s="252">
        <f>'Aerobic fermentation% (8)'!G14*'Fuel demand EU'!G120</f>
        <v>0</v>
      </c>
      <c r="H125" s="252">
        <f>'Aerobic fermentation% (8)'!H14*'Fuel demand EU'!H120</f>
        <v>0</v>
      </c>
      <c r="I125" s="253">
        <f>'Aerobic fermentation% (8)'!I14*'Fuel demand EU'!I120</f>
        <v>0</v>
      </c>
    </row>
    <row r="126" spans="1:9" ht="14.45">
      <c r="A126" s="248" t="s">
        <v>484</v>
      </c>
      <c r="B126" s="252">
        <f>'Aerobic fermentation% (8)'!B15*'Fuel demand EU'!B121</f>
        <v>0</v>
      </c>
      <c r="C126" s="252">
        <f>'Aerobic fermentation% (8)'!C15*'Fuel demand EU'!C121</f>
        <v>0</v>
      </c>
      <c r="D126" s="252">
        <f>'Aerobic fermentation% (8)'!D15*'Fuel demand EU'!D121</f>
        <v>0</v>
      </c>
      <c r="E126" s="252">
        <f>'Aerobic fermentation% (8)'!E15*'Fuel demand EU'!E121</f>
        <v>0</v>
      </c>
      <c r="F126" s="252">
        <f>'Aerobic fermentation% (8)'!F15*'Fuel demand EU'!F121</f>
        <v>0</v>
      </c>
      <c r="G126" s="252">
        <f>'Aerobic fermentation% (8)'!G15*'Fuel demand EU'!G121</f>
        <v>0</v>
      </c>
      <c r="H126" s="252">
        <f>'Aerobic fermentation% (8)'!H15*'Fuel demand EU'!H121</f>
        <v>0</v>
      </c>
      <c r="I126" s="253">
        <f>'Aerobic fermentation% (8)'!I15*'Fuel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'Aerobic fermentation% (8)'!B9*'Fuel demand EU'!B125</f>
        <v>0</v>
      </c>
      <c r="C130" s="252">
        <f>'Aerobic fermentation% (8)'!C9*'Fuel demand EU'!C125</f>
        <v>0</v>
      </c>
      <c r="D130" s="252">
        <f>'Aerobic fermentation% (8)'!D9*'Fuel demand EU'!D125</f>
        <v>0</v>
      </c>
      <c r="E130" s="252">
        <f>'Aerobic fermentation% (8)'!E9*'Fuel demand EU'!E125</f>
        <v>0</v>
      </c>
      <c r="F130" s="252">
        <f>'Aerobic fermentation% (8)'!F9*'Fuel demand EU'!F125</f>
        <v>0</v>
      </c>
      <c r="G130" s="252">
        <f>'Aerobic fermentation% (8)'!G9*'Fuel demand EU'!G125</f>
        <v>0</v>
      </c>
      <c r="H130" s="252">
        <f>'Aerobic fermentation% (8)'!H9*'Fuel demand EU'!H125</f>
        <v>0</v>
      </c>
      <c r="I130" s="253">
        <f>'Aerobic fermentation% (8)'!I9*'Fuel demand EU'!I125</f>
        <v>0</v>
      </c>
    </row>
    <row r="131" spans="1:9" ht="14.45">
      <c r="A131" s="246" t="s">
        <v>480</v>
      </c>
      <c r="B131" s="252">
        <f>'Aerobic fermentation% (8)'!B10*'Fuel demand EU'!B126</f>
        <v>0</v>
      </c>
      <c r="C131" s="252">
        <f>'Aerobic fermentation% (8)'!C10*'Fuel demand EU'!C126</f>
        <v>86592.061272031744</v>
      </c>
      <c r="D131" s="252">
        <f>'Aerobic fermentation% (8)'!D10*'Fuel demand EU'!D126</f>
        <v>265973.47712891281</v>
      </c>
      <c r="E131" s="252">
        <f>'Aerobic fermentation% (8)'!E10*'Fuel demand EU'!E126</f>
        <v>611454.75814844668</v>
      </c>
      <c r="F131" s="252">
        <f>'Aerobic fermentation% (8)'!F10*'Fuel demand EU'!F126</f>
        <v>1009641.2049686601</v>
      </c>
      <c r="G131" s="252">
        <f>'Aerobic fermentation% (8)'!G10*'Fuel demand EU'!G126</f>
        <v>1653842.1233946073</v>
      </c>
      <c r="H131" s="252">
        <f>'Aerobic fermentation% (8)'!H10*'Fuel demand EU'!H126</f>
        <v>2569026.0463873637</v>
      </c>
      <c r="I131" s="253">
        <f>'Aerobic fermentation% (8)'!I10*'Fuel demand EU'!I126</f>
        <v>3633463.7245888524</v>
      </c>
    </row>
    <row r="132" spans="1:9" ht="14.45">
      <c r="A132" s="246" t="s">
        <v>84</v>
      </c>
      <c r="B132" s="252">
        <f>'Aerobic fermentation% (8)'!B11*'Fuel demand EU'!B127</f>
        <v>0</v>
      </c>
      <c r="C132" s="252">
        <f>'Aerobic fermentation% (8)'!C11*'Fuel demand EU'!C127</f>
        <v>0</v>
      </c>
      <c r="D132" s="252">
        <f>'Aerobic fermentation% (8)'!D11*'Fuel demand EU'!D127</f>
        <v>0</v>
      </c>
      <c r="E132" s="252">
        <f>'Aerobic fermentation% (8)'!E11*'Fuel demand EU'!E127</f>
        <v>0</v>
      </c>
      <c r="F132" s="252">
        <f>'Aerobic fermentation% (8)'!F11*'Fuel demand EU'!F127</f>
        <v>0</v>
      </c>
      <c r="G132" s="252">
        <f>'Aerobic fermentation% (8)'!G11*'Fuel demand EU'!G127</f>
        <v>0</v>
      </c>
      <c r="H132" s="252">
        <f>'Aerobic fermentation% (8)'!H11*'Fuel demand EU'!H127</f>
        <v>0</v>
      </c>
      <c r="I132" s="253">
        <f>'Aerobic fermentation% (8)'!I11*'Fuel demand EU'!I127</f>
        <v>0</v>
      </c>
    </row>
    <row r="133" spans="1:9" ht="14.45">
      <c r="A133" s="246" t="s">
        <v>481</v>
      </c>
      <c r="B133" s="252">
        <f>'Aerobic fermentation% (8)'!B12*'Fuel demand EU'!B128</f>
        <v>0</v>
      </c>
      <c r="C133" s="252">
        <f>'Aerobic fermentation% (8)'!C12*'Fuel demand EU'!C128</f>
        <v>0</v>
      </c>
      <c r="D133" s="252">
        <f>'Aerobic fermentation% (8)'!D12*'Fuel demand EU'!D128</f>
        <v>0</v>
      </c>
      <c r="E133" s="252">
        <f>'Aerobic fermentation% (8)'!E12*'Fuel demand EU'!E128</f>
        <v>0</v>
      </c>
      <c r="F133" s="252">
        <f>'Aerobic fermentation% (8)'!F12*'Fuel demand EU'!F128</f>
        <v>0</v>
      </c>
      <c r="G133" s="252">
        <f>'Aerobic fermentation% (8)'!G12*'Fuel demand EU'!G128</f>
        <v>0</v>
      </c>
      <c r="H133" s="252">
        <f>'Aerobic fermentation% (8)'!H12*'Fuel demand EU'!H128</f>
        <v>0</v>
      </c>
      <c r="I133" s="253">
        <f>'Aerobic fermentation% (8)'!I12*'Fuel demand EU'!I128</f>
        <v>0</v>
      </c>
    </row>
    <row r="134" spans="1:9" ht="14.45">
      <c r="A134" s="246" t="s">
        <v>482</v>
      </c>
      <c r="B134" s="252">
        <f>'Aerobic fermentation% (8)'!B13*'Fuel demand EU'!B129</f>
        <v>0</v>
      </c>
      <c r="C134" s="252">
        <f>'Aerobic fermentation% (8)'!C13*'Fuel demand EU'!C129</f>
        <v>0</v>
      </c>
      <c r="D134" s="252">
        <f>'Aerobic fermentation% (8)'!D13*'Fuel demand EU'!D129</f>
        <v>0</v>
      </c>
      <c r="E134" s="252">
        <f>'Aerobic fermentation% (8)'!E13*'Fuel demand EU'!E129</f>
        <v>0</v>
      </c>
      <c r="F134" s="252">
        <f>'Aerobic fermentation% (8)'!F13*'Fuel demand EU'!F129</f>
        <v>0</v>
      </c>
      <c r="G134" s="252">
        <f>'Aerobic fermentation% (8)'!G13*'Fuel demand EU'!G129</f>
        <v>0</v>
      </c>
      <c r="H134" s="252">
        <f>'Aerobic fermentation% (8)'!H13*'Fuel demand EU'!H129</f>
        <v>0</v>
      </c>
      <c r="I134" s="253">
        <f>'Aerobic fermentation% (8)'!I13*'Fuel demand EU'!I129</f>
        <v>0</v>
      </c>
    </row>
    <row r="135" spans="1:9" ht="14.45">
      <c r="A135" s="247" t="s">
        <v>483</v>
      </c>
      <c r="B135" s="252">
        <f>'Aerobic fermentation% (8)'!B14*'Fuel demand EU'!B130</f>
        <v>0</v>
      </c>
      <c r="C135" s="252">
        <f>'Aerobic fermentation% (8)'!C14*'Fuel demand EU'!C130</f>
        <v>0</v>
      </c>
      <c r="D135" s="252">
        <f>'Aerobic fermentation% (8)'!D14*'Fuel demand EU'!D130</f>
        <v>0</v>
      </c>
      <c r="E135" s="252">
        <f>'Aerobic fermentation% (8)'!E14*'Fuel demand EU'!E130</f>
        <v>0</v>
      </c>
      <c r="F135" s="252">
        <f>'Aerobic fermentation% (8)'!F14*'Fuel demand EU'!F130</f>
        <v>0</v>
      </c>
      <c r="G135" s="252">
        <f>'Aerobic fermentation% (8)'!G14*'Fuel demand EU'!G130</f>
        <v>0</v>
      </c>
      <c r="H135" s="252">
        <f>'Aerobic fermentation% (8)'!H14*'Fuel demand EU'!H130</f>
        <v>0</v>
      </c>
      <c r="I135" s="253">
        <f>'Aerobic fermentation% (8)'!I14*'Fuel demand EU'!I130</f>
        <v>0</v>
      </c>
    </row>
    <row r="136" spans="1:9" ht="14.45">
      <c r="A136" s="248" t="s">
        <v>484</v>
      </c>
      <c r="B136" s="252">
        <f>'Aerobic fermentation% (8)'!B15*'Fuel demand EU'!B131</f>
        <v>0</v>
      </c>
      <c r="C136" s="252">
        <f>'Aerobic fermentation% (8)'!C15*'Fuel demand EU'!C131</f>
        <v>0</v>
      </c>
      <c r="D136" s="252">
        <f>'Aerobic fermentation% (8)'!D15*'Fuel demand EU'!D131</f>
        <v>0</v>
      </c>
      <c r="E136" s="252">
        <f>'Aerobic fermentation% (8)'!E15*'Fuel demand EU'!E131</f>
        <v>0</v>
      </c>
      <c r="F136" s="252">
        <f>'Aerobic fermentation% (8)'!F15*'Fuel demand EU'!F131</f>
        <v>0</v>
      </c>
      <c r="G136" s="252">
        <f>'Aerobic fermentation% (8)'!G15*'Fuel demand EU'!G131</f>
        <v>0</v>
      </c>
      <c r="H136" s="252">
        <f>'Aerobic fermentation% (8)'!H15*'Fuel demand EU'!H131</f>
        <v>0</v>
      </c>
      <c r="I136" s="253">
        <f>'Aerobic fermentation% (8)'!I15*'Fuel demand EU'!I131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'Aerobic fermentation% (8)'!B9*'Fuel demand EU'!B135</f>
        <v>0</v>
      </c>
      <c r="C140" s="252">
        <f>'Aerobic fermentation% (8)'!C9*'Fuel demand EU'!C135</f>
        <v>0</v>
      </c>
      <c r="D140" s="252">
        <f>'Aerobic fermentation% (8)'!D9*'Fuel demand EU'!D135</f>
        <v>0</v>
      </c>
      <c r="E140" s="252">
        <f>'Aerobic fermentation% (8)'!E9*'Fuel demand EU'!E135</f>
        <v>0</v>
      </c>
      <c r="F140" s="252">
        <f>'Aerobic fermentation% (8)'!F9*'Fuel demand EU'!F135</f>
        <v>0</v>
      </c>
      <c r="G140" s="252">
        <f>'Aerobic fermentation% (8)'!G9*'Fuel demand EU'!G135</f>
        <v>0</v>
      </c>
      <c r="H140" s="252">
        <f>'Aerobic fermentation% (8)'!H9*'Fuel demand EU'!H135</f>
        <v>0</v>
      </c>
      <c r="I140" s="253">
        <f>'Aerobic fermentation% (8)'!I9*'Fuel demand EU'!I135</f>
        <v>0</v>
      </c>
    </row>
    <row r="141" spans="1:9" ht="14.45">
      <c r="A141" s="246" t="s">
        <v>480</v>
      </c>
      <c r="B141" s="252">
        <f>'Aerobic fermentation% (8)'!B10*'Fuel demand EU'!B136</f>
        <v>0</v>
      </c>
      <c r="C141" s="252">
        <f>'Aerobic fermentation% (8)'!C10*'Fuel demand EU'!C136</f>
        <v>0</v>
      </c>
      <c r="D141" s="252">
        <f>'Aerobic fermentation% (8)'!D10*'Fuel demand EU'!D136</f>
        <v>0</v>
      </c>
      <c r="E141" s="252">
        <f>'Aerobic fermentation% (8)'!E10*'Fuel demand EU'!E136</f>
        <v>0</v>
      </c>
      <c r="F141" s="252">
        <f>'Aerobic fermentation% (8)'!F10*'Fuel demand EU'!F136</f>
        <v>0</v>
      </c>
      <c r="G141" s="252">
        <f>'Aerobic fermentation% (8)'!G10*'Fuel demand EU'!G136</f>
        <v>0</v>
      </c>
      <c r="H141" s="252">
        <f>'Aerobic fermentation% (8)'!H10*'Fuel demand EU'!H136</f>
        <v>0</v>
      </c>
      <c r="I141" s="253">
        <f>'Aerobic fermentation% (8)'!I10*'Fuel demand EU'!I136</f>
        <v>0</v>
      </c>
    </row>
    <row r="142" spans="1:9" ht="14.45">
      <c r="A142" s="246" t="s">
        <v>84</v>
      </c>
      <c r="B142" s="252">
        <f>'Aerobic fermentation% (8)'!B11*'Fuel demand EU'!B137</f>
        <v>0</v>
      </c>
      <c r="C142" s="252">
        <f>'Aerobic fermentation% (8)'!C11*'Fuel demand EU'!C137</f>
        <v>0</v>
      </c>
      <c r="D142" s="252">
        <f>'Aerobic fermentation% (8)'!D11*'Fuel demand EU'!D137</f>
        <v>0</v>
      </c>
      <c r="E142" s="252">
        <f>'Aerobic fermentation% (8)'!E11*'Fuel demand EU'!E137</f>
        <v>0</v>
      </c>
      <c r="F142" s="252">
        <f>'Aerobic fermentation% (8)'!F11*'Fuel demand EU'!F137</f>
        <v>0</v>
      </c>
      <c r="G142" s="252">
        <f>'Aerobic fermentation% (8)'!G11*'Fuel demand EU'!G137</f>
        <v>0</v>
      </c>
      <c r="H142" s="252">
        <f>'Aerobic fermentation% (8)'!H11*'Fuel demand EU'!H137</f>
        <v>0</v>
      </c>
      <c r="I142" s="253">
        <f>'Aerobic fermentation% (8)'!I11*'Fuel demand EU'!I137</f>
        <v>0</v>
      </c>
    </row>
    <row r="143" spans="1:9" ht="14.45">
      <c r="A143" s="246" t="s">
        <v>481</v>
      </c>
      <c r="B143" s="252">
        <f>'Aerobic fermentation% (8)'!B12*'Fuel demand EU'!B138</f>
        <v>0</v>
      </c>
      <c r="C143" s="252">
        <f>'Aerobic fermentation% (8)'!C12*'Fuel demand EU'!C138</f>
        <v>0</v>
      </c>
      <c r="D143" s="252">
        <f>'Aerobic fermentation% (8)'!D12*'Fuel demand EU'!D138</f>
        <v>0</v>
      </c>
      <c r="E143" s="252">
        <f>'Aerobic fermentation% (8)'!E12*'Fuel demand EU'!E138</f>
        <v>0</v>
      </c>
      <c r="F143" s="252">
        <f>'Aerobic fermentation% (8)'!F12*'Fuel demand EU'!F138</f>
        <v>0</v>
      </c>
      <c r="G143" s="252">
        <f>'Aerobic fermentation% (8)'!G12*'Fuel demand EU'!G138</f>
        <v>0</v>
      </c>
      <c r="H143" s="252">
        <f>'Aerobic fermentation% (8)'!H12*'Fuel demand EU'!H138</f>
        <v>0</v>
      </c>
      <c r="I143" s="253">
        <f>'Aerobic fermentation% (8)'!I12*'Fuel demand EU'!I138</f>
        <v>0</v>
      </c>
    </row>
    <row r="144" spans="1:9" ht="14.45">
      <c r="A144" s="246" t="s">
        <v>482</v>
      </c>
      <c r="B144" s="252">
        <f>'Aerobic fermentation% (8)'!B13*'Fuel demand EU'!B139</f>
        <v>0</v>
      </c>
      <c r="C144" s="252">
        <f>'Aerobic fermentation% (8)'!C13*'Fuel demand EU'!C139</f>
        <v>0</v>
      </c>
      <c r="D144" s="252">
        <f>'Aerobic fermentation% (8)'!D13*'Fuel demand EU'!D139</f>
        <v>0</v>
      </c>
      <c r="E144" s="252">
        <f>'Aerobic fermentation% (8)'!E13*'Fuel demand EU'!E139</f>
        <v>0</v>
      </c>
      <c r="F144" s="252">
        <f>'Aerobic fermentation% (8)'!F13*'Fuel demand EU'!F139</f>
        <v>0</v>
      </c>
      <c r="G144" s="252">
        <f>'Aerobic fermentation% (8)'!G13*'Fuel demand EU'!G139</f>
        <v>0</v>
      </c>
      <c r="H144" s="252">
        <f>'Aerobic fermentation% (8)'!H13*'Fuel demand EU'!H139</f>
        <v>0</v>
      </c>
      <c r="I144" s="253">
        <f>'Aerobic fermentation% (8)'!I13*'Fuel demand EU'!I139</f>
        <v>0</v>
      </c>
    </row>
    <row r="145" spans="1:9" ht="14.45">
      <c r="A145" s="247" t="s">
        <v>483</v>
      </c>
      <c r="B145" s="252">
        <f>'Aerobic fermentation% (8)'!B14*'Fuel demand EU'!B140</f>
        <v>0</v>
      </c>
      <c r="C145" s="252">
        <f>'Aerobic fermentation% (8)'!C14*'Fuel demand EU'!C140</f>
        <v>0</v>
      </c>
      <c r="D145" s="252">
        <f>'Aerobic fermentation% (8)'!D14*'Fuel demand EU'!D140</f>
        <v>0</v>
      </c>
      <c r="E145" s="252">
        <f>'Aerobic fermentation% (8)'!E14*'Fuel demand EU'!E140</f>
        <v>0</v>
      </c>
      <c r="F145" s="252">
        <f>'Aerobic fermentation% (8)'!F14*'Fuel demand EU'!F140</f>
        <v>0</v>
      </c>
      <c r="G145" s="252">
        <f>'Aerobic fermentation% (8)'!G14*'Fuel demand EU'!G140</f>
        <v>0</v>
      </c>
      <c r="H145" s="252">
        <f>'Aerobic fermentation% (8)'!H14*'Fuel demand EU'!H140</f>
        <v>0</v>
      </c>
      <c r="I145" s="253">
        <f>'Aerobic fermentation% (8)'!I14*'Fuel demand EU'!I140</f>
        <v>0</v>
      </c>
    </row>
    <row r="146" spans="1:9" ht="14.45">
      <c r="A146" s="248" t="s">
        <v>484</v>
      </c>
      <c r="B146" s="252">
        <f>'Aerobic fermentation% (8)'!B15*'Fuel demand EU'!B141</f>
        <v>0</v>
      </c>
      <c r="C146" s="252">
        <f>'Aerobic fermentation% (8)'!C15*'Fuel demand EU'!C141</f>
        <v>0</v>
      </c>
      <c r="D146" s="252">
        <f>'Aerobic fermentation% (8)'!D15*'Fuel demand EU'!D141</f>
        <v>0</v>
      </c>
      <c r="E146" s="252">
        <f>'Aerobic fermentation% (8)'!E15*'Fuel demand EU'!E141</f>
        <v>0</v>
      </c>
      <c r="F146" s="252">
        <f>'Aerobic fermentation% (8)'!F15*'Fuel demand EU'!F141</f>
        <v>0</v>
      </c>
      <c r="G146" s="252">
        <f>'Aerobic fermentation% (8)'!G15*'Fuel demand EU'!G141</f>
        <v>0</v>
      </c>
      <c r="H146" s="252">
        <f>'Aerobic fermentation% (8)'!H15*'Fuel demand EU'!H141</f>
        <v>0</v>
      </c>
      <c r="I146" s="253">
        <f>'Aerobic fermentation% (8)'!I15*'Fuel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'Aerobic fermentation% (8)'!B9*'Fuel demand EU'!B145</f>
        <v>0</v>
      </c>
      <c r="C150" s="252">
        <f>'Aerobic fermentation% (8)'!C9*'Fuel demand EU'!C145</f>
        <v>0</v>
      </c>
      <c r="D150" s="252">
        <f>'Aerobic fermentation% (8)'!D9*'Fuel demand EU'!D145</f>
        <v>0</v>
      </c>
      <c r="E150" s="252">
        <f>'Aerobic fermentation% (8)'!E9*'Fuel demand EU'!E145</f>
        <v>0</v>
      </c>
      <c r="F150" s="252">
        <f>'Aerobic fermentation% (8)'!F9*'Fuel demand EU'!F145</f>
        <v>0</v>
      </c>
      <c r="G150" s="252">
        <f>'Aerobic fermentation% (8)'!G9*'Fuel demand EU'!G145</f>
        <v>0</v>
      </c>
      <c r="H150" s="252">
        <f>'Aerobic fermentation% (8)'!H9*'Fuel demand EU'!H145</f>
        <v>0</v>
      </c>
      <c r="I150" s="253">
        <f>'Aerobic fermentation% (8)'!I9*'Fuel demand EU'!I145</f>
        <v>0</v>
      </c>
    </row>
    <row r="151" spans="1:9" ht="14.45">
      <c r="A151" s="246" t="s">
        <v>480</v>
      </c>
      <c r="B151" s="252">
        <f>'Aerobic fermentation% (8)'!B10*'Fuel demand EU'!B146</f>
        <v>0</v>
      </c>
      <c r="C151" s="252">
        <f>'Aerobic fermentation% (8)'!C10*'Fuel demand EU'!C146</f>
        <v>0</v>
      </c>
      <c r="D151" s="252">
        <f>'Aerobic fermentation% (8)'!D10*'Fuel demand EU'!D146</f>
        <v>0</v>
      </c>
      <c r="E151" s="252">
        <f>'Aerobic fermentation% (8)'!E10*'Fuel demand EU'!E146</f>
        <v>0</v>
      </c>
      <c r="F151" s="252">
        <f>'Aerobic fermentation% (8)'!F10*'Fuel demand EU'!F146</f>
        <v>0</v>
      </c>
      <c r="G151" s="252">
        <f>'Aerobic fermentation% (8)'!G10*'Fuel demand EU'!G146</f>
        <v>0</v>
      </c>
      <c r="H151" s="252">
        <f>'Aerobic fermentation% (8)'!H10*'Fuel demand EU'!H146</f>
        <v>0</v>
      </c>
      <c r="I151" s="253">
        <f>'Aerobic fermentation% (8)'!I10*'Fuel demand EU'!I146</f>
        <v>0</v>
      </c>
    </row>
    <row r="152" spans="1:9" ht="14.45">
      <c r="A152" s="246" t="s">
        <v>84</v>
      </c>
      <c r="B152" s="252">
        <f>'Aerobic fermentation% (8)'!B11*'Fuel demand EU'!B147</f>
        <v>0</v>
      </c>
      <c r="C152" s="252">
        <f>'Aerobic fermentation% (8)'!C11*'Fuel demand EU'!C147</f>
        <v>0</v>
      </c>
      <c r="D152" s="252">
        <f>'Aerobic fermentation% (8)'!D11*'Fuel demand EU'!D147</f>
        <v>0</v>
      </c>
      <c r="E152" s="252">
        <f>'Aerobic fermentation% (8)'!E11*'Fuel demand EU'!E147</f>
        <v>0</v>
      </c>
      <c r="F152" s="252">
        <f>'Aerobic fermentation% (8)'!F11*'Fuel demand EU'!F147</f>
        <v>0</v>
      </c>
      <c r="G152" s="252">
        <f>'Aerobic fermentation% (8)'!G11*'Fuel demand EU'!G147</f>
        <v>0</v>
      </c>
      <c r="H152" s="252">
        <f>'Aerobic fermentation% (8)'!H11*'Fuel demand EU'!H147</f>
        <v>0</v>
      </c>
      <c r="I152" s="253">
        <f>'Aerobic fermentation% (8)'!I11*'Fuel demand EU'!I147</f>
        <v>0</v>
      </c>
    </row>
    <row r="153" spans="1:9" ht="14.45">
      <c r="A153" s="246" t="s">
        <v>481</v>
      </c>
      <c r="B153" s="252">
        <f>'Aerobic fermentation% (8)'!B12*'Fuel demand EU'!B148</f>
        <v>0</v>
      </c>
      <c r="C153" s="252">
        <f>'Aerobic fermentation% (8)'!C12*'Fuel demand EU'!C148</f>
        <v>0</v>
      </c>
      <c r="D153" s="252">
        <f>'Aerobic fermentation% (8)'!D12*'Fuel demand EU'!D148</f>
        <v>0</v>
      </c>
      <c r="E153" s="252">
        <f>'Aerobic fermentation% (8)'!E12*'Fuel demand EU'!E148</f>
        <v>0</v>
      </c>
      <c r="F153" s="252">
        <f>'Aerobic fermentation% (8)'!F12*'Fuel demand EU'!F148</f>
        <v>0</v>
      </c>
      <c r="G153" s="252">
        <f>'Aerobic fermentation% (8)'!G12*'Fuel demand EU'!G148</f>
        <v>0</v>
      </c>
      <c r="H153" s="252">
        <f>'Aerobic fermentation% (8)'!H12*'Fuel demand EU'!H148</f>
        <v>0</v>
      </c>
      <c r="I153" s="253">
        <f>'Aerobic fermentation% (8)'!I12*'Fuel demand EU'!I148</f>
        <v>0</v>
      </c>
    </row>
    <row r="154" spans="1:9" ht="14.45">
      <c r="A154" s="246" t="s">
        <v>482</v>
      </c>
      <c r="B154" s="252">
        <f>'Aerobic fermentation% (8)'!B13*'Fuel demand EU'!B149</f>
        <v>0</v>
      </c>
      <c r="C154" s="252">
        <f>'Aerobic fermentation% (8)'!C13*'Fuel demand EU'!C149</f>
        <v>0</v>
      </c>
      <c r="D154" s="252">
        <f>'Aerobic fermentation% (8)'!D13*'Fuel demand EU'!D149</f>
        <v>0</v>
      </c>
      <c r="E154" s="252">
        <f>'Aerobic fermentation% (8)'!E13*'Fuel demand EU'!E149</f>
        <v>0</v>
      </c>
      <c r="F154" s="252">
        <f>'Aerobic fermentation% (8)'!F13*'Fuel demand EU'!F149</f>
        <v>0</v>
      </c>
      <c r="G154" s="252">
        <f>'Aerobic fermentation% (8)'!G13*'Fuel demand EU'!G149</f>
        <v>0</v>
      </c>
      <c r="H154" s="252">
        <f>'Aerobic fermentation% (8)'!H13*'Fuel demand EU'!H149</f>
        <v>0</v>
      </c>
      <c r="I154" s="253">
        <f>'Aerobic fermentation% (8)'!I13*'Fuel demand EU'!I149</f>
        <v>0</v>
      </c>
    </row>
    <row r="155" spans="1:9" ht="14.45">
      <c r="A155" s="247" t="s">
        <v>483</v>
      </c>
      <c r="B155" s="252">
        <f>'Aerobic fermentation% (8)'!B14*'Fuel demand EU'!B150</f>
        <v>0</v>
      </c>
      <c r="C155" s="252">
        <f>'Aerobic fermentation% (8)'!C14*'Fuel demand EU'!C150</f>
        <v>0</v>
      </c>
      <c r="D155" s="252">
        <f>'Aerobic fermentation% (8)'!D14*'Fuel demand EU'!D150</f>
        <v>0</v>
      </c>
      <c r="E155" s="252">
        <f>'Aerobic fermentation% (8)'!E14*'Fuel demand EU'!E150</f>
        <v>0</v>
      </c>
      <c r="F155" s="252">
        <f>'Aerobic fermentation% (8)'!F14*'Fuel demand EU'!F150</f>
        <v>0</v>
      </c>
      <c r="G155" s="252">
        <f>'Aerobic fermentation% (8)'!G14*'Fuel demand EU'!G150</f>
        <v>0</v>
      </c>
      <c r="H155" s="252">
        <f>'Aerobic fermentation% (8)'!H14*'Fuel demand EU'!H150</f>
        <v>0</v>
      </c>
      <c r="I155" s="253">
        <f>'Aerobic fermentation% (8)'!I14*'Fuel demand EU'!I150</f>
        <v>0</v>
      </c>
    </row>
    <row r="156" spans="1:9" ht="14.45">
      <c r="A156" s="248" t="s">
        <v>484</v>
      </c>
      <c r="B156" s="252">
        <f>'Aerobic fermentation% (8)'!B15*'Fuel demand EU'!B151</f>
        <v>0</v>
      </c>
      <c r="C156" s="252">
        <f>'Aerobic fermentation% (8)'!C15*'Fuel demand EU'!C151</f>
        <v>0</v>
      </c>
      <c r="D156" s="252">
        <f>'Aerobic fermentation% (8)'!D15*'Fuel demand EU'!D151</f>
        <v>0</v>
      </c>
      <c r="E156" s="252">
        <f>'Aerobic fermentation% (8)'!E15*'Fuel demand EU'!E151</f>
        <v>0</v>
      </c>
      <c r="F156" s="252">
        <f>'Aerobic fermentation% (8)'!F15*'Fuel demand EU'!F151</f>
        <v>0</v>
      </c>
      <c r="G156" s="252">
        <f>'Aerobic fermentation% (8)'!G15*'Fuel demand EU'!G151</f>
        <v>0</v>
      </c>
      <c r="H156" s="252">
        <f>'Aerobic fermentation% (8)'!H15*'Fuel demand EU'!H151</f>
        <v>0</v>
      </c>
      <c r="I156" s="253">
        <f>'Aerobic fermentation% (8)'!I15*'Fuel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'Aerobic fermentation% (8)'!B9*'Fuel demand EU'!B155</f>
        <v>0</v>
      </c>
      <c r="C160" s="252">
        <f>'Aerobic fermentation% (8)'!C9*'Fuel demand EU'!C155</f>
        <v>0</v>
      </c>
      <c r="D160" s="252">
        <f>'Aerobic fermentation% (8)'!D9*'Fuel demand EU'!D155</f>
        <v>0</v>
      </c>
      <c r="E160" s="252">
        <f>'Aerobic fermentation% (8)'!E9*'Fuel demand EU'!E155</f>
        <v>0</v>
      </c>
      <c r="F160" s="252">
        <f>'Aerobic fermentation% (8)'!F9*'Fuel demand EU'!F155</f>
        <v>0</v>
      </c>
      <c r="G160" s="252">
        <f>'Aerobic fermentation% (8)'!G9*'Fuel demand EU'!G155</f>
        <v>0</v>
      </c>
      <c r="H160" s="252">
        <f>'Aerobic fermentation% (8)'!H9*'Fuel demand EU'!H155</f>
        <v>0</v>
      </c>
      <c r="I160" s="253">
        <f>'Aerobic fermentation% (8)'!I9*'Fuel demand EU'!I155</f>
        <v>0</v>
      </c>
    </row>
    <row r="161" spans="1:9" ht="14.45">
      <c r="A161" s="246" t="s">
        <v>480</v>
      </c>
      <c r="B161" s="252">
        <f>'Aerobic fermentation% (8)'!B10*'Fuel demand EU'!B156</f>
        <v>0</v>
      </c>
      <c r="C161" s="252">
        <f>'Aerobic fermentation% (8)'!C10*'Fuel demand EU'!C156</f>
        <v>0</v>
      </c>
      <c r="D161" s="252">
        <f>'Aerobic fermentation% (8)'!D10*'Fuel demand EU'!D156</f>
        <v>0</v>
      </c>
      <c r="E161" s="252">
        <f>'Aerobic fermentation% (8)'!E10*'Fuel demand EU'!E156</f>
        <v>0</v>
      </c>
      <c r="F161" s="252">
        <f>'Aerobic fermentation% (8)'!F10*'Fuel demand EU'!F156</f>
        <v>0</v>
      </c>
      <c r="G161" s="252">
        <f>'Aerobic fermentation% (8)'!G10*'Fuel demand EU'!G156</f>
        <v>0</v>
      </c>
      <c r="H161" s="252">
        <f>'Aerobic fermentation% (8)'!H10*'Fuel demand EU'!H156</f>
        <v>0</v>
      </c>
      <c r="I161" s="253">
        <f>'Aerobic fermentation% (8)'!I10*'Fuel demand EU'!I156</f>
        <v>0</v>
      </c>
    </row>
    <row r="162" spans="1:9" ht="14.45">
      <c r="A162" s="246" t="s">
        <v>84</v>
      </c>
      <c r="B162" s="252">
        <f>'Aerobic fermentation% (8)'!B11*'Fuel demand EU'!B157</f>
        <v>0</v>
      </c>
      <c r="C162" s="252">
        <f>'Aerobic fermentation% (8)'!C11*'Fuel demand EU'!C157</f>
        <v>0</v>
      </c>
      <c r="D162" s="252">
        <f>'Aerobic fermentation% (8)'!D11*'Fuel demand EU'!D157</f>
        <v>0</v>
      </c>
      <c r="E162" s="252">
        <f>'Aerobic fermentation% (8)'!E11*'Fuel demand EU'!E157</f>
        <v>0</v>
      </c>
      <c r="F162" s="252">
        <f>'Aerobic fermentation% (8)'!F11*'Fuel demand EU'!F157</f>
        <v>0</v>
      </c>
      <c r="G162" s="252">
        <f>'Aerobic fermentation% (8)'!G11*'Fuel demand EU'!G157</f>
        <v>0</v>
      </c>
      <c r="H162" s="252">
        <f>'Aerobic fermentation% (8)'!H11*'Fuel demand EU'!H157</f>
        <v>0</v>
      </c>
      <c r="I162" s="253">
        <f>'Aerobic fermentation% (8)'!I11*'Fuel demand EU'!I157</f>
        <v>0</v>
      </c>
    </row>
    <row r="163" spans="1:9" ht="14.45">
      <c r="A163" s="246" t="s">
        <v>481</v>
      </c>
      <c r="B163" s="252">
        <f>'Aerobic fermentation% (8)'!B12*'Fuel demand EU'!B158</f>
        <v>0</v>
      </c>
      <c r="C163" s="252">
        <f>'Aerobic fermentation% (8)'!C12*'Fuel demand EU'!C158</f>
        <v>0</v>
      </c>
      <c r="D163" s="252">
        <f>'Aerobic fermentation% (8)'!D12*'Fuel demand EU'!D158</f>
        <v>0</v>
      </c>
      <c r="E163" s="252">
        <f>'Aerobic fermentation% (8)'!E12*'Fuel demand EU'!E158</f>
        <v>0</v>
      </c>
      <c r="F163" s="252">
        <f>'Aerobic fermentation% (8)'!F12*'Fuel demand EU'!F158</f>
        <v>0</v>
      </c>
      <c r="G163" s="252">
        <f>'Aerobic fermentation% (8)'!G12*'Fuel demand EU'!G158</f>
        <v>0</v>
      </c>
      <c r="H163" s="252">
        <f>'Aerobic fermentation% (8)'!H12*'Fuel demand EU'!H158</f>
        <v>0</v>
      </c>
      <c r="I163" s="253">
        <f>'Aerobic fermentation% (8)'!I12*'Fuel demand EU'!I158</f>
        <v>0</v>
      </c>
    </row>
    <row r="164" spans="1:9" ht="14.45">
      <c r="A164" s="246" t="s">
        <v>482</v>
      </c>
      <c r="B164" s="252">
        <f>'Aerobic fermentation% (8)'!B13*'Fuel demand EU'!B159</f>
        <v>0</v>
      </c>
      <c r="C164" s="252">
        <f>'Aerobic fermentation% (8)'!C13*'Fuel demand EU'!C159</f>
        <v>0</v>
      </c>
      <c r="D164" s="252">
        <f>'Aerobic fermentation% (8)'!D13*'Fuel demand EU'!D159</f>
        <v>0</v>
      </c>
      <c r="E164" s="252">
        <f>'Aerobic fermentation% (8)'!E13*'Fuel demand EU'!E159</f>
        <v>0</v>
      </c>
      <c r="F164" s="252">
        <f>'Aerobic fermentation% (8)'!F13*'Fuel demand EU'!F159</f>
        <v>0</v>
      </c>
      <c r="G164" s="252">
        <f>'Aerobic fermentation% (8)'!G13*'Fuel demand EU'!G159</f>
        <v>0</v>
      </c>
      <c r="H164" s="252">
        <f>'Aerobic fermentation% (8)'!H13*'Fuel demand EU'!H159</f>
        <v>0</v>
      </c>
      <c r="I164" s="253">
        <f>'Aerobic fermentation% (8)'!I13*'Fuel demand EU'!I159</f>
        <v>0</v>
      </c>
    </row>
    <row r="165" spans="1:9" ht="14.45">
      <c r="A165" s="247" t="s">
        <v>483</v>
      </c>
      <c r="B165" s="252">
        <f>'Aerobic fermentation% (8)'!B14*'Fuel demand EU'!B160</f>
        <v>0</v>
      </c>
      <c r="C165" s="252">
        <f>'Aerobic fermentation% (8)'!C14*'Fuel demand EU'!C160</f>
        <v>0</v>
      </c>
      <c r="D165" s="252">
        <f>'Aerobic fermentation% (8)'!D14*'Fuel demand EU'!D160</f>
        <v>0</v>
      </c>
      <c r="E165" s="252">
        <f>'Aerobic fermentation% (8)'!E14*'Fuel demand EU'!E160</f>
        <v>0</v>
      </c>
      <c r="F165" s="252">
        <f>'Aerobic fermentation% (8)'!F14*'Fuel demand EU'!F160</f>
        <v>0</v>
      </c>
      <c r="G165" s="252">
        <f>'Aerobic fermentation% (8)'!G14*'Fuel demand EU'!G160</f>
        <v>0</v>
      </c>
      <c r="H165" s="252">
        <f>'Aerobic fermentation% (8)'!H14*'Fuel demand EU'!H160</f>
        <v>0</v>
      </c>
      <c r="I165" s="253">
        <f>'Aerobic fermentation% (8)'!I14*'Fuel demand EU'!I160</f>
        <v>0</v>
      </c>
    </row>
    <row r="166" spans="1:9" ht="14.65" thickBot="1">
      <c r="A166" s="251" t="s">
        <v>484</v>
      </c>
      <c r="B166" s="254">
        <f>'Aerobic fermentation% (8)'!B15*'Fuel demand EU'!B161</f>
        <v>0</v>
      </c>
      <c r="C166" s="254">
        <f>'Aerobic fermentation% (8)'!C15*'Fuel demand EU'!C161</f>
        <v>0</v>
      </c>
      <c r="D166" s="254">
        <f>'Aerobic fermentation% (8)'!D15*'Fuel demand EU'!D161</f>
        <v>0</v>
      </c>
      <c r="E166" s="254">
        <f>'Aerobic fermentation% (8)'!E15*'Fuel demand EU'!E161</f>
        <v>0</v>
      </c>
      <c r="F166" s="254">
        <f>'Aerobic fermentation% (8)'!F15*'Fuel demand EU'!F161</f>
        <v>0</v>
      </c>
      <c r="G166" s="254">
        <f>'Aerobic fermentation% (8)'!G15*'Fuel demand EU'!G161</f>
        <v>0</v>
      </c>
      <c r="H166" s="254">
        <f>'Aerobic fermentation% (8)'!H15*'Fuel demand EU'!H161</f>
        <v>0</v>
      </c>
      <c r="I166" s="263">
        <f>'Aerobic fermentation% (8)'!I15*'Fuel demand EU'!I161</f>
        <v>0</v>
      </c>
    </row>
  </sheetData>
  <conditionalFormatting sqref="K88:XFD92 J73:J77 K11:XFD52 J11:J37">
    <cfRule type="expression" dxfId="1905" priority="41">
      <formula>_xlfn.ISFORMULA(J11)</formula>
    </cfRule>
  </conditionalFormatting>
  <conditionalFormatting sqref="A1:XFD5 L53:XFD87 L93:XFD1048576 A10:XFD10 J6:XFD9">
    <cfRule type="expression" dxfId="1904" priority="42">
      <formula>_xlfn.ISFORMULA(A1)</formula>
    </cfRule>
  </conditionalFormatting>
  <conditionalFormatting sqref="A11:I11 A61:I63">
    <cfRule type="expression" dxfId="1903" priority="40">
      <formula>_xlfn.ISFORMULA(A11)</formula>
    </cfRule>
  </conditionalFormatting>
  <conditionalFormatting sqref="C12:I12 A12 C22:I22 A22 C42:I42 A42 C52:I52 A52 A15:A18 A25:A28 A43:I43 A53:I53 A44:A48 A54:A58 A13:I14 B15:I20 A23:I24 B25:I30">
    <cfRule type="expression" dxfId="1902" priority="39">
      <formula>_xlfn.ISFORMULA(A12)</formula>
    </cfRule>
  </conditionalFormatting>
  <conditionalFormatting sqref="A21:I21 A19:A20">
    <cfRule type="expression" dxfId="1901" priority="38">
      <formula>_xlfn.ISFORMULA(A19)</formula>
    </cfRule>
  </conditionalFormatting>
  <conditionalFormatting sqref="A31:I31 A29:A30 A41:I41">
    <cfRule type="expression" dxfId="1900" priority="37">
      <formula>_xlfn.ISFORMULA(A29)</formula>
    </cfRule>
  </conditionalFormatting>
  <conditionalFormatting sqref="A51:I51 A49:A50">
    <cfRule type="expression" dxfId="1899" priority="36">
      <formula>_xlfn.ISFORMULA(A49)</formula>
    </cfRule>
  </conditionalFormatting>
  <conditionalFormatting sqref="A59:A60">
    <cfRule type="expression" dxfId="1898" priority="35">
      <formula>_xlfn.ISFORMULA(A59)</formula>
    </cfRule>
  </conditionalFormatting>
  <conditionalFormatting sqref="C65:I65 A65 C75:I75 A75 C95:I95 C105:I105 A105 A66:I66 A76:I76 A96:I96 A106:I106 A67:A71 A77:A81 A97:A101 A107:A111">
    <cfRule type="expression" dxfId="1897" priority="34">
      <formula>_xlfn.ISFORMULA(A65)</formula>
    </cfRule>
  </conditionalFormatting>
  <conditionalFormatting sqref="A74:I74 A72:A73">
    <cfRule type="expression" dxfId="1896" priority="33">
      <formula>_xlfn.ISFORMULA(A72)</formula>
    </cfRule>
  </conditionalFormatting>
  <conditionalFormatting sqref="A84:I84 A82:A83 A94:I94">
    <cfRule type="expression" dxfId="1895" priority="32">
      <formula>_xlfn.ISFORMULA(A82)</formula>
    </cfRule>
  </conditionalFormatting>
  <conditionalFormatting sqref="A104:I104 A102:A103">
    <cfRule type="expression" dxfId="1894" priority="31">
      <formula>_xlfn.ISFORMULA(A102)</formula>
    </cfRule>
  </conditionalFormatting>
  <conditionalFormatting sqref="A112:A113">
    <cfRule type="expression" dxfId="1893" priority="30">
      <formula>_xlfn.ISFORMULA(A112)</formula>
    </cfRule>
  </conditionalFormatting>
  <conditionalFormatting sqref="A148">
    <cfRule type="expression" dxfId="1892" priority="16">
      <formula>_xlfn.ISFORMULA(A148)</formula>
    </cfRule>
  </conditionalFormatting>
  <conditionalFormatting sqref="C118:I118 A118 C128:I128 A128 C148:I148 C158:I158 A158 A119:I119 A129:I129 A149:I149 A159:I159 A120:A124 A130:A134 A150:A154 A160:A164">
    <cfRule type="expression" dxfId="1891" priority="29">
      <formula>_xlfn.ISFORMULA(A118)</formula>
    </cfRule>
  </conditionalFormatting>
  <conditionalFormatting sqref="A127:I127 A125:A126">
    <cfRule type="expression" dxfId="1890" priority="28">
      <formula>_xlfn.ISFORMULA(A125)</formula>
    </cfRule>
  </conditionalFormatting>
  <conditionalFormatting sqref="A137:I137 A135:A136 A147:I147">
    <cfRule type="expression" dxfId="1889" priority="27">
      <formula>_xlfn.ISFORMULA(A135)</formula>
    </cfRule>
  </conditionalFormatting>
  <conditionalFormatting sqref="A157:I157 A155:A156">
    <cfRule type="expression" dxfId="1888" priority="26">
      <formula>_xlfn.ISFORMULA(A155)</formula>
    </cfRule>
  </conditionalFormatting>
  <conditionalFormatting sqref="A165:A166">
    <cfRule type="expression" dxfId="1887" priority="25">
      <formula>_xlfn.ISFORMULA(A165)</formula>
    </cfRule>
  </conditionalFormatting>
  <conditionalFormatting sqref="C32:I32 A32 A33:I33 A34:A38">
    <cfRule type="expression" dxfId="1886" priority="24">
      <formula>_xlfn.ISFORMULA(A32)</formula>
    </cfRule>
  </conditionalFormatting>
  <conditionalFormatting sqref="A39:A40">
    <cfRule type="expression" dxfId="1885" priority="23">
      <formula>_xlfn.ISFORMULA(A39)</formula>
    </cfRule>
  </conditionalFormatting>
  <conditionalFormatting sqref="C85:I85 A85 A86:I86 A87:A91">
    <cfRule type="expression" dxfId="1884" priority="22">
      <formula>_xlfn.ISFORMULA(A85)</formula>
    </cfRule>
  </conditionalFormatting>
  <conditionalFormatting sqref="A92:A93">
    <cfRule type="expression" dxfId="1883" priority="21">
      <formula>_xlfn.ISFORMULA(A92)</formula>
    </cfRule>
  </conditionalFormatting>
  <conditionalFormatting sqref="C138:I138 A139:I139 A140:A144">
    <cfRule type="expression" dxfId="1882" priority="20">
      <formula>_xlfn.ISFORMULA(A138)</formula>
    </cfRule>
  </conditionalFormatting>
  <conditionalFormatting sqref="A145:A146">
    <cfRule type="expression" dxfId="1881" priority="19">
      <formula>_xlfn.ISFORMULA(A145)</formula>
    </cfRule>
  </conditionalFormatting>
  <conditionalFormatting sqref="A138">
    <cfRule type="expression" dxfId="1880" priority="18">
      <formula>_xlfn.ISFORMULA(A138)</formula>
    </cfRule>
  </conditionalFormatting>
  <conditionalFormatting sqref="A95">
    <cfRule type="expression" dxfId="1879" priority="17">
      <formula>_xlfn.ISFORMULA(A95)</formula>
    </cfRule>
  </conditionalFormatting>
  <conditionalFormatting sqref="B160:I166">
    <cfRule type="expression" dxfId="1878" priority="3">
      <formula>_xlfn.ISFORMULA(B160)</formula>
    </cfRule>
  </conditionalFormatting>
  <conditionalFormatting sqref="B130:I136">
    <cfRule type="expression" dxfId="1877" priority="6">
      <formula>_xlfn.ISFORMULA(B130)</formula>
    </cfRule>
  </conditionalFormatting>
  <conditionalFormatting sqref="B34:I40">
    <cfRule type="expression" dxfId="1876" priority="15">
      <formula>_xlfn.ISFORMULA(B34)</formula>
    </cfRule>
  </conditionalFormatting>
  <conditionalFormatting sqref="B44:I50">
    <cfRule type="expression" dxfId="1875" priority="14">
      <formula>_xlfn.ISFORMULA(B44)</formula>
    </cfRule>
  </conditionalFormatting>
  <conditionalFormatting sqref="B54:I60">
    <cfRule type="expression" dxfId="1874" priority="13">
      <formula>_xlfn.ISFORMULA(B54)</formula>
    </cfRule>
  </conditionalFormatting>
  <conditionalFormatting sqref="B67:I73">
    <cfRule type="expression" dxfId="1873" priority="12">
      <formula>_xlfn.ISFORMULA(B67)</formula>
    </cfRule>
  </conditionalFormatting>
  <conditionalFormatting sqref="B77:I83">
    <cfRule type="expression" dxfId="1872" priority="11">
      <formula>_xlfn.ISFORMULA(B77)</formula>
    </cfRule>
  </conditionalFormatting>
  <conditionalFormatting sqref="B87:I93">
    <cfRule type="expression" dxfId="1871" priority="10">
      <formula>_xlfn.ISFORMULA(B87)</formula>
    </cfRule>
  </conditionalFormatting>
  <conditionalFormatting sqref="B97:I103">
    <cfRule type="expression" dxfId="1870" priority="9">
      <formula>_xlfn.ISFORMULA(B97)</formula>
    </cfRule>
  </conditionalFormatting>
  <conditionalFormatting sqref="B107:I113">
    <cfRule type="expression" dxfId="1869" priority="8">
      <formula>_xlfn.ISFORMULA(B107)</formula>
    </cfRule>
  </conditionalFormatting>
  <conditionalFormatting sqref="B120:I126">
    <cfRule type="expression" dxfId="1868" priority="7">
      <formula>_xlfn.ISFORMULA(B120)</formula>
    </cfRule>
  </conditionalFormatting>
  <conditionalFormatting sqref="B140:I146">
    <cfRule type="expression" dxfId="1867" priority="5">
      <formula>_xlfn.ISFORMULA(B140)</formula>
    </cfRule>
  </conditionalFormatting>
  <conditionalFormatting sqref="B150:I156">
    <cfRule type="expression" dxfId="1866" priority="4">
      <formula>_xlfn.ISFORMULA(B150)</formula>
    </cfRule>
  </conditionalFormatting>
  <conditionalFormatting sqref="A6 A7:I9">
    <cfRule type="expression" dxfId="1865" priority="2">
      <formula>_xlfn.ISFORMULA(A6)</formula>
    </cfRule>
  </conditionalFormatting>
  <conditionalFormatting sqref="B6:I6">
    <cfRule type="expression" dxfId="1864" priority="1">
      <formula>_xlfn.ISFORMULA(B6)</formula>
    </cfRule>
  </conditionalFormatting>
  <pageMargins left="0.7" right="0.7" top="0.75" bottom="0.75" header="0.3" footer="0.3"/>
  <pageSetup paperSize="9"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A2E5-EC9B-4091-9DAF-F4E1E2B384DF}">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572</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591039.50316912343</v>
      </c>
      <c r="D7" s="256">
        <f t="shared" si="0"/>
        <v>2200015.3015210289</v>
      </c>
      <c r="E7" s="256">
        <f t="shared" si="0"/>
        <v>5293505.0111184046</v>
      </c>
      <c r="F7" s="256">
        <f t="shared" si="0"/>
        <v>8541187.3108570836</v>
      </c>
      <c r="G7" s="256">
        <f t="shared" si="0"/>
        <v>12520947.656817108</v>
      </c>
      <c r="H7" s="256">
        <f t="shared" si="0"/>
        <v>17156668.345021117</v>
      </c>
      <c r="I7" s="260">
        <f t="shared" si="0"/>
        <v>21681999.944466479</v>
      </c>
    </row>
    <row r="8" spans="1:18">
      <c r="A8" s="236" t="s">
        <v>490</v>
      </c>
      <c r="B8" s="256">
        <f>SUM(B67:B73,B77:B83,B87:B93,B97:B103,B107:B113)</f>
        <v>0</v>
      </c>
      <c r="C8" s="256">
        <f t="shared" ref="C8:I8" si="1">SUM(C67:C73,C77:C83,C87:C93,C97:C103,C107:C113)</f>
        <v>760877.94006806985</v>
      </c>
      <c r="D8" s="256">
        <f t="shared" si="1"/>
        <v>3192916.9326225622</v>
      </c>
      <c r="E8" s="256">
        <f t="shared" si="1"/>
        <v>8971325.6690249946</v>
      </c>
      <c r="F8" s="256">
        <f t="shared" si="1"/>
        <v>15616634.283004873</v>
      </c>
      <c r="G8" s="256">
        <f t="shared" si="1"/>
        <v>25310547.560664877</v>
      </c>
      <c r="H8" s="256">
        <f t="shared" si="1"/>
        <v>36358483.660600111</v>
      </c>
      <c r="I8" s="261">
        <f t="shared" si="1"/>
        <v>46516861.192186803</v>
      </c>
    </row>
    <row r="9" spans="1:18">
      <c r="A9" s="506" t="s">
        <v>491</v>
      </c>
      <c r="B9" s="259">
        <f>SUM(B120:B126,B130:B136,B140:B146,B150:B156,B160:B166)</f>
        <v>0</v>
      </c>
      <c r="C9" s="511">
        <f t="shared" ref="C9:I9" si="2">SUM(C120:C126,C130:C136,C140:C146,C150:C156,C160:C166)</f>
        <v>822864.97292349336</v>
      </c>
      <c r="D9" s="511">
        <f t="shared" si="2"/>
        <v>3555302.6631619614</v>
      </c>
      <c r="E9" s="511">
        <f t="shared" si="2"/>
        <v>9731399.7147379648</v>
      </c>
      <c r="F9" s="511">
        <f t="shared" si="2"/>
        <v>15892059.150500435</v>
      </c>
      <c r="G9" s="511">
        <f t="shared" si="2"/>
        <v>23752635.094528724</v>
      </c>
      <c r="H9" s="511">
        <f t="shared" si="2"/>
        <v>32674414.159896582</v>
      </c>
      <c r="I9" s="511">
        <f t="shared" si="2"/>
        <v>39330023.736118801</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'Aerobic fermentation% (8)'!B9*'Fuel demand RoW'!B9</f>
        <v>0</v>
      </c>
      <c r="C14" s="252">
        <f>'Aerobic fermentation% (8)'!C9*'Fuel demand RoW'!C9</f>
        <v>0</v>
      </c>
      <c r="D14" s="252">
        <f>'Aerobic fermentation% (8)'!D9*'Fuel demand RoW'!D9</f>
        <v>0</v>
      </c>
      <c r="E14" s="252">
        <f>'Aerobic fermentation% (8)'!E9*'Fuel demand RoW'!E9</f>
        <v>0</v>
      </c>
      <c r="F14" s="252">
        <f>'Aerobic fermentation% (8)'!F9*'Fuel demand RoW'!F9</f>
        <v>0</v>
      </c>
      <c r="G14" s="252">
        <f>'Aerobic fermentation% (8)'!G9*'Fuel demand RoW'!G9</f>
        <v>0</v>
      </c>
      <c r="H14" s="252">
        <f>'Aerobic fermentation% (8)'!H9*'Fuel demand RoW'!H9</f>
        <v>0</v>
      </c>
      <c r="I14" s="253">
        <f>'Aerobic fermentation% (8)'!I9*'Fuel demand RoW'!I9</f>
        <v>0</v>
      </c>
      <c r="Q14" s="5"/>
      <c r="R14" s="5"/>
    </row>
    <row r="15" spans="1:18" ht="14.45">
      <c r="A15" s="246" t="s">
        <v>480</v>
      </c>
      <c r="B15" s="252">
        <f>'Aerobic fermentation% (8)'!B10*'Fuel demand RoW'!B10</f>
        <v>0</v>
      </c>
      <c r="C15" s="252">
        <f>'Aerobic fermentation% (8)'!C10*'Fuel demand RoW'!C10</f>
        <v>0</v>
      </c>
      <c r="D15" s="252">
        <f>'Aerobic fermentation% (8)'!D10*'Fuel demand RoW'!D10</f>
        <v>0</v>
      </c>
      <c r="E15" s="252">
        <f>'Aerobic fermentation% (8)'!E10*'Fuel demand RoW'!E10</f>
        <v>0</v>
      </c>
      <c r="F15" s="252">
        <f>'Aerobic fermentation% (8)'!F10*'Fuel demand RoW'!F10</f>
        <v>0</v>
      </c>
      <c r="G15" s="252">
        <f>'Aerobic fermentation% (8)'!G10*'Fuel demand RoW'!G10</f>
        <v>0</v>
      </c>
      <c r="H15" s="252">
        <f>'Aerobic fermentation% (8)'!H10*'Fuel demand RoW'!H10</f>
        <v>0</v>
      </c>
      <c r="I15" s="253">
        <f>'Aerobic fermentation% (8)'!I10*'Fuel demand RoW'!I10</f>
        <v>0</v>
      </c>
    </row>
    <row r="16" spans="1:18" ht="14.45">
      <c r="A16" s="246" t="s">
        <v>84</v>
      </c>
      <c r="B16" s="252">
        <f>'Aerobic fermentation% (8)'!B11*'Fuel demand RoW'!B11</f>
        <v>0</v>
      </c>
      <c r="C16" s="252">
        <f>'Aerobic fermentation% (8)'!C11*'Fuel demand RoW'!C11</f>
        <v>0</v>
      </c>
      <c r="D16" s="252">
        <f>'Aerobic fermentation% (8)'!D11*'Fuel demand RoW'!D11</f>
        <v>0</v>
      </c>
      <c r="E16" s="252">
        <f>'Aerobic fermentation% (8)'!E11*'Fuel demand RoW'!E11</f>
        <v>0</v>
      </c>
      <c r="F16" s="252">
        <f>'Aerobic fermentation% (8)'!F11*'Fuel demand RoW'!F11</f>
        <v>0</v>
      </c>
      <c r="G16" s="252">
        <f>'Aerobic fermentation% (8)'!G11*'Fuel demand RoW'!G11</f>
        <v>0</v>
      </c>
      <c r="H16" s="252">
        <f>'Aerobic fermentation% (8)'!H11*'Fuel demand RoW'!H11</f>
        <v>0</v>
      </c>
      <c r="I16" s="253">
        <f>'Aerobic fermentation% (8)'!I11*'Fuel demand RoW'!I11</f>
        <v>0</v>
      </c>
    </row>
    <row r="17" spans="1:9" ht="14.45">
      <c r="A17" s="246" t="s">
        <v>481</v>
      </c>
      <c r="B17" s="252">
        <f>'Aerobic fermentation% (8)'!B12*'Fuel demand RoW'!B12</f>
        <v>0</v>
      </c>
      <c r="C17" s="252">
        <f>'Aerobic fermentation% (8)'!C12*'Fuel demand RoW'!C12</f>
        <v>0</v>
      </c>
      <c r="D17" s="252">
        <f>'Aerobic fermentation% (8)'!D12*'Fuel demand RoW'!D12</f>
        <v>0</v>
      </c>
      <c r="E17" s="252">
        <f>'Aerobic fermentation% (8)'!E12*'Fuel demand RoW'!E12</f>
        <v>0</v>
      </c>
      <c r="F17" s="252">
        <f>'Aerobic fermentation% (8)'!F12*'Fuel demand RoW'!F12</f>
        <v>0</v>
      </c>
      <c r="G17" s="252">
        <f>'Aerobic fermentation% (8)'!G12*'Fuel demand RoW'!G12</f>
        <v>0</v>
      </c>
      <c r="H17" s="252">
        <f>'Aerobic fermentation% (8)'!H12*'Fuel demand RoW'!H12</f>
        <v>0</v>
      </c>
      <c r="I17" s="253">
        <f>'Aerobic fermentation% (8)'!I12*'Fuel demand RoW'!I12</f>
        <v>0</v>
      </c>
    </row>
    <row r="18" spans="1:9" ht="14.45">
      <c r="A18" s="246" t="s">
        <v>482</v>
      </c>
      <c r="B18" s="252">
        <f>'Aerobic fermentation% (8)'!B13*'Fuel demand RoW'!B13</f>
        <v>0</v>
      </c>
      <c r="C18" s="252">
        <f>'Aerobic fermentation% (8)'!C13*'Fuel demand RoW'!C13</f>
        <v>0</v>
      </c>
      <c r="D18" s="252">
        <f>'Aerobic fermentation% (8)'!D13*'Fuel demand RoW'!D13</f>
        <v>0</v>
      </c>
      <c r="E18" s="252">
        <f>'Aerobic fermentation% (8)'!E13*'Fuel demand RoW'!E13</f>
        <v>0</v>
      </c>
      <c r="F18" s="252">
        <f>'Aerobic fermentation% (8)'!F13*'Fuel demand RoW'!F13</f>
        <v>0</v>
      </c>
      <c r="G18" s="252">
        <f>'Aerobic fermentation% (8)'!G13*'Fuel demand RoW'!G13</f>
        <v>0</v>
      </c>
      <c r="H18" s="252">
        <f>'Aerobic fermentation% (8)'!H13*'Fuel demand RoW'!H13</f>
        <v>0</v>
      </c>
      <c r="I18" s="253">
        <f>'Aerobic fermentation% (8)'!I13*'Fuel demand RoW'!I13</f>
        <v>0</v>
      </c>
    </row>
    <row r="19" spans="1:9" ht="14.45">
      <c r="A19" s="247" t="s">
        <v>483</v>
      </c>
      <c r="B19" s="252">
        <f>'Aerobic fermentation% (8)'!B14*'Fuel demand RoW'!B14</f>
        <v>0</v>
      </c>
      <c r="C19" s="252">
        <f>'Aerobic fermentation% (8)'!C14*'Fuel demand RoW'!C14</f>
        <v>0</v>
      </c>
      <c r="D19" s="252">
        <f>'Aerobic fermentation% (8)'!D14*'Fuel demand RoW'!D14</f>
        <v>0</v>
      </c>
      <c r="E19" s="252">
        <f>'Aerobic fermentation% (8)'!E14*'Fuel demand RoW'!E14</f>
        <v>0</v>
      </c>
      <c r="F19" s="252">
        <f>'Aerobic fermentation% (8)'!F14*'Fuel demand RoW'!F14</f>
        <v>0</v>
      </c>
      <c r="G19" s="252">
        <f>'Aerobic fermentation% (8)'!G14*'Fuel demand RoW'!G14</f>
        <v>0</v>
      </c>
      <c r="H19" s="252">
        <f>'Aerobic fermentation% (8)'!H14*'Fuel demand RoW'!H14</f>
        <v>0</v>
      </c>
      <c r="I19" s="253">
        <f>'Aerobic fermentation% (8)'!I14*'Fuel demand RoW'!I14</f>
        <v>0</v>
      </c>
    </row>
    <row r="20" spans="1:9" ht="14.45">
      <c r="A20" s="248" t="s">
        <v>484</v>
      </c>
      <c r="B20" s="252">
        <f>'Aerobic fermentation% (8)'!B15*'Fuel demand RoW'!B15</f>
        <v>0</v>
      </c>
      <c r="C20" s="252">
        <f>'Aerobic fermentation% (8)'!C15*'Fuel demand RoW'!C15</f>
        <v>0</v>
      </c>
      <c r="D20" s="252">
        <f>'Aerobic fermentation% (8)'!D15*'Fuel demand RoW'!D15</f>
        <v>0</v>
      </c>
      <c r="E20" s="252">
        <f>'Aerobic fermentation% (8)'!E15*'Fuel demand RoW'!E15</f>
        <v>0</v>
      </c>
      <c r="F20" s="252">
        <f>'Aerobic fermentation% (8)'!F15*'Fuel demand RoW'!F15</f>
        <v>0</v>
      </c>
      <c r="G20" s="252">
        <f>'Aerobic fermentation% (8)'!G15*'Fuel demand RoW'!G15</f>
        <v>0</v>
      </c>
      <c r="H20" s="252">
        <f>'Aerobic fermentation% (8)'!H15*'Fuel demand RoW'!H15</f>
        <v>0</v>
      </c>
      <c r="I20" s="253">
        <f>'Aerobic fermentation% (8)'!I15*'Fuel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'Aerobic fermentation% (8)'!B9*'Fuel demand RoW'!B19</f>
        <v>0</v>
      </c>
      <c r="C24" s="252">
        <f>'Aerobic fermentation% (8)'!C9*'Fuel demand RoW'!C19</f>
        <v>0</v>
      </c>
      <c r="D24" s="252">
        <f>'Aerobic fermentation% (8)'!D9*'Fuel demand RoW'!D19</f>
        <v>0</v>
      </c>
      <c r="E24" s="252">
        <f>'Aerobic fermentation% (8)'!E9*'Fuel demand RoW'!E19</f>
        <v>0</v>
      </c>
      <c r="F24" s="252">
        <f>'Aerobic fermentation% (8)'!F9*'Fuel demand RoW'!F19</f>
        <v>0</v>
      </c>
      <c r="G24" s="252">
        <f>'Aerobic fermentation% (8)'!G9*'Fuel demand RoW'!G19</f>
        <v>0</v>
      </c>
      <c r="H24" s="252">
        <f>'Aerobic fermentation% (8)'!H9*'Fuel demand RoW'!H19</f>
        <v>0</v>
      </c>
      <c r="I24" s="253">
        <f>'Aerobic fermentation% (8)'!I9*'Fuel demand RoW'!I19</f>
        <v>0</v>
      </c>
    </row>
    <row r="25" spans="1:9" ht="14.45">
      <c r="A25" s="246" t="s">
        <v>480</v>
      </c>
      <c r="B25" s="252">
        <f>'Aerobic fermentation% (8)'!B10*'Fuel demand RoW'!B20</f>
        <v>0</v>
      </c>
      <c r="C25" s="252">
        <f>'Aerobic fermentation% (8)'!C10*'Fuel demand RoW'!C20</f>
        <v>591039.50316912343</v>
      </c>
      <c r="D25" s="252">
        <f>'Aerobic fermentation% (8)'!D10*'Fuel demand RoW'!D20</f>
        <v>2200015.3015210289</v>
      </c>
      <c r="E25" s="252">
        <f>'Aerobic fermentation% (8)'!E10*'Fuel demand RoW'!E20</f>
        <v>5293505.0111184046</v>
      </c>
      <c r="F25" s="252">
        <f>'Aerobic fermentation% (8)'!F10*'Fuel demand RoW'!F20</f>
        <v>8541187.3108570836</v>
      </c>
      <c r="G25" s="252">
        <f>'Aerobic fermentation% (8)'!G10*'Fuel demand RoW'!G20</f>
        <v>12520947.656817108</v>
      </c>
      <c r="H25" s="252">
        <f>'Aerobic fermentation% (8)'!H10*'Fuel demand RoW'!H20</f>
        <v>17156668.345021117</v>
      </c>
      <c r="I25" s="253">
        <f>'Aerobic fermentation% (8)'!I10*'Fuel demand RoW'!I20</f>
        <v>21681999.944466479</v>
      </c>
    </row>
    <row r="26" spans="1:9" ht="14.45">
      <c r="A26" s="246" t="s">
        <v>84</v>
      </c>
      <c r="B26" s="252">
        <f>'Aerobic fermentation% (8)'!B11*'Fuel demand RoW'!B21</f>
        <v>0</v>
      </c>
      <c r="C26" s="252">
        <f>'Aerobic fermentation% (8)'!C11*'Fuel demand RoW'!C21</f>
        <v>0</v>
      </c>
      <c r="D26" s="252">
        <f>'Aerobic fermentation% (8)'!D11*'Fuel demand RoW'!D21</f>
        <v>0</v>
      </c>
      <c r="E26" s="252">
        <f>'Aerobic fermentation% (8)'!E11*'Fuel demand RoW'!E21</f>
        <v>0</v>
      </c>
      <c r="F26" s="252">
        <f>'Aerobic fermentation% (8)'!F11*'Fuel demand RoW'!F21</f>
        <v>0</v>
      </c>
      <c r="G26" s="252">
        <f>'Aerobic fermentation% (8)'!G11*'Fuel demand RoW'!G21</f>
        <v>0</v>
      </c>
      <c r="H26" s="252">
        <f>'Aerobic fermentation% (8)'!H11*'Fuel demand RoW'!H21</f>
        <v>0</v>
      </c>
      <c r="I26" s="253">
        <f>'Aerobic fermentation% (8)'!I11*'Fuel demand RoW'!I21</f>
        <v>0</v>
      </c>
    </row>
    <row r="27" spans="1:9" ht="14.45">
      <c r="A27" s="246" t="s">
        <v>481</v>
      </c>
      <c r="B27" s="252">
        <f>'Aerobic fermentation% (8)'!B12*'Fuel demand RoW'!B22</f>
        <v>0</v>
      </c>
      <c r="C27" s="252">
        <f>'Aerobic fermentation% (8)'!C12*'Fuel demand RoW'!C22</f>
        <v>0</v>
      </c>
      <c r="D27" s="252">
        <f>'Aerobic fermentation% (8)'!D12*'Fuel demand RoW'!D22</f>
        <v>0</v>
      </c>
      <c r="E27" s="252">
        <f>'Aerobic fermentation% (8)'!E12*'Fuel demand RoW'!E22</f>
        <v>0</v>
      </c>
      <c r="F27" s="252">
        <f>'Aerobic fermentation% (8)'!F12*'Fuel demand RoW'!F22</f>
        <v>0</v>
      </c>
      <c r="G27" s="252">
        <f>'Aerobic fermentation% (8)'!G12*'Fuel demand RoW'!G22</f>
        <v>0</v>
      </c>
      <c r="H27" s="252">
        <f>'Aerobic fermentation% (8)'!H12*'Fuel demand RoW'!H22</f>
        <v>0</v>
      </c>
      <c r="I27" s="253">
        <f>'Aerobic fermentation% (8)'!I12*'Fuel demand RoW'!I22</f>
        <v>0</v>
      </c>
    </row>
    <row r="28" spans="1:9" ht="14.45">
      <c r="A28" s="246" t="s">
        <v>482</v>
      </c>
      <c r="B28" s="252">
        <f>'Aerobic fermentation% (8)'!B13*'Fuel demand RoW'!B23</f>
        <v>0</v>
      </c>
      <c r="C28" s="252">
        <f>'Aerobic fermentation% (8)'!C13*'Fuel demand RoW'!C23</f>
        <v>0</v>
      </c>
      <c r="D28" s="252">
        <f>'Aerobic fermentation% (8)'!D13*'Fuel demand RoW'!D23</f>
        <v>0</v>
      </c>
      <c r="E28" s="252">
        <f>'Aerobic fermentation% (8)'!E13*'Fuel demand RoW'!E23</f>
        <v>0</v>
      </c>
      <c r="F28" s="252">
        <f>'Aerobic fermentation% (8)'!F13*'Fuel demand RoW'!F23</f>
        <v>0</v>
      </c>
      <c r="G28" s="252">
        <f>'Aerobic fermentation% (8)'!G13*'Fuel demand RoW'!G23</f>
        <v>0</v>
      </c>
      <c r="H28" s="252">
        <f>'Aerobic fermentation% (8)'!H13*'Fuel demand RoW'!H23</f>
        <v>0</v>
      </c>
      <c r="I28" s="253">
        <f>'Aerobic fermentation% (8)'!I13*'Fuel demand RoW'!I23</f>
        <v>0</v>
      </c>
    </row>
    <row r="29" spans="1:9" ht="14.45">
      <c r="A29" s="247" t="s">
        <v>483</v>
      </c>
      <c r="B29" s="252">
        <f>'Aerobic fermentation% (8)'!B14*'Fuel demand RoW'!B24</f>
        <v>0</v>
      </c>
      <c r="C29" s="252">
        <f>'Aerobic fermentation% (8)'!C14*'Fuel demand RoW'!C24</f>
        <v>0</v>
      </c>
      <c r="D29" s="252">
        <f>'Aerobic fermentation% (8)'!D14*'Fuel demand RoW'!D24</f>
        <v>0</v>
      </c>
      <c r="E29" s="252">
        <f>'Aerobic fermentation% (8)'!E14*'Fuel demand RoW'!E24</f>
        <v>0</v>
      </c>
      <c r="F29" s="252">
        <f>'Aerobic fermentation% (8)'!F14*'Fuel demand RoW'!F24</f>
        <v>0</v>
      </c>
      <c r="G29" s="252">
        <f>'Aerobic fermentation% (8)'!G14*'Fuel demand RoW'!G24</f>
        <v>0</v>
      </c>
      <c r="H29" s="252">
        <f>'Aerobic fermentation% (8)'!H14*'Fuel demand RoW'!H24</f>
        <v>0</v>
      </c>
      <c r="I29" s="253">
        <f>'Aerobic fermentation% (8)'!I14*'Fuel demand RoW'!I24</f>
        <v>0</v>
      </c>
    </row>
    <row r="30" spans="1:9" ht="14.45">
      <c r="A30" s="248" t="s">
        <v>484</v>
      </c>
      <c r="B30" s="252">
        <f>'Aerobic fermentation% (8)'!B15*'Fuel demand RoW'!B25</f>
        <v>0</v>
      </c>
      <c r="C30" s="252">
        <f>'Aerobic fermentation% (8)'!C15*'Fuel demand RoW'!C25</f>
        <v>0</v>
      </c>
      <c r="D30" s="252">
        <f>'Aerobic fermentation% (8)'!D15*'Fuel demand RoW'!D25</f>
        <v>0</v>
      </c>
      <c r="E30" s="252">
        <f>'Aerobic fermentation% (8)'!E15*'Fuel demand RoW'!E25</f>
        <v>0</v>
      </c>
      <c r="F30" s="252">
        <f>'Aerobic fermentation% (8)'!F15*'Fuel demand RoW'!F25</f>
        <v>0</v>
      </c>
      <c r="G30" s="252">
        <f>'Aerobic fermentation% (8)'!G15*'Fuel demand RoW'!G25</f>
        <v>0</v>
      </c>
      <c r="H30" s="252">
        <f>'Aerobic fermentation% (8)'!H15*'Fuel demand RoW'!H25</f>
        <v>0</v>
      </c>
      <c r="I30" s="253">
        <f>'Aerobic fermentation% (8)'!I15*'Fuel demand RoW'!I25</f>
        <v>0</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'Aerobic fermentation% (8)'!B9*'Fuel demand RoW'!B29</f>
        <v>0</v>
      </c>
      <c r="C34" s="252">
        <f>'Aerobic fermentation% (8)'!C9*'Fuel demand RoW'!C29</f>
        <v>0</v>
      </c>
      <c r="D34" s="252">
        <f>'Aerobic fermentation% (8)'!D9*'Fuel demand RoW'!D29</f>
        <v>0</v>
      </c>
      <c r="E34" s="252">
        <f>'Aerobic fermentation% (8)'!E9*'Fuel demand RoW'!E29</f>
        <v>0</v>
      </c>
      <c r="F34" s="252">
        <f>'Aerobic fermentation% (8)'!F9*'Fuel demand RoW'!F29</f>
        <v>0</v>
      </c>
      <c r="G34" s="252">
        <f>'Aerobic fermentation% (8)'!G9*'Fuel demand RoW'!G29</f>
        <v>0</v>
      </c>
      <c r="H34" s="252">
        <f>'Aerobic fermentation% (8)'!H9*'Fuel demand RoW'!H29</f>
        <v>0</v>
      </c>
      <c r="I34" s="253">
        <f>'Aerobic fermentation% (8)'!I9*'Fuel demand RoW'!I29</f>
        <v>0</v>
      </c>
    </row>
    <row r="35" spans="1:9" ht="14.45">
      <c r="A35" s="246" t="s">
        <v>480</v>
      </c>
      <c r="B35" s="252">
        <f>'Aerobic fermentation% (8)'!B10*'Fuel demand RoW'!B30</f>
        <v>0</v>
      </c>
      <c r="C35" s="252">
        <f>'Aerobic fermentation% (8)'!C10*'Fuel demand RoW'!C30</f>
        <v>0</v>
      </c>
      <c r="D35" s="252">
        <f>'Aerobic fermentation% (8)'!D10*'Fuel demand RoW'!D30</f>
        <v>0</v>
      </c>
      <c r="E35" s="252">
        <f>'Aerobic fermentation% (8)'!E10*'Fuel demand RoW'!E30</f>
        <v>0</v>
      </c>
      <c r="F35" s="252">
        <f>'Aerobic fermentation% (8)'!F10*'Fuel demand RoW'!F30</f>
        <v>0</v>
      </c>
      <c r="G35" s="252">
        <f>'Aerobic fermentation% (8)'!G10*'Fuel demand RoW'!G30</f>
        <v>0</v>
      </c>
      <c r="H35" s="252">
        <f>'Aerobic fermentation% (8)'!H10*'Fuel demand RoW'!H30</f>
        <v>0</v>
      </c>
      <c r="I35" s="253">
        <f>'Aerobic fermentation% (8)'!I10*'Fuel demand RoW'!I30</f>
        <v>0</v>
      </c>
    </row>
    <row r="36" spans="1:9" ht="14.45">
      <c r="A36" s="246" t="s">
        <v>84</v>
      </c>
      <c r="B36" s="252">
        <f>'Aerobic fermentation% (8)'!B11*'Fuel demand RoW'!B31</f>
        <v>0</v>
      </c>
      <c r="C36" s="252">
        <f>'Aerobic fermentation% (8)'!C11*'Fuel demand RoW'!C31</f>
        <v>0</v>
      </c>
      <c r="D36" s="252">
        <f>'Aerobic fermentation% (8)'!D11*'Fuel demand RoW'!D31</f>
        <v>0</v>
      </c>
      <c r="E36" s="252">
        <f>'Aerobic fermentation% (8)'!E11*'Fuel demand RoW'!E31</f>
        <v>0</v>
      </c>
      <c r="F36" s="252">
        <f>'Aerobic fermentation% (8)'!F11*'Fuel demand RoW'!F31</f>
        <v>0</v>
      </c>
      <c r="G36" s="252">
        <f>'Aerobic fermentation% (8)'!G11*'Fuel demand RoW'!G31</f>
        <v>0</v>
      </c>
      <c r="H36" s="252">
        <f>'Aerobic fermentation% (8)'!H11*'Fuel demand RoW'!H31</f>
        <v>0</v>
      </c>
      <c r="I36" s="253">
        <f>'Aerobic fermentation% (8)'!I11*'Fuel demand RoW'!I31</f>
        <v>0</v>
      </c>
    </row>
    <row r="37" spans="1:9" ht="14.45">
      <c r="A37" s="246" t="s">
        <v>481</v>
      </c>
      <c r="B37" s="252">
        <f>'Aerobic fermentation% (8)'!B12*'Fuel demand RoW'!B32</f>
        <v>0</v>
      </c>
      <c r="C37" s="252">
        <f>'Aerobic fermentation% (8)'!C12*'Fuel demand RoW'!C32</f>
        <v>0</v>
      </c>
      <c r="D37" s="252">
        <f>'Aerobic fermentation% (8)'!D12*'Fuel demand RoW'!D32</f>
        <v>0</v>
      </c>
      <c r="E37" s="252">
        <f>'Aerobic fermentation% (8)'!E12*'Fuel demand RoW'!E32</f>
        <v>0</v>
      </c>
      <c r="F37" s="252">
        <f>'Aerobic fermentation% (8)'!F12*'Fuel demand RoW'!F32</f>
        <v>0</v>
      </c>
      <c r="G37" s="252">
        <f>'Aerobic fermentation% (8)'!G12*'Fuel demand RoW'!G32</f>
        <v>0</v>
      </c>
      <c r="H37" s="252">
        <f>'Aerobic fermentation% (8)'!H12*'Fuel demand RoW'!H32</f>
        <v>0</v>
      </c>
      <c r="I37" s="253">
        <f>'Aerobic fermentation% (8)'!I12*'Fuel demand RoW'!I32</f>
        <v>0</v>
      </c>
    </row>
    <row r="38" spans="1:9" ht="14.45">
      <c r="A38" s="246" t="s">
        <v>482</v>
      </c>
      <c r="B38" s="252">
        <f>'Aerobic fermentation% (8)'!B13*'Fuel demand RoW'!B33</f>
        <v>0</v>
      </c>
      <c r="C38" s="252">
        <f>'Aerobic fermentation% (8)'!C13*'Fuel demand RoW'!C33</f>
        <v>0</v>
      </c>
      <c r="D38" s="252">
        <f>'Aerobic fermentation% (8)'!D13*'Fuel demand RoW'!D33</f>
        <v>0</v>
      </c>
      <c r="E38" s="252">
        <f>'Aerobic fermentation% (8)'!E13*'Fuel demand RoW'!E33</f>
        <v>0</v>
      </c>
      <c r="F38" s="252">
        <f>'Aerobic fermentation% (8)'!F13*'Fuel demand RoW'!F33</f>
        <v>0</v>
      </c>
      <c r="G38" s="252">
        <f>'Aerobic fermentation% (8)'!G13*'Fuel demand RoW'!G33</f>
        <v>0</v>
      </c>
      <c r="H38" s="252">
        <f>'Aerobic fermentation% (8)'!H13*'Fuel demand RoW'!H33</f>
        <v>0</v>
      </c>
      <c r="I38" s="253">
        <f>'Aerobic fermentation% (8)'!I13*'Fuel demand RoW'!I33</f>
        <v>0</v>
      </c>
    </row>
    <row r="39" spans="1:9" ht="14.45">
      <c r="A39" s="247" t="s">
        <v>483</v>
      </c>
      <c r="B39" s="252">
        <f>'Aerobic fermentation% (8)'!B14*'Fuel demand RoW'!B34</f>
        <v>0</v>
      </c>
      <c r="C39" s="252">
        <f>'Aerobic fermentation% (8)'!C14*'Fuel demand RoW'!C34</f>
        <v>0</v>
      </c>
      <c r="D39" s="252">
        <f>'Aerobic fermentation% (8)'!D14*'Fuel demand RoW'!D34</f>
        <v>0</v>
      </c>
      <c r="E39" s="252">
        <f>'Aerobic fermentation% (8)'!E14*'Fuel demand RoW'!E34</f>
        <v>0</v>
      </c>
      <c r="F39" s="252">
        <f>'Aerobic fermentation% (8)'!F14*'Fuel demand RoW'!F34</f>
        <v>0</v>
      </c>
      <c r="G39" s="252">
        <f>'Aerobic fermentation% (8)'!G14*'Fuel demand RoW'!G34</f>
        <v>0</v>
      </c>
      <c r="H39" s="252">
        <f>'Aerobic fermentation% (8)'!H14*'Fuel demand RoW'!H34</f>
        <v>0</v>
      </c>
      <c r="I39" s="253">
        <f>'Aerobic fermentation% (8)'!I14*'Fuel demand RoW'!I34</f>
        <v>0</v>
      </c>
    </row>
    <row r="40" spans="1:9" ht="14.45">
      <c r="A40" s="248" t="s">
        <v>484</v>
      </c>
      <c r="B40" s="252">
        <f>'Aerobic fermentation% (8)'!B15*'Fuel demand RoW'!B35</f>
        <v>0</v>
      </c>
      <c r="C40" s="252">
        <f>'Aerobic fermentation% (8)'!C15*'Fuel demand RoW'!C35</f>
        <v>0</v>
      </c>
      <c r="D40" s="252">
        <f>'Aerobic fermentation% (8)'!D15*'Fuel demand RoW'!D35</f>
        <v>0</v>
      </c>
      <c r="E40" s="252">
        <f>'Aerobic fermentation% (8)'!E15*'Fuel demand RoW'!E35</f>
        <v>0</v>
      </c>
      <c r="F40" s="252">
        <f>'Aerobic fermentation% (8)'!F15*'Fuel demand RoW'!F35</f>
        <v>0</v>
      </c>
      <c r="G40" s="252">
        <f>'Aerobic fermentation% (8)'!G15*'Fuel demand RoW'!G35</f>
        <v>0</v>
      </c>
      <c r="H40" s="252">
        <f>'Aerobic fermentation% (8)'!H15*'Fuel demand RoW'!H35</f>
        <v>0</v>
      </c>
      <c r="I40" s="253">
        <f>'Aerobic fermentation% (8)'!I15*'Fuel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'Aerobic fermentation% (8)'!B9*'Fuel demand RoW'!B39</f>
        <v>0</v>
      </c>
      <c r="C44" s="252">
        <f>'Aerobic fermentation% (8)'!C9*'Fuel demand RoW'!C39</f>
        <v>0</v>
      </c>
      <c r="D44" s="252">
        <f>'Aerobic fermentation% (8)'!D9*'Fuel demand RoW'!D39</f>
        <v>0</v>
      </c>
      <c r="E44" s="252">
        <f>'Aerobic fermentation% (8)'!E9*'Fuel demand RoW'!E39</f>
        <v>0</v>
      </c>
      <c r="F44" s="252">
        <f>'Aerobic fermentation% (8)'!F9*'Fuel demand RoW'!F39</f>
        <v>0</v>
      </c>
      <c r="G44" s="252">
        <f>'Aerobic fermentation% (8)'!G9*'Fuel demand RoW'!G39</f>
        <v>0</v>
      </c>
      <c r="H44" s="252">
        <f>'Aerobic fermentation% (8)'!H9*'Fuel demand RoW'!H39</f>
        <v>0</v>
      </c>
      <c r="I44" s="253">
        <f>'Aerobic fermentation% (8)'!I9*'Fuel demand RoW'!I39</f>
        <v>0</v>
      </c>
    </row>
    <row r="45" spans="1:9" ht="14.45">
      <c r="A45" s="246" t="s">
        <v>480</v>
      </c>
      <c r="B45" s="252">
        <f>'Aerobic fermentation% (8)'!B10*'Fuel demand RoW'!B40</f>
        <v>0</v>
      </c>
      <c r="C45" s="252">
        <f>'Aerobic fermentation% (8)'!C10*'Fuel demand RoW'!C40</f>
        <v>0</v>
      </c>
      <c r="D45" s="252">
        <f>'Aerobic fermentation% (8)'!D10*'Fuel demand RoW'!D40</f>
        <v>0</v>
      </c>
      <c r="E45" s="252">
        <f>'Aerobic fermentation% (8)'!E10*'Fuel demand RoW'!E40</f>
        <v>0</v>
      </c>
      <c r="F45" s="252">
        <f>'Aerobic fermentation% (8)'!F10*'Fuel demand RoW'!F40</f>
        <v>0</v>
      </c>
      <c r="G45" s="252">
        <f>'Aerobic fermentation% (8)'!G10*'Fuel demand RoW'!G40</f>
        <v>0</v>
      </c>
      <c r="H45" s="252">
        <f>'Aerobic fermentation% (8)'!H10*'Fuel demand RoW'!H40</f>
        <v>0</v>
      </c>
      <c r="I45" s="253">
        <f>'Aerobic fermentation% (8)'!I10*'Fuel demand RoW'!I40</f>
        <v>0</v>
      </c>
    </row>
    <row r="46" spans="1:9" ht="14.45">
      <c r="A46" s="246" t="s">
        <v>84</v>
      </c>
      <c r="B46" s="252">
        <f>'Aerobic fermentation% (8)'!B11*'Fuel demand RoW'!B41</f>
        <v>0</v>
      </c>
      <c r="C46" s="252">
        <f>'Aerobic fermentation% (8)'!C11*'Fuel demand RoW'!C41</f>
        <v>0</v>
      </c>
      <c r="D46" s="252">
        <f>'Aerobic fermentation% (8)'!D11*'Fuel demand RoW'!D41</f>
        <v>0</v>
      </c>
      <c r="E46" s="252">
        <f>'Aerobic fermentation% (8)'!E11*'Fuel demand RoW'!E41</f>
        <v>0</v>
      </c>
      <c r="F46" s="252">
        <f>'Aerobic fermentation% (8)'!F11*'Fuel demand RoW'!F41</f>
        <v>0</v>
      </c>
      <c r="G46" s="252">
        <f>'Aerobic fermentation% (8)'!G11*'Fuel demand RoW'!G41</f>
        <v>0</v>
      </c>
      <c r="H46" s="252">
        <f>'Aerobic fermentation% (8)'!H11*'Fuel demand RoW'!H41</f>
        <v>0</v>
      </c>
      <c r="I46" s="253">
        <f>'Aerobic fermentation% (8)'!I11*'Fuel demand RoW'!I41</f>
        <v>0</v>
      </c>
    </row>
    <row r="47" spans="1:9" ht="14.45">
      <c r="A47" s="246" t="s">
        <v>481</v>
      </c>
      <c r="B47" s="252">
        <f>'Aerobic fermentation% (8)'!B12*'Fuel demand RoW'!B42</f>
        <v>0</v>
      </c>
      <c r="C47" s="252">
        <f>'Aerobic fermentation% (8)'!C12*'Fuel demand RoW'!C42</f>
        <v>0</v>
      </c>
      <c r="D47" s="252">
        <f>'Aerobic fermentation% (8)'!D12*'Fuel demand RoW'!D42</f>
        <v>0</v>
      </c>
      <c r="E47" s="252">
        <f>'Aerobic fermentation% (8)'!E12*'Fuel demand RoW'!E42</f>
        <v>0</v>
      </c>
      <c r="F47" s="252">
        <f>'Aerobic fermentation% (8)'!F12*'Fuel demand RoW'!F42</f>
        <v>0</v>
      </c>
      <c r="G47" s="252">
        <f>'Aerobic fermentation% (8)'!G12*'Fuel demand RoW'!G42</f>
        <v>0</v>
      </c>
      <c r="H47" s="252">
        <f>'Aerobic fermentation% (8)'!H12*'Fuel demand RoW'!H42</f>
        <v>0</v>
      </c>
      <c r="I47" s="253">
        <f>'Aerobic fermentation% (8)'!I12*'Fuel demand RoW'!I42</f>
        <v>0</v>
      </c>
    </row>
    <row r="48" spans="1:9" ht="14.45">
      <c r="A48" s="246" t="s">
        <v>482</v>
      </c>
      <c r="B48" s="252">
        <f>'Aerobic fermentation% (8)'!B13*'Fuel demand RoW'!B43</f>
        <v>0</v>
      </c>
      <c r="C48" s="252">
        <f>'Aerobic fermentation% (8)'!C13*'Fuel demand RoW'!C43</f>
        <v>0</v>
      </c>
      <c r="D48" s="252">
        <f>'Aerobic fermentation% (8)'!D13*'Fuel demand RoW'!D43</f>
        <v>0</v>
      </c>
      <c r="E48" s="252">
        <f>'Aerobic fermentation% (8)'!E13*'Fuel demand RoW'!E43</f>
        <v>0</v>
      </c>
      <c r="F48" s="252">
        <f>'Aerobic fermentation% (8)'!F13*'Fuel demand RoW'!F43</f>
        <v>0</v>
      </c>
      <c r="G48" s="252">
        <f>'Aerobic fermentation% (8)'!G13*'Fuel demand RoW'!G43</f>
        <v>0</v>
      </c>
      <c r="H48" s="252">
        <f>'Aerobic fermentation% (8)'!H13*'Fuel demand RoW'!H43</f>
        <v>0</v>
      </c>
      <c r="I48" s="253">
        <f>'Aerobic fermentation% (8)'!I13*'Fuel demand RoW'!I43</f>
        <v>0</v>
      </c>
    </row>
    <row r="49" spans="1:9" ht="14.45">
      <c r="A49" s="247" t="s">
        <v>483</v>
      </c>
      <c r="B49" s="252">
        <f>'Aerobic fermentation% (8)'!B14*'Fuel demand RoW'!B44</f>
        <v>0</v>
      </c>
      <c r="C49" s="252">
        <f>'Aerobic fermentation% (8)'!C14*'Fuel demand RoW'!C44</f>
        <v>0</v>
      </c>
      <c r="D49" s="252">
        <f>'Aerobic fermentation% (8)'!D14*'Fuel demand RoW'!D44</f>
        <v>0</v>
      </c>
      <c r="E49" s="252">
        <f>'Aerobic fermentation% (8)'!E14*'Fuel demand RoW'!E44</f>
        <v>0</v>
      </c>
      <c r="F49" s="252">
        <f>'Aerobic fermentation% (8)'!F14*'Fuel demand RoW'!F44</f>
        <v>0</v>
      </c>
      <c r="G49" s="252">
        <f>'Aerobic fermentation% (8)'!G14*'Fuel demand RoW'!G44</f>
        <v>0</v>
      </c>
      <c r="H49" s="252">
        <f>'Aerobic fermentation% (8)'!H14*'Fuel demand RoW'!H44</f>
        <v>0</v>
      </c>
      <c r="I49" s="253">
        <f>'Aerobic fermentation% (8)'!I14*'Fuel demand RoW'!I44</f>
        <v>0</v>
      </c>
    </row>
    <row r="50" spans="1:9" ht="14.45">
      <c r="A50" s="248" t="s">
        <v>484</v>
      </c>
      <c r="B50" s="252">
        <f>'Aerobic fermentation% (8)'!B15*'Fuel demand RoW'!B45</f>
        <v>0</v>
      </c>
      <c r="C50" s="252">
        <f>'Aerobic fermentation% (8)'!C15*'Fuel demand RoW'!C45</f>
        <v>0</v>
      </c>
      <c r="D50" s="252">
        <f>'Aerobic fermentation% (8)'!D15*'Fuel demand RoW'!D45</f>
        <v>0</v>
      </c>
      <c r="E50" s="252">
        <f>'Aerobic fermentation% (8)'!E15*'Fuel demand RoW'!E45</f>
        <v>0</v>
      </c>
      <c r="F50" s="252">
        <f>'Aerobic fermentation% (8)'!F15*'Fuel demand RoW'!F45</f>
        <v>0</v>
      </c>
      <c r="G50" s="252">
        <f>'Aerobic fermentation% (8)'!G15*'Fuel demand RoW'!G45</f>
        <v>0</v>
      </c>
      <c r="H50" s="252">
        <f>'Aerobic fermentation% (8)'!H15*'Fuel demand RoW'!H45</f>
        <v>0</v>
      </c>
      <c r="I50" s="253">
        <f>'Aerobic fermentation% (8)'!I15*'Fuel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'Aerobic fermentation% (8)'!B9*'Fuel demand RoW'!B49</f>
        <v>0</v>
      </c>
      <c r="C54" s="252">
        <f>'Aerobic fermentation% (8)'!C9*'Fuel demand RoW'!C49</f>
        <v>0</v>
      </c>
      <c r="D54" s="252">
        <f>'Aerobic fermentation% (8)'!D9*'Fuel demand RoW'!D49</f>
        <v>0</v>
      </c>
      <c r="E54" s="252">
        <f>'Aerobic fermentation% (8)'!E9*'Fuel demand RoW'!E49</f>
        <v>0</v>
      </c>
      <c r="F54" s="252">
        <f>'Aerobic fermentation% (8)'!F9*'Fuel demand RoW'!F49</f>
        <v>0</v>
      </c>
      <c r="G54" s="252">
        <f>'Aerobic fermentation% (8)'!G9*'Fuel demand RoW'!G49</f>
        <v>0</v>
      </c>
      <c r="H54" s="252">
        <f>'Aerobic fermentation% (8)'!H9*'Fuel demand RoW'!H49</f>
        <v>0</v>
      </c>
      <c r="I54" s="253">
        <f>'Aerobic fermentation% (8)'!I9*'Fuel demand RoW'!I49</f>
        <v>0</v>
      </c>
    </row>
    <row r="55" spans="1:9" ht="14.45">
      <c r="A55" s="246" t="s">
        <v>480</v>
      </c>
      <c r="B55" s="252">
        <f>'Aerobic fermentation% (8)'!B10*'Fuel demand RoW'!B50</f>
        <v>0</v>
      </c>
      <c r="C55" s="252">
        <f>'Aerobic fermentation% (8)'!C10*'Fuel demand RoW'!C50</f>
        <v>0</v>
      </c>
      <c r="D55" s="252">
        <f>'Aerobic fermentation% (8)'!D10*'Fuel demand RoW'!D50</f>
        <v>0</v>
      </c>
      <c r="E55" s="252">
        <f>'Aerobic fermentation% (8)'!E10*'Fuel demand RoW'!E50</f>
        <v>0</v>
      </c>
      <c r="F55" s="252">
        <f>'Aerobic fermentation% (8)'!F10*'Fuel demand RoW'!F50</f>
        <v>0</v>
      </c>
      <c r="G55" s="252">
        <f>'Aerobic fermentation% (8)'!G10*'Fuel demand RoW'!G50</f>
        <v>0</v>
      </c>
      <c r="H55" s="252">
        <f>'Aerobic fermentation% (8)'!H10*'Fuel demand RoW'!H50</f>
        <v>0</v>
      </c>
      <c r="I55" s="253">
        <f>'Aerobic fermentation% (8)'!I10*'Fuel demand RoW'!I50</f>
        <v>0</v>
      </c>
    </row>
    <row r="56" spans="1:9" ht="14.45">
      <c r="A56" s="246" t="s">
        <v>84</v>
      </c>
      <c r="B56" s="252">
        <f>'Aerobic fermentation% (8)'!B11*'Fuel demand RoW'!B51</f>
        <v>0</v>
      </c>
      <c r="C56" s="252">
        <f>'Aerobic fermentation% (8)'!C11*'Fuel demand RoW'!C51</f>
        <v>0</v>
      </c>
      <c r="D56" s="252">
        <f>'Aerobic fermentation% (8)'!D11*'Fuel demand RoW'!D51</f>
        <v>0</v>
      </c>
      <c r="E56" s="252">
        <f>'Aerobic fermentation% (8)'!E11*'Fuel demand RoW'!E51</f>
        <v>0</v>
      </c>
      <c r="F56" s="252">
        <f>'Aerobic fermentation% (8)'!F11*'Fuel demand RoW'!F51</f>
        <v>0</v>
      </c>
      <c r="G56" s="252">
        <f>'Aerobic fermentation% (8)'!G11*'Fuel demand RoW'!G51</f>
        <v>0</v>
      </c>
      <c r="H56" s="252">
        <f>'Aerobic fermentation% (8)'!H11*'Fuel demand RoW'!H51</f>
        <v>0</v>
      </c>
      <c r="I56" s="253">
        <f>'Aerobic fermentation% (8)'!I11*'Fuel demand RoW'!I51</f>
        <v>0</v>
      </c>
    </row>
    <row r="57" spans="1:9" ht="14.45">
      <c r="A57" s="246" t="s">
        <v>481</v>
      </c>
      <c r="B57" s="252">
        <f>'Aerobic fermentation% (8)'!B12*'Fuel demand RoW'!B52</f>
        <v>0</v>
      </c>
      <c r="C57" s="252">
        <f>'Aerobic fermentation% (8)'!C12*'Fuel demand RoW'!C52</f>
        <v>0</v>
      </c>
      <c r="D57" s="252">
        <f>'Aerobic fermentation% (8)'!D12*'Fuel demand RoW'!D52</f>
        <v>0</v>
      </c>
      <c r="E57" s="252">
        <f>'Aerobic fermentation% (8)'!E12*'Fuel demand RoW'!E52</f>
        <v>0</v>
      </c>
      <c r="F57" s="252">
        <f>'Aerobic fermentation% (8)'!F12*'Fuel demand RoW'!F52</f>
        <v>0</v>
      </c>
      <c r="G57" s="252">
        <f>'Aerobic fermentation% (8)'!G12*'Fuel demand RoW'!G52</f>
        <v>0</v>
      </c>
      <c r="H57" s="252">
        <f>'Aerobic fermentation% (8)'!H12*'Fuel demand RoW'!H52</f>
        <v>0</v>
      </c>
      <c r="I57" s="253">
        <f>'Aerobic fermentation% (8)'!I12*'Fuel demand RoW'!I52</f>
        <v>0</v>
      </c>
    </row>
    <row r="58" spans="1:9" ht="14.45">
      <c r="A58" s="246" t="s">
        <v>482</v>
      </c>
      <c r="B58" s="252">
        <f>'Aerobic fermentation% (8)'!B13*'Fuel demand RoW'!B53</f>
        <v>0</v>
      </c>
      <c r="C58" s="252">
        <f>'Aerobic fermentation% (8)'!C13*'Fuel demand RoW'!C53</f>
        <v>0</v>
      </c>
      <c r="D58" s="252">
        <f>'Aerobic fermentation% (8)'!D13*'Fuel demand RoW'!D53</f>
        <v>0</v>
      </c>
      <c r="E58" s="252">
        <f>'Aerobic fermentation% (8)'!E13*'Fuel demand RoW'!E53</f>
        <v>0</v>
      </c>
      <c r="F58" s="252">
        <f>'Aerobic fermentation% (8)'!F13*'Fuel demand RoW'!F53</f>
        <v>0</v>
      </c>
      <c r="G58" s="252">
        <f>'Aerobic fermentation% (8)'!G13*'Fuel demand RoW'!G53</f>
        <v>0</v>
      </c>
      <c r="H58" s="252">
        <f>'Aerobic fermentation% (8)'!H13*'Fuel demand RoW'!H53</f>
        <v>0</v>
      </c>
      <c r="I58" s="253">
        <f>'Aerobic fermentation% (8)'!I13*'Fuel demand RoW'!I53</f>
        <v>0</v>
      </c>
    </row>
    <row r="59" spans="1:9" ht="14.45">
      <c r="A59" s="247" t="s">
        <v>483</v>
      </c>
      <c r="B59" s="252">
        <f>'Aerobic fermentation% (8)'!B14*'Fuel demand RoW'!B54</f>
        <v>0</v>
      </c>
      <c r="C59" s="252">
        <f>'Aerobic fermentation% (8)'!C14*'Fuel demand RoW'!C54</f>
        <v>0</v>
      </c>
      <c r="D59" s="252">
        <f>'Aerobic fermentation% (8)'!D14*'Fuel demand RoW'!D54</f>
        <v>0</v>
      </c>
      <c r="E59" s="252">
        <f>'Aerobic fermentation% (8)'!E14*'Fuel demand RoW'!E54</f>
        <v>0</v>
      </c>
      <c r="F59" s="252">
        <f>'Aerobic fermentation% (8)'!F14*'Fuel demand RoW'!F54</f>
        <v>0</v>
      </c>
      <c r="G59" s="252">
        <f>'Aerobic fermentation% (8)'!G14*'Fuel demand RoW'!G54</f>
        <v>0</v>
      </c>
      <c r="H59" s="252">
        <f>'Aerobic fermentation% (8)'!H14*'Fuel demand RoW'!H54</f>
        <v>0</v>
      </c>
      <c r="I59" s="253">
        <f>'Aerobic fermentation% (8)'!I14*'Fuel demand RoW'!I54</f>
        <v>0</v>
      </c>
    </row>
    <row r="60" spans="1:9" ht="14.65" thickBot="1">
      <c r="A60" s="251" t="s">
        <v>484</v>
      </c>
      <c r="B60" s="254">
        <f>'Aerobic fermentation% (8)'!B15*'Fuel demand RoW'!B55</f>
        <v>0</v>
      </c>
      <c r="C60" s="254">
        <f>'Aerobic fermentation% (8)'!C15*'Fuel demand RoW'!C55</f>
        <v>0</v>
      </c>
      <c r="D60" s="254">
        <f>'Aerobic fermentation% (8)'!D15*'Fuel demand RoW'!D55</f>
        <v>0</v>
      </c>
      <c r="E60" s="254">
        <f>'Aerobic fermentation% (8)'!E15*'Fuel demand RoW'!E55</f>
        <v>0</v>
      </c>
      <c r="F60" s="254">
        <f>'Aerobic fermentation% (8)'!F15*'Fuel demand RoW'!F55</f>
        <v>0</v>
      </c>
      <c r="G60" s="254">
        <f>'Aerobic fermentation% (8)'!G15*'Fuel demand RoW'!G55</f>
        <v>0</v>
      </c>
      <c r="H60" s="254">
        <f>'Aerobic fermentation% (8)'!H15*'Fuel demand RoW'!H55</f>
        <v>0</v>
      </c>
      <c r="I60" s="263">
        <f>'Aerobic fermentation% (8)'!I15*'Fuel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'Aerobic fermentation% (8)'!B9*'Fuel demand RoW'!B62</f>
        <v>0</v>
      </c>
      <c r="C67" s="252">
        <f>'Aerobic fermentation% (8)'!C9*'Fuel demand RoW'!C62</f>
        <v>0</v>
      </c>
      <c r="D67" s="252">
        <f>'Aerobic fermentation% (8)'!D9*'Fuel demand RoW'!D62</f>
        <v>0</v>
      </c>
      <c r="E67" s="252">
        <f>'Aerobic fermentation% (8)'!E9*'Fuel demand RoW'!E62</f>
        <v>0</v>
      </c>
      <c r="F67" s="252">
        <f>'Aerobic fermentation% (8)'!F9*'Fuel demand RoW'!F62</f>
        <v>0</v>
      </c>
      <c r="G67" s="252">
        <f>'Aerobic fermentation% (8)'!G9*'Fuel demand RoW'!G62</f>
        <v>0</v>
      </c>
      <c r="H67" s="252">
        <f>'Aerobic fermentation% (8)'!H9*'Fuel demand RoW'!H62</f>
        <v>0</v>
      </c>
      <c r="I67" s="253">
        <f>'Aerobic fermentation% (8)'!I9*'Fuel demand RoW'!I62</f>
        <v>0</v>
      </c>
    </row>
    <row r="68" spans="1:9" ht="14.45">
      <c r="A68" s="246" t="s">
        <v>480</v>
      </c>
      <c r="B68" s="252">
        <f>'Aerobic fermentation% (8)'!B10*'Fuel demand RoW'!B63</f>
        <v>0</v>
      </c>
      <c r="C68" s="252">
        <f>'Aerobic fermentation% (8)'!C10*'Fuel demand RoW'!C63</f>
        <v>0</v>
      </c>
      <c r="D68" s="252">
        <f>'Aerobic fermentation% (8)'!D10*'Fuel demand RoW'!D63</f>
        <v>0</v>
      </c>
      <c r="E68" s="252">
        <f>'Aerobic fermentation% (8)'!E10*'Fuel demand RoW'!E63</f>
        <v>0</v>
      </c>
      <c r="F68" s="252">
        <f>'Aerobic fermentation% (8)'!F10*'Fuel demand RoW'!F63</f>
        <v>0</v>
      </c>
      <c r="G68" s="252">
        <f>'Aerobic fermentation% (8)'!G10*'Fuel demand RoW'!G63</f>
        <v>0</v>
      </c>
      <c r="H68" s="252">
        <f>'Aerobic fermentation% (8)'!H10*'Fuel demand RoW'!H63</f>
        <v>0</v>
      </c>
      <c r="I68" s="253">
        <f>'Aerobic fermentation% (8)'!I10*'Fuel demand RoW'!I63</f>
        <v>0</v>
      </c>
    </row>
    <row r="69" spans="1:9" ht="14.45">
      <c r="A69" s="246" t="s">
        <v>84</v>
      </c>
      <c r="B69" s="252">
        <f>'Aerobic fermentation% (8)'!B11*'Fuel demand RoW'!B64</f>
        <v>0</v>
      </c>
      <c r="C69" s="252">
        <f>'Aerobic fermentation% (8)'!C11*'Fuel demand RoW'!C64</f>
        <v>0</v>
      </c>
      <c r="D69" s="252">
        <f>'Aerobic fermentation% (8)'!D11*'Fuel demand RoW'!D64</f>
        <v>0</v>
      </c>
      <c r="E69" s="252">
        <f>'Aerobic fermentation% (8)'!E11*'Fuel demand RoW'!E64</f>
        <v>0</v>
      </c>
      <c r="F69" s="252">
        <f>'Aerobic fermentation% (8)'!F11*'Fuel demand RoW'!F64</f>
        <v>0</v>
      </c>
      <c r="G69" s="252">
        <f>'Aerobic fermentation% (8)'!G11*'Fuel demand RoW'!G64</f>
        <v>0</v>
      </c>
      <c r="H69" s="252">
        <f>'Aerobic fermentation% (8)'!H11*'Fuel demand RoW'!H64</f>
        <v>0</v>
      </c>
      <c r="I69" s="253">
        <f>'Aerobic fermentation% (8)'!I11*'Fuel demand RoW'!I64</f>
        <v>0</v>
      </c>
    </row>
    <row r="70" spans="1:9" ht="14.45">
      <c r="A70" s="246" t="s">
        <v>481</v>
      </c>
      <c r="B70" s="252">
        <f>'Aerobic fermentation% (8)'!B12*'Fuel demand RoW'!B65</f>
        <v>0</v>
      </c>
      <c r="C70" s="252">
        <f>'Aerobic fermentation% (8)'!C12*'Fuel demand RoW'!C65</f>
        <v>0</v>
      </c>
      <c r="D70" s="252">
        <f>'Aerobic fermentation% (8)'!D12*'Fuel demand RoW'!D65</f>
        <v>0</v>
      </c>
      <c r="E70" s="252">
        <f>'Aerobic fermentation% (8)'!E12*'Fuel demand RoW'!E65</f>
        <v>0</v>
      </c>
      <c r="F70" s="252">
        <f>'Aerobic fermentation% (8)'!F12*'Fuel demand RoW'!F65</f>
        <v>0</v>
      </c>
      <c r="G70" s="252">
        <f>'Aerobic fermentation% (8)'!G12*'Fuel demand RoW'!G65</f>
        <v>0</v>
      </c>
      <c r="H70" s="252">
        <f>'Aerobic fermentation% (8)'!H12*'Fuel demand RoW'!H65</f>
        <v>0</v>
      </c>
      <c r="I70" s="253">
        <f>'Aerobic fermentation% (8)'!I12*'Fuel demand RoW'!I65</f>
        <v>0</v>
      </c>
    </row>
    <row r="71" spans="1:9" ht="14.45">
      <c r="A71" s="246" t="s">
        <v>482</v>
      </c>
      <c r="B71" s="252">
        <f>'Aerobic fermentation% (8)'!B13*'Fuel demand RoW'!B66</f>
        <v>0</v>
      </c>
      <c r="C71" s="252">
        <f>'Aerobic fermentation% (8)'!C13*'Fuel demand RoW'!C66</f>
        <v>0</v>
      </c>
      <c r="D71" s="252">
        <f>'Aerobic fermentation% (8)'!D13*'Fuel demand RoW'!D66</f>
        <v>0</v>
      </c>
      <c r="E71" s="252">
        <f>'Aerobic fermentation% (8)'!E13*'Fuel demand RoW'!E66</f>
        <v>0</v>
      </c>
      <c r="F71" s="252">
        <f>'Aerobic fermentation% (8)'!F13*'Fuel demand RoW'!F66</f>
        <v>0</v>
      </c>
      <c r="G71" s="252">
        <f>'Aerobic fermentation% (8)'!G13*'Fuel demand RoW'!G66</f>
        <v>0</v>
      </c>
      <c r="H71" s="252">
        <f>'Aerobic fermentation% (8)'!H13*'Fuel demand RoW'!H66</f>
        <v>0</v>
      </c>
      <c r="I71" s="253">
        <f>'Aerobic fermentation% (8)'!I13*'Fuel demand RoW'!I66</f>
        <v>0</v>
      </c>
    </row>
    <row r="72" spans="1:9" ht="14.45">
      <c r="A72" s="247" t="s">
        <v>483</v>
      </c>
      <c r="B72" s="252">
        <f>'Aerobic fermentation% (8)'!B14*'Fuel demand RoW'!B67</f>
        <v>0</v>
      </c>
      <c r="C72" s="252">
        <f>'Aerobic fermentation% (8)'!C14*'Fuel demand RoW'!C67</f>
        <v>0</v>
      </c>
      <c r="D72" s="252">
        <f>'Aerobic fermentation% (8)'!D14*'Fuel demand RoW'!D67</f>
        <v>0</v>
      </c>
      <c r="E72" s="252">
        <f>'Aerobic fermentation% (8)'!E14*'Fuel demand RoW'!E67</f>
        <v>0</v>
      </c>
      <c r="F72" s="252">
        <f>'Aerobic fermentation% (8)'!F14*'Fuel demand RoW'!F67</f>
        <v>0</v>
      </c>
      <c r="G72" s="252">
        <f>'Aerobic fermentation% (8)'!G14*'Fuel demand RoW'!G67</f>
        <v>0</v>
      </c>
      <c r="H72" s="252">
        <f>'Aerobic fermentation% (8)'!H14*'Fuel demand RoW'!H67</f>
        <v>0</v>
      </c>
      <c r="I72" s="253">
        <f>'Aerobic fermentation% (8)'!I14*'Fuel demand RoW'!I67</f>
        <v>0</v>
      </c>
    </row>
    <row r="73" spans="1:9" ht="14.45">
      <c r="A73" s="248" t="s">
        <v>484</v>
      </c>
      <c r="B73" s="252">
        <f>'Aerobic fermentation% (8)'!B15*'Fuel demand RoW'!B68</f>
        <v>0</v>
      </c>
      <c r="C73" s="252">
        <f>'Aerobic fermentation% (8)'!C15*'Fuel demand RoW'!C68</f>
        <v>0</v>
      </c>
      <c r="D73" s="252">
        <f>'Aerobic fermentation% (8)'!D15*'Fuel demand RoW'!D68</f>
        <v>0</v>
      </c>
      <c r="E73" s="252">
        <f>'Aerobic fermentation% (8)'!E15*'Fuel demand RoW'!E68</f>
        <v>0</v>
      </c>
      <c r="F73" s="252">
        <f>'Aerobic fermentation% (8)'!F15*'Fuel demand RoW'!F68</f>
        <v>0</v>
      </c>
      <c r="G73" s="252">
        <f>'Aerobic fermentation% (8)'!G15*'Fuel demand RoW'!G68</f>
        <v>0</v>
      </c>
      <c r="H73" s="252">
        <f>'Aerobic fermentation% (8)'!H15*'Fuel demand RoW'!H68</f>
        <v>0</v>
      </c>
      <c r="I73" s="253">
        <f>'Aerobic fermentation% (8)'!I15*'Fuel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'Aerobic fermentation% (8)'!B9*'Fuel demand RoW'!B72</f>
        <v>0</v>
      </c>
      <c r="C77" s="252">
        <f>'Aerobic fermentation% (8)'!C9*'Fuel demand RoW'!C72</f>
        <v>0</v>
      </c>
      <c r="D77" s="252">
        <f>'Aerobic fermentation% (8)'!D9*'Fuel demand RoW'!D72</f>
        <v>0</v>
      </c>
      <c r="E77" s="252">
        <f>'Aerobic fermentation% (8)'!E9*'Fuel demand RoW'!E72</f>
        <v>0</v>
      </c>
      <c r="F77" s="252">
        <f>'Aerobic fermentation% (8)'!F9*'Fuel demand RoW'!F72</f>
        <v>0</v>
      </c>
      <c r="G77" s="252">
        <f>'Aerobic fermentation% (8)'!G9*'Fuel demand RoW'!G72</f>
        <v>0</v>
      </c>
      <c r="H77" s="252">
        <f>'Aerobic fermentation% (8)'!H9*'Fuel demand RoW'!H72</f>
        <v>0</v>
      </c>
      <c r="I77" s="253">
        <f>'Aerobic fermentation% (8)'!I9*'Fuel demand RoW'!I72</f>
        <v>0</v>
      </c>
    </row>
    <row r="78" spans="1:9" ht="14.45">
      <c r="A78" s="246" t="s">
        <v>480</v>
      </c>
      <c r="B78" s="252">
        <f>'Aerobic fermentation% (8)'!B10*'Fuel demand RoW'!B73</f>
        <v>0</v>
      </c>
      <c r="C78" s="252">
        <f>'Aerobic fermentation% (8)'!C10*'Fuel demand RoW'!C73</f>
        <v>760877.94006806985</v>
      </c>
      <c r="D78" s="252">
        <f>'Aerobic fermentation% (8)'!D10*'Fuel demand RoW'!D73</f>
        <v>3192916.9326225622</v>
      </c>
      <c r="E78" s="252">
        <f>'Aerobic fermentation% (8)'!E10*'Fuel demand RoW'!E73</f>
        <v>8971325.6690249946</v>
      </c>
      <c r="F78" s="252">
        <f>'Aerobic fermentation% (8)'!F10*'Fuel demand RoW'!F73</f>
        <v>15616634.283004873</v>
      </c>
      <c r="G78" s="252">
        <f>'Aerobic fermentation% (8)'!G10*'Fuel demand RoW'!G73</f>
        <v>25310547.560664877</v>
      </c>
      <c r="H78" s="252">
        <f>'Aerobic fermentation% (8)'!H10*'Fuel demand RoW'!H73</f>
        <v>36358483.660600111</v>
      </c>
      <c r="I78" s="253">
        <f>'Aerobic fermentation% (8)'!I10*'Fuel demand RoW'!I73</f>
        <v>46516861.192186803</v>
      </c>
    </row>
    <row r="79" spans="1:9" ht="14.45">
      <c r="A79" s="246" t="s">
        <v>84</v>
      </c>
      <c r="B79" s="252">
        <f>'Aerobic fermentation% (8)'!B11*'Fuel demand RoW'!B74</f>
        <v>0</v>
      </c>
      <c r="C79" s="252">
        <f>'Aerobic fermentation% (8)'!C11*'Fuel demand RoW'!C74</f>
        <v>0</v>
      </c>
      <c r="D79" s="252">
        <f>'Aerobic fermentation% (8)'!D11*'Fuel demand RoW'!D74</f>
        <v>0</v>
      </c>
      <c r="E79" s="252">
        <f>'Aerobic fermentation% (8)'!E11*'Fuel demand RoW'!E74</f>
        <v>0</v>
      </c>
      <c r="F79" s="252">
        <f>'Aerobic fermentation% (8)'!F11*'Fuel demand RoW'!F74</f>
        <v>0</v>
      </c>
      <c r="G79" s="252">
        <f>'Aerobic fermentation% (8)'!G11*'Fuel demand RoW'!G74</f>
        <v>0</v>
      </c>
      <c r="H79" s="252">
        <f>'Aerobic fermentation% (8)'!H11*'Fuel demand RoW'!H74</f>
        <v>0</v>
      </c>
      <c r="I79" s="253">
        <f>'Aerobic fermentation% (8)'!I11*'Fuel demand RoW'!I74</f>
        <v>0</v>
      </c>
    </row>
    <row r="80" spans="1:9" ht="14.45">
      <c r="A80" s="246" t="s">
        <v>481</v>
      </c>
      <c r="B80" s="252">
        <f>'Aerobic fermentation% (8)'!B12*'Fuel demand RoW'!B75</f>
        <v>0</v>
      </c>
      <c r="C80" s="252">
        <f>'Aerobic fermentation% (8)'!C12*'Fuel demand RoW'!C75</f>
        <v>0</v>
      </c>
      <c r="D80" s="252">
        <f>'Aerobic fermentation% (8)'!D12*'Fuel demand RoW'!D75</f>
        <v>0</v>
      </c>
      <c r="E80" s="252">
        <f>'Aerobic fermentation% (8)'!E12*'Fuel demand RoW'!E75</f>
        <v>0</v>
      </c>
      <c r="F80" s="252">
        <f>'Aerobic fermentation% (8)'!F12*'Fuel demand RoW'!F75</f>
        <v>0</v>
      </c>
      <c r="G80" s="252">
        <f>'Aerobic fermentation% (8)'!G12*'Fuel demand RoW'!G75</f>
        <v>0</v>
      </c>
      <c r="H80" s="252">
        <f>'Aerobic fermentation% (8)'!H12*'Fuel demand RoW'!H75</f>
        <v>0</v>
      </c>
      <c r="I80" s="253">
        <f>'Aerobic fermentation% (8)'!I12*'Fuel demand RoW'!I75</f>
        <v>0</v>
      </c>
    </row>
    <row r="81" spans="1:9" ht="14.45">
      <c r="A81" s="246" t="s">
        <v>482</v>
      </c>
      <c r="B81" s="252">
        <f>'Aerobic fermentation% (8)'!B13*'Fuel demand RoW'!B76</f>
        <v>0</v>
      </c>
      <c r="C81" s="252">
        <f>'Aerobic fermentation% (8)'!C13*'Fuel demand RoW'!C76</f>
        <v>0</v>
      </c>
      <c r="D81" s="252">
        <f>'Aerobic fermentation% (8)'!D13*'Fuel demand RoW'!D76</f>
        <v>0</v>
      </c>
      <c r="E81" s="252">
        <f>'Aerobic fermentation% (8)'!E13*'Fuel demand RoW'!E76</f>
        <v>0</v>
      </c>
      <c r="F81" s="252">
        <f>'Aerobic fermentation% (8)'!F13*'Fuel demand RoW'!F76</f>
        <v>0</v>
      </c>
      <c r="G81" s="252">
        <f>'Aerobic fermentation% (8)'!G13*'Fuel demand RoW'!G76</f>
        <v>0</v>
      </c>
      <c r="H81" s="252">
        <f>'Aerobic fermentation% (8)'!H13*'Fuel demand RoW'!H76</f>
        <v>0</v>
      </c>
      <c r="I81" s="253">
        <f>'Aerobic fermentation% (8)'!I13*'Fuel demand RoW'!I76</f>
        <v>0</v>
      </c>
    </row>
    <row r="82" spans="1:9" ht="14.45">
      <c r="A82" s="247" t="s">
        <v>483</v>
      </c>
      <c r="B82" s="252">
        <f>'Aerobic fermentation% (8)'!B14*'Fuel demand RoW'!B77</f>
        <v>0</v>
      </c>
      <c r="C82" s="252">
        <f>'Aerobic fermentation% (8)'!C14*'Fuel demand RoW'!C77</f>
        <v>0</v>
      </c>
      <c r="D82" s="252">
        <f>'Aerobic fermentation% (8)'!D14*'Fuel demand RoW'!D77</f>
        <v>0</v>
      </c>
      <c r="E82" s="252">
        <f>'Aerobic fermentation% (8)'!E14*'Fuel demand RoW'!E77</f>
        <v>0</v>
      </c>
      <c r="F82" s="252">
        <f>'Aerobic fermentation% (8)'!F14*'Fuel demand RoW'!F77</f>
        <v>0</v>
      </c>
      <c r="G82" s="252">
        <f>'Aerobic fermentation% (8)'!G14*'Fuel demand RoW'!G77</f>
        <v>0</v>
      </c>
      <c r="H82" s="252">
        <f>'Aerobic fermentation% (8)'!H14*'Fuel demand RoW'!H77</f>
        <v>0</v>
      </c>
      <c r="I82" s="253">
        <f>'Aerobic fermentation% (8)'!I14*'Fuel demand RoW'!I77</f>
        <v>0</v>
      </c>
    </row>
    <row r="83" spans="1:9" ht="14.45">
      <c r="A83" s="248" t="s">
        <v>484</v>
      </c>
      <c r="B83" s="252">
        <f>'Aerobic fermentation% (8)'!B15*'Fuel demand RoW'!B78</f>
        <v>0</v>
      </c>
      <c r="C83" s="252">
        <f>'Aerobic fermentation% (8)'!C15*'Fuel demand RoW'!C78</f>
        <v>0</v>
      </c>
      <c r="D83" s="252">
        <f>'Aerobic fermentation% (8)'!D15*'Fuel demand RoW'!D78</f>
        <v>0</v>
      </c>
      <c r="E83" s="252">
        <f>'Aerobic fermentation% (8)'!E15*'Fuel demand RoW'!E78</f>
        <v>0</v>
      </c>
      <c r="F83" s="252">
        <f>'Aerobic fermentation% (8)'!F15*'Fuel demand RoW'!F78</f>
        <v>0</v>
      </c>
      <c r="G83" s="252">
        <f>'Aerobic fermentation% (8)'!G15*'Fuel demand RoW'!G78</f>
        <v>0</v>
      </c>
      <c r="H83" s="252">
        <f>'Aerobic fermentation% (8)'!H15*'Fuel demand RoW'!H78</f>
        <v>0</v>
      </c>
      <c r="I83" s="253">
        <f>'Aerobic fermentation% (8)'!I15*'Fuel demand RoW'!I78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'Aerobic fermentation% (8)'!B9*'Fuel demand RoW'!B82</f>
        <v>0</v>
      </c>
      <c r="C87" s="252">
        <f>'Aerobic fermentation% (8)'!C9*'Fuel demand RoW'!C82</f>
        <v>0</v>
      </c>
      <c r="D87" s="252">
        <f>'Aerobic fermentation% (8)'!D9*'Fuel demand RoW'!D82</f>
        <v>0</v>
      </c>
      <c r="E87" s="252">
        <f>'Aerobic fermentation% (8)'!E9*'Fuel demand RoW'!E82</f>
        <v>0</v>
      </c>
      <c r="F87" s="252">
        <f>'Aerobic fermentation% (8)'!F9*'Fuel demand RoW'!F82</f>
        <v>0</v>
      </c>
      <c r="G87" s="252">
        <f>'Aerobic fermentation% (8)'!G9*'Fuel demand RoW'!G82</f>
        <v>0</v>
      </c>
      <c r="H87" s="252">
        <f>'Aerobic fermentation% (8)'!H9*'Fuel demand RoW'!H82</f>
        <v>0</v>
      </c>
      <c r="I87" s="253">
        <f>'Aerobic fermentation% (8)'!I9*'Fuel demand RoW'!I82</f>
        <v>0</v>
      </c>
    </row>
    <row r="88" spans="1:9" ht="14.45">
      <c r="A88" s="246" t="s">
        <v>480</v>
      </c>
      <c r="B88" s="252">
        <f>'Aerobic fermentation% (8)'!B10*'Fuel demand RoW'!B83</f>
        <v>0</v>
      </c>
      <c r="C88" s="252">
        <f>'Aerobic fermentation% (8)'!C10*'Fuel demand RoW'!C83</f>
        <v>0</v>
      </c>
      <c r="D88" s="252">
        <f>'Aerobic fermentation% (8)'!D10*'Fuel demand RoW'!D83</f>
        <v>0</v>
      </c>
      <c r="E88" s="252">
        <f>'Aerobic fermentation% (8)'!E10*'Fuel demand RoW'!E83</f>
        <v>0</v>
      </c>
      <c r="F88" s="252">
        <f>'Aerobic fermentation% (8)'!F10*'Fuel demand RoW'!F83</f>
        <v>0</v>
      </c>
      <c r="G88" s="252">
        <f>'Aerobic fermentation% (8)'!G10*'Fuel demand RoW'!G83</f>
        <v>0</v>
      </c>
      <c r="H88" s="252">
        <f>'Aerobic fermentation% (8)'!H10*'Fuel demand RoW'!H83</f>
        <v>0</v>
      </c>
      <c r="I88" s="253">
        <f>'Aerobic fermentation% (8)'!I10*'Fuel demand RoW'!I83</f>
        <v>0</v>
      </c>
    </row>
    <row r="89" spans="1:9" ht="14.45">
      <c r="A89" s="246" t="s">
        <v>84</v>
      </c>
      <c r="B89" s="252">
        <f>'Aerobic fermentation% (8)'!B11*'Fuel demand RoW'!B84</f>
        <v>0</v>
      </c>
      <c r="C89" s="252">
        <f>'Aerobic fermentation% (8)'!C11*'Fuel demand RoW'!C84</f>
        <v>0</v>
      </c>
      <c r="D89" s="252">
        <f>'Aerobic fermentation% (8)'!D11*'Fuel demand RoW'!D84</f>
        <v>0</v>
      </c>
      <c r="E89" s="252">
        <f>'Aerobic fermentation% (8)'!E11*'Fuel demand RoW'!E84</f>
        <v>0</v>
      </c>
      <c r="F89" s="252">
        <f>'Aerobic fermentation% (8)'!F11*'Fuel demand RoW'!F84</f>
        <v>0</v>
      </c>
      <c r="G89" s="252">
        <f>'Aerobic fermentation% (8)'!G11*'Fuel demand RoW'!G84</f>
        <v>0</v>
      </c>
      <c r="H89" s="252">
        <f>'Aerobic fermentation% (8)'!H11*'Fuel demand RoW'!H84</f>
        <v>0</v>
      </c>
      <c r="I89" s="253">
        <f>'Aerobic fermentation% (8)'!I11*'Fuel demand RoW'!I84</f>
        <v>0</v>
      </c>
    </row>
    <row r="90" spans="1:9" ht="14.45">
      <c r="A90" s="246" t="s">
        <v>481</v>
      </c>
      <c r="B90" s="252">
        <f>'Aerobic fermentation% (8)'!B12*'Fuel demand RoW'!B85</f>
        <v>0</v>
      </c>
      <c r="C90" s="252">
        <f>'Aerobic fermentation% (8)'!C12*'Fuel demand RoW'!C85</f>
        <v>0</v>
      </c>
      <c r="D90" s="252">
        <f>'Aerobic fermentation% (8)'!D12*'Fuel demand RoW'!D85</f>
        <v>0</v>
      </c>
      <c r="E90" s="252">
        <f>'Aerobic fermentation% (8)'!E12*'Fuel demand RoW'!E85</f>
        <v>0</v>
      </c>
      <c r="F90" s="252">
        <f>'Aerobic fermentation% (8)'!F12*'Fuel demand RoW'!F85</f>
        <v>0</v>
      </c>
      <c r="G90" s="252">
        <f>'Aerobic fermentation% (8)'!G12*'Fuel demand RoW'!G85</f>
        <v>0</v>
      </c>
      <c r="H90" s="252">
        <f>'Aerobic fermentation% (8)'!H12*'Fuel demand RoW'!H85</f>
        <v>0</v>
      </c>
      <c r="I90" s="253">
        <f>'Aerobic fermentation% (8)'!I12*'Fuel demand RoW'!I85</f>
        <v>0</v>
      </c>
    </row>
    <row r="91" spans="1:9" ht="14.45">
      <c r="A91" s="246" t="s">
        <v>482</v>
      </c>
      <c r="B91" s="252">
        <f>'Aerobic fermentation% (8)'!B13*'Fuel demand RoW'!B86</f>
        <v>0</v>
      </c>
      <c r="C91" s="252">
        <f>'Aerobic fermentation% (8)'!C13*'Fuel demand RoW'!C86</f>
        <v>0</v>
      </c>
      <c r="D91" s="252">
        <f>'Aerobic fermentation% (8)'!D13*'Fuel demand RoW'!D86</f>
        <v>0</v>
      </c>
      <c r="E91" s="252">
        <f>'Aerobic fermentation% (8)'!E13*'Fuel demand RoW'!E86</f>
        <v>0</v>
      </c>
      <c r="F91" s="252">
        <f>'Aerobic fermentation% (8)'!F13*'Fuel demand RoW'!F86</f>
        <v>0</v>
      </c>
      <c r="G91" s="252">
        <f>'Aerobic fermentation% (8)'!G13*'Fuel demand RoW'!G86</f>
        <v>0</v>
      </c>
      <c r="H91" s="252">
        <f>'Aerobic fermentation% (8)'!H13*'Fuel demand RoW'!H86</f>
        <v>0</v>
      </c>
      <c r="I91" s="253">
        <f>'Aerobic fermentation% (8)'!I13*'Fuel demand RoW'!I86</f>
        <v>0</v>
      </c>
    </row>
    <row r="92" spans="1:9" ht="14.45">
      <c r="A92" s="247" t="s">
        <v>483</v>
      </c>
      <c r="B92" s="252">
        <f>'Aerobic fermentation% (8)'!B14*'Fuel demand RoW'!B87</f>
        <v>0</v>
      </c>
      <c r="C92" s="252">
        <f>'Aerobic fermentation% (8)'!C14*'Fuel demand RoW'!C87</f>
        <v>0</v>
      </c>
      <c r="D92" s="252">
        <f>'Aerobic fermentation% (8)'!D14*'Fuel demand RoW'!D87</f>
        <v>0</v>
      </c>
      <c r="E92" s="252">
        <f>'Aerobic fermentation% (8)'!E14*'Fuel demand RoW'!E87</f>
        <v>0</v>
      </c>
      <c r="F92" s="252">
        <f>'Aerobic fermentation% (8)'!F14*'Fuel demand RoW'!F87</f>
        <v>0</v>
      </c>
      <c r="G92" s="252">
        <f>'Aerobic fermentation% (8)'!G14*'Fuel demand RoW'!G87</f>
        <v>0</v>
      </c>
      <c r="H92" s="252">
        <f>'Aerobic fermentation% (8)'!H14*'Fuel demand RoW'!H87</f>
        <v>0</v>
      </c>
      <c r="I92" s="253">
        <f>'Aerobic fermentation% (8)'!I14*'Fuel demand RoW'!I87</f>
        <v>0</v>
      </c>
    </row>
    <row r="93" spans="1:9" ht="14.45">
      <c r="A93" s="248" t="s">
        <v>484</v>
      </c>
      <c r="B93" s="252">
        <f>'Aerobic fermentation% (8)'!B15*'Fuel demand RoW'!B88</f>
        <v>0</v>
      </c>
      <c r="C93" s="252">
        <f>'Aerobic fermentation% (8)'!C15*'Fuel demand RoW'!C88</f>
        <v>0</v>
      </c>
      <c r="D93" s="252">
        <f>'Aerobic fermentation% (8)'!D15*'Fuel demand RoW'!D88</f>
        <v>0</v>
      </c>
      <c r="E93" s="252">
        <f>'Aerobic fermentation% (8)'!E15*'Fuel demand RoW'!E88</f>
        <v>0</v>
      </c>
      <c r="F93" s="252">
        <f>'Aerobic fermentation% (8)'!F15*'Fuel demand RoW'!F88</f>
        <v>0</v>
      </c>
      <c r="G93" s="252">
        <f>'Aerobic fermentation% (8)'!G15*'Fuel demand RoW'!G88</f>
        <v>0</v>
      </c>
      <c r="H93" s="252">
        <f>'Aerobic fermentation% (8)'!H15*'Fuel demand RoW'!H88</f>
        <v>0</v>
      </c>
      <c r="I93" s="253">
        <f>'Aerobic fermentation% (8)'!I15*'Fuel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'Aerobic fermentation% (8)'!B9*'Fuel demand RoW'!B92</f>
        <v>0</v>
      </c>
      <c r="C97" s="252">
        <f>'Aerobic fermentation% (8)'!C9*'Fuel demand RoW'!C92</f>
        <v>0</v>
      </c>
      <c r="D97" s="252">
        <f>'Aerobic fermentation% (8)'!D9*'Fuel demand RoW'!D92</f>
        <v>0</v>
      </c>
      <c r="E97" s="252">
        <f>'Aerobic fermentation% (8)'!E9*'Fuel demand RoW'!E92</f>
        <v>0</v>
      </c>
      <c r="F97" s="252">
        <f>'Aerobic fermentation% (8)'!F9*'Fuel demand RoW'!F92</f>
        <v>0</v>
      </c>
      <c r="G97" s="252">
        <f>'Aerobic fermentation% (8)'!G9*'Fuel demand RoW'!G92</f>
        <v>0</v>
      </c>
      <c r="H97" s="252">
        <f>'Aerobic fermentation% (8)'!H9*'Fuel demand RoW'!H92</f>
        <v>0</v>
      </c>
      <c r="I97" s="253">
        <f>'Aerobic fermentation% (8)'!I9*'Fuel demand RoW'!I92</f>
        <v>0</v>
      </c>
    </row>
    <row r="98" spans="1:9" ht="14.45">
      <c r="A98" s="246" t="s">
        <v>480</v>
      </c>
      <c r="B98" s="252">
        <f>'Aerobic fermentation% (8)'!B10*'Fuel demand RoW'!B93</f>
        <v>0</v>
      </c>
      <c r="C98" s="252">
        <f>'Aerobic fermentation% (8)'!C10*'Fuel demand RoW'!C93</f>
        <v>0</v>
      </c>
      <c r="D98" s="252">
        <f>'Aerobic fermentation% (8)'!D10*'Fuel demand RoW'!D93</f>
        <v>0</v>
      </c>
      <c r="E98" s="252">
        <f>'Aerobic fermentation% (8)'!E10*'Fuel demand RoW'!E93</f>
        <v>0</v>
      </c>
      <c r="F98" s="252">
        <f>'Aerobic fermentation% (8)'!F10*'Fuel demand RoW'!F93</f>
        <v>0</v>
      </c>
      <c r="G98" s="252">
        <f>'Aerobic fermentation% (8)'!G10*'Fuel demand RoW'!G93</f>
        <v>0</v>
      </c>
      <c r="H98" s="252">
        <f>'Aerobic fermentation% (8)'!H10*'Fuel demand RoW'!H93</f>
        <v>0</v>
      </c>
      <c r="I98" s="253">
        <f>'Aerobic fermentation% (8)'!I10*'Fuel demand RoW'!I93</f>
        <v>0</v>
      </c>
    </row>
    <row r="99" spans="1:9" ht="14.45">
      <c r="A99" s="246" t="s">
        <v>84</v>
      </c>
      <c r="B99" s="252">
        <f>'Aerobic fermentation% (8)'!B11*'Fuel demand RoW'!B94</f>
        <v>0</v>
      </c>
      <c r="C99" s="252">
        <f>'Aerobic fermentation% (8)'!C11*'Fuel demand RoW'!C94</f>
        <v>0</v>
      </c>
      <c r="D99" s="252">
        <f>'Aerobic fermentation% (8)'!D11*'Fuel demand RoW'!D94</f>
        <v>0</v>
      </c>
      <c r="E99" s="252">
        <f>'Aerobic fermentation% (8)'!E11*'Fuel demand RoW'!E94</f>
        <v>0</v>
      </c>
      <c r="F99" s="252">
        <f>'Aerobic fermentation% (8)'!F11*'Fuel demand RoW'!F94</f>
        <v>0</v>
      </c>
      <c r="G99" s="252">
        <f>'Aerobic fermentation% (8)'!G11*'Fuel demand RoW'!G94</f>
        <v>0</v>
      </c>
      <c r="H99" s="252">
        <f>'Aerobic fermentation% (8)'!H11*'Fuel demand RoW'!H94</f>
        <v>0</v>
      </c>
      <c r="I99" s="253">
        <f>'Aerobic fermentation% (8)'!I11*'Fuel demand RoW'!I94</f>
        <v>0</v>
      </c>
    </row>
    <row r="100" spans="1:9" ht="14.45">
      <c r="A100" s="246" t="s">
        <v>481</v>
      </c>
      <c r="B100" s="252">
        <f>'Aerobic fermentation% (8)'!B12*'Fuel demand RoW'!B95</f>
        <v>0</v>
      </c>
      <c r="C100" s="252">
        <f>'Aerobic fermentation% (8)'!C12*'Fuel demand RoW'!C95</f>
        <v>0</v>
      </c>
      <c r="D100" s="252">
        <f>'Aerobic fermentation% (8)'!D12*'Fuel demand RoW'!D95</f>
        <v>0</v>
      </c>
      <c r="E100" s="252">
        <f>'Aerobic fermentation% (8)'!E12*'Fuel demand RoW'!E95</f>
        <v>0</v>
      </c>
      <c r="F100" s="252">
        <f>'Aerobic fermentation% (8)'!F12*'Fuel demand RoW'!F95</f>
        <v>0</v>
      </c>
      <c r="G100" s="252">
        <f>'Aerobic fermentation% (8)'!G12*'Fuel demand RoW'!G95</f>
        <v>0</v>
      </c>
      <c r="H100" s="252">
        <f>'Aerobic fermentation% (8)'!H12*'Fuel demand RoW'!H95</f>
        <v>0</v>
      </c>
      <c r="I100" s="253">
        <f>'Aerobic fermentation% (8)'!I12*'Fuel demand RoW'!I95</f>
        <v>0</v>
      </c>
    </row>
    <row r="101" spans="1:9" ht="14.45">
      <c r="A101" s="246" t="s">
        <v>482</v>
      </c>
      <c r="B101" s="252">
        <f>'Aerobic fermentation% (8)'!B13*'Fuel demand RoW'!B96</f>
        <v>0</v>
      </c>
      <c r="C101" s="252">
        <f>'Aerobic fermentation% (8)'!C13*'Fuel demand RoW'!C96</f>
        <v>0</v>
      </c>
      <c r="D101" s="252">
        <f>'Aerobic fermentation% (8)'!D13*'Fuel demand RoW'!D96</f>
        <v>0</v>
      </c>
      <c r="E101" s="252">
        <f>'Aerobic fermentation% (8)'!E13*'Fuel demand RoW'!E96</f>
        <v>0</v>
      </c>
      <c r="F101" s="252">
        <f>'Aerobic fermentation% (8)'!F13*'Fuel demand RoW'!F96</f>
        <v>0</v>
      </c>
      <c r="G101" s="252">
        <f>'Aerobic fermentation% (8)'!G13*'Fuel demand RoW'!G96</f>
        <v>0</v>
      </c>
      <c r="H101" s="252">
        <f>'Aerobic fermentation% (8)'!H13*'Fuel demand RoW'!H96</f>
        <v>0</v>
      </c>
      <c r="I101" s="253">
        <f>'Aerobic fermentation% (8)'!I13*'Fuel demand RoW'!I96</f>
        <v>0</v>
      </c>
    </row>
    <row r="102" spans="1:9" ht="14.45">
      <c r="A102" s="247" t="s">
        <v>483</v>
      </c>
      <c r="B102" s="252">
        <f>'Aerobic fermentation% (8)'!B14*'Fuel demand RoW'!B97</f>
        <v>0</v>
      </c>
      <c r="C102" s="252">
        <f>'Aerobic fermentation% (8)'!C14*'Fuel demand RoW'!C97</f>
        <v>0</v>
      </c>
      <c r="D102" s="252">
        <f>'Aerobic fermentation% (8)'!D14*'Fuel demand RoW'!D97</f>
        <v>0</v>
      </c>
      <c r="E102" s="252">
        <f>'Aerobic fermentation% (8)'!E14*'Fuel demand RoW'!E97</f>
        <v>0</v>
      </c>
      <c r="F102" s="252">
        <f>'Aerobic fermentation% (8)'!F14*'Fuel demand RoW'!F97</f>
        <v>0</v>
      </c>
      <c r="G102" s="252">
        <f>'Aerobic fermentation% (8)'!G14*'Fuel demand RoW'!G97</f>
        <v>0</v>
      </c>
      <c r="H102" s="252">
        <f>'Aerobic fermentation% (8)'!H14*'Fuel demand RoW'!H97</f>
        <v>0</v>
      </c>
      <c r="I102" s="253">
        <f>'Aerobic fermentation% (8)'!I14*'Fuel demand RoW'!I97</f>
        <v>0</v>
      </c>
    </row>
    <row r="103" spans="1:9" ht="14.45">
      <c r="A103" s="248" t="s">
        <v>484</v>
      </c>
      <c r="B103" s="252">
        <f>'Aerobic fermentation% (8)'!B15*'Fuel demand RoW'!B98</f>
        <v>0</v>
      </c>
      <c r="C103" s="252">
        <f>'Aerobic fermentation% (8)'!C15*'Fuel demand RoW'!C98</f>
        <v>0</v>
      </c>
      <c r="D103" s="252">
        <f>'Aerobic fermentation% (8)'!D15*'Fuel demand RoW'!D98</f>
        <v>0</v>
      </c>
      <c r="E103" s="252">
        <f>'Aerobic fermentation% (8)'!E15*'Fuel demand RoW'!E98</f>
        <v>0</v>
      </c>
      <c r="F103" s="252">
        <f>'Aerobic fermentation% (8)'!F15*'Fuel demand RoW'!F98</f>
        <v>0</v>
      </c>
      <c r="G103" s="252">
        <f>'Aerobic fermentation% (8)'!G15*'Fuel demand RoW'!G98</f>
        <v>0</v>
      </c>
      <c r="H103" s="252">
        <f>'Aerobic fermentation% (8)'!H15*'Fuel demand RoW'!H98</f>
        <v>0</v>
      </c>
      <c r="I103" s="253">
        <f>'Aerobic fermentation% (8)'!I15*'Fuel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'Aerobic fermentation% (8)'!B9*'Fuel demand RoW'!B102</f>
        <v>0</v>
      </c>
      <c r="C107" s="252">
        <f>'Aerobic fermentation% (8)'!C9*'Fuel demand RoW'!C102</f>
        <v>0</v>
      </c>
      <c r="D107" s="252">
        <f>'Aerobic fermentation% (8)'!D9*'Fuel demand RoW'!D102</f>
        <v>0</v>
      </c>
      <c r="E107" s="252">
        <f>'Aerobic fermentation% (8)'!E9*'Fuel demand RoW'!E102</f>
        <v>0</v>
      </c>
      <c r="F107" s="252">
        <f>'Aerobic fermentation% (8)'!F9*'Fuel demand RoW'!F102</f>
        <v>0</v>
      </c>
      <c r="G107" s="252">
        <f>'Aerobic fermentation% (8)'!G9*'Fuel demand RoW'!G102</f>
        <v>0</v>
      </c>
      <c r="H107" s="252">
        <f>'Aerobic fermentation% (8)'!H9*'Fuel demand RoW'!H102</f>
        <v>0</v>
      </c>
      <c r="I107" s="253">
        <f>'Aerobic fermentation% (8)'!I9*'Fuel demand RoW'!I102</f>
        <v>0</v>
      </c>
    </row>
    <row r="108" spans="1:9" ht="14.45">
      <c r="A108" s="246" t="s">
        <v>480</v>
      </c>
      <c r="B108" s="252">
        <f>'Aerobic fermentation% (8)'!B10*'Fuel demand RoW'!B103</f>
        <v>0</v>
      </c>
      <c r="C108" s="252">
        <f>'Aerobic fermentation% (8)'!C10*'Fuel demand RoW'!C103</f>
        <v>0</v>
      </c>
      <c r="D108" s="252">
        <f>'Aerobic fermentation% (8)'!D10*'Fuel demand RoW'!D103</f>
        <v>0</v>
      </c>
      <c r="E108" s="252">
        <f>'Aerobic fermentation% (8)'!E10*'Fuel demand RoW'!E103</f>
        <v>0</v>
      </c>
      <c r="F108" s="252">
        <f>'Aerobic fermentation% (8)'!F10*'Fuel demand RoW'!F103</f>
        <v>0</v>
      </c>
      <c r="G108" s="252">
        <f>'Aerobic fermentation% (8)'!G10*'Fuel demand RoW'!G103</f>
        <v>0</v>
      </c>
      <c r="H108" s="252">
        <f>'Aerobic fermentation% (8)'!H10*'Fuel demand RoW'!H103</f>
        <v>0</v>
      </c>
      <c r="I108" s="253">
        <f>'Aerobic fermentation% (8)'!I10*'Fuel demand RoW'!I103</f>
        <v>0</v>
      </c>
    </row>
    <row r="109" spans="1:9" ht="14.45">
      <c r="A109" s="246" t="s">
        <v>84</v>
      </c>
      <c r="B109" s="252">
        <f>'Aerobic fermentation% (8)'!B11*'Fuel demand RoW'!B104</f>
        <v>0</v>
      </c>
      <c r="C109" s="252">
        <f>'Aerobic fermentation% (8)'!C11*'Fuel demand RoW'!C104</f>
        <v>0</v>
      </c>
      <c r="D109" s="252">
        <f>'Aerobic fermentation% (8)'!D11*'Fuel demand RoW'!D104</f>
        <v>0</v>
      </c>
      <c r="E109" s="252">
        <f>'Aerobic fermentation% (8)'!E11*'Fuel demand RoW'!E104</f>
        <v>0</v>
      </c>
      <c r="F109" s="252">
        <f>'Aerobic fermentation% (8)'!F11*'Fuel demand RoW'!F104</f>
        <v>0</v>
      </c>
      <c r="G109" s="252">
        <f>'Aerobic fermentation% (8)'!G11*'Fuel demand RoW'!G104</f>
        <v>0</v>
      </c>
      <c r="H109" s="252">
        <f>'Aerobic fermentation% (8)'!H11*'Fuel demand RoW'!H104</f>
        <v>0</v>
      </c>
      <c r="I109" s="253">
        <f>'Aerobic fermentation% (8)'!I11*'Fuel demand RoW'!I104</f>
        <v>0</v>
      </c>
    </row>
    <row r="110" spans="1:9" ht="14.45">
      <c r="A110" s="246" t="s">
        <v>481</v>
      </c>
      <c r="B110" s="252">
        <f>'Aerobic fermentation% (8)'!B12*'Fuel demand RoW'!B105</f>
        <v>0</v>
      </c>
      <c r="C110" s="252">
        <f>'Aerobic fermentation% (8)'!C12*'Fuel demand RoW'!C105</f>
        <v>0</v>
      </c>
      <c r="D110" s="252">
        <f>'Aerobic fermentation% (8)'!D12*'Fuel demand RoW'!D105</f>
        <v>0</v>
      </c>
      <c r="E110" s="252">
        <f>'Aerobic fermentation% (8)'!E12*'Fuel demand RoW'!E105</f>
        <v>0</v>
      </c>
      <c r="F110" s="252">
        <f>'Aerobic fermentation% (8)'!F12*'Fuel demand RoW'!F105</f>
        <v>0</v>
      </c>
      <c r="G110" s="252">
        <f>'Aerobic fermentation% (8)'!G12*'Fuel demand RoW'!G105</f>
        <v>0</v>
      </c>
      <c r="H110" s="252">
        <f>'Aerobic fermentation% (8)'!H12*'Fuel demand RoW'!H105</f>
        <v>0</v>
      </c>
      <c r="I110" s="253">
        <f>'Aerobic fermentation% (8)'!I12*'Fuel demand RoW'!I105</f>
        <v>0</v>
      </c>
    </row>
    <row r="111" spans="1:9" ht="14.45">
      <c r="A111" s="246" t="s">
        <v>482</v>
      </c>
      <c r="B111" s="252">
        <f>'Aerobic fermentation% (8)'!B13*'Fuel demand RoW'!B106</f>
        <v>0</v>
      </c>
      <c r="C111" s="252">
        <f>'Aerobic fermentation% (8)'!C13*'Fuel demand RoW'!C106</f>
        <v>0</v>
      </c>
      <c r="D111" s="252">
        <f>'Aerobic fermentation% (8)'!D13*'Fuel demand RoW'!D106</f>
        <v>0</v>
      </c>
      <c r="E111" s="252">
        <f>'Aerobic fermentation% (8)'!E13*'Fuel demand RoW'!E106</f>
        <v>0</v>
      </c>
      <c r="F111" s="252">
        <f>'Aerobic fermentation% (8)'!F13*'Fuel demand RoW'!F106</f>
        <v>0</v>
      </c>
      <c r="G111" s="252">
        <f>'Aerobic fermentation% (8)'!G13*'Fuel demand RoW'!G106</f>
        <v>0</v>
      </c>
      <c r="H111" s="252">
        <f>'Aerobic fermentation% (8)'!H13*'Fuel demand RoW'!H106</f>
        <v>0</v>
      </c>
      <c r="I111" s="253">
        <f>'Aerobic fermentation% (8)'!I13*'Fuel demand RoW'!I106</f>
        <v>0</v>
      </c>
    </row>
    <row r="112" spans="1:9" ht="14.45">
      <c r="A112" s="247" t="s">
        <v>483</v>
      </c>
      <c r="B112" s="252">
        <f>'Aerobic fermentation% (8)'!B14*'Fuel demand RoW'!B107</f>
        <v>0</v>
      </c>
      <c r="C112" s="252">
        <f>'Aerobic fermentation% (8)'!C14*'Fuel demand RoW'!C107</f>
        <v>0</v>
      </c>
      <c r="D112" s="252">
        <f>'Aerobic fermentation% (8)'!D14*'Fuel demand RoW'!D107</f>
        <v>0</v>
      </c>
      <c r="E112" s="252">
        <f>'Aerobic fermentation% (8)'!E14*'Fuel demand RoW'!E107</f>
        <v>0</v>
      </c>
      <c r="F112" s="252">
        <f>'Aerobic fermentation% (8)'!F14*'Fuel demand RoW'!F107</f>
        <v>0</v>
      </c>
      <c r="G112" s="252">
        <f>'Aerobic fermentation% (8)'!G14*'Fuel demand RoW'!G107</f>
        <v>0</v>
      </c>
      <c r="H112" s="252">
        <f>'Aerobic fermentation% (8)'!H14*'Fuel demand RoW'!H107</f>
        <v>0</v>
      </c>
      <c r="I112" s="253">
        <f>'Aerobic fermentation% (8)'!I14*'Fuel demand RoW'!I107</f>
        <v>0</v>
      </c>
    </row>
    <row r="113" spans="1:9" ht="14.65" thickBot="1">
      <c r="A113" s="251" t="s">
        <v>484</v>
      </c>
      <c r="B113" s="254">
        <f>'Aerobic fermentation% (8)'!B15*'Fuel demand RoW'!B108</f>
        <v>0</v>
      </c>
      <c r="C113" s="254">
        <f>'Aerobic fermentation% (8)'!C15*'Fuel demand RoW'!C108</f>
        <v>0</v>
      </c>
      <c r="D113" s="254">
        <f>'Aerobic fermentation% (8)'!D15*'Fuel demand RoW'!D108</f>
        <v>0</v>
      </c>
      <c r="E113" s="254">
        <f>'Aerobic fermentation% (8)'!E15*'Fuel demand RoW'!E108</f>
        <v>0</v>
      </c>
      <c r="F113" s="254">
        <f>'Aerobic fermentation% (8)'!F15*'Fuel demand RoW'!F108</f>
        <v>0</v>
      </c>
      <c r="G113" s="254">
        <f>'Aerobic fermentation% (8)'!G15*'Fuel demand RoW'!G108</f>
        <v>0</v>
      </c>
      <c r="H113" s="254">
        <f>'Aerobic fermentation% (8)'!H15*'Fuel demand RoW'!H108</f>
        <v>0</v>
      </c>
      <c r="I113" s="263">
        <f>'Aerobic fermentation% (8)'!I15*'Fuel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'Aerobic fermentation% (8)'!B9*'Fuel demand RoW'!B115</f>
        <v>0</v>
      </c>
      <c r="C120" s="252">
        <f>'Aerobic fermentation% (8)'!C9*'Fuel demand RoW'!C115</f>
        <v>0</v>
      </c>
      <c r="D120" s="252">
        <f>'Aerobic fermentation% (8)'!D9*'Fuel demand RoW'!D115</f>
        <v>0</v>
      </c>
      <c r="E120" s="252">
        <f>'Aerobic fermentation% (8)'!E9*'Fuel demand RoW'!E115</f>
        <v>0</v>
      </c>
      <c r="F120" s="252">
        <f>'Aerobic fermentation% (8)'!F9*'Fuel demand RoW'!F115</f>
        <v>0</v>
      </c>
      <c r="G120" s="252">
        <f>'Aerobic fermentation% (8)'!G9*'Fuel demand RoW'!G115</f>
        <v>0</v>
      </c>
      <c r="H120" s="252">
        <f>'Aerobic fermentation% (8)'!H9*'Fuel demand RoW'!H115</f>
        <v>0</v>
      </c>
      <c r="I120" s="253">
        <f>'Aerobic fermentation% (8)'!I9*'Fuel demand RoW'!I115</f>
        <v>0</v>
      </c>
    </row>
    <row r="121" spans="1:9" ht="14.45">
      <c r="A121" s="246" t="s">
        <v>480</v>
      </c>
      <c r="B121" s="252">
        <f>'Aerobic fermentation% (8)'!B10*'Fuel demand RoW'!B116</f>
        <v>0</v>
      </c>
      <c r="C121" s="252">
        <f>'Aerobic fermentation% (8)'!C10*'Fuel demand RoW'!C116</f>
        <v>0</v>
      </c>
      <c r="D121" s="252">
        <f>'Aerobic fermentation% (8)'!D10*'Fuel demand RoW'!D116</f>
        <v>0</v>
      </c>
      <c r="E121" s="252">
        <f>'Aerobic fermentation% (8)'!E10*'Fuel demand RoW'!E116</f>
        <v>0</v>
      </c>
      <c r="F121" s="252">
        <f>'Aerobic fermentation% (8)'!F10*'Fuel demand RoW'!F116</f>
        <v>0</v>
      </c>
      <c r="G121" s="252">
        <f>'Aerobic fermentation% (8)'!G10*'Fuel demand RoW'!G116</f>
        <v>0</v>
      </c>
      <c r="H121" s="252">
        <f>'Aerobic fermentation% (8)'!H10*'Fuel demand RoW'!H116</f>
        <v>0</v>
      </c>
      <c r="I121" s="253">
        <f>'Aerobic fermentation% (8)'!I10*'Fuel demand RoW'!I116</f>
        <v>0</v>
      </c>
    </row>
    <row r="122" spans="1:9" ht="14.45">
      <c r="A122" s="246" t="s">
        <v>84</v>
      </c>
      <c r="B122" s="252">
        <f>'Aerobic fermentation% (8)'!B11*'Fuel demand RoW'!B117</f>
        <v>0</v>
      </c>
      <c r="C122" s="252">
        <f>'Aerobic fermentation% (8)'!C11*'Fuel demand RoW'!C117</f>
        <v>0</v>
      </c>
      <c r="D122" s="252">
        <f>'Aerobic fermentation% (8)'!D11*'Fuel demand RoW'!D117</f>
        <v>0</v>
      </c>
      <c r="E122" s="252">
        <f>'Aerobic fermentation% (8)'!E11*'Fuel demand RoW'!E117</f>
        <v>0</v>
      </c>
      <c r="F122" s="252">
        <f>'Aerobic fermentation% (8)'!F11*'Fuel demand RoW'!F117</f>
        <v>0</v>
      </c>
      <c r="G122" s="252">
        <f>'Aerobic fermentation% (8)'!G11*'Fuel demand RoW'!G117</f>
        <v>0</v>
      </c>
      <c r="H122" s="252">
        <f>'Aerobic fermentation% (8)'!H11*'Fuel demand RoW'!H117</f>
        <v>0</v>
      </c>
      <c r="I122" s="253">
        <f>'Aerobic fermentation% (8)'!I11*'Fuel demand RoW'!I117</f>
        <v>0</v>
      </c>
    </row>
    <row r="123" spans="1:9" ht="14.45">
      <c r="A123" s="246" t="s">
        <v>481</v>
      </c>
      <c r="B123" s="252">
        <f>'Aerobic fermentation% (8)'!B12*'Fuel demand RoW'!B118</f>
        <v>0</v>
      </c>
      <c r="C123" s="252">
        <f>'Aerobic fermentation% (8)'!C12*'Fuel demand RoW'!C118</f>
        <v>0</v>
      </c>
      <c r="D123" s="252">
        <f>'Aerobic fermentation% (8)'!D12*'Fuel demand RoW'!D118</f>
        <v>0</v>
      </c>
      <c r="E123" s="252">
        <f>'Aerobic fermentation% (8)'!E12*'Fuel demand RoW'!E118</f>
        <v>0</v>
      </c>
      <c r="F123" s="252">
        <f>'Aerobic fermentation% (8)'!F12*'Fuel demand RoW'!F118</f>
        <v>0</v>
      </c>
      <c r="G123" s="252">
        <f>'Aerobic fermentation% (8)'!G12*'Fuel demand RoW'!G118</f>
        <v>0</v>
      </c>
      <c r="H123" s="252">
        <f>'Aerobic fermentation% (8)'!H12*'Fuel demand RoW'!H118</f>
        <v>0</v>
      </c>
      <c r="I123" s="253">
        <f>'Aerobic fermentation% (8)'!I12*'Fuel demand RoW'!I118</f>
        <v>0</v>
      </c>
    </row>
    <row r="124" spans="1:9" ht="14.45">
      <c r="A124" s="246" t="s">
        <v>482</v>
      </c>
      <c r="B124" s="252">
        <f>'Aerobic fermentation% (8)'!B13*'Fuel demand RoW'!B119</f>
        <v>0</v>
      </c>
      <c r="C124" s="252">
        <f>'Aerobic fermentation% (8)'!C13*'Fuel demand RoW'!C119</f>
        <v>0</v>
      </c>
      <c r="D124" s="252">
        <f>'Aerobic fermentation% (8)'!D13*'Fuel demand RoW'!D119</f>
        <v>0</v>
      </c>
      <c r="E124" s="252">
        <f>'Aerobic fermentation% (8)'!E13*'Fuel demand RoW'!E119</f>
        <v>0</v>
      </c>
      <c r="F124" s="252">
        <f>'Aerobic fermentation% (8)'!F13*'Fuel demand RoW'!F119</f>
        <v>0</v>
      </c>
      <c r="G124" s="252">
        <f>'Aerobic fermentation% (8)'!G13*'Fuel demand RoW'!G119</f>
        <v>0</v>
      </c>
      <c r="H124" s="252">
        <f>'Aerobic fermentation% (8)'!H13*'Fuel demand RoW'!H119</f>
        <v>0</v>
      </c>
      <c r="I124" s="253">
        <f>'Aerobic fermentation% (8)'!I13*'Fuel demand RoW'!I119</f>
        <v>0</v>
      </c>
    </row>
    <row r="125" spans="1:9" ht="14.45">
      <c r="A125" s="247" t="s">
        <v>483</v>
      </c>
      <c r="B125" s="252">
        <f>'Aerobic fermentation% (8)'!B14*'Fuel demand RoW'!B120</f>
        <v>0</v>
      </c>
      <c r="C125" s="252">
        <f>'Aerobic fermentation% (8)'!C14*'Fuel demand RoW'!C120</f>
        <v>0</v>
      </c>
      <c r="D125" s="252">
        <f>'Aerobic fermentation% (8)'!D14*'Fuel demand RoW'!D120</f>
        <v>0</v>
      </c>
      <c r="E125" s="252">
        <f>'Aerobic fermentation% (8)'!E14*'Fuel demand RoW'!E120</f>
        <v>0</v>
      </c>
      <c r="F125" s="252">
        <f>'Aerobic fermentation% (8)'!F14*'Fuel demand RoW'!F120</f>
        <v>0</v>
      </c>
      <c r="G125" s="252">
        <f>'Aerobic fermentation% (8)'!G14*'Fuel demand RoW'!G120</f>
        <v>0</v>
      </c>
      <c r="H125" s="252">
        <f>'Aerobic fermentation% (8)'!H14*'Fuel demand RoW'!H120</f>
        <v>0</v>
      </c>
      <c r="I125" s="253">
        <f>'Aerobic fermentation% (8)'!I14*'Fuel demand RoW'!I120</f>
        <v>0</v>
      </c>
    </row>
    <row r="126" spans="1:9" ht="14.45">
      <c r="A126" s="248" t="s">
        <v>484</v>
      </c>
      <c r="B126" s="252">
        <f>'Aerobic fermentation% (8)'!B15*'Fuel demand RoW'!B121</f>
        <v>0</v>
      </c>
      <c r="C126" s="252">
        <f>'Aerobic fermentation% (8)'!C15*'Fuel demand RoW'!C121</f>
        <v>0</v>
      </c>
      <c r="D126" s="252">
        <f>'Aerobic fermentation% (8)'!D15*'Fuel demand RoW'!D121</f>
        <v>0</v>
      </c>
      <c r="E126" s="252">
        <f>'Aerobic fermentation% (8)'!E15*'Fuel demand RoW'!E121</f>
        <v>0</v>
      </c>
      <c r="F126" s="252">
        <f>'Aerobic fermentation% (8)'!F15*'Fuel demand RoW'!F121</f>
        <v>0</v>
      </c>
      <c r="G126" s="252">
        <f>'Aerobic fermentation% (8)'!G15*'Fuel demand RoW'!G121</f>
        <v>0</v>
      </c>
      <c r="H126" s="252">
        <f>'Aerobic fermentation% (8)'!H15*'Fuel demand RoW'!H121</f>
        <v>0</v>
      </c>
      <c r="I126" s="253">
        <f>'Aerobic fermentation% (8)'!I15*'Fuel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'Aerobic fermentation% (8)'!B9*'Fuel demand RoW'!B125</f>
        <v>0</v>
      </c>
      <c r="C130" s="252">
        <f>'Aerobic fermentation% (8)'!C9*'Fuel demand RoW'!C125</f>
        <v>0</v>
      </c>
      <c r="D130" s="252">
        <f>'Aerobic fermentation% (8)'!D9*'Fuel demand RoW'!D125</f>
        <v>0</v>
      </c>
      <c r="E130" s="252">
        <f>'Aerobic fermentation% (8)'!E9*'Fuel demand RoW'!E125</f>
        <v>0</v>
      </c>
      <c r="F130" s="252">
        <f>'Aerobic fermentation% (8)'!F9*'Fuel demand RoW'!F125</f>
        <v>0</v>
      </c>
      <c r="G130" s="252">
        <f>'Aerobic fermentation% (8)'!G9*'Fuel demand RoW'!G125</f>
        <v>0</v>
      </c>
      <c r="H130" s="252">
        <f>'Aerobic fermentation% (8)'!H9*'Fuel demand RoW'!H125</f>
        <v>0</v>
      </c>
      <c r="I130" s="253">
        <f>'Aerobic fermentation% (8)'!I9*'Fuel demand RoW'!I125</f>
        <v>0</v>
      </c>
    </row>
    <row r="131" spans="1:9" ht="14.45">
      <c r="A131" s="246" t="s">
        <v>480</v>
      </c>
      <c r="B131" s="252">
        <f>'Aerobic fermentation% (8)'!B10*'Fuel demand RoW'!B126</f>
        <v>0</v>
      </c>
      <c r="C131" s="252">
        <f>'Aerobic fermentation% (8)'!C10*'Fuel demand RoW'!C126</f>
        <v>822864.97292349336</v>
      </c>
      <c r="D131" s="252">
        <f>'Aerobic fermentation% (8)'!D10*'Fuel demand RoW'!D126</f>
        <v>3555302.6631619614</v>
      </c>
      <c r="E131" s="252">
        <f>'Aerobic fermentation% (8)'!E10*'Fuel demand RoW'!E126</f>
        <v>9731399.7147379648</v>
      </c>
      <c r="F131" s="252">
        <f>'Aerobic fermentation% (8)'!F10*'Fuel demand RoW'!F126</f>
        <v>15892059.150500435</v>
      </c>
      <c r="G131" s="252">
        <f>'Aerobic fermentation% (8)'!G10*'Fuel demand RoW'!G126</f>
        <v>23752635.094528724</v>
      </c>
      <c r="H131" s="252">
        <f>'Aerobic fermentation% (8)'!H10*'Fuel demand RoW'!H126</f>
        <v>32674414.159896582</v>
      </c>
      <c r="I131" s="253">
        <f>'Aerobic fermentation% (8)'!I10*'Fuel demand RoW'!I126</f>
        <v>39330023.736118801</v>
      </c>
    </row>
    <row r="132" spans="1:9" ht="14.45">
      <c r="A132" s="246" t="s">
        <v>84</v>
      </c>
      <c r="B132" s="252">
        <f>'Aerobic fermentation% (8)'!B11*'Fuel demand RoW'!B127</f>
        <v>0</v>
      </c>
      <c r="C132" s="252">
        <f>'Aerobic fermentation% (8)'!C11*'Fuel demand RoW'!C127</f>
        <v>0</v>
      </c>
      <c r="D132" s="252">
        <f>'Aerobic fermentation% (8)'!D11*'Fuel demand RoW'!D127</f>
        <v>0</v>
      </c>
      <c r="E132" s="252">
        <f>'Aerobic fermentation% (8)'!E11*'Fuel demand RoW'!E127</f>
        <v>0</v>
      </c>
      <c r="F132" s="252">
        <f>'Aerobic fermentation% (8)'!F11*'Fuel demand RoW'!F127</f>
        <v>0</v>
      </c>
      <c r="G132" s="252">
        <f>'Aerobic fermentation% (8)'!G11*'Fuel demand RoW'!G127</f>
        <v>0</v>
      </c>
      <c r="H132" s="252">
        <f>'Aerobic fermentation% (8)'!H11*'Fuel demand RoW'!H127</f>
        <v>0</v>
      </c>
      <c r="I132" s="253">
        <f>'Aerobic fermentation% (8)'!I11*'Fuel demand RoW'!I127</f>
        <v>0</v>
      </c>
    </row>
    <row r="133" spans="1:9" ht="14.45">
      <c r="A133" s="246" t="s">
        <v>481</v>
      </c>
      <c r="B133" s="252">
        <f>'Aerobic fermentation% (8)'!B12*'Fuel demand RoW'!B128</f>
        <v>0</v>
      </c>
      <c r="C133" s="252">
        <f>'Aerobic fermentation% (8)'!C12*'Fuel demand RoW'!C128</f>
        <v>0</v>
      </c>
      <c r="D133" s="252">
        <f>'Aerobic fermentation% (8)'!D12*'Fuel demand RoW'!D128</f>
        <v>0</v>
      </c>
      <c r="E133" s="252">
        <f>'Aerobic fermentation% (8)'!E12*'Fuel demand RoW'!E128</f>
        <v>0</v>
      </c>
      <c r="F133" s="252">
        <f>'Aerobic fermentation% (8)'!F12*'Fuel demand RoW'!F128</f>
        <v>0</v>
      </c>
      <c r="G133" s="252">
        <f>'Aerobic fermentation% (8)'!G12*'Fuel demand RoW'!G128</f>
        <v>0</v>
      </c>
      <c r="H133" s="252">
        <f>'Aerobic fermentation% (8)'!H12*'Fuel demand RoW'!H128</f>
        <v>0</v>
      </c>
      <c r="I133" s="253">
        <f>'Aerobic fermentation% (8)'!I12*'Fuel demand RoW'!I128</f>
        <v>0</v>
      </c>
    </row>
    <row r="134" spans="1:9" ht="14.45">
      <c r="A134" s="246" t="s">
        <v>482</v>
      </c>
      <c r="B134" s="252">
        <f>'Aerobic fermentation% (8)'!B13*'Fuel demand RoW'!B129</f>
        <v>0</v>
      </c>
      <c r="C134" s="252">
        <f>'Aerobic fermentation% (8)'!C13*'Fuel demand RoW'!C129</f>
        <v>0</v>
      </c>
      <c r="D134" s="252">
        <f>'Aerobic fermentation% (8)'!D13*'Fuel demand RoW'!D129</f>
        <v>0</v>
      </c>
      <c r="E134" s="252">
        <f>'Aerobic fermentation% (8)'!E13*'Fuel demand RoW'!E129</f>
        <v>0</v>
      </c>
      <c r="F134" s="252">
        <f>'Aerobic fermentation% (8)'!F13*'Fuel demand RoW'!F129</f>
        <v>0</v>
      </c>
      <c r="G134" s="252">
        <f>'Aerobic fermentation% (8)'!G13*'Fuel demand RoW'!G129</f>
        <v>0</v>
      </c>
      <c r="H134" s="252">
        <f>'Aerobic fermentation% (8)'!H13*'Fuel demand RoW'!H129</f>
        <v>0</v>
      </c>
      <c r="I134" s="253">
        <f>'Aerobic fermentation% (8)'!I13*'Fuel demand RoW'!I129</f>
        <v>0</v>
      </c>
    </row>
    <row r="135" spans="1:9" ht="14.45">
      <c r="A135" s="247" t="s">
        <v>483</v>
      </c>
      <c r="B135" s="252">
        <f>'Aerobic fermentation% (8)'!B14*'Fuel demand RoW'!B130</f>
        <v>0</v>
      </c>
      <c r="C135" s="252">
        <f>'Aerobic fermentation% (8)'!C14*'Fuel demand RoW'!C130</f>
        <v>0</v>
      </c>
      <c r="D135" s="252">
        <f>'Aerobic fermentation% (8)'!D14*'Fuel demand RoW'!D130</f>
        <v>0</v>
      </c>
      <c r="E135" s="252">
        <f>'Aerobic fermentation% (8)'!E14*'Fuel demand RoW'!E130</f>
        <v>0</v>
      </c>
      <c r="F135" s="252">
        <f>'Aerobic fermentation% (8)'!F14*'Fuel demand RoW'!F130</f>
        <v>0</v>
      </c>
      <c r="G135" s="252">
        <f>'Aerobic fermentation% (8)'!G14*'Fuel demand RoW'!G130</f>
        <v>0</v>
      </c>
      <c r="H135" s="252">
        <f>'Aerobic fermentation% (8)'!H14*'Fuel demand RoW'!H130</f>
        <v>0</v>
      </c>
      <c r="I135" s="253">
        <f>'Aerobic fermentation% (8)'!I14*'Fuel demand RoW'!I130</f>
        <v>0</v>
      </c>
    </row>
    <row r="136" spans="1:9" ht="14.45">
      <c r="A136" s="248" t="s">
        <v>484</v>
      </c>
      <c r="B136" s="252">
        <f>'Aerobic fermentation% (8)'!B15*'Fuel demand RoW'!B131</f>
        <v>0</v>
      </c>
      <c r="C136" s="252">
        <f>'Aerobic fermentation% (8)'!C15*'Fuel demand RoW'!C131</f>
        <v>0</v>
      </c>
      <c r="D136" s="252">
        <f>'Aerobic fermentation% (8)'!D15*'Fuel demand RoW'!D131</f>
        <v>0</v>
      </c>
      <c r="E136" s="252">
        <f>'Aerobic fermentation% (8)'!E15*'Fuel demand RoW'!E131</f>
        <v>0</v>
      </c>
      <c r="F136" s="252">
        <f>'Aerobic fermentation% (8)'!F15*'Fuel demand RoW'!F131</f>
        <v>0</v>
      </c>
      <c r="G136" s="252">
        <f>'Aerobic fermentation% (8)'!G15*'Fuel demand RoW'!G131</f>
        <v>0</v>
      </c>
      <c r="H136" s="252">
        <f>'Aerobic fermentation% (8)'!H15*'Fuel demand RoW'!H131</f>
        <v>0</v>
      </c>
      <c r="I136" s="253">
        <f>'Aerobic fermentation% (8)'!I15*'Fuel demand RoW'!I131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'Aerobic fermentation% (8)'!B9*'Fuel demand RoW'!B135</f>
        <v>0</v>
      </c>
      <c r="C140" s="252">
        <f>'Aerobic fermentation% (8)'!C9*'Fuel demand RoW'!C135</f>
        <v>0</v>
      </c>
      <c r="D140" s="252">
        <f>'Aerobic fermentation% (8)'!D9*'Fuel demand RoW'!D135</f>
        <v>0</v>
      </c>
      <c r="E140" s="252">
        <f>'Aerobic fermentation% (8)'!E9*'Fuel demand RoW'!E135</f>
        <v>0</v>
      </c>
      <c r="F140" s="252">
        <f>'Aerobic fermentation% (8)'!F9*'Fuel demand RoW'!F135</f>
        <v>0</v>
      </c>
      <c r="G140" s="252">
        <f>'Aerobic fermentation% (8)'!G9*'Fuel demand RoW'!G135</f>
        <v>0</v>
      </c>
      <c r="H140" s="252">
        <f>'Aerobic fermentation% (8)'!H9*'Fuel demand RoW'!H135</f>
        <v>0</v>
      </c>
      <c r="I140" s="253">
        <f>'Aerobic fermentation% (8)'!I9*'Fuel demand RoW'!I135</f>
        <v>0</v>
      </c>
    </row>
    <row r="141" spans="1:9" ht="14.45">
      <c r="A141" s="246" t="s">
        <v>480</v>
      </c>
      <c r="B141" s="252">
        <f>'Aerobic fermentation% (8)'!B10*'Fuel demand RoW'!B136</f>
        <v>0</v>
      </c>
      <c r="C141" s="252">
        <f>'Aerobic fermentation% (8)'!C10*'Fuel demand RoW'!C136</f>
        <v>0</v>
      </c>
      <c r="D141" s="252">
        <f>'Aerobic fermentation% (8)'!D10*'Fuel demand RoW'!D136</f>
        <v>0</v>
      </c>
      <c r="E141" s="252">
        <f>'Aerobic fermentation% (8)'!E10*'Fuel demand RoW'!E136</f>
        <v>0</v>
      </c>
      <c r="F141" s="252">
        <f>'Aerobic fermentation% (8)'!F10*'Fuel demand RoW'!F136</f>
        <v>0</v>
      </c>
      <c r="G141" s="252">
        <f>'Aerobic fermentation% (8)'!G10*'Fuel demand RoW'!G136</f>
        <v>0</v>
      </c>
      <c r="H141" s="252">
        <f>'Aerobic fermentation% (8)'!H10*'Fuel demand RoW'!H136</f>
        <v>0</v>
      </c>
      <c r="I141" s="253">
        <f>'Aerobic fermentation% (8)'!I10*'Fuel demand RoW'!I136</f>
        <v>0</v>
      </c>
    </row>
    <row r="142" spans="1:9" ht="14.45">
      <c r="A142" s="246" t="s">
        <v>84</v>
      </c>
      <c r="B142" s="252">
        <f>'Aerobic fermentation% (8)'!B11*'Fuel demand RoW'!B137</f>
        <v>0</v>
      </c>
      <c r="C142" s="252">
        <f>'Aerobic fermentation% (8)'!C11*'Fuel demand RoW'!C137</f>
        <v>0</v>
      </c>
      <c r="D142" s="252">
        <f>'Aerobic fermentation% (8)'!D11*'Fuel demand RoW'!D137</f>
        <v>0</v>
      </c>
      <c r="E142" s="252">
        <f>'Aerobic fermentation% (8)'!E11*'Fuel demand RoW'!E137</f>
        <v>0</v>
      </c>
      <c r="F142" s="252">
        <f>'Aerobic fermentation% (8)'!F11*'Fuel demand RoW'!F137</f>
        <v>0</v>
      </c>
      <c r="G142" s="252">
        <f>'Aerobic fermentation% (8)'!G11*'Fuel demand RoW'!G137</f>
        <v>0</v>
      </c>
      <c r="H142" s="252">
        <f>'Aerobic fermentation% (8)'!H11*'Fuel demand RoW'!H137</f>
        <v>0</v>
      </c>
      <c r="I142" s="253">
        <f>'Aerobic fermentation% (8)'!I11*'Fuel demand RoW'!I137</f>
        <v>0</v>
      </c>
    </row>
    <row r="143" spans="1:9" ht="14.45">
      <c r="A143" s="246" t="s">
        <v>481</v>
      </c>
      <c r="B143" s="252">
        <f>'Aerobic fermentation% (8)'!B12*'Fuel demand RoW'!B138</f>
        <v>0</v>
      </c>
      <c r="C143" s="252">
        <f>'Aerobic fermentation% (8)'!C12*'Fuel demand RoW'!C138</f>
        <v>0</v>
      </c>
      <c r="D143" s="252">
        <f>'Aerobic fermentation% (8)'!D12*'Fuel demand RoW'!D138</f>
        <v>0</v>
      </c>
      <c r="E143" s="252">
        <f>'Aerobic fermentation% (8)'!E12*'Fuel demand RoW'!E138</f>
        <v>0</v>
      </c>
      <c r="F143" s="252">
        <f>'Aerobic fermentation% (8)'!F12*'Fuel demand RoW'!F138</f>
        <v>0</v>
      </c>
      <c r="G143" s="252">
        <f>'Aerobic fermentation% (8)'!G12*'Fuel demand RoW'!G138</f>
        <v>0</v>
      </c>
      <c r="H143" s="252">
        <f>'Aerobic fermentation% (8)'!H12*'Fuel demand RoW'!H138</f>
        <v>0</v>
      </c>
      <c r="I143" s="253">
        <f>'Aerobic fermentation% (8)'!I12*'Fuel demand RoW'!I138</f>
        <v>0</v>
      </c>
    </row>
    <row r="144" spans="1:9" ht="14.45">
      <c r="A144" s="246" t="s">
        <v>482</v>
      </c>
      <c r="B144" s="252">
        <f>'Aerobic fermentation% (8)'!B13*'Fuel demand RoW'!B139</f>
        <v>0</v>
      </c>
      <c r="C144" s="252">
        <f>'Aerobic fermentation% (8)'!C13*'Fuel demand RoW'!C139</f>
        <v>0</v>
      </c>
      <c r="D144" s="252">
        <f>'Aerobic fermentation% (8)'!D13*'Fuel demand RoW'!D139</f>
        <v>0</v>
      </c>
      <c r="E144" s="252">
        <f>'Aerobic fermentation% (8)'!E13*'Fuel demand RoW'!E139</f>
        <v>0</v>
      </c>
      <c r="F144" s="252">
        <f>'Aerobic fermentation% (8)'!F13*'Fuel demand RoW'!F139</f>
        <v>0</v>
      </c>
      <c r="G144" s="252">
        <f>'Aerobic fermentation% (8)'!G13*'Fuel demand RoW'!G139</f>
        <v>0</v>
      </c>
      <c r="H144" s="252">
        <f>'Aerobic fermentation% (8)'!H13*'Fuel demand RoW'!H139</f>
        <v>0</v>
      </c>
      <c r="I144" s="253">
        <f>'Aerobic fermentation% (8)'!I13*'Fuel demand RoW'!I139</f>
        <v>0</v>
      </c>
    </row>
    <row r="145" spans="1:9" ht="14.45">
      <c r="A145" s="247" t="s">
        <v>483</v>
      </c>
      <c r="B145" s="252">
        <f>'Aerobic fermentation% (8)'!B14*'Fuel demand RoW'!B140</f>
        <v>0</v>
      </c>
      <c r="C145" s="252">
        <f>'Aerobic fermentation% (8)'!C14*'Fuel demand RoW'!C140</f>
        <v>0</v>
      </c>
      <c r="D145" s="252">
        <f>'Aerobic fermentation% (8)'!D14*'Fuel demand RoW'!D140</f>
        <v>0</v>
      </c>
      <c r="E145" s="252">
        <f>'Aerobic fermentation% (8)'!E14*'Fuel demand RoW'!E140</f>
        <v>0</v>
      </c>
      <c r="F145" s="252">
        <f>'Aerobic fermentation% (8)'!F14*'Fuel demand RoW'!F140</f>
        <v>0</v>
      </c>
      <c r="G145" s="252">
        <f>'Aerobic fermentation% (8)'!G14*'Fuel demand RoW'!G140</f>
        <v>0</v>
      </c>
      <c r="H145" s="252">
        <f>'Aerobic fermentation% (8)'!H14*'Fuel demand RoW'!H140</f>
        <v>0</v>
      </c>
      <c r="I145" s="253">
        <f>'Aerobic fermentation% (8)'!I14*'Fuel demand RoW'!I140</f>
        <v>0</v>
      </c>
    </row>
    <row r="146" spans="1:9" ht="14.45">
      <c r="A146" s="248" t="s">
        <v>484</v>
      </c>
      <c r="B146" s="252">
        <f>'Aerobic fermentation% (8)'!B15*'Fuel demand RoW'!B141</f>
        <v>0</v>
      </c>
      <c r="C146" s="252">
        <f>'Aerobic fermentation% (8)'!C15*'Fuel demand RoW'!C141</f>
        <v>0</v>
      </c>
      <c r="D146" s="252">
        <f>'Aerobic fermentation% (8)'!D15*'Fuel demand RoW'!D141</f>
        <v>0</v>
      </c>
      <c r="E146" s="252">
        <f>'Aerobic fermentation% (8)'!E15*'Fuel demand RoW'!E141</f>
        <v>0</v>
      </c>
      <c r="F146" s="252">
        <f>'Aerobic fermentation% (8)'!F15*'Fuel demand RoW'!F141</f>
        <v>0</v>
      </c>
      <c r="G146" s="252">
        <f>'Aerobic fermentation% (8)'!G15*'Fuel demand RoW'!G141</f>
        <v>0</v>
      </c>
      <c r="H146" s="252">
        <f>'Aerobic fermentation% (8)'!H15*'Fuel demand RoW'!H141</f>
        <v>0</v>
      </c>
      <c r="I146" s="253">
        <f>'Aerobic fermentation% (8)'!I15*'Fuel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'Aerobic fermentation% (8)'!B9*'Fuel demand RoW'!B145</f>
        <v>0</v>
      </c>
      <c r="C150" s="252">
        <f>'Aerobic fermentation% (8)'!C9*'Fuel demand RoW'!C145</f>
        <v>0</v>
      </c>
      <c r="D150" s="252">
        <f>'Aerobic fermentation% (8)'!D9*'Fuel demand RoW'!D145</f>
        <v>0</v>
      </c>
      <c r="E150" s="252">
        <f>'Aerobic fermentation% (8)'!E9*'Fuel demand RoW'!E145</f>
        <v>0</v>
      </c>
      <c r="F150" s="252">
        <f>'Aerobic fermentation% (8)'!F9*'Fuel demand RoW'!F145</f>
        <v>0</v>
      </c>
      <c r="G150" s="252">
        <f>'Aerobic fermentation% (8)'!G9*'Fuel demand RoW'!G145</f>
        <v>0</v>
      </c>
      <c r="H150" s="252">
        <f>'Aerobic fermentation% (8)'!H9*'Fuel demand RoW'!H145</f>
        <v>0</v>
      </c>
      <c r="I150" s="253">
        <f>'Aerobic fermentation% (8)'!I9*'Fuel demand RoW'!I145</f>
        <v>0</v>
      </c>
    </row>
    <row r="151" spans="1:9" ht="14.45">
      <c r="A151" s="246" t="s">
        <v>480</v>
      </c>
      <c r="B151" s="252">
        <f>'Aerobic fermentation% (8)'!B10*'Fuel demand RoW'!B146</f>
        <v>0</v>
      </c>
      <c r="C151" s="252">
        <f>'Aerobic fermentation% (8)'!C10*'Fuel demand RoW'!C146</f>
        <v>0</v>
      </c>
      <c r="D151" s="252">
        <f>'Aerobic fermentation% (8)'!D10*'Fuel demand RoW'!D146</f>
        <v>0</v>
      </c>
      <c r="E151" s="252">
        <f>'Aerobic fermentation% (8)'!E10*'Fuel demand RoW'!E146</f>
        <v>0</v>
      </c>
      <c r="F151" s="252">
        <f>'Aerobic fermentation% (8)'!F10*'Fuel demand RoW'!F146</f>
        <v>0</v>
      </c>
      <c r="G151" s="252">
        <f>'Aerobic fermentation% (8)'!G10*'Fuel demand RoW'!G146</f>
        <v>0</v>
      </c>
      <c r="H151" s="252">
        <f>'Aerobic fermentation% (8)'!H10*'Fuel demand RoW'!H146</f>
        <v>0</v>
      </c>
      <c r="I151" s="253">
        <f>'Aerobic fermentation% (8)'!I10*'Fuel demand RoW'!I146</f>
        <v>0</v>
      </c>
    </row>
    <row r="152" spans="1:9" ht="14.45">
      <c r="A152" s="246" t="s">
        <v>84</v>
      </c>
      <c r="B152" s="252">
        <f>'Aerobic fermentation% (8)'!B11*'Fuel demand RoW'!B147</f>
        <v>0</v>
      </c>
      <c r="C152" s="252">
        <f>'Aerobic fermentation% (8)'!C11*'Fuel demand RoW'!C147</f>
        <v>0</v>
      </c>
      <c r="D152" s="252">
        <f>'Aerobic fermentation% (8)'!D11*'Fuel demand RoW'!D147</f>
        <v>0</v>
      </c>
      <c r="E152" s="252">
        <f>'Aerobic fermentation% (8)'!E11*'Fuel demand RoW'!E147</f>
        <v>0</v>
      </c>
      <c r="F152" s="252">
        <f>'Aerobic fermentation% (8)'!F11*'Fuel demand RoW'!F147</f>
        <v>0</v>
      </c>
      <c r="G152" s="252">
        <f>'Aerobic fermentation% (8)'!G11*'Fuel demand RoW'!G147</f>
        <v>0</v>
      </c>
      <c r="H152" s="252">
        <f>'Aerobic fermentation% (8)'!H11*'Fuel demand RoW'!H147</f>
        <v>0</v>
      </c>
      <c r="I152" s="253">
        <f>'Aerobic fermentation% (8)'!I11*'Fuel demand RoW'!I147</f>
        <v>0</v>
      </c>
    </row>
    <row r="153" spans="1:9" ht="14.45">
      <c r="A153" s="246" t="s">
        <v>481</v>
      </c>
      <c r="B153" s="252">
        <f>'Aerobic fermentation% (8)'!B12*'Fuel demand RoW'!B148</f>
        <v>0</v>
      </c>
      <c r="C153" s="252">
        <f>'Aerobic fermentation% (8)'!C12*'Fuel demand RoW'!C148</f>
        <v>0</v>
      </c>
      <c r="D153" s="252">
        <f>'Aerobic fermentation% (8)'!D12*'Fuel demand RoW'!D148</f>
        <v>0</v>
      </c>
      <c r="E153" s="252">
        <f>'Aerobic fermentation% (8)'!E12*'Fuel demand RoW'!E148</f>
        <v>0</v>
      </c>
      <c r="F153" s="252">
        <f>'Aerobic fermentation% (8)'!F12*'Fuel demand RoW'!F148</f>
        <v>0</v>
      </c>
      <c r="G153" s="252">
        <f>'Aerobic fermentation% (8)'!G12*'Fuel demand RoW'!G148</f>
        <v>0</v>
      </c>
      <c r="H153" s="252">
        <f>'Aerobic fermentation% (8)'!H12*'Fuel demand RoW'!H148</f>
        <v>0</v>
      </c>
      <c r="I153" s="253">
        <f>'Aerobic fermentation% (8)'!I12*'Fuel demand RoW'!I148</f>
        <v>0</v>
      </c>
    </row>
    <row r="154" spans="1:9" ht="14.45">
      <c r="A154" s="246" t="s">
        <v>482</v>
      </c>
      <c r="B154" s="252">
        <f>'Aerobic fermentation% (8)'!B13*'Fuel demand RoW'!B149</f>
        <v>0</v>
      </c>
      <c r="C154" s="252">
        <f>'Aerobic fermentation% (8)'!C13*'Fuel demand RoW'!C149</f>
        <v>0</v>
      </c>
      <c r="D154" s="252">
        <f>'Aerobic fermentation% (8)'!D13*'Fuel demand RoW'!D149</f>
        <v>0</v>
      </c>
      <c r="E154" s="252">
        <f>'Aerobic fermentation% (8)'!E13*'Fuel demand RoW'!E149</f>
        <v>0</v>
      </c>
      <c r="F154" s="252">
        <f>'Aerobic fermentation% (8)'!F13*'Fuel demand RoW'!F149</f>
        <v>0</v>
      </c>
      <c r="G154" s="252">
        <f>'Aerobic fermentation% (8)'!G13*'Fuel demand RoW'!G149</f>
        <v>0</v>
      </c>
      <c r="H154" s="252">
        <f>'Aerobic fermentation% (8)'!H13*'Fuel demand RoW'!H149</f>
        <v>0</v>
      </c>
      <c r="I154" s="253">
        <f>'Aerobic fermentation% (8)'!I13*'Fuel demand RoW'!I149</f>
        <v>0</v>
      </c>
    </row>
    <row r="155" spans="1:9" ht="14.45">
      <c r="A155" s="247" t="s">
        <v>483</v>
      </c>
      <c r="B155" s="252">
        <f>'Aerobic fermentation% (8)'!B14*'Fuel demand RoW'!B150</f>
        <v>0</v>
      </c>
      <c r="C155" s="252">
        <f>'Aerobic fermentation% (8)'!C14*'Fuel demand RoW'!C150</f>
        <v>0</v>
      </c>
      <c r="D155" s="252">
        <f>'Aerobic fermentation% (8)'!D14*'Fuel demand RoW'!D150</f>
        <v>0</v>
      </c>
      <c r="E155" s="252">
        <f>'Aerobic fermentation% (8)'!E14*'Fuel demand RoW'!E150</f>
        <v>0</v>
      </c>
      <c r="F155" s="252">
        <f>'Aerobic fermentation% (8)'!F14*'Fuel demand RoW'!F150</f>
        <v>0</v>
      </c>
      <c r="G155" s="252">
        <f>'Aerobic fermentation% (8)'!G14*'Fuel demand RoW'!G150</f>
        <v>0</v>
      </c>
      <c r="H155" s="252">
        <f>'Aerobic fermentation% (8)'!H14*'Fuel demand RoW'!H150</f>
        <v>0</v>
      </c>
      <c r="I155" s="253">
        <f>'Aerobic fermentation% (8)'!I14*'Fuel demand RoW'!I150</f>
        <v>0</v>
      </c>
    </row>
    <row r="156" spans="1:9" ht="14.45">
      <c r="A156" s="248" t="s">
        <v>484</v>
      </c>
      <c r="B156" s="252">
        <f>'Aerobic fermentation% (8)'!B15*'Fuel demand RoW'!B151</f>
        <v>0</v>
      </c>
      <c r="C156" s="252">
        <f>'Aerobic fermentation% (8)'!C15*'Fuel demand RoW'!C151</f>
        <v>0</v>
      </c>
      <c r="D156" s="252">
        <f>'Aerobic fermentation% (8)'!D15*'Fuel demand RoW'!D151</f>
        <v>0</v>
      </c>
      <c r="E156" s="252">
        <f>'Aerobic fermentation% (8)'!E15*'Fuel demand RoW'!E151</f>
        <v>0</v>
      </c>
      <c r="F156" s="252">
        <f>'Aerobic fermentation% (8)'!F15*'Fuel demand RoW'!F151</f>
        <v>0</v>
      </c>
      <c r="G156" s="252">
        <f>'Aerobic fermentation% (8)'!G15*'Fuel demand RoW'!G151</f>
        <v>0</v>
      </c>
      <c r="H156" s="252">
        <f>'Aerobic fermentation% (8)'!H15*'Fuel demand RoW'!H151</f>
        <v>0</v>
      </c>
      <c r="I156" s="253">
        <f>'Aerobic fermentation% (8)'!I15*'Fuel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'Aerobic fermentation% (8)'!B9*'Fuel demand RoW'!B155</f>
        <v>0</v>
      </c>
      <c r="C160" s="252">
        <f>'Aerobic fermentation% (8)'!C9*'Fuel demand RoW'!C155</f>
        <v>0</v>
      </c>
      <c r="D160" s="252">
        <f>'Aerobic fermentation% (8)'!D9*'Fuel demand RoW'!D155</f>
        <v>0</v>
      </c>
      <c r="E160" s="252">
        <f>'Aerobic fermentation% (8)'!E9*'Fuel demand RoW'!E155</f>
        <v>0</v>
      </c>
      <c r="F160" s="252">
        <f>'Aerobic fermentation% (8)'!F9*'Fuel demand RoW'!F155</f>
        <v>0</v>
      </c>
      <c r="G160" s="252">
        <f>'Aerobic fermentation% (8)'!G9*'Fuel demand RoW'!G155</f>
        <v>0</v>
      </c>
      <c r="H160" s="252">
        <f>'Aerobic fermentation% (8)'!H9*'Fuel demand RoW'!H155</f>
        <v>0</v>
      </c>
      <c r="I160" s="253">
        <f>'Aerobic fermentation% (8)'!I9*'Fuel demand RoW'!I155</f>
        <v>0</v>
      </c>
    </row>
    <row r="161" spans="1:9" ht="14.45">
      <c r="A161" s="246" t="s">
        <v>480</v>
      </c>
      <c r="B161" s="252">
        <f>'Aerobic fermentation% (8)'!B10*'Fuel demand RoW'!B156</f>
        <v>0</v>
      </c>
      <c r="C161" s="252">
        <f>'Aerobic fermentation% (8)'!C10*'Fuel demand RoW'!C156</f>
        <v>0</v>
      </c>
      <c r="D161" s="252">
        <f>'Aerobic fermentation% (8)'!D10*'Fuel demand RoW'!D156</f>
        <v>0</v>
      </c>
      <c r="E161" s="252">
        <f>'Aerobic fermentation% (8)'!E10*'Fuel demand RoW'!E156</f>
        <v>0</v>
      </c>
      <c r="F161" s="252">
        <f>'Aerobic fermentation% (8)'!F10*'Fuel demand RoW'!F156</f>
        <v>0</v>
      </c>
      <c r="G161" s="252">
        <f>'Aerobic fermentation% (8)'!G10*'Fuel demand RoW'!G156</f>
        <v>0</v>
      </c>
      <c r="H161" s="252">
        <f>'Aerobic fermentation% (8)'!H10*'Fuel demand RoW'!H156</f>
        <v>0</v>
      </c>
      <c r="I161" s="253">
        <f>'Aerobic fermentation% (8)'!I10*'Fuel demand RoW'!I156</f>
        <v>0</v>
      </c>
    </row>
    <row r="162" spans="1:9" ht="14.45">
      <c r="A162" s="246" t="s">
        <v>84</v>
      </c>
      <c r="B162" s="252">
        <f>'Aerobic fermentation% (8)'!B11*'Fuel demand RoW'!B157</f>
        <v>0</v>
      </c>
      <c r="C162" s="252">
        <f>'Aerobic fermentation% (8)'!C11*'Fuel demand RoW'!C157</f>
        <v>0</v>
      </c>
      <c r="D162" s="252">
        <f>'Aerobic fermentation% (8)'!D11*'Fuel demand RoW'!D157</f>
        <v>0</v>
      </c>
      <c r="E162" s="252">
        <f>'Aerobic fermentation% (8)'!E11*'Fuel demand RoW'!E157</f>
        <v>0</v>
      </c>
      <c r="F162" s="252">
        <f>'Aerobic fermentation% (8)'!F11*'Fuel demand RoW'!F157</f>
        <v>0</v>
      </c>
      <c r="G162" s="252">
        <f>'Aerobic fermentation% (8)'!G11*'Fuel demand RoW'!G157</f>
        <v>0</v>
      </c>
      <c r="H162" s="252">
        <f>'Aerobic fermentation% (8)'!H11*'Fuel demand RoW'!H157</f>
        <v>0</v>
      </c>
      <c r="I162" s="253">
        <f>'Aerobic fermentation% (8)'!I11*'Fuel demand RoW'!I157</f>
        <v>0</v>
      </c>
    </row>
    <row r="163" spans="1:9" ht="14.45">
      <c r="A163" s="246" t="s">
        <v>481</v>
      </c>
      <c r="B163" s="252">
        <f>'Aerobic fermentation% (8)'!B12*'Fuel demand RoW'!B158</f>
        <v>0</v>
      </c>
      <c r="C163" s="252">
        <f>'Aerobic fermentation% (8)'!C12*'Fuel demand RoW'!C158</f>
        <v>0</v>
      </c>
      <c r="D163" s="252">
        <f>'Aerobic fermentation% (8)'!D12*'Fuel demand RoW'!D158</f>
        <v>0</v>
      </c>
      <c r="E163" s="252">
        <f>'Aerobic fermentation% (8)'!E12*'Fuel demand RoW'!E158</f>
        <v>0</v>
      </c>
      <c r="F163" s="252">
        <f>'Aerobic fermentation% (8)'!F12*'Fuel demand RoW'!F158</f>
        <v>0</v>
      </c>
      <c r="G163" s="252">
        <f>'Aerobic fermentation% (8)'!G12*'Fuel demand RoW'!G158</f>
        <v>0</v>
      </c>
      <c r="H163" s="252">
        <f>'Aerobic fermentation% (8)'!H12*'Fuel demand RoW'!H158</f>
        <v>0</v>
      </c>
      <c r="I163" s="253">
        <f>'Aerobic fermentation% (8)'!I12*'Fuel demand RoW'!I158</f>
        <v>0</v>
      </c>
    </row>
    <row r="164" spans="1:9" ht="14.45">
      <c r="A164" s="246" t="s">
        <v>482</v>
      </c>
      <c r="B164" s="252">
        <f>'Aerobic fermentation% (8)'!B13*'Fuel demand RoW'!B159</f>
        <v>0</v>
      </c>
      <c r="C164" s="252">
        <f>'Aerobic fermentation% (8)'!C13*'Fuel demand RoW'!C159</f>
        <v>0</v>
      </c>
      <c r="D164" s="252">
        <f>'Aerobic fermentation% (8)'!D13*'Fuel demand RoW'!D159</f>
        <v>0</v>
      </c>
      <c r="E164" s="252">
        <f>'Aerobic fermentation% (8)'!E13*'Fuel demand RoW'!E159</f>
        <v>0</v>
      </c>
      <c r="F164" s="252">
        <f>'Aerobic fermentation% (8)'!F13*'Fuel demand RoW'!F159</f>
        <v>0</v>
      </c>
      <c r="G164" s="252">
        <f>'Aerobic fermentation% (8)'!G13*'Fuel demand RoW'!G159</f>
        <v>0</v>
      </c>
      <c r="H164" s="252">
        <f>'Aerobic fermentation% (8)'!H13*'Fuel demand RoW'!H159</f>
        <v>0</v>
      </c>
      <c r="I164" s="253">
        <f>'Aerobic fermentation% (8)'!I13*'Fuel demand RoW'!I159</f>
        <v>0</v>
      </c>
    </row>
    <row r="165" spans="1:9" ht="14.45">
      <c r="A165" s="247" t="s">
        <v>483</v>
      </c>
      <c r="B165" s="252">
        <f>'Aerobic fermentation% (8)'!B14*'Fuel demand RoW'!B160</f>
        <v>0</v>
      </c>
      <c r="C165" s="252">
        <f>'Aerobic fermentation% (8)'!C14*'Fuel demand RoW'!C160</f>
        <v>0</v>
      </c>
      <c r="D165" s="252">
        <f>'Aerobic fermentation% (8)'!D14*'Fuel demand RoW'!D160</f>
        <v>0</v>
      </c>
      <c r="E165" s="252">
        <f>'Aerobic fermentation% (8)'!E14*'Fuel demand RoW'!E160</f>
        <v>0</v>
      </c>
      <c r="F165" s="252">
        <f>'Aerobic fermentation% (8)'!F14*'Fuel demand RoW'!F160</f>
        <v>0</v>
      </c>
      <c r="G165" s="252">
        <f>'Aerobic fermentation% (8)'!G14*'Fuel demand RoW'!G160</f>
        <v>0</v>
      </c>
      <c r="H165" s="252">
        <f>'Aerobic fermentation% (8)'!H14*'Fuel demand RoW'!H160</f>
        <v>0</v>
      </c>
      <c r="I165" s="253">
        <f>'Aerobic fermentation% (8)'!I14*'Fuel demand RoW'!I160</f>
        <v>0</v>
      </c>
    </row>
    <row r="166" spans="1:9" ht="14.65" thickBot="1">
      <c r="A166" s="251" t="s">
        <v>484</v>
      </c>
      <c r="B166" s="254">
        <f>'Aerobic fermentation% (8)'!B15*'Fuel demand RoW'!B161</f>
        <v>0</v>
      </c>
      <c r="C166" s="254">
        <f>'Aerobic fermentation% (8)'!C15*'Fuel demand RoW'!C161</f>
        <v>0</v>
      </c>
      <c r="D166" s="254">
        <f>'Aerobic fermentation% (8)'!D15*'Fuel demand RoW'!D161</f>
        <v>0</v>
      </c>
      <c r="E166" s="254">
        <f>'Aerobic fermentation% (8)'!E15*'Fuel demand RoW'!E161</f>
        <v>0</v>
      </c>
      <c r="F166" s="254">
        <f>'Aerobic fermentation% (8)'!F15*'Fuel demand RoW'!F161</f>
        <v>0</v>
      </c>
      <c r="G166" s="254">
        <f>'Aerobic fermentation% (8)'!G15*'Fuel demand RoW'!G161</f>
        <v>0</v>
      </c>
      <c r="H166" s="254">
        <f>'Aerobic fermentation% (8)'!H15*'Fuel demand RoW'!H161</f>
        <v>0</v>
      </c>
      <c r="I166" s="263">
        <f>'Aerobic fermentation% (8)'!I15*'Fuel demand RoW'!I161</f>
        <v>0</v>
      </c>
    </row>
  </sheetData>
  <conditionalFormatting sqref="K88:XFD92 J73:J77 K11:XFD52 J11:J37">
    <cfRule type="expression" dxfId="1863" priority="40">
      <formula>_xlfn.ISFORMULA(J11)</formula>
    </cfRule>
  </conditionalFormatting>
  <conditionalFormatting sqref="A1:XFD5 L53:XFD87 L93:XFD1048576 A6 J6:XFD6 A7:XFD10">
    <cfRule type="expression" dxfId="1862" priority="41">
      <formula>_xlfn.ISFORMULA(A1)</formula>
    </cfRule>
  </conditionalFormatting>
  <conditionalFormatting sqref="A137:I137 A135:A136 A147:I147">
    <cfRule type="expression" dxfId="1861" priority="26">
      <formula>_xlfn.ISFORMULA(A135)</formula>
    </cfRule>
  </conditionalFormatting>
  <conditionalFormatting sqref="A157:I157 A155:A156">
    <cfRule type="expression" dxfId="1860" priority="25">
      <formula>_xlfn.ISFORMULA(A155)</formula>
    </cfRule>
  </conditionalFormatting>
  <conditionalFormatting sqref="A165:A166">
    <cfRule type="expression" dxfId="1859" priority="24">
      <formula>_xlfn.ISFORMULA(A165)</formula>
    </cfRule>
  </conditionalFormatting>
  <conditionalFormatting sqref="C32:I32 A32 A33:I33 A34:A38">
    <cfRule type="expression" dxfId="1858" priority="23">
      <formula>_xlfn.ISFORMULA(A32)</formula>
    </cfRule>
  </conditionalFormatting>
  <conditionalFormatting sqref="A39:A40">
    <cfRule type="expression" dxfId="1857" priority="22">
      <formula>_xlfn.ISFORMULA(A39)</formula>
    </cfRule>
  </conditionalFormatting>
  <conditionalFormatting sqref="C85:I85 A85 A86:I86 A87:A91">
    <cfRule type="expression" dxfId="1856" priority="21">
      <formula>_xlfn.ISFORMULA(A85)</formula>
    </cfRule>
  </conditionalFormatting>
  <conditionalFormatting sqref="A92:A93">
    <cfRule type="expression" dxfId="1855" priority="20">
      <formula>_xlfn.ISFORMULA(A92)</formula>
    </cfRule>
  </conditionalFormatting>
  <conditionalFormatting sqref="C138:I138 A139:I139 A140:A144">
    <cfRule type="expression" dxfId="1854" priority="19">
      <formula>_xlfn.ISFORMULA(A138)</formula>
    </cfRule>
  </conditionalFormatting>
  <conditionalFormatting sqref="A145:A146">
    <cfRule type="expression" dxfId="1853" priority="18">
      <formula>_xlfn.ISFORMULA(A145)</formula>
    </cfRule>
  </conditionalFormatting>
  <conditionalFormatting sqref="A138">
    <cfRule type="expression" dxfId="1852" priority="17">
      <formula>_xlfn.ISFORMULA(A138)</formula>
    </cfRule>
  </conditionalFormatting>
  <conditionalFormatting sqref="A95">
    <cfRule type="expression" dxfId="1851" priority="16">
      <formula>_xlfn.ISFORMULA(A95)</formula>
    </cfRule>
  </conditionalFormatting>
  <conditionalFormatting sqref="B160:I166">
    <cfRule type="expression" dxfId="1850" priority="2">
      <formula>_xlfn.ISFORMULA(B160)</formula>
    </cfRule>
  </conditionalFormatting>
  <conditionalFormatting sqref="A148">
    <cfRule type="expression" dxfId="1849" priority="15">
      <formula>_xlfn.ISFORMULA(A148)</formula>
    </cfRule>
  </conditionalFormatting>
  <conditionalFormatting sqref="B34:I40">
    <cfRule type="expression" dxfId="1848" priority="14">
      <formula>_xlfn.ISFORMULA(B34)</formula>
    </cfRule>
  </conditionalFormatting>
  <conditionalFormatting sqref="B44:I50">
    <cfRule type="expression" dxfId="1847" priority="13">
      <formula>_xlfn.ISFORMULA(B44)</formula>
    </cfRule>
  </conditionalFormatting>
  <conditionalFormatting sqref="B54:I60">
    <cfRule type="expression" dxfId="1846" priority="12">
      <formula>_xlfn.ISFORMULA(B54)</formula>
    </cfRule>
  </conditionalFormatting>
  <conditionalFormatting sqref="B67:I73">
    <cfRule type="expression" dxfId="1845" priority="11">
      <formula>_xlfn.ISFORMULA(B67)</formula>
    </cfRule>
  </conditionalFormatting>
  <conditionalFormatting sqref="B77:I83">
    <cfRule type="expression" dxfId="1844" priority="10">
      <formula>_xlfn.ISFORMULA(B77)</formula>
    </cfRule>
  </conditionalFormatting>
  <conditionalFormatting sqref="B87:I93">
    <cfRule type="expression" dxfId="1843" priority="9">
      <formula>_xlfn.ISFORMULA(B87)</formula>
    </cfRule>
  </conditionalFormatting>
  <conditionalFormatting sqref="B97:I103">
    <cfRule type="expression" dxfId="1842" priority="8">
      <formula>_xlfn.ISFORMULA(B97)</formula>
    </cfRule>
  </conditionalFormatting>
  <conditionalFormatting sqref="B107:I113">
    <cfRule type="expression" dxfId="1841" priority="7">
      <formula>_xlfn.ISFORMULA(B107)</formula>
    </cfRule>
  </conditionalFormatting>
  <conditionalFormatting sqref="B120:I126">
    <cfRule type="expression" dxfId="1840" priority="6">
      <formula>_xlfn.ISFORMULA(B120)</formula>
    </cfRule>
  </conditionalFormatting>
  <conditionalFormatting sqref="B130:I136">
    <cfRule type="expression" dxfId="1839" priority="5">
      <formula>_xlfn.ISFORMULA(B130)</formula>
    </cfRule>
  </conditionalFormatting>
  <conditionalFormatting sqref="B140:I146">
    <cfRule type="expression" dxfId="1838" priority="4">
      <formula>_xlfn.ISFORMULA(B140)</formula>
    </cfRule>
  </conditionalFormatting>
  <conditionalFormatting sqref="B150:I156">
    <cfRule type="expression" dxfId="1837" priority="3">
      <formula>_xlfn.ISFORMULA(B150)</formula>
    </cfRule>
  </conditionalFormatting>
  <conditionalFormatting sqref="A11:I11 A61:I63">
    <cfRule type="expression" dxfId="1836" priority="39">
      <formula>_xlfn.ISFORMULA(A11)</formula>
    </cfRule>
  </conditionalFormatting>
  <conditionalFormatting sqref="C12:I12 A12 C22:I22 A22 C42:I42 A42 C52:I52 A52 A15:A18 A25:A28 A43:I43 A53:I53 A44:A48 A54:A58 A13:I14 B15:I20 A23:I24 B25:I30">
    <cfRule type="expression" dxfId="1835" priority="38">
      <formula>_xlfn.ISFORMULA(A12)</formula>
    </cfRule>
  </conditionalFormatting>
  <conditionalFormatting sqref="A21:I21 A19:A20">
    <cfRule type="expression" dxfId="1834" priority="37">
      <formula>_xlfn.ISFORMULA(A19)</formula>
    </cfRule>
  </conditionalFormatting>
  <conditionalFormatting sqref="A31:I31 A29:A30 A41:I41">
    <cfRule type="expression" dxfId="1833" priority="36">
      <formula>_xlfn.ISFORMULA(A29)</formula>
    </cfRule>
  </conditionalFormatting>
  <conditionalFormatting sqref="A51:I51 A49:A50">
    <cfRule type="expression" dxfId="1832" priority="35">
      <formula>_xlfn.ISFORMULA(A49)</formula>
    </cfRule>
  </conditionalFormatting>
  <conditionalFormatting sqref="A59:A60">
    <cfRule type="expression" dxfId="1831" priority="34">
      <formula>_xlfn.ISFORMULA(A59)</formula>
    </cfRule>
  </conditionalFormatting>
  <conditionalFormatting sqref="C65:I65 A65 C75:I75 A75 C95:I95 C105:I105 A105 A66:I66 A76:I76 A96:I96 A106:I106 A67:A71 A77:A81 A97:A101 A107:A111">
    <cfRule type="expression" dxfId="1830" priority="33">
      <formula>_xlfn.ISFORMULA(A65)</formula>
    </cfRule>
  </conditionalFormatting>
  <conditionalFormatting sqref="A74:I74 A72:A73">
    <cfRule type="expression" dxfId="1829" priority="32">
      <formula>_xlfn.ISFORMULA(A72)</formula>
    </cfRule>
  </conditionalFormatting>
  <conditionalFormatting sqref="A84:I84 A82:A83 A94:I94">
    <cfRule type="expression" dxfId="1828" priority="31">
      <formula>_xlfn.ISFORMULA(A82)</formula>
    </cfRule>
  </conditionalFormatting>
  <conditionalFormatting sqref="A104:I104 A102:A103">
    <cfRule type="expression" dxfId="1827" priority="30">
      <formula>_xlfn.ISFORMULA(A102)</formula>
    </cfRule>
  </conditionalFormatting>
  <conditionalFormatting sqref="A112:A113">
    <cfRule type="expression" dxfId="1826" priority="29">
      <formula>_xlfn.ISFORMULA(A112)</formula>
    </cfRule>
  </conditionalFormatting>
  <conditionalFormatting sqref="C118:I118 A118 C128:I128 A128 C148:I148 C158:I158 A158 A119:I119 A129:I129 A149:I149 A159:I159 A120:A124 A130:A134 A150:A154 A160:A164">
    <cfRule type="expression" dxfId="1825" priority="28">
      <formula>_xlfn.ISFORMULA(A118)</formula>
    </cfRule>
  </conditionalFormatting>
  <conditionalFormatting sqref="A127:I127 A125:A126">
    <cfRule type="expression" dxfId="1824" priority="27">
      <formula>_xlfn.ISFORMULA(A125)</formula>
    </cfRule>
  </conditionalFormatting>
  <conditionalFormatting sqref="B6:I6">
    <cfRule type="expression" dxfId="1823" priority="1">
      <formula>_xlfn.ISFORMULA(B6)</formula>
    </cfRule>
  </conditionalFormatting>
  <pageMargins left="0.7" right="0.7" top="0.75" bottom="0.75" header="0.3" footer="0.3"/>
  <pageSetup paperSize="9" orientation="portrait" verticalDpi="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50E2F-F5FF-4B49-94C9-1EE7334FF85A}">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B6A0-AFB1-4BA8-814D-9DB200A03A7E}">
  <sheetPr>
    <tabColor theme="9" tint="0.39997558519241921"/>
  </sheetPr>
  <dimension ref="B1:AN84"/>
  <sheetViews>
    <sheetView zoomScale="55" zoomScaleNormal="55" workbookViewId="0">
      <selection activeCell="L49" sqref="L49"/>
    </sheetView>
  </sheetViews>
  <sheetFormatPr defaultColWidth="8.85546875" defaultRowHeight="13.9" outlineLevelRow="1"/>
  <cols>
    <col min="1" max="1" width="19.42578125" style="1" customWidth="1"/>
    <col min="2" max="2" width="8.85546875" style="1"/>
    <col min="3" max="4" width="19.42578125" style="1" customWidth="1"/>
    <col min="5" max="8" width="17.140625" style="1" bestFit="1" customWidth="1"/>
    <col min="9" max="12" width="16" style="1" bestFit="1" customWidth="1"/>
    <col min="13" max="14" width="8.85546875" style="1"/>
    <col min="15" max="15" width="24.28515625" style="1" customWidth="1"/>
    <col min="16" max="16" width="28.7109375" style="1" customWidth="1"/>
    <col min="17" max="17" width="27.42578125" style="1" customWidth="1"/>
    <col min="18" max="18" width="33.85546875" style="1" customWidth="1"/>
    <col min="19" max="19" width="8.85546875" style="1"/>
    <col min="20" max="27" width="16" style="1" customWidth="1"/>
    <col min="28" max="34" width="8.85546875" style="1"/>
    <col min="35" max="35" width="11.7109375" style="1" bestFit="1" customWidth="1"/>
    <col min="36" max="16384" width="8.85546875" style="1"/>
  </cols>
  <sheetData>
    <row r="1" spans="2:40"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row>
    <row r="3" spans="2:40">
      <c r="O3" s="496" t="s">
        <v>336</v>
      </c>
      <c r="P3" s="496" t="s">
        <v>337</v>
      </c>
      <c r="Q3" s="1">
        <v>1</v>
      </c>
    </row>
    <row r="4" spans="2:40">
      <c r="O4" s="496" t="s">
        <v>338</v>
      </c>
      <c r="P4" s="496" t="s">
        <v>339</v>
      </c>
      <c r="Q4" s="1">
        <v>2</v>
      </c>
    </row>
    <row r="5" spans="2:40">
      <c r="O5" s="496" t="s">
        <v>340</v>
      </c>
      <c r="P5" s="496" t="s">
        <v>341</v>
      </c>
      <c r="Q5" s="1">
        <v>3</v>
      </c>
    </row>
    <row r="6" spans="2:40">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row>
    <row r="7" spans="2:40" ht="14.1">
      <c r="P7" s="488" t="s">
        <v>368</v>
      </c>
      <c r="Q7" s="488" t="s">
        <v>343</v>
      </c>
      <c r="AB7" s="87"/>
    </row>
    <row r="8" spans="2:40" ht="14.1">
      <c r="O8" s="487" t="s">
        <v>497</v>
      </c>
      <c r="P8" s="496">
        <v>20</v>
      </c>
      <c r="Q8" s="496" t="s">
        <v>345</v>
      </c>
    </row>
    <row r="10" spans="2:40" ht="14.1">
      <c r="C10" s="54" t="s">
        <v>346</v>
      </c>
      <c r="D10" s="55"/>
      <c r="K10" s="46" t="s">
        <v>538</v>
      </c>
      <c r="L10" s="496">
        <v>3.6</v>
      </c>
      <c r="O10" s="54" t="s">
        <v>348</v>
      </c>
      <c r="P10" s="76" t="s">
        <v>349</v>
      </c>
      <c r="Q10" s="63">
        <f>'Bioenergy GVAjobs'!B6</f>
        <v>2</v>
      </c>
      <c r="R10" s="55"/>
      <c r="AB10" s="75" t="s">
        <v>350</v>
      </c>
      <c r="AC10" s="75"/>
      <c r="AD10" s="75"/>
      <c r="AE10" s="75"/>
      <c r="AF10" s="75"/>
      <c r="AG10" s="75"/>
      <c r="AH10" s="75"/>
      <c r="AI10" s="75"/>
      <c r="AJ10" s="75"/>
      <c r="AK10" s="75"/>
      <c r="AL10" s="75"/>
      <c r="AM10" s="75"/>
    </row>
    <row r="11" spans="2:40" ht="14.1">
      <c r="C11" s="153"/>
      <c r="D11" s="154"/>
      <c r="O11" s="153"/>
      <c r="P11" s="87"/>
      <c r="Q11" s="154"/>
      <c r="R11" s="154"/>
      <c r="AB11" s="154"/>
      <c r="AC11" s="154"/>
      <c r="AD11" s="154"/>
      <c r="AE11" s="154"/>
      <c r="AF11" s="154"/>
      <c r="AG11" s="154"/>
      <c r="AH11" s="154"/>
      <c r="AI11" s="154"/>
      <c r="AJ11" s="154"/>
      <c r="AK11" s="154"/>
      <c r="AL11" s="154"/>
      <c r="AM11" s="154"/>
    </row>
    <row r="12" spans="2:40" ht="14.1">
      <c r="C12" s="2" t="s">
        <v>351</v>
      </c>
      <c r="D12" s="2"/>
      <c r="E12" s="45"/>
      <c r="F12" s="45"/>
      <c r="G12" s="45"/>
      <c r="H12" s="45"/>
      <c r="I12" s="45"/>
      <c r="J12" s="45"/>
      <c r="O12" s="2" t="s">
        <v>352</v>
      </c>
      <c r="P12" s="2"/>
      <c r="Q12" s="2"/>
      <c r="R12" s="2"/>
      <c r="S12" s="2"/>
      <c r="AB12" s="2" t="s">
        <v>353</v>
      </c>
      <c r="AL12" s="154"/>
      <c r="AM12" s="154"/>
    </row>
    <row r="13" spans="2:40" ht="14.1">
      <c r="C13" s="44" t="s">
        <v>354</v>
      </c>
      <c r="O13" s="44" t="s">
        <v>354</v>
      </c>
      <c r="AL13" s="154"/>
      <c r="AM13" s="154"/>
    </row>
    <row r="14" spans="2:40" ht="14.1">
      <c r="C14" s="46" t="s">
        <v>125</v>
      </c>
      <c r="D14" s="46" t="s">
        <v>24</v>
      </c>
      <c r="E14" s="46">
        <v>2015</v>
      </c>
      <c r="F14" s="46">
        <v>2020</v>
      </c>
      <c r="G14" s="46">
        <v>2025</v>
      </c>
      <c r="H14" s="46">
        <v>2030</v>
      </c>
      <c r="I14" s="46">
        <v>2035</v>
      </c>
      <c r="J14" s="46">
        <v>2040</v>
      </c>
      <c r="K14" s="46">
        <v>2045</v>
      </c>
      <c r="L14" s="46">
        <v>2050</v>
      </c>
      <c r="O14" s="46" t="s">
        <v>125</v>
      </c>
      <c r="P14" s="46" t="s">
        <v>24</v>
      </c>
      <c r="Q14" s="46" t="s">
        <v>18</v>
      </c>
      <c r="R14" s="46">
        <v>2010</v>
      </c>
      <c r="S14" s="46">
        <v>2015</v>
      </c>
      <c r="T14" s="46">
        <v>2020</v>
      </c>
      <c r="U14" s="46">
        <v>2025</v>
      </c>
      <c r="V14" s="46">
        <v>2030</v>
      </c>
      <c r="W14" s="46">
        <v>2035</v>
      </c>
      <c r="X14" s="46">
        <v>2040</v>
      </c>
      <c r="Y14" s="46">
        <v>2045</v>
      </c>
      <c r="Z14" s="46">
        <v>2050</v>
      </c>
      <c r="AB14" s="46">
        <v>2005</v>
      </c>
      <c r="AC14" s="46">
        <v>2010</v>
      </c>
      <c r="AD14" s="46">
        <v>2015</v>
      </c>
      <c r="AE14" s="46">
        <v>2020</v>
      </c>
      <c r="AF14" s="46">
        <v>2025</v>
      </c>
      <c r="AG14" s="46">
        <v>2030</v>
      </c>
      <c r="AH14" s="46">
        <v>2035</v>
      </c>
      <c r="AI14" s="46">
        <v>2040</v>
      </c>
      <c r="AJ14" s="46">
        <v>2045</v>
      </c>
      <c r="AK14" s="46">
        <v>2050</v>
      </c>
      <c r="AL14" s="154"/>
      <c r="AM14" s="154"/>
    </row>
    <row r="15" spans="2:40">
      <c r="C15" s="47" t="s">
        <v>286</v>
      </c>
      <c r="D15" s="496" t="s">
        <v>280</v>
      </c>
      <c r="E15" s="155">
        <f t="shared" ref="E15:L15" si="0">(S16/5)+(AD15/5)</f>
        <v>0</v>
      </c>
      <c r="F15" s="155">
        <f t="shared" si="0"/>
        <v>31115.317828697916</v>
      </c>
      <c r="G15" s="155">
        <f t="shared" si="0"/>
        <v>104903.36822259959</v>
      </c>
      <c r="H15" s="155">
        <f t="shared" si="0"/>
        <v>255508.08925995106</v>
      </c>
      <c r="I15" s="155">
        <f t="shared" si="0"/>
        <v>315978.35175806779</v>
      </c>
      <c r="J15" s="155">
        <f t="shared" si="0"/>
        <v>459485.79198925244</v>
      </c>
      <c r="K15" s="155">
        <f t="shared" si="0"/>
        <v>620570.43249809626</v>
      </c>
      <c r="L15" s="155">
        <f t="shared" si="0"/>
        <v>665897.54314879724</v>
      </c>
      <c r="O15" s="47" t="str">
        <f>'Deployment (9)'!C15</f>
        <v>Fischer-Tropsch</v>
      </c>
      <c r="P15" s="496" t="s">
        <v>280</v>
      </c>
      <c r="Q15" s="47" t="s">
        <v>355</v>
      </c>
      <c r="R15" s="156"/>
      <c r="S15" s="156">
        <f t="shared" ref="S15:Z15" si="1">IF($Q$10=1,S28,IF($Q$10=2,S32,IF($Q$10=3,S36)))</f>
        <v>0</v>
      </c>
      <c r="T15" s="156">
        <f t="shared" si="1"/>
        <v>155576.58914348957</v>
      </c>
      <c r="U15" s="156">
        <f t="shared" si="1"/>
        <v>680093.43025648757</v>
      </c>
      <c r="V15" s="156">
        <f t="shared" si="1"/>
        <v>1957633.8765562428</v>
      </c>
      <c r="W15" s="156">
        <f t="shared" si="1"/>
        <v>3537525.6353465817</v>
      </c>
      <c r="X15" s="156">
        <f t="shared" si="1"/>
        <v>5679378.0061493544</v>
      </c>
      <c r="Y15" s="156">
        <f t="shared" si="1"/>
        <v>8257713.3275268376</v>
      </c>
      <c r="Z15" s="156">
        <f t="shared" si="1"/>
        <v>10309660.596971069</v>
      </c>
      <c r="AB15" s="496"/>
      <c r="AC15" s="496"/>
      <c r="AD15" s="164"/>
      <c r="AE15" s="164"/>
      <c r="AF15" s="164"/>
      <c r="AG15" s="164"/>
      <c r="AH15" s="164">
        <f>S16</f>
        <v>0</v>
      </c>
      <c r="AI15" s="164">
        <f t="shared" ref="AI15:AK15" si="2">T16</f>
        <v>155576.58914348957</v>
      </c>
      <c r="AJ15" s="164">
        <f t="shared" si="2"/>
        <v>524516.84111299796</v>
      </c>
      <c r="AK15" s="164">
        <f t="shared" si="2"/>
        <v>1277540.4462997552</v>
      </c>
      <c r="AL15" s="154"/>
      <c r="AM15" s="154"/>
    </row>
    <row r="16" spans="2:40" ht="14.1">
      <c r="C16" s="47" t="str">
        <f>'Deployment (9)'!C15</f>
        <v>Fischer-Tropsch</v>
      </c>
      <c r="D16" s="496" t="s">
        <v>539</v>
      </c>
      <c r="E16" s="194">
        <f t="shared" ref="E16:L16" si="3">E15*$L$10</f>
        <v>0</v>
      </c>
      <c r="F16" s="194">
        <f t="shared" si="3"/>
        <v>112015.1441833125</v>
      </c>
      <c r="G16" s="194">
        <f t="shared" si="3"/>
        <v>377652.12560135854</v>
      </c>
      <c r="H16" s="194">
        <f t="shared" si="3"/>
        <v>919829.12133582379</v>
      </c>
      <c r="I16" s="194">
        <f t="shared" si="3"/>
        <v>1137522.0663290441</v>
      </c>
      <c r="J16" s="194">
        <f t="shared" si="3"/>
        <v>1654148.8511613088</v>
      </c>
      <c r="K16" s="194">
        <f t="shared" si="3"/>
        <v>2234053.5569931464</v>
      </c>
      <c r="L16" s="194">
        <f t="shared" si="3"/>
        <v>2397231.1553356703</v>
      </c>
      <c r="Q16" s="2" t="s">
        <v>356</v>
      </c>
      <c r="S16" s="183">
        <f>S15-R15</f>
        <v>0</v>
      </c>
      <c r="T16" s="183">
        <f t="shared" ref="T16:Z16" si="4">T15-S15</f>
        <v>155576.58914348957</v>
      </c>
      <c r="U16" s="183">
        <f t="shared" si="4"/>
        <v>524516.84111299796</v>
      </c>
      <c r="V16" s="183">
        <f t="shared" si="4"/>
        <v>1277540.4462997552</v>
      </c>
      <c r="W16" s="183">
        <f t="shared" si="4"/>
        <v>1579891.7587903389</v>
      </c>
      <c r="X16" s="183">
        <f t="shared" si="4"/>
        <v>2141852.3708027727</v>
      </c>
      <c r="Y16" s="183">
        <f t="shared" si="4"/>
        <v>2578335.3213774832</v>
      </c>
      <c r="Z16" s="183">
        <f t="shared" si="4"/>
        <v>2051947.2694442309</v>
      </c>
      <c r="AL16" s="154"/>
      <c r="AM16" s="154"/>
    </row>
    <row r="17" spans="3:40" ht="14.1">
      <c r="O17" s="2" t="s">
        <v>357</v>
      </c>
      <c r="P17" s="2"/>
      <c r="Q17" s="2"/>
      <c r="R17" s="2"/>
      <c r="AB17" s="2" t="s">
        <v>358</v>
      </c>
      <c r="AL17" s="154"/>
      <c r="AM17" s="154"/>
    </row>
    <row r="18" spans="3:40" ht="14.1">
      <c r="C18" s="153"/>
      <c r="D18" s="154"/>
      <c r="O18" s="44" t="s">
        <v>354</v>
      </c>
      <c r="AL18" s="154"/>
      <c r="AM18" s="154"/>
    </row>
    <row r="19" spans="3:40" ht="14.1">
      <c r="C19" s="153"/>
      <c r="D19" s="154"/>
      <c r="O19" s="46" t="s">
        <v>125</v>
      </c>
      <c r="P19" s="46" t="s">
        <v>24</v>
      </c>
      <c r="Q19" s="46" t="s">
        <v>18</v>
      </c>
      <c r="R19" s="46">
        <v>2010</v>
      </c>
      <c r="S19" s="46">
        <v>2015</v>
      </c>
      <c r="T19" s="46">
        <v>2020</v>
      </c>
      <c r="U19" s="46">
        <v>2025</v>
      </c>
      <c r="V19" s="46">
        <v>2030</v>
      </c>
      <c r="W19" s="46">
        <v>2035</v>
      </c>
      <c r="X19" s="46">
        <v>2040</v>
      </c>
      <c r="Y19" s="46">
        <v>2045</v>
      </c>
      <c r="Z19" s="46">
        <v>2050</v>
      </c>
      <c r="AB19" s="46">
        <v>2005</v>
      </c>
      <c r="AC19" s="46">
        <v>2010</v>
      </c>
      <c r="AD19" s="46">
        <v>2015</v>
      </c>
      <c r="AE19" s="46">
        <v>2020</v>
      </c>
      <c r="AF19" s="46">
        <v>2025</v>
      </c>
      <c r="AG19" s="46">
        <v>2030</v>
      </c>
      <c r="AH19" s="46">
        <v>2035</v>
      </c>
      <c r="AI19" s="46">
        <v>2040</v>
      </c>
      <c r="AJ19" s="46">
        <v>2045</v>
      </c>
      <c r="AK19" s="46">
        <v>2050</v>
      </c>
      <c r="AL19" s="154"/>
      <c r="AM19" s="154"/>
    </row>
    <row r="20" spans="3:40" ht="14.1">
      <c r="C20" s="153"/>
      <c r="D20" s="154"/>
      <c r="O20" s="47" t="str">
        <f>'Deployment (9)'!C15</f>
        <v>Fischer-Tropsch</v>
      </c>
      <c r="P20" s="496" t="s">
        <v>280</v>
      </c>
      <c r="Q20" s="47" t="s">
        <v>355</v>
      </c>
      <c r="R20" s="156"/>
      <c r="S20" s="156">
        <f t="shared" ref="S20:Z20" si="5">IF($Q$10=1,S41,IF($Q$10=2,S45,IF($Q$10=3,S49)))</f>
        <v>0</v>
      </c>
      <c r="T20" s="156">
        <f t="shared" si="5"/>
        <v>1170581.4462585689</v>
      </c>
      <c r="U20" s="156">
        <f t="shared" si="5"/>
        <v>6721930.3844685536</v>
      </c>
      <c r="V20" s="156">
        <f t="shared" si="5"/>
        <v>21531181.605659988</v>
      </c>
      <c r="W20" s="156">
        <f t="shared" si="5"/>
        <v>40300991.698077098</v>
      </c>
      <c r="X20" s="156">
        <f t="shared" si="5"/>
        <v>68406885.29909429</v>
      </c>
      <c r="Y20" s="156">
        <f t="shared" si="5"/>
        <v>101465535.79702359</v>
      </c>
      <c r="Z20" s="156">
        <f t="shared" si="5"/>
        <v>132905317.6919623</v>
      </c>
      <c r="AB20" s="496"/>
      <c r="AC20" s="496"/>
      <c r="AD20" s="164"/>
      <c r="AE20" s="164"/>
      <c r="AF20" s="164"/>
      <c r="AG20" s="164"/>
      <c r="AH20" s="164">
        <f>S21</f>
        <v>0</v>
      </c>
      <c r="AI20" s="164">
        <f t="shared" ref="AI20:AK20" si="6">T21</f>
        <v>1170581.4462585689</v>
      </c>
      <c r="AJ20" s="164">
        <f t="shared" si="6"/>
        <v>5551348.9382099845</v>
      </c>
      <c r="AK20" s="164">
        <f t="shared" si="6"/>
        <v>14809251.221191434</v>
      </c>
      <c r="AL20" s="154"/>
      <c r="AM20" s="154"/>
    </row>
    <row r="21" spans="3:40" ht="14.45">
      <c r="C21" s="2" t="s">
        <v>359</v>
      </c>
      <c r="D21" s="2"/>
      <c r="O21" s="5"/>
      <c r="P21" s="5"/>
      <c r="Q21" s="2" t="s">
        <v>356</v>
      </c>
      <c r="R21" s="5"/>
      <c r="S21" s="184">
        <f>S20-R20</f>
        <v>0</v>
      </c>
      <c r="T21" s="184">
        <f t="shared" ref="T21:Z21" si="7">T20-S20</f>
        <v>1170581.4462585689</v>
      </c>
      <c r="U21" s="184">
        <f t="shared" si="7"/>
        <v>5551348.9382099845</v>
      </c>
      <c r="V21" s="184">
        <f t="shared" si="7"/>
        <v>14809251.221191434</v>
      </c>
      <c r="W21" s="184">
        <f t="shared" si="7"/>
        <v>18769810.09241711</v>
      </c>
      <c r="X21" s="184">
        <f t="shared" si="7"/>
        <v>28105893.601017192</v>
      </c>
      <c r="Y21" s="184">
        <f t="shared" si="7"/>
        <v>33058650.497929305</v>
      </c>
      <c r="Z21" s="184">
        <f t="shared" si="7"/>
        <v>31439781.894938707</v>
      </c>
      <c r="AB21" s="154"/>
      <c r="AC21" s="154"/>
      <c r="AD21" s="154"/>
      <c r="AE21" s="154"/>
      <c r="AF21" s="154"/>
      <c r="AG21" s="154"/>
      <c r="AH21" s="154"/>
      <c r="AI21" s="154"/>
      <c r="AJ21" s="154"/>
      <c r="AK21" s="154"/>
      <c r="AL21" s="154"/>
      <c r="AM21" s="154"/>
    </row>
    <row r="22" spans="3:40" ht="14.45">
      <c r="C22" s="44" t="s">
        <v>354</v>
      </c>
      <c r="O22" s="5"/>
      <c r="P22" s="5"/>
      <c r="Q22" s="5"/>
      <c r="R22" s="5"/>
      <c r="S22" s="5"/>
      <c r="T22" s="5"/>
      <c r="U22" s="5"/>
      <c r="V22" s="5"/>
      <c r="W22" s="5"/>
      <c r="X22" s="5"/>
      <c r="Y22" s="5"/>
      <c r="Z22" s="5"/>
      <c r="AB22" s="154"/>
      <c r="AC22" s="154"/>
      <c r="AD22" s="154"/>
      <c r="AE22" s="154"/>
      <c r="AF22" s="154"/>
      <c r="AG22" s="154"/>
      <c r="AH22" s="154"/>
      <c r="AI22" s="154"/>
      <c r="AJ22" s="154"/>
      <c r="AK22" s="154"/>
      <c r="AL22" s="154"/>
      <c r="AM22" s="154"/>
    </row>
    <row r="23" spans="3:40" ht="14.45">
      <c r="C23" s="46" t="s">
        <v>125</v>
      </c>
      <c r="D23" s="46" t="s">
        <v>24</v>
      </c>
      <c r="E23" s="46">
        <v>2015</v>
      </c>
      <c r="F23" s="46">
        <v>2020</v>
      </c>
      <c r="G23" s="46">
        <v>2025</v>
      </c>
      <c r="H23" s="46">
        <v>2030</v>
      </c>
      <c r="I23" s="46">
        <v>2035</v>
      </c>
      <c r="J23" s="46">
        <v>2040</v>
      </c>
      <c r="K23" s="46">
        <v>2045</v>
      </c>
      <c r="L23" s="46">
        <v>2050</v>
      </c>
      <c r="O23" s="5"/>
      <c r="P23" s="5"/>
      <c r="Q23" s="5"/>
      <c r="R23" s="5"/>
      <c r="S23" s="5"/>
      <c r="T23" s="5"/>
      <c r="U23" s="5"/>
      <c r="V23" s="5"/>
      <c r="W23" s="5"/>
      <c r="X23" s="5"/>
      <c r="Y23" s="5"/>
      <c r="Z23" s="5"/>
      <c r="AA23" s="5"/>
      <c r="AC23" s="154"/>
      <c r="AD23" s="154"/>
      <c r="AE23" s="154"/>
      <c r="AF23" s="154"/>
      <c r="AG23" s="154"/>
      <c r="AH23" s="154"/>
      <c r="AI23" s="154"/>
      <c r="AJ23" s="154"/>
      <c r="AK23" s="154"/>
      <c r="AL23" s="154"/>
      <c r="AM23" s="154"/>
      <c r="AN23" s="154"/>
    </row>
    <row r="24" spans="3:40" ht="14.45">
      <c r="C24" s="47" t="str">
        <f>'Deployment (9)'!C15</f>
        <v>Fischer-Tropsch</v>
      </c>
      <c r="D24" s="496" t="s">
        <v>280</v>
      </c>
      <c r="E24" s="155">
        <f t="shared" ref="E24:L24" si="8">(S21/5)+(AD20/5)</f>
        <v>0</v>
      </c>
      <c r="F24" s="155">
        <f t="shared" si="8"/>
        <v>234116.28925171378</v>
      </c>
      <c r="G24" s="155">
        <f t="shared" si="8"/>
        <v>1110269.787641997</v>
      </c>
      <c r="H24" s="155">
        <f t="shared" si="8"/>
        <v>2961850.2442382867</v>
      </c>
      <c r="I24" s="155">
        <f t="shared" si="8"/>
        <v>3753962.0184834218</v>
      </c>
      <c r="J24" s="155">
        <f t="shared" si="8"/>
        <v>5855295.0094551528</v>
      </c>
      <c r="K24" s="155">
        <f t="shared" si="8"/>
        <v>7721999.8872278575</v>
      </c>
      <c r="L24" s="155">
        <f t="shared" si="8"/>
        <v>9249806.6232260279</v>
      </c>
      <c r="O24" s="157" t="s">
        <v>360</v>
      </c>
      <c r="P24" s="158"/>
      <c r="Q24" s="158"/>
      <c r="R24" s="158"/>
      <c r="S24" s="5"/>
      <c r="T24" s="5"/>
      <c r="U24" s="5"/>
      <c r="V24" s="5"/>
      <c r="W24" s="5"/>
      <c r="X24" s="5"/>
      <c r="Y24" s="5"/>
      <c r="Z24" s="5"/>
      <c r="AA24" s="5"/>
      <c r="AC24" s="154"/>
      <c r="AD24" s="154"/>
      <c r="AE24" s="154"/>
      <c r="AF24" s="154"/>
      <c r="AG24" s="154"/>
      <c r="AH24" s="154"/>
      <c r="AI24" s="154"/>
      <c r="AJ24" s="154"/>
      <c r="AK24" s="154"/>
      <c r="AL24" s="154"/>
      <c r="AM24" s="154"/>
      <c r="AN24" s="154"/>
    </row>
    <row r="25" spans="3:40" ht="14.45">
      <c r="C25" s="47" t="str">
        <f>'Deployment (9)'!C15</f>
        <v>Fischer-Tropsch</v>
      </c>
      <c r="D25" s="496" t="s">
        <v>539</v>
      </c>
      <c r="E25" s="194">
        <f t="shared" ref="E25:L25" si="9">E24*$L$10</f>
        <v>0</v>
      </c>
      <c r="F25" s="194">
        <f t="shared" si="9"/>
        <v>842818.64130616968</v>
      </c>
      <c r="G25" s="194">
        <f t="shared" si="9"/>
        <v>3996971.2355111893</v>
      </c>
      <c r="H25" s="194">
        <f t="shared" si="9"/>
        <v>10662660.879257832</v>
      </c>
      <c r="I25" s="194">
        <f t="shared" si="9"/>
        <v>13514263.266540319</v>
      </c>
      <c r="J25" s="194">
        <f t="shared" si="9"/>
        <v>21079062.034038551</v>
      </c>
      <c r="K25" s="194">
        <f t="shared" si="9"/>
        <v>27799199.594020288</v>
      </c>
      <c r="L25" s="194">
        <f t="shared" si="9"/>
        <v>33299303.843613703</v>
      </c>
      <c r="O25" s="5"/>
      <c r="P25" s="5"/>
      <c r="Q25" s="5"/>
      <c r="R25" s="5"/>
      <c r="S25" s="5"/>
      <c r="T25" s="5"/>
      <c r="U25" s="5"/>
      <c r="V25" s="5"/>
      <c r="W25" s="5"/>
      <c r="X25" s="5"/>
      <c r="Y25" s="5"/>
      <c r="Z25" s="5"/>
      <c r="AA25" s="5"/>
      <c r="AC25" s="154"/>
      <c r="AD25" s="154"/>
      <c r="AE25" s="154"/>
      <c r="AF25" s="154"/>
      <c r="AG25" s="154"/>
      <c r="AH25" s="154"/>
      <c r="AI25" s="154"/>
      <c r="AJ25" s="154"/>
      <c r="AK25" s="154"/>
      <c r="AL25" s="154"/>
      <c r="AM25" s="154"/>
      <c r="AN25" s="154"/>
    </row>
    <row r="26" spans="3:40" ht="14.1">
      <c r="O26" s="2" t="s">
        <v>361</v>
      </c>
      <c r="AC26" s="154"/>
      <c r="AD26" s="154"/>
      <c r="AE26" s="154"/>
      <c r="AF26" s="154"/>
      <c r="AG26" s="154"/>
      <c r="AH26" s="154"/>
      <c r="AI26" s="154"/>
      <c r="AJ26" s="154"/>
      <c r="AK26" s="154"/>
      <c r="AL26" s="154"/>
      <c r="AM26" s="154"/>
      <c r="AN26" s="154"/>
    </row>
    <row r="27" spans="3:40" ht="14.1">
      <c r="O27" s="46" t="s">
        <v>125</v>
      </c>
      <c r="P27" s="46" t="s">
        <v>24</v>
      </c>
      <c r="Q27" s="46" t="s">
        <v>18</v>
      </c>
      <c r="R27" s="46">
        <v>2010</v>
      </c>
      <c r="S27" s="46">
        <v>2015</v>
      </c>
      <c r="T27" s="46">
        <v>2020</v>
      </c>
      <c r="U27" s="46">
        <v>2025</v>
      </c>
      <c r="V27" s="46">
        <v>2030</v>
      </c>
      <c r="W27" s="46">
        <v>2035</v>
      </c>
      <c r="X27" s="46">
        <v>2040</v>
      </c>
      <c r="Y27" s="46">
        <v>2045</v>
      </c>
      <c r="Z27" s="46">
        <v>2050</v>
      </c>
      <c r="AB27" s="154"/>
      <c r="AC27" s="154"/>
      <c r="AD27" s="154"/>
      <c r="AE27" s="154"/>
      <c r="AF27" s="154"/>
      <c r="AG27" s="154"/>
      <c r="AH27" s="154"/>
      <c r="AI27" s="154"/>
      <c r="AJ27" s="154"/>
      <c r="AK27" s="154"/>
      <c r="AL27" s="154"/>
      <c r="AM27" s="154"/>
    </row>
    <row r="28" spans="3:40">
      <c r="O28" s="47" t="str">
        <f>'Deployment (9)'!C15</f>
        <v>Fischer-Tropsch</v>
      </c>
      <c r="P28" s="496" t="s">
        <v>280</v>
      </c>
      <c r="Q28" s="47" t="s">
        <v>355</v>
      </c>
      <c r="R28" s="159"/>
      <c r="S28" s="159">
        <f>'FT from fuels deployment EU'!B7*$R$84</f>
        <v>0</v>
      </c>
      <c r="T28" s="159">
        <f>'FT from fuels deployment EU'!C7*$R$84</f>
        <v>145837.39228296254</v>
      </c>
      <c r="U28" s="159">
        <f>'FT from fuels deployment EU'!D7*$R$84</f>
        <v>602179.85537227185</v>
      </c>
      <c r="V28" s="159">
        <f>'FT from fuels deployment EU'!E7*$R$84</f>
        <v>1481346.1765200736</v>
      </c>
      <c r="W28" s="159">
        <f>'FT from fuels deployment EU'!F7*$R$84</f>
        <v>2320964.5046434291</v>
      </c>
      <c r="X28" s="159">
        <f>'FT from fuels deployment EU'!G7*$R$84</f>
        <v>3171890.6094563249</v>
      </c>
      <c r="Y28" s="159">
        <f>'FT from fuels deployment EU'!H7*$R$84</f>
        <v>4068072.9985779882</v>
      </c>
      <c r="Z28" s="159">
        <f>'FT from fuels deployment EU'!I7*$R$84</f>
        <v>4883436.4363831896</v>
      </c>
      <c r="AB28" s="154"/>
      <c r="AC28" s="154"/>
      <c r="AD28" s="154"/>
      <c r="AE28" s="154"/>
      <c r="AF28" s="154"/>
      <c r="AG28" s="154"/>
      <c r="AH28" s="154"/>
      <c r="AI28" s="154"/>
      <c r="AJ28" s="154"/>
      <c r="AK28" s="154"/>
      <c r="AL28" s="154"/>
      <c r="AM28" s="154"/>
    </row>
    <row r="29" spans="3:40">
      <c r="Q29" s="50"/>
      <c r="R29" s="161"/>
      <c r="S29" s="162"/>
      <c r="T29" s="162"/>
      <c r="U29" s="162"/>
      <c r="V29" s="162"/>
      <c r="W29" s="162"/>
      <c r="X29" s="162"/>
      <c r="Y29" s="162"/>
      <c r="Z29" s="162"/>
      <c r="AB29" s="154"/>
      <c r="AC29" s="154"/>
      <c r="AD29" s="154"/>
      <c r="AE29" s="154"/>
      <c r="AF29" s="154"/>
      <c r="AG29" s="154"/>
      <c r="AH29" s="154"/>
      <c r="AI29" s="154"/>
      <c r="AJ29" s="154"/>
      <c r="AK29" s="154"/>
      <c r="AL29" s="154"/>
      <c r="AM29" s="154"/>
    </row>
    <row r="30" spans="3:40" ht="14.1">
      <c r="O30" s="2" t="s">
        <v>362</v>
      </c>
      <c r="AB30" s="154"/>
      <c r="AC30" s="154"/>
      <c r="AD30" s="154"/>
      <c r="AE30" s="154"/>
      <c r="AF30" s="154"/>
      <c r="AG30" s="154"/>
      <c r="AH30" s="154"/>
      <c r="AI30" s="154"/>
      <c r="AJ30" s="154"/>
      <c r="AK30" s="154"/>
      <c r="AL30" s="154"/>
      <c r="AM30" s="154"/>
    </row>
    <row r="31" spans="3:40" ht="14.1">
      <c r="O31" s="46" t="s">
        <v>125</v>
      </c>
      <c r="P31" s="46" t="s">
        <v>24</v>
      </c>
      <c r="Q31" s="46" t="s">
        <v>18</v>
      </c>
      <c r="R31" s="46">
        <v>2010</v>
      </c>
      <c r="S31" s="46">
        <v>2015</v>
      </c>
      <c r="T31" s="46">
        <v>2020</v>
      </c>
      <c r="U31" s="46">
        <v>2025</v>
      </c>
      <c r="V31" s="46">
        <v>2030</v>
      </c>
      <c r="W31" s="46">
        <v>2035</v>
      </c>
      <c r="X31" s="46">
        <v>2040</v>
      </c>
      <c r="Y31" s="46">
        <v>2045</v>
      </c>
      <c r="Z31" s="46">
        <v>2050</v>
      </c>
    </row>
    <row r="32" spans="3:40">
      <c r="O32" s="47" t="str">
        <f>'Deployment (9)'!C15</f>
        <v>Fischer-Tropsch</v>
      </c>
      <c r="P32" s="496" t="s">
        <v>280</v>
      </c>
      <c r="Q32" s="47" t="s">
        <v>355</v>
      </c>
      <c r="R32" s="159"/>
      <c r="S32" s="159">
        <f>'FT from fuels deployment EU'!B8*$R$84</f>
        <v>0</v>
      </c>
      <c r="T32" s="159">
        <f>'FT from fuels deployment EU'!C8*$R$84</f>
        <v>155576.58914348957</v>
      </c>
      <c r="U32" s="159">
        <f>'FT from fuels deployment EU'!D8*$R$84</f>
        <v>680093.43025648757</v>
      </c>
      <c r="V32" s="159">
        <f>'FT from fuels deployment EU'!E8*$R$84</f>
        <v>1957633.8765562428</v>
      </c>
      <c r="W32" s="159">
        <f>'FT from fuels deployment EU'!F8*$R$84</f>
        <v>3537525.6353465817</v>
      </c>
      <c r="X32" s="159">
        <f>'FT from fuels deployment EU'!G8*$R$84</f>
        <v>5679378.0061493544</v>
      </c>
      <c r="Y32" s="159">
        <f>'FT from fuels deployment EU'!H8*$R$84</f>
        <v>8257713.3275268376</v>
      </c>
      <c r="Z32" s="159">
        <f>'FT from fuels deployment EU'!I8*$R$84</f>
        <v>10309660.596971069</v>
      </c>
    </row>
    <row r="33" spans="15:26">
      <c r="Q33" s="50"/>
      <c r="R33" s="161"/>
      <c r="S33" s="162"/>
      <c r="T33" s="162"/>
      <c r="U33" s="162"/>
      <c r="V33" s="162"/>
      <c r="W33" s="162"/>
      <c r="X33" s="162"/>
      <c r="Y33" s="162"/>
      <c r="Z33" s="162"/>
    </row>
    <row r="34" spans="15:26" ht="14.1">
      <c r="O34" s="2" t="s">
        <v>363</v>
      </c>
    </row>
    <row r="35" spans="15:26" ht="14.1">
      <c r="O35" s="46" t="s">
        <v>125</v>
      </c>
      <c r="P35" s="46" t="s">
        <v>24</v>
      </c>
      <c r="Q35" s="46" t="s">
        <v>18</v>
      </c>
      <c r="R35" s="46">
        <v>2010</v>
      </c>
      <c r="S35" s="46">
        <v>2015</v>
      </c>
      <c r="T35" s="46">
        <v>2020</v>
      </c>
      <c r="U35" s="46">
        <v>2025</v>
      </c>
      <c r="V35" s="46">
        <v>2030</v>
      </c>
      <c r="W35" s="46">
        <v>2035</v>
      </c>
      <c r="X35" s="46">
        <v>2040</v>
      </c>
      <c r="Y35" s="46">
        <v>2045</v>
      </c>
      <c r="Z35" s="46">
        <v>2050</v>
      </c>
    </row>
    <row r="36" spans="15:26">
      <c r="O36" s="47" t="str">
        <f>'Deployment (9)'!C15</f>
        <v>Fischer-Tropsch</v>
      </c>
      <c r="P36" s="496" t="s">
        <v>280</v>
      </c>
      <c r="Q36" s="47" t="s">
        <v>355</v>
      </c>
      <c r="R36" s="159"/>
      <c r="S36" s="159">
        <f>'FT from fuels deployment EU'!B9*$R$84</f>
        <v>0</v>
      </c>
      <c r="T36" s="159">
        <f>'FT from fuels deployment EU'!C9*$R$84</f>
        <v>168625.88870749666</v>
      </c>
      <c r="U36" s="159">
        <f>'FT from fuels deployment EU'!D9*$R$84</f>
        <v>784487.8267685445</v>
      </c>
      <c r="V36" s="159">
        <f>'FT from fuels deployment EU'!E9*$R$84</f>
        <v>2048684.937546677</v>
      </c>
      <c r="W36" s="159">
        <f>'FT from fuels deployment EU'!F9*$R$84</f>
        <v>3415767.9336073883</v>
      </c>
      <c r="X36" s="159">
        <f>'FT from fuels deployment EU'!G9*$R$84</f>
        <v>5296598.6011901591</v>
      </c>
      <c r="Y36" s="159">
        <f>'FT from fuels deployment EU'!H9*$R$84</f>
        <v>7476949.9637023127</v>
      </c>
      <c r="Z36" s="159">
        <f>'FT from fuels deployment EU'!I9*$R$84</f>
        <v>9343192.4346570503</v>
      </c>
    </row>
    <row r="37" spans="15:26" ht="14.45">
      <c r="O37" s="5"/>
      <c r="P37" s="5"/>
      <c r="Q37" s="5"/>
      <c r="R37" s="5"/>
      <c r="S37" s="5"/>
      <c r="T37" s="5"/>
      <c r="U37" s="5"/>
      <c r="V37" s="5"/>
      <c r="W37" s="5"/>
      <c r="X37" s="5"/>
      <c r="Y37" s="5"/>
      <c r="Z37" s="5"/>
    </row>
    <row r="38" spans="15:26" ht="14.45">
      <c r="O38" s="5"/>
      <c r="P38" s="5"/>
      <c r="Q38" s="5"/>
      <c r="R38" s="5"/>
      <c r="S38" s="5"/>
      <c r="T38" s="5"/>
      <c r="U38" s="5"/>
      <c r="V38" s="5"/>
      <c r="W38" s="5"/>
      <c r="X38" s="5"/>
      <c r="Y38" s="5"/>
      <c r="Z38" s="5"/>
    </row>
    <row r="39" spans="15:26" ht="14.1">
      <c r="O39" s="2" t="s">
        <v>364</v>
      </c>
    </row>
    <row r="40" spans="15:26" ht="14.1">
      <c r="O40" s="46" t="s">
        <v>125</v>
      </c>
      <c r="P40" s="46" t="s">
        <v>24</v>
      </c>
      <c r="Q40" s="46" t="s">
        <v>18</v>
      </c>
      <c r="R40" s="46">
        <v>2010</v>
      </c>
      <c r="S40" s="46">
        <v>2015</v>
      </c>
      <c r="T40" s="46">
        <v>2020</v>
      </c>
      <c r="U40" s="46">
        <v>2025</v>
      </c>
      <c r="V40" s="46">
        <v>2030</v>
      </c>
      <c r="W40" s="46">
        <v>2035</v>
      </c>
      <c r="X40" s="46">
        <v>2040</v>
      </c>
      <c r="Y40" s="46">
        <v>2045</v>
      </c>
      <c r="Z40" s="46">
        <v>2050</v>
      </c>
    </row>
    <row r="41" spans="15:26">
      <c r="O41" s="47" t="str">
        <f>'Deployment (9)'!C15</f>
        <v>Fischer-Tropsch</v>
      </c>
      <c r="P41" s="496" t="s">
        <v>280</v>
      </c>
      <c r="Q41" s="47" t="s">
        <v>355</v>
      </c>
      <c r="R41" s="156"/>
      <c r="S41" s="264">
        <f>'FT from fuel deployment RoW'!B7</f>
        <v>0</v>
      </c>
      <c r="T41" s="264">
        <f>'FT from fuel deployment RoW'!C7</f>
        <v>909291.54333711299</v>
      </c>
      <c r="U41" s="264">
        <f>'FT from fuel deployment RoW'!D7</f>
        <v>4631611.1610969035</v>
      </c>
      <c r="V41" s="264">
        <f>'FT from fuel deployment RoW'!E7</f>
        <v>12704412.026684172</v>
      </c>
      <c r="W41" s="264">
        <f>'FT from fuel deployment RoW'!F7</f>
        <v>22041773.705437638</v>
      </c>
      <c r="X41" s="264">
        <f>'FT from fuel deployment RoW'!G7</f>
        <v>33840399.072478674</v>
      </c>
      <c r="Y41" s="264">
        <f>'FT from fuel deployment RoW'!H7</f>
        <v>47879074.451221734</v>
      </c>
      <c r="Z41" s="264">
        <f>'FT from fuel deployment RoW'!I7</f>
        <v>61948571.269904226</v>
      </c>
    </row>
    <row r="42" spans="15:26">
      <c r="Q42" s="50"/>
      <c r="R42" s="163"/>
      <c r="S42" s="163"/>
      <c r="T42" s="163"/>
      <c r="U42" s="163"/>
      <c r="V42" s="163"/>
      <c r="W42" s="163"/>
      <c r="X42" s="163"/>
      <c r="Y42" s="163"/>
      <c r="Z42" s="163"/>
    </row>
    <row r="43" spans="15:26" ht="14.1">
      <c r="O43" s="2" t="s">
        <v>365</v>
      </c>
    </row>
    <row r="44" spans="15:26" ht="14.1">
      <c r="O44" s="46" t="s">
        <v>125</v>
      </c>
      <c r="P44" s="46" t="s">
        <v>24</v>
      </c>
      <c r="Q44" s="46" t="s">
        <v>18</v>
      </c>
      <c r="R44" s="46">
        <v>2010</v>
      </c>
      <c r="S44" s="46">
        <v>2015</v>
      </c>
      <c r="T44" s="46">
        <v>2020</v>
      </c>
      <c r="U44" s="46">
        <v>2025</v>
      </c>
      <c r="V44" s="46">
        <v>2030</v>
      </c>
      <c r="W44" s="46">
        <v>2035</v>
      </c>
      <c r="X44" s="46">
        <v>2040</v>
      </c>
      <c r="Y44" s="46">
        <v>2045</v>
      </c>
      <c r="Z44" s="46">
        <v>2050</v>
      </c>
    </row>
    <row r="45" spans="15:26">
      <c r="O45" s="47" t="str">
        <f>'Deployment (9)'!C15</f>
        <v>Fischer-Tropsch</v>
      </c>
      <c r="P45" s="496" t="s">
        <v>280</v>
      </c>
      <c r="Q45" s="47" t="s">
        <v>355</v>
      </c>
      <c r="R45" s="156"/>
      <c r="S45" s="264">
        <f>'FT from fuel deployment RoW'!B8</f>
        <v>0</v>
      </c>
      <c r="T45" s="264">
        <f>'FT from fuel deployment RoW'!C8</f>
        <v>1170581.4462585689</v>
      </c>
      <c r="U45" s="264">
        <f>'FT from fuel deployment RoW'!D8</f>
        <v>6721930.3844685536</v>
      </c>
      <c r="V45" s="264">
        <f>'FT from fuel deployment RoW'!E8</f>
        <v>21531181.605659988</v>
      </c>
      <c r="W45" s="264">
        <f>'FT from fuel deployment RoW'!F8</f>
        <v>40300991.698077098</v>
      </c>
      <c r="X45" s="264">
        <f>'FT from fuel deployment RoW'!G8</f>
        <v>68406885.29909429</v>
      </c>
      <c r="Y45" s="264">
        <f>'FT from fuel deployment RoW'!H8</f>
        <v>101465535.79702359</v>
      </c>
      <c r="Z45" s="264">
        <f>'FT from fuel deployment RoW'!I8</f>
        <v>132905317.6919623</v>
      </c>
    </row>
    <row r="46" spans="15:26">
      <c r="Q46" s="50"/>
      <c r="R46" s="163"/>
      <c r="S46" s="163"/>
      <c r="T46" s="163"/>
      <c r="U46" s="163"/>
      <c r="V46" s="163"/>
      <c r="W46" s="163"/>
      <c r="X46" s="163"/>
      <c r="Y46" s="163"/>
      <c r="Z46" s="163"/>
    </row>
    <row r="47" spans="15:26" ht="14.1">
      <c r="O47" s="2" t="s">
        <v>366</v>
      </c>
    </row>
    <row r="48" spans="15:26" ht="14.1">
      <c r="O48" s="46" t="s">
        <v>125</v>
      </c>
      <c r="P48" s="46" t="s">
        <v>24</v>
      </c>
      <c r="Q48" s="46" t="s">
        <v>18</v>
      </c>
      <c r="R48" s="46">
        <v>2010</v>
      </c>
      <c r="S48" s="46">
        <v>2015</v>
      </c>
      <c r="T48" s="46">
        <v>2020</v>
      </c>
      <c r="U48" s="46">
        <v>2025</v>
      </c>
      <c r="V48" s="46">
        <v>2030</v>
      </c>
      <c r="W48" s="46">
        <v>2035</v>
      </c>
      <c r="X48" s="46">
        <v>2040</v>
      </c>
      <c r="Y48" s="46">
        <v>2045</v>
      </c>
      <c r="Z48" s="46">
        <v>2050</v>
      </c>
    </row>
    <row r="49" spans="15:26">
      <c r="O49" s="47" t="str">
        <f>'Deployment (9)'!C15</f>
        <v>Fischer-Tropsch</v>
      </c>
      <c r="P49" s="496" t="s">
        <v>280</v>
      </c>
      <c r="Q49" s="47" t="s">
        <v>355</v>
      </c>
      <c r="R49" s="156"/>
      <c r="S49" s="264">
        <f>'FT from fuel deployment RoW'!B9</f>
        <v>0</v>
      </c>
      <c r="T49" s="264">
        <f>'FT from fuel deployment RoW'!C9</f>
        <v>1265946.1121899898</v>
      </c>
      <c r="U49" s="264">
        <f>'FT from fuel deployment RoW'!D9</f>
        <v>7484847.7119199187</v>
      </c>
      <c r="V49" s="264">
        <f>'FT from fuel deployment RoW'!E9</f>
        <v>23355359.315371115</v>
      </c>
      <c r="W49" s="264">
        <f>'FT from fuel deployment RoW'!F9</f>
        <v>41011765.549678549</v>
      </c>
      <c r="X49" s="264">
        <f>'FT from fuel deployment RoW'!G9</f>
        <v>64196311.066293865</v>
      </c>
      <c r="Y49" s="264">
        <f>'FT from fuel deployment RoW'!H9</f>
        <v>91184411.609013751</v>
      </c>
      <c r="Z49" s="264">
        <f>'FT from fuel deployment RoW'!I9</f>
        <v>112371496.38891084</v>
      </c>
    </row>
    <row r="50" spans="15:26" ht="14.45">
      <c r="O50" s="5"/>
    </row>
    <row r="52" spans="15:26" ht="14.1" hidden="1" outlineLevel="1">
      <c r="O52" s="2" t="s">
        <v>367</v>
      </c>
    </row>
    <row r="53" spans="15:26" ht="14.1" hidden="1" outlineLevel="1">
      <c r="O53" s="44" t="s">
        <v>354</v>
      </c>
      <c r="P53" s="46" t="s">
        <v>24</v>
      </c>
      <c r="Q53" s="46" t="s">
        <v>18</v>
      </c>
      <c r="R53" s="46" t="s">
        <v>8</v>
      </c>
      <c r="S53" s="46">
        <v>2015</v>
      </c>
      <c r="T53" s="46">
        <v>2020</v>
      </c>
      <c r="U53" s="46">
        <v>2025</v>
      </c>
      <c r="V53" s="46">
        <v>2030</v>
      </c>
      <c r="W53" s="46">
        <v>2035</v>
      </c>
      <c r="X53" s="46">
        <v>2040</v>
      </c>
      <c r="Y53" s="46">
        <v>2045</v>
      </c>
      <c r="Z53" s="46">
        <v>2050</v>
      </c>
    </row>
    <row r="54" spans="15:26" ht="14.1" hidden="1" outlineLevel="1">
      <c r="O54" s="46" t="s">
        <v>125</v>
      </c>
      <c r="P54" s="496" t="s">
        <v>369</v>
      </c>
      <c r="Q54" s="47" t="s">
        <v>370</v>
      </c>
      <c r="R54" s="496"/>
      <c r="S54" s="496"/>
      <c r="T54" s="496">
        <v>9.5277000000000012</v>
      </c>
      <c r="U54" s="496">
        <v>21.156255702982634</v>
      </c>
      <c r="V54" s="496">
        <v>40.013166993672755</v>
      </c>
      <c r="W54" s="496">
        <v>58.370132862948509</v>
      </c>
      <c r="X54" s="496">
        <v>61.044728917745921</v>
      </c>
      <c r="Y54" s="496">
        <v>65.236092853754542</v>
      </c>
      <c r="Z54" s="496">
        <v>69.183615161919477</v>
      </c>
    </row>
    <row r="55" spans="15:26" hidden="1" outlineLevel="1">
      <c r="O55" s="496" t="s">
        <v>371</v>
      </c>
    </row>
    <row r="56" spans="15:26" hidden="1" outlineLevel="1"/>
    <row r="57" spans="15:26" ht="14.1" hidden="1" outlineLevel="1">
      <c r="O57" s="44" t="s">
        <v>372</v>
      </c>
      <c r="P57" s="46" t="s">
        <v>24</v>
      </c>
      <c r="Q57" s="46" t="s">
        <v>18</v>
      </c>
      <c r="R57" s="46" t="s">
        <v>8</v>
      </c>
      <c r="S57" s="46">
        <v>2015</v>
      </c>
      <c r="T57" s="46">
        <v>2020</v>
      </c>
      <c r="U57" s="46">
        <v>2025</v>
      </c>
      <c r="V57" s="46">
        <v>2030</v>
      </c>
      <c r="W57" s="46">
        <v>2035</v>
      </c>
      <c r="X57" s="46">
        <v>2040</v>
      </c>
      <c r="Y57" s="46">
        <v>2045</v>
      </c>
      <c r="Z57" s="46">
        <v>2050</v>
      </c>
    </row>
    <row r="58" spans="15:26" ht="27.6" hidden="1" outlineLevel="1">
      <c r="O58" s="46" t="s">
        <v>373</v>
      </c>
      <c r="P58" s="496" t="s">
        <v>124</v>
      </c>
      <c r="Q58" s="48" t="s">
        <v>374</v>
      </c>
      <c r="R58" s="496"/>
      <c r="S58" s="496"/>
      <c r="T58" s="56">
        <f>T54*10^3/4</f>
        <v>2381.9250000000002</v>
      </c>
      <c r="U58" s="56">
        <f t="shared" ref="U58:Z58" si="10">U54*10^3/4</f>
        <v>5289.0639257456587</v>
      </c>
      <c r="V58" s="56">
        <f t="shared" si="10"/>
        <v>10003.291748418189</v>
      </c>
      <c r="W58" s="56">
        <f t="shared" si="10"/>
        <v>14592.533215737127</v>
      </c>
      <c r="X58" s="56">
        <f t="shared" si="10"/>
        <v>15261.182229436481</v>
      </c>
      <c r="Y58" s="56">
        <f t="shared" si="10"/>
        <v>16309.023213438635</v>
      </c>
      <c r="Z58" s="56">
        <f t="shared" si="10"/>
        <v>17295.903790479868</v>
      </c>
    </row>
    <row r="59" spans="15:26" hidden="1" outlineLevel="1">
      <c r="O59" s="496" t="s">
        <v>375</v>
      </c>
      <c r="P59" s="496" t="s">
        <v>124</v>
      </c>
      <c r="Q59" s="496"/>
      <c r="R59" s="496"/>
      <c r="S59" s="496"/>
      <c r="T59" s="496"/>
      <c r="U59" s="496"/>
      <c r="V59" s="496"/>
      <c r="W59" s="496"/>
      <c r="X59" s="496"/>
      <c r="Y59" s="496"/>
      <c r="Z59" s="496"/>
    </row>
    <row r="60" spans="15:26" hidden="1" outlineLevel="1">
      <c r="O60" s="496" t="s">
        <v>376</v>
      </c>
      <c r="P60" s="496" t="s">
        <v>124</v>
      </c>
      <c r="Q60" s="496"/>
      <c r="R60" s="496"/>
      <c r="S60" s="496"/>
      <c r="T60" s="496"/>
      <c r="U60" s="496"/>
      <c r="V60" s="496"/>
      <c r="W60" s="496"/>
      <c r="X60" s="496"/>
      <c r="Y60" s="496"/>
      <c r="Z60" s="496"/>
    </row>
    <row r="61" spans="15:26" hidden="1" outlineLevel="1">
      <c r="O61" s="496" t="s">
        <v>377</v>
      </c>
      <c r="P61" s="496" t="s">
        <v>124</v>
      </c>
      <c r="Q61" s="496"/>
      <c r="R61" s="496"/>
      <c r="S61" s="496"/>
      <c r="T61" s="496"/>
      <c r="U61" s="496"/>
      <c r="V61" s="496"/>
      <c r="W61" s="496"/>
      <c r="X61" s="496"/>
      <c r="Y61" s="496"/>
      <c r="Z61" s="496"/>
    </row>
    <row r="62" spans="15:26" hidden="1" outlineLevel="1">
      <c r="O62" s="496" t="s">
        <v>378</v>
      </c>
      <c r="P62" s="496" t="s">
        <v>124</v>
      </c>
      <c r="Q62" s="496"/>
      <c r="R62" s="496"/>
      <c r="S62" s="496"/>
      <c r="T62" s="496"/>
      <c r="U62" s="496"/>
      <c r="V62" s="496"/>
      <c r="W62" s="496"/>
      <c r="X62" s="496"/>
      <c r="Y62" s="496"/>
      <c r="Z62" s="496"/>
    </row>
    <row r="63" spans="15:26" hidden="1" outlineLevel="1">
      <c r="O63" s="496" t="s">
        <v>379</v>
      </c>
      <c r="P63" s="41"/>
      <c r="Q63" s="41"/>
      <c r="R63" s="41"/>
      <c r="S63" s="41"/>
      <c r="T63" s="41"/>
      <c r="U63" s="41"/>
      <c r="V63" s="41"/>
      <c r="W63" s="41"/>
      <c r="X63" s="41"/>
      <c r="Y63" s="41"/>
      <c r="Z63" s="41"/>
    </row>
    <row r="64" spans="15:26" hidden="1" outlineLevel="1">
      <c r="O64" s="496" t="s">
        <v>380</v>
      </c>
    </row>
    <row r="65" spans="15:26" hidden="1" outlineLevel="1"/>
    <row r="66" spans="15:26" hidden="1" outlineLevel="1"/>
    <row r="67" spans="15:26" ht="14.1" hidden="1" outlineLevel="1">
      <c r="O67" s="2" t="s">
        <v>381</v>
      </c>
    </row>
    <row r="68" spans="15:26" ht="14.1" hidden="1" outlineLevel="1">
      <c r="O68" s="44" t="s">
        <v>354</v>
      </c>
      <c r="P68" s="46" t="s">
        <v>24</v>
      </c>
      <c r="Q68" s="46" t="s">
        <v>18</v>
      </c>
      <c r="R68" s="46"/>
      <c r="S68" s="46">
        <v>2015</v>
      </c>
      <c r="T68" s="46">
        <v>2020</v>
      </c>
      <c r="U68" s="46">
        <v>2025</v>
      </c>
      <c r="V68" s="46">
        <v>2030</v>
      </c>
      <c r="W68" s="46">
        <v>2035</v>
      </c>
      <c r="X68" s="46">
        <v>2040</v>
      </c>
      <c r="Y68" s="46">
        <v>2045</v>
      </c>
      <c r="Z68" s="46">
        <v>2050</v>
      </c>
    </row>
    <row r="69" spans="15:26" ht="14.1" hidden="1" outlineLevel="1">
      <c r="O69" s="46" t="s">
        <v>125</v>
      </c>
      <c r="P69" s="496" t="s">
        <v>369</v>
      </c>
      <c r="Q69" s="496"/>
      <c r="R69" s="496"/>
      <c r="S69" s="496"/>
      <c r="T69" s="496"/>
      <c r="U69" s="496"/>
      <c r="V69" s="496"/>
      <c r="W69" s="496"/>
      <c r="X69" s="496"/>
      <c r="Y69" s="496"/>
      <c r="Z69" s="496"/>
    </row>
    <row r="70" spans="15:26" hidden="1" outlineLevel="1">
      <c r="O70" s="496" t="s">
        <v>371</v>
      </c>
    </row>
    <row r="71" spans="15:26" hidden="1" outlineLevel="1"/>
    <row r="72" spans="15:26" ht="14.1" hidden="1" outlineLevel="1">
      <c r="O72" s="44" t="s">
        <v>372</v>
      </c>
      <c r="P72" s="46" t="s">
        <v>24</v>
      </c>
      <c r="Q72" s="46" t="s">
        <v>18</v>
      </c>
      <c r="R72" s="46"/>
      <c r="S72" s="46">
        <v>2015</v>
      </c>
      <c r="T72" s="46">
        <v>2020</v>
      </c>
      <c r="U72" s="46">
        <v>2025</v>
      </c>
      <c r="V72" s="46">
        <v>2030</v>
      </c>
      <c r="W72" s="46">
        <v>2035</v>
      </c>
      <c r="X72" s="46">
        <v>2040</v>
      </c>
      <c r="Y72" s="46">
        <v>2045</v>
      </c>
      <c r="Z72" s="46">
        <v>2050</v>
      </c>
    </row>
    <row r="73" spans="15:26" ht="14.1" hidden="1" outlineLevel="1">
      <c r="O73" s="46" t="s">
        <v>373</v>
      </c>
      <c r="P73" s="496" t="s">
        <v>124</v>
      </c>
      <c r="Q73" s="496"/>
      <c r="R73" s="496"/>
      <c r="S73" s="496"/>
      <c r="T73" s="496"/>
      <c r="U73" s="496"/>
      <c r="V73" s="496"/>
      <c r="W73" s="496"/>
      <c r="X73" s="496"/>
      <c r="Y73" s="496"/>
      <c r="Z73" s="496"/>
    </row>
    <row r="74" spans="15:26" hidden="1" outlineLevel="1">
      <c r="O74" s="496" t="s">
        <v>375</v>
      </c>
      <c r="P74" s="496" t="s">
        <v>124</v>
      </c>
      <c r="Q74" s="496"/>
      <c r="R74" s="496"/>
      <c r="S74" s="496"/>
      <c r="T74" s="496"/>
      <c r="U74" s="496"/>
      <c r="V74" s="496"/>
      <c r="W74" s="496"/>
      <c r="X74" s="496"/>
      <c r="Y74" s="496"/>
      <c r="Z74" s="496"/>
    </row>
    <row r="75" spans="15:26" hidden="1" outlineLevel="1">
      <c r="O75" s="496" t="s">
        <v>376</v>
      </c>
      <c r="P75" s="496" t="s">
        <v>124</v>
      </c>
      <c r="Q75" s="496"/>
      <c r="R75" s="496"/>
      <c r="S75" s="496"/>
      <c r="T75" s="496"/>
      <c r="U75" s="496"/>
      <c r="V75" s="496"/>
      <c r="W75" s="496"/>
      <c r="X75" s="496"/>
      <c r="Y75" s="496"/>
      <c r="Z75" s="496"/>
    </row>
    <row r="76" spans="15:26" hidden="1" outlineLevel="1">
      <c r="O76" s="496" t="s">
        <v>377</v>
      </c>
      <c r="P76" s="496" t="s">
        <v>124</v>
      </c>
      <c r="Q76" s="496"/>
      <c r="R76" s="496"/>
      <c r="S76" s="496"/>
      <c r="T76" s="496"/>
      <c r="U76" s="496"/>
      <c r="V76" s="496"/>
      <c r="W76" s="496"/>
      <c r="X76" s="496"/>
      <c r="Y76" s="496"/>
      <c r="Z76" s="496"/>
    </row>
    <row r="77" spans="15:26" hidden="1" outlineLevel="1">
      <c r="O77" s="496" t="s">
        <v>378</v>
      </c>
      <c r="P77" s="496" t="s">
        <v>124</v>
      </c>
      <c r="Q77" s="496"/>
      <c r="R77" s="496"/>
      <c r="S77" s="496"/>
      <c r="T77" s="496"/>
      <c r="U77" s="496"/>
      <c r="V77" s="496"/>
      <c r="W77" s="496"/>
      <c r="X77" s="496"/>
      <c r="Y77" s="496"/>
      <c r="Z77" s="496"/>
    </row>
    <row r="78" spans="15:26" hidden="1" outlineLevel="1">
      <c r="O78" s="496" t="s">
        <v>379</v>
      </c>
      <c r="P78" s="41"/>
      <c r="Q78" s="41"/>
      <c r="R78" s="41"/>
      <c r="S78" s="41"/>
      <c r="T78" s="41"/>
      <c r="U78" s="41"/>
      <c r="V78" s="41"/>
      <c r="W78" s="41"/>
      <c r="X78" s="41"/>
      <c r="Y78" s="41"/>
      <c r="Z78" s="41"/>
    </row>
    <row r="79" spans="15:26" hidden="1" outlineLevel="1">
      <c r="O79" s="496" t="s">
        <v>380</v>
      </c>
    </row>
    <row r="80" spans="15:26" collapsed="1"/>
    <row r="83" spans="15:18" ht="14.1">
      <c r="O83" s="496"/>
      <c r="P83" s="46" t="s">
        <v>498</v>
      </c>
      <c r="Q83" s="46" t="s">
        <v>343</v>
      </c>
      <c r="R83" s="46" t="s">
        <v>402</v>
      </c>
    </row>
    <row r="84" spans="15:18">
      <c r="O84" s="47" t="s">
        <v>499</v>
      </c>
      <c r="P84" s="496" t="s">
        <v>549</v>
      </c>
      <c r="Q84" s="47" t="s">
        <v>550</v>
      </c>
      <c r="R84" s="387">
        <v>0.9</v>
      </c>
    </row>
  </sheetData>
  <conditionalFormatting sqref="M80:N102 M35:O79 C24 P36 P41 P45 P50:AA82 P49 P35:Q35 P37:Q40 P42:Q44 P46:Q48 R35:AA49 AB50:AB102 AC50:AL91 AB31:AK49 C23:D23 E23:L24 C26:L48">
    <cfRule type="expression" dxfId="1822" priority="3">
      <formula>_xlfn.ISFORMULA(C23)</formula>
    </cfRule>
  </conditionalFormatting>
  <conditionalFormatting sqref="O80:O82">
    <cfRule type="expression" dxfId="1821" priority="5">
      <formula>_xlfn.ISFORMULA(O80)</formula>
    </cfRule>
  </conditionalFormatting>
  <conditionalFormatting sqref="O83:R83">
    <cfRule type="expression" dxfId="1820" priority="2">
      <formula>_xlfn.ISFORMULA(O83)</formula>
    </cfRule>
  </conditionalFormatting>
  <conditionalFormatting sqref="O84:R84">
    <cfRule type="expression" dxfId="1819" priority="1">
      <formula>_xlfn.ISFORMULA(O84)</formula>
    </cfRule>
  </conditionalFormatting>
  <pageMargins left="0.7" right="0.7" top="0.75" bottom="0.75" header="0.3" footer="0.3"/>
  <pageSetup paperSize="9" orientation="portrait" horizontalDpi="4294967294" verticalDpi="4294967294"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B6E53-334D-4ED1-A366-6434CE3742B8}">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10.85</v>
      </c>
      <c r="H14" s="187">
        <f t="shared" ref="H14:N14" si="0">$G$14*H27</f>
        <v>10.407880873024405</v>
      </c>
      <c r="I14" s="187">
        <f t="shared" si="0"/>
        <v>9.9657617460488108</v>
      </c>
      <c r="J14" s="187">
        <f t="shared" si="0"/>
        <v>9.5236426190732164</v>
      </c>
      <c r="K14" s="187">
        <f t="shared" si="0"/>
        <v>9.081523492097622</v>
      </c>
      <c r="L14" s="187">
        <f t="shared" si="0"/>
        <v>8.6394043651220276</v>
      </c>
      <c r="M14" s="187">
        <f t="shared" si="0"/>
        <v>8.1972852381464332</v>
      </c>
      <c r="N14" s="187">
        <f t="shared" si="0"/>
        <v>7.7551661111708414</v>
      </c>
    </row>
    <row r="15" spans="2:21" ht="29.25" customHeight="1">
      <c r="C15" s="65" t="s">
        <v>396</v>
      </c>
      <c r="D15" s="65" t="s">
        <v>541</v>
      </c>
      <c r="E15" s="112" t="s">
        <v>395</v>
      </c>
      <c r="F15" s="112"/>
      <c r="G15" s="113">
        <v>4.96</v>
      </c>
      <c r="H15" s="187">
        <f t="shared" ref="H15:N15" si="1">$G$15*H27</f>
        <v>4.7578883990968714</v>
      </c>
      <c r="I15" s="187">
        <f t="shared" si="1"/>
        <v>4.555776798193742</v>
      </c>
      <c r="J15" s="187">
        <f t="shared" si="1"/>
        <v>4.3536651972906135</v>
      </c>
      <c r="K15" s="187">
        <f t="shared" si="1"/>
        <v>4.151553596387485</v>
      </c>
      <c r="L15" s="187">
        <f t="shared" si="1"/>
        <v>3.9494419954843552</v>
      </c>
      <c r="M15" s="187">
        <f t="shared" si="1"/>
        <v>3.7473303945812262</v>
      </c>
      <c r="N15" s="187">
        <f t="shared" si="1"/>
        <v>3.545218793678099</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541</v>
      </c>
      <c r="E19" s="112" t="s">
        <v>395</v>
      </c>
      <c r="F19" s="118" t="s">
        <v>400</v>
      </c>
      <c r="G19" s="187">
        <f t="shared" ref="G19:N19" si="2">G14*$D$37</f>
        <v>9.4503500000000003</v>
      </c>
      <c r="H19" s="187">
        <f t="shared" si="2"/>
        <v>9.0652642404042574</v>
      </c>
      <c r="I19" s="187">
        <f t="shared" si="2"/>
        <v>8.6801784808085145</v>
      </c>
      <c r="J19" s="187">
        <f t="shared" si="2"/>
        <v>8.2950927212127716</v>
      </c>
      <c r="K19" s="187">
        <f t="shared" si="2"/>
        <v>7.9100069616170288</v>
      </c>
      <c r="L19" s="187">
        <f t="shared" si="2"/>
        <v>7.5249212020212859</v>
      </c>
      <c r="M19" s="187">
        <f t="shared" si="2"/>
        <v>7.139835442425543</v>
      </c>
      <c r="N19" s="187">
        <f t="shared" si="2"/>
        <v>6.7547496828298028</v>
      </c>
    </row>
    <row r="20" spans="3:16" ht="27.6">
      <c r="C20" s="112" t="s">
        <v>335</v>
      </c>
      <c r="D20" s="65" t="s">
        <v>541</v>
      </c>
      <c r="E20" s="112" t="s">
        <v>395</v>
      </c>
      <c r="F20" s="118" t="s">
        <v>400</v>
      </c>
      <c r="G20" s="187">
        <f t="shared" ref="G20:N20" si="3">G14*$D$38</f>
        <v>1.3996500000000001</v>
      </c>
      <c r="H20" s="187">
        <f t="shared" si="3"/>
        <v>1.3426166326201483</v>
      </c>
      <c r="I20" s="187">
        <f t="shared" si="3"/>
        <v>1.2855832652402965</v>
      </c>
      <c r="J20" s="187">
        <f t="shared" si="3"/>
        <v>1.228549897860445</v>
      </c>
      <c r="K20" s="187">
        <f t="shared" si="3"/>
        <v>1.1715165304805932</v>
      </c>
      <c r="L20" s="187">
        <f t="shared" si="3"/>
        <v>1.1144831631007417</v>
      </c>
      <c r="M20" s="187">
        <f t="shared" si="3"/>
        <v>1.0574497957208899</v>
      </c>
      <c r="N20" s="187">
        <f t="shared" si="3"/>
        <v>1.0004164283410386</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0.95925169336630467</v>
      </c>
      <c r="I27" s="122">
        <f t="shared" ref="I27:N27" si="4">I30/$G$30</f>
        <v>0.91850338673260934</v>
      </c>
      <c r="J27" s="122">
        <f t="shared" si="4"/>
        <v>0.87775508009891401</v>
      </c>
      <c r="K27" s="122">
        <f t="shared" si="4"/>
        <v>0.83700677346521868</v>
      </c>
      <c r="L27" s="122">
        <f t="shared" si="4"/>
        <v>0.79625846683152324</v>
      </c>
      <c r="M27" s="122">
        <f t="shared" si="4"/>
        <v>0.75551016019782791</v>
      </c>
      <c r="N27" s="122">
        <f t="shared" si="4"/>
        <v>0.71476185356413291</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0.96084710743801649</v>
      </c>
      <c r="H30" s="122">
        <f t="shared" ref="H30:M30" si="5">G30+(($N30-$F30)/8)</f>
        <v>0.92169421487603298</v>
      </c>
      <c r="I30" s="122">
        <f t="shared" si="5"/>
        <v>0.88254132231404947</v>
      </c>
      <c r="J30" s="122">
        <f t="shared" si="5"/>
        <v>0.84338842975206596</v>
      </c>
      <c r="K30" s="122">
        <f t="shared" si="5"/>
        <v>0.80423553719008245</v>
      </c>
      <c r="L30" s="122">
        <f t="shared" si="5"/>
        <v>0.76508264462809894</v>
      </c>
      <c r="M30" s="122">
        <f t="shared" si="5"/>
        <v>0.72592975206611543</v>
      </c>
      <c r="N30" s="119">
        <f>E42/D42</f>
        <v>0.68677685950413225</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c r="G40" s="91"/>
      <c r="H40" s="186"/>
    </row>
    <row r="41" spans="3:8" ht="14.45">
      <c r="C41" s="496"/>
      <c r="D41" s="496">
        <v>2010</v>
      </c>
      <c r="E41" s="496">
        <v>2050</v>
      </c>
      <c r="F41"/>
      <c r="G41" s="91"/>
      <c r="H41" s="186"/>
    </row>
    <row r="42" spans="3:8" ht="14.45">
      <c r="C42" s="496" t="s">
        <v>406</v>
      </c>
      <c r="D42" s="496">
        <f>1.21*10^3</f>
        <v>1210</v>
      </c>
      <c r="E42" s="496">
        <f>8.31*10^2</f>
        <v>831</v>
      </c>
      <c r="F42"/>
      <c r="G42" s="91"/>
      <c r="H42" s="186"/>
    </row>
    <row r="43" spans="3:8" ht="14.45">
      <c r="C43" s="496" t="s">
        <v>407</v>
      </c>
      <c r="D43" s="496"/>
      <c r="E43" s="496"/>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37:C39 C24:F24 G19:N24 C13:N18 C26:N27 D25:N25 C28:P28 C29:N29 C30:F30">
    <cfRule type="expression" dxfId="1818" priority="3">
      <formula>_xlfn.ISFORMULA(C13)</formula>
    </cfRule>
  </conditionalFormatting>
  <conditionalFormatting sqref="N30 D19:E23">
    <cfRule type="expression" dxfId="1817" priority="6">
      <formula>_xlfn.ISFORMULA(D19)</formula>
    </cfRule>
  </conditionalFormatting>
  <conditionalFormatting sqref="C19:C23">
    <cfRule type="expression" dxfId="1816" priority="5">
      <formula>_xlfn.ISFORMULA(C19)</formula>
    </cfRule>
  </conditionalFormatting>
  <conditionalFormatting sqref="F19:F23">
    <cfRule type="expression" dxfId="1815" priority="4">
      <formula>_xlfn.ISFORMULA(F19)</formula>
    </cfRule>
  </conditionalFormatting>
  <conditionalFormatting sqref="C25">
    <cfRule type="expression" dxfId="1814" priority="2">
      <formula>_xlfn.ISFORMULA(C25)</formula>
    </cfRule>
  </conditionalFormatting>
  <conditionalFormatting sqref="G30:M30">
    <cfRule type="expression" dxfId="1813" priority="1">
      <formula>_xlfn.ISFORMULA(G30)</formula>
    </cfRule>
  </conditionalFormatting>
  <pageMargins left="0.7" right="0.7" top="0.75" bottom="0.75" header="0.3" footer="0.3"/>
  <pageSetup paperSize="9" orientation="portrait" horizontalDpi="4294967294" verticalDpi="4294967294"/>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62A4-AE89-4642-9120-837314A39315}">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(9)'!C15</f>
        <v>Fischer-Tropsch</v>
      </c>
      <c r="C14" s="67" t="s">
        <v>411</v>
      </c>
      <c r="D14" s="67" t="s">
        <v>296</v>
      </c>
      <c r="E14" s="192">
        <f>E28+E43</f>
        <v>0</v>
      </c>
      <c r="F14" s="192">
        <f t="shared" ref="F14:L15" si="0">F28+F43</f>
        <v>141239968.84753269</v>
      </c>
      <c r="G14" s="192">
        <f t="shared" si="0"/>
        <v>619610388.85158277</v>
      </c>
      <c r="H14" s="192">
        <f t="shared" si="0"/>
        <v>1567734611.9190376</v>
      </c>
      <c r="I14" s="192">
        <f t="shared" si="0"/>
        <v>1891109954.3281</v>
      </c>
      <c r="J14" s="192">
        <f t="shared" si="0"/>
        <v>2791335925.1235194</v>
      </c>
      <c r="K14" s="192">
        <f t="shared" si="0"/>
        <v>3498967809.5390983</v>
      </c>
      <c r="L14" s="192">
        <f t="shared" si="0"/>
        <v>3934455968.6565075</v>
      </c>
    </row>
    <row r="15" spans="2:13">
      <c r="C15" s="67" t="s">
        <v>380</v>
      </c>
      <c r="D15" s="67" t="s">
        <v>296</v>
      </c>
      <c r="E15" s="192">
        <f>E29+E44</f>
        <v>0</v>
      </c>
      <c r="F15" s="192">
        <f t="shared" si="0"/>
        <v>64566842.901729248</v>
      </c>
      <c r="G15" s="192">
        <f t="shared" si="0"/>
        <v>283250463.47500926</v>
      </c>
      <c r="H15" s="192">
        <f t="shared" si="0"/>
        <v>716678679.73441732</v>
      </c>
      <c r="I15" s="192">
        <f t="shared" si="0"/>
        <v>864507407.6928457</v>
      </c>
      <c r="J15" s="192">
        <f t="shared" si="0"/>
        <v>1276039280.0564661</v>
      </c>
      <c r="K15" s="192">
        <f t="shared" si="0"/>
        <v>1599528141.5035875</v>
      </c>
      <c r="L15" s="192">
        <f t="shared" si="0"/>
        <v>1798608442.8144033</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0</v>
      </c>
      <c r="F19" s="187">
        <f t="shared" ref="F19:L19" si="1">F33+F48</f>
        <v>123020012.86620098</v>
      </c>
      <c r="G19" s="187">
        <f t="shared" si="1"/>
        <v>539680648.68972862</v>
      </c>
      <c r="H19" s="187">
        <f t="shared" si="1"/>
        <v>1365496846.981482</v>
      </c>
      <c r="I19" s="187">
        <f t="shared" si="1"/>
        <v>1647156770.2197747</v>
      </c>
      <c r="J19" s="187">
        <f t="shared" si="1"/>
        <v>2431253590.7825851</v>
      </c>
      <c r="K19" s="187">
        <f t="shared" si="1"/>
        <v>3047600962.1085544</v>
      </c>
      <c r="L19" s="187">
        <f t="shared" si="1"/>
        <v>3426911148.6998177</v>
      </c>
    </row>
    <row r="20" spans="2:12">
      <c r="C20" s="112" t="s">
        <v>335</v>
      </c>
      <c r="D20" s="67" t="s">
        <v>296</v>
      </c>
      <c r="E20" s="187">
        <f t="shared" ref="E20:L20" si="2">E34+E49</f>
        <v>0</v>
      </c>
      <c r="F20" s="187">
        <f t="shared" si="2"/>
        <v>18219955.981331717</v>
      </c>
      <c r="G20" s="187">
        <f t="shared" si="2"/>
        <v>79929740.161854178</v>
      </c>
      <c r="H20" s="187">
        <f t="shared" si="2"/>
        <v>202237764.93755585</v>
      </c>
      <c r="I20" s="187">
        <f t="shared" si="2"/>
        <v>243953184.10832489</v>
      </c>
      <c r="J20" s="187">
        <f t="shared" si="2"/>
        <v>360082334.3409341</v>
      </c>
      <c r="K20" s="187">
        <f t="shared" si="2"/>
        <v>451366847.43054372</v>
      </c>
      <c r="L20" s="187">
        <f t="shared" si="2"/>
        <v>507544819.95668954</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(9)'!C15</f>
        <v>Fischer-Tropsch</v>
      </c>
      <c r="C28" s="67" t="s">
        <v>411</v>
      </c>
      <c r="D28" s="67" t="s">
        <v>296</v>
      </c>
      <c r="E28" s="192">
        <f>'Deployment (9)'!E$16*'Tech costs (9)'!G14*'Deployment (9)'!$P$8*'tech costs background'!$B$30</f>
        <v>0</v>
      </c>
      <c r="F28" s="192">
        <f>'Deployment (9)'!F$16*'Tech costs (9)'!H14*'Deployment (9)'!$P$8*'tech costs background'!$B$30</f>
        <v>16569392.197190132</v>
      </c>
      <c r="G28" s="192">
        <f>'Deployment (9)'!G$16*'Tech costs (9)'!I14*'Deployment (9)'!$P$8*'tech costs background'!$B$30</f>
        <v>53489674.671095505</v>
      </c>
      <c r="H28" s="192">
        <f>'Deployment (9)'!H$16*'Tech costs (9)'!J14*'Deployment (9)'!$P$8*'tech costs background'!$B$30</f>
        <v>124502412.7364095</v>
      </c>
      <c r="I28" s="192">
        <f>'Deployment (9)'!I$16*'Tech costs (9)'!K14*'Deployment (9)'!$P$8*'tech costs background'!$B$30</f>
        <v>146820285.31204554</v>
      </c>
      <c r="J28" s="192">
        <f>'Deployment (9)'!J$16*'Tech costs (9)'!L14*'Deployment (9)'!$P$8*'tech costs background'!$B$30</f>
        <v>203107477.2967675</v>
      </c>
      <c r="K28" s="192">
        <f>'Deployment (9)'!K$16*'Tech costs (9)'!M14*'Deployment (9)'!$P$8*'tech costs background'!$B$30</f>
        <v>260274218.09420502</v>
      </c>
      <c r="L28" s="192">
        <f>'Deployment (9)'!L$16*'Tech costs (9)'!N14*'Deployment (9)'!$P$8*'tech costs background'!$B$30</f>
        <v>264221735.46080485</v>
      </c>
    </row>
    <row r="29" spans="2:12">
      <c r="C29" s="67" t="s">
        <v>380</v>
      </c>
      <c r="D29" s="67" t="s">
        <v>296</v>
      </c>
      <c r="E29" s="192">
        <f>'Deployment (9)'!E$16*'Tech costs (9)'!G15*'Deployment (9)'!$P$8*'tech costs background'!$B$30</f>
        <v>0</v>
      </c>
      <c r="F29" s="192">
        <f>'Deployment (9)'!F$16*'Tech costs (9)'!H15*'Deployment (9)'!$P$8*'tech costs background'!$B$30</f>
        <v>7574579.2901440617</v>
      </c>
      <c r="G29" s="192">
        <f>'Deployment (9)'!G$16*'Tech costs (9)'!I15*'Deployment (9)'!$P$8*'tech costs background'!$B$30</f>
        <v>24452422.706786517</v>
      </c>
      <c r="H29" s="192">
        <f>'Deployment (9)'!H$16*'Tech costs (9)'!J15*'Deployment (9)'!$P$8*'tech costs background'!$B$30</f>
        <v>56915388.679501489</v>
      </c>
      <c r="I29" s="192">
        <f>'Deployment (9)'!I$16*'Tech costs (9)'!K15*'Deployment (9)'!$P$8*'tech costs background'!$B$30</f>
        <v>67117844.714077979</v>
      </c>
      <c r="J29" s="192">
        <f>'Deployment (9)'!J$16*'Tech costs (9)'!L15*'Deployment (9)'!$P$8*'tech costs background'!$B$30</f>
        <v>92849132.478522286</v>
      </c>
      <c r="K29" s="192">
        <f>'Deployment (9)'!K$16*'Tech costs (9)'!M15*'Deployment (9)'!$P$8*'tech costs background'!$B$30</f>
        <v>118982499.70020798</v>
      </c>
      <c r="L29" s="192">
        <f>'Deployment (9)'!L$16*'Tech costs (9)'!N15*'Deployment (9)'!$P$8*'tech costs background'!$B$30</f>
        <v>120787079.06779653</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87">
        <f>'Deployment (9)'!E$16*'Tech costs (9)'!G19*'Deployment (9)'!$P$8*'tech costs background'!$B$30</f>
        <v>0</v>
      </c>
      <c r="F33" s="187">
        <f>'Deployment (9)'!F$16*'Tech costs (9)'!H19*'Deployment (9)'!$P$8*'tech costs background'!$B$30</f>
        <v>14431940.603752604</v>
      </c>
      <c r="G33" s="187">
        <f>'Deployment (9)'!G$16*'Tech costs (9)'!I19*'Deployment (9)'!$P$8*'tech costs background'!$B$30</f>
        <v>46589506.63852419</v>
      </c>
      <c r="H33" s="187">
        <f>'Deployment (9)'!H$16*'Tech costs (9)'!J19*'Deployment (9)'!$P$8*'tech costs background'!$B$30</f>
        <v>108441601.49341266</v>
      </c>
      <c r="I33" s="187">
        <f>'Deployment (9)'!I$16*'Tech costs (9)'!K19*'Deployment (9)'!$P$8*'tech costs background'!$B$30</f>
        <v>127880468.50679167</v>
      </c>
      <c r="J33" s="187">
        <f>'Deployment (9)'!J$16*'Tech costs (9)'!L19*'Deployment (9)'!$P$8*'tech costs background'!$B$30</f>
        <v>176906612.72548449</v>
      </c>
      <c r="K33" s="187">
        <f>'Deployment (9)'!K$16*'Tech costs (9)'!M19*'Deployment (9)'!$P$8*'tech costs background'!$B$30</f>
        <v>226698843.96005258</v>
      </c>
      <c r="L33" s="187">
        <f>'Deployment (9)'!L$16*'Tech costs (9)'!N19*'Deployment (9)'!$P$8*'tech costs background'!$B$30</f>
        <v>230137131.58636105</v>
      </c>
    </row>
    <row r="34" spans="2:12">
      <c r="C34" s="112" t="s">
        <v>335</v>
      </c>
      <c r="D34" s="67" t="s">
        <v>296</v>
      </c>
      <c r="E34" s="187">
        <f>'Deployment (9)'!E$16*'Tech costs (9)'!G20*'Deployment (9)'!$P$8*'tech costs background'!$B$30</f>
        <v>0</v>
      </c>
      <c r="F34" s="187">
        <f>'Deployment (9)'!F$16*'Tech costs (9)'!H20*'Deployment (9)'!$P$8*'tech costs background'!$B$30</f>
        <v>2137451.5934375273</v>
      </c>
      <c r="G34" s="187">
        <f>'Deployment (9)'!G$16*'Tech costs (9)'!I20*'Deployment (9)'!$P$8*'tech costs background'!$B$30</f>
        <v>6900168.0325713195</v>
      </c>
      <c r="H34" s="187">
        <f>'Deployment (9)'!H$16*'Tech costs (9)'!J20*'Deployment (9)'!$P$8*'tech costs background'!$B$30</f>
        <v>16060811.242996825</v>
      </c>
      <c r="I34" s="187">
        <f>'Deployment (9)'!I$16*'Tech costs (9)'!K20*'Deployment (9)'!$P$8*'tech costs background'!$B$30</f>
        <v>18939816.805253878</v>
      </c>
      <c r="J34" s="187">
        <f>'Deployment (9)'!J$16*'Tech costs (9)'!L20*'Deployment (9)'!$P$8*'tech costs background'!$B$30</f>
        <v>26200864.571283016</v>
      </c>
      <c r="K34" s="187">
        <f>'Deployment (9)'!K$16*'Tech costs (9)'!M20*'Deployment (9)'!$P$8*'tech costs background'!$B$30</f>
        <v>33575374.13415245</v>
      </c>
      <c r="L34" s="187">
        <f>'Deployment (9)'!L$16*'Tech costs (9)'!N20*'Deployment (9)'!$P$8*'tech costs background'!$B$30</f>
        <v>34084603.874443837</v>
      </c>
    </row>
    <row r="35" spans="2:12">
      <c r="C35" s="112"/>
      <c r="D35" s="65"/>
      <c r="E35" s="187"/>
      <c r="F35" s="187"/>
      <c r="G35" s="187"/>
      <c r="H35" s="187"/>
      <c r="I35" s="187"/>
      <c r="J35" s="187"/>
      <c r="K35" s="187"/>
      <c r="L35" s="187"/>
    </row>
    <row r="36" spans="2:12">
      <c r="C36" s="112"/>
      <c r="D36" s="65"/>
      <c r="E36" s="187"/>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(9)'!C15</f>
        <v>Fischer-Tropsch</v>
      </c>
      <c r="C43" s="67" t="s">
        <v>411</v>
      </c>
      <c r="D43" s="67" t="s">
        <v>296</v>
      </c>
      <c r="E43" s="192">
        <f>'Deployment (9)'!E$25*'Tech costs (9)'!G14*'Deployment (9)'!$P$8*'tech costs background'!$B$30</f>
        <v>0</v>
      </c>
      <c r="F43" s="192">
        <f>'Deployment (9)'!F$25*'Tech costs (9)'!H14*'Deployment (9)'!$P$8*'tech costs background'!$B$30</f>
        <v>124670576.65034257</v>
      </c>
      <c r="G43" s="192">
        <f>'Deployment (9)'!G$25*'Tech costs (9)'!I14*'Deployment (9)'!$P$8*'tech costs background'!$B$30</f>
        <v>566120714.18048728</v>
      </c>
      <c r="H43" s="192">
        <f>'Deployment (9)'!H$25*'Tech costs (9)'!J14*'Deployment (9)'!$P$8*'tech costs background'!$B$30</f>
        <v>1443232199.1826282</v>
      </c>
      <c r="I43" s="192">
        <f>'Deployment (9)'!I$25*'Tech costs (9)'!K14*'Deployment (9)'!$P$8*'tech costs background'!$B$30</f>
        <v>1744289669.0160544</v>
      </c>
      <c r="J43" s="192">
        <f>'Deployment (9)'!J$25*'Tech costs (9)'!L14*'Deployment (9)'!$P$8*'tech costs background'!$B$30</f>
        <v>2588228447.8267517</v>
      </c>
      <c r="K43" s="192">
        <f>'Deployment (9)'!K$25*'Tech costs (9)'!M14*'Deployment (9)'!$P$8*'tech costs background'!$B$30</f>
        <v>3238693591.4448934</v>
      </c>
      <c r="L43" s="192">
        <f>'Deployment (9)'!L$25*'Tech costs (9)'!N14*'Deployment (9)'!$P$8*'tech costs background'!$B$30</f>
        <v>3670234233.1957026</v>
      </c>
    </row>
    <row r="44" spans="2:12">
      <c r="C44" s="67" t="s">
        <v>380</v>
      </c>
      <c r="D44" s="67" t="s">
        <v>296</v>
      </c>
      <c r="E44" s="192">
        <f>'Deployment (9)'!E$25*'Tech costs (9)'!G15*'Deployment (9)'!$P$8*'tech costs background'!$B$30</f>
        <v>0</v>
      </c>
      <c r="F44" s="192">
        <f>'Deployment (9)'!F$25*'Tech costs (9)'!H15*'Deployment (9)'!$P$8*'tech costs background'!$B$30</f>
        <v>56992263.611585185</v>
      </c>
      <c r="G44" s="192">
        <f>'Deployment (9)'!G$25*'Tech costs (9)'!I15*'Deployment (9)'!$P$8*'tech costs background'!$B$30</f>
        <v>258798040.76822272</v>
      </c>
      <c r="H44" s="192">
        <f>'Deployment (9)'!H$25*'Tech costs (9)'!J15*'Deployment (9)'!$P$8*'tech costs background'!$B$30</f>
        <v>659763291.05491579</v>
      </c>
      <c r="I44" s="192">
        <f>'Deployment (9)'!I$25*'Tech costs (9)'!K15*'Deployment (9)'!$P$8*'tech costs background'!$B$30</f>
        <v>797389562.97876775</v>
      </c>
      <c r="J44" s="192">
        <f>'Deployment (9)'!J$25*'Tech costs (9)'!L15*'Deployment (9)'!$P$8*'tech costs background'!$B$30</f>
        <v>1183190147.5779438</v>
      </c>
      <c r="K44" s="192">
        <f>'Deployment (9)'!K$25*'Tech costs (9)'!M15*'Deployment (9)'!$P$8*'tech costs background'!$B$30</f>
        <v>1480545641.8033795</v>
      </c>
      <c r="L44" s="192">
        <f>'Deployment (9)'!L$25*'Tech costs (9)'!N15*'Deployment (9)'!$P$8*'tech costs background'!$B$30</f>
        <v>1677821363.7466068</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(9)'!E$25*'Tech costs (9)'!G19*'Deployment (9)'!$P$8*'tech costs background'!$B$30</f>
        <v>0</v>
      </c>
      <c r="F48" s="187">
        <f>'Deployment (9)'!F$25*'Tech costs (9)'!H19*'Deployment (9)'!$P$8*'tech costs background'!$B$30</f>
        <v>108588072.26244839</v>
      </c>
      <c r="G48" s="187">
        <f>'Deployment (9)'!G$25*'Tech costs (9)'!I19*'Deployment (9)'!$P$8*'tech costs background'!$B$30</f>
        <v>493091142.05120438</v>
      </c>
      <c r="H48" s="187">
        <f>'Deployment (9)'!H$25*'Tech costs (9)'!J19*'Deployment (9)'!$P$8*'tech costs background'!$B$30</f>
        <v>1257055245.4880693</v>
      </c>
      <c r="I48" s="187">
        <f>'Deployment (9)'!I$25*'Tech costs (9)'!K19*'Deployment (9)'!$P$8*'tech costs background'!$B$30</f>
        <v>1519276301.7129831</v>
      </c>
      <c r="J48" s="187">
        <f>'Deployment (9)'!J$25*'Tech costs (9)'!L19*'Deployment (9)'!$P$8*'tech costs background'!$B$30</f>
        <v>2254346978.0571008</v>
      </c>
      <c r="K48" s="187">
        <f>'Deployment (9)'!K$25*'Tech costs (9)'!M19*'Deployment (9)'!$P$8*'tech costs background'!$B$30</f>
        <v>2820902118.1485019</v>
      </c>
      <c r="L48" s="187">
        <f>'Deployment (9)'!L$25*'Tech costs (9)'!N19*'Deployment (9)'!$P$8*'tech costs background'!$B$30</f>
        <v>3196774017.1134567</v>
      </c>
    </row>
    <row r="49" spans="3:12">
      <c r="C49" s="112" t="s">
        <v>335</v>
      </c>
      <c r="D49" s="67" t="s">
        <v>296</v>
      </c>
      <c r="E49" s="187">
        <f>'Deployment (9)'!E$25*'Tech costs (9)'!G20*'Deployment (9)'!$P$8*'tech costs background'!$B$30</f>
        <v>0</v>
      </c>
      <c r="F49" s="187">
        <f>'Deployment (9)'!F$25*'Tech costs (9)'!H20*'Deployment (9)'!$P$8*'tech costs background'!$B$30</f>
        <v>16082504.387894191</v>
      </c>
      <c r="G49" s="187">
        <f>'Deployment (9)'!G$25*'Tech costs (9)'!I20*'Deployment (9)'!$P$8*'tech costs background'!$B$30</f>
        <v>73029572.129282862</v>
      </c>
      <c r="H49" s="187">
        <f>'Deployment (9)'!H$25*'Tech costs (9)'!J20*'Deployment (9)'!$P$8*'tech costs background'!$B$30</f>
        <v>186176953.69455904</v>
      </c>
      <c r="I49" s="187">
        <f>'Deployment (9)'!I$25*'Tech costs (9)'!K20*'Deployment (9)'!$P$8*'tech costs background'!$B$30</f>
        <v>225013367.30307099</v>
      </c>
      <c r="J49" s="187">
        <f>'Deployment (9)'!J$25*'Tech costs (9)'!L20*'Deployment (9)'!$P$8*'tech costs background'!$B$30</f>
        <v>333881469.76965106</v>
      </c>
      <c r="K49" s="187">
        <f>'Deployment (9)'!K$25*'Tech costs (9)'!M20*'Deployment (9)'!$P$8*'tech costs background'!$B$30</f>
        <v>417791473.29639125</v>
      </c>
      <c r="L49" s="187">
        <f>'Deployment (9)'!L$25*'Tech costs (9)'!N20*'Deployment (9)'!$P$8*'tech costs background'!$B$30</f>
        <v>473460216.08224571</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45:XFD45 A53:XFD1048576 A1:XFD13 C25:XFD30 C38:XFD44 A24:XFD24 A16:XFD16">
    <cfRule type="expression" dxfId="1812" priority="19">
      <formula>_xlfn.ISFORMULA(A1)</formula>
    </cfRule>
  </conditionalFormatting>
  <conditionalFormatting sqref="A25:A44 A17:B23 M17:XFD23 M31:XFD37 A46:B52 M46:XFD52 A14:D15 M14:XFD15">
    <cfRule type="expression" dxfId="1811" priority="25">
      <formula>_xlfn.ISFORMULA(A14)</formula>
    </cfRule>
  </conditionalFormatting>
  <conditionalFormatting sqref="C14:D15">
    <cfRule type="expression" dxfId="1810" priority="24">
      <formula>_xlfn.ISFORMULA(C14)</formula>
    </cfRule>
  </conditionalFormatting>
  <conditionalFormatting sqref="C27:C28">
    <cfRule type="expression" dxfId="1809" priority="23">
      <formula>_xlfn.ISFORMULA(C27)</formula>
    </cfRule>
  </conditionalFormatting>
  <conditionalFormatting sqref="C29">
    <cfRule type="expression" dxfId="1808" priority="22">
      <formula>_xlfn.ISFORMULA(C29)</formula>
    </cfRule>
  </conditionalFormatting>
  <conditionalFormatting sqref="C42:C43">
    <cfRule type="expression" dxfId="1807" priority="21">
      <formula>_xlfn.ISFORMULA(C42)</formula>
    </cfRule>
  </conditionalFormatting>
  <conditionalFormatting sqref="C44">
    <cfRule type="expression" dxfId="1806" priority="20">
      <formula>_xlfn.ISFORMULA(C44)</formula>
    </cfRule>
  </conditionalFormatting>
  <conditionalFormatting sqref="E29:L29">
    <cfRule type="expression" dxfId="1805" priority="18">
      <formula>_xlfn.ISFORMULA(E29)</formula>
    </cfRule>
  </conditionalFormatting>
  <conditionalFormatting sqref="D21:D23 C17:D18 E17:L23 C31:D32 E31:L37 C46:D47 E46:L52">
    <cfRule type="expression" dxfId="1804" priority="17">
      <formula>_xlfn.ISFORMULA(C17)</formula>
    </cfRule>
  </conditionalFormatting>
  <conditionalFormatting sqref="C19:C23">
    <cfRule type="expression" dxfId="1803" priority="16">
      <formula>_xlfn.ISFORMULA(C19)</formula>
    </cfRule>
  </conditionalFormatting>
  <conditionalFormatting sqref="D35:D37">
    <cfRule type="expression" dxfId="1802" priority="14">
      <formula>_xlfn.ISFORMULA(D35)</formula>
    </cfRule>
  </conditionalFormatting>
  <conditionalFormatting sqref="C33:C37">
    <cfRule type="expression" dxfId="1801" priority="13">
      <formula>_xlfn.ISFORMULA(C33)</formula>
    </cfRule>
  </conditionalFormatting>
  <conditionalFormatting sqref="D50:D52">
    <cfRule type="expression" dxfId="1800" priority="11">
      <formula>_xlfn.ISFORMULA(D50)</formula>
    </cfRule>
  </conditionalFormatting>
  <conditionalFormatting sqref="C48:C52">
    <cfRule type="expression" dxfId="1799" priority="10">
      <formula>_xlfn.ISFORMULA(C48)</formula>
    </cfRule>
  </conditionalFormatting>
  <conditionalFormatting sqref="E14:L15">
    <cfRule type="expression" dxfId="1798" priority="8">
      <formula>_xlfn.ISFORMULA(E14)</formula>
    </cfRule>
  </conditionalFormatting>
  <conditionalFormatting sqref="E14:L15">
    <cfRule type="expression" dxfId="1797" priority="7">
      <formula>_xlfn.ISFORMULA(E14)</formula>
    </cfRule>
  </conditionalFormatting>
  <conditionalFormatting sqref="D19:D20">
    <cfRule type="expression" dxfId="1796" priority="6">
      <formula>_xlfn.ISFORMULA(D19)</formula>
    </cfRule>
  </conditionalFormatting>
  <conditionalFormatting sqref="D19:D20">
    <cfRule type="expression" dxfId="1795" priority="5">
      <formula>_xlfn.ISFORMULA(D19)</formula>
    </cfRule>
  </conditionalFormatting>
  <conditionalFormatting sqref="D33:D34">
    <cfRule type="expression" dxfId="1794" priority="4">
      <formula>_xlfn.ISFORMULA(D33)</formula>
    </cfRule>
  </conditionalFormatting>
  <conditionalFormatting sqref="D33:D34">
    <cfRule type="expression" dxfId="1793" priority="3">
      <formula>_xlfn.ISFORMULA(D33)</formula>
    </cfRule>
  </conditionalFormatting>
  <conditionalFormatting sqref="D48:D49">
    <cfRule type="expression" dxfId="1792" priority="2">
      <formula>_xlfn.ISFORMULA(D48)</formula>
    </cfRule>
  </conditionalFormatting>
  <conditionalFormatting sqref="D48:D49">
    <cfRule type="expression" dxfId="1791" priority="1">
      <formula>_xlfn.ISFORMULA(D48)</formula>
    </cfRule>
  </conditionalFormatting>
  <pageMargins left="0.7" right="0.7" top="0.75" bottom="0.75" header="0.3" footer="0.3"/>
  <pageSetup paperSize="9" orientation="portrait" horizontalDpi="4294967294" verticalDpi="429496729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9" tint="0.39997558519241921"/>
  </sheetPr>
  <dimension ref="B1:AS116"/>
  <sheetViews>
    <sheetView topLeftCell="B1" zoomScale="48" workbookViewId="0">
      <selection activeCell="S33" sqref="S33"/>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12" width="17.140625" style="1" bestFit="1" customWidth="1"/>
    <col min="13" max="16" width="16" style="1" bestFit="1" customWidth="1"/>
    <col min="17" max="18" width="8.85546875" style="1"/>
    <col min="19" max="19" width="24.28515625" style="1" customWidth="1"/>
    <col min="20" max="20" width="28.7109375" style="1" customWidth="1"/>
    <col min="21" max="21" width="27.42578125" style="1" customWidth="1"/>
    <col min="22" max="23" width="39.28515625" style="1" customWidth="1"/>
    <col min="24" max="24" width="8.85546875" style="1"/>
    <col min="25" max="27" width="16" style="1" customWidth="1"/>
    <col min="28" max="28" width="18.28515625" style="1" customWidth="1"/>
    <col min="29" max="30" width="17.28515625" style="1" bestFit="1" customWidth="1"/>
    <col min="31" max="31" width="17.7109375" style="1" bestFit="1" customWidth="1"/>
    <col min="32" max="32" width="16.85546875" style="1" bestFit="1" customWidth="1"/>
    <col min="33" max="33" width="8.85546875" style="1"/>
    <col min="34" max="34" width="15.28515625" style="1" bestFit="1" customWidth="1"/>
    <col min="35" max="39" width="8.85546875" style="1"/>
    <col min="40" max="40" width="11.7109375" style="1" bestFit="1" customWidth="1"/>
    <col min="41" max="42" width="8.85546875" style="1"/>
    <col min="43" max="43" width="11.28515625" style="1" bestFit="1" customWidth="1"/>
    <col min="44" max="16384" width="8.85546875" style="1"/>
  </cols>
  <sheetData>
    <row r="1" spans="2:45"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row>
    <row r="23" spans="3:45">
      <c r="S23" s="496" t="s">
        <v>336</v>
      </c>
      <c r="T23" s="496" t="s">
        <v>337</v>
      </c>
      <c r="U23" s="1">
        <v>1</v>
      </c>
    </row>
    <row r="24" spans="3:45">
      <c r="S24" s="496" t="s">
        <v>338</v>
      </c>
      <c r="T24" s="496" t="s">
        <v>339</v>
      </c>
      <c r="U24" s="1">
        <v>2</v>
      </c>
    </row>
    <row r="25" spans="3:45">
      <c r="S25" s="496" t="s">
        <v>340</v>
      </c>
      <c r="T25" s="496" t="s">
        <v>341</v>
      </c>
      <c r="U25" s="1">
        <v>3</v>
      </c>
    </row>
    <row r="26" spans="3: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row>
    <row r="27" spans="3:45" ht="14.1">
      <c r="T27" s="496" t="s">
        <v>342</v>
      </c>
      <c r="U27" s="496" t="s">
        <v>343</v>
      </c>
      <c r="AH27" s="87"/>
    </row>
    <row r="28" spans="3:45" ht="14.1">
      <c r="S28" s="46" t="s">
        <v>344</v>
      </c>
      <c r="T28" s="496">
        <v>20</v>
      </c>
      <c r="U28" s="496" t="s">
        <v>345</v>
      </c>
    </row>
    <row r="30" spans="3:45" ht="14.1">
      <c r="C30" s="54" t="s">
        <v>346</v>
      </c>
      <c r="D30" s="55"/>
      <c r="E30" s="55"/>
      <c r="H30" s="46" t="s">
        <v>347</v>
      </c>
      <c r="I30" s="496">
        <v>277778</v>
      </c>
      <c r="S30" s="54" t="s">
        <v>348</v>
      </c>
      <c r="T30" s="76" t="s">
        <v>349</v>
      </c>
      <c r="U30" s="63">
        <f>'Bioenergy GVAjobs'!B6</f>
        <v>2</v>
      </c>
      <c r="V30" s="55"/>
      <c r="W30" s="55"/>
      <c r="AH30" s="75" t="s">
        <v>350</v>
      </c>
      <c r="AI30" s="75"/>
      <c r="AJ30" s="75"/>
      <c r="AK30" s="75"/>
      <c r="AL30" s="75"/>
      <c r="AM30" s="75"/>
      <c r="AN30" s="75"/>
      <c r="AO30" s="75"/>
      <c r="AP30" s="75"/>
      <c r="AQ30" s="75"/>
      <c r="AR30" s="75"/>
      <c r="AS30" s="75"/>
    </row>
    <row r="31" spans="3:45" ht="14.1">
      <c r="C31" s="153"/>
      <c r="D31" s="154"/>
      <c r="E31" s="154"/>
      <c r="S31" s="153"/>
      <c r="T31" s="87"/>
      <c r="U31" s="154"/>
      <c r="V31" s="154"/>
      <c r="W31" s="154"/>
      <c r="AH31" s="154"/>
      <c r="AI31" s="154"/>
      <c r="AJ31" s="154"/>
      <c r="AK31" s="154"/>
      <c r="AL31" s="154"/>
      <c r="AM31" s="154"/>
      <c r="AN31" s="154"/>
      <c r="AO31" s="154"/>
      <c r="AP31" s="154"/>
      <c r="AQ31" s="154"/>
      <c r="AR31" s="154"/>
      <c r="AS31" s="154"/>
    </row>
    <row r="32" spans="3:45" ht="14.1">
      <c r="C32" s="2" t="s">
        <v>351</v>
      </c>
      <c r="D32" s="2"/>
      <c r="E32" s="2"/>
      <c r="F32" s="2"/>
      <c r="G32" s="2"/>
      <c r="H32" s="2"/>
      <c r="I32" s="45"/>
      <c r="J32" s="45"/>
      <c r="K32" s="45"/>
      <c r="L32" s="45"/>
      <c r="M32" s="45"/>
      <c r="N32" s="45"/>
      <c r="S32" s="2" t="s">
        <v>352</v>
      </c>
      <c r="T32" s="2"/>
      <c r="U32" s="2"/>
      <c r="V32" s="2"/>
      <c r="W32" s="2"/>
      <c r="X32" s="2"/>
      <c r="AH32" s="2" t="s">
        <v>353</v>
      </c>
      <c r="AR32" s="154"/>
      <c r="AS32" s="154"/>
    </row>
    <row r="33" spans="3:45" ht="14.1">
      <c r="C33" s="44" t="s">
        <v>354</v>
      </c>
      <c r="S33" s="44" t="s">
        <v>354</v>
      </c>
      <c r="AR33" s="154"/>
      <c r="AS33" s="154"/>
    </row>
    <row r="34" spans="3:45" ht="14.1">
      <c r="C34" s="46" t="s">
        <v>125</v>
      </c>
      <c r="D34" s="46" t="s">
        <v>24</v>
      </c>
      <c r="E34" s="46" t="s">
        <v>18</v>
      </c>
      <c r="F34" s="46" t="s">
        <v>8</v>
      </c>
      <c r="G34" s="46">
        <v>2015</v>
      </c>
      <c r="H34" s="46">
        <v>2020</v>
      </c>
      <c r="I34" s="46">
        <v>2025</v>
      </c>
      <c r="J34" s="46">
        <v>2030</v>
      </c>
      <c r="K34" s="46">
        <v>2035</v>
      </c>
      <c r="L34" s="46">
        <v>2040</v>
      </c>
      <c r="M34" s="46">
        <v>2045</v>
      </c>
      <c r="N34" s="46">
        <v>2050</v>
      </c>
      <c r="S34" s="46" t="s">
        <v>125</v>
      </c>
      <c r="T34" s="46" t="s">
        <v>24</v>
      </c>
      <c r="U34" s="46" t="s">
        <v>18</v>
      </c>
      <c r="V34" s="46"/>
      <c r="W34" s="46"/>
      <c r="X34" s="46">
        <v>2010</v>
      </c>
      <c r="Y34" s="46">
        <v>2015</v>
      </c>
      <c r="Z34" s="46">
        <v>2020</v>
      </c>
      <c r="AA34" s="46">
        <v>2025</v>
      </c>
      <c r="AB34" s="46">
        <v>2030</v>
      </c>
      <c r="AC34" s="46">
        <v>2035</v>
      </c>
      <c r="AD34" s="46">
        <v>2040</v>
      </c>
      <c r="AE34" s="46">
        <v>2045</v>
      </c>
      <c r="AF34" s="46">
        <v>2050</v>
      </c>
      <c r="AH34" s="46">
        <v>2005</v>
      </c>
      <c r="AI34" s="46">
        <v>2010</v>
      </c>
      <c r="AJ34" s="46">
        <v>2015</v>
      </c>
      <c r="AK34" s="46">
        <v>2020</v>
      </c>
      <c r="AL34" s="46">
        <v>2025</v>
      </c>
      <c r="AM34" s="46">
        <v>2030</v>
      </c>
      <c r="AN34" s="46">
        <v>2035</v>
      </c>
      <c r="AO34" s="46">
        <v>2040</v>
      </c>
      <c r="AP34" s="46">
        <v>2045</v>
      </c>
      <c r="AQ34" s="46">
        <v>2050</v>
      </c>
      <c r="AR34" s="154"/>
      <c r="AS34" s="154"/>
    </row>
    <row r="35" spans="3:45">
      <c r="C35" s="47" t="s">
        <v>84</v>
      </c>
      <c r="D35" s="496" t="s">
        <v>280</v>
      </c>
      <c r="E35" s="47" t="s">
        <v>355</v>
      </c>
      <c r="F35" s="48"/>
      <c r="G35" s="155">
        <f t="shared" ref="G35:N35" si="0">(Y36/5)+(AJ35/5)</f>
        <v>0</v>
      </c>
      <c r="H35" s="155">
        <f t="shared" si="0"/>
        <v>1367079.6148624723</v>
      </c>
      <c r="I35" s="155">
        <f t="shared" si="0"/>
        <v>1490919.2834341403</v>
      </c>
      <c r="J35" s="155">
        <f t="shared" si="0"/>
        <v>1845035.3931481324</v>
      </c>
      <c r="K35" s="155">
        <f t="shared" si="0"/>
        <v>2610773.0374926189</v>
      </c>
      <c r="L35" s="155">
        <f t="shared" si="0"/>
        <v>4752028.9511192385</v>
      </c>
      <c r="M35" s="155">
        <f t="shared" si="0"/>
        <v>5838074.1784448503</v>
      </c>
      <c r="N35" s="155">
        <f t="shared" si="0"/>
        <v>7981875.6903899042</v>
      </c>
      <c r="S35" s="47" t="s">
        <v>84</v>
      </c>
      <c r="T35" s="496" t="s">
        <v>280</v>
      </c>
      <c r="U35" s="47" t="s">
        <v>355</v>
      </c>
      <c r="V35" s="48"/>
      <c r="W35" s="48"/>
      <c r="X35" s="156">
        <f>IF($U$30=1,X48,IF($U$30=2,X52,IF($U$30=3,X56)))</f>
        <v>0</v>
      </c>
      <c r="Y35" s="156">
        <f>IF($U$30=1,Y48,IF($U$30=2,Y52,IF($U$30=3,Y56)))</f>
        <v>0</v>
      </c>
      <c r="Z35" s="156">
        <f>IF($U$30=1,Z48,IF($U$30=2,Z52,IF($U$30=3,Z56)))</f>
        <v>6835398.074312361</v>
      </c>
      <c r="AA35" s="156">
        <f t="shared" ref="AA35:AF35" si="1">IF($U$30=1,AA48,IF($U$30=2,AA52,IF($U$30=3,AA56)))</f>
        <v>14289994.491483063</v>
      </c>
      <c r="AB35" s="156">
        <f t="shared" si="1"/>
        <v>23515171.457223725</v>
      </c>
      <c r="AC35" s="156">
        <f t="shared" si="1"/>
        <v>36569036.644686818</v>
      </c>
      <c r="AD35" s="156">
        <f t="shared" si="1"/>
        <v>53493783.32597065</v>
      </c>
      <c r="AE35" s="156">
        <f t="shared" si="1"/>
        <v>75229557.801024199</v>
      </c>
      <c r="AF35" s="156">
        <f t="shared" si="1"/>
        <v>105913759.28723305</v>
      </c>
      <c r="AH35" s="496"/>
      <c r="AI35" s="496"/>
      <c r="AJ35" s="164"/>
      <c r="AK35" s="164"/>
      <c r="AL35" s="164"/>
      <c r="AM35" s="164"/>
      <c r="AN35" s="164">
        <f>Y36</f>
        <v>0</v>
      </c>
      <c r="AO35" s="164">
        <f t="shared" ref="AO35:AQ35" si="2">Z36</f>
        <v>6835398.074312361</v>
      </c>
      <c r="AP35" s="164">
        <f t="shared" si="2"/>
        <v>7454596.4171707015</v>
      </c>
      <c r="AQ35" s="164">
        <f t="shared" si="2"/>
        <v>9225176.9657406621</v>
      </c>
      <c r="AR35" s="154"/>
      <c r="AS35" s="154"/>
    </row>
    <row r="36" spans="3:45" ht="14.1">
      <c r="V36" s="2" t="s">
        <v>356</v>
      </c>
      <c r="W36" s="2"/>
      <c r="Y36" s="183">
        <f>Y35-X35</f>
        <v>0</v>
      </c>
      <c r="Z36" s="183">
        <f t="shared" ref="Z36:AF36" si="3">Z35-Y35</f>
        <v>6835398.074312361</v>
      </c>
      <c r="AA36" s="183">
        <f t="shared" si="3"/>
        <v>7454596.4171707015</v>
      </c>
      <c r="AB36" s="183">
        <f t="shared" si="3"/>
        <v>9225176.9657406621</v>
      </c>
      <c r="AC36" s="183">
        <f t="shared" si="3"/>
        <v>13053865.187463094</v>
      </c>
      <c r="AD36" s="183">
        <f t="shared" si="3"/>
        <v>16924746.681283832</v>
      </c>
      <c r="AE36" s="183">
        <f t="shared" si="3"/>
        <v>21735774.475053549</v>
      </c>
      <c r="AF36" s="183">
        <f t="shared" si="3"/>
        <v>30684201.486208856</v>
      </c>
      <c r="AR36" s="154"/>
      <c r="AS36" s="154"/>
    </row>
    <row r="37" spans="3:45" ht="14.1">
      <c r="C37" s="153"/>
      <c r="D37" s="154"/>
      <c r="E37" s="154"/>
      <c r="S37" s="2" t="s">
        <v>357</v>
      </c>
      <c r="T37" s="2"/>
      <c r="U37" s="2"/>
      <c r="V37" s="2"/>
      <c r="W37" s="2"/>
      <c r="X37" s="2"/>
      <c r="AH37" s="2" t="s">
        <v>358</v>
      </c>
      <c r="AR37" s="154"/>
      <c r="AS37" s="154"/>
    </row>
    <row r="38" spans="3:45" ht="14.1">
      <c r="C38" s="153"/>
      <c r="D38" s="154"/>
      <c r="E38" s="154"/>
      <c r="S38" s="44" t="s">
        <v>354</v>
      </c>
      <c r="AR38" s="154"/>
      <c r="AS38" s="154"/>
    </row>
    <row r="39" spans="3:45" ht="14.1">
      <c r="C39" s="2" t="s">
        <v>359</v>
      </c>
      <c r="D39" s="2"/>
      <c r="E39" s="2"/>
      <c r="F39" s="2"/>
      <c r="S39" s="46" t="s">
        <v>125</v>
      </c>
      <c r="T39" s="46" t="s">
        <v>24</v>
      </c>
      <c r="U39" s="46" t="s">
        <v>18</v>
      </c>
      <c r="V39" s="46"/>
      <c r="W39" s="46"/>
      <c r="X39" s="46">
        <v>2010</v>
      </c>
      <c r="Y39" s="46">
        <v>2015</v>
      </c>
      <c r="Z39" s="46">
        <v>2020</v>
      </c>
      <c r="AA39" s="46">
        <v>2025</v>
      </c>
      <c r="AB39" s="46">
        <v>2030</v>
      </c>
      <c r="AC39" s="46">
        <v>2035</v>
      </c>
      <c r="AD39" s="46">
        <v>2040</v>
      </c>
      <c r="AE39" s="46">
        <v>2045</v>
      </c>
      <c r="AF39" s="46">
        <v>2050</v>
      </c>
      <c r="AH39" s="46">
        <v>2005</v>
      </c>
      <c r="AI39" s="46">
        <v>2010</v>
      </c>
      <c r="AJ39" s="46">
        <v>2015</v>
      </c>
      <c r="AK39" s="46">
        <v>2020</v>
      </c>
      <c r="AL39" s="46">
        <v>2025</v>
      </c>
      <c r="AM39" s="46">
        <v>2030</v>
      </c>
      <c r="AN39" s="46">
        <v>2035</v>
      </c>
      <c r="AO39" s="46">
        <v>2040</v>
      </c>
      <c r="AP39" s="46">
        <v>2045</v>
      </c>
      <c r="AQ39" s="46">
        <v>2050</v>
      </c>
      <c r="AR39" s="154"/>
      <c r="AS39" s="154"/>
    </row>
    <row r="40" spans="3:45" ht="14.1">
      <c r="C40" s="44" t="s">
        <v>354</v>
      </c>
      <c r="S40" s="47" t="s">
        <v>84</v>
      </c>
      <c r="T40" s="496" t="s">
        <v>280</v>
      </c>
      <c r="U40" s="47" t="s">
        <v>355</v>
      </c>
      <c r="V40" s="48"/>
      <c r="W40" s="48"/>
      <c r="X40" s="156">
        <f>IF($U$30=1,X61,IF($U$30=2,X65,IF($U$30=3,X69)))</f>
        <v>0</v>
      </c>
      <c r="Y40" s="156">
        <f>IF($U$30=1,Y61,IF($U$30=2,Y65,IF($U$30=3,Y69)))</f>
        <v>0</v>
      </c>
      <c r="Z40" s="156">
        <f t="shared" ref="Z40:AF40" si="4">IF($U$30=1,Z61,IF($U$30=2,Z65,IF($U$30=3,Z69)))</f>
        <v>95596673.71652028</v>
      </c>
      <c r="AA40" s="156">
        <f t="shared" si="4"/>
        <v>283317892.35122341</v>
      </c>
      <c r="AB40" s="156">
        <f t="shared" si="4"/>
        <v>478631215.78078514</v>
      </c>
      <c r="AC40" s="156">
        <f t="shared" si="4"/>
        <v>688013738.74809051</v>
      </c>
      <c r="AD40" s="156">
        <f t="shared" si="4"/>
        <v>917360746.03987861</v>
      </c>
      <c r="AE40" s="156">
        <f t="shared" si="4"/>
        <v>1151076236.0453308</v>
      </c>
      <c r="AF40" s="156">
        <f t="shared" si="4"/>
        <v>1392413726.5250437</v>
      </c>
      <c r="AH40" s="496"/>
      <c r="AI40" s="496"/>
      <c r="AJ40" s="164"/>
      <c r="AK40" s="164"/>
      <c r="AL40" s="164"/>
      <c r="AM40" s="164"/>
      <c r="AN40" s="164">
        <f>Y41</f>
        <v>0</v>
      </c>
      <c r="AO40" s="164">
        <f t="shared" ref="AO40:AQ40" si="5">Z41</f>
        <v>95596673.71652028</v>
      </c>
      <c r="AP40" s="164">
        <f t="shared" si="5"/>
        <v>187721218.63470313</v>
      </c>
      <c r="AQ40" s="164">
        <f t="shared" si="5"/>
        <v>195313323.42956173</v>
      </c>
      <c r="AR40" s="154"/>
      <c r="AS40" s="154"/>
    </row>
    <row r="41" spans="3:45" ht="14.45">
      <c r="C41" s="46" t="s">
        <v>125</v>
      </c>
      <c r="D41" s="46" t="s">
        <v>24</v>
      </c>
      <c r="E41" s="46" t="s">
        <v>18</v>
      </c>
      <c r="F41" s="46" t="s">
        <v>8</v>
      </c>
      <c r="G41" s="46">
        <v>2015</v>
      </c>
      <c r="H41" s="46">
        <v>2020</v>
      </c>
      <c r="I41" s="46">
        <v>2025</v>
      </c>
      <c r="J41" s="46">
        <v>2030</v>
      </c>
      <c r="K41" s="46">
        <v>2035</v>
      </c>
      <c r="L41" s="46">
        <v>2040</v>
      </c>
      <c r="M41" s="46">
        <v>2045</v>
      </c>
      <c r="N41" s="46">
        <v>2050</v>
      </c>
      <c r="S41" s="5"/>
      <c r="T41" s="5"/>
      <c r="U41" s="5"/>
      <c r="V41" s="2" t="s">
        <v>356</v>
      </c>
      <c r="W41" s="2"/>
      <c r="X41" s="5"/>
      <c r="Y41" s="184">
        <f>Y40-X40</f>
        <v>0</v>
      </c>
      <c r="Z41" s="184">
        <f t="shared" ref="Z41:AF41" si="6">Z40-Y40</f>
        <v>95596673.71652028</v>
      </c>
      <c r="AA41" s="184">
        <f t="shared" si="6"/>
        <v>187721218.63470313</v>
      </c>
      <c r="AB41" s="184">
        <f t="shared" si="6"/>
        <v>195313323.42956173</v>
      </c>
      <c r="AC41" s="184">
        <f t="shared" si="6"/>
        <v>209382522.96730536</v>
      </c>
      <c r="AD41" s="184">
        <f t="shared" si="6"/>
        <v>229347007.2917881</v>
      </c>
      <c r="AE41" s="184">
        <f t="shared" si="6"/>
        <v>233715490.00545216</v>
      </c>
      <c r="AF41" s="184">
        <f t="shared" si="6"/>
        <v>241337490.47971296</v>
      </c>
      <c r="AH41" s="154"/>
      <c r="AI41" s="154"/>
      <c r="AJ41" s="154"/>
      <c r="AK41" s="154"/>
      <c r="AL41" s="154"/>
      <c r="AM41" s="154"/>
      <c r="AN41" s="154"/>
      <c r="AO41" s="154"/>
      <c r="AP41" s="154"/>
      <c r="AQ41" s="154"/>
      <c r="AR41" s="154"/>
      <c r="AS41" s="154"/>
    </row>
    <row r="42" spans="3:45" ht="14.45">
      <c r="C42" s="47" t="s">
        <v>84</v>
      </c>
      <c r="D42" s="47" t="s">
        <v>280</v>
      </c>
      <c r="E42" s="47" t="s">
        <v>355</v>
      </c>
      <c r="F42" s="48"/>
      <c r="G42" s="155">
        <f t="shared" ref="G42:N42" si="7">(Y41/5)+(AJ40/5)</f>
        <v>0</v>
      </c>
      <c r="H42" s="155">
        <f t="shared" si="7"/>
        <v>19119334.743304055</v>
      </c>
      <c r="I42" s="155">
        <f>(AA41/5)+(AL40/5)</f>
        <v>37544243.726940624</v>
      </c>
      <c r="J42" s="155">
        <f t="shared" si="7"/>
        <v>39062664.685912348</v>
      </c>
      <c r="K42" s="155">
        <f t="shared" si="7"/>
        <v>41876504.593461074</v>
      </c>
      <c r="L42" s="155">
        <f t="shared" si="7"/>
        <v>64988736.201661676</v>
      </c>
      <c r="M42" s="155">
        <f t="shared" si="7"/>
        <v>84287341.728031054</v>
      </c>
      <c r="N42" s="155">
        <f t="shared" si="7"/>
        <v>87330162.781854942</v>
      </c>
      <c r="S42" s="5"/>
      <c r="T42" s="5"/>
      <c r="U42" s="5"/>
      <c r="V42" s="5"/>
      <c r="W42" s="5"/>
      <c r="X42" s="5"/>
      <c r="Y42" s="5"/>
      <c r="Z42" s="5"/>
      <c r="AA42" s="5"/>
      <c r="AB42" s="5"/>
      <c r="AC42" s="5"/>
      <c r="AD42" s="5"/>
      <c r="AE42" s="5"/>
      <c r="AF42" s="5"/>
      <c r="AH42" s="154"/>
      <c r="AI42" s="154"/>
      <c r="AJ42" s="154"/>
      <c r="AK42" s="154"/>
      <c r="AL42" s="154"/>
      <c r="AM42" s="154"/>
      <c r="AN42" s="154"/>
      <c r="AO42" s="154"/>
      <c r="AP42" s="154"/>
      <c r="AQ42" s="154"/>
      <c r="AR42" s="154"/>
      <c r="AS42" s="154"/>
    </row>
    <row r="43" spans="3:45" ht="14.45">
      <c r="S43" s="5"/>
      <c r="T43" s="5"/>
      <c r="U43" s="5"/>
      <c r="V43" s="5"/>
      <c r="W43" s="5"/>
      <c r="X43" s="5"/>
      <c r="Y43" s="5"/>
      <c r="Z43" s="5"/>
      <c r="AA43" s="5"/>
      <c r="AB43" s="5"/>
      <c r="AC43" s="5"/>
      <c r="AD43" s="5"/>
      <c r="AE43" s="5"/>
      <c r="AF43" s="5"/>
      <c r="AH43" s="154"/>
      <c r="AI43" s="154"/>
      <c r="AJ43" s="154"/>
      <c r="AK43" s="154"/>
      <c r="AL43" s="154"/>
      <c r="AM43" s="154"/>
      <c r="AN43" s="154"/>
      <c r="AO43" s="154"/>
      <c r="AP43" s="154"/>
      <c r="AQ43" s="154"/>
      <c r="AR43" s="154"/>
      <c r="AS43" s="154"/>
    </row>
    <row r="44" spans="3:45" ht="14.45">
      <c r="S44" s="157" t="s">
        <v>360</v>
      </c>
      <c r="T44" s="158"/>
      <c r="U44" s="158"/>
      <c r="V44" s="158"/>
      <c r="W44" s="158"/>
      <c r="X44" s="5"/>
      <c r="Y44" s="5"/>
      <c r="Z44" s="5"/>
      <c r="AA44" s="5"/>
      <c r="AB44" s="5"/>
      <c r="AC44" s="5"/>
      <c r="AD44" s="5"/>
      <c r="AE44" s="5"/>
      <c r="AF44" s="5"/>
      <c r="AH44" s="154"/>
      <c r="AI44" s="154"/>
      <c r="AJ44" s="154"/>
      <c r="AK44" s="154"/>
      <c r="AL44" s="154"/>
      <c r="AM44" s="154"/>
      <c r="AN44" s="154"/>
      <c r="AO44" s="154"/>
      <c r="AP44" s="154"/>
      <c r="AQ44" s="154"/>
      <c r="AR44" s="154"/>
      <c r="AS44" s="154"/>
    </row>
    <row r="45" spans="3:45" ht="14.45">
      <c r="S45" s="5"/>
      <c r="T45" s="5"/>
      <c r="U45" s="5"/>
      <c r="V45" s="5"/>
      <c r="W45" s="5"/>
      <c r="X45" s="5"/>
      <c r="Y45" s="5"/>
      <c r="Z45" s="5"/>
      <c r="AA45" s="5"/>
      <c r="AB45" s="5"/>
      <c r="AC45" s="5"/>
      <c r="AD45" s="5"/>
      <c r="AE45" s="5"/>
      <c r="AF45" s="5"/>
      <c r="AH45" s="154"/>
      <c r="AI45" s="154"/>
      <c r="AJ45" s="154"/>
      <c r="AK45" s="154"/>
      <c r="AL45" s="154"/>
      <c r="AM45" s="154"/>
      <c r="AN45" s="154"/>
      <c r="AO45" s="154"/>
      <c r="AP45" s="154"/>
      <c r="AQ45" s="154"/>
      <c r="AR45" s="154"/>
      <c r="AS45" s="154"/>
    </row>
    <row r="46" spans="3:45" ht="14.1">
      <c r="S46" s="2" t="s">
        <v>361</v>
      </c>
      <c r="AH46" s="154"/>
      <c r="AI46" s="154"/>
      <c r="AJ46" s="154"/>
      <c r="AK46" s="154"/>
      <c r="AL46" s="154"/>
      <c r="AM46" s="154"/>
      <c r="AN46" s="154"/>
      <c r="AO46" s="154"/>
      <c r="AP46" s="154"/>
      <c r="AQ46" s="154"/>
      <c r="AR46" s="154"/>
      <c r="AS46" s="154"/>
    </row>
    <row r="47" spans="3:45" ht="14.1">
      <c r="S47" s="46" t="s">
        <v>125</v>
      </c>
      <c r="T47" s="46" t="s">
        <v>24</v>
      </c>
      <c r="U47" s="46" t="s">
        <v>18</v>
      </c>
      <c r="V47" s="46"/>
      <c r="W47" s="46"/>
      <c r="X47" s="46">
        <v>2010</v>
      </c>
      <c r="Y47" s="46">
        <v>2015</v>
      </c>
      <c r="Z47" s="46">
        <v>2020</v>
      </c>
      <c r="AA47" s="46">
        <v>2025</v>
      </c>
      <c r="AB47" s="46">
        <v>2030</v>
      </c>
      <c r="AC47" s="46">
        <v>2035</v>
      </c>
      <c r="AD47" s="46">
        <v>2040</v>
      </c>
      <c r="AE47" s="46">
        <v>2045</v>
      </c>
      <c r="AF47" s="46">
        <v>2050</v>
      </c>
      <c r="AH47" s="154"/>
      <c r="AI47" s="154"/>
      <c r="AJ47" s="154"/>
      <c r="AK47" s="154"/>
      <c r="AL47" s="154"/>
      <c r="AM47" s="154"/>
      <c r="AN47" s="154"/>
      <c r="AO47" s="154"/>
      <c r="AP47" s="154"/>
      <c r="AQ47" s="154"/>
      <c r="AR47" s="154"/>
      <c r="AS47" s="154"/>
    </row>
    <row r="48" spans="3:45">
      <c r="S48" s="47" t="s">
        <v>84</v>
      </c>
      <c r="T48" s="496" t="s">
        <v>280</v>
      </c>
      <c r="U48" s="47" t="s">
        <v>355</v>
      </c>
      <c r="V48" s="48"/>
      <c r="W48" s="48"/>
      <c r="X48" s="156">
        <v>0</v>
      </c>
      <c r="Y48" s="156">
        <f>'BioSNG deployment EU'!B7-Y106</f>
        <v>0</v>
      </c>
      <c r="Z48" s="156">
        <f>'BioSNG deployment EU'!C7-Z106</f>
        <v>6994180.5990005648</v>
      </c>
      <c r="AA48" s="156">
        <f>'BioSNG deployment EU'!D7-AA106</f>
        <v>14151915.200357962</v>
      </c>
      <c r="AB48" s="156">
        <f>'BioSNG deployment EU'!E7-AB106</f>
        <v>23508328.850419078</v>
      </c>
      <c r="AC48" s="156">
        <f>'BioSNG deployment EU'!F7-AC106</f>
        <v>36355452.676937819</v>
      </c>
      <c r="AD48" s="156">
        <f>'BioSNG deployment EU'!G7-AD106</f>
        <v>52082656.813111268</v>
      </c>
      <c r="AE48" s="156">
        <f>'BioSNG deployment EU'!H7-AE106</f>
        <v>69900697.052783832</v>
      </c>
      <c r="AF48" s="156">
        <f>'BioSNG deployment EU'!I7-AF106</f>
        <v>97394849.859072819</v>
      </c>
      <c r="AH48" s="154"/>
      <c r="AI48" s="154"/>
      <c r="AJ48" s="154"/>
      <c r="AK48" s="154"/>
      <c r="AL48" s="154"/>
      <c r="AM48" s="154"/>
      <c r="AN48" s="154"/>
      <c r="AO48" s="154"/>
      <c r="AP48" s="154"/>
      <c r="AQ48" s="154"/>
      <c r="AR48" s="154"/>
      <c r="AS48" s="154"/>
    </row>
    <row r="49" spans="19:45">
      <c r="U49" s="50"/>
      <c r="V49" s="160"/>
      <c r="W49" s="160"/>
      <c r="X49" s="161"/>
      <c r="Y49" s="162"/>
      <c r="Z49" s="162"/>
      <c r="AA49" s="162"/>
      <c r="AB49" s="162"/>
      <c r="AC49" s="162"/>
      <c r="AD49" s="162"/>
      <c r="AE49" s="162"/>
      <c r="AF49" s="421"/>
      <c r="AH49" s="154"/>
      <c r="AI49" s="154"/>
      <c r="AJ49" s="154"/>
      <c r="AK49" s="154"/>
      <c r="AL49" s="154"/>
      <c r="AM49" s="154"/>
      <c r="AN49" s="154"/>
      <c r="AO49" s="154"/>
      <c r="AP49" s="154"/>
      <c r="AQ49" s="154"/>
      <c r="AR49" s="154"/>
      <c r="AS49" s="154"/>
    </row>
    <row r="50" spans="19:45" ht="14.1">
      <c r="S50" s="2" t="s">
        <v>362</v>
      </c>
      <c r="AH50" s="154"/>
      <c r="AI50" s="154"/>
      <c r="AJ50" s="154"/>
      <c r="AK50" s="154"/>
      <c r="AL50" s="154"/>
      <c r="AM50" s="154"/>
      <c r="AN50" s="154"/>
      <c r="AO50" s="154"/>
      <c r="AP50" s="154"/>
      <c r="AQ50" s="154"/>
      <c r="AR50" s="154"/>
      <c r="AS50" s="154"/>
    </row>
    <row r="51" spans="19:45" ht="14.1">
      <c r="S51" s="46" t="s">
        <v>125</v>
      </c>
      <c r="T51" s="46" t="s">
        <v>24</v>
      </c>
      <c r="U51" s="46" t="s">
        <v>18</v>
      </c>
      <c r="V51" s="46"/>
      <c r="W51" s="46"/>
      <c r="X51" s="46">
        <v>2010</v>
      </c>
      <c r="Y51" s="46">
        <v>2015</v>
      </c>
      <c r="Z51" s="46">
        <v>2020</v>
      </c>
      <c r="AA51" s="46">
        <v>2025</v>
      </c>
      <c r="AB51" s="46">
        <v>2030</v>
      </c>
      <c r="AC51" s="46">
        <v>2035</v>
      </c>
      <c r="AD51" s="46">
        <v>2040</v>
      </c>
      <c r="AE51" s="46">
        <v>2045</v>
      </c>
      <c r="AF51" s="46">
        <v>2050</v>
      </c>
    </row>
    <row r="52" spans="19:45">
      <c r="S52" s="47" t="s">
        <v>84</v>
      </c>
      <c r="T52" s="496" t="s">
        <v>280</v>
      </c>
      <c r="U52" s="47" t="s">
        <v>355</v>
      </c>
      <c r="V52" s="48"/>
      <c r="W52" s="48"/>
      <c r="X52" s="156">
        <v>0</v>
      </c>
      <c r="Y52" s="156">
        <f>'BioSNG deployment EU'!B8-Y111</f>
        <v>0</v>
      </c>
      <c r="Z52" s="156">
        <f>'BioSNG deployment EU'!C8-Z111</f>
        <v>6835398.074312361</v>
      </c>
      <c r="AA52" s="156">
        <f>'BioSNG deployment EU'!D8-AA111</f>
        <v>14289994.491483063</v>
      </c>
      <c r="AB52" s="156">
        <f>'BioSNG deployment EU'!E8-AB111</f>
        <v>23515171.457223725</v>
      </c>
      <c r="AC52" s="156">
        <f>'BioSNG deployment EU'!F8-AC111</f>
        <v>36569036.644686818</v>
      </c>
      <c r="AD52" s="156">
        <f>'BioSNG deployment EU'!G8-AD111</f>
        <v>53493783.32597065</v>
      </c>
      <c r="AE52" s="156">
        <f>'BioSNG deployment EU'!H8-AE111</f>
        <v>75229557.801024199</v>
      </c>
      <c r="AF52" s="156">
        <f>'BioSNG deployment EU'!I8-AF111</f>
        <v>105913759.28723305</v>
      </c>
    </row>
    <row r="53" spans="19:45">
      <c r="U53" s="50"/>
      <c r="V53" s="160"/>
      <c r="W53" s="160"/>
      <c r="X53" s="161"/>
      <c r="Y53" s="162"/>
      <c r="Z53" s="162"/>
      <c r="AA53" s="162"/>
      <c r="AB53" s="162"/>
      <c r="AC53" s="162"/>
      <c r="AD53" s="162"/>
      <c r="AE53" s="162"/>
      <c r="AF53" s="162"/>
    </row>
    <row r="54" spans="19:45" ht="14.1">
      <c r="S54" s="2" t="s">
        <v>363</v>
      </c>
    </row>
    <row r="55" spans="19:45" ht="14.1">
      <c r="S55" s="46" t="s">
        <v>125</v>
      </c>
      <c r="T55" s="46" t="s">
        <v>24</v>
      </c>
      <c r="U55" s="46" t="s">
        <v>18</v>
      </c>
      <c r="V55" s="46"/>
      <c r="W55" s="46"/>
      <c r="X55" s="46">
        <v>2010</v>
      </c>
      <c r="Y55" s="46">
        <v>2015</v>
      </c>
      <c r="Z55" s="46">
        <v>2020</v>
      </c>
      <c r="AA55" s="46">
        <v>2025</v>
      </c>
      <c r="AB55" s="46">
        <v>2030</v>
      </c>
      <c r="AC55" s="46">
        <v>2035</v>
      </c>
      <c r="AD55" s="46">
        <v>2040</v>
      </c>
      <c r="AE55" s="46">
        <v>2045</v>
      </c>
      <c r="AF55" s="46">
        <v>2050</v>
      </c>
    </row>
    <row r="56" spans="19:45">
      <c r="S56" s="47" t="s">
        <v>84</v>
      </c>
      <c r="T56" s="496" t="s">
        <v>280</v>
      </c>
      <c r="U56" s="47" t="s">
        <v>355</v>
      </c>
      <c r="V56" s="48"/>
      <c r="W56" s="48"/>
      <c r="X56" s="156">
        <v>0</v>
      </c>
      <c r="Y56" s="156">
        <f>'BioSNG deployment EU'!B9-Y116</f>
        <v>0</v>
      </c>
      <c r="Z56" s="156">
        <f>'BioSNG deployment EU'!C9-Z116</f>
        <v>6986899.3806602266</v>
      </c>
      <c r="AA56" s="156">
        <f>'BioSNG deployment EU'!D9-AA116</f>
        <v>14782921.992679281</v>
      </c>
      <c r="AB56" s="156">
        <f>'BioSNG deployment EU'!E9-AB116</f>
        <v>23780228.307079386</v>
      </c>
      <c r="AC56" s="156">
        <f>'BioSNG deployment EU'!F9-AC116</f>
        <v>36312919.072931089</v>
      </c>
      <c r="AD56" s="156">
        <f>'BioSNG deployment EU'!G9-AD116</f>
        <v>52230806.514765196</v>
      </c>
      <c r="AE56" s="156">
        <f>'BioSNG deployment EU'!H9-AE116</f>
        <v>72427473.758704409</v>
      </c>
      <c r="AF56" s="156">
        <f>'BioSNG deployment EU'!I9-AF116</f>
        <v>103593074.36096278</v>
      </c>
    </row>
    <row r="57" spans="19:45" ht="14.45">
      <c r="S57" s="5"/>
      <c r="T57" s="5"/>
      <c r="U57" s="5"/>
      <c r="V57" s="5"/>
      <c r="W57" s="5"/>
      <c r="X57" s="5"/>
      <c r="Y57" s="5"/>
      <c r="Z57" s="5"/>
      <c r="AA57" s="5"/>
      <c r="AB57" s="5"/>
      <c r="AC57" s="5"/>
      <c r="AD57" s="5"/>
      <c r="AE57" s="5"/>
      <c r="AF57" s="5"/>
    </row>
    <row r="58" spans="19:45" ht="14.45">
      <c r="S58" s="5"/>
      <c r="T58" s="5"/>
      <c r="U58" s="5"/>
      <c r="V58" s="5"/>
      <c r="W58" s="5"/>
      <c r="X58" s="5"/>
      <c r="Y58" s="5"/>
      <c r="Z58" s="5"/>
      <c r="AA58" s="5"/>
      <c r="AB58" s="5"/>
      <c r="AC58" s="5"/>
      <c r="AD58" s="5"/>
      <c r="AE58" s="5"/>
      <c r="AF58" s="5"/>
    </row>
    <row r="59" spans="19:45" ht="14.1">
      <c r="S59" s="2" t="s">
        <v>364</v>
      </c>
    </row>
    <row r="60" spans="19:45" ht="14.1">
      <c r="S60" s="46" t="s">
        <v>125</v>
      </c>
      <c r="T60" s="46" t="s">
        <v>24</v>
      </c>
      <c r="U60" s="46" t="s">
        <v>18</v>
      </c>
      <c r="V60" s="46"/>
      <c r="W60" s="46"/>
      <c r="X60" s="46">
        <v>2010</v>
      </c>
      <c r="Y60" s="46">
        <v>2015</v>
      </c>
      <c r="Z60" s="46">
        <v>2020</v>
      </c>
      <c r="AA60" s="46">
        <v>2025</v>
      </c>
      <c r="AB60" s="46">
        <v>2030</v>
      </c>
      <c r="AC60" s="46">
        <v>2035</v>
      </c>
      <c r="AD60" s="46">
        <v>2040</v>
      </c>
      <c r="AE60" s="46">
        <v>2045</v>
      </c>
      <c r="AF60" s="46">
        <v>2050</v>
      </c>
    </row>
    <row r="61" spans="19:45">
      <c r="S61" s="47" t="s">
        <v>84</v>
      </c>
      <c r="T61" s="496" t="s">
        <v>280</v>
      </c>
      <c r="U61" s="47" t="s">
        <v>355</v>
      </c>
      <c r="V61" s="48"/>
      <c r="W61" s="48"/>
      <c r="X61" s="156">
        <v>0</v>
      </c>
      <c r="Y61" s="156">
        <f>'BioSNG deployment RoW'!B7</f>
        <v>0</v>
      </c>
      <c r="Z61" s="156">
        <f>'BioSNG deployment RoW'!C7</f>
        <v>93053253.965546429</v>
      </c>
      <c r="AA61" s="156">
        <f>'BioSNG deployment RoW'!D7</f>
        <v>278260929.06868023</v>
      </c>
      <c r="AB61" s="156">
        <f>'BioSNG deployment RoW'!E7</f>
        <v>464760585.9564172</v>
      </c>
      <c r="AC61" s="156">
        <f>'BioSNG deployment RoW'!F7</f>
        <v>660419696.32617903</v>
      </c>
      <c r="AD61" s="156">
        <f>'BioSNG deployment RoW'!G7</f>
        <v>856259161.59772944</v>
      </c>
      <c r="AE61" s="156">
        <f>'BioSNG deployment RoW'!H7</f>
        <v>1059810903.8961585</v>
      </c>
      <c r="AF61" s="156">
        <f>'BioSNG deployment RoW'!I7</f>
        <v>1258687133.3705571</v>
      </c>
    </row>
    <row r="62" spans="19:45">
      <c r="U62" s="50"/>
      <c r="V62" s="160"/>
      <c r="W62" s="160"/>
      <c r="X62" s="163"/>
      <c r="Y62" s="163"/>
      <c r="Z62" s="163"/>
      <c r="AA62" s="163"/>
      <c r="AB62" s="163"/>
      <c r="AC62" s="163"/>
      <c r="AD62" s="163"/>
      <c r="AE62" s="163"/>
      <c r="AF62" s="163"/>
    </row>
    <row r="63" spans="19:45" ht="14.1">
      <c r="S63" s="2" t="s">
        <v>365</v>
      </c>
    </row>
    <row r="64" spans="19:45" ht="14.1">
      <c r="S64" s="46" t="s">
        <v>125</v>
      </c>
      <c r="T64" s="46" t="s">
        <v>24</v>
      </c>
      <c r="U64" s="46" t="s">
        <v>18</v>
      </c>
      <c r="V64" s="46"/>
      <c r="W64" s="46"/>
      <c r="X64" s="46">
        <v>2010</v>
      </c>
      <c r="Y64" s="46">
        <v>2015</v>
      </c>
      <c r="Z64" s="46">
        <v>2020</v>
      </c>
      <c r="AA64" s="46">
        <v>2025</v>
      </c>
      <c r="AB64" s="46">
        <v>2030</v>
      </c>
      <c r="AC64" s="46">
        <v>2035</v>
      </c>
      <c r="AD64" s="46">
        <v>2040</v>
      </c>
      <c r="AE64" s="46">
        <v>2045</v>
      </c>
      <c r="AF64" s="46">
        <v>2050</v>
      </c>
    </row>
    <row r="65" spans="19:32">
      <c r="S65" s="47" t="s">
        <v>84</v>
      </c>
      <c r="T65" s="496" t="s">
        <v>280</v>
      </c>
      <c r="U65" s="47" t="s">
        <v>355</v>
      </c>
      <c r="V65" s="48"/>
      <c r="W65" s="48"/>
      <c r="X65" s="156">
        <v>0</v>
      </c>
      <c r="Y65" s="156">
        <f>'BioSNG deployment RoW'!B8</f>
        <v>0</v>
      </c>
      <c r="Z65" s="156">
        <f>'BioSNG deployment RoW'!C8</f>
        <v>95596673.71652028</v>
      </c>
      <c r="AA65" s="156">
        <f>'BioSNG deployment RoW'!D8</f>
        <v>283317892.35122341</v>
      </c>
      <c r="AB65" s="156">
        <f>'BioSNG deployment RoW'!E8</f>
        <v>478631215.78078514</v>
      </c>
      <c r="AC65" s="156">
        <f>'BioSNG deployment RoW'!F8</f>
        <v>688013738.74809051</v>
      </c>
      <c r="AD65" s="156">
        <f>'BioSNG deployment RoW'!G8</f>
        <v>917360746.03987861</v>
      </c>
      <c r="AE65" s="156">
        <f>'BioSNG deployment RoW'!H8</f>
        <v>1151076236.0453308</v>
      </c>
      <c r="AF65" s="156">
        <f>'BioSNG deployment RoW'!I8</f>
        <v>1392413726.5250437</v>
      </c>
    </row>
    <row r="66" spans="19:32">
      <c r="U66" s="50"/>
      <c r="V66" s="160"/>
      <c r="W66" s="160"/>
      <c r="X66" s="163"/>
      <c r="Y66" s="163"/>
      <c r="Z66" s="163"/>
      <c r="AA66" s="163"/>
      <c r="AB66" s="163"/>
      <c r="AC66" s="163"/>
      <c r="AD66" s="163"/>
      <c r="AE66" s="163"/>
      <c r="AF66" s="163"/>
    </row>
    <row r="67" spans="19:32" ht="14.1">
      <c r="S67" s="2" t="s">
        <v>366</v>
      </c>
    </row>
    <row r="68" spans="19:32" ht="14.1">
      <c r="S68" s="46" t="s">
        <v>125</v>
      </c>
      <c r="T68" s="46" t="s">
        <v>24</v>
      </c>
      <c r="U68" s="46" t="s">
        <v>18</v>
      </c>
      <c r="V68" s="46"/>
      <c r="W68" s="46"/>
      <c r="X68" s="46">
        <v>2010</v>
      </c>
      <c r="Y68" s="46">
        <v>2015</v>
      </c>
      <c r="Z68" s="46">
        <v>2020</v>
      </c>
      <c r="AA68" s="46">
        <v>2025</v>
      </c>
      <c r="AB68" s="46">
        <v>2030</v>
      </c>
      <c r="AC68" s="46">
        <v>2035</v>
      </c>
      <c r="AD68" s="46">
        <v>2040</v>
      </c>
      <c r="AE68" s="46">
        <v>2045</v>
      </c>
      <c r="AF68" s="46">
        <v>2050</v>
      </c>
    </row>
    <row r="69" spans="19:32">
      <c r="S69" s="47" t="s">
        <v>84</v>
      </c>
      <c r="T69" s="496" t="s">
        <v>280</v>
      </c>
      <c r="U69" s="47" t="s">
        <v>355</v>
      </c>
      <c r="V69" s="48"/>
      <c r="W69" s="48"/>
      <c r="X69" s="156">
        <v>0</v>
      </c>
      <c r="Y69" s="156">
        <f>'BioSNG deployment RoW'!B9</f>
        <v>0</v>
      </c>
      <c r="Z69" s="156">
        <f>'BioSNG deployment RoW'!C9</f>
        <v>96625997.563103572</v>
      </c>
      <c r="AA69" s="156">
        <f>'BioSNG deployment RoW'!D9</f>
        <v>293859924.45003146</v>
      </c>
      <c r="AB69" s="156">
        <f>'BioSNG deployment RoW'!E9</f>
        <v>506962129.17368835</v>
      </c>
      <c r="AC69" s="156">
        <f>'BioSNG deployment RoW'!F9</f>
        <v>731872752.30169821</v>
      </c>
      <c r="AD69" s="156">
        <f>'BioSNG deployment RoW'!G9</f>
        <v>963172956.40349448</v>
      </c>
      <c r="AE69" s="156">
        <f>'BioSNG deployment RoW'!H9</f>
        <v>1202063553.6159568</v>
      </c>
      <c r="AF69" s="156">
        <f>'BioSNG deployment RoW'!I9</f>
        <v>1449888801.9643943</v>
      </c>
    </row>
    <row r="70" spans="19:32" ht="14.45">
      <c r="S70" s="5"/>
    </row>
    <row r="72" spans="19:32" ht="14.1" hidden="1" outlineLevel="1">
      <c r="S72" s="2" t="s">
        <v>367</v>
      </c>
    </row>
    <row r="73" spans="19:32" ht="14.1" hidden="1" outlineLevel="1">
      <c r="S73" s="44" t="s">
        <v>354</v>
      </c>
      <c r="T73" s="46" t="s">
        <v>24</v>
      </c>
      <c r="U73" s="46" t="s">
        <v>18</v>
      </c>
      <c r="V73" s="46" t="s">
        <v>368</v>
      </c>
      <c r="W73" s="46"/>
      <c r="X73" s="46">
        <v>2015</v>
      </c>
      <c r="Y73" s="46">
        <v>2020</v>
      </c>
      <c r="Z73" s="46">
        <v>2025</v>
      </c>
      <c r="AA73" s="46">
        <v>2030</v>
      </c>
      <c r="AB73" s="46">
        <v>2035</v>
      </c>
      <c r="AC73" s="46">
        <v>2040</v>
      </c>
      <c r="AD73" s="46">
        <v>2045</v>
      </c>
      <c r="AE73" s="46">
        <v>2050</v>
      </c>
    </row>
    <row r="74" spans="19:32" ht="14.1" hidden="1" outlineLevel="1">
      <c r="S74" s="46" t="s">
        <v>125</v>
      </c>
      <c r="T74" s="496" t="s">
        <v>369</v>
      </c>
      <c r="U74" s="47" t="s">
        <v>370</v>
      </c>
      <c r="V74" s="496"/>
      <c r="W74" s="496"/>
      <c r="X74" s="496"/>
      <c r="Y74" s="496">
        <v>9.5277000000000012</v>
      </c>
      <c r="Z74" s="496">
        <v>21.156255702982634</v>
      </c>
      <c r="AA74" s="496">
        <v>40.013166993672755</v>
      </c>
      <c r="AB74" s="496">
        <v>58.370132862948509</v>
      </c>
      <c r="AC74" s="496">
        <v>61.044728917745921</v>
      </c>
      <c r="AD74" s="496">
        <v>65.236092853754542</v>
      </c>
      <c r="AE74" s="496">
        <v>69.183615161919477</v>
      </c>
    </row>
    <row r="75" spans="19:32" hidden="1" outlineLevel="1">
      <c r="S75" s="496" t="s">
        <v>371</v>
      </c>
    </row>
    <row r="76" spans="19:32" hidden="1" outlineLevel="1"/>
    <row r="77" spans="19:32" ht="14.1" hidden="1" outlineLevel="1">
      <c r="S77" s="44" t="s">
        <v>372</v>
      </c>
      <c r="T77" s="46" t="s">
        <v>24</v>
      </c>
      <c r="U77" s="46" t="s">
        <v>18</v>
      </c>
      <c r="V77" s="46" t="s">
        <v>368</v>
      </c>
      <c r="W77" s="46"/>
      <c r="X77" s="46">
        <v>2015</v>
      </c>
      <c r="Y77" s="46">
        <v>2020</v>
      </c>
      <c r="Z77" s="46">
        <v>2025</v>
      </c>
      <c r="AA77" s="46">
        <v>2030</v>
      </c>
      <c r="AB77" s="46">
        <v>2035</v>
      </c>
      <c r="AC77" s="46">
        <v>2040</v>
      </c>
      <c r="AD77" s="46">
        <v>2045</v>
      </c>
      <c r="AE77" s="46">
        <v>2050</v>
      </c>
    </row>
    <row r="78" spans="19:32" ht="27.6" hidden="1" outlineLevel="1">
      <c r="S78" s="46" t="s">
        <v>373</v>
      </c>
      <c r="T78" s="496" t="s">
        <v>124</v>
      </c>
      <c r="U78" s="48" t="s">
        <v>374</v>
      </c>
      <c r="V78" s="496"/>
      <c r="W78" s="496"/>
      <c r="X78" s="496"/>
      <c r="Y78" s="56">
        <f>Y74*10^3/4</f>
        <v>2381.9250000000002</v>
      </c>
      <c r="Z78" s="56">
        <f t="shared" ref="Z78:AE78" si="8">Z74*10^3/4</f>
        <v>5289.0639257456587</v>
      </c>
      <c r="AA78" s="56">
        <f t="shared" si="8"/>
        <v>10003.291748418189</v>
      </c>
      <c r="AB78" s="56">
        <f t="shared" si="8"/>
        <v>14592.533215737127</v>
      </c>
      <c r="AC78" s="56">
        <f t="shared" si="8"/>
        <v>15261.182229436481</v>
      </c>
      <c r="AD78" s="56">
        <f t="shared" si="8"/>
        <v>16309.023213438635</v>
      </c>
      <c r="AE78" s="56">
        <f t="shared" si="8"/>
        <v>17295.903790479868</v>
      </c>
    </row>
    <row r="79" spans="19:32" hidden="1" outlineLevel="1">
      <c r="S79" s="496" t="s">
        <v>375</v>
      </c>
      <c r="T79" s="496" t="s">
        <v>124</v>
      </c>
      <c r="U79" s="496"/>
      <c r="V79" s="496"/>
      <c r="W79" s="496"/>
      <c r="X79" s="496"/>
      <c r="Y79" s="496"/>
      <c r="Z79" s="496"/>
      <c r="AA79" s="496"/>
      <c r="AB79" s="496"/>
      <c r="AC79" s="496"/>
      <c r="AD79" s="496"/>
      <c r="AE79" s="496"/>
    </row>
    <row r="80" spans="19:32" hidden="1" outlineLevel="1">
      <c r="S80" s="496" t="s">
        <v>376</v>
      </c>
      <c r="T80" s="496" t="s">
        <v>124</v>
      </c>
      <c r="U80" s="496"/>
      <c r="V80" s="496"/>
      <c r="W80" s="496"/>
      <c r="X80" s="496"/>
      <c r="Y80" s="496"/>
      <c r="Z80" s="496"/>
      <c r="AA80" s="496"/>
      <c r="AB80" s="496"/>
      <c r="AC80" s="496"/>
      <c r="AD80" s="496"/>
      <c r="AE80" s="496"/>
    </row>
    <row r="81" spans="19:31" hidden="1" outlineLevel="1">
      <c r="S81" s="496" t="s">
        <v>377</v>
      </c>
      <c r="T81" s="496" t="s">
        <v>124</v>
      </c>
      <c r="U81" s="496"/>
      <c r="V81" s="496"/>
      <c r="W81" s="496"/>
      <c r="X81" s="496"/>
      <c r="Y81" s="496"/>
      <c r="Z81" s="496"/>
      <c r="AA81" s="496"/>
      <c r="AB81" s="496"/>
      <c r="AC81" s="496"/>
      <c r="AD81" s="496"/>
      <c r="AE81" s="496"/>
    </row>
    <row r="82" spans="19:31" hidden="1" outlineLevel="1">
      <c r="S82" s="496" t="s">
        <v>378</v>
      </c>
      <c r="T82" s="496" t="s">
        <v>124</v>
      </c>
      <c r="U82" s="496"/>
      <c r="V82" s="496"/>
      <c r="W82" s="496"/>
      <c r="X82" s="496"/>
      <c r="Y82" s="496"/>
      <c r="Z82" s="496"/>
      <c r="AA82" s="496"/>
      <c r="AB82" s="496"/>
      <c r="AC82" s="496"/>
      <c r="AD82" s="496"/>
      <c r="AE82" s="496"/>
    </row>
    <row r="83" spans="19:31" hidden="1" outlineLevel="1">
      <c r="S83" s="496" t="s">
        <v>379</v>
      </c>
      <c r="T83" s="41"/>
      <c r="U83" s="41"/>
      <c r="V83" s="41"/>
      <c r="W83" s="41"/>
      <c r="X83" s="41"/>
      <c r="Y83" s="41"/>
      <c r="Z83" s="41"/>
      <c r="AA83" s="41"/>
      <c r="AB83" s="41"/>
      <c r="AC83" s="41"/>
      <c r="AD83" s="41"/>
      <c r="AE83" s="41"/>
    </row>
    <row r="84" spans="19:31" hidden="1" outlineLevel="1">
      <c r="S84" s="496" t="s">
        <v>380</v>
      </c>
    </row>
    <row r="85" spans="19:31" hidden="1" outlineLevel="1"/>
    <row r="86" spans="19:31" hidden="1" outlineLevel="1"/>
    <row r="87" spans="19:31" ht="14.1" hidden="1" outlineLevel="1">
      <c r="S87" s="2" t="s">
        <v>381</v>
      </c>
    </row>
    <row r="88" spans="19:31" ht="14.1" hidden="1" outlineLevel="1">
      <c r="S88" s="44" t="s">
        <v>354</v>
      </c>
      <c r="T88" s="46" t="s">
        <v>24</v>
      </c>
      <c r="U88" s="46" t="s">
        <v>18</v>
      </c>
      <c r="V88" s="46" t="s">
        <v>368</v>
      </c>
      <c r="W88" s="46"/>
      <c r="X88" s="46">
        <v>2015</v>
      </c>
      <c r="Y88" s="46">
        <v>2020</v>
      </c>
      <c r="Z88" s="46">
        <v>2025</v>
      </c>
      <c r="AA88" s="46">
        <v>2030</v>
      </c>
      <c r="AB88" s="46">
        <v>2035</v>
      </c>
      <c r="AC88" s="46">
        <v>2040</v>
      </c>
      <c r="AD88" s="46">
        <v>2045</v>
      </c>
      <c r="AE88" s="46">
        <v>2050</v>
      </c>
    </row>
    <row r="89" spans="19:31" ht="14.1" hidden="1" outlineLevel="1">
      <c r="S89" s="46" t="s">
        <v>125</v>
      </c>
      <c r="T89" s="496" t="s">
        <v>369</v>
      </c>
      <c r="U89" s="496"/>
      <c r="V89" s="496"/>
      <c r="W89" s="496"/>
      <c r="X89" s="496"/>
      <c r="Y89" s="496"/>
      <c r="Z89" s="496"/>
      <c r="AA89" s="496"/>
      <c r="AB89" s="496"/>
      <c r="AC89" s="496"/>
      <c r="AD89" s="496"/>
      <c r="AE89" s="496"/>
    </row>
    <row r="90" spans="19:31" hidden="1" outlineLevel="1">
      <c r="S90" s="496" t="s">
        <v>371</v>
      </c>
    </row>
    <row r="91" spans="19:31" hidden="1" outlineLevel="1"/>
    <row r="92" spans="19:31" ht="14.1" hidden="1" outlineLevel="1">
      <c r="S92" s="44" t="s">
        <v>372</v>
      </c>
      <c r="T92" s="46" t="s">
        <v>24</v>
      </c>
      <c r="U92" s="46" t="s">
        <v>18</v>
      </c>
      <c r="V92" s="46" t="s">
        <v>368</v>
      </c>
      <c r="W92" s="46"/>
      <c r="X92" s="46">
        <v>2015</v>
      </c>
      <c r="Y92" s="46">
        <v>2020</v>
      </c>
      <c r="Z92" s="46">
        <v>2025</v>
      </c>
      <c r="AA92" s="46">
        <v>2030</v>
      </c>
      <c r="AB92" s="46">
        <v>2035</v>
      </c>
      <c r="AC92" s="46">
        <v>2040</v>
      </c>
      <c r="AD92" s="46">
        <v>2045</v>
      </c>
      <c r="AE92" s="46">
        <v>2050</v>
      </c>
    </row>
    <row r="93" spans="19:31" ht="14.1" hidden="1" outlineLevel="1">
      <c r="S93" s="46" t="s">
        <v>373</v>
      </c>
      <c r="T93" s="496" t="s">
        <v>124</v>
      </c>
      <c r="U93" s="496"/>
      <c r="V93" s="496"/>
      <c r="W93" s="496"/>
      <c r="X93" s="496"/>
      <c r="Y93" s="496"/>
      <c r="Z93" s="496"/>
      <c r="AA93" s="496"/>
      <c r="AB93" s="496"/>
      <c r="AC93" s="496"/>
      <c r="AD93" s="496"/>
      <c r="AE93" s="496"/>
    </row>
    <row r="94" spans="19:31" hidden="1" outlineLevel="1">
      <c r="S94" s="496" t="s">
        <v>375</v>
      </c>
      <c r="T94" s="496" t="s">
        <v>124</v>
      </c>
      <c r="U94" s="496"/>
      <c r="V94" s="496"/>
      <c r="W94" s="496"/>
      <c r="X94" s="496"/>
      <c r="Y94" s="496"/>
      <c r="Z94" s="496"/>
      <c r="AA94" s="496"/>
      <c r="AB94" s="496"/>
      <c r="AC94" s="496"/>
      <c r="AD94" s="496"/>
      <c r="AE94" s="496"/>
    </row>
    <row r="95" spans="19:31" hidden="1" outlineLevel="1">
      <c r="S95" s="496" t="s">
        <v>376</v>
      </c>
      <c r="T95" s="496" t="s">
        <v>124</v>
      </c>
      <c r="U95" s="496"/>
      <c r="V95" s="496"/>
      <c r="W95" s="496"/>
      <c r="X95" s="496"/>
      <c r="Y95" s="496"/>
      <c r="Z95" s="496"/>
      <c r="AA95" s="496"/>
      <c r="AB95" s="496"/>
      <c r="AC95" s="496"/>
      <c r="AD95" s="496"/>
      <c r="AE95" s="496"/>
    </row>
    <row r="96" spans="19:31" hidden="1" outlineLevel="1">
      <c r="S96" s="496" t="s">
        <v>377</v>
      </c>
      <c r="T96" s="496" t="s">
        <v>124</v>
      </c>
      <c r="U96" s="496"/>
      <c r="V96" s="496"/>
      <c r="W96" s="496"/>
      <c r="X96" s="496"/>
      <c r="Y96" s="496"/>
      <c r="Z96" s="496"/>
      <c r="AA96" s="496"/>
      <c r="AB96" s="496"/>
      <c r="AC96" s="496"/>
      <c r="AD96" s="496"/>
      <c r="AE96" s="496"/>
    </row>
    <row r="97" spans="19:34" hidden="1" outlineLevel="1">
      <c r="S97" s="496" t="s">
        <v>378</v>
      </c>
      <c r="T97" s="496" t="s">
        <v>124</v>
      </c>
      <c r="U97" s="496"/>
      <c r="V97" s="496"/>
      <c r="W97" s="496"/>
      <c r="X97" s="496"/>
      <c r="Y97" s="496"/>
      <c r="Z97" s="496"/>
      <c r="AA97" s="496"/>
      <c r="AB97" s="496"/>
      <c r="AC97" s="496"/>
      <c r="AD97" s="496"/>
      <c r="AE97" s="496"/>
    </row>
    <row r="98" spans="19:34" hidden="1" outlineLevel="1">
      <c r="S98" s="496" t="s">
        <v>379</v>
      </c>
      <c r="T98" s="41"/>
      <c r="U98" s="41"/>
      <c r="V98" s="41"/>
      <c r="W98" s="41"/>
      <c r="X98" s="41"/>
      <c r="Y98" s="41"/>
      <c r="Z98" s="41"/>
      <c r="AA98" s="41"/>
      <c r="AB98" s="41"/>
      <c r="AC98" s="41"/>
      <c r="AD98" s="41"/>
      <c r="AE98" s="41"/>
    </row>
    <row r="99" spans="19:34" hidden="1" outlineLevel="1">
      <c r="S99" s="496" t="s">
        <v>380</v>
      </c>
    </row>
    <row r="100" spans="19:34" collapsed="1"/>
    <row r="103" spans="19:34" ht="14.1">
      <c r="S103" s="2" t="s">
        <v>382</v>
      </c>
    </row>
    <row r="104" spans="19:34" ht="14.1">
      <c r="S104" s="46" t="s">
        <v>125</v>
      </c>
      <c r="T104" s="46" t="s">
        <v>24</v>
      </c>
      <c r="U104" s="46" t="s">
        <v>18</v>
      </c>
      <c r="V104" s="46" t="s">
        <v>368</v>
      </c>
      <c r="W104" s="46" t="s">
        <v>343</v>
      </c>
      <c r="X104" s="46">
        <v>2010</v>
      </c>
      <c r="Y104" s="46">
        <v>2015</v>
      </c>
      <c r="Z104" s="46">
        <v>2020</v>
      </c>
      <c r="AA104" s="46">
        <v>2025</v>
      </c>
      <c r="AB104" s="46">
        <v>2030</v>
      </c>
      <c r="AC104" s="46">
        <v>2035</v>
      </c>
      <c r="AD104" s="46">
        <v>2040</v>
      </c>
      <c r="AE104" s="46">
        <v>2045</v>
      </c>
      <c r="AF104" s="46">
        <v>2050</v>
      </c>
    </row>
    <row r="105" spans="19:34" ht="27.6">
      <c r="S105" s="47" t="s">
        <v>84</v>
      </c>
      <c r="T105" s="496" t="s">
        <v>383</v>
      </c>
      <c r="U105" s="47" t="s">
        <v>384</v>
      </c>
      <c r="V105" s="48" t="s">
        <v>385</v>
      </c>
      <c r="W105" s="48" t="s">
        <v>386</v>
      </c>
      <c r="X105" s="156">
        <v>0</v>
      </c>
      <c r="Y105" s="156">
        <v>0</v>
      </c>
      <c r="Z105" s="156">
        <v>0</v>
      </c>
      <c r="AA105" s="156">
        <v>1</v>
      </c>
      <c r="AB105" s="156">
        <f>AA105*(($AF$110/$AA$110)^(($AB$109-$AA$109)/($AF$109-$AA$109)))</f>
        <v>2.1016324782757847</v>
      </c>
      <c r="AC105" s="156">
        <f t="shared" ref="AC105:AE105" si="9">AB105*(($AF$110/$AA$110)^(($AB$109-$AA$109)/($AF$109-$AA$109)))</f>
        <v>4.4168590737436171</v>
      </c>
      <c r="AD105" s="156">
        <f t="shared" si="9"/>
        <v>9.282614481346684</v>
      </c>
      <c r="AE105" s="156">
        <f t="shared" si="9"/>
        <v>19.50864407731132</v>
      </c>
      <c r="AF105" s="156">
        <v>41</v>
      </c>
      <c r="AH105" s="183"/>
    </row>
    <row r="106" spans="19:34">
      <c r="S106" s="47" t="s">
        <v>84</v>
      </c>
      <c r="T106" s="496" t="s">
        <v>280</v>
      </c>
      <c r="U106" s="47" t="s">
        <v>384</v>
      </c>
      <c r="V106" s="48" t="s">
        <v>387</v>
      </c>
      <c r="W106" s="48" t="s">
        <v>387</v>
      </c>
      <c r="X106" s="156"/>
      <c r="Y106" s="156"/>
      <c r="Z106" s="156">
        <f>Z105*$I$30</f>
        <v>0</v>
      </c>
      <c r="AA106" s="156">
        <f t="shared" ref="AA106:AF106" si="10">AA105*$I$30</f>
        <v>277778</v>
      </c>
      <c r="AB106" s="156">
        <f t="shared" si="10"/>
        <v>583787.26655049087</v>
      </c>
      <c r="AC106" s="156">
        <f t="shared" si="10"/>
        <v>1226906.2797863544</v>
      </c>
      <c r="AD106" s="156">
        <f t="shared" si="10"/>
        <v>2578506.0853995192</v>
      </c>
      <c r="AE106" s="156">
        <f t="shared" si="10"/>
        <v>5419072.1345073842</v>
      </c>
      <c r="AF106" s="156">
        <f t="shared" si="10"/>
        <v>11388898</v>
      </c>
    </row>
    <row r="107" spans="19:34">
      <c r="U107" s="50"/>
      <c r="V107" s="160"/>
      <c r="W107" s="160"/>
      <c r="X107" s="163"/>
      <c r="Y107" s="163"/>
      <c r="Z107" s="163"/>
      <c r="AA107" s="163"/>
      <c r="AB107" s="163"/>
      <c r="AC107" s="163"/>
      <c r="AD107" s="163"/>
      <c r="AE107" s="163"/>
      <c r="AF107" s="163"/>
    </row>
    <row r="108" spans="19:34" ht="14.1">
      <c r="S108" s="2" t="s">
        <v>388</v>
      </c>
    </row>
    <row r="109" spans="19:34" ht="14.1">
      <c r="S109" s="46" t="s">
        <v>125</v>
      </c>
      <c r="T109" s="46" t="s">
        <v>24</v>
      </c>
      <c r="U109" s="46" t="s">
        <v>18</v>
      </c>
      <c r="V109" s="46" t="s">
        <v>368</v>
      </c>
      <c r="W109" s="46" t="s">
        <v>343</v>
      </c>
      <c r="X109" s="46">
        <v>2010</v>
      </c>
      <c r="Y109" s="46">
        <v>2015</v>
      </c>
      <c r="Z109" s="46">
        <v>2020</v>
      </c>
      <c r="AA109" s="46">
        <v>2025</v>
      </c>
      <c r="AB109" s="46">
        <v>2030</v>
      </c>
      <c r="AC109" s="46">
        <v>2035</v>
      </c>
      <c r="AD109" s="46">
        <v>2040</v>
      </c>
      <c r="AE109" s="46">
        <v>2045</v>
      </c>
      <c r="AF109" s="46">
        <v>2050</v>
      </c>
    </row>
    <row r="110" spans="19:34" ht="27.6">
      <c r="S110" s="47" t="s">
        <v>84</v>
      </c>
      <c r="T110" s="496" t="s">
        <v>383</v>
      </c>
      <c r="U110" s="47" t="s">
        <v>384</v>
      </c>
      <c r="V110" s="48" t="s">
        <v>385</v>
      </c>
      <c r="W110" s="48" t="s">
        <v>386</v>
      </c>
      <c r="X110" s="156">
        <v>0</v>
      </c>
      <c r="Y110" s="156">
        <v>0</v>
      </c>
      <c r="Z110" s="156">
        <v>0</v>
      </c>
      <c r="AA110" s="156">
        <v>1</v>
      </c>
      <c r="AB110" s="156">
        <f>AA110*(($AF$110/$AA$110)^(($AB$109-$AA$109)/($AF$109-$AA$109)))</f>
        <v>2.1016324782757847</v>
      </c>
      <c r="AC110" s="156">
        <f t="shared" ref="AC110:AE110" si="11">AB110*(($AF$110/$AA$110)^(($AB$109-$AA$109)/($AF$109-$AA$109)))</f>
        <v>4.4168590737436171</v>
      </c>
      <c r="AD110" s="156">
        <f t="shared" si="11"/>
        <v>9.282614481346684</v>
      </c>
      <c r="AE110" s="156">
        <f t="shared" si="11"/>
        <v>19.50864407731132</v>
      </c>
      <c r="AF110" s="156">
        <v>41</v>
      </c>
    </row>
    <row r="111" spans="19:34">
      <c r="S111" s="47" t="s">
        <v>84</v>
      </c>
      <c r="T111" s="496" t="s">
        <v>280</v>
      </c>
      <c r="U111" s="47" t="s">
        <v>384</v>
      </c>
      <c r="V111" s="48" t="s">
        <v>387</v>
      </c>
      <c r="W111" s="48" t="s">
        <v>387</v>
      </c>
      <c r="X111" s="156"/>
      <c r="Y111" s="156"/>
      <c r="Z111" s="156">
        <f>Z110*$I$30</f>
        <v>0</v>
      </c>
      <c r="AA111" s="156">
        <f>AA110*$I$30</f>
        <v>277778</v>
      </c>
      <c r="AB111" s="156">
        <f t="shared" ref="AB111" si="12">AB110*$I$30</f>
        <v>583787.26655049087</v>
      </c>
      <c r="AC111" s="156">
        <f t="shared" ref="AC111" si="13">AC110*$I$30</f>
        <v>1226906.2797863544</v>
      </c>
      <c r="AD111" s="156">
        <f t="shared" ref="AD111" si="14">AD110*$I$30</f>
        <v>2578506.0853995192</v>
      </c>
      <c r="AE111" s="156">
        <f t="shared" ref="AE111" si="15">AE110*$I$30</f>
        <v>5419072.1345073842</v>
      </c>
      <c r="AF111" s="156">
        <f t="shared" ref="AF111" si="16">AF110*$I$30</f>
        <v>11388898</v>
      </c>
    </row>
    <row r="112" spans="19:34">
      <c r="U112" s="50"/>
      <c r="V112" s="160"/>
      <c r="W112" s="160"/>
      <c r="X112" s="163"/>
      <c r="Y112" s="163"/>
      <c r="Z112" s="163"/>
      <c r="AA112" s="163"/>
      <c r="AB112" s="163"/>
      <c r="AC112" s="163"/>
      <c r="AD112" s="163"/>
      <c r="AE112" s="163"/>
      <c r="AF112" s="163"/>
    </row>
    <row r="113" spans="19:32" ht="14.1">
      <c r="S113" s="2" t="s">
        <v>389</v>
      </c>
    </row>
    <row r="114" spans="19:32" ht="14.1">
      <c r="S114" s="46" t="s">
        <v>125</v>
      </c>
      <c r="T114" s="46" t="s">
        <v>24</v>
      </c>
      <c r="U114" s="46" t="s">
        <v>18</v>
      </c>
      <c r="V114" s="46" t="s">
        <v>368</v>
      </c>
      <c r="W114" s="46" t="s">
        <v>343</v>
      </c>
      <c r="X114" s="46">
        <v>2010</v>
      </c>
      <c r="Y114" s="46">
        <v>2015</v>
      </c>
      <c r="Z114" s="46">
        <v>2020</v>
      </c>
      <c r="AA114" s="46">
        <v>2025</v>
      </c>
      <c r="AB114" s="46">
        <v>2030</v>
      </c>
      <c r="AC114" s="46">
        <v>2035</v>
      </c>
      <c r="AD114" s="46">
        <v>2040</v>
      </c>
      <c r="AE114" s="46">
        <v>2045</v>
      </c>
      <c r="AF114" s="46">
        <v>2050</v>
      </c>
    </row>
    <row r="115" spans="19:32">
      <c r="S115" s="47" t="s">
        <v>84</v>
      </c>
      <c r="T115" s="496" t="s">
        <v>383</v>
      </c>
      <c r="U115" s="47" t="s">
        <v>384</v>
      </c>
      <c r="V115" s="47" t="s">
        <v>390</v>
      </c>
      <c r="W115" s="48" t="s">
        <v>386</v>
      </c>
      <c r="X115" s="156">
        <v>0</v>
      </c>
      <c r="Y115" s="156">
        <v>0</v>
      </c>
      <c r="Z115" s="156">
        <v>0</v>
      </c>
      <c r="AA115" s="156">
        <v>1</v>
      </c>
      <c r="AB115" s="156">
        <f>AA115*(($AF$110/$AA$110)^(($AB$109-$AA$109)/($AF$109-$AA$109)))</f>
        <v>2.1016324782757847</v>
      </c>
      <c r="AC115" s="156">
        <f t="shared" ref="AC115:AE115" si="17">AB115*(($AF$110/$AA$110)^(($AB$109-$AA$109)/($AF$109-$AA$109)))</f>
        <v>4.4168590737436171</v>
      </c>
      <c r="AD115" s="156">
        <f t="shared" si="17"/>
        <v>9.282614481346684</v>
      </c>
      <c r="AE115" s="156">
        <f t="shared" si="17"/>
        <v>19.50864407731132</v>
      </c>
      <c r="AF115" s="156">
        <v>41</v>
      </c>
    </row>
    <row r="116" spans="19:32">
      <c r="S116" s="47" t="s">
        <v>84</v>
      </c>
      <c r="T116" s="496" t="s">
        <v>280</v>
      </c>
      <c r="U116" s="47" t="s">
        <v>384</v>
      </c>
      <c r="V116" s="48" t="s">
        <v>387</v>
      </c>
      <c r="W116" s="48" t="s">
        <v>387</v>
      </c>
      <c r="X116" s="156"/>
      <c r="Y116" s="156"/>
      <c r="Z116" s="156">
        <f>Z115*$I$30</f>
        <v>0</v>
      </c>
      <c r="AA116" s="156">
        <f t="shared" ref="AA116" si="18">AA115*$I$30</f>
        <v>277778</v>
      </c>
      <c r="AB116" s="156">
        <f t="shared" ref="AB116" si="19">AB115*$I$30</f>
        <v>583787.26655049087</v>
      </c>
      <c r="AC116" s="156">
        <f t="shared" ref="AC116" si="20">AC115*$I$30</f>
        <v>1226906.2797863544</v>
      </c>
      <c r="AD116" s="156">
        <f t="shared" ref="AD116" si="21">AD115*$I$30</f>
        <v>2578506.0853995192</v>
      </c>
      <c r="AE116" s="156">
        <f t="shared" ref="AE116" si="22">AE115*$I$30</f>
        <v>5419072.1345073842</v>
      </c>
      <c r="AF116" s="156">
        <f t="shared" ref="AF116" si="23">AF115*$I$30</f>
        <v>11388898</v>
      </c>
    </row>
  </sheetData>
  <conditionalFormatting sqref="S100:S102 AG55:AG122 AH51:AQ111 Y56:AF56 D42 Q69:R69 Q65:R65 Q61:R61 T56 Q70:S99 T61 T65 T69 V56:W56 Q62:U64 Q66:U68 T70:U102 T105:W105 V57:AF102 Q100:R122 Q57:U60 C43:P63 Q55:AF55 Q56:R56 C41:N41 F42:N42 S103:AF104 S107:AF109 S112:AF114 U115:AF115 U116:Y116 T110:AF111 T106:AF106">
    <cfRule type="expression" dxfId="3790" priority="11">
      <formula>_xlfn.ISFORMULA(C41)</formula>
    </cfRule>
  </conditionalFormatting>
  <conditionalFormatting sqref="T115:T116">
    <cfRule type="expression" dxfId="3789" priority="5">
      <formula>_xlfn.ISFORMULA(T115)</formula>
    </cfRule>
  </conditionalFormatting>
  <conditionalFormatting sqref="Z116:AF116">
    <cfRule type="expression" dxfId="3788" priority="2">
      <formula>_xlfn.ISFORMULA(Z116)</formula>
    </cfRule>
  </conditionalFormatting>
  <conditionalFormatting sqref="X105:AF105">
    <cfRule type="expression" dxfId="3787" priority="1">
      <formula>_xlfn.ISFORMULA(X105)</formula>
    </cfRule>
  </conditionalFormatting>
  <pageMargins left="0.7" right="0.7" top="0.75" bottom="0.75" header="0.3" footer="0.3"/>
  <pageSetup paperSize="9" orientation="portrait" horizontalDpi="4294967294" verticalDpi="4294967294" r:id="rId1"/>
  <drawing r:id="rId2"/>
  <extLst>
    <ext xmlns:mx="http://schemas.microsoft.com/office/mac/excel/2008/main" uri="{64002731-A6B0-56B0-2670-7721B7C09600}">
      <mx:PLV Mode="0" OnePage="0" WScale="0"/>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BD19-DE67-427D-A0EC-25018E0CE7E7}">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(9)'!C15</f>
        <v>Fischer-Tropsch</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t="s">
        <v>387</v>
      </c>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t="s">
        <v>387</v>
      </c>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t="s">
        <v>387</v>
      </c>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t="s">
        <v>387</v>
      </c>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A1:XFD10 C12:P12 D11:P11 D14:E14 C16:P16 B39:P1048576 C24:P27 C31:P31 G29:G30 D28:D29 D13 G15:H15 G13:P14 E15 G28:H28">
    <cfRule type="expression" dxfId="1790" priority="33">
      <formula>_xlfn.ISFORMULA(A1)</formula>
    </cfRule>
  </conditionalFormatting>
  <conditionalFormatting sqref="I28">
    <cfRule type="expression" dxfId="1789" priority="32">
      <formula>_xlfn.ISFORMULA(I28)</formula>
    </cfRule>
  </conditionalFormatting>
  <conditionalFormatting sqref="G18:H18 G20:H23 G19">
    <cfRule type="expression" dxfId="1788" priority="25">
      <formula>_xlfn.ISFORMULA(G18)</formula>
    </cfRule>
  </conditionalFormatting>
  <conditionalFormatting sqref="G33:H33 G36:H38">
    <cfRule type="expression" dxfId="1787" priority="24">
      <formula>_xlfn.ISFORMULA(G33)</formula>
    </cfRule>
  </conditionalFormatting>
  <conditionalFormatting sqref="B11:B38 A11:A1048576 O17:P17 O32:P32 Q11:XFD1048576">
    <cfRule type="expression" dxfId="1786" priority="39">
      <formula>_xlfn.ISFORMULA(A11)</formula>
    </cfRule>
  </conditionalFormatting>
  <conditionalFormatting sqref="C13:C15">
    <cfRule type="expression" dxfId="1785" priority="38">
      <formula>_xlfn.ISFORMULA(C13)</formula>
    </cfRule>
  </conditionalFormatting>
  <conditionalFormatting sqref="C28:C30">
    <cfRule type="expression" dxfId="1784" priority="35">
      <formula>_xlfn.ISFORMULA(C28)</formula>
    </cfRule>
  </conditionalFormatting>
  <conditionalFormatting sqref="C11">
    <cfRule type="expression" dxfId="1783" priority="37">
      <formula>_xlfn.ISFORMULA(C11)</formula>
    </cfRule>
  </conditionalFormatting>
  <conditionalFormatting sqref="J28:P28">
    <cfRule type="expression" dxfId="1782" priority="36">
      <formula>_xlfn.ISFORMULA(J28)</formula>
    </cfRule>
  </conditionalFormatting>
  <conditionalFormatting sqref="H29:P29 H30">
    <cfRule type="expression" dxfId="1781" priority="34">
      <formula>_xlfn.ISFORMULA(H29)</formula>
    </cfRule>
  </conditionalFormatting>
  <conditionalFormatting sqref="I18:P23 I33:P38 D21:F23 E36:F38 C18:F18 C17:N17 C32:N32 C33:F33">
    <cfRule type="expression" dxfId="1780" priority="31">
      <formula>_xlfn.ISFORMULA(C17)</formula>
    </cfRule>
  </conditionalFormatting>
  <conditionalFormatting sqref="C19:C23">
    <cfRule type="expression" dxfId="1779" priority="30">
      <formula>_xlfn.ISFORMULA(C19)</formula>
    </cfRule>
  </conditionalFormatting>
  <conditionalFormatting sqref="D36:D38">
    <cfRule type="expression" dxfId="1778" priority="28">
      <formula>_xlfn.ISFORMULA(D36)</formula>
    </cfRule>
  </conditionalFormatting>
  <conditionalFormatting sqref="C34:C38">
    <cfRule type="expression" dxfId="1777" priority="27">
      <formula>_xlfn.ISFORMULA(C34)</formula>
    </cfRule>
  </conditionalFormatting>
  <conditionalFormatting sqref="D19:D20">
    <cfRule type="expression" dxfId="1776" priority="23">
      <formula>_xlfn.ISFORMULA(D19)</formula>
    </cfRule>
  </conditionalFormatting>
  <conditionalFormatting sqref="D15">
    <cfRule type="expression" dxfId="1775" priority="22">
      <formula>_xlfn.ISFORMULA(D15)</formula>
    </cfRule>
  </conditionalFormatting>
  <conditionalFormatting sqref="D34">
    <cfRule type="expression" dxfId="1774" priority="21">
      <formula>_xlfn.ISFORMULA(D34)</formula>
    </cfRule>
  </conditionalFormatting>
  <conditionalFormatting sqref="D30">
    <cfRule type="expression" dxfId="1773" priority="20">
      <formula>_xlfn.ISFORMULA(D30)</formula>
    </cfRule>
  </conditionalFormatting>
  <conditionalFormatting sqref="D35">
    <cfRule type="expression" dxfId="1772" priority="19">
      <formula>_xlfn.ISFORMULA(D35)</formula>
    </cfRule>
  </conditionalFormatting>
  <conditionalFormatting sqref="I15:P15">
    <cfRule type="expression" dxfId="1771" priority="18">
      <formula>_xlfn.ISFORMULA(I15)</formula>
    </cfRule>
  </conditionalFormatting>
  <conditionalFormatting sqref="I30:P30">
    <cfRule type="expression" dxfId="1770" priority="17">
      <formula>_xlfn.ISFORMULA(I30)</formula>
    </cfRule>
  </conditionalFormatting>
  <conditionalFormatting sqref="H19">
    <cfRule type="expression" dxfId="1769" priority="16">
      <formula>_xlfn.ISFORMULA(H19)</formula>
    </cfRule>
  </conditionalFormatting>
  <conditionalFormatting sqref="E20">
    <cfRule type="expression" dxfId="1768" priority="14">
      <formula>_xlfn.ISFORMULA(E20)</formula>
    </cfRule>
  </conditionalFormatting>
  <conditionalFormatting sqref="E35">
    <cfRule type="expression" dxfId="1767" priority="13">
      <formula>_xlfn.ISFORMULA(E35)</formula>
    </cfRule>
  </conditionalFormatting>
  <conditionalFormatting sqref="E19">
    <cfRule type="expression" dxfId="1766" priority="12">
      <formula>_xlfn.ISFORMULA(E19)</formula>
    </cfRule>
  </conditionalFormatting>
  <conditionalFormatting sqref="E34:F34">
    <cfRule type="expression" dxfId="1765" priority="11">
      <formula>_xlfn.ISFORMULA(E34)</formula>
    </cfRule>
  </conditionalFormatting>
  <conditionalFormatting sqref="F35">
    <cfRule type="expression" dxfId="1764" priority="10">
      <formula>_xlfn.ISFORMULA(F35)</formula>
    </cfRule>
  </conditionalFormatting>
  <conditionalFormatting sqref="F19">
    <cfRule type="expression" dxfId="1763" priority="9">
      <formula>_xlfn.ISFORMULA(F19)</formula>
    </cfRule>
  </conditionalFormatting>
  <conditionalFormatting sqref="F20">
    <cfRule type="expression" dxfId="1762" priority="8">
      <formula>_xlfn.ISFORMULA(F20)</formula>
    </cfRule>
  </conditionalFormatting>
  <conditionalFormatting sqref="E13:F13">
    <cfRule type="expression" dxfId="1761" priority="7">
      <formula>_xlfn.ISFORMULA(E13)</formula>
    </cfRule>
  </conditionalFormatting>
  <conditionalFormatting sqref="F14:F15">
    <cfRule type="expression" dxfId="1760" priority="6">
      <formula>_xlfn.ISFORMULA(F14)</formula>
    </cfRule>
  </conditionalFormatting>
  <conditionalFormatting sqref="E29:E30">
    <cfRule type="expression" dxfId="1759" priority="5">
      <formula>_xlfn.ISFORMULA(E29)</formula>
    </cfRule>
  </conditionalFormatting>
  <conditionalFormatting sqref="E28:F28">
    <cfRule type="expression" dxfId="1758" priority="4">
      <formula>_xlfn.ISFORMULA(E28)</formula>
    </cfRule>
  </conditionalFormatting>
  <conditionalFormatting sqref="F29:F30">
    <cfRule type="expression" dxfId="1757" priority="3">
      <formula>_xlfn.ISFORMULA(F29)</formula>
    </cfRule>
  </conditionalFormatting>
  <conditionalFormatting sqref="G35:H35 G34">
    <cfRule type="expression" dxfId="1756" priority="2">
      <formula>_xlfn.ISFORMULA(G34)</formula>
    </cfRule>
  </conditionalFormatting>
  <conditionalFormatting sqref="H34">
    <cfRule type="expression" dxfId="1755" priority="1">
      <formula>_xlfn.ISFORMULA(H34)</formula>
    </cfRule>
  </conditionalFormatting>
  <pageMargins left="0.7" right="0.7" top="0.75" bottom="0.75" header="0.3" footer="0.3"/>
  <pageSetup paperSize="9" orientation="portrait" horizontalDpi="4294967294" verticalDpi="4294967294"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9AB07-23B2-4D33-AFB1-B5FC99D50386}">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(9)'!C15</f>
        <v>Fischer-Tropsch</v>
      </c>
      <c r="C14" s="496" t="s">
        <v>411</v>
      </c>
      <c r="D14" s="496" t="s">
        <v>296</v>
      </c>
      <c r="E14" s="128">
        <f>E19+E20</f>
        <v>0</v>
      </c>
      <c r="F14" s="128">
        <f t="shared" ref="F14:L14" si="0">F19+F20</f>
        <v>61276960.484502062</v>
      </c>
      <c r="G14" s="128">
        <f t="shared" si="0"/>
        <v>268817967.20325917</v>
      </c>
      <c r="H14" s="128">
        <f t="shared" si="0"/>
        <v>680161661.38107443</v>
      </c>
      <c r="I14" s="128">
        <f t="shared" si="0"/>
        <v>820458053.68524599</v>
      </c>
      <c r="J14" s="128">
        <f t="shared" si="0"/>
        <v>1211021091.1148388</v>
      </c>
      <c r="K14" s="128">
        <f t="shared" si="0"/>
        <v>1518027184.1685376</v>
      </c>
      <c r="L14" s="128">
        <f t="shared" si="0"/>
        <v>1706963722.0016258</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0</v>
      </c>
      <c r="F19" s="187">
        <f t="shared" ref="F19:L19" si="2">F33+F47</f>
        <v>43057004.503170341</v>
      </c>
      <c r="G19" s="187">
        <f t="shared" si="2"/>
        <v>188888227.04140499</v>
      </c>
      <c r="H19" s="187">
        <f t="shared" si="2"/>
        <v>477923896.44351864</v>
      </c>
      <c r="I19" s="187">
        <f t="shared" si="2"/>
        <v>576504869.57692111</v>
      </c>
      <c r="J19" s="187">
        <f t="shared" si="2"/>
        <v>850938756.7739048</v>
      </c>
      <c r="K19" s="187">
        <f t="shared" si="2"/>
        <v>1066660336.737994</v>
      </c>
      <c r="L19" s="187">
        <f t="shared" si="2"/>
        <v>1199418902.0449362</v>
      </c>
    </row>
    <row r="20" spans="2:12">
      <c r="C20" s="112" t="s">
        <v>335</v>
      </c>
      <c r="D20" s="496" t="s">
        <v>296</v>
      </c>
      <c r="E20" s="187">
        <f t="shared" ref="E20:L20" si="3">E34+E48</f>
        <v>0</v>
      </c>
      <c r="F20" s="187">
        <f t="shared" si="3"/>
        <v>18219955.981331717</v>
      </c>
      <c r="G20" s="187">
        <f t="shared" si="3"/>
        <v>79929740.161854178</v>
      </c>
      <c r="H20" s="187">
        <f t="shared" si="3"/>
        <v>202237764.93755585</v>
      </c>
      <c r="I20" s="187">
        <f t="shared" si="3"/>
        <v>243953184.10832489</v>
      </c>
      <c r="J20" s="187">
        <f t="shared" si="3"/>
        <v>360082334.3409341</v>
      </c>
      <c r="K20" s="187">
        <f t="shared" si="3"/>
        <v>451366847.43054372</v>
      </c>
      <c r="L20" s="187">
        <f t="shared" si="3"/>
        <v>507544819.95668954</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0</v>
      </c>
      <c r="F28" s="51">
        <f t="shared" ref="F28:L28" si="4">F33+F34</f>
        <v>7188630.804750938</v>
      </c>
      <c r="G28" s="51">
        <f t="shared" si="4"/>
        <v>23206495.356054783</v>
      </c>
      <c r="H28" s="51">
        <f t="shared" si="4"/>
        <v>54015371.765691258</v>
      </c>
      <c r="I28" s="51">
        <f t="shared" si="4"/>
        <v>63697980.782630958</v>
      </c>
      <c r="J28" s="51">
        <f t="shared" si="4"/>
        <v>88118179.025202587</v>
      </c>
      <c r="K28" s="51">
        <f t="shared" si="4"/>
        <v>112919969.52017084</v>
      </c>
      <c r="L28" s="51">
        <f t="shared" si="4"/>
        <v>114632599.92967018</v>
      </c>
    </row>
    <row r="29" spans="2:12">
      <c r="B29" s="497" t="str">
        <f>'Deployment (9)'!C15</f>
        <v>Fischer-Tropsch</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(9)'!E33*'Tradeable % (9)'!I19</f>
        <v>0</v>
      </c>
      <c r="F33" s="187">
        <f>'Market turnover (9)'!F33*'Tradeable % (9)'!J19</f>
        <v>5051179.2113134107</v>
      </c>
      <c r="G33" s="187">
        <f>'Market turnover (9)'!G33*'Tradeable % (9)'!K19</f>
        <v>16306327.323483465</v>
      </c>
      <c r="H33" s="187">
        <f>'Market turnover (9)'!H33*'Tradeable % (9)'!L19</f>
        <v>37954560.522694431</v>
      </c>
      <c r="I33" s="187">
        <f>'Market turnover (9)'!I33*'Tradeable % (9)'!M19</f>
        <v>44758163.977377079</v>
      </c>
      <c r="J33" s="187">
        <f>'Market turnover (9)'!J33*'Tradeable % (9)'!N19</f>
        <v>61917314.453919567</v>
      </c>
      <c r="K33" s="187">
        <f>'Market turnover (9)'!K33*'Tradeable % (9)'!O19</f>
        <v>79344595.386018395</v>
      </c>
      <c r="L33" s="187">
        <f>'Market turnover (9)'!L33*'Tradeable % (9)'!P19</f>
        <v>80547996.055226356</v>
      </c>
    </row>
    <row r="34" spans="3:12">
      <c r="C34" s="112" t="s">
        <v>335</v>
      </c>
      <c r="D34" s="496" t="s">
        <v>296</v>
      </c>
      <c r="E34" s="187">
        <f>'Market turnover (9)'!E34*'Tradeable % (9)'!I20</f>
        <v>0</v>
      </c>
      <c r="F34" s="187">
        <f>'Market turnover (9)'!F34*'Tradeable % (9)'!J20</f>
        <v>2137451.5934375273</v>
      </c>
      <c r="G34" s="187">
        <f>'Market turnover (9)'!G34*'Tradeable % (9)'!K20</f>
        <v>6900168.0325713195</v>
      </c>
      <c r="H34" s="187">
        <f>'Market turnover (9)'!H34*'Tradeable % (9)'!L20</f>
        <v>16060811.242996825</v>
      </c>
      <c r="I34" s="187">
        <f>'Market turnover (9)'!I34*'Tradeable % (9)'!M20</f>
        <v>18939816.805253878</v>
      </c>
      <c r="J34" s="187">
        <f>'Market turnover (9)'!J34*'Tradeable % (9)'!N20</f>
        <v>26200864.571283016</v>
      </c>
      <c r="K34" s="187">
        <f>'Market turnover (9)'!K34*'Tradeable % (9)'!O20</f>
        <v>33575374.13415245</v>
      </c>
      <c r="L34" s="187">
        <f>'Market turnover (9)'!L34*'Tradeable % (9)'!P20</f>
        <v>34084603.874443837</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0</v>
      </c>
      <c r="F42" s="51">
        <f t="shared" ref="F42:L42" si="6">F47+F48</f>
        <v>54088329.679751121</v>
      </c>
      <c r="G42" s="51">
        <f t="shared" si="6"/>
        <v>245611471.84720439</v>
      </c>
      <c r="H42" s="51">
        <f t="shared" si="6"/>
        <v>626146289.61538327</v>
      </c>
      <c r="I42" s="51">
        <f t="shared" si="6"/>
        <v>756760072.90261507</v>
      </c>
      <c r="J42" s="51">
        <f t="shared" si="6"/>
        <v>1122902912.0896363</v>
      </c>
      <c r="K42" s="51">
        <f t="shared" si="6"/>
        <v>1405107214.6483669</v>
      </c>
      <c r="L42" s="51">
        <f t="shared" si="6"/>
        <v>1592331122.0719557</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(9)'!E48*'Tradeable % (9)'!I34</f>
        <v>0</v>
      </c>
      <c r="F47" s="187">
        <f>'Market turnover (9)'!F48*'Tradeable % (9)'!J34</f>
        <v>38005825.29185693</v>
      </c>
      <c r="G47" s="187">
        <f>'Market turnover (9)'!G48*'Tradeable % (9)'!K34</f>
        <v>172581899.71792153</v>
      </c>
      <c r="H47" s="187">
        <f>'Market turnover (9)'!H48*'Tradeable % (9)'!L34</f>
        <v>439969335.92082423</v>
      </c>
      <c r="I47" s="187">
        <f>'Market turnover (9)'!I48*'Tradeable % (9)'!M34</f>
        <v>531746705.59954405</v>
      </c>
      <c r="J47" s="187">
        <f>'Market turnover (9)'!J48*'Tradeable % (9)'!N34</f>
        <v>789021442.31998527</v>
      </c>
      <c r="K47" s="187">
        <f>'Market turnover (9)'!K48*'Tradeable % (9)'!O34</f>
        <v>987315741.35197556</v>
      </c>
      <c r="L47" s="187">
        <f>'Market turnover (9)'!L48*'Tradeable % (9)'!P34</f>
        <v>1118870905.9897099</v>
      </c>
    </row>
    <row r="48" spans="3:12">
      <c r="C48" s="112" t="s">
        <v>335</v>
      </c>
      <c r="D48" s="496" t="s">
        <v>296</v>
      </c>
      <c r="E48" s="187">
        <f>'Market turnover (9)'!E49*'Tradeable % (9)'!I35</f>
        <v>0</v>
      </c>
      <c r="F48" s="187">
        <f>'Market turnover (9)'!F49*'Tradeable % (9)'!J35</f>
        <v>16082504.387894191</v>
      </c>
      <c r="G48" s="187">
        <f>'Market turnover (9)'!G49*'Tradeable % (9)'!K35</f>
        <v>73029572.129282862</v>
      </c>
      <c r="H48" s="187">
        <f>'Market turnover (9)'!H49*'Tradeable % (9)'!L35</f>
        <v>186176953.69455904</v>
      </c>
      <c r="I48" s="187">
        <f>'Market turnover (9)'!I49*'Tradeable % (9)'!M35</f>
        <v>225013367.30307099</v>
      </c>
      <c r="J48" s="187">
        <f>'Market turnover (9)'!J49*'Tradeable % (9)'!N35</f>
        <v>333881469.76965106</v>
      </c>
      <c r="K48" s="187">
        <f>'Market turnover (9)'!K49*'Tradeable % (9)'!O35</f>
        <v>417791473.29639125</v>
      </c>
      <c r="L48" s="187">
        <f>'Market turnover (9)'!L49*'Tradeable % (9)'!P35</f>
        <v>473460216.08224571</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D42:D43 A1:XFD10 C44:D44 C52:L1048576 C38:D41 E38:L44 B24:D24 B11:L13 B16:L16 D38:L38 C25:D27 E24:L30">
    <cfRule type="expression" dxfId="1754" priority="20">
      <formula>_xlfn.ISFORMULA(A1)</formula>
    </cfRule>
  </conditionalFormatting>
  <conditionalFormatting sqref="D42:D43">
    <cfRule type="expression" dxfId="1753" priority="19">
      <formula>_xlfn.ISFORMULA(D42)</formula>
    </cfRule>
  </conditionalFormatting>
  <conditionalFormatting sqref="M17:N17">
    <cfRule type="expression" dxfId="1752" priority="18">
      <formula>_xlfn.ISFORMULA(M17)</formula>
    </cfRule>
  </conditionalFormatting>
  <conditionalFormatting sqref="C28:C30 C42:C43 A11:A24 M11:XFD16 A25:B1048576 O17:XFD17 M18:XFD1048576">
    <cfRule type="expression" dxfId="1751" priority="34">
      <formula>_xlfn.ISFORMULA(A11)</formula>
    </cfRule>
  </conditionalFormatting>
  <conditionalFormatting sqref="C43">
    <cfRule type="expression" dxfId="1750" priority="24">
      <formula>_xlfn.ISFORMULA(C43)</formula>
    </cfRule>
  </conditionalFormatting>
  <conditionalFormatting sqref="B17:B23 B14:D15">
    <cfRule type="expression" dxfId="1749" priority="33">
      <formula>_xlfn.ISFORMULA(B14)</formula>
    </cfRule>
  </conditionalFormatting>
  <conditionalFormatting sqref="E43:L43">
    <cfRule type="expression" dxfId="1748" priority="26">
      <formula>_xlfn.ISFORMULA(E43)</formula>
    </cfRule>
  </conditionalFormatting>
  <conditionalFormatting sqref="C41:C42">
    <cfRule type="expression" dxfId="1747" priority="25">
      <formula>_xlfn.ISFORMULA(C41)</formula>
    </cfRule>
  </conditionalFormatting>
  <conditionalFormatting sqref="B17:B23 B14:D15">
    <cfRule type="expression" dxfId="1746" priority="32">
      <formula>_xlfn.ISFORMULA(B14)</formula>
    </cfRule>
  </conditionalFormatting>
  <conditionalFormatting sqref="B28:B38 E29:L30">
    <cfRule type="expression" dxfId="1745" priority="30">
      <formula>_xlfn.ISFORMULA(B28)</formula>
    </cfRule>
  </conditionalFormatting>
  <conditionalFormatting sqref="C27:C28">
    <cfRule type="expression" dxfId="1744" priority="29">
      <formula>_xlfn.ISFORMULA(C27)</formula>
    </cfRule>
  </conditionalFormatting>
  <conditionalFormatting sqref="C29:C30 C38">
    <cfRule type="expression" dxfId="1743" priority="28">
      <formula>_xlfn.ISFORMULA(C29)</formula>
    </cfRule>
  </conditionalFormatting>
  <conditionalFormatting sqref="D28:D30">
    <cfRule type="expression" dxfId="1742" priority="22">
      <formula>_xlfn.ISFORMULA(D28)</formula>
    </cfRule>
  </conditionalFormatting>
  <conditionalFormatting sqref="D28:D30">
    <cfRule type="expression" dxfId="1741" priority="21">
      <formula>_xlfn.ISFORMULA(D28)</formula>
    </cfRule>
  </conditionalFormatting>
  <conditionalFormatting sqref="D21:D23 C18:D18 E18:L23 C17:L17 C31:L31 C45:L45">
    <cfRule type="expression" dxfId="1740" priority="17">
      <formula>_xlfn.ISFORMULA(C17)</formula>
    </cfRule>
  </conditionalFormatting>
  <conditionalFormatting sqref="C19:C23">
    <cfRule type="expression" dxfId="1739" priority="16">
      <formula>_xlfn.ISFORMULA(C19)</formula>
    </cfRule>
  </conditionalFormatting>
  <conditionalFormatting sqref="D35:D37 C32:D32 E32:L37">
    <cfRule type="expression" dxfId="1738" priority="14">
      <formula>_xlfn.ISFORMULA(C32)</formula>
    </cfRule>
  </conditionalFormatting>
  <conditionalFormatting sqref="C33:C37">
    <cfRule type="expression" dxfId="1737" priority="13">
      <formula>_xlfn.ISFORMULA(C33)</formula>
    </cfRule>
  </conditionalFormatting>
  <conditionalFormatting sqref="D49:D51 C46:D46 E46:L51">
    <cfRule type="expression" dxfId="1736" priority="11">
      <formula>_xlfn.ISFORMULA(C46)</formula>
    </cfRule>
  </conditionalFormatting>
  <conditionalFormatting sqref="C47:C51">
    <cfRule type="expression" dxfId="1735" priority="10">
      <formula>_xlfn.ISFORMULA(C47)</formula>
    </cfRule>
  </conditionalFormatting>
  <conditionalFormatting sqref="E14:L15">
    <cfRule type="expression" dxfId="1734" priority="8">
      <formula>_xlfn.ISFORMULA(E14)</formula>
    </cfRule>
  </conditionalFormatting>
  <conditionalFormatting sqref="E14:L15">
    <cfRule type="expression" dxfId="1733" priority="7">
      <formula>_xlfn.ISFORMULA(E14)</formula>
    </cfRule>
  </conditionalFormatting>
  <conditionalFormatting sqref="D19:D20">
    <cfRule type="expression" dxfId="1732" priority="6">
      <formula>_xlfn.ISFORMULA(D19)</formula>
    </cfRule>
  </conditionalFormatting>
  <conditionalFormatting sqref="D19:D20">
    <cfRule type="expression" dxfId="1731" priority="5">
      <formula>_xlfn.ISFORMULA(D19)</formula>
    </cfRule>
  </conditionalFormatting>
  <conditionalFormatting sqref="D33:D34">
    <cfRule type="expression" dxfId="1730" priority="4">
      <formula>_xlfn.ISFORMULA(D33)</formula>
    </cfRule>
  </conditionalFormatting>
  <conditionalFormatting sqref="D33:D34">
    <cfRule type="expression" dxfId="1729" priority="3">
      <formula>_xlfn.ISFORMULA(D33)</formula>
    </cfRule>
  </conditionalFormatting>
  <conditionalFormatting sqref="D47:D48">
    <cfRule type="expression" dxfId="1728" priority="2">
      <formula>_xlfn.ISFORMULA(D47)</formula>
    </cfRule>
  </conditionalFormatting>
  <conditionalFormatting sqref="D47:D48">
    <cfRule type="expression" dxfId="1727" priority="1">
      <formula>_xlfn.ISFORMULA(D47)</formula>
    </cfRule>
  </conditionalFormatting>
  <pageMargins left="0.7" right="0.7" top="0.75" bottom="0.75" header="0.3" footer="0.3"/>
  <pageSetup paperSize="9" orientation="portrait" horizontalDpi="4294967294" verticalDpi="429496729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3F4FB-01E0-4E16-BC44-97A4B4B739C3}">
  <sheetPr>
    <tabColor theme="9" tint="0.39997558519241921"/>
  </sheetPr>
  <dimension ref="B1:N61"/>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21.85546875" style="1" customWidth="1"/>
    <col min="6" max="6" width="22" style="1" customWidth="1"/>
    <col min="7" max="7" width="8.85546875" style="1"/>
    <col min="8" max="8" width="11.42578125" style="1" customWidth="1"/>
    <col min="9" max="13" width="8.85546875" style="1"/>
    <col min="14" max="14" width="14.85546875" style="1" customWidth="1"/>
    <col min="15" max="16384" width="8.85546875" style="1"/>
  </cols>
  <sheetData>
    <row r="1" spans="2:14" s="185" customFormat="1" ht="49.5" customHeight="1">
      <c r="B1" s="109" t="s">
        <v>427</v>
      </c>
      <c r="C1" s="109"/>
      <c r="D1" s="109"/>
      <c r="E1" s="109"/>
      <c r="F1" s="109"/>
      <c r="G1" s="109"/>
      <c r="H1" s="109"/>
      <c r="I1" s="109"/>
      <c r="J1" s="109"/>
      <c r="K1" s="109"/>
      <c r="L1" s="109"/>
      <c r="M1" s="109"/>
      <c r="N1" s="109"/>
    </row>
    <row r="4" spans="2:14" ht="14.1">
      <c r="M4" s="7"/>
      <c r="N4" s="2"/>
    </row>
    <row r="5" spans="2:14" ht="14.1">
      <c r="N5" s="2"/>
    </row>
    <row r="11" spans="2:14" ht="14.1">
      <c r="C11" s="2" t="s">
        <v>428</v>
      </c>
      <c r="D11" s="2"/>
      <c r="E11" s="2"/>
      <c r="F11" s="2"/>
    </row>
    <row r="12" spans="2:14" ht="14.1">
      <c r="C12" s="44" t="s">
        <v>354</v>
      </c>
    </row>
    <row r="13" spans="2:14" ht="14.1">
      <c r="B13" s="46" t="s">
        <v>125</v>
      </c>
      <c r="C13" s="46" t="s">
        <v>410</v>
      </c>
      <c r="D13" s="46" t="s">
        <v>24</v>
      </c>
      <c r="E13" s="46" t="s">
        <v>368</v>
      </c>
      <c r="F13" s="46"/>
      <c r="G13" s="46">
        <v>2015</v>
      </c>
      <c r="H13" s="46">
        <v>2020</v>
      </c>
      <c r="I13" s="46">
        <v>2025</v>
      </c>
      <c r="J13" s="46">
        <v>2030</v>
      </c>
      <c r="K13" s="46">
        <v>2035</v>
      </c>
      <c r="L13" s="46">
        <v>2040</v>
      </c>
      <c r="M13" s="46">
        <v>2045</v>
      </c>
      <c r="N13" s="46">
        <v>2050</v>
      </c>
    </row>
    <row r="14" spans="2:14">
      <c r="B14" s="497" t="str">
        <f>'Deployment (9)'!C15</f>
        <v>Fischer-Tropsch</v>
      </c>
      <c r="C14" s="496" t="s">
        <v>411</v>
      </c>
      <c r="D14" s="496" t="s">
        <v>402</v>
      </c>
      <c r="E14" s="496" t="s">
        <v>573</v>
      </c>
      <c r="F14" s="496" t="s">
        <v>430</v>
      </c>
      <c r="G14" s="79"/>
      <c r="H14" s="57"/>
      <c r="I14" s="57"/>
      <c r="J14" s="57"/>
      <c r="K14" s="57"/>
      <c r="L14" s="57"/>
      <c r="M14" s="57"/>
      <c r="N14" s="79"/>
    </row>
    <row r="15" spans="2:14">
      <c r="C15" s="496" t="s">
        <v>380</v>
      </c>
      <c r="D15" s="496" t="s">
        <v>402</v>
      </c>
      <c r="E15" s="496"/>
      <c r="F15" s="496"/>
      <c r="G15" s="124"/>
      <c r="H15" s="124"/>
      <c r="I15" s="124"/>
      <c r="J15" s="124"/>
      <c r="K15" s="124"/>
      <c r="L15" s="124"/>
      <c r="M15" s="124"/>
      <c r="N15" s="124"/>
    </row>
    <row r="16" spans="2:14">
      <c r="G16" s="313"/>
      <c r="H16" s="313"/>
      <c r="I16" s="313"/>
      <c r="J16" s="313"/>
      <c r="K16" s="313"/>
      <c r="L16" s="313"/>
      <c r="M16" s="313"/>
      <c r="N16" s="313"/>
    </row>
    <row r="17" spans="2:14">
      <c r="G17" s="313"/>
      <c r="H17" s="313"/>
      <c r="I17" s="313"/>
      <c r="J17" s="313"/>
      <c r="K17" s="313"/>
      <c r="L17" s="313"/>
      <c r="M17" s="313"/>
      <c r="N17" s="313"/>
    </row>
    <row r="18" spans="2:14" ht="14.1">
      <c r="C18" s="44" t="s">
        <v>372</v>
      </c>
    </row>
    <row r="19" spans="2:14" ht="14.1">
      <c r="C19" s="46" t="s">
        <v>373</v>
      </c>
      <c r="D19" s="46" t="s">
        <v>24</v>
      </c>
      <c r="E19" s="46" t="s">
        <v>368</v>
      </c>
      <c r="F19" s="46" t="s">
        <v>343</v>
      </c>
      <c r="G19" s="46">
        <v>2015</v>
      </c>
      <c r="H19" s="46">
        <v>2020</v>
      </c>
      <c r="I19" s="46">
        <v>2025</v>
      </c>
      <c r="J19" s="46">
        <v>2030</v>
      </c>
      <c r="K19" s="46">
        <v>2035</v>
      </c>
      <c r="L19" s="46">
        <v>2040</v>
      </c>
      <c r="M19" s="46">
        <v>2045</v>
      </c>
      <c r="N19" s="46">
        <v>2050</v>
      </c>
    </row>
    <row r="20" spans="2:14" ht="69">
      <c r="C20" s="112" t="s">
        <v>399</v>
      </c>
      <c r="D20" s="496" t="s">
        <v>402</v>
      </c>
      <c r="E20" s="310" t="s">
        <v>429</v>
      </c>
      <c r="F20" s="496" t="s">
        <v>430</v>
      </c>
      <c r="G20" s="79">
        <f>'Market shares'!U13</f>
        <v>7.6311362082328416E-2</v>
      </c>
      <c r="H20" s="57">
        <f>G20+(($N$20-$G$20)/7)</f>
        <v>8.6649541001728239E-2</v>
      </c>
      <c r="I20" s="57">
        <f t="shared" ref="I20:M20" si="0">H20+(($N$20-$G$20)/7)</f>
        <v>9.6987719921128063E-2</v>
      </c>
      <c r="J20" s="57">
        <f t="shared" si="0"/>
        <v>0.10732589884052789</v>
      </c>
      <c r="K20" s="57">
        <f t="shared" si="0"/>
        <v>0.11766407775992771</v>
      </c>
      <c r="L20" s="57">
        <f t="shared" si="0"/>
        <v>0.12800225667932755</v>
      </c>
      <c r="M20" s="57">
        <f t="shared" si="0"/>
        <v>0.13834043559872738</v>
      </c>
      <c r="N20" s="79">
        <f>'Competitor market shares (9)'!E14/2</f>
        <v>0.14867861451812722</v>
      </c>
    </row>
    <row r="21" spans="2:14">
      <c r="C21" s="112" t="s">
        <v>335</v>
      </c>
      <c r="D21" s="496" t="s">
        <v>402</v>
      </c>
      <c r="E21" s="349" t="s">
        <v>431</v>
      </c>
      <c r="F21" s="496" t="s">
        <v>432</v>
      </c>
      <c r="G21" s="79">
        <v>0.11799999999999999</v>
      </c>
      <c r="H21" s="57">
        <f>G21</f>
        <v>0.11799999999999999</v>
      </c>
      <c r="I21" s="57">
        <f t="shared" ref="I21:N21" si="1">H21</f>
        <v>0.11799999999999999</v>
      </c>
      <c r="J21" s="57">
        <f t="shared" si="1"/>
        <v>0.11799999999999999</v>
      </c>
      <c r="K21" s="57">
        <f t="shared" si="1"/>
        <v>0.11799999999999999</v>
      </c>
      <c r="L21" s="57">
        <f t="shared" si="1"/>
        <v>0.11799999999999999</v>
      </c>
      <c r="M21" s="57">
        <f t="shared" si="1"/>
        <v>0.11799999999999999</v>
      </c>
      <c r="N21" s="57">
        <f t="shared" si="1"/>
        <v>0.11799999999999999</v>
      </c>
    </row>
    <row r="22" spans="2:14">
      <c r="C22" s="112"/>
      <c r="D22" s="496" t="s">
        <v>402</v>
      </c>
      <c r="E22" s="496"/>
      <c r="F22" s="496"/>
      <c r="G22" s="79"/>
      <c r="H22" s="57"/>
      <c r="I22" s="57"/>
      <c r="J22" s="57"/>
      <c r="K22" s="57"/>
      <c r="L22" s="57"/>
      <c r="M22" s="57"/>
      <c r="N22" s="57"/>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5" spans="2:14">
      <c r="C25" s="496"/>
      <c r="D25" s="496" t="s">
        <v>402</v>
      </c>
      <c r="E25" s="496"/>
      <c r="F25" s="496"/>
      <c r="G25" s="79"/>
      <c r="H25" s="57"/>
      <c r="I25" s="57"/>
      <c r="J25" s="79"/>
      <c r="K25" s="79"/>
      <c r="L25" s="79"/>
      <c r="M25" s="79"/>
      <c r="N25" s="79"/>
    </row>
    <row r="26" spans="2:14">
      <c r="G26" s="313"/>
      <c r="H26" s="313"/>
      <c r="I26" s="313"/>
      <c r="J26" s="313"/>
      <c r="K26" s="313"/>
      <c r="L26" s="313"/>
      <c r="M26" s="313"/>
      <c r="N26" s="313"/>
    </row>
    <row r="29" spans="2:14" ht="14.1">
      <c r="C29" s="2" t="s">
        <v>433</v>
      </c>
    </row>
    <row r="30" spans="2:14" ht="14.1">
      <c r="C30" s="44" t="s">
        <v>354</v>
      </c>
    </row>
    <row r="31" spans="2:14" ht="14.1">
      <c r="B31" s="46" t="s">
        <v>125</v>
      </c>
      <c r="C31" s="46" t="s">
        <v>410</v>
      </c>
      <c r="D31" s="46" t="s">
        <v>24</v>
      </c>
      <c r="E31" s="46" t="s">
        <v>368</v>
      </c>
      <c r="F31" s="46"/>
      <c r="G31" s="46">
        <v>2015</v>
      </c>
      <c r="H31" s="46">
        <v>2020</v>
      </c>
      <c r="I31" s="46">
        <v>2025</v>
      </c>
      <c r="J31" s="46">
        <v>2030</v>
      </c>
      <c r="K31" s="46">
        <v>2035</v>
      </c>
      <c r="L31" s="46">
        <v>2040</v>
      </c>
      <c r="M31" s="46">
        <v>2045</v>
      </c>
      <c r="N31" s="46">
        <v>2050</v>
      </c>
    </row>
    <row r="32" spans="2:14">
      <c r="B32" s="496" t="str">
        <f>'Deployment (9)'!C15</f>
        <v>Fischer-Tropsch</v>
      </c>
      <c r="C32" s="496" t="s">
        <v>411</v>
      </c>
      <c r="D32" s="496" t="s">
        <v>402</v>
      </c>
      <c r="E32" s="496" t="s">
        <v>573</v>
      </c>
      <c r="F32" s="496" t="s">
        <v>430</v>
      </c>
      <c r="G32" s="79"/>
      <c r="H32" s="79"/>
      <c r="I32" s="79"/>
      <c r="J32" s="79"/>
      <c r="K32" s="79"/>
      <c r="L32" s="79"/>
      <c r="M32" s="79"/>
      <c r="N32" s="79"/>
    </row>
    <row r="33" spans="3:14">
      <c r="C33" s="496" t="s">
        <v>380</v>
      </c>
      <c r="D33" s="496" t="s">
        <v>402</v>
      </c>
      <c r="E33" s="496"/>
      <c r="F33" s="496"/>
      <c r="G33" s="124"/>
      <c r="H33" s="124"/>
      <c r="I33" s="124"/>
      <c r="J33" s="124"/>
      <c r="K33" s="124"/>
      <c r="L33" s="124"/>
      <c r="M33" s="124"/>
      <c r="N33" s="124"/>
    </row>
    <row r="36" spans="3:14" ht="14.1">
      <c r="C36" s="44" t="s">
        <v>372</v>
      </c>
    </row>
    <row r="37" spans="3:14" ht="14.1">
      <c r="C37" s="46" t="s">
        <v>373</v>
      </c>
      <c r="D37" s="46" t="s">
        <v>24</v>
      </c>
      <c r="E37" s="46" t="s">
        <v>368</v>
      </c>
      <c r="F37" s="46" t="s">
        <v>343</v>
      </c>
      <c r="G37" s="46">
        <v>2015</v>
      </c>
      <c r="H37" s="46">
        <v>2020</v>
      </c>
      <c r="I37" s="46">
        <v>2025</v>
      </c>
      <c r="J37" s="46">
        <v>2030</v>
      </c>
      <c r="K37" s="46">
        <v>2035</v>
      </c>
      <c r="L37" s="46">
        <v>2040</v>
      </c>
      <c r="M37" s="46">
        <v>2045</v>
      </c>
      <c r="N37" s="46">
        <v>2050</v>
      </c>
    </row>
    <row r="38" spans="3:14" ht="69">
      <c r="C38" s="112" t="s">
        <v>399</v>
      </c>
      <c r="D38" s="496" t="s">
        <v>402</v>
      </c>
      <c r="E38" s="310" t="s">
        <v>429</v>
      </c>
      <c r="F38" s="496" t="s">
        <v>430</v>
      </c>
      <c r="G38" s="79">
        <f>'Market shares'!V13</f>
        <v>3.874771746379068E-2</v>
      </c>
      <c r="H38" s="57">
        <f>G38+(($N$38-$G$38)/7)</f>
        <v>4.3100604335659827E-2</v>
      </c>
      <c r="I38" s="57">
        <f t="shared" ref="I38:M38" si="2">H38+(($N$38-$G$38)/7)</f>
        <v>4.7453491207528974E-2</v>
      </c>
      <c r="J38" s="57">
        <f t="shared" si="2"/>
        <v>5.180637807939812E-2</v>
      </c>
      <c r="K38" s="57">
        <f t="shared" si="2"/>
        <v>5.6159264951267267E-2</v>
      </c>
      <c r="L38" s="57">
        <f t="shared" si="2"/>
        <v>6.0512151823136413E-2</v>
      </c>
      <c r="M38" s="57">
        <f t="shared" si="2"/>
        <v>6.4865038695005567E-2</v>
      </c>
      <c r="N38" s="79">
        <f>'Competitor market shares (9)'!E21/2</f>
        <v>6.9217925566874727E-2</v>
      </c>
    </row>
    <row r="39" spans="3:14">
      <c r="C39" s="112" t="s">
        <v>335</v>
      </c>
      <c r="D39" s="496" t="s">
        <v>402</v>
      </c>
      <c r="E39" s="349" t="s">
        <v>431</v>
      </c>
      <c r="F39" s="496" t="s">
        <v>432</v>
      </c>
      <c r="G39" s="79">
        <v>0.11799999999999999</v>
      </c>
      <c r="H39" s="57">
        <f>G39</f>
        <v>0.11799999999999999</v>
      </c>
      <c r="I39" s="57">
        <f t="shared" ref="I39:N39" si="3">H39</f>
        <v>0.11799999999999999</v>
      </c>
      <c r="J39" s="57">
        <f t="shared" si="3"/>
        <v>0.11799999999999999</v>
      </c>
      <c r="K39" s="57">
        <f t="shared" si="3"/>
        <v>0.11799999999999999</v>
      </c>
      <c r="L39" s="57">
        <f t="shared" si="3"/>
        <v>0.11799999999999999</v>
      </c>
      <c r="M39" s="57">
        <f t="shared" si="3"/>
        <v>0.11799999999999999</v>
      </c>
      <c r="N39" s="57">
        <f t="shared" si="3"/>
        <v>0.11799999999999999</v>
      </c>
    </row>
    <row r="40" spans="3:14">
      <c r="C40" s="112"/>
      <c r="D40" s="496"/>
      <c r="E40" s="496"/>
      <c r="F40" s="496"/>
      <c r="G40" s="79"/>
      <c r="H40" s="57"/>
      <c r="I40" s="57"/>
      <c r="J40" s="57"/>
      <c r="K40" s="57"/>
      <c r="L40" s="57"/>
      <c r="M40" s="57"/>
      <c r="N40" s="57"/>
    </row>
    <row r="41" spans="3:14">
      <c r="C41" s="496"/>
      <c r="D41" s="496" t="s">
        <v>402</v>
      </c>
      <c r="E41" s="496"/>
      <c r="F41" s="496"/>
      <c r="G41" s="79"/>
      <c r="H41" s="57"/>
      <c r="I41" s="57"/>
      <c r="J41" s="79"/>
      <c r="K41" s="79"/>
      <c r="L41" s="79"/>
      <c r="M41" s="79"/>
      <c r="N41" s="79"/>
    </row>
    <row r="42" spans="3:14">
      <c r="C42" s="496"/>
      <c r="D42" s="496" t="s">
        <v>402</v>
      </c>
      <c r="E42" s="496"/>
      <c r="F42" s="496"/>
      <c r="G42" s="79"/>
      <c r="H42" s="57"/>
      <c r="I42" s="57"/>
      <c r="J42" s="79"/>
      <c r="K42" s="79"/>
      <c r="L42" s="79"/>
      <c r="M42" s="79"/>
      <c r="N42" s="79"/>
    </row>
    <row r="43" spans="3:14">
      <c r="C43" s="496"/>
      <c r="D43" s="496" t="s">
        <v>402</v>
      </c>
      <c r="E43" s="496"/>
      <c r="F43" s="496"/>
      <c r="G43" s="79"/>
      <c r="H43" s="57"/>
      <c r="I43" s="57"/>
      <c r="J43" s="79"/>
      <c r="K43" s="79"/>
      <c r="L43" s="79"/>
      <c r="M43" s="79"/>
      <c r="N43" s="79"/>
    </row>
    <row r="51" spans="3:6" ht="15" customHeight="1">
      <c r="C51" s="126" t="s">
        <v>434</v>
      </c>
      <c r="D51" s="548" t="s">
        <v>435</v>
      </c>
      <c r="E51" s="549"/>
      <c r="F51" s="126" t="s">
        <v>436</v>
      </c>
    </row>
    <row r="52" spans="3:6">
      <c r="C52" s="496">
        <v>8405</v>
      </c>
      <c r="D52" s="566" t="s">
        <v>507</v>
      </c>
      <c r="E52" s="566"/>
      <c r="F52" s="47" t="s">
        <v>438</v>
      </c>
    </row>
    <row r="53" spans="3:6">
      <c r="C53" s="496">
        <v>842129</v>
      </c>
      <c r="D53" s="566" t="s">
        <v>552</v>
      </c>
      <c r="E53" s="566"/>
      <c r="F53" s="47" t="s">
        <v>438</v>
      </c>
    </row>
    <row r="54" spans="3:6">
      <c r="C54" s="496">
        <v>842139</v>
      </c>
      <c r="D54" s="552" t="s">
        <v>553</v>
      </c>
      <c r="E54" s="566"/>
      <c r="F54" s="47" t="s">
        <v>438</v>
      </c>
    </row>
    <row r="55" spans="3:6">
      <c r="C55" s="496">
        <v>730900</v>
      </c>
      <c r="D55" s="566" t="s">
        <v>437</v>
      </c>
      <c r="E55" s="566"/>
      <c r="F55" s="47" t="s">
        <v>438</v>
      </c>
    </row>
    <row r="56" spans="3:6">
      <c r="C56" s="496">
        <v>741999</v>
      </c>
      <c r="D56" s="566" t="s">
        <v>439</v>
      </c>
      <c r="E56" s="566"/>
      <c r="F56" s="47" t="s">
        <v>438</v>
      </c>
    </row>
    <row r="57" spans="3:6">
      <c r="C57" s="496">
        <v>761100</v>
      </c>
      <c r="D57" s="566" t="s">
        <v>440</v>
      </c>
      <c r="E57" s="566"/>
      <c r="F57" s="47" t="s">
        <v>438</v>
      </c>
    </row>
    <row r="58" spans="3:6">
      <c r="C58" s="496"/>
      <c r="D58" s="567"/>
      <c r="E58" s="567"/>
      <c r="F58" s="496"/>
    </row>
    <row r="59" spans="3:6">
      <c r="C59" s="496"/>
      <c r="D59" s="567"/>
      <c r="E59" s="567"/>
      <c r="F59" s="496"/>
    </row>
    <row r="60" spans="3:6">
      <c r="C60" s="521"/>
      <c r="D60" s="547"/>
      <c r="E60" s="547"/>
      <c r="F60" s="496"/>
    </row>
    <row r="61" spans="3:6" ht="14.45">
      <c r="C61" s="67"/>
      <c r="D61" s="547"/>
      <c r="E61" s="547"/>
      <c r="F61" s="496"/>
    </row>
  </sheetData>
  <mergeCells count="11">
    <mergeCell ref="D51:E51"/>
    <mergeCell ref="D52:E52"/>
    <mergeCell ref="D53:E53"/>
    <mergeCell ref="D54:E54"/>
    <mergeCell ref="D55:E55"/>
    <mergeCell ref="D61:E61"/>
    <mergeCell ref="D56:E56"/>
    <mergeCell ref="D57:E57"/>
    <mergeCell ref="D58:E58"/>
    <mergeCell ref="D59:E59"/>
    <mergeCell ref="D60:E60"/>
  </mergeCells>
  <conditionalFormatting sqref="A11:A62 O11:XFD62 B18:B25 B36:B43 A1:XFD10 A63:XFD1048576 B15:N17 B26:D35 B44:D50 E62:N62 C18:N19 C23:D25 C36:D37 C41:D43 E22:N31 E40:N50 B14:E14 G14:N14 E33:N37 E32 G32:N32">
    <cfRule type="expression" dxfId="1726" priority="41">
      <formula>_xlfn.ISFORMULA(A1)</formula>
    </cfRule>
  </conditionalFormatting>
  <conditionalFormatting sqref="B62:C62">
    <cfRule type="expression" dxfId="1725" priority="40">
      <formula>_xlfn.ISFORMULA(B62)</formula>
    </cfRule>
  </conditionalFormatting>
  <conditionalFormatting sqref="D62">
    <cfRule type="expression" dxfId="1724" priority="39">
      <formula>_xlfn.ISFORMULA(D62)</formula>
    </cfRule>
  </conditionalFormatting>
  <conditionalFormatting sqref="D31:D35 B51:B61 G51:N61 D44:D47">
    <cfRule type="expression" dxfId="1723" priority="38">
      <formula>_xlfn.ISFORMULA(B31)</formula>
    </cfRule>
  </conditionalFormatting>
  <conditionalFormatting sqref="C31:C32">
    <cfRule type="expression" dxfId="1722" priority="37">
      <formula>_xlfn.ISFORMULA(C31)</formula>
    </cfRule>
  </conditionalFormatting>
  <conditionalFormatting sqref="C33">
    <cfRule type="expression" dxfId="1721" priority="36">
      <formula>_xlfn.ISFORMULA(C33)</formula>
    </cfRule>
  </conditionalFormatting>
  <conditionalFormatting sqref="G33:N33">
    <cfRule type="expression" dxfId="1720" priority="35">
      <formula>_xlfn.ISFORMULA(G33)</formula>
    </cfRule>
  </conditionalFormatting>
  <conditionalFormatting sqref="G14 J14:N14">
    <cfRule type="expression" dxfId="1719" priority="34">
      <formula>_xlfn.ISFORMULA(G14)</formula>
    </cfRule>
  </conditionalFormatting>
  <conditionalFormatting sqref="G32:N32">
    <cfRule type="expression" dxfId="1718" priority="31">
      <formula>_xlfn.ISFORMULA(G32)</formula>
    </cfRule>
  </conditionalFormatting>
  <conditionalFormatting sqref="E32">
    <cfRule type="expression" dxfId="1717" priority="30">
      <formula>_xlfn.ISFORMULA(E32)</formula>
    </cfRule>
  </conditionalFormatting>
  <conditionalFormatting sqref="H14:M14">
    <cfRule type="expression" dxfId="1716" priority="29">
      <formula>_xlfn.ISFORMULA(H14)</formula>
    </cfRule>
  </conditionalFormatting>
  <conditionalFormatting sqref="H23:N25 N20 D21:D22 F21">
    <cfRule type="expression" dxfId="1715" priority="28">
      <formula>_xlfn.ISFORMULA(D20)</formula>
    </cfRule>
  </conditionalFormatting>
  <conditionalFormatting sqref="N20 F20:G21 D20:D22">
    <cfRule type="expression" dxfId="1714" priority="27">
      <formula>_xlfn.ISFORMULA(D20)</formula>
    </cfRule>
  </conditionalFormatting>
  <conditionalFormatting sqref="C20:C22">
    <cfRule type="expression" dxfId="1713" priority="26">
      <formula>_xlfn.ISFORMULA(C20)</formula>
    </cfRule>
  </conditionalFormatting>
  <conditionalFormatting sqref="H41:N43 N38 D39:D40 F39">
    <cfRule type="expression" dxfId="1712" priority="25">
      <formula>_xlfn.ISFORMULA(D38)</formula>
    </cfRule>
  </conditionalFormatting>
  <conditionalFormatting sqref="N38 D38:D40 F38:G39">
    <cfRule type="expression" dxfId="1711" priority="24">
      <formula>_xlfn.ISFORMULA(D38)</formula>
    </cfRule>
  </conditionalFormatting>
  <conditionalFormatting sqref="C38:C40">
    <cfRule type="expression" dxfId="1710" priority="23">
      <formula>_xlfn.ISFORMULA(C38)</formula>
    </cfRule>
  </conditionalFormatting>
  <conditionalFormatting sqref="H20:M20">
    <cfRule type="expression" dxfId="1709" priority="22">
      <formula>_xlfn.ISFORMULA(H20)</formula>
    </cfRule>
  </conditionalFormatting>
  <conditionalFormatting sqref="H20:M20">
    <cfRule type="expression" dxfId="1708" priority="21">
      <formula>_xlfn.ISFORMULA(H20)</formula>
    </cfRule>
  </conditionalFormatting>
  <conditionalFormatting sqref="H21:N21">
    <cfRule type="expression" dxfId="1707" priority="20">
      <formula>_xlfn.ISFORMULA(H21)</formula>
    </cfRule>
  </conditionalFormatting>
  <conditionalFormatting sqref="H21:N21">
    <cfRule type="expression" dxfId="1706" priority="19">
      <formula>_xlfn.ISFORMULA(H21)</formula>
    </cfRule>
  </conditionalFormatting>
  <conditionalFormatting sqref="H38:M38">
    <cfRule type="expression" dxfId="1705" priority="18">
      <formula>_xlfn.ISFORMULA(H38)</formula>
    </cfRule>
  </conditionalFormatting>
  <conditionalFormatting sqref="H38:M38">
    <cfRule type="expression" dxfId="1704" priority="17">
      <formula>_xlfn.ISFORMULA(H38)</formula>
    </cfRule>
  </conditionalFormatting>
  <conditionalFormatting sqref="H39:N39">
    <cfRule type="expression" dxfId="1703" priority="16">
      <formula>_xlfn.ISFORMULA(H39)</formula>
    </cfRule>
  </conditionalFormatting>
  <conditionalFormatting sqref="H39:N39">
    <cfRule type="expression" dxfId="1702" priority="15">
      <formula>_xlfn.ISFORMULA(H39)</formula>
    </cfRule>
  </conditionalFormatting>
  <conditionalFormatting sqref="H22:N22">
    <cfRule type="expression" dxfId="1701" priority="14">
      <formula>_xlfn.ISFORMULA(H22)</formula>
    </cfRule>
  </conditionalFormatting>
  <conditionalFormatting sqref="H40:N40">
    <cfRule type="expression" dxfId="1700" priority="12">
      <formula>_xlfn.ISFORMULA(H40)</formula>
    </cfRule>
  </conditionalFormatting>
  <conditionalFormatting sqref="E21">
    <cfRule type="expression" dxfId="1699" priority="10">
      <formula>_xlfn.ISFORMULA(E21)</formula>
    </cfRule>
  </conditionalFormatting>
  <conditionalFormatting sqref="E21">
    <cfRule type="expression" dxfId="1698" priority="9">
      <formula>_xlfn.ISFORMULA(E21)</formula>
    </cfRule>
  </conditionalFormatting>
  <conditionalFormatting sqref="E21">
    <cfRule type="expression" dxfId="1697" priority="8">
      <formula>_xlfn.ISFORMULA(E21)</formula>
    </cfRule>
  </conditionalFormatting>
  <conditionalFormatting sqref="E39">
    <cfRule type="expression" dxfId="1696" priority="7">
      <formula>_xlfn.ISFORMULA(E39)</formula>
    </cfRule>
  </conditionalFormatting>
  <conditionalFormatting sqref="E39">
    <cfRule type="expression" dxfId="1695" priority="6">
      <formula>_xlfn.ISFORMULA(E39)</formula>
    </cfRule>
  </conditionalFormatting>
  <conditionalFormatting sqref="E39">
    <cfRule type="expression" dxfId="1694" priority="5">
      <formula>_xlfn.ISFORMULA(E39)</formula>
    </cfRule>
  </conditionalFormatting>
  <conditionalFormatting sqref="E20">
    <cfRule type="expression" dxfId="1693" priority="4">
      <formula>_xlfn.ISFORMULA(E20)</formula>
    </cfRule>
  </conditionalFormatting>
  <conditionalFormatting sqref="E38">
    <cfRule type="expression" dxfId="1692" priority="3">
      <formula>_xlfn.ISFORMULA(E38)</formula>
    </cfRule>
  </conditionalFormatting>
  <conditionalFormatting sqref="F14">
    <cfRule type="expression" dxfId="1691" priority="2">
      <formula>_xlfn.ISFORMULA(F14)</formula>
    </cfRule>
  </conditionalFormatting>
  <conditionalFormatting sqref="F32">
    <cfRule type="expression" dxfId="1690" priority="1">
      <formula>_xlfn.ISFORMULA(F32)</formula>
    </cfRule>
  </conditionalFormatting>
  <pageMargins left="0.7" right="0.7" top="0.75" bottom="0.75" header="0.3" footer="0.3"/>
  <pageSetup paperSize="9" orientation="portrait" horizontalDpi="4294967294" verticalDpi="4294967294"/>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2722C-E8AB-448D-B786-7EA32ECCB344}">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(9)'!C15</f>
        <v>Fischer-Tropsch</v>
      </c>
      <c r="C14" s="496" t="s">
        <v>411</v>
      </c>
      <c r="D14" s="496" t="s">
        <v>402</v>
      </c>
      <c r="E14" s="79">
        <f>'Market shares'!U14</f>
        <v>0.29735722903625444</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(9)'!C15</f>
        <v>Fischer-Tropsch</v>
      </c>
      <c r="C21" s="496" t="s">
        <v>411</v>
      </c>
      <c r="D21" s="496" t="s">
        <v>402</v>
      </c>
      <c r="E21" s="79">
        <f>'Market shares'!V14</f>
        <v>0.13843585113374945</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(9)'!C15</f>
        <v>Fischer-Tropsch</v>
      </c>
      <c r="C32" s="496" t="s">
        <v>411</v>
      </c>
      <c r="D32" s="496" t="s">
        <v>402</v>
      </c>
      <c r="E32" s="79">
        <f>'Market shares'!U15</f>
        <v>5.2930941104906995E-2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(9)'!C15</f>
        <v>Fischer-Tropsch</v>
      </c>
      <c r="C39" s="496" t="s">
        <v>411</v>
      </c>
      <c r="D39" s="496" t="s">
        <v>402</v>
      </c>
      <c r="E39" s="79">
        <f>'Market shares'!V15</f>
        <v>0.17975005952593276</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(9)'!C15</f>
        <v>Fischer-Tropsch</v>
      </c>
      <c r="C49" s="496" t="s">
        <v>411</v>
      </c>
      <c r="D49" s="496" t="s">
        <v>402</v>
      </c>
      <c r="E49" s="79">
        <f>'Market shares'!U16</f>
        <v>1.3951637430200829E-2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(9)'!C15</f>
        <v>Fischer-Tropsch</v>
      </c>
      <c r="C56" s="496" t="s">
        <v>411</v>
      </c>
      <c r="D56" s="496" t="s">
        <v>402</v>
      </c>
      <c r="E56" s="79">
        <f>'Market shares'!V16</f>
        <v>0.13033563949372823</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1689" priority="16">
      <formula>_xlfn.ISFORMULA(A1)</formula>
    </cfRule>
  </conditionalFormatting>
  <conditionalFormatting sqref="B20:B22 B23:C23 B15:D15">
    <cfRule type="expression" dxfId="1688" priority="15">
      <formula>_xlfn.ISFORMULA(B15)</formula>
    </cfRule>
  </conditionalFormatting>
  <conditionalFormatting sqref="C20:C21">
    <cfRule type="expression" dxfId="1687" priority="14">
      <formula>_xlfn.ISFORMULA(C20)</formula>
    </cfRule>
  </conditionalFormatting>
  <conditionalFormatting sqref="C22">
    <cfRule type="expression" dxfId="1686" priority="13">
      <formula>_xlfn.ISFORMULA(C22)</formula>
    </cfRule>
  </conditionalFormatting>
  <conditionalFormatting sqref="B38:B40 B41:C41">
    <cfRule type="expression" dxfId="1685" priority="12">
      <formula>_xlfn.ISFORMULA(B38)</formula>
    </cfRule>
  </conditionalFormatting>
  <conditionalFormatting sqref="C38:C39">
    <cfRule type="expression" dxfId="1684" priority="11">
      <formula>_xlfn.ISFORMULA(C38)</formula>
    </cfRule>
  </conditionalFormatting>
  <conditionalFormatting sqref="C40">
    <cfRule type="expression" dxfId="1683" priority="10">
      <formula>_xlfn.ISFORMULA(C40)</formula>
    </cfRule>
  </conditionalFormatting>
  <conditionalFormatting sqref="A44:A45 F44:XFD45">
    <cfRule type="expression" dxfId="1682" priority="9">
      <formula>_xlfn.ISFORMULA(A44)</formula>
    </cfRule>
  </conditionalFormatting>
  <conditionalFormatting sqref="D55:D58">
    <cfRule type="expression" dxfId="1681" priority="4">
      <formula>_xlfn.ISFORMULA(D55)</formula>
    </cfRule>
  </conditionalFormatting>
  <conditionalFormatting sqref="B55:B57 B58:C58">
    <cfRule type="expression" dxfId="1680" priority="3">
      <formula>_xlfn.ISFORMULA(B55)</formula>
    </cfRule>
  </conditionalFormatting>
  <conditionalFormatting sqref="C55:C56">
    <cfRule type="expression" dxfId="1679" priority="2">
      <formula>_xlfn.ISFORMULA(C55)</formula>
    </cfRule>
  </conditionalFormatting>
  <conditionalFormatting sqref="C57">
    <cfRule type="expression" dxfId="1678" priority="1">
      <formula>_xlfn.ISFORMULA(C57)</formula>
    </cfRule>
  </conditionalFormatting>
  <pageMargins left="0.7" right="0.7" top="0.75" bottom="0.75" header="0.3" footer="0.3"/>
  <pageSetup paperSize="9" orientation="portrait" horizontalDpi="4294967294" verticalDpi="4294967294"/>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6100-F1B7-4054-8377-59B9B5C2133E}">
  <sheetPr>
    <tabColor theme="9" tint="0.39997558519241921"/>
  </sheetPr>
  <dimension ref="B1:L55"/>
  <sheetViews>
    <sheetView workbookViewId="0"/>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(9)'!C15</f>
        <v>Fischer-Tropsch</v>
      </c>
      <c r="C14" s="496" t="s">
        <v>411</v>
      </c>
      <c r="D14" s="496" t="s">
        <v>296</v>
      </c>
      <c r="E14" s="128">
        <f t="shared" ref="E14:K14" si="0">E29+E44</f>
        <v>0</v>
      </c>
      <c r="F14" s="128">
        <f t="shared" si="0"/>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0</v>
      </c>
      <c r="F19" s="315">
        <f t="shared" ref="F19:L19" si="1">F34+F50</f>
        <v>2075756.3985323173</v>
      </c>
      <c r="G19" s="315">
        <f t="shared" si="1"/>
        <v>9771127.1682352889</v>
      </c>
      <c r="H19" s="315">
        <f t="shared" si="1"/>
        <v>26866725.083251331</v>
      </c>
      <c r="I19" s="315">
        <f t="shared" si="1"/>
        <v>35128932.213353999</v>
      </c>
      <c r="J19" s="315">
        <f t="shared" si="1"/>
        <v>55670941.287002273</v>
      </c>
      <c r="K19" s="315">
        <f t="shared" si="1"/>
        <v>75018839.655090556</v>
      </c>
      <c r="L19" s="315">
        <f t="shared" si="1"/>
        <v>89421687.545440063</v>
      </c>
    </row>
    <row r="20" spans="2:12">
      <c r="C20" s="112" t="s">
        <v>335</v>
      </c>
      <c r="D20" s="496" t="s">
        <v>296</v>
      </c>
      <c r="E20" s="315">
        <f t="shared" ref="E20:L20" si="2">E35+E51</f>
        <v>0</v>
      </c>
      <c r="F20" s="315">
        <f t="shared" si="2"/>
        <v>2149954.8057971424</v>
      </c>
      <c r="G20" s="315">
        <f t="shared" si="2"/>
        <v>9431709.3390987944</v>
      </c>
      <c r="H20" s="315">
        <f t="shared" si="2"/>
        <v>23864056.262631591</v>
      </c>
      <c r="I20" s="315">
        <f t="shared" si="2"/>
        <v>28786475.724782333</v>
      </c>
      <c r="J20" s="315">
        <f t="shared" si="2"/>
        <v>42489715.452230215</v>
      </c>
      <c r="K20" s="315">
        <f t="shared" si="2"/>
        <v>53261287.996804155</v>
      </c>
      <c r="L20" s="315">
        <f t="shared" si="2"/>
        <v>59890288.754889362</v>
      </c>
    </row>
    <row r="21" spans="2:12">
      <c r="C21" s="112"/>
      <c r="D21" s="496" t="s">
        <v>296</v>
      </c>
      <c r="E21" s="315"/>
      <c r="F21" s="315"/>
      <c r="G21" s="315"/>
      <c r="H21" s="315"/>
      <c r="I21" s="315"/>
      <c r="J21" s="315"/>
      <c r="K21" s="315"/>
      <c r="L21" s="315"/>
    </row>
    <row r="22" spans="2:12">
      <c r="C22" s="496"/>
      <c r="D22" s="496" t="s">
        <v>296</v>
      </c>
      <c r="E22" s="79"/>
      <c r="F22" s="57"/>
      <c r="G22" s="57"/>
      <c r="H22" s="79"/>
      <c r="I22" s="79"/>
      <c r="J22" s="79"/>
      <c r="K22" s="79"/>
      <c r="L22" s="79"/>
    </row>
    <row r="23" spans="2:12">
      <c r="C23" s="496"/>
      <c r="D23" s="496" t="s">
        <v>296</v>
      </c>
      <c r="E23" s="79"/>
      <c r="F23" s="57"/>
      <c r="G23" s="57"/>
      <c r="H23" s="79"/>
      <c r="I23" s="79"/>
      <c r="J23" s="79"/>
      <c r="K23" s="79"/>
      <c r="L23" s="79"/>
    </row>
    <row r="24" spans="2:12">
      <c r="C24" s="496"/>
      <c r="D24" s="496" t="s">
        <v>296</v>
      </c>
      <c r="E24" s="79"/>
      <c r="F24" s="57"/>
      <c r="G24" s="57"/>
      <c r="H24" s="79"/>
      <c r="I24" s="79"/>
      <c r="J24" s="79"/>
      <c r="K24" s="79"/>
      <c r="L24" s="79"/>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(9)'!C15</f>
        <v>Fischer-Tropsch</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(9)'!E33*'UK market share (9)'!G20</f>
        <v>0</v>
      </c>
      <c r="F34" s="315">
        <f>'Total tradeable turnover (9)'!F33*'UK market share (9)'!H20</f>
        <v>437682.3601777787</v>
      </c>
      <c r="G34" s="315">
        <f>'Total tradeable turnover (9)'!G33*'UK market share (9)'!I20</f>
        <v>1581513.5073922521</v>
      </c>
      <c r="H34" s="315">
        <f>'Total tradeable turnover (9)'!H33*'UK market share (9)'!J20</f>
        <v>4073507.3231953955</v>
      </c>
      <c r="I34" s="315">
        <f>'Total tradeable turnover (9)'!I33*'UK market share (9)'!K20</f>
        <v>5266428.0866256924</v>
      </c>
      <c r="J34" s="315">
        <f>'Total tradeable turnover (9)'!J33*'UK market share (9)'!L20</f>
        <v>7925555.9776252499</v>
      </c>
      <c r="K34" s="315">
        <f>'Total tradeable turnover (9)'!K33*'UK market share (9)'!M20</f>
        <v>10976565.88810656</v>
      </c>
      <c r="L34" s="315">
        <f>'Total tradeable turnover (9)'!L33*'UK market share (9)'!N20</f>
        <v>11975764.455702631</v>
      </c>
    </row>
    <row r="35" spans="2:12">
      <c r="C35" s="112" t="s">
        <v>335</v>
      </c>
      <c r="D35" s="496" t="s">
        <v>296</v>
      </c>
      <c r="E35" s="315">
        <f>'Total tradeable turnover (9)'!E34*'UK market share (9)'!G21</f>
        <v>0</v>
      </c>
      <c r="F35" s="315">
        <f>'Total tradeable turnover (9)'!F34*'UK market share (9)'!H21</f>
        <v>252219.28802562822</v>
      </c>
      <c r="G35" s="315">
        <f>'Total tradeable turnover (9)'!G34*'UK market share (9)'!I21</f>
        <v>814219.82784341567</v>
      </c>
      <c r="H35" s="315">
        <f>'Total tradeable turnover (9)'!H34*'UK market share (9)'!J21</f>
        <v>1895175.7266736252</v>
      </c>
      <c r="I35" s="315">
        <f>'Total tradeable turnover (9)'!I34*'UK market share (9)'!K21</f>
        <v>2234898.3830199577</v>
      </c>
      <c r="J35" s="315">
        <f>'Total tradeable turnover (9)'!J34*'UK market share (9)'!L21</f>
        <v>3091702.0194113958</v>
      </c>
      <c r="K35" s="315">
        <f>'Total tradeable turnover (9)'!K34*'UK market share (9)'!M21</f>
        <v>3961894.147829989</v>
      </c>
      <c r="L35" s="315">
        <f>'Total tradeable turnover (9)'!L34*'UK market share (9)'!N21</f>
        <v>4021983.2571843723</v>
      </c>
    </row>
    <row r="36" spans="2:12">
      <c r="C36" s="112"/>
      <c r="D36" s="496" t="s">
        <v>296</v>
      </c>
      <c r="E36" s="315"/>
      <c r="F36" s="315"/>
      <c r="G36" s="315"/>
      <c r="H36" s="315"/>
      <c r="I36" s="315"/>
      <c r="J36" s="315"/>
      <c r="K36" s="315"/>
      <c r="L36" s="315"/>
    </row>
    <row r="37" spans="2:12">
      <c r="C37" s="496"/>
      <c r="D37" s="496" t="s">
        <v>296</v>
      </c>
      <c r="E37" s="79"/>
      <c r="F37" s="57"/>
      <c r="G37" s="57"/>
      <c r="H37" s="79"/>
      <c r="I37" s="79"/>
      <c r="J37" s="79"/>
      <c r="K37" s="79"/>
      <c r="L37" s="79"/>
    </row>
    <row r="38" spans="2:12">
      <c r="C38" s="496"/>
      <c r="D38" s="496" t="s">
        <v>296</v>
      </c>
      <c r="E38" s="79"/>
      <c r="F38" s="57"/>
      <c r="G38" s="57"/>
      <c r="H38" s="79"/>
      <c r="I38" s="79"/>
      <c r="J38" s="79"/>
      <c r="K38" s="79"/>
      <c r="L38" s="79"/>
    </row>
    <row r="39" spans="2:12">
      <c r="C39" s="496"/>
      <c r="D39" s="496" t="s">
        <v>296</v>
      </c>
      <c r="E39" s="79"/>
      <c r="F39" s="57"/>
      <c r="G39" s="57"/>
      <c r="H39" s="79"/>
      <c r="I39" s="79"/>
      <c r="J39" s="79"/>
      <c r="K39" s="79"/>
      <c r="L39" s="79"/>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(9)'!C15</f>
        <v>Fischer-Tropsch</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(9)'!E47*'UK market share (9)'!G38</f>
        <v>0</v>
      </c>
      <c r="F50" s="315">
        <f>'Total tradeable turnover (9)'!F47*'UK market share (9)'!H38</f>
        <v>1638074.0383545386</v>
      </c>
      <c r="G50" s="315">
        <f>'Total tradeable turnover (9)'!G47*'UK market share (9)'!I38</f>
        <v>8189613.6608430361</v>
      </c>
      <c r="H50" s="315">
        <f>'Total tradeable turnover (9)'!H47*'UK market share (9)'!J38</f>
        <v>22793217.760055937</v>
      </c>
      <c r="I50" s="315">
        <f>'Total tradeable turnover (9)'!I47*'UK market share (9)'!K38</f>
        <v>29862504.126728307</v>
      </c>
      <c r="J50" s="315">
        <f>'Total tradeable turnover (9)'!J47*'UK market share (9)'!L38</f>
        <v>47745385.309377022</v>
      </c>
      <c r="K50" s="315">
        <f>'Total tradeable turnover (9)'!K47*'UK market share (9)'!M38</f>
        <v>64042273.766984001</v>
      </c>
      <c r="L50" s="315">
        <f>'Total tradeable turnover (9)'!L47*'UK market share (9)'!N38</f>
        <v>77445923.08973743</v>
      </c>
    </row>
    <row r="51" spans="3:12">
      <c r="C51" s="112" t="s">
        <v>335</v>
      </c>
      <c r="D51" s="496" t="s">
        <v>296</v>
      </c>
      <c r="E51" s="315">
        <f>'Total tradeable turnover (9)'!E48*'UK market share (9)'!G39</f>
        <v>0</v>
      </c>
      <c r="F51" s="315">
        <f>'Total tradeable turnover (9)'!F48*'UK market share (9)'!H39</f>
        <v>1897735.5177715144</v>
      </c>
      <c r="G51" s="315">
        <f>'Total tradeable turnover (9)'!G48*'UK market share (9)'!I39</f>
        <v>8617489.5112553779</v>
      </c>
      <c r="H51" s="315">
        <f>'Total tradeable turnover (9)'!H48*'UK market share (9)'!J39</f>
        <v>21968880.535957966</v>
      </c>
      <c r="I51" s="315">
        <f>'Total tradeable turnover (9)'!I48*'UK market share (9)'!K39</f>
        <v>26551577.341762375</v>
      </c>
      <c r="J51" s="315">
        <f>'Total tradeable turnover (9)'!J48*'UK market share (9)'!L39</f>
        <v>39398013.432818823</v>
      </c>
      <c r="K51" s="315">
        <f>'Total tradeable turnover (9)'!K48*'UK market share (9)'!M39</f>
        <v>49299393.848974168</v>
      </c>
      <c r="L51" s="315">
        <f>'Total tradeable turnover (9)'!L48*'UK market share (9)'!N39</f>
        <v>55868305.49770499</v>
      </c>
    </row>
    <row r="52" spans="3:12">
      <c r="C52" s="112"/>
      <c r="D52" s="496" t="s">
        <v>296</v>
      </c>
      <c r="E52" s="315"/>
      <c r="F52" s="315"/>
      <c r="G52" s="315"/>
      <c r="H52" s="315"/>
      <c r="I52" s="315"/>
      <c r="J52" s="315"/>
      <c r="K52" s="315"/>
      <c r="L52" s="315"/>
    </row>
    <row r="53" spans="3:12">
      <c r="C53" s="496"/>
      <c r="D53" s="496" t="s">
        <v>296</v>
      </c>
      <c r="E53" s="79"/>
      <c r="F53" s="57"/>
      <c r="G53" s="57"/>
      <c r="H53" s="79"/>
      <c r="I53" s="79"/>
      <c r="J53" s="79"/>
      <c r="K53" s="79"/>
      <c r="L53" s="79"/>
    </row>
    <row r="54" spans="3:12">
      <c r="C54" s="496"/>
      <c r="D54" s="496" t="s">
        <v>296</v>
      </c>
      <c r="E54" s="79"/>
      <c r="F54" s="57"/>
      <c r="G54" s="57"/>
      <c r="H54" s="79"/>
      <c r="I54" s="79"/>
      <c r="J54" s="79"/>
      <c r="K54" s="79"/>
      <c r="L54" s="79"/>
    </row>
    <row r="55" spans="3:12">
      <c r="C55" s="496"/>
      <c r="D55" s="496" t="s">
        <v>296</v>
      </c>
      <c r="E55" s="79"/>
      <c r="F55" s="57"/>
      <c r="G55" s="57"/>
      <c r="H55" s="79"/>
      <c r="I55" s="79"/>
      <c r="J55" s="79"/>
      <c r="K55" s="79"/>
      <c r="L55" s="79"/>
    </row>
  </sheetData>
  <conditionalFormatting sqref="C17:L18 C22:L31 C32:D33 C40:D40 E32:L40 C48:D49 E48:L55 A1:XFD10 A47:XFD47 B41:L42 A56:XFD1048576 B11:L16 B25:D25 B26:L27 C43:L46">
    <cfRule type="expression" dxfId="1677" priority="18">
      <formula>_xlfn.ISFORMULA(A1)</formula>
    </cfRule>
  </conditionalFormatting>
  <conditionalFormatting sqref="F22:L24">
    <cfRule type="expression" dxfId="1676" priority="17">
      <formula>_xlfn.ISFORMULA(F22)</formula>
    </cfRule>
  </conditionalFormatting>
  <conditionalFormatting sqref="D19:D20">
    <cfRule type="expression" dxfId="1675" priority="16">
      <formula>_xlfn.ISFORMULA(D19)</formula>
    </cfRule>
  </conditionalFormatting>
  <conditionalFormatting sqref="D40 F34:L40">
    <cfRule type="expression" dxfId="1674" priority="14">
      <formula>_xlfn.ISFORMULA(D34)</formula>
    </cfRule>
  </conditionalFormatting>
  <conditionalFormatting sqref="C37:C39">
    <cfRule type="expression" dxfId="1673" priority="13">
      <formula>_xlfn.ISFORMULA(C37)</formula>
    </cfRule>
  </conditionalFormatting>
  <conditionalFormatting sqref="F50:L55">
    <cfRule type="expression" dxfId="1672" priority="10">
      <formula>_xlfn.ISFORMULA(F50)</formula>
    </cfRule>
  </conditionalFormatting>
  <conditionalFormatting sqref="C53:C55">
    <cfRule type="expression" dxfId="1671" priority="9">
      <formula>_xlfn.ISFORMULA(C53)</formula>
    </cfRule>
  </conditionalFormatting>
  <conditionalFormatting sqref="D50:D51 D53:D55">
    <cfRule type="expression" dxfId="1670" priority="7">
      <formula>_xlfn.ISFORMULA(D50)</formula>
    </cfRule>
  </conditionalFormatting>
  <conditionalFormatting sqref="C30">
    <cfRule type="expression" dxfId="1669" priority="23">
      <formula>_xlfn.ISFORMULA(C30)</formula>
    </cfRule>
  </conditionalFormatting>
  <conditionalFormatting sqref="C43:C44">
    <cfRule type="expression" dxfId="1668" priority="22">
      <formula>_xlfn.ISFORMULA(C43)</formula>
    </cfRule>
  </conditionalFormatting>
  <conditionalFormatting sqref="C45:C46">
    <cfRule type="expression" dxfId="1667" priority="21">
      <formula>_xlfn.ISFORMULA(C45)</formula>
    </cfRule>
  </conditionalFormatting>
  <conditionalFormatting sqref="E29:L29">
    <cfRule type="expression" dxfId="1666" priority="19">
      <formula>_xlfn.ISFORMULA(E29)</formula>
    </cfRule>
  </conditionalFormatting>
  <conditionalFormatting sqref="C50:C52">
    <cfRule type="expression" dxfId="1665" priority="8">
      <formula>_xlfn.ISFORMULA(C50)</formula>
    </cfRule>
  </conditionalFormatting>
  <conditionalFormatting sqref="M11:XFD46 A11:A46 A48:B55 M48:XFD55">
    <cfRule type="expression" dxfId="1664" priority="27">
      <formula>_xlfn.ISFORMULA(A11)</formula>
    </cfRule>
  </conditionalFormatting>
  <conditionalFormatting sqref="B17:B24">
    <cfRule type="expression" dxfId="1663" priority="26">
      <formula>_xlfn.ISFORMULA(B17)</formula>
    </cfRule>
  </conditionalFormatting>
  <conditionalFormatting sqref="B28:B30 B43:B46 B31:C31 E45 B32:B40">
    <cfRule type="expression" dxfId="1662" priority="25">
      <formula>_xlfn.ISFORMULA(B28)</formula>
    </cfRule>
  </conditionalFormatting>
  <conditionalFormatting sqref="C28:C29">
    <cfRule type="expression" dxfId="1661" priority="24">
      <formula>_xlfn.ISFORMULA(C28)</formula>
    </cfRule>
  </conditionalFormatting>
  <conditionalFormatting sqref="D34:D39">
    <cfRule type="expression" dxfId="1660" priority="11">
      <formula>_xlfn.ISFORMULA(D34)</formula>
    </cfRule>
  </conditionalFormatting>
  <conditionalFormatting sqref="C34:C36">
    <cfRule type="expression" dxfId="1659" priority="12">
      <formula>_xlfn.ISFORMULA(C34)</formula>
    </cfRule>
  </conditionalFormatting>
  <conditionalFormatting sqref="C19:C21">
    <cfRule type="expression" dxfId="1658" priority="15">
      <formula>_xlfn.ISFORMULA(C19)</formula>
    </cfRule>
  </conditionalFormatting>
  <conditionalFormatting sqref="F19:L21">
    <cfRule type="expression" dxfId="1657" priority="6">
      <formula>_xlfn.ISFORMULA(F19)</formula>
    </cfRule>
  </conditionalFormatting>
  <conditionalFormatting sqref="E19:L21">
    <cfRule type="expression" dxfId="1656" priority="5">
      <formula>_xlfn.ISFORMULA(E19)</formula>
    </cfRule>
  </conditionalFormatting>
  <conditionalFormatting sqref="D29:D30">
    <cfRule type="expression" dxfId="1655" priority="4">
      <formula>_xlfn.ISFORMULA(D29)</formula>
    </cfRule>
  </conditionalFormatting>
  <conditionalFormatting sqref="D44:D45">
    <cfRule type="expression" dxfId="1654" priority="3">
      <formula>_xlfn.ISFORMULA(D44)</formula>
    </cfRule>
  </conditionalFormatting>
  <conditionalFormatting sqref="D52">
    <cfRule type="expression" dxfId="1653" priority="2">
      <formula>_xlfn.ISFORMULA(D52)</formula>
    </cfRule>
  </conditionalFormatting>
  <conditionalFormatting sqref="D21">
    <cfRule type="expression" dxfId="1652" priority="1">
      <formula>_xlfn.ISFORMULA(D21)</formula>
    </cfRule>
  </conditionalFormatting>
  <pageMargins left="0.7" right="0.7" top="0.75" bottom="0.75" header="0.3" footer="0.3"/>
  <pageSetup paperSize="9" orientation="portrait" horizontalDpi="4294967294" verticalDpi="4294967294"/>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5565-9FCF-43A0-8FBD-4E6B4AE9FD8C}">
  <sheetPr>
    <tabColor theme="9" tint="0.39997558519241921"/>
  </sheetPr>
  <dimension ref="B1:P34"/>
  <sheetViews>
    <sheetView workbookViewId="0"/>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1.28515625" style="1" bestFit="1" customWidth="1"/>
    <col min="10" max="10" width="10.7109375" style="1" customWidth="1"/>
    <col min="11" max="11" width="11.140625" style="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(9)'!C15</f>
        <v>Fischer-Tropsch</v>
      </c>
      <c r="C14" s="496" t="s">
        <v>411</v>
      </c>
      <c r="D14" s="496" t="s">
        <v>402</v>
      </c>
      <c r="E14" s="88"/>
      <c r="F14" s="88"/>
      <c r="G14" s="88"/>
      <c r="H14" s="88"/>
      <c r="I14" s="88"/>
      <c r="J14" s="88"/>
      <c r="K14" s="88"/>
      <c r="L14" s="88"/>
    </row>
    <row r="15" spans="2:16">
      <c r="C15" s="496" t="s">
        <v>380</v>
      </c>
      <c r="D15" s="496" t="s">
        <v>402</v>
      </c>
      <c r="E15" s="89"/>
      <c r="F15" s="89"/>
      <c r="G15" s="89"/>
      <c r="H15" s="89"/>
      <c r="I15" s="89"/>
      <c r="J15" s="89"/>
      <c r="K15" s="89"/>
      <c r="L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t="s">
        <v>574</v>
      </c>
      <c r="F19" s="496" t="s">
        <v>453</v>
      </c>
      <c r="G19" s="79">
        <f>AVERAGEIF(J25:J30,"&gt;0")</f>
        <v>0.39969384592467588</v>
      </c>
      <c r="H19" s="57">
        <f>G19</f>
        <v>0.39969384592467588</v>
      </c>
      <c r="I19" s="57">
        <f t="shared" ref="I19:N20" si="0">H19</f>
        <v>0.39969384592467588</v>
      </c>
      <c r="J19" s="57">
        <f t="shared" si="0"/>
        <v>0.39969384592467588</v>
      </c>
      <c r="K19" s="57">
        <f t="shared" si="0"/>
        <v>0.39969384592467588</v>
      </c>
      <c r="L19" s="57">
        <f t="shared" si="0"/>
        <v>0.39969384592467588</v>
      </c>
      <c r="M19" s="57">
        <f t="shared" si="0"/>
        <v>0.39969384592467588</v>
      </c>
      <c r="N19" s="57">
        <f t="shared" si="0"/>
        <v>0.39969384592467588</v>
      </c>
    </row>
    <row r="20" spans="3:14">
      <c r="C20" s="112" t="s">
        <v>335</v>
      </c>
      <c r="D20" s="496" t="s">
        <v>402</v>
      </c>
      <c r="E20" s="496">
        <v>71.12</v>
      </c>
      <c r="F20" s="496" t="s">
        <v>453</v>
      </c>
      <c r="G20" s="79">
        <f>J31</f>
        <v>0.54469720920582787</v>
      </c>
      <c r="H20" s="79">
        <f>G20</f>
        <v>0.54469720920582787</v>
      </c>
      <c r="I20" s="79">
        <f t="shared" si="0"/>
        <v>0.54469720920582787</v>
      </c>
      <c r="J20" s="79">
        <f t="shared" si="0"/>
        <v>0.54469720920582787</v>
      </c>
      <c r="K20" s="79">
        <f t="shared" si="0"/>
        <v>0.54469720920582787</v>
      </c>
      <c r="L20" s="79">
        <f t="shared" si="0"/>
        <v>0.54469720920582787</v>
      </c>
      <c r="M20" s="79">
        <f t="shared" si="0"/>
        <v>0.54469720920582787</v>
      </c>
      <c r="N20" s="79">
        <f t="shared" si="0"/>
        <v>0.54469720920582787</v>
      </c>
    </row>
    <row r="24" spans="3:14" ht="14.45">
      <c r="C24" s="126" t="s">
        <v>434</v>
      </c>
      <c r="D24" s="548" t="s">
        <v>435</v>
      </c>
      <c r="E24" s="550"/>
      <c r="F24" s="550"/>
      <c r="G24" s="549"/>
      <c r="H24" s="126" t="s">
        <v>436</v>
      </c>
      <c r="I24" s="126" t="s">
        <v>454</v>
      </c>
      <c r="J24" s="126" t="s">
        <v>455</v>
      </c>
      <c r="K24" s="126" t="s">
        <v>456</v>
      </c>
    </row>
    <row r="25" spans="3:14">
      <c r="C25" s="496">
        <f>'UK market share (9)'!C52</f>
        <v>8405</v>
      </c>
      <c r="D25" s="566" t="str">
        <f>'UK market share (9)'!D52:E52</f>
        <v>Generators; producer gas, water gas, acetylene gas and similar water process gas generators, with or without their purifiers</v>
      </c>
      <c r="E25" s="566"/>
      <c r="F25" s="566"/>
      <c r="G25" s="566"/>
      <c r="H25" s="47" t="s">
        <v>438</v>
      </c>
      <c r="I25" s="47">
        <v>28.29</v>
      </c>
      <c r="J25" s="206">
        <f>IFERROR(VLOOKUP(I25,'SIC codes data'!$C$9:$K$17,8),"")</f>
        <v>0.41629864122081761</v>
      </c>
      <c r="K25" s="51">
        <f>IFERROR(VLOOKUP(I25,'SIC codes data'!$C$9:$K$17,9),"")</f>
        <v>64416.996047430825</v>
      </c>
    </row>
    <row r="26" spans="3:14">
      <c r="C26" s="496">
        <f>'UK market share (9)'!C53</f>
        <v>842129</v>
      </c>
      <c r="D26" s="566" t="str">
        <f>'UK market share (9)'!D53:E53</f>
        <v>Machinery; for filtering or purifying liquids, n.e.c. in item no. 8421.2</v>
      </c>
      <c r="E26" s="566"/>
      <c r="F26" s="566"/>
      <c r="G26" s="566"/>
      <c r="H26" s="47" t="s">
        <v>438</v>
      </c>
      <c r="I26" s="47">
        <f>IFERROR(VLOOKUP(C26,'SIC codes data'!$A$9:$C$17,3),"")</f>
        <v>28.29</v>
      </c>
      <c r="J26" s="206">
        <f>IFERROR(VLOOKUP(I26,'SIC codes data'!$C$9:$K$17,8),"")</f>
        <v>0.41629864122081761</v>
      </c>
      <c r="K26" s="51">
        <f>IFERROR(VLOOKUP(I26,'SIC codes data'!$C$9:$K$17,9),"")</f>
        <v>64416.996047430825</v>
      </c>
    </row>
    <row r="27" spans="3:14">
      <c r="C27" s="496">
        <f>'UK market share (9)'!C54</f>
        <v>842139</v>
      </c>
      <c r="D27" s="566" t="str">
        <f>'UK market share (9)'!D54:E54</f>
        <v>Filtering or purifying machinery and apparatus for gases</v>
      </c>
      <c r="E27" s="566"/>
      <c r="F27" s="566"/>
      <c r="G27" s="566"/>
      <c r="H27" s="47" t="s">
        <v>438</v>
      </c>
      <c r="I27" s="47">
        <f>IFERROR(VLOOKUP(C27,'SIC codes data'!$A$9:$C$17,3),"")</f>
        <v>28.25</v>
      </c>
      <c r="J27" s="206">
        <f>IFERROR(VLOOKUP(I27,'SIC codes data'!$C$9:$K$17,8),"")</f>
        <v>0.38402401515606738</v>
      </c>
      <c r="K27" s="51">
        <f>IFERROR(VLOOKUP(I27,'SIC codes data'!$C$9:$K$17,9),"")</f>
        <v>44708.333333333336</v>
      </c>
    </row>
    <row r="28" spans="3:14">
      <c r="C28" s="496">
        <f>'UK market share (9)'!C55</f>
        <v>730900</v>
      </c>
      <c r="D28" s="566" t="str">
        <f>'UK market share (9)'!D55:E55</f>
        <v>Reservoirs, tanks, vats and similar containers; for any material (excluding compressed or liquefied gas), of iron or steel, capacity exceeding 300l, whether or not lined or heat insulated</v>
      </c>
      <c r="E28" s="566"/>
      <c r="F28" s="566"/>
      <c r="G28" s="566"/>
      <c r="H28" s="47" t="s">
        <v>438</v>
      </c>
      <c r="I28" s="47">
        <f>IFERROR(VLOOKUP(C28,'SIC codes data'!$A$9:$C$17,3),"")</f>
        <v>25.29</v>
      </c>
      <c r="J28" s="206">
        <f>IFERROR(VLOOKUP(I28,'SIC codes data'!$C$9:$K$17,8),"")</f>
        <v>0.39782391686960944</v>
      </c>
      <c r="K28" s="51">
        <f>IFERROR(VLOOKUP(I28,'SIC codes data'!$C$9:$K$17,9),"")</f>
        <v>49850</v>
      </c>
    </row>
    <row r="29" spans="3:14">
      <c r="C29" s="496">
        <f>'UK market share (9)'!C56</f>
        <v>741999</v>
      </c>
      <c r="D29" s="566" t="str">
        <f>'UK market share (9)'!D56:E56</f>
        <v>Copper; articles n.e.c. in heading no. 7419</v>
      </c>
      <c r="E29" s="566"/>
      <c r="F29" s="566"/>
      <c r="G29" s="566"/>
      <c r="H29" s="47" t="s">
        <v>438</v>
      </c>
      <c r="I29" s="47">
        <f>IFERROR(VLOOKUP(C29,'SIC codes data'!$A$9:$C$17,3),"")</f>
        <v>25.93</v>
      </c>
      <c r="J29" s="206">
        <f>IFERROR(VLOOKUP(I29,'SIC codes data'!$C$9:$K$17,8),"")</f>
        <v>0.38402401515606738</v>
      </c>
      <c r="K29" s="51">
        <f>IFERROR(VLOOKUP(I29,'SIC codes data'!$C$9:$K$17,9),"")</f>
        <v>44708.333333333336</v>
      </c>
    </row>
    <row r="30" spans="3:14">
      <c r="C30" s="496">
        <f>'UK market share (9)'!C57</f>
        <v>761100</v>
      </c>
      <c r="D30" s="566" t="str">
        <f>'UK market share (9)'!D57:E57</f>
        <v>Aluminium; reservoirs, tanks, vats and similar containers, for material (not compressed or liquefied gas), of a capacity over 300l, whether or not lined, not fitted with mechanical/thermal equipment</v>
      </c>
      <c r="E30" s="566"/>
      <c r="F30" s="566"/>
      <c r="G30" s="566"/>
      <c r="H30" s="47" t="s">
        <v>438</v>
      </c>
      <c r="I30" s="47">
        <f>IFERROR(VLOOKUP(C30,'SIC codes data'!$A$9:$C$17,3),"")</f>
        <v>0</v>
      </c>
      <c r="J30" s="206" t="str">
        <f>IFERROR(VLOOKUP(I30,'SIC codes data'!$C$9:$K$17,8),"")</f>
        <v/>
      </c>
      <c r="K30" s="51" t="str">
        <f>IFERROR(VLOOKUP(I30,'SIC codes data'!$C$9:$K$17,9),"")</f>
        <v/>
      </c>
    </row>
    <row r="31" spans="3:14">
      <c r="C31" s="496" t="s">
        <v>421</v>
      </c>
      <c r="D31" s="566" t="s">
        <v>457</v>
      </c>
      <c r="E31" s="566"/>
      <c r="F31" s="566"/>
      <c r="G31" s="566"/>
      <c r="H31" s="47" t="s">
        <v>438</v>
      </c>
      <c r="I31" s="47">
        <v>71.12</v>
      </c>
      <c r="J31" s="206">
        <v>0.54469720920582787</v>
      </c>
      <c r="K31" s="51">
        <v>73522.721343123296</v>
      </c>
    </row>
    <row r="32" spans="3:14">
      <c r="C32" s="496">
        <f>'UK market share (9)'!C59</f>
        <v>0</v>
      </c>
      <c r="D32" s="566">
        <f>'UK market share (9)'!D59:E59</f>
        <v>0</v>
      </c>
      <c r="E32" s="566"/>
      <c r="F32" s="566"/>
      <c r="G32" s="566"/>
      <c r="H32" s="496"/>
      <c r="I32" s="47" t="str">
        <f>IFERROR(VLOOKUP(C32,'SIC codes data'!$A$9:$C$17,3),"")</f>
        <v/>
      </c>
      <c r="J32" s="206" t="str">
        <f>IFERROR(VLOOKUP(I32,'SIC codes data'!$C$9:$K$17,8),"")</f>
        <v/>
      </c>
      <c r="K32" s="496" t="str">
        <f>IFERROR(VLOOKUP(I32,'SIC codes data'!$C$9:$K$17,9),"")</f>
        <v/>
      </c>
    </row>
    <row r="33" spans="3:11">
      <c r="C33" s="496">
        <f>'UK market share (9)'!C60</f>
        <v>0</v>
      </c>
      <c r="D33" s="566">
        <f>'UK market share (9)'!D60:E60</f>
        <v>0</v>
      </c>
      <c r="E33" s="566"/>
      <c r="F33" s="566"/>
      <c r="G33" s="566"/>
      <c r="H33" s="496"/>
      <c r="I33" s="47" t="str">
        <f>IFERROR(VLOOKUP(C33,'SIC codes data'!$A$9:$C$17,3),"")</f>
        <v/>
      </c>
      <c r="J33" s="206" t="str">
        <f>IFERROR(VLOOKUP(I33,'SIC codes data'!$C$9:$K$17,8),"")</f>
        <v/>
      </c>
      <c r="K33" s="496" t="str">
        <f>IFERROR(VLOOKUP(I33,'SIC codes data'!$C$9:$K$17,9),"")</f>
        <v/>
      </c>
    </row>
    <row r="34" spans="3:11">
      <c r="C34" s="496">
        <f>'UK market share (9)'!C61</f>
        <v>0</v>
      </c>
      <c r="D34" s="566">
        <f>'UK market share (9)'!D61:E61</f>
        <v>0</v>
      </c>
      <c r="E34" s="566"/>
      <c r="F34" s="566"/>
      <c r="G34" s="566"/>
      <c r="H34" s="496"/>
      <c r="I34" s="47" t="str">
        <f>IFERROR(VLOOKUP(C34,'SIC codes data'!$A$9:$C$17,3),"")</f>
        <v/>
      </c>
      <c r="J34" s="206" t="str">
        <f>IFERROR(VLOOKUP(I34,'SIC codes data'!$C$9:$K$17,8),"")</f>
        <v/>
      </c>
      <c r="K34" s="496" t="str">
        <f>IFERROR(VLOOKUP(I34,'SIC codes data'!$C$9:$K$17,9),"")</f>
        <v/>
      </c>
    </row>
  </sheetData>
  <mergeCells count="11">
    <mergeCell ref="D34:G34"/>
    <mergeCell ref="D29:G29"/>
    <mergeCell ref="D30:G30"/>
    <mergeCell ref="D31:G31"/>
    <mergeCell ref="D32:G32"/>
    <mergeCell ref="D33:G33"/>
    <mergeCell ref="D24:G24"/>
    <mergeCell ref="D25:G25"/>
    <mergeCell ref="D26:G26"/>
    <mergeCell ref="D27:G27"/>
    <mergeCell ref="D28:G28"/>
  </mergeCells>
  <conditionalFormatting sqref="A1:XFD10 A11:A16 A21:XFD23 L24:XFD34 A24:B1048576 C35:XFD1048576 A17:B20 Q11:XFD12 M13:XFD17 C14:L17 C18:D18 D19:D20 G18:XFD20">
    <cfRule type="expression" dxfId="1651" priority="13">
      <formula>_xlfn.ISFORMULA(A1)</formula>
    </cfRule>
  </conditionalFormatting>
  <conditionalFormatting sqref="B14:D14">
    <cfRule type="expression" dxfId="1650" priority="11">
      <formula>_xlfn.ISFORMULA(B14)</formula>
    </cfRule>
  </conditionalFormatting>
  <conditionalFormatting sqref="D20">
    <cfRule type="expression" dxfId="1649" priority="6">
      <formula>_xlfn.ISFORMULA(D20)</formula>
    </cfRule>
  </conditionalFormatting>
  <conditionalFormatting sqref="C19:C20">
    <cfRule type="expression" dxfId="1648" priority="4">
      <formula>_xlfn.ISFORMULA(C19)</formula>
    </cfRule>
  </conditionalFormatting>
  <conditionalFormatting sqref="J25:K34">
    <cfRule type="expression" dxfId="1647" priority="2">
      <formula>_xlfn.ISFORMULA(J25)</formula>
    </cfRule>
  </conditionalFormatting>
  <conditionalFormatting sqref="E18:F20">
    <cfRule type="expression" dxfId="1646" priority="1">
      <formula>_xlfn.ISFORMULA(E18)</formula>
    </cfRule>
  </conditionalFormatting>
  <pageMargins left="0.7" right="0.7" top="0.75" bottom="0.75" header="0.3" footer="0.3"/>
  <pageSetup paperSize="9" orientation="portrait" horizontalDpi="4294967294" verticalDpi="4294967294"/>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2DF3-E920-4299-BB80-1B2C85C1C401}">
  <sheetPr>
    <tabColor theme="9" tint="0.39997558519241921"/>
  </sheetPr>
  <dimension ref="B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354</v>
      </c>
      <c r="Q12" s="5"/>
      <c r="R12" s="5"/>
    </row>
    <row r="13" spans="2:18"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8" ht="14.45">
      <c r="B14" s="497" t="str">
        <f>'Deployment (9)'!C15</f>
        <v>Fischer-Tropsch</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8"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8" ht="14.45">
      <c r="C16" s="120"/>
      <c r="D16" s="120"/>
      <c r="E16" s="120"/>
      <c r="F16" s="120"/>
      <c r="G16" s="120"/>
      <c r="H16" s="120"/>
      <c r="I16" s="120"/>
      <c r="J16" s="120"/>
      <c r="K16" s="120"/>
      <c r="L16" s="120"/>
      <c r="M16" s="5"/>
      <c r="N16" s="5"/>
    </row>
    <row r="17" spans="3:18" ht="14.45">
      <c r="C17" s="44" t="s">
        <v>372</v>
      </c>
      <c r="M17" s="5"/>
      <c r="N17" s="5"/>
    </row>
    <row r="18" spans="3:18" ht="14.45">
      <c r="C18" s="46" t="s">
        <v>373</v>
      </c>
      <c r="D18" s="46" t="s">
        <v>24</v>
      </c>
      <c r="E18" s="46">
        <v>2015</v>
      </c>
      <c r="F18" s="46">
        <v>2020</v>
      </c>
      <c r="G18" s="46">
        <v>2025</v>
      </c>
      <c r="H18" s="46">
        <v>2030</v>
      </c>
      <c r="I18" s="46">
        <v>2035</v>
      </c>
      <c r="J18" s="46">
        <v>2040</v>
      </c>
      <c r="K18" s="46">
        <v>2045</v>
      </c>
      <c r="L18" s="46">
        <v>2050</v>
      </c>
      <c r="M18" s="5"/>
      <c r="N18" s="5"/>
    </row>
    <row r="19" spans="3:18" ht="14.45">
      <c r="C19" s="112" t="s">
        <v>399</v>
      </c>
      <c r="D19" s="496" t="s">
        <v>296</v>
      </c>
      <c r="E19" s="51">
        <f>'UK captured turnover (9)'!E19*'GVA turnover multiplier (9)'!G19</f>
        <v>0</v>
      </c>
      <c r="F19" s="51">
        <f>'UK captured turnover (9)'!F19*'GVA turnover multiplier (9)'!H19</f>
        <v>829667.05813213612</v>
      </c>
      <c r="G19" s="51">
        <f>'UK captured turnover (9)'!G19*'GVA turnover multiplier (9)'!I19</f>
        <v>3905459.39689105</v>
      </c>
      <c r="H19" s="51">
        <f>'UK captured turnover (9)'!H19*'GVA turnover multiplier (9)'!J19</f>
        <v>10738464.675925683</v>
      </c>
      <c r="I19" s="51">
        <f>'UK captured turnover (9)'!I19*'GVA turnover multiplier (9)'!K19</f>
        <v>14040818.019582696</v>
      </c>
      <c r="J19" s="51">
        <f>'UK captured turnover (9)'!J19*'GVA turnover multiplier (9)'!L19</f>
        <v>22251332.629248764</v>
      </c>
      <c r="K19" s="51">
        <f>'UK captured turnover (9)'!K19*'GVA turnover multiplier (9)'!M19</f>
        <v>29984568.538549729</v>
      </c>
      <c r="L19" s="51">
        <f>'UK captured turnover (9)'!L19*'GVA turnover multiplier (9)'!N19</f>
        <v>35741298.204111628</v>
      </c>
      <c r="M19" s="5"/>
      <c r="N19" s="5"/>
    </row>
    <row r="20" spans="3:18" ht="14.45">
      <c r="C20" s="112" t="s">
        <v>335</v>
      </c>
      <c r="D20" s="496" t="s">
        <v>296</v>
      </c>
      <c r="E20" s="51">
        <f>'UK captured turnover (9)'!E20*'GVA turnover multiplier (9)'!G20</f>
        <v>0</v>
      </c>
      <c r="F20" s="51">
        <f>'UK captured turnover (9)'!F20*'GVA turnover multiplier (9)'!H20</f>
        <v>1171074.3826363611</v>
      </c>
      <c r="G20" s="51">
        <f>'UK captured turnover (9)'!G20*'GVA turnover multiplier (9)'!I20</f>
        <v>5137425.7550476566</v>
      </c>
      <c r="H20" s="51">
        <f>'UK captured turnover (9)'!H20*'GVA turnover multiplier (9)'!J20</f>
        <v>12998684.846586287</v>
      </c>
      <c r="I20" s="51">
        <f>'UK captured turnover (9)'!I20*'GVA turnover multiplier (9)'!K20</f>
        <v>15679912.990160247</v>
      </c>
      <c r="J20" s="51">
        <f>'UK captured turnover (9)'!J20*'GVA turnover multiplier (9)'!L20</f>
        <v>23144029.426779538</v>
      </c>
      <c r="K20" s="51">
        <f>'UK captured turnover (9)'!K20*'GVA turnover multiplier (9)'!M20</f>
        <v>29011274.930567082</v>
      </c>
      <c r="L20" s="51">
        <f>'UK captured turnover (9)'!L20*'GVA turnover multiplier (9)'!N20</f>
        <v>32622073.143319409</v>
      </c>
      <c r="M20" s="5"/>
      <c r="N20" s="5"/>
    </row>
    <row r="21" spans="3:18" ht="14.45">
      <c r="C21" s="112"/>
      <c r="D21" s="496" t="s">
        <v>296</v>
      </c>
      <c r="E21" s="51"/>
      <c r="F21" s="51"/>
      <c r="G21" s="51"/>
      <c r="H21" s="51"/>
      <c r="I21" s="51"/>
      <c r="J21" s="51"/>
      <c r="K21" s="51"/>
      <c r="L21" s="51"/>
      <c r="M21" s="5"/>
      <c r="N21" s="5"/>
    </row>
    <row r="22" spans="3:18" ht="14.45">
      <c r="C22" s="496"/>
      <c r="D22" s="496" t="s">
        <v>296</v>
      </c>
      <c r="E22" s="79"/>
      <c r="F22" s="57"/>
      <c r="G22" s="57"/>
      <c r="H22" s="79"/>
      <c r="I22" s="79"/>
      <c r="J22" s="79"/>
      <c r="K22" s="79"/>
      <c r="L22" s="79"/>
      <c r="M22" s="5"/>
      <c r="N22" s="5"/>
    </row>
    <row r="23" spans="3:18" ht="14.45">
      <c r="C23" s="496"/>
      <c r="D23" s="496" t="s">
        <v>296</v>
      </c>
      <c r="E23" s="79"/>
      <c r="F23" s="57"/>
      <c r="G23" s="57"/>
      <c r="H23" s="79"/>
      <c r="I23" s="79"/>
      <c r="J23" s="79"/>
      <c r="K23" s="79"/>
      <c r="L23" s="79"/>
      <c r="M23" s="5"/>
      <c r="N23" s="5"/>
    </row>
    <row r="24" spans="3:18" ht="14.45">
      <c r="C24" s="496"/>
      <c r="D24" s="496" t="s">
        <v>296</v>
      </c>
      <c r="E24" s="79"/>
      <c r="F24" s="57"/>
      <c r="G24" s="57"/>
      <c r="H24" s="79"/>
      <c r="I24" s="79"/>
      <c r="J24" s="79"/>
      <c r="K24" s="79"/>
      <c r="L24" s="79"/>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F14:L14 B17:B42 A43:B1048576 Q43:XFD1048576 C25:P1048576 B11:P12 B13:L13 B14:E15 B16:L16 S10:XFD12 S25:XFD42 O13:XFD24 C17:L18 C24:L24 D19:L23">
    <cfRule type="expression" dxfId="1645" priority="4">
      <formula>_xlfn.ISFORMULA(A1)</formula>
    </cfRule>
  </conditionalFormatting>
  <conditionalFormatting sqref="D24 F19:L24">
    <cfRule type="expression" dxfId="1644" priority="3">
      <formula>_xlfn.ISFORMULA(D19)</formula>
    </cfRule>
  </conditionalFormatting>
  <conditionalFormatting sqref="C22:C23">
    <cfRule type="expression" dxfId="1643" priority="2">
      <formula>_xlfn.ISFORMULA(C22)</formula>
    </cfRule>
  </conditionalFormatting>
  <conditionalFormatting sqref="C19:C21">
    <cfRule type="expression" dxfId="1642" priority="1">
      <formula>_xlfn.ISFORMULA(C19)</formula>
    </cfRule>
  </conditionalFormatting>
  <pageMargins left="0.7" right="0.7" top="0.75" bottom="0.75" header="0.3" footer="0.3"/>
  <pageSetup paperSize="9" orientation="portrait" horizontalDpi="4294967294" verticalDpi="4294967294"/>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B0865-4704-447B-9597-EF7B4BC6E12D}">
  <sheetPr>
    <tabColor theme="9" tint="0.39997558519241921"/>
  </sheetPr>
  <dimension ref="B1:R33"/>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372</v>
      </c>
      <c r="Q12" s="5"/>
      <c r="R12" s="5"/>
    </row>
    <row r="13" spans="2:18" ht="14.45">
      <c r="B13" s="46" t="s">
        <v>125</v>
      </c>
      <c r="C13" s="46" t="s">
        <v>373</v>
      </c>
      <c r="D13" s="46" t="s">
        <v>24</v>
      </c>
      <c r="E13" s="46" t="s">
        <v>450</v>
      </c>
      <c r="F13" s="46" t="s">
        <v>18</v>
      </c>
      <c r="G13" s="46">
        <v>2015</v>
      </c>
      <c r="H13" s="46">
        <v>2020</v>
      </c>
      <c r="I13" s="46">
        <v>2025</v>
      </c>
      <c r="J13" s="46">
        <v>2030</v>
      </c>
      <c r="K13" s="46">
        <v>2035</v>
      </c>
      <c r="L13" s="46">
        <v>2040</v>
      </c>
      <c r="M13" s="46">
        <v>2045</v>
      </c>
      <c r="N13" s="46">
        <v>2050</v>
      </c>
      <c r="O13" s="5"/>
      <c r="P13" s="5"/>
    </row>
    <row r="14" spans="2:18" ht="14.45">
      <c r="B14" s="497" t="str">
        <f>'Deployment (9)'!C15</f>
        <v>Fischer-Tropsch</v>
      </c>
      <c r="C14" s="112" t="s">
        <v>399</v>
      </c>
      <c r="D14" s="496" t="s">
        <v>461</v>
      </c>
      <c r="E14" s="496" t="s">
        <v>574</v>
      </c>
      <c r="F14" s="496" t="s">
        <v>453</v>
      </c>
      <c r="G14" s="315">
        <f>AVERAGEIF(K27:K32,"&gt;0")*F22</f>
        <v>85256.009486166004</v>
      </c>
      <c r="H14" s="315">
        <f t="shared" ref="H14:N14" si="0">$G$14*G18</f>
        <v>88721.251971289108</v>
      </c>
      <c r="I14" s="315">
        <f t="shared" si="0"/>
        <v>92327.33972413087</v>
      </c>
      <c r="J14" s="315">
        <f t="shared" si="0"/>
        <v>96079.997420388245</v>
      </c>
      <c r="K14" s="315">
        <f t="shared" si="0"/>
        <v>99985.182416006312</v>
      </c>
      <c r="L14" s="315">
        <f t="shared" si="0"/>
        <v>104049.09420449963</v>
      </c>
      <c r="M14" s="315">
        <f t="shared" si="0"/>
        <v>108278.18425866778</v>
      </c>
      <c r="N14" s="315">
        <f t="shared" si="0"/>
        <v>112679.16627232873</v>
      </c>
      <c r="O14" s="5"/>
      <c r="P14" s="5"/>
    </row>
    <row r="15" spans="2:18" ht="14.45">
      <c r="C15" s="112" t="s">
        <v>335</v>
      </c>
      <c r="D15" s="496" t="s">
        <v>461</v>
      </c>
      <c r="E15" s="496">
        <v>71.12</v>
      </c>
      <c r="F15" s="496" t="s">
        <v>453</v>
      </c>
      <c r="G15" s="315">
        <f>K33*F22</f>
        <v>116901.12693556605</v>
      </c>
      <c r="H15" s="315">
        <f t="shared" ref="H15:N15" si="1">$G$15*G18</f>
        <v>121652.58966596307</v>
      </c>
      <c r="I15" s="315">
        <f t="shared" si="1"/>
        <v>126597.17626667826</v>
      </c>
      <c r="J15" s="315">
        <f t="shared" si="1"/>
        <v>131742.73628455709</v>
      </c>
      <c r="K15" s="315">
        <f t="shared" si="1"/>
        <v>137097.43831237944</v>
      </c>
      <c r="L15" s="315">
        <f t="shared" si="1"/>
        <v>142669.78295652667</v>
      </c>
      <c r="M15" s="315">
        <f t="shared" si="1"/>
        <v>148468.61633172084</v>
      </c>
      <c r="N15" s="315">
        <f t="shared" si="1"/>
        <v>154503.14410425987</v>
      </c>
      <c r="O15" s="5"/>
      <c r="P15" s="5"/>
    </row>
    <row r="16" spans="2:18" ht="14.45">
      <c r="M16" s="5"/>
      <c r="N16" s="5"/>
    </row>
    <row r="17" spans="3:15" ht="14.1">
      <c r="E17" s="133" t="s">
        <v>463</v>
      </c>
      <c r="F17" s="46">
        <v>2015</v>
      </c>
      <c r="G17" s="46">
        <v>2020</v>
      </c>
      <c r="H17" s="46">
        <v>2025</v>
      </c>
      <c r="I17" s="46">
        <v>2030</v>
      </c>
      <c r="J17" s="46">
        <v>2035</v>
      </c>
      <c r="K17" s="46">
        <v>2040</v>
      </c>
      <c r="L17" s="46">
        <v>2045</v>
      </c>
      <c r="M17" s="46">
        <v>2050</v>
      </c>
    </row>
    <row r="18" spans="3:15">
      <c r="E18" s="496"/>
      <c r="F18" s="496">
        <v>1</v>
      </c>
      <c r="G18" s="134">
        <f t="shared" ref="G18:I18" si="2">F18*1.008^(G17-F17)</f>
        <v>1.0406451405127681</v>
      </c>
      <c r="H18" s="134">
        <f t="shared" si="2"/>
        <v>1.0829423084728389</v>
      </c>
      <c r="I18" s="134">
        <f t="shared" si="2"/>
        <v>1.126958650767939</v>
      </c>
      <c r="J18" s="134">
        <f>I18*1.008^(J17-I17)</f>
        <v>1.1727640434804814</v>
      </c>
      <c r="K18" s="134">
        <f>J18*1.008^(K17-J17)</f>
        <v>1.2204312028160675</v>
      </c>
      <c r="L18" s="134">
        <f>K18*1.008^(L17-K17)</f>
        <v>1.2700358005406933</v>
      </c>
      <c r="M18" s="134">
        <f>L18*1.008^(M17-L17)</f>
        <v>1.3216565841099157</v>
      </c>
    </row>
    <row r="19" spans="3:15" ht="14.45">
      <c r="J19" s="5"/>
      <c r="K19" s="5"/>
    </row>
    <row r="20" spans="3:15" ht="14.45">
      <c r="E20"/>
      <c r="F20" s="135"/>
      <c r="G20" s="136" t="s">
        <v>464</v>
      </c>
      <c r="N20" s="5"/>
      <c r="O20" s="5"/>
    </row>
    <row r="21" spans="3:15" ht="14.1">
      <c r="E21" s="133" t="s">
        <v>465</v>
      </c>
      <c r="F21" s="46">
        <v>2015</v>
      </c>
      <c r="G21" s="46">
        <v>2020</v>
      </c>
      <c r="H21" s="46">
        <v>2025</v>
      </c>
      <c r="I21" s="46">
        <v>2030</v>
      </c>
      <c r="J21" s="46">
        <v>2035</v>
      </c>
      <c r="K21" s="46">
        <v>2040</v>
      </c>
      <c r="L21" s="46">
        <v>2045</v>
      </c>
      <c r="M21" s="46">
        <v>2050</v>
      </c>
    </row>
    <row r="22" spans="3:15">
      <c r="E22" s="1" t="s">
        <v>466</v>
      </c>
      <c r="F22" s="1">
        <v>1.59</v>
      </c>
      <c r="G22" s="137"/>
      <c r="H22" s="137"/>
      <c r="I22" s="137"/>
      <c r="J22" s="137"/>
      <c r="K22" s="137"/>
      <c r="L22" s="137"/>
      <c r="M22" s="137"/>
    </row>
    <row r="26" spans="3:15" ht="14.45">
      <c r="C26" s="126" t="s">
        <v>434</v>
      </c>
      <c r="D26" s="548" t="s">
        <v>435</v>
      </c>
      <c r="E26" s="550"/>
      <c r="F26" s="550"/>
      <c r="G26" s="549"/>
      <c r="H26" s="126" t="s">
        <v>436</v>
      </c>
      <c r="I26" s="126" t="s">
        <v>454</v>
      </c>
      <c r="J26" s="126" t="s">
        <v>455</v>
      </c>
      <c r="K26" s="126" t="s">
        <v>456</v>
      </c>
    </row>
    <row r="27" spans="3:15">
      <c r="C27" s="496">
        <f>'GVA turnover multiplier (9)'!C25</f>
        <v>8405</v>
      </c>
      <c r="D27" s="566" t="str">
        <f>'GVA turnover multiplier (9)'!D25:G25</f>
        <v>Generators; producer gas, water gas, acetylene gas and similar water process gas generators, with or without their purifiers</v>
      </c>
      <c r="E27" s="566"/>
      <c r="F27" s="566"/>
      <c r="G27" s="566"/>
      <c r="H27" s="47" t="str">
        <f>'GVA turnover multiplier (9)'!H25</f>
        <v>CAPEX</v>
      </c>
      <c r="I27" s="47">
        <f>'GVA turnover multiplier (9)'!I25</f>
        <v>28.29</v>
      </c>
      <c r="J27" s="47">
        <f>'GVA turnover multiplier (9)'!J25</f>
        <v>0.41629864122081761</v>
      </c>
      <c r="K27" s="47">
        <f>'GVA turnover multiplier (9)'!K25</f>
        <v>64416.996047430825</v>
      </c>
    </row>
    <row r="28" spans="3:15">
      <c r="C28" s="496">
        <f>'GVA turnover multiplier (9)'!C26</f>
        <v>842129</v>
      </c>
      <c r="D28" s="566" t="str">
        <f>'GVA turnover multiplier (9)'!D26:G26</f>
        <v>Machinery; for filtering or purifying liquids, n.e.c. in item no. 8421.2</v>
      </c>
      <c r="E28" s="566"/>
      <c r="F28" s="566"/>
      <c r="G28" s="566"/>
      <c r="H28" s="47" t="str">
        <f>'GVA turnover multiplier (9)'!H26</f>
        <v>CAPEX</v>
      </c>
      <c r="I28" s="47">
        <f>'GVA turnover multiplier (9)'!I26</f>
        <v>28.29</v>
      </c>
      <c r="J28" s="47">
        <f>'GVA turnover multiplier (9)'!J26</f>
        <v>0.41629864122081761</v>
      </c>
      <c r="K28" s="47">
        <f>'GVA turnover multiplier (9)'!K26</f>
        <v>64416.996047430825</v>
      </c>
    </row>
    <row r="29" spans="3:15">
      <c r="C29" s="496">
        <f>'GVA turnover multiplier (9)'!C27</f>
        <v>842139</v>
      </c>
      <c r="D29" s="566" t="str">
        <f>'GVA turnover multiplier (9)'!D27:G27</f>
        <v>Filtering or purifying machinery and apparatus for gases</v>
      </c>
      <c r="E29" s="566"/>
      <c r="F29" s="566"/>
      <c r="G29" s="566"/>
      <c r="H29" s="47" t="str">
        <f>'GVA turnover multiplier (9)'!H27</f>
        <v>CAPEX</v>
      </c>
      <c r="I29" s="47">
        <f>'GVA turnover multiplier (9)'!I27</f>
        <v>28.25</v>
      </c>
      <c r="J29" s="47">
        <f>'GVA turnover multiplier (9)'!J27</f>
        <v>0.38402401515606738</v>
      </c>
      <c r="K29" s="47">
        <f>'GVA turnover multiplier (9)'!K27</f>
        <v>44708.333333333336</v>
      </c>
    </row>
    <row r="30" spans="3:15">
      <c r="C30" s="496">
        <f>'GVA turnover multiplier (9)'!C28</f>
        <v>730900</v>
      </c>
      <c r="D30" s="566" t="str">
        <f>'GVA turnover multiplier (9)'!D28:G28</f>
        <v>Reservoirs, tanks, vats and similar containers; for any material (excluding compressed or liquefied gas), of iron or steel, capacity exceeding 300l, whether or not lined or heat insulated</v>
      </c>
      <c r="E30" s="566"/>
      <c r="F30" s="566"/>
      <c r="G30" s="566"/>
      <c r="H30" s="47" t="str">
        <f>'GVA turnover multiplier (9)'!H28</f>
        <v>CAPEX</v>
      </c>
      <c r="I30" s="47">
        <f>'GVA turnover multiplier (9)'!I28</f>
        <v>25.29</v>
      </c>
      <c r="J30" s="47">
        <f>'GVA turnover multiplier (9)'!J28</f>
        <v>0.39782391686960944</v>
      </c>
      <c r="K30" s="47">
        <f>'GVA turnover multiplier (9)'!K28</f>
        <v>49850</v>
      </c>
    </row>
    <row r="31" spans="3:15">
      <c r="C31" s="496">
        <f>'GVA turnover multiplier (9)'!C29</f>
        <v>741999</v>
      </c>
      <c r="D31" s="566" t="str">
        <f>'GVA turnover multiplier (9)'!D29:G29</f>
        <v>Copper; articles n.e.c. in heading no. 7419</v>
      </c>
      <c r="E31" s="566"/>
      <c r="F31" s="566"/>
      <c r="G31" s="566"/>
      <c r="H31" s="47" t="str">
        <f>'GVA turnover multiplier (9)'!H29</f>
        <v>CAPEX</v>
      </c>
      <c r="I31" s="47">
        <f>'GVA turnover multiplier (9)'!I29</f>
        <v>25.93</v>
      </c>
      <c r="J31" s="47">
        <f>'GVA turnover multiplier (9)'!J29</f>
        <v>0.38402401515606738</v>
      </c>
      <c r="K31" s="47">
        <f>'GVA turnover multiplier (9)'!K29</f>
        <v>44708.333333333336</v>
      </c>
    </row>
    <row r="32" spans="3:15">
      <c r="C32" s="496">
        <f>'GVA turnover multiplier (9)'!C30</f>
        <v>761100</v>
      </c>
      <c r="D32" s="566" t="str">
        <f>'GVA turnover multiplier (9)'!D30:G30</f>
        <v>Aluminium; reservoirs, tanks, vats and similar containers, for material (not compressed or liquefied gas), of a capacity over 300l, whether or not lined, not fitted with mechanical/thermal equipment</v>
      </c>
      <c r="E32" s="566"/>
      <c r="F32" s="566"/>
      <c r="G32" s="566"/>
      <c r="H32" s="47" t="str">
        <f>'GVA turnover multiplier (9)'!H30</f>
        <v>CAPEX</v>
      </c>
      <c r="I32" s="47">
        <f>'GVA turnover multiplier (9)'!I30</f>
        <v>0</v>
      </c>
      <c r="J32" s="47" t="str">
        <f>'GVA turnover multiplier (9)'!J30</f>
        <v/>
      </c>
      <c r="K32" s="47" t="str">
        <f>'GVA turnover multiplier (9)'!K30</f>
        <v/>
      </c>
    </row>
    <row r="33" spans="3:11">
      <c r="C33" s="496" t="str">
        <f>'GVA turnover multiplier (9)'!C31</f>
        <v>N/A</v>
      </c>
      <c r="D33" s="566" t="str">
        <f>'GVA turnover multiplier (9)'!D31:G31</f>
        <v>Engineering activities and related technical consultancy</v>
      </c>
      <c r="E33" s="566"/>
      <c r="F33" s="566"/>
      <c r="G33" s="566"/>
      <c r="H33" s="47" t="str">
        <f>'GVA turnover multiplier (9)'!H31</f>
        <v>CAPEX</v>
      </c>
      <c r="I33" s="47">
        <f>'GVA turnover multiplier (9)'!I31</f>
        <v>71.12</v>
      </c>
      <c r="J33" s="47">
        <f>'GVA turnover multiplier (9)'!J31</f>
        <v>0.54469720920582787</v>
      </c>
      <c r="K33" s="47">
        <f>'GVA turnover multiplier (9)'!K31</f>
        <v>73522.721343123296</v>
      </c>
    </row>
  </sheetData>
  <mergeCells count="8">
    <mergeCell ref="D31:G31"/>
    <mergeCell ref="D32:G32"/>
    <mergeCell ref="D33:G33"/>
    <mergeCell ref="D26:G26"/>
    <mergeCell ref="D27:G27"/>
    <mergeCell ref="D28:G28"/>
    <mergeCell ref="D29:G29"/>
    <mergeCell ref="D30:G30"/>
  </mergeCells>
  <conditionalFormatting sqref="A1:XFD9 A10:B10 S10:XFD12 P20:XFD20 C12:D13 H20:I20 L26:L33 G22:I22 N21:XFD23 L17:XFD19 A20:D20 A23:I23 A22:D22 A17:I19 A21:I21 B11:P12 Q13:XFD15 G13:N15 J17:M18 C24:XFD25 Q26:XFD27 J20:M22 B13:B15 B16:L16 O16:XFD16 C34:L1048576 M28:XFD1048576 A11:A1048576 B24:B1048576">
    <cfRule type="expression" dxfId="1641" priority="20">
      <formula>_xlfn.ISFORMULA(A1)</formula>
    </cfRule>
  </conditionalFormatting>
  <conditionalFormatting sqref="F20">
    <cfRule type="expression" dxfId="1640" priority="17">
      <formula>_xlfn.ISFORMULA(F20)</formula>
    </cfRule>
  </conditionalFormatting>
  <conditionalFormatting sqref="C14:C15">
    <cfRule type="expression" dxfId="1639" priority="5">
      <formula>_xlfn.ISFORMULA(C14)</formula>
    </cfRule>
  </conditionalFormatting>
  <conditionalFormatting sqref="D14:D15">
    <cfRule type="expression" dxfId="1638" priority="3">
      <formula>_xlfn.ISFORMULA(D14)</formula>
    </cfRule>
  </conditionalFormatting>
  <conditionalFormatting sqref="E22:F22">
    <cfRule type="expression" dxfId="1637" priority="2">
      <formula>_xlfn.ISFORMULA(E22)</formula>
    </cfRule>
  </conditionalFormatting>
  <conditionalFormatting sqref="E13:F15">
    <cfRule type="expression" dxfId="1636" priority="1">
      <formula>_xlfn.ISFORMULA(E13)</formula>
    </cfRule>
  </conditionalFormatting>
  <hyperlinks>
    <hyperlink ref="G20" r:id="rId1" xr:uid="{03ED24AA-1423-4E33-B403-E7ABCBE110D2}"/>
  </hyperlinks>
  <pageMargins left="0.7" right="0.7" top="0.75" bottom="0.75" header="0.3" footer="0.3"/>
  <pageSetup paperSize="9" orientation="portrait" horizontalDpi="4294967294" verticalDpi="4294967294" r:id="rId2"/>
  <drawing r:id="rId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81716-9E48-4DC7-8CA0-D918A132965F}">
  <sheetPr>
    <tabColor theme="9" tint="0.39997558519241921"/>
  </sheetPr>
  <dimension ref="B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tr">
        <f>'Deployment (9)'!C15</f>
        <v>Fischer-Tropsch</v>
      </c>
      <c r="C14" s="112" t="s">
        <v>399</v>
      </c>
      <c r="D14" s="496" t="s">
        <v>124</v>
      </c>
      <c r="E14" s="315">
        <f>'GVA (9)'!E19/'GVA per worker (9)'!G14</f>
        <v>0</v>
      </c>
      <c r="F14" s="315">
        <f>'GVA (9)'!F19/'GVA per worker (9)'!H14</f>
        <v>9.3513903343093361</v>
      </c>
      <c r="G14" s="315">
        <f>'GVA (9)'!G19/'GVA per worker (9)'!I14</f>
        <v>42.30014000793647</v>
      </c>
      <c r="H14" s="315">
        <f>'GVA (9)'!H19/'GVA per worker (9)'!J14</f>
        <v>111.76587181763364</v>
      </c>
      <c r="I14" s="315">
        <f>'GVA (9)'!I19/'GVA per worker (9)'!K14</f>
        <v>140.42898837913154</v>
      </c>
      <c r="J14" s="315">
        <f>'GVA (9)'!J19/'GVA per worker (9)'!L14</f>
        <v>213.85416950882498</v>
      </c>
      <c r="K14" s="315">
        <f>'GVA (9)'!K19/'GVA per worker (9)'!M14</f>
        <v>276.92160469664907</v>
      </c>
      <c r="L14" s="315">
        <f>'GVA (9)'!L19/'GVA per worker (9)'!N14</f>
        <v>317.19526676058501</v>
      </c>
      <c r="M14" s="5"/>
      <c r="N14" s="5"/>
    </row>
    <row r="15" spans="2:18" ht="14.45">
      <c r="C15" s="112" t="s">
        <v>335</v>
      </c>
      <c r="D15" s="496" t="s">
        <v>124</v>
      </c>
      <c r="E15" s="315">
        <f>'GVA (9)'!E20/'GVA per worker (9)'!G15</f>
        <v>0</v>
      </c>
      <c r="F15" s="315">
        <f>'GVA (9)'!F20/'GVA per worker (9)'!H15</f>
        <v>9.6263826841000952</v>
      </c>
      <c r="G15" s="315">
        <f>'GVA (9)'!G20/'GVA per worker (9)'!I15</f>
        <v>40.580887398512083</v>
      </c>
      <c r="H15" s="315">
        <f>'GVA (9)'!H20/'GVA per worker (9)'!J15</f>
        <v>98.66718434107699</v>
      </c>
      <c r="I15" s="315">
        <f>'GVA (9)'!I20/'GVA per worker (9)'!K15</f>
        <v>114.37057601640397</v>
      </c>
      <c r="J15" s="315">
        <f>'GVA (9)'!J20/'GVA per worker (9)'!L15</f>
        <v>162.22096191056676</v>
      </c>
      <c r="K15" s="315">
        <f>'GVA (9)'!K20/'GVA per worker (9)'!M15</f>
        <v>195.40341687934705</v>
      </c>
      <c r="L15" s="315">
        <f>'GVA (9)'!L20/'GVA per worker (9)'!N15</f>
        <v>211.14180771173039</v>
      </c>
      <c r="M15" s="5"/>
      <c r="N15" s="5"/>
    </row>
    <row r="16" spans="2:18" ht="14.45">
      <c r="C16" s="112"/>
      <c r="D16" s="496" t="s">
        <v>124</v>
      </c>
      <c r="E16" s="315"/>
      <c r="F16" s="315"/>
      <c r="G16" s="315"/>
      <c r="H16" s="315"/>
      <c r="I16" s="315"/>
      <c r="J16" s="315"/>
      <c r="K16" s="315"/>
      <c r="L16" s="315"/>
      <c r="M16" s="5"/>
      <c r="N16" s="5"/>
    </row>
    <row r="17" spans="3:18" ht="14.45">
      <c r="C17" s="496"/>
      <c r="D17" s="496" t="s">
        <v>124</v>
      </c>
      <c r="E17" s="315"/>
      <c r="F17" s="315"/>
      <c r="G17" s="315"/>
      <c r="H17" s="315"/>
      <c r="I17" s="315"/>
      <c r="J17" s="315"/>
      <c r="K17" s="315"/>
      <c r="L17" s="315"/>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Q20" s="5"/>
      <c r="R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A11:A1048576 Q38:XFD1048576 B17:B1048576 C20:P1048576 S10:XFD12 S20:XFD37 O13:XFD19 B11:P12 B13:D16 E13:L19">
    <cfRule type="expression" dxfId="1635" priority="9">
      <formula>_xlfn.ISFORMULA(A1)</formula>
    </cfRule>
  </conditionalFormatting>
  <conditionalFormatting sqref="F14:L19">
    <cfRule type="expression" dxfId="1634" priority="8">
      <formula>_xlfn.ISFORMULA(F14)</formula>
    </cfRule>
  </conditionalFormatting>
  <conditionalFormatting sqref="C17:C19">
    <cfRule type="expression" dxfId="1633" priority="7">
      <formula>_xlfn.ISFORMULA(C17)</formula>
    </cfRule>
  </conditionalFormatting>
  <conditionalFormatting sqref="C14:C16">
    <cfRule type="expression" dxfId="1632" priority="6">
      <formula>_xlfn.ISFORMULA(C14)</formula>
    </cfRule>
  </conditionalFormatting>
  <conditionalFormatting sqref="D14:D19">
    <cfRule type="expression" dxfId="1631" priority="2">
      <formula>_xlfn.ISFORMULA(D14)</formula>
    </cfRule>
  </conditionalFormatting>
  <pageMargins left="0.7" right="0.7" top="0.75" bottom="0.75" header="0.3" footer="0.3"/>
  <pageSetup paperSize="9" orientation="portrait" horizontalDpi="4294967294" verticalDpi="4294967294"/>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1431-533A-49A6-AC8F-89DB766866AA}">
  <sheetPr>
    <tabColor theme="5" tint="0.39997558519241921"/>
  </sheetPr>
  <dimension ref="A1:R10"/>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575</v>
      </c>
    </row>
    <row r="2" spans="1:18" s="167" customFormat="1" ht="12.4">
      <c r="A2" s="167" t="s">
        <v>486</v>
      </c>
    </row>
    <row r="3" spans="1:18" s="167" customFormat="1" ht="12.4">
      <c r="A3" s="167" t="s">
        <v>487</v>
      </c>
    </row>
    <row r="4" spans="1:18" s="167" customFormat="1" ht="12.4">
      <c r="A4" s="167" t="s">
        <v>470</v>
      </c>
    </row>
    <row r="9" spans="1:18" ht="14.45">
      <c r="Q9" s="5"/>
      <c r="R9" s="5"/>
    </row>
    <row r="10" spans="1:18" ht="14.45">
      <c r="Q10" s="5"/>
      <c r="R10" s="5"/>
    </row>
  </sheetData>
  <conditionalFormatting sqref="A1:XFD48 L49:XFD83 A84:XFD88 L89:XFD1048576">
    <cfRule type="expression" dxfId="1630" priority="1">
      <formula>_xlfn.ISFORMULA(A1)</formula>
    </cfRule>
  </conditionalFormatting>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9" tint="0.39997558519241921"/>
  </sheetPr>
  <dimension ref="B1:U58"/>
  <sheetViews>
    <sheetView zoomScale="70" zoomScaleNormal="70" workbookViewId="0">
      <selection activeCell="A18" sqref="A18"/>
    </sheetView>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394</v>
      </c>
      <c r="E14" s="112" t="s">
        <v>395</v>
      </c>
      <c r="F14" s="112"/>
      <c r="G14" s="113">
        <v>49.8</v>
      </c>
      <c r="H14" s="187">
        <f>$G$14*H27</f>
        <v>47.770734329641968</v>
      </c>
      <c r="I14" s="187">
        <f t="shared" ref="I14:N14" si="0">$G$14*I27</f>
        <v>45.741468659283946</v>
      </c>
      <c r="J14" s="187">
        <f t="shared" si="0"/>
        <v>43.712202988925917</v>
      </c>
      <c r="K14" s="187">
        <f t="shared" si="0"/>
        <v>41.682937318567888</v>
      </c>
      <c r="L14" s="187">
        <f t="shared" si="0"/>
        <v>39.653671648209858</v>
      </c>
      <c r="M14" s="187">
        <f t="shared" si="0"/>
        <v>37.624405977851829</v>
      </c>
      <c r="N14" s="187">
        <f t="shared" si="0"/>
        <v>35.595140307493814</v>
      </c>
    </row>
    <row r="15" spans="2:21" ht="29.25" customHeight="1">
      <c r="C15" s="65" t="s">
        <v>396</v>
      </c>
      <c r="D15" s="65" t="s">
        <v>394</v>
      </c>
      <c r="E15" s="112" t="s">
        <v>395</v>
      </c>
      <c r="F15" s="112"/>
      <c r="G15" s="113">
        <v>33.200000000000003</v>
      </c>
      <c r="H15" s="187">
        <f>$G$15*H27</f>
        <v>31.847156219761317</v>
      </c>
      <c r="I15" s="187">
        <f t="shared" ref="I15:M15" si="1">$G$15*I27</f>
        <v>30.494312439522634</v>
      </c>
      <c r="J15" s="187">
        <f t="shared" si="1"/>
        <v>29.141468659283948</v>
      </c>
      <c r="K15" s="187">
        <f t="shared" si="1"/>
        <v>27.788624879045262</v>
      </c>
      <c r="L15" s="187">
        <f t="shared" si="1"/>
        <v>26.435781098806572</v>
      </c>
      <c r="M15" s="187">
        <f t="shared" si="1"/>
        <v>25.08293731856789</v>
      </c>
      <c r="N15" s="187">
        <f>$G$15*N27</f>
        <v>23.730093538329214</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394</v>
      </c>
      <c r="E19" s="112" t="s">
        <v>395</v>
      </c>
      <c r="F19" s="118" t="s">
        <v>400</v>
      </c>
      <c r="G19" s="187">
        <f t="shared" ref="G19:N19" si="2">G14*$D$37</f>
        <v>43.375799999999998</v>
      </c>
      <c r="H19" s="187">
        <f t="shared" si="2"/>
        <v>41.608309601118151</v>
      </c>
      <c r="I19" s="187">
        <f t="shared" si="2"/>
        <v>39.840819202236318</v>
      </c>
      <c r="J19" s="187">
        <f t="shared" si="2"/>
        <v>38.073328803354471</v>
      </c>
      <c r="K19" s="187">
        <f t="shared" si="2"/>
        <v>36.305838404472631</v>
      </c>
      <c r="L19" s="187">
        <f t="shared" si="2"/>
        <v>34.538348005590784</v>
      </c>
      <c r="M19" s="187">
        <f t="shared" si="2"/>
        <v>32.770857606708944</v>
      </c>
      <c r="N19" s="187">
        <f t="shared" si="2"/>
        <v>31.003367207827111</v>
      </c>
    </row>
    <row r="20" spans="3:16" ht="27.6">
      <c r="C20" s="112" t="s">
        <v>335</v>
      </c>
      <c r="D20" s="65" t="s">
        <v>394</v>
      </c>
      <c r="E20" s="112" t="s">
        <v>395</v>
      </c>
      <c r="F20" s="118" t="s">
        <v>400</v>
      </c>
      <c r="G20" s="187">
        <f t="shared" ref="G20:N20" si="3">G14*$D$38</f>
        <v>6.4241999999999999</v>
      </c>
      <c r="H20" s="187">
        <f t="shared" si="3"/>
        <v>6.1624247285238143</v>
      </c>
      <c r="I20" s="187">
        <f t="shared" si="3"/>
        <v>5.9006494570476296</v>
      </c>
      <c r="J20" s="187">
        <f t="shared" si="3"/>
        <v>5.638874185571443</v>
      </c>
      <c r="K20" s="187">
        <f t="shared" si="3"/>
        <v>5.3770989140952574</v>
      </c>
      <c r="L20" s="187">
        <f t="shared" si="3"/>
        <v>5.1153236426190718</v>
      </c>
      <c r="M20" s="187">
        <f t="shared" si="3"/>
        <v>4.8535483711428862</v>
      </c>
      <c r="N20" s="187">
        <f t="shared" si="3"/>
        <v>4.5917730996667023</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496" t="s">
        <v>403</v>
      </c>
      <c r="F27" s="110"/>
      <c r="G27" s="110">
        <v>1</v>
      </c>
      <c r="H27" s="122">
        <f>J30/$I$30</f>
        <v>0.95925169336630467</v>
      </c>
      <c r="I27" s="122">
        <f t="shared" ref="I27:N27" si="4">K30/$I$30</f>
        <v>0.91850338673260934</v>
      </c>
      <c r="J27" s="122">
        <f t="shared" si="4"/>
        <v>0.87775508009891401</v>
      </c>
      <c r="K27" s="122">
        <f t="shared" si="4"/>
        <v>0.83700677346521868</v>
      </c>
      <c r="L27" s="122">
        <f t="shared" si="4"/>
        <v>0.79625846683152324</v>
      </c>
      <c r="M27" s="122">
        <f t="shared" si="4"/>
        <v>0.75551016019782791</v>
      </c>
      <c r="N27" s="122">
        <f t="shared" si="4"/>
        <v>0.71476185356413291</v>
      </c>
    </row>
    <row r="28" spans="3:16">
      <c r="C28" s="120"/>
      <c r="D28" s="120"/>
      <c r="E28" s="120"/>
      <c r="F28" s="120"/>
      <c r="G28" s="120"/>
      <c r="H28" s="120"/>
      <c r="I28" s="120"/>
      <c r="J28" s="120"/>
      <c r="K28" s="120"/>
      <c r="L28" s="120"/>
      <c r="M28" s="120"/>
      <c r="N28" s="120"/>
      <c r="O28" s="120"/>
      <c r="P28" s="120"/>
    </row>
    <row r="29" spans="3:16" ht="14.1">
      <c r="C29" s="120"/>
      <c r="D29" s="120"/>
      <c r="E29" s="120"/>
      <c r="F29" s="120"/>
      <c r="G29" s="120"/>
      <c r="H29" s="123">
        <v>2010</v>
      </c>
      <c r="I29" s="123">
        <v>2015</v>
      </c>
      <c r="J29" s="123">
        <v>2020</v>
      </c>
      <c r="K29" s="123">
        <v>2025</v>
      </c>
      <c r="L29" s="123">
        <v>2030</v>
      </c>
      <c r="M29" s="123">
        <v>2035</v>
      </c>
      <c r="N29" s="123">
        <v>2040</v>
      </c>
      <c r="O29" s="123">
        <v>2045</v>
      </c>
      <c r="P29" s="123">
        <v>2050</v>
      </c>
    </row>
    <row r="30" spans="3:16">
      <c r="C30" s="120"/>
      <c r="D30" s="120"/>
      <c r="E30" s="120"/>
      <c r="F30" s="120"/>
      <c r="G30" s="120"/>
      <c r="H30" s="110">
        <v>1</v>
      </c>
      <c r="I30" s="122">
        <f>H30+(($P30-$H30)/8)</f>
        <v>0.96084710743801649</v>
      </c>
      <c r="J30" s="122">
        <f t="shared" ref="J30:O30" si="5">I30+(($P30-$H30)/8)</f>
        <v>0.92169421487603298</v>
      </c>
      <c r="K30" s="122">
        <f t="shared" si="5"/>
        <v>0.88254132231404947</v>
      </c>
      <c r="L30" s="122">
        <f t="shared" si="5"/>
        <v>0.84338842975206596</v>
      </c>
      <c r="M30" s="122">
        <f t="shared" si="5"/>
        <v>0.80423553719008245</v>
      </c>
      <c r="N30" s="122">
        <f t="shared" si="5"/>
        <v>0.76508264462809894</v>
      </c>
      <c r="O30" s="122">
        <f t="shared" si="5"/>
        <v>0.72592975206611543</v>
      </c>
      <c r="P30" s="119">
        <f>E42/D42</f>
        <v>0.68677685950413225</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c r="G40" s="91"/>
      <c r="H40" s="186"/>
    </row>
    <row r="41" spans="3:8" ht="14.45">
      <c r="C41" s="496"/>
      <c r="D41" s="496">
        <v>2010</v>
      </c>
      <c r="E41" s="496">
        <v>2050</v>
      </c>
      <c r="F41"/>
      <c r="G41" s="91"/>
      <c r="H41" s="186"/>
    </row>
    <row r="42" spans="3:8" ht="14.45">
      <c r="C42" s="496" t="s">
        <v>406</v>
      </c>
      <c r="D42" s="496">
        <f>1.21*10^3</f>
        <v>1210</v>
      </c>
      <c r="E42" s="496">
        <f>8.31*10^2</f>
        <v>831</v>
      </c>
      <c r="F42"/>
      <c r="G42" s="91"/>
      <c r="H42" s="186"/>
    </row>
    <row r="43" spans="3:8" ht="14.45">
      <c r="C43" s="496" t="s">
        <v>407</v>
      </c>
      <c r="D43" s="496"/>
      <c r="E43" s="496"/>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14 G19:N23 C13:N13 C15:N18 E14:N14 C28:P30 C24:N26 D19:E23 C27:D27 F27:N27">
    <cfRule type="expression" dxfId="3786" priority="5">
      <formula>_xlfn.ISFORMULA(C13)</formula>
    </cfRule>
  </conditionalFormatting>
  <conditionalFormatting sqref="C19:C23">
    <cfRule type="expression" dxfId="3785" priority="4">
      <formula>_xlfn.ISFORMULA(C19)</formula>
    </cfRule>
  </conditionalFormatting>
  <conditionalFormatting sqref="F19:F23">
    <cfRule type="expression" dxfId="3784" priority="3">
      <formula>_xlfn.ISFORMULA(F19)</formula>
    </cfRule>
  </conditionalFormatting>
  <conditionalFormatting sqref="C37:C39">
    <cfRule type="expression" dxfId="3783" priority="2">
      <formula>_xlfn.ISFORMULA(C37)</formula>
    </cfRule>
  </conditionalFormatting>
  <conditionalFormatting sqref="D14">
    <cfRule type="expression" dxfId="3782" priority="1">
      <formula>_xlfn.ISFORMULA(D14)</formula>
    </cfRule>
  </conditionalFormatting>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08891-C9AD-4E93-9B26-C6539B8C35FD}">
  <sheetPr>
    <tabColor theme="5" tint="0.39997558519241921"/>
  </sheetPr>
  <dimension ref="A1:R21"/>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456</v>
      </c>
    </row>
    <row r="7" spans="1:18" ht="14.45">
      <c r="A7" s="126" t="s">
        <v>454</v>
      </c>
      <c r="B7" s="496">
        <v>2015</v>
      </c>
      <c r="C7" s="496">
        <v>2016</v>
      </c>
      <c r="D7" s="496">
        <v>2017</v>
      </c>
      <c r="E7" s="496" t="s">
        <v>471</v>
      </c>
    </row>
    <row r="8" spans="1:18">
      <c r="A8" s="47">
        <v>28.29</v>
      </c>
      <c r="B8" s="266">
        <v>58454.545454545456</v>
      </c>
      <c r="C8" s="266">
        <v>63318.181818181816</v>
      </c>
      <c r="D8" s="266">
        <v>71478.260869565216</v>
      </c>
      <c r="E8" s="266">
        <f>AVERAGE(B8:D8)</f>
        <v>64416.996047430825</v>
      </c>
    </row>
    <row r="9" spans="1:18" ht="14.45">
      <c r="A9" s="47"/>
      <c r="B9" s="266"/>
      <c r="C9" s="266"/>
      <c r="D9" s="266"/>
      <c r="E9" s="266"/>
      <c r="Q9" s="5"/>
      <c r="R9" s="5"/>
    </row>
    <row r="10" spans="1:18" ht="14.45">
      <c r="A10" s="47"/>
      <c r="B10" s="496"/>
      <c r="C10" s="496"/>
      <c r="D10" s="496"/>
      <c r="E10" s="496"/>
      <c r="Q10" s="5"/>
      <c r="R10" s="5"/>
    </row>
    <row r="11" spans="1:18">
      <c r="A11" s="47"/>
      <c r="B11" s="496"/>
      <c r="C11" s="496"/>
      <c r="D11" s="496"/>
      <c r="E11" s="496"/>
    </row>
    <row r="12" spans="1:18">
      <c r="A12" s="496"/>
      <c r="B12" s="496"/>
      <c r="C12" s="496"/>
      <c r="D12" s="496"/>
      <c r="E12" s="496"/>
    </row>
    <row r="15" spans="1:18" ht="14.1">
      <c r="A15" s="2" t="s">
        <v>472</v>
      </c>
    </row>
    <row r="16" spans="1:18" ht="14.45">
      <c r="A16" s="126" t="s">
        <v>454</v>
      </c>
      <c r="B16" s="496">
        <v>2015</v>
      </c>
      <c r="C16" s="496">
        <v>2016</v>
      </c>
      <c r="D16" s="496">
        <v>2017</v>
      </c>
      <c r="E16" s="496" t="s">
        <v>471</v>
      </c>
    </row>
    <row r="17" spans="1:5">
      <c r="A17" s="47">
        <f>A8</f>
        <v>28.29</v>
      </c>
      <c r="B17" s="206">
        <v>0.38946093276801941</v>
      </c>
      <c r="C17" s="206">
        <v>0.41606929510155316</v>
      </c>
      <c r="D17" s="206">
        <v>0.44336569579288027</v>
      </c>
      <c r="E17" s="206">
        <f>AVERAGE(B17:D17)</f>
        <v>0.41629864122081761</v>
      </c>
    </row>
    <row r="18" spans="1:5">
      <c r="A18" s="47"/>
      <c r="B18" s="266"/>
      <c r="C18" s="266"/>
      <c r="D18" s="266"/>
      <c r="E18" s="266"/>
    </row>
    <row r="19" spans="1:5">
      <c r="A19" s="47"/>
      <c r="B19" s="206"/>
      <c r="C19" s="206"/>
      <c r="D19" s="206"/>
      <c r="E19" s="206"/>
    </row>
    <row r="20" spans="1:5">
      <c r="A20" s="47"/>
      <c r="B20" s="206"/>
      <c r="C20" s="206"/>
      <c r="D20" s="206"/>
      <c r="E20" s="206"/>
    </row>
    <row r="21" spans="1:5">
      <c r="A21" s="496"/>
      <c r="B21" s="206"/>
      <c r="C21" s="206"/>
      <c r="D21" s="206"/>
      <c r="E21" s="206"/>
    </row>
  </sheetData>
  <conditionalFormatting sqref="A1:XFD6 L49:XFD83 A84:XFD88 L89:XFD1048576 A13:XFD15 F7:XFD12 A22:XFD48 F16:XFD21">
    <cfRule type="expression" dxfId="1629" priority="7">
      <formula>_xlfn.ISFORMULA(A1)</formula>
    </cfRule>
  </conditionalFormatting>
  <conditionalFormatting sqref="B7:E9">
    <cfRule type="expression" dxfId="1628" priority="6">
      <formula>_xlfn.ISFORMULA(B7)</formula>
    </cfRule>
  </conditionalFormatting>
  <conditionalFormatting sqref="E10:E12">
    <cfRule type="expression" dxfId="1627" priority="5">
      <formula>_xlfn.ISFORMULA(E10)</formula>
    </cfRule>
  </conditionalFormatting>
  <conditionalFormatting sqref="B10:D12">
    <cfRule type="expression" dxfId="1626" priority="4">
      <formula>_xlfn.ISFORMULA(B10)</formula>
    </cfRule>
  </conditionalFormatting>
  <conditionalFormatting sqref="B16:E18">
    <cfRule type="expression" dxfId="1625" priority="3">
      <formula>_xlfn.ISFORMULA(B16)</formula>
    </cfRule>
  </conditionalFormatting>
  <conditionalFormatting sqref="E19:E21">
    <cfRule type="expression" dxfId="1624" priority="2">
      <formula>_xlfn.ISFORMULA(E19)</formula>
    </cfRule>
  </conditionalFormatting>
  <conditionalFormatting sqref="B19:D21">
    <cfRule type="expression" dxfId="1623" priority="1">
      <formula>_xlfn.ISFORMULA(B19)</formula>
    </cfRule>
  </conditionalFormatting>
  <pageMargins left="0.7" right="0.7" top="0.75" bottom="0.75" header="0.3" footer="0.3"/>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5E7B9-4881-4BC1-A8FF-AF99619D9D1B}">
  <sheetPr>
    <tabColor theme="5" tint="0.39997558519241921"/>
  </sheetPr>
  <dimension ref="A1:I15"/>
  <sheetViews>
    <sheetView workbookViewId="0"/>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576</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0</v>
      </c>
      <c r="D10" s="171">
        <f>C10+(($E$10-$B$10)/3)</f>
        <v>0</v>
      </c>
      <c r="E10" s="171">
        <v>0</v>
      </c>
      <c r="F10" s="171">
        <f t="shared" ref="F10:I15" si="1">E10</f>
        <v>0</v>
      </c>
      <c r="G10" s="171">
        <f t="shared" si="1"/>
        <v>0</v>
      </c>
      <c r="H10" s="171">
        <f t="shared" si="1"/>
        <v>0</v>
      </c>
      <c r="I10" s="239">
        <f t="shared" si="1"/>
        <v>0</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3.3333333333333333E-2</v>
      </c>
      <c r="D15" s="510">
        <f>C15+(($E$15-$B$15)/3)</f>
        <v>6.6666666666666666E-2</v>
      </c>
      <c r="E15" s="510">
        <v>0.1</v>
      </c>
      <c r="F15" s="510">
        <f t="shared" si="1"/>
        <v>0.1</v>
      </c>
      <c r="G15" s="510">
        <f t="shared" si="1"/>
        <v>0.1</v>
      </c>
      <c r="H15" s="510">
        <f t="shared" si="1"/>
        <v>0.1</v>
      </c>
      <c r="I15" s="255">
        <f t="shared" si="1"/>
        <v>0.1</v>
      </c>
    </row>
  </sheetData>
  <conditionalFormatting sqref="A1:XFD6 A7:I7 J7:XFD25 L26:XFD1048576">
    <cfRule type="expression" dxfId="1622" priority="4">
      <formula>_xlfn.ISFORMULA(A1)</formula>
    </cfRule>
  </conditionalFormatting>
  <conditionalFormatting sqref="A16:I17">
    <cfRule type="expression" dxfId="1621" priority="3">
      <formula>_xlfn.ISFORMULA(A16)</formula>
    </cfRule>
  </conditionalFormatting>
  <conditionalFormatting sqref="A8:I8 A10:B13 C10:C15 A9:C9 D9:I15">
    <cfRule type="expression" dxfId="1620" priority="2">
      <formula>_xlfn.ISFORMULA(A8)</formula>
    </cfRule>
  </conditionalFormatting>
  <conditionalFormatting sqref="A14:B15">
    <cfRule type="expression" dxfId="1619" priority="1">
      <formula>_xlfn.ISFORMULA(A14)</formula>
    </cfRule>
  </conditionalFormatting>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0269E-C878-45F2-89BF-C30C44A8980E}">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12.7109375" style="1" bestFit="1" customWidth="1"/>
    <col min="5" max="5" width="9.85546875" style="1" customWidth="1"/>
    <col min="6" max="6" width="15.7109375" style="1" customWidth="1"/>
    <col min="7" max="7" width="21.85546875" style="1" customWidth="1"/>
    <col min="8" max="8" width="24" style="1" customWidth="1"/>
    <col min="9" max="9" width="15.710937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576</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130">
        <f>SUM(B14:B20,B24:B30,B34:B40,B44:B50,B54:B60)</f>
        <v>0</v>
      </c>
      <c r="C7" s="130">
        <f t="shared" ref="C7:I7" si="0">SUM(C14:C20,C24:C30,C34:C40,C44:C50,C54:C60)</f>
        <v>162041.54698106949</v>
      </c>
      <c r="D7" s="130">
        <f t="shared" si="0"/>
        <v>669088.7281914131</v>
      </c>
      <c r="E7" s="130">
        <f t="shared" si="0"/>
        <v>1645940.196133415</v>
      </c>
      <c r="F7" s="130">
        <f t="shared" si="0"/>
        <v>2578849.44960381</v>
      </c>
      <c r="G7" s="130">
        <f t="shared" si="0"/>
        <v>3524322.8993959166</v>
      </c>
      <c r="H7" s="130">
        <f t="shared" si="0"/>
        <v>4520081.109531098</v>
      </c>
      <c r="I7" s="440">
        <f t="shared" si="0"/>
        <v>5426040.4848702103</v>
      </c>
    </row>
    <row r="8" spans="1:18">
      <c r="A8" s="236" t="s">
        <v>490</v>
      </c>
      <c r="B8" s="130">
        <f>SUM(B67:B73,B77:B83,B87:B93,B97:B103,B107:B113)</f>
        <v>0</v>
      </c>
      <c r="C8" s="130">
        <f t="shared" ref="C8:I8" si="1">SUM(C67:C73,C77:C83,C87:C93,C97:C103,C107:C113)</f>
        <v>172862.87682609953</v>
      </c>
      <c r="D8" s="130">
        <f t="shared" si="1"/>
        <v>755659.3669516528</v>
      </c>
      <c r="E8" s="130">
        <f t="shared" si="1"/>
        <v>2175148.7517291587</v>
      </c>
      <c r="F8" s="130">
        <f t="shared" si="1"/>
        <v>3930584.0392739796</v>
      </c>
      <c r="G8" s="130">
        <f t="shared" si="1"/>
        <v>6310420.0068326155</v>
      </c>
      <c r="H8" s="130">
        <f t="shared" si="1"/>
        <v>9175237.0305853747</v>
      </c>
      <c r="I8" s="384">
        <f t="shared" si="1"/>
        <v>11455178.441078965</v>
      </c>
    </row>
    <row r="9" spans="1:18">
      <c r="A9" s="506" t="s">
        <v>491</v>
      </c>
      <c r="B9" s="441">
        <f>SUM(B120:B126,B130:B136,B140:B146,B150:B156,B160:B166)</f>
        <v>0</v>
      </c>
      <c r="C9" s="513">
        <f t="shared" ref="C9:I9" si="2">SUM(C120:C126,C130:C136,C140:C146,C150:C156,C160:C166)</f>
        <v>187362.09856388517</v>
      </c>
      <c r="D9" s="513">
        <f t="shared" si="2"/>
        <v>871653.1408539383</v>
      </c>
      <c r="E9" s="513">
        <f t="shared" si="2"/>
        <v>2276316.5972740855</v>
      </c>
      <c r="F9" s="513">
        <f t="shared" si="2"/>
        <v>3795297.7040082091</v>
      </c>
      <c r="G9" s="513">
        <f t="shared" si="2"/>
        <v>5885109.5568779539</v>
      </c>
      <c r="H9" s="513">
        <f t="shared" si="2"/>
        <v>8307722.1818914581</v>
      </c>
      <c r="I9" s="385">
        <f t="shared" si="2"/>
        <v>10381324.927396722</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'FT from fuels%'!B9*'Fuel demand EU'!B9</f>
        <v>0</v>
      </c>
      <c r="C14" s="252">
        <f>'FT from fuels%'!C9*'Fuel demand EU'!C9</f>
        <v>0</v>
      </c>
      <c r="D14" s="252">
        <f>'FT from fuels%'!D9*'Fuel demand EU'!D9</f>
        <v>0</v>
      </c>
      <c r="E14" s="252">
        <f>'FT from fuels%'!E9*'Fuel demand EU'!E9</f>
        <v>0</v>
      </c>
      <c r="F14" s="252">
        <f>'FT from fuels%'!F9*'Fuel demand EU'!F9</f>
        <v>0</v>
      </c>
      <c r="G14" s="252">
        <f>'FT from fuels%'!G9*'Fuel demand EU'!G9</f>
        <v>0</v>
      </c>
      <c r="H14" s="252">
        <f>'FT from fuels%'!H9*'Fuel demand EU'!H9</f>
        <v>0</v>
      </c>
      <c r="I14" s="253">
        <f>'FT from fuels%'!I9*'Fuel demand EU'!I9</f>
        <v>0</v>
      </c>
      <c r="Q14" s="5"/>
      <c r="R14" s="5"/>
    </row>
    <row r="15" spans="1:18" ht="14.45">
      <c r="A15" s="246" t="s">
        <v>480</v>
      </c>
      <c r="B15" s="252">
        <f>'FT from fuels%'!B10*'Fuel demand EU'!B10</f>
        <v>0</v>
      </c>
      <c r="C15" s="252">
        <f>'FT from fuels%'!C10*'Fuel demand EU'!C10</f>
        <v>0</v>
      </c>
      <c r="D15" s="252">
        <f>'FT from fuels%'!D10*'Fuel demand EU'!D10</f>
        <v>0</v>
      </c>
      <c r="E15" s="252">
        <f>'FT from fuels%'!E10*'Fuel demand EU'!E10</f>
        <v>0</v>
      </c>
      <c r="F15" s="252">
        <f>'FT from fuels%'!F10*'Fuel demand EU'!F10</f>
        <v>0</v>
      </c>
      <c r="G15" s="252">
        <f>'FT from fuels%'!G10*'Fuel demand EU'!G10</f>
        <v>0</v>
      </c>
      <c r="H15" s="252">
        <f>'FT from fuels%'!H10*'Fuel demand EU'!H10</f>
        <v>0</v>
      </c>
      <c r="I15" s="253">
        <f>'FT from fuels%'!I10*'Fuel demand EU'!I10</f>
        <v>0</v>
      </c>
    </row>
    <row r="16" spans="1:18" ht="14.45">
      <c r="A16" s="246" t="s">
        <v>84</v>
      </c>
      <c r="B16" s="252">
        <f>'FT from fuels%'!B11*'Fuel demand EU'!B11</f>
        <v>0</v>
      </c>
      <c r="C16" s="252">
        <f>'FT from fuels%'!C11*'Fuel demand EU'!C11</f>
        <v>0</v>
      </c>
      <c r="D16" s="252">
        <f>'FT from fuels%'!D11*'Fuel demand EU'!D11</f>
        <v>0</v>
      </c>
      <c r="E16" s="252">
        <f>'FT from fuels%'!E11*'Fuel demand EU'!E11</f>
        <v>0</v>
      </c>
      <c r="F16" s="252">
        <f>'FT from fuels%'!F11*'Fuel demand EU'!F11</f>
        <v>0</v>
      </c>
      <c r="G16" s="252">
        <f>'FT from fuels%'!G11*'Fuel demand EU'!G11</f>
        <v>0</v>
      </c>
      <c r="H16" s="252">
        <f>'FT from fuels%'!H11*'Fuel demand EU'!H11</f>
        <v>0</v>
      </c>
      <c r="I16" s="253">
        <f>'FT from fuels%'!I11*'Fuel demand EU'!I11</f>
        <v>0</v>
      </c>
    </row>
    <row r="17" spans="1:12" ht="14.45">
      <c r="A17" s="246" t="s">
        <v>481</v>
      </c>
      <c r="B17" s="252">
        <f>'FT from fuels%'!B12*'Fuel demand EU'!B12</f>
        <v>0</v>
      </c>
      <c r="C17" s="252">
        <f>'FT from fuels%'!C12*'Fuel demand EU'!C12</f>
        <v>0</v>
      </c>
      <c r="D17" s="252">
        <f>'FT from fuels%'!D12*'Fuel demand EU'!D12</f>
        <v>0</v>
      </c>
      <c r="E17" s="252">
        <f>'FT from fuels%'!E12*'Fuel demand EU'!E12</f>
        <v>0</v>
      </c>
      <c r="F17" s="252">
        <f>'FT from fuels%'!F12*'Fuel demand EU'!F12</f>
        <v>0</v>
      </c>
      <c r="G17" s="252">
        <f>'FT from fuels%'!G12*'Fuel demand EU'!G12</f>
        <v>0</v>
      </c>
      <c r="H17" s="252">
        <f>'FT from fuels%'!H12*'Fuel demand EU'!H12</f>
        <v>0</v>
      </c>
      <c r="I17" s="253">
        <f>'FT from fuels%'!I12*'Fuel demand EU'!I12</f>
        <v>0</v>
      </c>
    </row>
    <row r="18" spans="1:12" ht="14.45">
      <c r="A18" s="246" t="s">
        <v>482</v>
      </c>
      <c r="B18" s="252">
        <f>'FT from fuels%'!B13*'Fuel demand EU'!B13</f>
        <v>0</v>
      </c>
      <c r="C18" s="252">
        <f>'FT from fuels%'!C13*'Fuel demand EU'!C13</f>
        <v>0</v>
      </c>
      <c r="D18" s="252">
        <f>'FT from fuels%'!D13*'Fuel demand EU'!D13</f>
        <v>0</v>
      </c>
      <c r="E18" s="252">
        <f>'FT from fuels%'!E13*'Fuel demand EU'!E13</f>
        <v>0</v>
      </c>
      <c r="F18" s="252">
        <f>'FT from fuels%'!F13*'Fuel demand EU'!F13</f>
        <v>0</v>
      </c>
      <c r="G18" s="252">
        <f>'FT from fuels%'!G13*'Fuel demand EU'!G13</f>
        <v>0</v>
      </c>
      <c r="H18" s="252">
        <f>'FT from fuels%'!H13*'Fuel demand EU'!H13</f>
        <v>0</v>
      </c>
      <c r="I18" s="253">
        <f>'FT from fuels%'!I13*'Fuel demand EU'!I13</f>
        <v>0</v>
      </c>
    </row>
    <row r="19" spans="1:12" ht="14.45">
      <c r="A19" s="247" t="s">
        <v>483</v>
      </c>
      <c r="B19" s="252">
        <f>'FT from fuels%'!B14*'Fuel demand EU'!B14</f>
        <v>0</v>
      </c>
      <c r="C19" s="252">
        <f>'FT from fuels%'!C14*'Fuel demand EU'!C14</f>
        <v>0</v>
      </c>
      <c r="D19" s="252">
        <f>'FT from fuels%'!D14*'Fuel demand EU'!D14</f>
        <v>0</v>
      </c>
      <c r="E19" s="252">
        <f>'FT from fuels%'!E14*'Fuel demand EU'!E14</f>
        <v>0</v>
      </c>
      <c r="F19" s="252">
        <f>'FT from fuels%'!F14*'Fuel demand EU'!F14</f>
        <v>0</v>
      </c>
      <c r="G19" s="252">
        <f>'FT from fuels%'!G14*'Fuel demand EU'!G14</f>
        <v>0</v>
      </c>
      <c r="H19" s="252">
        <f>'FT from fuels%'!H14*'Fuel demand EU'!H14</f>
        <v>0</v>
      </c>
      <c r="I19" s="253">
        <f>'FT from fuels%'!I14*'Fuel demand EU'!I14</f>
        <v>0</v>
      </c>
    </row>
    <row r="20" spans="1:12" ht="14.45">
      <c r="A20" s="248" t="s">
        <v>484</v>
      </c>
      <c r="B20" s="252">
        <f>'FT from fuels%'!B15*'Fuel demand EU'!B15</f>
        <v>0</v>
      </c>
      <c r="C20" s="252">
        <f>'FT from fuels%'!C15*'Fuel demand EU'!C15</f>
        <v>0</v>
      </c>
      <c r="D20" s="252">
        <f>'FT from fuels%'!D15*'Fuel demand EU'!D15</f>
        <v>0</v>
      </c>
      <c r="E20" s="252">
        <f>'FT from fuels%'!E15*'Fuel demand EU'!E15</f>
        <v>0</v>
      </c>
      <c r="F20" s="252">
        <f>'FT from fuels%'!F15*'Fuel demand EU'!F15</f>
        <v>0</v>
      </c>
      <c r="G20" s="252">
        <f>'FT from fuels%'!G15*'Fuel demand EU'!G15</f>
        <v>0</v>
      </c>
      <c r="H20" s="252">
        <f>'FT from fuels%'!H15*'Fuel demand EU'!H15</f>
        <v>0</v>
      </c>
      <c r="I20" s="253">
        <f>'FT from fuels%'!I15*'Fuel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'FT from fuels%'!B9*'Fuel demand EU'!B19</f>
        <v>0</v>
      </c>
      <c r="C24" s="252">
        <f>'FT from fuels%'!C9*'Fuel demand EU'!C19</f>
        <v>0</v>
      </c>
      <c r="D24" s="252">
        <f>'FT from fuels%'!D9*'Fuel demand EU'!D19</f>
        <v>0</v>
      </c>
      <c r="E24" s="252">
        <f>'FT from fuels%'!E9*'Fuel demand EU'!E19</f>
        <v>0</v>
      </c>
      <c r="F24" s="252">
        <f>'FT from fuels%'!F9*'Fuel demand EU'!F19</f>
        <v>0</v>
      </c>
      <c r="G24" s="252">
        <f>'FT from fuels%'!G9*'Fuel demand EU'!G19</f>
        <v>0</v>
      </c>
      <c r="H24" s="252">
        <f>'FT from fuels%'!H9*'Fuel demand EU'!H19</f>
        <v>0</v>
      </c>
      <c r="I24" s="253">
        <f>'FT from fuels%'!I9*'Fuel demand EU'!I19</f>
        <v>0</v>
      </c>
      <c r="K24" s="256"/>
      <c r="L24" s="256"/>
    </row>
    <row r="25" spans="1:12" ht="14.45">
      <c r="A25" s="246" t="s">
        <v>480</v>
      </c>
      <c r="B25" s="252">
        <f>'FT from fuels%'!B10*'Fuel demand EU'!B20</f>
        <v>0</v>
      </c>
      <c r="C25" s="252">
        <f>'FT from fuels%'!C10*'Fuel demand EU'!C20</f>
        <v>0</v>
      </c>
      <c r="D25" s="252">
        <f>'FT from fuels%'!D10*'Fuel demand EU'!D20</f>
        <v>0</v>
      </c>
      <c r="E25" s="252">
        <f>'FT from fuels%'!E10*'Fuel demand EU'!E20</f>
        <v>0</v>
      </c>
      <c r="F25" s="252">
        <f>'FT from fuels%'!F10*'Fuel demand EU'!F20</f>
        <v>0</v>
      </c>
      <c r="G25" s="252">
        <f>'FT from fuels%'!G10*'Fuel demand EU'!G20</f>
        <v>0</v>
      </c>
      <c r="H25" s="252">
        <f>'FT from fuels%'!H10*'Fuel demand EU'!H20</f>
        <v>0</v>
      </c>
      <c r="I25" s="253">
        <f>'FT from fuels%'!I10*'Fuel demand EU'!I20</f>
        <v>0</v>
      </c>
    </row>
    <row r="26" spans="1:12" ht="14.45">
      <c r="A26" s="246" t="s">
        <v>84</v>
      </c>
      <c r="B26" s="252">
        <f>'FT from fuels%'!B11*'Fuel demand EU'!B21</f>
        <v>0</v>
      </c>
      <c r="C26" s="252">
        <f>'FT from fuels%'!C11*'Fuel demand EU'!C21</f>
        <v>0</v>
      </c>
      <c r="D26" s="252">
        <f>'FT from fuels%'!D11*'Fuel demand EU'!D21</f>
        <v>0</v>
      </c>
      <c r="E26" s="252">
        <f>'FT from fuels%'!E11*'Fuel demand EU'!E21</f>
        <v>0</v>
      </c>
      <c r="F26" s="252">
        <f>'FT from fuels%'!F11*'Fuel demand EU'!F21</f>
        <v>0</v>
      </c>
      <c r="G26" s="252">
        <f>'FT from fuels%'!G11*'Fuel demand EU'!G21</f>
        <v>0</v>
      </c>
      <c r="H26" s="252">
        <f>'FT from fuels%'!H11*'Fuel demand EU'!H21</f>
        <v>0</v>
      </c>
      <c r="I26" s="253">
        <f>'FT from fuels%'!I11*'Fuel demand EU'!I21</f>
        <v>0</v>
      </c>
    </row>
    <row r="27" spans="1:12" ht="14.45">
      <c r="A27" s="246" t="s">
        <v>481</v>
      </c>
      <c r="B27" s="252">
        <f>'FT from fuels%'!B12*'Fuel demand EU'!B22</f>
        <v>0</v>
      </c>
      <c r="C27" s="252">
        <f>'FT from fuels%'!C12*'Fuel demand EU'!C22</f>
        <v>0</v>
      </c>
      <c r="D27" s="252">
        <f>'FT from fuels%'!D12*'Fuel demand EU'!D22</f>
        <v>0</v>
      </c>
      <c r="E27" s="252">
        <f>'FT from fuels%'!E12*'Fuel demand EU'!E22</f>
        <v>0</v>
      </c>
      <c r="F27" s="252">
        <f>'FT from fuels%'!F12*'Fuel demand EU'!F22</f>
        <v>0</v>
      </c>
      <c r="G27" s="252">
        <f>'FT from fuels%'!G12*'Fuel demand EU'!G22</f>
        <v>0</v>
      </c>
      <c r="H27" s="252">
        <f>'FT from fuels%'!H12*'Fuel demand EU'!H22</f>
        <v>0</v>
      </c>
      <c r="I27" s="253">
        <f>'FT from fuels%'!I12*'Fuel demand EU'!I22</f>
        <v>0</v>
      </c>
    </row>
    <row r="28" spans="1:12" ht="14.45">
      <c r="A28" s="246" t="s">
        <v>482</v>
      </c>
      <c r="B28" s="252">
        <f>'FT from fuels%'!B13*'Fuel demand EU'!B23</f>
        <v>0</v>
      </c>
      <c r="C28" s="252">
        <f>'FT from fuels%'!C13*'Fuel demand EU'!C23</f>
        <v>0</v>
      </c>
      <c r="D28" s="252">
        <f>'FT from fuels%'!D13*'Fuel demand EU'!D23</f>
        <v>0</v>
      </c>
      <c r="E28" s="252">
        <f>'FT from fuels%'!E13*'Fuel demand EU'!E23</f>
        <v>0</v>
      </c>
      <c r="F28" s="252">
        <f>'FT from fuels%'!F13*'Fuel demand EU'!F23</f>
        <v>0</v>
      </c>
      <c r="G28" s="252">
        <f>'FT from fuels%'!G13*'Fuel demand EU'!G23</f>
        <v>0</v>
      </c>
      <c r="H28" s="252">
        <f>'FT from fuels%'!H13*'Fuel demand EU'!H23</f>
        <v>0</v>
      </c>
      <c r="I28" s="253">
        <f>'FT from fuels%'!I13*'Fuel demand EU'!I23</f>
        <v>0</v>
      </c>
    </row>
    <row r="29" spans="1:12" ht="14.45">
      <c r="A29" s="247" t="s">
        <v>483</v>
      </c>
      <c r="B29" s="252">
        <f>'FT from fuels%'!B14*'Fuel demand EU'!B24</f>
        <v>0</v>
      </c>
      <c r="C29" s="252">
        <f>'FT from fuels%'!C14*'Fuel demand EU'!C24</f>
        <v>0</v>
      </c>
      <c r="D29" s="252">
        <f>'FT from fuels%'!D14*'Fuel demand EU'!D24</f>
        <v>0</v>
      </c>
      <c r="E29" s="252">
        <f>'FT from fuels%'!E14*'Fuel demand EU'!E24</f>
        <v>0</v>
      </c>
      <c r="F29" s="252">
        <f>'FT from fuels%'!F14*'Fuel demand EU'!F24</f>
        <v>0</v>
      </c>
      <c r="G29" s="252">
        <f>'FT from fuels%'!G14*'Fuel demand EU'!G24</f>
        <v>0</v>
      </c>
      <c r="H29" s="252">
        <f>'FT from fuels%'!H14*'Fuel demand EU'!H24</f>
        <v>0</v>
      </c>
      <c r="I29" s="253">
        <f>'FT from fuels%'!I14*'Fuel demand EU'!I24</f>
        <v>0</v>
      </c>
    </row>
    <row r="30" spans="1:12" ht="14.45">
      <c r="A30" s="248" t="s">
        <v>484</v>
      </c>
      <c r="B30" s="252">
        <f>'FT from fuels%'!B15*'Fuel demand EU'!B25</f>
        <v>0</v>
      </c>
      <c r="C30" s="252">
        <f>'FT from fuels%'!C15*'Fuel demand EU'!C25</f>
        <v>162041.54698106949</v>
      </c>
      <c r="D30" s="252">
        <f>'FT from fuels%'!D15*'Fuel demand EU'!D25</f>
        <v>669088.7281914131</v>
      </c>
      <c r="E30" s="252">
        <f>'FT from fuels%'!E15*'Fuel demand EU'!E25</f>
        <v>1645940.196133415</v>
      </c>
      <c r="F30" s="252">
        <f>'FT from fuels%'!F15*'Fuel demand EU'!F25</f>
        <v>2578849.44960381</v>
      </c>
      <c r="G30" s="252">
        <f>'FT from fuels%'!G15*'Fuel demand EU'!G25</f>
        <v>3524322.8993959166</v>
      </c>
      <c r="H30" s="252">
        <f>'FT from fuels%'!H15*'Fuel demand EU'!H25</f>
        <v>4520081.109531098</v>
      </c>
      <c r="I30" s="253">
        <f>'FT from fuels%'!I15*'Fuel demand EU'!I25</f>
        <v>5426040.4848702103</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'FT from fuels%'!B9*'Fuel demand EU'!B29</f>
        <v>0</v>
      </c>
      <c r="C34" s="252">
        <f>'FT from fuels%'!C9*'Fuel demand EU'!C29</f>
        <v>0</v>
      </c>
      <c r="D34" s="252">
        <f>'FT from fuels%'!D9*'Fuel demand EU'!D29</f>
        <v>0</v>
      </c>
      <c r="E34" s="252">
        <f>'FT from fuels%'!E9*'Fuel demand EU'!E29</f>
        <v>0</v>
      </c>
      <c r="F34" s="252">
        <f>'FT from fuels%'!F9*'Fuel demand EU'!F29</f>
        <v>0</v>
      </c>
      <c r="G34" s="252">
        <f>'FT from fuels%'!G9*'Fuel demand EU'!G29</f>
        <v>0</v>
      </c>
      <c r="H34" s="252">
        <f>'FT from fuels%'!H9*'Fuel demand EU'!H29</f>
        <v>0</v>
      </c>
      <c r="I34" s="253">
        <f>'FT from fuels%'!I9*'Fuel demand EU'!I29</f>
        <v>0</v>
      </c>
    </row>
    <row r="35" spans="1:9" ht="14.45">
      <c r="A35" s="246" t="s">
        <v>480</v>
      </c>
      <c r="B35" s="252">
        <f>'FT from fuels%'!B10*'Fuel demand EU'!B30</f>
        <v>0</v>
      </c>
      <c r="C35" s="252">
        <f>'FT from fuels%'!C10*'Fuel demand EU'!C30</f>
        <v>0</v>
      </c>
      <c r="D35" s="252">
        <f>'FT from fuels%'!D10*'Fuel demand EU'!D30</f>
        <v>0</v>
      </c>
      <c r="E35" s="252">
        <f>'FT from fuels%'!E10*'Fuel demand EU'!E30</f>
        <v>0</v>
      </c>
      <c r="F35" s="252">
        <f>'FT from fuels%'!F10*'Fuel demand EU'!F30</f>
        <v>0</v>
      </c>
      <c r="G35" s="252">
        <f>'FT from fuels%'!G10*'Fuel demand EU'!G30</f>
        <v>0</v>
      </c>
      <c r="H35" s="252">
        <f>'FT from fuels%'!H10*'Fuel demand EU'!H30</f>
        <v>0</v>
      </c>
      <c r="I35" s="253">
        <f>'FT from fuels%'!I10*'Fuel demand EU'!I30</f>
        <v>0</v>
      </c>
    </row>
    <row r="36" spans="1:9" ht="14.45">
      <c r="A36" s="246" t="s">
        <v>84</v>
      </c>
      <c r="B36" s="252">
        <f>'FT from fuels%'!B11*'Fuel demand EU'!B31</f>
        <v>0</v>
      </c>
      <c r="C36" s="252">
        <f>'FT from fuels%'!C11*'Fuel demand EU'!C31</f>
        <v>0</v>
      </c>
      <c r="D36" s="252">
        <f>'FT from fuels%'!D11*'Fuel demand EU'!D31</f>
        <v>0</v>
      </c>
      <c r="E36" s="252">
        <f>'FT from fuels%'!E11*'Fuel demand EU'!E31</f>
        <v>0</v>
      </c>
      <c r="F36" s="252">
        <f>'FT from fuels%'!F11*'Fuel demand EU'!F31</f>
        <v>0</v>
      </c>
      <c r="G36" s="252">
        <f>'FT from fuels%'!G11*'Fuel demand EU'!G31</f>
        <v>0</v>
      </c>
      <c r="H36" s="252">
        <f>'FT from fuels%'!H11*'Fuel demand EU'!H31</f>
        <v>0</v>
      </c>
      <c r="I36" s="253">
        <f>'FT from fuels%'!I11*'Fuel demand EU'!I31</f>
        <v>0</v>
      </c>
    </row>
    <row r="37" spans="1:9" ht="14.45">
      <c r="A37" s="246" t="s">
        <v>481</v>
      </c>
      <c r="B37" s="252">
        <f>'FT from fuels%'!B12*'Fuel demand EU'!B32</f>
        <v>0</v>
      </c>
      <c r="C37" s="252">
        <f>'FT from fuels%'!C12*'Fuel demand EU'!C32</f>
        <v>0</v>
      </c>
      <c r="D37" s="252">
        <f>'FT from fuels%'!D12*'Fuel demand EU'!D32</f>
        <v>0</v>
      </c>
      <c r="E37" s="252">
        <f>'FT from fuels%'!E12*'Fuel demand EU'!E32</f>
        <v>0</v>
      </c>
      <c r="F37" s="252">
        <f>'FT from fuels%'!F12*'Fuel demand EU'!F32</f>
        <v>0</v>
      </c>
      <c r="G37" s="252">
        <f>'FT from fuels%'!G12*'Fuel demand EU'!G32</f>
        <v>0</v>
      </c>
      <c r="H37" s="252">
        <f>'FT from fuels%'!H12*'Fuel demand EU'!H32</f>
        <v>0</v>
      </c>
      <c r="I37" s="253">
        <f>'FT from fuels%'!I12*'Fuel demand EU'!I32</f>
        <v>0</v>
      </c>
    </row>
    <row r="38" spans="1:9" ht="14.45">
      <c r="A38" s="246" t="s">
        <v>482</v>
      </c>
      <c r="B38" s="252">
        <f>'FT from fuels%'!B13*'Fuel demand EU'!B33</f>
        <v>0</v>
      </c>
      <c r="C38" s="252">
        <f>'FT from fuels%'!C13*'Fuel demand EU'!C33</f>
        <v>0</v>
      </c>
      <c r="D38" s="252">
        <f>'FT from fuels%'!D13*'Fuel demand EU'!D33</f>
        <v>0</v>
      </c>
      <c r="E38" s="252">
        <f>'FT from fuels%'!E13*'Fuel demand EU'!E33</f>
        <v>0</v>
      </c>
      <c r="F38" s="252">
        <f>'FT from fuels%'!F13*'Fuel demand EU'!F33</f>
        <v>0</v>
      </c>
      <c r="G38" s="252">
        <f>'FT from fuels%'!G13*'Fuel demand EU'!G33</f>
        <v>0</v>
      </c>
      <c r="H38" s="252">
        <f>'FT from fuels%'!H13*'Fuel demand EU'!H33</f>
        <v>0</v>
      </c>
      <c r="I38" s="253">
        <f>'FT from fuels%'!I13*'Fuel demand EU'!I33</f>
        <v>0</v>
      </c>
    </row>
    <row r="39" spans="1:9" ht="14.45">
      <c r="A39" s="247" t="s">
        <v>483</v>
      </c>
      <c r="B39" s="252">
        <f>'FT from fuels%'!B14*'Fuel demand EU'!B34</f>
        <v>0</v>
      </c>
      <c r="C39" s="252">
        <f>'FT from fuels%'!C14*'Fuel demand EU'!C34</f>
        <v>0</v>
      </c>
      <c r="D39" s="252">
        <f>'FT from fuels%'!D14*'Fuel demand EU'!D34</f>
        <v>0</v>
      </c>
      <c r="E39" s="252">
        <f>'FT from fuels%'!E14*'Fuel demand EU'!E34</f>
        <v>0</v>
      </c>
      <c r="F39" s="252">
        <f>'FT from fuels%'!F14*'Fuel demand EU'!F34</f>
        <v>0</v>
      </c>
      <c r="G39" s="252">
        <f>'FT from fuels%'!G14*'Fuel demand EU'!G34</f>
        <v>0</v>
      </c>
      <c r="H39" s="252">
        <f>'FT from fuels%'!H14*'Fuel demand EU'!H34</f>
        <v>0</v>
      </c>
      <c r="I39" s="253">
        <f>'FT from fuels%'!I14*'Fuel demand EU'!I34</f>
        <v>0</v>
      </c>
    </row>
    <row r="40" spans="1:9" ht="14.45">
      <c r="A40" s="248" t="s">
        <v>484</v>
      </c>
      <c r="B40" s="252">
        <f>'FT from fuels%'!B15*'Fuel demand EU'!B35</f>
        <v>0</v>
      </c>
      <c r="C40" s="252">
        <f>'FT from fuels%'!C15*'Fuel demand EU'!C35</f>
        <v>0</v>
      </c>
      <c r="D40" s="252">
        <f>'FT from fuels%'!D15*'Fuel demand EU'!D35</f>
        <v>0</v>
      </c>
      <c r="E40" s="252">
        <f>'FT from fuels%'!E15*'Fuel demand EU'!E35</f>
        <v>0</v>
      </c>
      <c r="F40" s="252">
        <f>'FT from fuels%'!F15*'Fuel demand EU'!F35</f>
        <v>0</v>
      </c>
      <c r="G40" s="252">
        <f>'FT from fuels%'!G15*'Fuel demand EU'!G35</f>
        <v>0</v>
      </c>
      <c r="H40" s="252">
        <f>'FT from fuels%'!H15*'Fuel demand EU'!H35</f>
        <v>0</v>
      </c>
      <c r="I40" s="253">
        <f>'FT from fuels%'!I15*'Fuel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'FT from fuels%'!B9*'Fuel demand EU'!B39</f>
        <v>0</v>
      </c>
      <c r="C44" s="252">
        <f>'FT from fuels%'!C9*'Fuel demand EU'!C39</f>
        <v>0</v>
      </c>
      <c r="D44" s="252">
        <f>'FT from fuels%'!D9*'Fuel demand EU'!D39</f>
        <v>0</v>
      </c>
      <c r="E44" s="252">
        <f>'FT from fuels%'!E9*'Fuel demand EU'!E39</f>
        <v>0</v>
      </c>
      <c r="F44" s="252">
        <f>'FT from fuels%'!F9*'Fuel demand EU'!F39</f>
        <v>0</v>
      </c>
      <c r="G44" s="252">
        <f>'FT from fuels%'!G9*'Fuel demand EU'!G39</f>
        <v>0</v>
      </c>
      <c r="H44" s="252">
        <f>'FT from fuels%'!H9*'Fuel demand EU'!H39</f>
        <v>0</v>
      </c>
      <c r="I44" s="253">
        <f>'FT from fuels%'!I9*'Fuel demand EU'!I39</f>
        <v>0</v>
      </c>
    </row>
    <row r="45" spans="1:9" ht="14.45">
      <c r="A45" s="246" t="s">
        <v>480</v>
      </c>
      <c r="B45" s="252">
        <f>'FT from fuels%'!B10*'Fuel demand EU'!B40</f>
        <v>0</v>
      </c>
      <c r="C45" s="252">
        <f>'FT from fuels%'!C10*'Fuel demand EU'!C40</f>
        <v>0</v>
      </c>
      <c r="D45" s="252">
        <f>'FT from fuels%'!D10*'Fuel demand EU'!D40</f>
        <v>0</v>
      </c>
      <c r="E45" s="252">
        <f>'FT from fuels%'!E10*'Fuel demand EU'!E40</f>
        <v>0</v>
      </c>
      <c r="F45" s="252">
        <f>'FT from fuels%'!F10*'Fuel demand EU'!F40</f>
        <v>0</v>
      </c>
      <c r="G45" s="252">
        <f>'FT from fuels%'!G10*'Fuel demand EU'!G40</f>
        <v>0</v>
      </c>
      <c r="H45" s="252">
        <f>'FT from fuels%'!H10*'Fuel demand EU'!H40</f>
        <v>0</v>
      </c>
      <c r="I45" s="253">
        <f>'FT from fuels%'!I10*'Fuel demand EU'!I40</f>
        <v>0</v>
      </c>
    </row>
    <row r="46" spans="1:9" ht="14.45">
      <c r="A46" s="246" t="s">
        <v>84</v>
      </c>
      <c r="B46" s="252">
        <f>'FT from fuels%'!B11*'Fuel demand EU'!B41</f>
        <v>0</v>
      </c>
      <c r="C46" s="252">
        <f>'FT from fuels%'!C11*'Fuel demand EU'!C41</f>
        <v>0</v>
      </c>
      <c r="D46" s="252">
        <f>'FT from fuels%'!D11*'Fuel demand EU'!D41</f>
        <v>0</v>
      </c>
      <c r="E46" s="252">
        <f>'FT from fuels%'!E11*'Fuel demand EU'!E41</f>
        <v>0</v>
      </c>
      <c r="F46" s="252">
        <f>'FT from fuels%'!F11*'Fuel demand EU'!F41</f>
        <v>0</v>
      </c>
      <c r="G46" s="252">
        <f>'FT from fuels%'!G11*'Fuel demand EU'!G41</f>
        <v>0</v>
      </c>
      <c r="H46" s="252">
        <f>'FT from fuels%'!H11*'Fuel demand EU'!H41</f>
        <v>0</v>
      </c>
      <c r="I46" s="253">
        <f>'FT from fuels%'!I11*'Fuel demand EU'!I41</f>
        <v>0</v>
      </c>
    </row>
    <row r="47" spans="1:9" ht="14.45">
      <c r="A47" s="246" t="s">
        <v>481</v>
      </c>
      <c r="B47" s="252">
        <f>'FT from fuels%'!B12*'Fuel demand EU'!B42</f>
        <v>0</v>
      </c>
      <c r="C47" s="252">
        <f>'FT from fuels%'!C12*'Fuel demand EU'!C42</f>
        <v>0</v>
      </c>
      <c r="D47" s="252">
        <f>'FT from fuels%'!D12*'Fuel demand EU'!D42</f>
        <v>0</v>
      </c>
      <c r="E47" s="252">
        <f>'FT from fuels%'!E12*'Fuel demand EU'!E42</f>
        <v>0</v>
      </c>
      <c r="F47" s="252">
        <f>'FT from fuels%'!F12*'Fuel demand EU'!F42</f>
        <v>0</v>
      </c>
      <c r="G47" s="252">
        <f>'FT from fuels%'!G12*'Fuel demand EU'!G42</f>
        <v>0</v>
      </c>
      <c r="H47" s="252">
        <f>'FT from fuels%'!H12*'Fuel demand EU'!H42</f>
        <v>0</v>
      </c>
      <c r="I47" s="253">
        <f>'FT from fuels%'!I12*'Fuel demand EU'!I42</f>
        <v>0</v>
      </c>
    </row>
    <row r="48" spans="1:9" ht="14.45">
      <c r="A48" s="246" t="s">
        <v>482</v>
      </c>
      <c r="B48" s="252">
        <f>'FT from fuels%'!B13*'Fuel demand EU'!B43</f>
        <v>0</v>
      </c>
      <c r="C48" s="252">
        <f>'FT from fuels%'!C13*'Fuel demand EU'!C43</f>
        <v>0</v>
      </c>
      <c r="D48" s="252">
        <f>'FT from fuels%'!D13*'Fuel demand EU'!D43</f>
        <v>0</v>
      </c>
      <c r="E48" s="252">
        <f>'FT from fuels%'!E13*'Fuel demand EU'!E43</f>
        <v>0</v>
      </c>
      <c r="F48" s="252">
        <f>'FT from fuels%'!F13*'Fuel demand EU'!F43</f>
        <v>0</v>
      </c>
      <c r="G48" s="252">
        <f>'FT from fuels%'!G13*'Fuel demand EU'!G43</f>
        <v>0</v>
      </c>
      <c r="H48" s="252">
        <f>'FT from fuels%'!H13*'Fuel demand EU'!H43</f>
        <v>0</v>
      </c>
      <c r="I48" s="253">
        <f>'FT from fuels%'!I13*'Fuel demand EU'!I43</f>
        <v>0</v>
      </c>
    </row>
    <row r="49" spans="1:9" ht="14.45">
      <c r="A49" s="247" t="s">
        <v>483</v>
      </c>
      <c r="B49" s="252">
        <f>'FT from fuels%'!B14*'Fuel demand EU'!B44</f>
        <v>0</v>
      </c>
      <c r="C49" s="252">
        <f>'FT from fuels%'!C14*'Fuel demand EU'!C44</f>
        <v>0</v>
      </c>
      <c r="D49" s="252">
        <f>'FT from fuels%'!D14*'Fuel demand EU'!D44</f>
        <v>0</v>
      </c>
      <c r="E49" s="252">
        <f>'FT from fuels%'!E14*'Fuel demand EU'!E44</f>
        <v>0</v>
      </c>
      <c r="F49" s="252">
        <f>'FT from fuels%'!F14*'Fuel demand EU'!F44</f>
        <v>0</v>
      </c>
      <c r="G49" s="252">
        <f>'FT from fuels%'!G14*'Fuel demand EU'!G44</f>
        <v>0</v>
      </c>
      <c r="H49" s="252">
        <f>'FT from fuels%'!H14*'Fuel demand EU'!H44</f>
        <v>0</v>
      </c>
      <c r="I49" s="253">
        <f>'FT from fuels%'!I14*'Fuel demand EU'!I44</f>
        <v>0</v>
      </c>
    </row>
    <row r="50" spans="1:9" ht="14.45">
      <c r="A50" s="248" t="s">
        <v>484</v>
      </c>
      <c r="B50" s="252">
        <f>'FT from fuels%'!B15*'Fuel demand EU'!B45</f>
        <v>0</v>
      </c>
      <c r="C50" s="252">
        <f>'FT from fuels%'!C15*'Fuel demand EU'!C45</f>
        <v>0</v>
      </c>
      <c r="D50" s="252">
        <f>'FT from fuels%'!D15*'Fuel demand EU'!D45</f>
        <v>0</v>
      </c>
      <c r="E50" s="252">
        <f>'FT from fuels%'!E15*'Fuel demand EU'!E45</f>
        <v>0</v>
      </c>
      <c r="F50" s="252">
        <f>'FT from fuels%'!F15*'Fuel demand EU'!F45</f>
        <v>0</v>
      </c>
      <c r="G50" s="252">
        <f>'FT from fuels%'!G15*'Fuel demand EU'!G45</f>
        <v>0</v>
      </c>
      <c r="H50" s="252">
        <f>'FT from fuels%'!H15*'Fuel demand EU'!H45</f>
        <v>0</v>
      </c>
      <c r="I50" s="253">
        <f>'FT from fuels%'!I15*'Fuel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'FT from fuels%'!B9*'Fuel demand EU'!B49</f>
        <v>0</v>
      </c>
      <c r="C54" s="252">
        <f>'FT from fuels%'!C9*'Fuel demand EU'!C49</f>
        <v>0</v>
      </c>
      <c r="D54" s="252">
        <f>'FT from fuels%'!D9*'Fuel demand EU'!D49</f>
        <v>0</v>
      </c>
      <c r="E54" s="252">
        <f>'FT from fuels%'!E9*'Fuel demand EU'!E49</f>
        <v>0</v>
      </c>
      <c r="F54" s="252">
        <f>'FT from fuels%'!F9*'Fuel demand EU'!F49</f>
        <v>0</v>
      </c>
      <c r="G54" s="252">
        <f>'FT from fuels%'!G9*'Fuel demand EU'!G49</f>
        <v>0</v>
      </c>
      <c r="H54" s="252">
        <f>'FT from fuels%'!H9*'Fuel demand EU'!H49</f>
        <v>0</v>
      </c>
      <c r="I54" s="253">
        <f>'FT from fuels%'!I9*'Fuel demand EU'!I49</f>
        <v>0</v>
      </c>
    </row>
    <row r="55" spans="1:9" ht="14.45">
      <c r="A55" s="246" t="s">
        <v>480</v>
      </c>
      <c r="B55" s="252">
        <f>'FT from fuels%'!B10*'Fuel demand EU'!B50</f>
        <v>0</v>
      </c>
      <c r="C55" s="252">
        <f>'FT from fuels%'!C10*'Fuel demand EU'!C50</f>
        <v>0</v>
      </c>
      <c r="D55" s="252">
        <f>'FT from fuels%'!D10*'Fuel demand EU'!D50</f>
        <v>0</v>
      </c>
      <c r="E55" s="252">
        <f>'FT from fuels%'!E10*'Fuel demand EU'!E50</f>
        <v>0</v>
      </c>
      <c r="F55" s="252">
        <f>'FT from fuels%'!F10*'Fuel demand EU'!F50</f>
        <v>0</v>
      </c>
      <c r="G55" s="252">
        <f>'FT from fuels%'!G10*'Fuel demand EU'!G50</f>
        <v>0</v>
      </c>
      <c r="H55" s="252">
        <f>'FT from fuels%'!H10*'Fuel demand EU'!H50</f>
        <v>0</v>
      </c>
      <c r="I55" s="253">
        <f>'FT from fuels%'!I10*'Fuel demand EU'!I50</f>
        <v>0</v>
      </c>
    </row>
    <row r="56" spans="1:9" ht="14.45">
      <c r="A56" s="246" t="s">
        <v>84</v>
      </c>
      <c r="B56" s="252">
        <f>'FT from fuels%'!B11*'Fuel demand EU'!B51</f>
        <v>0</v>
      </c>
      <c r="C56" s="252">
        <f>'FT from fuels%'!C11*'Fuel demand EU'!C51</f>
        <v>0</v>
      </c>
      <c r="D56" s="252">
        <f>'FT from fuels%'!D11*'Fuel demand EU'!D51</f>
        <v>0</v>
      </c>
      <c r="E56" s="252">
        <f>'FT from fuels%'!E11*'Fuel demand EU'!E51</f>
        <v>0</v>
      </c>
      <c r="F56" s="252">
        <f>'FT from fuels%'!F11*'Fuel demand EU'!F51</f>
        <v>0</v>
      </c>
      <c r="G56" s="252">
        <f>'FT from fuels%'!G11*'Fuel demand EU'!G51</f>
        <v>0</v>
      </c>
      <c r="H56" s="252">
        <f>'FT from fuels%'!H11*'Fuel demand EU'!H51</f>
        <v>0</v>
      </c>
      <c r="I56" s="253">
        <f>'FT from fuels%'!I11*'Fuel demand EU'!I51</f>
        <v>0</v>
      </c>
    </row>
    <row r="57" spans="1:9" ht="14.45">
      <c r="A57" s="246" t="s">
        <v>481</v>
      </c>
      <c r="B57" s="252">
        <f>'FT from fuels%'!B12*'Fuel demand EU'!B52</f>
        <v>0</v>
      </c>
      <c r="C57" s="252">
        <f>'FT from fuels%'!C12*'Fuel demand EU'!C52</f>
        <v>0</v>
      </c>
      <c r="D57" s="252">
        <f>'FT from fuels%'!D12*'Fuel demand EU'!D52</f>
        <v>0</v>
      </c>
      <c r="E57" s="252">
        <f>'FT from fuels%'!E12*'Fuel demand EU'!E52</f>
        <v>0</v>
      </c>
      <c r="F57" s="252">
        <f>'FT from fuels%'!F12*'Fuel demand EU'!F52</f>
        <v>0</v>
      </c>
      <c r="G57" s="252">
        <f>'FT from fuels%'!G12*'Fuel demand EU'!G52</f>
        <v>0</v>
      </c>
      <c r="H57" s="252">
        <f>'FT from fuels%'!H12*'Fuel demand EU'!H52</f>
        <v>0</v>
      </c>
      <c r="I57" s="253">
        <f>'FT from fuels%'!I12*'Fuel demand EU'!I52</f>
        <v>0</v>
      </c>
    </row>
    <row r="58" spans="1:9" ht="14.45">
      <c r="A58" s="246" t="s">
        <v>482</v>
      </c>
      <c r="B58" s="252">
        <f>'FT from fuels%'!B13*'Fuel demand EU'!B53</f>
        <v>0</v>
      </c>
      <c r="C58" s="252">
        <f>'FT from fuels%'!C13*'Fuel demand EU'!C53</f>
        <v>0</v>
      </c>
      <c r="D58" s="252">
        <f>'FT from fuels%'!D13*'Fuel demand EU'!D53</f>
        <v>0</v>
      </c>
      <c r="E58" s="252">
        <f>'FT from fuels%'!E13*'Fuel demand EU'!E53</f>
        <v>0</v>
      </c>
      <c r="F58" s="252">
        <f>'FT from fuels%'!F13*'Fuel demand EU'!F53</f>
        <v>0</v>
      </c>
      <c r="G58" s="252">
        <f>'FT from fuels%'!G13*'Fuel demand EU'!G53</f>
        <v>0</v>
      </c>
      <c r="H58" s="252">
        <f>'FT from fuels%'!H13*'Fuel demand EU'!H53</f>
        <v>0</v>
      </c>
      <c r="I58" s="253">
        <f>'FT from fuels%'!I13*'Fuel demand EU'!I53</f>
        <v>0</v>
      </c>
    </row>
    <row r="59" spans="1:9" ht="14.45">
      <c r="A59" s="247" t="s">
        <v>483</v>
      </c>
      <c r="B59" s="252">
        <f>'FT from fuels%'!B14*'Fuel demand EU'!B54</f>
        <v>0</v>
      </c>
      <c r="C59" s="252">
        <f>'FT from fuels%'!C14*'Fuel demand EU'!C54</f>
        <v>0</v>
      </c>
      <c r="D59" s="252">
        <f>'FT from fuels%'!D14*'Fuel demand EU'!D54</f>
        <v>0</v>
      </c>
      <c r="E59" s="252">
        <f>'FT from fuels%'!E14*'Fuel demand EU'!E54</f>
        <v>0</v>
      </c>
      <c r="F59" s="252">
        <f>'FT from fuels%'!F14*'Fuel demand EU'!F54</f>
        <v>0</v>
      </c>
      <c r="G59" s="252">
        <f>'FT from fuels%'!G14*'Fuel demand EU'!G54</f>
        <v>0</v>
      </c>
      <c r="H59" s="252">
        <f>'FT from fuels%'!H14*'Fuel demand EU'!H54</f>
        <v>0</v>
      </c>
      <c r="I59" s="253">
        <f>'FT from fuels%'!I14*'Fuel demand EU'!I54</f>
        <v>0</v>
      </c>
    </row>
    <row r="60" spans="1:9" ht="14.65" thickBot="1">
      <c r="A60" s="251" t="s">
        <v>484</v>
      </c>
      <c r="B60" s="254">
        <f>'FT from fuels%'!B15*'Fuel demand EU'!B55</f>
        <v>0</v>
      </c>
      <c r="C60" s="254">
        <f>'FT from fuels%'!C15*'Fuel demand EU'!C55</f>
        <v>0</v>
      </c>
      <c r="D60" s="254">
        <f>'FT from fuels%'!D15*'Fuel demand EU'!D55</f>
        <v>0</v>
      </c>
      <c r="E60" s="254">
        <f>'FT from fuels%'!E15*'Fuel demand EU'!E55</f>
        <v>0</v>
      </c>
      <c r="F60" s="254">
        <f>'FT from fuels%'!F15*'Fuel demand EU'!F55</f>
        <v>0</v>
      </c>
      <c r="G60" s="254">
        <f>'FT from fuels%'!G15*'Fuel demand EU'!G55</f>
        <v>0</v>
      </c>
      <c r="H60" s="254">
        <f>'FT from fuels%'!H15*'Fuel demand EU'!H55</f>
        <v>0</v>
      </c>
      <c r="I60" s="263">
        <f>'FT from fuels%'!I15*'Fuel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'FT from fuels%'!B9*'Fuel demand EU'!B62</f>
        <v>0</v>
      </c>
      <c r="C67" s="252">
        <f>'FT from fuels%'!C9*'Fuel demand EU'!C62</f>
        <v>0</v>
      </c>
      <c r="D67" s="252">
        <f>'FT from fuels%'!D9*'Fuel demand EU'!D62</f>
        <v>0</v>
      </c>
      <c r="E67" s="252">
        <f>'FT from fuels%'!E9*'Fuel demand EU'!E62</f>
        <v>0</v>
      </c>
      <c r="F67" s="252">
        <f>'FT from fuels%'!F9*'Fuel demand EU'!F62</f>
        <v>0</v>
      </c>
      <c r="G67" s="252">
        <f>'FT from fuels%'!G9*'Fuel demand EU'!G62</f>
        <v>0</v>
      </c>
      <c r="H67" s="252">
        <f>'FT from fuels%'!H9*'Fuel demand EU'!H62</f>
        <v>0</v>
      </c>
      <c r="I67" s="253">
        <f>'FT from fuels%'!I9*'Fuel demand EU'!I62</f>
        <v>0</v>
      </c>
    </row>
    <row r="68" spans="1:9" ht="14.45">
      <c r="A68" s="246" t="s">
        <v>480</v>
      </c>
      <c r="B68" s="252">
        <f>'FT from fuels%'!B10*'Fuel demand EU'!B63</f>
        <v>0</v>
      </c>
      <c r="C68" s="252">
        <f>'FT from fuels%'!C10*'Fuel demand EU'!C63</f>
        <v>0</v>
      </c>
      <c r="D68" s="252">
        <f>'FT from fuels%'!D10*'Fuel demand EU'!D63</f>
        <v>0</v>
      </c>
      <c r="E68" s="252">
        <f>'FT from fuels%'!E10*'Fuel demand EU'!E63</f>
        <v>0</v>
      </c>
      <c r="F68" s="252">
        <f>'FT from fuels%'!F10*'Fuel demand EU'!F63</f>
        <v>0</v>
      </c>
      <c r="G68" s="252">
        <f>'FT from fuels%'!G10*'Fuel demand EU'!G63</f>
        <v>0</v>
      </c>
      <c r="H68" s="252">
        <f>'FT from fuels%'!H10*'Fuel demand EU'!H63</f>
        <v>0</v>
      </c>
      <c r="I68" s="253">
        <f>'FT from fuels%'!I10*'Fuel demand EU'!I63</f>
        <v>0</v>
      </c>
    </row>
    <row r="69" spans="1:9" ht="14.45">
      <c r="A69" s="246" t="s">
        <v>84</v>
      </c>
      <c r="B69" s="252">
        <f>'FT from fuels%'!B11*'Fuel demand EU'!B64</f>
        <v>0</v>
      </c>
      <c r="C69" s="252">
        <f>'FT from fuels%'!C11*'Fuel demand EU'!C64</f>
        <v>0</v>
      </c>
      <c r="D69" s="252">
        <f>'FT from fuels%'!D11*'Fuel demand EU'!D64</f>
        <v>0</v>
      </c>
      <c r="E69" s="252">
        <f>'FT from fuels%'!E11*'Fuel demand EU'!E64</f>
        <v>0</v>
      </c>
      <c r="F69" s="252">
        <f>'FT from fuels%'!F11*'Fuel demand EU'!F64</f>
        <v>0</v>
      </c>
      <c r="G69" s="252">
        <f>'FT from fuels%'!G11*'Fuel demand EU'!G64</f>
        <v>0</v>
      </c>
      <c r="H69" s="252">
        <f>'FT from fuels%'!H11*'Fuel demand EU'!H64</f>
        <v>0</v>
      </c>
      <c r="I69" s="253">
        <f>'FT from fuels%'!I11*'Fuel demand EU'!I64</f>
        <v>0</v>
      </c>
    </row>
    <row r="70" spans="1:9" ht="14.45">
      <c r="A70" s="246" t="s">
        <v>481</v>
      </c>
      <c r="B70" s="252">
        <f>'FT from fuels%'!B12*'Fuel demand EU'!B65</f>
        <v>0</v>
      </c>
      <c r="C70" s="252">
        <f>'FT from fuels%'!C12*'Fuel demand EU'!C65</f>
        <v>0</v>
      </c>
      <c r="D70" s="252">
        <f>'FT from fuels%'!D12*'Fuel demand EU'!D65</f>
        <v>0</v>
      </c>
      <c r="E70" s="252">
        <f>'FT from fuels%'!E12*'Fuel demand EU'!E65</f>
        <v>0</v>
      </c>
      <c r="F70" s="252">
        <f>'FT from fuels%'!F12*'Fuel demand EU'!F65</f>
        <v>0</v>
      </c>
      <c r="G70" s="252">
        <f>'FT from fuels%'!G12*'Fuel demand EU'!G65</f>
        <v>0</v>
      </c>
      <c r="H70" s="252">
        <f>'FT from fuels%'!H12*'Fuel demand EU'!H65</f>
        <v>0</v>
      </c>
      <c r="I70" s="253">
        <f>'FT from fuels%'!I12*'Fuel demand EU'!I65</f>
        <v>0</v>
      </c>
    </row>
    <row r="71" spans="1:9" ht="14.45">
      <c r="A71" s="246" t="s">
        <v>482</v>
      </c>
      <c r="B71" s="252">
        <f>'FT from fuels%'!B13*'Fuel demand EU'!B66</f>
        <v>0</v>
      </c>
      <c r="C71" s="252">
        <f>'FT from fuels%'!C13*'Fuel demand EU'!C66</f>
        <v>0</v>
      </c>
      <c r="D71" s="252">
        <f>'FT from fuels%'!D13*'Fuel demand EU'!D66</f>
        <v>0</v>
      </c>
      <c r="E71" s="252">
        <f>'FT from fuels%'!E13*'Fuel demand EU'!E66</f>
        <v>0</v>
      </c>
      <c r="F71" s="252">
        <f>'FT from fuels%'!F13*'Fuel demand EU'!F66</f>
        <v>0</v>
      </c>
      <c r="G71" s="252">
        <f>'FT from fuels%'!G13*'Fuel demand EU'!G66</f>
        <v>0</v>
      </c>
      <c r="H71" s="252">
        <f>'FT from fuels%'!H13*'Fuel demand EU'!H66</f>
        <v>0</v>
      </c>
      <c r="I71" s="253">
        <f>'FT from fuels%'!I13*'Fuel demand EU'!I66</f>
        <v>0</v>
      </c>
    </row>
    <row r="72" spans="1:9" ht="14.45">
      <c r="A72" s="247" t="s">
        <v>483</v>
      </c>
      <c r="B72" s="252">
        <f>'FT from fuels%'!B14*'Fuel demand EU'!B67</f>
        <v>0</v>
      </c>
      <c r="C72" s="252">
        <f>'FT from fuels%'!C14*'Fuel demand EU'!C67</f>
        <v>0</v>
      </c>
      <c r="D72" s="252">
        <f>'FT from fuels%'!D14*'Fuel demand EU'!D67</f>
        <v>0</v>
      </c>
      <c r="E72" s="252">
        <f>'FT from fuels%'!E14*'Fuel demand EU'!E67</f>
        <v>0</v>
      </c>
      <c r="F72" s="252">
        <f>'FT from fuels%'!F14*'Fuel demand EU'!F67</f>
        <v>0</v>
      </c>
      <c r="G72" s="252">
        <f>'FT from fuels%'!G14*'Fuel demand EU'!G67</f>
        <v>0</v>
      </c>
      <c r="H72" s="252">
        <f>'FT from fuels%'!H14*'Fuel demand EU'!H67</f>
        <v>0</v>
      </c>
      <c r="I72" s="253">
        <f>'FT from fuels%'!I14*'Fuel demand EU'!I67</f>
        <v>0</v>
      </c>
    </row>
    <row r="73" spans="1:9" ht="14.45">
      <c r="A73" s="248" t="s">
        <v>484</v>
      </c>
      <c r="B73" s="252">
        <f>'FT from fuels%'!B15*'Fuel demand EU'!B68</f>
        <v>0</v>
      </c>
      <c r="C73" s="252">
        <f>'FT from fuels%'!C15*'Fuel demand EU'!C68</f>
        <v>0</v>
      </c>
      <c r="D73" s="252">
        <f>'FT from fuels%'!D15*'Fuel demand EU'!D68</f>
        <v>0</v>
      </c>
      <c r="E73" s="252">
        <f>'FT from fuels%'!E15*'Fuel demand EU'!E68</f>
        <v>0</v>
      </c>
      <c r="F73" s="252">
        <f>'FT from fuels%'!F15*'Fuel demand EU'!F68</f>
        <v>0</v>
      </c>
      <c r="G73" s="252">
        <f>'FT from fuels%'!G15*'Fuel demand EU'!G68</f>
        <v>0</v>
      </c>
      <c r="H73" s="252">
        <f>'FT from fuels%'!H15*'Fuel demand EU'!H68</f>
        <v>0</v>
      </c>
      <c r="I73" s="253">
        <f>'FT from fuels%'!I15*'Fuel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'FT from fuels%'!B9*'Fuel demand EU'!B72</f>
        <v>0</v>
      </c>
      <c r="C77" s="252">
        <f>'FT from fuels%'!C9*'Fuel demand EU'!C72</f>
        <v>0</v>
      </c>
      <c r="D77" s="252">
        <f>'FT from fuels%'!D9*'Fuel demand EU'!D72</f>
        <v>0</v>
      </c>
      <c r="E77" s="252">
        <f>'FT from fuels%'!E9*'Fuel demand EU'!E72</f>
        <v>0</v>
      </c>
      <c r="F77" s="252">
        <f>'FT from fuels%'!F9*'Fuel demand EU'!F72</f>
        <v>0</v>
      </c>
      <c r="G77" s="252">
        <f>'FT from fuels%'!G9*'Fuel demand EU'!G72</f>
        <v>0</v>
      </c>
      <c r="H77" s="252">
        <f>'FT from fuels%'!H9*'Fuel demand EU'!H72</f>
        <v>0</v>
      </c>
      <c r="I77" s="253">
        <f>'FT from fuels%'!I9*'Fuel demand EU'!I72</f>
        <v>0</v>
      </c>
    </row>
    <row r="78" spans="1:9" ht="14.45">
      <c r="A78" s="246" t="s">
        <v>480</v>
      </c>
      <c r="B78" s="252">
        <f>'FT from fuels%'!B10*'Fuel demand EU'!B73</f>
        <v>0</v>
      </c>
      <c r="C78" s="252">
        <f>'FT from fuels%'!C10*'Fuel demand EU'!C73</f>
        <v>0</v>
      </c>
      <c r="D78" s="252">
        <f>'FT from fuels%'!D10*'Fuel demand EU'!D73</f>
        <v>0</v>
      </c>
      <c r="E78" s="252">
        <f>'FT from fuels%'!E10*'Fuel demand EU'!E73</f>
        <v>0</v>
      </c>
      <c r="F78" s="252">
        <f>'FT from fuels%'!F10*'Fuel demand EU'!F73</f>
        <v>0</v>
      </c>
      <c r="G78" s="252">
        <f>'FT from fuels%'!G10*'Fuel demand EU'!G73</f>
        <v>0</v>
      </c>
      <c r="H78" s="252">
        <f>'FT from fuels%'!H10*'Fuel demand EU'!H73</f>
        <v>0</v>
      </c>
      <c r="I78" s="253">
        <f>'FT from fuels%'!I10*'Fuel demand EU'!I73</f>
        <v>0</v>
      </c>
    </row>
    <row r="79" spans="1:9" ht="14.45">
      <c r="A79" s="246" t="s">
        <v>84</v>
      </c>
      <c r="B79" s="252">
        <f>'FT from fuels%'!B11*'Fuel demand EU'!B74</f>
        <v>0</v>
      </c>
      <c r="C79" s="252">
        <f>'FT from fuels%'!C11*'Fuel demand EU'!C74</f>
        <v>0</v>
      </c>
      <c r="D79" s="252">
        <f>'FT from fuels%'!D11*'Fuel demand EU'!D74</f>
        <v>0</v>
      </c>
      <c r="E79" s="252">
        <f>'FT from fuels%'!E11*'Fuel demand EU'!E74</f>
        <v>0</v>
      </c>
      <c r="F79" s="252">
        <f>'FT from fuels%'!F11*'Fuel demand EU'!F74</f>
        <v>0</v>
      </c>
      <c r="G79" s="252">
        <f>'FT from fuels%'!G11*'Fuel demand EU'!G74</f>
        <v>0</v>
      </c>
      <c r="H79" s="252">
        <f>'FT from fuels%'!H11*'Fuel demand EU'!H74</f>
        <v>0</v>
      </c>
      <c r="I79" s="253">
        <f>'FT from fuels%'!I11*'Fuel demand EU'!I74</f>
        <v>0</v>
      </c>
    </row>
    <row r="80" spans="1:9" ht="14.45">
      <c r="A80" s="246" t="s">
        <v>481</v>
      </c>
      <c r="B80" s="252">
        <f>'FT from fuels%'!B12*'Fuel demand EU'!B75</f>
        <v>0</v>
      </c>
      <c r="C80" s="252">
        <f>'FT from fuels%'!C12*'Fuel demand EU'!C75</f>
        <v>0</v>
      </c>
      <c r="D80" s="252">
        <f>'FT from fuels%'!D12*'Fuel demand EU'!D75</f>
        <v>0</v>
      </c>
      <c r="E80" s="252">
        <f>'FT from fuels%'!E12*'Fuel demand EU'!E75</f>
        <v>0</v>
      </c>
      <c r="F80" s="252">
        <f>'FT from fuels%'!F12*'Fuel demand EU'!F75</f>
        <v>0</v>
      </c>
      <c r="G80" s="252">
        <f>'FT from fuels%'!G12*'Fuel demand EU'!G75</f>
        <v>0</v>
      </c>
      <c r="H80" s="252">
        <f>'FT from fuels%'!H12*'Fuel demand EU'!H75</f>
        <v>0</v>
      </c>
      <c r="I80" s="253">
        <f>'FT from fuels%'!I12*'Fuel demand EU'!I75</f>
        <v>0</v>
      </c>
    </row>
    <row r="81" spans="1:9" ht="14.45">
      <c r="A81" s="246" t="s">
        <v>482</v>
      </c>
      <c r="B81" s="252">
        <f>'FT from fuels%'!B13*'Fuel demand EU'!B76</f>
        <v>0</v>
      </c>
      <c r="C81" s="252">
        <f>'FT from fuels%'!C13*'Fuel demand EU'!C76</f>
        <v>0</v>
      </c>
      <c r="D81" s="252">
        <f>'FT from fuels%'!D13*'Fuel demand EU'!D76</f>
        <v>0</v>
      </c>
      <c r="E81" s="252">
        <f>'FT from fuels%'!E13*'Fuel demand EU'!E76</f>
        <v>0</v>
      </c>
      <c r="F81" s="252">
        <f>'FT from fuels%'!F13*'Fuel demand EU'!F76</f>
        <v>0</v>
      </c>
      <c r="G81" s="252">
        <f>'FT from fuels%'!G13*'Fuel demand EU'!G76</f>
        <v>0</v>
      </c>
      <c r="H81" s="252">
        <f>'FT from fuels%'!H13*'Fuel demand EU'!H76</f>
        <v>0</v>
      </c>
      <c r="I81" s="253">
        <f>'FT from fuels%'!I13*'Fuel demand EU'!I76</f>
        <v>0</v>
      </c>
    </row>
    <row r="82" spans="1:9" ht="14.45">
      <c r="A82" s="247" t="s">
        <v>483</v>
      </c>
      <c r="B82" s="252">
        <f>'FT from fuels%'!B14*'Fuel demand EU'!B77</f>
        <v>0</v>
      </c>
      <c r="C82" s="252">
        <f>'FT from fuels%'!C14*'Fuel demand EU'!C77</f>
        <v>0</v>
      </c>
      <c r="D82" s="252">
        <f>'FT from fuels%'!D14*'Fuel demand EU'!D77</f>
        <v>0</v>
      </c>
      <c r="E82" s="252">
        <f>'FT from fuels%'!E14*'Fuel demand EU'!E77</f>
        <v>0</v>
      </c>
      <c r="F82" s="252">
        <f>'FT from fuels%'!F14*'Fuel demand EU'!F77</f>
        <v>0</v>
      </c>
      <c r="G82" s="252">
        <f>'FT from fuels%'!G14*'Fuel demand EU'!G77</f>
        <v>0</v>
      </c>
      <c r="H82" s="252">
        <f>'FT from fuels%'!H14*'Fuel demand EU'!H77</f>
        <v>0</v>
      </c>
      <c r="I82" s="253">
        <f>'FT from fuels%'!I14*'Fuel demand EU'!I77</f>
        <v>0</v>
      </c>
    </row>
    <row r="83" spans="1:9" ht="14.45">
      <c r="A83" s="248" t="s">
        <v>484</v>
      </c>
      <c r="B83" s="252">
        <f>'FT from fuels%'!B15*'Fuel demand EU'!B78</f>
        <v>0</v>
      </c>
      <c r="C83" s="252">
        <f>'FT from fuels%'!C15*'Fuel demand EU'!C78</f>
        <v>172862.87682609953</v>
      </c>
      <c r="D83" s="252">
        <f>'FT from fuels%'!D15*'Fuel demand EU'!D78</f>
        <v>755659.3669516528</v>
      </c>
      <c r="E83" s="252">
        <f>'FT from fuels%'!E15*'Fuel demand EU'!E78</f>
        <v>2175148.7517291587</v>
      </c>
      <c r="F83" s="252">
        <f>'FT from fuels%'!F15*'Fuel demand EU'!F78</f>
        <v>3930584.0392739796</v>
      </c>
      <c r="G83" s="252">
        <f>'FT from fuels%'!G15*'Fuel demand EU'!G78</f>
        <v>6310420.0068326155</v>
      </c>
      <c r="H83" s="252">
        <f>'FT from fuels%'!H15*'Fuel demand EU'!H78</f>
        <v>9175237.0305853747</v>
      </c>
      <c r="I83" s="253">
        <f>'FT from fuels%'!I15*'Fuel demand EU'!I78</f>
        <v>11455178.441078965</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'FT from fuels%'!B9*'Fuel demand EU'!B82</f>
        <v>0</v>
      </c>
      <c r="C87" s="252">
        <f>'FT from fuels%'!C9*'Fuel demand EU'!C82</f>
        <v>0</v>
      </c>
      <c r="D87" s="252">
        <f>'FT from fuels%'!D9*'Fuel demand EU'!D82</f>
        <v>0</v>
      </c>
      <c r="E87" s="252">
        <f>'FT from fuels%'!E9*'Fuel demand EU'!E82</f>
        <v>0</v>
      </c>
      <c r="F87" s="252">
        <f>'FT from fuels%'!F9*'Fuel demand EU'!F82</f>
        <v>0</v>
      </c>
      <c r="G87" s="252">
        <f>'FT from fuels%'!G9*'Fuel demand EU'!G82</f>
        <v>0</v>
      </c>
      <c r="H87" s="252">
        <f>'FT from fuels%'!H9*'Fuel demand EU'!H82</f>
        <v>0</v>
      </c>
      <c r="I87" s="253">
        <f>'FT from fuels%'!I9*'Fuel demand EU'!I82</f>
        <v>0</v>
      </c>
    </row>
    <row r="88" spans="1:9" ht="14.45">
      <c r="A88" s="246" t="s">
        <v>480</v>
      </c>
      <c r="B88" s="252">
        <f>'FT from fuels%'!B10*'Fuel demand EU'!B83</f>
        <v>0</v>
      </c>
      <c r="C88" s="252">
        <f>'FT from fuels%'!C10*'Fuel demand EU'!C83</f>
        <v>0</v>
      </c>
      <c r="D88" s="252">
        <f>'FT from fuels%'!D10*'Fuel demand EU'!D83</f>
        <v>0</v>
      </c>
      <c r="E88" s="252">
        <f>'FT from fuels%'!E10*'Fuel demand EU'!E83</f>
        <v>0</v>
      </c>
      <c r="F88" s="252">
        <f>'FT from fuels%'!F10*'Fuel demand EU'!F83</f>
        <v>0</v>
      </c>
      <c r="G88" s="252">
        <f>'FT from fuels%'!G10*'Fuel demand EU'!G83</f>
        <v>0</v>
      </c>
      <c r="H88" s="252">
        <f>'FT from fuels%'!H10*'Fuel demand EU'!H83</f>
        <v>0</v>
      </c>
      <c r="I88" s="253">
        <f>'FT from fuels%'!I10*'Fuel demand EU'!I83</f>
        <v>0</v>
      </c>
    </row>
    <row r="89" spans="1:9" ht="14.45">
      <c r="A89" s="246" t="s">
        <v>84</v>
      </c>
      <c r="B89" s="252">
        <f>'FT from fuels%'!B11*'Fuel demand EU'!B84</f>
        <v>0</v>
      </c>
      <c r="C89" s="252">
        <f>'FT from fuels%'!C11*'Fuel demand EU'!C84</f>
        <v>0</v>
      </c>
      <c r="D89" s="252">
        <f>'FT from fuels%'!D11*'Fuel demand EU'!D84</f>
        <v>0</v>
      </c>
      <c r="E89" s="252">
        <f>'FT from fuels%'!E11*'Fuel demand EU'!E84</f>
        <v>0</v>
      </c>
      <c r="F89" s="252">
        <f>'FT from fuels%'!F11*'Fuel demand EU'!F84</f>
        <v>0</v>
      </c>
      <c r="G89" s="252">
        <f>'FT from fuels%'!G11*'Fuel demand EU'!G84</f>
        <v>0</v>
      </c>
      <c r="H89" s="252">
        <f>'FT from fuels%'!H11*'Fuel demand EU'!H84</f>
        <v>0</v>
      </c>
      <c r="I89" s="253">
        <f>'FT from fuels%'!I11*'Fuel demand EU'!I84</f>
        <v>0</v>
      </c>
    </row>
    <row r="90" spans="1:9" ht="14.45">
      <c r="A90" s="246" t="s">
        <v>481</v>
      </c>
      <c r="B90" s="252">
        <f>'FT from fuels%'!B12*'Fuel demand EU'!B85</f>
        <v>0</v>
      </c>
      <c r="C90" s="252">
        <f>'FT from fuels%'!C12*'Fuel demand EU'!C85</f>
        <v>0</v>
      </c>
      <c r="D90" s="252">
        <f>'FT from fuels%'!D12*'Fuel demand EU'!D85</f>
        <v>0</v>
      </c>
      <c r="E90" s="252">
        <f>'FT from fuels%'!E12*'Fuel demand EU'!E85</f>
        <v>0</v>
      </c>
      <c r="F90" s="252">
        <f>'FT from fuels%'!F12*'Fuel demand EU'!F85</f>
        <v>0</v>
      </c>
      <c r="G90" s="252">
        <f>'FT from fuels%'!G12*'Fuel demand EU'!G85</f>
        <v>0</v>
      </c>
      <c r="H90" s="252">
        <f>'FT from fuels%'!H12*'Fuel demand EU'!H85</f>
        <v>0</v>
      </c>
      <c r="I90" s="253">
        <f>'FT from fuels%'!I12*'Fuel demand EU'!I85</f>
        <v>0</v>
      </c>
    </row>
    <row r="91" spans="1:9" ht="14.45">
      <c r="A91" s="246" t="s">
        <v>482</v>
      </c>
      <c r="B91" s="252">
        <f>'FT from fuels%'!B13*'Fuel demand EU'!B86</f>
        <v>0</v>
      </c>
      <c r="C91" s="252">
        <f>'FT from fuels%'!C13*'Fuel demand EU'!C86</f>
        <v>0</v>
      </c>
      <c r="D91" s="252">
        <f>'FT from fuels%'!D13*'Fuel demand EU'!D86</f>
        <v>0</v>
      </c>
      <c r="E91" s="252">
        <f>'FT from fuels%'!E13*'Fuel demand EU'!E86</f>
        <v>0</v>
      </c>
      <c r="F91" s="252">
        <f>'FT from fuels%'!F13*'Fuel demand EU'!F86</f>
        <v>0</v>
      </c>
      <c r="G91" s="252">
        <f>'FT from fuels%'!G13*'Fuel demand EU'!G86</f>
        <v>0</v>
      </c>
      <c r="H91" s="252">
        <f>'FT from fuels%'!H13*'Fuel demand EU'!H86</f>
        <v>0</v>
      </c>
      <c r="I91" s="253">
        <f>'FT from fuels%'!I13*'Fuel demand EU'!I86</f>
        <v>0</v>
      </c>
    </row>
    <row r="92" spans="1:9" ht="14.45">
      <c r="A92" s="247" t="s">
        <v>483</v>
      </c>
      <c r="B92" s="252">
        <f>'FT from fuels%'!B14*'Fuel demand EU'!B87</f>
        <v>0</v>
      </c>
      <c r="C92" s="252">
        <f>'FT from fuels%'!C14*'Fuel demand EU'!C87</f>
        <v>0</v>
      </c>
      <c r="D92" s="252">
        <f>'FT from fuels%'!D14*'Fuel demand EU'!D87</f>
        <v>0</v>
      </c>
      <c r="E92" s="252">
        <f>'FT from fuels%'!E14*'Fuel demand EU'!E87</f>
        <v>0</v>
      </c>
      <c r="F92" s="252">
        <f>'FT from fuels%'!F14*'Fuel demand EU'!F87</f>
        <v>0</v>
      </c>
      <c r="G92" s="252">
        <f>'FT from fuels%'!G14*'Fuel demand EU'!G87</f>
        <v>0</v>
      </c>
      <c r="H92" s="252">
        <f>'FT from fuels%'!H14*'Fuel demand EU'!H87</f>
        <v>0</v>
      </c>
      <c r="I92" s="253">
        <f>'FT from fuels%'!I14*'Fuel demand EU'!I87</f>
        <v>0</v>
      </c>
    </row>
    <row r="93" spans="1:9" ht="14.45">
      <c r="A93" s="248" t="s">
        <v>484</v>
      </c>
      <c r="B93" s="252">
        <f>'FT from fuels%'!B15*'Fuel demand EU'!B88</f>
        <v>0</v>
      </c>
      <c r="C93" s="252">
        <f>'FT from fuels%'!C15*'Fuel demand EU'!C88</f>
        <v>0</v>
      </c>
      <c r="D93" s="252">
        <f>'FT from fuels%'!D15*'Fuel demand EU'!D88</f>
        <v>0</v>
      </c>
      <c r="E93" s="252">
        <f>'FT from fuels%'!E15*'Fuel demand EU'!E88</f>
        <v>0</v>
      </c>
      <c r="F93" s="252">
        <f>'FT from fuels%'!F15*'Fuel demand EU'!F88</f>
        <v>0</v>
      </c>
      <c r="G93" s="252">
        <f>'FT from fuels%'!G15*'Fuel demand EU'!G88</f>
        <v>0</v>
      </c>
      <c r="H93" s="252">
        <f>'FT from fuels%'!H15*'Fuel demand EU'!H88</f>
        <v>0</v>
      </c>
      <c r="I93" s="253">
        <f>'FT from fuels%'!I15*'Fuel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'FT from fuels%'!B9*'Fuel demand EU'!B92</f>
        <v>0</v>
      </c>
      <c r="C97" s="252">
        <f>'FT from fuels%'!C9*'Fuel demand EU'!C92</f>
        <v>0</v>
      </c>
      <c r="D97" s="252">
        <f>'FT from fuels%'!D9*'Fuel demand EU'!D92</f>
        <v>0</v>
      </c>
      <c r="E97" s="252">
        <f>'FT from fuels%'!E9*'Fuel demand EU'!E92</f>
        <v>0</v>
      </c>
      <c r="F97" s="252">
        <f>'FT from fuels%'!F9*'Fuel demand EU'!F92</f>
        <v>0</v>
      </c>
      <c r="G97" s="252">
        <f>'FT from fuels%'!G9*'Fuel demand EU'!G92</f>
        <v>0</v>
      </c>
      <c r="H97" s="252">
        <f>'FT from fuels%'!H9*'Fuel demand EU'!H92</f>
        <v>0</v>
      </c>
      <c r="I97" s="253">
        <f>'FT from fuels%'!I9*'Fuel demand EU'!I92</f>
        <v>0</v>
      </c>
    </row>
    <row r="98" spans="1:9" ht="14.45">
      <c r="A98" s="246" t="s">
        <v>480</v>
      </c>
      <c r="B98" s="252">
        <f>'FT from fuels%'!B10*'Fuel demand EU'!B93</f>
        <v>0</v>
      </c>
      <c r="C98" s="252">
        <f>'FT from fuels%'!C10*'Fuel demand EU'!C93</f>
        <v>0</v>
      </c>
      <c r="D98" s="252">
        <f>'FT from fuels%'!D10*'Fuel demand EU'!D93</f>
        <v>0</v>
      </c>
      <c r="E98" s="252">
        <f>'FT from fuels%'!E10*'Fuel demand EU'!E93</f>
        <v>0</v>
      </c>
      <c r="F98" s="252">
        <f>'FT from fuels%'!F10*'Fuel demand EU'!F93</f>
        <v>0</v>
      </c>
      <c r="G98" s="252">
        <f>'FT from fuels%'!G10*'Fuel demand EU'!G93</f>
        <v>0</v>
      </c>
      <c r="H98" s="252">
        <f>'FT from fuels%'!H10*'Fuel demand EU'!H93</f>
        <v>0</v>
      </c>
      <c r="I98" s="253">
        <f>'FT from fuels%'!I10*'Fuel demand EU'!I93</f>
        <v>0</v>
      </c>
    </row>
    <row r="99" spans="1:9" ht="14.45">
      <c r="A99" s="246" t="s">
        <v>84</v>
      </c>
      <c r="B99" s="252">
        <f>'FT from fuels%'!B11*'Fuel demand EU'!B94</f>
        <v>0</v>
      </c>
      <c r="C99" s="252">
        <f>'FT from fuels%'!C11*'Fuel demand EU'!C94</f>
        <v>0</v>
      </c>
      <c r="D99" s="252">
        <f>'FT from fuels%'!D11*'Fuel demand EU'!D94</f>
        <v>0</v>
      </c>
      <c r="E99" s="252">
        <f>'FT from fuels%'!E11*'Fuel demand EU'!E94</f>
        <v>0</v>
      </c>
      <c r="F99" s="252">
        <f>'FT from fuels%'!F11*'Fuel demand EU'!F94</f>
        <v>0</v>
      </c>
      <c r="G99" s="252">
        <f>'FT from fuels%'!G11*'Fuel demand EU'!G94</f>
        <v>0</v>
      </c>
      <c r="H99" s="252">
        <f>'FT from fuels%'!H11*'Fuel demand EU'!H94</f>
        <v>0</v>
      </c>
      <c r="I99" s="253">
        <f>'FT from fuels%'!I11*'Fuel demand EU'!I94</f>
        <v>0</v>
      </c>
    </row>
    <row r="100" spans="1:9" ht="14.45">
      <c r="A100" s="246" t="s">
        <v>481</v>
      </c>
      <c r="B100" s="252">
        <f>'FT from fuels%'!B12*'Fuel demand EU'!B95</f>
        <v>0</v>
      </c>
      <c r="C100" s="252">
        <f>'FT from fuels%'!C12*'Fuel demand EU'!C95</f>
        <v>0</v>
      </c>
      <c r="D100" s="252">
        <f>'FT from fuels%'!D12*'Fuel demand EU'!D95</f>
        <v>0</v>
      </c>
      <c r="E100" s="252">
        <f>'FT from fuels%'!E12*'Fuel demand EU'!E95</f>
        <v>0</v>
      </c>
      <c r="F100" s="252">
        <f>'FT from fuels%'!F12*'Fuel demand EU'!F95</f>
        <v>0</v>
      </c>
      <c r="G100" s="252">
        <f>'FT from fuels%'!G12*'Fuel demand EU'!G95</f>
        <v>0</v>
      </c>
      <c r="H100" s="252">
        <f>'FT from fuels%'!H12*'Fuel demand EU'!H95</f>
        <v>0</v>
      </c>
      <c r="I100" s="253">
        <f>'FT from fuels%'!I12*'Fuel demand EU'!I95</f>
        <v>0</v>
      </c>
    </row>
    <row r="101" spans="1:9" ht="14.45">
      <c r="A101" s="246" t="s">
        <v>482</v>
      </c>
      <c r="B101" s="252">
        <f>'FT from fuels%'!B13*'Fuel demand EU'!B96</f>
        <v>0</v>
      </c>
      <c r="C101" s="252">
        <f>'FT from fuels%'!C13*'Fuel demand EU'!C96</f>
        <v>0</v>
      </c>
      <c r="D101" s="252">
        <f>'FT from fuels%'!D13*'Fuel demand EU'!D96</f>
        <v>0</v>
      </c>
      <c r="E101" s="252">
        <f>'FT from fuels%'!E13*'Fuel demand EU'!E96</f>
        <v>0</v>
      </c>
      <c r="F101" s="252">
        <f>'FT from fuels%'!F13*'Fuel demand EU'!F96</f>
        <v>0</v>
      </c>
      <c r="G101" s="252">
        <f>'FT from fuels%'!G13*'Fuel demand EU'!G96</f>
        <v>0</v>
      </c>
      <c r="H101" s="252">
        <f>'FT from fuels%'!H13*'Fuel demand EU'!H96</f>
        <v>0</v>
      </c>
      <c r="I101" s="253">
        <f>'FT from fuels%'!I13*'Fuel demand EU'!I96</f>
        <v>0</v>
      </c>
    </row>
    <row r="102" spans="1:9" ht="14.45">
      <c r="A102" s="247" t="s">
        <v>483</v>
      </c>
      <c r="B102" s="252">
        <f>'FT from fuels%'!B14*'Fuel demand EU'!B97</f>
        <v>0</v>
      </c>
      <c r="C102" s="252">
        <f>'FT from fuels%'!C14*'Fuel demand EU'!C97</f>
        <v>0</v>
      </c>
      <c r="D102" s="252">
        <f>'FT from fuels%'!D14*'Fuel demand EU'!D97</f>
        <v>0</v>
      </c>
      <c r="E102" s="252">
        <f>'FT from fuels%'!E14*'Fuel demand EU'!E97</f>
        <v>0</v>
      </c>
      <c r="F102" s="252">
        <f>'FT from fuels%'!F14*'Fuel demand EU'!F97</f>
        <v>0</v>
      </c>
      <c r="G102" s="252">
        <f>'FT from fuels%'!G14*'Fuel demand EU'!G97</f>
        <v>0</v>
      </c>
      <c r="H102" s="252">
        <f>'FT from fuels%'!H14*'Fuel demand EU'!H97</f>
        <v>0</v>
      </c>
      <c r="I102" s="253">
        <f>'FT from fuels%'!I14*'Fuel demand EU'!I97</f>
        <v>0</v>
      </c>
    </row>
    <row r="103" spans="1:9" ht="14.45">
      <c r="A103" s="248" t="s">
        <v>484</v>
      </c>
      <c r="B103" s="252">
        <f>'FT from fuels%'!B15*'Fuel demand EU'!B98</f>
        <v>0</v>
      </c>
      <c r="C103" s="252">
        <f>'FT from fuels%'!C15*'Fuel demand EU'!C98</f>
        <v>0</v>
      </c>
      <c r="D103" s="252">
        <f>'FT from fuels%'!D15*'Fuel demand EU'!D98</f>
        <v>0</v>
      </c>
      <c r="E103" s="252">
        <f>'FT from fuels%'!E15*'Fuel demand EU'!E98</f>
        <v>0</v>
      </c>
      <c r="F103" s="252">
        <f>'FT from fuels%'!F15*'Fuel demand EU'!F98</f>
        <v>0</v>
      </c>
      <c r="G103" s="252">
        <f>'FT from fuels%'!G15*'Fuel demand EU'!G98</f>
        <v>0</v>
      </c>
      <c r="H103" s="252">
        <f>'FT from fuels%'!H15*'Fuel demand EU'!H98</f>
        <v>0</v>
      </c>
      <c r="I103" s="253">
        <f>'FT from fuels%'!I15*'Fuel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'FT from fuels%'!B9*'Fuel demand EU'!B102</f>
        <v>0</v>
      </c>
      <c r="C107" s="252">
        <f>'FT from fuels%'!C9*'Fuel demand EU'!C102</f>
        <v>0</v>
      </c>
      <c r="D107" s="252">
        <f>'FT from fuels%'!D9*'Fuel demand EU'!D102</f>
        <v>0</v>
      </c>
      <c r="E107" s="252">
        <f>'FT from fuels%'!E9*'Fuel demand EU'!E102</f>
        <v>0</v>
      </c>
      <c r="F107" s="252">
        <f>'FT from fuels%'!F9*'Fuel demand EU'!F102</f>
        <v>0</v>
      </c>
      <c r="G107" s="252">
        <f>'FT from fuels%'!G9*'Fuel demand EU'!G102</f>
        <v>0</v>
      </c>
      <c r="H107" s="252">
        <f>'FT from fuels%'!H9*'Fuel demand EU'!H102</f>
        <v>0</v>
      </c>
      <c r="I107" s="253">
        <f>'FT from fuels%'!I9*'Fuel demand EU'!I102</f>
        <v>0</v>
      </c>
    </row>
    <row r="108" spans="1:9" ht="14.45">
      <c r="A108" s="246" t="s">
        <v>480</v>
      </c>
      <c r="B108" s="252">
        <f>'FT from fuels%'!B10*'Fuel demand EU'!B103</f>
        <v>0</v>
      </c>
      <c r="C108" s="252">
        <f>'FT from fuels%'!C10*'Fuel demand EU'!C103</f>
        <v>0</v>
      </c>
      <c r="D108" s="252">
        <f>'FT from fuels%'!D10*'Fuel demand EU'!D103</f>
        <v>0</v>
      </c>
      <c r="E108" s="252">
        <f>'FT from fuels%'!E10*'Fuel demand EU'!E103</f>
        <v>0</v>
      </c>
      <c r="F108" s="252">
        <f>'FT from fuels%'!F10*'Fuel demand EU'!F103</f>
        <v>0</v>
      </c>
      <c r="G108" s="252">
        <f>'FT from fuels%'!G10*'Fuel demand EU'!G103</f>
        <v>0</v>
      </c>
      <c r="H108" s="252">
        <f>'FT from fuels%'!H10*'Fuel demand EU'!H103</f>
        <v>0</v>
      </c>
      <c r="I108" s="253">
        <f>'FT from fuels%'!I10*'Fuel demand EU'!I103</f>
        <v>0</v>
      </c>
    </row>
    <row r="109" spans="1:9" ht="14.45">
      <c r="A109" s="246" t="s">
        <v>84</v>
      </c>
      <c r="B109" s="252">
        <f>'FT from fuels%'!B11*'Fuel demand EU'!B104</f>
        <v>0</v>
      </c>
      <c r="C109" s="252">
        <f>'FT from fuels%'!C11*'Fuel demand EU'!C104</f>
        <v>0</v>
      </c>
      <c r="D109" s="252">
        <f>'FT from fuels%'!D11*'Fuel demand EU'!D104</f>
        <v>0</v>
      </c>
      <c r="E109" s="252">
        <f>'FT from fuels%'!E11*'Fuel demand EU'!E104</f>
        <v>0</v>
      </c>
      <c r="F109" s="252">
        <f>'FT from fuels%'!F11*'Fuel demand EU'!F104</f>
        <v>0</v>
      </c>
      <c r="G109" s="252">
        <f>'FT from fuels%'!G11*'Fuel demand EU'!G104</f>
        <v>0</v>
      </c>
      <c r="H109" s="252">
        <f>'FT from fuels%'!H11*'Fuel demand EU'!H104</f>
        <v>0</v>
      </c>
      <c r="I109" s="253">
        <f>'FT from fuels%'!I11*'Fuel demand EU'!I104</f>
        <v>0</v>
      </c>
    </row>
    <row r="110" spans="1:9" ht="14.45">
      <c r="A110" s="246" t="s">
        <v>481</v>
      </c>
      <c r="B110" s="252">
        <f>'FT from fuels%'!B12*'Fuel demand EU'!B105</f>
        <v>0</v>
      </c>
      <c r="C110" s="252">
        <f>'FT from fuels%'!C12*'Fuel demand EU'!C105</f>
        <v>0</v>
      </c>
      <c r="D110" s="252">
        <f>'FT from fuels%'!D12*'Fuel demand EU'!D105</f>
        <v>0</v>
      </c>
      <c r="E110" s="252">
        <f>'FT from fuels%'!E12*'Fuel demand EU'!E105</f>
        <v>0</v>
      </c>
      <c r="F110" s="252">
        <f>'FT from fuels%'!F12*'Fuel demand EU'!F105</f>
        <v>0</v>
      </c>
      <c r="G110" s="252">
        <f>'FT from fuels%'!G12*'Fuel demand EU'!G105</f>
        <v>0</v>
      </c>
      <c r="H110" s="252">
        <f>'FT from fuels%'!H12*'Fuel demand EU'!H105</f>
        <v>0</v>
      </c>
      <c r="I110" s="253">
        <f>'FT from fuels%'!I12*'Fuel demand EU'!I105</f>
        <v>0</v>
      </c>
    </row>
    <row r="111" spans="1:9" ht="14.45">
      <c r="A111" s="246" t="s">
        <v>482</v>
      </c>
      <c r="B111" s="252">
        <f>'FT from fuels%'!B13*'Fuel demand EU'!B106</f>
        <v>0</v>
      </c>
      <c r="C111" s="252">
        <f>'FT from fuels%'!C13*'Fuel demand EU'!C106</f>
        <v>0</v>
      </c>
      <c r="D111" s="252">
        <f>'FT from fuels%'!D13*'Fuel demand EU'!D106</f>
        <v>0</v>
      </c>
      <c r="E111" s="252">
        <f>'FT from fuels%'!E13*'Fuel demand EU'!E106</f>
        <v>0</v>
      </c>
      <c r="F111" s="252">
        <f>'FT from fuels%'!F13*'Fuel demand EU'!F106</f>
        <v>0</v>
      </c>
      <c r="G111" s="252">
        <f>'FT from fuels%'!G13*'Fuel demand EU'!G106</f>
        <v>0</v>
      </c>
      <c r="H111" s="252">
        <f>'FT from fuels%'!H13*'Fuel demand EU'!H106</f>
        <v>0</v>
      </c>
      <c r="I111" s="253">
        <f>'FT from fuels%'!I13*'Fuel demand EU'!I106</f>
        <v>0</v>
      </c>
    </row>
    <row r="112" spans="1:9" ht="14.45">
      <c r="A112" s="247" t="s">
        <v>483</v>
      </c>
      <c r="B112" s="252">
        <f>'FT from fuels%'!B14*'Fuel demand EU'!B107</f>
        <v>0</v>
      </c>
      <c r="C112" s="252">
        <f>'FT from fuels%'!C14*'Fuel demand EU'!C107</f>
        <v>0</v>
      </c>
      <c r="D112" s="252">
        <f>'FT from fuels%'!D14*'Fuel demand EU'!D107</f>
        <v>0</v>
      </c>
      <c r="E112" s="252">
        <f>'FT from fuels%'!E14*'Fuel demand EU'!E107</f>
        <v>0</v>
      </c>
      <c r="F112" s="252">
        <f>'FT from fuels%'!F14*'Fuel demand EU'!F107</f>
        <v>0</v>
      </c>
      <c r="G112" s="252">
        <f>'FT from fuels%'!G14*'Fuel demand EU'!G107</f>
        <v>0</v>
      </c>
      <c r="H112" s="252">
        <f>'FT from fuels%'!H14*'Fuel demand EU'!H107</f>
        <v>0</v>
      </c>
      <c r="I112" s="253">
        <f>'FT from fuels%'!I14*'Fuel demand EU'!I107</f>
        <v>0</v>
      </c>
    </row>
    <row r="113" spans="1:9" ht="14.65" thickBot="1">
      <c r="A113" s="251" t="s">
        <v>484</v>
      </c>
      <c r="B113" s="254">
        <f>'FT from fuels%'!B15*'Fuel demand EU'!B108</f>
        <v>0</v>
      </c>
      <c r="C113" s="254">
        <f>'FT from fuels%'!C15*'Fuel demand EU'!C108</f>
        <v>0</v>
      </c>
      <c r="D113" s="254">
        <f>'FT from fuels%'!D15*'Fuel demand EU'!D108</f>
        <v>0</v>
      </c>
      <c r="E113" s="254">
        <f>'FT from fuels%'!E15*'Fuel demand EU'!E108</f>
        <v>0</v>
      </c>
      <c r="F113" s="254">
        <f>'FT from fuels%'!F15*'Fuel demand EU'!F108</f>
        <v>0</v>
      </c>
      <c r="G113" s="254">
        <f>'FT from fuels%'!G15*'Fuel demand EU'!G108</f>
        <v>0</v>
      </c>
      <c r="H113" s="254">
        <f>'FT from fuels%'!H15*'Fuel demand EU'!H108</f>
        <v>0</v>
      </c>
      <c r="I113" s="263">
        <f>'FT from fuels%'!I15*'Fuel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'FT from fuels%'!B9*'Fuel demand EU'!B115</f>
        <v>0</v>
      </c>
      <c r="C120" s="252">
        <f>'FT from fuels%'!C9*'Fuel demand EU'!C115</f>
        <v>0</v>
      </c>
      <c r="D120" s="252">
        <f>'FT from fuels%'!D9*'Fuel demand EU'!D115</f>
        <v>0</v>
      </c>
      <c r="E120" s="252">
        <f>'FT from fuels%'!E9*'Fuel demand EU'!E115</f>
        <v>0</v>
      </c>
      <c r="F120" s="252">
        <f>'FT from fuels%'!F9*'Fuel demand EU'!F115</f>
        <v>0</v>
      </c>
      <c r="G120" s="252">
        <f>'FT from fuels%'!G9*'Fuel demand EU'!G115</f>
        <v>0</v>
      </c>
      <c r="H120" s="252">
        <f>'FT from fuels%'!H9*'Fuel demand EU'!H115</f>
        <v>0</v>
      </c>
      <c r="I120" s="253">
        <f>'FT from fuels%'!I9*'Fuel demand EU'!I115</f>
        <v>0</v>
      </c>
    </row>
    <row r="121" spans="1:9" ht="14.45">
      <c r="A121" s="246" t="s">
        <v>480</v>
      </c>
      <c r="B121" s="252">
        <f>'FT from fuels%'!B10*'Fuel demand EU'!B116</f>
        <v>0</v>
      </c>
      <c r="C121" s="252">
        <f>'FT from fuels%'!C10*'Fuel demand EU'!C116</f>
        <v>0</v>
      </c>
      <c r="D121" s="252">
        <f>'FT from fuels%'!D10*'Fuel demand EU'!D116</f>
        <v>0</v>
      </c>
      <c r="E121" s="252">
        <f>'FT from fuels%'!E10*'Fuel demand EU'!E116</f>
        <v>0</v>
      </c>
      <c r="F121" s="252">
        <f>'FT from fuels%'!F10*'Fuel demand EU'!F116</f>
        <v>0</v>
      </c>
      <c r="G121" s="252">
        <f>'FT from fuels%'!G10*'Fuel demand EU'!G116</f>
        <v>0</v>
      </c>
      <c r="H121" s="252">
        <f>'FT from fuels%'!H10*'Fuel demand EU'!H116</f>
        <v>0</v>
      </c>
      <c r="I121" s="253">
        <f>'FT from fuels%'!I10*'Fuel demand EU'!I116</f>
        <v>0</v>
      </c>
    </row>
    <row r="122" spans="1:9" ht="14.45">
      <c r="A122" s="246" t="s">
        <v>84</v>
      </c>
      <c r="B122" s="252">
        <f>'FT from fuels%'!B11*'Fuel demand EU'!B117</f>
        <v>0</v>
      </c>
      <c r="C122" s="252">
        <f>'FT from fuels%'!C11*'Fuel demand EU'!C117</f>
        <v>0</v>
      </c>
      <c r="D122" s="252">
        <f>'FT from fuels%'!D11*'Fuel demand EU'!D117</f>
        <v>0</v>
      </c>
      <c r="E122" s="252">
        <f>'FT from fuels%'!E11*'Fuel demand EU'!E117</f>
        <v>0</v>
      </c>
      <c r="F122" s="252">
        <f>'FT from fuels%'!F11*'Fuel demand EU'!F117</f>
        <v>0</v>
      </c>
      <c r="G122" s="252">
        <f>'FT from fuels%'!G11*'Fuel demand EU'!G117</f>
        <v>0</v>
      </c>
      <c r="H122" s="252">
        <f>'FT from fuels%'!H11*'Fuel demand EU'!H117</f>
        <v>0</v>
      </c>
      <c r="I122" s="253">
        <f>'FT from fuels%'!I11*'Fuel demand EU'!I117</f>
        <v>0</v>
      </c>
    </row>
    <row r="123" spans="1:9" ht="14.45">
      <c r="A123" s="246" t="s">
        <v>481</v>
      </c>
      <c r="B123" s="252">
        <f>'FT from fuels%'!B12*'Fuel demand EU'!B118</f>
        <v>0</v>
      </c>
      <c r="C123" s="252">
        <f>'FT from fuels%'!C12*'Fuel demand EU'!C118</f>
        <v>0</v>
      </c>
      <c r="D123" s="252">
        <f>'FT from fuels%'!D12*'Fuel demand EU'!D118</f>
        <v>0</v>
      </c>
      <c r="E123" s="252">
        <f>'FT from fuels%'!E12*'Fuel demand EU'!E118</f>
        <v>0</v>
      </c>
      <c r="F123" s="252">
        <f>'FT from fuels%'!F12*'Fuel demand EU'!F118</f>
        <v>0</v>
      </c>
      <c r="G123" s="252">
        <f>'FT from fuels%'!G12*'Fuel demand EU'!G118</f>
        <v>0</v>
      </c>
      <c r="H123" s="252">
        <f>'FT from fuels%'!H12*'Fuel demand EU'!H118</f>
        <v>0</v>
      </c>
      <c r="I123" s="253">
        <f>'FT from fuels%'!I12*'Fuel demand EU'!I118</f>
        <v>0</v>
      </c>
    </row>
    <row r="124" spans="1:9" ht="14.45">
      <c r="A124" s="246" t="s">
        <v>482</v>
      </c>
      <c r="B124" s="252">
        <f>'FT from fuels%'!B13*'Fuel demand EU'!B119</f>
        <v>0</v>
      </c>
      <c r="C124" s="252">
        <f>'FT from fuels%'!C13*'Fuel demand EU'!C119</f>
        <v>0</v>
      </c>
      <c r="D124" s="252">
        <f>'FT from fuels%'!D13*'Fuel demand EU'!D119</f>
        <v>0</v>
      </c>
      <c r="E124" s="252">
        <f>'FT from fuels%'!E13*'Fuel demand EU'!E119</f>
        <v>0</v>
      </c>
      <c r="F124" s="252">
        <f>'FT from fuels%'!F13*'Fuel demand EU'!F119</f>
        <v>0</v>
      </c>
      <c r="G124" s="252">
        <f>'FT from fuels%'!G13*'Fuel demand EU'!G119</f>
        <v>0</v>
      </c>
      <c r="H124" s="252">
        <f>'FT from fuels%'!H13*'Fuel demand EU'!H119</f>
        <v>0</v>
      </c>
      <c r="I124" s="253">
        <f>'FT from fuels%'!I13*'Fuel demand EU'!I119</f>
        <v>0</v>
      </c>
    </row>
    <row r="125" spans="1:9" ht="14.45">
      <c r="A125" s="247" t="s">
        <v>483</v>
      </c>
      <c r="B125" s="252">
        <f>'FT from fuels%'!B14*'Fuel demand EU'!B120</f>
        <v>0</v>
      </c>
      <c r="C125" s="252">
        <f>'FT from fuels%'!C14*'Fuel demand EU'!C120</f>
        <v>0</v>
      </c>
      <c r="D125" s="252">
        <f>'FT from fuels%'!D14*'Fuel demand EU'!D120</f>
        <v>0</v>
      </c>
      <c r="E125" s="252">
        <f>'FT from fuels%'!E14*'Fuel demand EU'!E120</f>
        <v>0</v>
      </c>
      <c r="F125" s="252">
        <f>'FT from fuels%'!F14*'Fuel demand EU'!F120</f>
        <v>0</v>
      </c>
      <c r="G125" s="252">
        <f>'FT from fuels%'!G14*'Fuel demand EU'!G120</f>
        <v>0</v>
      </c>
      <c r="H125" s="252">
        <f>'FT from fuels%'!H14*'Fuel demand EU'!H120</f>
        <v>0</v>
      </c>
      <c r="I125" s="253">
        <f>'FT from fuels%'!I14*'Fuel demand EU'!I120</f>
        <v>0</v>
      </c>
    </row>
    <row r="126" spans="1:9" ht="14.45">
      <c r="A126" s="248" t="s">
        <v>484</v>
      </c>
      <c r="B126" s="252">
        <f>'FT from fuels%'!B15*'Fuel demand EU'!B121</f>
        <v>0</v>
      </c>
      <c r="C126" s="252">
        <f>'FT from fuels%'!C15*'Fuel demand EU'!C121</f>
        <v>0</v>
      </c>
      <c r="D126" s="252">
        <f>'FT from fuels%'!D15*'Fuel demand EU'!D121</f>
        <v>0</v>
      </c>
      <c r="E126" s="252">
        <f>'FT from fuels%'!E15*'Fuel demand EU'!E121</f>
        <v>0</v>
      </c>
      <c r="F126" s="252">
        <f>'FT from fuels%'!F15*'Fuel demand EU'!F121</f>
        <v>0</v>
      </c>
      <c r="G126" s="252">
        <f>'FT from fuels%'!G15*'Fuel demand EU'!G121</f>
        <v>0</v>
      </c>
      <c r="H126" s="252">
        <f>'FT from fuels%'!H15*'Fuel demand EU'!H121</f>
        <v>0</v>
      </c>
      <c r="I126" s="253">
        <f>'FT from fuels%'!I15*'Fuel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'FT from fuels%'!B9*'Fuel demand EU'!B125</f>
        <v>0</v>
      </c>
      <c r="C130" s="252">
        <f>'FT from fuels%'!C9*'Fuel demand EU'!C125</f>
        <v>0</v>
      </c>
      <c r="D130" s="252">
        <f>'FT from fuels%'!D9*'Fuel demand EU'!D125</f>
        <v>0</v>
      </c>
      <c r="E130" s="252">
        <f>'FT from fuels%'!E9*'Fuel demand EU'!E125</f>
        <v>0</v>
      </c>
      <c r="F130" s="252">
        <f>'FT from fuels%'!F9*'Fuel demand EU'!F125</f>
        <v>0</v>
      </c>
      <c r="G130" s="252">
        <f>'FT from fuels%'!G9*'Fuel demand EU'!G125</f>
        <v>0</v>
      </c>
      <c r="H130" s="252">
        <f>'FT from fuels%'!H9*'Fuel demand EU'!H125</f>
        <v>0</v>
      </c>
      <c r="I130" s="253">
        <f>'FT from fuels%'!I9*'Fuel demand EU'!I125</f>
        <v>0</v>
      </c>
    </row>
    <row r="131" spans="1:9" ht="14.45">
      <c r="A131" s="246" t="s">
        <v>480</v>
      </c>
      <c r="B131" s="252">
        <f>'FT from fuels%'!B10*'Fuel demand EU'!B126</f>
        <v>0</v>
      </c>
      <c r="C131" s="252">
        <f>'FT from fuels%'!C10*'Fuel demand EU'!C126</f>
        <v>0</v>
      </c>
      <c r="D131" s="252">
        <f>'FT from fuels%'!D10*'Fuel demand EU'!D126</f>
        <v>0</v>
      </c>
      <c r="E131" s="252">
        <f>'FT from fuels%'!E10*'Fuel demand EU'!E126</f>
        <v>0</v>
      </c>
      <c r="F131" s="252">
        <f>'FT from fuels%'!F10*'Fuel demand EU'!F126</f>
        <v>0</v>
      </c>
      <c r="G131" s="252">
        <f>'FT from fuels%'!G10*'Fuel demand EU'!G126</f>
        <v>0</v>
      </c>
      <c r="H131" s="252">
        <f>'FT from fuels%'!H10*'Fuel demand EU'!H126</f>
        <v>0</v>
      </c>
      <c r="I131" s="253">
        <f>'FT from fuels%'!I10*'Fuel demand EU'!I126</f>
        <v>0</v>
      </c>
    </row>
    <row r="132" spans="1:9" ht="14.45">
      <c r="A132" s="246" t="s">
        <v>84</v>
      </c>
      <c r="B132" s="252">
        <f>'FT from fuels%'!B11*'Fuel demand EU'!B127</f>
        <v>0</v>
      </c>
      <c r="C132" s="252">
        <f>'FT from fuels%'!C11*'Fuel demand EU'!C127</f>
        <v>0</v>
      </c>
      <c r="D132" s="252">
        <f>'FT from fuels%'!D11*'Fuel demand EU'!D127</f>
        <v>0</v>
      </c>
      <c r="E132" s="252">
        <f>'FT from fuels%'!E11*'Fuel demand EU'!E127</f>
        <v>0</v>
      </c>
      <c r="F132" s="252">
        <f>'FT from fuels%'!F11*'Fuel demand EU'!F127</f>
        <v>0</v>
      </c>
      <c r="G132" s="252">
        <f>'FT from fuels%'!G11*'Fuel demand EU'!G127</f>
        <v>0</v>
      </c>
      <c r="H132" s="252">
        <f>'FT from fuels%'!H11*'Fuel demand EU'!H127</f>
        <v>0</v>
      </c>
      <c r="I132" s="253">
        <f>'FT from fuels%'!I11*'Fuel demand EU'!I127</f>
        <v>0</v>
      </c>
    </row>
    <row r="133" spans="1:9" ht="14.45">
      <c r="A133" s="246" t="s">
        <v>481</v>
      </c>
      <c r="B133" s="252">
        <f>'FT from fuels%'!B12*'Fuel demand EU'!B128</f>
        <v>0</v>
      </c>
      <c r="C133" s="252">
        <f>'FT from fuels%'!C12*'Fuel demand EU'!C128</f>
        <v>0</v>
      </c>
      <c r="D133" s="252">
        <f>'FT from fuels%'!D12*'Fuel demand EU'!D128</f>
        <v>0</v>
      </c>
      <c r="E133" s="252">
        <f>'FT from fuels%'!E12*'Fuel demand EU'!E128</f>
        <v>0</v>
      </c>
      <c r="F133" s="252">
        <f>'FT from fuels%'!F12*'Fuel demand EU'!F128</f>
        <v>0</v>
      </c>
      <c r="G133" s="252">
        <f>'FT from fuels%'!G12*'Fuel demand EU'!G128</f>
        <v>0</v>
      </c>
      <c r="H133" s="252">
        <f>'FT from fuels%'!H12*'Fuel demand EU'!H128</f>
        <v>0</v>
      </c>
      <c r="I133" s="253">
        <f>'FT from fuels%'!I12*'Fuel demand EU'!I128</f>
        <v>0</v>
      </c>
    </row>
    <row r="134" spans="1:9" ht="14.45">
      <c r="A134" s="246" t="s">
        <v>482</v>
      </c>
      <c r="B134" s="252">
        <f>'FT from fuels%'!B13*'Fuel demand EU'!B129</f>
        <v>0</v>
      </c>
      <c r="C134" s="252">
        <f>'FT from fuels%'!C13*'Fuel demand EU'!C129</f>
        <v>0</v>
      </c>
      <c r="D134" s="252">
        <f>'FT from fuels%'!D13*'Fuel demand EU'!D129</f>
        <v>0</v>
      </c>
      <c r="E134" s="252">
        <f>'FT from fuels%'!E13*'Fuel demand EU'!E129</f>
        <v>0</v>
      </c>
      <c r="F134" s="252">
        <f>'FT from fuels%'!F13*'Fuel demand EU'!F129</f>
        <v>0</v>
      </c>
      <c r="G134" s="252">
        <f>'FT from fuels%'!G13*'Fuel demand EU'!G129</f>
        <v>0</v>
      </c>
      <c r="H134" s="252">
        <f>'FT from fuels%'!H13*'Fuel demand EU'!H129</f>
        <v>0</v>
      </c>
      <c r="I134" s="253">
        <f>'FT from fuels%'!I13*'Fuel demand EU'!I129</f>
        <v>0</v>
      </c>
    </row>
    <row r="135" spans="1:9" ht="14.45">
      <c r="A135" s="247" t="s">
        <v>483</v>
      </c>
      <c r="B135" s="252">
        <f>'FT from fuels%'!B14*'Fuel demand EU'!B130</f>
        <v>0</v>
      </c>
      <c r="C135" s="252">
        <f>'FT from fuels%'!C14*'Fuel demand EU'!C130</f>
        <v>0</v>
      </c>
      <c r="D135" s="252">
        <f>'FT from fuels%'!D14*'Fuel demand EU'!D130</f>
        <v>0</v>
      </c>
      <c r="E135" s="252">
        <f>'FT from fuels%'!E14*'Fuel demand EU'!E130</f>
        <v>0</v>
      </c>
      <c r="F135" s="252">
        <f>'FT from fuels%'!F14*'Fuel demand EU'!F130</f>
        <v>0</v>
      </c>
      <c r="G135" s="252">
        <f>'FT from fuels%'!G14*'Fuel demand EU'!G130</f>
        <v>0</v>
      </c>
      <c r="H135" s="252">
        <f>'FT from fuels%'!H14*'Fuel demand EU'!H130</f>
        <v>0</v>
      </c>
      <c r="I135" s="253">
        <f>'FT from fuels%'!I14*'Fuel demand EU'!I130</f>
        <v>0</v>
      </c>
    </row>
    <row r="136" spans="1:9" ht="14.45">
      <c r="A136" s="248" t="s">
        <v>484</v>
      </c>
      <c r="B136" s="252">
        <f>'FT from fuels%'!B15*'Fuel demand EU'!B131</f>
        <v>0</v>
      </c>
      <c r="C136" s="252">
        <f>'FT from fuels%'!C15*'Fuel demand EU'!C131</f>
        <v>187362.09856388517</v>
      </c>
      <c r="D136" s="252">
        <f>'FT from fuels%'!D15*'Fuel demand EU'!D131</f>
        <v>871653.1408539383</v>
      </c>
      <c r="E136" s="252">
        <f>'FT from fuels%'!E15*'Fuel demand EU'!E131</f>
        <v>2276316.5972740855</v>
      </c>
      <c r="F136" s="252">
        <f>'FT from fuels%'!F15*'Fuel demand EU'!F131</f>
        <v>3795297.7040082091</v>
      </c>
      <c r="G136" s="252">
        <f>'FT from fuels%'!G15*'Fuel demand EU'!G131</f>
        <v>5885109.5568779539</v>
      </c>
      <c r="H136" s="252">
        <f>'FT from fuels%'!H15*'Fuel demand EU'!H131</f>
        <v>8307722.1818914581</v>
      </c>
      <c r="I136" s="253">
        <f>'FT from fuels%'!I15*'Fuel demand EU'!I131</f>
        <v>10381324.927396722</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'FT from fuels%'!B9*'Fuel demand EU'!B135</f>
        <v>0</v>
      </c>
      <c r="C140" s="252">
        <f>'FT from fuels%'!C9*'Fuel demand EU'!C135</f>
        <v>0</v>
      </c>
      <c r="D140" s="252">
        <f>'FT from fuels%'!D9*'Fuel demand EU'!D135</f>
        <v>0</v>
      </c>
      <c r="E140" s="252">
        <f>'FT from fuels%'!E9*'Fuel demand EU'!E135</f>
        <v>0</v>
      </c>
      <c r="F140" s="252">
        <f>'FT from fuels%'!F9*'Fuel demand EU'!F135</f>
        <v>0</v>
      </c>
      <c r="G140" s="252">
        <f>'FT from fuels%'!G9*'Fuel demand EU'!G135</f>
        <v>0</v>
      </c>
      <c r="H140" s="252">
        <f>'FT from fuels%'!H9*'Fuel demand EU'!H135</f>
        <v>0</v>
      </c>
      <c r="I140" s="253">
        <f>'FT from fuels%'!I9*'Fuel demand EU'!I135</f>
        <v>0</v>
      </c>
    </row>
    <row r="141" spans="1:9" ht="14.45">
      <c r="A141" s="246" t="s">
        <v>480</v>
      </c>
      <c r="B141" s="252">
        <f>'FT from fuels%'!B10*'Fuel demand EU'!B136</f>
        <v>0</v>
      </c>
      <c r="C141" s="252">
        <f>'FT from fuels%'!C10*'Fuel demand EU'!C136</f>
        <v>0</v>
      </c>
      <c r="D141" s="252">
        <f>'FT from fuels%'!D10*'Fuel demand EU'!D136</f>
        <v>0</v>
      </c>
      <c r="E141" s="252">
        <f>'FT from fuels%'!E10*'Fuel demand EU'!E136</f>
        <v>0</v>
      </c>
      <c r="F141" s="252">
        <f>'FT from fuels%'!F10*'Fuel demand EU'!F136</f>
        <v>0</v>
      </c>
      <c r="G141" s="252">
        <f>'FT from fuels%'!G10*'Fuel demand EU'!G136</f>
        <v>0</v>
      </c>
      <c r="H141" s="252">
        <f>'FT from fuels%'!H10*'Fuel demand EU'!H136</f>
        <v>0</v>
      </c>
      <c r="I141" s="253">
        <f>'FT from fuels%'!I10*'Fuel demand EU'!I136</f>
        <v>0</v>
      </c>
    </row>
    <row r="142" spans="1:9" ht="14.45">
      <c r="A142" s="246" t="s">
        <v>84</v>
      </c>
      <c r="B142" s="252">
        <f>'FT from fuels%'!B11*'Fuel demand EU'!B137</f>
        <v>0</v>
      </c>
      <c r="C142" s="252">
        <f>'FT from fuels%'!C11*'Fuel demand EU'!C137</f>
        <v>0</v>
      </c>
      <c r="D142" s="252">
        <f>'FT from fuels%'!D11*'Fuel demand EU'!D137</f>
        <v>0</v>
      </c>
      <c r="E142" s="252">
        <f>'FT from fuels%'!E11*'Fuel demand EU'!E137</f>
        <v>0</v>
      </c>
      <c r="F142" s="252">
        <f>'FT from fuels%'!F11*'Fuel demand EU'!F137</f>
        <v>0</v>
      </c>
      <c r="G142" s="252">
        <f>'FT from fuels%'!G11*'Fuel demand EU'!G137</f>
        <v>0</v>
      </c>
      <c r="H142" s="252">
        <f>'FT from fuels%'!H11*'Fuel demand EU'!H137</f>
        <v>0</v>
      </c>
      <c r="I142" s="253">
        <f>'FT from fuels%'!I11*'Fuel demand EU'!I137</f>
        <v>0</v>
      </c>
    </row>
    <row r="143" spans="1:9" ht="14.45">
      <c r="A143" s="246" t="s">
        <v>481</v>
      </c>
      <c r="B143" s="252">
        <f>'FT from fuels%'!B12*'Fuel demand EU'!B138</f>
        <v>0</v>
      </c>
      <c r="C143" s="252">
        <f>'FT from fuels%'!C12*'Fuel demand EU'!C138</f>
        <v>0</v>
      </c>
      <c r="D143" s="252">
        <f>'FT from fuels%'!D12*'Fuel demand EU'!D138</f>
        <v>0</v>
      </c>
      <c r="E143" s="252">
        <f>'FT from fuels%'!E12*'Fuel demand EU'!E138</f>
        <v>0</v>
      </c>
      <c r="F143" s="252">
        <f>'FT from fuels%'!F12*'Fuel demand EU'!F138</f>
        <v>0</v>
      </c>
      <c r="G143" s="252">
        <f>'FT from fuels%'!G12*'Fuel demand EU'!G138</f>
        <v>0</v>
      </c>
      <c r="H143" s="252">
        <f>'FT from fuels%'!H12*'Fuel demand EU'!H138</f>
        <v>0</v>
      </c>
      <c r="I143" s="253">
        <f>'FT from fuels%'!I12*'Fuel demand EU'!I138</f>
        <v>0</v>
      </c>
    </row>
    <row r="144" spans="1:9" ht="14.45">
      <c r="A144" s="246" t="s">
        <v>482</v>
      </c>
      <c r="B144" s="252">
        <f>'FT from fuels%'!B13*'Fuel demand EU'!B139</f>
        <v>0</v>
      </c>
      <c r="C144" s="252">
        <f>'FT from fuels%'!C13*'Fuel demand EU'!C139</f>
        <v>0</v>
      </c>
      <c r="D144" s="252">
        <f>'FT from fuels%'!D13*'Fuel demand EU'!D139</f>
        <v>0</v>
      </c>
      <c r="E144" s="252">
        <f>'FT from fuels%'!E13*'Fuel demand EU'!E139</f>
        <v>0</v>
      </c>
      <c r="F144" s="252">
        <f>'FT from fuels%'!F13*'Fuel demand EU'!F139</f>
        <v>0</v>
      </c>
      <c r="G144" s="252">
        <f>'FT from fuels%'!G13*'Fuel demand EU'!G139</f>
        <v>0</v>
      </c>
      <c r="H144" s="252">
        <f>'FT from fuels%'!H13*'Fuel demand EU'!H139</f>
        <v>0</v>
      </c>
      <c r="I144" s="253">
        <f>'FT from fuels%'!I13*'Fuel demand EU'!I139</f>
        <v>0</v>
      </c>
    </row>
    <row r="145" spans="1:9" ht="14.45">
      <c r="A145" s="247" t="s">
        <v>483</v>
      </c>
      <c r="B145" s="252">
        <f>'FT from fuels%'!B14*'Fuel demand EU'!B140</f>
        <v>0</v>
      </c>
      <c r="C145" s="252">
        <f>'FT from fuels%'!C14*'Fuel demand EU'!C140</f>
        <v>0</v>
      </c>
      <c r="D145" s="252">
        <f>'FT from fuels%'!D14*'Fuel demand EU'!D140</f>
        <v>0</v>
      </c>
      <c r="E145" s="252">
        <f>'FT from fuels%'!E14*'Fuel demand EU'!E140</f>
        <v>0</v>
      </c>
      <c r="F145" s="252">
        <f>'FT from fuels%'!F14*'Fuel demand EU'!F140</f>
        <v>0</v>
      </c>
      <c r="G145" s="252">
        <f>'FT from fuels%'!G14*'Fuel demand EU'!G140</f>
        <v>0</v>
      </c>
      <c r="H145" s="252">
        <f>'FT from fuels%'!H14*'Fuel demand EU'!H140</f>
        <v>0</v>
      </c>
      <c r="I145" s="253">
        <f>'FT from fuels%'!I14*'Fuel demand EU'!I140</f>
        <v>0</v>
      </c>
    </row>
    <row r="146" spans="1:9" ht="14.45">
      <c r="A146" s="248" t="s">
        <v>484</v>
      </c>
      <c r="B146" s="252">
        <f>'FT from fuels%'!B15*'Fuel demand EU'!B141</f>
        <v>0</v>
      </c>
      <c r="C146" s="252">
        <f>'FT from fuels%'!C15*'Fuel demand EU'!C141</f>
        <v>0</v>
      </c>
      <c r="D146" s="252">
        <f>'FT from fuels%'!D15*'Fuel demand EU'!D141</f>
        <v>0</v>
      </c>
      <c r="E146" s="252">
        <f>'FT from fuels%'!E15*'Fuel demand EU'!E141</f>
        <v>0</v>
      </c>
      <c r="F146" s="252">
        <f>'FT from fuels%'!F15*'Fuel demand EU'!F141</f>
        <v>0</v>
      </c>
      <c r="G146" s="252">
        <f>'FT from fuels%'!G15*'Fuel demand EU'!G141</f>
        <v>0</v>
      </c>
      <c r="H146" s="252">
        <f>'FT from fuels%'!H15*'Fuel demand EU'!H141</f>
        <v>0</v>
      </c>
      <c r="I146" s="253">
        <f>'FT from fuels%'!I15*'Fuel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'FT from fuels%'!B9*'Fuel demand EU'!B145</f>
        <v>0</v>
      </c>
      <c r="C150" s="252">
        <f>'FT from fuels%'!C9*'Fuel demand EU'!C145</f>
        <v>0</v>
      </c>
      <c r="D150" s="252">
        <f>'FT from fuels%'!D9*'Fuel demand EU'!D145</f>
        <v>0</v>
      </c>
      <c r="E150" s="252">
        <f>'FT from fuels%'!E9*'Fuel demand EU'!E145</f>
        <v>0</v>
      </c>
      <c r="F150" s="252">
        <f>'FT from fuels%'!F9*'Fuel demand EU'!F145</f>
        <v>0</v>
      </c>
      <c r="G150" s="252">
        <f>'FT from fuels%'!G9*'Fuel demand EU'!G145</f>
        <v>0</v>
      </c>
      <c r="H150" s="252">
        <f>'FT from fuels%'!H9*'Fuel demand EU'!H145</f>
        <v>0</v>
      </c>
      <c r="I150" s="253">
        <f>'FT from fuels%'!I9*'Fuel demand EU'!I145</f>
        <v>0</v>
      </c>
    </row>
    <row r="151" spans="1:9" ht="14.45">
      <c r="A151" s="246" t="s">
        <v>480</v>
      </c>
      <c r="B151" s="252">
        <f>'FT from fuels%'!B10*'Fuel demand EU'!B146</f>
        <v>0</v>
      </c>
      <c r="C151" s="252">
        <f>'FT from fuels%'!C10*'Fuel demand EU'!C146</f>
        <v>0</v>
      </c>
      <c r="D151" s="252">
        <f>'FT from fuels%'!D10*'Fuel demand EU'!D146</f>
        <v>0</v>
      </c>
      <c r="E151" s="252">
        <f>'FT from fuels%'!E10*'Fuel demand EU'!E146</f>
        <v>0</v>
      </c>
      <c r="F151" s="252">
        <f>'FT from fuels%'!F10*'Fuel demand EU'!F146</f>
        <v>0</v>
      </c>
      <c r="G151" s="252">
        <f>'FT from fuels%'!G10*'Fuel demand EU'!G146</f>
        <v>0</v>
      </c>
      <c r="H151" s="252">
        <f>'FT from fuels%'!H10*'Fuel demand EU'!H146</f>
        <v>0</v>
      </c>
      <c r="I151" s="253">
        <f>'FT from fuels%'!I10*'Fuel demand EU'!I146</f>
        <v>0</v>
      </c>
    </row>
    <row r="152" spans="1:9" ht="14.45">
      <c r="A152" s="246" t="s">
        <v>84</v>
      </c>
      <c r="B152" s="252">
        <f>'FT from fuels%'!B11*'Fuel demand EU'!B147</f>
        <v>0</v>
      </c>
      <c r="C152" s="252">
        <f>'FT from fuels%'!C11*'Fuel demand EU'!C147</f>
        <v>0</v>
      </c>
      <c r="D152" s="252">
        <f>'FT from fuels%'!D11*'Fuel demand EU'!D147</f>
        <v>0</v>
      </c>
      <c r="E152" s="252">
        <f>'FT from fuels%'!E11*'Fuel demand EU'!E147</f>
        <v>0</v>
      </c>
      <c r="F152" s="252">
        <f>'FT from fuels%'!F11*'Fuel demand EU'!F147</f>
        <v>0</v>
      </c>
      <c r="G152" s="252">
        <f>'FT from fuels%'!G11*'Fuel demand EU'!G147</f>
        <v>0</v>
      </c>
      <c r="H152" s="252">
        <f>'FT from fuels%'!H11*'Fuel demand EU'!H147</f>
        <v>0</v>
      </c>
      <c r="I152" s="253">
        <f>'FT from fuels%'!I11*'Fuel demand EU'!I147</f>
        <v>0</v>
      </c>
    </row>
    <row r="153" spans="1:9" ht="14.45">
      <c r="A153" s="246" t="s">
        <v>481</v>
      </c>
      <c r="B153" s="252">
        <f>'FT from fuels%'!B12*'Fuel demand EU'!B148</f>
        <v>0</v>
      </c>
      <c r="C153" s="252">
        <f>'FT from fuels%'!C12*'Fuel demand EU'!C148</f>
        <v>0</v>
      </c>
      <c r="D153" s="252">
        <f>'FT from fuels%'!D12*'Fuel demand EU'!D148</f>
        <v>0</v>
      </c>
      <c r="E153" s="252">
        <f>'FT from fuels%'!E12*'Fuel demand EU'!E148</f>
        <v>0</v>
      </c>
      <c r="F153" s="252">
        <f>'FT from fuels%'!F12*'Fuel demand EU'!F148</f>
        <v>0</v>
      </c>
      <c r="G153" s="252">
        <f>'FT from fuels%'!G12*'Fuel demand EU'!G148</f>
        <v>0</v>
      </c>
      <c r="H153" s="252">
        <f>'FT from fuels%'!H12*'Fuel demand EU'!H148</f>
        <v>0</v>
      </c>
      <c r="I153" s="253">
        <f>'FT from fuels%'!I12*'Fuel demand EU'!I148</f>
        <v>0</v>
      </c>
    </row>
    <row r="154" spans="1:9" ht="14.45">
      <c r="A154" s="246" t="s">
        <v>482</v>
      </c>
      <c r="B154" s="252">
        <f>'FT from fuels%'!B13*'Fuel demand EU'!B149</f>
        <v>0</v>
      </c>
      <c r="C154" s="252">
        <f>'FT from fuels%'!C13*'Fuel demand EU'!C149</f>
        <v>0</v>
      </c>
      <c r="D154" s="252">
        <f>'FT from fuels%'!D13*'Fuel demand EU'!D149</f>
        <v>0</v>
      </c>
      <c r="E154" s="252">
        <f>'FT from fuels%'!E13*'Fuel demand EU'!E149</f>
        <v>0</v>
      </c>
      <c r="F154" s="252">
        <f>'FT from fuels%'!F13*'Fuel demand EU'!F149</f>
        <v>0</v>
      </c>
      <c r="G154" s="252">
        <f>'FT from fuels%'!G13*'Fuel demand EU'!G149</f>
        <v>0</v>
      </c>
      <c r="H154" s="252">
        <f>'FT from fuels%'!H13*'Fuel demand EU'!H149</f>
        <v>0</v>
      </c>
      <c r="I154" s="253">
        <f>'FT from fuels%'!I13*'Fuel demand EU'!I149</f>
        <v>0</v>
      </c>
    </row>
    <row r="155" spans="1:9" ht="14.45">
      <c r="A155" s="247" t="s">
        <v>483</v>
      </c>
      <c r="B155" s="252">
        <f>'FT from fuels%'!B14*'Fuel demand EU'!B150</f>
        <v>0</v>
      </c>
      <c r="C155" s="252">
        <f>'FT from fuels%'!C14*'Fuel demand EU'!C150</f>
        <v>0</v>
      </c>
      <c r="D155" s="252">
        <f>'FT from fuels%'!D14*'Fuel demand EU'!D150</f>
        <v>0</v>
      </c>
      <c r="E155" s="252">
        <f>'FT from fuels%'!E14*'Fuel demand EU'!E150</f>
        <v>0</v>
      </c>
      <c r="F155" s="252">
        <f>'FT from fuels%'!F14*'Fuel demand EU'!F150</f>
        <v>0</v>
      </c>
      <c r="G155" s="252">
        <f>'FT from fuels%'!G14*'Fuel demand EU'!G150</f>
        <v>0</v>
      </c>
      <c r="H155" s="252">
        <f>'FT from fuels%'!H14*'Fuel demand EU'!H150</f>
        <v>0</v>
      </c>
      <c r="I155" s="253">
        <f>'FT from fuels%'!I14*'Fuel demand EU'!I150</f>
        <v>0</v>
      </c>
    </row>
    <row r="156" spans="1:9" ht="14.45">
      <c r="A156" s="248" t="s">
        <v>484</v>
      </c>
      <c r="B156" s="252">
        <f>'FT from fuels%'!B15*'Fuel demand EU'!B151</f>
        <v>0</v>
      </c>
      <c r="C156" s="252">
        <f>'FT from fuels%'!C15*'Fuel demand EU'!C151</f>
        <v>0</v>
      </c>
      <c r="D156" s="252">
        <f>'FT from fuels%'!D15*'Fuel demand EU'!D151</f>
        <v>0</v>
      </c>
      <c r="E156" s="252">
        <f>'FT from fuels%'!E15*'Fuel demand EU'!E151</f>
        <v>0</v>
      </c>
      <c r="F156" s="252">
        <f>'FT from fuels%'!F15*'Fuel demand EU'!F151</f>
        <v>0</v>
      </c>
      <c r="G156" s="252">
        <f>'FT from fuels%'!G15*'Fuel demand EU'!G151</f>
        <v>0</v>
      </c>
      <c r="H156" s="252">
        <f>'FT from fuels%'!H15*'Fuel demand EU'!H151</f>
        <v>0</v>
      </c>
      <c r="I156" s="253">
        <f>'FT from fuels%'!I15*'Fuel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'FT from fuels%'!B9*'Fuel demand EU'!B155</f>
        <v>0</v>
      </c>
      <c r="C160" s="252">
        <f>'FT from fuels%'!C9*'Fuel demand EU'!C155</f>
        <v>0</v>
      </c>
      <c r="D160" s="252">
        <f>'FT from fuels%'!D9*'Fuel demand EU'!D155</f>
        <v>0</v>
      </c>
      <c r="E160" s="252">
        <f>'FT from fuels%'!E9*'Fuel demand EU'!E155</f>
        <v>0</v>
      </c>
      <c r="F160" s="252">
        <f>'FT from fuels%'!F9*'Fuel demand EU'!F155</f>
        <v>0</v>
      </c>
      <c r="G160" s="252">
        <f>'FT from fuels%'!G9*'Fuel demand EU'!G155</f>
        <v>0</v>
      </c>
      <c r="H160" s="252">
        <f>'FT from fuels%'!H9*'Fuel demand EU'!H155</f>
        <v>0</v>
      </c>
      <c r="I160" s="253">
        <f>'FT from fuels%'!I9*'Fuel demand EU'!I155</f>
        <v>0</v>
      </c>
    </row>
    <row r="161" spans="1:9" ht="14.45">
      <c r="A161" s="246" t="s">
        <v>480</v>
      </c>
      <c r="B161" s="252">
        <f>'FT from fuels%'!B10*'Fuel demand EU'!B156</f>
        <v>0</v>
      </c>
      <c r="C161" s="252">
        <f>'FT from fuels%'!C10*'Fuel demand EU'!C156</f>
        <v>0</v>
      </c>
      <c r="D161" s="252">
        <f>'FT from fuels%'!D10*'Fuel demand EU'!D156</f>
        <v>0</v>
      </c>
      <c r="E161" s="252">
        <f>'FT from fuels%'!E10*'Fuel demand EU'!E156</f>
        <v>0</v>
      </c>
      <c r="F161" s="252">
        <f>'FT from fuels%'!F10*'Fuel demand EU'!F156</f>
        <v>0</v>
      </c>
      <c r="G161" s="252">
        <f>'FT from fuels%'!G10*'Fuel demand EU'!G156</f>
        <v>0</v>
      </c>
      <c r="H161" s="252">
        <f>'FT from fuels%'!H10*'Fuel demand EU'!H156</f>
        <v>0</v>
      </c>
      <c r="I161" s="253">
        <f>'FT from fuels%'!I10*'Fuel demand EU'!I156</f>
        <v>0</v>
      </c>
    </row>
    <row r="162" spans="1:9" ht="14.45">
      <c r="A162" s="246" t="s">
        <v>84</v>
      </c>
      <c r="B162" s="252">
        <f>'FT from fuels%'!B11*'Fuel demand EU'!B157</f>
        <v>0</v>
      </c>
      <c r="C162" s="252">
        <f>'FT from fuels%'!C11*'Fuel demand EU'!C157</f>
        <v>0</v>
      </c>
      <c r="D162" s="252">
        <f>'FT from fuels%'!D11*'Fuel demand EU'!D157</f>
        <v>0</v>
      </c>
      <c r="E162" s="252">
        <f>'FT from fuels%'!E11*'Fuel demand EU'!E157</f>
        <v>0</v>
      </c>
      <c r="F162" s="252">
        <f>'FT from fuels%'!F11*'Fuel demand EU'!F157</f>
        <v>0</v>
      </c>
      <c r="G162" s="252">
        <f>'FT from fuels%'!G11*'Fuel demand EU'!G157</f>
        <v>0</v>
      </c>
      <c r="H162" s="252">
        <f>'FT from fuels%'!H11*'Fuel demand EU'!H157</f>
        <v>0</v>
      </c>
      <c r="I162" s="253">
        <f>'FT from fuels%'!I11*'Fuel demand EU'!I157</f>
        <v>0</v>
      </c>
    </row>
    <row r="163" spans="1:9" ht="14.45">
      <c r="A163" s="246" t="s">
        <v>481</v>
      </c>
      <c r="B163" s="252">
        <f>'FT from fuels%'!B12*'Fuel demand EU'!B158</f>
        <v>0</v>
      </c>
      <c r="C163" s="252">
        <f>'FT from fuels%'!C12*'Fuel demand EU'!C158</f>
        <v>0</v>
      </c>
      <c r="D163" s="252">
        <f>'FT from fuels%'!D12*'Fuel demand EU'!D158</f>
        <v>0</v>
      </c>
      <c r="E163" s="252">
        <f>'FT from fuels%'!E12*'Fuel demand EU'!E158</f>
        <v>0</v>
      </c>
      <c r="F163" s="252">
        <f>'FT from fuels%'!F12*'Fuel demand EU'!F158</f>
        <v>0</v>
      </c>
      <c r="G163" s="252">
        <f>'FT from fuels%'!G12*'Fuel demand EU'!G158</f>
        <v>0</v>
      </c>
      <c r="H163" s="252">
        <f>'FT from fuels%'!H12*'Fuel demand EU'!H158</f>
        <v>0</v>
      </c>
      <c r="I163" s="253">
        <f>'FT from fuels%'!I12*'Fuel demand EU'!I158</f>
        <v>0</v>
      </c>
    </row>
    <row r="164" spans="1:9" ht="14.45">
      <c r="A164" s="246" t="s">
        <v>482</v>
      </c>
      <c r="B164" s="252">
        <f>'FT from fuels%'!B13*'Fuel demand EU'!B159</f>
        <v>0</v>
      </c>
      <c r="C164" s="252">
        <f>'FT from fuels%'!C13*'Fuel demand EU'!C159</f>
        <v>0</v>
      </c>
      <c r="D164" s="252">
        <f>'FT from fuels%'!D13*'Fuel demand EU'!D159</f>
        <v>0</v>
      </c>
      <c r="E164" s="252">
        <f>'FT from fuels%'!E13*'Fuel demand EU'!E159</f>
        <v>0</v>
      </c>
      <c r="F164" s="252">
        <f>'FT from fuels%'!F13*'Fuel demand EU'!F159</f>
        <v>0</v>
      </c>
      <c r="G164" s="252">
        <f>'FT from fuels%'!G13*'Fuel demand EU'!G159</f>
        <v>0</v>
      </c>
      <c r="H164" s="252">
        <f>'FT from fuels%'!H13*'Fuel demand EU'!H159</f>
        <v>0</v>
      </c>
      <c r="I164" s="253">
        <f>'FT from fuels%'!I13*'Fuel demand EU'!I159</f>
        <v>0</v>
      </c>
    </row>
    <row r="165" spans="1:9" ht="14.45">
      <c r="A165" s="247" t="s">
        <v>483</v>
      </c>
      <c r="B165" s="252">
        <f>'FT from fuels%'!B14*'Fuel demand EU'!B160</f>
        <v>0</v>
      </c>
      <c r="C165" s="252">
        <f>'FT from fuels%'!C14*'Fuel demand EU'!C160</f>
        <v>0</v>
      </c>
      <c r="D165" s="252">
        <f>'FT from fuels%'!D14*'Fuel demand EU'!D160</f>
        <v>0</v>
      </c>
      <c r="E165" s="252">
        <f>'FT from fuels%'!E14*'Fuel demand EU'!E160</f>
        <v>0</v>
      </c>
      <c r="F165" s="252">
        <f>'FT from fuels%'!F14*'Fuel demand EU'!F160</f>
        <v>0</v>
      </c>
      <c r="G165" s="252">
        <f>'FT from fuels%'!G14*'Fuel demand EU'!G160</f>
        <v>0</v>
      </c>
      <c r="H165" s="252">
        <f>'FT from fuels%'!H14*'Fuel demand EU'!H160</f>
        <v>0</v>
      </c>
      <c r="I165" s="253">
        <f>'FT from fuels%'!I14*'Fuel demand EU'!I160</f>
        <v>0</v>
      </c>
    </row>
    <row r="166" spans="1:9" ht="14.65" thickBot="1">
      <c r="A166" s="251" t="s">
        <v>484</v>
      </c>
      <c r="B166" s="254">
        <f>'FT from fuels%'!B15*'Fuel demand EU'!B161</f>
        <v>0</v>
      </c>
      <c r="C166" s="254">
        <f>'FT from fuels%'!C15*'Fuel demand EU'!C161</f>
        <v>0</v>
      </c>
      <c r="D166" s="254">
        <f>'FT from fuels%'!D15*'Fuel demand EU'!D161</f>
        <v>0</v>
      </c>
      <c r="E166" s="254">
        <f>'FT from fuels%'!E15*'Fuel demand EU'!E161</f>
        <v>0</v>
      </c>
      <c r="F166" s="254">
        <f>'FT from fuels%'!F15*'Fuel demand EU'!F161</f>
        <v>0</v>
      </c>
      <c r="G166" s="254">
        <f>'FT from fuels%'!G15*'Fuel demand EU'!G161</f>
        <v>0</v>
      </c>
      <c r="H166" s="254">
        <f>'FT from fuels%'!H15*'Fuel demand EU'!H161</f>
        <v>0</v>
      </c>
      <c r="I166" s="263">
        <f>'FT from fuels%'!I15*'Fuel demand EU'!I161</f>
        <v>0</v>
      </c>
    </row>
  </sheetData>
  <conditionalFormatting sqref="K88:XFD92 J73:J77 K11:XFD52 J11:J37">
    <cfRule type="expression" dxfId="1618" priority="41">
      <formula>_xlfn.ISFORMULA(J11)</formula>
    </cfRule>
  </conditionalFormatting>
  <conditionalFormatting sqref="A1:XFD5 L53:XFD87 L93:XFD1048576 A10:XFD10 J6:XFD9">
    <cfRule type="expression" dxfId="1617" priority="42">
      <formula>_xlfn.ISFORMULA(A1)</formula>
    </cfRule>
  </conditionalFormatting>
  <conditionalFormatting sqref="A11:I11 A61:I63">
    <cfRule type="expression" dxfId="1616" priority="40">
      <formula>_xlfn.ISFORMULA(A11)</formula>
    </cfRule>
  </conditionalFormatting>
  <conditionalFormatting sqref="C12:I12 A12 C22:I22 A22 C42:I42 A42 C52:I52 A52 A15:A18 A25:A28 A43:I43 A53:I53 A44:A48 A54:A58 A13:I14 B15:I20 A23:I24 B25:I30">
    <cfRule type="expression" dxfId="1615" priority="39">
      <formula>_xlfn.ISFORMULA(A12)</formula>
    </cfRule>
  </conditionalFormatting>
  <conditionalFormatting sqref="A21:I21 A19:A20">
    <cfRule type="expression" dxfId="1614" priority="38">
      <formula>_xlfn.ISFORMULA(A19)</formula>
    </cfRule>
  </conditionalFormatting>
  <conditionalFormatting sqref="A31:I31 A29:A30 A41:I41">
    <cfRule type="expression" dxfId="1613" priority="37">
      <formula>_xlfn.ISFORMULA(A29)</formula>
    </cfRule>
  </conditionalFormatting>
  <conditionalFormatting sqref="A51:I51 A49:A50">
    <cfRule type="expression" dxfId="1612" priority="36">
      <formula>_xlfn.ISFORMULA(A49)</formula>
    </cfRule>
  </conditionalFormatting>
  <conditionalFormatting sqref="A59:A60">
    <cfRule type="expression" dxfId="1611" priority="35">
      <formula>_xlfn.ISFORMULA(A59)</formula>
    </cfRule>
  </conditionalFormatting>
  <conditionalFormatting sqref="C65:I65 A65 C75:I75 A75 C95:I95 C105:I105 A105 A66:I66 A76:I76 A96:I96 A106:I106 A67:A71 A77:A81 A97:A101 A107:A111">
    <cfRule type="expression" dxfId="1610" priority="34">
      <formula>_xlfn.ISFORMULA(A65)</formula>
    </cfRule>
  </conditionalFormatting>
  <conditionalFormatting sqref="A74:I74 A72:A73">
    <cfRule type="expression" dxfId="1609" priority="33">
      <formula>_xlfn.ISFORMULA(A72)</formula>
    </cfRule>
  </conditionalFormatting>
  <conditionalFormatting sqref="A84:I84 A82:A83 A94:I94">
    <cfRule type="expression" dxfId="1608" priority="32">
      <formula>_xlfn.ISFORMULA(A82)</formula>
    </cfRule>
  </conditionalFormatting>
  <conditionalFormatting sqref="A104:I104 A102:A103">
    <cfRule type="expression" dxfId="1607" priority="31">
      <formula>_xlfn.ISFORMULA(A102)</formula>
    </cfRule>
  </conditionalFormatting>
  <conditionalFormatting sqref="A112:A113">
    <cfRule type="expression" dxfId="1606" priority="30">
      <formula>_xlfn.ISFORMULA(A112)</formula>
    </cfRule>
  </conditionalFormatting>
  <conditionalFormatting sqref="A148">
    <cfRule type="expression" dxfId="1605" priority="16">
      <formula>_xlfn.ISFORMULA(A148)</formula>
    </cfRule>
  </conditionalFormatting>
  <conditionalFormatting sqref="C118:I118 A118 C128:I128 A128 C148:I148 C158:I158 A158 A119:I119 A129:I129 A149:I149 A159:I159 A120:A124 A130:A134 A150:A154 A160:A164">
    <cfRule type="expression" dxfId="1604" priority="29">
      <formula>_xlfn.ISFORMULA(A118)</formula>
    </cfRule>
  </conditionalFormatting>
  <conditionalFormatting sqref="A127:I127 A125:A126">
    <cfRule type="expression" dxfId="1603" priority="28">
      <formula>_xlfn.ISFORMULA(A125)</formula>
    </cfRule>
  </conditionalFormatting>
  <conditionalFormatting sqref="A137:I137 A135:A136 A147:I147">
    <cfRule type="expression" dxfId="1602" priority="27">
      <formula>_xlfn.ISFORMULA(A135)</formula>
    </cfRule>
  </conditionalFormatting>
  <conditionalFormatting sqref="A157:I157 A155:A156">
    <cfRule type="expression" dxfId="1601" priority="26">
      <formula>_xlfn.ISFORMULA(A155)</formula>
    </cfRule>
  </conditionalFormatting>
  <conditionalFormatting sqref="A165:A166">
    <cfRule type="expression" dxfId="1600" priority="25">
      <formula>_xlfn.ISFORMULA(A165)</formula>
    </cfRule>
  </conditionalFormatting>
  <conditionalFormatting sqref="C32:I32 A32 A33:I33 A34:A38">
    <cfRule type="expression" dxfId="1599" priority="24">
      <formula>_xlfn.ISFORMULA(A32)</formula>
    </cfRule>
  </conditionalFormatting>
  <conditionalFormatting sqref="A39:A40">
    <cfRule type="expression" dxfId="1598" priority="23">
      <formula>_xlfn.ISFORMULA(A39)</formula>
    </cfRule>
  </conditionalFormatting>
  <conditionalFormatting sqref="C85:I85 A85 A86:I86 A87:A91">
    <cfRule type="expression" dxfId="1597" priority="22">
      <formula>_xlfn.ISFORMULA(A85)</formula>
    </cfRule>
  </conditionalFormatting>
  <conditionalFormatting sqref="A92:A93">
    <cfRule type="expression" dxfId="1596" priority="21">
      <formula>_xlfn.ISFORMULA(A92)</formula>
    </cfRule>
  </conditionalFormatting>
  <conditionalFormatting sqref="C138:I138 A139:I139 A140:A144">
    <cfRule type="expression" dxfId="1595" priority="20">
      <formula>_xlfn.ISFORMULA(A138)</formula>
    </cfRule>
  </conditionalFormatting>
  <conditionalFormatting sqref="A145:A146">
    <cfRule type="expression" dxfId="1594" priority="19">
      <formula>_xlfn.ISFORMULA(A145)</formula>
    </cfRule>
  </conditionalFormatting>
  <conditionalFormatting sqref="A138">
    <cfRule type="expression" dxfId="1593" priority="18">
      <formula>_xlfn.ISFORMULA(A138)</formula>
    </cfRule>
  </conditionalFormatting>
  <conditionalFormatting sqref="A95">
    <cfRule type="expression" dxfId="1592" priority="17">
      <formula>_xlfn.ISFORMULA(A95)</formula>
    </cfRule>
  </conditionalFormatting>
  <conditionalFormatting sqref="B160:I166">
    <cfRule type="expression" dxfId="1591" priority="3">
      <formula>_xlfn.ISFORMULA(B160)</formula>
    </cfRule>
  </conditionalFormatting>
  <conditionalFormatting sqref="B130:I136">
    <cfRule type="expression" dxfId="1590" priority="6">
      <formula>_xlfn.ISFORMULA(B130)</formula>
    </cfRule>
  </conditionalFormatting>
  <conditionalFormatting sqref="B34:I40">
    <cfRule type="expression" dxfId="1589" priority="15">
      <formula>_xlfn.ISFORMULA(B34)</formula>
    </cfRule>
  </conditionalFormatting>
  <conditionalFormatting sqref="B44:I50">
    <cfRule type="expression" dxfId="1588" priority="14">
      <formula>_xlfn.ISFORMULA(B44)</formula>
    </cfRule>
  </conditionalFormatting>
  <conditionalFormatting sqref="B54:I60">
    <cfRule type="expression" dxfId="1587" priority="13">
      <formula>_xlfn.ISFORMULA(B54)</formula>
    </cfRule>
  </conditionalFormatting>
  <conditionalFormatting sqref="B67:I73">
    <cfRule type="expression" dxfId="1586" priority="12">
      <formula>_xlfn.ISFORMULA(B67)</formula>
    </cfRule>
  </conditionalFormatting>
  <conditionalFormatting sqref="B77:I83">
    <cfRule type="expression" dxfId="1585" priority="11">
      <formula>_xlfn.ISFORMULA(B77)</formula>
    </cfRule>
  </conditionalFormatting>
  <conditionalFormatting sqref="B87:I93">
    <cfRule type="expression" dxfId="1584" priority="10">
      <formula>_xlfn.ISFORMULA(B87)</formula>
    </cfRule>
  </conditionalFormatting>
  <conditionalFormatting sqref="B97:I103">
    <cfRule type="expression" dxfId="1583" priority="9">
      <formula>_xlfn.ISFORMULA(B97)</formula>
    </cfRule>
  </conditionalFormatting>
  <conditionalFormatting sqref="B107:I113">
    <cfRule type="expression" dxfId="1582" priority="8">
      <formula>_xlfn.ISFORMULA(B107)</formula>
    </cfRule>
  </conditionalFormatting>
  <conditionalFormatting sqref="B120:I126">
    <cfRule type="expression" dxfId="1581" priority="7">
      <formula>_xlfn.ISFORMULA(B120)</formula>
    </cfRule>
  </conditionalFormatting>
  <conditionalFormatting sqref="B140:I146">
    <cfRule type="expression" dxfId="1580" priority="5">
      <formula>_xlfn.ISFORMULA(B140)</formula>
    </cfRule>
  </conditionalFormatting>
  <conditionalFormatting sqref="B150:I156">
    <cfRule type="expression" dxfId="1579" priority="4">
      <formula>_xlfn.ISFORMULA(B150)</formula>
    </cfRule>
  </conditionalFormatting>
  <conditionalFormatting sqref="A6 A7:I9">
    <cfRule type="expression" dxfId="1578" priority="2">
      <formula>_xlfn.ISFORMULA(A6)</formula>
    </cfRule>
  </conditionalFormatting>
  <conditionalFormatting sqref="B6:I6">
    <cfRule type="expression" dxfId="1577" priority="1">
      <formula>_xlfn.ISFORMULA(B6)</formula>
    </cfRule>
  </conditionalFormatting>
  <pageMargins left="0.7" right="0.7" top="0.75" bottom="0.75" header="0.3" footer="0.3"/>
  <pageSetup paperSize="9" orientation="portrait" verticalDpi="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80889-74DB-4A01-96E9-81E2BF166189}">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576</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909291.54333711299</v>
      </c>
      <c r="D7" s="256">
        <f t="shared" si="0"/>
        <v>4631611.1610969035</v>
      </c>
      <c r="E7" s="256">
        <f t="shared" si="0"/>
        <v>12704412.026684172</v>
      </c>
      <c r="F7" s="256">
        <f t="shared" si="0"/>
        <v>22041773.705437638</v>
      </c>
      <c r="G7" s="256">
        <f t="shared" si="0"/>
        <v>33840399.072478674</v>
      </c>
      <c r="H7" s="256">
        <f t="shared" si="0"/>
        <v>47879074.451221734</v>
      </c>
      <c r="I7" s="260">
        <f t="shared" si="0"/>
        <v>61948571.269904226</v>
      </c>
    </row>
    <row r="8" spans="1:18">
      <c r="A8" s="236" t="s">
        <v>490</v>
      </c>
      <c r="B8" s="256">
        <f>SUM(B67:B73,B77:B83,B87:B93,B97:B103,B107:B113)</f>
        <v>0</v>
      </c>
      <c r="C8" s="256">
        <f t="shared" ref="C8:I8" si="1">SUM(C67:C73,C77:C83,C87:C93,C97:C103,C107:C113)</f>
        <v>1170581.4462585689</v>
      </c>
      <c r="D8" s="256">
        <f t="shared" si="1"/>
        <v>6721930.3844685536</v>
      </c>
      <c r="E8" s="256">
        <f t="shared" si="1"/>
        <v>21531181.605659988</v>
      </c>
      <c r="F8" s="256">
        <f t="shared" si="1"/>
        <v>40300991.698077098</v>
      </c>
      <c r="G8" s="256">
        <f t="shared" si="1"/>
        <v>68406885.29909429</v>
      </c>
      <c r="H8" s="256">
        <f t="shared" si="1"/>
        <v>101465535.79702359</v>
      </c>
      <c r="I8" s="261">
        <f t="shared" si="1"/>
        <v>132905317.6919623</v>
      </c>
    </row>
    <row r="9" spans="1:18">
      <c r="A9" s="506" t="s">
        <v>491</v>
      </c>
      <c r="B9" s="259">
        <f>SUM(B120:B126,B130:B136,B140:B146,B150:B156,B160:B166)</f>
        <v>0</v>
      </c>
      <c r="C9" s="511">
        <f t="shared" ref="C9:I9" si="2">SUM(C120:C126,C130:C136,C140:C146,C150:C156,C160:C166)</f>
        <v>1265946.1121899898</v>
      </c>
      <c r="D9" s="511">
        <f t="shared" si="2"/>
        <v>7484847.7119199187</v>
      </c>
      <c r="E9" s="511">
        <f t="shared" si="2"/>
        <v>23355359.315371115</v>
      </c>
      <c r="F9" s="511">
        <f t="shared" si="2"/>
        <v>41011765.549678549</v>
      </c>
      <c r="G9" s="511">
        <f t="shared" si="2"/>
        <v>64196311.066293865</v>
      </c>
      <c r="H9" s="511">
        <f t="shared" si="2"/>
        <v>91184411.609013751</v>
      </c>
      <c r="I9" s="511">
        <f t="shared" si="2"/>
        <v>112371496.38891084</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'FT from fuels%'!B9*'Fuel demand RoW'!B9</f>
        <v>0</v>
      </c>
      <c r="C14" s="252">
        <f>'FT from fuels%'!C9*'Fuel demand RoW'!C9</f>
        <v>0</v>
      </c>
      <c r="D14" s="252">
        <f>'FT from fuels%'!D9*'Fuel demand RoW'!D9</f>
        <v>0</v>
      </c>
      <c r="E14" s="252">
        <f>'FT from fuels%'!E9*'Fuel demand RoW'!E9</f>
        <v>0</v>
      </c>
      <c r="F14" s="252">
        <f>'FT from fuels%'!F9*'Fuel demand RoW'!F9</f>
        <v>0</v>
      </c>
      <c r="G14" s="252">
        <f>'FT from fuels%'!G9*'Fuel demand RoW'!G9</f>
        <v>0</v>
      </c>
      <c r="H14" s="252">
        <f>'FT from fuels%'!H9*'Fuel demand RoW'!H9</f>
        <v>0</v>
      </c>
      <c r="I14" s="253">
        <f>'FT from fuels%'!I9*'Fuel demand RoW'!I9</f>
        <v>0</v>
      </c>
      <c r="Q14" s="5"/>
      <c r="R14" s="5"/>
    </row>
    <row r="15" spans="1:18" ht="14.45">
      <c r="A15" s="246" t="s">
        <v>480</v>
      </c>
      <c r="B15" s="252">
        <f>'FT from fuels%'!B10*'Fuel demand RoW'!B10</f>
        <v>0</v>
      </c>
      <c r="C15" s="252">
        <f>'FT from fuels%'!C10*'Fuel demand RoW'!C10</f>
        <v>0</v>
      </c>
      <c r="D15" s="252">
        <f>'FT from fuels%'!D10*'Fuel demand RoW'!D10</f>
        <v>0</v>
      </c>
      <c r="E15" s="252">
        <f>'FT from fuels%'!E10*'Fuel demand RoW'!E10</f>
        <v>0</v>
      </c>
      <c r="F15" s="252">
        <f>'FT from fuels%'!F10*'Fuel demand RoW'!F10</f>
        <v>0</v>
      </c>
      <c r="G15" s="252">
        <f>'FT from fuels%'!G10*'Fuel demand RoW'!G10</f>
        <v>0</v>
      </c>
      <c r="H15" s="252">
        <f>'FT from fuels%'!H10*'Fuel demand RoW'!H10</f>
        <v>0</v>
      </c>
      <c r="I15" s="253">
        <f>'FT from fuels%'!I10*'Fuel demand RoW'!I10</f>
        <v>0</v>
      </c>
    </row>
    <row r="16" spans="1:18" ht="14.45">
      <c r="A16" s="246" t="s">
        <v>84</v>
      </c>
      <c r="B16" s="252">
        <f>'FT from fuels%'!B11*'Fuel demand RoW'!B11</f>
        <v>0</v>
      </c>
      <c r="C16" s="252">
        <f>'FT from fuels%'!C11*'Fuel demand RoW'!C11</f>
        <v>0</v>
      </c>
      <c r="D16" s="252">
        <f>'FT from fuels%'!D11*'Fuel demand RoW'!D11</f>
        <v>0</v>
      </c>
      <c r="E16" s="252">
        <f>'FT from fuels%'!E11*'Fuel demand RoW'!E11</f>
        <v>0</v>
      </c>
      <c r="F16" s="252">
        <f>'FT from fuels%'!F11*'Fuel demand RoW'!F11</f>
        <v>0</v>
      </c>
      <c r="G16" s="252">
        <f>'FT from fuels%'!G11*'Fuel demand RoW'!G11</f>
        <v>0</v>
      </c>
      <c r="H16" s="252">
        <f>'FT from fuels%'!H11*'Fuel demand RoW'!H11</f>
        <v>0</v>
      </c>
      <c r="I16" s="253">
        <f>'FT from fuels%'!I11*'Fuel demand RoW'!I11</f>
        <v>0</v>
      </c>
    </row>
    <row r="17" spans="1:9" ht="14.45">
      <c r="A17" s="246" t="s">
        <v>481</v>
      </c>
      <c r="B17" s="252">
        <f>'FT from fuels%'!B12*'Fuel demand RoW'!B12</f>
        <v>0</v>
      </c>
      <c r="C17" s="252">
        <f>'FT from fuels%'!C12*'Fuel demand RoW'!C12</f>
        <v>0</v>
      </c>
      <c r="D17" s="252">
        <f>'FT from fuels%'!D12*'Fuel demand RoW'!D12</f>
        <v>0</v>
      </c>
      <c r="E17" s="252">
        <f>'FT from fuels%'!E12*'Fuel demand RoW'!E12</f>
        <v>0</v>
      </c>
      <c r="F17" s="252">
        <f>'FT from fuels%'!F12*'Fuel demand RoW'!F12</f>
        <v>0</v>
      </c>
      <c r="G17" s="252">
        <f>'FT from fuels%'!G12*'Fuel demand RoW'!G12</f>
        <v>0</v>
      </c>
      <c r="H17" s="252">
        <f>'FT from fuels%'!H12*'Fuel demand RoW'!H12</f>
        <v>0</v>
      </c>
      <c r="I17" s="253">
        <f>'FT from fuels%'!I12*'Fuel demand RoW'!I12</f>
        <v>0</v>
      </c>
    </row>
    <row r="18" spans="1:9" ht="14.45">
      <c r="A18" s="246" t="s">
        <v>482</v>
      </c>
      <c r="B18" s="252">
        <f>'FT from fuels%'!B13*'Fuel demand RoW'!B13</f>
        <v>0</v>
      </c>
      <c r="C18" s="252">
        <f>'FT from fuels%'!C13*'Fuel demand RoW'!C13</f>
        <v>0</v>
      </c>
      <c r="D18" s="252">
        <f>'FT from fuels%'!D13*'Fuel demand RoW'!D13</f>
        <v>0</v>
      </c>
      <c r="E18" s="252">
        <f>'FT from fuels%'!E13*'Fuel demand RoW'!E13</f>
        <v>0</v>
      </c>
      <c r="F18" s="252">
        <f>'FT from fuels%'!F13*'Fuel demand RoW'!F13</f>
        <v>0</v>
      </c>
      <c r="G18" s="252">
        <f>'FT from fuels%'!G13*'Fuel demand RoW'!G13</f>
        <v>0</v>
      </c>
      <c r="H18" s="252">
        <f>'FT from fuels%'!H13*'Fuel demand RoW'!H13</f>
        <v>0</v>
      </c>
      <c r="I18" s="253">
        <f>'FT from fuels%'!I13*'Fuel demand RoW'!I13</f>
        <v>0</v>
      </c>
    </row>
    <row r="19" spans="1:9" ht="14.45">
      <c r="A19" s="247" t="s">
        <v>483</v>
      </c>
      <c r="B19" s="252">
        <f>'FT from fuels%'!B14*'Fuel demand RoW'!B14</f>
        <v>0</v>
      </c>
      <c r="C19" s="252">
        <f>'FT from fuels%'!C14*'Fuel demand RoW'!C14</f>
        <v>0</v>
      </c>
      <c r="D19" s="252">
        <f>'FT from fuels%'!D14*'Fuel demand RoW'!D14</f>
        <v>0</v>
      </c>
      <c r="E19" s="252">
        <f>'FT from fuels%'!E14*'Fuel demand RoW'!E14</f>
        <v>0</v>
      </c>
      <c r="F19" s="252">
        <f>'FT from fuels%'!F14*'Fuel demand RoW'!F14</f>
        <v>0</v>
      </c>
      <c r="G19" s="252">
        <f>'FT from fuels%'!G14*'Fuel demand RoW'!G14</f>
        <v>0</v>
      </c>
      <c r="H19" s="252">
        <f>'FT from fuels%'!H14*'Fuel demand RoW'!H14</f>
        <v>0</v>
      </c>
      <c r="I19" s="253">
        <f>'FT from fuels%'!I14*'Fuel demand RoW'!I14</f>
        <v>0</v>
      </c>
    </row>
    <row r="20" spans="1:9" ht="14.45">
      <c r="A20" s="248" t="s">
        <v>484</v>
      </c>
      <c r="B20" s="252">
        <f>'FT from fuels%'!B15*'Fuel demand RoW'!B15</f>
        <v>0</v>
      </c>
      <c r="C20" s="252">
        <f>'FT from fuels%'!C15*'Fuel demand RoW'!C15</f>
        <v>0</v>
      </c>
      <c r="D20" s="252">
        <f>'FT from fuels%'!D15*'Fuel demand RoW'!D15</f>
        <v>0</v>
      </c>
      <c r="E20" s="252">
        <f>'FT from fuels%'!E15*'Fuel demand RoW'!E15</f>
        <v>0</v>
      </c>
      <c r="F20" s="252">
        <f>'FT from fuels%'!F15*'Fuel demand RoW'!F15</f>
        <v>0</v>
      </c>
      <c r="G20" s="252">
        <f>'FT from fuels%'!G15*'Fuel demand RoW'!G15</f>
        <v>0</v>
      </c>
      <c r="H20" s="252">
        <f>'FT from fuels%'!H15*'Fuel demand RoW'!H15</f>
        <v>0</v>
      </c>
      <c r="I20" s="253">
        <f>'FT from fuels%'!I15*'Fuel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'FT from fuels%'!B9*'Fuel demand RoW'!B19</f>
        <v>0</v>
      </c>
      <c r="C24" s="252">
        <f>'FT from fuels%'!C9*'Fuel demand RoW'!C19</f>
        <v>0</v>
      </c>
      <c r="D24" s="252">
        <f>'FT from fuels%'!D9*'Fuel demand RoW'!D19</f>
        <v>0</v>
      </c>
      <c r="E24" s="252">
        <f>'FT from fuels%'!E9*'Fuel demand RoW'!E19</f>
        <v>0</v>
      </c>
      <c r="F24" s="252">
        <f>'FT from fuels%'!F9*'Fuel demand RoW'!F19</f>
        <v>0</v>
      </c>
      <c r="G24" s="252">
        <f>'FT from fuels%'!G9*'Fuel demand RoW'!G19</f>
        <v>0</v>
      </c>
      <c r="H24" s="252">
        <f>'FT from fuels%'!H9*'Fuel demand RoW'!H19</f>
        <v>0</v>
      </c>
      <c r="I24" s="253">
        <f>'FT from fuels%'!I9*'Fuel demand RoW'!I19</f>
        <v>0</v>
      </c>
    </row>
    <row r="25" spans="1:9" ht="14.45">
      <c r="A25" s="246" t="s">
        <v>480</v>
      </c>
      <c r="B25" s="252">
        <f>'FT from fuels%'!B10*'Fuel demand RoW'!B20</f>
        <v>0</v>
      </c>
      <c r="C25" s="252">
        <f>'FT from fuels%'!C10*'Fuel demand RoW'!C20</f>
        <v>0</v>
      </c>
      <c r="D25" s="252">
        <f>'FT from fuels%'!D10*'Fuel demand RoW'!D20</f>
        <v>0</v>
      </c>
      <c r="E25" s="252">
        <f>'FT from fuels%'!E10*'Fuel demand RoW'!E20</f>
        <v>0</v>
      </c>
      <c r="F25" s="252">
        <f>'FT from fuels%'!F10*'Fuel demand RoW'!F20</f>
        <v>0</v>
      </c>
      <c r="G25" s="252">
        <f>'FT from fuels%'!G10*'Fuel demand RoW'!G20</f>
        <v>0</v>
      </c>
      <c r="H25" s="252">
        <f>'FT from fuels%'!H10*'Fuel demand RoW'!H20</f>
        <v>0</v>
      </c>
      <c r="I25" s="253">
        <f>'FT from fuels%'!I10*'Fuel demand RoW'!I20</f>
        <v>0</v>
      </c>
    </row>
    <row r="26" spans="1:9" ht="14.45">
      <c r="A26" s="246" t="s">
        <v>84</v>
      </c>
      <c r="B26" s="252">
        <f>'FT from fuels%'!B11*'Fuel demand RoW'!B21</f>
        <v>0</v>
      </c>
      <c r="C26" s="252">
        <f>'FT from fuels%'!C11*'Fuel demand RoW'!C21</f>
        <v>0</v>
      </c>
      <c r="D26" s="252">
        <f>'FT from fuels%'!D11*'Fuel demand RoW'!D21</f>
        <v>0</v>
      </c>
      <c r="E26" s="252">
        <f>'FT from fuels%'!E11*'Fuel demand RoW'!E21</f>
        <v>0</v>
      </c>
      <c r="F26" s="252">
        <f>'FT from fuels%'!F11*'Fuel demand RoW'!F21</f>
        <v>0</v>
      </c>
      <c r="G26" s="252">
        <f>'FT from fuels%'!G11*'Fuel demand RoW'!G21</f>
        <v>0</v>
      </c>
      <c r="H26" s="252">
        <f>'FT from fuels%'!H11*'Fuel demand RoW'!H21</f>
        <v>0</v>
      </c>
      <c r="I26" s="253">
        <f>'FT from fuels%'!I11*'Fuel demand RoW'!I21</f>
        <v>0</v>
      </c>
    </row>
    <row r="27" spans="1:9" ht="14.45">
      <c r="A27" s="246" t="s">
        <v>481</v>
      </c>
      <c r="B27" s="252">
        <f>'FT from fuels%'!B12*'Fuel demand RoW'!B22</f>
        <v>0</v>
      </c>
      <c r="C27" s="252">
        <f>'FT from fuels%'!C12*'Fuel demand RoW'!C22</f>
        <v>0</v>
      </c>
      <c r="D27" s="252">
        <f>'FT from fuels%'!D12*'Fuel demand RoW'!D22</f>
        <v>0</v>
      </c>
      <c r="E27" s="252">
        <f>'FT from fuels%'!E12*'Fuel demand RoW'!E22</f>
        <v>0</v>
      </c>
      <c r="F27" s="252">
        <f>'FT from fuels%'!F12*'Fuel demand RoW'!F22</f>
        <v>0</v>
      </c>
      <c r="G27" s="252">
        <f>'FT from fuels%'!G12*'Fuel demand RoW'!G22</f>
        <v>0</v>
      </c>
      <c r="H27" s="252">
        <f>'FT from fuels%'!H12*'Fuel demand RoW'!H22</f>
        <v>0</v>
      </c>
      <c r="I27" s="253">
        <f>'FT from fuels%'!I12*'Fuel demand RoW'!I22</f>
        <v>0</v>
      </c>
    </row>
    <row r="28" spans="1:9" ht="14.45">
      <c r="A28" s="246" t="s">
        <v>482</v>
      </c>
      <c r="B28" s="252">
        <f>'FT from fuels%'!B13*'Fuel demand RoW'!B23</f>
        <v>0</v>
      </c>
      <c r="C28" s="252">
        <f>'FT from fuels%'!C13*'Fuel demand RoW'!C23</f>
        <v>0</v>
      </c>
      <c r="D28" s="252">
        <f>'FT from fuels%'!D13*'Fuel demand RoW'!D23</f>
        <v>0</v>
      </c>
      <c r="E28" s="252">
        <f>'FT from fuels%'!E13*'Fuel demand RoW'!E23</f>
        <v>0</v>
      </c>
      <c r="F28" s="252">
        <f>'FT from fuels%'!F13*'Fuel demand RoW'!F23</f>
        <v>0</v>
      </c>
      <c r="G28" s="252">
        <f>'FT from fuels%'!G13*'Fuel demand RoW'!G23</f>
        <v>0</v>
      </c>
      <c r="H28" s="252">
        <f>'FT from fuels%'!H13*'Fuel demand RoW'!H23</f>
        <v>0</v>
      </c>
      <c r="I28" s="253">
        <f>'FT from fuels%'!I13*'Fuel demand RoW'!I23</f>
        <v>0</v>
      </c>
    </row>
    <row r="29" spans="1:9" ht="14.45">
      <c r="A29" s="247" t="s">
        <v>483</v>
      </c>
      <c r="B29" s="252">
        <f>'FT from fuels%'!B14*'Fuel demand RoW'!B24</f>
        <v>0</v>
      </c>
      <c r="C29" s="252">
        <f>'FT from fuels%'!C14*'Fuel demand RoW'!C24</f>
        <v>0</v>
      </c>
      <c r="D29" s="252">
        <f>'FT from fuels%'!D14*'Fuel demand RoW'!D24</f>
        <v>0</v>
      </c>
      <c r="E29" s="252">
        <f>'FT from fuels%'!E14*'Fuel demand RoW'!E24</f>
        <v>0</v>
      </c>
      <c r="F29" s="252">
        <f>'FT from fuels%'!F14*'Fuel demand RoW'!F24</f>
        <v>0</v>
      </c>
      <c r="G29" s="252">
        <f>'FT from fuels%'!G14*'Fuel demand RoW'!G24</f>
        <v>0</v>
      </c>
      <c r="H29" s="252">
        <f>'FT from fuels%'!H14*'Fuel demand RoW'!H24</f>
        <v>0</v>
      </c>
      <c r="I29" s="253">
        <f>'FT from fuels%'!I14*'Fuel demand RoW'!I24</f>
        <v>0</v>
      </c>
    </row>
    <row r="30" spans="1:9" ht="14.45">
      <c r="A30" s="248" t="s">
        <v>484</v>
      </c>
      <c r="B30" s="252">
        <f>'FT from fuels%'!B15*'Fuel demand RoW'!B25</f>
        <v>0</v>
      </c>
      <c r="C30" s="252">
        <f>'FT from fuels%'!C15*'Fuel demand RoW'!C25</f>
        <v>909291.54333711299</v>
      </c>
      <c r="D30" s="252">
        <f>'FT from fuels%'!D15*'Fuel demand RoW'!D25</f>
        <v>4631611.1610969035</v>
      </c>
      <c r="E30" s="252">
        <f>'FT from fuels%'!E15*'Fuel demand RoW'!E25</f>
        <v>12704412.026684172</v>
      </c>
      <c r="F30" s="252">
        <f>'FT from fuels%'!F15*'Fuel demand RoW'!F25</f>
        <v>22041773.705437638</v>
      </c>
      <c r="G30" s="252">
        <f>'FT from fuels%'!G15*'Fuel demand RoW'!G25</f>
        <v>33840399.072478674</v>
      </c>
      <c r="H30" s="252">
        <f>'FT from fuels%'!H15*'Fuel demand RoW'!H25</f>
        <v>47879074.451221734</v>
      </c>
      <c r="I30" s="253">
        <f>'FT from fuels%'!I15*'Fuel demand RoW'!I25</f>
        <v>61948571.269904226</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'FT from fuels%'!B9*'Fuel demand RoW'!B29</f>
        <v>0</v>
      </c>
      <c r="C34" s="252">
        <f>'FT from fuels%'!C9*'Fuel demand RoW'!C29</f>
        <v>0</v>
      </c>
      <c r="D34" s="252">
        <f>'FT from fuels%'!D9*'Fuel demand RoW'!D29</f>
        <v>0</v>
      </c>
      <c r="E34" s="252">
        <f>'FT from fuels%'!E9*'Fuel demand RoW'!E29</f>
        <v>0</v>
      </c>
      <c r="F34" s="252">
        <f>'FT from fuels%'!F9*'Fuel demand RoW'!F29</f>
        <v>0</v>
      </c>
      <c r="G34" s="252">
        <f>'FT from fuels%'!G9*'Fuel demand RoW'!G29</f>
        <v>0</v>
      </c>
      <c r="H34" s="252">
        <f>'FT from fuels%'!H9*'Fuel demand RoW'!H29</f>
        <v>0</v>
      </c>
      <c r="I34" s="253">
        <f>'FT from fuels%'!I9*'Fuel demand RoW'!I29</f>
        <v>0</v>
      </c>
    </row>
    <row r="35" spans="1:9" ht="14.45">
      <c r="A35" s="246" t="s">
        <v>480</v>
      </c>
      <c r="B35" s="252">
        <f>'FT from fuels%'!B10*'Fuel demand RoW'!B30</f>
        <v>0</v>
      </c>
      <c r="C35" s="252">
        <f>'FT from fuels%'!C10*'Fuel demand RoW'!C30</f>
        <v>0</v>
      </c>
      <c r="D35" s="252">
        <f>'FT from fuels%'!D10*'Fuel demand RoW'!D30</f>
        <v>0</v>
      </c>
      <c r="E35" s="252">
        <f>'FT from fuels%'!E10*'Fuel demand RoW'!E30</f>
        <v>0</v>
      </c>
      <c r="F35" s="252">
        <f>'FT from fuels%'!F10*'Fuel demand RoW'!F30</f>
        <v>0</v>
      </c>
      <c r="G35" s="252">
        <f>'FT from fuels%'!G10*'Fuel demand RoW'!G30</f>
        <v>0</v>
      </c>
      <c r="H35" s="252">
        <f>'FT from fuels%'!H10*'Fuel demand RoW'!H30</f>
        <v>0</v>
      </c>
      <c r="I35" s="253">
        <f>'FT from fuels%'!I10*'Fuel demand RoW'!I30</f>
        <v>0</v>
      </c>
    </row>
    <row r="36" spans="1:9" ht="14.45">
      <c r="A36" s="246" t="s">
        <v>84</v>
      </c>
      <c r="B36" s="252">
        <f>'FT from fuels%'!B11*'Fuel demand RoW'!B31</f>
        <v>0</v>
      </c>
      <c r="C36" s="252">
        <f>'FT from fuels%'!C11*'Fuel demand RoW'!C31</f>
        <v>0</v>
      </c>
      <c r="D36" s="252">
        <f>'FT from fuels%'!D11*'Fuel demand RoW'!D31</f>
        <v>0</v>
      </c>
      <c r="E36" s="252">
        <f>'FT from fuels%'!E11*'Fuel demand RoW'!E31</f>
        <v>0</v>
      </c>
      <c r="F36" s="252">
        <f>'FT from fuels%'!F11*'Fuel demand RoW'!F31</f>
        <v>0</v>
      </c>
      <c r="G36" s="252">
        <f>'FT from fuels%'!G11*'Fuel demand RoW'!G31</f>
        <v>0</v>
      </c>
      <c r="H36" s="252">
        <f>'FT from fuels%'!H11*'Fuel demand RoW'!H31</f>
        <v>0</v>
      </c>
      <c r="I36" s="253">
        <f>'FT from fuels%'!I11*'Fuel demand RoW'!I31</f>
        <v>0</v>
      </c>
    </row>
    <row r="37" spans="1:9" ht="14.45">
      <c r="A37" s="246" t="s">
        <v>481</v>
      </c>
      <c r="B37" s="252">
        <f>'FT from fuels%'!B12*'Fuel demand RoW'!B32</f>
        <v>0</v>
      </c>
      <c r="C37" s="252">
        <f>'FT from fuels%'!C12*'Fuel demand RoW'!C32</f>
        <v>0</v>
      </c>
      <c r="D37" s="252">
        <f>'FT from fuels%'!D12*'Fuel demand RoW'!D32</f>
        <v>0</v>
      </c>
      <c r="E37" s="252">
        <f>'FT from fuels%'!E12*'Fuel demand RoW'!E32</f>
        <v>0</v>
      </c>
      <c r="F37" s="252">
        <f>'FT from fuels%'!F12*'Fuel demand RoW'!F32</f>
        <v>0</v>
      </c>
      <c r="G37" s="252">
        <f>'FT from fuels%'!G12*'Fuel demand RoW'!G32</f>
        <v>0</v>
      </c>
      <c r="H37" s="252">
        <f>'FT from fuels%'!H12*'Fuel demand RoW'!H32</f>
        <v>0</v>
      </c>
      <c r="I37" s="253">
        <f>'FT from fuels%'!I12*'Fuel demand RoW'!I32</f>
        <v>0</v>
      </c>
    </row>
    <row r="38" spans="1:9" ht="14.45">
      <c r="A38" s="246" t="s">
        <v>482</v>
      </c>
      <c r="B38" s="252">
        <f>'FT from fuels%'!B13*'Fuel demand RoW'!B33</f>
        <v>0</v>
      </c>
      <c r="C38" s="252">
        <f>'FT from fuels%'!C13*'Fuel demand RoW'!C33</f>
        <v>0</v>
      </c>
      <c r="D38" s="252">
        <f>'FT from fuels%'!D13*'Fuel demand RoW'!D33</f>
        <v>0</v>
      </c>
      <c r="E38" s="252">
        <f>'FT from fuels%'!E13*'Fuel demand RoW'!E33</f>
        <v>0</v>
      </c>
      <c r="F38" s="252">
        <f>'FT from fuels%'!F13*'Fuel demand RoW'!F33</f>
        <v>0</v>
      </c>
      <c r="G38" s="252">
        <f>'FT from fuels%'!G13*'Fuel demand RoW'!G33</f>
        <v>0</v>
      </c>
      <c r="H38" s="252">
        <f>'FT from fuels%'!H13*'Fuel demand RoW'!H33</f>
        <v>0</v>
      </c>
      <c r="I38" s="253">
        <f>'FT from fuels%'!I13*'Fuel demand RoW'!I33</f>
        <v>0</v>
      </c>
    </row>
    <row r="39" spans="1:9" ht="14.45">
      <c r="A39" s="247" t="s">
        <v>483</v>
      </c>
      <c r="B39" s="252">
        <f>'FT from fuels%'!B14*'Fuel demand RoW'!B34</f>
        <v>0</v>
      </c>
      <c r="C39" s="252">
        <f>'FT from fuels%'!C14*'Fuel demand RoW'!C34</f>
        <v>0</v>
      </c>
      <c r="D39" s="252">
        <f>'FT from fuels%'!D14*'Fuel demand RoW'!D34</f>
        <v>0</v>
      </c>
      <c r="E39" s="252">
        <f>'FT from fuels%'!E14*'Fuel demand RoW'!E34</f>
        <v>0</v>
      </c>
      <c r="F39" s="252">
        <f>'FT from fuels%'!F14*'Fuel demand RoW'!F34</f>
        <v>0</v>
      </c>
      <c r="G39" s="252">
        <f>'FT from fuels%'!G14*'Fuel demand RoW'!G34</f>
        <v>0</v>
      </c>
      <c r="H39" s="252">
        <f>'FT from fuels%'!H14*'Fuel demand RoW'!H34</f>
        <v>0</v>
      </c>
      <c r="I39" s="253">
        <f>'FT from fuels%'!I14*'Fuel demand RoW'!I34</f>
        <v>0</v>
      </c>
    </row>
    <row r="40" spans="1:9" ht="14.45">
      <c r="A40" s="248" t="s">
        <v>484</v>
      </c>
      <c r="B40" s="252">
        <f>'FT from fuels%'!B15*'Fuel demand RoW'!B35</f>
        <v>0</v>
      </c>
      <c r="C40" s="252">
        <f>'FT from fuels%'!C15*'Fuel demand RoW'!C35</f>
        <v>0</v>
      </c>
      <c r="D40" s="252">
        <f>'FT from fuels%'!D15*'Fuel demand RoW'!D35</f>
        <v>0</v>
      </c>
      <c r="E40" s="252">
        <f>'FT from fuels%'!E15*'Fuel demand RoW'!E35</f>
        <v>0</v>
      </c>
      <c r="F40" s="252">
        <f>'FT from fuels%'!F15*'Fuel demand RoW'!F35</f>
        <v>0</v>
      </c>
      <c r="G40" s="252">
        <f>'FT from fuels%'!G15*'Fuel demand RoW'!G35</f>
        <v>0</v>
      </c>
      <c r="H40" s="252">
        <f>'FT from fuels%'!H15*'Fuel demand RoW'!H35</f>
        <v>0</v>
      </c>
      <c r="I40" s="253">
        <f>'FT from fuels%'!I15*'Fuel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'FT from fuels%'!B9*'Fuel demand RoW'!B39</f>
        <v>0</v>
      </c>
      <c r="C44" s="252">
        <f>'FT from fuels%'!C9*'Fuel demand RoW'!C39</f>
        <v>0</v>
      </c>
      <c r="D44" s="252">
        <f>'FT from fuels%'!D9*'Fuel demand RoW'!D39</f>
        <v>0</v>
      </c>
      <c r="E44" s="252">
        <f>'FT from fuels%'!E9*'Fuel demand RoW'!E39</f>
        <v>0</v>
      </c>
      <c r="F44" s="252">
        <f>'FT from fuels%'!F9*'Fuel demand RoW'!F39</f>
        <v>0</v>
      </c>
      <c r="G44" s="252">
        <f>'FT from fuels%'!G9*'Fuel demand RoW'!G39</f>
        <v>0</v>
      </c>
      <c r="H44" s="252">
        <f>'FT from fuels%'!H9*'Fuel demand RoW'!H39</f>
        <v>0</v>
      </c>
      <c r="I44" s="253">
        <f>'FT from fuels%'!I9*'Fuel demand RoW'!I39</f>
        <v>0</v>
      </c>
    </row>
    <row r="45" spans="1:9" ht="14.45">
      <c r="A45" s="246" t="s">
        <v>480</v>
      </c>
      <c r="B45" s="252">
        <f>'FT from fuels%'!B10*'Fuel demand RoW'!B40</f>
        <v>0</v>
      </c>
      <c r="C45" s="252">
        <f>'FT from fuels%'!C10*'Fuel demand RoW'!C40</f>
        <v>0</v>
      </c>
      <c r="D45" s="252">
        <f>'FT from fuels%'!D10*'Fuel demand RoW'!D40</f>
        <v>0</v>
      </c>
      <c r="E45" s="252">
        <f>'FT from fuels%'!E10*'Fuel demand RoW'!E40</f>
        <v>0</v>
      </c>
      <c r="F45" s="252">
        <f>'FT from fuels%'!F10*'Fuel demand RoW'!F40</f>
        <v>0</v>
      </c>
      <c r="G45" s="252">
        <f>'FT from fuels%'!G10*'Fuel demand RoW'!G40</f>
        <v>0</v>
      </c>
      <c r="H45" s="252">
        <f>'FT from fuels%'!H10*'Fuel demand RoW'!H40</f>
        <v>0</v>
      </c>
      <c r="I45" s="253">
        <f>'FT from fuels%'!I10*'Fuel demand RoW'!I40</f>
        <v>0</v>
      </c>
    </row>
    <row r="46" spans="1:9" ht="14.45">
      <c r="A46" s="246" t="s">
        <v>84</v>
      </c>
      <c r="B46" s="252">
        <f>'FT from fuels%'!B11*'Fuel demand RoW'!B41</f>
        <v>0</v>
      </c>
      <c r="C46" s="252">
        <f>'FT from fuels%'!C11*'Fuel demand RoW'!C41</f>
        <v>0</v>
      </c>
      <c r="D46" s="252">
        <f>'FT from fuels%'!D11*'Fuel demand RoW'!D41</f>
        <v>0</v>
      </c>
      <c r="E46" s="252">
        <f>'FT from fuels%'!E11*'Fuel demand RoW'!E41</f>
        <v>0</v>
      </c>
      <c r="F46" s="252">
        <f>'FT from fuels%'!F11*'Fuel demand RoW'!F41</f>
        <v>0</v>
      </c>
      <c r="G46" s="252">
        <f>'FT from fuels%'!G11*'Fuel demand RoW'!G41</f>
        <v>0</v>
      </c>
      <c r="H46" s="252">
        <f>'FT from fuels%'!H11*'Fuel demand RoW'!H41</f>
        <v>0</v>
      </c>
      <c r="I46" s="253">
        <f>'FT from fuels%'!I11*'Fuel demand RoW'!I41</f>
        <v>0</v>
      </c>
    </row>
    <row r="47" spans="1:9" ht="14.45">
      <c r="A47" s="246" t="s">
        <v>481</v>
      </c>
      <c r="B47" s="252">
        <f>'FT from fuels%'!B12*'Fuel demand RoW'!B42</f>
        <v>0</v>
      </c>
      <c r="C47" s="252">
        <f>'FT from fuels%'!C12*'Fuel demand RoW'!C42</f>
        <v>0</v>
      </c>
      <c r="D47" s="252">
        <f>'FT from fuels%'!D12*'Fuel demand RoW'!D42</f>
        <v>0</v>
      </c>
      <c r="E47" s="252">
        <f>'FT from fuels%'!E12*'Fuel demand RoW'!E42</f>
        <v>0</v>
      </c>
      <c r="F47" s="252">
        <f>'FT from fuels%'!F12*'Fuel demand RoW'!F42</f>
        <v>0</v>
      </c>
      <c r="G47" s="252">
        <f>'FT from fuels%'!G12*'Fuel demand RoW'!G42</f>
        <v>0</v>
      </c>
      <c r="H47" s="252">
        <f>'FT from fuels%'!H12*'Fuel demand RoW'!H42</f>
        <v>0</v>
      </c>
      <c r="I47" s="253">
        <f>'FT from fuels%'!I12*'Fuel demand RoW'!I42</f>
        <v>0</v>
      </c>
    </row>
    <row r="48" spans="1:9" ht="14.45">
      <c r="A48" s="246" t="s">
        <v>482</v>
      </c>
      <c r="B48" s="252">
        <f>'FT from fuels%'!B13*'Fuel demand RoW'!B43</f>
        <v>0</v>
      </c>
      <c r="C48" s="252">
        <f>'FT from fuels%'!C13*'Fuel demand RoW'!C43</f>
        <v>0</v>
      </c>
      <c r="D48" s="252">
        <f>'FT from fuels%'!D13*'Fuel demand RoW'!D43</f>
        <v>0</v>
      </c>
      <c r="E48" s="252">
        <f>'FT from fuels%'!E13*'Fuel demand RoW'!E43</f>
        <v>0</v>
      </c>
      <c r="F48" s="252">
        <f>'FT from fuels%'!F13*'Fuel demand RoW'!F43</f>
        <v>0</v>
      </c>
      <c r="G48" s="252">
        <f>'FT from fuels%'!G13*'Fuel demand RoW'!G43</f>
        <v>0</v>
      </c>
      <c r="H48" s="252">
        <f>'FT from fuels%'!H13*'Fuel demand RoW'!H43</f>
        <v>0</v>
      </c>
      <c r="I48" s="253">
        <f>'FT from fuels%'!I13*'Fuel demand RoW'!I43</f>
        <v>0</v>
      </c>
    </row>
    <row r="49" spans="1:9" ht="14.45">
      <c r="A49" s="247" t="s">
        <v>483</v>
      </c>
      <c r="B49" s="252">
        <f>'FT from fuels%'!B14*'Fuel demand RoW'!B44</f>
        <v>0</v>
      </c>
      <c r="C49" s="252">
        <f>'FT from fuels%'!C14*'Fuel demand RoW'!C44</f>
        <v>0</v>
      </c>
      <c r="D49" s="252">
        <f>'FT from fuels%'!D14*'Fuel demand RoW'!D44</f>
        <v>0</v>
      </c>
      <c r="E49" s="252">
        <f>'FT from fuels%'!E14*'Fuel demand RoW'!E44</f>
        <v>0</v>
      </c>
      <c r="F49" s="252">
        <f>'FT from fuels%'!F14*'Fuel demand RoW'!F44</f>
        <v>0</v>
      </c>
      <c r="G49" s="252">
        <f>'FT from fuels%'!G14*'Fuel demand RoW'!G44</f>
        <v>0</v>
      </c>
      <c r="H49" s="252">
        <f>'FT from fuels%'!H14*'Fuel demand RoW'!H44</f>
        <v>0</v>
      </c>
      <c r="I49" s="253">
        <f>'FT from fuels%'!I14*'Fuel demand RoW'!I44</f>
        <v>0</v>
      </c>
    </row>
    <row r="50" spans="1:9" ht="14.45">
      <c r="A50" s="248" t="s">
        <v>484</v>
      </c>
      <c r="B50" s="252">
        <f>'FT from fuels%'!B15*'Fuel demand RoW'!B45</f>
        <v>0</v>
      </c>
      <c r="C50" s="252">
        <f>'FT from fuels%'!C15*'Fuel demand RoW'!C45</f>
        <v>0</v>
      </c>
      <c r="D50" s="252">
        <f>'FT from fuels%'!D15*'Fuel demand RoW'!D45</f>
        <v>0</v>
      </c>
      <c r="E50" s="252">
        <f>'FT from fuels%'!E15*'Fuel demand RoW'!E45</f>
        <v>0</v>
      </c>
      <c r="F50" s="252">
        <f>'FT from fuels%'!F15*'Fuel demand RoW'!F45</f>
        <v>0</v>
      </c>
      <c r="G50" s="252">
        <f>'FT from fuels%'!G15*'Fuel demand RoW'!G45</f>
        <v>0</v>
      </c>
      <c r="H50" s="252">
        <f>'FT from fuels%'!H15*'Fuel demand RoW'!H45</f>
        <v>0</v>
      </c>
      <c r="I50" s="253">
        <f>'FT from fuels%'!I15*'Fuel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'FT from fuels%'!B9*'Fuel demand RoW'!B49</f>
        <v>0</v>
      </c>
      <c r="C54" s="252">
        <f>'FT from fuels%'!C9*'Fuel demand RoW'!C49</f>
        <v>0</v>
      </c>
      <c r="D54" s="252">
        <f>'FT from fuels%'!D9*'Fuel demand RoW'!D49</f>
        <v>0</v>
      </c>
      <c r="E54" s="252">
        <f>'FT from fuels%'!E9*'Fuel demand RoW'!E49</f>
        <v>0</v>
      </c>
      <c r="F54" s="252">
        <f>'FT from fuels%'!F9*'Fuel demand RoW'!F49</f>
        <v>0</v>
      </c>
      <c r="G54" s="252">
        <f>'FT from fuels%'!G9*'Fuel demand RoW'!G49</f>
        <v>0</v>
      </c>
      <c r="H54" s="252">
        <f>'FT from fuels%'!H9*'Fuel demand RoW'!H49</f>
        <v>0</v>
      </c>
      <c r="I54" s="253">
        <f>'FT from fuels%'!I9*'Fuel demand RoW'!I49</f>
        <v>0</v>
      </c>
    </row>
    <row r="55" spans="1:9" ht="14.45">
      <c r="A55" s="246" t="s">
        <v>480</v>
      </c>
      <c r="B55" s="252">
        <f>'FT from fuels%'!B10*'Fuel demand RoW'!B50</f>
        <v>0</v>
      </c>
      <c r="C55" s="252">
        <f>'FT from fuels%'!C10*'Fuel demand RoW'!C50</f>
        <v>0</v>
      </c>
      <c r="D55" s="252">
        <f>'FT from fuels%'!D10*'Fuel demand RoW'!D50</f>
        <v>0</v>
      </c>
      <c r="E55" s="252">
        <f>'FT from fuels%'!E10*'Fuel demand RoW'!E50</f>
        <v>0</v>
      </c>
      <c r="F55" s="252">
        <f>'FT from fuels%'!F10*'Fuel demand RoW'!F50</f>
        <v>0</v>
      </c>
      <c r="G55" s="252">
        <f>'FT from fuels%'!G10*'Fuel demand RoW'!G50</f>
        <v>0</v>
      </c>
      <c r="H55" s="252">
        <f>'FT from fuels%'!H10*'Fuel demand RoW'!H50</f>
        <v>0</v>
      </c>
      <c r="I55" s="253">
        <f>'FT from fuels%'!I10*'Fuel demand RoW'!I50</f>
        <v>0</v>
      </c>
    </row>
    <row r="56" spans="1:9" ht="14.45">
      <c r="A56" s="246" t="s">
        <v>84</v>
      </c>
      <c r="B56" s="252">
        <f>'FT from fuels%'!B11*'Fuel demand RoW'!B51</f>
        <v>0</v>
      </c>
      <c r="C56" s="252">
        <f>'FT from fuels%'!C11*'Fuel demand RoW'!C51</f>
        <v>0</v>
      </c>
      <c r="D56" s="252">
        <f>'FT from fuels%'!D11*'Fuel demand RoW'!D51</f>
        <v>0</v>
      </c>
      <c r="E56" s="252">
        <f>'FT from fuels%'!E11*'Fuel demand RoW'!E51</f>
        <v>0</v>
      </c>
      <c r="F56" s="252">
        <f>'FT from fuels%'!F11*'Fuel demand RoW'!F51</f>
        <v>0</v>
      </c>
      <c r="G56" s="252">
        <f>'FT from fuels%'!G11*'Fuel demand RoW'!G51</f>
        <v>0</v>
      </c>
      <c r="H56" s="252">
        <f>'FT from fuels%'!H11*'Fuel demand RoW'!H51</f>
        <v>0</v>
      </c>
      <c r="I56" s="253">
        <f>'FT from fuels%'!I11*'Fuel demand RoW'!I51</f>
        <v>0</v>
      </c>
    </row>
    <row r="57" spans="1:9" ht="14.45">
      <c r="A57" s="246" t="s">
        <v>481</v>
      </c>
      <c r="B57" s="252">
        <f>'FT from fuels%'!B12*'Fuel demand RoW'!B52</f>
        <v>0</v>
      </c>
      <c r="C57" s="252">
        <f>'FT from fuels%'!C12*'Fuel demand RoW'!C52</f>
        <v>0</v>
      </c>
      <c r="D57" s="252">
        <f>'FT from fuels%'!D12*'Fuel demand RoW'!D52</f>
        <v>0</v>
      </c>
      <c r="E57" s="252">
        <f>'FT from fuels%'!E12*'Fuel demand RoW'!E52</f>
        <v>0</v>
      </c>
      <c r="F57" s="252">
        <f>'FT from fuels%'!F12*'Fuel demand RoW'!F52</f>
        <v>0</v>
      </c>
      <c r="G57" s="252">
        <f>'FT from fuels%'!G12*'Fuel demand RoW'!G52</f>
        <v>0</v>
      </c>
      <c r="H57" s="252">
        <f>'FT from fuels%'!H12*'Fuel demand RoW'!H52</f>
        <v>0</v>
      </c>
      <c r="I57" s="253">
        <f>'FT from fuels%'!I12*'Fuel demand RoW'!I52</f>
        <v>0</v>
      </c>
    </row>
    <row r="58" spans="1:9" ht="14.45">
      <c r="A58" s="246" t="s">
        <v>482</v>
      </c>
      <c r="B58" s="252">
        <f>'FT from fuels%'!B13*'Fuel demand RoW'!B53</f>
        <v>0</v>
      </c>
      <c r="C58" s="252">
        <f>'FT from fuels%'!C13*'Fuel demand RoW'!C53</f>
        <v>0</v>
      </c>
      <c r="D58" s="252">
        <f>'FT from fuels%'!D13*'Fuel demand RoW'!D53</f>
        <v>0</v>
      </c>
      <c r="E58" s="252">
        <f>'FT from fuels%'!E13*'Fuel demand RoW'!E53</f>
        <v>0</v>
      </c>
      <c r="F58" s="252">
        <f>'FT from fuels%'!F13*'Fuel demand RoW'!F53</f>
        <v>0</v>
      </c>
      <c r="G58" s="252">
        <f>'FT from fuels%'!G13*'Fuel demand RoW'!G53</f>
        <v>0</v>
      </c>
      <c r="H58" s="252">
        <f>'FT from fuels%'!H13*'Fuel demand RoW'!H53</f>
        <v>0</v>
      </c>
      <c r="I58" s="253">
        <f>'FT from fuels%'!I13*'Fuel demand RoW'!I53</f>
        <v>0</v>
      </c>
    </row>
    <row r="59" spans="1:9" ht="14.45">
      <c r="A59" s="247" t="s">
        <v>483</v>
      </c>
      <c r="B59" s="252">
        <f>'FT from fuels%'!B14*'Fuel demand RoW'!B54</f>
        <v>0</v>
      </c>
      <c r="C59" s="252">
        <f>'FT from fuels%'!C14*'Fuel demand RoW'!C54</f>
        <v>0</v>
      </c>
      <c r="D59" s="252">
        <f>'FT from fuels%'!D14*'Fuel demand RoW'!D54</f>
        <v>0</v>
      </c>
      <c r="E59" s="252">
        <f>'FT from fuels%'!E14*'Fuel demand RoW'!E54</f>
        <v>0</v>
      </c>
      <c r="F59" s="252">
        <f>'FT from fuels%'!F14*'Fuel demand RoW'!F54</f>
        <v>0</v>
      </c>
      <c r="G59" s="252">
        <f>'FT from fuels%'!G14*'Fuel demand RoW'!G54</f>
        <v>0</v>
      </c>
      <c r="H59" s="252">
        <f>'FT from fuels%'!H14*'Fuel demand RoW'!H54</f>
        <v>0</v>
      </c>
      <c r="I59" s="253">
        <f>'FT from fuels%'!I14*'Fuel demand RoW'!I54</f>
        <v>0</v>
      </c>
    </row>
    <row r="60" spans="1:9" ht="14.65" thickBot="1">
      <c r="A60" s="251" t="s">
        <v>484</v>
      </c>
      <c r="B60" s="254">
        <f>'FT from fuels%'!B15*'Fuel demand RoW'!B55</f>
        <v>0</v>
      </c>
      <c r="C60" s="254">
        <f>'FT from fuels%'!C15*'Fuel demand RoW'!C55</f>
        <v>0</v>
      </c>
      <c r="D60" s="254">
        <f>'FT from fuels%'!D15*'Fuel demand RoW'!D55</f>
        <v>0</v>
      </c>
      <c r="E60" s="254">
        <f>'FT from fuels%'!E15*'Fuel demand RoW'!E55</f>
        <v>0</v>
      </c>
      <c r="F60" s="254">
        <f>'FT from fuels%'!F15*'Fuel demand RoW'!F55</f>
        <v>0</v>
      </c>
      <c r="G60" s="254">
        <f>'FT from fuels%'!G15*'Fuel demand RoW'!G55</f>
        <v>0</v>
      </c>
      <c r="H60" s="254">
        <f>'FT from fuels%'!H15*'Fuel demand RoW'!H55</f>
        <v>0</v>
      </c>
      <c r="I60" s="263">
        <f>'FT from fuels%'!I15*'Fuel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'FT from fuels%'!B9*'Fuel demand RoW'!B62</f>
        <v>0</v>
      </c>
      <c r="C67" s="252">
        <f>'FT from fuels%'!C9*'Fuel demand RoW'!C62</f>
        <v>0</v>
      </c>
      <c r="D67" s="252">
        <f>'FT from fuels%'!D9*'Fuel demand RoW'!D62</f>
        <v>0</v>
      </c>
      <c r="E67" s="252">
        <f>'FT from fuels%'!E9*'Fuel demand RoW'!E62</f>
        <v>0</v>
      </c>
      <c r="F67" s="252">
        <f>'FT from fuels%'!F9*'Fuel demand RoW'!F62</f>
        <v>0</v>
      </c>
      <c r="G67" s="252">
        <f>'FT from fuels%'!G9*'Fuel demand RoW'!G62</f>
        <v>0</v>
      </c>
      <c r="H67" s="252">
        <f>'FT from fuels%'!H9*'Fuel demand RoW'!H62</f>
        <v>0</v>
      </c>
      <c r="I67" s="253">
        <f>'FT from fuels%'!I9*'Fuel demand RoW'!I62</f>
        <v>0</v>
      </c>
    </row>
    <row r="68" spans="1:9" ht="14.45">
      <c r="A68" s="246" t="s">
        <v>480</v>
      </c>
      <c r="B68" s="252">
        <f>'FT from fuels%'!B10*'Fuel demand RoW'!B63</f>
        <v>0</v>
      </c>
      <c r="C68" s="252">
        <f>'FT from fuels%'!C10*'Fuel demand RoW'!C63</f>
        <v>0</v>
      </c>
      <c r="D68" s="252">
        <f>'FT from fuels%'!D10*'Fuel demand RoW'!D63</f>
        <v>0</v>
      </c>
      <c r="E68" s="252">
        <f>'FT from fuels%'!E10*'Fuel demand RoW'!E63</f>
        <v>0</v>
      </c>
      <c r="F68" s="252">
        <f>'FT from fuels%'!F10*'Fuel demand RoW'!F63</f>
        <v>0</v>
      </c>
      <c r="G68" s="252">
        <f>'FT from fuels%'!G10*'Fuel demand RoW'!G63</f>
        <v>0</v>
      </c>
      <c r="H68" s="252">
        <f>'FT from fuels%'!H10*'Fuel demand RoW'!H63</f>
        <v>0</v>
      </c>
      <c r="I68" s="253">
        <f>'FT from fuels%'!I10*'Fuel demand RoW'!I63</f>
        <v>0</v>
      </c>
    </row>
    <row r="69" spans="1:9" ht="14.45">
      <c r="A69" s="246" t="s">
        <v>84</v>
      </c>
      <c r="B69" s="252">
        <f>'FT from fuels%'!B11*'Fuel demand RoW'!B64</f>
        <v>0</v>
      </c>
      <c r="C69" s="252">
        <f>'FT from fuels%'!C11*'Fuel demand RoW'!C64</f>
        <v>0</v>
      </c>
      <c r="D69" s="252">
        <f>'FT from fuels%'!D11*'Fuel demand RoW'!D64</f>
        <v>0</v>
      </c>
      <c r="E69" s="252">
        <f>'FT from fuels%'!E11*'Fuel demand RoW'!E64</f>
        <v>0</v>
      </c>
      <c r="F69" s="252">
        <f>'FT from fuels%'!F11*'Fuel demand RoW'!F64</f>
        <v>0</v>
      </c>
      <c r="G69" s="252">
        <f>'FT from fuels%'!G11*'Fuel demand RoW'!G64</f>
        <v>0</v>
      </c>
      <c r="H69" s="252">
        <f>'FT from fuels%'!H11*'Fuel demand RoW'!H64</f>
        <v>0</v>
      </c>
      <c r="I69" s="253">
        <f>'FT from fuels%'!I11*'Fuel demand RoW'!I64</f>
        <v>0</v>
      </c>
    </row>
    <row r="70" spans="1:9" ht="14.45">
      <c r="A70" s="246" t="s">
        <v>481</v>
      </c>
      <c r="B70" s="252">
        <f>'FT from fuels%'!B12*'Fuel demand RoW'!B65</f>
        <v>0</v>
      </c>
      <c r="C70" s="252">
        <f>'FT from fuels%'!C12*'Fuel demand RoW'!C65</f>
        <v>0</v>
      </c>
      <c r="D70" s="252">
        <f>'FT from fuels%'!D12*'Fuel demand RoW'!D65</f>
        <v>0</v>
      </c>
      <c r="E70" s="252">
        <f>'FT from fuels%'!E12*'Fuel demand RoW'!E65</f>
        <v>0</v>
      </c>
      <c r="F70" s="252">
        <f>'FT from fuels%'!F12*'Fuel demand RoW'!F65</f>
        <v>0</v>
      </c>
      <c r="G70" s="252">
        <f>'FT from fuels%'!G12*'Fuel demand RoW'!G65</f>
        <v>0</v>
      </c>
      <c r="H70" s="252">
        <f>'FT from fuels%'!H12*'Fuel demand RoW'!H65</f>
        <v>0</v>
      </c>
      <c r="I70" s="253">
        <f>'FT from fuels%'!I12*'Fuel demand RoW'!I65</f>
        <v>0</v>
      </c>
    </row>
    <row r="71" spans="1:9" ht="14.45">
      <c r="A71" s="246" t="s">
        <v>482</v>
      </c>
      <c r="B71" s="252">
        <f>'FT from fuels%'!B13*'Fuel demand RoW'!B66</f>
        <v>0</v>
      </c>
      <c r="C71" s="252">
        <f>'FT from fuels%'!C13*'Fuel demand RoW'!C66</f>
        <v>0</v>
      </c>
      <c r="D71" s="252">
        <f>'FT from fuels%'!D13*'Fuel demand RoW'!D66</f>
        <v>0</v>
      </c>
      <c r="E71" s="252">
        <f>'FT from fuels%'!E13*'Fuel demand RoW'!E66</f>
        <v>0</v>
      </c>
      <c r="F71" s="252">
        <f>'FT from fuels%'!F13*'Fuel demand RoW'!F66</f>
        <v>0</v>
      </c>
      <c r="G71" s="252">
        <f>'FT from fuels%'!G13*'Fuel demand RoW'!G66</f>
        <v>0</v>
      </c>
      <c r="H71" s="252">
        <f>'FT from fuels%'!H13*'Fuel demand RoW'!H66</f>
        <v>0</v>
      </c>
      <c r="I71" s="253">
        <f>'FT from fuels%'!I13*'Fuel demand RoW'!I66</f>
        <v>0</v>
      </c>
    </row>
    <row r="72" spans="1:9" ht="14.45">
      <c r="A72" s="247" t="s">
        <v>483</v>
      </c>
      <c r="B72" s="252">
        <f>'FT from fuels%'!B14*'Fuel demand RoW'!B67</f>
        <v>0</v>
      </c>
      <c r="C72" s="252">
        <f>'FT from fuels%'!C14*'Fuel demand RoW'!C67</f>
        <v>0</v>
      </c>
      <c r="D72" s="252">
        <f>'FT from fuels%'!D14*'Fuel demand RoW'!D67</f>
        <v>0</v>
      </c>
      <c r="E72" s="252">
        <f>'FT from fuels%'!E14*'Fuel demand RoW'!E67</f>
        <v>0</v>
      </c>
      <c r="F72" s="252">
        <f>'FT from fuels%'!F14*'Fuel demand RoW'!F67</f>
        <v>0</v>
      </c>
      <c r="G72" s="252">
        <f>'FT from fuels%'!G14*'Fuel demand RoW'!G67</f>
        <v>0</v>
      </c>
      <c r="H72" s="252">
        <f>'FT from fuels%'!H14*'Fuel demand RoW'!H67</f>
        <v>0</v>
      </c>
      <c r="I72" s="253">
        <f>'FT from fuels%'!I14*'Fuel demand RoW'!I67</f>
        <v>0</v>
      </c>
    </row>
    <row r="73" spans="1:9" ht="14.45">
      <c r="A73" s="248" t="s">
        <v>484</v>
      </c>
      <c r="B73" s="252">
        <f>'FT from fuels%'!B15*'Fuel demand RoW'!B68</f>
        <v>0</v>
      </c>
      <c r="C73" s="252">
        <f>'FT from fuels%'!C15*'Fuel demand RoW'!C68</f>
        <v>0</v>
      </c>
      <c r="D73" s="252">
        <f>'FT from fuels%'!D15*'Fuel demand RoW'!D68</f>
        <v>0</v>
      </c>
      <c r="E73" s="252">
        <f>'FT from fuels%'!E15*'Fuel demand RoW'!E68</f>
        <v>0</v>
      </c>
      <c r="F73" s="252">
        <f>'FT from fuels%'!F15*'Fuel demand RoW'!F68</f>
        <v>0</v>
      </c>
      <c r="G73" s="252">
        <f>'FT from fuels%'!G15*'Fuel demand RoW'!G68</f>
        <v>0</v>
      </c>
      <c r="H73" s="252">
        <f>'FT from fuels%'!H15*'Fuel demand RoW'!H68</f>
        <v>0</v>
      </c>
      <c r="I73" s="253">
        <f>'FT from fuels%'!I15*'Fuel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'FT from fuels%'!B9*'Fuel demand RoW'!B72</f>
        <v>0</v>
      </c>
      <c r="C77" s="252">
        <f>'FT from fuels%'!C9*'Fuel demand RoW'!C72</f>
        <v>0</v>
      </c>
      <c r="D77" s="252">
        <f>'FT from fuels%'!D9*'Fuel demand RoW'!D72</f>
        <v>0</v>
      </c>
      <c r="E77" s="252">
        <f>'FT from fuels%'!E9*'Fuel demand RoW'!E72</f>
        <v>0</v>
      </c>
      <c r="F77" s="252">
        <f>'FT from fuels%'!F9*'Fuel demand RoW'!F72</f>
        <v>0</v>
      </c>
      <c r="G77" s="252">
        <f>'FT from fuels%'!G9*'Fuel demand RoW'!G72</f>
        <v>0</v>
      </c>
      <c r="H77" s="252">
        <f>'FT from fuels%'!H9*'Fuel demand RoW'!H72</f>
        <v>0</v>
      </c>
      <c r="I77" s="253">
        <f>'FT from fuels%'!I9*'Fuel demand RoW'!I72</f>
        <v>0</v>
      </c>
    </row>
    <row r="78" spans="1:9" ht="14.45">
      <c r="A78" s="246" t="s">
        <v>480</v>
      </c>
      <c r="B78" s="252">
        <f>'FT from fuels%'!B10*'Fuel demand RoW'!B73</f>
        <v>0</v>
      </c>
      <c r="C78" s="252">
        <f>'FT from fuels%'!C10*'Fuel demand RoW'!C73</f>
        <v>0</v>
      </c>
      <c r="D78" s="252">
        <f>'FT from fuels%'!D10*'Fuel demand RoW'!D73</f>
        <v>0</v>
      </c>
      <c r="E78" s="252">
        <f>'FT from fuels%'!E10*'Fuel demand RoW'!E73</f>
        <v>0</v>
      </c>
      <c r="F78" s="252">
        <f>'FT from fuels%'!F10*'Fuel demand RoW'!F73</f>
        <v>0</v>
      </c>
      <c r="G78" s="252">
        <f>'FT from fuels%'!G10*'Fuel demand RoW'!G73</f>
        <v>0</v>
      </c>
      <c r="H78" s="252">
        <f>'FT from fuels%'!H10*'Fuel demand RoW'!H73</f>
        <v>0</v>
      </c>
      <c r="I78" s="253">
        <f>'FT from fuels%'!I10*'Fuel demand RoW'!I73</f>
        <v>0</v>
      </c>
    </row>
    <row r="79" spans="1:9" ht="14.45">
      <c r="A79" s="246" t="s">
        <v>84</v>
      </c>
      <c r="B79" s="252">
        <f>'FT from fuels%'!B11*'Fuel demand RoW'!B74</f>
        <v>0</v>
      </c>
      <c r="C79" s="252">
        <f>'FT from fuels%'!C11*'Fuel demand RoW'!C74</f>
        <v>0</v>
      </c>
      <c r="D79" s="252">
        <f>'FT from fuels%'!D11*'Fuel demand RoW'!D74</f>
        <v>0</v>
      </c>
      <c r="E79" s="252">
        <f>'FT from fuels%'!E11*'Fuel demand RoW'!E74</f>
        <v>0</v>
      </c>
      <c r="F79" s="252">
        <f>'FT from fuels%'!F11*'Fuel demand RoW'!F74</f>
        <v>0</v>
      </c>
      <c r="G79" s="252">
        <f>'FT from fuels%'!G11*'Fuel demand RoW'!G74</f>
        <v>0</v>
      </c>
      <c r="H79" s="252">
        <f>'FT from fuels%'!H11*'Fuel demand RoW'!H74</f>
        <v>0</v>
      </c>
      <c r="I79" s="253">
        <f>'FT from fuels%'!I11*'Fuel demand RoW'!I74</f>
        <v>0</v>
      </c>
    </row>
    <row r="80" spans="1:9" ht="14.45">
      <c r="A80" s="246" t="s">
        <v>481</v>
      </c>
      <c r="B80" s="252">
        <f>'FT from fuels%'!B12*'Fuel demand RoW'!B75</f>
        <v>0</v>
      </c>
      <c r="C80" s="252">
        <f>'FT from fuels%'!C12*'Fuel demand RoW'!C75</f>
        <v>0</v>
      </c>
      <c r="D80" s="252">
        <f>'FT from fuels%'!D12*'Fuel demand RoW'!D75</f>
        <v>0</v>
      </c>
      <c r="E80" s="252">
        <f>'FT from fuels%'!E12*'Fuel demand RoW'!E75</f>
        <v>0</v>
      </c>
      <c r="F80" s="252">
        <f>'FT from fuels%'!F12*'Fuel demand RoW'!F75</f>
        <v>0</v>
      </c>
      <c r="G80" s="252">
        <f>'FT from fuels%'!G12*'Fuel demand RoW'!G75</f>
        <v>0</v>
      </c>
      <c r="H80" s="252">
        <f>'FT from fuels%'!H12*'Fuel demand RoW'!H75</f>
        <v>0</v>
      </c>
      <c r="I80" s="253">
        <f>'FT from fuels%'!I12*'Fuel demand RoW'!I75</f>
        <v>0</v>
      </c>
    </row>
    <row r="81" spans="1:9" ht="14.45">
      <c r="A81" s="246" t="s">
        <v>482</v>
      </c>
      <c r="B81" s="252">
        <f>'FT from fuels%'!B13*'Fuel demand RoW'!B76</f>
        <v>0</v>
      </c>
      <c r="C81" s="252">
        <f>'FT from fuels%'!C13*'Fuel demand RoW'!C76</f>
        <v>0</v>
      </c>
      <c r="D81" s="252">
        <f>'FT from fuels%'!D13*'Fuel demand RoW'!D76</f>
        <v>0</v>
      </c>
      <c r="E81" s="252">
        <f>'FT from fuels%'!E13*'Fuel demand RoW'!E76</f>
        <v>0</v>
      </c>
      <c r="F81" s="252">
        <f>'FT from fuels%'!F13*'Fuel demand RoW'!F76</f>
        <v>0</v>
      </c>
      <c r="G81" s="252">
        <f>'FT from fuels%'!G13*'Fuel demand RoW'!G76</f>
        <v>0</v>
      </c>
      <c r="H81" s="252">
        <f>'FT from fuels%'!H13*'Fuel demand RoW'!H76</f>
        <v>0</v>
      </c>
      <c r="I81" s="253">
        <f>'FT from fuels%'!I13*'Fuel demand RoW'!I76</f>
        <v>0</v>
      </c>
    </row>
    <row r="82" spans="1:9" ht="14.45">
      <c r="A82" s="247" t="s">
        <v>483</v>
      </c>
      <c r="B82" s="252">
        <f>'FT from fuels%'!B14*'Fuel demand RoW'!B77</f>
        <v>0</v>
      </c>
      <c r="C82" s="252">
        <f>'FT from fuels%'!C14*'Fuel demand RoW'!C77</f>
        <v>0</v>
      </c>
      <c r="D82" s="252">
        <f>'FT from fuels%'!D14*'Fuel demand RoW'!D77</f>
        <v>0</v>
      </c>
      <c r="E82" s="252">
        <f>'FT from fuels%'!E14*'Fuel demand RoW'!E77</f>
        <v>0</v>
      </c>
      <c r="F82" s="252">
        <f>'FT from fuels%'!F14*'Fuel demand RoW'!F77</f>
        <v>0</v>
      </c>
      <c r="G82" s="252">
        <f>'FT from fuels%'!G14*'Fuel demand RoW'!G77</f>
        <v>0</v>
      </c>
      <c r="H82" s="252">
        <f>'FT from fuels%'!H14*'Fuel demand RoW'!H77</f>
        <v>0</v>
      </c>
      <c r="I82" s="253">
        <f>'FT from fuels%'!I14*'Fuel demand RoW'!I77</f>
        <v>0</v>
      </c>
    </row>
    <row r="83" spans="1:9" ht="14.45">
      <c r="A83" s="248" t="s">
        <v>484</v>
      </c>
      <c r="B83" s="252">
        <f>'FT from fuels%'!B15*'Fuel demand RoW'!B78</f>
        <v>0</v>
      </c>
      <c r="C83" s="252">
        <f>'FT from fuels%'!C15*'Fuel demand RoW'!C78</f>
        <v>1170581.4462585689</v>
      </c>
      <c r="D83" s="252">
        <f>'FT from fuels%'!D15*'Fuel demand RoW'!D78</f>
        <v>6721930.3844685536</v>
      </c>
      <c r="E83" s="252">
        <f>'FT from fuels%'!E15*'Fuel demand RoW'!E78</f>
        <v>21531181.605659988</v>
      </c>
      <c r="F83" s="252">
        <f>'FT from fuels%'!F15*'Fuel demand RoW'!F78</f>
        <v>40300991.698077098</v>
      </c>
      <c r="G83" s="252">
        <f>'FT from fuels%'!G15*'Fuel demand RoW'!G78</f>
        <v>68406885.29909429</v>
      </c>
      <c r="H83" s="252">
        <f>'FT from fuels%'!H15*'Fuel demand RoW'!H78</f>
        <v>101465535.79702359</v>
      </c>
      <c r="I83" s="253">
        <f>'FT from fuels%'!I15*'Fuel demand RoW'!I78</f>
        <v>132905317.6919623</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'FT from fuels%'!B9*'Fuel demand RoW'!B82</f>
        <v>0</v>
      </c>
      <c r="C87" s="252">
        <f>'FT from fuels%'!C9*'Fuel demand RoW'!C82</f>
        <v>0</v>
      </c>
      <c r="D87" s="252">
        <f>'FT from fuels%'!D9*'Fuel demand RoW'!D82</f>
        <v>0</v>
      </c>
      <c r="E87" s="252">
        <f>'FT from fuels%'!E9*'Fuel demand RoW'!E82</f>
        <v>0</v>
      </c>
      <c r="F87" s="252">
        <f>'FT from fuels%'!F9*'Fuel demand RoW'!F82</f>
        <v>0</v>
      </c>
      <c r="G87" s="252">
        <f>'FT from fuels%'!G9*'Fuel demand RoW'!G82</f>
        <v>0</v>
      </c>
      <c r="H87" s="252">
        <f>'FT from fuels%'!H9*'Fuel demand RoW'!H82</f>
        <v>0</v>
      </c>
      <c r="I87" s="253">
        <f>'FT from fuels%'!I9*'Fuel demand RoW'!I82</f>
        <v>0</v>
      </c>
    </row>
    <row r="88" spans="1:9" ht="14.45">
      <c r="A88" s="246" t="s">
        <v>480</v>
      </c>
      <c r="B88" s="252">
        <f>'FT from fuels%'!B10*'Fuel demand RoW'!B83</f>
        <v>0</v>
      </c>
      <c r="C88" s="252">
        <f>'FT from fuels%'!C10*'Fuel demand RoW'!C83</f>
        <v>0</v>
      </c>
      <c r="D88" s="252">
        <f>'FT from fuels%'!D10*'Fuel demand RoW'!D83</f>
        <v>0</v>
      </c>
      <c r="E88" s="252">
        <f>'FT from fuels%'!E10*'Fuel demand RoW'!E83</f>
        <v>0</v>
      </c>
      <c r="F88" s="252">
        <f>'FT from fuels%'!F10*'Fuel demand RoW'!F83</f>
        <v>0</v>
      </c>
      <c r="G88" s="252">
        <f>'FT from fuels%'!G10*'Fuel demand RoW'!G83</f>
        <v>0</v>
      </c>
      <c r="H88" s="252">
        <f>'FT from fuels%'!H10*'Fuel demand RoW'!H83</f>
        <v>0</v>
      </c>
      <c r="I88" s="253">
        <f>'FT from fuels%'!I10*'Fuel demand RoW'!I83</f>
        <v>0</v>
      </c>
    </row>
    <row r="89" spans="1:9" ht="14.45">
      <c r="A89" s="246" t="s">
        <v>84</v>
      </c>
      <c r="B89" s="252">
        <f>'FT from fuels%'!B11*'Fuel demand RoW'!B84</f>
        <v>0</v>
      </c>
      <c r="C89" s="252">
        <f>'FT from fuels%'!C11*'Fuel demand RoW'!C84</f>
        <v>0</v>
      </c>
      <c r="D89" s="252">
        <f>'FT from fuels%'!D11*'Fuel demand RoW'!D84</f>
        <v>0</v>
      </c>
      <c r="E89" s="252">
        <f>'FT from fuels%'!E11*'Fuel demand RoW'!E84</f>
        <v>0</v>
      </c>
      <c r="F89" s="252">
        <f>'FT from fuels%'!F11*'Fuel demand RoW'!F84</f>
        <v>0</v>
      </c>
      <c r="G89" s="252">
        <f>'FT from fuels%'!G11*'Fuel demand RoW'!G84</f>
        <v>0</v>
      </c>
      <c r="H89" s="252">
        <f>'FT from fuels%'!H11*'Fuel demand RoW'!H84</f>
        <v>0</v>
      </c>
      <c r="I89" s="253">
        <f>'FT from fuels%'!I11*'Fuel demand RoW'!I84</f>
        <v>0</v>
      </c>
    </row>
    <row r="90" spans="1:9" ht="14.45">
      <c r="A90" s="246" t="s">
        <v>481</v>
      </c>
      <c r="B90" s="252">
        <f>'FT from fuels%'!B12*'Fuel demand RoW'!B85</f>
        <v>0</v>
      </c>
      <c r="C90" s="252">
        <f>'FT from fuels%'!C12*'Fuel demand RoW'!C85</f>
        <v>0</v>
      </c>
      <c r="D90" s="252">
        <f>'FT from fuels%'!D12*'Fuel demand RoW'!D85</f>
        <v>0</v>
      </c>
      <c r="E90" s="252">
        <f>'FT from fuels%'!E12*'Fuel demand RoW'!E85</f>
        <v>0</v>
      </c>
      <c r="F90" s="252">
        <f>'FT from fuels%'!F12*'Fuel demand RoW'!F85</f>
        <v>0</v>
      </c>
      <c r="G90" s="252">
        <f>'FT from fuels%'!G12*'Fuel demand RoW'!G85</f>
        <v>0</v>
      </c>
      <c r="H90" s="252">
        <f>'FT from fuels%'!H12*'Fuel demand RoW'!H85</f>
        <v>0</v>
      </c>
      <c r="I90" s="253">
        <f>'FT from fuels%'!I12*'Fuel demand RoW'!I85</f>
        <v>0</v>
      </c>
    </row>
    <row r="91" spans="1:9" ht="14.45">
      <c r="A91" s="246" t="s">
        <v>482</v>
      </c>
      <c r="B91" s="252">
        <f>'FT from fuels%'!B13*'Fuel demand RoW'!B86</f>
        <v>0</v>
      </c>
      <c r="C91" s="252">
        <f>'FT from fuels%'!C13*'Fuel demand RoW'!C86</f>
        <v>0</v>
      </c>
      <c r="D91" s="252">
        <f>'FT from fuels%'!D13*'Fuel demand RoW'!D86</f>
        <v>0</v>
      </c>
      <c r="E91" s="252">
        <f>'FT from fuels%'!E13*'Fuel demand RoW'!E86</f>
        <v>0</v>
      </c>
      <c r="F91" s="252">
        <f>'FT from fuels%'!F13*'Fuel demand RoW'!F86</f>
        <v>0</v>
      </c>
      <c r="G91" s="252">
        <f>'FT from fuels%'!G13*'Fuel demand RoW'!G86</f>
        <v>0</v>
      </c>
      <c r="H91" s="252">
        <f>'FT from fuels%'!H13*'Fuel demand RoW'!H86</f>
        <v>0</v>
      </c>
      <c r="I91" s="253">
        <f>'FT from fuels%'!I13*'Fuel demand RoW'!I86</f>
        <v>0</v>
      </c>
    </row>
    <row r="92" spans="1:9" ht="14.45">
      <c r="A92" s="247" t="s">
        <v>483</v>
      </c>
      <c r="B92" s="252">
        <f>'FT from fuels%'!B14*'Fuel demand RoW'!B87</f>
        <v>0</v>
      </c>
      <c r="C92" s="252">
        <f>'FT from fuels%'!C14*'Fuel demand RoW'!C87</f>
        <v>0</v>
      </c>
      <c r="D92" s="252">
        <f>'FT from fuels%'!D14*'Fuel demand RoW'!D87</f>
        <v>0</v>
      </c>
      <c r="E92" s="252">
        <f>'FT from fuels%'!E14*'Fuel demand RoW'!E87</f>
        <v>0</v>
      </c>
      <c r="F92" s="252">
        <f>'FT from fuels%'!F14*'Fuel demand RoW'!F87</f>
        <v>0</v>
      </c>
      <c r="G92" s="252">
        <f>'FT from fuels%'!G14*'Fuel demand RoW'!G87</f>
        <v>0</v>
      </c>
      <c r="H92" s="252">
        <f>'FT from fuels%'!H14*'Fuel demand RoW'!H87</f>
        <v>0</v>
      </c>
      <c r="I92" s="253">
        <f>'FT from fuels%'!I14*'Fuel demand RoW'!I87</f>
        <v>0</v>
      </c>
    </row>
    <row r="93" spans="1:9" ht="14.45">
      <c r="A93" s="248" t="s">
        <v>484</v>
      </c>
      <c r="B93" s="252">
        <f>'FT from fuels%'!B15*'Fuel demand RoW'!B88</f>
        <v>0</v>
      </c>
      <c r="C93" s="252">
        <f>'FT from fuels%'!C15*'Fuel demand RoW'!C88</f>
        <v>0</v>
      </c>
      <c r="D93" s="252">
        <f>'FT from fuels%'!D15*'Fuel demand RoW'!D88</f>
        <v>0</v>
      </c>
      <c r="E93" s="252">
        <f>'FT from fuels%'!E15*'Fuel demand RoW'!E88</f>
        <v>0</v>
      </c>
      <c r="F93" s="252">
        <f>'FT from fuels%'!F15*'Fuel demand RoW'!F88</f>
        <v>0</v>
      </c>
      <c r="G93" s="252">
        <f>'FT from fuels%'!G15*'Fuel demand RoW'!G88</f>
        <v>0</v>
      </c>
      <c r="H93" s="252">
        <f>'FT from fuels%'!H15*'Fuel demand RoW'!H88</f>
        <v>0</v>
      </c>
      <c r="I93" s="253">
        <f>'FT from fuels%'!I15*'Fuel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'FT from fuels%'!B9*'Fuel demand RoW'!B92</f>
        <v>0</v>
      </c>
      <c r="C97" s="252">
        <f>'FT from fuels%'!C9*'Fuel demand RoW'!C92</f>
        <v>0</v>
      </c>
      <c r="D97" s="252">
        <f>'FT from fuels%'!D9*'Fuel demand RoW'!D92</f>
        <v>0</v>
      </c>
      <c r="E97" s="252">
        <f>'FT from fuels%'!E9*'Fuel demand RoW'!E92</f>
        <v>0</v>
      </c>
      <c r="F97" s="252">
        <f>'FT from fuels%'!F9*'Fuel demand RoW'!F92</f>
        <v>0</v>
      </c>
      <c r="G97" s="252">
        <f>'FT from fuels%'!G9*'Fuel demand RoW'!G92</f>
        <v>0</v>
      </c>
      <c r="H97" s="252">
        <f>'FT from fuels%'!H9*'Fuel demand RoW'!H92</f>
        <v>0</v>
      </c>
      <c r="I97" s="253">
        <f>'FT from fuels%'!I9*'Fuel demand RoW'!I92</f>
        <v>0</v>
      </c>
    </row>
    <row r="98" spans="1:9" ht="14.45">
      <c r="A98" s="246" t="s">
        <v>480</v>
      </c>
      <c r="B98" s="252">
        <f>'FT from fuels%'!B10*'Fuel demand RoW'!B93</f>
        <v>0</v>
      </c>
      <c r="C98" s="252">
        <f>'FT from fuels%'!C10*'Fuel demand RoW'!C93</f>
        <v>0</v>
      </c>
      <c r="D98" s="252">
        <f>'FT from fuels%'!D10*'Fuel demand RoW'!D93</f>
        <v>0</v>
      </c>
      <c r="E98" s="252">
        <f>'FT from fuels%'!E10*'Fuel demand RoW'!E93</f>
        <v>0</v>
      </c>
      <c r="F98" s="252">
        <f>'FT from fuels%'!F10*'Fuel demand RoW'!F93</f>
        <v>0</v>
      </c>
      <c r="G98" s="252">
        <f>'FT from fuels%'!G10*'Fuel demand RoW'!G93</f>
        <v>0</v>
      </c>
      <c r="H98" s="252">
        <f>'FT from fuels%'!H10*'Fuel demand RoW'!H93</f>
        <v>0</v>
      </c>
      <c r="I98" s="253">
        <f>'FT from fuels%'!I10*'Fuel demand RoW'!I93</f>
        <v>0</v>
      </c>
    </row>
    <row r="99" spans="1:9" ht="14.45">
      <c r="A99" s="246" t="s">
        <v>84</v>
      </c>
      <c r="B99" s="252">
        <f>'FT from fuels%'!B11*'Fuel demand RoW'!B94</f>
        <v>0</v>
      </c>
      <c r="C99" s="252">
        <f>'FT from fuels%'!C11*'Fuel demand RoW'!C94</f>
        <v>0</v>
      </c>
      <c r="D99" s="252">
        <f>'FT from fuels%'!D11*'Fuel demand RoW'!D94</f>
        <v>0</v>
      </c>
      <c r="E99" s="252">
        <f>'FT from fuels%'!E11*'Fuel demand RoW'!E94</f>
        <v>0</v>
      </c>
      <c r="F99" s="252">
        <f>'FT from fuels%'!F11*'Fuel demand RoW'!F94</f>
        <v>0</v>
      </c>
      <c r="G99" s="252">
        <f>'FT from fuels%'!G11*'Fuel demand RoW'!G94</f>
        <v>0</v>
      </c>
      <c r="H99" s="252">
        <f>'FT from fuels%'!H11*'Fuel demand RoW'!H94</f>
        <v>0</v>
      </c>
      <c r="I99" s="253">
        <f>'FT from fuels%'!I11*'Fuel demand RoW'!I94</f>
        <v>0</v>
      </c>
    </row>
    <row r="100" spans="1:9" ht="14.45">
      <c r="A100" s="246" t="s">
        <v>481</v>
      </c>
      <c r="B100" s="252">
        <f>'FT from fuels%'!B12*'Fuel demand RoW'!B95</f>
        <v>0</v>
      </c>
      <c r="C100" s="252">
        <f>'FT from fuels%'!C12*'Fuel demand RoW'!C95</f>
        <v>0</v>
      </c>
      <c r="D100" s="252">
        <f>'FT from fuels%'!D12*'Fuel demand RoW'!D95</f>
        <v>0</v>
      </c>
      <c r="E100" s="252">
        <f>'FT from fuels%'!E12*'Fuel demand RoW'!E95</f>
        <v>0</v>
      </c>
      <c r="F100" s="252">
        <f>'FT from fuels%'!F12*'Fuel demand RoW'!F95</f>
        <v>0</v>
      </c>
      <c r="G100" s="252">
        <f>'FT from fuels%'!G12*'Fuel demand RoW'!G95</f>
        <v>0</v>
      </c>
      <c r="H100" s="252">
        <f>'FT from fuels%'!H12*'Fuel demand RoW'!H95</f>
        <v>0</v>
      </c>
      <c r="I100" s="253">
        <f>'FT from fuels%'!I12*'Fuel demand RoW'!I95</f>
        <v>0</v>
      </c>
    </row>
    <row r="101" spans="1:9" ht="14.45">
      <c r="A101" s="246" t="s">
        <v>482</v>
      </c>
      <c r="B101" s="252">
        <f>'FT from fuels%'!B13*'Fuel demand RoW'!B96</f>
        <v>0</v>
      </c>
      <c r="C101" s="252">
        <f>'FT from fuels%'!C13*'Fuel demand RoW'!C96</f>
        <v>0</v>
      </c>
      <c r="D101" s="252">
        <f>'FT from fuels%'!D13*'Fuel demand RoW'!D96</f>
        <v>0</v>
      </c>
      <c r="E101" s="252">
        <f>'FT from fuels%'!E13*'Fuel demand RoW'!E96</f>
        <v>0</v>
      </c>
      <c r="F101" s="252">
        <f>'FT from fuels%'!F13*'Fuel demand RoW'!F96</f>
        <v>0</v>
      </c>
      <c r="G101" s="252">
        <f>'FT from fuels%'!G13*'Fuel demand RoW'!G96</f>
        <v>0</v>
      </c>
      <c r="H101" s="252">
        <f>'FT from fuels%'!H13*'Fuel demand RoW'!H96</f>
        <v>0</v>
      </c>
      <c r="I101" s="253">
        <f>'FT from fuels%'!I13*'Fuel demand RoW'!I96</f>
        <v>0</v>
      </c>
    </row>
    <row r="102" spans="1:9" ht="14.45">
      <c r="A102" s="247" t="s">
        <v>483</v>
      </c>
      <c r="B102" s="252">
        <f>'FT from fuels%'!B14*'Fuel demand RoW'!B97</f>
        <v>0</v>
      </c>
      <c r="C102" s="252">
        <f>'FT from fuels%'!C14*'Fuel demand RoW'!C97</f>
        <v>0</v>
      </c>
      <c r="D102" s="252">
        <f>'FT from fuels%'!D14*'Fuel demand RoW'!D97</f>
        <v>0</v>
      </c>
      <c r="E102" s="252">
        <f>'FT from fuels%'!E14*'Fuel demand RoW'!E97</f>
        <v>0</v>
      </c>
      <c r="F102" s="252">
        <f>'FT from fuels%'!F14*'Fuel demand RoW'!F97</f>
        <v>0</v>
      </c>
      <c r="G102" s="252">
        <f>'FT from fuels%'!G14*'Fuel demand RoW'!G97</f>
        <v>0</v>
      </c>
      <c r="H102" s="252">
        <f>'FT from fuels%'!H14*'Fuel demand RoW'!H97</f>
        <v>0</v>
      </c>
      <c r="I102" s="253">
        <f>'FT from fuels%'!I14*'Fuel demand RoW'!I97</f>
        <v>0</v>
      </c>
    </row>
    <row r="103" spans="1:9" ht="14.45">
      <c r="A103" s="248" t="s">
        <v>484</v>
      </c>
      <c r="B103" s="252">
        <f>'FT from fuels%'!B15*'Fuel demand RoW'!B98</f>
        <v>0</v>
      </c>
      <c r="C103" s="252">
        <f>'FT from fuels%'!C15*'Fuel demand RoW'!C98</f>
        <v>0</v>
      </c>
      <c r="D103" s="252">
        <f>'FT from fuels%'!D15*'Fuel demand RoW'!D98</f>
        <v>0</v>
      </c>
      <c r="E103" s="252">
        <f>'FT from fuels%'!E15*'Fuel demand RoW'!E98</f>
        <v>0</v>
      </c>
      <c r="F103" s="252">
        <f>'FT from fuels%'!F15*'Fuel demand RoW'!F98</f>
        <v>0</v>
      </c>
      <c r="G103" s="252">
        <f>'FT from fuels%'!G15*'Fuel demand RoW'!G98</f>
        <v>0</v>
      </c>
      <c r="H103" s="252">
        <f>'FT from fuels%'!H15*'Fuel demand RoW'!H98</f>
        <v>0</v>
      </c>
      <c r="I103" s="253">
        <f>'FT from fuels%'!I15*'Fuel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'FT from fuels%'!B9*'Fuel demand RoW'!B102</f>
        <v>0</v>
      </c>
      <c r="C107" s="252">
        <f>'FT from fuels%'!C9*'Fuel demand RoW'!C102</f>
        <v>0</v>
      </c>
      <c r="D107" s="252">
        <f>'FT from fuels%'!D9*'Fuel demand RoW'!D102</f>
        <v>0</v>
      </c>
      <c r="E107" s="252">
        <f>'FT from fuels%'!E9*'Fuel demand RoW'!E102</f>
        <v>0</v>
      </c>
      <c r="F107" s="252">
        <f>'FT from fuels%'!F9*'Fuel demand RoW'!F102</f>
        <v>0</v>
      </c>
      <c r="G107" s="252">
        <f>'FT from fuels%'!G9*'Fuel demand RoW'!G102</f>
        <v>0</v>
      </c>
      <c r="H107" s="252">
        <f>'FT from fuels%'!H9*'Fuel demand RoW'!H102</f>
        <v>0</v>
      </c>
      <c r="I107" s="253">
        <f>'FT from fuels%'!I9*'Fuel demand RoW'!I102</f>
        <v>0</v>
      </c>
    </row>
    <row r="108" spans="1:9" ht="14.45">
      <c r="A108" s="246" t="s">
        <v>480</v>
      </c>
      <c r="B108" s="252">
        <f>'FT from fuels%'!B10*'Fuel demand RoW'!B103</f>
        <v>0</v>
      </c>
      <c r="C108" s="252">
        <f>'FT from fuels%'!C10*'Fuel demand RoW'!C103</f>
        <v>0</v>
      </c>
      <c r="D108" s="252">
        <f>'FT from fuels%'!D10*'Fuel demand RoW'!D103</f>
        <v>0</v>
      </c>
      <c r="E108" s="252">
        <f>'FT from fuels%'!E10*'Fuel demand RoW'!E103</f>
        <v>0</v>
      </c>
      <c r="F108" s="252">
        <f>'FT from fuels%'!F10*'Fuel demand RoW'!F103</f>
        <v>0</v>
      </c>
      <c r="G108" s="252">
        <f>'FT from fuels%'!G10*'Fuel demand RoW'!G103</f>
        <v>0</v>
      </c>
      <c r="H108" s="252">
        <f>'FT from fuels%'!H10*'Fuel demand RoW'!H103</f>
        <v>0</v>
      </c>
      <c r="I108" s="253">
        <f>'FT from fuels%'!I10*'Fuel demand RoW'!I103</f>
        <v>0</v>
      </c>
    </row>
    <row r="109" spans="1:9" ht="14.45">
      <c r="A109" s="246" t="s">
        <v>84</v>
      </c>
      <c r="B109" s="252">
        <f>'FT from fuels%'!B11*'Fuel demand RoW'!B104</f>
        <v>0</v>
      </c>
      <c r="C109" s="252">
        <f>'FT from fuels%'!C11*'Fuel demand RoW'!C104</f>
        <v>0</v>
      </c>
      <c r="D109" s="252">
        <f>'FT from fuels%'!D11*'Fuel demand RoW'!D104</f>
        <v>0</v>
      </c>
      <c r="E109" s="252">
        <f>'FT from fuels%'!E11*'Fuel demand RoW'!E104</f>
        <v>0</v>
      </c>
      <c r="F109" s="252">
        <f>'FT from fuels%'!F11*'Fuel demand RoW'!F104</f>
        <v>0</v>
      </c>
      <c r="G109" s="252">
        <f>'FT from fuels%'!G11*'Fuel demand RoW'!G104</f>
        <v>0</v>
      </c>
      <c r="H109" s="252">
        <f>'FT from fuels%'!H11*'Fuel demand RoW'!H104</f>
        <v>0</v>
      </c>
      <c r="I109" s="253">
        <f>'FT from fuels%'!I11*'Fuel demand RoW'!I104</f>
        <v>0</v>
      </c>
    </row>
    <row r="110" spans="1:9" ht="14.45">
      <c r="A110" s="246" t="s">
        <v>481</v>
      </c>
      <c r="B110" s="252">
        <f>'FT from fuels%'!B12*'Fuel demand RoW'!B105</f>
        <v>0</v>
      </c>
      <c r="C110" s="252">
        <f>'FT from fuels%'!C12*'Fuel demand RoW'!C105</f>
        <v>0</v>
      </c>
      <c r="D110" s="252">
        <f>'FT from fuels%'!D12*'Fuel demand RoW'!D105</f>
        <v>0</v>
      </c>
      <c r="E110" s="252">
        <f>'FT from fuels%'!E12*'Fuel demand RoW'!E105</f>
        <v>0</v>
      </c>
      <c r="F110" s="252">
        <f>'FT from fuels%'!F12*'Fuel demand RoW'!F105</f>
        <v>0</v>
      </c>
      <c r="G110" s="252">
        <f>'FT from fuels%'!G12*'Fuel demand RoW'!G105</f>
        <v>0</v>
      </c>
      <c r="H110" s="252">
        <f>'FT from fuels%'!H12*'Fuel demand RoW'!H105</f>
        <v>0</v>
      </c>
      <c r="I110" s="253">
        <f>'FT from fuels%'!I12*'Fuel demand RoW'!I105</f>
        <v>0</v>
      </c>
    </row>
    <row r="111" spans="1:9" ht="14.45">
      <c r="A111" s="246" t="s">
        <v>482</v>
      </c>
      <c r="B111" s="252">
        <f>'FT from fuels%'!B13*'Fuel demand RoW'!B106</f>
        <v>0</v>
      </c>
      <c r="C111" s="252">
        <f>'FT from fuels%'!C13*'Fuel demand RoW'!C106</f>
        <v>0</v>
      </c>
      <c r="D111" s="252">
        <f>'FT from fuels%'!D13*'Fuel demand RoW'!D106</f>
        <v>0</v>
      </c>
      <c r="E111" s="252">
        <f>'FT from fuels%'!E13*'Fuel demand RoW'!E106</f>
        <v>0</v>
      </c>
      <c r="F111" s="252">
        <f>'FT from fuels%'!F13*'Fuel demand RoW'!F106</f>
        <v>0</v>
      </c>
      <c r="G111" s="252">
        <f>'FT from fuels%'!G13*'Fuel demand RoW'!G106</f>
        <v>0</v>
      </c>
      <c r="H111" s="252">
        <f>'FT from fuels%'!H13*'Fuel demand RoW'!H106</f>
        <v>0</v>
      </c>
      <c r="I111" s="253">
        <f>'FT from fuels%'!I13*'Fuel demand RoW'!I106</f>
        <v>0</v>
      </c>
    </row>
    <row r="112" spans="1:9" ht="14.45">
      <c r="A112" s="247" t="s">
        <v>483</v>
      </c>
      <c r="B112" s="252">
        <f>'FT from fuels%'!B14*'Fuel demand RoW'!B107</f>
        <v>0</v>
      </c>
      <c r="C112" s="252">
        <f>'FT from fuels%'!C14*'Fuel demand RoW'!C107</f>
        <v>0</v>
      </c>
      <c r="D112" s="252">
        <f>'FT from fuels%'!D14*'Fuel demand RoW'!D107</f>
        <v>0</v>
      </c>
      <c r="E112" s="252">
        <f>'FT from fuels%'!E14*'Fuel demand RoW'!E107</f>
        <v>0</v>
      </c>
      <c r="F112" s="252">
        <f>'FT from fuels%'!F14*'Fuel demand RoW'!F107</f>
        <v>0</v>
      </c>
      <c r="G112" s="252">
        <f>'FT from fuels%'!G14*'Fuel demand RoW'!G107</f>
        <v>0</v>
      </c>
      <c r="H112" s="252">
        <f>'FT from fuels%'!H14*'Fuel demand RoW'!H107</f>
        <v>0</v>
      </c>
      <c r="I112" s="253">
        <f>'FT from fuels%'!I14*'Fuel demand RoW'!I107</f>
        <v>0</v>
      </c>
    </row>
    <row r="113" spans="1:9" ht="14.65" thickBot="1">
      <c r="A113" s="251" t="s">
        <v>484</v>
      </c>
      <c r="B113" s="254">
        <f>'FT from fuels%'!B15*'Fuel demand RoW'!B108</f>
        <v>0</v>
      </c>
      <c r="C113" s="254">
        <f>'FT from fuels%'!C15*'Fuel demand RoW'!C108</f>
        <v>0</v>
      </c>
      <c r="D113" s="254">
        <f>'FT from fuels%'!D15*'Fuel demand RoW'!D108</f>
        <v>0</v>
      </c>
      <c r="E113" s="254">
        <f>'FT from fuels%'!E15*'Fuel demand RoW'!E108</f>
        <v>0</v>
      </c>
      <c r="F113" s="254">
        <f>'FT from fuels%'!F15*'Fuel demand RoW'!F108</f>
        <v>0</v>
      </c>
      <c r="G113" s="254">
        <f>'FT from fuels%'!G15*'Fuel demand RoW'!G108</f>
        <v>0</v>
      </c>
      <c r="H113" s="254">
        <f>'FT from fuels%'!H15*'Fuel demand RoW'!H108</f>
        <v>0</v>
      </c>
      <c r="I113" s="263">
        <f>'FT from fuels%'!I15*'Fuel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'FT from fuels%'!B9*'Fuel demand RoW'!B115</f>
        <v>0</v>
      </c>
      <c r="C120" s="252">
        <f>'FT from fuels%'!C9*'Fuel demand RoW'!C115</f>
        <v>0</v>
      </c>
      <c r="D120" s="252">
        <f>'FT from fuels%'!D9*'Fuel demand RoW'!D115</f>
        <v>0</v>
      </c>
      <c r="E120" s="252">
        <f>'FT from fuels%'!E9*'Fuel demand RoW'!E115</f>
        <v>0</v>
      </c>
      <c r="F120" s="252">
        <f>'FT from fuels%'!F9*'Fuel demand RoW'!F115</f>
        <v>0</v>
      </c>
      <c r="G120" s="252">
        <f>'FT from fuels%'!G9*'Fuel demand RoW'!G115</f>
        <v>0</v>
      </c>
      <c r="H120" s="252">
        <f>'FT from fuels%'!H9*'Fuel demand RoW'!H115</f>
        <v>0</v>
      </c>
      <c r="I120" s="253">
        <f>'FT from fuels%'!I9*'Fuel demand RoW'!I115</f>
        <v>0</v>
      </c>
    </row>
    <row r="121" spans="1:9" ht="14.45">
      <c r="A121" s="246" t="s">
        <v>480</v>
      </c>
      <c r="B121" s="252">
        <f>'FT from fuels%'!B10*'Fuel demand RoW'!B116</f>
        <v>0</v>
      </c>
      <c r="C121" s="252">
        <f>'FT from fuels%'!C10*'Fuel demand RoW'!C116</f>
        <v>0</v>
      </c>
      <c r="D121" s="252">
        <f>'FT from fuels%'!D10*'Fuel demand RoW'!D116</f>
        <v>0</v>
      </c>
      <c r="E121" s="252">
        <f>'FT from fuels%'!E10*'Fuel demand RoW'!E116</f>
        <v>0</v>
      </c>
      <c r="F121" s="252">
        <f>'FT from fuels%'!F10*'Fuel demand RoW'!F116</f>
        <v>0</v>
      </c>
      <c r="G121" s="252">
        <f>'FT from fuels%'!G10*'Fuel demand RoW'!G116</f>
        <v>0</v>
      </c>
      <c r="H121" s="252">
        <f>'FT from fuels%'!H10*'Fuel demand RoW'!H116</f>
        <v>0</v>
      </c>
      <c r="I121" s="253">
        <f>'FT from fuels%'!I10*'Fuel demand RoW'!I116</f>
        <v>0</v>
      </c>
    </row>
    <row r="122" spans="1:9" ht="14.45">
      <c r="A122" s="246" t="s">
        <v>84</v>
      </c>
      <c r="B122" s="252">
        <f>'FT from fuels%'!B11*'Fuel demand RoW'!B117</f>
        <v>0</v>
      </c>
      <c r="C122" s="252">
        <f>'FT from fuels%'!C11*'Fuel demand RoW'!C117</f>
        <v>0</v>
      </c>
      <c r="D122" s="252">
        <f>'FT from fuels%'!D11*'Fuel demand RoW'!D117</f>
        <v>0</v>
      </c>
      <c r="E122" s="252">
        <f>'FT from fuels%'!E11*'Fuel demand RoW'!E117</f>
        <v>0</v>
      </c>
      <c r="F122" s="252">
        <f>'FT from fuels%'!F11*'Fuel demand RoW'!F117</f>
        <v>0</v>
      </c>
      <c r="G122" s="252">
        <f>'FT from fuels%'!G11*'Fuel demand RoW'!G117</f>
        <v>0</v>
      </c>
      <c r="H122" s="252">
        <f>'FT from fuels%'!H11*'Fuel demand RoW'!H117</f>
        <v>0</v>
      </c>
      <c r="I122" s="253">
        <f>'FT from fuels%'!I11*'Fuel demand RoW'!I117</f>
        <v>0</v>
      </c>
    </row>
    <row r="123" spans="1:9" ht="14.45">
      <c r="A123" s="246" t="s">
        <v>481</v>
      </c>
      <c r="B123" s="252">
        <f>'FT from fuels%'!B12*'Fuel demand RoW'!B118</f>
        <v>0</v>
      </c>
      <c r="C123" s="252">
        <f>'FT from fuels%'!C12*'Fuel demand RoW'!C118</f>
        <v>0</v>
      </c>
      <c r="D123" s="252">
        <f>'FT from fuels%'!D12*'Fuel demand RoW'!D118</f>
        <v>0</v>
      </c>
      <c r="E123" s="252">
        <f>'FT from fuels%'!E12*'Fuel demand RoW'!E118</f>
        <v>0</v>
      </c>
      <c r="F123" s="252">
        <f>'FT from fuels%'!F12*'Fuel demand RoW'!F118</f>
        <v>0</v>
      </c>
      <c r="G123" s="252">
        <f>'FT from fuels%'!G12*'Fuel demand RoW'!G118</f>
        <v>0</v>
      </c>
      <c r="H123" s="252">
        <f>'FT from fuels%'!H12*'Fuel demand RoW'!H118</f>
        <v>0</v>
      </c>
      <c r="I123" s="253">
        <f>'FT from fuels%'!I12*'Fuel demand RoW'!I118</f>
        <v>0</v>
      </c>
    </row>
    <row r="124" spans="1:9" ht="14.45">
      <c r="A124" s="246" t="s">
        <v>482</v>
      </c>
      <c r="B124" s="252">
        <f>'FT from fuels%'!B13*'Fuel demand RoW'!B119</f>
        <v>0</v>
      </c>
      <c r="C124" s="252">
        <f>'FT from fuels%'!C13*'Fuel demand RoW'!C119</f>
        <v>0</v>
      </c>
      <c r="D124" s="252">
        <f>'FT from fuels%'!D13*'Fuel demand RoW'!D119</f>
        <v>0</v>
      </c>
      <c r="E124" s="252">
        <f>'FT from fuels%'!E13*'Fuel demand RoW'!E119</f>
        <v>0</v>
      </c>
      <c r="F124" s="252">
        <f>'FT from fuels%'!F13*'Fuel demand RoW'!F119</f>
        <v>0</v>
      </c>
      <c r="G124" s="252">
        <f>'FT from fuels%'!G13*'Fuel demand RoW'!G119</f>
        <v>0</v>
      </c>
      <c r="H124" s="252">
        <f>'FT from fuels%'!H13*'Fuel demand RoW'!H119</f>
        <v>0</v>
      </c>
      <c r="I124" s="253">
        <f>'FT from fuels%'!I13*'Fuel demand RoW'!I119</f>
        <v>0</v>
      </c>
    </row>
    <row r="125" spans="1:9" ht="14.45">
      <c r="A125" s="247" t="s">
        <v>483</v>
      </c>
      <c r="B125" s="252">
        <f>'FT from fuels%'!B14*'Fuel demand RoW'!B120</f>
        <v>0</v>
      </c>
      <c r="C125" s="252">
        <f>'FT from fuels%'!C14*'Fuel demand RoW'!C120</f>
        <v>0</v>
      </c>
      <c r="D125" s="252">
        <f>'FT from fuels%'!D14*'Fuel demand RoW'!D120</f>
        <v>0</v>
      </c>
      <c r="E125" s="252">
        <f>'FT from fuels%'!E14*'Fuel demand RoW'!E120</f>
        <v>0</v>
      </c>
      <c r="F125" s="252">
        <f>'FT from fuels%'!F14*'Fuel demand RoW'!F120</f>
        <v>0</v>
      </c>
      <c r="G125" s="252">
        <f>'FT from fuels%'!G14*'Fuel demand RoW'!G120</f>
        <v>0</v>
      </c>
      <c r="H125" s="252">
        <f>'FT from fuels%'!H14*'Fuel demand RoW'!H120</f>
        <v>0</v>
      </c>
      <c r="I125" s="253">
        <f>'FT from fuels%'!I14*'Fuel demand RoW'!I120</f>
        <v>0</v>
      </c>
    </row>
    <row r="126" spans="1:9" ht="14.45">
      <c r="A126" s="248" t="s">
        <v>484</v>
      </c>
      <c r="B126" s="252">
        <f>'FT from fuels%'!B15*'Fuel demand RoW'!B121</f>
        <v>0</v>
      </c>
      <c r="C126" s="252">
        <f>'FT from fuels%'!C15*'Fuel demand RoW'!C121</f>
        <v>0</v>
      </c>
      <c r="D126" s="252">
        <f>'FT from fuels%'!D15*'Fuel demand RoW'!D121</f>
        <v>0</v>
      </c>
      <c r="E126" s="252">
        <f>'FT from fuels%'!E15*'Fuel demand RoW'!E121</f>
        <v>0</v>
      </c>
      <c r="F126" s="252">
        <f>'FT from fuels%'!F15*'Fuel demand RoW'!F121</f>
        <v>0</v>
      </c>
      <c r="G126" s="252">
        <f>'FT from fuels%'!G15*'Fuel demand RoW'!G121</f>
        <v>0</v>
      </c>
      <c r="H126" s="252">
        <f>'FT from fuels%'!H15*'Fuel demand RoW'!H121</f>
        <v>0</v>
      </c>
      <c r="I126" s="253">
        <f>'FT from fuels%'!I15*'Fuel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'FT from fuels%'!B9*'Fuel demand RoW'!B125</f>
        <v>0</v>
      </c>
      <c r="C130" s="252">
        <f>'FT from fuels%'!C9*'Fuel demand RoW'!C125</f>
        <v>0</v>
      </c>
      <c r="D130" s="252">
        <f>'FT from fuels%'!D9*'Fuel demand RoW'!D125</f>
        <v>0</v>
      </c>
      <c r="E130" s="252">
        <f>'FT from fuels%'!E9*'Fuel demand RoW'!E125</f>
        <v>0</v>
      </c>
      <c r="F130" s="252">
        <f>'FT from fuels%'!F9*'Fuel demand RoW'!F125</f>
        <v>0</v>
      </c>
      <c r="G130" s="252">
        <f>'FT from fuels%'!G9*'Fuel demand RoW'!G125</f>
        <v>0</v>
      </c>
      <c r="H130" s="252">
        <f>'FT from fuels%'!H9*'Fuel demand RoW'!H125</f>
        <v>0</v>
      </c>
      <c r="I130" s="253">
        <f>'FT from fuels%'!I9*'Fuel demand RoW'!I125</f>
        <v>0</v>
      </c>
    </row>
    <row r="131" spans="1:9" ht="14.45">
      <c r="A131" s="246" t="s">
        <v>480</v>
      </c>
      <c r="B131" s="252">
        <f>'FT from fuels%'!B10*'Fuel demand RoW'!B126</f>
        <v>0</v>
      </c>
      <c r="C131" s="252">
        <f>'FT from fuels%'!C10*'Fuel demand RoW'!C126</f>
        <v>0</v>
      </c>
      <c r="D131" s="252">
        <f>'FT from fuels%'!D10*'Fuel demand RoW'!D126</f>
        <v>0</v>
      </c>
      <c r="E131" s="252">
        <f>'FT from fuels%'!E10*'Fuel demand RoW'!E126</f>
        <v>0</v>
      </c>
      <c r="F131" s="252">
        <f>'FT from fuels%'!F10*'Fuel demand RoW'!F126</f>
        <v>0</v>
      </c>
      <c r="G131" s="252">
        <f>'FT from fuels%'!G10*'Fuel demand RoW'!G126</f>
        <v>0</v>
      </c>
      <c r="H131" s="252">
        <f>'FT from fuels%'!H10*'Fuel demand RoW'!H126</f>
        <v>0</v>
      </c>
      <c r="I131" s="253">
        <f>'FT from fuels%'!I10*'Fuel demand RoW'!I126</f>
        <v>0</v>
      </c>
    </row>
    <row r="132" spans="1:9" ht="14.45">
      <c r="A132" s="246" t="s">
        <v>84</v>
      </c>
      <c r="B132" s="252">
        <f>'FT from fuels%'!B11*'Fuel demand RoW'!B127</f>
        <v>0</v>
      </c>
      <c r="C132" s="252">
        <f>'FT from fuels%'!C11*'Fuel demand RoW'!C127</f>
        <v>0</v>
      </c>
      <c r="D132" s="252">
        <f>'FT from fuels%'!D11*'Fuel demand RoW'!D127</f>
        <v>0</v>
      </c>
      <c r="E132" s="252">
        <f>'FT from fuels%'!E11*'Fuel demand RoW'!E127</f>
        <v>0</v>
      </c>
      <c r="F132" s="252">
        <f>'FT from fuels%'!F11*'Fuel demand RoW'!F127</f>
        <v>0</v>
      </c>
      <c r="G132" s="252">
        <f>'FT from fuels%'!G11*'Fuel demand RoW'!G127</f>
        <v>0</v>
      </c>
      <c r="H132" s="252">
        <f>'FT from fuels%'!H11*'Fuel demand RoW'!H127</f>
        <v>0</v>
      </c>
      <c r="I132" s="253">
        <f>'FT from fuels%'!I11*'Fuel demand RoW'!I127</f>
        <v>0</v>
      </c>
    </row>
    <row r="133" spans="1:9" ht="14.45">
      <c r="A133" s="246" t="s">
        <v>481</v>
      </c>
      <c r="B133" s="252">
        <f>'FT from fuels%'!B12*'Fuel demand RoW'!B128</f>
        <v>0</v>
      </c>
      <c r="C133" s="252">
        <f>'FT from fuels%'!C12*'Fuel demand RoW'!C128</f>
        <v>0</v>
      </c>
      <c r="D133" s="252">
        <f>'FT from fuels%'!D12*'Fuel demand RoW'!D128</f>
        <v>0</v>
      </c>
      <c r="E133" s="252">
        <f>'FT from fuels%'!E12*'Fuel demand RoW'!E128</f>
        <v>0</v>
      </c>
      <c r="F133" s="252">
        <f>'FT from fuels%'!F12*'Fuel demand RoW'!F128</f>
        <v>0</v>
      </c>
      <c r="G133" s="252">
        <f>'FT from fuels%'!G12*'Fuel demand RoW'!G128</f>
        <v>0</v>
      </c>
      <c r="H133" s="252">
        <f>'FT from fuels%'!H12*'Fuel demand RoW'!H128</f>
        <v>0</v>
      </c>
      <c r="I133" s="253">
        <f>'FT from fuels%'!I12*'Fuel demand RoW'!I128</f>
        <v>0</v>
      </c>
    </row>
    <row r="134" spans="1:9" ht="14.45">
      <c r="A134" s="246" t="s">
        <v>482</v>
      </c>
      <c r="B134" s="252">
        <f>'FT from fuels%'!B13*'Fuel demand RoW'!B129</f>
        <v>0</v>
      </c>
      <c r="C134" s="252">
        <f>'FT from fuels%'!C13*'Fuel demand RoW'!C129</f>
        <v>0</v>
      </c>
      <c r="D134" s="252">
        <f>'FT from fuels%'!D13*'Fuel demand RoW'!D129</f>
        <v>0</v>
      </c>
      <c r="E134" s="252">
        <f>'FT from fuels%'!E13*'Fuel demand RoW'!E129</f>
        <v>0</v>
      </c>
      <c r="F134" s="252">
        <f>'FT from fuels%'!F13*'Fuel demand RoW'!F129</f>
        <v>0</v>
      </c>
      <c r="G134" s="252">
        <f>'FT from fuels%'!G13*'Fuel demand RoW'!G129</f>
        <v>0</v>
      </c>
      <c r="H134" s="252">
        <f>'FT from fuels%'!H13*'Fuel demand RoW'!H129</f>
        <v>0</v>
      </c>
      <c r="I134" s="253">
        <f>'FT from fuels%'!I13*'Fuel demand RoW'!I129</f>
        <v>0</v>
      </c>
    </row>
    <row r="135" spans="1:9" ht="14.45">
      <c r="A135" s="247" t="s">
        <v>483</v>
      </c>
      <c r="B135" s="252">
        <f>'FT from fuels%'!B14*'Fuel demand RoW'!B130</f>
        <v>0</v>
      </c>
      <c r="C135" s="252">
        <f>'FT from fuels%'!C14*'Fuel demand RoW'!C130</f>
        <v>0</v>
      </c>
      <c r="D135" s="252">
        <f>'FT from fuels%'!D14*'Fuel demand RoW'!D130</f>
        <v>0</v>
      </c>
      <c r="E135" s="252">
        <f>'FT from fuels%'!E14*'Fuel demand RoW'!E130</f>
        <v>0</v>
      </c>
      <c r="F135" s="252">
        <f>'FT from fuels%'!F14*'Fuel demand RoW'!F130</f>
        <v>0</v>
      </c>
      <c r="G135" s="252">
        <f>'FT from fuels%'!G14*'Fuel demand RoW'!G130</f>
        <v>0</v>
      </c>
      <c r="H135" s="252">
        <f>'FT from fuels%'!H14*'Fuel demand RoW'!H130</f>
        <v>0</v>
      </c>
      <c r="I135" s="253">
        <f>'FT from fuels%'!I14*'Fuel demand RoW'!I130</f>
        <v>0</v>
      </c>
    </row>
    <row r="136" spans="1:9" ht="14.45">
      <c r="A136" s="248" t="s">
        <v>484</v>
      </c>
      <c r="B136" s="252">
        <f>'FT from fuels%'!B15*'Fuel demand RoW'!B131</f>
        <v>0</v>
      </c>
      <c r="C136" s="252">
        <f>'FT from fuels%'!C15*'Fuel demand RoW'!C131</f>
        <v>1265946.1121899898</v>
      </c>
      <c r="D136" s="252">
        <f>'FT from fuels%'!D15*'Fuel demand RoW'!D131</f>
        <v>7484847.7119199187</v>
      </c>
      <c r="E136" s="252">
        <f>'FT from fuels%'!E15*'Fuel demand RoW'!E131</f>
        <v>23355359.315371115</v>
      </c>
      <c r="F136" s="252">
        <f>'FT from fuels%'!F15*'Fuel demand RoW'!F131</f>
        <v>41011765.549678549</v>
      </c>
      <c r="G136" s="252">
        <f>'FT from fuels%'!G15*'Fuel demand RoW'!G131</f>
        <v>64196311.066293865</v>
      </c>
      <c r="H136" s="252">
        <f>'FT from fuels%'!H15*'Fuel demand RoW'!H131</f>
        <v>91184411.609013751</v>
      </c>
      <c r="I136" s="253">
        <f>'FT from fuels%'!I15*'Fuel demand RoW'!I131</f>
        <v>112371496.38891084</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'FT from fuels%'!B9*'Fuel demand RoW'!B135</f>
        <v>0</v>
      </c>
      <c r="C140" s="252">
        <f>'FT from fuels%'!C9*'Fuel demand RoW'!C135</f>
        <v>0</v>
      </c>
      <c r="D140" s="252">
        <f>'FT from fuels%'!D9*'Fuel demand RoW'!D135</f>
        <v>0</v>
      </c>
      <c r="E140" s="252">
        <f>'FT from fuels%'!E9*'Fuel demand RoW'!E135</f>
        <v>0</v>
      </c>
      <c r="F140" s="252">
        <f>'FT from fuels%'!F9*'Fuel demand RoW'!F135</f>
        <v>0</v>
      </c>
      <c r="G140" s="252">
        <f>'FT from fuels%'!G9*'Fuel demand RoW'!G135</f>
        <v>0</v>
      </c>
      <c r="H140" s="252">
        <f>'FT from fuels%'!H9*'Fuel demand RoW'!H135</f>
        <v>0</v>
      </c>
      <c r="I140" s="253">
        <f>'FT from fuels%'!I9*'Fuel demand RoW'!I135</f>
        <v>0</v>
      </c>
    </row>
    <row r="141" spans="1:9" ht="14.45">
      <c r="A141" s="246" t="s">
        <v>480</v>
      </c>
      <c r="B141" s="252">
        <f>'FT from fuels%'!B10*'Fuel demand RoW'!B136</f>
        <v>0</v>
      </c>
      <c r="C141" s="252">
        <f>'FT from fuels%'!C10*'Fuel demand RoW'!C136</f>
        <v>0</v>
      </c>
      <c r="D141" s="252">
        <f>'FT from fuels%'!D10*'Fuel demand RoW'!D136</f>
        <v>0</v>
      </c>
      <c r="E141" s="252">
        <f>'FT from fuels%'!E10*'Fuel demand RoW'!E136</f>
        <v>0</v>
      </c>
      <c r="F141" s="252">
        <f>'FT from fuels%'!F10*'Fuel demand RoW'!F136</f>
        <v>0</v>
      </c>
      <c r="G141" s="252">
        <f>'FT from fuels%'!G10*'Fuel demand RoW'!G136</f>
        <v>0</v>
      </c>
      <c r="H141" s="252">
        <f>'FT from fuels%'!H10*'Fuel demand RoW'!H136</f>
        <v>0</v>
      </c>
      <c r="I141" s="253">
        <f>'FT from fuels%'!I10*'Fuel demand RoW'!I136</f>
        <v>0</v>
      </c>
    </row>
    <row r="142" spans="1:9" ht="14.45">
      <c r="A142" s="246" t="s">
        <v>84</v>
      </c>
      <c r="B142" s="252">
        <f>'FT from fuels%'!B11*'Fuel demand RoW'!B137</f>
        <v>0</v>
      </c>
      <c r="C142" s="252">
        <f>'FT from fuels%'!C11*'Fuel demand RoW'!C137</f>
        <v>0</v>
      </c>
      <c r="D142" s="252">
        <f>'FT from fuels%'!D11*'Fuel demand RoW'!D137</f>
        <v>0</v>
      </c>
      <c r="E142" s="252">
        <f>'FT from fuels%'!E11*'Fuel demand RoW'!E137</f>
        <v>0</v>
      </c>
      <c r="F142" s="252">
        <f>'FT from fuels%'!F11*'Fuel demand RoW'!F137</f>
        <v>0</v>
      </c>
      <c r="G142" s="252">
        <f>'FT from fuels%'!G11*'Fuel demand RoW'!G137</f>
        <v>0</v>
      </c>
      <c r="H142" s="252">
        <f>'FT from fuels%'!H11*'Fuel demand RoW'!H137</f>
        <v>0</v>
      </c>
      <c r="I142" s="253">
        <f>'FT from fuels%'!I11*'Fuel demand RoW'!I137</f>
        <v>0</v>
      </c>
    </row>
    <row r="143" spans="1:9" ht="14.45">
      <c r="A143" s="246" t="s">
        <v>481</v>
      </c>
      <c r="B143" s="252">
        <f>'FT from fuels%'!B12*'Fuel demand RoW'!B138</f>
        <v>0</v>
      </c>
      <c r="C143" s="252">
        <f>'FT from fuels%'!C12*'Fuel demand RoW'!C138</f>
        <v>0</v>
      </c>
      <c r="D143" s="252">
        <f>'FT from fuels%'!D12*'Fuel demand RoW'!D138</f>
        <v>0</v>
      </c>
      <c r="E143" s="252">
        <f>'FT from fuels%'!E12*'Fuel demand RoW'!E138</f>
        <v>0</v>
      </c>
      <c r="F143" s="252">
        <f>'FT from fuels%'!F12*'Fuel demand RoW'!F138</f>
        <v>0</v>
      </c>
      <c r="G143" s="252">
        <f>'FT from fuels%'!G12*'Fuel demand RoW'!G138</f>
        <v>0</v>
      </c>
      <c r="H143" s="252">
        <f>'FT from fuels%'!H12*'Fuel demand RoW'!H138</f>
        <v>0</v>
      </c>
      <c r="I143" s="253">
        <f>'FT from fuels%'!I12*'Fuel demand RoW'!I138</f>
        <v>0</v>
      </c>
    </row>
    <row r="144" spans="1:9" ht="14.45">
      <c r="A144" s="246" t="s">
        <v>482</v>
      </c>
      <c r="B144" s="252">
        <f>'FT from fuels%'!B13*'Fuel demand RoW'!B139</f>
        <v>0</v>
      </c>
      <c r="C144" s="252">
        <f>'FT from fuels%'!C13*'Fuel demand RoW'!C139</f>
        <v>0</v>
      </c>
      <c r="D144" s="252">
        <f>'FT from fuels%'!D13*'Fuel demand RoW'!D139</f>
        <v>0</v>
      </c>
      <c r="E144" s="252">
        <f>'FT from fuels%'!E13*'Fuel demand RoW'!E139</f>
        <v>0</v>
      </c>
      <c r="F144" s="252">
        <f>'FT from fuels%'!F13*'Fuel demand RoW'!F139</f>
        <v>0</v>
      </c>
      <c r="G144" s="252">
        <f>'FT from fuels%'!G13*'Fuel demand RoW'!G139</f>
        <v>0</v>
      </c>
      <c r="H144" s="252">
        <f>'FT from fuels%'!H13*'Fuel demand RoW'!H139</f>
        <v>0</v>
      </c>
      <c r="I144" s="253">
        <f>'FT from fuels%'!I13*'Fuel demand RoW'!I139</f>
        <v>0</v>
      </c>
    </row>
    <row r="145" spans="1:9" ht="14.45">
      <c r="A145" s="247" t="s">
        <v>483</v>
      </c>
      <c r="B145" s="252">
        <f>'FT from fuels%'!B14*'Fuel demand RoW'!B140</f>
        <v>0</v>
      </c>
      <c r="C145" s="252">
        <f>'FT from fuels%'!C14*'Fuel demand RoW'!C140</f>
        <v>0</v>
      </c>
      <c r="D145" s="252">
        <f>'FT from fuels%'!D14*'Fuel demand RoW'!D140</f>
        <v>0</v>
      </c>
      <c r="E145" s="252">
        <f>'FT from fuels%'!E14*'Fuel demand RoW'!E140</f>
        <v>0</v>
      </c>
      <c r="F145" s="252">
        <f>'FT from fuels%'!F14*'Fuel demand RoW'!F140</f>
        <v>0</v>
      </c>
      <c r="G145" s="252">
        <f>'FT from fuels%'!G14*'Fuel demand RoW'!G140</f>
        <v>0</v>
      </c>
      <c r="H145" s="252">
        <f>'FT from fuels%'!H14*'Fuel demand RoW'!H140</f>
        <v>0</v>
      </c>
      <c r="I145" s="253">
        <f>'FT from fuels%'!I14*'Fuel demand RoW'!I140</f>
        <v>0</v>
      </c>
    </row>
    <row r="146" spans="1:9" ht="14.45">
      <c r="A146" s="248" t="s">
        <v>484</v>
      </c>
      <c r="B146" s="252">
        <f>'FT from fuels%'!B15*'Fuel demand RoW'!B141</f>
        <v>0</v>
      </c>
      <c r="C146" s="252">
        <f>'FT from fuels%'!C15*'Fuel demand RoW'!C141</f>
        <v>0</v>
      </c>
      <c r="D146" s="252">
        <f>'FT from fuels%'!D15*'Fuel demand RoW'!D141</f>
        <v>0</v>
      </c>
      <c r="E146" s="252">
        <f>'FT from fuels%'!E15*'Fuel demand RoW'!E141</f>
        <v>0</v>
      </c>
      <c r="F146" s="252">
        <f>'FT from fuels%'!F15*'Fuel demand RoW'!F141</f>
        <v>0</v>
      </c>
      <c r="G146" s="252">
        <f>'FT from fuels%'!G15*'Fuel demand RoW'!G141</f>
        <v>0</v>
      </c>
      <c r="H146" s="252">
        <f>'FT from fuels%'!H15*'Fuel demand RoW'!H141</f>
        <v>0</v>
      </c>
      <c r="I146" s="253">
        <f>'FT from fuels%'!I15*'Fuel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'FT from fuels%'!B9*'Fuel demand RoW'!B145</f>
        <v>0</v>
      </c>
      <c r="C150" s="252">
        <f>'FT from fuels%'!C9*'Fuel demand RoW'!C145</f>
        <v>0</v>
      </c>
      <c r="D150" s="252">
        <f>'FT from fuels%'!D9*'Fuel demand RoW'!D145</f>
        <v>0</v>
      </c>
      <c r="E150" s="252">
        <f>'FT from fuels%'!E9*'Fuel demand RoW'!E145</f>
        <v>0</v>
      </c>
      <c r="F150" s="252">
        <f>'FT from fuels%'!F9*'Fuel demand RoW'!F145</f>
        <v>0</v>
      </c>
      <c r="G150" s="252">
        <f>'FT from fuels%'!G9*'Fuel demand RoW'!G145</f>
        <v>0</v>
      </c>
      <c r="H150" s="252">
        <f>'FT from fuels%'!H9*'Fuel demand RoW'!H145</f>
        <v>0</v>
      </c>
      <c r="I150" s="253">
        <f>'FT from fuels%'!I9*'Fuel demand RoW'!I145</f>
        <v>0</v>
      </c>
    </row>
    <row r="151" spans="1:9" ht="14.45">
      <c r="A151" s="246" t="s">
        <v>480</v>
      </c>
      <c r="B151" s="252">
        <f>'FT from fuels%'!B10*'Fuel demand RoW'!B146</f>
        <v>0</v>
      </c>
      <c r="C151" s="252">
        <f>'FT from fuels%'!C10*'Fuel demand RoW'!C146</f>
        <v>0</v>
      </c>
      <c r="D151" s="252">
        <f>'FT from fuels%'!D10*'Fuel demand RoW'!D146</f>
        <v>0</v>
      </c>
      <c r="E151" s="252">
        <f>'FT from fuels%'!E10*'Fuel demand RoW'!E146</f>
        <v>0</v>
      </c>
      <c r="F151" s="252">
        <f>'FT from fuels%'!F10*'Fuel demand RoW'!F146</f>
        <v>0</v>
      </c>
      <c r="G151" s="252">
        <f>'FT from fuels%'!G10*'Fuel demand RoW'!G146</f>
        <v>0</v>
      </c>
      <c r="H151" s="252">
        <f>'FT from fuels%'!H10*'Fuel demand RoW'!H146</f>
        <v>0</v>
      </c>
      <c r="I151" s="253">
        <f>'FT from fuels%'!I10*'Fuel demand RoW'!I146</f>
        <v>0</v>
      </c>
    </row>
    <row r="152" spans="1:9" ht="14.45">
      <c r="A152" s="246" t="s">
        <v>84</v>
      </c>
      <c r="B152" s="252">
        <f>'FT from fuels%'!B11*'Fuel demand RoW'!B147</f>
        <v>0</v>
      </c>
      <c r="C152" s="252">
        <f>'FT from fuels%'!C11*'Fuel demand RoW'!C147</f>
        <v>0</v>
      </c>
      <c r="D152" s="252">
        <f>'FT from fuels%'!D11*'Fuel demand RoW'!D147</f>
        <v>0</v>
      </c>
      <c r="E152" s="252">
        <f>'FT from fuels%'!E11*'Fuel demand RoW'!E147</f>
        <v>0</v>
      </c>
      <c r="F152" s="252">
        <f>'FT from fuels%'!F11*'Fuel demand RoW'!F147</f>
        <v>0</v>
      </c>
      <c r="G152" s="252">
        <f>'FT from fuels%'!G11*'Fuel demand RoW'!G147</f>
        <v>0</v>
      </c>
      <c r="H152" s="252">
        <f>'FT from fuels%'!H11*'Fuel demand RoW'!H147</f>
        <v>0</v>
      </c>
      <c r="I152" s="253">
        <f>'FT from fuels%'!I11*'Fuel demand RoW'!I147</f>
        <v>0</v>
      </c>
    </row>
    <row r="153" spans="1:9" ht="14.45">
      <c r="A153" s="246" t="s">
        <v>481</v>
      </c>
      <c r="B153" s="252">
        <f>'FT from fuels%'!B12*'Fuel demand RoW'!B148</f>
        <v>0</v>
      </c>
      <c r="C153" s="252">
        <f>'FT from fuels%'!C12*'Fuel demand RoW'!C148</f>
        <v>0</v>
      </c>
      <c r="D153" s="252">
        <f>'FT from fuels%'!D12*'Fuel demand RoW'!D148</f>
        <v>0</v>
      </c>
      <c r="E153" s="252">
        <f>'FT from fuels%'!E12*'Fuel demand RoW'!E148</f>
        <v>0</v>
      </c>
      <c r="F153" s="252">
        <f>'FT from fuels%'!F12*'Fuel demand RoW'!F148</f>
        <v>0</v>
      </c>
      <c r="G153" s="252">
        <f>'FT from fuels%'!G12*'Fuel demand RoW'!G148</f>
        <v>0</v>
      </c>
      <c r="H153" s="252">
        <f>'FT from fuels%'!H12*'Fuel demand RoW'!H148</f>
        <v>0</v>
      </c>
      <c r="I153" s="253">
        <f>'FT from fuels%'!I12*'Fuel demand RoW'!I148</f>
        <v>0</v>
      </c>
    </row>
    <row r="154" spans="1:9" ht="14.45">
      <c r="A154" s="246" t="s">
        <v>482</v>
      </c>
      <c r="B154" s="252">
        <f>'FT from fuels%'!B13*'Fuel demand RoW'!B149</f>
        <v>0</v>
      </c>
      <c r="C154" s="252">
        <f>'FT from fuels%'!C13*'Fuel demand RoW'!C149</f>
        <v>0</v>
      </c>
      <c r="D154" s="252">
        <f>'FT from fuels%'!D13*'Fuel demand RoW'!D149</f>
        <v>0</v>
      </c>
      <c r="E154" s="252">
        <f>'FT from fuels%'!E13*'Fuel demand RoW'!E149</f>
        <v>0</v>
      </c>
      <c r="F154" s="252">
        <f>'FT from fuels%'!F13*'Fuel demand RoW'!F149</f>
        <v>0</v>
      </c>
      <c r="G154" s="252">
        <f>'FT from fuels%'!G13*'Fuel demand RoW'!G149</f>
        <v>0</v>
      </c>
      <c r="H154" s="252">
        <f>'FT from fuels%'!H13*'Fuel demand RoW'!H149</f>
        <v>0</v>
      </c>
      <c r="I154" s="253">
        <f>'FT from fuels%'!I13*'Fuel demand RoW'!I149</f>
        <v>0</v>
      </c>
    </row>
    <row r="155" spans="1:9" ht="14.45">
      <c r="A155" s="247" t="s">
        <v>483</v>
      </c>
      <c r="B155" s="252">
        <f>'FT from fuels%'!B14*'Fuel demand RoW'!B150</f>
        <v>0</v>
      </c>
      <c r="C155" s="252">
        <f>'FT from fuels%'!C14*'Fuel demand RoW'!C150</f>
        <v>0</v>
      </c>
      <c r="D155" s="252">
        <f>'FT from fuels%'!D14*'Fuel demand RoW'!D150</f>
        <v>0</v>
      </c>
      <c r="E155" s="252">
        <f>'FT from fuels%'!E14*'Fuel demand RoW'!E150</f>
        <v>0</v>
      </c>
      <c r="F155" s="252">
        <f>'FT from fuels%'!F14*'Fuel demand RoW'!F150</f>
        <v>0</v>
      </c>
      <c r="G155" s="252">
        <f>'FT from fuels%'!G14*'Fuel demand RoW'!G150</f>
        <v>0</v>
      </c>
      <c r="H155" s="252">
        <f>'FT from fuels%'!H14*'Fuel demand RoW'!H150</f>
        <v>0</v>
      </c>
      <c r="I155" s="253">
        <f>'FT from fuels%'!I14*'Fuel demand RoW'!I150</f>
        <v>0</v>
      </c>
    </row>
    <row r="156" spans="1:9" ht="14.45">
      <c r="A156" s="248" t="s">
        <v>484</v>
      </c>
      <c r="B156" s="252">
        <f>'FT from fuels%'!B15*'Fuel demand RoW'!B151</f>
        <v>0</v>
      </c>
      <c r="C156" s="252">
        <f>'FT from fuels%'!C15*'Fuel demand RoW'!C151</f>
        <v>0</v>
      </c>
      <c r="D156" s="252">
        <f>'FT from fuels%'!D15*'Fuel demand RoW'!D151</f>
        <v>0</v>
      </c>
      <c r="E156" s="252">
        <f>'FT from fuels%'!E15*'Fuel demand RoW'!E151</f>
        <v>0</v>
      </c>
      <c r="F156" s="252">
        <f>'FT from fuels%'!F15*'Fuel demand RoW'!F151</f>
        <v>0</v>
      </c>
      <c r="G156" s="252">
        <f>'FT from fuels%'!G15*'Fuel demand RoW'!G151</f>
        <v>0</v>
      </c>
      <c r="H156" s="252">
        <f>'FT from fuels%'!H15*'Fuel demand RoW'!H151</f>
        <v>0</v>
      </c>
      <c r="I156" s="253">
        <f>'FT from fuels%'!I15*'Fuel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'FT from fuels%'!B9*'Fuel demand RoW'!B155</f>
        <v>0</v>
      </c>
      <c r="C160" s="252">
        <f>'FT from fuels%'!C9*'Fuel demand RoW'!C155</f>
        <v>0</v>
      </c>
      <c r="D160" s="252">
        <f>'FT from fuels%'!D9*'Fuel demand RoW'!D155</f>
        <v>0</v>
      </c>
      <c r="E160" s="252">
        <f>'FT from fuels%'!E9*'Fuel demand RoW'!E155</f>
        <v>0</v>
      </c>
      <c r="F160" s="252">
        <f>'FT from fuels%'!F9*'Fuel demand RoW'!F155</f>
        <v>0</v>
      </c>
      <c r="G160" s="252">
        <f>'FT from fuels%'!G9*'Fuel demand RoW'!G155</f>
        <v>0</v>
      </c>
      <c r="H160" s="252">
        <f>'FT from fuels%'!H9*'Fuel demand RoW'!H155</f>
        <v>0</v>
      </c>
      <c r="I160" s="253">
        <f>'FT from fuels%'!I9*'Fuel demand RoW'!I155</f>
        <v>0</v>
      </c>
    </row>
    <row r="161" spans="1:9" ht="14.45">
      <c r="A161" s="246" t="s">
        <v>480</v>
      </c>
      <c r="B161" s="252">
        <f>'FT from fuels%'!B10*'Fuel demand RoW'!B156</f>
        <v>0</v>
      </c>
      <c r="C161" s="252">
        <f>'FT from fuels%'!C10*'Fuel demand RoW'!C156</f>
        <v>0</v>
      </c>
      <c r="D161" s="252">
        <f>'FT from fuels%'!D10*'Fuel demand RoW'!D156</f>
        <v>0</v>
      </c>
      <c r="E161" s="252">
        <f>'FT from fuels%'!E10*'Fuel demand RoW'!E156</f>
        <v>0</v>
      </c>
      <c r="F161" s="252">
        <f>'FT from fuels%'!F10*'Fuel demand RoW'!F156</f>
        <v>0</v>
      </c>
      <c r="G161" s="252">
        <f>'FT from fuels%'!G10*'Fuel demand RoW'!G156</f>
        <v>0</v>
      </c>
      <c r="H161" s="252">
        <f>'FT from fuels%'!H10*'Fuel demand RoW'!H156</f>
        <v>0</v>
      </c>
      <c r="I161" s="253">
        <f>'FT from fuels%'!I10*'Fuel demand RoW'!I156</f>
        <v>0</v>
      </c>
    </row>
    <row r="162" spans="1:9" ht="14.45">
      <c r="A162" s="246" t="s">
        <v>84</v>
      </c>
      <c r="B162" s="252">
        <f>'FT from fuels%'!B11*'Fuel demand RoW'!B157</f>
        <v>0</v>
      </c>
      <c r="C162" s="252">
        <f>'FT from fuels%'!C11*'Fuel demand RoW'!C157</f>
        <v>0</v>
      </c>
      <c r="D162" s="252">
        <f>'FT from fuels%'!D11*'Fuel demand RoW'!D157</f>
        <v>0</v>
      </c>
      <c r="E162" s="252">
        <f>'FT from fuels%'!E11*'Fuel demand RoW'!E157</f>
        <v>0</v>
      </c>
      <c r="F162" s="252">
        <f>'FT from fuels%'!F11*'Fuel demand RoW'!F157</f>
        <v>0</v>
      </c>
      <c r="G162" s="252">
        <f>'FT from fuels%'!G11*'Fuel demand RoW'!G157</f>
        <v>0</v>
      </c>
      <c r="H162" s="252">
        <f>'FT from fuels%'!H11*'Fuel demand RoW'!H157</f>
        <v>0</v>
      </c>
      <c r="I162" s="253">
        <f>'FT from fuels%'!I11*'Fuel demand RoW'!I157</f>
        <v>0</v>
      </c>
    </row>
    <row r="163" spans="1:9" ht="14.45">
      <c r="A163" s="246" t="s">
        <v>481</v>
      </c>
      <c r="B163" s="252">
        <f>'FT from fuels%'!B12*'Fuel demand RoW'!B158</f>
        <v>0</v>
      </c>
      <c r="C163" s="252">
        <f>'FT from fuels%'!C12*'Fuel demand RoW'!C158</f>
        <v>0</v>
      </c>
      <c r="D163" s="252">
        <f>'FT from fuels%'!D12*'Fuel demand RoW'!D158</f>
        <v>0</v>
      </c>
      <c r="E163" s="252">
        <f>'FT from fuels%'!E12*'Fuel demand RoW'!E158</f>
        <v>0</v>
      </c>
      <c r="F163" s="252">
        <f>'FT from fuels%'!F12*'Fuel demand RoW'!F158</f>
        <v>0</v>
      </c>
      <c r="G163" s="252">
        <f>'FT from fuels%'!G12*'Fuel demand RoW'!G158</f>
        <v>0</v>
      </c>
      <c r="H163" s="252">
        <f>'FT from fuels%'!H12*'Fuel demand RoW'!H158</f>
        <v>0</v>
      </c>
      <c r="I163" s="253">
        <f>'FT from fuels%'!I12*'Fuel demand RoW'!I158</f>
        <v>0</v>
      </c>
    </row>
    <row r="164" spans="1:9" ht="14.45">
      <c r="A164" s="246" t="s">
        <v>482</v>
      </c>
      <c r="B164" s="252">
        <f>'FT from fuels%'!B13*'Fuel demand RoW'!B159</f>
        <v>0</v>
      </c>
      <c r="C164" s="252">
        <f>'FT from fuels%'!C13*'Fuel demand RoW'!C159</f>
        <v>0</v>
      </c>
      <c r="D164" s="252">
        <f>'FT from fuels%'!D13*'Fuel demand RoW'!D159</f>
        <v>0</v>
      </c>
      <c r="E164" s="252">
        <f>'FT from fuels%'!E13*'Fuel demand RoW'!E159</f>
        <v>0</v>
      </c>
      <c r="F164" s="252">
        <f>'FT from fuels%'!F13*'Fuel demand RoW'!F159</f>
        <v>0</v>
      </c>
      <c r="G164" s="252">
        <f>'FT from fuels%'!G13*'Fuel demand RoW'!G159</f>
        <v>0</v>
      </c>
      <c r="H164" s="252">
        <f>'FT from fuels%'!H13*'Fuel demand RoW'!H159</f>
        <v>0</v>
      </c>
      <c r="I164" s="253">
        <f>'FT from fuels%'!I13*'Fuel demand RoW'!I159</f>
        <v>0</v>
      </c>
    </row>
    <row r="165" spans="1:9" ht="14.45">
      <c r="A165" s="247" t="s">
        <v>483</v>
      </c>
      <c r="B165" s="252">
        <f>'FT from fuels%'!B14*'Fuel demand RoW'!B160</f>
        <v>0</v>
      </c>
      <c r="C165" s="252">
        <f>'FT from fuels%'!C14*'Fuel demand RoW'!C160</f>
        <v>0</v>
      </c>
      <c r="D165" s="252">
        <f>'FT from fuels%'!D14*'Fuel demand RoW'!D160</f>
        <v>0</v>
      </c>
      <c r="E165" s="252">
        <f>'FT from fuels%'!E14*'Fuel demand RoW'!E160</f>
        <v>0</v>
      </c>
      <c r="F165" s="252">
        <f>'FT from fuels%'!F14*'Fuel demand RoW'!F160</f>
        <v>0</v>
      </c>
      <c r="G165" s="252">
        <f>'FT from fuels%'!G14*'Fuel demand RoW'!G160</f>
        <v>0</v>
      </c>
      <c r="H165" s="252">
        <f>'FT from fuels%'!H14*'Fuel demand RoW'!H160</f>
        <v>0</v>
      </c>
      <c r="I165" s="253">
        <f>'FT from fuels%'!I14*'Fuel demand RoW'!I160</f>
        <v>0</v>
      </c>
    </row>
    <row r="166" spans="1:9" ht="14.65" thickBot="1">
      <c r="A166" s="251" t="s">
        <v>484</v>
      </c>
      <c r="B166" s="254">
        <f>'FT from fuels%'!B15*'Fuel demand RoW'!B161</f>
        <v>0</v>
      </c>
      <c r="C166" s="254">
        <f>'FT from fuels%'!C15*'Fuel demand RoW'!C161</f>
        <v>0</v>
      </c>
      <c r="D166" s="254">
        <f>'FT from fuels%'!D15*'Fuel demand RoW'!D161</f>
        <v>0</v>
      </c>
      <c r="E166" s="254">
        <f>'FT from fuels%'!E15*'Fuel demand RoW'!E161</f>
        <v>0</v>
      </c>
      <c r="F166" s="254">
        <f>'FT from fuels%'!F15*'Fuel demand RoW'!F161</f>
        <v>0</v>
      </c>
      <c r="G166" s="254">
        <f>'FT from fuels%'!G15*'Fuel demand RoW'!G161</f>
        <v>0</v>
      </c>
      <c r="H166" s="254">
        <f>'FT from fuels%'!H15*'Fuel demand RoW'!H161</f>
        <v>0</v>
      </c>
      <c r="I166" s="263">
        <f>'FT from fuels%'!I15*'Fuel demand RoW'!I161</f>
        <v>0</v>
      </c>
    </row>
  </sheetData>
  <conditionalFormatting sqref="K88:XFD92 J73:J77 K11:XFD52 J11:J37">
    <cfRule type="expression" dxfId="1576" priority="40">
      <formula>_xlfn.ISFORMULA(J11)</formula>
    </cfRule>
  </conditionalFormatting>
  <conditionalFormatting sqref="A1:XFD5 L53:XFD87 L93:XFD1048576 A6 J6:XFD6 A7:XFD10">
    <cfRule type="expression" dxfId="1575" priority="41">
      <formula>_xlfn.ISFORMULA(A1)</formula>
    </cfRule>
  </conditionalFormatting>
  <conditionalFormatting sqref="A137:I137 A135:A136 A147:I147">
    <cfRule type="expression" dxfId="1574" priority="26">
      <formula>_xlfn.ISFORMULA(A135)</formula>
    </cfRule>
  </conditionalFormatting>
  <conditionalFormatting sqref="A157:I157 A155:A156">
    <cfRule type="expression" dxfId="1573" priority="25">
      <formula>_xlfn.ISFORMULA(A155)</formula>
    </cfRule>
  </conditionalFormatting>
  <conditionalFormatting sqref="A165:A166">
    <cfRule type="expression" dxfId="1572" priority="24">
      <formula>_xlfn.ISFORMULA(A165)</formula>
    </cfRule>
  </conditionalFormatting>
  <conditionalFormatting sqref="C32:I32 A32 A33:I33 A34:A38">
    <cfRule type="expression" dxfId="1571" priority="23">
      <formula>_xlfn.ISFORMULA(A32)</formula>
    </cfRule>
  </conditionalFormatting>
  <conditionalFormatting sqref="A39:A40">
    <cfRule type="expression" dxfId="1570" priority="22">
      <formula>_xlfn.ISFORMULA(A39)</formula>
    </cfRule>
  </conditionalFormatting>
  <conditionalFormatting sqref="C85:I85 A85 A86:I86 A87:A91">
    <cfRule type="expression" dxfId="1569" priority="21">
      <formula>_xlfn.ISFORMULA(A85)</formula>
    </cfRule>
  </conditionalFormatting>
  <conditionalFormatting sqref="A92:A93">
    <cfRule type="expression" dxfId="1568" priority="20">
      <formula>_xlfn.ISFORMULA(A92)</formula>
    </cfRule>
  </conditionalFormatting>
  <conditionalFormatting sqref="C138:I138 A139:I139 A140:A144">
    <cfRule type="expression" dxfId="1567" priority="19">
      <formula>_xlfn.ISFORMULA(A138)</formula>
    </cfRule>
  </conditionalFormatting>
  <conditionalFormatting sqref="A145:A146">
    <cfRule type="expression" dxfId="1566" priority="18">
      <formula>_xlfn.ISFORMULA(A145)</formula>
    </cfRule>
  </conditionalFormatting>
  <conditionalFormatting sqref="A138">
    <cfRule type="expression" dxfId="1565" priority="17">
      <formula>_xlfn.ISFORMULA(A138)</formula>
    </cfRule>
  </conditionalFormatting>
  <conditionalFormatting sqref="A95">
    <cfRule type="expression" dxfId="1564" priority="16">
      <formula>_xlfn.ISFORMULA(A95)</formula>
    </cfRule>
  </conditionalFormatting>
  <conditionalFormatting sqref="B160:I166">
    <cfRule type="expression" dxfId="1563" priority="2">
      <formula>_xlfn.ISFORMULA(B160)</formula>
    </cfRule>
  </conditionalFormatting>
  <conditionalFormatting sqref="A148">
    <cfRule type="expression" dxfId="1562" priority="15">
      <formula>_xlfn.ISFORMULA(A148)</formula>
    </cfRule>
  </conditionalFormatting>
  <conditionalFormatting sqref="B34:I40">
    <cfRule type="expression" dxfId="1561" priority="14">
      <formula>_xlfn.ISFORMULA(B34)</formula>
    </cfRule>
  </conditionalFormatting>
  <conditionalFormatting sqref="B44:I50">
    <cfRule type="expression" dxfId="1560" priority="13">
      <formula>_xlfn.ISFORMULA(B44)</formula>
    </cfRule>
  </conditionalFormatting>
  <conditionalFormatting sqref="B54:I60">
    <cfRule type="expression" dxfId="1559" priority="12">
      <formula>_xlfn.ISFORMULA(B54)</formula>
    </cfRule>
  </conditionalFormatting>
  <conditionalFormatting sqref="B67:I73">
    <cfRule type="expression" dxfId="1558" priority="11">
      <formula>_xlfn.ISFORMULA(B67)</formula>
    </cfRule>
  </conditionalFormatting>
  <conditionalFormatting sqref="B77:I83">
    <cfRule type="expression" dxfId="1557" priority="10">
      <formula>_xlfn.ISFORMULA(B77)</formula>
    </cfRule>
  </conditionalFormatting>
  <conditionalFormatting sqref="B87:I93">
    <cfRule type="expression" dxfId="1556" priority="9">
      <formula>_xlfn.ISFORMULA(B87)</formula>
    </cfRule>
  </conditionalFormatting>
  <conditionalFormatting sqref="B97:I103">
    <cfRule type="expression" dxfId="1555" priority="8">
      <formula>_xlfn.ISFORMULA(B97)</formula>
    </cfRule>
  </conditionalFormatting>
  <conditionalFormatting sqref="B107:I113">
    <cfRule type="expression" dxfId="1554" priority="7">
      <formula>_xlfn.ISFORMULA(B107)</formula>
    </cfRule>
  </conditionalFormatting>
  <conditionalFormatting sqref="B120:I126">
    <cfRule type="expression" dxfId="1553" priority="6">
      <formula>_xlfn.ISFORMULA(B120)</formula>
    </cfRule>
  </conditionalFormatting>
  <conditionalFormatting sqref="B130:I136">
    <cfRule type="expression" dxfId="1552" priority="5">
      <formula>_xlfn.ISFORMULA(B130)</formula>
    </cfRule>
  </conditionalFormatting>
  <conditionalFormatting sqref="B140:I146">
    <cfRule type="expression" dxfId="1551" priority="4">
      <formula>_xlfn.ISFORMULA(B140)</formula>
    </cfRule>
  </conditionalFormatting>
  <conditionalFormatting sqref="B150:I156">
    <cfRule type="expression" dxfId="1550" priority="3">
      <formula>_xlfn.ISFORMULA(B150)</formula>
    </cfRule>
  </conditionalFormatting>
  <conditionalFormatting sqref="A11:I11 A61:I63">
    <cfRule type="expression" dxfId="1549" priority="39">
      <formula>_xlfn.ISFORMULA(A11)</formula>
    </cfRule>
  </conditionalFormatting>
  <conditionalFormatting sqref="C12:I12 A12 C22:I22 A22 C42:I42 A42 C52:I52 A52 A15:A18 A25:A28 A43:I43 A53:I53 A44:A48 A54:A58 A13:I14 B15:I20 A23:I24 B25:I30">
    <cfRule type="expression" dxfId="1548" priority="38">
      <formula>_xlfn.ISFORMULA(A12)</formula>
    </cfRule>
  </conditionalFormatting>
  <conditionalFormatting sqref="A21:I21 A19:A20">
    <cfRule type="expression" dxfId="1547" priority="37">
      <formula>_xlfn.ISFORMULA(A19)</formula>
    </cfRule>
  </conditionalFormatting>
  <conditionalFormatting sqref="A31:I31 A29:A30 A41:I41">
    <cfRule type="expression" dxfId="1546" priority="36">
      <formula>_xlfn.ISFORMULA(A29)</formula>
    </cfRule>
  </conditionalFormatting>
  <conditionalFormatting sqref="A51:I51 A49:A50">
    <cfRule type="expression" dxfId="1545" priority="35">
      <formula>_xlfn.ISFORMULA(A49)</formula>
    </cfRule>
  </conditionalFormatting>
  <conditionalFormatting sqref="A59:A60">
    <cfRule type="expression" dxfId="1544" priority="34">
      <formula>_xlfn.ISFORMULA(A59)</formula>
    </cfRule>
  </conditionalFormatting>
  <conditionalFormatting sqref="C65:I65 A65 C75:I75 A75 C95:I95 C105:I105 A105 A66:I66 A76:I76 A96:I96 A106:I106 A67:A71 A77:A81 A97:A101 A107:A111">
    <cfRule type="expression" dxfId="1543" priority="33">
      <formula>_xlfn.ISFORMULA(A65)</formula>
    </cfRule>
  </conditionalFormatting>
  <conditionalFormatting sqref="A74:I74 A72:A73">
    <cfRule type="expression" dxfId="1542" priority="32">
      <formula>_xlfn.ISFORMULA(A72)</formula>
    </cfRule>
  </conditionalFormatting>
  <conditionalFormatting sqref="A84:I84 A82:A83 A94:I94">
    <cfRule type="expression" dxfId="1541" priority="31">
      <formula>_xlfn.ISFORMULA(A82)</formula>
    </cfRule>
  </conditionalFormatting>
  <conditionalFormatting sqref="A104:I104 A102:A103">
    <cfRule type="expression" dxfId="1540" priority="30">
      <formula>_xlfn.ISFORMULA(A102)</formula>
    </cfRule>
  </conditionalFormatting>
  <conditionalFormatting sqref="A112:A113">
    <cfRule type="expression" dxfId="1539" priority="29">
      <formula>_xlfn.ISFORMULA(A112)</formula>
    </cfRule>
  </conditionalFormatting>
  <conditionalFormatting sqref="C118:I118 A118 C128:I128 A128 C148:I148 C158:I158 A158 A119:I119 A129:I129 A149:I149 A159:I159 A120:A124 A130:A134 A150:A154 A160:A164">
    <cfRule type="expression" dxfId="1538" priority="28">
      <formula>_xlfn.ISFORMULA(A118)</formula>
    </cfRule>
  </conditionalFormatting>
  <conditionalFormatting sqref="A127:I127 A125:A126">
    <cfRule type="expression" dxfId="1537" priority="27">
      <formula>_xlfn.ISFORMULA(A125)</formula>
    </cfRule>
  </conditionalFormatting>
  <conditionalFormatting sqref="B6:I6">
    <cfRule type="expression" dxfId="1536" priority="1">
      <formula>_xlfn.ISFORMULA(B6)</formula>
    </cfRule>
  </conditionalFormatting>
  <pageMargins left="0.7" right="0.7" top="0.75" bottom="0.75" header="0.3" footer="0.3"/>
  <pageSetup paperSize="9" orientation="portrait" verticalDpi="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77837-CB56-4957-AEBD-5D8BDA651597}">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AEE9F-0563-48AF-BB8E-CB9E4F0F5B70}">
  <sheetPr>
    <tabColor theme="9" tint="0.39997558519241921"/>
  </sheetPr>
  <dimension ref="B1:AN84"/>
  <sheetViews>
    <sheetView topLeftCell="F1" zoomScale="55" zoomScaleNormal="55" workbookViewId="0">
      <selection activeCell="L49" sqref="L49"/>
    </sheetView>
  </sheetViews>
  <sheetFormatPr defaultColWidth="8.85546875" defaultRowHeight="13.9" outlineLevelRow="1"/>
  <cols>
    <col min="1" max="1" width="19.42578125" style="1" customWidth="1"/>
    <col min="2" max="2" width="8.85546875" style="1"/>
    <col min="3" max="4" width="19.42578125" style="1" customWidth="1"/>
    <col min="5" max="8" width="17.140625" style="1" bestFit="1" customWidth="1"/>
    <col min="9" max="12" width="16" style="1" bestFit="1" customWidth="1"/>
    <col min="13" max="14" width="8.85546875" style="1"/>
    <col min="15" max="15" width="24.28515625" style="1" customWidth="1"/>
    <col min="16" max="16" width="28.7109375" style="1" customWidth="1"/>
    <col min="17" max="17" width="27.42578125" style="1" customWidth="1"/>
    <col min="18" max="18" width="33.85546875" style="1" customWidth="1"/>
    <col min="19" max="19" width="8.85546875" style="1"/>
    <col min="20" max="27" width="16" style="1" customWidth="1"/>
    <col min="28" max="34" width="8.85546875" style="1"/>
    <col min="35" max="35" width="11.7109375" style="1" bestFit="1" customWidth="1"/>
    <col min="36" max="16384" width="8.85546875" style="1"/>
  </cols>
  <sheetData>
    <row r="1" spans="2:40"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row>
    <row r="3" spans="2:40">
      <c r="O3" s="496" t="s">
        <v>336</v>
      </c>
      <c r="P3" s="496" t="s">
        <v>337</v>
      </c>
      <c r="Q3" s="1">
        <v>1</v>
      </c>
    </row>
    <row r="4" spans="2:40">
      <c r="O4" s="496" t="s">
        <v>338</v>
      </c>
      <c r="P4" s="496" t="s">
        <v>339</v>
      </c>
      <c r="Q4" s="1">
        <v>2</v>
      </c>
    </row>
    <row r="5" spans="2:40">
      <c r="O5" s="496" t="s">
        <v>340</v>
      </c>
      <c r="P5" s="496" t="s">
        <v>341</v>
      </c>
      <c r="Q5" s="1">
        <v>3</v>
      </c>
    </row>
    <row r="6" spans="2:40">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row>
    <row r="7" spans="2:40" ht="14.1">
      <c r="P7" s="46" t="s">
        <v>368</v>
      </c>
      <c r="Q7" s="46" t="s">
        <v>343</v>
      </c>
      <c r="AB7" s="87"/>
    </row>
    <row r="8" spans="2:40" ht="14.1">
      <c r="O8" s="487" t="s">
        <v>497</v>
      </c>
      <c r="P8" s="496">
        <v>20</v>
      </c>
      <c r="Q8" s="496" t="s">
        <v>345</v>
      </c>
    </row>
    <row r="10" spans="2:40" ht="14.1">
      <c r="C10" s="54" t="s">
        <v>346</v>
      </c>
      <c r="D10" s="55"/>
      <c r="K10" s="46" t="s">
        <v>538</v>
      </c>
      <c r="L10" s="496">
        <v>3.6</v>
      </c>
      <c r="O10" s="54" t="s">
        <v>348</v>
      </c>
      <c r="P10" s="76" t="s">
        <v>349</v>
      </c>
      <c r="Q10" s="63">
        <f>'Bioenergy GVAjobs'!B6</f>
        <v>2</v>
      </c>
      <c r="R10" s="55"/>
      <c r="AB10" s="75" t="s">
        <v>350</v>
      </c>
      <c r="AC10" s="75"/>
      <c r="AD10" s="75"/>
      <c r="AE10" s="75"/>
      <c r="AF10" s="75"/>
      <c r="AG10" s="75"/>
      <c r="AH10" s="75"/>
      <c r="AI10" s="75"/>
      <c r="AJ10" s="75"/>
      <c r="AK10" s="75"/>
      <c r="AL10" s="75"/>
      <c r="AM10" s="75"/>
    </row>
    <row r="11" spans="2:40" ht="14.1">
      <c r="C11" s="153"/>
      <c r="D11" s="154"/>
      <c r="O11" s="153"/>
      <c r="P11" s="87"/>
      <c r="Q11" s="154"/>
      <c r="R11" s="154"/>
      <c r="AB11" s="154"/>
      <c r="AC11" s="154"/>
      <c r="AD11" s="154"/>
      <c r="AE11" s="154"/>
      <c r="AF11" s="154"/>
      <c r="AG11" s="154"/>
      <c r="AH11" s="154"/>
      <c r="AI11" s="154"/>
      <c r="AJ11" s="154"/>
      <c r="AK11" s="154"/>
      <c r="AL11" s="154"/>
      <c r="AM11" s="154"/>
    </row>
    <row r="12" spans="2:40" ht="14.1">
      <c r="C12" s="2" t="s">
        <v>351</v>
      </c>
      <c r="D12" s="2"/>
      <c r="E12" s="45"/>
      <c r="F12" s="45"/>
      <c r="G12" s="45"/>
      <c r="H12" s="45"/>
      <c r="I12" s="45"/>
      <c r="J12" s="45"/>
      <c r="O12" s="2" t="s">
        <v>352</v>
      </c>
      <c r="P12" s="2"/>
      <c r="Q12" s="2"/>
      <c r="R12" s="2"/>
      <c r="S12" s="2"/>
      <c r="AB12" s="2" t="s">
        <v>353</v>
      </c>
      <c r="AL12" s="154"/>
      <c r="AM12" s="154"/>
    </row>
    <row r="13" spans="2:40" ht="14.1">
      <c r="C13" s="44" t="s">
        <v>354</v>
      </c>
      <c r="O13" s="44" t="s">
        <v>354</v>
      </c>
      <c r="AL13" s="154"/>
      <c r="AM13" s="154"/>
    </row>
    <row r="14" spans="2:40" ht="14.1">
      <c r="C14" s="46" t="s">
        <v>125</v>
      </c>
      <c r="D14" s="46" t="s">
        <v>24</v>
      </c>
      <c r="E14" s="46">
        <v>2015</v>
      </c>
      <c r="F14" s="46">
        <v>2020</v>
      </c>
      <c r="G14" s="46">
        <v>2025</v>
      </c>
      <c r="H14" s="46">
        <v>2030</v>
      </c>
      <c r="I14" s="46">
        <v>2035</v>
      </c>
      <c r="J14" s="46">
        <v>2040</v>
      </c>
      <c r="K14" s="46">
        <v>2045</v>
      </c>
      <c r="L14" s="46">
        <v>2050</v>
      </c>
      <c r="O14" s="46" t="s">
        <v>125</v>
      </c>
      <c r="P14" s="46" t="s">
        <v>24</v>
      </c>
      <c r="Q14" s="46" t="s">
        <v>18</v>
      </c>
      <c r="R14" s="46">
        <v>2010</v>
      </c>
      <c r="S14" s="46">
        <v>2015</v>
      </c>
      <c r="T14" s="46">
        <v>2020</v>
      </c>
      <c r="U14" s="46">
        <v>2025</v>
      </c>
      <c r="V14" s="46">
        <v>2030</v>
      </c>
      <c r="W14" s="46">
        <v>2035</v>
      </c>
      <c r="X14" s="46">
        <v>2040</v>
      </c>
      <c r="Y14" s="46">
        <v>2045</v>
      </c>
      <c r="Z14" s="46">
        <v>2050</v>
      </c>
      <c r="AB14" s="46">
        <v>2005</v>
      </c>
      <c r="AC14" s="46">
        <v>2010</v>
      </c>
      <c r="AD14" s="46">
        <v>2015</v>
      </c>
      <c r="AE14" s="46">
        <v>2020</v>
      </c>
      <c r="AF14" s="46">
        <v>2025</v>
      </c>
      <c r="AG14" s="46">
        <v>2030</v>
      </c>
      <c r="AH14" s="46">
        <v>2035</v>
      </c>
      <c r="AI14" s="46">
        <v>2040</v>
      </c>
      <c r="AJ14" s="46">
        <v>2045</v>
      </c>
      <c r="AK14" s="46">
        <v>2050</v>
      </c>
      <c r="AL14" s="154"/>
      <c r="AM14" s="154"/>
    </row>
    <row r="15" spans="2:40">
      <c r="C15" s="47" t="s">
        <v>287</v>
      </c>
      <c r="D15" s="496" t="s">
        <v>280</v>
      </c>
      <c r="E15" s="155">
        <f t="shared" ref="E15:L15" si="0">(S16/5)+(AD15/5)</f>
        <v>0</v>
      </c>
      <c r="F15" s="155">
        <f t="shared" si="0"/>
        <v>62230.635657395833</v>
      </c>
      <c r="G15" s="155">
        <f t="shared" si="0"/>
        <v>209806.73644519917</v>
      </c>
      <c r="H15" s="155">
        <f t="shared" si="0"/>
        <v>511016.17851990211</v>
      </c>
      <c r="I15" s="155">
        <f t="shared" si="0"/>
        <v>631956.70351613557</v>
      </c>
      <c r="J15" s="155">
        <f t="shared" si="0"/>
        <v>918971.58397850487</v>
      </c>
      <c r="K15" s="155">
        <f t="shared" si="0"/>
        <v>1241140.8649961925</v>
      </c>
      <c r="L15" s="155">
        <f t="shared" si="0"/>
        <v>1331795.0862975945</v>
      </c>
      <c r="O15" s="47" t="str">
        <f>'Deployment (10)'!C15</f>
        <v>Alcohol catalysis</v>
      </c>
      <c r="P15" s="496" t="s">
        <v>280</v>
      </c>
      <c r="Q15" s="47" t="s">
        <v>355</v>
      </c>
      <c r="R15" s="156"/>
      <c r="S15" s="156">
        <f t="shared" ref="S15:Z15" si="1">IF($Q$10=1,S28,IF($Q$10=2,S32,IF($Q$10=3,S36)))</f>
        <v>0</v>
      </c>
      <c r="T15" s="156">
        <f t="shared" si="1"/>
        <v>311153.17828697915</v>
      </c>
      <c r="U15" s="156">
        <f t="shared" si="1"/>
        <v>1360186.8605129751</v>
      </c>
      <c r="V15" s="156">
        <f t="shared" si="1"/>
        <v>3915267.7531124856</v>
      </c>
      <c r="W15" s="156">
        <f t="shared" si="1"/>
        <v>7075051.2706931634</v>
      </c>
      <c r="X15" s="156">
        <f t="shared" si="1"/>
        <v>11358756.012298709</v>
      </c>
      <c r="Y15" s="156">
        <f t="shared" si="1"/>
        <v>16515426.655053675</v>
      </c>
      <c r="Z15" s="156">
        <f t="shared" si="1"/>
        <v>20619321.193942137</v>
      </c>
      <c r="AB15" s="496"/>
      <c r="AC15" s="496"/>
      <c r="AD15" s="164"/>
      <c r="AE15" s="164"/>
      <c r="AF15" s="164"/>
      <c r="AG15" s="164"/>
      <c r="AH15" s="164">
        <f>S16</f>
        <v>0</v>
      </c>
      <c r="AI15" s="164">
        <f t="shared" ref="AI15:AK15" si="2">T16</f>
        <v>311153.17828697915</v>
      </c>
      <c r="AJ15" s="164">
        <f t="shared" si="2"/>
        <v>1049033.6822259959</v>
      </c>
      <c r="AK15" s="164">
        <f t="shared" si="2"/>
        <v>2555080.8925995105</v>
      </c>
      <c r="AL15" s="154"/>
      <c r="AM15" s="154"/>
    </row>
    <row r="16" spans="2:40" ht="14.1">
      <c r="C16" s="47" t="str">
        <f>'Deployment (10)'!C15</f>
        <v>Alcohol catalysis</v>
      </c>
      <c r="D16" s="496" t="s">
        <v>539</v>
      </c>
      <c r="E16" s="194">
        <f t="shared" ref="E16:L16" si="3">E15*$L$10</f>
        <v>0</v>
      </c>
      <c r="F16" s="194">
        <f t="shared" si="3"/>
        <v>224030.288366625</v>
      </c>
      <c r="G16" s="194">
        <f t="shared" si="3"/>
        <v>755304.25120271707</v>
      </c>
      <c r="H16" s="194">
        <f t="shared" si="3"/>
        <v>1839658.2426716476</v>
      </c>
      <c r="I16" s="194">
        <f t="shared" si="3"/>
        <v>2275044.1326580881</v>
      </c>
      <c r="J16" s="194">
        <f t="shared" si="3"/>
        <v>3308297.7023226176</v>
      </c>
      <c r="K16" s="194">
        <f t="shared" si="3"/>
        <v>4468107.1139862929</v>
      </c>
      <c r="L16" s="194">
        <f t="shared" si="3"/>
        <v>4794462.3106713407</v>
      </c>
      <c r="Q16" s="2" t="s">
        <v>356</v>
      </c>
      <c r="S16" s="183">
        <f>S15-R15</f>
        <v>0</v>
      </c>
      <c r="T16" s="183">
        <f t="shared" ref="T16:Z16" si="4">T15-S15</f>
        <v>311153.17828697915</v>
      </c>
      <c r="U16" s="183">
        <f t="shared" si="4"/>
        <v>1049033.6822259959</v>
      </c>
      <c r="V16" s="183">
        <f t="shared" si="4"/>
        <v>2555080.8925995105</v>
      </c>
      <c r="W16" s="183">
        <f t="shared" si="4"/>
        <v>3159783.5175806778</v>
      </c>
      <c r="X16" s="183">
        <f t="shared" si="4"/>
        <v>4283704.7416055454</v>
      </c>
      <c r="Y16" s="183">
        <f t="shared" si="4"/>
        <v>5156670.6427549664</v>
      </c>
      <c r="Z16" s="183">
        <f t="shared" si="4"/>
        <v>4103894.5388884619</v>
      </c>
      <c r="AL16" s="154"/>
      <c r="AM16" s="154"/>
    </row>
    <row r="17" spans="3:40" ht="14.1">
      <c r="O17" s="2" t="s">
        <v>357</v>
      </c>
      <c r="P17" s="2"/>
      <c r="Q17" s="2"/>
      <c r="R17" s="2"/>
      <c r="AB17" s="2" t="s">
        <v>358</v>
      </c>
      <c r="AL17" s="154"/>
      <c r="AM17" s="154"/>
    </row>
    <row r="18" spans="3:40" ht="14.1">
      <c r="C18" s="153"/>
      <c r="D18" s="154"/>
      <c r="O18" s="44" t="s">
        <v>354</v>
      </c>
      <c r="AL18" s="154"/>
      <c r="AM18" s="154"/>
    </row>
    <row r="19" spans="3:40" ht="14.1">
      <c r="C19" s="153"/>
      <c r="D19" s="154"/>
      <c r="O19" s="46" t="s">
        <v>125</v>
      </c>
      <c r="P19" s="46" t="s">
        <v>24</v>
      </c>
      <c r="Q19" s="46" t="s">
        <v>18</v>
      </c>
      <c r="R19" s="46">
        <v>2010</v>
      </c>
      <c r="S19" s="46">
        <v>2015</v>
      </c>
      <c r="T19" s="46">
        <v>2020</v>
      </c>
      <c r="U19" s="46">
        <v>2025</v>
      </c>
      <c r="V19" s="46">
        <v>2030</v>
      </c>
      <c r="W19" s="46">
        <v>2035</v>
      </c>
      <c r="X19" s="46">
        <v>2040</v>
      </c>
      <c r="Y19" s="46">
        <v>2045</v>
      </c>
      <c r="Z19" s="46">
        <v>2050</v>
      </c>
      <c r="AB19" s="46">
        <v>2005</v>
      </c>
      <c r="AC19" s="46">
        <v>2010</v>
      </c>
      <c r="AD19" s="46">
        <v>2015</v>
      </c>
      <c r="AE19" s="46">
        <v>2020</v>
      </c>
      <c r="AF19" s="46">
        <v>2025</v>
      </c>
      <c r="AG19" s="46">
        <v>2030</v>
      </c>
      <c r="AH19" s="46">
        <v>2035</v>
      </c>
      <c r="AI19" s="46">
        <v>2040</v>
      </c>
      <c r="AJ19" s="46">
        <v>2045</v>
      </c>
      <c r="AK19" s="46">
        <v>2050</v>
      </c>
      <c r="AL19" s="154"/>
      <c r="AM19" s="154"/>
    </row>
    <row r="20" spans="3:40" ht="14.1">
      <c r="C20" s="153"/>
      <c r="D20" s="154"/>
      <c r="O20" s="47" t="str">
        <f>'Deployment (10)'!C15</f>
        <v>Alcohol catalysis</v>
      </c>
      <c r="P20" s="496" t="s">
        <v>280</v>
      </c>
      <c r="Q20" s="47" t="s">
        <v>355</v>
      </c>
      <c r="R20" s="156"/>
      <c r="S20" s="156">
        <f t="shared" ref="S20:Z20" si="5">IF($Q$10=1,S41,IF($Q$10=2,S45,IF($Q$10=3,S49)))</f>
        <v>0</v>
      </c>
      <c r="T20" s="156">
        <f t="shared" si="5"/>
        <v>2341162.8925171378</v>
      </c>
      <c r="U20" s="156">
        <f t="shared" si="5"/>
        <v>13443860.768937107</v>
      </c>
      <c r="V20" s="156">
        <f t="shared" si="5"/>
        <v>43062363.211319976</v>
      </c>
      <c r="W20" s="156">
        <f t="shared" si="5"/>
        <v>80601983.396154195</v>
      </c>
      <c r="X20" s="156">
        <f t="shared" si="5"/>
        <v>136813770.59818858</v>
      </c>
      <c r="Y20" s="156">
        <f t="shared" si="5"/>
        <v>202931071.59404719</v>
      </c>
      <c r="Z20" s="156">
        <f t="shared" si="5"/>
        <v>265810635.3839246</v>
      </c>
      <c r="AB20" s="496"/>
      <c r="AC20" s="496"/>
      <c r="AD20" s="164"/>
      <c r="AE20" s="164"/>
      <c r="AF20" s="164"/>
      <c r="AG20" s="164"/>
      <c r="AH20" s="164">
        <f>S21</f>
        <v>0</v>
      </c>
      <c r="AI20" s="164">
        <f t="shared" ref="AI20:AK20" si="6">T21</f>
        <v>2341162.8925171378</v>
      </c>
      <c r="AJ20" s="164">
        <f t="shared" si="6"/>
        <v>11102697.876419969</v>
      </c>
      <c r="AK20" s="164">
        <f t="shared" si="6"/>
        <v>29618502.442382868</v>
      </c>
      <c r="AL20" s="154"/>
      <c r="AM20" s="154"/>
    </row>
    <row r="21" spans="3:40" ht="14.45">
      <c r="C21" s="2" t="s">
        <v>359</v>
      </c>
      <c r="D21" s="2"/>
      <c r="O21" s="5"/>
      <c r="P21" s="5"/>
      <c r="Q21" s="2" t="s">
        <v>356</v>
      </c>
      <c r="R21" s="5"/>
      <c r="S21" s="184">
        <f>S20-R20</f>
        <v>0</v>
      </c>
      <c r="T21" s="184">
        <f t="shared" ref="T21:Z21" si="7">T20-S20</f>
        <v>2341162.8925171378</v>
      </c>
      <c r="U21" s="184">
        <f t="shared" si="7"/>
        <v>11102697.876419969</v>
      </c>
      <c r="V21" s="184">
        <f t="shared" si="7"/>
        <v>29618502.442382868</v>
      </c>
      <c r="W21" s="184">
        <f t="shared" si="7"/>
        <v>37539620.18483422</v>
      </c>
      <c r="X21" s="184">
        <f t="shared" si="7"/>
        <v>56211787.202034384</v>
      </c>
      <c r="Y21" s="184">
        <f t="shared" si="7"/>
        <v>66117300.99585861</v>
      </c>
      <c r="Z21" s="184">
        <f t="shared" si="7"/>
        <v>62879563.789877415</v>
      </c>
      <c r="AB21" s="154"/>
      <c r="AC21" s="154"/>
      <c r="AD21" s="154"/>
      <c r="AE21" s="154"/>
      <c r="AF21" s="154"/>
      <c r="AG21" s="154"/>
      <c r="AH21" s="154"/>
      <c r="AI21" s="154"/>
      <c r="AJ21" s="154"/>
      <c r="AK21" s="154"/>
      <c r="AL21" s="154"/>
      <c r="AM21" s="154"/>
    </row>
    <row r="22" spans="3:40" ht="14.45">
      <c r="C22" s="44" t="s">
        <v>354</v>
      </c>
      <c r="O22" s="5"/>
      <c r="P22" s="5"/>
      <c r="Q22" s="5"/>
      <c r="R22" s="5"/>
      <c r="S22" s="5"/>
      <c r="T22" s="5"/>
      <c r="U22" s="5"/>
      <c r="V22" s="5"/>
      <c r="W22" s="5"/>
      <c r="X22" s="5"/>
      <c r="Y22" s="5"/>
      <c r="Z22" s="5"/>
      <c r="AA22" s="5"/>
      <c r="AC22" s="154"/>
      <c r="AD22" s="154"/>
      <c r="AE22" s="154"/>
      <c r="AF22" s="154"/>
      <c r="AG22" s="154"/>
      <c r="AH22" s="154"/>
      <c r="AI22" s="154"/>
      <c r="AJ22" s="154"/>
      <c r="AK22" s="154"/>
      <c r="AL22" s="154"/>
      <c r="AM22" s="154"/>
      <c r="AN22" s="154"/>
    </row>
    <row r="23" spans="3:40" ht="14.45">
      <c r="C23" s="46" t="s">
        <v>125</v>
      </c>
      <c r="D23" s="46" t="s">
        <v>24</v>
      </c>
      <c r="E23" s="46">
        <v>2015</v>
      </c>
      <c r="F23" s="46">
        <v>2020</v>
      </c>
      <c r="G23" s="46">
        <v>2025</v>
      </c>
      <c r="H23" s="46">
        <v>2030</v>
      </c>
      <c r="I23" s="46">
        <v>2035</v>
      </c>
      <c r="J23" s="46">
        <v>2040</v>
      </c>
      <c r="K23" s="46">
        <v>2045</v>
      </c>
      <c r="L23" s="46">
        <v>2050</v>
      </c>
      <c r="O23" s="5"/>
      <c r="P23" s="5"/>
      <c r="Q23" s="5"/>
      <c r="R23" s="5"/>
      <c r="S23" s="5"/>
      <c r="T23" s="5"/>
      <c r="U23" s="5"/>
      <c r="V23" s="5"/>
      <c r="W23" s="5"/>
      <c r="X23" s="5"/>
      <c r="Y23" s="5"/>
      <c r="Z23" s="5"/>
      <c r="AA23" s="5"/>
      <c r="AC23" s="154"/>
      <c r="AD23" s="154"/>
      <c r="AE23" s="154"/>
      <c r="AF23" s="154"/>
      <c r="AG23" s="154"/>
      <c r="AH23" s="154"/>
      <c r="AI23" s="154"/>
      <c r="AJ23" s="154"/>
      <c r="AK23" s="154"/>
      <c r="AL23" s="154"/>
      <c r="AM23" s="154"/>
      <c r="AN23" s="154"/>
    </row>
    <row r="24" spans="3:40" ht="14.45">
      <c r="C24" s="47" t="str">
        <f>'Deployment (10)'!C15</f>
        <v>Alcohol catalysis</v>
      </c>
      <c r="D24" s="496" t="s">
        <v>280</v>
      </c>
      <c r="E24" s="155">
        <f t="shared" ref="E24:L24" si="8">(S21/5)+(AD20/5)</f>
        <v>0</v>
      </c>
      <c r="F24" s="155">
        <f t="shared" si="8"/>
        <v>468232.57850342756</v>
      </c>
      <c r="G24" s="155">
        <f t="shared" si="8"/>
        <v>2220539.575283994</v>
      </c>
      <c r="H24" s="155">
        <f t="shared" si="8"/>
        <v>5923700.4884765735</v>
      </c>
      <c r="I24" s="155">
        <f t="shared" si="8"/>
        <v>7507924.0369668435</v>
      </c>
      <c r="J24" s="155">
        <f t="shared" si="8"/>
        <v>11710590.018910306</v>
      </c>
      <c r="K24" s="155">
        <f t="shared" si="8"/>
        <v>15443999.774455715</v>
      </c>
      <c r="L24" s="155">
        <f t="shared" si="8"/>
        <v>18499613.246452056</v>
      </c>
      <c r="O24" s="157" t="s">
        <v>360</v>
      </c>
      <c r="P24" s="158"/>
      <c r="Q24" s="158"/>
      <c r="R24" s="158"/>
      <c r="S24" s="5"/>
      <c r="T24" s="5"/>
      <c r="U24" s="5"/>
      <c r="V24" s="5"/>
      <c r="W24" s="5"/>
      <c r="X24" s="5"/>
      <c r="Y24" s="5"/>
      <c r="Z24" s="5"/>
      <c r="AA24" s="5"/>
      <c r="AC24" s="154"/>
      <c r="AD24" s="154"/>
      <c r="AE24" s="154"/>
      <c r="AF24" s="154"/>
      <c r="AG24" s="154"/>
      <c r="AH24" s="154"/>
      <c r="AI24" s="154"/>
      <c r="AJ24" s="154"/>
      <c r="AK24" s="154"/>
      <c r="AL24" s="154"/>
      <c r="AM24" s="154"/>
      <c r="AN24" s="154"/>
    </row>
    <row r="25" spans="3:40" ht="14.45">
      <c r="C25" s="47" t="str">
        <f>'Deployment (10)'!C15</f>
        <v>Alcohol catalysis</v>
      </c>
      <c r="D25" s="496" t="s">
        <v>539</v>
      </c>
      <c r="E25" s="194">
        <f t="shared" ref="E25:L25" si="9">E24*$L$10</f>
        <v>0</v>
      </c>
      <c r="F25" s="194">
        <f t="shared" si="9"/>
        <v>1685637.2826123394</v>
      </c>
      <c r="G25" s="194">
        <f t="shared" si="9"/>
        <v>7993942.4710223787</v>
      </c>
      <c r="H25" s="194">
        <f t="shared" si="9"/>
        <v>21325321.758515663</v>
      </c>
      <c r="I25" s="194">
        <f t="shared" si="9"/>
        <v>27028526.533080637</v>
      </c>
      <c r="J25" s="194">
        <f t="shared" si="9"/>
        <v>42158124.068077102</v>
      </c>
      <c r="K25" s="194">
        <f t="shared" si="9"/>
        <v>55598399.188040577</v>
      </c>
      <c r="L25" s="194">
        <f t="shared" si="9"/>
        <v>66598607.687227406</v>
      </c>
      <c r="O25" s="5"/>
      <c r="P25" s="5"/>
      <c r="Q25" s="5"/>
      <c r="R25" s="5"/>
      <c r="S25" s="5"/>
      <c r="T25" s="5"/>
      <c r="U25" s="5"/>
      <c r="V25" s="5"/>
      <c r="W25" s="5"/>
      <c r="X25" s="5"/>
      <c r="Y25" s="5"/>
      <c r="Z25" s="5"/>
      <c r="AA25" s="5"/>
      <c r="AC25" s="154"/>
      <c r="AD25" s="154"/>
      <c r="AE25" s="154"/>
      <c r="AF25" s="154"/>
      <c r="AG25" s="154"/>
      <c r="AH25" s="154"/>
      <c r="AI25" s="154"/>
      <c r="AJ25" s="154"/>
      <c r="AK25" s="154"/>
      <c r="AL25" s="154"/>
      <c r="AM25" s="154"/>
      <c r="AN25" s="154"/>
    </row>
    <row r="26" spans="3:40" ht="14.1">
      <c r="O26" s="2" t="s">
        <v>361</v>
      </c>
      <c r="AC26" s="154"/>
      <c r="AD26" s="154"/>
      <c r="AE26" s="154"/>
      <c r="AF26" s="154"/>
      <c r="AG26" s="154"/>
      <c r="AH26" s="154"/>
      <c r="AI26" s="154"/>
      <c r="AJ26" s="154"/>
      <c r="AK26" s="154"/>
      <c r="AL26" s="154"/>
      <c r="AM26" s="154"/>
      <c r="AN26" s="154"/>
    </row>
    <row r="27" spans="3:40" ht="14.1">
      <c r="O27" s="46" t="s">
        <v>125</v>
      </c>
      <c r="P27" s="46" t="s">
        <v>24</v>
      </c>
      <c r="Q27" s="46" t="s">
        <v>18</v>
      </c>
      <c r="R27" s="46">
        <v>2010</v>
      </c>
      <c r="S27" s="46">
        <v>2015</v>
      </c>
      <c r="T27" s="46">
        <v>2020</v>
      </c>
      <c r="U27" s="46">
        <v>2025</v>
      </c>
      <c r="V27" s="46">
        <v>2030</v>
      </c>
      <c r="W27" s="46">
        <v>2035</v>
      </c>
      <c r="X27" s="46">
        <v>2040</v>
      </c>
      <c r="Y27" s="46">
        <v>2045</v>
      </c>
      <c r="Z27" s="46">
        <v>2050</v>
      </c>
      <c r="AB27" s="154"/>
      <c r="AC27" s="154"/>
      <c r="AD27" s="154"/>
      <c r="AE27" s="154"/>
      <c r="AF27" s="154"/>
      <c r="AG27" s="154"/>
      <c r="AH27" s="154"/>
      <c r="AI27" s="154"/>
      <c r="AJ27" s="154"/>
      <c r="AK27" s="154"/>
      <c r="AL27" s="154"/>
      <c r="AM27" s="154"/>
    </row>
    <row r="28" spans="3:40">
      <c r="O28" s="47" t="str">
        <f>'Deployment (10)'!C15</f>
        <v>Alcohol catalysis</v>
      </c>
      <c r="P28" s="496" t="s">
        <v>280</v>
      </c>
      <c r="Q28" s="47" t="s">
        <v>355</v>
      </c>
      <c r="R28" s="159"/>
      <c r="S28" s="159">
        <f>'Alcohol cata deployment EU'!B7*$R$84</f>
        <v>0</v>
      </c>
      <c r="T28" s="159">
        <f>'Alcohol cata deployment EU'!C7*$R$84</f>
        <v>291674.78456592507</v>
      </c>
      <c r="U28" s="159">
        <f>'Alcohol cata deployment EU'!D7*$R$84</f>
        <v>1204359.7107445437</v>
      </c>
      <c r="V28" s="159">
        <f>'Alcohol cata deployment EU'!E7*$R$84</f>
        <v>2962692.3530401471</v>
      </c>
      <c r="W28" s="159">
        <f>'Alcohol cata deployment EU'!F7*$R$84</f>
        <v>4641929.0092868581</v>
      </c>
      <c r="X28" s="159">
        <f>'Alcohol cata deployment EU'!G7*$R$84</f>
        <v>6343781.2189126499</v>
      </c>
      <c r="Y28" s="159">
        <f>'Alcohol cata deployment EU'!H7*$R$84</f>
        <v>8136145.9971559765</v>
      </c>
      <c r="Z28" s="159">
        <f>'Alcohol cata deployment EU'!I7*$R$84</f>
        <v>9766872.8727663793</v>
      </c>
      <c r="AB28" s="154"/>
      <c r="AC28" s="154"/>
      <c r="AD28" s="154"/>
      <c r="AE28" s="154"/>
      <c r="AF28" s="154"/>
      <c r="AG28" s="154"/>
      <c r="AH28" s="154"/>
      <c r="AI28" s="154"/>
      <c r="AJ28" s="154"/>
      <c r="AK28" s="154"/>
      <c r="AL28" s="154"/>
      <c r="AM28" s="154"/>
    </row>
    <row r="29" spans="3:40">
      <c r="Q29" s="50"/>
      <c r="R29" s="161"/>
      <c r="S29" s="162"/>
      <c r="T29" s="162"/>
      <c r="U29" s="162"/>
      <c r="V29" s="162"/>
      <c r="W29" s="162"/>
      <c r="X29" s="162"/>
      <c r="Y29" s="162"/>
      <c r="Z29" s="162"/>
      <c r="AB29" s="154"/>
      <c r="AC29" s="154"/>
      <c r="AD29" s="154"/>
      <c r="AE29" s="154"/>
      <c r="AF29" s="154"/>
      <c r="AG29" s="154"/>
      <c r="AH29" s="154"/>
      <c r="AI29" s="154"/>
      <c r="AJ29" s="154"/>
      <c r="AK29" s="154"/>
      <c r="AL29" s="154"/>
      <c r="AM29" s="154"/>
    </row>
    <row r="30" spans="3:40" ht="14.1">
      <c r="O30" s="2" t="s">
        <v>362</v>
      </c>
      <c r="AB30" s="154"/>
      <c r="AC30" s="154"/>
      <c r="AD30" s="154"/>
      <c r="AE30" s="154"/>
      <c r="AF30" s="154"/>
      <c r="AG30" s="154"/>
      <c r="AH30" s="154"/>
      <c r="AI30" s="154"/>
      <c r="AJ30" s="154"/>
      <c r="AK30" s="154"/>
      <c r="AL30" s="154"/>
      <c r="AM30" s="154"/>
    </row>
    <row r="31" spans="3:40" ht="14.1">
      <c r="O31" s="46" t="s">
        <v>125</v>
      </c>
      <c r="P31" s="46" t="s">
        <v>24</v>
      </c>
      <c r="Q31" s="46" t="s">
        <v>18</v>
      </c>
      <c r="R31" s="46">
        <v>2010</v>
      </c>
      <c r="S31" s="46">
        <v>2015</v>
      </c>
      <c r="T31" s="46">
        <v>2020</v>
      </c>
      <c r="U31" s="46">
        <v>2025</v>
      </c>
      <c r="V31" s="46">
        <v>2030</v>
      </c>
      <c r="W31" s="46">
        <v>2035</v>
      </c>
      <c r="X31" s="46">
        <v>2040</v>
      </c>
      <c r="Y31" s="46">
        <v>2045</v>
      </c>
      <c r="Z31" s="46">
        <v>2050</v>
      </c>
    </row>
    <row r="32" spans="3:40">
      <c r="O32" s="47" t="str">
        <f>'Deployment (10)'!C15</f>
        <v>Alcohol catalysis</v>
      </c>
      <c r="P32" s="496" t="s">
        <v>280</v>
      </c>
      <c r="Q32" s="47" t="s">
        <v>355</v>
      </c>
      <c r="R32" s="159"/>
      <c r="S32" s="159">
        <f>'Alcohol cata deployment EU'!B8*$R$84</f>
        <v>0</v>
      </c>
      <c r="T32" s="159">
        <f>'Alcohol cata deployment EU'!C8*$R$84</f>
        <v>311153.17828697915</v>
      </c>
      <c r="U32" s="159">
        <f>'Alcohol cata deployment EU'!D8*$R$84</f>
        <v>1360186.8605129751</v>
      </c>
      <c r="V32" s="159">
        <f>'Alcohol cata deployment EU'!E8*$R$84</f>
        <v>3915267.7531124856</v>
      </c>
      <c r="W32" s="159">
        <f>'Alcohol cata deployment EU'!F8*$R$84</f>
        <v>7075051.2706931634</v>
      </c>
      <c r="X32" s="159">
        <f>'Alcohol cata deployment EU'!G8*$R$84</f>
        <v>11358756.012298709</v>
      </c>
      <c r="Y32" s="159">
        <f>'Alcohol cata deployment EU'!H8*$R$84</f>
        <v>16515426.655053675</v>
      </c>
      <c r="Z32" s="159">
        <f>'Alcohol cata deployment EU'!I8*$R$84</f>
        <v>20619321.193942137</v>
      </c>
    </row>
    <row r="33" spans="15:26">
      <c r="Q33" s="50"/>
      <c r="R33" s="161"/>
      <c r="S33" s="162"/>
      <c r="T33" s="162"/>
      <c r="U33" s="162"/>
      <c r="V33" s="162"/>
      <c r="W33" s="162"/>
      <c r="X33" s="162"/>
      <c r="Y33" s="162"/>
      <c r="Z33" s="162"/>
    </row>
    <row r="34" spans="15:26" ht="14.1">
      <c r="O34" s="2" t="s">
        <v>363</v>
      </c>
    </row>
    <row r="35" spans="15:26" ht="14.1">
      <c r="O35" s="46" t="s">
        <v>125</v>
      </c>
      <c r="P35" s="46" t="s">
        <v>24</v>
      </c>
      <c r="Q35" s="46" t="s">
        <v>18</v>
      </c>
      <c r="R35" s="46">
        <v>2010</v>
      </c>
      <c r="S35" s="46">
        <v>2015</v>
      </c>
      <c r="T35" s="46">
        <v>2020</v>
      </c>
      <c r="U35" s="46">
        <v>2025</v>
      </c>
      <c r="V35" s="46">
        <v>2030</v>
      </c>
      <c r="W35" s="46">
        <v>2035</v>
      </c>
      <c r="X35" s="46">
        <v>2040</v>
      </c>
      <c r="Y35" s="46">
        <v>2045</v>
      </c>
      <c r="Z35" s="46">
        <v>2050</v>
      </c>
    </row>
    <row r="36" spans="15:26">
      <c r="O36" s="47" t="str">
        <f>'Deployment (10)'!C15</f>
        <v>Alcohol catalysis</v>
      </c>
      <c r="P36" s="496" t="s">
        <v>280</v>
      </c>
      <c r="Q36" s="47" t="s">
        <v>355</v>
      </c>
      <c r="R36" s="159"/>
      <c r="S36" s="159">
        <f>'Alcohol cata deployment EU'!B9*$R$84</f>
        <v>0</v>
      </c>
      <c r="T36" s="159">
        <f>'Alcohol cata deployment EU'!C9*$R$84</f>
        <v>337251.77741499332</v>
      </c>
      <c r="U36" s="159">
        <f>'Alcohol cata deployment EU'!D9*$R$84</f>
        <v>1568975.653537089</v>
      </c>
      <c r="V36" s="159">
        <f>'Alcohol cata deployment EU'!E9*$R$84</f>
        <v>4097369.8750933539</v>
      </c>
      <c r="W36" s="159">
        <f>'Alcohol cata deployment EU'!F9*$R$84</f>
        <v>6831535.8672147766</v>
      </c>
      <c r="X36" s="159">
        <f>'Alcohol cata deployment EU'!G9*$R$84</f>
        <v>10593197.202380318</v>
      </c>
      <c r="Y36" s="159">
        <f>'Alcohol cata deployment EU'!H9*$R$84</f>
        <v>14953899.927404625</v>
      </c>
      <c r="Z36" s="159">
        <f>'Alcohol cata deployment EU'!I9*$R$84</f>
        <v>18686384.869314101</v>
      </c>
    </row>
    <row r="37" spans="15:26" ht="14.45">
      <c r="O37" s="5"/>
      <c r="P37" s="5"/>
      <c r="Q37" s="5"/>
      <c r="R37" s="5"/>
      <c r="S37" s="5"/>
      <c r="T37" s="5"/>
      <c r="U37" s="5"/>
      <c r="V37" s="5"/>
      <c r="W37" s="5"/>
      <c r="X37" s="5"/>
      <c r="Y37" s="5"/>
      <c r="Z37" s="5"/>
    </row>
    <row r="38" spans="15:26" ht="14.45">
      <c r="O38" s="5"/>
      <c r="P38" s="5"/>
      <c r="Q38" s="5"/>
      <c r="R38" s="5"/>
      <c r="S38" s="5"/>
      <c r="T38" s="5"/>
      <c r="U38" s="5"/>
      <c r="V38" s="5"/>
      <c r="W38" s="5"/>
      <c r="X38" s="5"/>
      <c r="Y38" s="5"/>
      <c r="Z38" s="5"/>
    </row>
    <row r="39" spans="15:26" ht="14.1">
      <c r="O39" s="2" t="s">
        <v>364</v>
      </c>
    </row>
    <row r="40" spans="15:26" ht="14.1">
      <c r="O40" s="46" t="s">
        <v>125</v>
      </c>
      <c r="P40" s="46" t="s">
        <v>24</v>
      </c>
      <c r="Q40" s="46" t="s">
        <v>18</v>
      </c>
      <c r="R40" s="46">
        <v>2010</v>
      </c>
      <c r="S40" s="46">
        <v>2015</v>
      </c>
      <c r="T40" s="46">
        <v>2020</v>
      </c>
      <c r="U40" s="46">
        <v>2025</v>
      </c>
      <c r="V40" s="46">
        <v>2030</v>
      </c>
      <c r="W40" s="46">
        <v>2035</v>
      </c>
      <c r="X40" s="46">
        <v>2040</v>
      </c>
      <c r="Y40" s="46">
        <v>2045</v>
      </c>
      <c r="Z40" s="46">
        <v>2050</v>
      </c>
    </row>
    <row r="41" spans="15:26">
      <c r="O41" s="47" t="str">
        <f>'Deployment (10)'!C15</f>
        <v>Alcohol catalysis</v>
      </c>
      <c r="P41" s="496" t="s">
        <v>280</v>
      </c>
      <c r="Q41" s="47" t="s">
        <v>355</v>
      </c>
      <c r="R41" s="156"/>
      <c r="S41" s="264">
        <f>'Alcohol cat deployment RoW'!B7</f>
        <v>0</v>
      </c>
      <c r="T41" s="264">
        <f>'Alcohol cat deployment RoW'!C7</f>
        <v>1818583.086674226</v>
      </c>
      <c r="U41" s="264">
        <f>'Alcohol cat deployment RoW'!D7</f>
        <v>9263222.322193807</v>
      </c>
      <c r="V41" s="264">
        <f>'Alcohol cat deployment RoW'!E7</f>
        <v>25408824.053368345</v>
      </c>
      <c r="W41" s="264">
        <f>'Alcohol cat deployment RoW'!F7</f>
        <v>44083547.410875276</v>
      </c>
      <c r="X41" s="264">
        <f>'Alcohol cat deployment RoW'!G7</f>
        <v>67680798.144957349</v>
      </c>
      <c r="Y41" s="264">
        <f>'Alcohol cat deployment RoW'!H7</f>
        <v>95758148.902443469</v>
      </c>
      <c r="Z41" s="264">
        <f>'Alcohol cat deployment RoW'!I7</f>
        <v>123897142.53980845</v>
      </c>
    </row>
    <row r="42" spans="15:26">
      <c r="Q42" s="50"/>
      <c r="R42" s="163"/>
      <c r="S42" s="163"/>
      <c r="T42" s="163"/>
      <c r="U42" s="163"/>
      <c r="V42" s="163"/>
      <c r="W42" s="163"/>
      <c r="X42" s="163"/>
      <c r="Y42" s="163"/>
      <c r="Z42" s="163"/>
    </row>
    <row r="43" spans="15:26" ht="14.1">
      <c r="O43" s="2" t="s">
        <v>365</v>
      </c>
    </row>
    <row r="44" spans="15:26" ht="14.1">
      <c r="O44" s="46" t="s">
        <v>125</v>
      </c>
      <c r="P44" s="46" t="s">
        <v>24</v>
      </c>
      <c r="Q44" s="46" t="s">
        <v>18</v>
      </c>
      <c r="R44" s="46">
        <v>2010</v>
      </c>
      <c r="S44" s="46">
        <v>2015</v>
      </c>
      <c r="T44" s="46">
        <v>2020</v>
      </c>
      <c r="U44" s="46">
        <v>2025</v>
      </c>
      <c r="V44" s="46">
        <v>2030</v>
      </c>
      <c r="W44" s="46">
        <v>2035</v>
      </c>
      <c r="X44" s="46">
        <v>2040</v>
      </c>
      <c r="Y44" s="46">
        <v>2045</v>
      </c>
      <c r="Z44" s="46">
        <v>2050</v>
      </c>
    </row>
    <row r="45" spans="15:26">
      <c r="O45" s="47" t="str">
        <f>'Deployment (10)'!C15</f>
        <v>Alcohol catalysis</v>
      </c>
      <c r="P45" s="496" t="s">
        <v>280</v>
      </c>
      <c r="Q45" s="47" t="s">
        <v>355</v>
      </c>
      <c r="R45" s="156"/>
      <c r="S45" s="264">
        <f>'Alcohol cat deployment RoW'!B8</f>
        <v>0</v>
      </c>
      <c r="T45" s="264">
        <f>'Alcohol cat deployment RoW'!C8</f>
        <v>2341162.8925171378</v>
      </c>
      <c r="U45" s="264">
        <f>'Alcohol cat deployment RoW'!D8</f>
        <v>13443860.768937107</v>
      </c>
      <c r="V45" s="264">
        <f>'Alcohol cat deployment RoW'!E8</f>
        <v>43062363.211319976</v>
      </c>
      <c r="W45" s="264">
        <f>'Alcohol cat deployment RoW'!F8</f>
        <v>80601983.396154195</v>
      </c>
      <c r="X45" s="264">
        <f>'Alcohol cat deployment RoW'!G8</f>
        <v>136813770.59818858</v>
      </c>
      <c r="Y45" s="264">
        <f>'Alcohol cat deployment RoW'!H8</f>
        <v>202931071.59404719</v>
      </c>
      <c r="Z45" s="264">
        <f>'Alcohol cat deployment RoW'!I8</f>
        <v>265810635.3839246</v>
      </c>
    </row>
    <row r="46" spans="15:26">
      <c r="Q46" s="50"/>
      <c r="R46" s="163"/>
      <c r="S46" s="163"/>
      <c r="T46" s="163"/>
      <c r="U46" s="163"/>
      <c r="V46" s="163"/>
      <c r="W46" s="163"/>
      <c r="X46" s="163"/>
      <c r="Y46" s="163"/>
      <c r="Z46" s="163"/>
    </row>
    <row r="47" spans="15:26" ht="14.1">
      <c r="O47" s="2" t="s">
        <v>366</v>
      </c>
    </row>
    <row r="48" spans="15:26" ht="14.1">
      <c r="O48" s="46" t="s">
        <v>125</v>
      </c>
      <c r="P48" s="46" t="s">
        <v>24</v>
      </c>
      <c r="Q48" s="46" t="s">
        <v>18</v>
      </c>
      <c r="R48" s="46">
        <v>2010</v>
      </c>
      <c r="S48" s="46">
        <v>2015</v>
      </c>
      <c r="T48" s="46">
        <v>2020</v>
      </c>
      <c r="U48" s="46">
        <v>2025</v>
      </c>
      <c r="V48" s="46">
        <v>2030</v>
      </c>
      <c r="W48" s="46">
        <v>2035</v>
      </c>
      <c r="X48" s="46">
        <v>2040</v>
      </c>
      <c r="Y48" s="46">
        <v>2045</v>
      </c>
      <c r="Z48" s="46">
        <v>2050</v>
      </c>
    </row>
    <row r="49" spans="15:26">
      <c r="O49" s="47" t="str">
        <f>'Deployment (10)'!C15</f>
        <v>Alcohol catalysis</v>
      </c>
      <c r="P49" s="496" t="s">
        <v>280</v>
      </c>
      <c r="Q49" s="47" t="s">
        <v>355</v>
      </c>
      <c r="R49" s="156"/>
      <c r="S49" s="264">
        <f>'Alcohol cat deployment RoW'!B9</f>
        <v>0</v>
      </c>
      <c r="T49" s="264">
        <f>'Alcohol cat deployment RoW'!C9</f>
        <v>2531892.2243799795</v>
      </c>
      <c r="U49" s="264">
        <f>'Alcohol cat deployment RoW'!D9</f>
        <v>14969695.423839837</v>
      </c>
      <c r="V49" s="264">
        <f>'Alcohol cat deployment RoW'!E9</f>
        <v>46710718.63074223</v>
      </c>
      <c r="W49" s="264">
        <f>'Alcohol cat deployment RoW'!F9</f>
        <v>82023531.099357098</v>
      </c>
      <c r="X49" s="264">
        <f>'Alcohol cat deployment RoW'!G9</f>
        <v>128392622.13258773</v>
      </c>
      <c r="Y49" s="264">
        <f>'Alcohol cat deployment RoW'!H9</f>
        <v>182368823.2180275</v>
      </c>
      <c r="Z49" s="264">
        <f>'Alcohol cat deployment RoW'!I9</f>
        <v>224742992.77782169</v>
      </c>
    </row>
    <row r="50" spans="15:26" ht="14.45">
      <c r="O50" s="5"/>
    </row>
    <row r="52" spans="15:26" ht="14.1" hidden="1" outlineLevel="1">
      <c r="O52" s="2" t="s">
        <v>367</v>
      </c>
    </row>
    <row r="53" spans="15:26" ht="14.1" hidden="1" outlineLevel="1">
      <c r="O53" s="44" t="s">
        <v>354</v>
      </c>
      <c r="P53" s="46" t="s">
        <v>24</v>
      </c>
      <c r="Q53" s="46" t="s">
        <v>18</v>
      </c>
      <c r="R53" s="46" t="s">
        <v>8</v>
      </c>
      <c r="S53" s="46">
        <v>2015</v>
      </c>
      <c r="T53" s="46">
        <v>2020</v>
      </c>
      <c r="U53" s="46">
        <v>2025</v>
      </c>
      <c r="V53" s="46">
        <v>2030</v>
      </c>
      <c r="W53" s="46">
        <v>2035</v>
      </c>
      <c r="X53" s="46">
        <v>2040</v>
      </c>
      <c r="Y53" s="46">
        <v>2045</v>
      </c>
      <c r="Z53" s="46">
        <v>2050</v>
      </c>
    </row>
    <row r="54" spans="15:26" ht="14.1" hidden="1" outlineLevel="1">
      <c r="O54" s="46" t="s">
        <v>125</v>
      </c>
      <c r="P54" s="496" t="s">
        <v>369</v>
      </c>
      <c r="Q54" s="47" t="s">
        <v>370</v>
      </c>
      <c r="R54" s="496"/>
      <c r="S54" s="496"/>
      <c r="T54" s="496">
        <v>9.5277000000000012</v>
      </c>
      <c r="U54" s="496">
        <v>21.156255702982634</v>
      </c>
      <c r="V54" s="496">
        <v>40.013166993672755</v>
      </c>
      <c r="W54" s="496">
        <v>58.370132862948509</v>
      </c>
      <c r="X54" s="496">
        <v>61.044728917745921</v>
      </c>
      <c r="Y54" s="496">
        <v>65.236092853754542</v>
      </c>
      <c r="Z54" s="496">
        <v>69.183615161919477</v>
      </c>
    </row>
    <row r="55" spans="15:26" hidden="1" outlineLevel="1">
      <c r="O55" s="496" t="s">
        <v>371</v>
      </c>
    </row>
    <row r="56" spans="15:26" hidden="1" outlineLevel="1"/>
    <row r="57" spans="15:26" ht="14.1" hidden="1" outlineLevel="1">
      <c r="O57" s="44" t="s">
        <v>372</v>
      </c>
      <c r="P57" s="46" t="s">
        <v>24</v>
      </c>
      <c r="Q57" s="46" t="s">
        <v>18</v>
      </c>
      <c r="R57" s="46" t="s">
        <v>8</v>
      </c>
      <c r="S57" s="46">
        <v>2015</v>
      </c>
      <c r="T57" s="46">
        <v>2020</v>
      </c>
      <c r="U57" s="46">
        <v>2025</v>
      </c>
      <c r="V57" s="46">
        <v>2030</v>
      </c>
      <c r="W57" s="46">
        <v>2035</v>
      </c>
      <c r="X57" s="46">
        <v>2040</v>
      </c>
      <c r="Y57" s="46">
        <v>2045</v>
      </c>
      <c r="Z57" s="46">
        <v>2050</v>
      </c>
    </row>
    <row r="58" spans="15:26" ht="27.6" hidden="1" outlineLevel="1">
      <c r="O58" s="46" t="s">
        <v>373</v>
      </c>
      <c r="P58" s="496" t="s">
        <v>124</v>
      </c>
      <c r="Q58" s="48" t="s">
        <v>374</v>
      </c>
      <c r="R58" s="496"/>
      <c r="S58" s="496"/>
      <c r="T58" s="56">
        <f>T54*10^3/4</f>
        <v>2381.9250000000002</v>
      </c>
      <c r="U58" s="56">
        <f t="shared" ref="U58:Z58" si="10">U54*10^3/4</f>
        <v>5289.0639257456587</v>
      </c>
      <c r="V58" s="56">
        <f t="shared" si="10"/>
        <v>10003.291748418189</v>
      </c>
      <c r="W58" s="56">
        <f t="shared" si="10"/>
        <v>14592.533215737127</v>
      </c>
      <c r="X58" s="56">
        <f t="shared" si="10"/>
        <v>15261.182229436481</v>
      </c>
      <c r="Y58" s="56">
        <f t="shared" si="10"/>
        <v>16309.023213438635</v>
      </c>
      <c r="Z58" s="56">
        <f t="shared" si="10"/>
        <v>17295.903790479868</v>
      </c>
    </row>
    <row r="59" spans="15:26" hidden="1" outlineLevel="1">
      <c r="O59" s="496" t="s">
        <v>375</v>
      </c>
      <c r="P59" s="496" t="s">
        <v>124</v>
      </c>
      <c r="Q59" s="496"/>
      <c r="R59" s="496"/>
      <c r="S59" s="496"/>
      <c r="T59" s="496"/>
      <c r="U59" s="496"/>
      <c r="V59" s="496"/>
      <c r="W59" s="496"/>
      <c r="X59" s="496"/>
      <c r="Y59" s="496"/>
      <c r="Z59" s="496"/>
    </row>
    <row r="60" spans="15:26" hidden="1" outlineLevel="1">
      <c r="O60" s="496" t="s">
        <v>376</v>
      </c>
      <c r="P60" s="496" t="s">
        <v>124</v>
      </c>
      <c r="Q60" s="496"/>
      <c r="R60" s="496"/>
      <c r="S60" s="496"/>
      <c r="T60" s="496"/>
      <c r="U60" s="496"/>
      <c r="V60" s="496"/>
      <c r="W60" s="496"/>
      <c r="X60" s="496"/>
      <c r="Y60" s="496"/>
      <c r="Z60" s="496"/>
    </row>
    <row r="61" spans="15:26" hidden="1" outlineLevel="1">
      <c r="O61" s="496" t="s">
        <v>377</v>
      </c>
      <c r="P61" s="496" t="s">
        <v>124</v>
      </c>
      <c r="Q61" s="496"/>
      <c r="R61" s="496"/>
      <c r="S61" s="496"/>
      <c r="T61" s="496"/>
      <c r="U61" s="496"/>
      <c r="V61" s="496"/>
      <c r="W61" s="496"/>
      <c r="X61" s="496"/>
      <c r="Y61" s="496"/>
      <c r="Z61" s="496"/>
    </row>
    <row r="62" spans="15:26" hidden="1" outlineLevel="1">
      <c r="O62" s="496" t="s">
        <v>378</v>
      </c>
      <c r="P62" s="496" t="s">
        <v>124</v>
      </c>
      <c r="Q62" s="496"/>
      <c r="R62" s="496"/>
      <c r="S62" s="496"/>
      <c r="T62" s="496"/>
      <c r="U62" s="496"/>
      <c r="V62" s="496"/>
      <c r="W62" s="496"/>
      <c r="X62" s="496"/>
      <c r="Y62" s="496"/>
      <c r="Z62" s="496"/>
    </row>
    <row r="63" spans="15:26" hidden="1" outlineLevel="1">
      <c r="O63" s="496" t="s">
        <v>379</v>
      </c>
      <c r="P63" s="41"/>
      <c r="Q63" s="41"/>
      <c r="R63" s="41"/>
      <c r="S63" s="41"/>
      <c r="T63" s="41"/>
      <c r="U63" s="41"/>
      <c r="V63" s="41"/>
      <c r="W63" s="41"/>
      <c r="X63" s="41"/>
      <c r="Y63" s="41"/>
      <c r="Z63" s="41"/>
    </row>
    <row r="64" spans="15:26" hidden="1" outlineLevel="1">
      <c r="O64" s="496" t="s">
        <v>380</v>
      </c>
    </row>
    <row r="65" spans="15:26" hidden="1" outlineLevel="1"/>
    <row r="66" spans="15:26" hidden="1" outlineLevel="1"/>
    <row r="67" spans="15:26" ht="14.1" hidden="1" outlineLevel="1">
      <c r="O67" s="2" t="s">
        <v>381</v>
      </c>
    </row>
    <row r="68" spans="15:26" ht="14.1" hidden="1" outlineLevel="1">
      <c r="O68" s="44" t="s">
        <v>354</v>
      </c>
      <c r="P68" s="46" t="s">
        <v>24</v>
      </c>
      <c r="Q68" s="46" t="s">
        <v>18</v>
      </c>
      <c r="R68" s="46"/>
      <c r="S68" s="46">
        <v>2015</v>
      </c>
      <c r="T68" s="46">
        <v>2020</v>
      </c>
      <c r="U68" s="46">
        <v>2025</v>
      </c>
      <c r="V68" s="46">
        <v>2030</v>
      </c>
      <c r="W68" s="46">
        <v>2035</v>
      </c>
      <c r="X68" s="46">
        <v>2040</v>
      </c>
      <c r="Y68" s="46">
        <v>2045</v>
      </c>
      <c r="Z68" s="46">
        <v>2050</v>
      </c>
    </row>
    <row r="69" spans="15:26" ht="14.1" hidden="1" outlineLevel="1">
      <c r="O69" s="46" t="s">
        <v>125</v>
      </c>
      <c r="P69" s="496" t="s">
        <v>369</v>
      </c>
      <c r="Q69" s="496"/>
      <c r="R69" s="496"/>
      <c r="S69" s="496"/>
      <c r="T69" s="496"/>
      <c r="U69" s="496"/>
      <c r="V69" s="496"/>
      <c r="W69" s="496"/>
      <c r="X69" s="496"/>
      <c r="Y69" s="496"/>
      <c r="Z69" s="496"/>
    </row>
    <row r="70" spans="15:26" hidden="1" outlineLevel="1">
      <c r="O70" s="496" t="s">
        <v>371</v>
      </c>
    </row>
    <row r="71" spans="15:26" hidden="1" outlineLevel="1"/>
    <row r="72" spans="15:26" ht="14.1" hidden="1" outlineLevel="1">
      <c r="O72" s="44" t="s">
        <v>372</v>
      </c>
      <c r="P72" s="46" t="s">
        <v>24</v>
      </c>
      <c r="Q72" s="46" t="s">
        <v>18</v>
      </c>
      <c r="R72" s="46"/>
      <c r="S72" s="46">
        <v>2015</v>
      </c>
      <c r="T72" s="46">
        <v>2020</v>
      </c>
      <c r="U72" s="46">
        <v>2025</v>
      </c>
      <c r="V72" s="46">
        <v>2030</v>
      </c>
      <c r="W72" s="46">
        <v>2035</v>
      </c>
      <c r="X72" s="46">
        <v>2040</v>
      </c>
      <c r="Y72" s="46">
        <v>2045</v>
      </c>
      <c r="Z72" s="46">
        <v>2050</v>
      </c>
    </row>
    <row r="73" spans="15:26" ht="14.1" hidden="1" outlineLevel="1">
      <c r="O73" s="46" t="s">
        <v>373</v>
      </c>
      <c r="P73" s="496" t="s">
        <v>124</v>
      </c>
      <c r="Q73" s="496"/>
      <c r="R73" s="496"/>
      <c r="S73" s="496"/>
      <c r="T73" s="496"/>
      <c r="U73" s="496"/>
      <c r="V73" s="496"/>
      <c r="W73" s="496"/>
      <c r="X73" s="496"/>
      <c r="Y73" s="496"/>
      <c r="Z73" s="496"/>
    </row>
    <row r="74" spans="15:26" hidden="1" outlineLevel="1">
      <c r="O74" s="496" t="s">
        <v>375</v>
      </c>
      <c r="P74" s="496" t="s">
        <v>124</v>
      </c>
      <c r="Q74" s="496"/>
      <c r="R74" s="496"/>
      <c r="S74" s="496"/>
      <c r="T74" s="496"/>
      <c r="U74" s="496"/>
      <c r="V74" s="496"/>
      <c r="W74" s="496"/>
      <c r="X74" s="496"/>
      <c r="Y74" s="496"/>
      <c r="Z74" s="496"/>
    </row>
    <row r="75" spans="15:26" hidden="1" outlineLevel="1">
      <c r="O75" s="496" t="s">
        <v>376</v>
      </c>
      <c r="P75" s="496" t="s">
        <v>124</v>
      </c>
      <c r="Q75" s="496"/>
      <c r="R75" s="496"/>
      <c r="S75" s="496"/>
      <c r="T75" s="496"/>
      <c r="U75" s="496"/>
      <c r="V75" s="496"/>
      <c r="W75" s="496"/>
      <c r="X75" s="496"/>
      <c r="Y75" s="496"/>
      <c r="Z75" s="496"/>
    </row>
    <row r="76" spans="15:26" hidden="1" outlineLevel="1">
      <c r="O76" s="496" t="s">
        <v>377</v>
      </c>
      <c r="P76" s="496" t="s">
        <v>124</v>
      </c>
      <c r="Q76" s="496"/>
      <c r="R76" s="496"/>
      <c r="S76" s="496"/>
      <c r="T76" s="496"/>
      <c r="U76" s="496"/>
      <c r="V76" s="496"/>
      <c r="W76" s="496"/>
      <c r="X76" s="496"/>
      <c r="Y76" s="496"/>
      <c r="Z76" s="496"/>
    </row>
    <row r="77" spans="15:26" hidden="1" outlineLevel="1">
      <c r="O77" s="496" t="s">
        <v>378</v>
      </c>
      <c r="P77" s="496" t="s">
        <v>124</v>
      </c>
      <c r="Q77" s="496"/>
      <c r="R77" s="496"/>
      <c r="S77" s="496"/>
      <c r="T77" s="496"/>
      <c r="U77" s="496"/>
      <c r="V77" s="496"/>
      <c r="W77" s="496"/>
      <c r="X77" s="496"/>
      <c r="Y77" s="496"/>
      <c r="Z77" s="496"/>
    </row>
    <row r="78" spans="15:26" hidden="1" outlineLevel="1">
      <c r="O78" s="496" t="s">
        <v>379</v>
      </c>
      <c r="P78" s="41"/>
      <c r="Q78" s="41"/>
      <c r="R78" s="41"/>
      <c r="S78" s="41"/>
      <c r="T78" s="41"/>
      <c r="U78" s="41"/>
      <c r="V78" s="41"/>
      <c r="W78" s="41"/>
      <c r="X78" s="41"/>
      <c r="Y78" s="41"/>
      <c r="Z78" s="41"/>
    </row>
    <row r="79" spans="15:26" hidden="1" outlineLevel="1">
      <c r="O79" s="496" t="s">
        <v>380</v>
      </c>
    </row>
    <row r="80" spans="15:26" collapsed="1"/>
    <row r="83" spans="15:18" ht="14.1">
      <c r="O83" s="496"/>
      <c r="P83" s="46" t="s">
        <v>498</v>
      </c>
      <c r="Q83" s="46" t="s">
        <v>343</v>
      </c>
      <c r="R83" s="46" t="s">
        <v>402</v>
      </c>
    </row>
    <row r="84" spans="15:18">
      <c r="O84" s="47" t="s">
        <v>499</v>
      </c>
      <c r="P84" s="496" t="s">
        <v>549</v>
      </c>
      <c r="Q84" s="47" t="s">
        <v>550</v>
      </c>
      <c r="R84" s="387">
        <v>0.9</v>
      </c>
    </row>
  </sheetData>
  <conditionalFormatting sqref="M80:N102 M35:O79 C24 S82:AA82 P36 P41 P45 P50:AA81 P49 P35:Q35 P37:Q40 P42:Q44 P46:Q48 R35:AA49 AB50:AB102 AC50:AL91 AB31:AK49 C23:D23 E23:L24 C26:L48">
    <cfRule type="expression" dxfId="1535" priority="3">
      <formula>_xlfn.ISFORMULA(C23)</formula>
    </cfRule>
  </conditionalFormatting>
  <conditionalFormatting sqref="O80:O81">
    <cfRule type="expression" dxfId="1534" priority="5">
      <formula>_xlfn.ISFORMULA(O80)</formula>
    </cfRule>
  </conditionalFormatting>
  <conditionalFormatting sqref="O83:R83">
    <cfRule type="expression" dxfId="1533" priority="2">
      <formula>_xlfn.ISFORMULA(O83)</formula>
    </cfRule>
  </conditionalFormatting>
  <conditionalFormatting sqref="O84:R84">
    <cfRule type="expression" dxfId="1532" priority="1">
      <formula>_xlfn.ISFORMULA(O84)</formula>
    </cfRule>
  </conditionalFormatting>
  <pageMargins left="0.7" right="0.7" top="0.75" bottom="0.75" header="0.3" footer="0.3"/>
  <pageSetup paperSize="9" orientation="portrait" horizontalDpi="4294967294" verticalDpi="4294967294"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929BC-5163-403B-9067-DE84B65C73D5}">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2.46</v>
      </c>
      <c r="H14" s="187">
        <f t="shared" ref="H14:N14" si="0">$G$14*H27</f>
        <v>2.3838879159369526</v>
      </c>
      <c r="I14" s="187">
        <f t="shared" si="0"/>
        <v>2.3077758318739052</v>
      </c>
      <c r="J14" s="187">
        <f t="shared" si="0"/>
        <v>2.2316637478108579</v>
      </c>
      <c r="K14" s="187">
        <f t="shared" si="0"/>
        <v>2.1555516637478105</v>
      </c>
      <c r="L14" s="187">
        <f t="shared" si="0"/>
        <v>2.0794395796847631</v>
      </c>
      <c r="M14" s="187">
        <f t="shared" si="0"/>
        <v>2.0033274956217157</v>
      </c>
      <c r="N14" s="187">
        <f t="shared" si="0"/>
        <v>1.927215411558669</v>
      </c>
    </row>
    <row r="15" spans="2:21" ht="29.25" customHeight="1">
      <c r="C15" s="65" t="s">
        <v>396</v>
      </c>
      <c r="D15" s="65" t="s">
        <v>541</v>
      </c>
      <c r="E15" s="112" t="s">
        <v>395</v>
      </c>
      <c r="F15" s="112"/>
      <c r="G15" s="113">
        <v>2.0499999999999998</v>
      </c>
      <c r="H15" s="187">
        <f t="shared" ref="H15:N15" si="1">$G$15*H27</f>
        <v>1.9865732632807935</v>
      </c>
      <c r="I15" s="187">
        <f t="shared" si="1"/>
        <v>1.9231465265615877</v>
      </c>
      <c r="J15" s="187">
        <f t="shared" si="1"/>
        <v>1.8597197898423814</v>
      </c>
      <c r="K15" s="187">
        <f t="shared" si="1"/>
        <v>1.7962930531231751</v>
      </c>
      <c r="L15" s="187">
        <f t="shared" si="1"/>
        <v>1.7328663164039693</v>
      </c>
      <c r="M15" s="187">
        <f t="shared" si="1"/>
        <v>1.669439579684763</v>
      </c>
      <c r="N15" s="187">
        <f t="shared" si="1"/>
        <v>1.6060128429655574</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541</v>
      </c>
      <c r="E19" s="112" t="s">
        <v>395</v>
      </c>
      <c r="F19" s="118" t="s">
        <v>400</v>
      </c>
      <c r="G19" s="187">
        <f t="shared" ref="G19:N19" si="2">G14*$D$37</f>
        <v>2.1426599999999998</v>
      </c>
      <c r="H19" s="187">
        <f t="shared" si="2"/>
        <v>2.0763663747810859</v>
      </c>
      <c r="I19" s="187">
        <f t="shared" si="2"/>
        <v>2.0100727495621715</v>
      </c>
      <c r="J19" s="187">
        <f t="shared" si="2"/>
        <v>1.9437791243432572</v>
      </c>
      <c r="K19" s="187">
        <f t="shared" si="2"/>
        <v>1.8774854991243428</v>
      </c>
      <c r="L19" s="187">
        <f t="shared" si="2"/>
        <v>1.8111918739054287</v>
      </c>
      <c r="M19" s="187">
        <f t="shared" si="2"/>
        <v>1.7448982486865143</v>
      </c>
      <c r="N19" s="187">
        <f t="shared" si="2"/>
        <v>1.6786046234676006</v>
      </c>
    </row>
    <row r="20" spans="3:16" ht="27.6">
      <c r="C20" s="112" t="s">
        <v>335</v>
      </c>
      <c r="D20" s="65" t="s">
        <v>541</v>
      </c>
      <c r="E20" s="112" t="s">
        <v>395</v>
      </c>
      <c r="F20" s="118" t="s">
        <v>400</v>
      </c>
      <c r="G20" s="187">
        <f t="shared" ref="G20:N20" si="3">G14*$D$38</f>
        <v>0.31734000000000001</v>
      </c>
      <c r="H20" s="187">
        <f t="shared" si="3"/>
        <v>0.30752154115586688</v>
      </c>
      <c r="I20" s="187">
        <f t="shared" si="3"/>
        <v>0.29770308231173376</v>
      </c>
      <c r="J20" s="187">
        <f t="shared" si="3"/>
        <v>0.28788462346760069</v>
      </c>
      <c r="K20" s="187">
        <f t="shared" si="3"/>
        <v>0.27806616462346756</v>
      </c>
      <c r="L20" s="187">
        <f t="shared" si="3"/>
        <v>0.26824770577933443</v>
      </c>
      <c r="M20" s="187">
        <f t="shared" si="3"/>
        <v>0.25842924693520136</v>
      </c>
      <c r="N20" s="187">
        <f t="shared" si="3"/>
        <v>0.24861078809106832</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0.9690601284296555</v>
      </c>
      <c r="I27" s="122">
        <f t="shared" ref="I27:N27" si="4">I30/$G$30</f>
        <v>0.93812025685931111</v>
      </c>
      <c r="J27" s="122">
        <f t="shared" si="4"/>
        <v>0.90718038528896661</v>
      </c>
      <c r="K27" s="122">
        <f t="shared" si="4"/>
        <v>0.8762405137186221</v>
      </c>
      <c r="L27" s="122">
        <f t="shared" si="4"/>
        <v>0.84530064214827771</v>
      </c>
      <c r="M27" s="122">
        <f t="shared" si="4"/>
        <v>0.81436077057793321</v>
      </c>
      <c r="N27" s="122">
        <f t="shared" si="4"/>
        <v>0.78342089900758904</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0.96998867497168739</v>
      </c>
      <c r="H30" s="122">
        <f t="shared" ref="H30:M30" si="5">G30+(($N30-$F30)/8)</f>
        <v>0.93997734994337478</v>
      </c>
      <c r="I30" s="122">
        <f t="shared" si="5"/>
        <v>0.90996602491506218</v>
      </c>
      <c r="J30" s="122">
        <f t="shared" si="5"/>
        <v>0.87995469988674957</v>
      </c>
      <c r="K30" s="122">
        <f t="shared" si="5"/>
        <v>0.84994337485843696</v>
      </c>
      <c r="L30" s="122">
        <f t="shared" si="5"/>
        <v>0.81993204983012435</v>
      </c>
      <c r="M30" s="122">
        <f t="shared" si="5"/>
        <v>0.78992072480181175</v>
      </c>
      <c r="N30" s="119">
        <f>E42/D42</f>
        <v>0.75990939977349947</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c r="G40" s="91"/>
      <c r="H40" s="186"/>
    </row>
    <row r="41" spans="3:8" ht="14.45">
      <c r="C41" s="496"/>
      <c r="D41" s="496">
        <v>2010</v>
      </c>
      <c r="E41" s="496">
        <v>2050</v>
      </c>
      <c r="F41"/>
      <c r="G41" s="91"/>
      <c r="H41" s="186"/>
    </row>
    <row r="42" spans="3:8" ht="14.45">
      <c r="C42" s="496" t="s">
        <v>406</v>
      </c>
      <c r="D42" s="496">
        <f>8.83*10^2</f>
        <v>883</v>
      </c>
      <c r="E42" s="496">
        <f>6.71*10^2</f>
        <v>671</v>
      </c>
      <c r="F42"/>
      <c r="G42" s="91"/>
      <c r="H42" s="186"/>
    </row>
    <row r="43" spans="3:8" ht="14.45">
      <c r="C43" s="496" t="s">
        <v>407</v>
      </c>
      <c r="D43" s="496"/>
      <c r="E43" s="496"/>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37:C39 C24:F24 G19:N24 C13:N18 C26:N27 D25:N25 C28:P28 C29:N29 C30:F30">
    <cfRule type="expression" dxfId="1531" priority="4">
      <formula>_xlfn.ISFORMULA(C13)</formula>
    </cfRule>
  </conditionalFormatting>
  <conditionalFormatting sqref="D21:E23 N30 D19:D20">
    <cfRule type="expression" dxfId="1530" priority="7">
      <formula>_xlfn.ISFORMULA(D19)</formula>
    </cfRule>
  </conditionalFormatting>
  <conditionalFormatting sqref="C19:C23">
    <cfRule type="expression" dxfId="1529" priority="6">
      <formula>_xlfn.ISFORMULA(C19)</formula>
    </cfRule>
  </conditionalFormatting>
  <conditionalFormatting sqref="F19:F23">
    <cfRule type="expression" dxfId="1528" priority="5">
      <formula>_xlfn.ISFORMULA(F19)</formula>
    </cfRule>
  </conditionalFormatting>
  <conditionalFormatting sqref="C25">
    <cfRule type="expression" dxfId="1527" priority="3">
      <formula>_xlfn.ISFORMULA(C25)</formula>
    </cfRule>
  </conditionalFormatting>
  <conditionalFormatting sqref="G30:M30">
    <cfRule type="expression" dxfId="1526" priority="2">
      <formula>_xlfn.ISFORMULA(G30)</formula>
    </cfRule>
  </conditionalFormatting>
  <conditionalFormatting sqref="E19:E20">
    <cfRule type="expression" dxfId="1525" priority="1">
      <formula>_xlfn.ISFORMULA(E19)</formula>
    </cfRule>
  </conditionalFormatting>
  <pageMargins left="0.7" right="0.7" top="0.75" bottom="0.75" header="0.3" footer="0.3"/>
  <pageSetup paperSize="9" orientation="portrait" horizontalDpi="4294967294" verticalDpi="4294967294"/>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F579A-3009-48CF-8D57-09D433F58C9B}">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(10)'!C15</f>
        <v>Alcohol catalysis</v>
      </c>
      <c r="C14" s="67" t="s">
        <v>411</v>
      </c>
      <c r="D14" s="67" t="s">
        <v>296</v>
      </c>
      <c r="E14" s="192">
        <f>E28+E43</f>
        <v>0</v>
      </c>
      <c r="F14" s="192">
        <f t="shared" ref="F14:L15" si="0">F28+F43</f>
        <v>64701020.138618059</v>
      </c>
      <c r="G14" s="192">
        <f t="shared" si="0"/>
        <v>286966900.67602819</v>
      </c>
      <c r="H14" s="192">
        <f t="shared" si="0"/>
        <v>734730741.07195103</v>
      </c>
      <c r="I14" s="192">
        <f t="shared" si="0"/>
        <v>897731578.17167759</v>
      </c>
      <c r="J14" s="192">
        <f t="shared" si="0"/>
        <v>1343707079.2358601</v>
      </c>
      <c r="K14" s="192">
        <f t="shared" si="0"/>
        <v>1710219472.7897415</v>
      </c>
      <c r="L14" s="192">
        <f t="shared" si="0"/>
        <v>1955482079.9961007</v>
      </c>
    </row>
    <row r="15" spans="2:13">
      <c r="C15" s="67" t="s">
        <v>380</v>
      </c>
      <c r="D15" s="67" t="s">
        <v>296</v>
      </c>
      <c r="E15" s="192">
        <f>E29+E44</f>
        <v>0</v>
      </c>
      <c r="F15" s="192">
        <f t="shared" si="0"/>
        <v>53917516.782181703</v>
      </c>
      <c r="G15" s="192">
        <f t="shared" si="0"/>
        <v>239139083.89669019</v>
      </c>
      <c r="H15" s="192">
        <f t="shared" si="0"/>
        <v>612275617.55995917</v>
      </c>
      <c r="I15" s="192">
        <f t="shared" si="0"/>
        <v>748109648.47639799</v>
      </c>
      <c r="J15" s="192">
        <f t="shared" si="0"/>
        <v>1119755899.3632171</v>
      </c>
      <c r="K15" s="192">
        <f t="shared" si="0"/>
        <v>1425182893.991451</v>
      </c>
      <c r="L15" s="192">
        <f t="shared" si="0"/>
        <v>1629568399.9967501</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0</v>
      </c>
      <c r="F19" s="187">
        <f t="shared" ref="F19:L19" si="1">F33+F48</f>
        <v>56354588.54073634</v>
      </c>
      <c r="G19" s="187">
        <f t="shared" si="1"/>
        <v>249948170.48882058</v>
      </c>
      <c r="H19" s="187">
        <f t="shared" si="1"/>
        <v>639950475.47366929</v>
      </c>
      <c r="I19" s="187">
        <f t="shared" si="1"/>
        <v>781924204.58753121</v>
      </c>
      <c r="J19" s="187">
        <f t="shared" si="1"/>
        <v>1170368866.0144343</v>
      </c>
      <c r="K19" s="187">
        <f t="shared" si="1"/>
        <v>1489601160.7998648</v>
      </c>
      <c r="L19" s="187">
        <f t="shared" si="1"/>
        <v>1703224891.6766033</v>
      </c>
    </row>
    <row r="20" spans="2:12">
      <c r="C20" s="112" t="s">
        <v>335</v>
      </c>
      <c r="D20" s="67" t="s">
        <v>296</v>
      </c>
      <c r="E20" s="187">
        <f t="shared" ref="E20:L20" si="2">E34+E49</f>
        <v>0</v>
      </c>
      <c r="F20" s="187">
        <f t="shared" si="2"/>
        <v>8346431.5978817297</v>
      </c>
      <c r="G20" s="187">
        <f t="shared" si="2"/>
        <v>37018730.187207632</v>
      </c>
      <c r="H20" s="187">
        <f t="shared" si="2"/>
        <v>94780265.598281682</v>
      </c>
      <c r="I20" s="187">
        <f t="shared" si="2"/>
        <v>115807373.58414643</v>
      </c>
      <c r="J20" s="187">
        <f t="shared" si="2"/>
        <v>173338213.22142595</v>
      </c>
      <c r="K20" s="187">
        <f t="shared" si="2"/>
        <v>220618311.98987669</v>
      </c>
      <c r="L20" s="187">
        <f t="shared" si="2"/>
        <v>252257188.31949696</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(10)'!C15</f>
        <v>Alcohol catalysis</v>
      </c>
      <c r="C28" s="67" t="s">
        <v>411</v>
      </c>
      <c r="D28" s="67" t="s">
        <v>296</v>
      </c>
      <c r="E28" s="192">
        <f>'Deployment (10)'!E$16*'Tech costs (10)'!G14*'Deployment (10)'!$P$8*'tech costs background'!$B$30</f>
        <v>0</v>
      </c>
      <c r="F28" s="192">
        <f>'Deployment (10)'!F$16*'Tech costs (10)'!H14*'Deployment (10)'!$P$8*'tech costs background'!$B$30</f>
        <v>7590320.1266798293</v>
      </c>
      <c r="G28" s="192">
        <f>'Deployment (10)'!G$16*'Tech costs (10)'!I14*'Deployment (10)'!$P$8*'tech costs background'!$B$30</f>
        <v>24773254.991710775</v>
      </c>
      <c r="H28" s="192">
        <f>'Deployment (10)'!H$16*'Tech costs (10)'!J14*'Deployment (10)'!$P$8*'tech costs background'!$B$30</f>
        <v>58349001.98005715</v>
      </c>
      <c r="I28" s="192">
        <f>'Deployment (10)'!I$16*'Tech costs (10)'!K14*'Deployment (10)'!$P$8*'tech costs background'!$B$30</f>
        <v>69697272.83130306</v>
      </c>
      <c r="J28" s="192">
        <f>'Deployment (10)'!J$16*'Tech costs (10)'!L14*'Deployment (10)'!$P$8*'tech costs background'!$B$30</f>
        <v>97772880.946719602</v>
      </c>
      <c r="K28" s="192">
        <f>'Deployment (10)'!K$16*'Tech costs (10)'!M14*'Deployment (10)'!$P$8*'tech costs background'!$B$30</f>
        <v>127216385.02540773</v>
      </c>
      <c r="L28" s="192">
        <f>'Deployment (10)'!L$16*'Tech costs (10)'!N14*'Deployment (10)'!$P$8*'tech costs background'!$B$30</f>
        <v>131322061.53917241</v>
      </c>
    </row>
    <row r="29" spans="2:12">
      <c r="C29" s="67" t="s">
        <v>380</v>
      </c>
      <c r="D29" s="67" t="s">
        <v>296</v>
      </c>
      <c r="E29" s="192">
        <f>'Deployment (10)'!E$16*'Tech costs (10)'!G15*'Deployment (10)'!$P$8*'tech costs background'!$B$30</f>
        <v>0</v>
      </c>
      <c r="F29" s="192">
        <f>'Deployment (10)'!F$16*'Tech costs (10)'!H15*'Deployment (10)'!$P$8*'tech costs background'!$B$30</f>
        <v>6325266.7722331909</v>
      </c>
      <c r="G29" s="192">
        <f>'Deployment (10)'!G$16*'Tech costs (10)'!I15*'Deployment (10)'!$P$8*'tech costs background'!$B$30</f>
        <v>20644379.159758978</v>
      </c>
      <c r="H29" s="192">
        <f>'Deployment (10)'!H$16*'Tech costs (10)'!J15*'Deployment (10)'!$P$8*'tech costs background'!$B$30</f>
        <v>48624168.316714287</v>
      </c>
      <c r="I29" s="192">
        <f>'Deployment (10)'!I$16*'Tech costs (10)'!K15*'Deployment (10)'!$P$8*'tech costs background'!$B$30</f>
        <v>58081060.69275254</v>
      </c>
      <c r="J29" s="192">
        <f>'Deployment (10)'!J$16*'Tech costs (10)'!L15*'Deployment (10)'!$P$8*'tech costs background'!$B$30</f>
        <v>81477400.788933009</v>
      </c>
      <c r="K29" s="192">
        <f>'Deployment (10)'!K$16*'Tech costs (10)'!M15*'Deployment (10)'!$P$8*'tech costs background'!$B$30</f>
        <v>106013654.18783978</v>
      </c>
      <c r="L29" s="192">
        <f>'Deployment (10)'!L$16*'Tech costs (10)'!N15*'Deployment (10)'!$P$8*'tech costs background'!$B$30</f>
        <v>109435051.28264366</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87">
        <f>'Deployment (10)'!E$16*'Tech costs (10)'!G19*'Deployment (10)'!$P$8*'tech costs background'!$B$30</f>
        <v>0</v>
      </c>
      <c r="F33" s="187">
        <f>'Deployment (10)'!F$16*'Tech costs (10)'!H19*'Deployment (10)'!$P$8*'tech costs background'!$B$30</f>
        <v>6611168.8303381326</v>
      </c>
      <c r="G33" s="187">
        <f>'Deployment (10)'!G$16*'Tech costs (10)'!I19*'Deployment (10)'!$P$8*'tech costs background'!$B$30</f>
        <v>21577505.097780082</v>
      </c>
      <c r="H33" s="187">
        <f>'Deployment (10)'!H$16*'Tech costs (10)'!J19*'Deployment (10)'!$P$8*'tech costs background'!$B$30</f>
        <v>50821980.724629775</v>
      </c>
      <c r="I33" s="187">
        <f>'Deployment (10)'!I$16*'Tech costs (10)'!K19*'Deployment (10)'!$P$8*'tech costs background'!$B$30</f>
        <v>60706324.636064954</v>
      </c>
      <c r="J33" s="187">
        <f>'Deployment (10)'!J$16*'Tech costs (10)'!L19*'Deployment (10)'!$P$8*'tech costs background'!$B$30</f>
        <v>85160179.304592773</v>
      </c>
      <c r="K33" s="187">
        <f>'Deployment (10)'!K$16*'Tech costs (10)'!M19*'Deployment (10)'!$P$8*'tech costs background'!$B$30</f>
        <v>110805471.35713014</v>
      </c>
      <c r="L33" s="187">
        <f>'Deployment (10)'!L$16*'Tech costs (10)'!N19*'Deployment (10)'!$P$8*'tech costs background'!$B$30</f>
        <v>114381515.60061918</v>
      </c>
    </row>
    <row r="34" spans="2:12">
      <c r="C34" s="112" t="s">
        <v>335</v>
      </c>
      <c r="D34" s="67" t="s">
        <v>296</v>
      </c>
      <c r="E34" s="187">
        <f>'Deployment (10)'!E$16*'Tech costs (10)'!G20*'Deployment (10)'!$P$8*'tech costs background'!$B$30</f>
        <v>0</v>
      </c>
      <c r="F34" s="187">
        <f>'Deployment (10)'!F$16*'Tech costs (10)'!H20*'Deployment (10)'!$P$8*'tech costs background'!$B$30</f>
        <v>979151.29634169803</v>
      </c>
      <c r="G34" s="187">
        <f>'Deployment (10)'!G$16*'Tech costs (10)'!I20*'Deployment (10)'!$P$8*'tech costs background'!$B$30</f>
        <v>3195749.8939306899</v>
      </c>
      <c r="H34" s="187">
        <f>'Deployment (10)'!H$16*'Tech costs (10)'!J20*'Deployment (10)'!$P$8*'tech costs background'!$B$30</f>
        <v>7527021.2554273745</v>
      </c>
      <c r="I34" s="187">
        <f>'Deployment (10)'!I$16*'Tech costs (10)'!K20*'Deployment (10)'!$P$8*'tech costs background'!$B$30</f>
        <v>8990948.1952380948</v>
      </c>
      <c r="J34" s="187">
        <f>'Deployment (10)'!J$16*'Tech costs (10)'!L20*'Deployment (10)'!$P$8*'tech costs background'!$B$30</f>
        <v>12612701.642126827</v>
      </c>
      <c r="K34" s="187">
        <f>'Deployment (10)'!K$16*'Tech costs (10)'!M20*'Deployment (10)'!$P$8*'tech costs background'!$B$30</f>
        <v>16410913.668277601</v>
      </c>
      <c r="L34" s="187">
        <f>'Deployment (10)'!L$16*'Tech costs (10)'!N20*'Deployment (10)'!$P$8*'tech costs background'!$B$30</f>
        <v>16940545.93855324</v>
      </c>
    </row>
    <row r="35" spans="2:12">
      <c r="C35" s="112"/>
      <c r="D35" s="65"/>
      <c r="E35" s="187"/>
      <c r="F35" s="187"/>
      <c r="G35" s="187"/>
      <c r="H35" s="187"/>
      <c r="I35" s="187"/>
      <c r="J35" s="187"/>
      <c r="K35" s="187"/>
      <c r="L35" s="187"/>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(10)'!C15</f>
        <v>Alcohol catalysis</v>
      </c>
      <c r="C43" s="67" t="s">
        <v>411</v>
      </c>
      <c r="D43" s="67" t="s">
        <v>296</v>
      </c>
      <c r="E43" s="192">
        <f>'Deployment (10)'!E$25*'Tech costs (10)'!G14*'Deployment (10)'!$P$8*'tech costs background'!$B$30</f>
        <v>0</v>
      </c>
      <c r="F43" s="192">
        <f>'Deployment (10)'!F$25*'Tech costs (10)'!H14*'Deployment (10)'!$P$8*'tech costs background'!$B$30</f>
        <v>57110700.011938229</v>
      </c>
      <c r="G43" s="192">
        <f>'Deployment (10)'!G$25*'Tech costs (10)'!I14*'Deployment (10)'!$P$8*'tech costs background'!$B$30</f>
        <v>262193645.68431744</v>
      </c>
      <c r="H43" s="192">
        <f>'Deployment (10)'!H$25*'Tech costs (10)'!J14*'Deployment (10)'!$P$8*'tech costs background'!$B$30</f>
        <v>676381739.09189391</v>
      </c>
      <c r="I43" s="192">
        <f>'Deployment (10)'!I$25*'Tech costs (10)'!K14*'Deployment (10)'!$P$8*'tech costs background'!$B$30</f>
        <v>828034305.34037459</v>
      </c>
      <c r="J43" s="192">
        <f>'Deployment (10)'!J$25*'Tech costs (10)'!L14*'Deployment (10)'!$P$8*'tech costs background'!$B$30</f>
        <v>1245934198.2891405</v>
      </c>
      <c r="K43" s="192">
        <f>'Deployment (10)'!K$25*'Tech costs (10)'!M14*'Deployment (10)'!$P$8*'tech costs background'!$B$30</f>
        <v>1583003087.7643337</v>
      </c>
      <c r="L43" s="192">
        <f>'Deployment (10)'!L$25*'Tech costs (10)'!N14*'Deployment (10)'!$P$8*'tech costs background'!$B$30</f>
        <v>1824160018.4569283</v>
      </c>
    </row>
    <row r="44" spans="2:12">
      <c r="C44" s="67" t="s">
        <v>380</v>
      </c>
      <c r="D44" s="67" t="s">
        <v>296</v>
      </c>
      <c r="E44" s="192">
        <f>'Deployment (10)'!E$25*'Tech costs (10)'!G15*'Deployment (10)'!$P$8*'tech costs background'!$B$30</f>
        <v>0</v>
      </c>
      <c r="F44" s="192">
        <f>'Deployment (10)'!F$25*'Tech costs (10)'!H15*'Deployment (10)'!$P$8*'tech costs background'!$B$30</f>
        <v>47592250.009948514</v>
      </c>
      <c r="G44" s="192">
        <f>'Deployment (10)'!G$25*'Tech costs (10)'!I15*'Deployment (10)'!$P$8*'tech costs background'!$B$30</f>
        <v>218494704.7369312</v>
      </c>
      <c r="H44" s="192">
        <f>'Deployment (10)'!H$25*'Tech costs (10)'!J15*'Deployment (10)'!$P$8*'tech costs background'!$B$30</f>
        <v>563651449.24324489</v>
      </c>
      <c r="I44" s="192">
        <f>'Deployment (10)'!I$25*'Tech costs (10)'!K15*'Deployment (10)'!$P$8*'tech costs background'!$B$30</f>
        <v>690028587.78364539</v>
      </c>
      <c r="J44" s="192">
        <f>'Deployment (10)'!J$25*'Tech costs (10)'!L15*'Deployment (10)'!$P$8*'tech costs background'!$B$30</f>
        <v>1038278498.5742841</v>
      </c>
      <c r="K44" s="192">
        <f>'Deployment (10)'!K$25*'Tech costs (10)'!M15*'Deployment (10)'!$P$8*'tech costs background'!$B$30</f>
        <v>1319169239.8036113</v>
      </c>
      <c r="L44" s="192">
        <f>'Deployment (10)'!L$25*'Tech costs (10)'!N15*'Deployment (10)'!$P$8*'tech costs background'!$B$30</f>
        <v>1520133348.7141066</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(10)'!E$25*'Tech costs (10)'!G19*'Deployment (10)'!$P$8*'tech costs background'!$B$30</f>
        <v>0</v>
      </c>
      <c r="F48" s="187">
        <f>'Deployment (10)'!F$25*'Tech costs (10)'!H19*'Deployment (10)'!$P$8*'tech costs background'!$B$30</f>
        <v>49743419.710398205</v>
      </c>
      <c r="G48" s="187">
        <f>'Deployment (10)'!G$25*'Tech costs (10)'!I19*'Deployment (10)'!$P$8*'tech costs background'!$B$30</f>
        <v>228370665.3910405</v>
      </c>
      <c r="H48" s="187">
        <f>'Deployment (10)'!H$25*'Tech costs (10)'!J19*'Deployment (10)'!$P$8*'tech costs background'!$B$30</f>
        <v>589128494.74903953</v>
      </c>
      <c r="I48" s="187">
        <f>'Deployment (10)'!I$25*'Tech costs (10)'!K19*'Deployment (10)'!$P$8*'tech costs background'!$B$30</f>
        <v>721217879.9514662</v>
      </c>
      <c r="J48" s="187">
        <f>'Deployment (10)'!J$25*'Tech costs (10)'!L19*'Deployment (10)'!$P$8*'tech costs background'!$B$30</f>
        <v>1085208686.7098415</v>
      </c>
      <c r="K48" s="187">
        <f>'Deployment (10)'!K$25*'Tech costs (10)'!M19*'Deployment (10)'!$P$8*'tech costs background'!$B$30</f>
        <v>1378795689.4427347</v>
      </c>
      <c r="L48" s="187">
        <f>'Deployment (10)'!L$25*'Tech costs (10)'!N19*'Deployment (10)'!$P$8*'tech costs background'!$B$30</f>
        <v>1588843376.0759842</v>
      </c>
    </row>
    <row r="49" spans="3:12">
      <c r="C49" s="112" t="s">
        <v>335</v>
      </c>
      <c r="D49" s="67" t="s">
        <v>296</v>
      </c>
      <c r="E49" s="187">
        <f>'Deployment (10)'!E$25*'Tech costs (10)'!G20*'Deployment (10)'!$P$8*'tech costs background'!$B$30</f>
        <v>0</v>
      </c>
      <c r="F49" s="187">
        <f>'Deployment (10)'!F$25*'Tech costs (10)'!H20*'Deployment (10)'!$P$8*'tech costs background'!$B$30</f>
        <v>7367280.301540032</v>
      </c>
      <c r="G49" s="187">
        <f>'Deployment (10)'!G$25*'Tech costs (10)'!I20*'Deployment (10)'!$P$8*'tech costs background'!$B$30</f>
        <v>33822980.293276943</v>
      </c>
      <c r="H49" s="187">
        <f>'Deployment (10)'!H$25*'Tech costs (10)'!J20*'Deployment (10)'!$P$8*'tech costs background'!$B$30</f>
        <v>87253244.342854306</v>
      </c>
      <c r="I49" s="187">
        <f>'Deployment (10)'!I$25*'Tech costs (10)'!K20*'Deployment (10)'!$P$8*'tech costs background'!$B$30</f>
        <v>106816425.38890833</v>
      </c>
      <c r="J49" s="187">
        <f>'Deployment (10)'!J$25*'Tech costs (10)'!L20*'Deployment (10)'!$P$8*'tech costs background'!$B$30</f>
        <v>160725511.57929912</v>
      </c>
      <c r="K49" s="187">
        <f>'Deployment (10)'!K$25*'Tech costs (10)'!M20*'Deployment (10)'!$P$8*'tech costs background'!$B$30</f>
        <v>204207398.3215991</v>
      </c>
      <c r="L49" s="187">
        <f>'Deployment (10)'!L$25*'Tech costs (10)'!N20*'Deployment (10)'!$P$8*'tech costs background'!$B$30</f>
        <v>235316642.38094372</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25:A44 A17:B23 M17:XFD23 M31:XFD37 A46:B52 M46:XFD52 A14:D15 M14:XFD15 A45:XFD45 A53:XFD1048576 A1:XFD13 C25:XFD30 A24:XFD24 A16:XFD16 C38:XFD44">
    <cfRule type="expression" dxfId="1524" priority="25">
      <formula>_xlfn.ISFORMULA(A1)</formula>
    </cfRule>
  </conditionalFormatting>
  <conditionalFormatting sqref="C14:D15">
    <cfRule type="expression" dxfId="1523" priority="24">
      <formula>_xlfn.ISFORMULA(C14)</formula>
    </cfRule>
  </conditionalFormatting>
  <conditionalFormatting sqref="C27:C28">
    <cfRule type="expression" dxfId="1522" priority="23">
      <formula>_xlfn.ISFORMULA(C27)</formula>
    </cfRule>
  </conditionalFormatting>
  <conditionalFormatting sqref="C29">
    <cfRule type="expression" dxfId="1521" priority="22">
      <formula>_xlfn.ISFORMULA(C29)</formula>
    </cfRule>
  </conditionalFormatting>
  <conditionalFormatting sqref="C42:C43">
    <cfRule type="expression" dxfId="1520" priority="21">
      <formula>_xlfn.ISFORMULA(C42)</formula>
    </cfRule>
  </conditionalFormatting>
  <conditionalFormatting sqref="C44">
    <cfRule type="expression" dxfId="1519" priority="20">
      <formula>_xlfn.ISFORMULA(C44)</formula>
    </cfRule>
  </conditionalFormatting>
  <conditionalFormatting sqref="E29:L29">
    <cfRule type="expression" dxfId="1518" priority="18">
      <formula>_xlfn.ISFORMULA(E29)</formula>
    </cfRule>
  </conditionalFormatting>
  <conditionalFormatting sqref="D21:D23 C17:D18 E17:L23 C31:D32 E31:L37 C46:D47 E46:L52">
    <cfRule type="expression" dxfId="1517" priority="17">
      <formula>_xlfn.ISFORMULA(C17)</formula>
    </cfRule>
  </conditionalFormatting>
  <conditionalFormatting sqref="C19:C23">
    <cfRule type="expression" dxfId="1516" priority="16">
      <formula>_xlfn.ISFORMULA(C19)</formula>
    </cfRule>
  </conditionalFormatting>
  <conditionalFormatting sqref="D35:D37">
    <cfRule type="expression" dxfId="1515" priority="14">
      <formula>_xlfn.ISFORMULA(D35)</formula>
    </cfRule>
  </conditionalFormatting>
  <conditionalFormatting sqref="C33:C37">
    <cfRule type="expression" dxfId="1514" priority="13">
      <formula>_xlfn.ISFORMULA(C33)</formula>
    </cfRule>
  </conditionalFormatting>
  <conditionalFormatting sqref="D50:D52">
    <cfRule type="expression" dxfId="1513" priority="11">
      <formula>_xlfn.ISFORMULA(D50)</formula>
    </cfRule>
  </conditionalFormatting>
  <conditionalFormatting sqref="C48:C52">
    <cfRule type="expression" dxfId="1512" priority="10">
      <formula>_xlfn.ISFORMULA(C48)</formula>
    </cfRule>
  </conditionalFormatting>
  <conditionalFormatting sqref="E14:L15">
    <cfRule type="expression" dxfId="1511" priority="8">
      <formula>_xlfn.ISFORMULA(E14)</formula>
    </cfRule>
  </conditionalFormatting>
  <conditionalFormatting sqref="E14:L15">
    <cfRule type="expression" dxfId="1510" priority="7">
      <formula>_xlfn.ISFORMULA(E14)</formula>
    </cfRule>
  </conditionalFormatting>
  <conditionalFormatting sqref="D19:D20">
    <cfRule type="expression" dxfId="1509" priority="6">
      <formula>_xlfn.ISFORMULA(D19)</formula>
    </cfRule>
  </conditionalFormatting>
  <conditionalFormatting sqref="D19:D20">
    <cfRule type="expression" dxfId="1508" priority="5">
      <formula>_xlfn.ISFORMULA(D19)</formula>
    </cfRule>
  </conditionalFormatting>
  <conditionalFormatting sqref="D33:D34">
    <cfRule type="expression" dxfId="1507" priority="4">
      <formula>_xlfn.ISFORMULA(D33)</formula>
    </cfRule>
  </conditionalFormatting>
  <conditionalFormatting sqref="D33:D34">
    <cfRule type="expression" dxfId="1506" priority="3">
      <formula>_xlfn.ISFORMULA(D33)</formula>
    </cfRule>
  </conditionalFormatting>
  <conditionalFormatting sqref="D48:D49">
    <cfRule type="expression" dxfId="1505" priority="2">
      <formula>_xlfn.ISFORMULA(D48)</formula>
    </cfRule>
  </conditionalFormatting>
  <conditionalFormatting sqref="D48:D49">
    <cfRule type="expression" dxfId="1504" priority="1">
      <formula>_xlfn.ISFORMULA(D48)</formula>
    </cfRule>
  </conditionalFormatting>
  <pageMargins left="0.7" right="0.7" top="0.75" bottom="0.75" header="0.3" footer="0.3"/>
  <pageSetup paperSize="9" orientation="portrait" horizontalDpi="4294967294" verticalDpi="429496729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8A8E-9FFF-4CE9-8BED-1A92B1EED858}">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(10)'!C15</f>
        <v>Alcohol catalysis</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t="s">
        <v>387</v>
      </c>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t="s">
        <v>387</v>
      </c>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t="s">
        <v>387</v>
      </c>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t="s">
        <v>387</v>
      </c>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A1:XFD10 C12:P12 D11:P11 C16:P16 B39:P1048576 C24:P27 C31:P31 G29:G30 D28:D29 D13 G15:H15 G13:P14 D14:E15 G28:H28">
    <cfRule type="expression" dxfId="1503" priority="31">
      <formula>_xlfn.ISFORMULA(A1)</formula>
    </cfRule>
  </conditionalFormatting>
  <conditionalFormatting sqref="I28">
    <cfRule type="expression" dxfId="1502" priority="30">
      <formula>_xlfn.ISFORMULA(I28)</formula>
    </cfRule>
  </conditionalFormatting>
  <conditionalFormatting sqref="G18:H18 G19 G20:H23">
    <cfRule type="expression" dxfId="1501" priority="23">
      <formula>_xlfn.ISFORMULA(G18)</formula>
    </cfRule>
  </conditionalFormatting>
  <conditionalFormatting sqref="G33:H33 G36:H38">
    <cfRule type="expression" dxfId="1500" priority="22">
      <formula>_xlfn.ISFORMULA(G33)</formula>
    </cfRule>
  </conditionalFormatting>
  <conditionalFormatting sqref="B11:B38 A11:A1048576 O17:P17 O32:P32 Q11:XFD1048576">
    <cfRule type="expression" dxfId="1499" priority="37">
      <formula>_xlfn.ISFORMULA(A11)</formula>
    </cfRule>
  </conditionalFormatting>
  <conditionalFormatting sqref="C13:C15">
    <cfRule type="expression" dxfId="1498" priority="36">
      <formula>_xlfn.ISFORMULA(C13)</formula>
    </cfRule>
  </conditionalFormatting>
  <conditionalFormatting sqref="C28:C30">
    <cfRule type="expression" dxfId="1497" priority="33">
      <formula>_xlfn.ISFORMULA(C28)</formula>
    </cfRule>
  </conditionalFormatting>
  <conditionalFormatting sqref="C11">
    <cfRule type="expression" dxfId="1496" priority="35">
      <formula>_xlfn.ISFORMULA(C11)</formula>
    </cfRule>
  </conditionalFormatting>
  <conditionalFormatting sqref="J28:P28">
    <cfRule type="expression" dxfId="1495" priority="34">
      <formula>_xlfn.ISFORMULA(J28)</formula>
    </cfRule>
  </conditionalFormatting>
  <conditionalFormatting sqref="H29:P29 H30">
    <cfRule type="expression" dxfId="1494" priority="32">
      <formula>_xlfn.ISFORMULA(H29)</formula>
    </cfRule>
  </conditionalFormatting>
  <conditionalFormatting sqref="I18:P23 I33:P38 D21:F23 E36:F38 C18:F18 C17:N17 C32:N32 C33:F33">
    <cfRule type="expression" dxfId="1493" priority="29">
      <formula>_xlfn.ISFORMULA(C17)</formula>
    </cfRule>
  </conditionalFormatting>
  <conditionalFormatting sqref="C19:C23">
    <cfRule type="expression" dxfId="1492" priority="28">
      <formula>_xlfn.ISFORMULA(C19)</formula>
    </cfRule>
  </conditionalFormatting>
  <conditionalFormatting sqref="D36:D38">
    <cfRule type="expression" dxfId="1491" priority="26">
      <formula>_xlfn.ISFORMULA(D36)</formula>
    </cfRule>
  </conditionalFormatting>
  <conditionalFormatting sqref="C34:C38">
    <cfRule type="expression" dxfId="1490" priority="25">
      <formula>_xlfn.ISFORMULA(C34)</formula>
    </cfRule>
  </conditionalFormatting>
  <conditionalFormatting sqref="D19:D20">
    <cfRule type="expression" dxfId="1489" priority="21">
      <formula>_xlfn.ISFORMULA(D19)</formula>
    </cfRule>
  </conditionalFormatting>
  <conditionalFormatting sqref="D30">
    <cfRule type="expression" dxfId="1488" priority="20">
      <formula>_xlfn.ISFORMULA(D30)</formula>
    </cfRule>
  </conditionalFormatting>
  <conditionalFormatting sqref="D34:D35">
    <cfRule type="expression" dxfId="1487" priority="19">
      <formula>_xlfn.ISFORMULA(D34)</formula>
    </cfRule>
  </conditionalFormatting>
  <conditionalFormatting sqref="I15:P15">
    <cfRule type="expression" dxfId="1486" priority="18">
      <formula>_xlfn.ISFORMULA(I15)</formula>
    </cfRule>
  </conditionalFormatting>
  <conditionalFormatting sqref="I30:P30">
    <cfRule type="expression" dxfId="1485" priority="17">
      <formula>_xlfn.ISFORMULA(I30)</formula>
    </cfRule>
  </conditionalFormatting>
  <conditionalFormatting sqref="H19">
    <cfRule type="expression" dxfId="1484" priority="16">
      <formula>_xlfn.ISFORMULA(H19)</formula>
    </cfRule>
  </conditionalFormatting>
  <conditionalFormatting sqref="E20">
    <cfRule type="expression" dxfId="1483" priority="14">
      <formula>_xlfn.ISFORMULA(E20)</formula>
    </cfRule>
  </conditionalFormatting>
  <conditionalFormatting sqref="E35">
    <cfRule type="expression" dxfId="1482" priority="13">
      <formula>_xlfn.ISFORMULA(E35)</formula>
    </cfRule>
  </conditionalFormatting>
  <conditionalFormatting sqref="E19">
    <cfRule type="expression" dxfId="1481" priority="12">
      <formula>_xlfn.ISFORMULA(E19)</formula>
    </cfRule>
  </conditionalFormatting>
  <conditionalFormatting sqref="E34:F34">
    <cfRule type="expression" dxfId="1480" priority="11">
      <formula>_xlfn.ISFORMULA(E34)</formula>
    </cfRule>
  </conditionalFormatting>
  <conditionalFormatting sqref="F35">
    <cfRule type="expression" dxfId="1479" priority="10">
      <formula>_xlfn.ISFORMULA(F35)</formula>
    </cfRule>
  </conditionalFormatting>
  <conditionalFormatting sqref="F19">
    <cfRule type="expression" dxfId="1478" priority="9">
      <formula>_xlfn.ISFORMULA(F19)</formula>
    </cfRule>
  </conditionalFormatting>
  <conditionalFormatting sqref="F20">
    <cfRule type="expression" dxfId="1477" priority="8">
      <formula>_xlfn.ISFORMULA(F20)</formula>
    </cfRule>
  </conditionalFormatting>
  <conditionalFormatting sqref="E13:F13">
    <cfRule type="expression" dxfId="1476" priority="7">
      <formula>_xlfn.ISFORMULA(E13)</formula>
    </cfRule>
  </conditionalFormatting>
  <conditionalFormatting sqref="F14:F15">
    <cfRule type="expression" dxfId="1475" priority="6">
      <formula>_xlfn.ISFORMULA(F14)</formula>
    </cfRule>
  </conditionalFormatting>
  <conditionalFormatting sqref="E29:E30">
    <cfRule type="expression" dxfId="1474" priority="5">
      <formula>_xlfn.ISFORMULA(E29)</formula>
    </cfRule>
  </conditionalFormatting>
  <conditionalFormatting sqref="E28:F28">
    <cfRule type="expression" dxfId="1473" priority="4">
      <formula>_xlfn.ISFORMULA(E28)</formula>
    </cfRule>
  </conditionalFormatting>
  <conditionalFormatting sqref="F29:F30">
    <cfRule type="expression" dxfId="1472" priority="3">
      <formula>_xlfn.ISFORMULA(F29)</formula>
    </cfRule>
  </conditionalFormatting>
  <conditionalFormatting sqref="G34 G35:H35">
    <cfRule type="expression" dxfId="1471" priority="2">
      <formula>_xlfn.ISFORMULA(G34)</formula>
    </cfRule>
  </conditionalFormatting>
  <conditionalFormatting sqref="H34">
    <cfRule type="expression" dxfId="1470" priority="1">
      <formula>_xlfn.ISFORMULA(H34)</formula>
    </cfRule>
  </conditionalFormatting>
  <pageMargins left="0.7" right="0.7" top="0.75" bottom="0.75" header="0.3" footer="0.3"/>
  <pageSetup paperSize="9" orientation="portrait" horizontalDpi="4294967294" verticalDpi="4294967294"/>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ECA3-2BF2-4E72-BFC3-B28A3AF986B0}">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(10)'!C15</f>
        <v>Alcohol catalysis</v>
      </c>
      <c r="C14" s="496" t="s">
        <v>411</v>
      </c>
      <c r="D14" s="496" t="s">
        <v>296</v>
      </c>
      <c r="E14" s="128">
        <f>E19+E20</f>
        <v>0</v>
      </c>
      <c r="F14" s="128">
        <f t="shared" ref="F14:L14" si="0">F19+F20</f>
        <v>28070537.587139446</v>
      </c>
      <c r="G14" s="128">
        <f t="shared" si="0"/>
        <v>124500589.85829484</v>
      </c>
      <c r="H14" s="128">
        <f t="shared" si="0"/>
        <v>318762932.01406592</v>
      </c>
      <c r="I14" s="128">
        <f t="shared" si="0"/>
        <v>389480845.18978232</v>
      </c>
      <c r="J14" s="128">
        <f t="shared" si="0"/>
        <v>582967316.326478</v>
      </c>
      <c r="K14" s="128">
        <f t="shared" si="0"/>
        <v>741978718.26982927</v>
      </c>
      <c r="L14" s="128">
        <f t="shared" si="0"/>
        <v>848385900.40630817</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0</v>
      </c>
      <c r="F19" s="187">
        <f t="shared" ref="F19:L19" si="2">F33+F47</f>
        <v>19724105.989257716</v>
      </c>
      <c r="G19" s="187">
        <f t="shared" si="2"/>
        <v>87481859.671087205</v>
      </c>
      <c r="H19" s="187">
        <f t="shared" si="2"/>
        <v>223982666.41578424</v>
      </c>
      <c r="I19" s="187">
        <f t="shared" si="2"/>
        <v>273673471.60563588</v>
      </c>
      <c r="J19" s="187">
        <f t="shared" si="2"/>
        <v>409629103.10505199</v>
      </c>
      <c r="K19" s="187">
        <f t="shared" si="2"/>
        <v>521360406.27995265</v>
      </c>
      <c r="L19" s="187">
        <f t="shared" si="2"/>
        <v>596128712.08681118</v>
      </c>
    </row>
    <row r="20" spans="2:12">
      <c r="C20" s="112" t="s">
        <v>335</v>
      </c>
      <c r="D20" s="496" t="s">
        <v>296</v>
      </c>
      <c r="E20" s="187">
        <f t="shared" ref="E20:L20" si="3">E34+E48</f>
        <v>0</v>
      </c>
      <c r="F20" s="187">
        <f t="shared" si="3"/>
        <v>8346431.5978817297</v>
      </c>
      <c r="G20" s="187">
        <f t="shared" si="3"/>
        <v>37018730.187207632</v>
      </c>
      <c r="H20" s="187">
        <f t="shared" si="3"/>
        <v>94780265.598281682</v>
      </c>
      <c r="I20" s="187">
        <f t="shared" si="3"/>
        <v>115807373.58414643</v>
      </c>
      <c r="J20" s="187">
        <f t="shared" si="3"/>
        <v>173338213.22142595</v>
      </c>
      <c r="K20" s="187">
        <f t="shared" si="3"/>
        <v>220618311.98987669</v>
      </c>
      <c r="L20" s="187">
        <f t="shared" si="3"/>
        <v>252257188.31949696</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0</v>
      </c>
      <c r="F28" s="51">
        <f t="shared" ref="F28:L28" si="4">F33+F34</f>
        <v>3293060.3869600445</v>
      </c>
      <c r="G28" s="51">
        <f t="shared" si="4"/>
        <v>10747876.678153718</v>
      </c>
      <c r="H28" s="51">
        <f t="shared" si="4"/>
        <v>25314714.509047795</v>
      </c>
      <c r="I28" s="51">
        <f t="shared" si="4"/>
        <v>30238161.817860827</v>
      </c>
      <c r="J28" s="51">
        <f t="shared" si="4"/>
        <v>42418764.398734294</v>
      </c>
      <c r="K28" s="51">
        <f t="shared" si="4"/>
        <v>55192828.643273145</v>
      </c>
      <c r="L28" s="51">
        <f t="shared" si="4"/>
        <v>56974076.398769945</v>
      </c>
    </row>
    <row r="29" spans="2:12">
      <c r="B29" s="497" t="str">
        <f>'Deployment (10)'!C15</f>
        <v>Alcohol catalysis</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(10)'!E33*'Tradeable % (10)'!I19</f>
        <v>0</v>
      </c>
      <c r="F33" s="187">
        <f>'Market turnover (10)'!F33*'Tradeable % (10)'!J19</f>
        <v>2313909.0906183464</v>
      </c>
      <c r="G33" s="187">
        <f>'Market turnover (10)'!G33*'Tradeable % (10)'!K19</f>
        <v>7552126.7842230285</v>
      </c>
      <c r="H33" s="187">
        <f>'Market turnover (10)'!H33*'Tradeable % (10)'!L19</f>
        <v>17787693.25362042</v>
      </c>
      <c r="I33" s="187">
        <f>'Market turnover (10)'!I33*'Tradeable % (10)'!M19</f>
        <v>21247213.622622732</v>
      </c>
      <c r="J33" s="187">
        <f>'Market turnover (10)'!J33*'Tradeable % (10)'!N19</f>
        <v>29806062.756607469</v>
      </c>
      <c r="K33" s="187">
        <f>'Market turnover (10)'!K33*'Tradeable % (10)'!O19</f>
        <v>38781914.974995546</v>
      </c>
      <c r="L33" s="187">
        <f>'Market turnover (10)'!L33*'Tradeable % (10)'!P19</f>
        <v>40033530.460216708</v>
      </c>
    </row>
    <row r="34" spans="3:12">
      <c r="C34" s="112" t="s">
        <v>335</v>
      </c>
      <c r="D34" s="496" t="s">
        <v>296</v>
      </c>
      <c r="E34" s="187">
        <f>'Market turnover (10)'!E34*'Tradeable % (10)'!I20</f>
        <v>0</v>
      </c>
      <c r="F34" s="187">
        <f>'Market turnover (10)'!F34*'Tradeable % (10)'!J20</f>
        <v>979151.29634169803</v>
      </c>
      <c r="G34" s="187">
        <f>'Market turnover (10)'!G34*'Tradeable % (10)'!K20</f>
        <v>3195749.8939306899</v>
      </c>
      <c r="H34" s="187">
        <f>'Market turnover (10)'!H34*'Tradeable % (10)'!L20</f>
        <v>7527021.2554273745</v>
      </c>
      <c r="I34" s="187">
        <f>'Market turnover (10)'!I34*'Tradeable % (10)'!M20</f>
        <v>8990948.1952380948</v>
      </c>
      <c r="J34" s="187">
        <f>'Market turnover (10)'!J34*'Tradeable % (10)'!N20</f>
        <v>12612701.642126827</v>
      </c>
      <c r="K34" s="187">
        <f>'Market turnover (10)'!K34*'Tradeable % (10)'!O20</f>
        <v>16410913.668277601</v>
      </c>
      <c r="L34" s="187">
        <f>'Market turnover (10)'!L34*'Tradeable % (10)'!P20</f>
        <v>16940545.93855324</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0</v>
      </c>
      <c r="F42" s="51">
        <f t="shared" ref="F42:L42" si="6">F47+F48</f>
        <v>24777477.200179402</v>
      </c>
      <c r="G42" s="51">
        <f t="shared" si="6"/>
        <v>113752713.18014112</v>
      </c>
      <c r="H42" s="51">
        <f t="shared" si="6"/>
        <v>293448217.50501812</v>
      </c>
      <c r="I42" s="51">
        <f t="shared" si="6"/>
        <v>359242683.37192148</v>
      </c>
      <c r="J42" s="51">
        <f t="shared" si="6"/>
        <v>540548551.92774367</v>
      </c>
      <c r="K42" s="51">
        <f t="shared" si="6"/>
        <v>686785889.62655616</v>
      </c>
      <c r="L42" s="51">
        <f t="shared" si="6"/>
        <v>791411824.00753808</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(10)'!E48*'Tradeable % (10)'!I34</f>
        <v>0</v>
      </c>
      <c r="F47" s="187">
        <f>'Market turnover (10)'!F48*'Tradeable % (10)'!J34</f>
        <v>17410196.89863937</v>
      </c>
      <c r="G47" s="187">
        <f>'Market turnover (10)'!G48*'Tradeable % (10)'!K34</f>
        <v>79929732.88686417</v>
      </c>
      <c r="H47" s="187">
        <f>'Market turnover (10)'!H48*'Tradeable % (10)'!L34</f>
        <v>206194973.16216382</v>
      </c>
      <c r="I47" s="187">
        <f>'Market turnover (10)'!I48*'Tradeable % (10)'!M34</f>
        <v>252426257.98301315</v>
      </c>
      <c r="J47" s="187">
        <f>'Market turnover (10)'!J48*'Tradeable % (10)'!N34</f>
        <v>379823040.34844452</v>
      </c>
      <c r="K47" s="187">
        <f>'Market turnover (10)'!K48*'Tradeable % (10)'!O34</f>
        <v>482578491.30495709</v>
      </c>
      <c r="L47" s="187">
        <f>'Market turnover (10)'!L48*'Tradeable % (10)'!P34</f>
        <v>556095181.62659442</v>
      </c>
    </row>
    <row r="48" spans="3:12">
      <c r="C48" s="112" t="s">
        <v>335</v>
      </c>
      <c r="D48" s="496" t="s">
        <v>296</v>
      </c>
      <c r="E48" s="187">
        <f>'Market turnover (10)'!E49*'Tradeable % (10)'!I35</f>
        <v>0</v>
      </c>
      <c r="F48" s="187">
        <f>'Market turnover (10)'!F49*'Tradeable % (10)'!J35</f>
        <v>7367280.301540032</v>
      </c>
      <c r="G48" s="187">
        <f>'Market turnover (10)'!G49*'Tradeable % (10)'!K35</f>
        <v>33822980.293276943</v>
      </c>
      <c r="H48" s="187">
        <f>'Market turnover (10)'!H49*'Tradeable % (10)'!L35</f>
        <v>87253244.342854306</v>
      </c>
      <c r="I48" s="187">
        <f>'Market turnover (10)'!I49*'Tradeable % (10)'!M35</f>
        <v>106816425.38890833</v>
      </c>
      <c r="J48" s="187">
        <f>'Market turnover (10)'!J49*'Tradeable % (10)'!N35</f>
        <v>160725511.57929912</v>
      </c>
      <c r="K48" s="187">
        <f>'Market turnover (10)'!K49*'Tradeable % (10)'!O35</f>
        <v>204207398.3215991</v>
      </c>
      <c r="L48" s="187">
        <f>'Market turnover (10)'!L49*'Tradeable % (10)'!P35</f>
        <v>235316642.38094372</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D42:D43 A1:XFD10 C44:D44 C52:L1048576 C38:D41 E38:L44 B24:D24 B11:L13 B16:L16 D38:L38 C25:D27 E24:L30">
    <cfRule type="expression" dxfId="1469" priority="20">
      <formula>_xlfn.ISFORMULA(A1)</formula>
    </cfRule>
  </conditionalFormatting>
  <conditionalFormatting sqref="D42:D43">
    <cfRule type="expression" dxfId="1468" priority="19">
      <formula>_xlfn.ISFORMULA(D42)</formula>
    </cfRule>
  </conditionalFormatting>
  <conditionalFormatting sqref="M17:N17">
    <cfRule type="expression" dxfId="1467" priority="18">
      <formula>_xlfn.ISFORMULA(M17)</formula>
    </cfRule>
  </conditionalFormatting>
  <conditionalFormatting sqref="C28:C30 C42:C43 A11:A24 M11:XFD16 A25:B1048576 O17:XFD17 M18:XFD1048576">
    <cfRule type="expression" dxfId="1466" priority="34">
      <formula>_xlfn.ISFORMULA(A11)</formula>
    </cfRule>
  </conditionalFormatting>
  <conditionalFormatting sqref="C43">
    <cfRule type="expression" dxfId="1465" priority="24">
      <formula>_xlfn.ISFORMULA(C43)</formula>
    </cfRule>
  </conditionalFormatting>
  <conditionalFormatting sqref="B17:B23 B14:D15">
    <cfRule type="expression" dxfId="1464" priority="33">
      <formula>_xlfn.ISFORMULA(B14)</formula>
    </cfRule>
  </conditionalFormatting>
  <conditionalFormatting sqref="E43:L43">
    <cfRule type="expression" dxfId="1463" priority="26">
      <formula>_xlfn.ISFORMULA(E43)</formula>
    </cfRule>
  </conditionalFormatting>
  <conditionalFormatting sqref="C41:C42">
    <cfRule type="expression" dxfId="1462" priority="25">
      <formula>_xlfn.ISFORMULA(C41)</formula>
    </cfRule>
  </conditionalFormatting>
  <conditionalFormatting sqref="B17:B23 B14:D15">
    <cfRule type="expression" dxfId="1461" priority="32">
      <formula>_xlfn.ISFORMULA(B14)</formula>
    </cfRule>
  </conditionalFormatting>
  <conditionalFormatting sqref="B28:B38 E29:L30">
    <cfRule type="expression" dxfId="1460" priority="30">
      <formula>_xlfn.ISFORMULA(B28)</formula>
    </cfRule>
  </conditionalFormatting>
  <conditionalFormatting sqref="C27:C28">
    <cfRule type="expression" dxfId="1459" priority="29">
      <formula>_xlfn.ISFORMULA(C27)</formula>
    </cfRule>
  </conditionalFormatting>
  <conditionalFormatting sqref="C29:C30 C38">
    <cfRule type="expression" dxfId="1458" priority="28">
      <formula>_xlfn.ISFORMULA(C29)</formula>
    </cfRule>
  </conditionalFormatting>
  <conditionalFormatting sqref="D28:D30">
    <cfRule type="expression" dxfId="1457" priority="22">
      <formula>_xlfn.ISFORMULA(D28)</formula>
    </cfRule>
  </conditionalFormatting>
  <conditionalFormatting sqref="D28:D30">
    <cfRule type="expression" dxfId="1456" priority="21">
      <formula>_xlfn.ISFORMULA(D28)</formula>
    </cfRule>
  </conditionalFormatting>
  <conditionalFormatting sqref="D21:D23 C18:D18 E18:L23 C17:L17 C31:L31 C45:L45">
    <cfRule type="expression" dxfId="1455" priority="17">
      <formula>_xlfn.ISFORMULA(C17)</formula>
    </cfRule>
  </conditionalFormatting>
  <conditionalFormatting sqref="C19:C23">
    <cfRule type="expression" dxfId="1454" priority="16">
      <formula>_xlfn.ISFORMULA(C19)</formula>
    </cfRule>
  </conditionalFormatting>
  <conditionalFormatting sqref="D35:D37 C32:D32 E32:L37">
    <cfRule type="expression" dxfId="1453" priority="14">
      <formula>_xlfn.ISFORMULA(C32)</formula>
    </cfRule>
  </conditionalFormatting>
  <conditionalFormatting sqref="C33:C37">
    <cfRule type="expression" dxfId="1452" priority="13">
      <formula>_xlfn.ISFORMULA(C33)</formula>
    </cfRule>
  </conditionalFormatting>
  <conditionalFormatting sqref="D49:D51 C46:D46 E46:L51">
    <cfRule type="expression" dxfId="1451" priority="11">
      <formula>_xlfn.ISFORMULA(C46)</formula>
    </cfRule>
  </conditionalFormatting>
  <conditionalFormatting sqref="C47:C51">
    <cfRule type="expression" dxfId="1450" priority="10">
      <formula>_xlfn.ISFORMULA(C47)</formula>
    </cfRule>
  </conditionalFormatting>
  <conditionalFormatting sqref="E14:L15">
    <cfRule type="expression" dxfId="1449" priority="8">
      <formula>_xlfn.ISFORMULA(E14)</formula>
    </cfRule>
  </conditionalFormatting>
  <conditionalFormatting sqref="E14:L15">
    <cfRule type="expression" dxfId="1448" priority="7">
      <formula>_xlfn.ISFORMULA(E14)</formula>
    </cfRule>
  </conditionalFormatting>
  <conditionalFormatting sqref="D19:D20">
    <cfRule type="expression" dxfId="1447" priority="6">
      <formula>_xlfn.ISFORMULA(D19)</formula>
    </cfRule>
  </conditionalFormatting>
  <conditionalFormatting sqref="D19:D20">
    <cfRule type="expression" dxfId="1446" priority="5">
      <formula>_xlfn.ISFORMULA(D19)</formula>
    </cfRule>
  </conditionalFormatting>
  <conditionalFormatting sqref="D33:D34">
    <cfRule type="expression" dxfId="1445" priority="4">
      <formula>_xlfn.ISFORMULA(D33)</formula>
    </cfRule>
  </conditionalFormatting>
  <conditionalFormatting sqref="D33:D34">
    <cfRule type="expression" dxfId="1444" priority="3">
      <formula>_xlfn.ISFORMULA(D33)</formula>
    </cfRule>
  </conditionalFormatting>
  <conditionalFormatting sqref="D47:D48">
    <cfRule type="expression" dxfId="1443" priority="2">
      <formula>_xlfn.ISFORMULA(D47)</formula>
    </cfRule>
  </conditionalFormatting>
  <conditionalFormatting sqref="D47:D48">
    <cfRule type="expression" dxfId="1442" priority="1">
      <formula>_xlfn.ISFORMULA(D47)</formula>
    </cfRule>
  </conditionalFormatting>
  <pageMargins left="0.7" right="0.7" top="0.75" bottom="0.75" header="0.3" footer="0.3"/>
  <pageSetup paperSize="9" orientation="portrait" horizontalDpi="4294967294" vertic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9" tint="0.39997558519241921"/>
  </sheetPr>
  <dimension ref="B1:N78"/>
  <sheetViews>
    <sheetView topLeftCell="G1" workbookViewId="0">
      <selection activeCell="C17" sqref="C17"/>
    </sheetView>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3" width="8.85546875" style="5"/>
    <col min="14" max="14" width="18.5703125" style="5" bestFit="1" customWidth="1"/>
    <col min="15"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47" t="s">
        <v>84</v>
      </c>
      <c r="C14" s="67" t="s">
        <v>411</v>
      </c>
      <c r="D14" s="67" t="s">
        <v>296</v>
      </c>
      <c r="E14" s="192">
        <f>E19+E20</f>
        <v>0</v>
      </c>
      <c r="F14" s="192">
        <f>F28+F43</f>
        <v>13908983523.501518</v>
      </c>
      <c r="G14" s="192">
        <f t="shared" ref="G14:L14" si="0">G28+G43</f>
        <v>25376611147.597393</v>
      </c>
      <c r="H14" s="192">
        <f t="shared" si="0"/>
        <v>25414131952.246758</v>
      </c>
      <c r="I14" s="192">
        <f t="shared" si="0"/>
        <v>26354917942.530903</v>
      </c>
      <c r="J14" s="192">
        <f t="shared" si="0"/>
        <v>39304080157.716293</v>
      </c>
      <c r="K14" s="192">
        <f t="shared" si="0"/>
        <v>48193054910.808533</v>
      </c>
      <c r="L14" s="192">
        <f t="shared" si="0"/>
        <v>48217644435.356956</v>
      </c>
    </row>
    <row r="15" spans="2:13">
      <c r="C15" s="67" t="s">
        <v>380</v>
      </c>
      <c r="D15" s="67" t="s">
        <v>296</v>
      </c>
      <c r="E15" s="307">
        <f>E29+E44</f>
        <v>0</v>
      </c>
      <c r="F15" s="307">
        <f t="shared" ref="F15:L15" si="1">F29+F44</f>
        <v>3262170192.2364531</v>
      </c>
      <c r="G15" s="307">
        <f t="shared" si="1"/>
        <v>9075347885.8475876</v>
      </c>
      <c r="H15" s="307">
        <f t="shared" si="1"/>
        <v>14633283206.069098</v>
      </c>
      <c r="I15" s="307">
        <f t="shared" si="1"/>
        <v>20135158939.207397</v>
      </c>
      <c r="J15" s="307">
        <f t="shared" si="1"/>
        <v>25665297817.100468</v>
      </c>
      <c r="K15" s="307">
        <f t="shared" si="1"/>
        <v>30759351360.444759</v>
      </c>
      <c r="L15" s="307">
        <f t="shared" si="1"/>
        <v>35555451389.374962</v>
      </c>
    </row>
    <row r="17" spans="2:14">
      <c r="C17" s="117" t="s">
        <v>397</v>
      </c>
      <c r="D17" s="114"/>
      <c r="E17" s="114"/>
      <c r="F17" s="114"/>
      <c r="G17" s="114"/>
      <c r="H17" s="114"/>
      <c r="I17" s="114"/>
      <c r="J17" s="114"/>
      <c r="K17" s="114"/>
      <c r="L17" s="114"/>
    </row>
    <row r="18" spans="2:14">
      <c r="C18" s="111" t="s">
        <v>373</v>
      </c>
      <c r="D18" s="111" t="s">
        <v>24</v>
      </c>
      <c r="E18" s="111">
        <v>2015</v>
      </c>
      <c r="F18" s="111">
        <v>2020</v>
      </c>
      <c r="G18" s="111">
        <v>2025</v>
      </c>
      <c r="H18" s="111">
        <v>2030</v>
      </c>
      <c r="I18" s="111">
        <v>2035</v>
      </c>
      <c r="J18" s="111">
        <v>2040</v>
      </c>
      <c r="K18" s="111">
        <v>2045</v>
      </c>
      <c r="L18" s="111">
        <v>2050</v>
      </c>
    </row>
    <row r="19" spans="2:14">
      <c r="C19" s="112" t="s">
        <v>399</v>
      </c>
      <c r="D19" s="67" t="s">
        <v>296</v>
      </c>
      <c r="E19" s="187">
        <f>E33+E48</f>
        <v>0</v>
      </c>
      <c r="F19" s="187">
        <f t="shared" ref="F19:L19" si="2">F33+F48</f>
        <v>6366991624.6537762</v>
      </c>
      <c r="G19" s="187">
        <f t="shared" si="2"/>
        <v>11616425482.555546</v>
      </c>
      <c r="H19" s="187">
        <f t="shared" si="2"/>
        <v>11633601047.437706</v>
      </c>
      <c r="I19" s="187">
        <f t="shared" si="2"/>
        <v>12064256279.044651</v>
      </c>
      <c r="J19" s="187">
        <f t="shared" si="2"/>
        <v>17991879043.933289</v>
      </c>
      <c r="K19" s="187">
        <f t="shared" si="2"/>
        <v>22060905922.070633</v>
      </c>
      <c r="L19" s="187">
        <f t="shared" si="2"/>
        <v>22072162049.924221</v>
      </c>
    </row>
    <row r="20" spans="2:14">
      <c r="C20" s="112" t="s">
        <v>335</v>
      </c>
      <c r="D20" s="67" t="s">
        <v>296</v>
      </c>
      <c r="E20" s="187">
        <f t="shared" ref="E20:L20" si="3">E34+E49</f>
        <v>0</v>
      </c>
      <c r="F20" s="187">
        <f t="shared" si="3"/>
        <v>942987278.50784993</v>
      </c>
      <c r="G20" s="187">
        <f t="shared" si="3"/>
        <v>1720457964.6953678</v>
      </c>
      <c r="H20" s="187">
        <f t="shared" si="3"/>
        <v>1723001762.4792929</v>
      </c>
      <c r="I20" s="187">
        <f t="shared" si="3"/>
        <v>1786784225.0249825</v>
      </c>
      <c r="J20" s="187">
        <f t="shared" si="3"/>
        <v>2664698503.6365032</v>
      </c>
      <c r="K20" s="187">
        <f t="shared" si="3"/>
        <v>3267344275.4846287</v>
      </c>
      <c r="L20" s="187">
        <f t="shared" si="3"/>
        <v>3269011371.3435411</v>
      </c>
    </row>
    <row r="21" spans="2:14">
      <c r="C21" s="112"/>
      <c r="D21" s="65"/>
      <c r="E21" s="187"/>
      <c r="F21" s="187"/>
      <c r="G21" s="187"/>
      <c r="H21" s="187"/>
      <c r="I21" s="187"/>
      <c r="J21" s="187"/>
      <c r="K21" s="187"/>
      <c r="L21" s="187"/>
    </row>
    <row r="22" spans="2:14">
      <c r="C22" s="112"/>
      <c r="D22" s="65"/>
      <c r="E22" s="113"/>
      <c r="F22" s="187"/>
      <c r="G22" s="187"/>
      <c r="H22" s="187"/>
      <c r="I22" s="187"/>
      <c r="J22" s="187"/>
      <c r="K22" s="187"/>
      <c r="L22" s="187"/>
    </row>
    <row r="23" spans="2:14">
      <c r="C23" s="112"/>
      <c r="D23" s="65"/>
      <c r="E23" s="113"/>
      <c r="F23" s="187"/>
      <c r="G23" s="187"/>
      <c r="H23" s="187"/>
      <c r="I23" s="187"/>
      <c r="J23" s="187"/>
      <c r="K23" s="187"/>
      <c r="L23" s="187"/>
    </row>
    <row r="25" spans="2:14">
      <c r="C25" s="170" t="s">
        <v>412</v>
      </c>
    </row>
    <row r="26" spans="2:14">
      <c r="C26" s="190" t="s">
        <v>354</v>
      </c>
    </row>
    <row r="27" spans="2:14">
      <c r="B27" s="6" t="s">
        <v>125</v>
      </c>
      <c r="C27" s="6" t="s">
        <v>410</v>
      </c>
      <c r="D27" s="6" t="s">
        <v>24</v>
      </c>
      <c r="E27" s="6">
        <v>2015</v>
      </c>
      <c r="F27" s="6">
        <v>2020</v>
      </c>
      <c r="G27" s="6">
        <v>2025</v>
      </c>
      <c r="H27" s="6">
        <v>2030</v>
      </c>
      <c r="I27" s="6">
        <v>2035</v>
      </c>
      <c r="J27" s="6">
        <v>2040</v>
      </c>
      <c r="K27" s="6">
        <v>2045</v>
      </c>
      <c r="L27" s="6">
        <v>2050</v>
      </c>
    </row>
    <row r="28" spans="2:14">
      <c r="B28" s="179" t="str">
        <f>B14</f>
        <v>BioSNG</v>
      </c>
      <c r="C28" s="67" t="s">
        <v>411</v>
      </c>
      <c r="D28" s="67" t="s">
        <v>296</v>
      </c>
      <c r="E28" s="192">
        <f>Deployment!G35*'Tech costs'!G14*Deployment!$T$28*'tech costs background'!$B$30</f>
        <v>0</v>
      </c>
      <c r="F28" s="192">
        <f>Deployment!H35*'Tech costs'!H14*Deployment!$T$28*'tech costs background'!$B$30</f>
        <v>928160853.62722731</v>
      </c>
      <c r="G28" s="192">
        <f>Deployment!I35*'Tech costs'!I14*Deployment!$T$28*'tech costs background'!$B$30</f>
        <v>969240960.97938859</v>
      </c>
      <c r="H28" s="192">
        <f>Deployment!J35*'Tech costs'!J14*Deployment!$T$28*'tech costs background'!$B$30</f>
        <v>1146238308.3725061</v>
      </c>
      <c r="I28" s="192">
        <f>Deployment!K35*'Tech costs'!K14*Deployment!$T$28*'tech costs background'!$B$30</f>
        <v>1546660367.4983084</v>
      </c>
      <c r="J28" s="192">
        <f>Deployment!L35*'Tech costs'!L14*Deployment!$T$28*'tech costs background'!$B$30</f>
        <v>2678119839.915915</v>
      </c>
      <c r="K28" s="192">
        <f>Deployment!M35*'Tech costs'!M14*Deployment!$T$28*'tech costs background'!$B$30</f>
        <v>3121812272.6571465</v>
      </c>
      <c r="L28" s="192">
        <f>Deployment!N35*'Tech costs'!N14*Deployment!$T$28*'tech costs background'!$B$30</f>
        <v>4037970965.0057917</v>
      </c>
      <c r="N28" s="184"/>
    </row>
    <row r="29" spans="2:14">
      <c r="C29" s="67" t="s">
        <v>380</v>
      </c>
      <c r="D29" s="67" t="s">
        <v>296</v>
      </c>
      <c r="E29" s="193">
        <f>Deployment!Y35*'Tech costs'!G15</f>
        <v>0</v>
      </c>
      <c r="F29" s="193">
        <f>Deployment!Z35*'Tech costs'!H15</f>
        <v>217687990.29688144</v>
      </c>
      <c r="G29" s="193">
        <f>Deployment!AA35*'Tech costs'!I15</f>
        <v>435763556.7823419</v>
      </c>
      <c r="H29" s="193">
        <f>Deployment!AB35*'Tech costs'!J15</f>
        <v>685266632.03837359</v>
      </c>
      <c r="I29" s="193">
        <f>Deployment!AC35*'Tech costs'!K15</f>
        <v>1016203241.507262</v>
      </c>
      <c r="J29" s="193">
        <f>Deployment!AD35*'Tech costs'!L15</f>
        <v>1414149946.152349</v>
      </c>
      <c r="K29" s="193">
        <f>Deployment!AE35*'Tech costs'!M15</f>
        <v>1886978282.8266699</v>
      </c>
      <c r="L29" s="193">
        <f>Deployment!AF35*'Tech costs'!N15</f>
        <v>2513343414.8821249</v>
      </c>
    </row>
    <row r="31" spans="2:14">
      <c r="C31" s="117" t="s">
        <v>397</v>
      </c>
      <c r="D31" s="114"/>
      <c r="E31" s="114"/>
      <c r="F31" s="114"/>
      <c r="G31" s="114"/>
      <c r="H31" s="114"/>
      <c r="I31" s="114"/>
      <c r="J31" s="114"/>
      <c r="K31" s="114"/>
      <c r="L31" s="114"/>
    </row>
    <row r="32" spans="2:14">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13">
        <f>Deployment!G$35*'Tech costs'!G19*Deployment!$T$28*'tech costs background'!$C$30</f>
        <v>0</v>
      </c>
      <c r="F33" s="113">
        <f>Deployment!H$35*'Tech costs'!H19*Deployment!$T$28*'tech costs background'!$C$30</f>
        <v>424875935.13866961</v>
      </c>
      <c r="G33" s="113">
        <f>Deployment!I$35*'Tech costs'!I19*Deployment!$T$28*'tech costs background'!$C$30</f>
        <v>443680810.34821653</v>
      </c>
      <c r="H33" s="113">
        <f>Deployment!J$35*'Tech costs'!J19*Deployment!$T$28*'tech costs background'!$C$30</f>
        <v>524703311.13224298</v>
      </c>
      <c r="I33" s="113">
        <f>Deployment!K$35*'Tech costs'!K19*Deployment!$T$28*'tech costs background'!$C$30</f>
        <v>708000954.1607815</v>
      </c>
      <c r="J33" s="113">
        <f>Deployment!L$35*'Tech costs'!L19*Deployment!$T$28*'tech costs background'!$C$30</f>
        <v>1225939089.0608442</v>
      </c>
      <c r="K33" s="113">
        <f>Deployment!M$35*'Tech costs'!M19*Deployment!$T$28*'tech costs background'!$C$30</f>
        <v>1429044225.9971561</v>
      </c>
      <c r="L33" s="113">
        <f>Deployment!N$35*'Tech costs'!N19*Deployment!$T$28*'tech costs background'!$C$30</f>
        <v>1848426038.5632195</v>
      </c>
    </row>
    <row r="34" spans="2:12">
      <c r="C34" s="112" t="s">
        <v>335</v>
      </c>
      <c r="D34" s="67" t="s">
        <v>296</v>
      </c>
      <c r="E34" s="113">
        <f>Deployment!G$35*'Tech costs'!G20*Deployment!$T$28*'tech costs background'!$C$30</f>
        <v>0</v>
      </c>
      <c r="F34" s="113">
        <f>Deployment!H$35*'Tech costs'!H20*Deployment!$T$28*'tech costs background'!$C$30</f>
        <v>62926516.226048656</v>
      </c>
      <c r="G34" s="113">
        <f>Deployment!I$35*'Tech costs'!I20*Deployment!$T$28*'tech costs background'!$C$30</f>
        <v>65711624.035499349</v>
      </c>
      <c r="H34" s="113">
        <f>Deployment!J$35*'Tech costs'!J20*Deployment!$T$28*'tech costs background'!$C$30</f>
        <v>77711512.211319566</v>
      </c>
      <c r="I34" s="113">
        <f>Deployment!K$35*'Tech costs'!K20*Deployment!$T$28*'tech costs background'!$C$30</f>
        <v>104858924.32461628</v>
      </c>
      <c r="J34" s="113">
        <f>Deployment!L$35*'Tech costs'!L20*Deployment!$T$28*'tech costs background'!$C$30</f>
        <v>181568475.8769792</v>
      </c>
      <c r="K34" s="113">
        <f>Deployment!M$35*'Tech costs'!M20*Deployment!$T$28*'tech costs background'!$C$30</f>
        <v>211649489.26938364</v>
      </c>
      <c r="L34" s="113">
        <f>Deployment!N$35*'Tech costs'!N20*Deployment!$T$28*'tech costs background'!$C$30</f>
        <v>273762295.03404748</v>
      </c>
    </row>
    <row r="35" spans="2:12">
      <c r="C35" s="112"/>
      <c r="D35" s="65"/>
      <c r="E35" s="113"/>
      <c r="F35" s="113"/>
      <c r="G35" s="113"/>
      <c r="H35" s="113"/>
      <c r="I35" s="113"/>
      <c r="J35" s="113"/>
      <c r="K35" s="113"/>
      <c r="L35" s="113"/>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B14</f>
        <v>BioSNG</v>
      </c>
      <c r="C43" s="67" t="s">
        <v>411</v>
      </c>
      <c r="D43" s="67" t="s">
        <v>296</v>
      </c>
      <c r="E43" s="192">
        <f>Deployment!G42*'Tech costs'!G14*Deployment!$T$28*'tech costs background'!$B$30</f>
        <v>0</v>
      </c>
      <c r="F43" s="192">
        <f>Deployment!H42*'Tech costs'!H14*Deployment!$T$28*'tech costs background'!$B$30</f>
        <v>12980822669.87429</v>
      </c>
      <c r="G43" s="192">
        <f>Deployment!I42*'Tech costs'!I14*Deployment!$T$28*'tech costs background'!$B$30</f>
        <v>24407370186.618004</v>
      </c>
      <c r="H43" s="192">
        <f>Deployment!J42*'Tech costs'!J14*Deployment!$T$28*'tech costs background'!$B$30</f>
        <v>24267893643.874252</v>
      </c>
      <c r="I43" s="192">
        <f>Deployment!K42*'Tech costs'!K14*Deployment!$T$28*'tech costs background'!$B$30</f>
        <v>24808257575.032593</v>
      </c>
      <c r="J43" s="192">
        <f>Deployment!L42*'Tech costs'!L14*Deployment!$T$28*'tech costs background'!$B$30</f>
        <v>36625960317.800377</v>
      </c>
      <c r="K43" s="192">
        <f>Deployment!M42*'Tech costs'!M14*Deployment!$T$28*'tech costs background'!$B$30</f>
        <v>45071242638.151382</v>
      </c>
      <c r="L43" s="192">
        <f>Deployment!N42*'Tech costs'!N14*Deployment!$T$28*'tech costs background'!$B$30</f>
        <v>44179673470.351166</v>
      </c>
    </row>
    <row r="44" spans="2:12">
      <c r="C44" s="67" t="s">
        <v>380</v>
      </c>
      <c r="D44" s="67" t="s">
        <v>296</v>
      </c>
      <c r="E44" s="193">
        <f>Deployment!Y40*'Tech costs'!G15</f>
        <v>0</v>
      </c>
      <c r="F44" s="193">
        <f>Deployment!Z40*'Tech costs'!H15</f>
        <v>3044482201.9395719</v>
      </c>
      <c r="G44" s="193">
        <f>Deployment!AA40*'Tech costs'!I15</f>
        <v>8639584329.0652466</v>
      </c>
      <c r="H44" s="193">
        <f>Deployment!AB40*'Tech costs'!J15</f>
        <v>13948016574.030724</v>
      </c>
      <c r="I44" s="193">
        <f>Deployment!AC40*'Tech costs'!K15</f>
        <v>19118955697.700134</v>
      </c>
      <c r="J44" s="193">
        <f>Deployment!AD40*'Tech costs'!L15</f>
        <v>24251147870.94812</v>
      </c>
      <c r="K44" s="193">
        <f>Deployment!AE40*'Tech costs'!M15</f>
        <v>28872373077.618088</v>
      </c>
      <c r="L44" s="193">
        <f>Deployment!AF40*'Tech costs'!N15</f>
        <v>33042107974.49284</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Deployment!G$42*'Tech costs'!G19*Deployment!$T$28*'tech costs background'!$C$30</f>
        <v>0</v>
      </c>
      <c r="F48" s="187">
        <f>Deployment!H$42*'Tech costs'!H19*Deployment!$T$28*'tech costs background'!$C$30</f>
        <v>5942115689.5151062</v>
      </c>
      <c r="G48" s="187">
        <f>Deployment!I$42*'Tech costs'!I19*Deployment!$T$28*'tech costs background'!$C$30</f>
        <v>11172744672.207329</v>
      </c>
      <c r="H48" s="187">
        <f>Deployment!J$42*'Tech costs'!J19*Deployment!$T$28*'tech costs background'!$C$30</f>
        <v>11108897736.305464</v>
      </c>
      <c r="I48" s="187">
        <f>Deployment!K$42*'Tech costs'!K19*Deployment!$T$28*'tech costs background'!$C$30</f>
        <v>11356255324.883869</v>
      </c>
      <c r="J48" s="187">
        <f>Deployment!L$42*'Tech costs'!L19*Deployment!$T$28*'tech costs background'!$C$30</f>
        <v>16765939954.872444</v>
      </c>
      <c r="K48" s="187">
        <f>Deployment!M$42*'Tech costs'!M19*Deployment!$T$28*'tech costs background'!$C$30</f>
        <v>20631861696.073475</v>
      </c>
      <c r="L48" s="187">
        <f>Deployment!N$42*'Tech costs'!N19*Deployment!$T$28*'tech costs background'!$C$30</f>
        <v>20223736011.361</v>
      </c>
    </row>
    <row r="49" spans="3:12">
      <c r="C49" s="112" t="s">
        <v>335</v>
      </c>
      <c r="D49" s="67" t="s">
        <v>296</v>
      </c>
      <c r="E49" s="187">
        <f>Deployment!G$42*'Tech costs'!G20*Deployment!$T$28*'tech costs background'!$C$30</f>
        <v>0</v>
      </c>
      <c r="F49" s="187">
        <f>Deployment!H$42*'Tech costs'!H20*Deployment!$T$28*'tech costs background'!$C$30</f>
        <v>880060762.28180122</v>
      </c>
      <c r="G49" s="187">
        <f>Deployment!I$42*'Tech costs'!I20*Deployment!$T$28*'tech costs background'!$C$30</f>
        <v>1654746340.6598685</v>
      </c>
      <c r="H49" s="187">
        <f>Deployment!J$42*'Tech costs'!J20*Deployment!$T$28*'tech costs background'!$C$30</f>
        <v>1645290250.2679734</v>
      </c>
      <c r="I49" s="187">
        <f>Deployment!K$42*'Tech costs'!K20*Deployment!$T$28*'tech costs background'!$C$30</f>
        <v>1681925300.7003663</v>
      </c>
      <c r="J49" s="187">
        <f>Deployment!L$42*'Tech costs'!L20*Deployment!$T$28*'tech costs background'!$C$30</f>
        <v>2483130027.7595239</v>
      </c>
      <c r="K49" s="187">
        <f>Deployment!M$42*'Tech costs'!M20*Deployment!$T$28*'tech costs background'!$C$30</f>
        <v>3055694786.2152452</v>
      </c>
      <c r="L49" s="187">
        <f>Deployment!N$42*'Tech costs'!N20*Deployment!$T$28*'tech costs background'!$C$30</f>
        <v>2995249076.3094935</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row r="78" spans="5:5">
      <c r="E78" s="252"/>
    </row>
  </sheetData>
  <conditionalFormatting sqref="A25:A44 A17:B23 M17:XFD23 M31:XFD37 A46:B52 M46:XFD52 A14 A45:XFD45 A53:XFD1048576 C25:XFD30 A1:XFD13 A15:D16 C14:XFD16 A24:XFD24 C38:XFD44">
    <cfRule type="expression" dxfId="3781" priority="37">
      <formula>_xlfn.ISFORMULA(A1)</formula>
    </cfRule>
  </conditionalFormatting>
  <conditionalFormatting sqref="C27:C28">
    <cfRule type="expression" dxfId="3780" priority="26">
      <formula>_xlfn.ISFORMULA(C27)</formula>
    </cfRule>
  </conditionalFormatting>
  <conditionalFormatting sqref="C29">
    <cfRule type="expression" dxfId="3779" priority="25">
      <formula>_xlfn.ISFORMULA(C29)</formula>
    </cfRule>
  </conditionalFormatting>
  <conditionalFormatting sqref="C42:C43">
    <cfRule type="expression" dxfId="3778" priority="24">
      <formula>_xlfn.ISFORMULA(C42)</formula>
    </cfRule>
  </conditionalFormatting>
  <conditionalFormatting sqref="C44">
    <cfRule type="expression" dxfId="3777" priority="23">
      <formula>_xlfn.ISFORMULA(C44)</formula>
    </cfRule>
  </conditionalFormatting>
  <conditionalFormatting sqref="E29:L29">
    <cfRule type="expression" dxfId="3776" priority="20">
      <formula>_xlfn.ISFORMULA(E29)</formula>
    </cfRule>
  </conditionalFormatting>
  <conditionalFormatting sqref="D21:D23 C17:D18 E17:L23 C31:D32 E31:L37 C46:D47 E46:L52">
    <cfRule type="expression" dxfId="3775" priority="15">
      <formula>_xlfn.ISFORMULA(C17)</formula>
    </cfRule>
  </conditionalFormatting>
  <conditionalFormatting sqref="C19:C23">
    <cfRule type="expression" dxfId="3774" priority="14">
      <formula>_xlfn.ISFORMULA(C19)</formula>
    </cfRule>
  </conditionalFormatting>
  <conditionalFormatting sqref="D35:D37">
    <cfRule type="expression" dxfId="3773" priority="12">
      <formula>_xlfn.ISFORMULA(D35)</formula>
    </cfRule>
  </conditionalFormatting>
  <conditionalFormatting sqref="C33:C37">
    <cfRule type="expression" dxfId="3772" priority="11">
      <formula>_xlfn.ISFORMULA(C33)</formula>
    </cfRule>
  </conditionalFormatting>
  <conditionalFormatting sqref="D50:D52">
    <cfRule type="expression" dxfId="3771" priority="9">
      <formula>_xlfn.ISFORMULA(D50)</formula>
    </cfRule>
  </conditionalFormatting>
  <conditionalFormatting sqref="C48:C52">
    <cfRule type="expression" dxfId="3770" priority="8">
      <formula>_xlfn.ISFORMULA(C48)</formula>
    </cfRule>
  </conditionalFormatting>
  <conditionalFormatting sqref="D19:D20">
    <cfRule type="expression" dxfId="3769" priority="6">
      <formula>_xlfn.ISFORMULA(D19)</formula>
    </cfRule>
  </conditionalFormatting>
  <conditionalFormatting sqref="D19:D20">
    <cfRule type="expression" dxfId="3768" priority="5">
      <formula>_xlfn.ISFORMULA(D19)</formula>
    </cfRule>
  </conditionalFormatting>
  <conditionalFormatting sqref="D33:D34">
    <cfRule type="expression" dxfId="3767" priority="4">
      <formula>_xlfn.ISFORMULA(D33)</formula>
    </cfRule>
  </conditionalFormatting>
  <conditionalFormatting sqref="D33:D34">
    <cfRule type="expression" dxfId="3766" priority="3">
      <formula>_xlfn.ISFORMULA(D33)</formula>
    </cfRule>
  </conditionalFormatting>
  <conditionalFormatting sqref="D48:D49">
    <cfRule type="expression" dxfId="3765" priority="2">
      <formula>_xlfn.ISFORMULA(D48)</formula>
    </cfRule>
  </conditionalFormatting>
  <conditionalFormatting sqref="D48:D49">
    <cfRule type="expression" dxfId="3764" priority="1">
      <formula>_xlfn.ISFORMULA(D48)</formula>
    </cfRule>
  </conditionalFormatting>
  <pageMargins left="0.7" right="0.7" top="0.75" bottom="0.75" header="0.3" footer="0.3"/>
  <pageSetup paperSize="9" orientation="portrait" horizontalDpi="4294967294" verticalDpi="4294967294" r:id="rId1"/>
  <drawing r:id="rId2"/>
  <extLst>
    <ext xmlns:mx="http://schemas.microsoft.com/office/mac/excel/2008/main" uri="{64002731-A6B0-56B0-2670-7721B7C09600}">
      <mx:PLV Mode="0" OnePage="0" WScale="0"/>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BD465-273D-4F59-9C6F-1F80A7580966}">
  <sheetPr>
    <tabColor theme="9" tint="0.39997558519241921"/>
  </sheetPr>
  <dimension ref="B1:N60"/>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21.85546875" style="1" customWidth="1"/>
    <col min="6" max="6" width="22" style="1" customWidth="1"/>
    <col min="7" max="7" width="8.85546875" style="1"/>
    <col min="8" max="8" width="11.42578125" style="1" customWidth="1"/>
    <col min="9" max="13" width="8.85546875" style="1"/>
    <col min="14" max="14" width="14.85546875" style="1" customWidth="1"/>
    <col min="15" max="16384" width="8.85546875" style="1"/>
  </cols>
  <sheetData>
    <row r="1" spans="2:14" s="185" customFormat="1" ht="49.5" customHeight="1">
      <c r="B1" s="109" t="s">
        <v>427</v>
      </c>
      <c r="C1" s="109"/>
      <c r="D1" s="109"/>
      <c r="E1" s="109"/>
      <c r="F1" s="109"/>
      <c r="G1" s="109"/>
      <c r="H1" s="109"/>
      <c r="I1" s="109"/>
      <c r="J1" s="109"/>
      <c r="K1" s="109"/>
      <c r="L1" s="109"/>
      <c r="M1" s="109"/>
      <c r="N1" s="109"/>
    </row>
    <row r="4" spans="2:14" ht="14.1">
      <c r="M4" s="7"/>
      <c r="N4" s="2"/>
    </row>
    <row r="5" spans="2:14" ht="14.1">
      <c r="N5" s="2"/>
    </row>
    <row r="11" spans="2:14" ht="14.1">
      <c r="C11" s="2" t="s">
        <v>428</v>
      </c>
      <c r="D11" s="2"/>
      <c r="E11" s="2"/>
      <c r="F11" s="2"/>
    </row>
    <row r="12" spans="2:14" ht="14.1">
      <c r="C12" s="44" t="s">
        <v>354</v>
      </c>
    </row>
    <row r="13" spans="2:14" ht="14.1">
      <c r="B13" s="46" t="s">
        <v>125</v>
      </c>
      <c r="C13" s="46" t="s">
        <v>410</v>
      </c>
      <c r="D13" s="46" t="s">
        <v>24</v>
      </c>
      <c r="E13" s="46" t="s">
        <v>368</v>
      </c>
      <c r="F13" s="46"/>
      <c r="G13" s="46">
        <v>2015</v>
      </c>
      <c r="H13" s="46">
        <v>2020</v>
      </c>
      <c r="I13" s="46">
        <v>2025</v>
      </c>
      <c r="J13" s="46">
        <v>2030</v>
      </c>
      <c r="K13" s="46">
        <v>2035</v>
      </c>
      <c r="L13" s="46">
        <v>2040</v>
      </c>
      <c r="M13" s="46">
        <v>2045</v>
      </c>
      <c r="N13" s="46">
        <v>2050</v>
      </c>
    </row>
    <row r="14" spans="2:14">
      <c r="B14" s="497" t="str">
        <f>'Deployment (10)'!C15</f>
        <v>Alcohol catalysis</v>
      </c>
      <c r="C14" s="496" t="s">
        <v>411</v>
      </c>
      <c r="D14" s="496" t="s">
        <v>402</v>
      </c>
      <c r="E14" s="496"/>
      <c r="F14" s="496"/>
      <c r="G14" s="79"/>
      <c r="H14" s="57"/>
      <c r="I14" s="57"/>
      <c r="J14" s="57"/>
      <c r="K14" s="57"/>
      <c r="L14" s="57"/>
      <c r="M14" s="57"/>
      <c r="N14" s="79"/>
    </row>
    <row r="15" spans="2:14">
      <c r="C15" s="496" t="s">
        <v>380</v>
      </c>
      <c r="D15" s="496" t="s">
        <v>402</v>
      </c>
      <c r="E15" s="496"/>
      <c r="F15" s="496"/>
      <c r="G15" s="124"/>
      <c r="H15" s="124"/>
      <c r="I15" s="124"/>
      <c r="J15" s="124"/>
      <c r="K15" s="124"/>
      <c r="L15" s="124"/>
      <c r="M15" s="124"/>
      <c r="N15" s="124"/>
    </row>
    <row r="17" spans="2:14" ht="14.1">
      <c r="C17" s="44" t="s">
        <v>372</v>
      </c>
    </row>
    <row r="18" spans="2:14" ht="14.1">
      <c r="C18" s="46" t="s">
        <v>373</v>
      </c>
      <c r="D18" s="46" t="s">
        <v>24</v>
      </c>
      <c r="E18" s="46" t="s">
        <v>368</v>
      </c>
      <c r="F18" s="46" t="s">
        <v>343</v>
      </c>
      <c r="G18" s="46">
        <v>2015</v>
      </c>
      <c r="H18" s="46">
        <v>2020</v>
      </c>
      <c r="I18" s="46">
        <v>2025</v>
      </c>
      <c r="J18" s="46">
        <v>2030</v>
      </c>
      <c r="K18" s="46">
        <v>2035</v>
      </c>
      <c r="L18" s="46">
        <v>2040</v>
      </c>
      <c r="M18" s="46">
        <v>2045</v>
      </c>
      <c r="N18" s="46">
        <v>2050</v>
      </c>
    </row>
    <row r="19" spans="2:14" ht="69">
      <c r="C19" s="112" t="s">
        <v>399</v>
      </c>
      <c r="D19" s="496" t="s">
        <v>402</v>
      </c>
      <c r="E19" s="310" t="s">
        <v>429</v>
      </c>
      <c r="F19" s="496" t="s">
        <v>430</v>
      </c>
      <c r="G19" s="79">
        <f>'Market shares'!X13</f>
        <v>9.6608879720862378E-2</v>
      </c>
      <c r="H19" s="57">
        <f>G19+(($N$19-$G$19)/7)</f>
        <v>9.9480213090129097E-2</v>
      </c>
      <c r="I19" s="57">
        <f t="shared" ref="I19:M19" si="0">H19+(($N$19-$G$19)/7)</f>
        <v>0.10235154645939581</v>
      </c>
      <c r="J19" s="57">
        <f t="shared" si="0"/>
        <v>0.10522287982866253</v>
      </c>
      <c r="K19" s="57">
        <f t="shared" si="0"/>
        <v>0.10809421319792925</v>
      </c>
      <c r="L19" s="57">
        <f t="shared" si="0"/>
        <v>0.11096554656719597</v>
      </c>
      <c r="M19" s="57">
        <f t="shared" si="0"/>
        <v>0.11383687993646269</v>
      </c>
      <c r="N19" s="79">
        <f>'Competitor market shares (10)'!E14/2</f>
        <v>0.11670821330572943</v>
      </c>
    </row>
    <row r="20" spans="2:14">
      <c r="C20" s="112" t="s">
        <v>335</v>
      </c>
      <c r="D20" s="496" t="s">
        <v>402</v>
      </c>
      <c r="E20" s="349" t="s">
        <v>431</v>
      </c>
      <c r="F20" s="496" t="s">
        <v>432</v>
      </c>
      <c r="G20" s="79">
        <v>0.11799999999999999</v>
      </c>
      <c r="H20" s="57">
        <f>G20</f>
        <v>0.11799999999999999</v>
      </c>
      <c r="I20" s="57">
        <f t="shared" ref="I20:N20" si="1">H20</f>
        <v>0.11799999999999999</v>
      </c>
      <c r="J20" s="57">
        <f t="shared" si="1"/>
        <v>0.11799999999999999</v>
      </c>
      <c r="K20" s="57">
        <f t="shared" si="1"/>
        <v>0.11799999999999999</v>
      </c>
      <c r="L20" s="57">
        <f t="shared" si="1"/>
        <v>0.11799999999999999</v>
      </c>
      <c r="M20" s="57">
        <f t="shared" si="1"/>
        <v>0.11799999999999999</v>
      </c>
      <c r="N20" s="57">
        <f t="shared" si="1"/>
        <v>0.11799999999999999</v>
      </c>
    </row>
    <row r="21" spans="2:14">
      <c r="C21" s="112"/>
      <c r="D21" s="496" t="s">
        <v>402</v>
      </c>
      <c r="E21" s="496"/>
      <c r="F21" s="496"/>
      <c r="G21" s="79"/>
      <c r="H21" s="57"/>
      <c r="I21" s="57"/>
      <c r="J21" s="57"/>
      <c r="K21" s="57"/>
      <c r="L21" s="57"/>
      <c r="M21" s="57"/>
      <c r="N21" s="57"/>
    </row>
    <row r="22" spans="2:14">
      <c r="C22" s="496"/>
      <c r="D22" s="496" t="s">
        <v>402</v>
      </c>
      <c r="E22" s="496"/>
      <c r="F22" s="496"/>
      <c r="G22" s="79"/>
      <c r="H22" s="57"/>
      <c r="I22" s="57"/>
      <c r="J22" s="79"/>
      <c r="K22" s="79"/>
      <c r="L22" s="79"/>
      <c r="M22" s="79"/>
      <c r="N22" s="79"/>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9" spans="2:14" ht="14.1">
      <c r="C29" s="2" t="s">
        <v>433</v>
      </c>
    </row>
    <row r="30" spans="2:14" ht="14.1">
      <c r="C30" s="44" t="s">
        <v>354</v>
      </c>
    </row>
    <row r="31" spans="2:14" ht="14.1">
      <c r="B31" s="46" t="s">
        <v>125</v>
      </c>
      <c r="C31" s="46" t="s">
        <v>410</v>
      </c>
      <c r="D31" s="46" t="s">
        <v>24</v>
      </c>
      <c r="E31" s="46" t="s">
        <v>368</v>
      </c>
      <c r="F31" s="46"/>
      <c r="G31" s="46">
        <v>2015</v>
      </c>
      <c r="H31" s="46">
        <v>2020</v>
      </c>
      <c r="I31" s="46">
        <v>2025</v>
      </c>
      <c r="J31" s="46">
        <v>2030</v>
      </c>
      <c r="K31" s="46">
        <v>2035</v>
      </c>
      <c r="L31" s="46">
        <v>2040</v>
      </c>
      <c r="M31" s="46">
        <v>2045</v>
      </c>
      <c r="N31" s="46">
        <v>2050</v>
      </c>
    </row>
    <row r="32" spans="2:14">
      <c r="B32" s="496" t="str">
        <f>'Deployment (10)'!C15</f>
        <v>Alcohol catalysis</v>
      </c>
      <c r="C32" s="496" t="s">
        <v>411</v>
      </c>
      <c r="D32" s="496" t="s">
        <v>402</v>
      </c>
      <c r="E32" s="496"/>
      <c r="F32" s="496"/>
      <c r="G32" s="79"/>
      <c r="H32" s="79"/>
      <c r="I32" s="79"/>
      <c r="J32" s="79"/>
      <c r="K32" s="79"/>
      <c r="L32" s="79"/>
      <c r="M32" s="79"/>
      <c r="N32" s="79"/>
    </row>
    <row r="33" spans="3:14">
      <c r="C33" s="496" t="s">
        <v>380</v>
      </c>
      <c r="D33" s="496" t="s">
        <v>402</v>
      </c>
      <c r="E33" s="496"/>
      <c r="F33" s="496"/>
      <c r="G33" s="124"/>
      <c r="H33" s="124"/>
      <c r="I33" s="124"/>
      <c r="J33" s="124"/>
      <c r="K33" s="124"/>
      <c r="L33" s="124"/>
      <c r="M33" s="124"/>
      <c r="N33" s="124"/>
    </row>
    <row r="36" spans="3:14" ht="14.1">
      <c r="C36" s="44" t="s">
        <v>372</v>
      </c>
    </row>
    <row r="37" spans="3:14" ht="14.1">
      <c r="C37" s="46" t="s">
        <v>373</v>
      </c>
      <c r="D37" s="46" t="s">
        <v>24</v>
      </c>
      <c r="E37" s="46" t="s">
        <v>368</v>
      </c>
      <c r="F37" s="46" t="s">
        <v>343</v>
      </c>
      <c r="G37" s="46">
        <v>2015</v>
      </c>
      <c r="H37" s="46">
        <v>2020</v>
      </c>
      <c r="I37" s="46">
        <v>2025</v>
      </c>
      <c r="J37" s="46">
        <v>2030</v>
      </c>
      <c r="K37" s="46">
        <v>2035</v>
      </c>
      <c r="L37" s="46">
        <v>2040</v>
      </c>
      <c r="M37" s="46">
        <v>2045</v>
      </c>
      <c r="N37" s="46">
        <v>2050</v>
      </c>
    </row>
    <row r="38" spans="3:14" ht="69">
      <c r="C38" s="112" t="s">
        <v>399</v>
      </c>
      <c r="D38" s="496" t="s">
        <v>402</v>
      </c>
      <c r="E38" s="310" t="s">
        <v>429</v>
      </c>
      <c r="F38" s="496" t="s">
        <v>430</v>
      </c>
      <c r="G38" s="79">
        <f>'Market shares'!Y13</f>
        <v>4.5429977225835597E-2</v>
      </c>
      <c r="H38" s="57">
        <f>G38+(($N$38-$G$38)/7)</f>
        <v>5.1932849720280325E-2</v>
      </c>
      <c r="I38" s="57">
        <f t="shared" ref="I38:M38" si="2">H38+(($N$38-$G$38)/7)</f>
        <v>5.8435722214725053E-2</v>
      </c>
      <c r="J38" s="57">
        <f t="shared" si="2"/>
        <v>6.4938594709169781E-2</v>
      </c>
      <c r="K38" s="57">
        <f t="shared" si="2"/>
        <v>7.1441467203614509E-2</v>
      </c>
      <c r="L38" s="57">
        <f t="shared" si="2"/>
        <v>7.7944339698059237E-2</v>
      </c>
      <c r="M38" s="57">
        <f t="shared" si="2"/>
        <v>8.4447212192503965E-2</v>
      </c>
      <c r="N38" s="79">
        <f>'Competitor market shares (10)'!E21/2</f>
        <v>9.0950084686948679E-2</v>
      </c>
    </row>
    <row r="39" spans="3:14">
      <c r="C39" s="112" t="s">
        <v>335</v>
      </c>
      <c r="D39" s="496" t="s">
        <v>402</v>
      </c>
      <c r="E39" s="349" t="s">
        <v>431</v>
      </c>
      <c r="F39" s="496" t="s">
        <v>432</v>
      </c>
      <c r="G39" s="79">
        <v>0.11799999999999999</v>
      </c>
      <c r="H39" s="57">
        <f>G39</f>
        <v>0.11799999999999999</v>
      </c>
      <c r="I39" s="57">
        <f t="shared" ref="I39:N39" si="3">H39</f>
        <v>0.11799999999999999</v>
      </c>
      <c r="J39" s="57">
        <f t="shared" si="3"/>
        <v>0.11799999999999999</v>
      </c>
      <c r="K39" s="57">
        <f t="shared" si="3"/>
        <v>0.11799999999999999</v>
      </c>
      <c r="L39" s="57">
        <f t="shared" si="3"/>
        <v>0.11799999999999999</v>
      </c>
      <c r="M39" s="57">
        <f t="shared" si="3"/>
        <v>0.11799999999999999</v>
      </c>
      <c r="N39" s="57">
        <f t="shared" si="3"/>
        <v>0.11799999999999999</v>
      </c>
    </row>
    <row r="40" spans="3:14">
      <c r="C40" s="112"/>
      <c r="D40" s="496"/>
      <c r="E40" s="496"/>
      <c r="F40" s="496"/>
      <c r="G40" s="79"/>
      <c r="H40" s="57"/>
      <c r="I40" s="57"/>
      <c r="J40" s="57"/>
      <c r="K40" s="57"/>
      <c r="L40" s="57"/>
      <c r="M40" s="57"/>
      <c r="N40" s="57"/>
    </row>
    <row r="41" spans="3:14">
      <c r="C41" s="496"/>
      <c r="D41" s="496" t="s">
        <v>402</v>
      </c>
      <c r="E41" s="496"/>
      <c r="F41" s="496"/>
      <c r="G41" s="79"/>
      <c r="H41" s="57"/>
      <c r="I41" s="57"/>
      <c r="J41" s="79"/>
      <c r="K41" s="79"/>
      <c r="L41" s="79"/>
      <c r="M41" s="79"/>
      <c r="N41" s="79"/>
    </row>
    <row r="42" spans="3:14">
      <c r="C42" s="496"/>
      <c r="D42" s="496" t="s">
        <v>402</v>
      </c>
      <c r="E42" s="496"/>
      <c r="F42" s="496"/>
      <c r="G42" s="79"/>
      <c r="H42" s="57"/>
      <c r="I42" s="57"/>
      <c r="J42" s="79"/>
      <c r="K42" s="79"/>
      <c r="L42" s="79"/>
      <c r="M42" s="79"/>
      <c r="N42" s="79"/>
    </row>
    <row r="43" spans="3:14">
      <c r="C43" s="496"/>
      <c r="D43" s="496" t="s">
        <v>402</v>
      </c>
      <c r="E43" s="496"/>
      <c r="F43" s="496"/>
      <c r="G43" s="79"/>
      <c r="H43" s="57"/>
      <c r="I43" s="57"/>
      <c r="J43" s="79"/>
      <c r="K43" s="79"/>
      <c r="L43" s="79"/>
      <c r="M43" s="79"/>
      <c r="N43" s="79"/>
    </row>
    <row r="51" spans="3:6" ht="15" customHeight="1">
      <c r="C51" s="126" t="s">
        <v>434</v>
      </c>
      <c r="D51" s="548" t="s">
        <v>435</v>
      </c>
      <c r="E51" s="549"/>
      <c r="F51" s="126" t="s">
        <v>436</v>
      </c>
    </row>
    <row r="52" spans="3:6">
      <c r="C52" s="496">
        <v>8405</v>
      </c>
      <c r="D52" s="566" t="s">
        <v>507</v>
      </c>
      <c r="E52" s="566"/>
      <c r="F52" s="47" t="s">
        <v>438</v>
      </c>
    </row>
    <row r="53" spans="3:6">
      <c r="C53" s="496">
        <v>842129</v>
      </c>
      <c r="D53" s="566" t="s">
        <v>552</v>
      </c>
      <c r="E53" s="566"/>
      <c r="F53" s="47" t="s">
        <v>438</v>
      </c>
    </row>
    <row r="54" spans="3:6">
      <c r="C54" s="496">
        <v>841940</v>
      </c>
      <c r="D54" s="571" t="s">
        <v>558</v>
      </c>
      <c r="E54" s="573"/>
      <c r="F54" s="47" t="s">
        <v>438</v>
      </c>
    </row>
    <row r="55" spans="3:6">
      <c r="C55" s="496"/>
      <c r="D55" s="567"/>
      <c r="E55" s="567"/>
      <c r="F55" s="47"/>
    </row>
    <row r="56" spans="3:6">
      <c r="C56" s="496"/>
      <c r="D56" s="567"/>
      <c r="E56" s="567"/>
      <c r="F56" s="496"/>
    </row>
    <row r="57" spans="3:6">
      <c r="C57" s="496"/>
      <c r="D57" s="567"/>
      <c r="E57" s="567"/>
      <c r="F57" s="496"/>
    </row>
    <row r="58" spans="3:6">
      <c r="C58" s="496"/>
      <c r="D58" s="567"/>
      <c r="E58" s="567"/>
      <c r="F58" s="496"/>
    </row>
    <row r="59" spans="3:6">
      <c r="C59" s="521"/>
      <c r="D59" s="547"/>
      <c r="E59" s="547"/>
      <c r="F59" s="496"/>
    </row>
    <row r="60" spans="3:6" ht="14.45">
      <c r="C60" s="67"/>
      <c r="D60" s="547"/>
      <c r="E60" s="547"/>
      <c r="F60" s="496"/>
    </row>
  </sheetData>
  <mergeCells count="10">
    <mergeCell ref="D51:E51"/>
    <mergeCell ref="D52:E52"/>
    <mergeCell ref="D53:E53"/>
    <mergeCell ref="D54:E54"/>
    <mergeCell ref="D60:E60"/>
    <mergeCell ref="D55:E55"/>
    <mergeCell ref="D56:E56"/>
    <mergeCell ref="D57:E57"/>
    <mergeCell ref="D58:E58"/>
    <mergeCell ref="D59:E59"/>
  </mergeCells>
  <conditionalFormatting sqref="A11:A62 O11:XFD62 B14:D14 F14:N14 F32:N32 A63:B1048576 G63:XFD1048576 B62 C61 G62:N62 B17:B24 B36:B43 A1:XFD10 B15:N16 C62:D1048576 E61:F1048576 B25:D32 B44:D50 B33:N35 C17:N18 C22:D24 C36:N37 C41:D43 E21:N31 E40:N50">
    <cfRule type="expression" dxfId="1441" priority="43">
      <formula>_xlfn.ISFORMULA(A1)</formula>
    </cfRule>
  </conditionalFormatting>
  <conditionalFormatting sqref="D61">
    <cfRule type="expression" dxfId="1440" priority="41">
      <formula>_xlfn.ISFORMULA(D61)</formula>
    </cfRule>
  </conditionalFormatting>
  <conditionalFormatting sqref="D31:D35 B51:B61 G51:N61 D44:D47">
    <cfRule type="expression" dxfId="1439" priority="40">
      <formula>_xlfn.ISFORMULA(B31)</formula>
    </cfRule>
  </conditionalFormatting>
  <conditionalFormatting sqref="C31:C32">
    <cfRule type="expression" dxfId="1438" priority="39">
      <formula>_xlfn.ISFORMULA(C31)</formula>
    </cfRule>
  </conditionalFormatting>
  <conditionalFormatting sqref="C33">
    <cfRule type="expression" dxfId="1437" priority="38">
      <formula>_xlfn.ISFORMULA(C33)</formula>
    </cfRule>
  </conditionalFormatting>
  <conditionalFormatting sqref="G33:N33">
    <cfRule type="expression" dxfId="1436" priority="37">
      <formula>_xlfn.ISFORMULA(G33)</formula>
    </cfRule>
  </conditionalFormatting>
  <conditionalFormatting sqref="G14 J14:N14">
    <cfRule type="expression" dxfId="1435" priority="36">
      <formula>_xlfn.ISFORMULA(G14)</formula>
    </cfRule>
  </conditionalFormatting>
  <conditionalFormatting sqref="G32:N32">
    <cfRule type="expression" dxfId="1434" priority="33">
      <formula>_xlfn.ISFORMULA(G32)</formula>
    </cfRule>
  </conditionalFormatting>
  <conditionalFormatting sqref="H14:M14">
    <cfRule type="expression" dxfId="1433" priority="31">
      <formula>_xlfn.ISFORMULA(H14)</formula>
    </cfRule>
  </conditionalFormatting>
  <conditionalFormatting sqref="E14">
    <cfRule type="expression" dxfId="1432" priority="30">
      <formula>_xlfn.ISFORMULA(E14)</formula>
    </cfRule>
  </conditionalFormatting>
  <conditionalFormatting sqref="E32">
    <cfRule type="expression" dxfId="1431" priority="29">
      <formula>_xlfn.ISFORMULA(E32)</formula>
    </cfRule>
  </conditionalFormatting>
  <conditionalFormatting sqref="H22:N24 N19 D20:D21 F20">
    <cfRule type="expression" dxfId="1430" priority="28">
      <formula>_xlfn.ISFORMULA(D19)</formula>
    </cfRule>
  </conditionalFormatting>
  <conditionalFormatting sqref="N19 F19:G20 D19:D21">
    <cfRule type="expression" dxfId="1429" priority="27">
      <formula>_xlfn.ISFORMULA(D19)</formula>
    </cfRule>
  </conditionalFormatting>
  <conditionalFormatting sqref="C19:C21">
    <cfRule type="expression" dxfId="1428" priority="26">
      <formula>_xlfn.ISFORMULA(C19)</formula>
    </cfRule>
  </conditionalFormatting>
  <conditionalFormatting sqref="H41:N43 N38 D39:D40">
    <cfRule type="expression" dxfId="1427" priority="25">
      <formula>_xlfn.ISFORMULA(D38)</formula>
    </cfRule>
  </conditionalFormatting>
  <conditionalFormatting sqref="N38 D38:D40 G38:G39">
    <cfRule type="expression" dxfId="1426" priority="24">
      <formula>_xlfn.ISFORMULA(D38)</formula>
    </cfRule>
  </conditionalFormatting>
  <conditionalFormatting sqref="C38:C40">
    <cfRule type="expression" dxfId="1425" priority="23">
      <formula>_xlfn.ISFORMULA(C38)</formula>
    </cfRule>
  </conditionalFormatting>
  <conditionalFormatting sqref="H19:M19">
    <cfRule type="expression" dxfId="1424" priority="22">
      <formula>_xlfn.ISFORMULA(H19)</formula>
    </cfRule>
  </conditionalFormatting>
  <conditionalFormatting sqref="H19:M19">
    <cfRule type="expression" dxfId="1423" priority="21">
      <formula>_xlfn.ISFORMULA(H19)</formula>
    </cfRule>
  </conditionalFormatting>
  <conditionalFormatting sqref="H20:N20">
    <cfRule type="expression" dxfId="1422" priority="20">
      <formula>_xlfn.ISFORMULA(H20)</formula>
    </cfRule>
  </conditionalFormatting>
  <conditionalFormatting sqref="H20:N20">
    <cfRule type="expression" dxfId="1421" priority="19">
      <formula>_xlfn.ISFORMULA(H20)</formula>
    </cfRule>
  </conditionalFormatting>
  <conditionalFormatting sqref="H38:M38">
    <cfRule type="expression" dxfId="1420" priority="18">
      <formula>_xlfn.ISFORMULA(H38)</formula>
    </cfRule>
  </conditionalFormatting>
  <conditionalFormatting sqref="H38:M38">
    <cfRule type="expression" dxfId="1419" priority="17">
      <formula>_xlfn.ISFORMULA(H38)</formula>
    </cfRule>
  </conditionalFormatting>
  <conditionalFormatting sqref="H39:N39">
    <cfRule type="expression" dxfId="1418" priority="16">
      <formula>_xlfn.ISFORMULA(H39)</formula>
    </cfRule>
  </conditionalFormatting>
  <conditionalFormatting sqref="H39:N39">
    <cfRule type="expression" dxfId="1417" priority="15">
      <formula>_xlfn.ISFORMULA(H39)</formula>
    </cfRule>
  </conditionalFormatting>
  <conditionalFormatting sqref="H21:N21">
    <cfRule type="expression" dxfId="1416" priority="14">
      <formula>_xlfn.ISFORMULA(H21)</formula>
    </cfRule>
  </conditionalFormatting>
  <conditionalFormatting sqref="H40:N40">
    <cfRule type="expression" dxfId="1415" priority="12">
      <formula>_xlfn.ISFORMULA(H40)</formula>
    </cfRule>
  </conditionalFormatting>
  <conditionalFormatting sqref="E20">
    <cfRule type="expression" dxfId="1414" priority="10">
      <formula>_xlfn.ISFORMULA(E20)</formula>
    </cfRule>
  </conditionalFormatting>
  <conditionalFormatting sqref="E20">
    <cfRule type="expression" dxfId="1413" priority="9">
      <formula>_xlfn.ISFORMULA(E20)</formula>
    </cfRule>
  </conditionalFormatting>
  <conditionalFormatting sqref="E20">
    <cfRule type="expression" dxfId="1412" priority="8">
      <formula>_xlfn.ISFORMULA(E20)</formula>
    </cfRule>
  </conditionalFormatting>
  <conditionalFormatting sqref="E39">
    <cfRule type="expression" dxfId="1411" priority="7">
      <formula>_xlfn.ISFORMULA(E39)</formula>
    </cfRule>
  </conditionalFormatting>
  <conditionalFormatting sqref="E39">
    <cfRule type="expression" dxfId="1410" priority="6">
      <formula>_xlfn.ISFORMULA(E39)</formula>
    </cfRule>
  </conditionalFormatting>
  <conditionalFormatting sqref="E39">
    <cfRule type="expression" dxfId="1409" priority="5">
      <formula>_xlfn.ISFORMULA(E39)</formula>
    </cfRule>
  </conditionalFormatting>
  <conditionalFormatting sqref="E19">
    <cfRule type="expression" dxfId="1408" priority="4">
      <formula>_xlfn.ISFORMULA(E19)</formula>
    </cfRule>
  </conditionalFormatting>
  <conditionalFormatting sqref="E38">
    <cfRule type="expression" dxfId="1407" priority="3">
      <formula>_xlfn.ISFORMULA(E38)</formula>
    </cfRule>
  </conditionalFormatting>
  <conditionalFormatting sqref="F39">
    <cfRule type="expression" dxfId="1406" priority="2">
      <formula>_xlfn.ISFORMULA(F39)</formula>
    </cfRule>
  </conditionalFormatting>
  <conditionalFormatting sqref="F38:F39">
    <cfRule type="expression" dxfId="1405" priority="1">
      <formula>_xlfn.ISFORMULA(F38)</formula>
    </cfRule>
  </conditionalFormatting>
  <pageMargins left="0.7" right="0.7" top="0.75" bottom="0.75" header="0.3" footer="0.3"/>
  <pageSetup paperSize="9" orientation="portrait" horizontalDpi="4294967294" verticalDpi="4294967294"/>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34537-5565-4263-9EFB-533F51FFEE12}">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(10)'!C15</f>
        <v>Alcohol catalysis</v>
      </c>
      <c r="C14" s="496" t="s">
        <v>411</v>
      </c>
      <c r="D14" s="496" t="s">
        <v>402</v>
      </c>
      <c r="E14" s="79">
        <f>'Market shares'!X14</f>
        <v>0.23341642661145887</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(10)'!C15</f>
        <v>Alcohol catalysis</v>
      </c>
      <c r="C21" s="496" t="s">
        <v>411</v>
      </c>
      <c r="D21" s="496" t="s">
        <v>402</v>
      </c>
      <c r="E21" s="79">
        <f>'Market shares'!Y14</f>
        <v>0.18190016937389736</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(10)'!C15</f>
        <v>Alcohol catalysis</v>
      </c>
      <c r="C32" s="496" t="s">
        <v>411</v>
      </c>
      <c r="D32" s="496" t="s">
        <v>402</v>
      </c>
      <c r="E32" s="79">
        <f>'Market shares'!X15</f>
        <v>0.12453488446599023</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(10)'!C15</f>
        <v>Alcohol catalysis</v>
      </c>
      <c r="C39" s="496" t="s">
        <v>411</v>
      </c>
      <c r="D39" s="496" t="s">
        <v>402</v>
      </c>
      <c r="E39" s="79">
        <f>'Market shares'!Y15</f>
        <v>0.16749153475946815</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(10)'!C15</f>
        <v>Alcohol catalysis</v>
      </c>
      <c r="C49" s="496" t="s">
        <v>411</v>
      </c>
      <c r="D49" s="496" t="s">
        <v>402</v>
      </c>
      <c r="E49" s="79">
        <f>'Market shares'!X16</f>
        <v>2.7263882591572301E-2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(10)'!C15</f>
        <v>Alcohol catalysis</v>
      </c>
      <c r="C56" s="496" t="s">
        <v>411</v>
      </c>
      <c r="D56" s="496" t="s">
        <v>402</v>
      </c>
      <c r="E56" s="79">
        <f>'Market shares'!Y16</f>
        <v>0.13644571209686496</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1404" priority="16">
      <formula>_xlfn.ISFORMULA(A1)</formula>
    </cfRule>
  </conditionalFormatting>
  <conditionalFormatting sqref="B20:B22 B23:C23 B15:D15">
    <cfRule type="expression" dxfId="1403" priority="15">
      <formula>_xlfn.ISFORMULA(B15)</formula>
    </cfRule>
  </conditionalFormatting>
  <conditionalFormatting sqref="C20:C21">
    <cfRule type="expression" dxfId="1402" priority="14">
      <formula>_xlfn.ISFORMULA(C20)</formula>
    </cfRule>
  </conditionalFormatting>
  <conditionalFormatting sqref="C22">
    <cfRule type="expression" dxfId="1401" priority="13">
      <formula>_xlfn.ISFORMULA(C22)</formula>
    </cfRule>
  </conditionalFormatting>
  <conditionalFormatting sqref="B38:B40 B41:C41">
    <cfRule type="expression" dxfId="1400" priority="12">
      <formula>_xlfn.ISFORMULA(B38)</formula>
    </cfRule>
  </conditionalFormatting>
  <conditionalFormatting sqref="C38:C39">
    <cfRule type="expression" dxfId="1399" priority="11">
      <formula>_xlfn.ISFORMULA(C38)</formula>
    </cfRule>
  </conditionalFormatting>
  <conditionalFormatting sqref="C40">
    <cfRule type="expression" dxfId="1398" priority="10">
      <formula>_xlfn.ISFORMULA(C40)</formula>
    </cfRule>
  </conditionalFormatting>
  <conditionalFormatting sqref="A44:A45 F44:XFD45">
    <cfRule type="expression" dxfId="1397" priority="9">
      <formula>_xlfn.ISFORMULA(A44)</formula>
    </cfRule>
  </conditionalFormatting>
  <conditionalFormatting sqref="D55:D58">
    <cfRule type="expression" dxfId="1396" priority="4">
      <formula>_xlfn.ISFORMULA(D55)</formula>
    </cfRule>
  </conditionalFormatting>
  <conditionalFormatting sqref="B55:B57 B58:C58">
    <cfRule type="expression" dxfId="1395" priority="3">
      <formula>_xlfn.ISFORMULA(B55)</formula>
    </cfRule>
  </conditionalFormatting>
  <conditionalFormatting sqref="C55:C56">
    <cfRule type="expression" dxfId="1394" priority="2">
      <formula>_xlfn.ISFORMULA(C55)</formula>
    </cfRule>
  </conditionalFormatting>
  <conditionalFormatting sqref="C57">
    <cfRule type="expression" dxfId="1393" priority="1">
      <formula>_xlfn.ISFORMULA(C57)</formula>
    </cfRule>
  </conditionalFormatting>
  <pageMargins left="0.7" right="0.7" top="0.75" bottom="0.75" header="0.3" footer="0.3"/>
  <pageSetup paperSize="9" orientation="portrait" horizontalDpi="4294967294" verticalDpi="4294967294"/>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4A57E-625D-4D97-B773-3771CDB63D48}">
  <sheetPr>
    <tabColor theme="9" tint="0.39997558519241921"/>
  </sheetPr>
  <dimension ref="B1:L55"/>
  <sheetViews>
    <sheetView workbookViewId="0"/>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(10)'!C15</f>
        <v>Alcohol catalysis</v>
      </c>
      <c r="C14" s="496" t="s">
        <v>411</v>
      </c>
      <c r="D14" s="496" t="s">
        <v>296</v>
      </c>
      <c r="E14" s="128">
        <f t="shared" ref="E14:K14" si="0">E29+E44</f>
        <v>0</v>
      </c>
      <c r="F14" s="128">
        <f t="shared" si="0"/>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0</v>
      </c>
      <c r="F19" s="315">
        <f t="shared" ref="F19:L19" si="1">F34+F50</f>
        <v>1134349.3085434288</v>
      </c>
      <c r="G19" s="315">
        <f t="shared" si="1"/>
        <v>5443723.5230966182</v>
      </c>
      <c r="H19" s="315">
        <f t="shared" si="1"/>
        <v>15261684.10290071</v>
      </c>
      <c r="I19" s="315">
        <f t="shared" si="1"/>
        <v>20330403.0702103</v>
      </c>
      <c r="J19" s="315">
        <f t="shared" si="1"/>
        <v>32912502.12687191</v>
      </c>
      <c r="K19" s="315">
        <f t="shared" si="1"/>
        <v>45167220.453482814</v>
      </c>
      <c r="L19" s="315">
        <f t="shared" si="1"/>
        <v>55249145.675275251</v>
      </c>
    </row>
    <row r="20" spans="2:12">
      <c r="C20" s="112" t="s">
        <v>335</v>
      </c>
      <c r="D20" s="496" t="s">
        <v>296</v>
      </c>
      <c r="E20" s="315">
        <f t="shared" ref="E20:L20" si="2">E35+E51</f>
        <v>0</v>
      </c>
      <c r="F20" s="315">
        <f t="shared" si="2"/>
        <v>984878.92855004407</v>
      </c>
      <c r="G20" s="315">
        <f t="shared" si="2"/>
        <v>4368210.1620905008</v>
      </c>
      <c r="H20" s="315">
        <f t="shared" si="2"/>
        <v>11184071.340597237</v>
      </c>
      <c r="I20" s="315">
        <f t="shared" si="2"/>
        <v>13665270.082929276</v>
      </c>
      <c r="J20" s="315">
        <f t="shared" si="2"/>
        <v>20453909.160128262</v>
      </c>
      <c r="K20" s="315">
        <f t="shared" si="2"/>
        <v>26032960.814805448</v>
      </c>
      <c r="L20" s="315">
        <f t="shared" si="2"/>
        <v>29766348.221700639</v>
      </c>
    </row>
    <row r="21" spans="2:12">
      <c r="C21" s="112"/>
      <c r="D21" s="496" t="s">
        <v>296</v>
      </c>
      <c r="E21" s="315"/>
      <c r="F21" s="315"/>
      <c r="G21" s="315"/>
      <c r="H21" s="315"/>
      <c r="I21" s="315"/>
      <c r="J21" s="315"/>
      <c r="K21" s="315"/>
      <c r="L21" s="315"/>
    </row>
    <row r="22" spans="2:12">
      <c r="C22" s="496"/>
      <c r="D22" s="496" t="s">
        <v>296</v>
      </c>
      <c r="E22" s="79"/>
      <c r="F22" s="57"/>
      <c r="G22" s="57"/>
      <c r="H22" s="79"/>
      <c r="I22" s="79"/>
      <c r="J22" s="79"/>
      <c r="K22" s="79"/>
      <c r="L22" s="79"/>
    </row>
    <row r="23" spans="2:12">
      <c r="C23" s="496"/>
      <c r="D23" s="496" t="s">
        <v>296</v>
      </c>
      <c r="E23" s="79"/>
      <c r="F23" s="57"/>
      <c r="G23" s="57"/>
      <c r="H23" s="79"/>
      <c r="I23" s="79"/>
      <c r="J23" s="79"/>
      <c r="K23" s="79"/>
      <c r="L23" s="79"/>
    </row>
    <row r="24" spans="2:12">
      <c r="C24" s="496"/>
      <c r="D24" s="496" t="s">
        <v>296</v>
      </c>
      <c r="E24" s="79"/>
      <c r="F24" s="57"/>
      <c r="G24" s="57"/>
      <c r="H24" s="79"/>
      <c r="I24" s="79"/>
      <c r="J24" s="79"/>
      <c r="K24" s="79"/>
      <c r="L24" s="79"/>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(10)'!C15</f>
        <v>Alcohol catalysis</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(10)'!E33*'UK market share (10)'!G19</f>
        <v>0</v>
      </c>
      <c r="F34" s="315">
        <f>'Total tradeable turnover (10)'!F33*'UK market share (10)'!H19</f>
        <v>230188.16940589994</v>
      </c>
      <c r="G34" s="315">
        <f>'Total tradeable turnover (10)'!G33*'UK market share (10)'!I19</f>
        <v>772971.85542265081</v>
      </c>
      <c r="H34" s="315">
        <f>'Total tradeable turnover (10)'!H33*'UK market share (10)'!J19</f>
        <v>1871672.3096548126</v>
      </c>
      <c r="I34" s="315">
        <f>'Total tradeable turnover (10)'!I33*'UK market share (10)'!K19</f>
        <v>2296700.8391857282</v>
      </c>
      <c r="J34" s="315">
        <f>'Total tradeable turnover (10)'!J33*'UK market share (10)'!L19</f>
        <v>3307446.0448030918</v>
      </c>
      <c r="K34" s="315">
        <f>'Total tradeable turnover (10)'!K33*'UK market share (10)'!M19</f>
        <v>4414812.1987146726</v>
      </c>
      <c r="L34" s="315">
        <f>'Total tradeable turnover (10)'!L33*'UK market share (10)'!N19</f>
        <v>4672241.812332388</v>
      </c>
    </row>
    <row r="35" spans="2:12">
      <c r="C35" s="112" t="s">
        <v>335</v>
      </c>
      <c r="D35" s="496" t="s">
        <v>296</v>
      </c>
      <c r="E35" s="315">
        <f>'Total tradeable turnover (10)'!E34*'UK market share (10)'!G20</f>
        <v>0</v>
      </c>
      <c r="F35" s="315">
        <f>'Total tradeable turnover (10)'!F34*'UK market share (10)'!H20</f>
        <v>115539.85296832037</v>
      </c>
      <c r="G35" s="315">
        <f>'Total tradeable turnover (10)'!G34*'UK market share (10)'!I20</f>
        <v>377098.4874838214</v>
      </c>
      <c r="H35" s="315">
        <f>'Total tradeable turnover (10)'!H34*'UK market share (10)'!J20</f>
        <v>888188.50814043009</v>
      </c>
      <c r="I35" s="315">
        <f>'Total tradeable turnover (10)'!I34*'UK market share (10)'!K20</f>
        <v>1060931.8870380952</v>
      </c>
      <c r="J35" s="315">
        <f>'Total tradeable turnover (10)'!J34*'UK market share (10)'!L20</f>
        <v>1488298.7937709654</v>
      </c>
      <c r="K35" s="315">
        <f>'Total tradeable turnover (10)'!K34*'UK market share (10)'!M20</f>
        <v>1936487.8128567568</v>
      </c>
      <c r="L35" s="315">
        <f>'Total tradeable turnover (10)'!L34*'UK market share (10)'!N20</f>
        <v>1998984.4207492822</v>
      </c>
    </row>
    <row r="36" spans="2:12">
      <c r="C36" s="112"/>
      <c r="D36" s="496" t="s">
        <v>296</v>
      </c>
      <c r="E36" s="315"/>
      <c r="F36" s="315"/>
      <c r="G36" s="315"/>
      <c r="H36" s="315"/>
      <c r="I36" s="315"/>
      <c r="J36" s="315"/>
      <c r="K36" s="315"/>
      <c r="L36" s="315"/>
    </row>
    <row r="37" spans="2:12">
      <c r="C37" s="496"/>
      <c r="D37" s="496" t="s">
        <v>296</v>
      </c>
      <c r="E37" s="79"/>
      <c r="F37" s="57"/>
      <c r="G37" s="57"/>
      <c r="H37" s="79"/>
      <c r="I37" s="79"/>
      <c r="J37" s="79"/>
      <c r="K37" s="79"/>
      <c r="L37" s="79"/>
    </row>
    <row r="38" spans="2:12">
      <c r="C38" s="496"/>
      <c r="D38" s="496" t="s">
        <v>296</v>
      </c>
      <c r="E38" s="79"/>
      <c r="F38" s="57"/>
      <c r="G38" s="57"/>
      <c r="H38" s="79"/>
      <c r="I38" s="79"/>
      <c r="J38" s="79"/>
      <c r="K38" s="79"/>
      <c r="L38" s="79"/>
    </row>
    <row r="39" spans="2:12">
      <c r="C39" s="496"/>
      <c r="D39" s="496" t="s">
        <v>296</v>
      </c>
      <c r="E39" s="79"/>
      <c r="F39" s="57"/>
      <c r="G39" s="57"/>
      <c r="H39" s="79"/>
      <c r="I39" s="79"/>
      <c r="J39" s="79"/>
      <c r="K39" s="79"/>
      <c r="L39" s="79"/>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(10)'!C15</f>
        <v>Alcohol catalysis</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(10)'!E47*'UK market share (10)'!G38</f>
        <v>0</v>
      </c>
      <c r="F50" s="315">
        <f>'Total tradeable turnover (10)'!F47*'UK market share (10)'!H38</f>
        <v>904161.13913752895</v>
      </c>
      <c r="G50" s="315">
        <f>'Total tradeable turnover (10)'!G47*'UK market share (10)'!I38</f>
        <v>4670751.6676739678</v>
      </c>
      <c r="H50" s="315">
        <f>'Total tradeable turnover (10)'!H47*'UK market share (10)'!J38</f>
        <v>13390011.793245897</v>
      </c>
      <c r="I50" s="315">
        <f>'Total tradeable turnover (10)'!I47*'UK market share (10)'!K38</f>
        <v>18033702.231024571</v>
      </c>
      <c r="J50" s="315">
        <f>'Total tradeable turnover (10)'!J47*'UK market share (10)'!L38</f>
        <v>29605056.08206882</v>
      </c>
      <c r="K50" s="315">
        <f>'Total tradeable turnover (10)'!K47*'UK market share (10)'!M38</f>
        <v>40752408.254768141</v>
      </c>
      <c r="L50" s="315">
        <f>'Total tradeable turnover (10)'!L47*'UK market share (10)'!N38</f>
        <v>50576903.862942867</v>
      </c>
    </row>
    <row r="51" spans="3:12">
      <c r="C51" s="112" t="s">
        <v>335</v>
      </c>
      <c r="D51" s="496" t="s">
        <v>296</v>
      </c>
      <c r="E51" s="315">
        <f>'Total tradeable turnover (10)'!E48*'UK market share (10)'!G39</f>
        <v>0</v>
      </c>
      <c r="F51" s="315">
        <f>'Total tradeable turnover (10)'!F48*'UK market share (10)'!H39</f>
        <v>869339.07558172371</v>
      </c>
      <c r="G51" s="315">
        <f>'Total tradeable turnover (10)'!G48*'UK market share (10)'!I39</f>
        <v>3991111.674606679</v>
      </c>
      <c r="H51" s="315">
        <f>'Total tradeable turnover (10)'!H48*'UK market share (10)'!J39</f>
        <v>10295882.832456807</v>
      </c>
      <c r="I51" s="315">
        <f>'Total tradeable turnover (10)'!I48*'UK market share (10)'!K39</f>
        <v>12604338.195891181</v>
      </c>
      <c r="J51" s="315">
        <f>'Total tradeable turnover (10)'!J48*'UK market share (10)'!L39</f>
        <v>18965610.366357297</v>
      </c>
      <c r="K51" s="315">
        <f>'Total tradeable turnover (10)'!K48*'UK market share (10)'!M39</f>
        <v>24096473.001948692</v>
      </c>
      <c r="L51" s="315">
        <f>'Total tradeable turnover (10)'!L48*'UK market share (10)'!N39</f>
        <v>27767363.800951358</v>
      </c>
    </row>
    <row r="52" spans="3:12">
      <c r="C52" s="112"/>
      <c r="D52" s="496" t="s">
        <v>296</v>
      </c>
      <c r="E52" s="315"/>
      <c r="F52" s="315"/>
      <c r="G52" s="315"/>
      <c r="H52" s="315"/>
      <c r="I52" s="315"/>
      <c r="J52" s="315"/>
      <c r="K52" s="315"/>
      <c r="L52" s="315"/>
    </row>
    <row r="53" spans="3:12">
      <c r="C53" s="496"/>
      <c r="D53" s="496" t="s">
        <v>296</v>
      </c>
      <c r="E53" s="79"/>
      <c r="F53" s="57"/>
      <c r="G53" s="57"/>
      <c r="H53" s="79"/>
      <c r="I53" s="79"/>
      <c r="J53" s="79"/>
      <c r="K53" s="79"/>
      <c r="L53" s="79"/>
    </row>
    <row r="54" spans="3:12">
      <c r="C54" s="496"/>
      <c r="D54" s="496" t="s">
        <v>296</v>
      </c>
      <c r="E54" s="79"/>
      <c r="F54" s="57"/>
      <c r="G54" s="57"/>
      <c r="H54" s="79"/>
      <c r="I54" s="79"/>
      <c r="J54" s="79"/>
      <c r="K54" s="79"/>
      <c r="L54" s="79"/>
    </row>
    <row r="55" spans="3:12">
      <c r="C55" s="496"/>
      <c r="D55" s="496" t="s">
        <v>296</v>
      </c>
      <c r="E55" s="79"/>
      <c r="F55" s="57"/>
      <c r="G55" s="57"/>
      <c r="H55" s="79"/>
      <c r="I55" s="79"/>
      <c r="J55" s="79"/>
      <c r="K55" s="79"/>
      <c r="L55" s="79"/>
    </row>
  </sheetData>
  <conditionalFormatting sqref="C17:L18 C22:L31 C32:D33 C40:D40 E32:L40 C48:D49 E48:L55 A1:XFD10 A47:XFD47 B41:L42 A56:XFD1048576 B11:L16 B25:D25 B26:L27 C43:L46">
    <cfRule type="expression" dxfId="1392" priority="18">
      <formula>_xlfn.ISFORMULA(A1)</formula>
    </cfRule>
  </conditionalFormatting>
  <conditionalFormatting sqref="F22:L24">
    <cfRule type="expression" dxfId="1391" priority="17">
      <formula>_xlfn.ISFORMULA(F22)</formula>
    </cfRule>
  </conditionalFormatting>
  <conditionalFormatting sqref="D19:D21">
    <cfRule type="expression" dxfId="1390" priority="16">
      <formula>_xlfn.ISFORMULA(D19)</formula>
    </cfRule>
  </conditionalFormatting>
  <conditionalFormatting sqref="D40 F34:L40">
    <cfRule type="expression" dxfId="1389" priority="14">
      <formula>_xlfn.ISFORMULA(D34)</formula>
    </cfRule>
  </conditionalFormatting>
  <conditionalFormatting sqref="C37:C39">
    <cfRule type="expression" dxfId="1388" priority="13">
      <formula>_xlfn.ISFORMULA(C37)</formula>
    </cfRule>
  </conditionalFormatting>
  <conditionalFormatting sqref="F50:L55">
    <cfRule type="expression" dxfId="1387" priority="10">
      <formula>_xlfn.ISFORMULA(F50)</formula>
    </cfRule>
  </conditionalFormatting>
  <conditionalFormatting sqref="C53:C55">
    <cfRule type="expression" dxfId="1386" priority="9">
      <formula>_xlfn.ISFORMULA(C53)</formula>
    </cfRule>
  </conditionalFormatting>
  <conditionalFormatting sqref="D50:D51 D53:D55">
    <cfRule type="expression" dxfId="1385" priority="7">
      <formula>_xlfn.ISFORMULA(D50)</formula>
    </cfRule>
  </conditionalFormatting>
  <conditionalFormatting sqref="C30">
    <cfRule type="expression" dxfId="1384" priority="23">
      <formula>_xlfn.ISFORMULA(C30)</formula>
    </cfRule>
  </conditionalFormatting>
  <conditionalFormatting sqref="C43:C44">
    <cfRule type="expression" dxfId="1383" priority="22">
      <formula>_xlfn.ISFORMULA(C43)</formula>
    </cfRule>
  </conditionalFormatting>
  <conditionalFormatting sqref="C45:C46">
    <cfRule type="expression" dxfId="1382" priority="21">
      <formula>_xlfn.ISFORMULA(C45)</formula>
    </cfRule>
  </conditionalFormatting>
  <conditionalFormatting sqref="E29:L29">
    <cfRule type="expression" dxfId="1381" priority="19">
      <formula>_xlfn.ISFORMULA(E29)</formula>
    </cfRule>
  </conditionalFormatting>
  <conditionalFormatting sqref="C50:C52">
    <cfRule type="expression" dxfId="1380" priority="8">
      <formula>_xlfn.ISFORMULA(C50)</formula>
    </cfRule>
  </conditionalFormatting>
  <conditionalFormatting sqref="M11:XFD46 A11:A46 A48:B55 M48:XFD55">
    <cfRule type="expression" dxfId="1379" priority="27">
      <formula>_xlfn.ISFORMULA(A11)</formula>
    </cfRule>
  </conditionalFormatting>
  <conditionalFormatting sqref="B17:B24">
    <cfRule type="expression" dxfId="1378" priority="26">
      <formula>_xlfn.ISFORMULA(B17)</formula>
    </cfRule>
  </conditionalFormatting>
  <conditionalFormatting sqref="B28:B30 B43:B46 B31:C31 E45 B32:B40">
    <cfRule type="expression" dxfId="1377" priority="25">
      <formula>_xlfn.ISFORMULA(B28)</formula>
    </cfRule>
  </conditionalFormatting>
  <conditionalFormatting sqref="C28:C29">
    <cfRule type="expression" dxfId="1376" priority="24">
      <formula>_xlfn.ISFORMULA(C28)</formula>
    </cfRule>
  </conditionalFormatting>
  <conditionalFormatting sqref="D34:D35 D37:D39">
    <cfRule type="expression" dxfId="1375" priority="11">
      <formula>_xlfn.ISFORMULA(D34)</formula>
    </cfRule>
  </conditionalFormatting>
  <conditionalFormatting sqref="C34:C36">
    <cfRule type="expression" dxfId="1374" priority="12">
      <formula>_xlfn.ISFORMULA(C34)</formula>
    </cfRule>
  </conditionalFormatting>
  <conditionalFormatting sqref="C19:C21">
    <cfRule type="expression" dxfId="1373" priority="15">
      <formula>_xlfn.ISFORMULA(C19)</formula>
    </cfRule>
  </conditionalFormatting>
  <conditionalFormatting sqref="F19:L21">
    <cfRule type="expression" dxfId="1372" priority="6">
      <formula>_xlfn.ISFORMULA(F19)</formula>
    </cfRule>
  </conditionalFormatting>
  <conditionalFormatting sqref="E19:L21">
    <cfRule type="expression" dxfId="1371" priority="5">
      <formula>_xlfn.ISFORMULA(E19)</formula>
    </cfRule>
  </conditionalFormatting>
  <conditionalFormatting sqref="D29:D30">
    <cfRule type="expression" dxfId="1370" priority="4">
      <formula>_xlfn.ISFORMULA(D29)</formula>
    </cfRule>
  </conditionalFormatting>
  <conditionalFormatting sqref="D44:D45">
    <cfRule type="expression" dxfId="1369" priority="3">
      <formula>_xlfn.ISFORMULA(D44)</formula>
    </cfRule>
  </conditionalFormatting>
  <conditionalFormatting sqref="D36">
    <cfRule type="expression" dxfId="1368" priority="2">
      <formula>_xlfn.ISFORMULA(D36)</formula>
    </cfRule>
  </conditionalFormatting>
  <conditionalFormatting sqref="D52">
    <cfRule type="expression" dxfId="1367" priority="1">
      <formula>_xlfn.ISFORMULA(D52)</formula>
    </cfRule>
  </conditionalFormatting>
  <pageMargins left="0.7" right="0.7" top="0.75" bottom="0.75" header="0.3" footer="0.3"/>
  <pageSetup paperSize="9" orientation="portrait" horizontalDpi="4294967294" verticalDpi="429496729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2E427-1A07-4A73-A3FB-4B67378A763D}">
  <sheetPr>
    <tabColor theme="9" tint="0.39997558519241921"/>
  </sheetPr>
  <dimension ref="B1:P30"/>
  <sheetViews>
    <sheetView workbookViewId="0"/>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8.85546875" style="1"/>
    <col min="10" max="10" width="10.7109375" style="1" customWidth="1"/>
    <col min="11" max="11" width="11.140625" style="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(10)'!C15</f>
        <v>Alcohol catalysis</v>
      </c>
      <c r="C14" s="496" t="s">
        <v>411</v>
      </c>
      <c r="D14" s="496" t="s">
        <v>402</v>
      </c>
      <c r="E14" s="88"/>
      <c r="F14" s="88"/>
      <c r="G14" s="88"/>
      <c r="H14" s="88"/>
      <c r="I14" s="88"/>
      <c r="J14" s="88"/>
      <c r="K14" s="88"/>
      <c r="L14" s="88"/>
    </row>
    <row r="15" spans="2:16">
      <c r="C15" s="496" t="s">
        <v>380</v>
      </c>
      <c r="D15" s="496" t="s">
        <v>402</v>
      </c>
      <c r="E15" s="89"/>
      <c r="F15" s="89"/>
      <c r="G15" s="89"/>
      <c r="H15" s="89"/>
      <c r="I15" s="89"/>
      <c r="J15" s="89"/>
      <c r="K15" s="89"/>
      <c r="L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v>28.29</v>
      </c>
      <c r="F19" s="496" t="s">
        <v>453</v>
      </c>
      <c r="G19" s="79">
        <f>AVERAGEIF(J27:J29,"&gt;0")</f>
        <v>0.41629864122081761</v>
      </c>
      <c r="H19" s="57">
        <f>G19</f>
        <v>0.41629864122081761</v>
      </c>
      <c r="I19" s="57">
        <f t="shared" ref="I19:N20" si="0">H19</f>
        <v>0.41629864122081761</v>
      </c>
      <c r="J19" s="57">
        <f t="shared" si="0"/>
        <v>0.41629864122081761</v>
      </c>
      <c r="K19" s="57">
        <f t="shared" si="0"/>
        <v>0.41629864122081761</v>
      </c>
      <c r="L19" s="57">
        <f t="shared" si="0"/>
        <v>0.41629864122081761</v>
      </c>
      <c r="M19" s="57">
        <f t="shared" si="0"/>
        <v>0.41629864122081761</v>
      </c>
      <c r="N19" s="57">
        <f t="shared" si="0"/>
        <v>0.41629864122081761</v>
      </c>
    </row>
    <row r="20" spans="3:14">
      <c r="C20" s="112" t="s">
        <v>335</v>
      </c>
      <c r="D20" s="496" t="s">
        <v>402</v>
      </c>
      <c r="E20" s="496">
        <v>71.12</v>
      </c>
      <c r="F20" s="496" t="s">
        <v>453</v>
      </c>
      <c r="G20" s="79">
        <f>J30</f>
        <v>0.54469720920582787</v>
      </c>
      <c r="H20" s="79">
        <f>G20</f>
        <v>0.54469720920582787</v>
      </c>
      <c r="I20" s="79">
        <f t="shared" si="0"/>
        <v>0.54469720920582787</v>
      </c>
      <c r="J20" s="79">
        <f t="shared" si="0"/>
        <v>0.54469720920582787</v>
      </c>
      <c r="K20" s="79">
        <f t="shared" si="0"/>
        <v>0.54469720920582787</v>
      </c>
      <c r="L20" s="79">
        <f t="shared" si="0"/>
        <v>0.54469720920582787</v>
      </c>
      <c r="M20" s="79">
        <f t="shared" si="0"/>
        <v>0.54469720920582787</v>
      </c>
      <c r="N20" s="79">
        <f t="shared" si="0"/>
        <v>0.54469720920582787</v>
      </c>
    </row>
    <row r="26" spans="3:14" ht="14.45">
      <c r="C26" s="126" t="s">
        <v>434</v>
      </c>
      <c r="D26" s="548" t="s">
        <v>435</v>
      </c>
      <c r="E26" s="550"/>
      <c r="F26" s="550"/>
      <c r="G26" s="549"/>
      <c r="H26" s="126" t="s">
        <v>436</v>
      </c>
      <c r="I26" s="126" t="s">
        <v>454</v>
      </c>
      <c r="J26" s="126" t="s">
        <v>455</v>
      </c>
      <c r="K26" s="126" t="s">
        <v>456</v>
      </c>
    </row>
    <row r="27" spans="3:14">
      <c r="C27" s="496">
        <f>'UK market share (10)'!C52</f>
        <v>8405</v>
      </c>
      <c r="D27" s="566" t="str">
        <f>'UK market share (10)'!D52:E52</f>
        <v>Generators; producer gas, water gas, acetylene gas and similar water process gas generators, with or without their purifiers</v>
      </c>
      <c r="E27" s="566"/>
      <c r="F27" s="566"/>
      <c r="G27" s="566"/>
      <c r="H27" s="47" t="s">
        <v>438</v>
      </c>
      <c r="I27" s="47">
        <v>28.29</v>
      </c>
      <c r="J27" s="206">
        <f>IFERROR(VLOOKUP(I27,'SIC codes data'!$C$9:$K$17,8),"")</f>
        <v>0.41629864122081761</v>
      </c>
      <c r="K27" s="496">
        <f>IFERROR(VLOOKUP(I27,'SIC codes data'!$C$9:$K$17,9),"")</f>
        <v>64416.996047430825</v>
      </c>
    </row>
    <row r="28" spans="3:14">
      <c r="C28" s="496">
        <f>'UK market share (10)'!C53</f>
        <v>842129</v>
      </c>
      <c r="D28" s="566" t="str">
        <f>'UK market share (10)'!D53:E53</f>
        <v>Machinery; for filtering or purifying liquids, n.e.c. in item no. 8421.2</v>
      </c>
      <c r="E28" s="566"/>
      <c r="F28" s="566"/>
      <c r="G28" s="566"/>
      <c r="H28" s="47" t="s">
        <v>438</v>
      </c>
      <c r="I28" s="47">
        <f>IFERROR(VLOOKUP(C28,'SIC codes data'!$A$9:$C$17,3),"")</f>
        <v>28.29</v>
      </c>
      <c r="J28" s="206">
        <f>IFERROR(VLOOKUP(I28,'SIC codes data'!$C$9:$K$17,8),"")</f>
        <v>0.41629864122081761</v>
      </c>
      <c r="K28" s="496">
        <f>IFERROR(VLOOKUP(I28,'SIC codes data'!$C$9:$K$17,9),"")</f>
        <v>64416.996047430825</v>
      </c>
    </row>
    <row r="29" spans="3:14">
      <c r="C29" s="496">
        <f>'UK market share (10)'!C54</f>
        <v>841940</v>
      </c>
      <c r="D29" s="566" t="str">
        <f>'UK market share (10)'!D54:E54</f>
        <v>Distilling or rectifying plant; not used for domestic purposes</v>
      </c>
      <c r="E29" s="566"/>
      <c r="F29" s="566"/>
      <c r="G29" s="566"/>
      <c r="H29" s="47" t="s">
        <v>438</v>
      </c>
      <c r="I29" s="47"/>
      <c r="J29" s="206" t="str">
        <f>IFERROR(VLOOKUP(I29,'SIC codes data'!$C$9:$K$17,8),"")</f>
        <v/>
      </c>
      <c r="K29" s="496" t="str">
        <f>IFERROR(VLOOKUP(I29,'SIC codes data'!$C$9:$K$17,9),"")</f>
        <v/>
      </c>
    </row>
    <row r="30" spans="3:14">
      <c r="C30" s="496" t="s">
        <v>421</v>
      </c>
      <c r="D30" s="566" t="s">
        <v>457</v>
      </c>
      <c r="E30" s="566"/>
      <c r="F30" s="566"/>
      <c r="G30" s="566"/>
      <c r="H30" s="47" t="s">
        <v>438</v>
      </c>
      <c r="I30" s="47">
        <v>71.12</v>
      </c>
      <c r="J30" s="206">
        <v>0.54469720920582787</v>
      </c>
      <c r="K30" s="496">
        <v>73522.721343123296</v>
      </c>
    </row>
  </sheetData>
  <mergeCells count="5">
    <mergeCell ref="D26:G26"/>
    <mergeCell ref="D27:G27"/>
    <mergeCell ref="D28:G28"/>
    <mergeCell ref="D29:G29"/>
    <mergeCell ref="D30:G30"/>
  </mergeCells>
  <conditionalFormatting sqref="A1:XFD10 A11:A16 A21:XFD25 L26:XFD30 C31:XFD1048576 A17:B20 Q11:XFD12 M13:XFD17 C14:L17 C18:D18 D19:D20 G18:XFD20 A26:B1048576">
    <cfRule type="expression" dxfId="1366" priority="9">
      <formula>_xlfn.ISFORMULA(A1)</formula>
    </cfRule>
  </conditionalFormatting>
  <conditionalFormatting sqref="B14:D14">
    <cfRule type="expression" dxfId="1365" priority="7">
      <formula>_xlfn.ISFORMULA(B14)</formula>
    </cfRule>
  </conditionalFormatting>
  <conditionalFormatting sqref="D20">
    <cfRule type="expression" dxfId="1364" priority="5">
      <formula>_xlfn.ISFORMULA(D20)</formula>
    </cfRule>
  </conditionalFormatting>
  <conditionalFormatting sqref="C19:C20">
    <cfRule type="expression" dxfId="1363" priority="3">
      <formula>_xlfn.ISFORMULA(C19)</formula>
    </cfRule>
  </conditionalFormatting>
  <conditionalFormatting sqref="J27:K30">
    <cfRule type="expression" dxfId="1362" priority="2">
      <formula>_xlfn.ISFORMULA(J27)</formula>
    </cfRule>
  </conditionalFormatting>
  <conditionalFormatting sqref="E18:F20">
    <cfRule type="expression" dxfId="1361" priority="1">
      <formula>_xlfn.ISFORMULA(E18)</formula>
    </cfRule>
  </conditionalFormatting>
  <pageMargins left="0.7" right="0.7" top="0.75" bottom="0.75" header="0.3" footer="0.3"/>
  <pageSetup paperSize="9" orientation="portrait" horizontalDpi="4294967294" verticalDpi="4294967294"/>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C95AA-70DF-40D2-884F-8BB1E4FE60BF}">
  <sheetPr>
    <tabColor theme="9" tint="0.39997558519241921"/>
  </sheetPr>
  <dimension ref="B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354</v>
      </c>
      <c r="Q12" s="5"/>
      <c r="R12" s="5"/>
    </row>
    <row r="13" spans="2:18"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8" ht="14.45">
      <c r="B14" s="497" t="str">
        <f>'Deployment (10)'!C15</f>
        <v>Alcohol catalysis</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8"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8" ht="14.45">
      <c r="C16" s="120"/>
      <c r="D16" s="120"/>
      <c r="E16" s="120"/>
      <c r="F16" s="120"/>
      <c r="G16" s="120"/>
      <c r="H16" s="120"/>
      <c r="I16" s="120"/>
      <c r="J16" s="120"/>
      <c r="K16" s="120"/>
      <c r="L16" s="120"/>
      <c r="M16" s="5"/>
      <c r="N16" s="5"/>
    </row>
    <row r="17" spans="3:18" ht="14.45">
      <c r="C17" s="44" t="s">
        <v>372</v>
      </c>
      <c r="M17" s="5"/>
      <c r="N17" s="5"/>
    </row>
    <row r="18" spans="3:18" ht="14.45">
      <c r="C18" s="46" t="s">
        <v>373</v>
      </c>
      <c r="D18" s="46" t="s">
        <v>24</v>
      </c>
      <c r="E18" s="46">
        <v>2015</v>
      </c>
      <c r="F18" s="46">
        <v>2020</v>
      </c>
      <c r="G18" s="46">
        <v>2025</v>
      </c>
      <c r="H18" s="46">
        <v>2030</v>
      </c>
      <c r="I18" s="46">
        <v>2035</v>
      </c>
      <c r="J18" s="46">
        <v>2040</v>
      </c>
      <c r="K18" s="46">
        <v>2045</v>
      </c>
      <c r="L18" s="46">
        <v>2050</v>
      </c>
      <c r="M18" s="5"/>
      <c r="N18" s="5"/>
    </row>
    <row r="19" spans="3:18" ht="14.45">
      <c r="C19" s="112" t="s">
        <v>399</v>
      </c>
      <c r="D19" s="496" t="s">
        <v>296</v>
      </c>
      <c r="E19" s="328">
        <f>'UK captured turnover (10)'!E19*'GVA turnover multiplier (10)'!G19</f>
        <v>0</v>
      </c>
      <c r="F19" s="328">
        <f>'UK captured turnover (10)'!F19*'GVA turnover multiplier (10)'!H19</f>
        <v>472228.07581640338</v>
      </c>
      <c r="G19" s="328">
        <f>'UK captured turnover (10)'!G19*'GVA turnover multiplier (10)'!I19</f>
        <v>2266214.7058469243</v>
      </c>
      <c r="H19" s="328">
        <f>'UK captured turnover (10)'!H19*'GVA turnover multiplier (10)'!J19</f>
        <v>6353418.3547789184</v>
      </c>
      <c r="I19" s="328">
        <f>'UK captured turnover (10)'!I19*'GVA turnover multiplier (10)'!K19</f>
        <v>8463519.1736000869</v>
      </c>
      <c r="J19" s="328">
        <f>'UK captured turnover (10)'!J19*'GVA turnover multiplier (10)'!L19</f>
        <v>13701429.914594045</v>
      </c>
      <c r="K19" s="328">
        <f>'UK captured turnover (10)'!K19*'GVA turnover multiplier (10)'!M19</f>
        <v>18803052.502506018</v>
      </c>
      <c r="L19" s="328">
        <f>'UK captured turnover (10)'!L19*'GVA turnover multiplier (10)'!N19</f>
        <v>23000144.273228098</v>
      </c>
      <c r="M19" s="5"/>
      <c r="N19" s="5"/>
    </row>
    <row r="20" spans="3:18" ht="14.45">
      <c r="C20" s="112" t="s">
        <v>335</v>
      </c>
      <c r="D20" s="496" t="s">
        <v>296</v>
      </c>
      <c r="E20" s="328">
        <f>'UK captured turnover (10)'!E20*'GVA turnover multiplier (10)'!G20</f>
        <v>0</v>
      </c>
      <c r="F20" s="328">
        <f>'UK captured turnover (10)'!F20*'GVA turnover multiplier (10)'!H20</f>
        <v>536460.80378683493</v>
      </c>
      <c r="G20" s="328">
        <f>'UK captured turnover (10)'!G20*'GVA turnover multiplier (10)'!I20</f>
        <v>2379351.8845152329</v>
      </c>
      <c r="H20" s="328">
        <f>'UK captured turnover (10)'!H20*'GVA turnover multiplier (10)'!J20</f>
        <v>6091932.4467821969</v>
      </c>
      <c r="I20" s="328">
        <f>'UK captured turnover (10)'!I20*'GVA turnover multiplier (10)'!K20</f>
        <v>7443434.4772154689</v>
      </c>
      <c r="J20" s="328">
        <f>'UK captured turnover (10)'!J20*'GVA turnover multiplier (10)'!L20</f>
        <v>11141187.236871382</v>
      </c>
      <c r="K20" s="328">
        <f>'UK captured turnover (10)'!K20*'GVA turnover multiplier (10)'!M20</f>
        <v>14180081.103189202</v>
      </c>
      <c r="L20" s="328">
        <f>'UK captured turnover (10)'!L20*'GVA turnover multiplier (10)'!N20</f>
        <v>16213646.804609194</v>
      </c>
      <c r="M20" s="5"/>
      <c r="N20" s="5"/>
    </row>
    <row r="21" spans="3:18" ht="14.45">
      <c r="C21" s="112"/>
      <c r="D21" s="496" t="s">
        <v>296</v>
      </c>
      <c r="E21" s="328"/>
      <c r="F21" s="328"/>
      <c r="G21" s="328"/>
      <c r="H21" s="328"/>
      <c r="I21" s="328"/>
      <c r="J21" s="328"/>
      <c r="K21" s="328"/>
      <c r="L21" s="328"/>
      <c r="M21" s="5"/>
      <c r="N21" s="5"/>
    </row>
    <row r="22" spans="3:18" ht="14.45">
      <c r="C22" s="496"/>
      <c r="D22" s="496" t="s">
        <v>296</v>
      </c>
      <c r="E22" s="79"/>
      <c r="F22" s="57"/>
      <c r="G22" s="57"/>
      <c r="H22" s="79"/>
      <c r="I22" s="79"/>
      <c r="J22" s="79"/>
      <c r="K22" s="79"/>
      <c r="L22" s="79"/>
      <c r="M22" s="5"/>
      <c r="N22" s="5"/>
    </row>
    <row r="23" spans="3:18" ht="14.45">
      <c r="C23" s="496"/>
      <c r="D23" s="496" t="s">
        <v>296</v>
      </c>
      <c r="E23" s="79"/>
      <c r="F23" s="57"/>
      <c r="G23" s="57"/>
      <c r="H23" s="79"/>
      <c r="I23" s="79"/>
      <c r="J23" s="79"/>
      <c r="K23" s="79"/>
      <c r="L23" s="79"/>
      <c r="M23" s="5"/>
      <c r="N23" s="5"/>
    </row>
    <row r="24" spans="3:18" ht="14.45">
      <c r="C24" s="496"/>
      <c r="D24" s="496" t="s">
        <v>296</v>
      </c>
      <c r="E24" s="79"/>
      <c r="F24" s="57"/>
      <c r="G24" s="57"/>
      <c r="H24" s="79"/>
      <c r="I24" s="79"/>
      <c r="J24" s="79"/>
      <c r="K24" s="79"/>
      <c r="L24" s="79"/>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F14:L14 B17:B42 A43:B1048576 Q43:XFD1048576 C25:P1048576 B11:P12 B13:L13 B14:E15 B16:L16 S10:XFD12 S25:XFD42 O13:XFD24 C17:L18 C24:L24 D19:L23">
    <cfRule type="expression" dxfId="1360" priority="4">
      <formula>_xlfn.ISFORMULA(A1)</formula>
    </cfRule>
  </conditionalFormatting>
  <conditionalFormatting sqref="D24 F19:L24">
    <cfRule type="expression" dxfId="1359" priority="3">
      <formula>_xlfn.ISFORMULA(D19)</formula>
    </cfRule>
  </conditionalFormatting>
  <conditionalFormatting sqref="C22:C23">
    <cfRule type="expression" dxfId="1358" priority="2">
      <formula>_xlfn.ISFORMULA(C22)</formula>
    </cfRule>
  </conditionalFormatting>
  <conditionalFormatting sqref="C19:C21">
    <cfRule type="expression" dxfId="1357" priority="1">
      <formula>_xlfn.ISFORMULA(C19)</formula>
    </cfRule>
  </conditionalFormatting>
  <pageMargins left="0.7" right="0.7" top="0.75" bottom="0.75" header="0.3" footer="0.3"/>
  <pageSetup paperSize="9" orientation="portrait" horizontalDpi="4294967294" verticalDpi="4294967294"/>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1FCA5-779B-406C-87C4-3B5D30B41251}">
  <sheetPr>
    <tabColor theme="9" tint="0.39997558519241921"/>
  </sheetPr>
  <dimension ref="B1:R34"/>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372</v>
      </c>
      <c r="Q12" s="5"/>
      <c r="R12" s="5"/>
    </row>
    <row r="13" spans="2:18" ht="14.45">
      <c r="B13" s="46" t="s">
        <v>125</v>
      </c>
      <c r="C13" s="46" t="s">
        <v>373</v>
      </c>
      <c r="D13" s="46" t="s">
        <v>24</v>
      </c>
      <c r="E13" s="46" t="s">
        <v>450</v>
      </c>
      <c r="F13" s="46" t="s">
        <v>18</v>
      </c>
      <c r="G13" s="46">
        <v>2015</v>
      </c>
      <c r="H13" s="46">
        <v>2020</v>
      </c>
      <c r="I13" s="46">
        <v>2025</v>
      </c>
      <c r="J13" s="46">
        <v>2030</v>
      </c>
      <c r="K13" s="46">
        <v>2035</v>
      </c>
      <c r="L13" s="46">
        <v>2040</v>
      </c>
      <c r="M13" s="46">
        <v>2045</v>
      </c>
      <c r="N13" s="46">
        <v>2050</v>
      </c>
      <c r="O13" s="5"/>
      <c r="P13" s="5"/>
    </row>
    <row r="14" spans="2:18" ht="14.45">
      <c r="B14" s="497" t="str">
        <f>'Deployment (10)'!C15</f>
        <v>Alcohol catalysis</v>
      </c>
      <c r="C14" s="112" t="s">
        <v>399</v>
      </c>
      <c r="D14" s="496" t="s">
        <v>461</v>
      </c>
      <c r="E14" s="496">
        <v>28.29</v>
      </c>
      <c r="F14" s="496" t="s">
        <v>453</v>
      </c>
      <c r="G14" s="315">
        <f>AVERAGEIF(K31:K33,"&gt;0")*F25</f>
        <v>102423.02371541501</v>
      </c>
      <c r="H14" s="315">
        <f>$G$14*G21</f>
        <v>106586.02190607063</v>
      </c>
      <c r="I14" s="315">
        <f t="shared" ref="I14:N14" si="0">$G$14*H21</f>
        <v>110918.22574313986</v>
      </c>
      <c r="J14" s="315">
        <f t="shared" si="0"/>
        <v>115426.51261389672</v>
      </c>
      <c r="K14" s="315">
        <f t="shared" si="0"/>
        <v>120118.03943798735</v>
      </c>
      <c r="L14" s="315">
        <f t="shared" si="0"/>
        <v>125000.25402906255</v>
      </c>
      <c r="M14" s="315">
        <f t="shared" si="0"/>
        <v>130080.90691820552</v>
      </c>
      <c r="N14" s="315">
        <f t="shared" si="0"/>
        <v>135368.0636579243</v>
      </c>
      <c r="O14" s="5"/>
      <c r="P14" s="5"/>
    </row>
    <row r="15" spans="2:18" ht="14.45">
      <c r="C15" s="112" t="s">
        <v>335</v>
      </c>
      <c r="D15" s="496" t="s">
        <v>461</v>
      </c>
      <c r="E15" s="496">
        <v>71.12</v>
      </c>
      <c r="F15" s="496" t="s">
        <v>453</v>
      </c>
      <c r="G15" s="315">
        <f>K34*F25</f>
        <v>116901.12693556605</v>
      </c>
      <c r="H15" s="315">
        <f>$G$15*G21</f>
        <v>121652.58966596307</v>
      </c>
      <c r="I15" s="315">
        <f t="shared" ref="I15:N15" si="1">$G$15*H21</f>
        <v>126597.17626667826</v>
      </c>
      <c r="J15" s="315">
        <f t="shared" si="1"/>
        <v>131742.73628455709</v>
      </c>
      <c r="K15" s="315">
        <f t="shared" si="1"/>
        <v>137097.43831237944</v>
      </c>
      <c r="L15" s="315">
        <f t="shared" si="1"/>
        <v>142669.78295652667</v>
      </c>
      <c r="M15" s="315">
        <f t="shared" si="1"/>
        <v>148468.61633172084</v>
      </c>
      <c r="N15" s="315">
        <f t="shared" si="1"/>
        <v>154503.14410425987</v>
      </c>
      <c r="O15" s="5"/>
      <c r="P15" s="5"/>
    </row>
    <row r="16" spans="2:18" ht="14.45">
      <c r="Q16" s="5"/>
      <c r="R16" s="5"/>
    </row>
    <row r="17" spans="3:18" ht="14.45">
      <c r="Q17" s="5"/>
      <c r="R17" s="5"/>
    </row>
    <row r="18" spans="3:18" ht="14.45">
      <c r="N18" s="5"/>
      <c r="O18" s="5"/>
    </row>
    <row r="19" spans="3:18" ht="14.45">
      <c r="N19" s="5"/>
      <c r="O19" s="5"/>
    </row>
    <row r="20" spans="3:18" ht="14.45">
      <c r="E20" s="133" t="s">
        <v>463</v>
      </c>
      <c r="F20" s="46">
        <v>2015</v>
      </c>
      <c r="G20" s="46">
        <v>2020</v>
      </c>
      <c r="H20" s="46">
        <v>2025</v>
      </c>
      <c r="I20" s="46">
        <v>2030</v>
      </c>
      <c r="J20" s="46">
        <v>2035</v>
      </c>
      <c r="K20" s="46">
        <v>2040</v>
      </c>
      <c r="L20" s="46">
        <v>2045</v>
      </c>
      <c r="M20" s="46">
        <v>2050</v>
      </c>
      <c r="N20" s="5"/>
      <c r="O20" s="5"/>
    </row>
    <row r="21" spans="3:18" ht="14.45">
      <c r="E21" s="496"/>
      <c r="F21" s="496">
        <v>1</v>
      </c>
      <c r="G21" s="134">
        <f t="shared" ref="G21:M21" si="2">F21*1.008^(G20-F20)</f>
        <v>1.0406451405127681</v>
      </c>
      <c r="H21" s="134">
        <f t="shared" si="2"/>
        <v>1.0829423084728389</v>
      </c>
      <c r="I21" s="134">
        <f t="shared" si="2"/>
        <v>1.126958650767939</v>
      </c>
      <c r="J21" s="134">
        <f t="shared" si="2"/>
        <v>1.1727640434804814</v>
      </c>
      <c r="K21" s="134">
        <f t="shared" si="2"/>
        <v>1.2204312028160675</v>
      </c>
      <c r="L21" s="134">
        <f t="shared" si="2"/>
        <v>1.2700358005406933</v>
      </c>
      <c r="M21" s="134">
        <f t="shared" si="2"/>
        <v>1.3216565841099157</v>
      </c>
      <c r="N21" s="5"/>
      <c r="O21" s="5"/>
    </row>
    <row r="22" spans="3:18" ht="14.45">
      <c r="N22" s="5"/>
      <c r="O22" s="5"/>
    </row>
    <row r="23" spans="3:18" ht="14.45">
      <c r="E23"/>
      <c r="F23" s="135"/>
      <c r="G23" s="136" t="s">
        <v>464</v>
      </c>
      <c r="N23" s="5"/>
      <c r="O23" s="5"/>
    </row>
    <row r="24" spans="3:18" ht="14.1">
      <c r="E24" s="133" t="s">
        <v>465</v>
      </c>
      <c r="F24" s="46">
        <v>2015</v>
      </c>
      <c r="G24" s="46">
        <v>2020</v>
      </c>
      <c r="H24" s="46">
        <v>2025</v>
      </c>
      <c r="I24" s="46">
        <v>2030</v>
      </c>
      <c r="J24" s="46">
        <v>2035</v>
      </c>
      <c r="K24" s="46">
        <v>2040</v>
      </c>
      <c r="L24" s="46">
        <v>2045</v>
      </c>
      <c r="M24" s="46">
        <v>2050</v>
      </c>
    </row>
    <row r="25" spans="3:18">
      <c r="E25" s="1" t="s">
        <v>466</v>
      </c>
      <c r="F25" s="1">
        <v>1.59</v>
      </c>
      <c r="G25" s="137"/>
      <c r="H25" s="137"/>
      <c r="I25" s="137"/>
      <c r="J25" s="137"/>
      <c r="K25" s="137"/>
      <c r="L25" s="137"/>
      <c r="M25" s="137"/>
    </row>
    <row r="30" spans="3:18" ht="14.45">
      <c r="C30" s="126" t="s">
        <v>434</v>
      </c>
      <c r="D30" s="548" t="s">
        <v>435</v>
      </c>
      <c r="E30" s="550"/>
      <c r="F30" s="550"/>
      <c r="G30" s="549"/>
      <c r="H30" s="126" t="s">
        <v>436</v>
      </c>
      <c r="I30" s="126" t="s">
        <v>454</v>
      </c>
      <c r="J30" s="126" t="s">
        <v>455</v>
      </c>
      <c r="K30" s="126" t="s">
        <v>456</v>
      </c>
    </row>
    <row r="31" spans="3:18">
      <c r="C31" s="496">
        <f>'GVA turnover multiplier (10)'!C27</f>
        <v>8405</v>
      </c>
      <c r="D31" s="566" t="str">
        <f>'GVA turnover multiplier (10)'!D27:G27</f>
        <v>Generators; producer gas, water gas, acetylene gas and similar water process gas generators, with or without their purifiers</v>
      </c>
      <c r="E31" s="566"/>
      <c r="F31" s="566"/>
      <c r="G31" s="566"/>
      <c r="H31" s="47" t="str">
        <f>'GVA turnover multiplier (10)'!H27</f>
        <v>CAPEX</v>
      </c>
      <c r="I31" s="47">
        <f>'GVA turnover multiplier (10)'!I27</f>
        <v>28.29</v>
      </c>
      <c r="J31" s="47">
        <f>'GVA turnover multiplier (10)'!J27</f>
        <v>0.41629864122081761</v>
      </c>
      <c r="K31" s="47">
        <f>'GVA turnover multiplier (10)'!K27</f>
        <v>64416.996047430825</v>
      </c>
    </row>
    <row r="32" spans="3:18">
      <c r="C32" s="496">
        <f>'GVA turnover multiplier (10)'!C28</f>
        <v>842129</v>
      </c>
      <c r="D32" s="566" t="str">
        <f>'GVA turnover multiplier (10)'!D28:G28</f>
        <v>Machinery; for filtering or purifying liquids, n.e.c. in item no. 8421.2</v>
      </c>
      <c r="E32" s="566"/>
      <c r="F32" s="566"/>
      <c r="G32" s="566"/>
      <c r="H32" s="47" t="str">
        <f>'GVA turnover multiplier (10)'!H28</f>
        <v>CAPEX</v>
      </c>
      <c r="I32" s="47">
        <f>'GVA turnover multiplier (10)'!I28</f>
        <v>28.29</v>
      </c>
      <c r="J32" s="47">
        <f>'GVA turnover multiplier (10)'!J28</f>
        <v>0.41629864122081761</v>
      </c>
      <c r="K32" s="47">
        <f>'GVA turnover multiplier (10)'!K28</f>
        <v>64416.996047430825</v>
      </c>
    </row>
    <row r="33" spans="3:11">
      <c r="C33" s="496">
        <f>'GVA turnover multiplier (10)'!C29</f>
        <v>841940</v>
      </c>
      <c r="D33" s="566" t="str">
        <f>'GVA turnover multiplier (10)'!D29:G29</f>
        <v>Distilling or rectifying plant; not used for domestic purposes</v>
      </c>
      <c r="E33" s="566"/>
      <c r="F33" s="566"/>
      <c r="G33" s="566"/>
      <c r="H33" s="47" t="str">
        <f>'GVA turnover multiplier (10)'!H29</f>
        <v>CAPEX</v>
      </c>
      <c r="I33" s="47">
        <f>'GVA turnover multiplier (10)'!I29</f>
        <v>0</v>
      </c>
      <c r="J33" s="47" t="str">
        <f>'GVA turnover multiplier (10)'!J29</f>
        <v/>
      </c>
      <c r="K33" s="47" t="str">
        <f>'GVA turnover multiplier (10)'!K29</f>
        <v/>
      </c>
    </row>
    <row r="34" spans="3:11">
      <c r="C34" s="496" t="str">
        <f>'GVA turnover multiplier (10)'!C30</f>
        <v>N/A</v>
      </c>
      <c r="D34" s="566" t="str">
        <f>'GVA turnover multiplier (10)'!D30:G30</f>
        <v>Engineering activities and related technical consultancy</v>
      </c>
      <c r="E34" s="566"/>
      <c r="F34" s="566"/>
      <c r="G34" s="566"/>
      <c r="H34" s="47" t="str">
        <f>'GVA turnover multiplier (10)'!H30</f>
        <v>CAPEX</v>
      </c>
      <c r="I34" s="47">
        <f>'GVA turnover multiplier (10)'!I30</f>
        <v>71.12</v>
      </c>
      <c r="J34" s="47">
        <f>'GVA turnover multiplier (10)'!J30</f>
        <v>0.54469720920582787</v>
      </c>
      <c r="K34" s="47">
        <f>'GVA turnover multiplier (10)'!K30</f>
        <v>73522.721343123296</v>
      </c>
    </row>
  </sheetData>
  <mergeCells count="5">
    <mergeCell ref="D30:G30"/>
    <mergeCell ref="D31:G31"/>
    <mergeCell ref="D32:G32"/>
    <mergeCell ref="D33:G33"/>
    <mergeCell ref="D34:G34"/>
  </mergeCells>
  <conditionalFormatting sqref="A1:XFD9 A10:B10 C28:P29 S10:XFD12 B11:P12 B13:D13 A18:M19 N24:XFD26 A20:E20 A21:M22 A24:E24 A23:D23 A25:D25 B27:P27 A26:M26 P18:XFD23 Q13:XFD15 G13:N15 C35:XFD1048576 P30:P34 Q27:XFD34 B28:B1048576 B14:B15 B16:P17 S16:XFD17 A11:A1048576">
    <cfRule type="expression" dxfId="1356" priority="16">
      <formula>_xlfn.ISFORMULA(A1)</formula>
    </cfRule>
  </conditionalFormatting>
  <conditionalFormatting sqref="F23 H23:M23 L30:O34 G25:M25">
    <cfRule type="expression" dxfId="1355" priority="13">
      <formula>_xlfn.ISFORMULA(F23)</formula>
    </cfRule>
  </conditionalFormatting>
  <conditionalFormatting sqref="F20:M20">
    <cfRule type="expression" dxfId="1354" priority="12">
      <formula>_xlfn.ISFORMULA(F20)</formula>
    </cfRule>
  </conditionalFormatting>
  <conditionalFormatting sqref="F24:M24">
    <cfRule type="expression" dxfId="1353" priority="8">
      <formula>_xlfn.ISFORMULA(F24)</formula>
    </cfRule>
  </conditionalFormatting>
  <conditionalFormatting sqref="C14:C15">
    <cfRule type="expression" dxfId="1352" priority="4">
      <formula>_xlfn.ISFORMULA(C14)</formula>
    </cfRule>
  </conditionalFormatting>
  <conditionalFormatting sqref="D14:D15">
    <cfRule type="expression" dxfId="1351" priority="3">
      <formula>_xlfn.ISFORMULA(D14)</formula>
    </cfRule>
  </conditionalFormatting>
  <conditionalFormatting sqref="E25:F25">
    <cfRule type="expression" dxfId="1350" priority="2">
      <formula>_xlfn.ISFORMULA(E25)</formula>
    </cfRule>
  </conditionalFormatting>
  <conditionalFormatting sqref="E13:F15">
    <cfRule type="expression" dxfId="1349" priority="1">
      <formula>_xlfn.ISFORMULA(E13)</formula>
    </cfRule>
  </conditionalFormatting>
  <hyperlinks>
    <hyperlink ref="G23" r:id="rId1" xr:uid="{187B0BF0-9046-4BC1-B6F9-C83A7B42CBCF}"/>
  </hyperlinks>
  <pageMargins left="0.7" right="0.7" top="0.75" bottom="0.75" header="0.3" footer="0.3"/>
  <pageSetup paperSize="9" orientation="portrait" horizontalDpi="4294967294" verticalDpi="4294967294" r:id="rId2"/>
  <drawing r:id="rId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9956-EEC6-4182-80FC-0D6C61A0833B}">
  <sheetPr>
    <tabColor theme="9" tint="0.39997558519241921"/>
  </sheetPr>
  <dimension ref="B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tr">
        <f>'Deployment (10)'!C15</f>
        <v>Alcohol catalysis</v>
      </c>
      <c r="C14" s="112" t="s">
        <v>399</v>
      </c>
      <c r="D14" s="496" t="s">
        <v>124</v>
      </c>
      <c r="E14" s="315">
        <f>'GVA (10)'!E19/'GVA per worker (10)'!G14</f>
        <v>0</v>
      </c>
      <c r="F14" s="315">
        <f>'GVA (10)'!F19/'GVA per worker (10)'!H14</f>
        <v>4.4304878573342039</v>
      </c>
      <c r="G14" s="315">
        <f>'GVA (10)'!G19/'GVA per worker (10)'!I14</f>
        <v>20.431400616657328</v>
      </c>
      <c r="H14" s="315">
        <f>'GVA (10)'!H19/'GVA per worker (10)'!J14</f>
        <v>55.042972458426348</v>
      </c>
      <c r="I14" s="315">
        <f>'GVA (10)'!I19/'GVA per worker (10)'!K14</f>
        <v>70.460017606010794</v>
      </c>
      <c r="J14" s="315">
        <f>'GVA (10)'!J19/'GVA per worker (10)'!L14</f>
        <v>109.61121656127565</v>
      </c>
      <c r="K14" s="315">
        <f>'GVA (10)'!K19/'GVA per worker (10)'!M14</f>
        <v>144.54890381667863</v>
      </c>
      <c r="L14" s="315">
        <f>'GVA (10)'!L19/'GVA per worker (10)'!N14</f>
        <v>169.90820177017207</v>
      </c>
      <c r="M14" s="5"/>
      <c r="N14" s="5"/>
    </row>
    <row r="15" spans="2:18" ht="14.45">
      <c r="C15" s="112" t="s">
        <v>335</v>
      </c>
      <c r="D15" s="496" t="s">
        <v>124</v>
      </c>
      <c r="E15" s="315">
        <f>'GVA (10)'!E20/'GVA per worker (10)'!G15</f>
        <v>0</v>
      </c>
      <c r="F15" s="315">
        <f>'GVA (10)'!F20/'GVA per worker (10)'!H15</f>
        <v>4.4097770977162369</v>
      </c>
      <c r="G15" s="315">
        <f>'GVA (10)'!G20/'GVA per worker (10)'!I15</f>
        <v>18.794667896091958</v>
      </c>
      <c r="H15" s="315">
        <f>'GVA (10)'!H20/'GVA per worker (10)'!J15</f>
        <v>46.24112583804208</v>
      </c>
      <c r="I15" s="315">
        <f>'GVA (10)'!I20/'GVA per worker (10)'!K15</f>
        <v>54.293023770841323</v>
      </c>
      <c r="J15" s="315">
        <f>'GVA (10)'!J20/'GVA per worker (10)'!L15</f>
        <v>78.090728155563582</v>
      </c>
      <c r="K15" s="315">
        <f>'GVA (10)'!K20/'GVA per worker (10)'!M15</f>
        <v>95.508946291429652</v>
      </c>
      <c r="L15" s="315">
        <f>'GVA (10)'!L20/'GVA per worker (10)'!N15</f>
        <v>104.94056220414586</v>
      </c>
      <c r="M15" s="5"/>
      <c r="N15" s="5"/>
    </row>
    <row r="16" spans="2:18" ht="14.45">
      <c r="C16" s="112"/>
      <c r="D16" s="496" t="s">
        <v>124</v>
      </c>
      <c r="E16" s="315"/>
      <c r="F16" s="315"/>
      <c r="G16" s="315"/>
      <c r="H16" s="315"/>
      <c r="I16" s="315"/>
      <c r="J16" s="315"/>
      <c r="K16" s="315"/>
      <c r="L16" s="315"/>
      <c r="M16" s="5"/>
      <c r="N16" s="5"/>
    </row>
    <row r="17" spans="3:18" ht="14.45">
      <c r="C17" s="496"/>
      <c r="D17" s="496" t="s">
        <v>124</v>
      </c>
      <c r="E17" s="79"/>
      <c r="F17" s="57"/>
      <c r="G17" s="57"/>
      <c r="H17" s="79"/>
      <c r="I17" s="79"/>
      <c r="J17" s="79"/>
      <c r="K17" s="79"/>
      <c r="L17" s="79"/>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Q20" s="5"/>
      <c r="R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A11:A1048576 Q38:XFD1048576 B17:B1048576 C20:P1048576 S10:XFD12 S20:XFD37 O13:XFD19 B11:P12 B13:D16 E13:L19">
    <cfRule type="expression" dxfId="1348" priority="9">
      <formula>_xlfn.ISFORMULA(A1)</formula>
    </cfRule>
  </conditionalFormatting>
  <conditionalFormatting sqref="F14:L19">
    <cfRule type="expression" dxfId="1347" priority="8">
      <formula>_xlfn.ISFORMULA(F14)</formula>
    </cfRule>
  </conditionalFormatting>
  <conditionalFormatting sqref="C17:C19">
    <cfRule type="expression" dxfId="1346" priority="7">
      <formula>_xlfn.ISFORMULA(C17)</formula>
    </cfRule>
  </conditionalFormatting>
  <conditionalFormatting sqref="C14:C16">
    <cfRule type="expression" dxfId="1345" priority="6">
      <formula>_xlfn.ISFORMULA(C14)</formula>
    </cfRule>
  </conditionalFormatting>
  <conditionalFormatting sqref="D14:D19">
    <cfRule type="expression" dxfId="1344" priority="2">
      <formula>_xlfn.ISFORMULA(D14)</formula>
    </cfRule>
  </conditionalFormatting>
  <pageMargins left="0.7" right="0.7" top="0.75" bottom="0.75" header="0.3" footer="0.3"/>
  <pageSetup paperSize="9" orientation="portrait" horizontalDpi="4294967294" verticalDpi="429496729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E5397-3992-45AA-ABFA-4C237B8CA0A5}">
  <sheetPr>
    <tabColor theme="5" tint="0.39997558519241921"/>
  </sheetPr>
  <dimension ref="A1:R21"/>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456</v>
      </c>
    </row>
    <row r="7" spans="1:18" ht="14.45">
      <c r="A7" s="126" t="s">
        <v>454</v>
      </c>
      <c r="B7" s="496">
        <v>2015</v>
      </c>
      <c r="C7" s="496">
        <v>2016</v>
      </c>
      <c r="D7" s="496">
        <v>2017</v>
      </c>
      <c r="E7" s="496" t="s">
        <v>471</v>
      </c>
    </row>
    <row r="8" spans="1:18">
      <c r="A8" s="47">
        <v>28.29</v>
      </c>
      <c r="B8" s="266">
        <v>58454.545454545456</v>
      </c>
      <c r="C8" s="266">
        <v>63318.181818181816</v>
      </c>
      <c r="D8" s="266">
        <v>71478.260869565216</v>
      </c>
      <c r="E8" s="266">
        <f>AVERAGE(B8:D8)</f>
        <v>64416.996047430825</v>
      </c>
    </row>
    <row r="9" spans="1:18" ht="14.45">
      <c r="A9" s="47"/>
      <c r="B9" s="266"/>
      <c r="C9" s="266"/>
      <c r="D9" s="266"/>
      <c r="E9" s="266"/>
      <c r="Q9" s="5"/>
      <c r="R9" s="5"/>
    </row>
    <row r="10" spans="1:18" ht="14.45">
      <c r="A10" s="47"/>
      <c r="B10" s="496"/>
      <c r="C10" s="496"/>
      <c r="D10" s="496"/>
      <c r="E10" s="496"/>
      <c r="Q10" s="5"/>
      <c r="R10" s="5"/>
    </row>
    <row r="11" spans="1:18">
      <c r="A11" s="47"/>
      <c r="B11" s="496"/>
      <c r="C11" s="496"/>
      <c r="D11" s="496"/>
      <c r="E11" s="496"/>
    </row>
    <row r="12" spans="1:18">
      <c r="A12" s="496"/>
      <c r="B12" s="496"/>
      <c r="C12" s="496"/>
      <c r="D12" s="496"/>
      <c r="E12" s="496"/>
    </row>
    <row r="15" spans="1:18" ht="14.1">
      <c r="A15" s="2" t="s">
        <v>472</v>
      </c>
    </row>
    <row r="16" spans="1:18" ht="14.45">
      <c r="A16" s="126" t="s">
        <v>454</v>
      </c>
      <c r="B16" s="496">
        <v>2015</v>
      </c>
      <c r="C16" s="496">
        <v>2016</v>
      </c>
      <c r="D16" s="496">
        <v>2017</v>
      </c>
      <c r="E16" s="496" t="s">
        <v>471</v>
      </c>
    </row>
    <row r="17" spans="1:5">
      <c r="A17" s="47">
        <f>A8</f>
        <v>28.29</v>
      </c>
      <c r="B17" s="206">
        <v>0.38946093276801941</v>
      </c>
      <c r="C17" s="206">
        <v>0.41606929510155316</v>
      </c>
      <c r="D17" s="206">
        <v>0.44336569579288027</v>
      </c>
      <c r="E17" s="206">
        <f>AVERAGE(B17:D17)</f>
        <v>0.41629864122081761</v>
      </c>
    </row>
    <row r="18" spans="1:5">
      <c r="A18" s="47"/>
      <c r="B18" s="266"/>
      <c r="C18" s="266"/>
      <c r="D18" s="266"/>
      <c r="E18" s="266"/>
    </row>
    <row r="19" spans="1:5">
      <c r="A19" s="47"/>
      <c r="B19" s="206"/>
      <c r="C19" s="206"/>
      <c r="D19" s="206"/>
      <c r="E19" s="206"/>
    </row>
    <row r="20" spans="1:5">
      <c r="A20" s="47"/>
      <c r="B20" s="206"/>
      <c r="C20" s="206"/>
      <c r="D20" s="206"/>
      <c r="E20" s="206"/>
    </row>
    <row r="21" spans="1:5">
      <c r="A21" s="496"/>
      <c r="B21" s="206"/>
      <c r="C21" s="206"/>
      <c r="D21" s="206"/>
      <c r="E21" s="206"/>
    </row>
  </sheetData>
  <conditionalFormatting sqref="A1:XFD5 L49:XFD83 A84:XFD88 L89:XFD1048576 A22:XFD48 F6:XFD21">
    <cfRule type="expression" dxfId="1343" priority="14">
      <formula>_xlfn.ISFORMULA(A1)</formula>
    </cfRule>
  </conditionalFormatting>
  <conditionalFormatting sqref="B7:E9">
    <cfRule type="expression" dxfId="1342" priority="6">
      <formula>_xlfn.ISFORMULA(B7)</formula>
    </cfRule>
  </conditionalFormatting>
  <conditionalFormatting sqref="E10:E12">
    <cfRule type="expression" dxfId="1341" priority="5">
      <formula>_xlfn.ISFORMULA(E10)</formula>
    </cfRule>
  </conditionalFormatting>
  <conditionalFormatting sqref="B10:D12">
    <cfRule type="expression" dxfId="1340" priority="4">
      <formula>_xlfn.ISFORMULA(B10)</formula>
    </cfRule>
  </conditionalFormatting>
  <conditionalFormatting sqref="B16:E18">
    <cfRule type="expression" dxfId="1339" priority="3">
      <formula>_xlfn.ISFORMULA(B16)</formula>
    </cfRule>
  </conditionalFormatting>
  <conditionalFormatting sqref="E19:E21">
    <cfRule type="expression" dxfId="1338" priority="2">
      <formula>_xlfn.ISFORMULA(E19)</formula>
    </cfRule>
  </conditionalFormatting>
  <conditionalFormatting sqref="B19:D21">
    <cfRule type="expression" dxfId="1337" priority="1">
      <formula>_xlfn.ISFORMULA(B19)</formula>
    </cfRule>
  </conditionalFormatting>
  <conditionalFormatting sqref="A6:E6 A13:E15">
    <cfRule type="expression" dxfId="1336" priority="7">
      <formula>_xlfn.ISFORMULA(A6)</formula>
    </cfRule>
  </conditionalFormatting>
  <pageMargins left="0.7" right="0.7" top="0.75" bottom="0.75" header="0.3" footer="0.3"/>
  <pageSetup paperSize="9" orientation="portrait" verticalDpi="0"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8F05-70BE-406F-AE8B-FFB3678A61F5}">
  <sheetPr>
    <tabColor theme="5" tint="0.39997558519241921"/>
  </sheetPr>
  <dimension ref="A1:I15"/>
  <sheetViews>
    <sheetView workbookViewId="0">
      <selection activeCell="B6" sqref="B6"/>
    </sheetView>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577</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0</v>
      </c>
      <c r="D10" s="171">
        <f>C10+(($E$10-$B$10)/3)</f>
        <v>0</v>
      </c>
      <c r="E10" s="171">
        <v>0</v>
      </c>
      <c r="F10" s="171">
        <f t="shared" ref="F10:I15" si="1">E10</f>
        <v>0</v>
      </c>
      <c r="G10" s="171">
        <f t="shared" si="1"/>
        <v>0</v>
      </c>
      <c r="H10" s="171">
        <f t="shared" si="1"/>
        <v>0</v>
      </c>
      <c r="I10" s="239">
        <f t="shared" si="1"/>
        <v>0</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6.6666666666666666E-2</v>
      </c>
      <c r="D15" s="510">
        <f>C15+(($E$15-$B$15)/3)</f>
        <v>0.13333333333333333</v>
      </c>
      <c r="E15" s="510">
        <v>0.2</v>
      </c>
      <c r="F15" s="510">
        <f t="shared" si="1"/>
        <v>0.2</v>
      </c>
      <c r="G15" s="510">
        <f t="shared" si="1"/>
        <v>0.2</v>
      </c>
      <c r="H15" s="510">
        <f t="shared" si="1"/>
        <v>0.2</v>
      </c>
      <c r="I15" s="255">
        <f t="shared" si="1"/>
        <v>0.2</v>
      </c>
    </row>
  </sheetData>
  <conditionalFormatting sqref="A1:XFD6 A7:I7 J7:XFD25 L26:XFD1048576">
    <cfRule type="expression" dxfId="1335" priority="4">
      <formula>_xlfn.ISFORMULA(A1)</formula>
    </cfRule>
  </conditionalFormatting>
  <conditionalFormatting sqref="A16:I17">
    <cfRule type="expression" dxfId="1334" priority="3">
      <formula>_xlfn.ISFORMULA(A16)</formula>
    </cfRule>
  </conditionalFormatting>
  <conditionalFormatting sqref="A8:I8 A10:B13 C10:C15 A9:C9 D9:I15">
    <cfRule type="expression" dxfId="1333" priority="2">
      <formula>_xlfn.ISFORMULA(A8)</formula>
    </cfRule>
  </conditionalFormatting>
  <conditionalFormatting sqref="A14:B15">
    <cfRule type="expression" dxfId="1332" priority="1">
      <formula>_xlfn.ISFORMULA(A14)</formula>
    </cfRule>
  </conditionalFormatting>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8FD9E-3AD3-4ACC-BC05-6016A8569EF3}">
  <sheetPr>
    <tabColor theme="5" tint="0.39997558519241921"/>
  </sheetPr>
  <dimension ref="A1:R166"/>
  <sheetViews>
    <sheetView topLeftCell="A2" workbookViewId="0">
      <selection activeCell="C8" sqref="C8"/>
    </sheetView>
  </sheetViews>
  <sheetFormatPr defaultColWidth="8.85546875" defaultRowHeight="13.9"/>
  <cols>
    <col min="1" max="1" width="21.42578125" style="1" customWidth="1"/>
    <col min="2" max="2" width="23.85546875" style="1" customWidth="1"/>
    <col min="3" max="3" width="25.140625" style="1" customWidth="1"/>
    <col min="4" max="4" width="14.5703125" style="1" bestFit="1" customWidth="1"/>
    <col min="5" max="5" width="9.85546875" style="1" customWidth="1"/>
    <col min="6" max="6" width="15.7109375" style="1" customWidth="1"/>
    <col min="7" max="7" width="21.85546875" style="1" customWidth="1"/>
    <col min="8" max="8" width="24" style="1" customWidth="1"/>
    <col min="9" max="9" width="15.710937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578</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130">
        <f>SUM(B14:B20,B24:B30,B34:B40,B44:B50,B54:B60)</f>
        <v>0</v>
      </c>
      <c r="C7" s="130">
        <f>SUM(C14:C20,C24:C30,C34:C40,C44:C50,C54:C60)</f>
        <v>324083.09396213898</v>
      </c>
      <c r="D7" s="130">
        <f t="shared" ref="D7:I7" si="0">SUM(D14:D20,D24:D30,D34:D40,D44:D50,D54:D60)</f>
        <v>1338177.4563828262</v>
      </c>
      <c r="E7" s="130">
        <f t="shared" si="0"/>
        <v>3291880.39226683</v>
      </c>
      <c r="F7" s="130">
        <f t="shared" si="0"/>
        <v>5157698.89920762</v>
      </c>
      <c r="G7" s="130">
        <f t="shared" si="0"/>
        <v>7048645.7987918332</v>
      </c>
      <c r="H7" s="130">
        <f t="shared" si="0"/>
        <v>9040162.2190621961</v>
      </c>
      <c r="I7" s="440">
        <f t="shared" si="0"/>
        <v>10852080.969740421</v>
      </c>
    </row>
    <row r="8" spans="1:18">
      <c r="A8" s="236" t="s">
        <v>490</v>
      </c>
      <c r="B8" s="130">
        <f>SUM(B67:B73,B77:B83,B87:B93,B97:B103,B107:B113)</f>
        <v>0</v>
      </c>
      <c r="C8" s="130">
        <f t="shared" ref="C8:I8" si="1">SUM(C67:C73,C77:C83,C87:C93,C97:C103,C107:C113)</f>
        <v>345725.75365219906</v>
      </c>
      <c r="D8" s="130">
        <f t="shared" si="1"/>
        <v>1511318.7339033056</v>
      </c>
      <c r="E8" s="130">
        <f t="shared" si="1"/>
        <v>4350297.5034583174</v>
      </c>
      <c r="F8" s="130">
        <f t="shared" si="1"/>
        <v>7861168.0785479592</v>
      </c>
      <c r="G8" s="130">
        <f t="shared" si="1"/>
        <v>12620840.013665231</v>
      </c>
      <c r="H8" s="130">
        <f t="shared" si="1"/>
        <v>18350474.061170749</v>
      </c>
      <c r="I8" s="384">
        <f t="shared" si="1"/>
        <v>22910356.882157929</v>
      </c>
    </row>
    <row r="9" spans="1:18">
      <c r="A9" s="506" t="s">
        <v>491</v>
      </c>
      <c r="B9" s="441">
        <f>SUM(B120:B126,B130:B136,B140:B146,B150:B156,B160:B166)</f>
        <v>0</v>
      </c>
      <c r="C9" s="513">
        <f t="shared" ref="C9:I9" si="2">SUM(C120:C126,C130:C136,C140:C146,C150:C156,C160:C166)</f>
        <v>374724.19712777034</v>
      </c>
      <c r="D9" s="513">
        <f t="shared" si="2"/>
        <v>1743306.2817078766</v>
      </c>
      <c r="E9" s="513">
        <f t="shared" si="2"/>
        <v>4552633.194548171</v>
      </c>
      <c r="F9" s="513">
        <f t="shared" si="2"/>
        <v>7590595.4080164181</v>
      </c>
      <c r="G9" s="513">
        <f t="shared" si="2"/>
        <v>11770219.113755908</v>
      </c>
      <c r="H9" s="513">
        <f t="shared" si="2"/>
        <v>16615444.363782916</v>
      </c>
      <c r="I9" s="385">
        <f t="shared" si="2"/>
        <v>20762649.854793444</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'Alcohol catalysts%'!B9*'Fuel demand EU'!B9</f>
        <v>0</v>
      </c>
      <c r="C14" s="252">
        <f>'Alcohol catalysts%'!C9*'Fuel demand EU'!C9</f>
        <v>0</v>
      </c>
      <c r="D14" s="252">
        <f>'Alcohol catalysts%'!D9*'Fuel demand EU'!D9</f>
        <v>0</v>
      </c>
      <c r="E14" s="252">
        <f>'Alcohol catalysts%'!E9*'Fuel demand EU'!E9</f>
        <v>0</v>
      </c>
      <c r="F14" s="252">
        <f>'Alcohol catalysts%'!F9*'Fuel demand EU'!F9</f>
        <v>0</v>
      </c>
      <c r="G14" s="252">
        <f>'Alcohol catalysts%'!G9*'Fuel demand EU'!G9</f>
        <v>0</v>
      </c>
      <c r="H14" s="252">
        <f>'Alcohol catalysts%'!H9*'Fuel demand EU'!H9</f>
        <v>0</v>
      </c>
      <c r="I14" s="253">
        <f>'Alcohol catalysts%'!I9*'Fuel demand EU'!I9</f>
        <v>0</v>
      </c>
      <c r="Q14" s="5"/>
      <c r="R14" s="5"/>
    </row>
    <row r="15" spans="1:18" ht="14.45">
      <c r="A15" s="246" t="s">
        <v>480</v>
      </c>
      <c r="B15" s="252">
        <f>'Alcohol catalysts%'!B10*'Fuel demand EU'!B10</f>
        <v>0</v>
      </c>
      <c r="C15" s="252">
        <f>'Alcohol catalysts%'!C10*'Fuel demand EU'!C10</f>
        <v>0</v>
      </c>
      <c r="D15" s="252">
        <f>'Alcohol catalysts%'!D10*'Fuel demand EU'!D10</f>
        <v>0</v>
      </c>
      <c r="E15" s="252">
        <f>'Alcohol catalysts%'!E10*'Fuel demand EU'!E10</f>
        <v>0</v>
      </c>
      <c r="F15" s="252">
        <f>'Alcohol catalysts%'!F10*'Fuel demand EU'!F10</f>
        <v>0</v>
      </c>
      <c r="G15" s="252">
        <f>'Alcohol catalysts%'!G10*'Fuel demand EU'!G10</f>
        <v>0</v>
      </c>
      <c r="H15" s="252">
        <f>'Alcohol catalysts%'!H10*'Fuel demand EU'!H10</f>
        <v>0</v>
      </c>
      <c r="I15" s="253">
        <f>'Alcohol catalysts%'!I10*'Fuel demand EU'!I10</f>
        <v>0</v>
      </c>
    </row>
    <row r="16" spans="1:18" ht="14.45">
      <c r="A16" s="246" t="s">
        <v>84</v>
      </c>
      <c r="B16" s="252">
        <f>'Alcohol catalysts%'!B11*'Fuel demand EU'!B11</f>
        <v>0</v>
      </c>
      <c r="C16" s="252">
        <f>'Alcohol catalysts%'!C11*'Fuel demand EU'!C11</f>
        <v>0</v>
      </c>
      <c r="D16" s="252">
        <f>'Alcohol catalysts%'!D11*'Fuel demand EU'!D11</f>
        <v>0</v>
      </c>
      <c r="E16" s="252">
        <f>'Alcohol catalysts%'!E11*'Fuel demand EU'!E11</f>
        <v>0</v>
      </c>
      <c r="F16" s="252">
        <f>'Alcohol catalysts%'!F11*'Fuel demand EU'!F11</f>
        <v>0</v>
      </c>
      <c r="G16" s="252">
        <f>'Alcohol catalysts%'!G11*'Fuel demand EU'!G11</f>
        <v>0</v>
      </c>
      <c r="H16" s="252">
        <f>'Alcohol catalysts%'!H11*'Fuel demand EU'!H11</f>
        <v>0</v>
      </c>
      <c r="I16" s="253">
        <f>'Alcohol catalysts%'!I11*'Fuel demand EU'!I11</f>
        <v>0</v>
      </c>
    </row>
    <row r="17" spans="1:12" ht="14.45">
      <c r="A17" s="246" t="s">
        <v>481</v>
      </c>
      <c r="B17" s="252">
        <f>'Alcohol catalysts%'!B12*'Fuel demand EU'!B12</f>
        <v>0</v>
      </c>
      <c r="C17" s="252">
        <f>'Alcohol catalysts%'!C12*'Fuel demand EU'!C12</f>
        <v>0</v>
      </c>
      <c r="D17" s="252">
        <f>'Alcohol catalysts%'!D12*'Fuel demand EU'!D12</f>
        <v>0</v>
      </c>
      <c r="E17" s="252">
        <f>'Alcohol catalysts%'!E12*'Fuel demand EU'!E12</f>
        <v>0</v>
      </c>
      <c r="F17" s="252">
        <f>'Alcohol catalysts%'!F12*'Fuel demand EU'!F12</f>
        <v>0</v>
      </c>
      <c r="G17" s="252">
        <f>'Alcohol catalysts%'!G12*'Fuel demand EU'!G12</f>
        <v>0</v>
      </c>
      <c r="H17" s="252">
        <f>'Alcohol catalysts%'!H12*'Fuel demand EU'!H12</f>
        <v>0</v>
      </c>
      <c r="I17" s="253">
        <f>'Alcohol catalysts%'!I12*'Fuel demand EU'!I12</f>
        <v>0</v>
      </c>
    </row>
    <row r="18" spans="1:12" ht="14.45">
      <c r="A18" s="246" t="s">
        <v>482</v>
      </c>
      <c r="B18" s="252">
        <f>'Alcohol catalysts%'!B13*'Fuel demand EU'!B13</f>
        <v>0</v>
      </c>
      <c r="C18" s="252">
        <f>'Alcohol catalysts%'!C13*'Fuel demand EU'!C13</f>
        <v>0</v>
      </c>
      <c r="D18" s="252">
        <f>'Alcohol catalysts%'!D13*'Fuel demand EU'!D13</f>
        <v>0</v>
      </c>
      <c r="E18" s="252">
        <f>'Alcohol catalysts%'!E13*'Fuel demand EU'!E13</f>
        <v>0</v>
      </c>
      <c r="F18" s="252">
        <f>'Alcohol catalysts%'!F13*'Fuel demand EU'!F13</f>
        <v>0</v>
      </c>
      <c r="G18" s="252">
        <f>'Alcohol catalysts%'!G13*'Fuel demand EU'!G13</f>
        <v>0</v>
      </c>
      <c r="H18" s="252">
        <f>'Alcohol catalysts%'!H13*'Fuel demand EU'!H13</f>
        <v>0</v>
      </c>
      <c r="I18" s="253">
        <f>'Alcohol catalysts%'!I13*'Fuel demand EU'!I13</f>
        <v>0</v>
      </c>
    </row>
    <row r="19" spans="1:12" ht="14.45">
      <c r="A19" s="247" t="s">
        <v>483</v>
      </c>
      <c r="B19" s="252">
        <f>'Alcohol catalysts%'!B14*'Fuel demand EU'!B14</f>
        <v>0</v>
      </c>
      <c r="C19" s="252">
        <f>'Alcohol catalysts%'!C14*'Fuel demand EU'!C14</f>
        <v>0</v>
      </c>
      <c r="D19" s="252">
        <f>'Alcohol catalysts%'!D14*'Fuel demand EU'!D14</f>
        <v>0</v>
      </c>
      <c r="E19" s="252">
        <f>'Alcohol catalysts%'!E14*'Fuel demand EU'!E14</f>
        <v>0</v>
      </c>
      <c r="F19" s="252">
        <f>'Alcohol catalysts%'!F14*'Fuel demand EU'!F14</f>
        <v>0</v>
      </c>
      <c r="G19" s="252">
        <f>'Alcohol catalysts%'!G14*'Fuel demand EU'!G14</f>
        <v>0</v>
      </c>
      <c r="H19" s="252">
        <f>'Alcohol catalysts%'!H14*'Fuel demand EU'!H14</f>
        <v>0</v>
      </c>
      <c r="I19" s="253">
        <f>'Alcohol catalysts%'!I14*'Fuel demand EU'!I14</f>
        <v>0</v>
      </c>
    </row>
    <row r="20" spans="1:12" ht="14.45">
      <c r="A20" s="248" t="s">
        <v>484</v>
      </c>
      <c r="B20" s="252">
        <f>'Alcohol catalysts%'!B15*'Fuel demand EU'!B15</f>
        <v>0</v>
      </c>
      <c r="C20" s="252">
        <f>'Alcohol catalysts%'!C15*'Fuel demand EU'!C15</f>
        <v>0</v>
      </c>
      <c r="D20" s="252">
        <f>'Alcohol catalysts%'!D15*'Fuel demand EU'!D15</f>
        <v>0</v>
      </c>
      <c r="E20" s="252">
        <f>'Alcohol catalysts%'!E15*'Fuel demand EU'!E15</f>
        <v>0</v>
      </c>
      <c r="F20" s="252">
        <f>'Alcohol catalysts%'!F15*'Fuel demand EU'!F15</f>
        <v>0</v>
      </c>
      <c r="G20" s="252">
        <f>'Alcohol catalysts%'!G15*'Fuel demand EU'!G15</f>
        <v>0</v>
      </c>
      <c r="H20" s="252">
        <f>'Alcohol catalysts%'!H15*'Fuel demand EU'!H15</f>
        <v>0</v>
      </c>
      <c r="I20" s="253">
        <f>'Alcohol catalysts%'!I15*'Fuel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'Alcohol catalysts%'!B9*'Fuel demand EU'!B19</f>
        <v>0</v>
      </c>
      <c r="C24" s="252">
        <f>'Alcohol catalysts%'!C9*'Fuel demand EU'!C19</f>
        <v>0</v>
      </c>
      <c r="D24" s="252">
        <f>'Alcohol catalysts%'!D9*'Fuel demand EU'!D19</f>
        <v>0</v>
      </c>
      <c r="E24" s="252">
        <f>'Alcohol catalysts%'!E9*'Fuel demand EU'!E19</f>
        <v>0</v>
      </c>
      <c r="F24" s="252">
        <f>'Alcohol catalysts%'!F9*'Fuel demand EU'!F19</f>
        <v>0</v>
      </c>
      <c r="G24" s="252">
        <f>'Alcohol catalysts%'!G9*'Fuel demand EU'!G19</f>
        <v>0</v>
      </c>
      <c r="H24" s="252">
        <f>'Alcohol catalysts%'!H9*'Fuel demand EU'!H19</f>
        <v>0</v>
      </c>
      <c r="I24" s="253">
        <f>'Alcohol catalysts%'!I9*'Fuel demand EU'!I19</f>
        <v>0</v>
      </c>
      <c r="K24" s="256"/>
      <c r="L24" s="256"/>
    </row>
    <row r="25" spans="1:12" ht="14.45">
      <c r="A25" s="246" t="s">
        <v>480</v>
      </c>
      <c r="B25" s="252">
        <f>'Alcohol catalysts%'!B10*'Fuel demand EU'!B20</f>
        <v>0</v>
      </c>
      <c r="C25" s="252">
        <f>'Alcohol catalysts%'!C10*'Fuel demand EU'!C20</f>
        <v>0</v>
      </c>
      <c r="D25" s="252">
        <f>'Alcohol catalysts%'!D10*'Fuel demand EU'!D20</f>
        <v>0</v>
      </c>
      <c r="E25" s="252">
        <f>'Alcohol catalysts%'!E10*'Fuel demand EU'!E20</f>
        <v>0</v>
      </c>
      <c r="F25" s="252">
        <f>'Alcohol catalysts%'!F10*'Fuel demand EU'!F20</f>
        <v>0</v>
      </c>
      <c r="G25" s="252">
        <f>'Alcohol catalysts%'!G10*'Fuel demand EU'!G20</f>
        <v>0</v>
      </c>
      <c r="H25" s="252">
        <f>'Alcohol catalysts%'!H10*'Fuel demand EU'!H20</f>
        <v>0</v>
      </c>
      <c r="I25" s="253">
        <f>'Alcohol catalysts%'!I10*'Fuel demand EU'!I20</f>
        <v>0</v>
      </c>
    </row>
    <row r="26" spans="1:12" ht="14.45">
      <c r="A26" s="246" t="s">
        <v>84</v>
      </c>
      <c r="B26" s="252">
        <f>'Alcohol catalysts%'!B11*'Fuel demand EU'!B21</f>
        <v>0</v>
      </c>
      <c r="C26" s="252">
        <f>'Alcohol catalysts%'!C11*'Fuel demand EU'!C21</f>
        <v>0</v>
      </c>
      <c r="D26" s="252">
        <f>'Alcohol catalysts%'!D11*'Fuel demand EU'!D21</f>
        <v>0</v>
      </c>
      <c r="E26" s="252">
        <f>'Alcohol catalysts%'!E11*'Fuel demand EU'!E21</f>
        <v>0</v>
      </c>
      <c r="F26" s="252">
        <f>'Alcohol catalysts%'!F11*'Fuel demand EU'!F21</f>
        <v>0</v>
      </c>
      <c r="G26" s="252">
        <f>'Alcohol catalysts%'!G11*'Fuel demand EU'!G21</f>
        <v>0</v>
      </c>
      <c r="H26" s="252">
        <f>'Alcohol catalysts%'!H11*'Fuel demand EU'!H21</f>
        <v>0</v>
      </c>
      <c r="I26" s="253">
        <f>'Alcohol catalysts%'!I11*'Fuel demand EU'!I21</f>
        <v>0</v>
      </c>
    </row>
    <row r="27" spans="1:12" ht="14.45">
      <c r="A27" s="246" t="s">
        <v>481</v>
      </c>
      <c r="B27" s="252">
        <f>'Alcohol catalysts%'!B12*'Fuel demand EU'!B22</f>
        <v>0</v>
      </c>
      <c r="C27" s="252">
        <f>'Alcohol catalysts%'!C12*'Fuel demand EU'!C22</f>
        <v>0</v>
      </c>
      <c r="D27" s="252">
        <f>'Alcohol catalysts%'!D12*'Fuel demand EU'!D22</f>
        <v>0</v>
      </c>
      <c r="E27" s="252">
        <f>'Alcohol catalysts%'!E12*'Fuel demand EU'!E22</f>
        <v>0</v>
      </c>
      <c r="F27" s="252">
        <f>'Alcohol catalysts%'!F12*'Fuel demand EU'!F22</f>
        <v>0</v>
      </c>
      <c r="G27" s="252">
        <f>'Alcohol catalysts%'!G12*'Fuel demand EU'!G22</f>
        <v>0</v>
      </c>
      <c r="H27" s="252">
        <f>'Alcohol catalysts%'!H12*'Fuel demand EU'!H22</f>
        <v>0</v>
      </c>
      <c r="I27" s="253">
        <f>'Alcohol catalysts%'!I12*'Fuel demand EU'!I22</f>
        <v>0</v>
      </c>
    </row>
    <row r="28" spans="1:12" ht="14.45">
      <c r="A28" s="246" t="s">
        <v>482</v>
      </c>
      <c r="B28" s="252">
        <f>'Alcohol catalysts%'!B13*'Fuel demand EU'!B23</f>
        <v>0</v>
      </c>
      <c r="C28" s="252">
        <f>'Alcohol catalysts%'!C13*'Fuel demand EU'!C23</f>
        <v>0</v>
      </c>
      <c r="D28" s="252">
        <f>'Alcohol catalysts%'!D13*'Fuel demand EU'!D23</f>
        <v>0</v>
      </c>
      <c r="E28" s="252">
        <f>'Alcohol catalysts%'!E13*'Fuel demand EU'!E23</f>
        <v>0</v>
      </c>
      <c r="F28" s="252">
        <f>'Alcohol catalysts%'!F13*'Fuel demand EU'!F23</f>
        <v>0</v>
      </c>
      <c r="G28" s="252">
        <f>'Alcohol catalysts%'!G13*'Fuel demand EU'!G23</f>
        <v>0</v>
      </c>
      <c r="H28" s="252">
        <f>'Alcohol catalysts%'!H13*'Fuel demand EU'!H23</f>
        <v>0</v>
      </c>
      <c r="I28" s="253">
        <f>'Alcohol catalysts%'!I13*'Fuel demand EU'!I23</f>
        <v>0</v>
      </c>
    </row>
    <row r="29" spans="1:12" ht="14.45">
      <c r="A29" s="247" t="s">
        <v>483</v>
      </c>
      <c r="B29" s="252">
        <f>'Alcohol catalysts%'!B14*'Fuel demand EU'!B24</f>
        <v>0</v>
      </c>
      <c r="C29" s="252">
        <f>'Alcohol catalysts%'!C14*'Fuel demand EU'!C24</f>
        <v>0</v>
      </c>
      <c r="D29" s="252">
        <f>'Alcohol catalysts%'!D14*'Fuel demand EU'!D24</f>
        <v>0</v>
      </c>
      <c r="E29" s="252">
        <f>'Alcohol catalysts%'!E14*'Fuel demand EU'!E24</f>
        <v>0</v>
      </c>
      <c r="F29" s="252">
        <f>'Alcohol catalysts%'!F14*'Fuel demand EU'!F24</f>
        <v>0</v>
      </c>
      <c r="G29" s="252">
        <f>'Alcohol catalysts%'!G14*'Fuel demand EU'!G24</f>
        <v>0</v>
      </c>
      <c r="H29" s="252">
        <f>'Alcohol catalysts%'!H14*'Fuel demand EU'!H24</f>
        <v>0</v>
      </c>
      <c r="I29" s="253">
        <f>'Alcohol catalysts%'!I14*'Fuel demand EU'!I24</f>
        <v>0</v>
      </c>
    </row>
    <row r="30" spans="1:12" ht="14.45">
      <c r="A30" s="248" t="s">
        <v>484</v>
      </c>
      <c r="B30" s="252">
        <f>'Alcohol catalysts%'!B15*'Fuel demand EU'!B25</f>
        <v>0</v>
      </c>
      <c r="C30" s="252">
        <f>'Alcohol catalysts%'!C15*'Fuel demand EU'!C25</f>
        <v>324083.09396213898</v>
      </c>
      <c r="D30" s="252">
        <f>'Alcohol catalysts%'!D15*'Fuel demand EU'!D25</f>
        <v>1338177.4563828262</v>
      </c>
      <c r="E30" s="252">
        <f>'Alcohol catalysts%'!E15*'Fuel demand EU'!E25</f>
        <v>3291880.39226683</v>
      </c>
      <c r="F30" s="252">
        <f>'Alcohol catalysts%'!F15*'Fuel demand EU'!F25</f>
        <v>5157698.89920762</v>
      </c>
      <c r="G30" s="252">
        <f>'Alcohol catalysts%'!G15*'Fuel demand EU'!G25</f>
        <v>7048645.7987918332</v>
      </c>
      <c r="H30" s="252">
        <f>'Alcohol catalysts%'!H15*'Fuel demand EU'!H25</f>
        <v>9040162.2190621961</v>
      </c>
      <c r="I30" s="253">
        <f>'Alcohol catalysts%'!I15*'Fuel demand EU'!I25</f>
        <v>10852080.969740421</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'Alcohol catalysts%'!B9*'Fuel demand EU'!B29</f>
        <v>0</v>
      </c>
      <c r="C34" s="252">
        <f>'Alcohol catalysts%'!C9*'Fuel demand EU'!C29</f>
        <v>0</v>
      </c>
      <c r="D34" s="252">
        <f>'Alcohol catalysts%'!D9*'Fuel demand EU'!D29</f>
        <v>0</v>
      </c>
      <c r="E34" s="252">
        <f>'Alcohol catalysts%'!E9*'Fuel demand EU'!E29</f>
        <v>0</v>
      </c>
      <c r="F34" s="252">
        <f>'Alcohol catalysts%'!F9*'Fuel demand EU'!F29</f>
        <v>0</v>
      </c>
      <c r="G34" s="252">
        <f>'Alcohol catalysts%'!G9*'Fuel demand EU'!G29</f>
        <v>0</v>
      </c>
      <c r="H34" s="252">
        <f>'Alcohol catalysts%'!H9*'Fuel demand EU'!H29</f>
        <v>0</v>
      </c>
      <c r="I34" s="253">
        <f>'Alcohol catalysts%'!I9*'Fuel demand EU'!I29</f>
        <v>0</v>
      </c>
    </row>
    <row r="35" spans="1:9" ht="14.45">
      <c r="A35" s="246" t="s">
        <v>480</v>
      </c>
      <c r="B35" s="252">
        <f>'Alcohol catalysts%'!B10*'Fuel demand EU'!B30</f>
        <v>0</v>
      </c>
      <c r="C35" s="252">
        <f>'Alcohol catalysts%'!C10*'Fuel demand EU'!C30</f>
        <v>0</v>
      </c>
      <c r="D35" s="252">
        <f>'Alcohol catalysts%'!D10*'Fuel demand EU'!D30</f>
        <v>0</v>
      </c>
      <c r="E35" s="252">
        <f>'Alcohol catalysts%'!E10*'Fuel demand EU'!E30</f>
        <v>0</v>
      </c>
      <c r="F35" s="252">
        <f>'Alcohol catalysts%'!F10*'Fuel demand EU'!F30</f>
        <v>0</v>
      </c>
      <c r="G35" s="252">
        <f>'Alcohol catalysts%'!G10*'Fuel demand EU'!G30</f>
        <v>0</v>
      </c>
      <c r="H35" s="252">
        <f>'Alcohol catalysts%'!H10*'Fuel demand EU'!H30</f>
        <v>0</v>
      </c>
      <c r="I35" s="253">
        <f>'Alcohol catalysts%'!I10*'Fuel demand EU'!I30</f>
        <v>0</v>
      </c>
    </row>
    <row r="36" spans="1:9" ht="14.45">
      <c r="A36" s="246" t="s">
        <v>84</v>
      </c>
      <c r="B36" s="252">
        <f>'Alcohol catalysts%'!B11*'Fuel demand EU'!B31</f>
        <v>0</v>
      </c>
      <c r="C36" s="252">
        <f>'Alcohol catalysts%'!C11*'Fuel demand EU'!C31</f>
        <v>0</v>
      </c>
      <c r="D36" s="252">
        <f>'Alcohol catalysts%'!D11*'Fuel demand EU'!D31</f>
        <v>0</v>
      </c>
      <c r="E36" s="252">
        <f>'Alcohol catalysts%'!E11*'Fuel demand EU'!E31</f>
        <v>0</v>
      </c>
      <c r="F36" s="252">
        <f>'Alcohol catalysts%'!F11*'Fuel demand EU'!F31</f>
        <v>0</v>
      </c>
      <c r="G36" s="252">
        <f>'Alcohol catalysts%'!G11*'Fuel demand EU'!G31</f>
        <v>0</v>
      </c>
      <c r="H36" s="252">
        <f>'Alcohol catalysts%'!H11*'Fuel demand EU'!H31</f>
        <v>0</v>
      </c>
      <c r="I36" s="253">
        <f>'Alcohol catalysts%'!I11*'Fuel demand EU'!I31</f>
        <v>0</v>
      </c>
    </row>
    <row r="37" spans="1:9" ht="14.45">
      <c r="A37" s="246" t="s">
        <v>481</v>
      </c>
      <c r="B37" s="252">
        <f>'Alcohol catalysts%'!B12*'Fuel demand EU'!B32</f>
        <v>0</v>
      </c>
      <c r="C37" s="252">
        <f>'Alcohol catalysts%'!C12*'Fuel demand EU'!C32</f>
        <v>0</v>
      </c>
      <c r="D37" s="252">
        <f>'Alcohol catalysts%'!D12*'Fuel demand EU'!D32</f>
        <v>0</v>
      </c>
      <c r="E37" s="252">
        <f>'Alcohol catalysts%'!E12*'Fuel demand EU'!E32</f>
        <v>0</v>
      </c>
      <c r="F37" s="252">
        <f>'Alcohol catalysts%'!F12*'Fuel demand EU'!F32</f>
        <v>0</v>
      </c>
      <c r="G37" s="252">
        <f>'Alcohol catalysts%'!G12*'Fuel demand EU'!G32</f>
        <v>0</v>
      </c>
      <c r="H37" s="252">
        <f>'Alcohol catalysts%'!H12*'Fuel demand EU'!H32</f>
        <v>0</v>
      </c>
      <c r="I37" s="253">
        <f>'Alcohol catalysts%'!I12*'Fuel demand EU'!I32</f>
        <v>0</v>
      </c>
    </row>
    <row r="38" spans="1:9" ht="14.45">
      <c r="A38" s="246" t="s">
        <v>482</v>
      </c>
      <c r="B38" s="252">
        <f>'Alcohol catalysts%'!B13*'Fuel demand EU'!B33</f>
        <v>0</v>
      </c>
      <c r="C38" s="252">
        <f>'Alcohol catalysts%'!C13*'Fuel demand EU'!C33</f>
        <v>0</v>
      </c>
      <c r="D38" s="252">
        <f>'Alcohol catalysts%'!D13*'Fuel demand EU'!D33</f>
        <v>0</v>
      </c>
      <c r="E38" s="252">
        <f>'Alcohol catalysts%'!E13*'Fuel demand EU'!E33</f>
        <v>0</v>
      </c>
      <c r="F38" s="252">
        <f>'Alcohol catalysts%'!F13*'Fuel demand EU'!F33</f>
        <v>0</v>
      </c>
      <c r="G38" s="252">
        <f>'Alcohol catalysts%'!G13*'Fuel demand EU'!G33</f>
        <v>0</v>
      </c>
      <c r="H38" s="252">
        <f>'Alcohol catalysts%'!H13*'Fuel demand EU'!H33</f>
        <v>0</v>
      </c>
      <c r="I38" s="253">
        <f>'Alcohol catalysts%'!I13*'Fuel demand EU'!I33</f>
        <v>0</v>
      </c>
    </row>
    <row r="39" spans="1:9" ht="14.45">
      <c r="A39" s="247" t="s">
        <v>483</v>
      </c>
      <c r="B39" s="252">
        <f>'Alcohol catalysts%'!B14*'Fuel demand EU'!B34</f>
        <v>0</v>
      </c>
      <c r="C39" s="252">
        <f>'Alcohol catalysts%'!C14*'Fuel demand EU'!C34</f>
        <v>0</v>
      </c>
      <c r="D39" s="252">
        <f>'Alcohol catalysts%'!D14*'Fuel demand EU'!D34</f>
        <v>0</v>
      </c>
      <c r="E39" s="252">
        <f>'Alcohol catalysts%'!E14*'Fuel demand EU'!E34</f>
        <v>0</v>
      </c>
      <c r="F39" s="252">
        <f>'Alcohol catalysts%'!F14*'Fuel demand EU'!F34</f>
        <v>0</v>
      </c>
      <c r="G39" s="252">
        <f>'Alcohol catalysts%'!G14*'Fuel demand EU'!G34</f>
        <v>0</v>
      </c>
      <c r="H39" s="252">
        <f>'Alcohol catalysts%'!H14*'Fuel demand EU'!H34</f>
        <v>0</v>
      </c>
      <c r="I39" s="253">
        <f>'Alcohol catalysts%'!I14*'Fuel demand EU'!I34</f>
        <v>0</v>
      </c>
    </row>
    <row r="40" spans="1:9" ht="14.45">
      <c r="A40" s="248" t="s">
        <v>484</v>
      </c>
      <c r="B40" s="252">
        <f>'Alcohol catalysts%'!B15*'Fuel demand EU'!B35</f>
        <v>0</v>
      </c>
      <c r="C40" s="252">
        <f>'Alcohol catalysts%'!C15*'Fuel demand EU'!C35</f>
        <v>0</v>
      </c>
      <c r="D40" s="252">
        <f>'Alcohol catalysts%'!D15*'Fuel demand EU'!D35</f>
        <v>0</v>
      </c>
      <c r="E40" s="252">
        <f>'Alcohol catalysts%'!E15*'Fuel demand EU'!E35</f>
        <v>0</v>
      </c>
      <c r="F40" s="252">
        <f>'Alcohol catalysts%'!F15*'Fuel demand EU'!F35</f>
        <v>0</v>
      </c>
      <c r="G40" s="252">
        <f>'Alcohol catalysts%'!G15*'Fuel demand EU'!G35</f>
        <v>0</v>
      </c>
      <c r="H40" s="252">
        <f>'Alcohol catalysts%'!H15*'Fuel demand EU'!H35</f>
        <v>0</v>
      </c>
      <c r="I40" s="253">
        <f>'Alcohol catalysts%'!I15*'Fuel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'Alcohol catalysts%'!B9*'Fuel demand EU'!B39</f>
        <v>0</v>
      </c>
      <c r="C44" s="252">
        <f>'Alcohol catalysts%'!C9*'Fuel demand EU'!C39</f>
        <v>0</v>
      </c>
      <c r="D44" s="252">
        <f>'Alcohol catalysts%'!D9*'Fuel demand EU'!D39</f>
        <v>0</v>
      </c>
      <c r="E44" s="252">
        <f>'Alcohol catalysts%'!E9*'Fuel demand EU'!E39</f>
        <v>0</v>
      </c>
      <c r="F44" s="252">
        <f>'Alcohol catalysts%'!F9*'Fuel demand EU'!F39</f>
        <v>0</v>
      </c>
      <c r="G44" s="252">
        <f>'Alcohol catalysts%'!G9*'Fuel demand EU'!G39</f>
        <v>0</v>
      </c>
      <c r="H44" s="252">
        <f>'Alcohol catalysts%'!H9*'Fuel demand EU'!H39</f>
        <v>0</v>
      </c>
      <c r="I44" s="253">
        <f>'Alcohol catalysts%'!I9*'Fuel demand EU'!I39</f>
        <v>0</v>
      </c>
    </row>
    <row r="45" spans="1:9" ht="14.45">
      <c r="A45" s="246" t="s">
        <v>480</v>
      </c>
      <c r="B45" s="252">
        <f>'Alcohol catalysts%'!B10*'Fuel demand EU'!B40</f>
        <v>0</v>
      </c>
      <c r="C45" s="252">
        <f>'Alcohol catalysts%'!C10*'Fuel demand EU'!C40</f>
        <v>0</v>
      </c>
      <c r="D45" s="252">
        <f>'Alcohol catalysts%'!D10*'Fuel demand EU'!D40</f>
        <v>0</v>
      </c>
      <c r="E45" s="252">
        <f>'Alcohol catalysts%'!E10*'Fuel demand EU'!E40</f>
        <v>0</v>
      </c>
      <c r="F45" s="252">
        <f>'Alcohol catalysts%'!F10*'Fuel demand EU'!F40</f>
        <v>0</v>
      </c>
      <c r="G45" s="252">
        <f>'Alcohol catalysts%'!G10*'Fuel demand EU'!G40</f>
        <v>0</v>
      </c>
      <c r="H45" s="252">
        <f>'Alcohol catalysts%'!H10*'Fuel demand EU'!H40</f>
        <v>0</v>
      </c>
      <c r="I45" s="253">
        <f>'Alcohol catalysts%'!I10*'Fuel demand EU'!I40</f>
        <v>0</v>
      </c>
    </row>
    <row r="46" spans="1:9" ht="14.45">
      <c r="A46" s="246" t="s">
        <v>84</v>
      </c>
      <c r="B46" s="252">
        <f>'Alcohol catalysts%'!B11*'Fuel demand EU'!B41</f>
        <v>0</v>
      </c>
      <c r="C46" s="252">
        <f>'Alcohol catalysts%'!C11*'Fuel demand EU'!C41</f>
        <v>0</v>
      </c>
      <c r="D46" s="252">
        <f>'Alcohol catalysts%'!D11*'Fuel demand EU'!D41</f>
        <v>0</v>
      </c>
      <c r="E46" s="252">
        <f>'Alcohol catalysts%'!E11*'Fuel demand EU'!E41</f>
        <v>0</v>
      </c>
      <c r="F46" s="252">
        <f>'Alcohol catalysts%'!F11*'Fuel demand EU'!F41</f>
        <v>0</v>
      </c>
      <c r="G46" s="252">
        <f>'Alcohol catalysts%'!G11*'Fuel demand EU'!G41</f>
        <v>0</v>
      </c>
      <c r="H46" s="252">
        <f>'Alcohol catalysts%'!H11*'Fuel demand EU'!H41</f>
        <v>0</v>
      </c>
      <c r="I46" s="253">
        <f>'Alcohol catalysts%'!I11*'Fuel demand EU'!I41</f>
        <v>0</v>
      </c>
    </row>
    <row r="47" spans="1:9" ht="14.45">
      <c r="A47" s="246" t="s">
        <v>481</v>
      </c>
      <c r="B47" s="252">
        <f>'Alcohol catalysts%'!B12*'Fuel demand EU'!B42</f>
        <v>0</v>
      </c>
      <c r="C47" s="252">
        <f>'Alcohol catalysts%'!C12*'Fuel demand EU'!C42</f>
        <v>0</v>
      </c>
      <c r="D47" s="252">
        <f>'Alcohol catalysts%'!D12*'Fuel demand EU'!D42</f>
        <v>0</v>
      </c>
      <c r="E47" s="252">
        <f>'Alcohol catalysts%'!E12*'Fuel demand EU'!E42</f>
        <v>0</v>
      </c>
      <c r="F47" s="252">
        <f>'Alcohol catalysts%'!F12*'Fuel demand EU'!F42</f>
        <v>0</v>
      </c>
      <c r="G47" s="252">
        <f>'Alcohol catalysts%'!G12*'Fuel demand EU'!G42</f>
        <v>0</v>
      </c>
      <c r="H47" s="252">
        <f>'Alcohol catalysts%'!H12*'Fuel demand EU'!H42</f>
        <v>0</v>
      </c>
      <c r="I47" s="253">
        <f>'Alcohol catalysts%'!I12*'Fuel demand EU'!I42</f>
        <v>0</v>
      </c>
    </row>
    <row r="48" spans="1:9" ht="14.45">
      <c r="A48" s="246" t="s">
        <v>482</v>
      </c>
      <c r="B48" s="252">
        <f>'Alcohol catalysts%'!B13*'Fuel demand EU'!B43</f>
        <v>0</v>
      </c>
      <c r="C48" s="252">
        <f>'Alcohol catalysts%'!C13*'Fuel demand EU'!C43</f>
        <v>0</v>
      </c>
      <c r="D48" s="252">
        <f>'Alcohol catalysts%'!D13*'Fuel demand EU'!D43</f>
        <v>0</v>
      </c>
      <c r="E48" s="252">
        <f>'Alcohol catalysts%'!E13*'Fuel demand EU'!E43</f>
        <v>0</v>
      </c>
      <c r="F48" s="252">
        <f>'Alcohol catalysts%'!F13*'Fuel demand EU'!F43</f>
        <v>0</v>
      </c>
      <c r="G48" s="252">
        <f>'Alcohol catalysts%'!G13*'Fuel demand EU'!G43</f>
        <v>0</v>
      </c>
      <c r="H48" s="252">
        <f>'Alcohol catalysts%'!H13*'Fuel demand EU'!H43</f>
        <v>0</v>
      </c>
      <c r="I48" s="253">
        <f>'Alcohol catalysts%'!I13*'Fuel demand EU'!I43</f>
        <v>0</v>
      </c>
    </row>
    <row r="49" spans="1:9" ht="14.45">
      <c r="A49" s="247" t="s">
        <v>483</v>
      </c>
      <c r="B49" s="252">
        <f>'Alcohol catalysts%'!B14*'Fuel demand EU'!B44</f>
        <v>0</v>
      </c>
      <c r="C49" s="252">
        <f>'Alcohol catalysts%'!C14*'Fuel demand EU'!C44</f>
        <v>0</v>
      </c>
      <c r="D49" s="252">
        <f>'Alcohol catalysts%'!D14*'Fuel demand EU'!D44</f>
        <v>0</v>
      </c>
      <c r="E49" s="252">
        <f>'Alcohol catalysts%'!E14*'Fuel demand EU'!E44</f>
        <v>0</v>
      </c>
      <c r="F49" s="252">
        <f>'Alcohol catalysts%'!F14*'Fuel demand EU'!F44</f>
        <v>0</v>
      </c>
      <c r="G49" s="252">
        <f>'Alcohol catalysts%'!G14*'Fuel demand EU'!G44</f>
        <v>0</v>
      </c>
      <c r="H49" s="252">
        <f>'Alcohol catalysts%'!H14*'Fuel demand EU'!H44</f>
        <v>0</v>
      </c>
      <c r="I49" s="253">
        <f>'Alcohol catalysts%'!I14*'Fuel demand EU'!I44</f>
        <v>0</v>
      </c>
    </row>
    <row r="50" spans="1:9" ht="14.45">
      <c r="A50" s="248" t="s">
        <v>484</v>
      </c>
      <c r="B50" s="252">
        <f>'Alcohol catalysts%'!B15*'Fuel demand EU'!B45</f>
        <v>0</v>
      </c>
      <c r="C50" s="252">
        <f>'Alcohol catalysts%'!C15*'Fuel demand EU'!C45</f>
        <v>0</v>
      </c>
      <c r="D50" s="252">
        <f>'Alcohol catalysts%'!D15*'Fuel demand EU'!D45</f>
        <v>0</v>
      </c>
      <c r="E50" s="252">
        <f>'Alcohol catalysts%'!E15*'Fuel demand EU'!E45</f>
        <v>0</v>
      </c>
      <c r="F50" s="252">
        <f>'Alcohol catalysts%'!F15*'Fuel demand EU'!F45</f>
        <v>0</v>
      </c>
      <c r="G50" s="252">
        <f>'Alcohol catalysts%'!G15*'Fuel demand EU'!G45</f>
        <v>0</v>
      </c>
      <c r="H50" s="252">
        <f>'Alcohol catalysts%'!H15*'Fuel demand EU'!H45</f>
        <v>0</v>
      </c>
      <c r="I50" s="253">
        <f>'Alcohol catalysts%'!I15*'Fuel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'Alcohol catalysts%'!B9*'Fuel demand EU'!B49</f>
        <v>0</v>
      </c>
      <c r="C54" s="252">
        <f>'Alcohol catalysts%'!C9*'Fuel demand EU'!C49</f>
        <v>0</v>
      </c>
      <c r="D54" s="252">
        <f>'Alcohol catalysts%'!D9*'Fuel demand EU'!D49</f>
        <v>0</v>
      </c>
      <c r="E54" s="252">
        <f>'Alcohol catalysts%'!E9*'Fuel demand EU'!E49</f>
        <v>0</v>
      </c>
      <c r="F54" s="252">
        <f>'Alcohol catalysts%'!F9*'Fuel demand EU'!F49</f>
        <v>0</v>
      </c>
      <c r="G54" s="252">
        <f>'Alcohol catalysts%'!G9*'Fuel demand EU'!G49</f>
        <v>0</v>
      </c>
      <c r="H54" s="252">
        <f>'Alcohol catalysts%'!H9*'Fuel demand EU'!H49</f>
        <v>0</v>
      </c>
      <c r="I54" s="253">
        <f>'Alcohol catalysts%'!I9*'Fuel demand EU'!I49</f>
        <v>0</v>
      </c>
    </row>
    <row r="55" spans="1:9" ht="14.45">
      <c r="A55" s="246" t="s">
        <v>480</v>
      </c>
      <c r="B55" s="252">
        <f>'Alcohol catalysts%'!B10*'Fuel demand EU'!B50</f>
        <v>0</v>
      </c>
      <c r="C55" s="252">
        <f>'Alcohol catalysts%'!C10*'Fuel demand EU'!C50</f>
        <v>0</v>
      </c>
      <c r="D55" s="252">
        <f>'Alcohol catalysts%'!D10*'Fuel demand EU'!D50</f>
        <v>0</v>
      </c>
      <c r="E55" s="252">
        <f>'Alcohol catalysts%'!E10*'Fuel demand EU'!E50</f>
        <v>0</v>
      </c>
      <c r="F55" s="252">
        <f>'Alcohol catalysts%'!F10*'Fuel demand EU'!F50</f>
        <v>0</v>
      </c>
      <c r="G55" s="252">
        <f>'Alcohol catalysts%'!G10*'Fuel demand EU'!G50</f>
        <v>0</v>
      </c>
      <c r="H55" s="252">
        <f>'Alcohol catalysts%'!H10*'Fuel demand EU'!H50</f>
        <v>0</v>
      </c>
      <c r="I55" s="253">
        <f>'Alcohol catalysts%'!I10*'Fuel demand EU'!I50</f>
        <v>0</v>
      </c>
    </row>
    <row r="56" spans="1:9" ht="14.45">
      <c r="A56" s="246" t="s">
        <v>84</v>
      </c>
      <c r="B56" s="252">
        <f>'Alcohol catalysts%'!B11*'Fuel demand EU'!B51</f>
        <v>0</v>
      </c>
      <c r="C56" s="252">
        <f>'Alcohol catalysts%'!C11*'Fuel demand EU'!C51</f>
        <v>0</v>
      </c>
      <c r="D56" s="252">
        <f>'Alcohol catalysts%'!D11*'Fuel demand EU'!D51</f>
        <v>0</v>
      </c>
      <c r="E56" s="252">
        <f>'Alcohol catalysts%'!E11*'Fuel demand EU'!E51</f>
        <v>0</v>
      </c>
      <c r="F56" s="252">
        <f>'Alcohol catalysts%'!F11*'Fuel demand EU'!F51</f>
        <v>0</v>
      </c>
      <c r="G56" s="252">
        <f>'Alcohol catalysts%'!G11*'Fuel demand EU'!G51</f>
        <v>0</v>
      </c>
      <c r="H56" s="252">
        <f>'Alcohol catalysts%'!H11*'Fuel demand EU'!H51</f>
        <v>0</v>
      </c>
      <c r="I56" s="253">
        <f>'Alcohol catalysts%'!I11*'Fuel demand EU'!I51</f>
        <v>0</v>
      </c>
    </row>
    <row r="57" spans="1:9" ht="14.45">
      <c r="A57" s="246" t="s">
        <v>481</v>
      </c>
      <c r="B57" s="252">
        <f>'Alcohol catalysts%'!B12*'Fuel demand EU'!B52</f>
        <v>0</v>
      </c>
      <c r="C57" s="252">
        <f>'Alcohol catalysts%'!C12*'Fuel demand EU'!C52</f>
        <v>0</v>
      </c>
      <c r="D57" s="252">
        <f>'Alcohol catalysts%'!D12*'Fuel demand EU'!D52</f>
        <v>0</v>
      </c>
      <c r="E57" s="252">
        <f>'Alcohol catalysts%'!E12*'Fuel demand EU'!E52</f>
        <v>0</v>
      </c>
      <c r="F57" s="252">
        <f>'Alcohol catalysts%'!F12*'Fuel demand EU'!F52</f>
        <v>0</v>
      </c>
      <c r="G57" s="252">
        <f>'Alcohol catalysts%'!G12*'Fuel demand EU'!G52</f>
        <v>0</v>
      </c>
      <c r="H57" s="252">
        <f>'Alcohol catalysts%'!H12*'Fuel demand EU'!H52</f>
        <v>0</v>
      </c>
      <c r="I57" s="253">
        <f>'Alcohol catalysts%'!I12*'Fuel demand EU'!I52</f>
        <v>0</v>
      </c>
    </row>
    <row r="58" spans="1:9" ht="14.45">
      <c r="A58" s="246" t="s">
        <v>482</v>
      </c>
      <c r="B58" s="252">
        <f>'Alcohol catalysts%'!B13*'Fuel demand EU'!B53</f>
        <v>0</v>
      </c>
      <c r="C58" s="252">
        <f>'Alcohol catalysts%'!C13*'Fuel demand EU'!C53</f>
        <v>0</v>
      </c>
      <c r="D58" s="252">
        <f>'Alcohol catalysts%'!D13*'Fuel demand EU'!D53</f>
        <v>0</v>
      </c>
      <c r="E58" s="252">
        <f>'Alcohol catalysts%'!E13*'Fuel demand EU'!E53</f>
        <v>0</v>
      </c>
      <c r="F58" s="252">
        <f>'Alcohol catalysts%'!F13*'Fuel demand EU'!F53</f>
        <v>0</v>
      </c>
      <c r="G58" s="252">
        <f>'Alcohol catalysts%'!G13*'Fuel demand EU'!G53</f>
        <v>0</v>
      </c>
      <c r="H58" s="252">
        <f>'Alcohol catalysts%'!H13*'Fuel demand EU'!H53</f>
        <v>0</v>
      </c>
      <c r="I58" s="253">
        <f>'Alcohol catalysts%'!I13*'Fuel demand EU'!I53</f>
        <v>0</v>
      </c>
    </row>
    <row r="59" spans="1:9" ht="14.45">
      <c r="A59" s="247" t="s">
        <v>483</v>
      </c>
      <c r="B59" s="252">
        <f>'Alcohol catalysts%'!B14*'Fuel demand EU'!B54</f>
        <v>0</v>
      </c>
      <c r="C59" s="252">
        <f>'Alcohol catalysts%'!C14*'Fuel demand EU'!C54</f>
        <v>0</v>
      </c>
      <c r="D59" s="252">
        <f>'Alcohol catalysts%'!D14*'Fuel demand EU'!D54</f>
        <v>0</v>
      </c>
      <c r="E59" s="252">
        <f>'Alcohol catalysts%'!E14*'Fuel demand EU'!E54</f>
        <v>0</v>
      </c>
      <c r="F59" s="252">
        <f>'Alcohol catalysts%'!F14*'Fuel demand EU'!F54</f>
        <v>0</v>
      </c>
      <c r="G59" s="252">
        <f>'Alcohol catalysts%'!G14*'Fuel demand EU'!G54</f>
        <v>0</v>
      </c>
      <c r="H59" s="252">
        <f>'Alcohol catalysts%'!H14*'Fuel demand EU'!H54</f>
        <v>0</v>
      </c>
      <c r="I59" s="253">
        <f>'Alcohol catalysts%'!I14*'Fuel demand EU'!I54</f>
        <v>0</v>
      </c>
    </row>
    <row r="60" spans="1:9" ht="14.65" thickBot="1">
      <c r="A60" s="251" t="s">
        <v>484</v>
      </c>
      <c r="B60" s="254">
        <f>'Alcohol catalysts%'!B15*'Fuel demand EU'!B55</f>
        <v>0</v>
      </c>
      <c r="C60" s="254">
        <f>'Alcohol catalysts%'!C15*'Fuel demand EU'!C55</f>
        <v>0</v>
      </c>
      <c r="D60" s="254">
        <f>'Alcohol catalysts%'!D15*'Fuel demand EU'!D55</f>
        <v>0</v>
      </c>
      <c r="E60" s="254">
        <f>'Alcohol catalysts%'!E15*'Fuel demand EU'!E55</f>
        <v>0</v>
      </c>
      <c r="F60" s="254">
        <f>'Alcohol catalysts%'!F15*'Fuel demand EU'!F55</f>
        <v>0</v>
      </c>
      <c r="G60" s="254">
        <f>'Alcohol catalysts%'!G15*'Fuel demand EU'!G55</f>
        <v>0</v>
      </c>
      <c r="H60" s="254">
        <f>'Alcohol catalysts%'!H15*'Fuel demand EU'!H55</f>
        <v>0</v>
      </c>
      <c r="I60" s="263">
        <f>'Alcohol catalysts%'!I15*'Fuel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'Alcohol catalysts%'!B9*'Fuel demand EU'!B62</f>
        <v>0</v>
      </c>
      <c r="C67" s="252">
        <f>'Alcohol catalysts%'!C9*'Fuel demand EU'!C62</f>
        <v>0</v>
      </c>
      <c r="D67" s="252">
        <f>'Alcohol catalysts%'!D9*'Fuel demand EU'!D62</f>
        <v>0</v>
      </c>
      <c r="E67" s="252">
        <f>'Alcohol catalysts%'!E9*'Fuel demand EU'!E62</f>
        <v>0</v>
      </c>
      <c r="F67" s="252">
        <f>'Alcohol catalysts%'!F9*'Fuel demand EU'!F62</f>
        <v>0</v>
      </c>
      <c r="G67" s="252">
        <f>'Alcohol catalysts%'!G9*'Fuel demand EU'!G62</f>
        <v>0</v>
      </c>
      <c r="H67" s="252">
        <f>'Alcohol catalysts%'!H9*'Fuel demand EU'!H62</f>
        <v>0</v>
      </c>
      <c r="I67" s="253">
        <f>'Alcohol catalysts%'!I9*'Fuel demand EU'!I62</f>
        <v>0</v>
      </c>
    </row>
    <row r="68" spans="1:9" ht="14.45">
      <c r="A68" s="246" t="s">
        <v>480</v>
      </c>
      <c r="B68" s="252">
        <f>'Alcohol catalysts%'!B10*'Fuel demand EU'!B63</f>
        <v>0</v>
      </c>
      <c r="C68" s="252">
        <f>'Alcohol catalysts%'!C10*'Fuel demand EU'!C63</f>
        <v>0</v>
      </c>
      <c r="D68" s="252">
        <f>'Alcohol catalysts%'!D10*'Fuel demand EU'!D63</f>
        <v>0</v>
      </c>
      <c r="E68" s="252">
        <f>'Alcohol catalysts%'!E10*'Fuel demand EU'!E63</f>
        <v>0</v>
      </c>
      <c r="F68" s="252">
        <f>'Alcohol catalysts%'!F10*'Fuel demand EU'!F63</f>
        <v>0</v>
      </c>
      <c r="G68" s="252">
        <f>'Alcohol catalysts%'!G10*'Fuel demand EU'!G63</f>
        <v>0</v>
      </c>
      <c r="H68" s="252">
        <f>'Alcohol catalysts%'!H10*'Fuel demand EU'!H63</f>
        <v>0</v>
      </c>
      <c r="I68" s="253">
        <f>'Alcohol catalysts%'!I10*'Fuel demand EU'!I63</f>
        <v>0</v>
      </c>
    </row>
    <row r="69" spans="1:9" ht="14.45">
      <c r="A69" s="246" t="s">
        <v>84</v>
      </c>
      <c r="B69" s="252">
        <f>'Alcohol catalysts%'!B11*'Fuel demand EU'!B64</f>
        <v>0</v>
      </c>
      <c r="C69" s="252">
        <f>'Alcohol catalysts%'!C11*'Fuel demand EU'!C64</f>
        <v>0</v>
      </c>
      <c r="D69" s="252">
        <f>'Alcohol catalysts%'!D11*'Fuel demand EU'!D64</f>
        <v>0</v>
      </c>
      <c r="E69" s="252">
        <f>'Alcohol catalysts%'!E11*'Fuel demand EU'!E64</f>
        <v>0</v>
      </c>
      <c r="F69" s="252">
        <f>'Alcohol catalysts%'!F11*'Fuel demand EU'!F64</f>
        <v>0</v>
      </c>
      <c r="G69" s="252">
        <f>'Alcohol catalysts%'!G11*'Fuel demand EU'!G64</f>
        <v>0</v>
      </c>
      <c r="H69" s="252">
        <f>'Alcohol catalysts%'!H11*'Fuel demand EU'!H64</f>
        <v>0</v>
      </c>
      <c r="I69" s="253">
        <f>'Alcohol catalysts%'!I11*'Fuel demand EU'!I64</f>
        <v>0</v>
      </c>
    </row>
    <row r="70" spans="1:9" ht="14.45">
      <c r="A70" s="246" t="s">
        <v>481</v>
      </c>
      <c r="B70" s="252">
        <f>'Alcohol catalysts%'!B12*'Fuel demand EU'!B65</f>
        <v>0</v>
      </c>
      <c r="C70" s="252">
        <f>'Alcohol catalysts%'!C12*'Fuel demand EU'!C65</f>
        <v>0</v>
      </c>
      <c r="D70" s="252">
        <f>'Alcohol catalysts%'!D12*'Fuel demand EU'!D65</f>
        <v>0</v>
      </c>
      <c r="E70" s="252">
        <f>'Alcohol catalysts%'!E12*'Fuel demand EU'!E65</f>
        <v>0</v>
      </c>
      <c r="F70" s="252">
        <f>'Alcohol catalysts%'!F12*'Fuel demand EU'!F65</f>
        <v>0</v>
      </c>
      <c r="G70" s="252">
        <f>'Alcohol catalysts%'!G12*'Fuel demand EU'!G65</f>
        <v>0</v>
      </c>
      <c r="H70" s="252">
        <f>'Alcohol catalysts%'!H12*'Fuel demand EU'!H65</f>
        <v>0</v>
      </c>
      <c r="I70" s="253">
        <f>'Alcohol catalysts%'!I12*'Fuel demand EU'!I65</f>
        <v>0</v>
      </c>
    </row>
    <row r="71" spans="1:9" ht="14.45">
      <c r="A71" s="246" t="s">
        <v>482</v>
      </c>
      <c r="B71" s="252">
        <f>'Alcohol catalysts%'!B13*'Fuel demand EU'!B66</f>
        <v>0</v>
      </c>
      <c r="C71" s="252">
        <f>'Alcohol catalysts%'!C13*'Fuel demand EU'!C66</f>
        <v>0</v>
      </c>
      <c r="D71" s="252">
        <f>'Alcohol catalysts%'!D13*'Fuel demand EU'!D66</f>
        <v>0</v>
      </c>
      <c r="E71" s="252">
        <f>'Alcohol catalysts%'!E13*'Fuel demand EU'!E66</f>
        <v>0</v>
      </c>
      <c r="F71" s="252">
        <f>'Alcohol catalysts%'!F13*'Fuel demand EU'!F66</f>
        <v>0</v>
      </c>
      <c r="G71" s="252">
        <f>'Alcohol catalysts%'!G13*'Fuel demand EU'!G66</f>
        <v>0</v>
      </c>
      <c r="H71" s="252">
        <f>'Alcohol catalysts%'!H13*'Fuel demand EU'!H66</f>
        <v>0</v>
      </c>
      <c r="I71" s="253">
        <f>'Alcohol catalysts%'!I13*'Fuel demand EU'!I66</f>
        <v>0</v>
      </c>
    </row>
    <row r="72" spans="1:9" ht="14.45">
      <c r="A72" s="247" t="s">
        <v>483</v>
      </c>
      <c r="B72" s="252">
        <f>'Alcohol catalysts%'!B14*'Fuel demand EU'!B67</f>
        <v>0</v>
      </c>
      <c r="C72" s="252">
        <f>'Alcohol catalysts%'!C14*'Fuel demand EU'!C67</f>
        <v>0</v>
      </c>
      <c r="D72" s="252">
        <f>'Alcohol catalysts%'!D14*'Fuel demand EU'!D67</f>
        <v>0</v>
      </c>
      <c r="E72" s="252">
        <f>'Alcohol catalysts%'!E14*'Fuel demand EU'!E67</f>
        <v>0</v>
      </c>
      <c r="F72" s="252">
        <f>'Alcohol catalysts%'!F14*'Fuel demand EU'!F67</f>
        <v>0</v>
      </c>
      <c r="G72" s="252">
        <f>'Alcohol catalysts%'!G14*'Fuel demand EU'!G67</f>
        <v>0</v>
      </c>
      <c r="H72" s="252">
        <f>'Alcohol catalysts%'!H14*'Fuel demand EU'!H67</f>
        <v>0</v>
      </c>
      <c r="I72" s="253">
        <f>'Alcohol catalysts%'!I14*'Fuel demand EU'!I67</f>
        <v>0</v>
      </c>
    </row>
    <row r="73" spans="1:9" ht="14.45">
      <c r="A73" s="248" t="s">
        <v>484</v>
      </c>
      <c r="B73" s="252">
        <f>'Alcohol catalysts%'!B15*'Fuel demand EU'!B68</f>
        <v>0</v>
      </c>
      <c r="C73" s="252">
        <f>'Alcohol catalysts%'!C15*'Fuel demand EU'!C68</f>
        <v>0</v>
      </c>
      <c r="D73" s="252">
        <f>'Alcohol catalysts%'!D15*'Fuel demand EU'!D68</f>
        <v>0</v>
      </c>
      <c r="E73" s="252">
        <f>'Alcohol catalysts%'!E15*'Fuel demand EU'!E68</f>
        <v>0</v>
      </c>
      <c r="F73" s="252">
        <f>'Alcohol catalysts%'!F15*'Fuel demand EU'!F68</f>
        <v>0</v>
      </c>
      <c r="G73" s="252">
        <f>'Alcohol catalysts%'!G15*'Fuel demand EU'!G68</f>
        <v>0</v>
      </c>
      <c r="H73" s="252">
        <f>'Alcohol catalysts%'!H15*'Fuel demand EU'!H68</f>
        <v>0</v>
      </c>
      <c r="I73" s="253">
        <f>'Alcohol catalysts%'!I15*'Fuel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'Alcohol catalysts%'!B9*'Fuel demand EU'!B72</f>
        <v>0</v>
      </c>
      <c r="C77" s="252">
        <f>'Alcohol catalysts%'!C9*'Fuel demand EU'!C72</f>
        <v>0</v>
      </c>
      <c r="D77" s="252">
        <f>'Alcohol catalysts%'!D9*'Fuel demand EU'!D72</f>
        <v>0</v>
      </c>
      <c r="E77" s="252">
        <f>'Alcohol catalysts%'!E9*'Fuel demand EU'!E72</f>
        <v>0</v>
      </c>
      <c r="F77" s="252">
        <f>'Alcohol catalysts%'!F9*'Fuel demand EU'!F72</f>
        <v>0</v>
      </c>
      <c r="G77" s="252">
        <f>'Alcohol catalysts%'!G9*'Fuel demand EU'!G72</f>
        <v>0</v>
      </c>
      <c r="H77" s="252">
        <f>'Alcohol catalysts%'!H9*'Fuel demand EU'!H72</f>
        <v>0</v>
      </c>
      <c r="I77" s="253">
        <f>'Alcohol catalysts%'!I9*'Fuel demand EU'!I72</f>
        <v>0</v>
      </c>
    </row>
    <row r="78" spans="1:9" ht="14.45">
      <c r="A78" s="246" t="s">
        <v>480</v>
      </c>
      <c r="B78" s="252">
        <f>'Alcohol catalysts%'!B10*'Fuel demand EU'!B73</f>
        <v>0</v>
      </c>
      <c r="C78" s="252">
        <f>'Alcohol catalysts%'!C10*'Fuel demand EU'!C73</f>
        <v>0</v>
      </c>
      <c r="D78" s="252">
        <f>'Alcohol catalysts%'!D10*'Fuel demand EU'!D73</f>
        <v>0</v>
      </c>
      <c r="E78" s="252">
        <f>'Alcohol catalysts%'!E10*'Fuel demand EU'!E73</f>
        <v>0</v>
      </c>
      <c r="F78" s="252">
        <f>'Alcohol catalysts%'!F10*'Fuel demand EU'!F73</f>
        <v>0</v>
      </c>
      <c r="G78" s="252">
        <f>'Alcohol catalysts%'!G10*'Fuel demand EU'!G73</f>
        <v>0</v>
      </c>
      <c r="H78" s="252">
        <f>'Alcohol catalysts%'!H10*'Fuel demand EU'!H73</f>
        <v>0</v>
      </c>
      <c r="I78" s="253">
        <f>'Alcohol catalysts%'!I10*'Fuel demand EU'!I73</f>
        <v>0</v>
      </c>
    </row>
    <row r="79" spans="1:9" ht="14.45">
      <c r="A79" s="246" t="s">
        <v>84</v>
      </c>
      <c r="B79" s="252">
        <f>'Alcohol catalysts%'!B11*'Fuel demand EU'!B74</f>
        <v>0</v>
      </c>
      <c r="C79" s="252">
        <f>'Alcohol catalysts%'!C11*'Fuel demand EU'!C74</f>
        <v>0</v>
      </c>
      <c r="D79" s="252">
        <f>'Alcohol catalysts%'!D11*'Fuel demand EU'!D74</f>
        <v>0</v>
      </c>
      <c r="E79" s="252">
        <f>'Alcohol catalysts%'!E11*'Fuel demand EU'!E74</f>
        <v>0</v>
      </c>
      <c r="F79" s="252">
        <f>'Alcohol catalysts%'!F11*'Fuel demand EU'!F74</f>
        <v>0</v>
      </c>
      <c r="G79" s="252">
        <f>'Alcohol catalysts%'!G11*'Fuel demand EU'!G74</f>
        <v>0</v>
      </c>
      <c r="H79" s="252">
        <f>'Alcohol catalysts%'!H11*'Fuel demand EU'!H74</f>
        <v>0</v>
      </c>
      <c r="I79" s="253">
        <f>'Alcohol catalysts%'!I11*'Fuel demand EU'!I74</f>
        <v>0</v>
      </c>
    </row>
    <row r="80" spans="1:9" ht="14.45">
      <c r="A80" s="246" t="s">
        <v>481</v>
      </c>
      <c r="B80" s="252">
        <f>'Alcohol catalysts%'!B12*'Fuel demand EU'!B75</f>
        <v>0</v>
      </c>
      <c r="C80" s="252">
        <f>'Alcohol catalysts%'!C12*'Fuel demand EU'!C75</f>
        <v>0</v>
      </c>
      <c r="D80" s="252">
        <f>'Alcohol catalysts%'!D12*'Fuel demand EU'!D75</f>
        <v>0</v>
      </c>
      <c r="E80" s="252">
        <f>'Alcohol catalysts%'!E12*'Fuel demand EU'!E75</f>
        <v>0</v>
      </c>
      <c r="F80" s="252">
        <f>'Alcohol catalysts%'!F12*'Fuel demand EU'!F75</f>
        <v>0</v>
      </c>
      <c r="G80" s="252">
        <f>'Alcohol catalysts%'!G12*'Fuel demand EU'!G75</f>
        <v>0</v>
      </c>
      <c r="H80" s="252">
        <f>'Alcohol catalysts%'!H12*'Fuel demand EU'!H75</f>
        <v>0</v>
      </c>
      <c r="I80" s="253">
        <f>'Alcohol catalysts%'!I12*'Fuel demand EU'!I75</f>
        <v>0</v>
      </c>
    </row>
    <row r="81" spans="1:9" ht="14.45">
      <c r="A81" s="246" t="s">
        <v>482</v>
      </c>
      <c r="B81" s="252">
        <f>'Alcohol catalysts%'!B13*'Fuel demand EU'!B76</f>
        <v>0</v>
      </c>
      <c r="C81" s="252">
        <f>'Alcohol catalysts%'!C13*'Fuel demand EU'!C76</f>
        <v>0</v>
      </c>
      <c r="D81" s="252">
        <f>'Alcohol catalysts%'!D13*'Fuel demand EU'!D76</f>
        <v>0</v>
      </c>
      <c r="E81" s="252">
        <f>'Alcohol catalysts%'!E13*'Fuel demand EU'!E76</f>
        <v>0</v>
      </c>
      <c r="F81" s="252">
        <f>'Alcohol catalysts%'!F13*'Fuel demand EU'!F76</f>
        <v>0</v>
      </c>
      <c r="G81" s="252">
        <f>'Alcohol catalysts%'!G13*'Fuel demand EU'!G76</f>
        <v>0</v>
      </c>
      <c r="H81" s="252">
        <f>'Alcohol catalysts%'!H13*'Fuel demand EU'!H76</f>
        <v>0</v>
      </c>
      <c r="I81" s="253">
        <f>'Alcohol catalysts%'!I13*'Fuel demand EU'!I76</f>
        <v>0</v>
      </c>
    </row>
    <row r="82" spans="1:9" ht="14.45">
      <c r="A82" s="247" t="s">
        <v>483</v>
      </c>
      <c r="B82" s="252">
        <f>'Alcohol catalysts%'!B14*'Fuel demand EU'!B77</f>
        <v>0</v>
      </c>
      <c r="C82" s="252">
        <f>'Alcohol catalysts%'!C14*'Fuel demand EU'!C77</f>
        <v>0</v>
      </c>
      <c r="D82" s="252">
        <f>'Alcohol catalysts%'!D14*'Fuel demand EU'!D77</f>
        <v>0</v>
      </c>
      <c r="E82" s="252">
        <f>'Alcohol catalysts%'!E14*'Fuel demand EU'!E77</f>
        <v>0</v>
      </c>
      <c r="F82" s="252">
        <f>'Alcohol catalysts%'!F14*'Fuel demand EU'!F77</f>
        <v>0</v>
      </c>
      <c r="G82" s="252">
        <f>'Alcohol catalysts%'!G14*'Fuel demand EU'!G77</f>
        <v>0</v>
      </c>
      <c r="H82" s="252">
        <f>'Alcohol catalysts%'!H14*'Fuel demand EU'!H77</f>
        <v>0</v>
      </c>
      <c r="I82" s="253">
        <f>'Alcohol catalysts%'!I14*'Fuel demand EU'!I77</f>
        <v>0</v>
      </c>
    </row>
    <row r="83" spans="1:9" ht="14.45">
      <c r="A83" s="248" t="s">
        <v>484</v>
      </c>
      <c r="B83" s="252">
        <f>'Alcohol catalysts%'!B15*'Fuel demand EU'!B78</f>
        <v>0</v>
      </c>
      <c r="C83" s="252">
        <f>'Alcohol catalysts%'!C15*'Fuel demand EU'!C78</f>
        <v>345725.75365219906</v>
      </c>
      <c r="D83" s="252">
        <f>'Alcohol catalysts%'!D15*'Fuel demand EU'!D78</f>
        <v>1511318.7339033056</v>
      </c>
      <c r="E83" s="252">
        <f>'Alcohol catalysts%'!E15*'Fuel demand EU'!E78</f>
        <v>4350297.5034583174</v>
      </c>
      <c r="F83" s="252">
        <f>'Alcohol catalysts%'!F15*'Fuel demand EU'!F78</f>
        <v>7861168.0785479592</v>
      </c>
      <c r="G83" s="252">
        <f>'Alcohol catalysts%'!G15*'Fuel demand EU'!G78</f>
        <v>12620840.013665231</v>
      </c>
      <c r="H83" s="252">
        <f>'Alcohol catalysts%'!H15*'Fuel demand EU'!H78</f>
        <v>18350474.061170749</v>
      </c>
      <c r="I83" s="253">
        <f>'Alcohol catalysts%'!I15*'Fuel demand EU'!I78</f>
        <v>22910356.882157929</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'Alcohol catalysts%'!B9*'Fuel demand EU'!B82</f>
        <v>0</v>
      </c>
      <c r="C87" s="252">
        <f>'Alcohol catalysts%'!C9*'Fuel demand EU'!C82</f>
        <v>0</v>
      </c>
      <c r="D87" s="252">
        <f>'Alcohol catalysts%'!D9*'Fuel demand EU'!D82</f>
        <v>0</v>
      </c>
      <c r="E87" s="252">
        <f>'Alcohol catalysts%'!E9*'Fuel demand EU'!E82</f>
        <v>0</v>
      </c>
      <c r="F87" s="252">
        <f>'Alcohol catalysts%'!F9*'Fuel demand EU'!F82</f>
        <v>0</v>
      </c>
      <c r="G87" s="252">
        <f>'Alcohol catalysts%'!G9*'Fuel demand EU'!G82</f>
        <v>0</v>
      </c>
      <c r="H87" s="252">
        <f>'Alcohol catalysts%'!H9*'Fuel demand EU'!H82</f>
        <v>0</v>
      </c>
      <c r="I87" s="253">
        <f>'Alcohol catalysts%'!I9*'Fuel demand EU'!I82</f>
        <v>0</v>
      </c>
    </row>
    <row r="88" spans="1:9" ht="14.45">
      <c r="A88" s="246" t="s">
        <v>480</v>
      </c>
      <c r="B88" s="252">
        <f>'Alcohol catalysts%'!B10*'Fuel demand EU'!B83</f>
        <v>0</v>
      </c>
      <c r="C88" s="252">
        <f>'Alcohol catalysts%'!C10*'Fuel demand EU'!C83</f>
        <v>0</v>
      </c>
      <c r="D88" s="252">
        <f>'Alcohol catalysts%'!D10*'Fuel demand EU'!D83</f>
        <v>0</v>
      </c>
      <c r="E88" s="252">
        <f>'Alcohol catalysts%'!E10*'Fuel demand EU'!E83</f>
        <v>0</v>
      </c>
      <c r="F88" s="252">
        <f>'Alcohol catalysts%'!F10*'Fuel demand EU'!F83</f>
        <v>0</v>
      </c>
      <c r="G88" s="252">
        <f>'Alcohol catalysts%'!G10*'Fuel demand EU'!G83</f>
        <v>0</v>
      </c>
      <c r="H88" s="252">
        <f>'Alcohol catalysts%'!H10*'Fuel demand EU'!H83</f>
        <v>0</v>
      </c>
      <c r="I88" s="253">
        <f>'Alcohol catalysts%'!I10*'Fuel demand EU'!I83</f>
        <v>0</v>
      </c>
    </row>
    <row r="89" spans="1:9" ht="14.45">
      <c r="A89" s="246" t="s">
        <v>84</v>
      </c>
      <c r="B89" s="252">
        <f>'Alcohol catalysts%'!B11*'Fuel demand EU'!B84</f>
        <v>0</v>
      </c>
      <c r="C89" s="252">
        <f>'Alcohol catalysts%'!C11*'Fuel demand EU'!C84</f>
        <v>0</v>
      </c>
      <c r="D89" s="252">
        <f>'Alcohol catalysts%'!D11*'Fuel demand EU'!D84</f>
        <v>0</v>
      </c>
      <c r="E89" s="252">
        <f>'Alcohol catalysts%'!E11*'Fuel demand EU'!E84</f>
        <v>0</v>
      </c>
      <c r="F89" s="252">
        <f>'Alcohol catalysts%'!F11*'Fuel demand EU'!F84</f>
        <v>0</v>
      </c>
      <c r="G89" s="252">
        <f>'Alcohol catalysts%'!G11*'Fuel demand EU'!G84</f>
        <v>0</v>
      </c>
      <c r="H89" s="252">
        <f>'Alcohol catalysts%'!H11*'Fuel demand EU'!H84</f>
        <v>0</v>
      </c>
      <c r="I89" s="253">
        <f>'Alcohol catalysts%'!I11*'Fuel demand EU'!I84</f>
        <v>0</v>
      </c>
    </row>
    <row r="90" spans="1:9" ht="14.45">
      <c r="A90" s="246" t="s">
        <v>481</v>
      </c>
      <c r="B90" s="252">
        <f>'Alcohol catalysts%'!B12*'Fuel demand EU'!B85</f>
        <v>0</v>
      </c>
      <c r="C90" s="252">
        <f>'Alcohol catalysts%'!C12*'Fuel demand EU'!C85</f>
        <v>0</v>
      </c>
      <c r="D90" s="252">
        <f>'Alcohol catalysts%'!D12*'Fuel demand EU'!D85</f>
        <v>0</v>
      </c>
      <c r="E90" s="252">
        <f>'Alcohol catalysts%'!E12*'Fuel demand EU'!E85</f>
        <v>0</v>
      </c>
      <c r="F90" s="252">
        <f>'Alcohol catalysts%'!F12*'Fuel demand EU'!F85</f>
        <v>0</v>
      </c>
      <c r="G90" s="252">
        <f>'Alcohol catalysts%'!G12*'Fuel demand EU'!G85</f>
        <v>0</v>
      </c>
      <c r="H90" s="252">
        <f>'Alcohol catalysts%'!H12*'Fuel demand EU'!H85</f>
        <v>0</v>
      </c>
      <c r="I90" s="253">
        <f>'Alcohol catalysts%'!I12*'Fuel demand EU'!I85</f>
        <v>0</v>
      </c>
    </row>
    <row r="91" spans="1:9" ht="14.45">
      <c r="A91" s="246" t="s">
        <v>482</v>
      </c>
      <c r="B91" s="252">
        <f>'Alcohol catalysts%'!B13*'Fuel demand EU'!B86</f>
        <v>0</v>
      </c>
      <c r="C91" s="252">
        <f>'Alcohol catalysts%'!C13*'Fuel demand EU'!C86</f>
        <v>0</v>
      </c>
      <c r="D91" s="252">
        <f>'Alcohol catalysts%'!D13*'Fuel demand EU'!D86</f>
        <v>0</v>
      </c>
      <c r="E91" s="252">
        <f>'Alcohol catalysts%'!E13*'Fuel demand EU'!E86</f>
        <v>0</v>
      </c>
      <c r="F91" s="252">
        <f>'Alcohol catalysts%'!F13*'Fuel demand EU'!F86</f>
        <v>0</v>
      </c>
      <c r="G91" s="252">
        <f>'Alcohol catalysts%'!G13*'Fuel demand EU'!G86</f>
        <v>0</v>
      </c>
      <c r="H91" s="252">
        <f>'Alcohol catalysts%'!H13*'Fuel demand EU'!H86</f>
        <v>0</v>
      </c>
      <c r="I91" s="253">
        <f>'Alcohol catalysts%'!I13*'Fuel demand EU'!I86</f>
        <v>0</v>
      </c>
    </row>
    <row r="92" spans="1:9" ht="14.45">
      <c r="A92" s="247" t="s">
        <v>483</v>
      </c>
      <c r="B92" s="252">
        <f>'Alcohol catalysts%'!B14*'Fuel demand EU'!B87</f>
        <v>0</v>
      </c>
      <c r="C92" s="252">
        <f>'Alcohol catalysts%'!C14*'Fuel demand EU'!C87</f>
        <v>0</v>
      </c>
      <c r="D92" s="252">
        <f>'Alcohol catalysts%'!D14*'Fuel demand EU'!D87</f>
        <v>0</v>
      </c>
      <c r="E92" s="252">
        <f>'Alcohol catalysts%'!E14*'Fuel demand EU'!E87</f>
        <v>0</v>
      </c>
      <c r="F92" s="252">
        <f>'Alcohol catalysts%'!F14*'Fuel demand EU'!F87</f>
        <v>0</v>
      </c>
      <c r="G92" s="252">
        <f>'Alcohol catalysts%'!G14*'Fuel demand EU'!G87</f>
        <v>0</v>
      </c>
      <c r="H92" s="252">
        <f>'Alcohol catalysts%'!H14*'Fuel demand EU'!H87</f>
        <v>0</v>
      </c>
      <c r="I92" s="253">
        <f>'Alcohol catalysts%'!I14*'Fuel demand EU'!I87</f>
        <v>0</v>
      </c>
    </row>
    <row r="93" spans="1:9" ht="14.45">
      <c r="A93" s="248" t="s">
        <v>484</v>
      </c>
      <c r="B93" s="252">
        <f>'Alcohol catalysts%'!B15*'Fuel demand EU'!B88</f>
        <v>0</v>
      </c>
      <c r="C93" s="252">
        <f>'Alcohol catalysts%'!C15*'Fuel demand EU'!C88</f>
        <v>0</v>
      </c>
      <c r="D93" s="252">
        <f>'Alcohol catalysts%'!D15*'Fuel demand EU'!D88</f>
        <v>0</v>
      </c>
      <c r="E93" s="252">
        <f>'Alcohol catalysts%'!E15*'Fuel demand EU'!E88</f>
        <v>0</v>
      </c>
      <c r="F93" s="252">
        <f>'Alcohol catalysts%'!F15*'Fuel demand EU'!F88</f>
        <v>0</v>
      </c>
      <c r="G93" s="252">
        <f>'Alcohol catalysts%'!G15*'Fuel demand EU'!G88</f>
        <v>0</v>
      </c>
      <c r="H93" s="252">
        <f>'Alcohol catalysts%'!H15*'Fuel demand EU'!H88</f>
        <v>0</v>
      </c>
      <c r="I93" s="253">
        <f>'Alcohol catalysts%'!I15*'Fuel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'Alcohol catalysts%'!B9*'Fuel demand EU'!B92</f>
        <v>0</v>
      </c>
      <c r="C97" s="252">
        <f>'Alcohol catalysts%'!C9*'Fuel demand EU'!C92</f>
        <v>0</v>
      </c>
      <c r="D97" s="252">
        <f>'Alcohol catalysts%'!D9*'Fuel demand EU'!D92</f>
        <v>0</v>
      </c>
      <c r="E97" s="252">
        <f>'Alcohol catalysts%'!E9*'Fuel demand EU'!E92</f>
        <v>0</v>
      </c>
      <c r="F97" s="252">
        <f>'Alcohol catalysts%'!F9*'Fuel demand EU'!F92</f>
        <v>0</v>
      </c>
      <c r="G97" s="252">
        <f>'Alcohol catalysts%'!G9*'Fuel demand EU'!G92</f>
        <v>0</v>
      </c>
      <c r="H97" s="252">
        <f>'Alcohol catalysts%'!H9*'Fuel demand EU'!H92</f>
        <v>0</v>
      </c>
      <c r="I97" s="253">
        <f>'Alcohol catalysts%'!I9*'Fuel demand EU'!I92</f>
        <v>0</v>
      </c>
    </row>
    <row r="98" spans="1:9" ht="14.45">
      <c r="A98" s="246" t="s">
        <v>480</v>
      </c>
      <c r="B98" s="252">
        <f>'Alcohol catalysts%'!B10*'Fuel demand EU'!B93</f>
        <v>0</v>
      </c>
      <c r="C98" s="252">
        <f>'Alcohol catalysts%'!C10*'Fuel demand EU'!C93</f>
        <v>0</v>
      </c>
      <c r="D98" s="252">
        <f>'Alcohol catalysts%'!D10*'Fuel demand EU'!D93</f>
        <v>0</v>
      </c>
      <c r="E98" s="252">
        <f>'Alcohol catalysts%'!E10*'Fuel demand EU'!E93</f>
        <v>0</v>
      </c>
      <c r="F98" s="252">
        <f>'Alcohol catalysts%'!F10*'Fuel demand EU'!F93</f>
        <v>0</v>
      </c>
      <c r="G98" s="252">
        <f>'Alcohol catalysts%'!G10*'Fuel demand EU'!G93</f>
        <v>0</v>
      </c>
      <c r="H98" s="252">
        <f>'Alcohol catalysts%'!H10*'Fuel demand EU'!H93</f>
        <v>0</v>
      </c>
      <c r="I98" s="253">
        <f>'Alcohol catalysts%'!I10*'Fuel demand EU'!I93</f>
        <v>0</v>
      </c>
    </row>
    <row r="99" spans="1:9" ht="14.45">
      <c r="A99" s="246" t="s">
        <v>84</v>
      </c>
      <c r="B99" s="252">
        <f>'Alcohol catalysts%'!B11*'Fuel demand EU'!B94</f>
        <v>0</v>
      </c>
      <c r="C99" s="252">
        <f>'Alcohol catalysts%'!C11*'Fuel demand EU'!C94</f>
        <v>0</v>
      </c>
      <c r="D99" s="252">
        <f>'Alcohol catalysts%'!D11*'Fuel demand EU'!D94</f>
        <v>0</v>
      </c>
      <c r="E99" s="252">
        <f>'Alcohol catalysts%'!E11*'Fuel demand EU'!E94</f>
        <v>0</v>
      </c>
      <c r="F99" s="252">
        <f>'Alcohol catalysts%'!F11*'Fuel demand EU'!F94</f>
        <v>0</v>
      </c>
      <c r="G99" s="252">
        <f>'Alcohol catalysts%'!G11*'Fuel demand EU'!G94</f>
        <v>0</v>
      </c>
      <c r="H99" s="252">
        <f>'Alcohol catalysts%'!H11*'Fuel demand EU'!H94</f>
        <v>0</v>
      </c>
      <c r="I99" s="253">
        <f>'Alcohol catalysts%'!I11*'Fuel demand EU'!I94</f>
        <v>0</v>
      </c>
    </row>
    <row r="100" spans="1:9" ht="14.45">
      <c r="A100" s="246" t="s">
        <v>481</v>
      </c>
      <c r="B100" s="252">
        <f>'Alcohol catalysts%'!B12*'Fuel demand EU'!B95</f>
        <v>0</v>
      </c>
      <c r="C100" s="252">
        <f>'Alcohol catalysts%'!C12*'Fuel demand EU'!C95</f>
        <v>0</v>
      </c>
      <c r="D100" s="252">
        <f>'Alcohol catalysts%'!D12*'Fuel demand EU'!D95</f>
        <v>0</v>
      </c>
      <c r="E100" s="252">
        <f>'Alcohol catalysts%'!E12*'Fuel demand EU'!E95</f>
        <v>0</v>
      </c>
      <c r="F100" s="252">
        <f>'Alcohol catalysts%'!F12*'Fuel demand EU'!F95</f>
        <v>0</v>
      </c>
      <c r="G100" s="252">
        <f>'Alcohol catalysts%'!G12*'Fuel demand EU'!G95</f>
        <v>0</v>
      </c>
      <c r="H100" s="252">
        <f>'Alcohol catalysts%'!H12*'Fuel demand EU'!H95</f>
        <v>0</v>
      </c>
      <c r="I100" s="253">
        <f>'Alcohol catalysts%'!I12*'Fuel demand EU'!I95</f>
        <v>0</v>
      </c>
    </row>
    <row r="101" spans="1:9" ht="14.45">
      <c r="A101" s="246" t="s">
        <v>482</v>
      </c>
      <c r="B101" s="252">
        <f>'Alcohol catalysts%'!B13*'Fuel demand EU'!B96</f>
        <v>0</v>
      </c>
      <c r="C101" s="252">
        <f>'Alcohol catalysts%'!C13*'Fuel demand EU'!C96</f>
        <v>0</v>
      </c>
      <c r="D101" s="252">
        <f>'Alcohol catalysts%'!D13*'Fuel demand EU'!D96</f>
        <v>0</v>
      </c>
      <c r="E101" s="252">
        <f>'Alcohol catalysts%'!E13*'Fuel demand EU'!E96</f>
        <v>0</v>
      </c>
      <c r="F101" s="252">
        <f>'Alcohol catalysts%'!F13*'Fuel demand EU'!F96</f>
        <v>0</v>
      </c>
      <c r="G101" s="252">
        <f>'Alcohol catalysts%'!G13*'Fuel demand EU'!G96</f>
        <v>0</v>
      </c>
      <c r="H101" s="252">
        <f>'Alcohol catalysts%'!H13*'Fuel demand EU'!H96</f>
        <v>0</v>
      </c>
      <c r="I101" s="253">
        <f>'Alcohol catalysts%'!I13*'Fuel demand EU'!I96</f>
        <v>0</v>
      </c>
    </row>
    <row r="102" spans="1:9" ht="14.45">
      <c r="A102" s="247" t="s">
        <v>483</v>
      </c>
      <c r="B102" s="252">
        <f>'Alcohol catalysts%'!B14*'Fuel demand EU'!B97</f>
        <v>0</v>
      </c>
      <c r="C102" s="252">
        <f>'Alcohol catalysts%'!C14*'Fuel demand EU'!C97</f>
        <v>0</v>
      </c>
      <c r="D102" s="252">
        <f>'Alcohol catalysts%'!D14*'Fuel demand EU'!D97</f>
        <v>0</v>
      </c>
      <c r="E102" s="252">
        <f>'Alcohol catalysts%'!E14*'Fuel demand EU'!E97</f>
        <v>0</v>
      </c>
      <c r="F102" s="252">
        <f>'Alcohol catalysts%'!F14*'Fuel demand EU'!F97</f>
        <v>0</v>
      </c>
      <c r="G102" s="252">
        <f>'Alcohol catalysts%'!G14*'Fuel demand EU'!G97</f>
        <v>0</v>
      </c>
      <c r="H102" s="252">
        <f>'Alcohol catalysts%'!H14*'Fuel demand EU'!H97</f>
        <v>0</v>
      </c>
      <c r="I102" s="253">
        <f>'Alcohol catalysts%'!I14*'Fuel demand EU'!I97</f>
        <v>0</v>
      </c>
    </row>
    <row r="103" spans="1:9" ht="14.45">
      <c r="A103" s="248" t="s">
        <v>484</v>
      </c>
      <c r="B103" s="252">
        <f>'Alcohol catalysts%'!B15*'Fuel demand EU'!B98</f>
        <v>0</v>
      </c>
      <c r="C103" s="252">
        <f>'Alcohol catalysts%'!C15*'Fuel demand EU'!C98</f>
        <v>0</v>
      </c>
      <c r="D103" s="252">
        <f>'Alcohol catalysts%'!D15*'Fuel demand EU'!D98</f>
        <v>0</v>
      </c>
      <c r="E103" s="252">
        <f>'Alcohol catalysts%'!E15*'Fuel demand EU'!E98</f>
        <v>0</v>
      </c>
      <c r="F103" s="252">
        <f>'Alcohol catalysts%'!F15*'Fuel demand EU'!F98</f>
        <v>0</v>
      </c>
      <c r="G103" s="252">
        <f>'Alcohol catalysts%'!G15*'Fuel demand EU'!G98</f>
        <v>0</v>
      </c>
      <c r="H103" s="252">
        <f>'Alcohol catalysts%'!H15*'Fuel demand EU'!H98</f>
        <v>0</v>
      </c>
      <c r="I103" s="253">
        <f>'Alcohol catalysts%'!I15*'Fuel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'Alcohol catalysts%'!B9*'Fuel demand EU'!B102</f>
        <v>0</v>
      </c>
      <c r="C107" s="252">
        <f>'Alcohol catalysts%'!C9*'Fuel demand EU'!C102</f>
        <v>0</v>
      </c>
      <c r="D107" s="252">
        <f>'Alcohol catalysts%'!D9*'Fuel demand EU'!D102</f>
        <v>0</v>
      </c>
      <c r="E107" s="252">
        <f>'Alcohol catalysts%'!E9*'Fuel demand EU'!E102</f>
        <v>0</v>
      </c>
      <c r="F107" s="252">
        <f>'Alcohol catalysts%'!F9*'Fuel demand EU'!F102</f>
        <v>0</v>
      </c>
      <c r="G107" s="252">
        <f>'Alcohol catalysts%'!G9*'Fuel demand EU'!G102</f>
        <v>0</v>
      </c>
      <c r="H107" s="252">
        <f>'Alcohol catalysts%'!H9*'Fuel demand EU'!H102</f>
        <v>0</v>
      </c>
      <c r="I107" s="253">
        <f>'Alcohol catalysts%'!I9*'Fuel demand EU'!I102</f>
        <v>0</v>
      </c>
    </row>
    <row r="108" spans="1:9" ht="14.45">
      <c r="A108" s="246" t="s">
        <v>480</v>
      </c>
      <c r="B108" s="252">
        <f>'Alcohol catalysts%'!B10*'Fuel demand EU'!B103</f>
        <v>0</v>
      </c>
      <c r="C108" s="252">
        <f>'Alcohol catalysts%'!C10*'Fuel demand EU'!C103</f>
        <v>0</v>
      </c>
      <c r="D108" s="252">
        <f>'Alcohol catalysts%'!D10*'Fuel demand EU'!D103</f>
        <v>0</v>
      </c>
      <c r="E108" s="252">
        <f>'Alcohol catalysts%'!E10*'Fuel demand EU'!E103</f>
        <v>0</v>
      </c>
      <c r="F108" s="252">
        <f>'Alcohol catalysts%'!F10*'Fuel demand EU'!F103</f>
        <v>0</v>
      </c>
      <c r="G108" s="252">
        <f>'Alcohol catalysts%'!G10*'Fuel demand EU'!G103</f>
        <v>0</v>
      </c>
      <c r="H108" s="252">
        <f>'Alcohol catalysts%'!H10*'Fuel demand EU'!H103</f>
        <v>0</v>
      </c>
      <c r="I108" s="253">
        <f>'Alcohol catalysts%'!I10*'Fuel demand EU'!I103</f>
        <v>0</v>
      </c>
    </row>
    <row r="109" spans="1:9" ht="14.45">
      <c r="A109" s="246" t="s">
        <v>84</v>
      </c>
      <c r="B109" s="252">
        <f>'Alcohol catalysts%'!B11*'Fuel demand EU'!B104</f>
        <v>0</v>
      </c>
      <c r="C109" s="252">
        <f>'Alcohol catalysts%'!C11*'Fuel demand EU'!C104</f>
        <v>0</v>
      </c>
      <c r="D109" s="252">
        <f>'Alcohol catalysts%'!D11*'Fuel demand EU'!D104</f>
        <v>0</v>
      </c>
      <c r="E109" s="252">
        <f>'Alcohol catalysts%'!E11*'Fuel demand EU'!E104</f>
        <v>0</v>
      </c>
      <c r="F109" s="252">
        <f>'Alcohol catalysts%'!F11*'Fuel demand EU'!F104</f>
        <v>0</v>
      </c>
      <c r="G109" s="252">
        <f>'Alcohol catalysts%'!G11*'Fuel demand EU'!G104</f>
        <v>0</v>
      </c>
      <c r="H109" s="252">
        <f>'Alcohol catalysts%'!H11*'Fuel demand EU'!H104</f>
        <v>0</v>
      </c>
      <c r="I109" s="253">
        <f>'Alcohol catalysts%'!I11*'Fuel demand EU'!I104</f>
        <v>0</v>
      </c>
    </row>
    <row r="110" spans="1:9" ht="14.45">
      <c r="A110" s="246" t="s">
        <v>481</v>
      </c>
      <c r="B110" s="252">
        <f>'Alcohol catalysts%'!B12*'Fuel demand EU'!B105</f>
        <v>0</v>
      </c>
      <c r="C110" s="252">
        <f>'Alcohol catalysts%'!C12*'Fuel demand EU'!C105</f>
        <v>0</v>
      </c>
      <c r="D110" s="252">
        <f>'Alcohol catalysts%'!D12*'Fuel demand EU'!D105</f>
        <v>0</v>
      </c>
      <c r="E110" s="252">
        <f>'Alcohol catalysts%'!E12*'Fuel demand EU'!E105</f>
        <v>0</v>
      </c>
      <c r="F110" s="252">
        <f>'Alcohol catalysts%'!F12*'Fuel demand EU'!F105</f>
        <v>0</v>
      </c>
      <c r="G110" s="252">
        <f>'Alcohol catalysts%'!G12*'Fuel demand EU'!G105</f>
        <v>0</v>
      </c>
      <c r="H110" s="252">
        <f>'Alcohol catalysts%'!H12*'Fuel demand EU'!H105</f>
        <v>0</v>
      </c>
      <c r="I110" s="253">
        <f>'Alcohol catalysts%'!I12*'Fuel demand EU'!I105</f>
        <v>0</v>
      </c>
    </row>
    <row r="111" spans="1:9" ht="14.45">
      <c r="A111" s="246" t="s">
        <v>482</v>
      </c>
      <c r="B111" s="252">
        <f>'Alcohol catalysts%'!B13*'Fuel demand EU'!B106</f>
        <v>0</v>
      </c>
      <c r="C111" s="252">
        <f>'Alcohol catalysts%'!C13*'Fuel demand EU'!C106</f>
        <v>0</v>
      </c>
      <c r="D111" s="252">
        <f>'Alcohol catalysts%'!D13*'Fuel demand EU'!D106</f>
        <v>0</v>
      </c>
      <c r="E111" s="252">
        <f>'Alcohol catalysts%'!E13*'Fuel demand EU'!E106</f>
        <v>0</v>
      </c>
      <c r="F111" s="252">
        <f>'Alcohol catalysts%'!F13*'Fuel demand EU'!F106</f>
        <v>0</v>
      </c>
      <c r="G111" s="252">
        <f>'Alcohol catalysts%'!G13*'Fuel demand EU'!G106</f>
        <v>0</v>
      </c>
      <c r="H111" s="252">
        <f>'Alcohol catalysts%'!H13*'Fuel demand EU'!H106</f>
        <v>0</v>
      </c>
      <c r="I111" s="253">
        <f>'Alcohol catalysts%'!I13*'Fuel demand EU'!I106</f>
        <v>0</v>
      </c>
    </row>
    <row r="112" spans="1:9" ht="14.45">
      <c r="A112" s="247" t="s">
        <v>483</v>
      </c>
      <c r="B112" s="252">
        <f>'Alcohol catalysts%'!B14*'Fuel demand EU'!B107</f>
        <v>0</v>
      </c>
      <c r="C112" s="252">
        <f>'Alcohol catalysts%'!C14*'Fuel demand EU'!C107</f>
        <v>0</v>
      </c>
      <c r="D112" s="252">
        <f>'Alcohol catalysts%'!D14*'Fuel demand EU'!D107</f>
        <v>0</v>
      </c>
      <c r="E112" s="252">
        <f>'Alcohol catalysts%'!E14*'Fuel demand EU'!E107</f>
        <v>0</v>
      </c>
      <c r="F112" s="252">
        <f>'Alcohol catalysts%'!F14*'Fuel demand EU'!F107</f>
        <v>0</v>
      </c>
      <c r="G112" s="252">
        <f>'Alcohol catalysts%'!G14*'Fuel demand EU'!G107</f>
        <v>0</v>
      </c>
      <c r="H112" s="252">
        <f>'Alcohol catalysts%'!H14*'Fuel demand EU'!H107</f>
        <v>0</v>
      </c>
      <c r="I112" s="253">
        <f>'Alcohol catalysts%'!I14*'Fuel demand EU'!I107</f>
        <v>0</v>
      </c>
    </row>
    <row r="113" spans="1:9" ht="14.65" thickBot="1">
      <c r="A113" s="251" t="s">
        <v>484</v>
      </c>
      <c r="B113" s="254">
        <f>'Alcohol catalysts%'!B15*'Fuel demand EU'!B108</f>
        <v>0</v>
      </c>
      <c r="C113" s="254">
        <f>'Alcohol catalysts%'!C15*'Fuel demand EU'!C108</f>
        <v>0</v>
      </c>
      <c r="D113" s="254">
        <f>'Alcohol catalysts%'!D15*'Fuel demand EU'!D108</f>
        <v>0</v>
      </c>
      <c r="E113" s="254">
        <f>'Alcohol catalysts%'!E15*'Fuel demand EU'!E108</f>
        <v>0</v>
      </c>
      <c r="F113" s="254">
        <f>'Alcohol catalysts%'!F15*'Fuel demand EU'!F108</f>
        <v>0</v>
      </c>
      <c r="G113" s="254">
        <f>'Alcohol catalysts%'!G15*'Fuel demand EU'!G108</f>
        <v>0</v>
      </c>
      <c r="H113" s="254">
        <f>'Alcohol catalysts%'!H15*'Fuel demand EU'!H108</f>
        <v>0</v>
      </c>
      <c r="I113" s="263">
        <f>'Alcohol catalysts%'!I15*'Fuel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'Alcohol catalysts%'!B9*'Fuel demand EU'!B115</f>
        <v>0</v>
      </c>
      <c r="C120" s="252">
        <f>'Alcohol catalysts%'!C9*'Fuel demand EU'!C115</f>
        <v>0</v>
      </c>
      <c r="D120" s="252">
        <f>'Alcohol catalysts%'!D9*'Fuel demand EU'!D115</f>
        <v>0</v>
      </c>
      <c r="E120" s="252">
        <f>'Alcohol catalysts%'!E9*'Fuel demand EU'!E115</f>
        <v>0</v>
      </c>
      <c r="F120" s="252">
        <f>'Alcohol catalysts%'!F9*'Fuel demand EU'!F115</f>
        <v>0</v>
      </c>
      <c r="G120" s="252">
        <f>'Alcohol catalysts%'!G9*'Fuel demand EU'!G115</f>
        <v>0</v>
      </c>
      <c r="H120" s="252">
        <f>'Alcohol catalysts%'!H9*'Fuel demand EU'!H115</f>
        <v>0</v>
      </c>
      <c r="I120" s="253">
        <f>'Alcohol catalysts%'!I9*'Fuel demand EU'!I115</f>
        <v>0</v>
      </c>
    </row>
    <row r="121" spans="1:9" ht="14.45">
      <c r="A121" s="246" t="s">
        <v>480</v>
      </c>
      <c r="B121" s="252">
        <f>'Alcohol catalysts%'!B10*'Fuel demand EU'!B116</f>
        <v>0</v>
      </c>
      <c r="C121" s="252">
        <f>'Alcohol catalysts%'!C10*'Fuel demand EU'!C116</f>
        <v>0</v>
      </c>
      <c r="D121" s="252">
        <f>'Alcohol catalysts%'!D10*'Fuel demand EU'!D116</f>
        <v>0</v>
      </c>
      <c r="E121" s="252">
        <f>'Alcohol catalysts%'!E10*'Fuel demand EU'!E116</f>
        <v>0</v>
      </c>
      <c r="F121" s="252">
        <f>'Alcohol catalysts%'!F10*'Fuel demand EU'!F116</f>
        <v>0</v>
      </c>
      <c r="G121" s="252">
        <f>'Alcohol catalysts%'!G10*'Fuel demand EU'!G116</f>
        <v>0</v>
      </c>
      <c r="H121" s="252">
        <f>'Alcohol catalysts%'!H10*'Fuel demand EU'!H116</f>
        <v>0</v>
      </c>
      <c r="I121" s="253">
        <f>'Alcohol catalysts%'!I10*'Fuel demand EU'!I116</f>
        <v>0</v>
      </c>
    </row>
    <row r="122" spans="1:9" ht="14.45">
      <c r="A122" s="246" t="s">
        <v>84</v>
      </c>
      <c r="B122" s="252">
        <f>'Alcohol catalysts%'!B11*'Fuel demand EU'!B117</f>
        <v>0</v>
      </c>
      <c r="C122" s="252">
        <f>'Alcohol catalysts%'!C11*'Fuel demand EU'!C117</f>
        <v>0</v>
      </c>
      <c r="D122" s="252">
        <f>'Alcohol catalysts%'!D11*'Fuel demand EU'!D117</f>
        <v>0</v>
      </c>
      <c r="E122" s="252">
        <f>'Alcohol catalysts%'!E11*'Fuel demand EU'!E117</f>
        <v>0</v>
      </c>
      <c r="F122" s="252">
        <f>'Alcohol catalysts%'!F11*'Fuel demand EU'!F117</f>
        <v>0</v>
      </c>
      <c r="G122" s="252">
        <f>'Alcohol catalysts%'!G11*'Fuel demand EU'!G117</f>
        <v>0</v>
      </c>
      <c r="H122" s="252">
        <f>'Alcohol catalysts%'!H11*'Fuel demand EU'!H117</f>
        <v>0</v>
      </c>
      <c r="I122" s="253">
        <f>'Alcohol catalysts%'!I11*'Fuel demand EU'!I117</f>
        <v>0</v>
      </c>
    </row>
    <row r="123" spans="1:9" ht="14.45">
      <c r="A123" s="246" t="s">
        <v>481</v>
      </c>
      <c r="B123" s="252">
        <f>'Alcohol catalysts%'!B12*'Fuel demand EU'!B118</f>
        <v>0</v>
      </c>
      <c r="C123" s="252">
        <f>'Alcohol catalysts%'!C12*'Fuel demand EU'!C118</f>
        <v>0</v>
      </c>
      <c r="D123" s="252">
        <f>'Alcohol catalysts%'!D12*'Fuel demand EU'!D118</f>
        <v>0</v>
      </c>
      <c r="E123" s="252">
        <f>'Alcohol catalysts%'!E12*'Fuel demand EU'!E118</f>
        <v>0</v>
      </c>
      <c r="F123" s="252">
        <f>'Alcohol catalysts%'!F12*'Fuel demand EU'!F118</f>
        <v>0</v>
      </c>
      <c r="G123" s="252">
        <f>'Alcohol catalysts%'!G12*'Fuel demand EU'!G118</f>
        <v>0</v>
      </c>
      <c r="H123" s="252">
        <f>'Alcohol catalysts%'!H12*'Fuel demand EU'!H118</f>
        <v>0</v>
      </c>
      <c r="I123" s="253">
        <f>'Alcohol catalysts%'!I12*'Fuel demand EU'!I118</f>
        <v>0</v>
      </c>
    </row>
    <row r="124" spans="1:9" ht="14.45">
      <c r="A124" s="246" t="s">
        <v>482</v>
      </c>
      <c r="B124" s="252">
        <f>'Alcohol catalysts%'!B13*'Fuel demand EU'!B119</f>
        <v>0</v>
      </c>
      <c r="C124" s="252">
        <f>'Alcohol catalysts%'!C13*'Fuel demand EU'!C119</f>
        <v>0</v>
      </c>
      <c r="D124" s="252">
        <f>'Alcohol catalysts%'!D13*'Fuel demand EU'!D119</f>
        <v>0</v>
      </c>
      <c r="E124" s="252">
        <f>'Alcohol catalysts%'!E13*'Fuel demand EU'!E119</f>
        <v>0</v>
      </c>
      <c r="F124" s="252">
        <f>'Alcohol catalysts%'!F13*'Fuel demand EU'!F119</f>
        <v>0</v>
      </c>
      <c r="G124" s="252">
        <f>'Alcohol catalysts%'!G13*'Fuel demand EU'!G119</f>
        <v>0</v>
      </c>
      <c r="H124" s="252">
        <f>'Alcohol catalysts%'!H13*'Fuel demand EU'!H119</f>
        <v>0</v>
      </c>
      <c r="I124" s="253">
        <f>'Alcohol catalysts%'!I13*'Fuel demand EU'!I119</f>
        <v>0</v>
      </c>
    </row>
    <row r="125" spans="1:9" ht="14.45">
      <c r="A125" s="247" t="s">
        <v>483</v>
      </c>
      <c r="B125" s="252">
        <f>'Alcohol catalysts%'!B14*'Fuel demand EU'!B120</f>
        <v>0</v>
      </c>
      <c r="C125" s="252">
        <f>'Alcohol catalysts%'!C14*'Fuel demand EU'!C120</f>
        <v>0</v>
      </c>
      <c r="D125" s="252">
        <f>'Alcohol catalysts%'!D14*'Fuel demand EU'!D120</f>
        <v>0</v>
      </c>
      <c r="E125" s="252">
        <f>'Alcohol catalysts%'!E14*'Fuel demand EU'!E120</f>
        <v>0</v>
      </c>
      <c r="F125" s="252">
        <f>'Alcohol catalysts%'!F14*'Fuel demand EU'!F120</f>
        <v>0</v>
      </c>
      <c r="G125" s="252">
        <f>'Alcohol catalysts%'!G14*'Fuel demand EU'!G120</f>
        <v>0</v>
      </c>
      <c r="H125" s="252">
        <f>'Alcohol catalysts%'!H14*'Fuel demand EU'!H120</f>
        <v>0</v>
      </c>
      <c r="I125" s="253">
        <f>'Alcohol catalysts%'!I14*'Fuel demand EU'!I120</f>
        <v>0</v>
      </c>
    </row>
    <row r="126" spans="1:9" ht="14.45">
      <c r="A126" s="248" t="s">
        <v>484</v>
      </c>
      <c r="B126" s="252">
        <f>'Alcohol catalysts%'!B15*'Fuel demand EU'!B121</f>
        <v>0</v>
      </c>
      <c r="C126" s="252">
        <f>'Alcohol catalysts%'!C15*'Fuel demand EU'!C121</f>
        <v>0</v>
      </c>
      <c r="D126" s="252">
        <f>'Alcohol catalysts%'!D15*'Fuel demand EU'!D121</f>
        <v>0</v>
      </c>
      <c r="E126" s="252">
        <f>'Alcohol catalysts%'!E15*'Fuel demand EU'!E121</f>
        <v>0</v>
      </c>
      <c r="F126" s="252">
        <f>'Alcohol catalysts%'!F15*'Fuel demand EU'!F121</f>
        <v>0</v>
      </c>
      <c r="G126" s="252">
        <f>'Alcohol catalysts%'!G15*'Fuel demand EU'!G121</f>
        <v>0</v>
      </c>
      <c r="H126" s="252">
        <f>'Alcohol catalysts%'!H15*'Fuel demand EU'!H121</f>
        <v>0</v>
      </c>
      <c r="I126" s="253">
        <f>'Alcohol catalysts%'!I15*'Fuel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'Alcohol catalysts%'!B9*'Fuel demand EU'!B125</f>
        <v>0</v>
      </c>
      <c r="C130" s="252">
        <f>'Alcohol catalysts%'!C9*'Fuel demand EU'!C125</f>
        <v>0</v>
      </c>
      <c r="D130" s="252">
        <f>'Alcohol catalysts%'!D9*'Fuel demand EU'!D125</f>
        <v>0</v>
      </c>
      <c r="E130" s="252">
        <f>'Alcohol catalysts%'!E9*'Fuel demand EU'!E125</f>
        <v>0</v>
      </c>
      <c r="F130" s="252">
        <f>'Alcohol catalysts%'!F9*'Fuel demand EU'!F125</f>
        <v>0</v>
      </c>
      <c r="G130" s="252">
        <f>'Alcohol catalysts%'!G9*'Fuel demand EU'!G125</f>
        <v>0</v>
      </c>
      <c r="H130" s="252">
        <f>'Alcohol catalysts%'!H9*'Fuel demand EU'!H125</f>
        <v>0</v>
      </c>
      <c r="I130" s="253">
        <f>'Alcohol catalysts%'!I9*'Fuel demand EU'!I125</f>
        <v>0</v>
      </c>
    </row>
    <row r="131" spans="1:9" ht="14.45">
      <c r="A131" s="246" t="s">
        <v>480</v>
      </c>
      <c r="B131" s="252">
        <f>'Alcohol catalysts%'!B10*'Fuel demand EU'!B126</f>
        <v>0</v>
      </c>
      <c r="C131" s="252">
        <f>'Alcohol catalysts%'!C10*'Fuel demand EU'!C126</f>
        <v>0</v>
      </c>
      <c r="D131" s="252">
        <f>'Alcohol catalysts%'!D10*'Fuel demand EU'!D126</f>
        <v>0</v>
      </c>
      <c r="E131" s="252">
        <f>'Alcohol catalysts%'!E10*'Fuel demand EU'!E126</f>
        <v>0</v>
      </c>
      <c r="F131" s="252">
        <f>'Alcohol catalysts%'!F10*'Fuel demand EU'!F126</f>
        <v>0</v>
      </c>
      <c r="G131" s="252">
        <f>'Alcohol catalysts%'!G10*'Fuel demand EU'!G126</f>
        <v>0</v>
      </c>
      <c r="H131" s="252">
        <f>'Alcohol catalysts%'!H10*'Fuel demand EU'!H126</f>
        <v>0</v>
      </c>
      <c r="I131" s="253">
        <f>'Alcohol catalysts%'!I10*'Fuel demand EU'!I126</f>
        <v>0</v>
      </c>
    </row>
    <row r="132" spans="1:9" ht="14.45">
      <c r="A132" s="246" t="s">
        <v>84</v>
      </c>
      <c r="B132" s="252">
        <f>'Alcohol catalysts%'!B11*'Fuel demand EU'!B127</f>
        <v>0</v>
      </c>
      <c r="C132" s="252">
        <f>'Alcohol catalysts%'!C11*'Fuel demand EU'!C127</f>
        <v>0</v>
      </c>
      <c r="D132" s="252">
        <f>'Alcohol catalysts%'!D11*'Fuel demand EU'!D127</f>
        <v>0</v>
      </c>
      <c r="E132" s="252">
        <f>'Alcohol catalysts%'!E11*'Fuel demand EU'!E127</f>
        <v>0</v>
      </c>
      <c r="F132" s="252">
        <f>'Alcohol catalysts%'!F11*'Fuel demand EU'!F127</f>
        <v>0</v>
      </c>
      <c r="G132" s="252">
        <f>'Alcohol catalysts%'!G11*'Fuel demand EU'!G127</f>
        <v>0</v>
      </c>
      <c r="H132" s="252">
        <f>'Alcohol catalysts%'!H11*'Fuel demand EU'!H127</f>
        <v>0</v>
      </c>
      <c r="I132" s="253">
        <f>'Alcohol catalysts%'!I11*'Fuel demand EU'!I127</f>
        <v>0</v>
      </c>
    </row>
    <row r="133" spans="1:9" ht="14.45">
      <c r="A133" s="246" t="s">
        <v>481</v>
      </c>
      <c r="B133" s="252">
        <f>'Alcohol catalysts%'!B12*'Fuel demand EU'!B128</f>
        <v>0</v>
      </c>
      <c r="C133" s="252">
        <f>'Alcohol catalysts%'!C12*'Fuel demand EU'!C128</f>
        <v>0</v>
      </c>
      <c r="D133" s="252">
        <f>'Alcohol catalysts%'!D12*'Fuel demand EU'!D128</f>
        <v>0</v>
      </c>
      <c r="E133" s="252">
        <f>'Alcohol catalysts%'!E12*'Fuel demand EU'!E128</f>
        <v>0</v>
      </c>
      <c r="F133" s="252">
        <f>'Alcohol catalysts%'!F12*'Fuel demand EU'!F128</f>
        <v>0</v>
      </c>
      <c r="G133" s="252">
        <f>'Alcohol catalysts%'!G12*'Fuel demand EU'!G128</f>
        <v>0</v>
      </c>
      <c r="H133" s="252">
        <f>'Alcohol catalysts%'!H12*'Fuel demand EU'!H128</f>
        <v>0</v>
      </c>
      <c r="I133" s="253">
        <f>'Alcohol catalysts%'!I12*'Fuel demand EU'!I128</f>
        <v>0</v>
      </c>
    </row>
    <row r="134" spans="1:9" ht="14.45">
      <c r="A134" s="246" t="s">
        <v>482</v>
      </c>
      <c r="B134" s="252">
        <f>'Alcohol catalysts%'!B13*'Fuel demand EU'!B129</f>
        <v>0</v>
      </c>
      <c r="C134" s="252">
        <f>'Alcohol catalysts%'!C13*'Fuel demand EU'!C129</f>
        <v>0</v>
      </c>
      <c r="D134" s="252">
        <f>'Alcohol catalysts%'!D13*'Fuel demand EU'!D129</f>
        <v>0</v>
      </c>
      <c r="E134" s="252">
        <f>'Alcohol catalysts%'!E13*'Fuel demand EU'!E129</f>
        <v>0</v>
      </c>
      <c r="F134" s="252">
        <f>'Alcohol catalysts%'!F13*'Fuel demand EU'!F129</f>
        <v>0</v>
      </c>
      <c r="G134" s="252">
        <f>'Alcohol catalysts%'!G13*'Fuel demand EU'!G129</f>
        <v>0</v>
      </c>
      <c r="H134" s="252">
        <f>'Alcohol catalysts%'!H13*'Fuel demand EU'!H129</f>
        <v>0</v>
      </c>
      <c r="I134" s="253">
        <f>'Alcohol catalysts%'!I13*'Fuel demand EU'!I129</f>
        <v>0</v>
      </c>
    </row>
    <row r="135" spans="1:9" ht="14.45">
      <c r="A135" s="247" t="s">
        <v>483</v>
      </c>
      <c r="B135" s="252">
        <f>'Alcohol catalysts%'!B14*'Fuel demand EU'!B130</f>
        <v>0</v>
      </c>
      <c r="C135" s="252">
        <f>'Alcohol catalysts%'!C14*'Fuel demand EU'!C130</f>
        <v>0</v>
      </c>
      <c r="D135" s="252">
        <f>'Alcohol catalysts%'!D14*'Fuel demand EU'!D130</f>
        <v>0</v>
      </c>
      <c r="E135" s="252">
        <f>'Alcohol catalysts%'!E14*'Fuel demand EU'!E130</f>
        <v>0</v>
      </c>
      <c r="F135" s="252">
        <f>'Alcohol catalysts%'!F14*'Fuel demand EU'!F130</f>
        <v>0</v>
      </c>
      <c r="G135" s="252">
        <f>'Alcohol catalysts%'!G14*'Fuel demand EU'!G130</f>
        <v>0</v>
      </c>
      <c r="H135" s="252">
        <f>'Alcohol catalysts%'!H14*'Fuel demand EU'!H130</f>
        <v>0</v>
      </c>
      <c r="I135" s="253">
        <f>'Alcohol catalysts%'!I14*'Fuel demand EU'!I130</f>
        <v>0</v>
      </c>
    </row>
    <row r="136" spans="1:9" ht="14.45">
      <c r="A136" s="248" t="s">
        <v>484</v>
      </c>
      <c r="B136" s="252">
        <f>'Alcohol catalysts%'!B15*'Fuel demand EU'!B131</f>
        <v>0</v>
      </c>
      <c r="C136" s="252">
        <f>'Alcohol catalysts%'!C15*'Fuel demand EU'!C131</f>
        <v>374724.19712777034</v>
      </c>
      <c r="D136" s="252">
        <f>'Alcohol catalysts%'!D15*'Fuel demand EU'!D131</f>
        <v>1743306.2817078766</v>
      </c>
      <c r="E136" s="252">
        <f>'Alcohol catalysts%'!E15*'Fuel demand EU'!E131</f>
        <v>4552633.194548171</v>
      </c>
      <c r="F136" s="252">
        <f>'Alcohol catalysts%'!F15*'Fuel demand EU'!F131</f>
        <v>7590595.4080164181</v>
      </c>
      <c r="G136" s="252">
        <f>'Alcohol catalysts%'!G15*'Fuel demand EU'!G131</f>
        <v>11770219.113755908</v>
      </c>
      <c r="H136" s="252">
        <f>'Alcohol catalysts%'!H15*'Fuel demand EU'!H131</f>
        <v>16615444.363782916</v>
      </c>
      <c r="I136" s="253">
        <f>'Alcohol catalysts%'!I15*'Fuel demand EU'!I131</f>
        <v>20762649.854793444</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'Alcohol catalysts%'!B9*'Fuel demand EU'!B135</f>
        <v>0</v>
      </c>
      <c r="C140" s="252">
        <f>'Alcohol catalysts%'!C9*'Fuel demand EU'!C135</f>
        <v>0</v>
      </c>
      <c r="D140" s="252">
        <f>'Alcohol catalysts%'!D9*'Fuel demand EU'!D135</f>
        <v>0</v>
      </c>
      <c r="E140" s="252">
        <f>'Alcohol catalysts%'!E9*'Fuel demand EU'!E135</f>
        <v>0</v>
      </c>
      <c r="F140" s="252">
        <f>'Alcohol catalysts%'!F9*'Fuel demand EU'!F135</f>
        <v>0</v>
      </c>
      <c r="G140" s="252">
        <f>'Alcohol catalysts%'!G9*'Fuel demand EU'!G135</f>
        <v>0</v>
      </c>
      <c r="H140" s="252">
        <f>'Alcohol catalysts%'!H9*'Fuel demand EU'!H135</f>
        <v>0</v>
      </c>
      <c r="I140" s="253">
        <f>'Alcohol catalysts%'!I9*'Fuel demand EU'!I135</f>
        <v>0</v>
      </c>
    </row>
    <row r="141" spans="1:9" ht="14.45">
      <c r="A141" s="246" t="s">
        <v>480</v>
      </c>
      <c r="B141" s="252">
        <f>'Alcohol catalysts%'!B10*'Fuel demand EU'!B136</f>
        <v>0</v>
      </c>
      <c r="C141" s="252">
        <f>'Alcohol catalysts%'!C10*'Fuel demand EU'!C136</f>
        <v>0</v>
      </c>
      <c r="D141" s="252">
        <f>'Alcohol catalysts%'!D10*'Fuel demand EU'!D136</f>
        <v>0</v>
      </c>
      <c r="E141" s="252">
        <f>'Alcohol catalysts%'!E10*'Fuel demand EU'!E136</f>
        <v>0</v>
      </c>
      <c r="F141" s="252">
        <f>'Alcohol catalysts%'!F10*'Fuel demand EU'!F136</f>
        <v>0</v>
      </c>
      <c r="G141" s="252">
        <f>'Alcohol catalysts%'!G10*'Fuel demand EU'!G136</f>
        <v>0</v>
      </c>
      <c r="H141" s="252">
        <f>'Alcohol catalysts%'!H10*'Fuel demand EU'!H136</f>
        <v>0</v>
      </c>
      <c r="I141" s="253">
        <f>'Alcohol catalysts%'!I10*'Fuel demand EU'!I136</f>
        <v>0</v>
      </c>
    </row>
    <row r="142" spans="1:9" ht="14.45">
      <c r="A142" s="246" t="s">
        <v>84</v>
      </c>
      <c r="B142" s="252">
        <f>'Alcohol catalysts%'!B11*'Fuel demand EU'!B137</f>
        <v>0</v>
      </c>
      <c r="C142" s="252">
        <f>'Alcohol catalysts%'!C11*'Fuel demand EU'!C137</f>
        <v>0</v>
      </c>
      <c r="D142" s="252">
        <f>'Alcohol catalysts%'!D11*'Fuel demand EU'!D137</f>
        <v>0</v>
      </c>
      <c r="E142" s="252">
        <f>'Alcohol catalysts%'!E11*'Fuel demand EU'!E137</f>
        <v>0</v>
      </c>
      <c r="F142" s="252">
        <f>'Alcohol catalysts%'!F11*'Fuel demand EU'!F137</f>
        <v>0</v>
      </c>
      <c r="G142" s="252">
        <f>'Alcohol catalysts%'!G11*'Fuel demand EU'!G137</f>
        <v>0</v>
      </c>
      <c r="H142" s="252">
        <f>'Alcohol catalysts%'!H11*'Fuel demand EU'!H137</f>
        <v>0</v>
      </c>
      <c r="I142" s="253">
        <f>'Alcohol catalysts%'!I11*'Fuel demand EU'!I137</f>
        <v>0</v>
      </c>
    </row>
    <row r="143" spans="1:9" ht="14.45">
      <c r="A143" s="246" t="s">
        <v>481</v>
      </c>
      <c r="B143" s="252">
        <f>'Alcohol catalysts%'!B12*'Fuel demand EU'!B138</f>
        <v>0</v>
      </c>
      <c r="C143" s="252">
        <f>'Alcohol catalysts%'!C12*'Fuel demand EU'!C138</f>
        <v>0</v>
      </c>
      <c r="D143" s="252">
        <f>'Alcohol catalysts%'!D12*'Fuel demand EU'!D138</f>
        <v>0</v>
      </c>
      <c r="E143" s="252">
        <f>'Alcohol catalysts%'!E12*'Fuel demand EU'!E138</f>
        <v>0</v>
      </c>
      <c r="F143" s="252">
        <f>'Alcohol catalysts%'!F12*'Fuel demand EU'!F138</f>
        <v>0</v>
      </c>
      <c r="G143" s="252">
        <f>'Alcohol catalysts%'!G12*'Fuel demand EU'!G138</f>
        <v>0</v>
      </c>
      <c r="H143" s="252">
        <f>'Alcohol catalysts%'!H12*'Fuel demand EU'!H138</f>
        <v>0</v>
      </c>
      <c r="I143" s="253">
        <f>'Alcohol catalysts%'!I12*'Fuel demand EU'!I138</f>
        <v>0</v>
      </c>
    </row>
    <row r="144" spans="1:9" ht="14.45">
      <c r="A144" s="246" t="s">
        <v>482</v>
      </c>
      <c r="B144" s="252">
        <f>'Alcohol catalysts%'!B13*'Fuel demand EU'!B139</f>
        <v>0</v>
      </c>
      <c r="C144" s="252">
        <f>'Alcohol catalysts%'!C13*'Fuel demand EU'!C139</f>
        <v>0</v>
      </c>
      <c r="D144" s="252">
        <f>'Alcohol catalysts%'!D13*'Fuel demand EU'!D139</f>
        <v>0</v>
      </c>
      <c r="E144" s="252">
        <f>'Alcohol catalysts%'!E13*'Fuel demand EU'!E139</f>
        <v>0</v>
      </c>
      <c r="F144" s="252">
        <f>'Alcohol catalysts%'!F13*'Fuel demand EU'!F139</f>
        <v>0</v>
      </c>
      <c r="G144" s="252">
        <f>'Alcohol catalysts%'!G13*'Fuel demand EU'!G139</f>
        <v>0</v>
      </c>
      <c r="H144" s="252">
        <f>'Alcohol catalysts%'!H13*'Fuel demand EU'!H139</f>
        <v>0</v>
      </c>
      <c r="I144" s="253">
        <f>'Alcohol catalysts%'!I13*'Fuel demand EU'!I139</f>
        <v>0</v>
      </c>
    </row>
    <row r="145" spans="1:9" ht="14.45">
      <c r="A145" s="247" t="s">
        <v>483</v>
      </c>
      <c r="B145" s="252">
        <f>'Alcohol catalysts%'!B14*'Fuel demand EU'!B140</f>
        <v>0</v>
      </c>
      <c r="C145" s="252">
        <f>'Alcohol catalysts%'!C14*'Fuel demand EU'!C140</f>
        <v>0</v>
      </c>
      <c r="D145" s="252">
        <f>'Alcohol catalysts%'!D14*'Fuel demand EU'!D140</f>
        <v>0</v>
      </c>
      <c r="E145" s="252">
        <f>'Alcohol catalysts%'!E14*'Fuel demand EU'!E140</f>
        <v>0</v>
      </c>
      <c r="F145" s="252">
        <f>'Alcohol catalysts%'!F14*'Fuel demand EU'!F140</f>
        <v>0</v>
      </c>
      <c r="G145" s="252">
        <f>'Alcohol catalysts%'!G14*'Fuel demand EU'!G140</f>
        <v>0</v>
      </c>
      <c r="H145" s="252">
        <f>'Alcohol catalysts%'!H14*'Fuel demand EU'!H140</f>
        <v>0</v>
      </c>
      <c r="I145" s="253">
        <f>'Alcohol catalysts%'!I14*'Fuel demand EU'!I140</f>
        <v>0</v>
      </c>
    </row>
    <row r="146" spans="1:9" ht="14.45">
      <c r="A146" s="248" t="s">
        <v>484</v>
      </c>
      <c r="B146" s="252">
        <f>'Alcohol catalysts%'!B15*'Fuel demand EU'!B141</f>
        <v>0</v>
      </c>
      <c r="C146" s="252">
        <f>'Alcohol catalysts%'!C15*'Fuel demand EU'!C141</f>
        <v>0</v>
      </c>
      <c r="D146" s="252">
        <f>'Alcohol catalysts%'!D15*'Fuel demand EU'!D141</f>
        <v>0</v>
      </c>
      <c r="E146" s="252">
        <f>'Alcohol catalysts%'!E15*'Fuel demand EU'!E141</f>
        <v>0</v>
      </c>
      <c r="F146" s="252">
        <f>'Alcohol catalysts%'!F15*'Fuel demand EU'!F141</f>
        <v>0</v>
      </c>
      <c r="G146" s="252">
        <f>'Alcohol catalysts%'!G15*'Fuel demand EU'!G141</f>
        <v>0</v>
      </c>
      <c r="H146" s="252">
        <f>'Alcohol catalysts%'!H15*'Fuel demand EU'!H141</f>
        <v>0</v>
      </c>
      <c r="I146" s="253">
        <f>'Alcohol catalysts%'!I15*'Fuel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'Alcohol catalysts%'!B9*'Fuel demand EU'!B145</f>
        <v>0</v>
      </c>
      <c r="C150" s="252">
        <f>'Alcohol catalysts%'!C9*'Fuel demand EU'!C145</f>
        <v>0</v>
      </c>
      <c r="D150" s="252">
        <f>'Alcohol catalysts%'!D9*'Fuel demand EU'!D145</f>
        <v>0</v>
      </c>
      <c r="E150" s="252">
        <f>'Alcohol catalysts%'!E9*'Fuel demand EU'!E145</f>
        <v>0</v>
      </c>
      <c r="F150" s="252">
        <f>'Alcohol catalysts%'!F9*'Fuel demand EU'!F145</f>
        <v>0</v>
      </c>
      <c r="G150" s="252">
        <f>'Alcohol catalysts%'!G9*'Fuel demand EU'!G145</f>
        <v>0</v>
      </c>
      <c r="H150" s="252">
        <f>'Alcohol catalysts%'!H9*'Fuel demand EU'!H145</f>
        <v>0</v>
      </c>
      <c r="I150" s="253">
        <f>'Alcohol catalysts%'!I9*'Fuel demand EU'!I145</f>
        <v>0</v>
      </c>
    </row>
    <row r="151" spans="1:9" ht="14.45">
      <c r="A151" s="246" t="s">
        <v>480</v>
      </c>
      <c r="B151" s="252">
        <f>'Alcohol catalysts%'!B10*'Fuel demand EU'!B146</f>
        <v>0</v>
      </c>
      <c r="C151" s="252">
        <f>'Alcohol catalysts%'!C10*'Fuel demand EU'!C146</f>
        <v>0</v>
      </c>
      <c r="D151" s="252">
        <f>'Alcohol catalysts%'!D10*'Fuel demand EU'!D146</f>
        <v>0</v>
      </c>
      <c r="E151" s="252">
        <f>'Alcohol catalysts%'!E10*'Fuel demand EU'!E146</f>
        <v>0</v>
      </c>
      <c r="F151" s="252">
        <f>'Alcohol catalysts%'!F10*'Fuel demand EU'!F146</f>
        <v>0</v>
      </c>
      <c r="G151" s="252">
        <f>'Alcohol catalysts%'!G10*'Fuel demand EU'!G146</f>
        <v>0</v>
      </c>
      <c r="H151" s="252">
        <f>'Alcohol catalysts%'!H10*'Fuel demand EU'!H146</f>
        <v>0</v>
      </c>
      <c r="I151" s="253">
        <f>'Alcohol catalysts%'!I10*'Fuel demand EU'!I146</f>
        <v>0</v>
      </c>
    </row>
    <row r="152" spans="1:9" ht="14.45">
      <c r="A152" s="246" t="s">
        <v>84</v>
      </c>
      <c r="B152" s="252">
        <f>'Alcohol catalysts%'!B11*'Fuel demand EU'!B147</f>
        <v>0</v>
      </c>
      <c r="C152" s="252">
        <f>'Alcohol catalysts%'!C11*'Fuel demand EU'!C147</f>
        <v>0</v>
      </c>
      <c r="D152" s="252">
        <f>'Alcohol catalysts%'!D11*'Fuel demand EU'!D147</f>
        <v>0</v>
      </c>
      <c r="E152" s="252">
        <f>'Alcohol catalysts%'!E11*'Fuel demand EU'!E147</f>
        <v>0</v>
      </c>
      <c r="F152" s="252">
        <f>'Alcohol catalysts%'!F11*'Fuel demand EU'!F147</f>
        <v>0</v>
      </c>
      <c r="G152" s="252">
        <f>'Alcohol catalysts%'!G11*'Fuel demand EU'!G147</f>
        <v>0</v>
      </c>
      <c r="H152" s="252">
        <f>'Alcohol catalysts%'!H11*'Fuel demand EU'!H147</f>
        <v>0</v>
      </c>
      <c r="I152" s="253">
        <f>'Alcohol catalysts%'!I11*'Fuel demand EU'!I147</f>
        <v>0</v>
      </c>
    </row>
    <row r="153" spans="1:9" ht="14.45">
      <c r="A153" s="246" t="s">
        <v>481</v>
      </c>
      <c r="B153" s="252">
        <f>'Alcohol catalysts%'!B12*'Fuel demand EU'!B148</f>
        <v>0</v>
      </c>
      <c r="C153" s="252">
        <f>'Alcohol catalysts%'!C12*'Fuel demand EU'!C148</f>
        <v>0</v>
      </c>
      <c r="D153" s="252">
        <f>'Alcohol catalysts%'!D12*'Fuel demand EU'!D148</f>
        <v>0</v>
      </c>
      <c r="E153" s="252">
        <f>'Alcohol catalysts%'!E12*'Fuel demand EU'!E148</f>
        <v>0</v>
      </c>
      <c r="F153" s="252">
        <f>'Alcohol catalysts%'!F12*'Fuel demand EU'!F148</f>
        <v>0</v>
      </c>
      <c r="G153" s="252">
        <f>'Alcohol catalysts%'!G12*'Fuel demand EU'!G148</f>
        <v>0</v>
      </c>
      <c r="H153" s="252">
        <f>'Alcohol catalysts%'!H12*'Fuel demand EU'!H148</f>
        <v>0</v>
      </c>
      <c r="I153" s="253">
        <f>'Alcohol catalysts%'!I12*'Fuel demand EU'!I148</f>
        <v>0</v>
      </c>
    </row>
    <row r="154" spans="1:9" ht="14.45">
      <c r="A154" s="246" t="s">
        <v>482</v>
      </c>
      <c r="B154" s="252">
        <f>'Alcohol catalysts%'!B13*'Fuel demand EU'!B149</f>
        <v>0</v>
      </c>
      <c r="C154" s="252">
        <f>'Alcohol catalysts%'!C13*'Fuel demand EU'!C149</f>
        <v>0</v>
      </c>
      <c r="D154" s="252">
        <f>'Alcohol catalysts%'!D13*'Fuel demand EU'!D149</f>
        <v>0</v>
      </c>
      <c r="E154" s="252">
        <f>'Alcohol catalysts%'!E13*'Fuel demand EU'!E149</f>
        <v>0</v>
      </c>
      <c r="F154" s="252">
        <f>'Alcohol catalysts%'!F13*'Fuel demand EU'!F149</f>
        <v>0</v>
      </c>
      <c r="G154" s="252">
        <f>'Alcohol catalysts%'!G13*'Fuel demand EU'!G149</f>
        <v>0</v>
      </c>
      <c r="H154" s="252">
        <f>'Alcohol catalysts%'!H13*'Fuel demand EU'!H149</f>
        <v>0</v>
      </c>
      <c r="I154" s="253">
        <f>'Alcohol catalysts%'!I13*'Fuel demand EU'!I149</f>
        <v>0</v>
      </c>
    </row>
    <row r="155" spans="1:9" ht="14.45">
      <c r="A155" s="247" t="s">
        <v>483</v>
      </c>
      <c r="B155" s="252">
        <f>'Alcohol catalysts%'!B14*'Fuel demand EU'!B150</f>
        <v>0</v>
      </c>
      <c r="C155" s="252">
        <f>'Alcohol catalysts%'!C14*'Fuel demand EU'!C150</f>
        <v>0</v>
      </c>
      <c r="D155" s="252">
        <f>'Alcohol catalysts%'!D14*'Fuel demand EU'!D150</f>
        <v>0</v>
      </c>
      <c r="E155" s="252">
        <f>'Alcohol catalysts%'!E14*'Fuel demand EU'!E150</f>
        <v>0</v>
      </c>
      <c r="F155" s="252">
        <f>'Alcohol catalysts%'!F14*'Fuel demand EU'!F150</f>
        <v>0</v>
      </c>
      <c r="G155" s="252">
        <f>'Alcohol catalysts%'!G14*'Fuel demand EU'!G150</f>
        <v>0</v>
      </c>
      <c r="H155" s="252">
        <f>'Alcohol catalysts%'!H14*'Fuel demand EU'!H150</f>
        <v>0</v>
      </c>
      <c r="I155" s="253">
        <f>'Alcohol catalysts%'!I14*'Fuel demand EU'!I150</f>
        <v>0</v>
      </c>
    </row>
    <row r="156" spans="1:9" ht="14.45">
      <c r="A156" s="248" t="s">
        <v>484</v>
      </c>
      <c r="B156" s="252">
        <f>'Alcohol catalysts%'!B15*'Fuel demand EU'!B151</f>
        <v>0</v>
      </c>
      <c r="C156" s="252">
        <f>'Alcohol catalysts%'!C15*'Fuel demand EU'!C151</f>
        <v>0</v>
      </c>
      <c r="D156" s="252">
        <f>'Alcohol catalysts%'!D15*'Fuel demand EU'!D151</f>
        <v>0</v>
      </c>
      <c r="E156" s="252">
        <f>'Alcohol catalysts%'!E15*'Fuel demand EU'!E151</f>
        <v>0</v>
      </c>
      <c r="F156" s="252">
        <f>'Alcohol catalysts%'!F15*'Fuel demand EU'!F151</f>
        <v>0</v>
      </c>
      <c r="G156" s="252">
        <f>'Alcohol catalysts%'!G15*'Fuel demand EU'!G151</f>
        <v>0</v>
      </c>
      <c r="H156" s="252">
        <f>'Alcohol catalysts%'!H15*'Fuel demand EU'!H151</f>
        <v>0</v>
      </c>
      <c r="I156" s="253">
        <f>'Alcohol catalysts%'!I15*'Fuel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'Alcohol catalysts%'!B9*'Fuel demand EU'!B155</f>
        <v>0</v>
      </c>
      <c r="C160" s="252">
        <f>'Alcohol catalysts%'!C9*'Fuel demand EU'!C155</f>
        <v>0</v>
      </c>
      <c r="D160" s="252">
        <f>'Alcohol catalysts%'!D9*'Fuel demand EU'!D155</f>
        <v>0</v>
      </c>
      <c r="E160" s="252">
        <f>'Alcohol catalysts%'!E9*'Fuel demand EU'!E155</f>
        <v>0</v>
      </c>
      <c r="F160" s="252">
        <f>'Alcohol catalysts%'!F9*'Fuel demand EU'!F155</f>
        <v>0</v>
      </c>
      <c r="G160" s="252">
        <f>'Alcohol catalysts%'!G9*'Fuel demand EU'!G155</f>
        <v>0</v>
      </c>
      <c r="H160" s="252">
        <f>'Alcohol catalysts%'!H9*'Fuel demand EU'!H155</f>
        <v>0</v>
      </c>
      <c r="I160" s="253">
        <f>'Alcohol catalysts%'!I9*'Fuel demand EU'!I155</f>
        <v>0</v>
      </c>
    </row>
    <row r="161" spans="1:9" ht="14.45">
      <c r="A161" s="246" t="s">
        <v>480</v>
      </c>
      <c r="B161" s="252">
        <f>'Alcohol catalysts%'!B10*'Fuel demand EU'!B156</f>
        <v>0</v>
      </c>
      <c r="C161" s="252">
        <f>'Alcohol catalysts%'!C10*'Fuel demand EU'!C156</f>
        <v>0</v>
      </c>
      <c r="D161" s="252">
        <f>'Alcohol catalysts%'!D10*'Fuel demand EU'!D156</f>
        <v>0</v>
      </c>
      <c r="E161" s="252">
        <f>'Alcohol catalysts%'!E10*'Fuel demand EU'!E156</f>
        <v>0</v>
      </c>
      <c r="F161" s="252">
        <f>'Alcohol catalysts%'!F10*'Fuel demand EU'!F156</f>
        <v>0</v>
      </c>
      <c r="G161" s="252">
        <f>'Alcohol catalysts%'!G10*'Fuel demand EU'!G156</f>
        <v>0</v>
      </c>
      <c r="H161" s="252">
        <f>'Alcohol catalysts%'!H10*'Fuel demand EU'!H156</f>
        <v>0</v>
      </c>
      <c r="I161" s="253">
        <f>'Alcohol catalysts%'!I10*'Fuel demand EU'!I156</f>
        <v>0</v>
      </c>
    </row>
    <row r="162" spans="1:9" ht="14.45">
      <c r="A162" s="246" t="s">
        <v>84</v>
      </c>
      <c r="B162" s="252">
        <f>'Alcohol catalysts%'!B11*'Fuel demand EU'!B157</f>
        <v>0</v>
      </c>
      <c r="C162" s="252">
        <f>'Alcohol catalysts%'!C11*'Fuel demand EU'!C157</f>
        <v>0</v>
      </c>
      <c r="D162" s="252">
        <f>'Alcohol catalysts%'!D11*'Fuel demand EU'!D157</f>
        <v>0</v>
      </c>
      <c r="E162" s="252">
        <f>'Alcohol catalysts%'!E11*'Fuel demand EU'!E157</f>
        <v>0</v>
      </c>
      <c r="F162" s="252">
        <f>'Alcohol catalysts%'!F11*'Fuel demand EU'!F157</f>
        <v>0</v>
      </c>
      <c r="G162" s="252">
        <f>'Alcohol catalysts%'!G11*'Fuel demand EU'!G157</f>
        <v>0</v>
      </c>
      <c r="H162" s="252">
        <f>'Alcohol catalysts%'!H11*'Fuel demand EU'!H157</f>
        <v>0</v>
      </c>
      <c r="I162" s="253">
        <f>'Alcohol catalysts%'!I11*'Fuel demand EU'!I157</f>
        <v>0</v>
      </c>
    </row>
    <row r="163" spans="1:9" ht="14.45">
      <c r="A163" s="246" t="s">
        <v>481</v>
      </c>
      <c r="B163" s="252">
        <f>'Alcohol catalysts%'!B12*'Fuel demand EU'!B158</f>
        <v>0</v>
      </c>
      <c r="C163" s="252">
        <f>'Alcohol catalysts%'!C12*'Fuel demand EU'!C158</f>
        <v>0</v>
      </c>
      <c r="D163" s="252">
        <f>'Alcohol catalysts%'!D12*'Fuel demand EU'!D158</f>
        <v>0</v>
      </c>
      <c r="E163" s="252">
        <f>'Alcohol catalysts%'!E12*'Fuel demand EU'!E158</f>
        <v>0</v>
      </c>
      <c r="F163" s="252">
        <f>'Alcohol catalysts%'!F12*'Fuel demand EU'!F158</f>
        <v>0</v>
      </c>
      <c r="G163" s="252">
        <f>'Alcohol catalysts%'!G12*'Fuel demand EU'!G158</f>
        <v>0</v>
      </c>
      <c r="H163" s="252">
        <f>'Alcohol catalysts%'!H12*'Fuel demand EU'!H158</f>
        <v>0</v>
      </c>
      <c r="I163" s="253">
        <f>'Alcohol catalysts%'!I12*'Fuel demand EU'!I158</f>
        <v>0</v>
      </c>
    </row>
    <row r="164" spans="1:9" ht="14.45">
      <c r="A164" s="246" t="s">
        <v>482</v>
      </c>
      <c r="B164" s="252">
        <f>'Alcohol catalysts%'!B13*'Fuel demand EU'!B159</f>
        <v>0</v>
      </c>
      <c r="C164" s="252">
        <f>'Alcohol catalysts%'!C13*'Fuel demand EU'!C159</f>
        <v>0</v>
      </c>
      <c r="D164" s="252">
        <f>'Alcohol catalysts%'!D13*'Fuel demand EU'!D159</f>
        <v>0</v>
      </c>
      <c r="E164" s="252">
        <f>'Alcohol catalysts%'!E13*'Fuel demand EU'!E159</f>
        <v>0</v>
      </c>
      <c r="F164" s="252">
        <f>'Alcohol catalysts%'!F13*'Fuel demand EU'!F159</f>
        <v>0</v>
      </c>
      <c r="G164" s="252">
        <f>'Alcohol catalysts%'!G13*'Fuel demand EU'!G159</f>
        <v>0</v>
      </c>
      <c r="H164" s="252">
        <f>'Alcohol catalysts%'!H13*'Fuel demand EU'!H159</f>
        <v>0</v>
      </c>
      <c r="I164" s="253">
        <f>'Alcohol catalysts%'!I13*'Fuel demand EU'!I159</f>
        <v>0</v>
      </c>
    </row>
    <row r="165" spans="1:9" ht="14.45">
      <c r="A165" s="247" t="s">
        <v>483</v>
      </c>
      <c r="B165" s="252">
        <f>'Alcohol catalysts%'!B14*'Fuel demand EU'!B160</f>
        <v>0</v>
      </c>
      <c r="C165" s="252">
        <f>'Alcohol catalysts%'!C14*'Fuel demand EU'!C160</f>
        <v>0</v>
      </c>
      <c r="D165" s="252">
        <f>'Alcohol catalysts%'!D14*'Fuel demand EU'!D160</f>
        <v>0</v>
      </c>
      <c r="E165" s="252">
        <f>'Alcohol catalysts%'!E14*'Fuel demand EU'!E160</f>
        <v>0</v>
      </c>
      <c r="F165" s="252">
        <f>'Alcohol catalysts%'!F14*'Fuel demand EU'!F160</f>
        <v>0</v>
      </c>
      <c r="G165" s="252">
        <f>'Alcohol catalysts%'!G14*'Fuel demand EU'!G160</f>
        <v>0</v>
      </c>
      <c r="H165" s="252">
        <f>'Alcohol catalysts%'!H14*'Fuel demand EU'!H160</f>
        <v>0</v>
      </c>
      <c r="I165" s="253">
        <f>'Alcohol catalysts%'!I14*'Fuel demand EU'!I160</f>
        <v>0</v>
      </c>
    </row>
    <row r="166" spans="1:9" ht="14.65" thickBot="1">
      <c r="A166" s="251" t="s">
        <v>484</v>
      </c>
      <c r="B166" s="254">
        <f>'Alcohol catalysts%'!B15*'Fuel demand EU'!B161</f>
        <v>0</v>
      </c>
      <c r="C166" s="254">
        <f>'Alcohol catalysts%'!C15*'Fuel demand EU'!C161</f>
        <v>0</v>
      </c>
      <c r="D166" s="254">
        <f>'Alcohol catalysts%'!D15*'Fuel demand EU'!D161</f>
        <v>0</v>
      </c>
      <c r="E166" s="254">
        <f>'Alcohol catalysts%'!E15*'Fuel demand EU'!E161</f>
        <v>0</v>
      </c>
      <c r="F166" s="254">
        <f>'Alcohol catalysts%'!F15*'Fuel demand EU'!F161</f>
        <v>0</v>
      </c>
      <c r="G166" s="254">
        <f>'Alcohol catalysts%'!G15*'Fuel demand EU'!G161</f>
        <v>0</v>
      </c>
      <c r="H166" s="254">
        <f>'Alcohol catalysts%'!H15*'Fuel demand EU'!H161</f>
        <v>0</v>
      </c>
      <c r="I166" s="263">
        <f>'Alcohol catalysts%'!I15*'Fuel demand EU'!I161</f>
        <v>0</v>
      </c>
    </row>
  </sheetData>
  <conditionalFormatting sqref="K88:XFD92 J73:J77 K11:XFD52 J11:J37">
    <cfRule type="expression" dxfId="1331" priority="41">
      <formula>_xlfn.ISFORMULA(J11)</formula>
    </cfRule>
  </conditionalFormatting>
  <conditionalFormatting sqref="A1:XFD5 L53:XFD87 L93:XFD1048576 A10:XFD10 J6:XFD9">
    <cfRule type="expression" dxfId="1330" priority="42">
      <formula>_xlfn.ISFORMULA(A1)</formula>
    </cfRule>
  </conditionalFormatting>
  <conditionalFormatting sqref="A11:I11 A61:I63">
    <cfRule type="expression" dxfId="1329" priority="40">
      <formula>_xlfn.ISFORMULA(A11)</formula>
    </cfRule>
  </conditionalFormatting>
  <conditionalFormatting sqref="C12:I12 A12 C22:I22 A22 C42:I42 A42 C52:I52 A52 A15:A18 A25:A28 A43:I43 A53:I53 A44:A48 A54:A58 A13:I14 B15:I20 A23:I24 B25:I30">
    <cfRule type="expression" dxfId="1328" priority="39">
      <formula>_xlfn.ISFORMULA(A12)</formula>
    </cfRule>
  </conditionalFormatting>
  <conditionalFormatting sqref="A21:I21 A19:A20">
    <cfRule type="expression" dxfId="1327" priority="38">
      <formula>_xlfn.ISFORMULA(A19)</formula>
    </cfRule>
  </conditionalFormatting>
  <conditionalFormatting sqref="A31:I31 A29:A30 A41:I41">
    <cfRule type="expression" dxfId="1326" priority="37">
      <formula>_xlfn.ISFORMULA(A29)</formula>
    </cfRule>
  </conditionalFormatting>
  <conditionalFormatting sqref="A51:I51 A49:A50">
    <cfRule type="expression" dxfId="1325" priority="36">
      <formula>_xlfn.ISFORMULA(A49)</formula>
    </cfRule>
  </conditionalFormatting>
  <conditionalFormatting sqref="A59:A60">
    <cfRule type="expression" dxfId="1324" priority="35">
      <formula>_xlfn.ISFORMULA(A59)</formula>
    </cfRule>
  </conditionalFormatting>
  <conditionalFormatting sqref="C65:I65 A65 C75:I75 A75 C95:I95 C105:I105 A105 A66:I66 A76:I76 A96:I96 A106:I106 A67:A71 A77:A81 A97:A101 A107:A111">
    <cfRule type="expression" dxfId="1323" priority="34">
      <formula>_xlfn.ISFORMULA(A65)</formula>
    </cfRule>
  </conditionalFormatting>
  <conditionalFormatting sqref="A74:I74 A72:A73">
    <cfRule type="expression" dxfId="1322" priority="33">
      <formula>_xlfn.ISFORMULA(A72)</formula>
    </cfRule>
  </conditionalFormatting>
  <conditionalFormatting sqref="A84:I84 A82:A83 A94:I94">
    <cfRule type="expression" dxfId="1321" priority="32">
      <formula>_xlfn.ISFORMULA(A82)</formula>
    </cfRule>
  </conditionalFormatting>
  <conditionalFormatting sqref="A104:I104 A102:A103">
    <cfRule type="expression" dxfId="1320" priority="31">
      <formula>_xlfn.ISFORMULA(A102)</formula>
    </cfRule>
  </conditionalFormatting>
  <conditionalFormatting sqref="A112:A113">
    <cfRule type="expression" dxfId="1319" priority="30">
      <formula>_xlfn.ISFORMULA(A112)</formula>
    </cfRule>
  </conditionalFormatting>
  <conditionalFormatting sqref="A148">
    <cfRule type="expression" dxfId="1318" priority="16">
      <formula>_xlfn.ISFORMULA(A148)</formula>
    </cfRule>
  </conditionalFormatting>
  <conditionalFormatting sqref="C118:I118 A118 C128:I128 A128 C148:I148 C158:I158 A158 A119:I119 A129:I129 A149:I149 A159:I159 A120:A124 A130:A134 A150:A154 A160:A164">
    <cfRule type="expression" dxfId="1317" priority="29">
      <formula>_xlfn.ISFORMULA(A118)</formula>
    </cfRule>
  </conditionalFormatting>
  <conditionalFormatting sqref="A127:I127 A125:A126">
    <cfRule type="expression" dxfId="1316" priority="28">
      <formula>_xlfn.ISFORMULA(A125)</formula>
    </cfRule>
  </conditionalFormatting>
  <conditionalFormatting sqref="A137:I137 A135:A136 A147:I147">
    <cfRule type="expression" dxfId="1315" priority="27">
      <formula>_xlfn.ISFORMULA(A135)</formula>
    </cfRule>
  </conditionalFormatting>
  <conditionalFormatting sqref="A157:I157 A155:A156">
    <cfRule type="expression" dxfId="1314" priority="26">
      <formula>_xlfn.ISFORMULA(A155)</formula>
    </cfRule>
  </conditionalFormatting>
  <conditionalFormatting sqref="A165:A166">
    <cfRule type="expression" dxfId="1313" priority="25">
      <formula>_xlfn.ISFORMULA(A165)</formula>
    </cfRule>
  </conditionalFormatting>
  <conditionalFormatting sqref="C32:I32 A32 A33:I33 A34:A38">
    <cfRule type="expression" dxfId="1312" priority="24">
      <formula>_xlfn.ISFORMULA(A32)</formula>
    </cfRule>
  </conditionalFormatting>
  <conditionalFormatting sqref="A39:A40">
    <cfRule type="expression" dxfId="1311" priority="23">
      <formula>_xlfn.ISFORMULA(A39)</formula>
    </cfRule>
  </conditionalFormatting>
  <conditionalFormatting sqref="C85:I85 A85 A86:I86 A87:A91">
    <cfRule type="expression" dxfId="1310" priority="22">
      <formula>_xlfn.ISFORMULA(A85)</formula>
    </cfRule>
  </conditionalFormatting>
  <conditionalFormatting sqref="A92:A93">
    <cfRule type="expression" dxfId="1309" priority="21">
      <formula>_xlfn.ISFORMULA(A92)</formula>
    </cfRule>
  </conditionalFormatting>
  <conditionalFormatting sqref="C138:I138 A139:I139 A140:A144">
    <cfRule type="expression" dxfId="1308" priority="20">
      <formula>_xlfn.ISFORMULA(A138)</formula>
    </cfRule>
  </conditionalFormatting>
  <conditionalFormatting sqref="A145:A146">
    <cfRule type="expression" dxfId="1307" priority="19">
      <formula>_xlfn.ISFORMULA(A145)</formula>
    </cfRule>
  </conditionalFormatting>
  <conditionalFormatting sqref="A138">
    <cfRule type="expression" dxfId="1306" priority="18">
      <formula>_xlfn.ISFORMULA(A138)</formula>
    </cfRule>
  </conditionalFormatting>
  <conditionalFormatting sqref="A95">
    <cfRule type="expression" dxfId="1305" priority="17">
      <formula>_xlfn.ISFORMULA(A95)</formula>
    </cfRule>
  </conditionalFormatting>
  <conditionalFormatting sqref="B160:I166">
    <cfRule type="expression" dxfId="1304" priority="3">
      <formula>_xlfn.ISFORMULA(B160)</formula>
    </cfRule>
  </conditionalFormatting>
  <conditionalFormatting sqref="B130:I136">
    <cfRule type="expression" dxfId="1303" priority="6">
      <formula>_xlfn.ISFORMULA(B130)</formula>
    </cfRule>
  </conditionalFormatting>
  <conditionalFormatting sqref="B34:I40">
    <cfRule type="expression" dxfId="1302" priority="15">
      <formula>_xlfn.ISFORMULA(B34)</formula>
    </cfRule>
  </conditionalFormatting>
  <conditionalFormatting sqref="B44:I50">
    <cfRule type="expression" dxfId="1301" priority="14">
      <formula>_xlfn.ISFORMULA(B44)</formula>
    </cfRule>
  </conditionalFormatting>
  <conditionalFormatting sqref="B54:I60">
    <cfRule type="expression" dxfId="1300" priority="13">
      <formula>_xlfn.ISFORMULA(B54)</formula>
    </cfRule>
  </conditionalFormatting>
  <conditionalFormatting sqref="B67:I73">
    <cfRule type="expression" dxfId="1299" priority="12">
      <formula>_xlfn.ISFORMULA(B67)</formula>
    </cfRule>
  </conditionalFormatting>
  <conditionalFormatting sqref="B77:I83">
    <cfRule type="expression" dxfId="1298" priority="11">
      <formula>_xlfn.ISFORMULA(B77)</formula>
    </cfRule>
  </conditionalFormatting>
  <conditionalFormatting sqref="B87:I93">
    <cfRule type="expression" dxfId="1297" priority="10">
      <formula>_xlfn.ISFORMULA(B87)</formula>
    </cfRule>
  </conditionalFormatting>
  <conditionalFormatting sqref="B97:I103">
    <cfRule type="expression" dxfId="1296" priority="9">
      <formula>_xlfn.ISFORMULA(B97)</formula>
    </cfRule>
  </conditionalFormatting>
  <conditionalFormatting sqref="B107:I113">
    <cfRule type="expression" dxfId="1295" priority="8">
      <formula>_xlfn.ISFORMULA(B107)</formula>
    </cfRule>
  </conditionalFormatting>
  <conditionalFormatting sqref="B120:I126">
    <cfRule type="expression" dxfId="1294" priority="7">
      <formula>_xlfn.ISFORMULA(B120)</formula>
    </cfRule>
  </conditionalFormatting>
  <conditionalFormatting sqref="B140:I146">
    <cfRule type="expression" dxfId="1293" priority="5">
      <formula>_xlfn.ISFORMULA(B140)</formula>
    </cfRule>
  </conditionalFormatting>
  <conditionalFormatting sqref="B150:I156">
    <cfRule type="expression" dxfId="1292" priority="4">
      <formula>_xlfn.ISFORMULA(B150)</formula>
    </cfRule>
  </conditionalFormatting>
  <conditionalFormatting sqref="A6 A7:I9">
    <cfRule type="expression" dxfId="1291" priority="2">
      <formula>_xlfn.ISFORMULA(A6)</formula>
    </cfRule>
  </conditionalFormatting>
  <conditionalFormatting sqref="B6:I6">
    <cfRule type="expression" dxfId="1290" priority="1">
      <formula>_xlfn.ISFORMULA(B6)</formula>
    </cfRule>
  </conditionalFormatting>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9" tint="0.39997558519241921"/>
  </sheetPr>
  <dimension ref="A1:Q39"/>
  <sheetViews>
    <sheetView topLeftCell="A10" workbookViewId="0">
      <selection activeCell="J27" sqref="J27"/>
    </sheetView>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2" spans="1:17" ht="14.1">
      <c r="C12" s="2" t="s">
        <v>415</v>
      </c>
      <c r="D12" s="2"/>
      <c r="E12" s="2"/>
      <c r="F12" s="2"/>
      <c r="G12" s="2"/>
    </row>
    <row r="13" spans="1:17" ht="14.1">
      <c r="A13" s="2"/>
      <c r="C13" s="44" t="s">
        <v>354</v>
      </c>
    </row>
    <row r="14" spans="1:17" ht="14.1">
      <c r="B14" s="49" t="s">
        <v>125</v>
      </c>
      <c r="C14" s="46" t="s">
        <v>410</v>
      </c>
      <c r="D14" s="49" t="s">
        <v>24</v>
      </c>
      <c r="E14" s="49" t="s">
        <v>368</v>
      </c>
      <c r="F14" s="49" t="s">
        <v>343</v>
      </c>
      <c r="G14" s="49" t="s">
        <v>416</v>
      </c>
      <c r="H14" s="49" t="s">
        <v>417</v>
      </c>
      <c r="I14" s="49">
        <v>2015</v>
      </c>
      <c r="J14" s="49">
        <v>2020</v>
      </c>
      <c r="K14" s="49">
        <v>2025</v>
      </c>
      <c r="L14" s="49">
        <v>2030</v>
      </c>
      <c r="M14" s="49">
        <v>2035</v>
      </c>
      <c r="N14" s="49">
        <v>2040</v>
      </c>
      <c r="O14" s="49">
        <v>2045</v>
      </c>
      <c r="P14" s="49">
        <v>2050</v>
      </c>
    </row>
    <row r="15" spans="1:17" ht="27.6">
      <c r="B15" s="47" t="s">
        <v>84</v>
      </c>
      <c r="C15" s="47" t="s">
        <v>411</v>
      </c>
      <c r="D15" s="47" t="s">
        <v>402</v>
      </c>
      <c r="E15" s="118" t="s">
        <v>418</v>
      </c>
      <c r="F15" s="118" t="s">
        <v>419</v>
      </c>
      <c r="G15" s="47"/>
      <c r="H15" s="47"/>
      <c r="I15" s="356">
        <v>0.35</v>
      </c>
      <c r="J15" s="53">
        <f>I15</f>
        <v>0.35</v>
      </c>
      <c r="K15" s="53">
        <f t="shared" ref="K15:P15" si="0">J15</f>
        <v>0.35</v>
      </c>
      <c r="L15" s="53">
        <f t="shared" si="0"/>
        <v>0.35</v>
      </c>
      <c r="M15" s="53">
        <f t="shared" si="0"/>
        <v>0.35</v>
      </c>
      <c r="N15" s="53">
        <f t="shared" si="0"/>
        <v>0.35</v>
      </c>
      <c r="O15" s="53">
        <f t="shared" si="0"/>
        <v>0.35</v>
      </c>
      <c r="P15" s="53">
        <f t="shared" si="0"/>
        <v>0.35</v>
      </c>
    </row>
    <row r="16" spans="1:17">
      <c r="C16" s="47" t="s">
        <v>380</v>
      </c>
      <c r="D16" s="47" t="s">
        <v>402</v>
      </c>
      <c r="E16" s="47" t="s">
        <v>420</v>
      </c>
      <c r="F16" s="118" t="s">
        <v>419</v>
      </c>
      <c r="G16" s="47"/>
      <c r="H16" s="47"/>
      <c r="I16" s="47" t="s">
        <v>421</v>
      </c>
      <c r="J16" s="47" t="s">
        <v>421</v>
      </c>
      <c r="K16" s="47" t="s">
        <v>421</v>
      </c>
      <c r="L16" s="47" t="s">
        <v>421</v>
      </c>
      <c r="M16" s="47" t="s">
        <v>421</v>
      </c>
      <c r="N16" s="47" t="s">
        <v>421</v>
      </c>
      <c r="O16" s="47" t="s">
        <v>421</v>
      </c>
      <c r="P16" s="47" t="s">
        <v>421</v>
      </c>
    </row>
    <row r="17" spans="3:16">
      <c r="C17" s="50"/>
      <c r="D17" s="50"/>
      <c r="E17" s="50"/>
      <c r="F17" s="50"/>
      <c r="G17" s="50"/>
      <c r="H17" s="50"/>
      <c r="I17" s="50"/>
      <c r="J17" s="50"/>
      <c r="K17" s="50"/>
      <c r="L17" s="50"/>
      <c r="M17" s="50"/>
      <c r="N17" s="50"/>
      <c r="O17" s="50"/>
      <c r="P17" s="50"/>
    </row>
    <row r="18" spans="3:16" ht="14.1">
      <c r="C18" s="117" t="s">
        <v>397</v>
      </c>
      <c r="D18" s="114"/>
      <c r="E18" s="114"/>
      <c r="F18" s="114"/>
      <c r="G18" s="114"/>
      <c r="H18" s="114"/>
      <c r="I18" s="114"/>
      <c r="J18" s="114"/>
      <c r="K18" s="114"/>
      <c r="L18" s="114"/>
      <c r="M18" s="114"/>
      <c r="N18" s="114"/>
    </row>
    <row r="19" spans="3:16" ht="14.1">
      <c r="C19" s="111" t="s">
        <v>373</v>
      </c>
      <c r="D19" s="111" t="s">
        <v>24</v>
      </c>
      <c r="E19" s="111" t="s">
        <v>368</v>
      </c>
      <c r="F19" s="49" t="s">
        <v>343</v>
      </c>
      <c r="G19" s="49" t="s">
        <v>416</v>
      </c>
      <c r="H19" s="49" t="s">
        <v>417</v>
      </c>
      <c r="I19" s="111">
        <v>2015</v>
      </c>
      <c r="J19" s="111">
        <v>2020</v>
      </c>
      <c r="K19" s="111">
        <v>2025</v>
      </c>
      <c r="L19" s="111">
        <v>2030</v>
      </c>
      <c r="M19" s="111">
        <v>2035</v>
      </c>
      <c r="N19" s="111">
        <v>2040</v>
      </c>
      <c r="O19" s="111">
        <v>2045</v>
      </c>
      <c r="P19" s="111">
        <v>2050</v>
      </c>
    </row>
    <row r="20" spans="3:16" ht="27.6">
      <c r="C20" s="112" t="s">
        <v>399</v>
      </c>
      <c r="D20" s="47" t="s">
        <v>402</v>
      </c>
      <c r="E20" s="118" t="s">
        <v>418</v>
      </c>
      <c r="F20" s="118" t="s">
        <v>419</v>
      </c>
      <c r="G20" s="47"/>
      <c r="H20" s="53">
        <v>0.35</v>
      </c>
      <c r="I20" s="309">
        <f>H20</f>
        <v>0.35</v>
      </c>
      <c r="J20" s="309">
        <f t="shared" ref="J20:P20" si="1">I20</f>
        <v>0.35</v>
      </c>
      <c r="K20" s="309">
        <f t="shared" si="1"/>
        <v>0.35</v>
      </c>
      <c r="L20" s="309">
        <f t="shared" si="1"/>
        <v>0.35</v>
      </c>
      <c r="M20" s="309">
        <f t="shared" si="1"/>
        <v>0.35</v>
      </c>
      <c r="N20" s="309">
        <f t="shared" si="1"/>
        <v>0.35</v>
      </c>
      <c r="O20" s="309">
        <f t="shared" si="1"/>
        <v>0.35</v>
      </c>
      <c r="P20" s="309">
        <f t="shared" si="1"/>
        <v>0.35</v>
      </c>
    </row>
    <row r="21" spans="3:16">
      <c r="C21" s="112" t="s">
        <v>335</v>
      </c>
      <c r="D21" s="47" t="s">
        <v>402</v>
      </c>
      <c r="E21" s="118" t="s">
        <v>422</v>
      </c>
      <c r="F21" s="118" t="s">
        <v>419</v>
      </c>
      <c r="G21" s="53">
        <v>1</v>
      </c>
      <c r="H21" s="47"/>
      <c r="I21" s="309">
        <f>G21</f>
        <v>1</v>
      </c>
      <c r="J21" s="309">
        <f>I21</f>
        <v>1</v>
      </c>
      <c r="K21" s="309">
        <f t="shared" ref="K21:P21" si="2">J21</f>
        <v>1</v>
      </c>
      <c r="L21" s="309">
        <f t="shared" si="2"/>
        <v>1</v>
      </c>
      <c r="M21" s="309">
        <f t="shared" si="2"/>
        <v>1</v>
      </c>
      <c r="N21" s="309">
        <f t="shared" si="2"/>
        <v>1</v>
      </c>
      <c r="O21" s="309">
        <f t="shared" si="2"/>
        <v>1</v>
      </c>
      <c r="P21" s="309">
        <f t="shared" si="2"/>
        <v>1</v>
      </c>
    </row>
    <row r="22" spans="3:16" ht="14.1">
      <c r="C22" s="112"/>
      <c r="D22" s="47"/>
      <c r="E22" s="118"/>
      <c r="F22" s="118"/>
      <c r="G22" s="53"/>
      <c r="H22" s="49"/>
      <c r="I22" s="309"/>
      <c r="J22" s="309"/>
      <c r="K22" s="309"/>
      <c r="L22" s="309"/>
      <c r="M22" s="309"/>
      <c r="N22" s="309"/>
      <c r="O22" s="309"/>
      <c r="P22" s="309"/>
    </row>
    <row r="23" spans="3:16">
      <c r="C23" s="112"/>
      <c r="D23" s="65"/>
      <c r="E23" s="118"/>
      <c r="F23" s="118"/>
      <c r="G23" s="47"/>
      <c r="H23" s="47"/>
      <c r="I23" s="113"/>
      <c r="J23" s="187"/>
      <c r="K23" s="187"/>
      <c r="L23" s="187"/>
      <c r="M23" s="187"/>
      <c r="N23" s="187"/>
      <c r="O23" s="187"/>
      <c r="P23" s="187"/>
    </row>
    <row r="24" spans="3:16">
      <c r="C24" s="112"/>
      <c r="D24" s="65"/>
      <c r="E24" s="118"/>
      <c r="F24" s="118"/>
      <c r="G24" s="47"/>
      <c r="H24" s="47"/>
      <c r="I24" s="113"/>
      <c r="J24" s="187"/>
      <c r="K24" s="187"/>
      <c r="L24" s="187"/>
      <c r="M24" s="187"/>
      <c r="N24" s="187"/>
      <c r="O24" s="187"/>
      <c r="P24" s="187"/>
    </row>
    <row r="27" spans="3:16" ht="14.1">
      <c r="C27" s="2" t="s">
        <v>423</v>
      </c>
      <c r="D27" s="2"/>
      <c r="E27" s="2"/>
      <c r="F27" s="2"/>
      <c r="G27" s="2"/>
    </row>
    <row r="28" spans="3:16" ht="14.1">
      <c r="C28" s="44" t="s">
        <v>354</v>
      </c>
    </row>
    <row r="29" spans="3:16" ht="14.1">
      <c r="C29" s="46" t="s">
        <v>410</v>
      </c>
      <c r="D29" s="49" t="s">
        <v>24</v>
      </c>
      <c r="E29" s="49" t="s">
        <v>368</v>
      </c>
      <c r="F29" s="49" t="s">
        <v>343</v>
      </c>
      <c r="G29" s="49" t="s">
        <v>416</v>
      </c>
      <c r="H29" s="49" t="s">
        <v>417</v>
      </c>
      <c r="I29" s="49">
        <v>2015</v>
      </c>
      <c r="J29" s="49">
        <v>2020</v>
      </c>
      <c r="K29" s="49">
        <v>2025</v>
      </c>
      <c r="L29" s="49">
        <v>2030</v>
      </c>
      <c r="M29" s="49">
        <v>2035</v>
      </c>
      <c r="N29" s="49">
        <v>2040</v>
      </c>
      <c r="O29" s="49">
        <v>2045</v>
      </c>
      <c r="P29" s="49">
        <v>2050</v>
      </c>
    </row>
    <row r="30" spans="3:16" ht="27.6">
      <c r="C30" s="47" t="s">
        <v>411</v>
      </c>
      <c r="D30" s="47" t="s">
        <v>402</v>
      </c>
      <c r="E30" s="118" t="s">
        <v>418</v>
      </c>
      <c r="F30" s="118" t="s">
        <v>419</v>
      </c>
      <c r="G30" s="47"/>
      <c r="H30" s="52"/>
      <c r="I30" s="356">
        <v>0.35</v>
      </c>
      <c r="J30" s="52">
        <f>I30</f>
        <v>0.35</v>
      </c>
      <c r="K30" s="52">
        <f t="shared" ref="K30:P30" si="3">J30</f>
        <v>0.35</v>
      </c>
      <c r="L30" s="52">
        <f t="shared" si="3"/>
        <v>0.35</v>
      </c>
      <c r="M30" s="52">
        <f t="shared" si="3"/>
        <v>0.35</v>
      </c>
      <c r="N30" s="52">
        <f t="shared" si="3"/>
        <v>0.35</v>
      </c>
      <c r="O30" s="52">
        <f t="shared" si="3"/>
        <v>0.35</v>
      </c>
      <c r="P30" s="52">
        <f t="shared" si="3"/>
        <v>0.35</v>
      </c>
    </row>
    <row r="31" spans="3:16">
      <c r="C31" s="47" t="s">
        <v>380</v>
      </c>
      <c r="D31" s="47" t="s">
        <v>402</v>
      </c>
      <c r="E31" s="47" t="s">
        <v>420</v>
      </c>
      <c r="F31" s="118" t="s">
        <v>419</v>
      </c>
      <c r="G31" s="47"/>
      <c r="H31" s="52"/>
      <c r="I31" s="47" t="s">
        <v>421</v>
      </c>
      <c r="J31" s="47" t="s">
        <v>421</v>
      </c>
      <c r="K31" s="47" t="s">
        <v>421</v>
      </c>
      <c r="L31" s="47" t="s">
        <v>421</v>
      </c>
      <c r="M31" s="47" t="s">
        <v>421</v>
      </c>
      <c r="N31" s="47" t="s">
        <v>421</v>
      </c>
      <c r="O31" s="47" t="s">
        <v>421</v>
      </c>
      <c r="P31" s="47" t="s">
        <v>421</v>
      </c>
    </row>
    <row r="32" spans="3:16">
      <c r="C32" s="50"/>
      <c r="D32" s="50"/>
      <c r="E32" s="50"/>
      <c r="F32" s="50"/>
      <c r="G32" s="50"/>
      <c r="H32" s="50"/>
      <c r="I32" s="50"/>
      <c r="J32" s="50"/>
      <c r="K32" s="50"/>
      <c r="L32" s="50"/>
      <c r="M32" s="50"/>
      <c r="N32" s="50"/>
      <c r="O32" s="50"/>
      <c r="P32" s="50"/>
    </row>
    <row r="33" spans="3:16" ht="14.1">
      <c r="C33" s="117" t="s">
        <v>397</v>
      </c>
      <c r="D33" s="114"/>
      <c r="E33" s="114"/>
      <c r="F33" s="114"/>
      <c r="G33" s="114"/>
      <c r="H33" s="114"/>
      <c r="I33" s="114"/>
      <c r="J33" s="114"/>
      <c r="K33" s="114"/>
      <c r="L33" s="114"/>
      <c r="M33" s="114"/>
      <c r="N33" s="114"/>
    </row>
    <row r="34" spans="3:16" ht="14.1">
      <c r="C34" s="111" t="s">
        <v>373</v>
      </c>
      <c r="D34" s="111" t="s">
        <v>24</v>
      </c>
      <c r="E34" s="111" t="s">
        <v>368</v>
      </c>
      <c r="F34" s="49" t="s">
        <v>343</v>
      </c>
      <c r="G34" s="49" t="s">
        <v>416</v>
      </c>
      <c r="H34" s="49" t="s">
        <v>417</v>
      </c>
      <c r="I34" s="111">
        <v>2015</v>
      </c>
      <c r="J34" s="111">
        <v>2020</v>
      </c>
      <c r="K34" s="111">
        <v>2025</v>
      </c>
      <c r="L34" s="111">
        <v>2030</v>
      </c>
      <c r="M34" s="111">
        <v>2035</v>
      </c>
      <c r="N34" s="111">
        <v>2040</v>
      </c>
      <c r="O34" s="111">
        <v>2045</v>
      </c>
      <c r="P34" s="111">
        <v>2050</v>
      </c>
    </row>
    <row r="35" spans="3:16" ht="27.6">
      <c r="C35" s="112" t="s">
        <v>399</v>
      </c>
      <c r="D35" s="47" t="s">
        <v>402</v>
      </c>
      <c r="E35" s="118" t="s">
        <v>418</v>
      </c>
      <c r="F35" s="118" t="s">
        <v>419</v>
      </c>
      <c r="G35" s="47"/>
      <c r="H35" s="53">
        <v>0.35</v>
      </c>
      <c r="I35" s="309">
        <f>H35</f>
        <v>0.35</v>
      </c>
      <c r="J35" s="309">
        <f>I35</f>
        <v>0.35</v>
      </c>
      <c r="K35" s="309">
        <f t="shared" ref="K35:P35" si="4">J35</f>
        <v>0.35</v>
      </c>
      <c r="L35" s="309">
        <f t="shared" si="4"/>
        <v>0.35</v>
      </c>
      <c r="M35" s="309">
        <f t="shared" si="4"/>
        <v>0.35</v>
      </c>
      <c r="N35" s="309">
        <f t="shared" si="4"/>
        <v>0.35</v>
      </c>
      <c r="O35" s="309">
        <f t="shared" si="4"/>
        <v>0.35</v>
      </c>
      <c r="P35" s="309">
        <f t="shared" si="4"/>
        <v>0.35</v>
      </c>
    </row>
    <row r="36" spans="3:16">
      <c r="C36" s="112" t="s">
        <v>335</v>
      </c>
      <c r="D36" s="47" t="s">
        <v>402</v>
      </c>
      <c r="E36" s="118" t="s">
        <v>422</v>
      </c>
      <c r="F36" s="118" t="s">
        <v>419</v>
      </c>
      <c r="G36" s="53">
        <v>1</v>
      </c>
      <c r="H36" s="47"/>
      <c r="I36" s="309">
        <f>G36</f>
        <v>1</v>
      </c>
      <c r="J36" s="309">
        <f>I36</f>
        <v>1</v>
      </c>
      <c r="K36" s="309">
        <f t="shared" ref="K36:P36" si="5">J36</f>
        <v>1</v>
      </c>
      <c r="L36" s="309">
        <f t="shared" si="5"/>
        <v>1</v>
      </c>
      <c r="M36" s="309">
        <f t="shared" si="5"/>
        <v>1</v>
      </c>
      <c r="N36" s="309">
        <f t="shared" si="5"/>
        <v>1</v>
      </c>
      <c r="O36" s="309">
        <f t="shared" si="5"/>
        <v>1</v>
      </c>
      <c r="P36" s="309">
        <f t="shared" si="5"/>
        <v>1</v>
      </c>
    </row>
    <row r="37" spans="3:16" ht="14.1">
      <c r="C37" s="112"/>
      <c r="D37" s="47"/>
      <c r="E37" s="118"/>
      <c r="F37" s="118"/>
      <c r="G37" s="53"/>
      <c r="H37" s="49"/>
      <c r="I37" s="309"/>
      <c r="J37" s="309"/>
      <c r="K37" s="309"/>
      <c r="L37" s="309"/>
      <c r="M37" s="309"/>
      <c r="N37" s="309"/>
      <c r="O37" s="309"/>
      <c r="P37" s="309"/>
    </row>
    <row r="38" spans="3:16">
      <c r="C38" s="112"/>
      <c r="D38" s="65"/>
      <c r="E38" s="118"/>
      <c r="F38" s="118"/>
      <c r="G38" s="47"/>
      <c r="H38" s="47"/>
      <c r="I38" s="113"/>
      <c r="J38" s="187"/>
      <c r="K38" s="187"/>
      <c r="L38" s="187"/>
      <c r="M38" s="187"/>
      <c r="N38" s="187"/>
      <c r="O38" s="187"/>
      <c r="P38" s="187"/>
    </row>
    <row r="39" spans="3:16">
      <c r="C39" s="112"/>
      <c r="D39" s="65"/>
      <c r="E39" s="118"/>
      <c r="F39" s="118"/>
      <c r="G39" s="47"/>
      <c r="H39" s="47"/>
      <c r="I39" s="113"/>
      <c r="J39" s="187"/>
      <c r="K39" s="187"/>
      <c r="L39" s="187"/>
      <c r="M39" s="187"/>
      <c r="N39" s="187"/>
      <c r="O39" s="187"/>
      <c r="P39" s="187"/>
    </row>
  </sheetData>
  <conditionalFormatting sqref="A44:A1048576 A12:B14 O18:P18 O33:P33 Q12:XFD1048576 D15 J15:P15 A16:B43 A15 G15:H15 A1:XFD11 C13:P13 D12:P12 C17:P17 B40:P1048576 C25:P28 D16:E16 C32:P32 E31 G30:G31 D14:P14 D29:F29 G16:P16">
    <cfRule type="expression" dxfId="3763" priority="53">
      <formula>_xlfn.ISFORMULA(A1)</formula>
    </cfRule>
  </conditionalFormatting>
  <conditionalFormatting sqref="C14:C16">
    <cfRule type="expression" dxfId="3762" priority="51">
      <formula>_xlfn.ISFORMULA(C14)</formula>
    </cfRule>
  </conditionalFormatting>
  <conditionalFormatting sqref="C29:C31">
    <cfRule type="expression" dxfId="3761" priority="44">
      <formula>_xlfn.ISFORMULA(C29)</formula>
    </cfRule>
  </conditionalFormatting>
  <conditionalFormatting sqref="C12">
    <cfRule type="expression" dxfId="3760" priority="47">
      <formula>_xlfn.ISFORMULA(C12)</formula>
    </cfRule>
  </conditionalFormatting>
  <conditionalFormatting sqref="J29:P29 D30">
    <cfRule type="expression" dxfId="3759" priority="45">
      <formula>_xlfn.ISFORMULA(D29)</formula>
    </cfRule>
  </conditionalFormatting>
  <conditionalFormatting sqref="H30:H31 J30:P30">
    <cfRule type="expression" dxfId="3758" priority="42">
      <formula>_xlfn.ISFORMULA(H30)</formula>
    </cfRule>
  </conditionalFormatting>
  <conditionalFormatting sqref="G29:H29">
    <cfRule type="expression" dxfId="3757" priority="35">
      <formula>_xlfn.ISFORMULA(G29)</formula>
    </cfRule>
  </conditionalFormatting>
  <conditionalFormatting sqref="I29">
    <cfRule type="expression" dxfId="3756" priority="33">
      <formula>_xlfn.ISFORMULA(I29)</formula>
    </cfRule>
  </conditionalFormatting>
  <conditionalFormatting sqref="D23:D24 E22:F24 I19:P24 I34:P39 E37:F39 C19:E19 C34:E34 C18:N18 C33:N33 E21 E36">
    <cfRule type="expression" dxfId="3755" priority="27">
      <formula>_xlfn.ISFORMULA(C18)</formula>
    </cfRule>
  </conditionalFormatting>
  <conditionalFormatting sqref="C20:C24">
    <cfRule type="expression" dxfId="3754" priority="26">
      <formula>_xlfn.ISFORMULA(C20)</formula>
    </cfRule>
  </conditionalFormatting>
  <conditionalFormatting sqref="D38:D39">
    <cfRule type="expression" dxfId="3753" priority="24">
      <formula>_xlfn.ISFORMULA(D38)</formula>
    </cfRule>
  </conditionalFormatting>
  <conditionalFormatting sqref="C35:C39">
    <cfRule type="expression" dxfId="3752" priority="23">
      <formula>_xlfn.ISFORMULA(C35)</formula>
    </cfRule>
  </conditionalFormatting>
  <conditionalFormatting sqref="G19:H24">
    <cfRule type="expression" dxfId="3751" priority="21">
      <formula>_xlfn.ISFORMULA(G19)</formula>
    </cfRule>
  </conditionalFormatting>
  <conditionalFormatting sqref="G34:H39">
    <cfRule type="expression" dxfId="3750" priority="20">
      <formula>_xlfn.ISFORMULA(G34)</formula>
    </cfRule>
  </conditionalFormatting>
  <conditionalFormatting sqref="D20:D22">
    <cfRule type="expression" dxfId="3749" priority="19">
      <formula>_xlfn.ISFORMULA(D20)</formula>
    </cfRule>
  </conditionalFormatting>
  <conditionalFormatting sqref="D35:D37">
    <cfRule type="expression" dxfId="3748" priority="18">
      <formula>_xlfn.ISFORMULA(D35)</formula>
    </cfRule>
  </conditionalFormatting>
  <conditionalFormatting sqref="I31:P31">
    <cfRule type="expression" dxfId="3747" priority="17">
      <formula>_xlfn.ISFORMULA(I31)</formula>
    </cfRule>
  </conditionalFormatting>
  <conditionalFormatting sqref="I15">
    <cfRule type="expression" dxfId="3746" priority="16">
      <formula>_xlfn.ISFORMULA(I15)</formula>
    </cfRule>
  </conditionalFormatting>
  <conditionalFormatting sqref="I30">
    <cfRule type="expression" dxfId="3745" priority="15">
      <formula>_xlfn.ISFORMULA(I30)</formula>
    </cfRule>
  </conditionalFormatting>
  <conditionalFormatting sqref="E20">
    <cfRule type="expression" dxfId="3744" priority="14">
      <formula>_xlfn.ISFORMULA(E20)</formula>
    </cfRule>
  </conditionalFormatting>
  <conditionalFormatting sqref="E35">
    <cfRule type="expression" dxfId="3743" priority="13">
      <formula>_xlfn.ISFORMULA(E35)</formula>
    </cfRule>
  </conditionalFormatting>
  <conditionalFormatting sqref="E15:F15">
    <cfRule type="expression" dxfId="3742" priority="12">
      <formula>_xlfn.ISFORMULA(E15)</formula>
    </cfRule>
  </conditionalFormatting>
  <conditionalFormatting sqref="E30">
    <cfRule type="expression" dxfId="3741" priority="11">
      <formula>_xlfn.ISFORMULA(E30)</formula>
    </cfRule>
  </conditionalFormatting>
  <conditionalFormatting sqref="F19">
    <cfRule type="expression" dxfId="3740" priority="10">
      <formula>_xlfn.ISFORMULA(F19)</formula>
    </cfRule>
  </conditionalFormatting>
  <conditionalFormatting sqref="F34">
    <cfRule type="expression" dxfId="3739" priority="9">
      <formula>_xlfn.ISFORMULA(F34)</formula>
    </cfRule>
  </conditionalFormatting>
  <conditionalFormatting sqref="F16">
    <cfRule type="expression" dxfId="3738" priority="8">
      <formula>_xlfn.ISFORMULA(F16)</formula>
    </cfRule>
  </conditionalFormatting>
  <conditionalFormatting sqref="F20">
    <cfRule type="expression" dxfId="3737" priority="7">
      <formula>_xlfn.ISFORMULA(F20)</formula>
    </cfRule>
  </conditionalFormatting>
  <conditionalFormatting sqref="F21">
    <cfRule type="expression" dxfId="3736" priority="6">
      <formula>_xlfn.ISFORMULA(F21)</formula>
    </cfRule>
  </conditionalFormatting>
  <conditionalFormatting sqref="F30">
    <cfRule type="expression" dxfId="3735" priority="5">
      <formula>_xlfn.ISFORMULA(F30)</formula>
    </cfRule>
  </conditionalFormatting>
  <conditionalFormatting sqref="F35">
    <cfRule type="expression" dxfId="3734" priority="4">
      <formula>_xlfn.ISFORMULA(F35)</formula>
    </cfRule>
  </conditionalFormatting>
  <conditionalFormatting sqref="F36">
    <cfRule type="expression" dxfId="3733" priority="3">
      <formula>_xlfn.ISFORMULA(F36)</formula>
    </cfRule>
  </conditionalFormatting>
  <conditionalFormatting sqref="F31">
    <cfRule type="expression" dxfId="3732" priority="2">
      <formula>_xlfn.ISFORMULA(F31)</formula>
    </cfRule>
  </conditionalFormatting>
  <conditionalFormatting sqref="D31">
    <cfRule type="expression" dxfId="3731" priority="1">
      <formula>_xlfn.ISFORMULA(D31)</formula>
    </cfRule>
  </conditionalFormatting>
  <pageMargins left="0.7" right="0.7" top="0.75" bottom="0.75" header="0.3" footer="0.3"/>
  <pageSetup paperSize="9" orientation="portrait" horizontalDpi="4294967294" verticalDpi="4294967294" r:id="rId1"/>
  <drawing r:id="rId2"/>
  <extLst>
    <ext xmlns:mx="http://schemas.microsoft.com/office/mac/excel/2008/main" uri="{64002731-A6B0-56B0-2670-7721B7C09600}">
      <mx:PLV Mode="0" OnePage="0" WScale="0"/>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59EE-C401-433A-8244-B28CA96E6097}">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579</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1818583.086674226</v>
      </c>
      <c r="D7" s="256">
        <f t="shared" si="0"/>
        <v>9263222.322193807</v>
      </c>
      <c r="E7" s="256">
        <f t="shared" si="0"/>
        <v>25408824.053368345</v>
      </c>
      <c r="F7" s="256">
        <f t="shared" si="0"/>
        <v>44083547.410875276</v>
      </c>
      <c r="G7" s="256">
        <f t="shared" si="0"/>
        <v>67680798.144957349</v>
      </c>
      <c r="H7" s="256">
        <f t="shared" si="0"/>
        <v>95758148.902443469</v>
      </c>
      <c r="I7" s="260">
        <f t="shared" si="0"/>
        <v>123897142.53980845</v>
      </c>
    </row>
    <row r="8" spans="1:18">
      <c r="A8" s="236" t="s">
        <v>490</v>
      </c>
      <c r="B8" s="256">
        <f>SUM(B67:B73,B77:B83,B87:B93,B97:B103,B107:B113)</f>
        <v>0</v>
      </c>
      <c r="C8" s="256">
        <f t="shared" ref="C8:I8" si="1">SUM(C67:C73,C77:C83,C87:C93,C97:C103,C107:C113)</f>
        <v>2341162.8925171378</v>
      </c>
      <c r="D8" s="256">
        <f t="shared" si="1"/>
        <v>13443860.768937107</v>
      </c>
      <c r="E8" s="256">
        <f t="shared" si="1"/>
        <v>43062363.211319976</v>
      </c>
      <c r="F8" s="256">
        <f t="shared" si="1"/>
        <v>80601983.396154195</v>
      </c>
      <c r="G8" s="256">
        <f t="shared" si="1"/>
        <v>136813770.59818858</v>
      </c>
      <c r="H8" s="256">
        <f t="shared" si="1"/>
        <v>202931071.59404719</v>
      </c>
      <c r="I8" s="261">
        <f t="shared" si="1"/>
        <v>265810635.3839246</v>
      </c>
    </row>
    <row r="9" spans="1:18">
      <c r="A9" s="506" t="s">
        <v>491</v>
      </c>
      <c r="B9" s="259">
        <f>SUM(B120:B126,B130:B136,B140:B146,B150:B156,B160:B166)</f>
        <v>0</v>
      </c>
      <c r="C9" s="511">
        <f t="shared" ref="C9:I9" si="2">SUM(C120:C126,C130:C136,C140:C146,C150:C156,C160:C166)</f>
        <v>2531892.2243799795</v>
      </c>
      <c r="D9" s="511">
        <f t="shared" si="2"/>
        <v>14969695.423839837</v>
      </c>
      <c r="E9" s="511">
        <f t="shared" si="2"/>
        <v>46710718.63074223</v>
      </c>
      <c r="F9" s="511">
        <f t="shared" si="2"/>
        <v>82023531.099357098</v>
      </c>
      <c r="G9" s="511">
        <f t="shared" si="2"/>
        <v>128392622.13258773</v>
      </c>
      <c r="H9" s="511">
        <f t="shared" si="2"/>
        <v>182368823.2180275</v>
      </c>
      <c r="I9" s="511">
        <f t="shared" si="2"/>
        <v>224742992.77782169</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'Alcohol catalysts%'!B9*'Fuel demand RoW'!B9</f>
        <v>0</v>
      </c>
      <c r="C14" s="252">
        <f>'Alcohol catalysts%'!C9*'Fuel demand RoW'!C9</f>
        <v>0</v>
      </c>
      <c r="D14" s="252">
        <f>'Alcohol catalysts%'!D9*'Fuel demand RoW'!D9</f>
        <v>0</v>
      </c>
      <c r="E14" s="252">
        <f>'Alcohol catalysts%'!E9*'Fuel demand RoW'!E9</f>
        <v>0</v>
      </c>
      <c r="F14" s="252">
        <f>'Alcohol catalysts%'!F9*'Fuel demand RoW'!F9</f>
        <v>0</v>
      </c>
      <c r="G14" s="252">
        <f>'Alcohol catalysts%'!G9*'Fuel demand RoW'!G9</f>
        <v>0</v>
      </c>
      <c r="H14" s="252">
        <f>'Alcohol catalysts%'!H9*'Fuel demand RoW'!H9</f>
        <v>0</v>
      </c>
      <c r="I14" s="253">
        <f>'Alcohol catalysts%'!I9*'Fuel demand RoW'!I9</f>
        <v>0</v>
      </c>
      <c r="Q14" s="5"/>
      <c r="R14" s="5"/>
    </row>
    <row r="15" spans="1:18" ht="14.45">
      <c r="A15" s="246" t="s">
        <v>480</v>
      </c>
      <c r="B15" s="252">
        <f>'Alcohol catalysts%'!B10*'Fuel demand RoW'!B10</f>
        <v>0</v>
      </c>
      <c r="C15" s="252">
        <f>'Alcohol catalysts%'!C10*'Fuel demand RoW'!C10</f>
        <v>0</v>
      </c>
      <c r="D15" s="252">
        <f>'Alcohol catalysts%'!D10*'Fuel demand RoW'!D10</f>
        <v>0</v>
      </c>
      <c r="E15" s="252">
        <f>'Alcohol catalysts%'!E10*'Fuel demand RoW'!E10</f>
        <v>0</v>
      </c>
      <c r="F15" s="252">
        <f>'Alcohol catalysts%'!F10*'Fuel demand RoW'!F10</f>
        <v>0</v>
      </c>
      <c r="G15" s="252">
        <f>'Alcohol catalysts%'!G10*'Fuel demand RoW'!G10</f>
        <v>0</v>
      </c>
      <c r="H15" s="252">
        <f>'Alcohol catalysts%'!H10*'Fuel demand RoW'!H10</f>
        <v>0</v>
      </c>
      <c r="I15" s="253">
        <f>'Alcohol catalysts%'!I10*'Fuel demand RoW'!I10</f>
        <v>0</v>
      </c>
    </row>
    <row r="16" spans="1:18" ht="14.45">
      <c r="A16" s="246" t="s">
        <v>84</v>
      </c>
      <c r="B16" s="252">
        <f>'Alcohol catalysts%'!B11*'Fuel demand RoW'!B11</f>
        <v>0</v>
      </c>
      <c r="C16" s="252">
        <f>'Alcohol catalysts%'!C11*'Fuel demand RoW'!C11</f>
        <v>0</v>
      </c>
      <c r="D16" s="252">
        <f>'Alcohol catalysts%'!D11*'Fuel demand RoW'!D11</f>
        <v>0</v>
      </c>
      <c r="E16" s="252">
        <f>'Alcohol catalysts%'!E11*'Fuel demand RoW'!E11</f>
        <v>0</v>
      </c>
      <c r="F16" s="252">
        <f>'Alcohol catalysts%'!F11*'Fuel demand RoW'!F11</f>
        <v>0</v>
      </c>
      <c r="G16" s="252">
        <f>'Alcohol catalysts%'!G11*'Fuel demand RoW'!G11</f>
        <v>0</v>
      </c>
      <c r="H16" s="252">
        <f>'Alcohol catalysts%'!H11*'Fuel demand RoW'!H11</f>
        <v>0</v>
      </c>
      <c r="I16" s="253">
        <f>'Alcohol catalysts%'!I11*'Fuel demand RoW'!I11</f>
        <v>0</v>
      </c>
    </row>
    <row r="17" spans="1:9" ht="14.45">
      <c r="A17" s="246" t="s">
        <v>481</v>
      </c>
      <c r="B17" s="252">
        <f>'Alcohol catalysts%'!B12*'Fuel demand RoW'!B12</f>
        <v>0</v>
      </c>
      <c r="C17" s="252">
        <f>'Alcohol catalysts%'!C12*'Fuel demand RoW'!C12</f>
        <v>0</v>
      </c>
      <c r="D17" s="252">
        <f>'Alcohol catalysts%'!D12*'Fuel demand RoW'!D12</f>
        <v>0</v>
      </c>
      <c r="E17" s="252">
        <f>'Alcohol catalysts%'!E12*'Fuel demand RoW'!E12</f>
        <v>0</v>
      </c>
      <c r="F17" s="252">
        <f>'Alcohol catalysts%'!F12*'Fuel demand RoW'!F12</f>
        <v>0</v>
      </c>
      <c r="G17" s="252">
        <f>'Alcohol catalysts%'!G12*'Fuel demand RoW'!G12</f>
        <v>0</v>
      </c>
      <c r="H17" s="252">
        <f>'Alcohol catalysts%'!H12*'Fuel demand RoW'!H12</f>
        <v>0</v>
      </c>
      <c r="I17" s="253">
        <f>'Alcohol catalysts%'!I12*'Fuel demand RoW'!I12</f>
        <v>0</v>
      </c>
    </row>
    <row r="18" spans="1:9" ht="14.45">
      <c r="A18" s="246" t="s">
        <v>482</v>
      </c>
      <c r="B18" s="252">
        <f>'Alcohol catalysts%'!B13*'Fuel demand RoW'!B13</f>
        <v>0</v>
      </c>
      <c r="C18" s="252">
        <f>'Alcohol catalysts%'!C13*'Fuel demand RoW'!C13</f>
        <v>0</v>
      </c>
      <c r="D18" s="252">
        <f>'Alcohol catalysts%'!D13*'Fuel demand RoW'!D13</f>
        <v>0</v>
      </c>
      <c r="E18" s="252">
        <f>'Alcohol catalysts%'!E13*'Fuel demand RoW'!E13</f>
        <v>0</v>
      </c>
      <c r="F18" s="252">
        <f>'Alcohol catalysts%'!F13*'Fuel demand RoW'!F13</f>
        <v>0</v>
      </c>
      <c r="G18" s="252">
        <f>'Alcohol catalysts%'!G13*'Fuel demand RoW'!G13</f>
        <v>0</v>
      </c>
      <c r="H18" s="252">
        <f>'Alcohol catalysts%'!H13*'Fuel demand RoW'!H13</f>
        <v>0</v>
      </c>
      <c r="I18" s="253">
        <f>'Alcohol catalysts%'!I13*'Fuel demand RoW'!I13</f>
        <v>0</v>
      </c>
    </row>
    <row r="19" spans="1:9" ht="14.45">
      <c r="A19" s="247" t="s">
        <v>483</v>
      </c>
      <c r="B19" s="252">
        <f>'Alcohol catalysts%'!B14*'Fuel demand RoW'!B14</f>
        <v>0</v>
      </c>
      <c r="C19" s="252">
        <f>'Alcohol catalysts%'!C14*'Fuel demand RoW'!C14</f>
        <v>0</v>
      </c>
      <c r="D19" s="252">
        <f>'Alcohol catalysts%'!D14*'Fuel demand RoW'!D14</f>
        <v>0</v>
      </c>
      <c r="E19" s="252">
        <f>'Alcohol catalysts%'!E14*'Fuel demand RoW'!E14</f>
        <v>0</v>
      </c>
      <c r="F19" s="252">
        <f>'Alcohol catalysts%'!F14*'Fuel demand RoW'!F14</f>
        <v>0</v>
      </c>
      <c r="G19" s="252">
        <f>'Alcohol catalysts%'!G14*'Fuel demand RoW'!G14</f>
        <v>0</v>
      </c>
      <c r="H19" s="252">
        <f>'Alcohol catalysts%'!H14*'Fuel demand RoW'!H14</f>
        <v>0</v>
      </c>
      <c r="I19" s="253">
        <f>'Alcohol catalysts%'!I14*'Fuel demand RoW'!I14</f>
        <v>0</v>
      </c>
    </row>
    <row r="20" spans="1:9" ht="14.45">
      <c r="A20" s="248" t="s">
        <v>484</v>
      </c>
      <c r="B20" s="252">
        <f>'Alcohol catalysts%'!B15*'Fuel demand RoW'!B15</f>
        <v>0</v>
      </c>
      <c r="C20" s="252">
        <f>'Alcohol catalysts%'!C15*'Fuel demand RoW'!C15</f>
        <v>0</v>
      </c>
      <c r="D20" s="252">
        <f>'Alcohol catalysts%'!D15*'Fuel demand RoW'!D15</f>
        <v>0</v>
      </c>
      <c r="E20" s="252">
        <f>'Alcohol catalysts%'!E15*'Fuel demand RoW'!E15</f>
        <v>0</v>
      </c>
      <c r="F20" s="252">
        <f>'Alcohol catalysts%'!F15*'Fuel demand RoW'!F15</f>
        <v>0</v>
      </c>
      <c r="G20" s="252">
        <f>'Alcohol catalysts%'!G15*'Fuel demand RoW'!G15</f>
        <v>0</v>
      </c>
      <c r="H20" s="252">
        <f>'Alcohol catalysts%'!H15*'Fuel demand RoW'!H15</f>
        <v>0</v>
      </c>
      <c r="I20" s="253">
        <f>'Alcohol catalysts%'!I15*'Fuel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'Alcohol catalysts%'!B9*'Fuel demand RoW'!B19</f>
        <v>0</v>
      </c>
      <c r="C24" s="252">
        <f>'Alcohol catalysts%'!C9*'Fuel demand RoW'!C19</f>
        <v>0</v>
      </c>
      <c r="D24" s="252">
        <f>'Alcohol catalysts%'!D9*'Fuel demand RoW'!D19</f>
        <v>0</v>
      </c>
      <c r="E24" s="252">
        <f>'Alcohol catalysts%'!E9*'Fuel demand RoW'!E19</f>
        <v>0</v>
      </c>
      <c r="F24" s="252">
        <f>'Alcohol catalysts%'!F9*'Fuel demand RoW'!F19</f>
        <v>0</v>
      </c>
      <c r="G24" s="252">
        <f>'Alcohol catalysts%'!G9*'Fuel demand RoW'!G19</f>
        <v>0</v>
      </c>
      <c r="H24" s="252">
        <f>'Alcohol catalysts%'!H9*'Fuel demand RoW'!H19</f>
        <v>0</v>
      </c>
      <c r="I24" s="253">
        <f>'Alcohol catalysts%'!I9*'Fuel demand RoW'!I19</f>
        <v>0</v>
      </c>
    </row>
    <row r="25" spans="1:9" ht="14.45">
      <c r="A25" s="246" t="s">
        <v>480</v>
      </c>
      <c r="B25" s="252">
        <f>'Alcohol catalysts%'!B10*'Fuel demand RoW'!B20</f>
        <v>0</v>
      </c>
      <c r="C25" s="252">
        <f>'Alcohol catalysts%'!C10*'Fuel demand RoW'!C20</f>
        <v>0</v>
      </c>
      <c r="D25" s="252">
        <f>'Alcohol catalysts%'!D10*'Fuel demand RoW'!D20</f>
        <v>0</v>
      </c>
      <c r="E25" s="252">
        <f>'Alcohol catalysts%'!E10*'Fuel demand RoW'!E20</f>
        <v>0</v>
      </c>
      <c r="F25" s="252">
        <f>'Alcohol catalysts%'!F10*'Fuel demand RoW'!F20</f>
        <v>0</v>
      </c>
      <c r="G25" s="252">
        <f>'Alcohol catalysts%'!G10*'Fuel demand RoW'!G20</f>
        <v>0</v>
      </c>
      <c r="H25" s="252">
        <f>'Alcohol catalysts%'!H10*'Fuel demand RoW'!H20</f>
        <v>0</v>
      </c>
      <c r="I25" s="253">
        <f>'Alcohol catalysts%'!I10*'Fuel demand RoW'!I20</f>
        <v>0</v>
      </c>
    </row>
    <row r="26" spans="1:9" ht="14.45">
      <c r="A26" s="246" t="s">
        <v>84</v>
      </c>
      <c r="B26" s="252">
        <f>'Alcohol catalysts%'!B11*'Fuel demand RoW'!B21</f>
        <v>0</v>
      </c>
      <c r="C26" s="252">
        <f>'Alcohol catalysts%'!C11*'Fuel demand RoW'!C21</f>
        <v>0</v>
      </c>
      <c r="D26" s="252">
        <f>'Alcohol catalysts%'!D11*'Fuel demand RoW'!D21</f>
        <v>0</v>
      </c>
      <c r="E26" s="252">
        <f>'Alcohol catalysts%'!E11*'Fuel demand RoW'!E21</f>
        <v>0</v>
      </c>
      <c r="F26" s="252">
        <f>'Alcohol catalysts%'!F11*'Fuel demand RoW'!F21</f>
        <v>0</v>
      </c>
      <c r="G26" s="252">
        <f>'Alcohol catalysts%'!G11*'Fuel demand RoW'!G21</f>
        <v>0</v>
      </c>
      <c r="H26" s="252">
        <f>'Alcohol catalysts%'!H11*'Fuel demand RoW'!H21</f>
        <v>0</v>
      </c>
      <c r="I26" s="253">
        <f>'Alcohol catalysts%'!I11*'Fuel demand RoW'!I21</f>
        <v>0</v>
      </c>
    </row>
    <row r="27" spans="1:9" ht="14.45">
      <c r="A27" s="246" t="s">
        <v>481</v>
      </c>
      <c r="B27" s="252">
        <f>'Alcohol catalysts%'!B12*'Fuel demand RoW'!B22</f>
        <v>0</v>
      </c>
      <c r="C27" s="252">
        <f>'Alcohol catalysts%'!C12*'Fuel demand RoW'!C22</f>
        <v>0</v>
      </c>
      <c r="D27" s="252">
        <f>'Alcohol catalysts%'!D12*'Fuel demand RoW'!D22</f>
        <v>0</v>
      </c>
      <c r="E27" s="252">
        <f>'Alcohol catalysts%'!E12*'Fuel demand RoW'!E22</f>
        <v>0</v>
      </c>
      <c r="F27" s="252">
        <f>'Alcohol catalysts%'!F12*'Fuel demand RoW'!F22</f>
        <v>0</v>
      </c>
      <c r="G27" s="252">
        <f>'Alcohol catalysts%'!G12*'Fuel demand RoW'!G22</f>
        <v>0</v>
      </c>
      <c r="H27" s="252">
        <f>'Alcohol catalysts%'!H12*'Fuel demand RoW'!H22</f>
        <v>0</v>
      </c>
      <c r="I27" s="253">
        <f>'Alcohol catalysts%'!I12*'Fuel demand RoW'!I22</f>
        <v>0</v>
      </c>
    </row>
    <row r="28" spans="1:9" ht="14.45">
      <c r="A28" s="246" t="s">
        <v>482</v>
      </c>
      <c r="B28" s="252">
        <f>'Alcohol catalysts%'!B13*'Fuel demand RoW'!B23</f>
        <v>0</v>
      </c>
      <c r="C28" s="252">
        <f>'Alcohol catalysts%'!C13*'Fuel demand RoW'!C23</f>
        <v>0</v>
      </c>
      <c r="D28" s="252">
        <f>'Alcohol catalysts%'!D13*'Fuel demand RoW'!D23</f>
        <v>0</v>
      </c>
      <c r="E28" s="252">
        <f>'Alcohol catalysts%'!E13*'Fuel demand RoW'!E23</f>
        <v>0</v>
      </c>
      <c r="F28" s="252">
        <f>'Alcohol catalysts%'!F13*'Fuel demand RoW'!F23</f>
        <v>0</v>
      </c>
      <c r="G28" s="252">
        <f>'Alcohol catalysts%'!G13*'Fuel demand RoW'!G23</f>
        <v>0</v>
      </c>
      <c r="H28" s="252">
        <f>'Alcohol catalysts%'!H13*'Fuel demand RoW'!H23</f>
        <v>0</v>
      </c>
      <c r="I28" s="253">
        <f>'Alcohol catalysts%'!I13*'Fuel demand RoW'!I23</f>
        <v>0</v>
      </c>
    </row>
    <row r="29" spans="1:9" ht="14.45">
      <c r="A29" s="247" t="s">
        <v>483</v>
      </c>
      <c r="B29" s="252">
        <f>'Alcohol catalysts%'!B14*'Fuel demand RoW'!B24</f>
        <v>0</v>
      </c>
      <c r="C29" s="252">
        <f>'Alcohol catalysts%'!C14*'Fuel demand RoW'!C24</f>
        <v>0</v>
      </c>
      <c r="D29" s="252">
        <f>'Alcohol catalysts%'!D14*'Fuel demand RoW'!D24</f>
        <v>0</v>
      </c>
      <c r="E29" s="252">
        <f>'Alcohol catalysts%'!E14*'Fuel demand RoW'!E24</f>
        <v>0</v>
      </c>
      <c r="F29" s="252">
        <f>'Alcohol catalysts%'!F14*'Fuel demand RoW'!F24</f>
        <v>0</v>
      </c>
      <c r="G29" s="252">
        <f>'Alcohol catalysts%'!G14*'Fuel demand RoW'!G24</f>
        <v>0</v>
      </c>
      <c r="H29" s="252">
        <f>'Alcohol catalysts%'!H14*'Fuel demand RoW'!H24</f>
        <v>0</v>
      </c>
      <c r="I29" s="253">
        <f>'Alcohol catalysts%'!I14*'Fuel demand RoW'!I24</f>
        <v>0</v>
      </c>
    </row>
    <row r="30" spans="1:9" ht="14.45">
      <c r="A30" s="248" t="s">
        <v>484</v>
      </c>
      <c r="B30" s="252">
        <f>'Alcohol catalysts%'!B15*'Fuel demand RoW'!B25</f>
        <v>0</v>
      </c>
      <c r="C30" s="252">
        <f>'Alcohol catalysts%'!C15*'Fuel demand RoW'!C25</f>
        <v>1818583.086674226</v>
      </c>
      <c r="D30" s="252">
        <f>'Alcohol catalysts%'!D15*'Fuel demand RoW'!D25</f>
        <v>9263222.322193807</v>
      </c>
      <c r="E30" s="252">
        <f>'Alcohol catalysts%'!E15*'Fuel demand RoW'!E25</f>
        <v>25408824.053368345</v>
      </c>
      <c r="F30" s="252">
        <f>'Alcohol catalysts%'!F15*'Fuel demand RoW'!F25</f>
        <v>44083547.410875276</v>
      </c>
      <c r="G30" s="252">
        <f>'Alcohol catalysts%'!G15*'Fuel demand RoW'!G25</f>
        <v>67680798.144957349</v>
      </c>
      <c r="H30" s="252">
        <f>'Alcohol catalysts%'!H15*'Fuel demand RoW'!H25</f>
        <v>95758148.902443469</v>
      </c>
      <c r="I30" s="253">
        <f>'Alcohol catalysts%'!I15*'Fuel demand RoW'!I25</f>
        <v>123897142.53980845</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'Alcohol catalysts%'!B9*'Fuel demand RoW'!B29</f>
        <v>0</v>
      </c>
      <c r="C34" s="252">
        <f>'Alcohol catalysts%'!C9*'Fuel demand RoW'!C29</f>
        <v>0</v>
      </c>
      <c r="D34" s="252">
        <f>'Alcohol catalysts%'!D9*'Fuel demand RoW'!D29</f>
        <v>0</v>
      </c>
      <c r="E34" s="252">
        <f>'Alcohol catalysts%'!E9*'Fuel demand RoW'!E29</f>
        <v>0</v>
      </c>
      <c r="F34" s="252">
        <f>'Alcohol catalysts%'!F9*'Fuel demand RoW'!F29</f>
        <v>0</v>
      </c>
      <c r="G34" s="252">
        <f>'Alcohol catalysts%'!G9*'Fuel demand RoW'!G29</f>
        <v>0</v>
      </c>
      <c r="H34" s="252">
        <f>'Alcohol catalysts%'!H9*'Fuel demand RoW'!H29</f>
        <v>0</v>
      </c>
      <c r="I34" s="253">
        <f>'Alcohol catalysts%'!I9*'Fuel demand RoW'!I29</f>
        <v>0</v>
      </c>
    </row>
    <row r="35" spans="1:9" ht="14.45">
      <c r="A35" s="246" t="s">
        <v>480</v>
      </c>
      <c r="B35" s="252">
        <f>'Alcohol catalysts%'!B10*'Fuel demand RoW'!B30</f>
        <v>0</v>
      </c>
      <c r="C35" s="252">
        <f>'Alcohol catalysts%'!C10*'Fuel demand RoW'!C30</f>
        <v>0</v>
      </c>
      <c r="D35" s="252">
        <f>'Alcohol catalysts%'!D10*'Fuel demand RoW'!D30</f>
        <v>0</v>
      </c>
      <c r="E35" s="252">
        <f>'Alcohol catalysts%'!E10*'Fuel demand RoW'!E30</f>
        <v>0</v>
      </c>
      <c r="F35" s="252">
        <f>'Alcohol catalysts%'!F10*'Fuel demand RoW'!F30</f>
        <v>0</v>
      </c>
      <c r="G35" s="252">
        <f>'Alcohol catalysts%'!G10*'Fuel demand RoW'!G30</f>
        <v>0</v>
      </c>
      <c r="H35" s="252">
        <f>'Alcohol catalysts%'!H10*'Fuel demand RoW'!H30</f>
        <v>0</v>
      </c>
      <c r="I35" s="253">
        <f>'Alcohol catalysts%'!I10*'Fuel demand RoW'!I30</f>
        <v>0</v>
      </c>
    </row>
    <row r="36" spans="1:9" ht="14.45">
      <c r="A36" s="246" t="s">
        <v>84</v>
      </c>
      <c r="B36" s="252">
        <f>'Alcohol catalysts%'!B11*'Fuel demand RoW'!B31</f>
        <v>0</v>
      </c>
      <c r="C36" s="252">
        <f>'Alcohol catalysts%'!C11*'Fuel demand RoW'!C31</f>
        <v>0</v>
      </c>
      <c r="D36" s="252">
        <f>'Alcohol catalysts%'!D11*'Fuel demand RoW'!D31</f>
        <v>0</v>
      </c>
      <c r="E36" s="252">
        <f>'Alcohol catalysts%'!E11*'Fuel demand RoW'!E31</f>
        <v>0</v>
      </c>
      <c r="F36" s="252">
        <f>'Alcohol catalysts%'!F11*'Fuel demand RoW'!F31</f>
        <v>0</v>
      </c>
      <c r="G36" s="252">
        <f>'Alcohol catalysts%'!G11*'Fuel demand RoW'!G31</f>
        <v>0</v>
      </c>
      <c r="H36" s="252">
        <f>'Alcohol catalysts%'!H11*'Fuel demand RoW'!H31</f>
        <v>0</v>
      </c>
      <c r="I36" s="253">
        <f>'Alcohol catalysts%'!I11*'Fuel demand RoW'!I31</f>
        <v>0</v>
      </c>
    </row>
    <row r="37" spans="1:9" ht="14.45">
      <c r="A37" s="246" t="s">
        <v>481</v>
      </c>
      <c r="B37" s="252">
        <f>'Alcohol catalysts%'!B12*'Fuel demand RoW'!B32</f>
        <v>0</v>
      </c>
      <c r="C37" s="252">
        <f>'Alcohol catalysts%'!C12*'Fuel demand RoW'!C32</f>
        <v>0</v>
      </c>
      <c r="D37" s="252">
        <f>'Alcohol catalysts%'!D12*'Fuel demand RoW'!D32</f>
        <v>0</v>
      </c>
      <c r="E37" s="252">
        <f>'Alcohol catalysts%'!E12*'Fuel demand RoW'!E32</f>
        <v>0</v>
      </c>
      <c r="F37" s="252">
        <f>'Alcohol catalysts%'!F12*'Fuel demand RoW'!F32</f>
        <v>0</v>
      </c>
      <c r="G37" s="252">
        <f>'Alcohol catalysts%'!G12*'Fuel demand RoW'!G32</f>
        <v>0</v>
      </c>
      <c r="H37" s="252">
        <f>'Alcohol catalysts%'!H12*'Fuel demand RoW'!H32</f>
        <v>0</v>
      </c>
      <c r="I37" s="253">
        <f>'Alcohol catalysts%'!I12*'Fuel demand RoW'!I32</f>
        <v>0</v>
      </c>
    </row>
    <row r="38" spans="1:9" ht="14.45">
      <c r="A38" s="246" t="s">
        <v>482</v>
      </c>
      <c r="B38" s="252">
        <f>'Alcohol catalysts%'!B13*'Fuel demand RoW'!B33</f>
        <v>0</v>
      </c>
      <c r="C38" s="252">
        <f>'Alcohol catalysts%'!C13*'Fuel demand RoW'!C33</f>
        <v>0</v>
      </c>
      <c r="D38" s="252">
        <f>'Alcohol catalysts%'!D13*'Fuel demand RoW'!D33</f>
        <v>0</v>
      </c>
      <c r="E38" s="252">
        <f>'Alcohol catalysts%'!E13*'Fuel demand RoW'!E33</f>
        <v>0</v>
      </c>
      <c r="F38" s="252">
        <f>'Alcohol catalysts%'!F13*'Fuel demand RoW'!F33</f>
        <v>0</v>
      </c>
      <c r="G38" s="252">
        <f>'Alcohol catalysts%'!G13*'Fuel demand RoW'!G33</f>
        <v>0</v>
      </c>
      <c r="H38" s="252">
        <f>'Alcohol catalysts%'!H13*'Fuel demand RoW'!H33</f>
        <v>0</v>
      </c>
      <c r="I38" s="253">
        <f>'Alcohol catalysts%'!I13*'Fuel demand RoW'!I33</f>
        <v>0</v>
      </c>
    </row>
    <row r="39" spans="1:9" ht="14.45">
      <c r="A39" s="247" t="s">
        <v>483</v>
      </c>
      <c r="B39" s="252">
        <f>'Alcohol catalysts%'!B14*'Fuel demand RoW'!B34</f>
        <v>0</v>
      </c>
      <c r="C39" s="252">
        <f>'Alcohol catalysts%'!C14*'Fuel demand RoW'!C34</f>
        <v>0</v>
      </c>
      <c r="D39" s="252">
        <f>'Alcohol catalysts%'!D14*'Fuel demand RoW'!D34</f>
        <v>0</v>
      </c>
      <c r="E39" s="252">
        <f>'Alcohol catalysts%'!E14*'Fuel demand RoW'!E34</f>
        <v>0</v>
      </c>
      <c r="F39" s="252">
        <f>'Alcohol catalysts%'!F14*'Fuel demand RoW'!F34</f>
        <v>0</v>
      </c>
      <c r="G39" s="252">
        <f>'Alcohol catalysts%'!G14*'Fuel demand RoW'!G34</f>
        <v>0</v>
      </c>
      <c r="H39" s="252">
        <f>'Alcohol catalysts%'!H14*'Fuel demand RoW'!H34</f>
        <v>0</v>
      </c>
      <c r="I39" s="253">
        <f>'Alcohol catalysts%'!I14*'Fuel demand RoW'!I34</f>
        <v>0</v>
      </c>
    </row>
    <row r="40" spans="1:9" ht="14.45">
      <c r="A40" s="248" t="s">
        <v>484</v>
      </c>
      <c r="B40" s="252">
        <f>'Alcohol catalysts%'!B15*'Fuel demand RoW'!B35</f>
        <v>0</v>
      </c>
      <c r="C40" s="252">
        <f>'Alcohol catalysts%'!C15*'Fuel demand RoW'!C35</f>
        <v>0</v>
      </c>
      <c r="D40" s="252">
        <f>'Alcohol catalysts%'!D15*'Fuel demand RoW'!D35</f>
        <v>0</v>
      </c>
      <c r="E40" s="252">
        <f>'Alcohol catalysts%'!E15*'Fuel demand RoW'!E35</f>
        <v>0</v>
      </c>
      <c r="F40" s="252">
        <f>'Alcohol catalysts%'!F15*'Fuel demand RoW'!F35</f>
        <v>0</v>
      </c>
      <c r="G40" s="252">
        <f>'Alcohol catalysts%'!G15*'Fuel demand RoW'!G35</f>
        <v>0</v>
      </c>
      <c r="H40" s="252">
        <f>'Alcohol catalysts%'!H15*'Fuel demand RoW'!H35</f>
        <v>0</v>
      </c>
      <c r="I40" s="253">
        <f>'Alcohol catalysts%'!I15*'Fuel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'Alcohol catalysts%'!B9*'Fuel demand RoW'!B39</f>
        <v>0</v>
      </c>
      <c r="C44" s="252">
        <f>'Alcohol catalysts%'!C9*'Fuel demand RoW'!C39</f>
        <v>0</v>
      </c>
      <c r="D44" s="252">
        <f>'Alcohol catalysts%'!D9*'Fuel demand RoW'!D39</f>
        <v>0</v>
      </c>
      <c r="E44" s="252">
        <f>'Alcohol catalysts%'!E9*'Fuel demand RoW'!E39</f>
        <v>0</v>
      </c>
      <c r="F44" s="252">
        <f>'Alcohol catalysts%'!F9*'Fuel demand RoW'!F39</f>
        <v>0</v>
      </c>
      <c r="G44" s="252">
        <f>'Alcohol catalysts%'!G9*'Fuel demand RoW'!G39</f>
        <v>0</v>
      </c>
      <c r="H44" s="252">
        <f>'Alcohol catalysts%'!H9*'Fuel demand RoW'!H39</f>
        <v>0</v>
      </c>
      <c r="I44" s="253">
        <f>'Alcohol catalysts%'!I9*'Fuel demand RoW'!I39</f>
        <v>0</v>
      </c>
    </row>
    <row r="45" spans="1:9" ht="14.45">
      <c r="A45" s="246" t="s">
        <v>480</v>
      </c>
      <c r="B45" s="252">
        <f>'Alcohol catalysts%'!B10*'Fuel demand RoW'!B40</f>
        <v>0</v>
      </c>
      <c r="C45" s="252">
        <f>'Alcohol catalysts%'!C10*'Fuel demand RoW'!C40</f>
        <v>0</v>
      </c>
      <c r="D45" s="252">
        <f>'Alcohol catalysts%'!D10*'Fuel demand RoW'!D40</f>
        <v>0</v>
      </c>
      <c r="E45" s="252">
        <f>'Alcohol catalysts%'!E10*'Fuel demand RoW'!E40</f>
        <v>0</v>
      </c>
      <c r="F45" s="252">
        <f>'Alcohol catalysts%'!F10*'Fuel demand RoW'!F40</f>
        <v>0</v>
      </c>
      <c r="G45" s="252">
        <f>'Alcohol catalysts%'!G10*'Fuel demand RoW'!G40</f>
        <v>0</v>
      </c>
      <c r="H45" s="252">
        <f>'Alcohol catalysts%'!H10*'Fuel demand RoW'!H40</f>
        <v>0</v>
      </c>
      <c r="I45" s="253">
        <f>'Alcohol catalysts%'!I10*'Fuel demand RoW'!I40</f>
        <v>0</v>
      </c>
    </row>
    <row r="46" spans="1:9" ht="14.45">
      <c r="A46" s="246" t="s">
        <v>84</v>
      </c>
      <c r="B46" s="252">
        <f>'Alcohol catalysts%'!B11*'Fuel demand RoW'!B41</f>
        <v>0</v>
      </c>
      <c r="C46" s="252">
        <f>'Alcohol catalysts%'!C11*'Fuel demand RoW'!C41</f>
        <v>0</v>
      </c>
      <c r="D46" s="252">
        <f>'Alcohol catalysts%'!D11*'Fuel demand RoW'!D41</f>
        <v>0</v>
      </c>
      <c r="E46" s="252">
        <f>'Alcohol catalysts%'!E11*'Fuel demand RoW'!E41</f>
        <v>0</v>
      </c>
      <c r="F46" s="252">
        <f>'Alcohol catalysts%'!F11*'Fuel demand RoW'!F41</f>
        <v>0</v>
      </c>
      <c r="G46" s="252">
        <f>'Alcohol catalysts%'!G11*'Fuel demand RoW'!G41</f>
        <v>0</v>
      </c>
      <c r="H46" s="252">
        <f>'Alcohol catalysts%'!H11*'Fuel demand RoW'!H41</f>
        <v>0</v>
      </c>
      <c r="I46" s="253">
        <f>'Alcohol catalysts%'!I11*'Fuel demand RoW'!I41</f>
        <v>0</v>
      </c>
    </row>
    <row r="47" spans="1:9" ht="14.45">
      <c r="A47" s="246" t="s">
        <v>481</v>
      </c>
      <c r="B47" s="252">
        <f>'Alcohol catalysts%'!B12*'Fuel demand RoW'!B42</f>
        <v>0</v>
      </c>
      <c r="C47" s="252">
        <f>'Alcohol catalysts%'!C12*'Fuel demand RoW'!C42</f>
        <v>0</v>
      </c>
      <c r="D47" s="252">
        <f>'Alcohol catalysts%'!D12*'Fuel demand RoW'!D42</f>
        <v>0</v>
      </c>
      <c r="E47" s="252">
        <f>'Alcohol catalysts%'!E12*'Fuel demand RoW'!E42</f>
        <v>0</v>
      </c>
      <c r="F47" s="252">
        <f>'Alcohol catalysts%'!F12*'Fuel demand RoW'!F42</f>
        <v>0</v>
      </c>
      <c r="G47" s="252">
        <f>'Alcohol catalysts%'!G12*'Fuel demand RoW'!G42</f>
        <v>0</v>
      </c>
      <c r="H47" s="252">
        <f>'Alcohol catalysts%'!H12*'Fuel demand RoW'!H42</f>
        <v>0</v>
      </c>
      <c r="I47" s="253">
        <f>'Alcohol catalysts%'!I12*'Fuel demand RoW'!I42</f>
        <v>0</v>
      </c>
    </row>
    <row r="48" spans="1:9" ht="14.45">
      <c r="A48" s="246" t="s">
        <v>482</v>
      </c>
      <c r="B48" s="252">
        <f>'Alcohol catalysts%'!B13*'Fuel demand RoW'!B43</f>
        <v>0</v>
      </c>
      <c r="C48" s="252">
        <f>'Alcohol catalysts%'!C13*'Fuel demand RoW'!C43</f>
        <v>0</v>
      </c>
      <c r="D48" s="252">
        <f>'Alcohol catalysts%'!D13*'Fuel demand RoW'!D43</f>
        <v>0</v>
      </c>
      <c r="E48" s="252">
        <f>'Alcohol catalysts%'!E13*'Fuel demand RoW'!E43</f>
        <v>0</v>
      </c>
      <c r="F48" s="252">
        <f>'Alcohol catalysts%'!F13*'Fuel demand RoW'!F43</f>
        <v>0</v>
      </c>
      <c r="G48" s="252">
        <f>'Alcohol catalysts%'!G13*'Fuel demand RoW'!G43</f>
        <v>0</v>
      </c>
      <c r="H48" s="252">
        <f>'Alcohol catalysts%'!H13*'Fuel demand RoW'!H43</f>
        <v>0</v>
      </c>
      <c r="I48" s="253">
        <f>'Alcohol catalysts%'!I13*'Fuel demand RoW'!I43</f>
        <v>0</v>
      </c>
    </row>
    <row r="49" spans="1:9" ht="14.45">
      <c r="A49" s="247" t="s">
        <v>483</v>
      </c>
      <c r="B49" s="252">
        <f>'Alcohol catalysts%'!B14*'Fuel demand RoW'!B44</f>
        <v>0</v>
      </c>
      <c r="C49" s="252">
        <f>'Alcohol catalysts%'!C14*'Fuel demand RoW'!C44</f>
        <v>0</v>
      </c>
      <c r="D49" s="252">
        <f>'Alcohol catalysts%'!D14*'Fuel demand RoW'!D44</f>
        <v>0</v>
      </c>
      <c r="E49" s="252">
        <f>'Alcohol catalysts%'!E14*'Fuel demand RoW'!E44</f>
        <v>0</v>
      </c>
      <c r="F49" s="252">
        <f>'Alcohol catalysts%'!F14*'Fuel demand RoW'!F44</f>
        <v>0</v>
      </c>
      <c r="G49" s="252">
        <f>'Alcohol catalysts%'!G14*'Fuel demand RoW'!G44</f>
        <v>0</v>
      </c>
      <c r="H49" s="252">
        <f>'Alcohol catalysts%'!H14*'Fuel demand RoW'!H44</f>
        <v>0</v>
      </c>
      <c r="I49" s="253">
        <f>'Alcohol catalysts%'!I14*'Fuel demand RoW'!I44</f>
        <v>0</v>
      </c>
    </row>
    <row r="50" spans="1:9" ht="14.45">
      <c r="A50" s="248" t="s">
        <v>484</v>
      </c>
      <c r="B50" s="252">
        <f>'Alcohol catalysts%'!B15*'Fuel demand RoW'!B45</f>
        <v>0</v>
      </c>
      <c r="C50" s="252">
        <f>'Alcohol catalysts%'!C15*'Fuel demand RoW'!C45</f>
        <v>0</v>
      </c>
      <c r="D50" s="252">
        <f>'Alcohol catalysts%'!D15*'Fuel demand RoW'!D45</f>
        <v>0</v>
      </c>
      <c r="E50" s="252">
        <f>'Alcohol catalysts%'!E15*'Fuel demand RoW'!E45</f>
        <v>0</v>
      </c>
      <c r="F50" s="252">
        <f>'Alcohol catalysts%'!F15*'Fuel demand RoW'!F45</f>
        <v>0</v>
      </c>
      <c r="G50" s="252">
        <f>'Alcohol catalysts%'!G15*'Fuel demand RoW'!G45</f>
        <v>0</v>
      </c>
      <c r="H50" s="252">
        <f>'Alcohol catalysts%'!H15*'Fuel demand RoW'!H45</f>
        <v>0</v>
      </c>
      <c r="I50" s="253">
        <f>'Alcohol catalysts%'!I15*'Fuel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'Alcohol catalysts%'!B9*'Fuel demand RoW'!B49</f>
        <v>0</v>
      </c>
      <c r="C54" s="252">
        <f>'Alcohol catalysts%'!C9*'Fuel demand RoW'!C49</f>
        <v>0</v>
      </c>
      <c r="D54" s="252">
        <f>'Alcohol catalysts%'!D9*'Fuel demand RoW'!D49</f>
        <v>0</v>
      </c>
      <c r="E54" s="252">
        <f>'Alcohol catalysts%'!E9*'Fuel demand RoW'!E49</f>
        <v>0</v>
      </c>
      <c r="F54" s="252">
        <f>'Alcohol catalysts%'!F9*'Fuel demand RoW'!F49</f>
        <v>0</v>
      </c>
      <c r="G54" s="252">
        <f>'Alcohol catalysts%'!G9*'Fuel demand RoW'!G49</f>
        <v>0</v>
      </c>
      <c r="H54" s="252">
        <f>'Alcohol catalysts%'!H9*'Fuel demand RoW'!H49</f>
        <v>0</v>
      </c>
      <c r="I54" s="253">
        <f>'Alcohol catalysts%'!I9*'Fuel demand RoW'!I49</f>
        <v>0</v>
      </c>
    </row>
    <row r="55" spans="1:9" ht="14.45">
      <c r="A55" s="246" t="s">
        <v>480</v>
      </c>
      <c r="B55" s="252">
        <f>'Alcohol catalysts%'!B10*'Fuel demand RoW'!B50</f>
        <v>0</v>
      </c>
      <c r="C55" s="252">
        <f>'Alcohol catalysts%'!C10*'Fuel demand RoW'!C50</f>
        <v>0</v>
      </c>
      <c r="D55" s="252">
        <f>'Alcohol catalysts%'!D10*'Fuel demand RoW'!D50</f>
        <v>0</v>
      </c>
      <c r="E55" s="252">
        <f>'Alcohol catalysts%'!E10*'Fuel demand RoW'!E50</f>
        <v>0</v>
      </c>
      <c r="F55" s="252">
        <f>'Alcohol catalysts%'!F10*'Fuel demand RoW'!F50</f>
        <v>0</v>
      </c>
      <c r="G55" s="252">
        <f>'Alcohol catalysts%'!G10*'Fuel demand RoW'!G50</f>
        <v>0</v>
      </c>
      <c r="H55" s="252">
        <f>'Alcohol catalysts%'!H10*'Fuel demand RoW'!H50</f>
        <v>0</v>
      </c>
      <c r="I55" s="253">
        <f>'Alcohol catalysts%'!I10*'Fuel demand RoW'!I50</f>
        <v>0</v>
      </c>
    </row>
    <row r="56" spans="1:9" ht="14.45">
      <c r="A56" s="246" t="s">
        <v>84</v>
      </c>
      <c r="B56" s="252">
        <f>'Alcohol catalysts%'!B11*'Fuel demand RoW'!B51</f>
        <v>0</v>
      </c>
      <c r="C56" s="252">
        <f>'Alcohol catalysts%'!C11*'Fuel demand RoW'!C51</f>
        <v>0</v>
      </c>
      <c r="D56" s="252">
        <f>'Alcohol catalysts%'!D11*'Fuel demand RoW'!D51</f>
        <v>0</v>
      </c>
      <c r="E56" s="252">
        <f>'Alcohol catalysts%'!E11*'Fuel demand RoW'!E51</f>
        <v>0</v>
      </c>
      <c r="F56" s="252">
        <f>'Alcohol catalysts%'!F11*'Fuel demand RoW'!F51</f>
        <v>0</v>
      </c>
      <c r="G56" s="252">
        <f>'Alcohol catalysts%'!G11*'Fuel demand RoW'!G51</f>
        <v>0</v>
      </c>
      <c r="H56" s="252">
        <f>'Alcohol catalysts%'!H11*'Fuel demand RoW'!H51</f>
        <v>0</v>
      </c>
      <c r="I56" s="253">
        <f>'Alcohol catalysts%'!I11*'Fuel demand RoW'!I51</f>
        <v>0</v>
      </c>
    </row>
    <row r="57" spans="1:9" ht="14.45">
      <c r="A57" s="246" t="s">
        <v>481</v>
      </c>
      <c r="B57" s="252">
        <f>'Alcohol catalysts%'!B12*'Fuel demand RoW'!B52</f>
        <v>0</v>
      </c>
      <c r="C57" s="252">
        <f>'Alcohol catalysts%'!C12*'Fuel demand RoW'!C52</f>
        <v>0</v>
      </c>
      <c r="D57" s="252">
        <f>'Alcohol catalysts%'!D12*'Fuel demand RoW'!D52</f>
        <v>0</v>
      </c>
      <c r="E57" s="252">
        <f>'Alcohol catalysts%'!E12*'Fuel demand RoW'!E52</f>
        <v>0</v>
      </c>
      <c r="F57" s="252">
        <f>'Alcohol catalysts%'!F12*'Fuel demand RoW'!F52</f>
        <v>0</v>
      </c>
      <c r="G57" s="252">
        <f>'Alcohol catalysts%'!G12*'Fuel demand RoW'!G52</f>
        <v>0</v>
      </c>
      <c r="H57" s="252">
        <f>'Alcohol catalysts%'!H12*'Fuel demand RoW'!H52</f>
        <v>0</v>
      </c>
      <c r="I57" s="253">
        <f>'Alcohol catalysts%'!I12*'Fuel demand RoW'!I52</f>
        <v>0</v>
      </c>
    </row>
    <row r="58" spans="1:9" ht="14.45">
      <c r="A58" s="246" t="s">
        <v>482</v>
      </c>
      <c r="B58" s="252">
        <f>'Alcohol catalysts%'!B13*'Fuel demand RoW'!B53</f>
        <v>0</v>
      </c>
      <c r="C58" s="252">
        <f>'Alcohol catalysts%'!C13*'Fuel demand RoW'!C53</f>
        <v>0</v>
      </c>
      <c r="D58" s="252">
        <f>'Alcohol catalysts%'!D13*'Fuel demand RoW'!D53</f>
        <v>0</v>
      </c>
      <c r="E58" s="252">
        <f>'Alcohol catalysts%'!E13*'Fuel demand RoW'!E53</f>
        <v>0</v>
      </c>
      <c r="F58" s="252">
        <f>'Alcohol catalysts%'!F13*'Fuel demand RoW'!F53</f>
        <v>0</v>
      </c>
      <c r="G58" s="252">
        <f>'Alcohol catalysts%'!G13*'Fuel demand RoW'!G53</f>
        <v>0</v>
      </c>
      <c r="H58" s="252">
        <f>'Alcohol catalysts%'!H13*'Fuel demand RoW'!H53</f>
        <v>0</v>
      </c>
      <c r="I58" s="253">
        <f>'Alcohol catalysts%'!I13*'Fuel demand RoW'!I53</f>
        <v>0</v>
      </c>
    </row>
    <row r="59" spans="1:9" ht="14.45">
      <c r="A59" s="247" t="s">
        <v>483</v>
      </c>
      <c r="B59" s="252">
        <f>'Alcohol catalysts%'!B14*'Fuel demand RoW'!B54</f>
        <v>0</v>
      </c>
      <c r="C59" s="252">
        <f>'Alcohol catalysts%'!C14*'Fuel demand RoW'!C54</f>
        <v>0</v>
      </c>
      <c r="D59" s="252">
        <f>'Alcohol catalysts%'!D14*'Fuel demand RoW'!D54</f>
        <v>0</v>
      </c>
      <c r="E59" s="252">
        <f>'Alcohol catalysts%'!E14*'Fuel demand RoW'!E54</f>
        <v>0</v>
      </c>
      <c r="F59" s="252">
        <f>'Alcohol catalysts%'!F14*'Fuel demand RoW'!F54</f>
        <v>0</v>
      </c>
      <c r="G59" s="252">
        <f>'Alcohol catalysts%'!G14*'Fuel demand RoW'!G54</f>
        <v>0</v>
      </c>
      <c r="H59" s="252">
        <f>'Alcohol catalysts%'!H14*'Fuel demand RoW'!H54</f>
        <v>0</v>
      </c>
      <c r="I59" s="253">
        <f>'Alcohol catalysts%'!I14*'Fuel demand RoW'!I54</f>
        <v>0</v>
      </c>
    </row>
    <row r="60" spans="1:9" ht="14.65" thickBot="1">
      <c r="A60" s="251" t="s">
        <v>484</v>
      </c>
      <c r="B60" s="254">
        <f>'Alcohol catalysts%'!B15*'Fuel demand RoW'!B55</f>
        <v>0</v>
      </c>
      <c r="C60" s="254">
        <f>'Alcohol catalysts%'!C15*'Fuel demand RoW'!C55</f>
        <v>0</v>
      </c>
      <c r="D60" s="254">
        <f>'Alcohol catalysts%'!D15*'Fuel demand RoW'!D55</f>
        <v>0</v>
      </c>
      <c r="E60" s="254">
        <f>'Alcohol catalysts%'!E15*'Fuel demand RoW'!E55</f>
        <v>0</v>
      </c>
      <c r="F60" s="254">
        <f>'Alcohol catalysts%'!F15*'Fuel demand RoW'!F55</f>
        <v>0</v>
      </c>
      <c r="G60" s="254">
        <f>'Alcohol catalysts%'!G15*'Fuel demand RoW'!G55</f>
        <v>0</v>
      </c>
      <c r="H60" s="254">
        <f>'Alcohol catalysts%'!H15*'Fuel demand RoW'!H55</f>
        <v>0</v>
      </c>
      <c r="I60" s="263">
        <f>'Alcohol catalysts%'!I15*'Fuel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'Alcohol catalysts%'!B9*'Fuel demand RoW'!B62</f>
        <v>0</v>
      </c>
      <c r="C67" s="252">
        <f>'Alcohol catalysts%'!C9*'Fuel demand RoW'!C62</f>
        <v>0</v>
      </c>
      <c r="D67" s="252">
        <f>'Alcohol catalysts%'!D9*'Fuel demand RoW'!D62</f>
        <v>0</v>
      </c>
      <c r="E67" s="252">
        <f>'Alcohol catalysts%'!E9*'Fuel demand RoW'!E62</f>
        <v>0</v>
      </c>
      <c r="F67" s="252">
        <f>'Alcohol catalysts%'!F9*'Fuel demand RoW'!F62</f>
        <v>0</v>
      </c>
      <c r="G67" s="252">
        <f>'Alcohol catalysts%'!G9*'Fuel demand RoW'!G62</f>
        <v>0</v>
      </c>
      <c r="H67" s="252">
        <f>'Alcohol catalysts%'!H9*'Fuel demand RoW'!H62</f>
        <v>0</v>
      </c>
      <c r="I67" s="253">
        <f>'Alcohol catalysts%'!I9*'Fuel demand RoW'!I62</f>
        <v>0</v>
      </c>
    </row>
    <row r="68" spans="1:9" ht="14.45">
      <c r="A68" s="246" t="s">
        <v>480</v>
      </c>
      <c r="B68" s="252">
        <f>'Alcohol catalysts%'!B10*'Fuel demand RoW'!B63</f>
        <v>0</v>
      </c>
      <c r="C68" s="252">
        <f>'Alcohol catalysts%'!C10*'Fuel demand RoW'!C63</f>
        <v>0</v>
      </c>
      <c r="D68" s="252">
        <f>'Alcohol catalysts%'!D10*'Fuel demand RoW'!D63</f>
        <v>0</v>
      </c>
      <c r="E68" s="252">
        <f>'Alcohol catalysts%'!E10*'Fuel demand RoW'!E63</f>
        <v>0</v>
      </c>
      <c r="F68" s="252">
        <f>'Alcohol catalysts%'!F10*'Fuel demand RoW'!F63</f>
        <v>0</v>
      </c>
      <c r="G68" s="252">
        <f>'Alcohol catalysts%'!G10*'Fuel demand RoW'!G63</f>
        <v>0</v>
      </c>
      <c r="H68" s="252">
        <f>'Alcohol catalysts%'!H10*'Fuel demand RoW'!H63</f>
        <v>0</v>
      </c>
      <c r="I68" s="253">
        <f>'Alcohol catalysts%'!I10*'Fuel demand RoW'!I63</f>
        <v>0</v>
      </c>
    </row>
    <row r="69" spans="1:9" ht="14.45">
      <c r="A69" s="246" t="s">
        <v>84</v>
      </c>
      <c r="B69" s="252">
        <f>'Alcohol catalysts%'!B11*'Fuel demand RoW'!B64</f>
        <v>0</v>
      </c>
      <c r="C69" s="252">
        <f>'Alcohol catalysts%'!C11*'Fuel demand RoW'!C64</f>
        <v>0</v>
      </c>
      <c r="D69" s="252">
        <f>'Alcohol catalysts%'!D11*'Fuel demand RoW'!D64</f>
        <v>0</v>
      </c>
      <c r="E69" s="252">
        <f>'Alcohol catalysts%'!E11*'Fuel demand RoW'!E64</f>
        <v>0</v>
      </c>
      <c r="F69" s="252">
        <f>'Alcohol catalysts%'!F11*'Fuel demand RoW'!F64</f>
        <v>0</v>
      </c>
      <c r="G69" s="252">
        <f>'Alcohol catalysts%'!G11*'Fuel demand RoW'!G64</f>
        <v>0</v>
      </c>
      <c r="H69" s="252">
        <f>'Alcohol catalysts%'!H11*'Fuel demand RoW'!H64</f>
        <v>0</v>
      </c>
      <c r="I69" s="253">
        <f>'Alcohol catalysts%'!I11*'Fuel demand RoW'!I64</f>
        <v>0</v>
      </c>
    </row>
    <row r="70" spans="1:9" ht="14.45">
      <c r="A70" s="246" t="s">
        <v>481</v>
      </c>
      <c r="B70" s="252">
        <f>'Alcohol catalysts%'!B12*'Fuel demand RoW'!B65</f>
        <v>0</v>
      </c>
      <c r="C70" s="252">
        <f>'Alcohol catalysts%'!C12*'Fuel demand RoW'!C65</f>
        <v>0</v>
      </c>
      <c r="D70" s="252">
        <f>'Alcohol catalysts%'!D12*'Fuel demand RoW'!D65</f>
        <v>0</v>
      </c>
      <c r="E70" s="252">
        <f>'Alcohol catalysts%'!E12*'Fuel demand RoW'!E65</f>
        <v>0</v>
      </c>
      <c r="F70" s="252">
        <f>'Alcohol catalysts%'!F12*'Fuel demand RoW'!F65</f>
        <v>0</v>
      </c>
      <c r="G70" s="252">
        <f>'Alcohol catalysts%'!G12*'Fuel demand RoW'!G65</f>
        <v>0</v>
      </c>
      <c r="H70" s="252">
        <f>'Alcohol catalysts%'!H12*'Fuel demand RoW'!H65</f>
        <v>0</v>
      </c>
      <c r="I70" s="253">
        <f>'Alcohol catalysts%'!I12*'Fuel demand RoW'!I65</f>
        <v>0</v>
      </c>
    </row>
    <row r="71" spans="1:9" ht="14.45">
      <c r="A71" s="246" t="s">
        <v>482</v>
      </c>
      <c r="B71" s="252">
        <f>'Alcohol catalysts%'!B13*'Fuel demand RoW'!B66</f>
        <v>0</v>
      </c>
      <c r="C71" s="252">
        <f>'Alcohol catalysts%'!C13*'Fuel demand RoW'!C66</f>
        <v>0</v>
      </c>
      <c r="D71" s="252">
        <f>'Alcohol catalysts%'!D13*'Fuel demand RoW'!D66</f>
        <v>0</v>
      </c>
      <c r="E71" s="252">
        <f>'Alcohol catalysts%'!E13*'Fuel demand RoW'!E66</f>
        <v>0</v>
      </c>
      <c r="F71" s="252">
        <f>'Alcohol catalysts%'!F13*'Fuel demand RoW'!F66</f>
        <v>0</v>
      </c>
      <c r="G71" s="252">
        <f>'Alcohol catalysts%'!G13*'Fuel demand RoW'!G66</f>
        <v>0</v>
      </c>
      <c r="H71" s="252">
        <f>'Alcohol catalysts%'!H13*'Fuel demand RoW'!H66</f>
        <v>0</v>
      </c>
      <c r="I71" s="253">
        <f>'Alcohol catalysts%'!I13*'Fuel demand RoW'!I66</f>
        <v>0</v>
      </c>
    </row>
    <row r="72" spans="1:9" ht="14.45">
      <c r="A72" s="247" t="s">
        <v>483</v>
      </c>
      <c r="B72" s="252">
        <f>'Alcohol catalysts%'!B14*'Fuel demand RoW'!B67</f>
        <v>0</v>
      </c>
      <c r="C72" s="252">
        <f>'Alcohol catalysts%'!C14*'Fuel demand RoW'!C67</f>
        <v>0</v>
      </c>
      <c r="D72" s="252">
        <f>'Alcohol catalysts%'!D14*'Fuel demand RoW'!D67</f>
        <v>0</v>
      </c>
      <c r="E72" s="252">
        <f>'Alcohol catalysts%'!E14*'Fuel demand RoW'!E67</f>
        <v>0</v>
      </c>
      <c r="F72" s="252">
        <f>'Alcohol catalysts%'!F14*'Fuel demand RoW'!F67</f>
        <v>0</v>
      </c>
      <c r="G72" s="252">
        <f>'Alcohol catalysts%'!G14*'Fuel demand RoW'!G67</f>
        <v>0</v>
      </c>
      <c r="H72" s="252">
        <f>'Alcohol catalysts%'!H14*'Fuel demand RoW'!H67</f>
        <v>0</v>
      </c>
      <c r="I72" s="253">
        <f>'Alcohol catalysts%'!I14*'Fuel demand RoW'!I67</f>
        <v>0</v>
      </c>
    </row>
    <row r="73" spans="1:9" ht="14.45">
      <c r="A73" s="248" t="s">
        <v>484</v>
      </c>
      <c r="B73" s="252">
        <f>'Alcohol catalysts%'!B15*'Fuel demand RoW'!B68</f>
        <v>0</v>
      </c>
      <c r="C73" s="252">
        <f>'Alcohol catalysts%'!C15*'Fuel demand RoW'!C68</f>
        <v>0</v>
      </c>
      <c r="D73" s="252">
        <f>'Alcohol catalysts%'!D15*'Fuel demand RoW'!D68</f>
        <v>0</v>
      </c>
      <c r="E73" s="252">
        <f>'Alcohol catalysts%'!E15*'Fuel demand RoW'!E68</f>
        <v>0</v>
      </c>
      <c r="F73" s="252">
        <f>'Alcohol catalysts%'!F15*'Fuel demand RoW'!F68</f>
        <v>0</v>
      </c>
      <c r="G73" s="252">
        <f>'Alcohol catalysts%'!G15*'Fuel demand RoW'!G68</f>
        <v>0</v>
      </c>
      <c r="H73" s="252">
        <f>'Alcohol catalysts%'!H15*'Fuel demand RoW'!H68</f>
        <v>0</v>
      </c>
      <c r="I73" s="253">
        <f>'Alcohol catalysts%'!I15*'Fuel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'Alcohol catalysts%'!B9*'Fuel demand RoW'!B72</f>
        <v>0</v>
      </c>
      <c r="C77" s="252">
        <f>'Alcohol catalysts%'!C9*'Fuel demand RoW'!C72</f>
        <v>0</v>
      </c>
      <c r="D77" s="252">
        <f>'Alcohol catalysts%'!D9*'Fuel demand RoW'!D72</f>
        <v>0</v>
      </c>
      <c r="E77" s="252">
        <f>'Alcohol catalysts%'!E9*'Fuel demand RoW'!E72</f>
        <v>0</v>
      </c>
      <c r="F77" s="252">
        <f>'Alcohol catalysts%'!F9*'Fuel demand RoW'!F72</f>
        <v>0</v>
      </c>
      <c r="G77" s="252">
        <f>'Alcohol catalysts%'!G9*'Fuel demand RoW'!G72</f>
        <v>0</v>
      </c>
      <c r="H77" s="252">
        <f>'Alcohol catalysts%'!H9*'Fuel demand RoW'!H72</f>
        <v>0</v>
      </c>
      <c r="I77" s="253">
        <f>'Alcohol catalysts%'!I9*'Fuel demand RoW'!I72</f>
        <v>0</v>
      </c>
    </row>
    <row r="78" spans="1:9" ht="14.45">
      <c r="A78" s="246" t="s">
        <v>480</v>
      </c>
      <c r="B78" s="252">
        <f>'Alcohol catalysts%'!B10*'Fuel demand RoW'!B73</f>
        <v>0</v>
      </c>
      <c r="C78" s="252">
        <f>'Alcohol catalysts%'!C10*'Fuel demand RoW'!C73</f>
        <v>0</v>
      </c>
      <c r="D78" s="252">
        <f>'Alcohol catalysts%'!D10*'Fuel demand RoW'!D73</f>
        <v>0</v>
      </c>
      <c r="E78" s="252">
        <f>'Alcohol catalysts%'!E10*'Fuel demand RoW'!E73</f>
        <v>0</v>
      </c>
      <c r="F78" s="252">
        <f>'Alcohol catalysts%'!F10*'Fuel demand RoW'!F73</f>
        <v>0</v>
      </c>
      <c r="G78" s="252">
        <f>'Alcohol catalysts%'!G10*'Fuel demand RoW'!G73</f>
        <v>0</v>
      </c>
      <c r="H78" s="252">
        <f>'Alcohol catalysts%'!H10*'Fuel demand RoW'!H73</f>
        <v>0</v>
      </c>
      <c r="I78" s="253">
        <f>'Alcohol catalysts%'!I10*'Fuel demand RoW'!I73</f>
        <v>0</v>
      </c>
    </row>
    <row r="79" spans="1:9" ht="14.45">
      <c r="A79" s="246" t="s">
        <v>84</v>
      </c>
      <c r="B79" s="252">
        <f>'Alcohol catalysts%'!B11*'Fuel demand RoW'!B74</f>
        <v>0</v>
      </c>
      <c r="C79" s="252">
        <f>'Alcohol catalysts%'!C11*'Fuel demand RoW'!C74</f>
        <v>0</v>
      </c>
      <c r="D79" s="252">
        <f>'Alcohol catalysts%'!D11*'Fuel demand RoW'!D74</f>
        <v>0</v>
      </c>
      <c r="E79" s="252">
        <f>'Alcohol catalysts%'!E11*'Fuel demand RoW'!E74</f>
        <v>0</v>
      </c>
      <c r="F79" s="252">
        <f>'Alcohol catalysts%'!F11*'Fuel demand RoW'!F74</f>
        <v>0</v>
      </c>
      <c r="G79" s="252">
        <f>'Alcohol catalysts%'!G11*'Fuel demand RoW'!G74</f>
        <v>0</v>
      </c>
      <c r="H79" s="252">
        <f>'Alcohol catalysts%'!H11*'Fuel demand RoW'!H74</f>
        <v>0</v>
      </c>
      <c r="I79" s="253">
        <f>'Alcohol catalysts%'!I11*'Fuel demand RoW'!I74</f>
        <v>0</v>
      </c>
    </row>
    <row r="80" spans="1:9" ht="14.45">
      <c r="A80" s="246" t="s">
        <v>481</v>
      </c>
      <c r="B80" s="252">
        <f>'Alcohol catalysts%'!B12*'Fuel demand RoW'!B75</f>
        <v>0</v>
      </c>
      <c r="C80" s="252">
        <f>'Alcohol catalysts%'!C12*'Fuel demand RoW'!C75</f>
        <v>0</v>
      </c>
      <c r="D80" s="252">
        <f>'Alcohol catalysts%'!D12*'Fuel demand RoW'!D75</f>
        <v>0</v>
      </c>
      <c r="E80" s="252">
        <f>'Alcohol catalysts%'!E12*'Fuel demand RoW'!E75</f>
        <v>0</v>
      </c>
      <c r="F80" s="252">
        <f>'Alcohol catalysts%'!F12*'Fuel demand RoW'!F75</f>
        <v>0</v>
      </c>
      <c r="G80" s="252">
        <f>'Alcohol catalysts%'!G12*'Fuel demand RoW'!G75</f>
        <v>0</v>
      </c>
      <c r="H80" s="252">
        <f>'Alcohol catalysts%'!H12*'Fuel demand RoW'!H75</f>
        <v>0</v>
      </c>
      <c r="I80" s="253">
        <f>'Alcohol catalysts%'!I12*'Fuel demand RoW'!I75</f>
        <v>0</v>
      </c>
    </row>
    <row r="81" spans="1:9" ht="14.45">
      <c r="A81" s="246" t="s">
        <v>482</v>
      </c>
      <c r="B81" s="252">
        <f>'Alcohol catalysts%'!B13*'Fuel demand RoW'!B76</f>
        <v>0</v>
      </c>
      <c r="C81" s="252">
        <f>'Alcohol catalysts%'!C13*'Fuel demand RoW'!C76</f>
        <v>0</v>
      </c>
      <c r="D81" s="252">
        <f>'Alcohol catalysts%'!D13*'Fuel demand RoW'!D76</f>
        <v>0</v>
      </c>
      <c r="E81" s="252">
        <f>'Alcohol catalysts%'!E13*'Fuel demand RoW'!E76</f>
        <v>0</v>
      </c>
      <c r="F81" s="252">
        <f>'Alcohol catalysts%'!F13*'Fuel demand RoW'!F76</f>
        <v>0</v>
      </c>
      <c r="G81" s="252">
        <f>'Alcohol catalysts%'!G13*'Fuel demand RoW'!G76</f>
        <v>0</v>
      </c>
      <c r="H81" s="252">
        <f>'Alcohol catalysts%'!H13*'Fuel demand RoW'!H76</f>
        <v>0</v>
      </c>
      <c r="I81" s="253">
        <f>'Alcohol catalysts%'!I13*'Fuel demand RoW'!I76</f>
        <v>0</v>
      </c>
    </row>
    <row r="82" spans="1:9" ht="14.45">
      <c r="A82" s="247" t="s">
        <v>483</v>
      </c>
      <c r="B82" s="252">
        <f>'Alcohol catalysts%'!B14*'Fuel demand RoW'!B77</f>
        <v>0</v>
      </c>
      <c r="C82" s="252">
        <f>'Alcohol catalysts%'!C14*'Fuel demand RoW'!C77</f>
        <v>0</v>
      </c>
      <c r="D82" s="252">
        <f>'Alcohol catalysts%'!D14*'Fuel demand RoW'!D77</f>
        <v>0</v>
      </c>
      <c r="E82" s="252">
        <f>'Alcohol catalysts%'!E14*'Fuel demand RoW'!E77</f>
        <v>0</v>
      </c>
      <c r="F82" s="252">
        <f>'Alcohol catalysts%'!F14*'Fuel demand RoW'!F77</f>
        <v>0</v>
      </c>
      <c r="G82" s="252">
        <f>'Alcohol catalysts%'!G14*'Fuel demand RoW'!G77</f>
        <v>0</v>
      </c>
      <c r="H82" s="252">
        <f>'Alcohol catalysts%'!H14*'Fuel demand RoW'!H77</f>
        <v>0</v>
      </c>
      <c r="I82" s="253">
        <f>'Alcohol catalysts%'!I14*'Fuel demand RoW'!I77</f>
        <v>0</v>
      </c>
    </row>
    <row r="83" spans="1:9" ht="14.45">
      <c r="A83" s="248" t="s">
        <v>484</v>
      </c>
      <c r="B83" s="252">
        <f>'Alcohol catalysts%'!B15*'Fuel demand RoW'!B78</f>
        <v>0</v>
      </c>
      <c r="C83" s="252">
        <f>'Alcohol catalysts%'!C15*'Fuel demand RoW'!C78</f>
        <v>2341162.8925171378</v>
      </c>
      <c r="D83" s="252">
        <f>'Alcohol catalysts%'!D15*'Fuel demand RoW'!D78</f>
        <v>13443860.768937107</v>
      </c>
      <c r="E83" s="252">
        <f>'Alcohol catalysts%'!E15*'Fuel demand RoW'!E78</f>
        <v>43062363.211319976</v>
      </c>
      <c r="F83" s="252">
        <f>'Alcohol catalysts%'!F15*'Fuel demand RoW'!F78</f>
        <v>80601983.396154195</v>
      </c>
      <c r="G83" s="252">
        <f>'Alcohol catalysts%'!G15*'Fuel demand RoW'!G78</f>
        <v>136813770.59818858</v>
      </c>
      <c r="H83" s="252">
        <f>'Alcohol catalysts%'!H15*'Fuel demand RoW'!H78</f>
        <v>202931071.59404719</v>
      </c>
      <c r="I83" s="253">
        <f>'Alcohol catalysts%'!I15*'Fuel demand RoW'!I78</f>
        <v>265810635.3839246</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'Alcohol catalysts%'!B9*'Fuel demand RoW'!B82</f>
        <v>0</v>
      </c>
      <c r="C87" s="252">
        <f>'Alcohol catalysts%'!C9*'Fuel demand RoW'!C82</f>
        <v>0</v>
      </c>
      <c r="D87" s="252">
        <f>'Alcohol catalysts%'!D9*'Fuel demand RoW'!D82</f>
        <v>0</v>
      </c>
      <c r="E87" s="252">
        <f>'Alcohol catalysts%'!E9*'Fuel demand RoW'!E82</f>
        <v>0</v>
      </c>
      <c r="F87" s="252">
        <f>'Alcohol catalysts%'!F9*'Fuel demand RoW'!F82</f>
        <v>0</v>
      </c>
      <c r="G87" s="252">
        <f>'Alcohol catalysts%'!G9*'Fuel demand RoW'!G82</f>
        <v>0</v>
      </c>
      <c r="H87" s="252">
        <f>'Alcohol catalysts%'!H9*'Fuel demand RoW'!H82</f>
        <v>0</v>
      </c>
      <c r="I87" s="253">
        <f>'Alcohol catalysts%'!I9*'Fuel demand RoW'!I82</f>
        <v>0</v>
      </c>
    </row>
    <row r="88" spans="1:9" ht="14.45">
      <c r="A88" s="246" t="s">
        <v>480</v>
      </c>
      <c r="B88" s="252">
        <f>'Alcohol catalysts%'!B10*'Fuel demand RoW'!B83</f>
        <v>0</v>
      </c>
      <c r="C88" s="252">
        <f>'Alcohol catalysts%'!C10*'Fuel demand RoW'!C83</f>
        <v>0</v>
      </c>
      <c r="D88" s="252">
        <f>'Alcohol catalysts%'!D10*'Fuel demand RoW'!D83</f>
        <v>0</v>
      </c>
      <c r="E88" s="252">
        <f>'Alcohol catalysts%'!E10*'Fuel demand RoW'!E83</f>
        <v>0</v>
      </c>
      <c r="F88" s="252">
        <f>'Alcohol catalysts%'!F10*'Fuel demand RoW'!F83</f>
        <v>0</v>
      </c>
      <c r="G88" s="252">
        <f>'Alcohol catalysts%'!G10*'Fuel demand RoW'!G83</f>
        <v>0</v>
      </c>
      <c r="H88" s="252">
        <f>'Alcohol catalysts%'!H10*'Fuel demand RoW'!H83</f>
        <v>0</v>
      </c>
      <c r="I88" s="253">
        <f>'Alcohol catalysts%'!I10*'Fuel demand RoW'!I83</f>
        <v>0</v>
      </c>
    </row>
    <row r="89" spans="1:9" ht="14.45">
      <c r="A89" s="246" t="s">
        <v>84</v>
      </c>
      <c r="B89" s="252">
        <f>'Alcohol catalysts%'!B11*'Fuel demand RoW'!B84</f>
        <v>0</v>
      </c>
      <c r="C89" s="252">
        <f>'Alcohol catalysts%'!C11*'Fuel demand RoW'!C84</f>
        <v>0</v>
      </c>
      <c r="D89" s="252">
        <f>'Alcohol catalysts%'!D11*'Fuel demand RoW'!D84</f>
        <v>0</v>
      </c>
      <c r="E89" s="252">
        <f>'Alcohol catalysts%'!E11*'Fuel demand RoW'!E84</f>
        <v>0</v>
      </c>
      <c r="F89" s="252">
        <f>'Alcohol catalysts%'!F11*'Fuel demand RoW'!F84</f>
        <v>0</v>
      </c>
      <c r="G89" s="252">
        <f>'Alcohol catalysts%'!G11*'Fuel demand RoW'!G84</f>
        <v>0</v>
      </c>
      <c r="H89" s="252">
        <f>'Alcohol catalysts%'!H11*'Fuel demand RoW'!H84</f>
        <v>0</v>
      </c>
      <c r="I89" s="253">
        <f>'Alcohol catalysts%'!I11*'Fuel demand RoW'!I84</f>
        <v>0</v>
      </c>
    </row>
    <row r="90" spans="1:9" ht="14.45">
      <c r="A90" s="246" t="s">
        <v>481</v>
      </c>
      <c r="B90" s="252">
        <f>'Alcohol catalysts%'!B12*'Fuel demand RoW'!B85</f>
        <v>0</v>
      </c>
      <c r="C90" s="252">
        <f>'Alcohol catalysts%'!C12*'Fuel demand RoW'!C85</f>
        <v>0</v>
      </c>
      <c r="D90" s="252">
        <f>'Alcohol catalysts%'!D12*'Fuel demand RoW'!D85</f>
        <v>0</v>
      </c>
      <c r="E90" s="252">
        <f>'Alcohol catalysts%'!E12*'Fuel demand RoW'!E85</f>
        <v>0</v>
      </c>
      <c r="F90" s="252">
        <f>'Alcohol catalysts%'!F12*'Fuel demand RoW'!F85</f>
        <v>0</v>
      </c>
      <c r="G90" s="252">
        <f>'Alcohol catalysts%'!G12*'Fuel demand RoW'!G85</f>
        <v>0</v>
      </c>
      <c r="H90" s="252">
        <f>'Alcohol catalysts%'!H12*'Fuel demand RoW'!H85</f>
        <v>0</v>
      </c>
      <c r="I90" s="253">
        <f>'Alcohol catalysts%'!I12*'Fuel demand RoW'!I85</f>
        <v>0</v>
      </c>
    </row>
    <row r="91" spans="1:9" ht="14.45">
      <c r="A91" s="246" t="s">
        <v>482</v>
      </c>
      <c r="B91" s="252">
        <f>'Alcohol catalysts%'!B13*'Fuel demand RoW'!B86</f>
        <v>0</v>
      </c>
      <c r="C91" s="252">
        <f>'Alcohol catalysts%'!C13*'Fuel demand RoW'!C86</f>
        <v>0</v>
      </c>
      <c r="D91" s="252">
        <f>'Alcohol catalysts%'!D13*'Fuel demand RoW'!D86</f>
        <v>0</v>
      </c>
      <c r="E91" s="252">
        <f>'Alcohol catalysts%'!E13*'Fuel demand RoW'!E86</f>
        <v>0</v>
      </c>
      <c r="F91" s="252">
        <f>'Alcohol catalysts%'!F13*'Fuel demand RoW'!F86</f>
        <v>0</v>
      </c>
      <c r="G91" s="252">
        <f>'Alcohol catalysts%'!G13*'Fuel demand RoW'!G86</f>
        <v>0</v>
      </c>
      <c r="H91" s="252">
        <f>'Alcohol catalysts%'!H13*'Fuel demand RoW'!H86</f>
        <v>0</v>
      </c>
      <c r="I91" s="253">
        <f>'Alcohol catalysts%'!I13*'Fuel demand RoW'!I86</f>
        <v>0</v>
      </c>
    </row>
    <row r="92" spans="1:9" ht="14.45">
      <c r="A92" s="247" t="s">
        <v>483</v>
      </c>
      <c r="B92" s="252">
        <f>'Alcohol catalysts%'!B14*'Fuel demand RoW'!B87</f>
        <v>0</v>
      </c>
      <c r="C92" s="252">
        <f>'Alcohol catalysts%'!C14*'Fuel demand RoW'!C87</f>
        <v>0</v>
      </c>
      <c r="D92" s="252">
        <f>'Alcohol catalysts%'!D14*'Fuel demand RoW'!D87</f>
        <v>0</v>
      </c>
      <c r="E92" s="252">
        <f>'Alcohol catalysts%'!E14*'Fuel demand RoW'!E87</f>
        <v>0</v>
      </c>
      <c r="F92" s="252">
        <f>'Alcohol catalysts%'!F14*'Fuel demand RoW'!F87</f>
        <v>0</v>
      </c>
      <c r="G92" s="252">
        <f>'Alcohol catalysts%'!G14*'Fuel demand RoW'!G87</f>
        <v>0</v>
      </c>
      <c r="H92" s="252">
        <f>'Alcohol catalysts%'!H14*'Fuel demand RoW'!H87</f>
        <v>0</v>
      </c>
      <c r="I92" s="253">
        <f>'Alcohol catalysts%'!I14*'Fuel demand RoW'!I87</f>
        <v>0</v>
      </c>
    </row>
    <row r="93" spans="1:9" ht="14.45">
      <c r="A93" s="248" t="s">
        <v>484</v>
      </c>
      <c r="B93" s="252">
        <f>'Alcohol catalysts%'!B15*'Fuel demand RoW'!B88</f>
        <v>0</v>
      </c>
      <c r="C93" s="252">
        <f>'Alcohol catalysts%'!C15*'Fuel demand RoW'!C88</f>
        <v>0</v>
      </c>
      <c r="D93" s="252">
        <f>'Alcohol catalysts%'!D15*'Fuel demand RoW'!D88</f>
        <v>0</v>
      </c>
      <c r="E93" s="252">
        <f>'Alcohol catalysts%'!E15*'Fuel demand RoW'!E88</f>
        <v>0</v>
      </c>
      <c r="F93" s="252">
        <f>'Alcohol catalysts%'!F15*'Fuel demand RoW'!F88</f>
        <v>0</v>
      </c>
      <c r="G93" s="252">
        <f>'Alcohol catalysts%'!G15*'Fuel demand RoW'!G88</f>
        <v>0</v>
      </c>
      <c r="H93" s="252">
        <f>'Alcohol catalysts%'!H15*'Fuel demand RoW'!H88</f>
        <v>0</v>
      </c>
      <c r="I93" s="253">
        <f>'Alcohol catalysts%'!I15*'Fuel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'Alcohol catalysts%'!B9*'Fuel demand RoW'!B92</f>
        <v>0</v>
      </c>
      <c r="C97" s="252">
        <f>'Alcohol catalysts%'!C9*'Fuel demand RoW'!C92</f>
        <v>0</v>
      </c>
      <c r="D97" s="252">
        <f>'Alcohol catalysts%'!D9*'Fuel demand RoW'!D92</f>
        <v>0</v>
      </c>
      <c r="E97" s="252">
        <f>'Alcohol catalysts%'!E9*'Fuel demand RoW'!E92</f>
        <v>0</v>
      </c>
      <c r="F97" s="252">
        <f>'Alcohol catalysts%'!F9*'Fuel demand RoW'!F92</f>
        <v>0</v>
      </c>
      <c r="G97" s="252">
        <f>'Alcohol catalysts%'!G9*'Fuel demand RoW'!G92</f>
        <v>0</v>
      </c>
      <c r="H97" s="252">
        <f>'Alcohol catalysts%'!H9*'Fuel demand RoW'!H92</f>
        <v>0</v>
      </c>
      <c r="I97" s="253">
        <f>'Alcohol catalysts%'!I9*'Fuel demand RoW'!I92</f>
        <v>0</v>
      </c>
    </row>
    <row r="98" spans="1:9" ht="14.45">
      <c r="A98" s="246" t="s">
        <v>480</v>
      </c>
      <c r="B98" s="252">
        <f>'Alcohol catalysts%'!B10*'Fuel demand RoW'!B93</f>
        <v>0</v>
      </c>
      <c r="C98" s="252">
        <f>'Alcohol catalysts%'!C10*'Fuel demand RoW'!C93</f>
        <v>0</v>
      </c>
      <c r="D98" s="252">
        <f>'Alcohol catalysts%'!D10*'Fuel demand RoW'!D93</f>
        <v>0</v>
      </c>
      <c r="E98" s="252">
        <f>'Alcohol catalysts%'!E10*'Fuel demand RoW'!E93</f>
        <v>0</v>
      </c>
      <c r="F98" s="252">
        <f>'Alcohol catalysts%'!F10*'Fuel demand RoW'!F93</f>
        <v>0</v>
      </c>
      <c r="G98" s="252">
        <f>'Alcohol catalysts%'!G10*'Fuel demand RoW'!G93</f>
        <v>0</v>
      </c>
      <c r="H98" s="252">
        <f>'Alcohol catalysts%'!H10*'Fuel demand RoW'!H93</f>
        <v>0</v>
      </c>
      <c r="I98" s="253">
        <f>'Alcohol catalysts%'!I10*'Fuel demand RoW'!I93</f>
        <v>0</v>
      </c>
    </row>
    <row r="99" spans="1:9" ht="14.45">
      <c r="A99" s="246" t="s">
        <v>84</v>
      </c>
      <c r="B99" s="252">
        <f>'Alcohol catalysts%'!B11*'Fuel demand RoW'!B94</f>
        <v>0</v>
      </c>
      <c r="C99" s="252">
        <f>'Alcohol catalysts%'!C11*'Fuel demand RoW'!C94</f>
        <v>0</v>
      </c>
      <c r="D99" s="252">
        <f>'Alcohol catalysts%'!D11*'Fuel demand RoW'!D94</f>
        <v>0</v>
      </c>
      <c r="E99" s="252">
        <f>'Alcohol catalysts%'!E11*'Fuel demand RoW'!E94</f>
        <v>0</v>
      </c>
      <c r="F99" s="252">
        <f>'Alcohol catalysts%'!F11*'Fuel demand RoW'!F94</f>
        <v>0</v>
      </c>
      <c r="G99" s="252">
        <f>'Alcohol catalysts%'!G11*'Fuel demand RoW'!G94</f>
        <v>0</v>
      </c>
      <c r="H99" s="252">
        <f>'Alcohol catalysts%'!H11*'Fuel demand RoW'!H94</f>
        <v>0</v>
      </c>
      <c r="I99" s="253">
        <f>'Alcohol catalysts%'!I11*'Fuel demand RoW'!I94</f>
        <v>0</v>
      </c>
    </row>
    <row r="100" spans="1:9" ht="14.45">
      <c r="A100" s="246" t="s">
        <v>481</v>
      </c>
      <c r="B100" s="252">
        <f>'Alcohol catalysts%'!B12*'Fuel demand RoW'!B95</f>
        <v>0</v>
      </c>
      <c r="C100" s="252">
        <f>'Alcohol catalysts%'!C12*'Fuel demand RoW'!C95</f>
        <v>0</v>
      </c>
      <c r="D100" s="252">
        <f>'Alcohol catalysts%'!D12*'Fuel demand RoW'!D95</f>
        <v>0</v>
      </c>
      <c r="E100" s="252">
        <f>'Alcohol catalysts%'!E12*'Fuel demand RoW'!E95</f>
        <v>0</v>
      </c>
      <c r="F100" s="252">
        <f>'Alcohol catalysts%'!F12*'Fuel demand RoW'!F95</f>
        <v>0</v>
      </c>
      <c r="G100" s="252">
        <f>'Alcohol catalysts%'!G12*'Fuel demand RoW'!G95</f>
        <v>0</v>
      </c>
      <c r="H100" s="252">
        <f>'Alcohol catalysts%'!H12*'Fuel demand RoW'!H95</f>
        <v>0</v>
      </c>
      <c r="I100" s="253">
        <f>'Alcohol catalysts%'!I12*'Fuel demand RoW'!I95</f>
        <v>0</v>
      </c>
    </row>
    <row r="101" spans="1:9" ht="14.45">
      <c r="A101" s="246" t="s">
        <v>482</v>
      </c>
      <c r="B101" s="252">
        <f>'Alcohol catalysts%'!B13*'Fuel demand RoW'!B96</f>
        <v>0</v>
      </c>
      <c r="C101" s="252">
        <f>'Alcohol catalysts%'!C13*'Fuel demand RoW'!C96</f>
        <v>0</v>
      </c>
      <c r="D101" s="252">
        <f>'Alcohol catalysts%'!D13*'Fuel demand RoW'!D96</f>
        <v>0</v>
      </c>
      <c r="E101" s="252">
        <f>'Alcohol catalysts%'!E13*'Fuel demand RoW'!E96</f>
        <v>0</v>
      </c>
      <c r="F101" s="252">
        <f>'Alcohol catalysts%'!F13*'Fuel demand RoW'!F96</f>
        <v>0</v>
      </c>
      <c r="G101" s="252">
        <f>'Alcohol catalysts%'!G13*'Fuel demand RoW'!G96</f>
        <v>0</v>
      </c>
      <c r="H101" s="252">
        <f>'Alcohol catalysts%'!H13*'Fuel demand RoW'!H96</f>
        <v>0</v>
      </c>
      <c r="I101" s="253">
        <f>'Alcohol catalysts%'!I13*'Fuel demand RoW'!I96</f>
        <v>0</v>
      </c>
    </row>
    <row r="102" spans="1:9" ht="14.45">
      <c r="A102" s="247" t="s">
        <v>483</v>
      </c>
      <c r="B102" s="252">
        <f>'Alcohol catalysts%'!B14*'Fuel demand RoW'!B97</f>
        <v>0</v>
      </c>
      <c r="C102" s="252">
        <f>'Alcohol catalysts%'!C14*'Fuel demand RoW'!C97</f>
        <v>0</v>
      </c>
      <c r="D102" s="252">
        <f>'Alcohol catalysts%'!D14*'Fuel demand RoW'!D97</f>
        <v>0</v>
      </c>
      <c r="E102" s="252">
        <f>'Alcohol catalysts%'!E14*'Fuel demand RoW'!E97</f>
        <v>0</v>
      </c>
      <c r="F102" s="252">
        <f>'Alcohol catalysts%'!F14*'Fuel demand RoW'!F97</f>
        <v>0</v>
      </c>
      <c r="G102" s="252">
        <f>'Alcohol catalysts%'!G14*'Fuel demand RoW'!G97</f>
        <v>0</v>
      </c>
      <c r="H102" s="252">
        <f>'Alcohol catalysts%'!H14*'Fuel demand RoW'!H97</f>
        <v>0</v>
      </c>
      <c r="I102" s="253">
        <f>'Alcohol catalysts%'!I14*'Fuel demand RoW'!I97</f>
        <v>0</v>
      </c>
    </row>
    <row r="103" spans="1:9" ht="14.45">
      <c r="A103" s="248" t="s">
        <v>484</v>
      </c>
      <c r="B103" s="252">
        <f>'Alcohol catalysts%'!B15*'Fuel demand RoW'!B98</f>
        <v>0</v>
      </c>
      <c r="C103" s="252">
        <f>'Alcohol catalysts%'!C15*'Fuel demand RoW'!C98</f>
        <v>0</v>
      </c>
      <c r="D103" s="252">
        <f>'Alcohol catalysts%'!D15*'Fuel demand RoW'!D98</f>
        <v>0</v>
      </c>
      <c r="E103" s="252">
        <f>'Alcohol catalysts%'!E15*'Fuel demand RoW'!E98</f>
        <v>0</v>
      </c>
      <c r="F103" s="252">
        <f>'Alcohol catalysts%'!F15*'Fuel demand RoW'!F98</f>
        <v>0</v>
      </c>
      <c r="G103" s="252">
        <f>'Alcohol catalysts%'!G15*'Fuel demand RoW'!G98</f>
        <v>0</v>
      </c>
      <c r="H103" s="252">
        <f>'Alcohol catalysts%'!H15*'Fuel demand RoW'!H98</f>
        <v>0</v>
      </c>
      <c r="I103" s="253">
        <f>'Alcohol catalysts%'!I15*'Fuel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'Alcohol catalysts%'!B9*'Fuel demand RoW'!B102</f>
        <v>0</v>
      </c>
      <c r="C107" s="252">
        <f>'Alcohol catalysts%'!C9*'Fuel demand RoW'!C102</f>
        <v>0</v>
      </c>
      <c r="D107" s="252">
        <f>'Alcohol catalysts%'!D9*'Fuel demand RoW'!D102</f>
        <v>0</v>
      </c>
      <c r="E107" s="252">
        <f>'Alcohol catalysts%'!E9*'Fuel demand RoW'!E102</f>
        <v>0</v>
      </c>
      <c r="F107" s="252">
        <f>'Alcohol catalysts%'!F9*'Fuel demand RoW'!F102</f>
        <v>0</v>
      </c>
      <c r="G107" s="252">
        <f>'Alcohol catalysts%'!G9*'Fuel demand RoW'!G102</f>
        <v>0</v>
      </c>
      <c r="H107" s="252">
        <f>'Alcohol catalysts%'!H9*'Fuel demand RoW'!H102</f>
        <v>0</v>
      </c>
      <c r="I107" s="253">
        <f>'Alcohol catalysts%'!I9*'Fuel demand RoW'!I102</f>
        <v>0</v>
      </c>
    </row>
    <row r="108" spans="1:9" ht="14.45">
      <c r="A108" s="246" t="s">
        <v>480</v>
      </c>
      <c r="B108" s="252">
        <f>'Alcohol catalysts%'!B10*'Fuel demand RoW'!B103</f>
        <v>0</v>
      </c>
      <c r="C108" s="252">
        <f>'Alcohol catalysts%'!C10*'Fuel demand RoW'!C103</f>
        <v>0</v>
      </c>
      <c r="D108" s="252">
        <f>'Alcohol catalysts%'!D10*'Fuel demand RoW'!D103</f>
        <v>0</v>
      </c>
      <c r="E108" s="252">
        <f>'Alcohol catalysts%'!E10*'Fuel demand RoW'!E103</f>
        <v>0</v>
      </c>
      <c r="F108" s="252">
        <f>'Alcohol catalysts%'!F10*'Fuel demand RoW'!F103</f>
        <v>0</v>
      </c>
      <c r="G108" s="252">
        <f>'Alcohol catalysts%'!G10*'Fuel demand RoW'!G103</f>
        <v>0</v>
      </c>
      <c r="H108" s="252">
        <f>'Alcohol catalysts%'!H10*'Fuel demand RoW'!H103</f>
        <v>0</v>
      </c>
      <c r="I108" s="253">
        <f>'Alcohol catalysts%'!I10*'Fuel demand RoW'!I103</f>
        <v>0</v>
      </c>
    </row>
    <row r="109" spans="1:9" ht="14.45">
      <c r="A109" s="246" t="s">
        <v>84</v>
      </c>
      <c r="B109" s="252">
        <f>'Alcohol catalysts%'!B11*'Fuel demand RoW'!B104</f>
        <v>0</v>
      </c>
      <c r="C109" s="252">
        <f>'Alcohol catalysts%'!C11*'Fuel demand RoW'!C104</f>
        <v>0</v>
      </c>
      <c r="D109" s="252">
        <f>'Alcohol catalysts%'!D11*'Fuel demand RoW'!D104</f>
        <v>0</v>
      </c>
      <c r="E109" s="252">
        <f>'Alcohol catalysts%'!E11*'Fuel demand RoW'!E104</f>
        <v>0</v>
      </c>
      <c r="F109" s="252">
        <f>'Alcohol catalysts%'!F11*'Fuel demand RoW'!F104</f>
        <v>0</v>
      </c>
      <c r="G109" s="252">
        <f>'Alcohol catalysts%'!G11*'Fuel demand RoW'!G104</f>
        <v>0</v>
      </c>
      <c r="H109" s="252">
        <f>'Alcohol catalysts%'!H11*'Fuel demand RoW'!H104</f>
        <v>0</v>
      </c>
      <c r="I109" s="253">
        <f>'Alcohol catalysts%'!I11*'Fuel demand RoW'!I104</f>
        <v>0</v>
      </c>
    </row>
    <row r="110" spans="1:9" ht="14.45">
      <c r="A110" s="246" t="s">
        <v>481</v>
      </c>
      <c r="B110" s="252">
        <f>'Alcohol catalysts%'!B12*'Fuel demand RoW'!B105</f>
        <v>0</v>
      </c>
      <c r="C110" s="252">
        <f>'Alcohol catalysts%'!C12*'Fuel demand RoW'!C105</f>
        <v>0</v>
      </c>
      <c r="D110" s="252">
        <f>'Alcohol catalysts%'!D12*'Fuel demand RoW'!D105</f>
        <v>0</v>
      </c>
      <c r="E110" s="252">
        <f>'Alcohol catalysts%'!E12*'Fuel demand RoW'!E105</f>
        <v>0</v>
      </c>
      <c r="F110" s="252">
        <f>'Alcohol catalysts%'!F12*'Fuel demand RoW'!F105</f>
        <v>0</v>
      </c>
      <c r="G110" s="252">
        <f>'Alcohol catalysts%'!G12*'Fuel demand RoW'!G105</f>
        <v>0</v>
      </c>
      <c r="H110" s="252">
        <f>'Alcohol catalysts%'!H12*'Fuel demand RoW'!H105</f>
        <v>0</v>
      </c>
      <c r="I110" s="253">
        <f>'Alcohol catalysts%'!I12*'Fuel demand RoW'!I105</f>
        <v>0</v>
      </c>
    </row>
    <row r="111" spans="1:9" ht="14.45">
      <c r="A111" s="246" t="s">
        <v>482</v>
      </c>
      <c r="B111" s="252">
        <f>'Alcohol catalysts%'!B13*'Fuel demand RoW'!B106</f>
        <v>0</v>
      </c>
      <c r="C111" s="252">
        <f>'Alcohol catalysts%'!C13*'Fuel demand RoW'!C106</f>
        <v>0</v>
      </c>
      <c r="D111" s="252">
        <f>'Alcohol catalysts%'!D13*'Fuel demand RoW'!D106</f>
        <v>0</v>
      </c>
      <c r="E111" s="252">
        <f>'Alcohol catalysts%'!E13*'Fuel demand RoW'!E106</f>
        <v>0</v>
      </c>
      <c r="F111" s="252">
        <f>'Alcohol catalysts%'!F13*'Fuel demand RoW'!F106</f>
        <v>0</v>
      </c>
      <c r="G111" s="252">
        <f>'Alcohol catalysts%'!G13*'Fuel demand RoW'!G106</f>
        <v>0</v>
      </c>
      <c r="H111" s="252">
        <f>'Alcohol catalysts%'!H13*'Fuel demand RoW'!H106</f>
        <v>0</v>
      </c>
      <c r="I111" s="253">
        <f>'Alcohol catalysts%'!I13*'Fuel demand RoW'!I106</f>
        <v>0</v>
      </c>
    </row>
    <row r="112" spans="1:9" ht="14.45">
      <c r="A112" s="247" t="s">
        <v>483</v>
      </c>
      <c r="B112" s="252">
        <f>'Alcohol catalysts%'!B14*'Fuel demand RoW'!B107</f>
        <v>0</v>
      </c>
      <c r="C112" s="252">
        <f>'Alcohol catalysts%'!C14*'Fuel demand RoW'!C107</f>
        <v>0</v>
      </c>
      <c r="D112" s="252">
        <f>'Alcohol catalysts%'!D14*'Fuel demand RoW'!D107</f>
        <v>0</v>
      </c>
      <c r="E112" s="252">
        <f>'Alcohol catalysts%'!E14*'Fuel demand RoW'!E107</f>
        <v>0</v>
      </c>
      <c r="F112" s="252">
        <f>'Alcohol catalysts%'!F14*'Fuel demand RoW'!F107</f>
        <v>0</v>
      </c>
      <c r="G112" s="252">
        <f>'Alcohol catalysts%'!G14*'Fuel demand RoW'!G107</f>
        <v>0</v>
      </c>
      <c r="H112" s="252">
        <f>'Alcohol catalysts%'!H14*'Fuel demand RoW'!H107</f>
        <v>0</v>
      </c>
      <c r="I112" s="253">
        <f>'Alcohol catalysts%'!I14*'Fuel demand RoW'!I107</f>
        <v>0</v>
      </c>
    </row>
    <row r="113" spans="1:9" ht="14.65" thickBot="1">
      <c r="A113" s="251" t="s">
        <v>484</v>
      </c>
      <c r="B113" s="254">
        <f>'Alcohol catalysts%'!B15*'Fuel demand RoW'!B108</f>
        <v>0</v>
      </c>
      <c r="C113" s="254">
        <f>'Alcohol catalysts%'!C15*'Fuel demand RoW'!C108</f>
        <v>0</v>
      </c>
      <c r="D113" s="254">
        <f>'Alcohol catalysts%'!D15*'Fuel demand RoW'!D108</f>
        <v>0</v>
      </c>
      <c r="E113" s="254">
        <f>'Alcohol catalysts%'!E15*'Fuel demand RoW'!E108</f>
        <v>0</v>
      </c>
      <c r="F113" s="254">
        <f>'Alcohol catalysts%'!F15*'Fuel demand RoW'!F108</f>
        <v>0</v>
      </c>
      <c r="G113" s="254">
        <f>'Alcohol catalysts%'!G15*'Fuel demand RoW'!G108</f>
        <v>0</v>
      </c>
      <c r="H113" s="254">
        <f>'Alcohol catalysts%'!H15*'Fuel demand RoW'!H108</f>
        <v>0</v>
      </c>
      <c r="I113" s="263">
        <f>'Alcohol catalysts%'!I15*'Fuel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'Alcohol catalysts%'!B9*'Fuel demand RoW'!B115</f>
        <v>0</v>
      </c>
      <c r="C120" s="252">
        <f>'Alcohol catalysts%'!C9*'Fuel demand RoW'!C115</f>
        <v>0</v>
      </c>
      <c r="D120" s="252">
        <f>'Alcohol catalysts%'!D9*'Fuel demand RoW'!D115</f>
        <v>0</v>
      </c>
      <c r="E120" s="252">
        <f>'Alcohol catalysts%'!E9*'Fuel demand RoW'!E115</f>
        <v>0</v>
      </c>
      <c r="F120" s="252">
        <f>'Alcohol catalysts%'!F9*'Fuel demand RoW'!F115</f>
        <v>0</v>
      </c>
      <c r="G120" s="252">
        <f>'Alcohol catalysts%'!G9*'Fuel demand RoW'!G115</f>
        <v>0</v>
      </c>
      <c r="H120" s="252">
        <f>'Alcohol catalysts%'!H9*'Fuel demand RoW'!H115</f>
        <v>0</v>
      </c>
      <c r="I120" s="253">
        <f>'Alcohol catalysts%'!I9*'Fuel demand RoW'!I115</f>
        <v>0</v>
      </c>
    </row>
    <row r="121" spans="1:9" ht="14.45">
      <c r="A121" s="246" t="s">
        <v>480</v>
      </c>
      <c r="B121" s="252">
        <f>'Alcohol catalysts%'!B10*'Fuel demand RoW'!B116</f>
        <v>0</v>
      </c>
      <c r="C121" s="252">
        <f>'Alcohol catalysts%'!C10*'Fuel demand RoW'!C116</f>
        <v>0</v>
      </c>
      <c r="D121" s="252">
        <f>'Alcohol catalysts%'!D10*'Fuel demand RoW'!D116</f>
        <v>0</v>
      </c>
      <c r="E121" s="252">
        <f>'Alcohol catalysts%'!E10*'Fuel demand RoW'!E116</f>
        <v>0</v>
      </c>
      <c r="F121" s="252">
        <f>'Alcohol catalysts%'!F10*'Fuel demand RoW'!F116</f>
        <v>0</v>
      </c>
      <c r="G121" s="252">
        <f>'Alcohol catalysts%'!G10*'Fuel demand RoW'!G116</f>
        <v>0</v>
      </c>
      <c r="H121" s="252">
        <f>'Alcohol catalysts%'!H10*'Fuel demand RoW'!H116</f>
        <v>0</v>
      </c>
      <c r="I121" s="253">
        <f>'Alcohol catalysts%'!I10*'Fuel demand RoW'!I116</f>
        <v>0</v>
      </c>
    </row>
    <row r="122" spans="1:9" ht="14.45">
      <c r="A122" s="246" t="s">
        <v>84</v>
      </c>
      <c r="B122" s="252">
        <f>'Alcohol catalysts%'!B11*'Fuel demand RoW'!B117</f>
        <v>0</v>
      </c>
      <c r="C122" s="252">
        <f>'Alcohol catalysts%'!C11*'Fuel demand RoW'!C117</f>
        <v>0</v>
      </c>
      <c r="D122" s="252">
        <f>'Alcohol catalysts%'!D11*'Fuel demand RoW'!D117</f>
        <v>0</v>
      </c>
      <c r="E122" s="252">
        <f>'Alcohol catalysts%'!E11*'Fuel demand RoW'!E117</f>
        <v>0</v>
      </c>
      <c r="F122" s="252">
        <f>'Alcohol catalysts%'!F11*'Fuel demand RoW'!F117</f>
        <v>0</v>
      </c>
      <c r="G122" s="252">
        <f>'Alcohol catalysts%'!G11*'Fuel demand RoW'!G117</f>
        <v>0</v>
      </c>
      <c r="H122" s="252">
        <f>'Alcohol catalysts%'!H11*'Fuel demand RoW'!H117</f>
        <v>0</v>
      </c>
      <c r="I122" s="253">
        <f>'Alcohol catalysts%'!I11*'Fuel demand RoW'!I117</f>
        <v>0</v>
      </c>
    </row>
    <row r="123" spans="1:9" ht="14.45">
      <c r="A123" s="246" t="s">
        <v>481</v>
      </c>
      <c r="B123" s="252">
        <f>'Alcohol catalysts%'!B12*'Fuel demand RoW'!B118</f>
        <v>0</v>
      </c>
      <c r="C123" s="252">
        <f>'Alcohol catalysts%'!C12*'Fuel demand RoW'!C118</f>
        <v>0</v>
      </c>
      <c r="D123" s="252">
        <f>'Alcohol catalysts%'!D12*'Fuel demand RoW'!D118</f>
        <v>0</v>
      </c>
      <c r="E123" s="252">
        <f>'Alcohol catalysts%'!E12*'Fuel demand RoW'!E118</f>
        <v>0</v>
      </c>
      <c r="F123" s="252">
        <f>'Alcohol catalysts%'!F12*'Fuel demand RoW'!F118</f>
        <v>0</v>
      </c>
      <c r="G123" s="252">
        <f>'Alcohol catalysts%'!G12*'Fuel demand RoW'!G118</f>
        <v>0</v>
      </c>
      <c r="H123" s="252">
        <f>'Alcohol catalysts%'!H12*'Fuel demand RoW'!H118</f>
        <v>0</v>
      </c>
      <c r="I123" s="253">
        <f>'Alcohol catalysts%'!I12*'Fuel demand RoW'!I118</f>
        <v>0</v>
      </c>
    </row>
    <row r="124" spans="1:9" ht="14.45">
      <c r="A124" s="246" t="s">
        <v>482</v>
      </c>
      <c r="B124" s="252">
        <f>'Alcohol catalysts%'!B13*'Fuel demand RoW'!B119</f>
        <v>0</v>
      </c>
      <c r="C124" s="252">
        <f>'Alcohol catalysts%'!C13*'Fuel demand RoW'!C119</f>
        <v>0</v>
      </c>
      <c r="D124" s="252">
        <f>'Alcohol catalysts%'!D13*'Fuel demand RoW'!D119</f>
        <v>0</v>
      </c>
      <c r="E124" s="252">
        <f>'Alcohol catalysts%'!E13*'Fuel demand RoW'!E119</f>
        <v>0</v>
      </c>
      <c r="F124" s="252">
        <f>'Alcohol catalysts%'!F13*'Fuel demand RoW'!F119</f>
        <v>0</v>
      </c>
      <c r="G124" s="252">
        <f>'Alcohol catalysts%'!G13*'Fuel demand RoW'!G119</f>
        <v>0</v>
      </c>
      <c r="H124" s="252">
        <f>'Alcohol catalysts%'!H13*'Fuel demand RoW'!H119</f>
        <v>0</v>
      </c>
      <c r="I124" s="253">
        <f>'Alcohol catalysts%'!I13*'Fuel demand RoW'!I119</f>
        <v>0</v>
      </c>
    </row>
    <row r="125" spans="1:9" ht="14.45">
      <c r="A125" s="247" t="s">
        <v>483</v>
      </c>
      <c r="B125" s="252">
        <f>'Alcohol catalysts%'!B14*'Fuel demand RoW'!B120</f>
        <v>0</v>
      </c>
      <c r="C125" s="252">
        <f>'Alcohol catalysts%'!C14*'Fuel demand RoW'!C120</f>
        <v>0</v>
      </c>
      <c r="D125" s="252">
        <f>'Alcohol catalysts%'!D14*'Fuel demand RoW'!D120</f>
        <v>0</v>
      </c>
      <c r="E125" s="252">
        <f>'Alcohol catalysts%'!E14*'Fuel demand RoW'!E120</f>
        <v>0</v>
      </c>
      <c r="F125" s="252">
        <f>'Alcohol catalysts%'!F14*'Fuel demand RoW'!F120</f>
        <v>0</v>
      </c>
      <c r="G125" s="252">
        <f>'Alcohol catalysts%'!G14*'Fuel demand RoW'!G120</f>
        <v>0</v>
      </c>
      <c r="H125" s="252">
        <f>'Alcohol catalysts%'!H14*'Fuel demand RoW'!H120</f>
        <v>0</v>
      </c>
      <c r="I125" s="253">
        <f>'Alcohol catalysts%'!I14*'Fuel demand RoW'!I120</f>
        <v>0</v>
      </c>
    </row>
    <row r="126" spans="1:9" ht="14.45">
      <c r="A126" s="248" t="s">
        <v>484</v>
      </c>
      <c r="B126" s="252">
        <f>'Alcohol catalysts%'!B15*'Fuel demand RoW'!B121</f>
        <v>0</v>
      </c>
      <c r="C126" s="252">
        <f>'Alcohol catalysts%'!C15*'Fuel demand RoW'!C121</f>
        <v>0</v>
      </c>
      <c r="D126" s="252">
        <f>'Alcohol catalysts%'!D15*'Fuel demand RoW'!D121</f>
        <v>0</v>
      </c>
      <c r="E126" s="252">
        <f>'Alcohol catalysts%'!E15*'Fuel demand RoW'!E121</f>
        <v>0</v>
      </c>
      <c r="F126" s="252">
        <f>'Alcohol catalysts%'!F15*'Fuel demand RoW'!F121</f>
        <v>0</v>
      </c>
      <c r="G126" s="252">
        <f>'Alcohol catalysts%'!G15*'Fuel demand RoW'!G121</f>
        <v>0</v>
      </c>
      <c r="H126" s="252">
        <f>'Alcohol catalysts%'!H15*'Fuel demand RoW'!H121</f>
        <v>0</v>
      </c>
      <c r="I126" s="253">
        <f>'Alcohol catalysts%'!I15*'Fuel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'Alcohol catalysts%'!B9*'Fuel demand RoW'!B125</f>
        <v>0</v>
      </c>
      <c r="C130" s="252">
        <f>'Alcohol catalysts%'!C9*'Fuel demand RoW'!C125</f>
        <v>0</v>
      </c>
      <c r="D130" s="252">
        <f>'Alcohol catalysts%'!D9*'Fuel demand RoW'!D125</f>
        <v>0</v>
      </c>
      <c r="E130" s="252">
        <f>'Alcohol catalysts%'!E9*'Fuel demand RoW'!E125</f>
        <v>0</v>
      </c>
      <c r="F130" s="252">
        <f>'Alcohol catalysts%'!F9*'Fuel demand RoW'!F125</f>
        <v>0</v>
      </c>
      <c r="G130" s="252">
        <f>'Alcohol catalysts%'!G9*'Fuel demand RoW'!G125</f>
        <v>0</v>
      </c>
      <c r="H130" s="252">
        <f>'Alcohol catalysts%'!H9*'Fuel demand RoW'!H125</f>
        <v>0</v>
      </c>
      <c r="I130" s="253">
        <f>'Alcohol catalysts%'!I9*'Fuel demand RoW'!I125</f>
        <v>0</v>
      </c>
    </row>
    <row r="131" spans="1:9" ht="14.45">
      <c r="A131" s="246" t="s">
        <v>480</v>
      </c>
      <c r="B131" s="252">
        <f>'Alcohol catalysts%'!B10*'Fuel demand RoW'!B126</f>
        <v>0</v>
      </c>
      <c r="C131" s="252">
        <f>'Alcohol catalysts%'!C10*'Fuel demand RoW'!C126</f>
        <v>0</v>
      </c>
      <c r="D131" s="252">
        <f>'Alcohol catalysts%'!D10*'Fuel demand RoW'!D126</f>
        <v>0</v>
      </c>
      <c r="E131" s="252">
        <f>'Alcohol catalysts%'!E10*'Fuel demand RoW'!E126</f>
        <v>0</v>
      </c>
      <c r="F131" s="252">
        <f>'Alcohol catalysts%'!F10*'Fuel demand RoW'!F126</f>
        <v>0</v>
      </c>
      <c r="G131" s="252">
        <f>'Alcohol catalysts%'!G10*'Fuel demand RoW'!G126</f>
        <v>0</v>
      </c>
      <c r="H131" s="252">
        <f>'Alcohol catalysts%'!H10*'Fuel demand RoW'!H126</f>
        <v>0</v>
      </c>
      <c r="I131" s="253">
        <f>'Alcohol catalysts%'!I10*'Fuel demand RoW'!I126</f>
        <v>0</v>
      </c>
    </row>
    <row r="132" spans="1:9" ht="14.45">
      <c r="A132" s="246" t="s">
        <v>84</v>
      </c>
      <c r="B132" s="252">
        <f>'Alcohol catalysts%'!B11*'Fuel demand RoW'!B127</f>
        <v>0</v>
      </c>
      <c r="C132" s="252">
        <f>'Alcohol catalysts%'!C11*'Fuel demand RoW'!C127</f>
        <v>0</v>
      </c>
      <c r="D132" s="252">
        <f>'Alcohol catalysts%'!D11*'Fuel demand RoW'!D127</f>
        <v>0</v>
      </c>
      <c r="E132" s="252">
        <f>'Alcohol catalysts%'!E11*'Fuel demand RoW'!E127</f>
        <v>0</v>
      </c>
      <c r="F132" s="252">
        <f>'Alcohol catalysts%'!F11*'Fuel demand RoW'!F127</f>
        <v>0</v>
      </c>
      <c r="G132" s="252">
        <f>'Alcohol catalysts%'!G11*'Fuel demand RoW'!G127</f>
        <v>0</v>
      </c>
      <c r="H132" s="252">
        <f>'Alcohol catalysts%'!H11*'Fuel demand RoW'!H127</f>
        <v>0</v>
      </c>
      <c r="I132" s="253">
        <f>'Alcohol catalysts%'!I11*'Fuel demand RoW'!I127</f>
        <v>0</v>
      </c>
    </row>
    <row r="133" spans="1:9" ht="14.45">
      <c r="A133" s="246" t="s">
        <v>481</v>
      </c>
      <c r="B133" s="252">
        <f>'Alcohol catalysts%'!B12*'Fuel demand RoW'!B128</f>
        <v>0</v>
      </c>
      <c r="C133" s="252">
        <f>'Alcohol catalysts%'!C12*'Fuel demand RoW'!C128</f>
        <v>0</v>
      </c>
      <c r="D133" s="252">
        <f>'Alcohol catalysts%'!D12*'Fuel demand RoW'!D128</f>
        <v>0</v>
      </c>
      <c r="E133" s="252">
        <f>'Alcohol catalysts%'!E12*'Fuel demand RoW'!E128</f>
        <v>0</v>
      </c>
      <c r="F133" s="252">
        <f>'Alcohol catalysts%'!F12*'Fuel demand RoW'!F128</f>
        <v>0</v>
      </c>
      <c r="G133" s="252">
        <f>'Alcohol catalysts%'!G12*'Fuel demand RoW'!G128</f>
        <v>0</v>
      </c>
      <c r="H133" s="252">
        <f>'Alcohol catalysts%'!H12*'Fuel demand RoW'!H128</f>
        <v>0</v>
      </c>
      <c r="I133" s="253">
        <f>'Alcohol catalysts%'!I12*'Fuel demand RoW'!I128</f>
        <v>0</v>
      </c>
    </row>
    <row r="134" spans="1:9" ht="14.45">
      <c r="A134" s="246" t="s">
        <v>482</v>
      </c>
      <c r="B134" s="252">
        <f>'Alcohol catalysts%'!B13*'Fuel demand RoW'!B129</f>
        <v>0</v>
      </c>
      <c r="C134" s="252">
        <f>'Alcohol catalysts%'!C13*'Fuel demand RoW'!C129</f>
        <v>0</v>
      </c>
      <c r="D134" s="252">
        <f>'Alcohol catalysts%'!D13*'Fuel demand RoW'!D129</f>
        <v>0</v>
      </c>
      <c r="E134" s="252">
        <f>'Alcohol catalysts%'!E13*'Fuel demand RoW'!E129</f>
        <v>0</v>
      </c>
      <c r="F134" s="252">
        <f>'Alcohol catalysts%'!F13*'Fuel demand RoW'!F129</f>
        <v>0</v>
      </c>
      <c r="G134" s="252">
        <f>'Alcohol catalysts%'!G13*'Fuel demand RoW'!G129</f>
        <v>0</v>
      </c>
      <c r="H134" s="252">
        <f>'Alcohol catalysts%'!H13*'Fuel demand RoW'!H129</f>
        <v>0</v>
      </c>
      <c r="I134" s="253">
        <f>'Alcohol catalysts%'!I13*'Fuel demand RoW'!I129</f>
        <v>0</v>
      </c>
    </row>
    <row r="135" spans="1:9" ht="14.45">
      <c r="A135" s="247" t="s">
        <v>483</v>
      </c>
      <c r="B135" s="252">
        <f>'Alcohol catalysts%'!B14*'Fuel demand RoW'!B130</f>
        <v>0</v>
      </c>
      <c r="C135" s="252">
        <f>'Alcohol catalysts%'!C14*'Fuel demand RoW'!C130</f>
        <v>0</v>
      </c>
      <c r="D135" s="252">
        <f>'Alcohol catalysts%'!D14*'Fuel demand RoW'!D130</f>
        <v>0</v>
      </c>
      <c r="E135" s="252">
        <f>'Alcohol catalysts%'!E14*'Fuel demand RoW'!E130</f>
        <v>0</v>
      </c>
      <c r="F135" s="252">
        <f>'Alcohol catalysts%'!F14*'Fuel demand RoW'!F130</f>
        <v>0</v>
      </c>
      <c r="G135" s="252">
        <f>'Alcohol catalysts%'!G14*'Fuel demand RoW'!G130</f>
        <v>0</v>
      </c>
      <c r="H135" s="252">
        <f>'Alcohol catalysts%'!H14*'Fuel demand RoW'!H130</f>
        <v>0</v>
      </c>
      <c r="I135" s="253">
        <f>'Alcohol catalysts%'!I14*'Fuel demand RoW'!I130</f>
        <v>0</v>
      </c>
    </row>
    <row r="136" spans="1:9" ht="14.45">
      <c r="A136" s="248" t="s">
        <v>484</v>
      </c>
      <c r="B136" s="252">
        <f>'Alcohol catalysts%'!B15*'Fuel demand RoW'!B131</f>
        <v>0</v>
      </c>
      <c r="C136" s="252">
        <f>'Alcohol catalysts%'!C15*'Fuel demand RoW'!C131</f>
        <v>2531892.2243799795</v>
      </c>
      <c r="D136" s="252">
        <f>'Alcohol catalysts%'!D15*'Fuel demand RoW'!D131</f>
        <v>14969695.423839837</v>
      </c>
      <c r="E136" s="252">
        <f>'Alcohol catalysts%'!E15*'Fuel demand RoW'!E131</f>
        <v>46710718.63074223</v>
      </c>
      <c r="F136" s="252">
        <f>'Alcohol catalysts%'!F15*'Fuel demand RoW'!F131</f>
        <v>82023531.099357098</v>
      </c>
      <c r="G136" s="252">
        <f>'Alcohol catalysts%'!G15*'Fuel demand RoW'!G131</f>
        <v>128392622.13258773</v>
      </c>
      <c r="H136" s="252">
        <f>'Alcohol catalysts%'!H15*'Fuel demand RoW'!H131</f>
        <v>182368823.2180275</v>
      </c>
      <c r="I136" s="253">
        <f>'Alcohol catalysts%'!I15*'Fuel demand RoW'!I131</f>
        <v>224742992.77782169</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'Alcohol catalysts%'!B9*'Fuel demand RoW'!B135</f>
        <v>0</v>
      </c>
      <c r="C140" s="252">
        <f>'Alcohol catalysts%'!C9*'Fuel demand RoW'!C135</f>
        <v>0</v>
      </c>
      <c r="D140" s="252">
        <f>'Alcohol catalysts%'!D9*'Fuel demand RoW'!D135</f>
        <v>0</v>
      </c>
      <c r="E140" s="252">
        <f>'Alcohol catalysts%'!E9*'Fuel demand RoW'!E135</f>
        <v>0</v>
      </c>
      <c r="F140" s="252">
        <f>'Alcohol catalysts%'!F9*'Fuel demand RoW'!F135</f>
        <v>0</v>
      </c>
      <c r="G140" s="252">
        <f>'Alcohol catalysts%'!G9*'Fuel demand RoW'!G135</f>
        <v>0</v>
      </c>
      <c r="H140" s="252">
        <f>'Alcohol catalysts%'!H9*'Fuel demand RoW'!H135</f>
        <v>0</v>
      </c>
      <c r="I140" s="253">
        <f>'Alcohol catalysts%'!I9*'Fuel demand RoW'!I135</f>
        <v>0</v>
      </c>
    </row>
    <row r="141" spans="1:9" ht="14.45">
      <c r="A141" s="246" t="s">
        <v>480</v>
      </c>
      <c r="B141" s="252">
        <f>'Alcohol catalysts%'!B10*'Fuel demand RoW'!B136</f>
        <v>0</v>
      </c>
      <c r="C141" s="252">
        <f>'Alcohol catalysts%'!C10*'Fuel demand RoW'!C136</f>
        <v>0</v>
      </c>
      <c r="D141" s="252">
        <f>'Alcohol catalysts%'!D10*'Fuel demand RoW'!D136</f>
        <v>0</v>
      </c>
      <c r="E141" s="252">
        <f>'Alcohol catalysts%'!E10*'Fuel demand RoW'!E136</f>
        <v>0</v>
      </c>
      <c r="F141" s="252">
        <f>'Alcohol catalysts%'!F10*'Fuel demand RoW'!F136</f>
        <v>0</v>
      </c>
      <c r="G141" s="252">
        <f>'Alcohol catalysts%'!G10*'Fuel demand RoW'!G136</f>
        <v>0</v>
      </c>
      <c r="H141" s="252">
        <f>'Alcohol catalysts%'!H10*'Fuel demand RoW'!H136</f>
        <v>0</v>
      </c>
      <c r="I141" s="253">
        <f>'Alcohol catalysts%'!I10*'Fuel demand RoW'!I136</f>
        <v>0</v>
      </c>
    </row>
    <row r="142" spans="1:9" ht="14.45">
      <c r="A142" s="246" t="s">
        <v>84</v>
      </c>
      <c r="B142" s="252">
        <f>'Alcohol catalysts%'!B11*'Fuel demand RoW'!B137</f>
        <v>0</v>
      </c>
      <c r="C142" s="252">
        <f>'Alcohol catalysts%'!C11*'Fuel demand RoW'!C137</f>
        <v>0</v>
      </c>
      <c r="D142" s="252">
        <f>'Alcohol catalysts%'!D11*'Fuel demand RoW'!D137</f>
        <v>0</v>
      </c>
      <c r="E142" s="252">
        <f>'Alcohol catalysts%'!E11*'Fuel demand RoW'!E137</f>
        <v>0</v>
      </c>
      <c r="F142" s="252">
        <f>'Alcohol catalysts%'!F11*'Fuel demand RoW'!F137</f>
        <v>0</v>
      </c>
      <c r="G142" s="252">
        <f>'Alcohol catalysts%'!G11*'Fuel demand RoW'!G137</f>
        <v>0</v>
      </c>
      <c r="H142" s="252">
        <f>'Alcohol catalysts%'!H11*'Fuel demand RoW'!H137</f>
        <v>0</v>
      </c>
      <c r="I142" s="253">
        <f>'Alcohol catalysts%'!I11*'Fuel demand RoW'!I137</f>
        <v>0</v>
      </c>
    </row>
    <row r="143" spans="1:9" ht="14.45">
      <c r="A143" s="246" t="s">
        <v>481</v>
      </c>
      <c r="B143" s="252">
        <f>'Alcohol catalysts%'!B12*'Fuel demand RoW'!B138</f>
        <v>0</v>
      </c>
      <c r="C143" s="252">
        <f>'Alcohol catalysts%'!C12*'Fuel demand RoW'!C138</f>
        <v>0</v>
      </c>
      <c r="D143" s="252">
        <f>'Alcohol catalysts%'!D12*'Fuel demand RoW'!D138</f>
        <v>0</v>
      </c>
      <c r="E143" s="252">
        <f>'Alcohol catalysts%'!E12*'Fuel demand RoW'!E138</f>
        <v>0</v>
      </c>
      <c r="F143" s="252">
        <f>'Alcohol catalysts%'!F12*'Fuel demand RoW'!F138</f>
        <v>0</v>
      </c>
      <c r="G143" s="252">
        <f>'Alcohol catalysts%'!G12*'Fuel demand RoW'!G138</f>
        <v>0</v>
      </c>
      <c r="H143" s="252">
        <f>'Alcohol catalysts%'!H12*'Fuel demand RoW'!H138</f>
        <v>0</v>
      </c>
      <c r="I143" s="253">
        <f>'Alcohol catalysts%'!I12*'Fuel demand RoW'!I138</f>
        <v>0</v>
      </c>
    </row>
    <row r="144" spans="1:9" ht="14.45">
      <c r="A144" s="246" t="s">
        <v>482</v>
      </c>
      <c r="B144" s="252">
        <f>'Alcohol catalysts%'!B13*'Fuel demand RoW'!B139</f>
        <v>0</v>
      </c>
      <c r="C144" s="252">
        <f>'Alcohol catalysts%'!C13*'Fuel demand RoW'!C139</f>
        <v>0</v>
      </c>
      <c r="D144" s="252">
        <f>'Alcohol catalysts%'!D13*'Fuel demand RoW'!D139</f>
        <v>0</v>
      </c>
      <c r="E144" s="252">
        <f>'Alcohol catalysts%'!E13*'Fuel demand RoW'!E139</f>
        <v>0</v>
      </c>
      <c r="F144" s="252">
        <f>'Alcohol catalysts%'!F13*'Fuel demand RoW'!F139</f>
        <v>0</v>
      </c>
      <c r="G144" s="252">
        <f>'Alcohol catalysts%'!G13*'Fuel demand RoW'!G139</f>
        <v>0</v>
      </c>
      <c r="H144" s="252">
        <f>'Alcohol catalysts%'!H13*'Fuel demand RoW'!H139</f>
        <v>0</v>
      </c>
      <c r="I144" s="253">
        <f>'Alcohol catalysts%'!I13*'Fuel demand RoW'!I139</f>
        <v>0</v>
      </c>
    </row>
    <row r="145" spans="1:9" ht="14.45">
      <c r="A145" s="247" t="s">
        <v>483</v>
      </c>
      <c r="B145" s="252">
        <f>'Alcohol catalysts%'!B14*'Fuel demand RoW'!B140</f>
        <v>0</v>
      </c>
      <c r="C145" s="252">
        <f>'Alcohol catalysts%'!C14*'Fuel demand RoW'!C140</f>
        <v>0</v>
      </c>
      <c r="D145" s="252">
        <f>'Alcohol catalysts%'!D14*'Fuel demand RoW'!D140</f>
        <v>0</v>
      </c>
      <c r="E145" s="252">
        <f>'Alcohol catalysts%'!E14*'Fuel demand RoW'!E140</f>
        <v>0</v>
      </c>
      <c r="F145" s="252">
        <f>'Alcohol catalysts%'!F14*'Fuel demand RoW'!F140</f>
        <v>0</v>
      </c>
      <c r="G145" s="252">
        <f>'Alcohol catalysts%'!G14*'Fuel demand RoW'!G140</f>
        <v>0</v>
      </c>
      <c r="H145" s="252">
        <f>'Alcohol catalysts%'!H14*'Fuel demand RoW'!H140</f>
        <v>0</v>
      </c>
      <c r="I145" s="253">
        <f>'Alcohol catalysts%'!I14*'Fuel demand RoW'!I140</f>
        <v>0</v>
      </c>
    </row>
    <row r="146" spans="1:9" ht="14.45">
      <c r="A146" s="248" t="s">
        <v>484</v>
      </c>
      <c r="B146" s="252">
        <f>'Alcohol catalysts%'!B15*'Fuel demand RoW'!B141</f>
        <v>0</v>
      </c>
      <c r="C146" s="252">
        <f>'Alcohol catalysts%'!C15*'Fuel demand RoW'!C141</f>
        <v>0</v>
      </c>
      <c r="D146" s="252">
        <f>'Alcohol catalysts%'!D15*'Fuel demand RoW'!D141</f>
        <v>0</v>
      </c>
      <c r="E146" s="252">
        <f>'Alcohol catalysts%'!E15*'Fuel demand RoW'!E141</f>
        <v>0</v>
      </c>
      <c r="F146" s="252">
        <f>'Alcohol catalysts%'!F15*'Fuel demand RoW'!F141</f>
        <v>0</v>
      </c>
      <c r="G146" s="252">
        <f>'Alcohol catalysts%'!G15*'Fuel demand RoW'!G141</f>
        <v>0</v>
      </c>
      <c r="H146" s="252">
        <f>'Alcohol catalysts%'!H15*'Fuel demand RoW'!H141</f>
        <v>0</v>
      </c>
      <c r="I146" s="253">
        <f>'Alcohol catalysts%'!I15*'Fuel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'Alcohol catalysts%'!B9*'Fuel demand RoW'!B145</f>
        <v>0</v>
      </c>
      <c r="C150" s="252">
        <f>'Alcohol catalysts%'!C9*'Fuel demand RoW'!C145</f>
        <v>0</v>
      </c>
      <c r="D150" s="252">
        <f>'Alcohol catalysts%'!D9*'Fuel demand RoW'!D145</f>
        <v>0</v>
      </c>
      <c r="E150" s="252">
        <f>'Alcohol catalysts%'!E9*'Fuel demand RoW'!E145</f>
        <v>0</v>
      </c>
      <c r="F150" s="252">
        <f>'Alcohol catalysts%'!F9*'Fuel demand RoW'!F145</f>
        <v>0</v>
      </c>
      <c r="G150" s="252">
        <f>'Alcohol catalysts%'!G9*'Fuel demand RoW'!G145</f>
        <v>0</v>
      </c>
      <c r="H150" s="252">
        <f>'Alcohol catalysts%'!H9*'Fuel demand RoW'!H145</f>
        <v>0</v>
      </c>
      <c r="I150" s="253">
        <f>'Alcohol catalysts%'!I9*'Fuel demand RoW'!I145</f>
        <v>0</v>
      </c>
    </row>
    <row r="151" spans="1:9" ht="14.45">
      <c r="A151" s="246" t="s">
        <v>480</v>
      </c>
      <c r="B151" s="252">
        <f>'Alcohol catalysts%'!B10*'Fuel demand RoW'!B146</f>
        <v>0</v>
      </c>
      <c r="C151" s="252">
        <f>'Alcohol catalysts%'!C10*'Fuel demand RoW'!C146</f>
        <v>0</v>
      </c>
      <c r="D151" s="252">
        <f>'Alcohol catalysts%'!D10*'Fuel demand RoW'!D146</f>
        <v>0</v>
      </c>
      <c r="E151" s="252">
        <f>'Alcohol catalysts%'!E10*'Fuel demand RoW'!E146</f>
        <v>0</v>
      </c>
      <c r="F151" s="252">
        <f>'Alcohol catalysts%'!F10*'Fuel demand RoW'!F146</f>
        <v>0</v>
      </c>
      <c r="G151" s="252">
        <f>'Alcohol catalysts%'!G10*'Fuel demand RoW'!G146</f>
        <v>0</v>
      </c>
      <c r="H151" s="252">
        <f>'Alcohol catalysts%'!H10*'Fuel demand RoW'!H146</f>
        <v>0</v>
      </c>
      <c r="I151" s="253">
        <f>'Alcohol catalysts%'!I10*'Fuel demand RoW'!I146</f>
        <v>0</v>
      </c>
    </row>
    <row r="152" spans="1:9" ht="14.45">
      <c r="A152" s="246" t="s">
        <v>84</v>
      </c>
      <c r="B152" s="252">
        <f>'Alcohol catalysts%'!B11*'Fuel demand RoW'!B147</f>
        <v>0</v>
      </c>
      <c r="C152" s="252">
        <f>'Alcohol catalysts%'!C11*'Fuel demand RoW'!C147</f>
        <v>0</v>
      </c>
      <c r="D152" s="252">
        <f>'Alcohol catalysts%'!D11*'Fuel demand RoW'!D147</f>
        <v>0</v>
      </c>
      <c r="E152" s="252">
        <f>'Alcohol catalysts%'!E11*'Fuel demand RoW'!E147</f>
        <v>0</v>
      </c>
      <c r="F152" s="252">
        <f>'Alcohol catalysts%'!F11*'Fuel demand RoW'!F147</f>
        <v>0</v>
      </c>
      <c r="G152" s="252">
        <f>'Alcohol catalysts%'!G11*'Fuel demand RoW'!G147</f>
        <v>0</v>
      </c>
      <c r="H152" s="252">
        <f>'Alcohol catalysts%'!H11*'Fuel demand RoW'!H147</f>
        <v>0</v>
      </c>
      <c r="I152" s="253">
        <f>'Alcohol catalysts%'!I11*'Fuel demand RoW'!I147</f>
        <v>0</v>
      </c>
    </row>
    <row r="153" spans="1:9" ht="14.45">
      <c r="A153" s="246" t="s">
        <v>481</v>
      </c>
      <c r="B153" s="252">
        <f>'Alcohol catalysts%'!B12*'Fuel demand RoW'!B148</f>
        <v>0</v>
      </c>
      <c r="C153" s="252">
        <f>'Alcohol catalysts%'!C12*'Fuel demand RoW'!C148</f>
        <v>0</v>
      </c>
      <c r="D153" s="252">
        <f>'Alcohol catalysts%'!D12*'Fuel demand RoW'!D148</f>
        <v>0</v>
      </c>
      <c r="E153" s="252">
        <f>'Alcohol catalysts%'!E12*'Fuel demand RoW'!E148</f>
        <v>0</v>
      </c>
      <c r="F153" s="252">
        <f>'Alcohol catalysts%'!F12*'Fuel demand RoW'!F148</f>
        <v>0</v>
      </c>
      <c r="G153" s="252">
        <f>'Alcohol catalysts%'!G12*'Fuel demand RoW'!G148</f>
        <v>0</v>
      </c>
      <c r="H153" s="252">
        <f>'Alcohol catalysts%'!H12*'Fuel demand RoW'!H148</f>
        <v>0</v>
      </c>
      <c r="I153" s="253">
        <f>'Alcohol catalysts%'!I12*'Fuel demand RoW'!I148</f>
        <v>0</v>
      </c>
    </row>
    <row r="154" spans="1:9" ht="14.45">
      <c r="A154" s="246" t="s">
        <v>482</v>
      </c>
      <c r="B154" s="252">
        <f>'Alcohol catalysts%'!B13*'Fuel demand RoW'!B149</f>
        <v>0</v>
      </c>
      <c r="C154" s="252">
        <f>'Alcohol catalysts%'!C13*'Fuel demand RoW'!C149</f>
        <v>0</v>
      </c>
      <c r="D154" s="252">
        <f>'Alcohol catalysts%'!D13*'Fuel demand RoW'!D149</f>
        <v>0</v>
      </c>
      <c r="E154" s="252">
        <f>'Alcohol catalysts%'!E13*'Fuel demand RoW'!E149</f>
        <v>0</v>
      </c>
      <c r="F154" s="252">
        <f>'Alcohol catalysts%'!F13*'Fuel demand RoW'!F149</f>
        <v>0</v>
      </c>
      <c r="G154" s="252">
        <f>'Alcohol catalysts%'!G13*'Fuel demand RoW'!G149</f>
        <v>0</v>
      </c>
      <c r="H154" s="252">
        <f>'Alcohol catalysts%'!H13*'Fuel demand RoW'!H149</f>
        <v>0</v>
      </c>
      <c r="I154" s="253">
        <f>'Alcohol catalysts%'!I13*'Fuel demand RoW'!I149</f>
        <v>0</v>
      </c>
    </row>
    <row r="155" spans="1:9" ht="14.45">
      <c r="A155" s="247" t="s">
        <v>483</v>
      </c>
      <c r="B155" s="252">
        <f>'Alcohol catalysts%'!B14*'Fuel demand RoW'!B150</f>
        <v>0</v>
      </c>
      <c r="C155" s="252">
        <f>'Alcohol catalysts%'!C14*'Fuel demand RoW'!C150</f>
        <v>0</v>
      </c>
      <c r="D155" s="252">
        <f>'Alcohol catalysts%'!D14*'Fuel demand RoW'!D150</f>
        <v>0</v>
      </c>
      <c r="E155" s="252">
        <f>'Alcohol catalysts%'!E14*'Fuel demand RoW'!E150</f>
        <v>0</v>
      </c>
      <c r="F155" s="252">
        <f>'Alcohol catalysts%'!F14*'Fuel demand RoW'!F150</f>
        <v>0</v>
      </c>
      <c r="G155" s="252">
        <f>'Alcohol catalysts%'!G14*'Fuel demand RoW'!G150</f>
        <v>0</v>
      </c>
      <c r="H155" s="252">
        <f>'Alcohol catalysts%'!H14*'Fuel demand RoW'!H150</f>
        <v>0</v>
      </c>
      <c r="I155" s="253">
        <f>'Alcohol catalysts%'!I14*'Fuel demand RoW'!I150</f>
        <v>0</v>
      </c>
    </row>
    <row r="156" spans="1:9" ht="14.45">
      <c r="A156" s="248" t="s">
        <v>484</v>
      </c>
      <c r="B156" s="252">
        <f>'Alcohol catalysts%'!B15*'Fuel demand RoW'!B151</f>
        <v>0</v>
      </c>
      <c r="C156" s="252">
        <f>'Alcohol catalysts%'!C15*'Fuel demand RoW'!C151</f>
        <v>0</v>
      </c>
      <c r="D156" s="252">
        <f>'Alcohol catalysts%'!D15*'Fuel demand RoW'!D151</f>
        <v>0</v>
      </c>
      <c r="E156" s="252">
        <f>'Alcohol catalysts%'!E15*'Fuel demand RoW'!E151</f>
        <v>0</v>
      </c>
      <c r="F156" s="252">
        <f>'Alcohol catalysts%'!F15*'Fuel demand RoW'!F151</f>
        <v>0</v>
      </c>
      <c r="G156" s="252">
        <f>'Alcohol catalysts%'!G15*'Fuel demand RoW'!G151</f>
        <v>0</v>
      </c>
      <c r="H156" s="252">
        <f>'Alcohol catalysts%'!H15*'Fuel demand RoW'!H151</f>
        <v>0</v>
      </c>
      <c r="I156" s="253">
        <f>'Alcohol catalysts%'!I15*'Fuel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'Alcohol catalysts%'!B9*'Fuel demand RoW'!B155</f>
        <v>0</v>
      </c>
      <c r="C160" s="252">
        <f>'Alcohol catalysts%'!C9*'Fuel demand RoW'!C155</f>
        <v>0</v>
      </c>
      <c r="D160" s="252">
        <f>'Alcohol catalysts%'!D9*'Fuel demand RoW'!D155</f>
        <v>0</v>
      </c>
      <c r="E160" s="252">
        <f>'Alcohol catalysts%'!E9*'Fuel demand RoW'!E155</f>
        <v>0</v>
      </c>
      <c r="F160" s="252">
        <f>'Alcohol catalysts%'!F9*'Fuel demand RoW'!F155</f>
        <v>0</v>
      </c>
      <c r="G160" s="252">
        <f>'Alcohol catalysts%'!G9*'Fuel demand RoW'!G155</f>
        <v>0</v>
      </c>
      <c r="H160" s="252">
        <f>'Alcohol catalysts%'!H9*'Fuel demand RoW'!H155</f>
        <v>0</v>
      </c>
      <c r="I160" s="253">
        <f>'Alcohol catalysts%'!I9*'Fuel demand RoW'!I155</f>
        <v>0</v>
      </c>
    </row>
    <row r="161" spans="1:9" ht="14.45">
      <c r="A161" s="246" t="s">
        <v>480</v>
      </c>
      <c r="B161" s="252">
        <f>'Alcohol catalysts%'!B10*'Fuel demand RoW'!B156</f>
        <v>0</v>
      </c>
      <c r="C161" s="252">
        <f>'Alcohol catalysts%'!C10*'Fuel demand RoW'!C156</f>
        <v>0</v>
      </c>
      <c r="D161" s="252">
        <f>'Alcohol catalysts%'!D10*'Fuel demand RoW'!D156</f>
        <v>0</v>
      </c>
      <c r="E161" s="252">
        <f>'Alcohol catalysts%'!E10*'Fuel demand RoW'!E156</f>
        <v>0</v>
      </c>
      <c r="F161" s="252">
        <f>'Alcohol catalysts%'!F10*'Fuel demand RoW'!F156</f>
        <v>0</v>
      </c>
      <c r="G161" s="252">
        <f>'Alcohol catalysts%'!G10*'Fuel demand RoW'!G156</f>
        <v>0</v>
      </c>
      <c r="H161" s="252">
        <f>'Alcohol catalysts%'!H10*'Fuel demand RoW'!H156</f>
        <v>0</v>
      </c>
      <c r="I161" s="253">
        <f>'Alcohol catalysts%'!I10*'Fuel demand RoW'!I156</f>
        <v>0</v>
      </c>
    </row>
    <row r="162" spans="1:9" ht="14.45">
      <c r="A162" s="246" t="s">
        <v>84</v>
      </c>
      <c r="B162" s="252">
        <f>'Alcohol catalysts%'!B11*'Fuel demand RoW'!B157</f>
        <v>0</v>
      </c>
      <c r="C162" s="252">
        <f>'Alcohol catalysts%'!C11*'Fuel demand RoW'!C157</f>
        <v>0</v>
      </c>
      <c r="D162" s="252">
        <f>'Alcohol catalysts%'!D11*'Fuel demand RoW'!D157</f>
        <v>0</v>
      </c>
      <c r="E162" s="252">
        <f>'Alcohol catalysts%'!E11*'Fuel demand RoW'!E157</f>
        <v>0</v>
      </c>
      <c r="F162" s="252">
        <f>'Alcohol catalysts%'!F11*'Fuel demand RoW'!F157</f>
        <v>0</v>
      </c>
      <c r="G162" s="252">
        <f>'Alcohol catalysts%'!G11*'Fuel demand RoW'!G157</f>
        <v>0</v>
      </c>
      <c r="H162" s="252">
        <f>'Alcohol catalysts%'!H11*'Fuel demand RoW'!H157</f>
        <v>0</v>
      </c>
      <c r="I162" s="253">
        <f>'Alcohol catalysts%'!I11*'Fuel demand RoW'!I157</f>
        <v>0</v>
      </c>
    </row>
    <row r="163" spans="1:9" ht="14.45">
      <c r="A163" s="246" t="s">
        <v>481</v>
      </c>
      <c r="B163" s="252">
        <f>'Alcohol catalysts%'!B12*'Fuel demand RoW'!B158</f>
        <v>0</v>
      </c>
      <c r="C163" s="252">
        <f>'Alcohol catalysts%'!C12*'Fuel demand RoW'!C158</f>
        <v>0</v>
      </c>
      <c r="D163" s="252">
        <f>'Alcohol catalysts%'!D12*'Fuel demand RoW'!D158</f>
        <v>0</v>
      </c>
      <c r="E163" s="252">
        <f>'Alcohol catalysts%'!E12*'Fuel demand RoW'!E158</f>
        <v>0</v>
      </c>
      <c r="F163" s="252">
        <f>'Alcohol catalysts%'!F12*'Fuel demand RoW'!F158</f>
        <v>0</v>
      </c>
      <c r="G163" s="252">
        <f>'Alcohol catalysts%'!G12*'Fuel demand RoW'!G158</f>
        <v>0</v>
      </c>
      <c r="H163" s="252">
        <f>'Alcohol catalysts%'!H12*'Fuel demand RoW'!H158</f>
        <v>0</v>
      </c>
      <c r="I163" s="253">
        <f>'Alcohol catalysts%'!I12*'Fuel demand RoW'!I158</f>
        <v>0</v>
      </c>
    </row>
    <row r="164" spans="1:9" ht="14.45">
      <c r="A164" s="246" t="s">
        <v>482</v>
      </c>
      <c r="B164" s="252">
        <f>'Alcohol catalysts%'!B13*'Fuel demand RoW'!B159</f>
        <v>0</v>
      </c>
      <c r="C164" s="252">
        <f>'Alcohol catalysts%'!C13*'Fuel demand RoW'!C159</f>
        <v>0</v>
      </c>
      <c r="D164" s="252">
        <f>'Alcohol catalysts%'!D13*'Fuel demand RoW'!D159</f>
        <v>0</v>
      </c>
      <c r="E164" s="252">
        <f>'Alcohol catalysts%'!E13*'Fuel demand RoW'!E159</f>
        <v>0</v>
      </c>
      <c r="F164" s="252">
        <f>'Alcohol catalysts%'!F13*'Fuel demand RoW'!F159</f>
        <v>0</v>
      </c>
      <c r="G164" s="252">
        <f>'Alcohol catalysts%'!G13*'Fuel demand RoW'!G159</f>
        <v>0</v>
      </c>
      <c r="H164" s="252">
        <f>'Alcohol catalysts%'!H13*'Fuel demand RoW'!H159</f>
        <v>0</v>
      </c>
      <c r="I164" s="253">
        <f>'Alcohol catalysts%'!I13*'Fuel demand RoW'!I159</f>
        <v>0</v>
      </c>
    </row>
    <row r="165" spans="1:9" ht="14.45">
      <c r="A165" s="247" t="s">
        <v>483</v>
      </c>
      <c r="B165" s="252">
        <f>'Alcohol catalysts%'!B14*'Fuel demand RoW'!B160</f>
        <v>0</v>
      </c>
      <c r="C165" s="252">
        <f>'Alcohol catalysts%'!C14*'Fuel demand RoW'!C160</f>
        <v>0</v>
      </c>
      <c r="D165" s="252">
        <f>'Alcohol catalysts%'!D14*'Fuel demand RoW'!D160</f>
        <v>0</v>
      </c>
      <c r="E165" s="252">
        <f>'Alcohol catalysts%'!E14*'Fuel demand RoW'!E160</f>
        <v>0</v>
      </c>
      <c r="F165" s="252">
        <f>'Alcohol catalysts%'!F14*'Fuel demand RoW'!F160</f>
        <v>0</v>
      </c>
      <c r="G165" s="252">
        <f>'Alcohol catalysts%'!G14*'Fuel demand RoW'!G160</f>
        <v>0</v>
      </c>
      <c r="H165" s="252">
        <f>'Alcohol catalysts%'!H14*'Fuel demand RoW'!H160</f>
        <v>0</v>
      </c>
      <c r="I165" s="253">
        <f>'Alcohol catalysts%'!I14*'Fuel demand RoW'!I160</f>
        <v>0</v>
      </c>
    </row>
    <row r="166" spans="1:9" ht="14.65" thickBot="1">
      <c r="A166" s="251" t="s">
        <v>484</v>
      </c>
      <c r="B166" s="254">
        <f>'Alcohol catalysts%'!B15*'Fuel demand RoW'!B161</f>
        <v>0</v>
      </c>
      <c r="C166" s="254">
        <f>'Alcohol catalysts%'!C15*'Fuel demand RoW'!C161</f>
        <v>0</v>
      </c>
      <c r="D166" s="254">
        <f>'Alcohol catalysts%'!D15*'Fuel demand RoW'!D161</f>
        <v>0</v>
      </c>
      <c r="E166" s="254">
        <f>'Alcohol catalysts%'!E15*'Fuel demand RoW'!E161</f>
        <v>0</v>
      </c>
      <c r="F166" s="254">
        <f>'Alcohol catalysts%'!F15*'Fuel demand RoW'!F161</f>
        <v>0</v>
      </c>
      <c r="G166" s="254">
        <f>'Alcohol catalysts%'!G15*'Fuel demand RoW'!G161</f>
        <v>0</v>
      </c>
      <c r="H166" s="254">
        <f>'Alcohol catalysts%'!H15*'Fuel demand RoW'!H161</f>
        <v>0</v>
      </c>
      <c r="I166" s="263">
        <f>'Alcohol catalysts%'!I15*'Fuel demand RoW'!I161</f>
        <v>0</v>
      </c>
    </row>
  </sheetData>
  <conditionalFormatting sqref="K88:XFD92 J73:J77 K11:XFD52 J11:J37">
    <cfRule type="expression" dxfId="1289" priority="40">
      <formula>_xlfn.ISFORMULA(J11)</formula>
    </cfRule>
  </conditionalFormatting>
  <conditionalFormatting sqref="A1:XFD5 L53:XFD87 L93:XFD1048576 A6 J6:XFD6 A7:XFD10">
    <cfRule type="expression" dxfId="1288" priority="41">
      <formula>_xlfn.ISFORMULA(A1)</formula>
    </cfRule>
  </conditionalFormatting>
  <conditionalFormatting sqref="A137:I137 A135:A136 A147:I147">
    <cfRule type="expression" dxfId="1287" priority="26">
      <formula>_xlfn.ISFORMULA(A135)</formula>
    </cfRule>
  </conditionalFormatting>
  <conditionalFormatting sqref="A157:I157 A155:A156">
    <cfRule type="expression" dxfId="1286" priority="25">
      <formula>_xlfn.ISFORMULA(A155)</formula>
    </cfRule>
  </conditionalFormatting>
  <conditionalFormatting sqref="A165:A166">
    <cfRule type="expression" dxfId="1285" priority="24">
      <formula>_xlfn.ISFORMULA(A165)</formula>
    </cfRule>
  </conditionalFormatting>
  <conditionalFormatting sqref="C32:I32 A32 A33:I33 A34:A38">
    <cfRule type="expression" dxfId="1284" priority="23">
      <formula>_xlfn.ISFORMULA(A32)</formula>
    </cfRule>
  </conditionalFormatting>
  <conditionalFormatting sqref="A39:A40">
    <cfRule type="expression" dxfId="1283" priority="22">
      <formula>_xlfn.ISFORMULA(A39)</formula>
    </cfRule>
  </conditionalFormatting>
  <conditionalFormatting sqref="C85:I85 A85 A86:I86 A87:A91">
    <cfRule type="expression" dxfId="1282" priority="21">
      <formula>_xlfn.ISFORMULA(A85)</formula>
    </cfRule>
  </conditionalFormatting>
  <conditionalFormatting sqref="A92:A93">
    <cfRule type="expression" dxfId="1281" priority="20">
      <formula>_xlfn.ISFORMULA(A92)</formula>
    </cfRule>
  </conditionalFormatting>
  <conditionalFormatting sqref="C138:I138 A139:I139 A140:A144">
    <cfRule type="expression" dxfId="1280" priority="19">
      <formula>_xlfn.ISFORMULA(A138)</formula>
    </cfRule>
  </conditionalFormatting>
  <conditionalFormatting sqref="A145:A146">
    <cfRule type="expression" dxfId="1279" priority="18">
      <formula>_xlfn.ISFORMULA(A145)</formula>
    </cfRule>
  </conditionalFormatting>
  <conditionalFormatting sqref="A138">
    <cfRule type="expression" dxfId="1278" priority="17">
      <formula>_xlfn.ISFORMULA(A138)</formula>
    </cfRule>
  </conditionalFormatting>
  <conditionalFormatting sqref="A95">
    <cfRule type="expression" dxfId="1277" priority="16">
      <formula>_xlfn.ISFORMULA(A95)</formula>
    </cfRule>
  </conditionalFormatting>
  <conditionalFormatting sqref="B160:I166">
    <cfRule type="expression" dxfId="1276" priority="2">
      <formula>_xlfn.ISFORMULA(B160)</formula>
    </cfRule>
  </conditionalFormatting>
  <conditionalFormatting sqref="A148">
    <cfRule type="expression" dxfId="1275" priority="15">
      <formula>_xlfn.ISFORMULA(A148)</formula>
    </cfRule>
  </conditionalFormatting>
  <conditionalFormatting sqref="B34:I40">
    <cfRule type="expression" dxfId="1274" priority="14">
      <formula>_xlfn.ISFORMULA(B34)</formula>
    </cfRule>
  </conditionalFormatting>
  <conditionalFormatting sqref="B44:I50">
    <cfRule type="expression" dxfId="1273" priority="13">
      <formula>_xlfn.ISFORMULA(B44)</formula>
    </cfRule>
  </conditionalFormatting>
  <conditionalFormatting sqref="B54:I60">
    <cfRule type="expression" dxfId="1272" priority="12">
      <formula>_xlfn.ISFORMULA(B54)</formula>
    </cfRule>
  </conditionalFormatting>
  <conditionalFormatting sqref="B67:I73">
    <cfRule type="expression" dxfId="1271" priority="11">
      <formula>_xlfn.ISFORMULA(B67)</formula>
    </cfRule>
  </conditionalFormatting>
  <conditionalFormatting sqref="B77:I83">
    <cfRule type="expression" dxfId="1270" priority="10">
      <formula>_xlfn.ISFORMULA(B77)</formula>
    </cfRule>
  </conditionalFormatting>
  <conditionalFormatting sqref="B87:I93">
    <cfRule type="expression" dxfId="1269" priority="9">
      <formula>_xlfn.ISFORMULA(B87)</formula>
    </cfRule>
  </conditionalFormatting>
  <conditionalFormatting sqref="B97:I103">
    <cfRule type="expression" dxfId="1268" priority="8">
      <formula>_xlfn.ISFORMULA(B97)</formula>
    </cfRule>
  </conditionalFormatting>
  <conditionalFormatting sqref="B107:I113">
    <cfRule type="expression" dxfId="1267" priority="7">
      <formula>_xlfn.ISFORMULA(B107)</formula>
    </cfRule>
  </conditionalFormatting>
  <conditionalFormatting sqref="B120:I126">
    <cfRule type="expression" dxfId="1266" priority="6">
      <formula>_xlfn.ISFORMULA(B120)</formula>
    </cfRule>
  </conditionalFormatting>
  <conditionalFormatting sqref="B130:I136">
    <cfRule type="expression" dxfId="1265" priority="5">
      <formula>_xlfn.ISFORMULA(B130)</formula>
    </cfRule>
  </conditionalFormatting>
  <conditionalFormatting sqref="B140:I146">
    <cfRule type="expression" dxfId="1264" priority="4">
      <formula>_xlfn.ISFORMULA(B140)</formula>
    </cfRule>
  </conditionalFormatting>
  <conditionalFormatting sqref="B150:I156">
    <cfRule type="expression" dxfId="1263" priority="3">
      <formula>_xlfn.ISFORMULA(B150)</formula>
    </cfRule>
  </conditionalFormatting>
  <conditionalFormatting sqref="A11:I11 A61:I63">
    <cfRule type="expression" dxfId="1262" priority="39">
      <formula>_xlfn.ISFORMULA(A11)</formula>
    </cfRule>
  </conditionalFormatting>
  <conditionalFormatting sqref="C12:I12 A12 C22:I22 A22 C42:I42 A42 C52:I52 A52 A15:A18 A25:A28 A43:I43 A53:I53 A44:A48 A54:A58 A13:I14 B15:I20 A23:I24 B25:I30">
    <cfRule type="expression" dxfId="1261" priority="38">
      <formula>_xlfn.ISFORMULA(A12)</formula>
    </cfRule>
  </conditionalFormatting>
  <conditionalFormatting sqref="A21:I21 A19:A20">
    <cfRule type="expression" dxfId="1260" priority="37">
      <formula>_xlfn.ISFORMULA(A19)</formula>
    </cfRule>
  </conditionalFormatting>
  <conditionalFormatting sqref="A31:I31 A29:A30 A41:I41">
    <cfRule type="expression" dxfId="1259" priority="36">
      <formula>_xlfn.ISFORMULA(A29)</formula>
    </cfRule>
  </conditionalFormatting>
  <conditionalFormatting sqref="A51:I51 A49:A50">
    <cfRule type="expression" dxfId="1258" priority="35">
      <formula>_xlfn.ISFORMULA(A49)</formula>
    </cfRule>
  </conditionalFormatting>
  <conditionalFormatting sqref="A59:A60">
    <cfRule type="expression" dxfId="1257" priority="34">
      <formula>_xlfn.ISFORMULA(A59)</formula>
    </cfRule>
  </conditionalFormatting>
  <conditionalFormatting sqref="C65:I65 A65 C75:I75 A75 C95:I95 C105:I105 A105 A66:I66 A76:I76 A96:I96 A106:I106 A67:A71 A77:A81 A97:A101 A107:A111">
    <cfRule type="expression" dxfId="1256" priority="33">
      <formula>_xlfn.ISFORMULA(A65)</formula>
    </cfRule>
  </conditionalFormatting>
  <conditionalFormatting sqref="A74:I74 A72:A73">
    <cfRule type="expression" dxfId="1255" priority="32">
      <formula>_xlfn.ISFORMULA(A72)</formula>
    </cfRule>
  </conditionalFormatting>
  <conditionalFormatting sqref="A84:I84 A82:A83 A94:I94">
    <cfRule type="expression" dxfId="1254" priority="31">
      <formula>_xlfn.ISFORMULA(A82)</formula>
    </cfRule>
  </conditionalFormatting>
  <conditionalFormatting sqref="A104:I104 A102:A103">
    <cfRule type="expression" dxfId="1253" priority="30">
      <formula>_xlfn.ISFORMULA(A102)</formula>
    </cfRule>
  </conditionalFormatting>
  <conditionalFormatting sqref="A112:A113">
    <cfRule type="expression" dxfId="1252" priority="29">
      <formula>_xlfn.ISFORMULA(A112)</formula>
    </cfRule>
  </conditionalFormatting>
  <conditionalFormatting sqref="C118:I118 A118 C128:I128 A128 C148:I148 C158:I158 A158 A119:I119 A129:I129 A149:I149 A159:I159 A120:A124 A130:A134 A150:A154 A160:A164">
    <cfRule type="expression" dxfId="1251" priority="28">
      <formula>_xlfn.ISFORMULA(A118)</formula>
    </cfRule>
  </conditionalFormatting>
  <conditionalFormatting sqref="A127:I127 A125:A126">
    <cfRule type="expression" dxfId="1250" priority="27">
      <formula>_xlfn.ISFORMULA(A125)</formula>
    </cfRule>
  </conditionalFormatting>
  <conditionalFormatting sqref="B6:I6">
    <cfRule type="expression" dxfId="1249" priority="1">
      <formula>_xlfn.ISFORMULA(B6)</formula>
    </cfRule>
  </conditionalFormatting>
  <pageMargins left="0.7" right="0.7" top="0.75" bottom="0.75" header="0.3" footer="0.3"/>
  <pageSetup paperSize="9" orientation="portrait" verticalDpi="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1378D-9468-436F-90DD-0A7C8433567F}">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CB4E-570A-495B-89D6-DE2BE8C5AC91}">
  <sheetPr>
    <tabColor theme="5" tint="0.39997558519241921"/>
  </sheetPr>
  <dimension ref="A1:I131"/>
  <sheetViews>
    <sheetView topLeftCell="A2" workbookViewId="0">
      <selection activeCell="B21" sqref="B21"/>
    </sheetView>
  </sheetViews>
  <sheetFormatPr defaultColWidth="8.85546875" defaultRowHeight="14.45"/>
  <cols>
    <col min="1" max="1" width="42.7109375" style="5" bestFit="1" customWidth="1"/>
    <col min="2" max="2" width="23.85546875" style="5" customWidth="1"/>
    <col min="3" max="3" width="25.140625" style="5" customWidth="1"/>
    <col min="4" max="4" width="16.85546875" style="5" bestFit="1" customWidth="1"/>
    <col min="5" max="5" width="9.85546875" style="5" customWidth="1"/>
    <col min="6" max="6" width="15.7109375" style="5" customWidth="1"/>
    <col min="7" max="7" width="21.85546875" style="5" customWidth="1"/>
    <col min="8" max="8" width="24" style="5" customWidth="1"/>
    <col min="9" max="9" width="16.85546875"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156</v>
      </c>
    </row>
    <row r="2" spans="1:9" s="169" customFormat="1" ht="12.95">
      <c r="A2" s="169" t="s">
        <v>580</v>
      </c>
    </row>
    <row r="3" spans="1:9" s="169" customFormat="1" ht="12.95">
      <c r="A3" s="169" t="s">
        <v>581</v>
      </c>
    </row>
    <row r="4" spans="1:9" s="169" customFormat="1" ht="12.95">
      <c r="A4" s="169" t="s">
        <v>582</v>
      </c>
    </row>
    <row r="5" spans="1:9">
      <c r="A5" s="170" t="s">
        <v>583</v>
      </c>
      <c r="B5" s="5">
        <f>1/(3.6*10^(-6))</f>
        <v>277777.77777777781</v>
      </c>
    </row>
    <row r="6" spans="1:9" ht="14.65" thickBot="1"/>
    <row r="7" spans="1:9">
      <c r="A7" s="208" t="s">
        <v>584</v>
      </c>
      <c r="B7" s="209"/>
      <c r="C7" s="209"/>
      <c r="D7" s="209"/>
      <c r="E7" s="209"/>
      <c r="F7" s="209"/>
      <c r="G7" s="209"/>
      <c r="H7" s="209"/>
      <c r="I7" s="210"/>
    </row>
    <row r="8" spans="1:9">
      <c r="A8" s="211"/>
      <c r="I8" s="212"/>
    </row>
    <row r="9" spans="1:9">
      <c r="A9" s="213" t="s">
        <v>492</v>
      </c>
      <c r="B9" s="514"/>
      <c r="C9" s="514"/>
      <c r="D9" s="514"/>
      <c r="E9" s="514"/>
      <c r="F9" s="514"/>
      <c r="G9" s="514"/>
      <c r="H9" s="514"/>
      <c r="I9" s="214"/>
    </row>
    <row r="10" spans="1:9">
      <c r="A10" s="215" t="s">
        <v>321</v>
      </c>
      <c r="B10" s="175">
        <v>2015</v>
      </c>
      <c r="C10" s="515">
        <v>2020</v>
      </c>
      <c r="D10" s="515">
        <v>2025</v>
      </c>
      <c r="E10" s="515">
        <v>2030</v>
      </c>
      <c r="F10" s="515">
        <v>2035</v>
      </c>
      <c r="G10" s="515">
        <v>2040</v>
      </c>
      <c r="H10" s="515">
        <v>2045</v>
      </c>
      <c r="I10" s="216">
        <v>2050</v>
      </c>
    </row>
    <row r="11" spans="1:9">
      <c r="A11" s="217" t="s">
        <v>585</v>
      </c>
      <c r="B11" s="177">
        <v>189.42699999999999</v>
      </c>
      <c r="C11" s="176">
        <f t="shared" ref="C11:C16" si="0">(D11+B11)/2</f>
        <v>244.31257972140145</v>
      </c>
      <c r="D11" s="177">
        <v>299.19815944280288</v>
      </c>
      <c r="E11" s="177">
        <v>312.70943819375105</v>
      </c>
      <c r="F11" s="177">
        <v>321.91560475965844</v>
      </c>
      <c r="G11" s="177">
        <v>332.02258916587994</v>
      </c>
      <c r="H11" s="177">
        <v>341.82984189707048</v>
      </c>
      <c r="I11" s="218">
        <v>353.74927497886154</v>
      </c>
    </row>
    <row r="12" spans="1:9">
      <c r="A12" s="217" t="s">
        <v>586</v>
      </c>
      <c r="B12" s="177">
        <v>189.42699999999999</v>
      </c>
      <c r="C12" s="176">
        <f t="shared" si="0"/>
        <v>251.32688605826974</v>
      </c>
      <c r="D12" s="177">
        <v>313.22677211653951</v>
      </c>
      <c r="E12" s="177">
        <v>333.51206840943183</v>
      </c>
      <c r="F12" s="177">
        <v>341.11327037453628</v>
      </c>
      <c r="G12" s="177">
        <v>356.77513320386805</v>
      </c>
      <c r="H12" s="177">
        <v>343.35307184579978</v>
      </c>
      <c r="I12" s="218">
        <v>308.06357572811584</v>
      </c>
    </row>
    <row r="13" spans="1:9">
      <c r="A13" s="219" t="s">
        <v>587</v>
      </c>
      <c r="B13" s="514">
        <v>189.42699999999999</v>
      </c>
      <c r="C13" s="515">
        <f t="shared" si="0"/>
        <v>256.68462549199359</v>
      </c>
      <c r="D13" s="514">
        <v>323.94225098398715</v>
      </c>
      <c r="E13" s="514">
        <v>343.21851548196366</v>
      </c>
      <c r="F13" s="514">
        <v>364.6546151878473</v>
      </c>
      <c r="G13" s="514">
        <v>366.80604079280982</v>
      </c>
      <c r="H13" s="514">
        <v>303.42648534718563</v>
      </c>
      <c r="I13" s="214">
        <v>248.17098304657674</v>
      </c>
    </row>
    <row r="14" spans="1:9">
      <c r="A14" s="217" t="s">
        <v>588</v>
      </c>
      <c r="B14" s="177">
        <v>0</v>
      </c>
      <c r="C14" s="176">
        <f t="shared" si="0"/>
        <v>0</v>
      </c>
      <c r="D14" s="177">
        <v>0</v>
      </c>
      <c r="E14" s="177">
        <v>0</v>
      </c>
      <c r="F14" s="177">
        <v>0</v>
      </c>
      <c r="G14" s="177">
        <v>0.84504021116935835</v>
      </c>
      <c r="H14" s="177">
        <v>4.9413107577661055</v>
      </c>
      <c r="I14" s="218">
        <v>8.9284350426158294</v>
      </c>
    </row>
    <row r="15" spans="1:9">
      <c r="A15" s="217" t="s">
        <v>589</v>
      </c>
      <c r="B15" s="177">
        <v>0</v>
      </c>
      <c r="C15" s="176">
        <f t="shared" si="0"/>
        <v>0</v>
      </c>
      <c r="D15" s="177">
        <v>0</v>
      </c>
      <c r="E15" s="177">
        <v>1.8917833221295322</v>
      </c>
      <c r="F15" s="177">
        <v>6.7782295862219968</v>
      </c>
      <c r="G15" s="177">
        <v>12.199727997932913</v>
      </c>
      <c r="H15" s="177">
        <v>35.467112399731597</v>
      </c>
      <c r="I15" s="218">
        <v>55.810406285177208</v>
      </c>
    </row>
    <row r="16" spans="1:9">
      <c r="A16" s="219" t="s">
        <v>590</v>
      </c>
      <c r="B16" s="514">
        <v>0</v>
      </c>
      <c r="C16" s="515">
        <f t="shared" si="0"/>
        <v>0</v>
      </c>
      <c r="D16" s="514">
        <v>0</v>
      </c>
      <c r="E16" s="514">
        <v>0</v>
      </c>
      <c r="F16" s="514">
        <v>0</v>
      </c>
      <c r="G16" s="514">
        <v>13.221331644769068</v>
      </c>
      <c r="H16" s="514">
        <v>77.946251576778792</v>
      </c>
      <c r="I16" s="214">
        <v>144.33091418373351</v>
      </c>
    </row>
    <row r="17" spans="1:9">
      <c r="A17" s="217" t="s">
        <v>591</v>
      </c>
      <c r="B17" s="176">
        <f>B11+B14</f>
        <v>189.42699999999999</v>
      </c>
      <c r="C17" s="176">
        <f t="shared" ref="C17:I17" si="1">C11+C14</f>
        <v>244.31257972140145</v>
      </c>
      <c r="D17" s="176">
        <f t="shared" si="1"/>
        <v>299.19815944280288</v>
      </c>
      <c r="E17" s="176">
        <f t="shared" si="1"/>
        <v>312.70943819375105</v>
      </c>
      <c r="F17" s="176">
        <f t="shared" si="1"/>
        <v>321.91560475965844</v>
      </c>
      <c r="G17" s="176">
        <f t="shared" si="1"/>
        <v>332.8676293770493</v>
      </c>
      <c r="H17" s="176">
        <f t="shared" si="1"/>
        <v>346.77115265483661</v>
      </c>
      <c r="I17" s="220">
        <f t="shared" si="1"/>
        <v>362.67771002147737</v>
      </c>
    </row>
    <row r="18" spans="1:9">
      <c r="A18" s="217" t="s">
        <v>592</v>
      </c>
      <c r="B18" s="176">
        <f t="shared" ref="B18:I19" si="2">B12+B15</f>
        <v>189.42699999999999</v>
      </c>
      <c r="C18" s="176">
        <f t="shared" si="2"/>
        <v>251.32688605826974</v>
      </c>
      <c r="D18" s="176">
        <f t="shared" si="2"/>
        <v>313.22677211653951</v>
      </c>
      <c r="E18" s="176">
        <f t="shared" si="2"/>
        <v>335.40385173156136</v>
      </c>
      <c r="F18" s="176">
        <f t="shared" si="2"/>
        <v>347.89149996075827</v>
      </c>
      <c r="G18" s="176">
        <f t="shared" si="2"/>
        <v>368.97486120180099</v>
      </c>
      <c r="H18" s="176">
        <f t="shared" si="2"/>
        <v>378.82018424553138</v>
      </c>
      <c r="I18" s="220">
        <f t="shared" si="2"/>
        <v>363.87398201329302</v>
      </c>
    </row>
    <row r="19" spans="1:9">
      <c r="A19" s="217" t="s">
        <v>593</v>
      </c>
      <c r="B19" s="176">
        <f t="shared" si="2"/>
        <v>189.42699999999999</v>
      </c>
      <c r="C19" s="176">
        <f t="shared" si="2"/>
        <v>256.68462549199359</v>
      </c>
      <c r="D19" s="176">
        <f t="shared" si="2"/>
        <v>323.94225098398715</v>
      </c>
      <c r="E19" s="176">
        <f t="shared" si="2"/>
        <v>343.21851548196366</v>
      </c>
      <c r="F19" s="176">
        <f t="shared" si="2"/>
        <v>364.6546151878473</v>
      </c>
      <c r="G19" s="176">
        <f t="shared" si="2"/>
        <v>380.02737243757889</v>
      </c>
      <c r="H19" s="176">
        <f t="shared" si="2"/>
        <v>381.37273692396445</v>
      </c>
      <c r="I19" s="220">
        <f t="shared" si="2"/>
        <v>392.50189723031025</v>
      </c>
    </row>
    <row r="20" spans="1:9">
      <c r="A20" s="221" t="s">
        <v>594</v>
      </c>
      <c r="B20" s="286">
        <f>B17*1*10^6</f>
        <v>189427000</v>
      </c>
      <c r="C20" s="286">
        <f t="shared" ref="C20:I20" si="3">C17*1*10^6</f>
        <v>244312579.72140145</v>
      </c>
      <c r="D20" s="286">
        <f t="shared" si="3"/>
        <v>299198159.44280285</v>
      </c>
      <c r="E20" s="286">
        <f t="shared" si="3"/>
        <v>312709438.19375104</v>
      </c>
      <c r="F20" s="286">
        <f t="shared" si="3"/>
        <v>321915604.75965846</v>
      </c>
      <c r="G20" s="286">
        <f t="shared" si="3"/>
        <v>332867629.37704933</v>
      </c>
      <c r="H20" s="286">
        <f t="shared" si="3"/>
        <v>346771152.6548366</v>
      </c>
      <c r="I20" s="287">
        <f t="shared" si="3"/>
        <v>362677710.02147734</v>
      </c>
    </row>
    <row r="21" spans="1:9">
      <c r="A21" s="217" t="s">
        <v>595</v>
      </c>
      <c r="B21" s="288">
        <f t="shared" ref="B21:I21" si="4">B18*1*10^6</f>
        <v>189427000</v>
      </c>
      <c r="C21" s="288">
        <f t="shared" si="4"/>
        <v>251326886.05826974</v>
      </c>
      <c r="D21" s="288">
        <f t="shared" si="4"/>
        <v>313226772.11653948</v>
      </c>
      <c r="E21" s="288">
        <f t="shared" si="4"/>
        <v>335403851.73156136</v>
      </c>
      <c r="F21" s="288">
        <f t="shared" si="4"/>
        <v>347891499.96075827</v>
      </c>
      <c r="G21" s="288">
        <f t="shared" si="4"/>
        <v>368974861.201801</v>
      </c>
      <c r="H21" s="288">
        <f t="shared" si="4"/>
        <v>378820184.24553138</v>
      </c>
      <c r="I21" s="289">
        <f t="shared" si="4"/>
        <v>363873982.01329303</v>
      </c>
    </row>
    <row r="22" spans="1:9">
      <c r="A22" s="219" t="s">
        <v>596</v>
      </c>
      <c r="B22" s="516">
        <f t="shared" ref="B22:I22" si="5">B19*1*10^6</f>
        <v>189427000</v>
      </c>
      <c r="C22" s="516">
        <f t="shared" si="5"/>
        <v>256684625.49199358</v>
      </c>
      <c r="D22" s="516">
        <f t="shared" si="5"/>
        <v>323942250.98398715</v>
      </c>
      <c r="E22" s="516">
        <f t="shared" si="5"/>
        <v>343218515.48196363</v>
      </c>
      <c r="F22" s="516">
        <f t="shared" si="5"/>
        <v>364654615.18784732</v>
      </c>
      <c r="G22" s="516">
        <f t="shared" si="5"/>
        <v>380027372.43757892</v>
      </c>
      <c r="H22" s="516">
        <f t="shared" si="5"/>
        <v>381372736.92396444</v>
      </c>
      <c r="I22" s="290">
        <f t="shared" si="5"/>
        <v>392501897.23031026</v>
      </c>
    </row>
    <row r="23" spans="1:9">
      <c r="A23" s="222"/>
      <c r="I23" s="212"/>
    </row>
    <row r="24" spans="1:9">
      <c r="A24" s="223" t="s">
        <v>597</v>
      </c>
      <c r="B24" s="508"/>
      <c r="C24" s="508"/>
      <c r="D24" s="508"/>
      <c r="E24" s="508"/>
      <c r="F24" s="508"/>
      <c r="G24" s="508"/>
      <c r="H24" s="508"/>
      <c r="I24" s="224"/>
    </row>
    <row r="25" spans="1:9">
      <c r="A25" s="225" t="s">
        <v>321</v>
      </c>
      <c r="B25" s="172">
        <v>2015</v>
      </c>
      <c r="C25" s="507">
        <v>2020</v>
      </c>
      <c r="D25" s="507">
        <v>2025</v>
      </c>
      <c r="E25" s="507">
        <v>2030</v>
      </c>
      <c r="F25" s="507">
        <v>2035</v>
      </c>
      <c r="G25" s="507">
        <v>2040</v>
      </c>
      <c r="H25" s="507">
        <v>2045</v>
      </c>
      <c r="I25" s="226">
        <v>2050</v>
      </c>
    </row>
    <row r="26" spans="1:9">
      <c r="A26" s="222" t="s">
        <v>598</v>
      </c>
      <c r="B26" s="181">
        <v>592.74524703600002</v>
      </c>
      <c r="C26" s="176">
        <f t="shared" ref="C26:C28" si="6">(D26+B26)/2</f>
        <v>612.51704758844267</v>
      </c>
      <c r="D26" s="181">
        <v>632.28884814088531</v>
      </c>
      <c r="E26" s="181">
        <v>691.29488237603414</v>
      </c>
      <c r="F26" s="181">
        <v>812.33757662519997</v>
      </c>
      <c r="G26" s="181">
        <v>888.12937064777066</v>
      </c>
      <c r="H26" s="181">
        <v>949.21703300153035</v>
      </c>
      <c r="I26" s="227">
        <v>976.68728727663756</v>
      </c>
    </row>
    <row r="27" spans="1:9">
      <c r="A27" s="222" t="s">
        <v>599</v>
      </c>
      <c r="B27" s="181">
        <v>592.74524703600002</v>
      </c>
      <c r="C27" s="176">
        <f t="shared" si="6"/>
        <v>653.42167440265598</v>
      </c>
      <c r="D27" s="181">
        <v>714.09810176931182</v>
      </c>
      <c r="E27" s="181">
        <v>913.56247572624659</v>
      </c>
      <c r="F27" s="181">
        <v>1238.1339723713033</v>
      </c>
      <c r="G27" s="181">
        <v>1590.2258417218186</v>
      </c>
      <c r="H27" s="181">
        <v>1926.7997764229278</v>
      </c>
      <c r="I27" s="227">
        <v>2061.9321193942133</v>
      </c>
    </row>
    <row r="28" spans="1:9">
      <c r="A28" s="228" t="s">
        <v>600</v>
      </c>
      <c r="B28" s="517">
        <v>592.74524703600002</v>
      </c>
      <c r="C28" s="515">
        <f t="shared" si="6"/>
        <v>708.22873257148581</v>
      </c>
      <c r="D28" s="517">
        <v>823.71221810697159</v>
      </c>
      <c r="E28" s="517">
        <v>956.05297085511586</v>
      </c>
      <c r="F28" s="517">
        <v>1195.5187767625855</v>
      </c>
      <c r="G28" s="517">
        <v>1483.0476083332439</v>
      </c>
      <c r="H28" s="517">
        <v>1744.6216581972055</v>
      </c>
      <c r="I28" s="229">
        <v>1868.6384869314095</v>
      </c>
    </row>
    <row r="29" spans="1:9">
      <c r="A29" s="222" t="s">
        <v>601</v>
      </c>
      <c r="B29" s="291">
        <f>B26*$B$5</f>
        <v>164651457.51000002</v>
      </c>
      <c r="C29" s="291">
        <f t="shared" ref="C29:I29" si="7">C26*$B$5</f>
        <v>170143624.33012298</v>
      </c>
      <c r="D29" s="291">
        <f t="shared" si="7"/>
        <v>175635791.15024593</v>
      </c>
      <c r="E29" s="291">
        <f t="shared" si="7"/>
        <v>192026356.21556506</v>
      </c>
      <c r="F29" s="291">
        <f t="shared" si="7"/>
        <v>225649326.84033334</v>
      </c>
      <c r="G29" s="291">
        <f t="shared" si="7"/>
        <v>246702602.95771411</v>
      </c>
      <c r="H29" s="291">
        <f t="shared" si="7"/>
        <v>263671398.05598068</v>
      </c>
      <c r="I29" s="292">
        <f t="shared" si="7"/>
        <v>271302024.24351048</v>
      </c>
    </row>
    <row r="30" spans="1:9">
      <c r="A30" s="222" t="s">
        <v>602</v>
      </c>
      <c r="B30" s="291">
        <f t="shared" ref="B30:I31" si="8">B27*$B$5</f>
        <v>164651457.51000002</v>
      </c>
      <c r="C30" s="291">
        <f t="shared" si="8"/>
        <v>181506020.66740447</v>
      </c>
      <c r="D30" s="291">
        <f t="shared" si="8"/>
        <v>198360583.82480887</v>
      </c>
      <c r="E30" s="291">
        <f t="shared" si="8"/>
        <v>253767354.36840186</v>
      </c>
      <c r="F30" s="291">
        <f t="shared" si="8"/>
        <v>343926103.43647319</v>
      </c>
      <c r="G30" s="291">
        <f t="shared" si="8"/>
        <v>441729400.47828299</v>
      </c>
      <c r="H30" s="291">
        <f t="shared" si="8"/>
        <v>535222160.11748004</v>
      </c>
      <c r="I30" s="292">
        <f t="shared" si="8"/>
        <v>572758922.05394816</v>
      </c>
    </row>
    <row r="31" spans="1:9">
      <c r="A31" s="228" t="s">
        <v>603</v>
      </c>
      <c r="B31" s="518">
        <f t="shared" si="8"/>
        <v>164651457.51000002</v>
      </c>
      <c r="C31" s="518">
        <f t="shared" si="8"/>
        <v>196730203.49207941</v>
      </c>
      <c r="D31" s="518">
        <f t="shared" si="8"/>
        <v>228808949.47415879</v>
      </c>
      <c r="E31" s="518">
        <f t="shared" si="8"/>
        <v>265570269.68197665</v>
      </c>
      <c r="F31" s="518">
        <f t="shared" si="8"/>
        <v>332088549.10071826</v>
      </c>
      <c r="G31" s="518">
        <f t="shared" si="8"/>
        <v>411957668.9814567</v>
      </c>
      <c r="H31" s="518">
        <f t="shared" si="8"/>
        <v>484617127.27700162</v>
      </c>
      <c r="I31" s="293">
        <f t="shared" si="8"/>
        <v>519066246.36983603</v>
      </c>
    </row>
    <row r="32" spans="1:9">
      <c r="A32" s="222"/>
      <c r="I32" s="212"/>
    </row>
    <row r="33" spans="1:9">
      <c r="A33" s="223" t="s">
        <v>604</v>
      </c>
      <c r="B33" s="508"/>
      <c r="C33" s="508"/>
      <c r="D33" s="508"/>
      <c r="E33" s="508"/>
      <c r="F33" s="508"/>
      <c r="G33" s="508"/>
      <c r="H33" s="508"/>
      <c r="I33" s="224"/>
    </row>
    <row r="34" spans="1:9">
      <c r="A34" s="225" t="s">
        <v>321</v>
      </c>
      <c r="B34" s="172">
        <v>2015</v>
      </c>
      <c r="C34" s="507">
        <v>2020</v>
      </c>
      <c r="D34" s="507">
        <v>2025</v>
      </c>
      <c r="E34" s="507">
        <v>2030</v>
      </c>
      <c r="F34" s="507">
        <v>2035</v>
      </c>
      <c r="G34" s="507">
        <v>2040</v>
      </c>
      <c r="H34" s="507">
        <v>2045</v>
      </c>
      <c r="I34" s="226">
        <v>2050</v>
      </c>
    </row>
    <row r="35" spans="1:9">
      <c r="A35" s="222" t="s">
        <v>598</v>
      </c>
      <c r="B35" s="181">
        <v>1608.5027853720007</v>
      </c>
      <c r="C35" s="176">
        <f t="shared" ref="C35:C37" si="9">(D35+B35)/2</f>
        <v>1720.5797593108459</v>
      </c>
      <c r="D35" s="181">
        <v>1832.6567332496911</v>
      </c>
      <c r="E35" s="181">
        <v>1880.6150713921852</v>
      </c>
      <c r="F35" s="181">
        <v>1991.0564843914594</v>
      </c>
      <c r="G35" s="181">
        <v>2028.6876455456704</v>
      </c>
      <c r="H35" s="181">
        <v>1984.2578086673172</v>
      </c>
      <c r="I35" s="227">
        <v>1967.3652976679414</v>
      </c>
    </row>
    <row r="36" spans="1:9">
      <c r="A36" s="222" t="s">
        <v>599</v>
      </c>
      <c r="B36" s="181">
        <v>1608.5027853720007</v>
      </c>
      <c r="C36" s="176">
        <f t="shared" si="9"/>
        <v>1620.8373194110172</v>
      </c>
      <c r="D36" s="181">
        <v>1633.171853450034</v>
      </c>
      <c r="E36" s="181">
        <v>1527.2658035083746</v>
      </c>
      <c r="F36" s="181">
        <v>1530.0668089117792</v>
      </c>
      <c r="G36" s="181">
        <v>1514.9336591855267</v>
      </c>
      <c r="H36" s="181">
        <v>1457.4414284453926</v>
      </c>
      <c r="I36" s="227">
        <v>1414.5180900655482</v>
      </c>
    </row>
    <row r="37" spans="1:9">
      <c r="A37" s="228" t="s">
        <v>600</v>
      </c>
      <c r="B37" s="517">
        <v>1608.5027853720007</v>
      </c>
      <c r="C37" s="515">
        <f t="shared" si="9"/>
        <v>1620.4481856756454</v>
      </c>
      <c r="D37" s="517">
        <v>1632.39358597929</v>
      </c>
      <c r="E37" s="517">
        <v>1548.1395865760899</v>
      </c>
      <c r="F37" s="517">
        <v>1540.6630153865826</v>
      </c>
      <c r="G37" s="517">
        <v>1519.9506361936883</v>
      </c>
      <c r="H37" s="517">
        <v>1482.0606515095226</v>
      </c>
      <c r="I37" s="229">
        <v>1447.1804942161182</v>
      </c>
    </row>
    <row r="38" spans="1:9">
      <c r="A38" s="222" t="s">
        <v>601</v>
      </c>
      <c r="B38" s="291">
        <f>B35*$B$5</f>
        <v>446806329.27000028</v>
      </c>
      <c r="C38" s="291">
        <f t="shared" ref="C38:I38" si="10">C35*$B$5</f>
        <v>477938822.03079057</v>
      </c>
      <c r="D38" s="291">
        <f t="shared" si="10"/>
        <v>509071314.79158092</v>
      </c>
      <c r="E38" s="291">
        <f t="shared" si="10"/>
        <v>522393075.38671815</v>
      </c>
      <c r="F38" s="291">
        <f t="shared" si="10"/>
        <v>553071245.66429436</v>
      </c>
      <c r="G38" s="291">
        <f t="shared" si="10"/>
        <v>563524345.98490846</v>
      </c>
      <c r="H38" s="291">
        <f t="shared" si="10"/>
        <v>551182724.62981045</v>
      </c>
      <c r="I38" s="292">
        <f t="shared" si="10"/>
        <v>546490360.46331716</v>
      </c>
    </row>
    <row r="39" spans="1:9">
      <c r="A39" s="222" t="s">
        <v>602</v>
      </c>
      <c r="B39" s="291">
        <f t="shared" ref="B39:I40" si="11">B36*$B$5</f>
        <v>446806329.27000028</v>
      </c>
      <c r="C39" s="291">
        <f t="shared" si="11"/>
        <v>450232588.72528261</v>
      </c>
      <c r="D39" s="291">
        <f t="shared" si="11"/>
        <v>453658848.18056506</v>
      </c>
      <c r="E39" s="291">
        <f t="shared" si="11"/>
        <v>424240500.97454852</v>
      </c>
      <c r="F39" s="291">
        <f t="shared" si="11"/>
        <v>425018558.03104979</v>
      </c>
      <c r="G39" s="291">
        <f t="shared" si="11"/>
        <v>420814905.32931304</v>
      </c>
      <c r="H39" s="291">
        <f t="shared" si="11"/>
        <v>404844841.23483133</v>
      </c>
      <c r="I39" s="292">
        <f t="shared" si="11"/>
        <v>392921691.68487453</v>
      </c>
    </row>
    <row r="40" spans="1:9">
      <c r="A40" s="228" t="s">
        <v>603</v>
      </c>
      <c r="B40" s="518">
        <f t="shared" si="11"/>
        <v>446806329.27000028</v>
      </c>
      <c r="C40" s="518">
        <f t="shared" si="11"/>
        <v>450124496.02101266</v>
      </c>
      <c r="D40" s="518">
        <f t="shared" si="11"/>
        <v>453442662.77202505</v>
      </c>
      <c r="E40" s="518">
        <f t="shared" si="11"/>
        <v>430038774.0489139</v>
      </c>
      <c r="F40" s="518">
        <f t="shared" si="11"/>
        <v>427961948.71849525</v>
      </c>
      <c r="G40" s="518">
        <f t="shared" si="11"/>
        <v>422208510.05380237</v>
      </c>
      <c r="H40" s="518">
        <f t="shared" si="11"/>
        <v>411683514.30820078</v>
      </c>
      <c r="I40" s="293">
        <f t="shared" si="11"/>
        <v>401994581.72669953</v>
      </c>
    </row>
    <row r="41" spans="1:9">
      <c r="A41" s="222"/>
      <c r="I41" s="212"/>
    </row>
    <row r="42" spans="1:9">
      <c r="A42" s="223" t="s">
        <v>605</v>
      </c>
      <c r="B42" s="508"/>
      <c r="C42" s="508"/>
      <c r="D42" s="508"/>
      <c r="E42" s="508"/>
      <c r="F42" s="508"/>
      <c r="G42" s="508"/>
      <c r="H42" s="508"/>
      <c r="I42" s="224"/>
    </row>
    <row r="43" spans="1:9">
      <c r="A43" s="225" t="s">
        <v>321</v>
      </c>
      <c r="B43" s="172">
        <v>2015</v>
      </c>
      <c r="C43" s="507">
        <v>2020</v>
      </c>
      <c r="D43" s="507">
        <v>2025</v>
      </c>
      <c r="E43" s="507">
        <v>2030</v>
      </c>
      <c r="F43" s="507">
        <v>2035</v>
      </c>
      <c r="G43" s="507">
        <v>2040</v>
      </c>
      <c r="H43" s="507">
        <v>2045</v>
      </c>
      <c r="I43" s="226">
        <v>2050</v>
      </c>
    </row>
    <row r="44" spans="1:9">
      <c r="A44" s="222" t="s">
        <v>598</v>
      </c>
      <c r="B44" s="181">
        <v>168.80587261199997</v>
      </c>
      <c r="C44" s="176">
        <f t="shared" ref="C44:C46" si="12">(D44+B44)/2</f>
        <v>174.98558102740748</v>
      </c>
      <c r="D44" s="181">
        <v>181.16528944281495</v>
      </c>
      <c r="E44" s="181">
        <v>205.08961462385204</v>
      </c>
      <c r="F44" s="181">
        <v>218.82762811815027</v>
      </c>
      <c r="G44" s="181">
        <v>231.91798438325833</v>
      </c>
      <c r="H44" s="181">
        <v>244.25946845242731</v>
      </c>
      <c r="I44" s="227">
        <v>255.96186057717651</v>
      </c>
    </row>
    <row r="45" spans="1:9">
      <c r="A45" s="222" t="s">
        <v>599</v>
      </c>
      <c r="B45" s="181">
        <v>168.80587261199997</v>
      </c>
      <c r="C45" s="176">
        <f t="shared" si="12"/>
        <v>175.85188723731989</v>
      </c>
      <c r="D45" s="181">
        <v>182.8979018626398</v>
      </c>
      <c r="E45" s="181">
        <v>211.61416511182699</v>
      </c>
      <c r="F45" s="181">
        <v>230.15141522123619</v>
      </c>
      <c r="G45" s="181">
        <v>247.40503291570093</v>
      </c>
      <c r="H45" s="181">
        <v>263.42457212294994</v>
      </c>
      <c r="I45" s="227">
        <v>278.42101480132459</v>
      </c>
    </row>
    <row r="46" spans="1:9">
      <c r="A46" s="228" t="s">
        <v>600</v>
      </c>
      <c r="B46" s="517">
        <v>168.80587261199997</v>
      </c>
      <c r="C46" s="515">
        <f t="shared" si="12"/>
        <v>175.85188723731989</v>
      </c>
      <c r="D46" s="517">
        <v>182.8979018626398</v>
      </c>
      <c r="E46" s="517">
        <v>211.61416511182699</v>
      </c>
      <c r="F46" s="517">
        <v>232.37024277971082</v>
      </c>
      <c r="G46" s="517">
        <v>252.01556792809131</v>
      </c>
      <c r="H46" s="517">
        <v>265.55184122274653</v>
      </c>
      <c r="I46" s="229">
        <v>277.86679924704748</v>
      </c>
    </row>
    <row r="47" spans="1:9">
      <c r="A47" s="222" t="s">
        <v>601</v>
      </c>
      <c r="B47" s="291">
        <f>B44*$B$5</f>
        <v>46890520.169999994</v>
      </c>
      <c r="C47" s="291">
        <f t="shared" ref="C47:I47" si="13">C44*$B$5</f>
        <v>48607105.840946525</v>
      </c>
      <c r="D47" s="291">
        <f t="shared" si="13"/>
        <v>50323691.511893049</v>
      </c>
      <c r="E47" s="291">
        <f t="shared" si="13"/>
        <v>56969337.395514466</v>
      </c>
      <c r="F47" s="291">
        <f t="shared" si="13"/>
        <v>60785452.255041748</v>
      </c>
      <c r="G47" s="291">
        <f t="shared" si="13"/>
        <v>64421662.328682877</v>
      </c>
      <c r="H47" s="291">
        <f t="shared" si="13"/>
        <v>67849852.347896487</v>
      </c>
      <c r="I47" s="292">
        <f t="shared" si="13"/>
        <v>71100516.82699348</v>
      </c>
    </row>
    <row r="48" spans="1:9">
      <c r="A48" s="222" t="s">
        <v>602</v>
      </c>
      <c r="B48" s="291">
        <f t="shared" ref="B48:I49" si="14">B45*$B$5</f>
        <v>46890520.169999994</v>
      </c>
      <c r="C48" s="291">
        <f t="shared" si="14"/>
        <v>48847746.454811089</v>
      </c>
      <c r="D48" s="291">
        <f t="shared" si="14"/>
        <v>50804972.739622176</v>
      </c>
      <c r="E48" s="291">
        <f t="shared" si="14"/>
        <v>58781712.531063057</v>
      </c>
      <c r="F48" s="291">
        <f t="shared" si="14"/>
        <v>63930948.672565617</v>
      </c>
      <c r="G48" s="291">
        <f t="shared" si="14"/>
        <v>68723620.254361376</v>
      </c>
      <c r="H48" s="291">
        <f t="shared" si="14"/>
        <v>73173492.256374985</v>
      </c>
      <c r="I48" s="292">
        <f t="shared" si="14"/>
        <v>77339170.77814573</v>
      </c>
    </row>
    <row r="49" spans="1:9">
      <c r="A49" s="228" t="s">
        <v>603</v>
      </c>
      <c r="B49" s="518">
        <f t="shared" si="14"/>
        <v>46890520.169999994</v>
      </c>
      <c r="C49" s="518">
        <f t="shared" si="14"/>
        <v>48847746.454811089</v>
      </c>
      <c r="D49" s="518">
        <f t="shared" si="14"/>
        <v>50804972.739622176</v>
      </c>
      <c r="E49" s="518">
        <f t="shared" si="14"/>
        <v>58781712.531063057</v>
      </c>
      <c r="F49" s="518">
        <f t="shared" si="14"/>
        <v>64547289.661030792</v>
      </c>
      <c r="G49" s="518">
        <f t="shared" si="14"/>
        <v>70004324.424469814</v>
      </c>
      <c r="H49" s="518">
        <f t="shared" si="14"/>
        <v>73764400.339651823</v>
      </c>
      <c r="I49" s="293">
        <f t="shared" si="14"/>
        <v>77185222.013068751</v>
      </c>
    </row>
    <row r="50" spans="1:9">
      <c r="A50" s="222"/>
      <c r="I50" s="212"/>
    </row>
    <row r="51" spans="1:9">
      <c r="A51" s="223" t="s">
        <v>606</v>
      </c>
      <c r="B51" s="508"/>
      <c r="C51" s="508"/>
      <c r="D51" s="508"/>
      <c r="E51" s="508"/>
      <c r="F51" s="508"/>
      <c r="G51" s="508"/>
      <c r="H51" s="508"/>
      <c r="I51" s="224"/>
    </row>
    <row r="52" spans="1:9">
      <c r="A52" s="225" t="s">
        <v>321</v>
      </c>
      <c r="B52" s="172">
        <v>2015</v>
      </c>
      <c r="C52" s="507">
        <v>2020</v>
      </c>
      <c r="D52" s="507">
        <v>2025</v>
      </c>
      <c r="E52" s="507">
        <v>2030</v>
      </c>
      <c r="F52" s="507">
        <v>2035</v>
      </c>
      <c r="G52" s="507">
        <v>2040</v>
      </c>
      <c r="H52" s="507">
        <v>2045</v>
      </c>
      <c r="I52" s="226">
        <v>2050</v>
      </c>
    </row>
    <row r="53" spans="1:9">
      <c r="A53" s="222" t="s">
        <v>598</v>
      </c>
      <c r="B53" s="181">
        <v>983.00742577200026</v>
      </c>
      <c r="C53" s="176">
        <f t="shared" ref="C53:C55" si="15">(D53+B53)/2</f>
        <v>982.2627713506912</v>
      </c>
      <c r="D53" s="181">
        <v>981.51811692938213</v>
      </c>
      <c r="E53" s="181">
        <v>1045.4831872093791</v>
      </c>
      <c r="F53" s="181">
        <v>1099.9195262059857</v>
      </c>
      <c r="G53" s="181">
        <v>1150.94023772078</v>
      </c>
      <c r="H53" s="181">
        <v>1160.7889982096706</v>
      </c>
      <c r="I53" s="227">
        <v>1204.5441210431836</v>
      </c>
    </row>
    <row r="54" spans="1:9">
      <c r="A54" s="222" t="s">
        <v>599</v>
      </c>
      <c r="B54" s="181">
        <v>983.00742577200026</v>
      </c>
      <c r="C54" s="176">
        <f t="shared" si="15"/>
        <v>1063.2425701456373</v>
      </c>
      <c r="D54" s="181">
        <v>1143.4777145192743</v>
      </c>
      <c r="E54" s="181">
        <v>1174.3928094461648</v>
      </c>
      <c r="F54" s="181">
        <v>1227.1972965405439</v>
      </c>
      <c r="G54" s="181">
        <v>1285.0728268987655</v>
      </c>
      <c r="H54" s="181">
        <v>1389.9380488979662</v>
      </c>
      <c r="I54" s="227">
        <v>1498.9904977764097</v>
      </c>
    </row>
    <row r="55" spans="1:9">
      <c r="A55" s="228" t="s">
        <v>600</v>
      </c>
      <c r="B55" s="517">
        <v>983.00742577200026</v>
      </c>
      <c r="C55" s="515">
        <f t="shared" si="15"/>
        <v>1075.497155323018</v>
      </c>
      <c r="D55" s="517">
        <v>1167.9868848740355</v>
      </c>
      <c r="E55" s="517">
        <v>1166.6469585609639</v>
      </c>
      <c r="F55" s="517">
        <v>1218.4824368165746</v>
      </c>
      <c r="G55" s="517">
        <v>1252.5853589372321</v>
      </c>
      <c r="H55" s="517">
        <v>1320.8199844286964</v>
      </c>
      <c r="I55" s="229">
        <v>1479.9844680657889</v>
      </c>
    </row>
    <row r="56" spans="1:9">
      <c r="A56" s="222" t="s">
        <v>601</v>
      </c>
      <c r="B56" s="291">
        <f>B53*$B$5</f>
        <v>273057618.2700001</v>
      </c>
      <c r="C56" s="291">
        <f t="shared" ref="C56:I56" si="16">C53*$B$5</f>
        <v>272850769.81963646</v>
      </c>
      <c r="D56" s="291">
        <f t="shared" si="16"/>
        <v>272643921.36927283</v>
      </c>
      <c r="E56" s="291">
        <f t="shared" si="16"/>
        <v>290411996.4470498</v>
      </c>
      <c r="F56" s="291">
        <f t="shared" si="16"/>
        <v>305533201.72388494</v>
      </c>
      <c r="G56" s="291">
        <f t="shared" si="16"/>
        <v>319705621.58910561</v>
      </c>
      <c r="H56" s="291">
        <f t="shared" si="16"/>
        <v>322441388.39157522</v>
      </c>
      <c r="I56" s="292">
        <f t="shared" si="16"/>
        <v>334595589.17866218</v>
      </c>
    </row>
    <row r="57" spans="1:9">
      <c r="A57" s="222" t="s">
        <v>602</v>
      </c>
      <c r="B57" s="291">
        <f t="shared" ref="B57:I58" si="17">B54*$B$5</f>
        <v>273057618.2700001</v>
      </c>
      <c r="C57" s="291">
        <f t="shared" si="17"/>
        <v>295345158.37378818</v>
      </c>
      <c r="D57" s="291">
        <f t="shared" si="17"/>
        <v>317632698.47757626</v>
      </c>
      <c r="E57" s="291">
        <f t="shared" si="17"/>
        <v>326220224.84615695</v>
      </c>
      <c r="F57" s="291">
        <f t="shared" si="17"/>
        <v>340888137.92792892</v>
      </c>
      <c r="G57" s="291">
        <f t="shared" si="17"/>
        <v>356964674.13854599</v>
      </c>
      <c r="H57" s="291">
        <f t="shared" si="17"/>
        <v>386093902.47165734</v>
      </c>
      <c r="I57" s="292">
        <f t="shared" si="17"/>
        <v>416386249.38233608</v>
      </c>
    </row>
    <row r="58" spans="1:9" ht="14.65" thickBot="1">
      <c r="A58" s="231" t="s">
        <v>603</v>
      </c>
      <c r="B58" s="294">
        <f t="shared" si="17"/>
        <v>273057618.2700001</v>
      </c>
      <c r="C58" s="294">
        <f t="shared" si="17"/>
        <v>298749209.81194949</v>
      </c>
      <c r="D58" s="294">
        <f t="shared" si="17"/>
        <v>324440801.35389876</v>
      </c>
      <c r="E58" s="294">
        <f t="shared" si="17"/>
        <v>324068599.60026777</v>
      </c>
      <c r="F58" s="294">
        <f t="shared" si="17"/>
        <v>338467343.56015962</v>
      </c>
      <c r="G58" s="294">
        <f t="shared" si="17"/>
        <v>347940377.48256451</v>
      </c>
      <c r="H58" s="294">
        <f t="shared" si="17"/>
        <v>366894440.11908239</v>
      </c>
      <c r="I58" s="295">
        <f t="shared" si="17"/>
        <v>411106796.68494141</v>
      </c>
    </row>
    <row r="59" spans="1:9">
      <c r="A59" s="178"/>
    </row>
    <row r="64" spans="1:9" ht="14.65" thickBot="1"/>
    <row r="65" spans="1:9">
      <c r="A65" s="208" t="s">
        <v>607</v>
      </c>
      <c r="B65" s="209"/>
      <c r="C65" s="209"/>
      <c r="D65" s="209"/>
      <c r="E65" s="209"/>
      <c r="F65" s="209"/>
      <c r="G65" s="209"/>
      <c r="H65" s="209"/>
      <c r="I65" s="210"/>
    </row>
    <row r="66" spans="1:9">
      <c r="A66" s="211"/>
      <c r="I66" s="212"/>
    </row>
    <row r="67" spans="1:9">
      <c r="A67" s="223" t="s">
        <v>608</v>
      </c>
      <c r="B67" s="508"/>
      <c r="C67" s="508"/>
      <c r="D67" s="508"/>
      <c r="E67" s="508"/>
      <c r="F67" s="508"/>
      <c r="G67" s="508"/>
      <c r="H67" s="508"/>
      <c r="I67" s="224"/>
    </row>
    <row r="68" spans="1:9">
      <c r="A68" s="225" t="s">
        <v>321</v>
      </c>
      <c r="B68" s="172">
        <v>2015</v>
      </c>
      <c r="C68" s="507">
        <v>2020</v>
      </c>
      <c r="D68" s="507">
        <v>2025</v>
      </c>
      <c r="E68" s="507">
        <v>2030</v>
      </c>
      <c r="F68" s="507">
        <v>2035</v>
      </c>
      <c r="G68" s="507">
        <v>2040</v>
      </c>
      <c r="H68" s="507">
        <v>2045</v>
      </c>
      <c r="I68" s="232">
        <v>2050</v>
      </c>
    </row>
    <row r="69" spans="1:9">
      <c r="A69" s="222" t="s">
        <v>609</v>
      </c>
      <c r="B69" s="181">
        <v>495.94800000000004</v>
      </c>
      <c r="C69" s="176">
        <f t="shared" ref="C69:C71" si="18">(D69+B69)/2</f>
        <v>763.9347625626317</v>
      </c>
      <c r="D69" s="181">
        <v>1031.9215251252633</v>
      </c>
      <c r="E69" s="181">
        <v>1267.4188623850657</v>
      </c>
      <c r="F69" s="181">
        <v>1463.2811622450477</v>
      </c>
      <c r="G69" s="181">
        <v>1692.7129640688756</v>
      </c>
      <c r="H69" s="181">
        <v>1893.8729089952822</v>
      </c>
      <c r="I69" s="233">
        <v>2197.8779723738462</v>
      </c>
    </row>
    <row r="70" spans="1:9">
      <c r="A70" s="222" t="s">
        <v>610</v>
      </c>
      <c r="B70" s="181">
        <v>495.94800000000004</v>
      </c>
      <c r="C70" s="176">
        <f t="shared" si="18"/>
        <v>918.6322527185763</v>
      </c>
      <c r="D70" s="181">
        <v>1341.3165054371525</v>
      </c>
      <c r="E70" s="181">
        <v>1836.1060590865332</v>
      </c>
      <c r="F70" s="181">
        <v>2323.0163754186906</v>
      </c>
      <c r="G70" s="181">
        <v>2575.3238915773322</v>
      </c>
      <c r="H70" s="181">
        <v>2826.887658782186</v>
      </c>
      <c r="I70" s="227">
        <v>2938.7902340545397</v>
      </c>
    </row>
    <row r="71" spans="1:9">
      <c r="A71" s="228" t="s">
        <v>611</v>
      </c>
      <c r="B71" s="517">
        <v>495.94800000000004</v>
      </c>
      <c r="C71" s="515">
        <f t="shared" si="18"/>
        <v>992.28019390251541</v>
      </c>
      <c r="D71" s="517">
        <v>1488.6123878050307</v>
      </c>
      <c r="E71" s="517">
        <v>1937.855435521318</v>
      </c>
      <c r="F71" s="517">
        <v>2483.702083086192</v>
      </c>
      <c r="G71" s="517">
        <v>3076.1374554462427</v>
      </c>
      <c r="H71" s="517">
        <v>3459.5748022474122</v>
      </c>
      <c r="I71" s="229">
        <v>3588.7980043099196</v>
      </c>
    </row>
    <row r="72" spans="1:9">
      <c r="A72" s="222" t="s">
        <v>612</v>
      </c>
      <c r="B72" s="181">
        <v>0</v>
      </c>
      <c r="C72" s="170"/>
      <c r="D72" s="181">
        <v>0</v>
      </c>
      <c r="E72" s="181">
        <v>0</v>
      </c>
      <c r="F72" s="181">
        <v>0</v>
      </c>
      <c r="G72" s="181">
        <v>2.6661947052923547</v>
      </c>
      <c r="H72" s="181">
        <v>7.0385098799098555</v>
      </c>
      <c r="I72" s="227">
        <v>12.4021523358698</v>
      </c>
    </row>
    <row r="73" spans="1:9">
      <c r="A73" s="222" t="s">
        <v>613</v>
      </c>
      <c r="B73" s="181">
        <v>0</v>
      </c>
      <c r="C73" s="170"/>
      <c r="D73" s="181">
        <v>3.7646867873302181</v>
      </c>
      <c r="E73" s="181">
        <v>19.862691233071295</v>
      </c>
      <c r="F73" s="181">
        <v>79.619330097195402</v>
      </c>
      <c r="G73" s="181">
        <v>180.84606229968946</v>
      </c>
      <c r="H73" s="181">
        <v>317.94889883418</v>
      </c>
      <c r="I73" s="227">
        <v>427.06672970860012</v>
      </c>
    </row>
    <row r="74" spans="1:9">
      <c r="A74" s="228" t="s">
        <v>614</v>
      </c>
      <c r="B74" s="517">
        <v>0</v>
      </c>
      <c r="C74" s="507"/>
      <c r="D74" s="517">
        <v>3.4569764943445489</v>
      </c>
      <c r="E74" s="517">
        <v>12.920088575031652</v>
      </c>
      <c r="F74" s="517">
        <v>69.845187135081972</v>
      </c>
      <c r="G74" s="517">
        <v>253.09722965482851</v>
      </c>
      <c r="H74" s="517">
        <v>715.07668659653336</v>
      </c>
      <c r="I74" s="229">
        <v>1173.7152086759461</v>
      </c>
    </row>
    <row r="75" spans="1:9">
      <c r="A75" s="222" t="s">
        <v>615</v>
      </c>
      <c r="B75" s="170">
        <f>B69+B72</f>
        <v>495.94800000000004</v>
      </c>
      <c r="C75" s="176">
        <f t="shared" ref="C75:I75" si="19">C69+C72</f>
        <v>763.9347625626317</v>
      </c>
      <c r="D75" s="170">
        <f t="shared" si="19"/>
        <v>1031.9215251252633</v>
      </c>
      <c r="E75" s="170">
        <f t="shared" si="19"/>
        <v>1267.4188623850657</v>
      </c>
      <c r="F75" s="170">
        <f t="shared" si="19"/>
        <v>1463.2811622450477</v>
      </c>
      <c r="G75" s="170">
        <f t="shared" si="19"/>
        <v>1695.379158774168</v>
      </c>
      <c r="H75" s="170">
        <f t="shared" si="19"/>
        <v>1900.9114188751921</v>
      </c>
      <c r="I75" s="230">
        <f t="shared" si="19"/>
        <v>2210.2801247097159</v>
      </c>
    </row>
    <row r="76" spans="1:9">
      <c r="A76" s="222" t="s">
        <v>616</v>
      </c>
      <c r="B76" s="170">
        <f t="shared" ref="B76:I77" si="20">B70+B73</f>
        <v>495.94800000000004</v>
      </c>
      <c r="C76" s="176">
        <f t="shared" si="20"/>
        <v>918.6322527185763</v>
      </c>
      <c r="D76" s="170">
        <f t="shared" si="20"/>
        <v>1345.0811922244827</v>
      </c>
      <c r="E76" s="170">
        <f t="shared" si="20"/>
        <v>1855.9687503196044</v>
      </c>
      <c r="F76" s="170">
        <f t="shared" si="20"/>
        <v>2402.635705515886</v>
      </c>
      <c r="G76" s="170">
        <f t="shared" si="20"/>
        <v>2756.1699538770217</v>
      </c>
      <c r="H76" s="170">
        <f t="shared" si="20"/>
        <v>3144.836557616366</v>
      </c>
      <c r="I76" s="230">
        <f t="shared" si="20"/>
        <v>3365.8569637631399</v>
      </c>
    </row>
    <row r="77" spans="1:9">
      <c r="A77" s="228" t="s">
        <v>617</v>
      </c>
      <c r="B77" s="507">
        <f t="shared" si="20"/>
        <v>495.94800000000004</v>
      </c>
      <c r="C77" s="515">
        <f t="shared" si="20"/>
        <v>992.28019390251541</v>
      </c>
      <c r="D77" s="507">
        <f t="shared" si="20"/>
        <v>1492.0693642993754</v>
      </c>
      <c r="E77" s="507">
        <f t="shared" si="20"/>
        <v>1950.7755240963497</v>
      </c>
      <c r="F77" s="507">
        <f t="shared" si="20"/>
        <v>2553.5472702212742</v>
      </c>
      <c r="G77" s="507">
        <f t="shared" si="20"/>
        <v>3329.2346851010711</v>
      </c>
      <c r="H77" s="507">
        <f t="shared" si="20"/>
        <v>4174.6514888439451</v>
      </c>
      <c r="I77" s="226">
        <f t="shared" si="20"/>
        <v>4762.5132129858657</v>
      </c>
    </row>
    <row r="78" spans="1:9">
      <c r="A78" s="222" t="s">
        <v>618</v>
      </c>
      <c r="B78" s="176">
        <f t="shared" ref="B78:I80" si="21">B75-B17</f>
        <v>306.52100000000007</v>
      </c>
      <c r="C78" s="176">
        <f t="shared" si="21"/>
        <v>519.62218284123026</v>
      </c>
      <c r="D78" s="176">
        <f t="shared" si="21"/>
        <v>732.72336568246044</v>
      </c>
      <c r="E78" s="176">
        <f t="shared" si="21"/>
        <v>954.70942419131461</v>
      </c>
      <c r="F78" s="176">
        <f t="shared" si="21"/>
        <v>1141.3655574853892</v>
      </c>
      <c r="G78" s="176">
        <f t="shared" si="21"/>
        <v>1362.5115293971187</v>
      </c>
      <c r="H78" s="176">
        <f t="shared" si="21"/>
        <v>1554.1402662203554</v>
      </c>
      <c r="I78" s="220">
        <f t="shared" si="21"/>
        <v>1847.6024146882385</v>
      </c>
    </row>
    <row r="79" spans="1:9">
      <c r="A79" s="222" t="s">
        <v>619</v>
      </c>
      <c r="B79" s="176">
        <f t="shared" si="21"/>
        <v>306.52100000000007</v>
      </c>
      <c r="C79" s="176">
        <f t="shared" si="21"/>
        <v>667.30536666030662</v>
      </c>
      <c r="D79" s="176">
        <f t="shared" si="21"/>
        <v>1031.8544201079433</v>
      </c>
      <c r="E79" s="176">
        <f t="shared" si="21"/>
        <v>1520.564898588043</v>
      </c>
      <c r="F79" s="176">
        <f t="shared" si="21"/>
        <v>2054.7442055551278</v>
      </c>
      <c r="G79" s="176">
        <f t="shared" si="21"/>
        <v>2387.1950926752206</v>
      </c>
      <c r="H79" s="176">
        <f t="shared" si="21"/>
        <v>2766.0163733708346</v>
      </c>
      <c r="I79" s="220">
        <f t="shared" si="21"/>
        <v>3001.9829817498467</v>
      </c>
    </row>
    <row r="80" spans="1:9">
      <c r="A80" s="228" t="s">
        <v>620</v>
      </c>
      <c r="B80" s="176">
        <f t="shared" si="21"/>
        <v>306.52100000000007</v>
      </c>
      <c r="C80" s="176">
        <f t="shared" si="21"/>
        <v>735.59556841052176</v>
      </c>
      <c r="D80" s="176">
        <f t="shared" si="21"/>
        <v>1168.1271133153882</v>
      </c>
      <c r="E80" s="176">
        <f t="shared" si="21"/>
        <v>1607.5570086143862</v>
      </c>
      <c r="F80" s="176">
        <f t="shared" si="21"/>
        <v>2188.8926550334268</v>
      </c>
      <c r="G80" s="176">
        <f t="shared" si="21"/>
        <v>2949.2073126634923</v>
      </c>
      <c r="H80" s="176">
        <f t="shared" si="21"/>
        <v>3793.2787519199806</v>
      </c>
      <c r="I80" s="220">
        <f t="shared" si="21"/>
        <v>4370.0113157555552</v>
      </c>
    </row>
    <row r="81" spans="1:9">
      <c r="A81" s="222" t="s">
        <v>621</v>
      </c>
      <c r="B81" s="296">
        <f>B78*1*10^6</f>
        <v>306521000.00000006</v>
      </c>
      <c r="C81" s="296">
        <f t="shared" ref="C81:I81" si="22">C78*1*10^6</f>
        <v>519622182.84123027</v>
      </c>
      <c r="D81" s="296">
        <f t="shared" si="22"/>
        <v>732723365.68246043</v>
      </c>
      <c r="E81" s="296">
        <f t="shared" si="22"/>
        <v>954709424.19131458</v>
      </c>
      <c r="F81" s="296">
        <f t="shared" si="22"/>
        <v>1141365557.4853892</v>
      </c>
      <c r="G81" s="296">
        <f t="shared" si="22"/>
        <v>1362511529.3971188</v>
      </c>
      <c r="H81" s="296">
        <f t="shared" si="22"/>
        <v>1554140266.2203555</v>
      </c>
      <c r="I81" s="297">
        <f t="shared" si="22"/>
        <v>1847602414.6882384</v>
      </c>
    </row>
    <row r="82" spans="1:9">
      <c r="A82" s="222" t="s">
        <v>622</v>
      </c>
      <c r="B82" s="291">
        <f t="shared" ref="B82:I82" si="23">B79*1*10^6</f>
        <v>306521000.00000006</v>
      </c>
      <c r="C82" s="291">
        <f t="shared" si="23"/>
        <v>667305366.66030657</v>
      </c>
      <c r="D82" s="291">
        <f t="shared" si="23"/>
        <v>1031854420.1079433</v>
      </c>
      <c r="E82" s="291">
        <f t="shared" si="23"/>
        <v>1520564898.588043</v>
      </c>
      <c r="F82" s="291">
        <f t="shared" si="23"/>
        <v>2054744205.5551279</v>
      </c>
      <c r="G82" s="291">
        <f t="shared" si="23"/>
        <v>2387195092.6752205</v>
      </c>
      <c r="H82" s="291">
        <f t="shared" si="23"/>
        <v>2766016373.3708344</v>
      </c>
      <c r="I82" s="292">
        <f t="shared" si="23"/>
        <v>3001982981.7498465</v>
      </c>
    </row>
    <row r="83" spans="1:9">
      <c r="A83" s="228" t="s">
        <v>623</v>
      </c>
      <c r="B83" s="518">
        <f t="shared" ref="B83:I83" si="24">B80*1*10^6</f>
        <v>306521000.00000006</v>
      </c>
      <c r="C83" s="518">
        <f t="shared" si="24"/>
        <v>735595568.41052175</v>
      </c>
      <c r="D83" s="518">
        <f t="shared" si="24"/>
        <v>1168127113.3153882</v>
      </c>
      <c r="E83" s="518">
        <f t="shared" si="24"/>
        <v>1607557008.6143861</v>
      </c>
      <c r="F83" s="518">
        <f t="shared" si="24"/>
        <v>2188892655.0334268</v>
      </c>
      <c r="G83" s="518">
        <f t="shared" si="24"/>
        <v>2949207312.6634922</v>
      </c>
      <c r="H83" s="518">
        <f t="shared" si="24"/>
        <v>3793278751.9199805</v>
      </c>
      <c r="I83" s="293">
        <f t="shared" si="24"/>
        <v>4370011315.7555552</v>
      </c>
    </row>
    <row r="84" spans="1:9">
      <c r="A84" s="222"/>
      <c r="I84" s="212"/>
    </row>
    <row r="85" spans="1:9">
      <c r="A85" s="223" t="s">
        <v>597</v>
      </c>
      <c r="B85" s="508"/>
      <c r="C85" s="508"/>
      <c r="D85" s="508"/>
      <c r="E85" s="508"/>
      <c r="F85" s="508"/>
      <c r="G85" s="508"/>
      <c r="H85" s="508"/>
      <c r="I85" s="224"/>
    </row>
    <row r="86" spans="1:9">
      <c r="A86" s="225" t="s">
        <v>321</v>
      </c>
      <c r="B86" s="172">
        <v>2015</v>
      </c>
      <c r="C86" s="507">
        <v>2020</v>
      </c>
      <c r="D86" s="507">
        <v>2025</v>
      </c>
      <c r="E86" s="507">
        <v>2030</v>
      </c>
      <c r="F86" s="507">
        <v>2035</v>
      </c>
      <c r="G86" s="507">
        <v>2040</v>
      </c>
      <c r="H86" s="507">
        <v>2045</v>
      </c>
      <c r="I86" s="226">
        <v>2050</v>
      </c>
    </row>
    <row r="87" spans="1:9">
      <c r="A87" s="222" t="s">
        <v>624</v>
      </c>
      <c r="B87" s="181">
        <v>3090.1167674280005</v>
      </c>
      <c r="C87" s="176">
        <f t="shared" ref="C87:C89" si="25">(D87+B87)/2</f>
        <v>4049.6390814027295</v>
      </c>
      <c r="D87" s="181">
        <v>5009.1613953774586</v>
      </c>
      <c r="E87" s="181">
        <v>6027.1479335833865</v>
      </c>
      <c r="F87" s="181">
        <v>7755.496293838055</v>
      </c>
      <c r="G87" s="181">
        <v>9415.9099369123942</v>
      </c>
      <c r="H87" s="181">
        <v>11003.822667758091</v>
      </c>
      <c r="I87" s="227">
        <v>12127.430115859395</v>
      </c>
    </row>
    <row r="88" spans="1:9">
      <c r="A88" s="222" t="s">
        <v>625</v>
      </c>
      <c r="B88" s="181">
        <v>3090.1167674280005</v>
      </c>
      <c r="C88" s="176">
        <f t="shared" si="25"/>
        <v>5078.2195412600468</v>
      </c>
      <c r="D88" s="181">
        <v>7066.322315092094</v>
      </c>
      <c r="E88" s="181">
        <v>9956.6587501034392</v>
      </c>
      <c r="F88" s="181">
        <v>13932.946357265586</v>
      </c>
      <c r="G88" s="181">
        <v>18828.760937093572</v>
      </c>
      <c r="H88" s="181">
        <v>23234.562293797873</v>
      </c>
      <c r="I88" s="227">
        <v>25984.889303947421</v>
      </c>
    </row>
    <row r="89" spans="1:9">
      <c r="A89" s="228" t="s">
        <v>626</v>
      </c>
      <c r="B89" s="517">
        <v>3090.1167674280005</v>
      </c>
      <c r="C89" s="515">
        <f t="shared" si="25"/>
        <v>5493.5050366496471</v>
      </c>
      <c r="D89" s="517">
        <v>7896.8933058712937</v>
      </c>
      <c r="E89" s="517">
        <v>10765.303883310982</v>
      </c>
      <c r="F89" s="517">
        <v>14114.224924911323</v>
      </c>
      <c r="G89" s="517">
        <v>17660.517997039293</v>
      </c>
      <c r="H89" s="517">
        <v>20893.348096090085</v>
      </c>
      <c r="I89" s="229">
        <v>22095.507836935361</v>
      </c>
    </row>
    <row r="90" spans="1:9">
      <c r="A90" s="222" t="s">
        <v>627</v>
      </c>
      <c r="B90" s="180">
        <f t="shared" ref="B90:I92" si="26">B87-B26</f>
        <v>2497.3715203920005</v>
      </c>
      <c r="C90" s="180">
        <f t="shared" si="26"/>
        <v>3437.1220338142866</v>
      </c>
      <c r="D90" s="180">
        <f t="shared" si="26"/>
        <v>4376.8725472365732</v>
      </c>
      <c r="E90" s="180">
        <f t="shared" si="26"/>
        <v>5335.8530512073521</v>
      </c>
      <c r="F90" s="180">
        <f t="shared" si="26"/>
        <v>6943.1587172128548</v>
      </c>
      <c r="G90" s="180">
        <f t="shared" si="26"/>
        <v>8527.7805662646242</v>
      </c>
      <c r="H90" s="180">
        <f t="shared" si="26"/>
        <v>10054.605634756561</v>
      </c>
      <c r="I90" s="234">
        <f t="shared" si="26"/>
        <v>11150.742828582757</v>
      </c>
    </row>
    <row r="91" spans="1:9">
      <c r="A91" s="222" t="s">
        <v>628</v>
      </c>
      <c r="B91" s="180">
        <f t="shared" si="26"/>
        <v>2497.3715203920005</v>
      </c>
      <c r="C91" s="180">
        <f t="shared" si="26"/>
        <v>4424.7978668573905</v>
      </c>
      <c r="D91" s="180">
        <f t="shared" si="26"/>
        <v>6352.2242133227819</v>
      </c>
      <c r="E91" s="180">
        <f t="shared" si="26"/>
        <v>9043.0962743771925</v>
      </c>
      <c r="F91" s="180">
        <f t="shared" si="26"/>
        <v>12694.812384894283</v>
      </c>
      <c r="G91" s="180">
        <f t="shared" si="26"/>
        <v>17238.535095371753</v>
      </c>
      <c r="H91" s="180">
        <f t="shared" si="26"/>
        <v>21307.762517374944</v>
      </c>
      <c r="I91" s="234">
        <f t="shared" si="26"/>
        <v>23922.957184553208</v>
      </c>
    </row>
    <row r="92" spans="1:9">
      <c r="A92" s="228" t="s">
        <v>629</v>
      </c>
      <c r="B92" s="519">
        <f t="shared" si="26"/>
        <v>2497.3715203920005</v>
      </c>
      <c r="C92" s="519">
        <f t="shared" si="26"/>
        <v>4785.276304078161</v>
      </c>
      <c r="D92" s="519">
        <f t="shared" si="26"/>
        <v>7073.181087764322</v>
      </c>
      <c r="E92" s="519">
        <f t="shared" si="26"/>
        <v>9809.2509124558655</v>
      </c>
      <c r="F92" s="519">
        <f t="shared" si="26"/>
        <v>12918.706148148738</v>
      </c>
      <c r="G92" s="519">
        <f t="shared" si="26"/>
        <v>16177.47038870605</v>
      </c>
      <c r="H92" s="519">
        <f t="shared" si="26"/>
        <v>19148.726437892881</v>
      </c>
      <c r="I92" s="235">
        <f t="shared" si="26"/>
        <v>20226.869350003952</v>
      </c>
    </row>
    <row r="93" spans="1:9">
      <c r="A93" s="222" t="s">
        <v>621</v>
      </c>
      <c r="B93" s="291">
        <f>B90*$B$5</f>
        <v>693714311.22000027</v>
      </c>
      <c r="C93" s="291">
        <f t="shared" ref="C93:I93" si="27">C90*$B$5</f>
        <v>954756120.5039686</v>
      </c>
      <c r="D93" s="291">
        <f t="shared" si="27"/>
        <v>1215797929.7879372</v>
      </c>
      <c r="E93" s="291">
        <f t="shared" si="27"/>
        <v>1482181403.1131535</v>
      </c>
      <c r="F93" s="291">
        <f t="shared" si="27"/>
        <v>1928655199.2257931</v>
      </c>
      <c r="G93" s="291">
        <f t="shared" si="27"/>
        <v>2368827935.0735068</v>
      </c>
      <c r="H93" s="291">
        <f t="shared" si="27"/>
        <v>2792946009.6546006</v>
      </c>
      <c r="I93" s="292">
        <f t="shared" si="27"/>
        <v>3097428563.4952106</v>
      </c>
    </row>
    <row r="94" spans="1:9">
      <c r="A94" s="222" t="s">
        <v>622</v>
      </c>
      <c r="B94" s="291">
        <f t="shared" ref="B94:I95" si="28">B91*$B$5</f>
        <v>693714311.22000027</v>
      </c>
      <c r="C94" s="291">
        <f t="shared" si="28"/>
        <v>1229110518.5714974</v>
      </c>
      <c r="D94" s="291">
        <f t="shared" si="28"/>
        <v>1764506725.9229951</v>
      </c>
      <c r="E94" s="291">
        <f t="shared" si="28"/>
        <v>2511971187.3269982</v>
      </c>
      <c r="F94" s="291">
        <f t="shared" si="28"/>
        <v>3526336773.5817456</v>
      </c>
      <c r="G94" s="291">
        <f t="shared" si="28"/>
        <v>4788481970.9365988</v>
      </c>
      <c r="H94" s="291">
        <f t="shared" si="28"/>
        <v>5918822921.493041</v>
      </c>
      <c r="I94" s="292">
        <f t="shared" si="28"/>
        <v>6645265884.598114</v>
      </c>
    </row>
    <row r="95" spans="1:9">
      <c r="A95" s="228" t="s">
        <v>623</v>
      </c>
      <c r="B95" s="518">
        <f t="shared" si="28"/>
        <v>693714311.22000027</v>
      </c>
      <c r="C95" s="518">
        <f t="shared" si="28"/>
        <v>1329243417.7994893</v>
      </c>
      <c r="D95" s="518">
        <f t="shared" si="28"/>
        <v>1964772524.3789785</v>
      </c>
      <c r="E95" s="518">
        <f t="shared" si="28"/>
        <v>2724791920.1266298</v>
      </c>
      <c r="F95" s="518">
        <f t="shared" si="28"/>
        <v>3588529485.5968723</v>
      </c>
      <c r="G95" s="518">
        <f t="shared" si="28"/>
        <v>4493741774.6405697</v>
      </c>
      <c r="H95" s="518">
        <f t="shared" si="28"/>
        <v>5319090677.1924677</v>
      </c>
      <c r="I95" s="293">
        <f t="shared" si="28"/>
        <v>5618574819.4455423</v>
      </c>
    </row>
    <row r="96" spans="1:9">
      <c r="A96" s="222"/>
      <c r="I96" s="212"/>
    </row>
    <row r="97" spans="1:9">
      <c r="A97" s="223" t="s">
        <v>604</v>
      </c>
      <c r="B97" s="508"/>
      <c r="C97" s="508"/>
      <c r="D97" s="508"/>
      <c r="E97" s="508"/>
      <c r="F97" s="508"/>
      <c r="G97" s="508"/>
      <c r="H97" s="508"/>
      <c r="I97" s="224"/>
    </row>
    <row r="98" spans="1:9">
      <c r="A98" s="225" t="s">
        <v>321</v>
      </c>
      <c r="B98" s="172">
        <v>2015</v>
      </c>
      <c r="C98" s="507">
        <v>2020</v>
      </c>
      <c r="D98" s="507">
        <v>2025</v>
      </c>
      <c r="E98" s="507">
        <v>2030</v>
      </c>
      <c r="F98" s="507">
        <v>2035</v>
      </c>
      <c r="G98" s="507">
        <v>2040</v>
      </c>
      <c r="H98" s="507">
        <v>2045</v>
      </c>
      <c r="I98" s="226">
        <v>2050</v>
      </c>
    </row>
    <row r="99" spans="1:9">
      <c r="A99" s="222" t="s">
        <v>624</v>
      </c>
      <c r="B99" s="181">
        <v>29546.776672080003</v>
      </c>
      <c r="C99" s="176">
        <f t="shared" ref="C99:C101" si="29">(D99+B99)/2</f>
        <v>30709.884799918953</v>
      </c>
      <c r="D99" s="181">
        <v>31872.992927757907</v>
      </c>
      <c r="E99" s="181">
        <v>30998.170310086974</v>
      </c>
      <c r="F99" s="181">
        <v>29703.787555661766</v>
      </c>
      <c r="G99" s="181">
        <v>28075.565343080587</v>
      </c>
      <c r="H99" s="181">
        <v>26027.258795597907</v>
      </c>
      <c r="I99" s="227">
        <v>24194.114785595069</v>
      </c>
    </row>
    <row r="100" spans="1:9">
      <c r="A100" s="222" t="s">
        <v>625</v>
      </c>
      <c r="B100" s="181">
        <v>29546.776672080003</v>
      </c>
      <c r="C100" s="176">
        <f t="shared" si="29"/>
        <v>30504.552575681148</v>
      </c>
      <c r="D100" s="181">
        <v>31462.328479282289</v>
      </c>
      <c r="E100" s="181">
        <v>30351.116711287465</v>
      </c>
      <c r="F100" s="181">
        <v>28849.545347829426</v>
      </c>
      <c r="G100" s="181">
        <v>27022.932865577655</v>
      </c>
      <c r="H100" s="181">
        <v>24838.032187262172</v>
      </c>
      <c r="I100" s="227">
        <v>23123.676169497729</v>
      </c>
    </row>
    <row r="101" spans="1:9">
      <c r="A101" s="228" t="s">
        <v>626</v>
      </c>
      <c r="B101" s="517">
        <v>29546.776672080003</v>
      </c>
      <c r="C101" s="515">
        <f t="shared" si="29"/>
        <v>30504.255806750232</v>
      </c>
      <c r="D101" s="517">
        <v>31461.734941420462</v>
      </c>
      <c r="E101" s="517">
        <v>30395.251622345193</v>
      </c>
      <c r="F101" s="517">
        <v>28893.738751306257</v>
      </c>
      <c r="G101" s="517">
        <v>27075.884485307586</v>
      </c>
      <c r="H101" s="517">
        <v>24928.204641186781</v>
      </c>
      <c r="I101" s="229">
        <v>23228.934992192968</v>
      </c>
    </row>
    <row r="102" spans="1:9">
      <c r="A102" s="222" t="s">
        <v>627</v>
      </c>
      <c r="B102" s="180">
        <f t="shared" ref="B102:I104" si="30">B99-B35</f>
        <v>27938.273886708001</v>
      </c>
      <c r="C102" s="180">
        <f t="shared" si="30"/>
        <v>28989.305040608106</v>
      </c>
      <c r="D102" s="180">
        <f t="shared" si="30"/>
        <v>30040.336194508214</v>
      </c>
      <c r="E102" s="180">
        <f t="shared" si="30"/>
        <v>29117.555238694789</v>
      </c>
      <c r="F102" s="180">
        <f t="shared" si="30"/>
        <v>27712.731071270307</v>
      </c>
      <c r="G102" s="180">
        <f t="shared" si="30"/>
        <v>26046.877697534917</v>
      </c>
      <c r="H102" s="180">
        <f t="shared" si="30"/>
        <v>24043.00098693059</v>
      </c>
      <c r="I102" s="234">
        <f t="shared" si="30"/>
        <v>22226.749487927129</v>
      </c>
    </row>
    <row r="103" spans="1:9">
      <c r="A103" s="222" t="s">
        <v>628</v>
      </c>
      <c r="B103" s="180">
        <f t="shared" si="30"/>
        <v>27938.273886708001</v>
      </c>
      <c r="C103" s="180">
        <f t="shared" si="30"/>
        <v>28883.71525627013</v>
      </c>
      <c r="D103" s="180">
        <f t="shared" si="30"/>
        <v>29829.156625832256</v>
      </c>
      <c r="E103" s="180">
        <f t="shared" si="30"/>
        <v>28823.850907779091</v>
      </c>
      <c r="F103" s="180">
        <f t="shared" si="30"/>
        <v>27319.478538917647</v>
      </c>
      <c r="G103" s="180">
        <f t="shared" si="30"/>
        <v>25507.999206392127</v>
      </c>
      <c r="H103" s="180">
        <f t="shared" si="30"/>
        <v>23380.590758816779</v>
      </c>
      <c r="I103" s="234">
        <f t="shared" si="30"/>
        <v>21709.158079432182</v>
      </c>
    </row>
    <row r="104" spans="1:9">
      <c r="A104" s="228" t="s">
        <v>629</v>
      </c>
      <c r="B104" s="519">
        <f t="shared" si="30"/>
        <v>27938.273886708001</v>
      </c>
      <c r="C104" s="519">
        <f t="shared" si="30"/>
        <v>28883.807621074586</v>
      </c>
      <c r="D104" s="519">
        <f t="shared" si="30"/>
        <v>29829.341355441171</v>
      </c>
      <c r="E104" s="519">
        <f t="shared" si="30"/>
        <v>28847.112035769103</v>
      </c>
      <c r="F104" s="519">
        <f t="shared" si="30"/>
        <v>27353.075735919672</v>
      </c>
      <c r="G104" s="519">
        <f t="shared" si="30"/>
        <v>25555.933849113899</v>
      </c>
      <c r="H104" s="519">
        <f t="shared" si="30"/>
        <v>23446.143989677257</v>
      </c>
      <c r="I104" s="235">
        <f t="shared" si="30"/>
        <v>21781.75449797685</v>
      </c>
    </row>
    <row r="105" spans="1:9">
      <c r="A105" s="222" t="s">
        <v>621</v>
      </c>
      <c r="B105" s="291">
        <f>B102*$B$5</f>
        <v>7760631635.1966677</v>
      </c>
      <c r="C105" s="291">
        <f t="shared" ref="C105:I105" si="31">C102*$B$5</f>
        <v>8052584733.5022526</v>
      </c>
      <c r="D105" s="291">
        <f t="shared" si="31"/>
        <v>8344537831.8078384</v>
      </c>
      <c r="E105" s="291">
        <f t="shared" si="31"/>
        <v>8088209788.5263309</v>
      </c>
      <c r="F105" s="291">
        <f t="shared" si="31"/>
        <v>7697980853.1306419</v>
      </c>
      <c r="G105" s="291">
        <f t="shared" si="31"/>
        <v>7235243804.8708115</v>
      </c>
      <c r="H105" s="291">
        <f t="shared" si="31"/>
        <v>6678611385.2584982</v>
      </c>
      <c r="I105" s="292">
        <f t="shared" si="31"/>
        <v>6174097079.9797592</v>
      </c>
    </row>
    <row r="106" spans="1:9">
      <c r="A106" s="222" t="s">
        <v>622</v>
      </c>
      <c r="B106" s="291">
        <f t="shared" ref="B106:I107" si="32">B103*$B$5</f>
        <v>7760631635.1966677</v>
      </c>
      <c r="C106" s="291">
        <f t="shared" si="32"/>
        <v>8023254237.8528147</v>
      </c>
      <c r="D106" s="291">
        <f t="shared" si="32"/>
        <v>8285876840.5089607</v>
      </c>
      <c r="E106" s="291">
        <f t="shared" si="32"/>
        <v>8006625252.1608601</v>
      </c>
      <c r="F106" s="291">
        <f t="shared" si="32"/>
        <v>7588744038.5882359</v>
      </c>
      <c r="G106" s="291">
        <f t="shared" si="32"/>
        <v>7085555335.1089249</v>
      </c>
      <c r="H106" s="291">
        <f t="shared" si="32"/>
        <v>6494608544.1157732</v>
      </c>
      <c r="I106" s="292">
        <f t="shared" si="32"/>
        <v>6030321688.7311621</v>
      </c>
    </row>
    <row r="107" spans="1:9">
      <c r="A107" s="228" t="s">
        <v>623</v>
      </c>
      <c r="B107" s="507">
        <f t="shared" si="32"/>
        <v>7760631635.1966677</v>
      </c>
      <c r="C107" s="507">
        <f t="shared" si="32"/>
        <v>8023279894.7429419</v>
      </c>
      <c r="D107" s="507">
        <f t="shared" si="32"/>
        <v>8285928154.2892151</v>
      </c>
      <c r="E107" s="507">
        <f t="shared" si="32"/>
        <v>8013086676.6025295</v>
      </c>
      <c r="F107" s="507">
        <f t="shared" si="32"/>
        <v>7598076593.3110209</v>
      </c>
      <c r="G107" s="507">
        <f t="shared" si="32"/>
        <v>7098870513.6427507</v>
      </c>
      <c r="H107" s="507">
        <f t="shared" si="32"/>
        <v>6512817774.9103498</v>
      </c>
      <c r="I107" s="226">
        <f t="shared" si="32"/>
        <v>6050487360.5491257</v>
      </c>
    </row>
    <row r="108" spans="1:9">
      <c r="A108" s="222"/>
      <c r="I108" s="212"/>
    </row>
    <row r="109" spans="1:9">
      <c r="A109" s="223" t="s">
        <v>605</v>
      </c>
      <c r="B109" s="508"/>
      <c r="C109" s="508"/>
      <c r="D109" s="508"/>
      <c r="E109" s="508"/>
      <c r="F109" s="508"/>
      <c r="G109" s="508"/>
      <c r="H109" s="508"/>
      <c r="I109" s="224"/>
    </row>
    <row r="110" spans="1:9">
      <c r="A110" s="225" t="s">
        <v>321</v>
      </c>
      <c r="B110" s="172">
        <v>2015</v>
      </c>
      <c r="C110" s="507">
        <v>2020</v>
      </c>
      <c r="D110" s="507">
        <v>2025</v>
      </c>
      <c r="E110" s="507">
        <v>2030</v>
      </c>
      <c r="F110" s="507">
        <v>2035</v>
      </c>
      <c r="G110" s="507">
        <v>2040</v>
      </c>
      <c r="H110" s="507">
        <v>2045</v>
      </c>
      <c r="I110" s="226">
        <v>2050</v>
      </c>
    </row>
    <row r="111" spans="1:9">
      <c r="A111" s="222" t="s">
        <v>624</v>
      </c>
      <c r="B111" s="181">
        <v>1036.5383014560002</v>
      </c>
      <c r="C111" s="176">
        <f t="shared" ref="C111:C113" si="33">(D111+B111)/2</f>
        <v>1168.1515657604164</v>
      </c>
      <c r="D111" s="181">
        <v>1299.7648300648327</v>
      </c>
      <c r="E111" s="181">
        <v>1394.5862845792067</v>
      </c>
      <c r="F111" s="181">
        <v>1544.27972281042</v>
      </c>
      <c r="G111" s="181">
        <v>1663.7498419989604</v>
      </c>
      <c r="H111" s="181">
        <v>1750.225285485697</v>
      </c>
      <c r="I111" s="227">
        <v>1797.9815772550801</v>
      </c>
    </row>
    <row r="112" spans="1:9">
      <c r="A112" s="222" t="s">
        <v>625</v>
      </c>
      <c r="B112" s="181">
        <v>1036.5383014560002</v>
      </c>
      <c r="C112" s="176">
        <f t="shared" si="33"/>
        <v>1205.9311832570952</v>
      </c>
      <c r="D112" s="181">
        <v>1375.3240650581899</v>
      </c>
      <c r="E112" s="181">
        <v>1597.4571341105311</v>
      </c>
      <c r="F112" s="181">
        <v>1809.0546737148743</v>
      </c>
      <c r="G112" s="181">
        <v>1988.4277601449942</v>
      </c>
      <c r="H112" s="181">
        <v>2134.3260637558474</v>
      </c>
      <c r="I112" s="227">
        <v>2242.2032187686459</v>
      </c>
    </row>
    <row r="113" spans="1:9">
      <c r="A113" s="228" t="s">
        <v>626</v>
      </c>
      <c r="B113" s="517">
        <v>1036.5383014560002</v>
      </c>
      <c r="C113" s="515">
        <f t="shared" si="33"/>
        <v>1208.2104628894622</v>
      </c>
      <c r="D113" s="517">
        <v>1379.8826243229241</v>
      </c>
      <c r="E113" s="517">
        <v>1605.3178507247676</v>
      </c>
      <c r="F113" s="517">
        <v>1829.1728190267004</v>
      </c>
      <c r="G113" s="517">
        <v>2019.7642568529027</v>
      </c>
      <c r="H113" s="517">
        <v>2176.0447435784013</v>
      </c>
      <c r="I113" s="229">
        <v>2294.5265594939369</v>
      </c>
    </row>
    <row r="114" spans="1:9">
      <c r="A114" s="222" t="s">
        <v>627</v>
      </c>
      <c r="B114" s="180">
        <f t="shared" ref="B114:I116" si="34">B111-B44</f>
        <v>867.7324288440002</v>
      </c>
      <c r="C114" s="180">
        <f t="shared" si="34"/>
        <v>993.16598473300883</v>
      </c>
      <c r="D114" s="180">
        <f t="shared" si="34"/>
        <v>1118.5995406220177</v>
      </c>
      <c r="E114" s="180">
        <f t="shared" si="34"/>
        <v>1189.4966699553547</v>
      </c>
      <c r="F114" s="180">
        <f t="shared" si="34"/>
        <v>1325.4520946922698</v>
      </c>
      <c r="G114" s="180">
        <f t="shared" si="34"/>
        <v>1431.8318576157021</v>
      </c>
      <c r="H114" s="180">
        <f t="shared" si="34"/>
        <v>1505.9658170332696</v>
      </c>
      <c r="I114" s="234">
        <f t="shared" si="34"/>
        <v>1542.0197166779035</v>
      </c>
    </row>
    <row r="115" spans="1:9">
      <c r="A115" s="222" t="s">
        <v>628</v>
      </c>
      <c r="B115" s="180">
        <f t="shared" si="34"/>
        <v>867.7324288440002</v>
      </c>
      <c r="C115" s="180">
        <f t="shared" si="34"/>
        <v>1030.0792960197753</v>
      </c>
      <c r="D115" s="180">
        <f t="shared" si="34"/>
        <v>1192.4261631955501</v>
      </c>
      <c r="E115" s="180">
        <f t="shared" si="34"/>
        <v>1385.8429689987042</v>
      </c>
      <c r="F115" s="180">
        <f t="shared" si="34"/>
        <v>1578.9032584936381</v>
      </c>
      <c r="G115" s="180">
        <f t="shared" si="34"/>
        <v>1741.0227272292932</v>
      </c>
      <c r="H115" s="180">
        <f t="shared" si="34"/>
        <v>1870.9014916328974</v>
      </c>
      <c r="I115" s="234">
        <f t="shared" si="34"/>
        <v>1963.7822039673213</v>
      </c>
    </row>
    <row r="116" spans="1:9">
      <c r="A116" s="228" t="s">
        <v>629</v>
      </c>
      <c r="B116" s="519">
        <f t="shared" si="34"/>
        <v>867.7324288440002</v>
      </c>
      <c r="C116" s="519">
        <f t="shared" si="34"/>
        <v>1032.3585756521422</v>
      </c>
      <c r="D116" s="519">
        <f t="shared" si="34"/>
        <v>1196.9847224602843</v>
      </c>
      <c r="E116" s="519">
        <f t="shared" si="34"/>
        <v>1393.7036856129407</v>
      </c>
      <c r="F116" s="519">
        <f t="shared" si="34"/>
        <v>1596.8025762469895</v>
      </c>
      <c r="G116" s="519">
        <f t="shared" si="34"/>
        <v>1767.7486889248114</v>
      </c>
      <c r="H116" s="519">
        <f t="shared" si="34"/>
        <v>1910.4929023556547</v>
      </c>
      <c r="I116" s="235">
        <f t="shared" si="34"/>
        <v>2016.6597602468894</v>
      </c>
    </row>
    <row r="117" spans="1:9">
      <c r="A117" s="222" t="s">
        <v>621</v>
      </c>
      <c r="B117" s="291">
        <f>B114*$B$5</f>
        <v>241036785.79000008</v>
      </c>
      <c r="C117" s="291">
        <f t="shared" ref="C117:I117" si="35">C114*$B$5</f>
        <v>275879440.20361358</v>
      </c>
      <c r="D117" s="291">
        <f t="shared" si="35"/>
        <v>310722094.6172272</v>
      </c>
      <c r="E117" s="291">
        <f t="shared" si="35"/>
        <v>330415741.65426522</v>
      </c>
      <c r="F117" s="291">
        <f t="shared" si="35"/>
        <v>368181137.41451943</v>
      </c>
      <c r="G117" s="291">
        <f t="shared" si="35"/>
        <v>397731071.55991733</v>
      </c>
      <c r="H117" s="291">
        <f t="shared" si="35"/>
        <v>418323838.06479716</v>
      </c>
      <c r="I117" s="292">
        <f t="shared" si="35"/>
        <v>428338810.18830657</v>
      </c>
    </row>
    <row r="118" spans="1:9">
      <c r="A118" s="222" t="s">
        <v>622</v>
      </c>
      <c r="B118" s="291">
        <f t="shared" ref="B118:I119" si="36">B115*$B$5</f>
        <v>241036785.79000008</v>
      </c>
      <c r="C118" s="291">
        <f t="shared" si="36"/>
        <v>286133137.78327096</v>
      </c>
      <c r="D118" s="291">
        <f t="shared" si="36"/>
        <v>331229489.77654171</v>
      </c>
      <c r="E118" s="291">
        <f t="shared" si="36"/>
        <v>384956380.2774179</v>
      </c>
      <c r="F118" s="291">
        <f t="shared" si="36"/>
        <v>438584238.47045505</v>
      </c>
      <c r="G118" s="291">
        <f t="shared" si="36"/>
        <v>483617424.23035926</v>
      </c>
      <c r="H118" s="291">
        <f t="shared" si="36"/>
        <v>519694858.78691602</v>
      </c>
      <c r="I118" s="292">
        <f t="shared" si="36"/>
        <v>545495056.65758932</v>
      </c>
    </row>
    <row r="119" spans="1:9">
      <c r="A119" s="228" t="s">
        <v>623</v>
      </c>
      <c r="B119" s="518">
        <f t="shared" si="36"/>
        <v>241036785.79000008</v>
      </c>
      <c r="C119" s="518">
        <f t="shared" si="36"/>
        <v>286766271.01448399</v>
      </c>
      <c r="D119" s="518">
        <f t="shared" si="36"/>
        <v>332495756.2389679</v>
      </c>
      <c r="E119" s="518">
        <f t="shared" si="36"/>
        <v>387139912.67026138</v>
      </c>
      <c r="F119" s="518">
        <f t="shared" si="36"/>
        <v>443556271.17971933</v>
      </c>
      <c r="G119" s="518">
        <f t="shared" si="36"/>
        <v>491041302.47911435</v>
      </c>
      <c r="H119" s="518">
        <f t="shared" si="36"/>
        <v>530692472.87657082</v>
      </c>
      <c r="I119" s="293">
        <f t="shared" si="36"/>
        <v>560183266.73524714</v>
      </c>
    </row>
    <row r="120" spans="1:9">
      <c r="A120" s="222"/>
      <c r="I120" s="212"/>
    </row>
    <row r="121" spans="1:9">
      <c r="A121" s="223" t="s">
        <v>606</v>
      </c>
      <c r="B121" s="508"/>
      <c r="C121" s="508"/>
      <c r="D121" s="508"/>
      <c r="E121" s="508"/>
      <c r="F121" s="508"/>
      <c r="G121" s="508"/>
      <c r="H121" s="508"/>
      <c r="I121" s="224"/>
    </row>
    <row r="122" spans="1:9">
      <c r="A122" s="225" t="s">
        <v>321</v>
      </c>
      <c r="B122" s="172">
        <v>2015</v>
      </c>
      <c r="C122" s="507">
        <v>2020</v>
      </c>
      <c r="D122" s="507">
        <v>2025</v>
      </c>
      <c r="E122" s="507">
        <v>2030</v>
      </c>
      <c r="F122" s="507">
        <v>2035</v>
      </c>
      <c r="G122" s="507">
        <v>2040</v>
      </c>
      <c r="H122" s="507">
        <v>2045</v>
      </c>
      <c r="I122" s="226">
        <v>2050</v>
      </c>
    </row>
    <row r="123" spans="1:9">
      <c r="A123" s="222" t="s">
        <v>624</v>
      </c>
      <c r="B123" s="181">
        <v>7954.318398708001</v>
      </c>
      <c r="C123" s="177">
        <f t="shared" ref="C123:C125" si="37">(D123+B123)/2</f>
        <v>8940.0996154818713</v>
      </c>
      <c r="D123" s="181">
        <v>9925.8808322557434</v>
      </c>
      <c r="E123" s="181">
        <v>11115.92615833486</v>
      </c>
      <c r="F123" s="181">
        <v>12530.810058272256</v>
      </c>
      <c r="G123" s="181">
        <v>13839.666256635011</v>
      </c>
      <c r="H123" s="181">
        <v>15653.38045811518</v>
      </c>
      <c r="I123" s="227">
        <v>17173.140303486813</v>
      </c>
    </row>
    <row r="124" spans="1:9">
      <c r="A124" s="222" t="s">
        <v>625</v>
      </c>
      <c r="B124" s="181">
        <v>7954.318398708001</v>
      </c>
      <c r="C124" s="177">
        <f t="shared" si="37"/>
        <v>8684.2544501458506</v>
      </c>
      <c r="D124" s="181">
        <v>9414.1905015836983</v>
      </c>
      <c r="E124" s="181">
        <v>10266.579695800852</v>
      </c>
      <c r="F124" s="181">
        <v>11348.957318292318</v>
      </c>
      <c r="G124" s="181">
        <v>12724.166233591901</v>
      </c>
      <c r="H124" s="181">
        <v>14277.295370098363</v>
      </c>
      <c r="I124" s="227">
        <v>15991.465777001868</v>
      </c>
    </row>
    <row r="125" spans="1:9">
      <c r="A125" s="228" t="s">
        <v>626</v>
      </c>
      <c r="B125" s="517">
        <v>7954.318398708001</v>
      </c>
      <c r="C125" s="514">
        <f t="shared" si="37"/>
        <v>9467.1593465623009</v>
      </c>
      <c r="D125" s="517">
        <v>10980.000294416599</v>
      </c>
      <c r="E125" s="517">
        <v>12739.955787284291</v>
      </c>
      <c r="F125" s="517">
        <v>14304.145107595492</v>
      </c>
      <c r="G125" s="517">
        <v>15669.241298027411</v>
      </c>
      <c r="H125" s="517">
        <v>17425.637159625108</v>
      </c>
      <c r="I125" s="229">
        <v>19764.132405558259</v>
      </c>
    </row>
    <row r="126" spans="1:9">
      <c r="A126" s="222" t="s">
        <v>627</v>
      </c>
      <c r="B126" s="181">
        <f t="shared" ref="B126:I128" si="38">B123-B53</f>
        <v>6971.3109729360003</v>
      </c>
      <c r="C126" s="181">
        <f t="shared" si="38"/>
        <v>7957.8368441311804</v>
      </c>
      <c r="D126" s="181">
        <f t="shared" si="38"/>
        <v>8944.3627153263606</v>
      </c>
      <c r="E126" s="181">
        <f t="shared" si="38"/>
        <v>10070.442971125482</v>
      </c>
      <c r="F126" s="181">
        <f t="shared" si="38"/>
        <v>11430.890532066271</v>
      </c>
      <c r="G126" s="181">
        <f t="shared" si="38"/>
        <v>12688.726018914231</v>
      </c>
      <c r="H126" s="181">
        <f t="shared" si="38"/>
        <v>14492.591459905509</v>
      </c>
      <c r="I126" s="227">
        <f t="shared" si="38"/>
        <v>15968.596182443629</v>
      </c>
    </row>
    <row r="127" spans="1:9">
      <c r="A127" s="222" t="s">
        <v>628</v>
      </c>
      <c r="B127" s="181">
        <f t="shared" si="38"/>
        <v>6971.3109729360003</v>
      </c>
      <c r="C127" s="181">
        <f t="shared" si="38"/>
        <v>7621.0118800002128</v>
      </c>
      <c r="D127" s="181">
        <f t="shared" si="38"/>
        <v>8270.7127870644235</v>
      </c>
      <c r="E127" s="181">
        <f t="shared" si="38"/>
        <v>9092.1868863546879</v>
      </c>
      <c r="F127" s="181">
        <f t="shared" si="38"/>
        <v>10121.760021751774</v>
      </c>
      <c r="G127" s="181">
        <f t="shared" si="38"/>
        <v>11439.093406693135</v>
      </c>
      <c r="H127" s="181">
        <f t="shared" si="38"/>
        <v>12887.357321200398</v>
      </c>
      <c r="I127" s="227">
        <f t="shared" si="38"/>
        <v>14492.475279225459</v>
      </c>
    </row>
    <row r="128" spans="1:9">
      <c r="A128" s="228" t="s">
        <v>629</v>
      </c>
      <c r="B128" s="517">
        <f t="shared" si="38"/>
        <v>6971.3109729360003</v>
      </c>
      <c r="C128" s="517">
        <f t="shared" si="38"/>
        <v>8391.6621912392839</v>
      </c>
      <c r="D128" s="517">
        <f t="shared" si="38"/>
        <v>9812.0134095425637</v>
      </c>
      <c r="E128" s="517">
        <f t="shared" si="38"/>
        <v>11573.308828723326</v>
      </c>
      <c r="F128" s="517">
        <f t="shared" si="38"/>
        <v>13085.662670778918</v>
      </c>
      <c r="G128" s="517">
        <f t="shared" si="38"/>
        <v>14416.655939090178</v>
      </c>
      <c r="H128" s="517">
        <f t="shared" si="38"/>
        <v>16104.817175196411</v>
      </c>
      <c r="I128" s="229">
        <f t="shared" si="38"/>
        <v>18284.147937492471</v>
      </c>
    </row>
    <row r="129" spans="1:9">
      <c r="A129" s="222" t="s">
        <v>621</v>
      </c>
      <c r="B129" s="288">
        <f>B126*$B$5</f>
        <v>1936475270.2600002</v>
      </c>
      <c r="C129" s="288">
        <f t="shared" ref="C129:I129" si="39">C126*$B$5</f>
        <v>2210510234.4808836</v>
      </c>
      <c r="D129" s="288">
        <f t="shared" si="39"/>
        <v>2484545198.701767</v>
      </c>
      <c r="E129" s="288">
        <f t="shared" si="39"/>
        <v>2797345269.7570786</v>
      </c>
      <c r="F129" s="288">
        <f t="shared" si="39"/>
        <v>3175247370.0184088</v>
      </c>
      <c r="G129" s="288">
        <f t="shared" si="39"/>
        <v>3524646116.3650646</v>
      </c>
      <c r="H129" s="288">
        <f t="shared" si="39"/>
        <v>4025719849.973753</v>
      </c>
      <c r="I129" s="289">
        <f t="shared" si="39"/>
        <v>4435721161.7898979</v>
      </c>
    </row>
    <row r="130" spans="1:9">
      <c r="A130" s="222" t="s">
        <v>622</v>
      </c>
      <c r="B130" s="288">
        <f t="shared" ref="B130:I131" si="40">B127*$B$5</f>
        <v>1936475270.2600002</v>
      </c>
      <c r="C130" s="288">
        <f t="shared" si="40"/>
        <v>2116947744.4445038</v>
      </c>
      <c r="D130" s="288">
        <f t="shared" si="40"/>
        <v>2297420218.6290069</v>
      </c>
      <c r="E130" s="288">
        <f t="shared" si="40"/>
        <v>2525607468.4318581</v>
      </c>
      <c r="F130" s="288">
        <f t="shared" si="40"/>
        <v>2811600006.0421596</v>
      </c>
      <c r="G130" s="288">
        <f t="shared" si="40"/>
        <v>3177525946.3036489</v>
      </c>
      <c r="H130" s="288">
        <f t="shared" si="40"/>
        <v>3579821478.1112218</v>
      </c>
      <c r="I130" s="289">
        <f t="shared" si="40"/>
        <v>4025687577.5626278</v>
      </c>
    </row>
    <row r="131" spans="1:9" ht="14.65" thickBot="1">
      <c r="A131" s="231" t="s">
        <v>623</v>
      </c>
      <c r="B131" s="298">
        <f t="shared" si="40"/>
        <v>1936475270.2600002</v>
      </c>
      <c r="C131" s="298">
        <f t="shared" si="40"/>
        <v>2331017275.3442459</v>
      </c>
      <c r="D131" s="298">
        <f t="shared" si="40"/>
        <v>2725559280.4284902</v>
      </c>
      <c r="E131" s="298">
        <f t="shared" si="40"/>
        <v>3214808007.9787021</v>
      </c>
      <c r="F131" s="298">
        <f t="shared" si="40"/>
        <v>3634906297.4385886</v>
      </c>
      <c r="G131" s="298">
        <f t="shared" si="40"/>
        <v>4004626649.7472725</v>
      </c>
      <c r="H131" s="298">
        <f t="shared" si="40"/>
        <v>4473560326.4434481</v>
      </c>
      <c r="I131" s="299">
        <f t="shared" si="40"/>
        <v>5078929982.6367979</v>
      </c>
    </row>
  </sheetData>
  <conditionalFormatting sqref="B129:I131 B20:I22">
    <cfRule type="expression" dxfId="1248" priority="2">
      <formula>_xlfn.ISFORMULA(B20)</formula>
    </cfRule>
  </conditionalFormatting>
  <conditionalFormatting sqref="A1:XFD6 A9:A19 J7:XFD101 L160:XFD1048576 J105:J159 K102:XFD159 A67:A68 B68:I68 B25:I25 B10:I19 B26:B28 D26:I28 B29:I31 A78:I83">
    <cfRule type="expression" dxfId="1247" priority="51">
      <formula>_xlfn.ISFORMULA(A1)</formula>
    </cfRule>
  </conditionalFormatting>
  <conditionalFormatting sqref="A33:A34 B34:I34">
    <cfRule type="expression" dxfId="1246" priority="48">
      <formula>_xlfn.ISFORMULA(A33)</formula>
    </cfRule>
  </conditionalFormatting>
  <conditionalFormatting sqref="A42:A43 B43:I43">
    <cfRule type="expression" dxfId="1245" priority="47">
      <formula>_xlfn.ISFORMULA(A42)</formula>
    </cfRule>
  </conditionalFormatting>
  <conditionalFormatting sqref="A51:A52 B52:I52">
    <cfRule type="expression" dxfId="1244" priority="46">
      <formula>_xlfn.ISFORMULA(A51)</formula>
    </cfRule>
  </conditionalFormatting>
  <conditionalFormatting sqref="A97:A98 B98:I98">
    <cfRule type="expression" dxfId="1243" priority="44">
      <formula>_xlfn.ISFORMULA(A97)</formula>
    </cfRule>
  </conditionalFormatting>
  <conditionalFormatting sqref="A109:A110 B110:I110">
    <cfRule type="expression" dxfId="1242" priority="43">
      <formula>_xlfn.ISFORMULA(A109)</formula>
    </cfRule>
  </conditionalFormatting>
  <conditionalFormatting sqref="A121:A122 B122:I122">
    <cfRule type="expression" dxfId="1241" priority="42">
      <formula>_xlfn.ISFORMULA(A121)</formula>
    </cfRule>
  </conditionalFormatting>
  <conditionalFormatting sqref="A24:A31">
    <cfRule type="expression" dxfId="1240" priority="45">
      <formula>_xlfn.ISFORMULA(A24)</formula>
    </cfRule>
  </conditionalFormatting>
  <conditionalFormatting sqref="A85:A86 B86:I86 B87:B89 D87:I89">
    <cfRule type="expression" dxfId="1239" priority="41">
      <formula>_xlfn.ISFORMULA(A85)</formula>
    </cfRule>
  </conditionalFormatting>
  <conditionalFormatting sqref="A38:A40 A35:B37 D35:I37">
    <cfRule type="expression" dxfId="1238" priority="40">
      <formula>_xlfn.ISFORMULA(A35)</formula>
    </cfRule>
  </conditionalFormatting>
  <conditionalFormatting sqref="A44:B46 D44:I46 A47:A49">
    <cfRule type="expression" dxfId="1237" priority="39">
      <formula>_xlfn.ISFORMULA(A44)</formula>
    </cfRule>
  </conditionalFormatting>
  <conditionalFormatting sqref="A56:A58 A53:B55 D53:I55">
    <cfRule type="expression" dxfId="1236" priority="38">
      <formula>_xlfn.ISFORMULA(A53)</formula>
    </cfRule>
  </conditionalFormatting>
  <conditionalFormatting sqref="A90:I92">
    <cfRule type="expression" dxfId="1235" priority="37">
      <formula>_xlfn.ISFORMULA(A90)</formula>
    </cfRule>
  </conditionalFormatting>
  <conditionalFormatting sqref="A87:A89">
    <cfRule type="expression" dxfId="1234" priority="36">
      <formula>_xlfn.ISFORMULA(A87)</formula>
    </cfRule>
  </conditionalFormatting>
  <conditionalFormatting sqref="B99:B101 D99:I101">
    <cfRule type="expression" dxfId="1233" priority="35">
      <formula>_xlfn.ISFORMULA(B99)</formula>
    </cfRule>
  </conditionalFormatting>
  <conditionalFormatting sqref="A102:I104">
    <cfRule type="expression" dxfId="1232" priority="34">
      <formula>_xlfn.ISFORMULA(A102)</formula>
    </cfRule>
  </conditionalFormatting>
  <conditionalFormatting sqref="A99:A101">
    <cfRule type="expression" dxfId="1231" priority="33">
      <formula>_xlfn.ISFORMULA(A99)</formula>
    </cfRule>
  </conditionalFormatting>
  <conditionalFormatting sqref="B111:B113 D111:I113">
    <cfRule type="expression" dxfId="1230" priority="32">
      <formula>_xlfn.ISFORMULA(B111)</formula>
    </cfRule>
  </conditionalFormatting>
  <conditionalFormatting sqref="A114:I116">
    <cfRule type="expression" dxfId="1229" priority="31">
      <formula>_xlfn.ISFORMULA(A114)</formula>
    </cfRule>
  </conditionalFormatting>
  <conditionalFormatting sqref="A111:A113">
    <cfRule type="expression" dxfId="1228" priority="30">
      <formula>_xlfn.ISFORMULA(A111)</formula>
    </cfRule>
  </conditionalFormatting>
  <conditionalFormatting sqref="B123:B125 D123:I125">
    <cfRule type="expression" dxfId="1227" priority="29">
      <formula>_xlfn.ISFORMULA(B123)</formula>
    </cfRule>
  </conditionalFormatting>
  <conditionalFormatting sqref="A126:I128">
    <cfRule type="expression" dxfId="1226" priority="28">
      <formula>_xlfn.ISFORMULA(A126)</formula>
    </cfRule>
  </conditionalFormatting>
  <conditionalFormatting sqref="A123:A125">
    <cfRule type="expression" dxfId="1225" priority="27">
      <formula>_xlfn.ISFORMULA(A123)</formula>
    </cfRule>
  </conditionalFormatting>
  <conditionalFormatting sqref="A72:I77 A69:B71 D69:I71">
    <cfRule type="expression" dxfId="1224" priority="26">
      <formula>_xlfn.ISFORMULA(A69)</formula>
    </cfRule>
  </conditionalFormatting>
  <conditionalFormatting sqref="A129:A131">
    <cfRule type="expression" dxfId="1223" priority="22">
      <formula>_xlfn.ISFORMULA(A129)</formula>
    </cfRule>
  </conditionalFormatting>
  <conditionalFormatting sqref="A93:A95">
    <cfRule type="expression" dxfId="1222" priority="25">
      <formula>_xlfn.ISFORMULA(A93)</formula>
    </cfRule>
  </conditionalFormatting>
  <conditionalFormatting sqref="A105:A107">
    <cfRule type="expression" dxfId="1221" priority="24">
      <formula>_xlfn.ISFORMULA(A105)</formula>
    </cfRule>
  </conditionalFormatting>
  <conditionalFormatting sqref="A117:A119">
    <cfRule type="expression" dxfId="1220" priority="23">
      <formula>_xlfn.ISFORMULA(A117)</formula>
    </cfRule>
  </conditionalFormatting>
  <conditionalFormatting sqref="C26:C28">
    <cfRule type="expression" dxfId="1219" priority="21">
      <formula>_xlfn.ISFORMULA(C26)</formula>
    </cfRule>
  </conditionalFormatting>
  <conditionalFormatting sqref="C35:C37">
    <cfRule type="expression" dxfId="1218" priority="20">
      <formula>_xlfn.ISFORMULA(C35)</formula>
    </cfRule>
  </conditionalFormatting>
  <conditionalFormatting sqref="C44:C46">
    <cfRule type="expression" dxfId="1217" priority="19">
      <formula>_xlfn.ISFORMULA(C44)</formula>
    </cfRule>
  </conditionalFormatting>
  <conditionalFormatting sqref="C53:C55">
    <cfRule type="expression" dxfId="1216" priority="18">
      <formula>_xlfn.ISFORMULA(C53)</formula>
    </cfRule>
  </conditionalFormatting>
  <conditionalFormatting sqref="C69:C71">
    <cfRule type="expression" dxfId="1215" priority="17">
      <formula>_xlfn.ISFORMULA(C69)</formula>
    </cfRule>
  </conditionalFormatting>
  <conditionalFormatting sqref="C87:C89">
    <cfRule type="expression" dxfId="1214" priority="16">
      <formula>_xlfn.ISFORMULA(C87)</formula>
    </cfRule>
  </conditionalFormatting>
  <conditionalFormatting sqref="C99:C101">
    <cfRule type="expression" dxfId="1213" priority="15">
      <formula>_xlfn.ISFORMULA(C99)</formula>
    </cfRule>
  </conditionalFormatting>
  <conditionalFormatting sqref="C111:C113">
    <cfRule type="expression" dxfId="1212" priority="14">
      <formula>_xlfn.ISFORMULA(C111)</formula>
    </cfRule>
  </conditionalFormatting>
  <conditionalFormatting sqref="C123:C125">
    <cfRule type="expression" dxfId="1211" priority="13">
      <formula>_xlfn.ISFORMULA(C123)</formula>
    </cfRule>
  </conditionalFormatting>
  <conditionalFormatting sqref="B38:I40">
    <cfRule type="expression" dxfId="1210" priority="8">
      <formula>_xlfn.ISFORMULA(B38)</formula>
    </cfRule>
  </conditionalFormatting>
  <conditionalFormatting sqref="B47:I49">
    <cfRule type="expression" dxfId="1209" priority="7">
      <formula>_xlfn.ISFORMULA(B47)</formula>
    </cfRule>
  </conditionalFormatting>
  <conditionalFormatting sqref="B56:I58">
    <cfRule type="expression" dxfId="1208" priority="6">
      <formula>_xlfn.ISFORMULA(B56)</formula>
    </cfRule>
  </conditionalFormatting>
  <conditionalFormatting sqref="B93:I95">
    <cfRule type="expression" dxfId="1207" priority="5">
      <formula>_xlfn.ISFORMULA(B93)</formula>
    </cfRule>
  </conditionalFormatting>
  <conditionalFormatting sqref="B105:I107">
    <cfRule type="expression" dxfId="1206" priority="4">
      <formula>_xlfn.ISFORMULA(B105)</formula>
    </cfRule>
  </conditionalFormatting>
  <conditionalFormatting sqref="B117:I119">
    <cfRule type="expression" dxfId="1205" priority="3">
      <formula>_xlfn.ISFORMULA(B117)</formula>
    </cfRule>
  </conditionalFormatting>
  <conditionalFormatting sqref="A20:A22">
    <cfRule type="expression" dxfId="1204" priority="1">
      <formula>_xlfn.ISFORMULA(A20)</formula>
    </cfRule>
  </conditionalFormatting>
  <pageMargins left="0.7" right="0.7" top="0.75" bottom="0.75" header="0.3" footer="0.3"/>
  <pageSetup paperSize="9" orientation="portrait" verticalDpi="0"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557CA-9EF8-4E16-87A2-BE30158B0F12}">
  <sheetPr>
    <tabColor theme="5" tint="0.39997558519241921"/>
  </sheetPr>
  <dimension ref="A1:R89"/>
  <sheetViews>
    <sheetView workbookViewId="0">
      <selection activeCell="C15" sqref="C15"/>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0.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199</v>
      </c>
    </row>
    <row r="2" spans="1:18" s="167" customFormat="1" ht="12.4">
      <c r="A2" s="167" t="s">
        <v>486</v>
      </c>
    </row>
    <row r="3" spans="1:18" s="167" customFormat="1" ht="12.4">
      <c r="A3" s="167" t="s">
        <v>630</v>
      </c>
    </row>
    <row r="4" spans="1:18" s="167" customFormat="1" ht="12.4">
      <c r="A4" s="167" t="s">
        <v>470</v>
      </c>
    </row>
    <row r="5" spans="1:18" ht="14.1">
      <c r="A5" s="2" t="s">
        <v>631</v>
      </c>
    </row>
    <row r="6" spans="1:18" ht="14.1">
      <c r="A6" s="2"/>
    </row>
    <row r="7" spans="1:18" ht="14.1">
      <c r="A7" s="46" t="s">
        <v>281</v>
      </c>
    </row>
    <row r="8" spans="1:18" ht="14.45">
      <c r="A8" s="507" t="s">
        <v>492</v>
      </c>
      <c r="C8" s="508"/>
      <c r="D8" s="508"/>
      <c r="E8" s="508"/>
      <c r="F8" s="508"/>
      <c r="G8" s="508"/>
      <c r="H8" s="508"/>
      <c r="I8" s="508"/>
    </row>
    <row r="9" spans="1:18" ht="14.45">
      <c r="A9" s="507" t="s">
        <v>478</v>
      </c>
      <c r="B9" s="172">
        <v>2015</v>
      </c>
      <c r="C9" s="507">
        <v>2020</v>
      </c>
      <c r="D9" s="507">
        <v>2025</v>
      </c>
      <c r="E9" s="507">
        <v>2030</v>
      </c>
      <c r="F9" s="507">
        <v>2035</v>
      </c>
      <c r="G9" s="507">
        <v>2040</v>
      </c>
      <c r="H9" s="507">
        <v>2045</v>
      </c>
      <c r="I9" s="182">
        <v>2050</v>
      </c>
    </row>
    <row r="10" spans="1:18" ht="14.45">
      <c r="A10" s="173" t="s">
        <v>479</v>
      </c>
      <c r="B10" s="171">
        <v>0</v>
      </c>
      <c r="C10" s="171">
        <f>B10+(($I$10-$B$10)/7)</f>
        <v>0</v>
      </c>
      <c r="D10" s="171">
        <f t="shared" ref="D10:H10" si="0">C10+(($I$10-$B$10)/7)</f>
        <v>0</v>
      </c>
      <c r="E10" s="171">
        <f t="shared" si="0"/>
        <v>0</v>
      </c>
      <c r="F10" s="171">
        <f t="shared" si="0"/>
        <v>0</v>
      </c>
      <c r="G10" s="171">
        <f t="shared" si="0"/>
        <v>0</v>
      </c>
      <c r="H10" s="171">
        <f t="shared" si="0"/>
        <v>0</v>
      </c>
      <c r="I10" s="238">
        <v>0</v>
      </c>
      <c r="Q10" s="5"/>
      <c r="R10" s="5"/>
    </row>
    <row r="11" spans="1:18" ht="14.45">
      <c r="A11" s="174" t="s">
        <v>480</v>
      </c>
      <c r="B11" s="171">
        <v>0</v>
      </c>
      <c r="C11" s="171">
        <f>B11+(($I$11-$B$11)/7)</f>
        <v>0</v>
      </c>
      <c r="D11" s="171">
        <f t="shared" ref="D11:H11" si="1">C11+(($I$11-$B$11)/7)</f>
        <v>0</v>
      </c>
      <c r="E11" s="171">
        <f t="shared" si="1"/>
        <v>0</v>
      </c>
      <c r="F11" s="171">
        <f t="shared" si="1"/>
        <v>0</v>
      </c>
      <c r="G11" s="171">
        <f t="shared" si="1"/>
        <v>0</v>
      </c>
      <c r="H11" s="171">
        <f t="shared" si="1"/>
        <v>0</v>
      </c>
      <c r="I11" s="239">
        <v>0</v>
      </c>
      <c r="Q11" s="5"/>
      <c r="R11" s="5"/>
    </row>
    <row r="12" spans="1:18" ht="14.45">
      <c r="A12" s="174" t="s">
        <v>84</v>
      </c>
      <c r="B12" s="171">
        <v>0</v>
      </c>
      <c r="C12" s="171">
        <f>B12+(($I$12-$B$12)/7)</f>
        <v>0</v>
      </c>
      <c r="D12" s="171">
        <f t="shared" ref="D12:H12" si="2">C12+(($I$12-$B$12)/7)</f>
        <v>0</v>
      </c>
      <c r="E12" s="171">
        <f t="shared" si="2"/>
        <v>0</v>
      </c>
      <c r="F12" s="171">
        <f t="shared" si="2"/>
        <v>0</v>
      </c>
      <c r="G12" s="171">
        <f t="shared" si="2"/>
        <v>0</v>
      </c>
      <c r="H12" s="171">
        <f t="shared" si="2"/>
        <v>0</v>
      </c>
      <c r="I12" s="239">
        <v>0</v>
      </c>
    </row>
    <row r="13" spans="1:18" ht="14.45">
      <c r="A13" s="174" t="s">
        <v>481</v>
      </c>
      <c r="B13" s="171">
        <v>0</v>
      </c>
      <c r="C13" s="171">
        <v>0</v>
      </c>
      <c r="D13" s="171">
        <v>0.01</v>
      </c>
      <c r="E13" s="171">
        <f>D13*(($I$13/$D$13)^((E9-D9)/($I$9-$D$9)))</f>
        <v>1.5848931924611138E-2</v>
      </c>
      <c r="F13" s="171">
        <f t="shared" ref="F13:H13" si="3">E13*(($I$13/$D$13)^((F9-E9)/($I$9-$D$9)))</f>
        <v>2.5118864315095808E-2</v>
      </c>
      <c r="G13" s="171">
        <f t="shared" si="3"/>
        <v>3.9810717055349741E-2</v>
      </c>
      <c r="H13" s="171">
        <f t="shared" si="3"/>
        <v>6.3095734448019358E-2</v>
      </c>
      <c r="I13" s="239">
        <v>0.1</v>
      </c>
    </row>
    <row r="14" spans="1:18" ht="14.45">
      <c r="A14" s="174" t="s">
        <v>482</v>
      </c>
      <c r="B14" s="171">
        <v>0.2</v>
      </c>
      <c r="C14" s="171">
        <f>B14+(($I$14-$B$14)/7)</f>
        <v>0.2142857142857143</v>
      </c>
      <c r="D14" s="171">
        <f t="shared" ref="D14:H14" si="4">C14+(($I$14-$B$14)/7)</f>
        <v>0.22857142857142859</v>
      </c>
      <c r="E14" s="171">
        <f t="shared" si="4"/>
        <v>0.24285714285714288</v>
      </c>
      <c r="F14" s="171">
        <f t="shared" si="4"/>
        <v>0.25714285714285717</v>
      </c>
      <c r="G14" s="171">
        <f t="shared" si="4"/>
        <v>0.27142857142857146</v>
      </c>
      <c r="H14" s="171">
        <f t="shared" si="4"/>
        <v>0.28571428571428575</v>
      </c>
      <c r="I14" s="239">
        <v>0.3</v>
      </c>
    </row>
    <row r="15" spans="1:18" ht="14.45">
      <c r="A15" s="236" t="s">
        <v>483</v>
      </c>
      <c r="B15" s="207">
        <v>0</v>
      </c>
      <c r="C15" s="171">
        <f>B15+(($I$15-$B$15)/7)</f>
        <v>0</v>
      </c>
      <c r="D15" s="171">
        <f t="shared" ref="D15:H15" si="5">C15+(($I$15-$B$15)/7)</f>
        <v>0</v>
      </c>
      <c r="E15" s="171">
        <f t="shared" si="5"/>
        <v>0</v>
      </c>
      <c r="F15" s="171">
        <f t="shared" si="5"/>
        <v>0</v>
      </c>
      <c r="G15" s="171">
        <f t="shared" si="5"/>
        <v>0</v>
      </c>
      <c r="H15" s="171">
        <f t="shared" si="5"/>
        <v>0</v>
      </c>
      <c r="I15" s="240">
        <v>0</v>
      </c>
    </row>
    <row r="16" spans="1:18" ht="14.45">
      <c r="A16" s="237" t="s">
        <v>484</v>
      </c>
      <c r="B16" s="509">
        <v>0</v>
      </c>
      <c r="C16" s="510">
        <f>B16+(($I$16-$B$16)/7)</f>
        <v>0</v>
      </c>
      <c r="D16" s="510">
        <f t="shared" ref="D16:H16" si="6">C16+(($I$16-$B$16)/7)</f>
        <v>0</v>
      </c>
      <c r="E16" s="510">
        <f t="shared" si="6"/>
        <v>0</v>
      </c>
      <c r="F16" s="510">
        <f t="shared" si="6"/>
        <v>0</v>
      </c>
      <c r="G16" s="510">
        <f t="shared" si="6"/>
        <v>0</v>
      </c>
      <c r="H16" s="510">
        <f t="shared" si="6"/>
        <v>0</v>
      </c>
      <c r="I16" s="241">
        <v>0</v>
      </c>
    </row>
    <row r="18" spans="1:9" ht="14.45">
      <c r="A18" s="507" t="s">
        <v>493</v>
      </c>
      <c r="C18" s="508"/>
      <c r="D18" s="508"/>
      <c r="E18" s="508"/>
      <c r="F18" s="508"/>
      <c r="G18" s="508"/>
      <c r="H18" s="508"/>
      <c r="I18" s="508"/>
    </row>
    <row r="19" spans="1:9" ht="14.45">
      <c r="A19" s="507" t="s">
        <v>478</v>
      </c>
      <c r="B19" s="172">
        <v>2015</v>
      </c>
      <c r="C19" s="507">
        <v>2020</v>
      </c>
      <c r="D19" s="507">
        <v>2025</v>
      </c>
      <c r="E19" s="507">
        <v>2030</v>
      </c>
      <c r="F19" s="507">
        <v>2035</v>
      </c>
      <c r="G19" s="507">
        <v>2040</v>
      </c>
      <c r="H19" s="507">
        <v>2045</v>
      </c>
      <c r="I19" s="182">
        <v>2050</v>
      </c>
    </row>
    <row r="20" spans="1:9" ht="14.45">
      <c r="A20" s="173" t="s">
        <v>479</v>
      </c>
      <c r="B20" s="171">
        <v>0</v>
      </c>
      <c r="C20" s="171">
        <f>B20+(($I$20-$B$20)/7)</f>
        <v>0</v>
      </c>
      <c r="D20" s="171">
        <f t="shared" ref="D20:H20" si="7">C20+(($I$20-$B$20)/7)</f>
        <v>0</v>
      </c>
      <c r="E20" s="171">
        <f t="shared" si="7"/>
        <v>0</v>
      </c>
      <c r="F20" s="171">
        <f t="shared" si="7"/>
        <v>0</v>
      </c>
      <c r="G20" s="171">
        <f t="shared" si="7"/>
        <v>0</v>
      </c>
      <c r="H20" s="171">
        <f t="shared" si="7"/>
        <v>0</v>
      </c>
      <c r="I20" s="238">
        <v>0</v>
      </c>
    </row>
    <row r="21" spans="1:9" ht="14.45">
      <c r="A21" s="174" t="s">
        <v>480</v>
      </c>
      <c r="B21" s="171">
        <v>0.02</v>
      </c>
      <c r="C21" s="171">
        <f>B21*(($I$21/$B$21)^((C19-B19)/($I$19-$B$19)))</f>
        <v>2.6409384955122475E-2</v>
      </c>
      <c r="D21" s="171">
        <f t="shared" ref="D21:H21" si="8">C21*(($I$21/$B$21)^((D19-C19)/($I$19-$B$19)))</f>
        <v>3.4872780685392464E-2</v>
      </c>
      <c r="E21" s="171">
        <f t="shared" si="8"/>
        <v>4.6048434478804467E-2</v>
      </c>
      <c r="F21" s="171">
        <f t="shared" si="8"/>
        <v>6.080554163657409E-2</v>
      </c>
      <c r="G21" s="171">
        <f t="shared" si="8"/>
        <v>8.0291847824250653E-2</v>
      </c>
      <c r="H21" s="171">
        <f t="shared" si="8"/>
        <v>0.10602291589743743</v>
      </c>
      <c r="I21" s="239">
        <v>0.14000000000000001</v>
      </c>
    </row>
    <row r="22" spans="1:9" ht="14.45">
      <c r="A22" s="174" t="s">
        <v>84</v>
      </c>
      <c r="B22" s="171">
        <v>0</v>
      </c>
      <c r="C22" s="171">
        <v>0.01</v>
      </c>
      <c r="D22" s="171">
        <f>C22*(($I$22/$C$22)^((D19-C19)/($I$19-$C$19)))</f>
        <v>1.3076604860118307E-2</v>
      </c>
      <c r="E22" s="171">
        <f t="shared" ref="E22:H22" si="9">D22*(($I$22/$C$22)^((E19-D19)/($I$19-$C$19)))</f>
        <v>1.7099759466766971E-2</v>
      </c>
      <c r="F22" s="171">
        <f t="shared" si="9"/>
        <v>2.2360679774997901E-2</v>
      </c>
      <c r="G22" s="171">
        <f t="shared" si="9"/>
        <v>2.9240177382128665E-2</v>
      </c>
      <c r="H22" s="171">
        <f t="shared" si="9"/>
        <v>3.8236224566586506E-2</v>
      </c>
      <c r="I22" s="239">
        <v>0.05</v>
      </c>
    </row>
    <row r="23" spans="1:9" ht="14.45">
      <c r="A23" s="174" t="s">
        <v>481</v>
      </c>
      <c r="B23" s="171">
        <v>0</v>
      </c>
      <c r="C23" s="171">
        <f>B23+(($I$23-$B$23)/7)</f>
        <v>0</v>
      </c>
      <c r="D23" s="171">
        <f t="shared" ref="D23:H23" si="10">C23+(($I$23-$B$23)/7)</f>
        <v>0</v>
      </c>
      <c r="E23" s="171">
        <f t="shared" si="10"/>
        <v>0</v>
      </c>
      <c r="F23" s="171">
        <f t="shared" si="10"/>
        <v>0</v>
      </c>
      <c r="G23" s="171">
        <f t="shared" si="10"/>
        <v>0</v>
      </c>
      <c r="H23" s="171">
        <f t="shared" si="10"/>
        <v>0</v>
      </c>
      <c r="I23" s="239">
        <v>0</v>
      </c>
    </row>
    <row r="24" spans="1:9" ht="14.45">
      <c r="A24" s="174" t="s">
        <v>482</v>
      </c>
      <c r="B24" s="171">
        <v>0</v>
      </c>
      <c r="C24" s="171">
        <f>B24+(($I$24-$B$24)/7)</f>
        <v>0</v>
      </c>
      <c r="D24" s="171">
        <f t="shared" ref="D24:H24" si="11">C24+(($I$24-$B$24)/7)</f>
        <v>0</v>
      </c>
      <c r="E24" s="171">
        <f t="shared" si="11"/>
        <v>0</v>
      </c>
      <c r="F24" s="171">
        <f t="shared" si="11"/>
        <v>0</v>
      </c>
      <c r="G24" s="171">
        <f t="shared" si="11"/>
        <v>0</v>
      </c>
      <c r="H24" s="171">
        <f t="shared" si="11"/>
        <v>0</v>
      </c>
      <c r="I24" s="239">
        <v>0</v>
      </c>
    </row>
    <row r="25" spans="1:9" ht="14.45">
      <c r="A25" s="236" t="s">
        <v>483</v>
      </c>
      <c r="B25" s="207">
        <v>0</v>
      </c>
      <c r="C25" s="171">
        <f>B25+(($I$25-$B$25)/7)</f>
        <v>0</v>
      </c>
      <c r="D25" s="171">
        <f t="shared" ref="D25:H25" si="12">C25+(($I$25-$B$25)/7)</f>
        <v>0</v>
      </c>
      <c r="E25" s="171">
        <f t="shared" si="12"/>
        <v>0</v>
      </c>
      <c r="F25" s="171">
        <f t="shared" si="12"/>
        <v>0</v>
      </c>
      <c r="G25" s="171">
        <f t="shared" si="12"/>
        <v>0</v>
      </c>
      <c r="H25" s="171">
        <f t="shared" si="12"/>
        <v>0</v>
      </c>
      <c r="I25" s="240">
        <v>0</v>
      </c>
    </row>
    <row r="26" spans="1:9" ht="14.45">
      <c r="A26" s="237" t="s">
        <v>484</v>
      </c>
      <c r="B26" s="509">
        <v>0</v>
      </c>
      <c r="C26" s="510">
        <f>B26+(($I$26-$B$26)/7)</f>
        <v>2.8571428571428574E-2</v>
      </c>
      <c r="D26" s="510">
        <f t="shared" ref="D26:H26" si="13">C26+(($I$26-$B$26)/7)</f>
        <v>5.7142857142857148E-2</v>
      </c>
      <c r="E26" s="510">
        <f t="shared" si="13"/>
        <v>8.5714285714285715E-2</v>
      </c>
      <c r="F26" s="510">
        <f t="shared" si="13"/>
        <v>0.1142857142857143</v>
      </c>
      <c r="G26" s="510">
        <f t="shared" si="13"/>
        <v>0.14285714285714288</v>
      </c>
      <c r="H26" s="510">
        <f t="shared" si="13"/>
        <v>0.17142857142857146</v>
      </c>
      <c r="I26" s="241">
        <v>0.2</v>
      </c>
    </row>
    <row r="28" spans="1:9" ht="14.45">
      <c r="A28" s="507" t="s">
        <v>632</v>
      </c>
      <c r="C28" s="508"/>
      <c r="D28" s="508"/>
      <c r="E28" s="508"/>
      <c r="F28" s="508"/>
      <c r="G28" s="508"/>
      <c r="H28" s="508"/>
      <c r="I28" s="508"/>
    </row>
    <row r="29" spans="1:9" ht="14.45">
      <c r="A29" s="507" t="s">
        <v>478</v>
      </c>
      <c r="B29" s="172">
        <v>2015</v>
      </c>
      <c r="C29" s="507">
        <v>2020</v>
      </c>
      <c r="D29" s="507">
        <v>2025</v>
      </c>
      <c r="E29" s="507">
        <v>2030</v>
      </c>
      <c r="F29" s="507">
        <v>2035</v>
      </c>
      <c r="G29" s="507">
        <v>2040</v>
      </c>
      <c r="H29" s="507">
        <v>2045</v>
      </c>
      <c r="I29" s="182">
        <v>2050</v>
      </c>
    </row>
    <row r="30" spans="1:9" ht="14.45">
      <c r="A30" s="173" t="s">
        <v>479</v>
      </c>
      <c r="B30" s="171">
        <v>0</v>
      </c>
      <c r="C30" s="171">
        <f>B30+(($I$30-$B$30)/7)</f>
        <v>0</v>
      </c>
      <c r="D30" s="171">
        <f t="shared" ref="D30:H30" si="14">C30+(($I$30-$B$30)/7)</f>
        <v>0</v>
      </c>
      <c r="E30" s="171">
        <f t="shared" si="14"/>
        <v>0</v>
      </c>
      <c r="F30" s="171">
        <f t="shared" si="14"/>
        <v>0</v>
      </c>
      <c r="G30" s="171">
        <f t="shared" si="14"/>
        <v>0</v>
      </c>
      <c r="H30" s="171">
        <f t="shared" si="14"/>
        <v>0</v>
      </c>
      <c r="I30" s="238">
        <v>0</v>
      </c>
    </row>
    <row r="31" spans="1:9" ht="14.45">
      <c r="A31" s="174" t="s">
        <v>480</v>
      </c>
      <c r="B31" s="171">
        <v>0</v>
      </c>
      <c r="C31" s="171">
        <f>B31+(($I$31-$B$31)/7)</f>
        <v>0</v>
      </c>
      <c r="D31" s="171">
        <f t="shared" ref="D31:H31" si="15">C31+(($I$31-$B$31)/7)</f>
        <v>0</v>
      </c>
      <c r="E31" s="171">
        <f t="shared" si="15"/>
        <v>0</v>
      </c>
      <c r="F31" s="171">
        <f t="shared" si="15"/>
        <v>0</v>
      </c>
      <c r="G31" s="171">
        <f t="shared" si="15"/>
        <v>0</v>
      </c>
      <c r="H31" s="171">
        <f t="shared" si="15"/>
        <v>0</v>
      </c>
      <c r="I31" s="239">
        <v>0</v>
      </c>
    </row>
    <row r="32" spans="1:9" ht="14.45">
      <c r="A32" s="174" t="s">
        <v>84</v>
      </c>
      <c r="B32" s="171">
        <v>0</v>
      </c>
      <c r="C32" s="171">
        <v>0.01</v>
      </c>
      <c r="D32" s="171">
        <f>C32*(($I$32/$C$32)^(($D$29-$C$29)/($I$29-$C$29)))</f>
        <v>1.4677992676220697E-2</v>
      </c>
      <c r="E32" s="171">
        <f t="shared" ref="E32:H32" si="16">D32*(($I$32/$C$32)^(($D$29-$C$29)/($I$29-$C$29)))</f>
        <v>2.1544346900318843E-2</v>
      </c>
      <c r="F32" s="171">
        <f t="shared" si="16"/>
        <v>3.1622776601683805E-2</v>
      </c>
      <c r="G32" s="171">
        <f t="shared" si="16"/>
        <v>4.6415888336127809E-2</v>
      </c>
      <c r="H32" s="171">
        <f t="shared" si="16"/>
        <v>6.8129206905796158E-2</v>
      </c>
      <c r="I32" s="239">
        <v>0.1</v>
      </c>
    </row>
    <row r="33" spans="1:9" ht="14.45">
      <c r="A33" s="174" t="s">
        <v>481</v>
      </c>
      <c r="B33" s="171">
        <v>0</v>
      </c>
      <c r="C33" s="171">
        <f>B33+(($I$33-$B$33)/7)</f>
        <v>0</v>
      </c>
      <c r="D33" s="171">
        <f t="shared" ref="D33:H33" si="17">C33+(($I$33-$B$33)/7)</f>
        <v>0</v>
      </c>
      <c r="E33" s="171">
        <f t="shared" si="17"/>
        <v>0</v>
      </c>
      <c r="F33" s="171">
        <f t="shared" si="17"/>
        <v>0</v>
      </c>
      <c r="G33" s="171">
        <f t="shared" si="17"/>
        <v>0</v>
      </c>
      <c r="H33" s="171">
        <f t="shared" si="17"/>
        <v>0</v>
      </c>
      <c r="I33" s="239">
        <v>0</v>
      </c>
    </row>
    <row r="34" spans="1:9" ht="14.45">
      <c r="A34" s="174" t="s">
        <v>482</v>
      </c>
      <c r="B34" s="171">
        <v>0.2</v>
      </c>
      <c r="C34" s="171">
        <f>B34*(($I$34/$B$34)^((C29-B29)/($I$29-$B$29)))</f>
        <v>0.20647823694200038</v>
      </c>
      <c r="D34" s="171">
        <f t="shared" ref="D34:H34" si="18">C34*(($I$34/$B$34)^((D29-C29)/($I$29-$B$29)))</f>
        <v>0.21316631165338423</v>
      </c>
      <c r="E34" s="171">
        <f t="shared" si="18"/>
        <v>0.22007102102809881</v>
      </c>
      <c r="F34" s="171">
        <f t="shared" si="18"/>
        <v>0.22719938211953863</v>
      </c>
      <c r="G34" s="171">
        <f t="shared" si="18"/>
        <v>0.2345586392717709</v>
      </c>
      <c r="H34" s="171">
        <f t="shared" si="18"/>
        <v>0.24215627148174951</v>
      </c>
      <c r="I34" s="239">
        <v>0.25</v>
      </c>
    </row>
    <row r="35" spans="1:9" ht="14.45">
      <c r="A35" s="236" t="s">
        <v>483</v>
      </c>
      <c r="B35" s="207">
        <v>0</v>
      </c>
      <c r="C35" s="171">
        <f>B35+(($I$35-$B$35)/7)</f>
        <v>0</v>
      </c>
      <c r="D35" s="171">
        <f t="shared" ref="D35:H35" si="19">C35+(($I$35-$B$35)/7)</f>
        <v>0</v>
      </c>
      <c r="E35" s="171">
        <f t="shared" si="19"/>
        <v>0</v>
      </c>
      <c r="F35" s="171">
        <f t="shared" si="19"/>
        <v>0</v>
      </c>
      <c r="G35" s="171">
        <f t="shared" si="19"/>
        <v>0</v>
      </c>
      <c r="H35" s="171">
        <f t="shared" si="19"/>
        <v>0</v>
      </c>
      <c r="I35" s="240">
        <v>0</v>
      </c>
    </row>
    <row r="36" spans="1:9" ht="14.45">
      <c r="A36" s="237" t="s">
        <v>484</v>
      </c>
      <c r="B36" s="509">
        <v>0</v>
      </c>
      <c r="C36" s="510">
        <f>B36+(($I$36-$B$36)/7)</f>
        <v>0</v>
      </c>
      <c r="D36" s="510">
        <f t="shared" ref="D36:H36" si="20">C36+(($I$36-$B$36)/7)</f>
        <v>0</v>
      </c>
      <c r="E36" s="510">
        <f t="shared" si="20"/>
        <v>0</v>
      </c>
      <c r="F36" s="510">
        <f t="shared" si="20"/>
        <v>0</v>
      </c>
      <c r="G36" s="510">
        <f t="shared" si="20"/>
        <v>0</v>
      </c>
      <c r="H36" s="510">
        <f t="shared" si="20"/>
        <v>0</v>
      </c>
      <c r="I36" s="241">
        <v>0</v>
      </c>
    </row>
    <row r="38" spans="1:9" ht="14.45">
      <c r="A38" s="507" t="s">
        <v>495</v>
      </c>
      <c r="C38" s="508"/>
      <c r="D38" s="508"/>
      <c r="E38" s="508"/>
      <c r="F38" s="508"/>
      <c r="G38" s="508"/>
      <c r="H38" s="508"/>
      <c r="I38" s="508"/>
    </row>
    <row r="39" spans="1:9" ht="14.45">
      <c r="A39" s="507" t="s">
        <v>478</v>
      </c>
      <c r="B39" s="172">
        <v>2015</v>
      </c>
      <c r="C39" s="507">
        <v>2020</v>
      </c>
      <c r="D39" s="507">
        <v>2025</v>
      </c>
      <c r="E39" s="507">
        <v>2030</v>
      </c>
      <c r="F39" s="507">
        <v>2035</v>
      </c>
      <c r="G39" s="507">
        <v>2040</v>
      </c>
      <c r="H39" s="507">
        <v>2045</v>
      </c>
      <c r="I39" s="182">
        <v>2050</v>
      </c>
    </row>
    <row r="40" spans="1:9" ht="14.45">
      <c r="A40" s="173" t="s">
        <v>479</v>
      </c>
      <c r="B40" s="171">
        <v>0</v>
      </c>
      <c r="C40" s="171">
        <f>B40+(($I$40-$B$40)/7)</f>
        <v>0</v>
      </c>
      <c r="D40" s="171">
        <f t="shared" ref="D40:H40" si="21">C40+(($I$40-$B$40)/7)</f>
        <v>0</v>
      </c>
      <c r="E40" s="171">
        <f t="shared" si="21"/>
        <v>0</v>
      </c>
      <c r="F40" s="171">
        <f t="shared" si="21"/>
        <v>0</v>
      </c>
      <c r="G40" s="171">
        <f t="shared" si="21"/>
        <v>0</v>
      </c>
      <c r="H40" s="171">
        <f t="shared" si="21"/>
        <v>0</v>
      </c>
      <c r="I40" s="238">
        <v>0</v>
      </c>
    </row>
    <row r="41" spans="1:9" ht="14.45">
      <c r="A41" s="174" t="s">
        <v>480</v>
      </c>
      <c r="B41" s="171">
        <v>0</v>
      </c>
      <c r="C41" s="171">
        <f>B41+(($I$41-$B$41)/7)</f>
        <v>0</v>
      </c>
      <c r="D41" s="171">
        <f t="shared" ref="D41:H41" si="22">C41+(($I$41-$B$41)/7)</f>
        <v>0</v>
      </c>
      <c r="E41" s="171">
        <f t="shared" si="22"/>
        <v>0</v>
      </c>
      <c r="F41" s="171">
        <f t="shared" si="22"/>
        <v>0</v>
      </c>
      <c r="G41" s="171">
        <f t="shared" si="22"/>
        <v>0</v>
      </c>
      <c r="H41" s="171">
        <f t="shared" si="22"/>
        <v>0</v>
      </c>
      <c r="I41" s="239">
        <v>0</v>
      </c>
    </row>
    <row r="42" spans="1:9" ht="14.45">
      <c r="A42" s="174" t="s">
        <v>84</v>
      </c>
      <c r="B42" s="171">
        <v>0</v>
      </c>
      <c r="C42" s="171">
        <v>1E-4</v>
      </c>
      <c r="D42" s="171">
        <f t="shared" ref="D42:H42" si="23">C42+(($I$42-$B$42)/7)</f>
        <v>1.4385714285714286E-2</v>
      </c>
      <c r="E42" s="171">
        <f t="shared" si="23"/>
        <v>2.8671428571428573E-2</v>
      </c>
      <c r="F42" s="171">
        <f t="shared" si="23"/>
        <v>4.295714285714286E-2</v>
      </c>
      <c r="G42" s="171">
        <f t="shared" si="23"/>
        <v>5.7242857142857151E-2</v>
      </c>
      <c r="H42" s="171">
        <f t="shared" si="23"/>
        <v>7.1528571428571441E-2</v>
      </c>
      <c r="I42" s="239">
        <v>0.1</v>
      </c>
    </row>
    <row r="43" spans="1:9" ht="14.45">
      <c r="A43" s="174" t="s">
        <v>481</v>
      </c>
      <c r="B43" s="171">
        <v>0</v>
      </c>
      <c r="C43" s="171">
        <v>0</v>
      </c>
      <c r="D43" s="171">
        <v>0.01</v>
      </c>
      <c r="E43" s="171">
        <f>D43*(($I$43/$D$43)^((E39-D39)/($I$39-$D$39)))</f>
        <v>1.8205642030260802E-2</v>
      </c>
      <c r="F43" s="171">
        <f t="shared" ref="F43:H43" si="24">E43*(($I$43/$D$43)^((F39-E39)/($I$39-$D$39)))</f>
        <v>3.3144540173399864E-2</v>
      </c>
      <c r="G43" s="171">
        <f t="shared" si="24"/>
        <v>6.034176336545162E-2</v>
      </c>
      <c r="H43" s="171">
        <f t="shared" si="24"/>
        <v>0.10985605433061175</v>
      </c>
      <c r="I43" s="239">
        <v>0.2</v>
      </c>
    </row>
    <row r="44" spans="1:9" ht="14.45">
      <c r="A44" s="174" t="s">
        <v>482</v>
      </c>
      <c r="B44" s="171">
        <v>0.2</v>
      </c>
      <c r="C44" s="171">
        <f>B44+(($I$44-$B$44)/7)</f>
        <v>0.2</v>
      </c>
      <c r="D44" s="171">
        <f t="shared" ref="D44:H44" si="25">C44+(($I$44-$B$44)/7)</f>
        <v>0.2</v>
      </c>
      <c r="E44" s="171">
        <f t="shared" si="25"/>
        <v>0.2</v>
      </c>
      <c r="F44" s="171">
        <f t="shared" si="25"/>
        <v>0.2</v>
      </c>
      <c r="G44" s="171">
        <f t="shared" si="25"/>
        <v>0.2</v>
      </c>
      <c r="H44" s="171">
        <f t="shared" si="25"/>
        <v>0.2</v>
      </c>
      <c r="I44" s="239">
        <v>0.2</v>
      </c>
    </row>
    <row r="45" spans="1:9" ht="14.45">
      <c r="A45" s="236" t="s">
        <v>483</v>
      </c>
      <c r="B45" s="207">
        <v>0</v>
      </c>
      <c r="C45" s="171">
        <f>B45+(($I$45-$B$45)/7)</f>
        <v>0</v>
      </c>
      <c r="D45" s="171">
        <f t="shared" ref="D45:H45" si="26">C45+(($I$45-$B$45)/7)</f>
        <v>0</v>
      </c>
      <c r="E45" s="171">
        <f t="shared" si="26"/>
        <v>0</v>
      </c>
      <c r="F45" s="171">
        <f t="shared" si="26"/>
        <v>0</v>
      </c>
      <c r="G45" s="171">
        <f t="shared" si="26"/>
        <v>0</v>
      </c>
      <c r="H45" s="171">
        <f t="shared" si="26"/>
        <v>0</v>
      </c>
      <c r="I45" s="240">
        <v>0</v>
      </c>
    </row>
    <row r="46" spans="1:9" ht="14.45">
      <c r="A46" s="237" t="s">
        <v>484</v>
      </c>
      <c r="B46" s="509">
        <v>0</v>
      </c>
      <c r="C46" s="510">
        <f>B46+(($I$46-$B$46)/7)</f>
        <v>0</v>
      </c>
      <c r="D46" s="510">
        <f t="shared" ref="D46:H46" si="27">C46+(($I$46-$B$46)/7)</f>
        <v>0</v>
      </c>
      <c r="E46" s="510">
        <f t="shared" si="27"/>
        <v>0</v>
      </c>
      <c r="F46" s="510">
        <f t="shared" si="27"/>
        <v>0</v>
      </c>
      <c r="G46" s="510">
        <f t="shared" si="27"/>
        <v>0</v>
      </c>
      <c r="H46" s="510">
        <f t="shared" si="27"/>
        <v>0</v>
      </c>
      <c r="I46" s="241">
        <v>0</v>
      </c>
    </row>
    <row r="50" spans="1:9" ht="14.1">
      <c r="A50" s="46" t="s">
        <v>288</v>
      </c>
    </row>
    <row r="51" spans="1:9" ht="14.45">
      <c r="A51" s="507" t="s">
        <v>492</v>
      </c>
      <c r="C51" s="508"/>
      <c r="D51" s="508"/>
      <c r="E51" s="508"/>
      <c r="F51" s="508"/>
      <c r="G51" s="508"/>
      <c r="H51" s="508"/>
      <c r="I51" s="508"/>
    </row>
    <row r="52" spans="1:9" ht="14.45">
      <c r="A52" s="507" t="s">
        <v>478</v>
      </c>
      <c r="B52" s="172">
        <v>2015</v>
      </c>
      <c r="C52" s="507">
        <v>2020</v>
      </c>
      <c r="D52" s="507">
        <v>2025</v>
      </c>
      <c r="E52" s="507">
        <v>2030</v>
      </c>
      <c r="F52" s="507">
        <v>2035</v>
      </c>
      <c r="G52" s="507">
        <v>2040</v>
      </c>
      <c r="H52" s="507">
        <v>2045</v>
      </c>
      <c r="I52" s="182">
        <v>2050</v>
      </c>
    </row>
    <row r="53" spans="1:9" ht="14.45">
      <c r="A53" s="173" t="s">
        <v>479</v>
      </c>
      <c r="B53" s="171">
        <v>0</v>
      </c>
      <c r="C53" s="171">
        <f>B53+(($I$53-$B$53)/7)</f>
        <v>0</v>
      </c>
      <c r="D53" s="171">
        <f t="shared" ref="D53:H53" si="28">C53+(($I$53-$B$53)/7)</f>
        <v>0</v>
      </c>
      <c r="E53" s="171">
        <f t="shared" si="28"/>
        <v>0</v>
      </c>
      <c r="F53" s="171">
        <f t="shared" si="28"/>
        <v>0</v>
      </c>
      <c r="G53" s="171">
        <f t="shared" si="28"/>
        <v>0</v>
      </c>
      <c r="H53" s="171">
        <f t="shared" si="28"/>
        <v>0</v>
      </c>
      <c r="I53" s="238">
        <v>0</v>
      </c>
    </row>
    <row r="54" spans="1:9" ht="14.45">
      <c r="A54" s="174" t="s">
        <v>480</v>
      </c>
      <c r="B54" s="171">
        <v>0</v>
      </c>
      <c r="C54" s="171">
        <f>B54+(($I$54-$B$54)/7)</f>
        <v>0</v>
      </c>
      <c r="D54" s="171">
        <f t="shared" ref="D54:H54" si="29">C54+(($I$54-$B$54)/7)</f>
        <v>0</v>
      </c>
      <c r="E54" s="171">
        <f t="shared" si="29"/>
        <v>0</v>
      </c>
      <c r="F54" s="171">
        <f t="shared" si="29"/>
        <v>0</v>
      </c>
      <c r="G54" s="171">
        <f t="shared" si="29"/>
        <v>0</v>
      </c>
      <c r="H54" s="171">
        <f t="shared" si="29"/>
        <v>0</v>
      </c>
      <c r="I54" s="239">
        <v>0</v>
      </c>
    </row>
    <row r="55" spans="1:9" ht="14.45">
      <c r="A55" s="174" t="s">
        <v>84</v>
      </c>
      <c r="B55" s="171">
        <v>0</v>
      </c>
      <c r="C55" s="171">
        <f>B55+(($I$55-$B$55)/7)</f>
        <v>0</v>
      </c>
      <c r="D55" s="171">
        <f t="shared" ref="D55:H55" si="30">C55+(($I$55-$B$55)/7)</f>
        <v>0</v>
      </c>
      <c r="E55" s="171">
        <f t="shared" si="30"/>
        <v>0</v>
      </c>
      <c r="F55" s="171">
        <f t="shared" si="30"/>
        <v>0</v>
      </c>
      <c r="G55" s="171">
        <f t="shared" si="30"/>
        <v>0</v>
      </c>
      <c r="H55" s="171">
        <f t="shared" si="30"/>
        <v>0</v>
      </c>
      <c r="I55" s="239">
        <v>0</v>
      </c>
    </row>
    <row r="56" spans="1:9" ht="14.45">
      <c r="A56" s="174" t="s">
        <v>481</v>
      </c>
      <c r="B56" s="171">
        <v>0</v>
      </c>
      <c r="C56" s="171">
        <v>0</v>
      </c>
      <c r="D56" s="171">
        <v>0.01</v>
      </c>
      <c r="E56" s="171">
        <f>D56+(($I$56-$D$56)/5)</f>
        <v>2.8000000000000004E-2</v>
      </c>
      <c r="F56" s="171">
        <f t="shared" ref="F56:H56" si="31">E56+(($I$56-$D$56)/5)</f>
        <v>4.6000000000000006E-2</v>
      </c>
      <c r="G56" s="171">
        <f t="shared" si="31"/>
        <v>6.4000000000000001E-2</v>
      </c>
      <c r="H56" s="171">
        <f t="shared" si="31"/>
        <v>8.2000000000000003E-2</v>
      </c>
      <c r="I56" s="239">
        <v>0.1</v>
      </c>
    </row>
    <row r="57" spans="1:9" ht="14.45">
      <c r="A57" s="174" t="s">
        <v>482</v>
      </c>
      <c r="B57" s="171">
        <v>0.1</v>
      </c>
      <c r="C57" s="171">
        <f>B57+(($I$57-$B$57)/7)</f>
        <v>0.1</v>
      </c>
      <c r="D57" s="171">
        <f t="shared" ref="D57:H57" si="32">C57+(($I$57-$B$57)/7)</f>
        <v>0.1</v>
      </c>
      <c r="E57" s="171">
        <f t="shared" si="32"/>
        <v>0.1</v>
      </c>
      <c r="F57" s="171">
        <f t="shared" si="32"/>
        <v>0.1</v>
      </c>
      <c r="G57" s="171">
        <f t="shared" si="32"/>
        <v>0.1</v>
      </c>
      <c r="H57" s="171">
        <f t="shared" si="32"/>
        <v>0.1</v>
      </c>
      <c r="I57" s="239">
        <v>0.1</v>
      </c>
    </row>
    <row r="58" spans="1:9" ht="14.45">
      <c r="A58" s="236" t="s">
        <v>483</v>
      </c>
      <c r="B58" s="207">
        <v>0</v>
      </c>
      <c r="C58" s="171">
        <f>B58+(($I$58-$B$58)/7)</f>
        <v>0</v>
      </c>
      <c r="D58" s="171">
        <f t="shared" ref="D58:H58" si="33">C58+(($I$58-$B$58)/7)</f>
        <v>0</v>
      </c>
      <c r="E58" s="171">
        <f t="shared" si="33"/>
        <v>0</v>
      </c>
      <c r="F58" s="171">
        <f t="shared" si="33"/>
        <v>0</v>
      </c>
      <c r="G58" s="171">
        <f t="shared" si="33"/>
        <v>0</v>
      </c>
      <c r="H58" s="171">
        <f t="shared" si="33"/>
        <v>0</v>
      </c>
      <c r="I58" s="240">
        <v>0</v>
      </c>
    </row>
    <row r="59" spans="1:9" ht="14.45">
      <c r="A59" s="237" t="s">
        <v>484</v>
      </c>
      <c r="B59" s="509">
        <v>0</v>
      </c>
      <c r="C59" s="510">
        <f>B59+(($I$59-$B$59)/7)</f>
        <v>0</v>
      </c>
      <c r="D59" s="510">
        <f t="shared" ref="D59:H59" si="34">C59+(($I$59-$B$59)/7)</f>
        <v>0</v>
      </c>
      <c r="E59" s="510">
        <f t="shared" si="34"/>
        <v>0</v>
      </c>
      <c r="F59" s="510">
        <f t="shared" si="34"/>
        <v>0</v>
      </c>
      <c r="G59" s="510">
        <f t="shared" si="34"/>
        <v>0</v>
      </c>
      <c r="H59" s="510">
        <f t="shared" si="34"/>
        <v>0</v>
      </c>
      <c r="I59" s="241">
        <v>0</v>
      </c>
    </row>
    <row r="61" spans="1:9" ht="14.45">
      <c r="A61" s="507" t="s">
        <v>493</v>
      </c>
      <c r="C61" s="508"/>
      <c r="D61" s="508"/>
      <c r="E61" s="508"/>
      <c r="F61" s="508"/>
      <c r="G61" s="508"/>
      <c r="H61" s="508"/>
      <c r="I61" s="508"/>
    </row>
    <row r="62" spans="1:9" ht="14.45">
      <c r="A62" s="507" t="s">
        <v>478</v>
      </c>
      <c r="B62" s="172">
        <v>2015</v>
      </c>
      <c r="C62" s="507">
        <v>2020</v>
      </c>
      <c r="D62" s="507">
        <v>2025</v>
      </c>
      <c r="E62" s="507">
        <v>2030</v>
      </c>
      <c r="F62" s="507">
        <v>2035</v>
      </c>
      <c r="G62" s="507">
        <v>2040</v>
      </c>
      <c r="H62" s="507">
        <v>2045</v>
      </c>
      <c r="I62" s="182">
        <v>2050</v>
      </c>
    </row>
    <row r="63" spans="1:9" ht="14.45">
      <c r="A63" s="173" t="s">
        <v>479</v>
      </c>
      <c r="B63" s="171">
        <v>0</v>
      </c>
      <c r="C63" s="171">
        <f>B63+(($I$63-$B$63)/7)</f>
        <v>0</v>
      </c>
      <c r="D63" s="171">
        <f t="shared" ref="D63:H63" si="35">C63+(($I$63-$B$63)/7)</f>
        <v>0</v>
      </c>
      <c r="E63" s="171">
        <f t="shared" si="35"/>
        <v>0</v>
      </c>
      <c r="F63" s="171">
        <f t="shared" si="35"/>
        <v>0</v>
      </c>
      <c r="G63" s="171">
        <f t="shared" si="35"/>
        <v>0</v>
      </c>
      <c r="H63" s="171">
        <f t="shared" si="35"/>
        <v>0</v>
      </c>
      <c r="I63" s="238">
        <v>0</v>
      </c>
    </row>
    <row r="64" spans="1:9" ht="14.45">
      <c r="A64" s="174" t="s">
        <v>480</v>
      </c>
      <c r="B64" s="171">
        <v>0.02</v>
      </c>
      <c r="C64" s="171">
        <f>B64+(($I$64-$B$64)/7)</f>
        <v>3.7142857142857144E-2</v>
      </c>
      <c r="D64" s="171">
        <f t="shared" ref="D64:H64" si="36">C64+(($I$64-$B$64)/7)</f>
        <v>5.4285714285714284E-2</v>
      </c>
      <c r="E64" s="171">
        <f t="shared" si="36"/>
        <v>7.1428571428571425E-2</v>
      </c>
      <c r="F64" s="171">
        <f t="shared" si="36"/>
        <v>8.8571428571428565E-2</v>
      </c>
      <c r="G64" s="171">
        <f t="shared" si="36"/>
        <v>0.10571428571428571</v>
      </c>
      <c r="H64" s="171">
        <f t="shared" si="36"/>
        <v>0.12285714285714285</v>
      </c>
      <c r="I64" s="239">
        <v>0.14000000000000001</v>
      </c>
    </row>
    <row r="65" spans="1:9" ht="14.45">
      <c r="A65" s="174" t="s">
        <v>84</v>
      </c>
      <c r="B65" s="171">
        <v>0</v>
      </c>
      <c r="C65" s="171">
        <v>0.01</v>
      </c>
      <c r="D65" s="171">
        <f>C65+(($I$65-$C$65)/6)</f>
        <v>1.6666666666666666E-2</v>
      </c>
      <c r="E65" s="171">
        <f t="shared" ref="E65:H65" si="37">D65+(($I$65-$C$65)/6)</f>
        <v>2.3333333333333334E-2</v>
      </c>
      <c r="F65" s="171">
        <f t="shared" si="37"/>
        <v>3.0000000000000002E-2</v>
      </c>
      <c r="G65" s="171">
        <f t="shared" si="37"/>
        <v>3.6666666666666667E-2</v>
      </c>
      <c r="H65" s="171">
        <f t="shared" si="37"/>
        <v>4.3333333333333335E-2</v>
      </c>
      <c r="I65" s="239">
        <v>0.05</v>
      </c>
    </row>
    <row r="66" spans="1:9" ht="14.45">
      <c r="A66" s="174" t="s">
        <v>481</v>
      </c>
      <c r="B66" s="171">
        <v>0</v>
      </c>
      <c r="C66" s="171">
        <f>B66+(($I$66-$B$66)/7)</f>
        <v>0</v>
      </c>
      <c r="D66" s="171">
        <f t="shared" ref="D66:H66" si="38">C66+(($I$66-$B$66)/7)</f>
        <v>0</v>
      </c>
      <c r="E66" s="171">
        <f t="shared" si="38"/>
        <v>0</v>
      </c>
      <c r="F66" s="171">
        <f t="shared" si="38"/>
        <v>0</v>
      </c>
      <c r="G66" s="171">
        <f t="shared" si="38"/>
        <v>0</v>
      </c>
      <c r="H66" s="171">
        <f t="shared" si="38"/>
        <v>0</v>
      </c>
      <c r="I66" s="239">
        <v>0</v>
      </c>
    </row>
    <row r="67" spans="1:9" ht="14.45">
      <c r="A67" s="174" t="s">
        <v>482</v>
      </c>
      <c r="B67" s="171">
        <v>0</v>
      </c>
      <c r="C67" s="171">
        <f>B67+(($I$67-$B$67)/7)</f>
        <v>0</v>
      </c>
      <c r="D67" s="171">
        <f t="shared" ref="D67:H67" si="39">C67+(($I$67-$B$67)/7)</f>
        <v>0</v>
      </c>
      <c r="E67" s="171">
        <f t="shared" si="39"/>
        <v>0</v>
      </c>
      <c r="F67" s="171">
        <f t="shared" si="39"/>
        <v>0</v>
      </c>
      <c r="G67" s="171">
        <f t="shared" si="39"/>
        <v>0</v>
      </c>
      <c r="H67" s="171">
        <f t="shared" si="39"/>
        <v>0</v>
      </c>
      <c r="I67" s="239">
        <v>0</v>
      </c>
    </row>
    <row r="68" spans="1:9" ht="14.45">
      <c r="A68" s="236" t="s">
        <v>483</v>
      </c>
      <c r="B68" s="207">
        <v>0</v>
      </c>
      <c r="C68" s="171">
        <f>B68+(($I$68-$B$68)/7)</f>
        <v>0</v>
      </c>
      <c r="D68" s="171">
        <f t="shared" ref="D68:H68" si="40">C68+(($I$68-$B$68)/7)</f>
        <v>0</v>
      </c>
      <c r="E68" s="171">
        <f t="shared" si="40"/>
        <v>0</v>
      </c>
      <c r="F68" s="171">
        <f t="shared" si="40"/>
        <v>0</v>
      </c>
      <c r="G68" s="171">
        <f t="shared" si="40"/>
        <v>0</v>
      </c>
      <c r="H68" s="171">
        <f t="shared" si="40"/>
        <v>0</v>
      </c>
      <c r="I68" s="240">
        <v>0</v>
      </c>
    </row>
    <row r="69" spans="1:9" ht="14.45">
      <c r="A69" s="237" t="s">
        <v>484</v>
      </c>
      <c r="B69" s="509">
        <v>0</v>
      </c>
      <c r="C69" s="510">
        <f>B69+(($I$69-$B$69)/7)</f>
        <v>2.8571428571428574E-2</v>
      </c>
      <c r="D69" s="510">
        <f t="shared" ref="D69:H69" si="41">C69+(($I$69-$B$69)/7)</f>
        <v>5.7142857142857148E-2</v>
      </c>
      <c r="E69" s="510">
        <f t="shared" si="41"/>
        <v>8.5714285714285715E-2</v>
      </c>
      <c r="F69" s="510">
        <f t="shared" si="41"/>
        <v>0.1142857142857143</v>
      </c>
      <c r="G69" s="510">
        <f t="shared" si="41"/>
        <v>0.14285714285714288</v>
      </c>
      <c r="H69" s="510">
        <f t="shared" si="41"/>
        <v>0.17142857142857146</v>
      </c>
      <c r="I69" s="241">
        <v>0.2</v>
      </c>
    </row>
    <row r="71" spans="1:9" ht="14.45">
      <c r="A71" s="507" t="s">
        <v>632</v>
      </c>
      <c r="C71" s="508"/>
      <c r="D71" s="508"/>
      <c r="E71" s="508"/>
      <c r="F71" s="508"/>
      <c r="G71" s="508"/>
      <c r="H71" s="508"/>
      <c r="I71" s="508"/>
    </row>
    <row r="72" spans="1:9" ht="14.45">
      <c r="A72" s="507" t="s">
        <v>478</v>
      </c>
      <c r="B72" s="172">
        <v>2015</v>
      </c>
      <c r="C72" s="507">
        <v>2020</v>
      </c>
      <c r="D72" s="507">
        <v>2025</v>
      </c>
      <c r="E72" s="507">
        <v>2030</v>
      </c>
      <c r="F72" s="507">
        <v>2035</v>
      </c>
      <c r="G72" s="507">
        <v>2040</v>
      </c>
      <c r="H72" s="507">
        <v>2045</v>
      </c>
      <c r="I72" s="182">
        <v>2050</v>
      </c>
    </row>
    <row r="73" spans="1:9" ht="14.45">
      <c r="A73" s="173" t="s">
        <v>479</v>
      </c>
      <c r="B73" s="171">
        <v>0</v>
      </c>
      <c r="C73" s="171">
        <f>B73+(($I$73-$B$73)/7)</f>
        <v>0</v>
      </c>
      <c r="D73" s="171">
        <f t="shared" ref="D73:H73" si="42">C73+(($I$73-$B$73)/7)</f>
        <v>0</v>
      </c>
      <c r="E73" s="171">
        <f t="shared" si="42"/>
        <v>0</v>
      </c>
      <c r="F73" s="171">
        <f t="shared" si="42"/>
        <v>0</v>
      </c>
      <c r="G73" s="171">
        <f t="shared" si="42"/>
        <v>0</v>
      </c>
      <c r="H73" s="171">
        <f t="shared" si="42"/>
        <v>0</v>
      </c>
      <c r="I73" s="238">
        <v>0</v>
      </c>
    </row>
    <row r="74" spans="1:9" ht="14.45">
      <c r="A74" s="174" t="s">
        <v>480</v>
      </c>
      <c r="B74" s="171">
        <v>0</v>
      </c>
      <c r="C74" s="171">
        <f>B74+(($I$74-$B$74)/7)</f>
        <v>0</v>
      </c>
      <c r="D74" s="171">
        <f t="shared" ref="D74:H74" si="43">C74+(($I$74-$B$74)/7)</f>
        <v>0</v>
      </c>
      <c r="E74" s="171">
        <f t="shared" si="43"/>
        <v>0</v>
      </c>
      <c r="F74" s="171">
        <f t="shared" si="43"/>
        <v>0</v>
      </c>
      <c r="G74" s="171">
        <f t="shared" si="43"/>
        <v>0</v>
      </c>
      <c r="H74" s="171">
        <f t="shared" si="43"/>
        <v>0</v>
      </c>
      <c r="I74" s="239">
        <v>0</v>
      </c>
    </row>
    <row r="75" spans="1:9" ht="14.45">
      <c r="A75" s="174" t="s">
        <v>84</v>
      </c>
      <c r="B75" s="171">
        <v>0</v>
      </c>
      <c r="C75" s="171">
        <v>0.01</v>
      </c>
      <c r="D75" s="171">
        <f>C75+(($I$75-$C$75)/6)</f>
        <v>2.5000000000000001E-2</v>
      </c>
      <c r="E75" s="171">
        <f t="shared" ref="E75:H75" si="44">D75+(($I$75-$C$75)/6)</f>
        <v>0.04</v>
      </c>
      <c r="F75" s="171">
        <f t="shared" si="44"/>
        <v>5.5E-2</v>
      </c>
      <c r="G75" s="171">
        <f t="shared" si="44"/>
        <v>7.0000000000000007E-2</v>
      </c>
      <c r="H75" s="171">
        <f t="shared" si="44"/>
        <v>8.5000000000000006E-2</v>
      </c>
      <c r="I75" s="239">
        <v>0.1</v>
      </c>
    </row>
    <row r="76" spans="1:9" ht="14.45">
      <c r="A76" s="174" t="s">
        <v>481</v>
      </c>
      <c r="B76" s="171">
        <v>0</v>
      </c>
      <c r="C76" s="171">
        <f>B76+(($I$76-$B$76)/7)</f>
        <v>0</v>
      </c>
      <c r="D76" s="171">
        <f t="shared" ref="D76:H76" si="45">C76+(($I$76-$B$76)/7)</f>
        <v>0</v>
      </c>
      <c r="E76" s="171">
        <f t="shared" si="45"/>
        <v>0</v>
      </c>
      <c r="F76" s="171">
        <f t="shared" si="45"/>
        <v>0</v>
      </c>
      <c r="G76" s="171">
        <f t="shared" si="45"/>
        <v>0</v>
      </c>
      <c r="H76" s="171">
        <f t="shared" si="45"/>
        <v>0</v>
      </c>
      <c r="I76" s="239">
        <v>0</v>
      </c>
    </row>
    <row r="77" spans="1:9" ht="14.45">
      <c r="A77" s="174" t="s">
        <v>482</v>
      </c>
      <c r="B77" s="171">
        <v>0.1</v>
      </c>
      <c r="C77" s="171">
        <f>B77+(($I$77-$B$77)/7)</f>
        <v>0.10714285714285715</v>
      </c>
      <c r="D77" s="171">
        <f t="shared" ref="D77:H77" si="46">C77+(($I$77-$B$77)/7)</f>
        <v>0.1142857142857143</v>
      </c>
      <c r="E77" s="171">
        <f t="shared" si="46"/>
        <v>0.12142857142857144</v>
      </c>
      <c r="F77" s="171">
        <f t="shared" si="46"/>
        <v>0.12857142857142859</v>
      </c>
      <c r="G77" s="171">
        <f t="shared" si="46"/>
        <v>0.13571428571428573</v>
      </c>
      <c r="H77" s="171">
        <f t="shared" si="46"/>
        <v>0.14285714285714288</v>
      </c>
      <c r="I77" s="239">
        <v>0.15</v>
      </c>
    </row>
    <row r="78" spans="1:9" ht="14.45">
      <c r="A78" s="236" t="s">
        <v>483</v>
      </c>
      <c r="B78" s="207">
        <v>0</v>
      </c>
      <c r="C78" s="171">
        <f>B78+(($I$78-$B$78)/7)</f>
        <v>0</v>
      </c>
      <c r="D78" s="171">
        <f t="shared" ref="D78:H78" si="47">C78+(($I$78-$B$78)/7)</f>
        <v>0</v>
      </c>
      <c r="E78" s="171">
        <f t="shared" si="47"/>
        <v>0</v>
      </c>
      <c r="F78" s="171">
        <f t="shared" si="47"/>
        <v>0</v>
      </c>
      <c r="G78" s="171">
        <f t="shared" si="47"/>
        <v>0</v>
      </c>
      <c r="H78" s="171">
        <f t="shared" si="47"/>
        <v>0</v>
      </c>
      <c r="I78" s="240">
        <v>0</v>
      </c>
    </row>
    <row r="79" spans="1:9" ht="14.45">
      <c r="A79" s="237" t="s">
        <v>484</v>
      </c>
      <c r="B79" s="509">
        <v>0</v>
      </c>
      <c r="C79" s="510">
        <f>B79+(($I$79-$B$79)/7)</f>
        <v>0</v>
      </c>
      <c r="D79" s="510">
        <f t="shared" ref="D79:H79" si="48">C79+(($I$79-$B$79)/7)</f>
        <v>0</v>
      </c>
      <c r="E79" s="510">
        <f t="shared" si="48"/>
        <v>0</v>
      </c>
      <c r="F79" s="510">
        <f t="shared" si="48"/>
        <v>0</v>
      </c>
      <c r="G79" s="510">
        <f t="shared" si="48"/>
        <v>0</v>
      </c>
      <c r="H79" s="510">
        <f t="shared" si="48"/>
        <v>0</v>
      </c>
      <c r="I79" s="241">
        <v>0</v>
      </c>
    </row>
    <row r="81" spans="1:9" ht="14.45">
      <c r="A81" s="507" t="s">
        <v>495</v>
      </c>
      <c r="C81" s="508"/>
      <c r="D81" s="508"/>
      <c r="E81" s="508"/>
      <c r="F81" s="508"/>
      <c r="G81" s="508"/>
      <c r="H81" s="508"/>
      <c r="I81" s="508"/>
    </row>
    <row r="82" spans="1:9" ht="14.45">
      <c r="A82" s="507" t="s">
        <v>478</v>
      </c>
      <c r="B82" s="172">
        <v>2015</v>
      </c>
      <c r="C82" s="507">
        <v>2020</v>
      </c>
      <c r="D82" s="507">
        <v>2025</v>
      </c>
      <c r="E82" s="507">
        <v>2030</v>
      </c>
      <c r="F82" s="507">
        <v>2035</v>
      </c>
      <c r="G82" s="507">
        <v>2040</v>
      </c>
      <c r="H82" s="507">
        <v>2045</v>
      </c>
      <c r="I82" s="182">
        <v>2050</v>
      </c>
    </row>
    <row r="83" spans="1:9" ht="14.45">
      <c r="A83" s="173" t="s">
        <v>479</v>
      </c>
      <c r="B83" s="171">
        <v>0</v>
      </c>
      <c r="C83" s="171">
        <f>B83+(($I$83-$B$83)/7)</f>
        <v>0</v>
      </c>
      <c r="D83" s="171">
        <f t="shared" ref="D83:H83" si="49">C83+(($I$83-$B$83)/7)</f>
        <v>0</v>
      </c>
      <c r="E83" s="171">
        <f t="shared" si="49"/>
        <v>0</v>
      </c>
      <c r="F83" s="171">
        <f t="shared" si="49"/>
        <v>0</v>
      </c>
      <c r="G83" s="171">
        <f t="shared" si="49"/>
        <v>0</v>
      </c>
      <c r="H83" s="171">
        <f t="shared" si="49"/>
        <v>0</v>
      </c>
      <c r="I83" s="238">
        <v>0</v>
      </c>
    </row>
    <row r="84" spans="1:9" ht="14.45">
      <c r="A84" s="174" t="s">
        <v>480</v>
      </c>
      <c r="B84" s="171">
        <v>0</v>
      </c>
      <c r="C84" s="171">
        <f>B84+(($I$84-$B$84)/7)</f>
        <v>0</v>
      </c>
      <c r="D84" s="171">
        <f t="shared" ref="D84:H84" si="50">C84+(($I$84-$B$84)/7)</f>
        <v>0</v>
      </c>
      <c r="E84" s="171">
        <f t="shared" si="50"/>
        <v>0</v>
      </c>
      <c r="F84" s="171">
        <f t="shared" si="50"/>
        <v>0</v>
      </c>
      <c r="G84" s="171">
        <f t="shared" si="50"/>
        <v>0</v>
      </c>
      <c r="H84" s="171">
        <f t="shared" si="50"/>
        <v>0</v>
      </c>
      <c r="I84" s="239">
        <v>0</v>
      </c>
    </row>
    <row r="85" spans="1:9" ht="14.45">
      <c r="A85" s="174" t="s">
        <v>84</v>
      </c>
      <c r="B85" s="171">
        <v>0</v>
      </c>
      <c r="C85" s="171">
        <v>1E-4</v>
      </c>
      <c r="D85" s="171">
        <f>C85+(($I$85-$C$85)/6)</f>
        <v>1.6750000000000001E-2</v>
      </c>
      <c r="E85" s="171">
        <f t="shared" ref="E85:H85" si="51">D85+(($I$85-$C$85)/6)</f>
        <v>3.3399999999999999E-2</v>
      </c>
      <c r="F85" s="171">
        <f t="shared" si="51"/>
        <v>5.0049999999999997E-2</v>
      </c>
      <c r="G85" s="171">
        <f t="shared" si="51"/>
        <v>6.6699999999999995E-2</v>
      </c>
      <c r="H85" s="171">
        <f t="shared" si="51"/>
        <v>8.3349999999999994E-2</v>
      </c>
      <c r="I85" s="239">
        <v>0.1</v>
      </c>
    </row>
    <row r="86" spans="1:9" ht="14.45">
      <c r="A86" s="174" t="s">
        <v>481</v>
      </c>
      <c r="B86" s="171">
        <v>0</v>
      </c>
      <c r="C86" s="171">
        <v>0</v>
      </c>
      <c r="D86" s="171">
        <v>0.01</v>
      </c>
      <c r="E86" s="171">
        <f>D86+(($I$86-$D$86)/5)</f>
        <v>3.7999999999999999E-2</v>
      </c>
      <c r="F86" s="171">
        <f t="shared" ref="F86:H86" si="52">E86+(($I$86-$D$86)/5)</f>
        <v>6.6000000000000003E-2</v>
      </c>
      <c r="G86" s="171">
        <f t="shared" si="52"/>
        <v>9.4E-2</v>
      </c>
      <c r="H86" s="171">
        <f t="shared" si="52"/>
        <v>0.122</v>
      </c>
      <c r="I86" s="239">
        <v>0.15</v>
      </c>
    </row>
    <row r="87" spans="1:9" ht="14.45">
      <c r="A87" s="174" t="s">
        <v>482</v>
      </c>
      <c r="B87" s="171">
        <v>0.1</v>
      </c>
      <c r="C87" s="171">
        <f>B87+(($I$87-$B$87)/7)</f>
        <v>0.1</v>
      </c>
      <c r="D87" s="171">
        <f t="shared" ref="D87:H87" si="53">C87+(($I$87-$B$87)/7)</f>
        <v>0.1</v>
      </c>
      <c r="E87" s="171">
        <f t="shared" si="53"/>
        <v>0.1</v>
      </c>
      <c r="F87" s="171">
        <f t="shared" si="53"/>
        <v>0.1</v>
      </c>
      <c r="G87" s="171">
        <f t="shared" si="53"/>
        <v>0.1</v>
      </c>
      <c r="H87" s="171">
        <f t="shared" si="53"/>
        <v>0.1</v>
      </c>
      <c r="I87" s="239">
        <v>0.1</v>
      </c>
    </row>
    <row r="88" spans="1:9" ht="14.45">
      <c r="A88" s="236" t="s">
        <v>483</v>
      </c>
      <c r="B88" s="207">
        <v>0</v>
      </c>
      <c r="C88" s="171">
        <f>B88+(($I$88-$B$88)/7)</f>
        <v>0</v>
      </c>
      <c r="D88" s="171">
        <f t="shared" ref="D88:H88" si="54">C88+(($I$88-$B$88)/7)</f>
        <v>0</v>
      </c>
      <c r="E88" s="171">
        <f t="shared" si="54"/>
        <v>0</v>
      </c>
      <c r="F88" s="171">
        <f t="shared" si="54"/>
        <v>0</v>
      </c>
      <c r="G88" s="171">
        <f t="shared" si="54"/>
        <v>0</v>
      </c>
      <c r="H88" s="171">
        <f t="shared" si="54"/>
        <v>0</v>
      </c>
      <c r="I88" s="240">
        <v>0</v>
      </c>
    </row>
    <row r="89" spans="1:9" ht="14.45">
      <c r="A89" s="237" t="s">
        <v>484</v>
      </c>
      <c r="B89" s="509">
        <v>0</v>
      </c>
      <c r="C89" s="510">
        <f>B89+(($I$89-$B$89)/7)</f>
        <v>0</v>
      </c>
      <c r="D89" s="510">
        <f t="shared" ref="D89:H89" si="55">C89+(($I$89-$B$89)/7)</f>
        <v>0</v>
      </c>
      <c r="E89" s="510">
        <f t="shared" si="55"/>
        <v>0</v>
      </c>
      <c r="F89" s="510">
        <f t="shared" si="55"/>
        <v>0</v>
      </c>
      <c r="G89" s="510">
        <f t="shared" si="55"/>
        <v>0</v>
      </c>
      <c r="H89" s="510">
        <f t="shared" si="55"/>
        <v>0</v>
      </c>
      <c r="I89" s="241">
        <v>0</v>
      </c>
    </row>
  </sheetData>
  <conditionalFormatting sqref="A1:XFD7 L50:XFD84 L90:XFD1048576 J8:XFD49 J85:XFD89 C8:I8 A8 A19:I19 C18:I18 A18 A29:I29 C28:I28 A28 A39:I39 C38:I38 A38 A9:I10 A12:B14 A20:B24 I20:I24 A30:B34 I30:I34 A40:B44 I40:I44 I11:I14 A11:H11 C12:H16">
    <cfRule type="expression" dxfId="1203" priority="39">
      <formula>_xlfn.ISFORMULA(A1)</formula>
    </cfRule>
  </conditionalFormatting>
  <conditionalFormatting sqref="A47:I47 A17:I17 A15:B16 I15:I16">
    <cfRule type="expression" dxfId="1202" priority="38">
      <formula>_xlfn.ISFORMULA(A15)</formula>
    </cfRule>
  </conditionalFormatting>
  <conditionalFormatting sqref="A27:I27 A25:B26 I25:I26">
    <cfRule type="expression" dxfId="1201" priority="36">
      <formula>_xlfn.ISFORMULA(A25)</formula>
    </cfRule>
  </conditionalFormatting>
  <conditionalFormatting sqref="A37:I37 A35:B36 I35:I36">
    <cfRule type="expression" dxfId="1200" priority="34">
      <formula>_xlfn.ISFORMULA(A35)</formula>
    </cfRule>
  </conditionalFormatting>
  <conditionalFormatting sqref="A45:B46 I45:I46">
    <cfRule type="expression" dxfId="1199" priority="32">
      <formula>_xlfn.ISFORMULA(A45)</formula>
    </cfRule>
  </conditionalFormatting>
  <conditionalFormatting sqref="C20:H25">
    <cfRule type="expression" dxfId="1198" priority="27">
      <formula>_xlfn.ISFORMULA(C20)</formula>
    </cfRule>
  </conditionalFormatting>
  <conditionalFormatting sqref="C46:H46">
    <cfRule type="expression" dxfId="1197" priority="22">
      <formula>_xlfn.ISFORMULA(C46)</formula>
    </cfRule>
  </conditionalFormatting>
  <conditionalFormatting sqref="C26:H26">
    <cfRule type="expression" dxfId="1196" priority="26">
      <formula>_xlfn.ISFORMULA(C26)</formula>
    </cfRule>
  </conditionalFormatting>
  <conditionalFormatting sqref="C30:H35">
    <cfRule type="expression" dxfId="1195" priority="25">
      <formula>_xlfn.ISFORMULA(C30)</formula>
    </cfRule>
  </conditionalFormatting>
  <conditionalFormatting sqref="C36:H36">
    <cfRule type="expression" dxfId="1194" priority="24">
      <formula>_xlfn.ISFORMULA(C36)</formula>
    </cfRule>
  </conditionalFormatting>
  <conditionalFormatting sqref="C40:H45">
    <cfRule type="expression" dxfId="1193" priority="23">
      <formula>_xlfn.ISFORMULA(C40)</formula>
    </cfRule>
  </conditionalFormatting>
  <conditionalFormatting sqref="A50:I50 C51:I51 A51 A62:I62 C61:I61 A61 A72:I72 C71:I71 A71 A82:I82 C81:I81 A81 A52:I52 A55:B57 A63:B67 I63:I67 A73:B77 I73:I77 A83:B87 I83:I87 I53:I57 A53:H54 C55:H59">
    <cfRule type="expression" dxfId="1192" priority="21">
      <formula>_xlfn.ISFORMULA(A50)</formula>
    </cfRule>
  </conditionalFormatting>
  <conditionalFormatting sqref="A60:I60 A58:B59 I58:I59">
    <cfRule type="expression" dxfId="1191" priority="20">
      <formula>_xlfn.ISFORMULA(A58)</formula>
    </cfRule>
  </conditionalFormatting>
  <conditionalFormatting sqref="A70:I70 A68:B69 I68:I69">
    <cfRule type="expression" dxfId="1190" priority="19">
      <formula>_xlfn.ISFORMULA(A68)</formula>
    </cfRule>
  </conditionalFormatting>
  <conditionalFormatting sqref="A80:I80 A78:B79 I78:I79">
    <cfRule type="expression" dxfId="1189" priority="18">
      <formula>_xlfn.ISFORMULA(A78)</formula>
    </cfRule>
  </conditionalFormatting>
  <conditionalFormatting sqref="A88:B89 I88:I89">
    <cfRule type="expression" dxfId="1188" priority="17">
      <formula>_xlfn.ISFORMULA(A88)</formula>
    </cfRule>
  </conditionalFormatting>
  <conditionalFormatting sqref="C65:H65">
    <cfRule type="expression" dxfId="1187" priority="16">
      <formula>_xlfn.ISFORMULA(C65)</formula>
    </cfRule>
  </conditionalFormatting>
  <conditionalFormatting sqref="C75">
    <cfRule type="expression" dxfId="1186" priority="14">
      <formula>_xlfn.ISFORMULA(C75)</formula>
    </cfRule>
  </conditionalFormatting>
  <conditionalFormatting sqref="C85 C86:D86">
    <cfRule type="expression" dxfId="1185" priority="12">
      <formula>_xlfn.ISFORMULA(C85)</formula>
    </cfRule>
  </conditionalFormatting>
  <conditionalFormatting sqref="C63:H64">
    <cfRule type="expression" dxfId="1184" priority="10">
      <formula>_xlfn.ISFORMULA(C63)</formula>
    </cfRule>
  </conditionalFormatting>
  <conditionalFormatting sqref="C66:H68">
    <cfRule type="expression" dxfId="1183" priority="9">
      <formula>_xlfn.ISFORMULA(C66)</formula>
    </cfRule>
  </conditionalFormatting>
  <conditionalFormatting sqref="C73:H74">
    <cfRule type="expression" dxfId="1182" priority="8">
      <formula>_xlfn.ISFORMULA(C73)</formula>
    </cfRule>
  </conditionalFormatting>
  <conditionalFormatting sqref="C76:H78">
    <cfRule type="expression" dxfId="1181" priority="7">
      <formula>_xlfn.ISFORMULA(C76)</formula>
    </cfRule>
  </conditionalFormatting>
  <conditionalFormatting sqref="C83:H84">
    <cfRule type="expression" dxfId="1180" priority="6">
      <formula>_xlfn.ISFORMULA(C83)</formula>
    </cfRule>
  </conditionalFormatting>
  <conditionalFormatting sqref="C87:H88">
    <cfRule type="expression" dxfId="1179" priority="5">
      <formula>_xlfn.ISFORMULA(C87)</formula>
    </cfRule>
  </conditionalFormatting>
  <conditionalFormatting sqref="E86:H86">
    <cfRule type="expression" dxfId="1178" priority="4">
      <formula>_xlfn.ISFORMULA(E86)</formula>
    </cfRule>
  </conditionalFormatting>
  <conditionalFormatting sqref="C69:H69 C79:H79 C89:H89">
    <cfRule type="expression" dxfId="1177" priority="3">
      <formula>_xlfn.ISFORMULA(C69)</formula>
    </cfRule>
  </conditionalFormatting>
  <conditionalFormatting sqref="D75:H75">
    <cfRule type="expression" dxfId="1176" priority="2">
      <formula>_xlfn.ISFORMULA(D75)</formula>
    </cfRule>
  </conditionalFormatting>
  <conditionalFormatting sqref="D85:H85">
    <cfRule type="expression" dxfId="1175" priority="1">
      <formula>_xlfn.ISFORMULA(D85)</formula>
    </cfRule>
  </conditionalFormatting>
  <pageMargins left="0.7" right="0.7" top="0.75" bottom="0.75" header="0.3" footer="0.3"/>
  <pageSetup paperSize="9" orientation="portrait"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A622A-70A3-4F9A-9F8C-0C29B0B8E6CD}">
  <sheetPr>
    <tabColor theme="5" tint="0.39997558519241921"/>
  </sheetPr>
  <dimension ref="A1:R161"/>
  <sheetViews>
    <sheetView topLeftCell="A7" workbookViewId="0">
      <selection activeCell="J23" sqref="J23"/>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633</v>
      </c>
    </row>
    <row r="2" spans="1:18" s="167" customFormat="1" ht="12.4">
      <c r="A2" s="167" t="s">
        <v>486</v>
      </c>
    </row>
    <row r="3" spans="1:18" s="167" customFormat="1" ht="12.4">
      <c r="A3" s="167" t="s">
        <v>487</v>
      </c>
    </row>
    <row r="4" spans="1:18" s="167" customFormat="1" ht="12.4">
      <c r="A4" s="167" t="s">
        <v>470</v>
      </c>
    </row>
    <row r="5" spans="1:18" ht="14.1" thickBot="1"/>
    <row r="6" spans="1:18" ht="14.1">
      <c r="A6" s="242" t="s">
        <v>489</v>
      </c>
      <c r="B6" s="243"/>
      <c r="C6" s="243"/>
      <c r="D6" s="243"/>
      <c r="E6" s="243"/>
      <c r="F6" s="243"/>
      <c r="G6" s="243"/>
      <c r="H6" s="243"/>
      <c r="I6" s="244"/>
    </row>
    <row r="7" spans="1:18" ht="14.45">
      <c r="A7" s="223" t="s">
        <v>492</v>
      </c>
      <c r="C7" s="508"/>
      <c r="D7" s="508"/>
      <c r="E7" s="508"/>
      <c r="F7" s="508"/>
      <c r="G7" s="508"/>
      <c r="H7" s="508"/>
      <c r="I7" s="224"/>
    </row>
    <row r="8" spans="1:18" ht="14.45">
      <c r="A8" s="223" t="s">
        <v>478</v>
      </c>
      <c r="B8" s="172">
        <v>2015</v>
      </c>
      <c r="C8" s="507">
        <v>2020</v>
      </c>
      <c r="D8" s="507">
        <v>2025</v>
      </c>
      <c r="E8" s="507">
        <v>2030</v>
      </c>
      <c r="F8" s="507">
        <v>2035</v>
      </c>
      <c r="G8" s="507">
        <v>2040</v>
      </c>
      <c r="H8" s="507">
        <v>2045</v>
      </c>
      <c r="I8" s="232">
        <v>2050</v>
      </c>
    </row>
    <row r="9" spans="1:18" ht="14.45">
      <c r="A9" s="245" t="s">
        <v>479</v>
      </c>
      <c r="B9" s="252">
        <f>'IEA ETP data'!B$20*'% fuel'!B10</f>
        <v>0</v>
      </c>
      <c r="C9" s="252">
        <f>'IEA ETP data'!C$20*'% fuel'!C10</f>
        <v>0</v>
      </c>
      <c r="D9" s="252">
        <f>'IEA ETP data'!D$20*'% fuel'!D10</f>
        <v>0</v>
      </c>
      <c r="E9" s="252">
        <f>'IEA ETP data'!E$20*'% fuel'!E10</f>
        <v>0</v>
      </c>
      <c r="F9" s="252">
        <f>'IEA ETP data'!F$20*'% fuel'!F10</f>
        <v>0</v>
      </c>
      <c r="G9" s="252">
        <f>'IEA ETP data'!G$20*'% fuel'!G10</f>
        <v>0</v>
      </c>
      <c r="H9" s="252">
        <f>'IEA ETP data'!H$20*'% fuel'!H10</f>
        <v>0</v>
      </c>
      <c r="I9" s="252">
        <f>'IEA ETP data'!I$20*'% fuel'!I10</f>
        <v>0</v>
      </c>
      <c r="Q9" s="5"/>
      <c r="R9" s="5"/>
    </row>
    <row r="10" spans="1:18" ht="14.45">
      <c r="A10" s="246" t="s">
        <v>480</v>
      </c>
      <c r="B10" s="252">
        <f>'IEA ETP data'!B$20*'% fuel'!B11</f>
        <v>0</v>
      </c>
      <c r="C10" s="252">
        <f>'IEA ETP data'!C$20*'% fuel'!C11</f>
        <v>0</v>
      </c>
      <c r="D10" s="252">
        <f>'IEA ETP data'!D$20*'% fuel'!D11</f>
        <v>0</v>
      </c>
      <c r="E10" s="252">
        <f>'IEA ETP data'!E$20*'% fuel'!E11</f>
        <v>0</v>
      </c>
      <c r="F10" s="252">
        <f>'IEA ETP data'!F$20*'% fuel'!F11</f>
        <v>0</v>
      </c>
      <c r="G10" s="252">
        <f>'IEA ETP data'!G$20*'% fuel'!G11</f>
        <v>0</v>
      </c>
      <c r="H10" s="252">
        <f>'IEA ETP data'!H$20*'% fuel'!H11</f>
        <v>0</v>
      </c>
      <c r="I10" s="252">
        <f>'IEA ETP data'!I$20*'% fuel'!I11</f>
        <v>0</v>
      </c>
      <c r="Q10" s="5"/>
      <c r="R10" s="5"/>
    </row>
    <row r="11" spans="1:18" ht="14.45">
      <c r="A11" s="246" t="s">
        <v>84</v>
      </c>
      <c r="B11" s="252">
        <f>'IEA ETP data'!B$20*'% fuel'!B12</f>
        <v>0</v>
      </c>
      <c r="C11" s="252">
        <f>'IEA ETP data'!C$20*'% fuel'!C12</f>
        <v>0</v>
      </c>
      <c r="D11" s="252">
        <f>'IEA ETP data'!D$20*'% fuel'!D12</f>
        <v>0</v>
      </c>
      <c r="E11" s="252">
        <f>'IEA ETP data'!E$20*'% fuel'!E12</f>
        <v>0</v>
      </c>
      <c r="F11" s="252">
        <f>'IEA ETP data'!F$20*'% fuel'!F12</f>
        <v>0</v>
      </c>
      <c r="G11" s="252">
        <f>'IEA ETP data'!G$20*'% fuel'!G12</f>
        <v>0</v>
      </c>
      <c r="H11" s="252">
        <f>'IEA ETP data'!H$20*'% fuel'!H12</f>
        <v>0</v>
      </c>
      <c r="I11" s="252">
        <f>'IEA ETP data'!I$20*'% fuel'!I12</f>
        <v>0</v>
      </c>
    </row>
    <row r="12" spans="1:18" ht="14.45">
      <c r="A12" s="246" t="s">
        <v>481</v>
      </c>
      <c r="B12" s="252">
        <f>'IEA ETP data'!B$20*'% fuel'!B13</f>
        <v>0</v>
      </c>
      <c r="C12" s="252">
        <f>'IEA ETP data'!C$20*'% fuel'!C13</f>
        <v>0</v>
      </c>
      <c r="D12" s="252">
        <f>'IEA ETP data'!D$20*'% fuel'!D13</f>
        <v>2991981.5944280284</v>
      </c>
      <c r="E12" s="252">
        <f>'IEA ETP data'!E$20*'% fuel'!E13</f>
        <v>4956110.5981161539</v>
      </c>
      <c r="F12" s="252">
        <f>'IEA ETP data'!F$20*'% fuel'!F13</f>
        <v>8086154.3968698708</v>
      </c>
      <c r="G12" s="252">
        <f>'IEA ETP data'!G$20*'% fuel'!G13</f>
        <v>13251699.010014733</v>
      </c>
      <c r="H12" s="252">
        <f>'IEA ETP data'!H$20*'% fuel'!H13</f>
        <v>21879780.562143154</v>
      </c>
      <c r="I12" s="252">
        <f>'IEA ETP data'!I$20*'% fuel'!I13</f>
        <v>36267771.002147734</v>
      </c>
    </row>
    <row r="13" spans="1:18" ht="14.45">
      <c r="A13" s="246" t="s">
        <v>482</v>
      </c>
      <c r="B13" s="252">
        <f>'IEA ETP data'!B$20*'% fuel'!B14</f>
        <v>37885400</v>
      </c>
      <c r="C13" s="252">
        <f>'IEA ETP data'!C$20*'% fuel'!C14</f>
        <v>52352695.654586032</v>
      </c>
      <c r="D13" s="252">
        <f>'IEA ETP data'!D$20*'% fuel'!D14</f>
        <v>68388150.72978352</v>
      </c>
      <c r="E13" s="252">
        <f>'IEA ETP data'!E$20*'% fuel'!E14</f>
        <v>75943720.704196692</v>
      </c>
      <c r="F13" s="252">
        <f>'IEA ETP data'!F$20*'% fuel'!F14</f>
        <v>82778298.366769329</v>
      </c>
      <c r="G13" s="252">
        <f>'IEA ETP data'!G$20*'% fuel'!G14</f>
        <v>90349785.116627693</v>
      </c>
      <c r="H13" s="252">
        <f>'IEA ETP data'!H$20*'% fuel'!H14</f>
        <v>99077472.187096179</v>
      </c>
      <c r="I13" s="252">
        <f>'IEA ETP data'!I$20*'% fuel'!I14</f>
        <v>108803313.0064432</v>
      </c>
    </row>
    <row r="14" spans="1:18" ht="14.45">
      <c r="A14" s="247" t="s">
        <v>483</v>
      </c>
      <c r="B14" s="252">
        <f>'IEA ETP data'!B$20*'% fuel'!B15</f>
        <v>0</v>
      </c>
      <c r="C14" s="252">
        <f>'IEA ETP data'!C$20*'% fuel'!C15</f>
        <v>0</v>
      </c>
      <c r="D14" s="252">
        <f>'IEA ETP data'!D$20*'% fuel'!D15</f>
        <v>0</v>
      </c>
      <c r="E14" s="252">
        <f>'IEA ETP data'!E$20*'% fuel'!E15</f>
        <v>0</v>
      </c>
      <c r="F14" s="252">
        <f>'IEA ETP data'!F$20*'% fuel'!F15</f>
        <v>0</v>
      </c>
      <c r="G14" s="252">
        <f>'IEA ETP data'!G$20*'% fuel'!G15</f>
        <v>0</v>
      </c>
      <c r="H14" s="252">
        <f>'IEA ETP data'!H$20*'% fuel'!H15</f>
        <v>0</v>
      </c>
      <c r="I14" s="252">
        <f>'IEA ETP data'!I$20*'% fuel'!I15</f>
        <v>0</v>
      </c>
    </row>
    <row r="15" spans="1:18" ht="14.45">
      <c r="A15" s="248" t="s">
        <v>484</v>
      </c>
      <c r="B15" s="252">
        <f>'IEA ETP data'!B$20*'% fuel'!B16</f>
        <v>0</v>
      </c>
      <c r="C15" s="252">
        <f>'IEA ETP data'!C$20*'% fuel'!C16</f>
        <v>0</v>
      </c>
      <c r="D15" s="252">
        <f>'IEA ETP data'!D$20*'% fuel'!D16</f>
        <v>0</v>
      </c>
      <c r="E15" s="252">
        <f>'IEA ETP data'!E$20*'% fuel'!E16</f>
        <v>0</v>
      </c>
      <c r="F15" s="252">
        <f>'IEA ETP data'!F$20*'% fuel'!F16</f>
        <v>0</v>
      </c>
      <c r="G15" s="252">
        <f>'IEA ETP data'!G$20*'% fuel'!G16</f>
        <v>0</v>
      </c>
      <c r="H15" s="252">
        <f>'IEA ETP data'!H$20*'% fuel'!H16</f>
        <v>0</v>
      </c>
      <c r="I15" s="252">
        <f>'IEA ETP data'!I$20*'% fuel'!I16</f>
        <v>0</v>
      </c>
    </row>
    <row r="16" spans="1:18">
      <c r="A16" s="249"/>
      <c r="I16" s="250"/>
    </row>
    <row r="17" spans="1:9" ht="14.45">
      <c r="A17" s="223" t="s">
        <v>493</v>
      </c>
      <c r="C17" s="508"/>
      <c r="D17" s="508"/>
      <c r="E17" s="508"/>
      <c r="F17" s="508"/>
      <c r="G17" s="508"/>
      <c r="H17" s="508"/>
      <c r="I17" s="224"/>
    </row>
    <row r="18" spans="1:9" ht="14.45">
      <c r="A18" s="223" t="s">
        <v>478</v>
      </c>
      <c r="B18" s="172">
        <v>2015</v>
      </c>
      <c r="C18" s="507">
        <v>2020</v>
      </c>
      <c r="D18" s="507">
        <v>2025</v>
      </c>
      <c r="E18" s="507">
        <v>2030</v>
      </c>
      <c r="F18" s="507">
        <v>2035</v>
      </c>
      <c r="G18" s="507">
        <v>2040</v>
      </c>
      <c r="H18" s="507">
        <v>2045</v>
      </c>
      <c r="I18" s="232">
        <v>2050</v>
      </c>
    </row>
    <row r="19" spans="1:9" ht="14.45">
      <c r="A19" s="245" t="s">
        <v>479</v>
      </c>
      <c r="B19" s="252">
        <f>'IEA ETP data'!B$29*'% fuel'!B20</f>
        <v>0</v>
      </c>
      <c r="C19" s="252">
        <f>'IEA ETP data'!C$29*'% fuel'!C20</f>
        <v>0</v>
      </c>
      <c r="D19" s="252">
        <f>'IEA ETP data'!D$29*'% fuel'!D20</f>
        <v>0</v>
      </c>
      <c r="E19" s="252">
        <f>'IEA ETP data'!E$29*'% fuel'!E20</f>
        <v>0</v>
      </c>
      <c r="F19" s="252">
        <f>'IEA ETP data'!F$29*'% fuel'!F20</f>
        <v>0</v>
      </c>
      <c r="G19" s="252">
        <f>'IEA ETP data'!G$29*'% fuel'!G20</f>
        <v>0</v>
      </c>
      <c r="H19" s="252">
        <f>'IEA ETP data'!H$29*'% fuel'!H20</f>
        <v>0</v>
      </c>
      <c r="I19" s="252">
        <f>'IEA ETP data'!I$29*'% fuel'!I20</f>
        <v>0</v>
      </c>
    </row>
    <row r="20" spans="1:9" ht="14.45">
      <c r="A20" s="246" t="s">
        <v>480</v>
      </c>
      <c r="B20" s="252">
        <f>'IEA ETP data'!B$29*'% fuel'!B21</f>
        <v>3293029.1502000005</v>
      </c>
      <c r="C20" s="252">
        <f>'IEA ETP data'!C$29*'% fuel'!C21</f>
        <v>4493388.4725939604</v>
      </c>
      <c r="D20" s="252">
        <f>'IEA ETP data'!D$29*'% fuel'!D21</f>
        <v>6124908.425287921</v>
      </c>
      <c r="E20" s="252">
        <f>'IEA ETP data'!E$29*'% fuel'!E21</f>
        <v>8842513.0823960137</v>
      </c>
      <c r="F20" s="252">
        <f>'IEA ETP data'!F$29*'% fuel'!F21</f>
        <v>13720729.538454805</v>
      </c>
      <c r="G20" s="252">
        <f>'IEA ETP data'!G$29*'% fuel'!G21</f>
        <v>19808207.85452731</v>
      </c>
      <c r="H20" s="252">
        <f>'IEA ETP data'!H$29*'% fuel'!H21</f>
        <v>27955210.460648987</v>
      </c>
      <c r="I20" s="252">
        <f>'IEA ETP data'!I$29*'% fuel'!I21</f>
        <v>37982283.394091472</v>
      </c>
    </row>
    <row r="21" spans="1:9" ht="14.45">
      <c r="A21" s="246" t="s">
        <v>84</v>
      </c>
      <c r="B21" s="252">
        <f>'IEA ETP data'!B$29*'% fuel'!B22</f>
        <v>0</v>
      </c>
      <c r="C21" s="252">
        <f>'IEA ETP data'!C$29*'% fuel'!C22</f>
        <v>1701436.2433012298</v>
      </c>
      <c r="D21" s="252">
        <f>'IEA ETP data'!D$29*'% fuel'!D22</f>
        <v>2296719.84016603</v>
      </c>
      <c r="E21" s="252">
        <f>'IEA ETP data'!E$29*'% fuel'!E22</f>
        <v>3283604.5025658752</v>
      </c>
      <c r="F21" s="252">
        <f>'IEA ETP data'!F$29*'% fuel'!F22</f>
        <v>5045672.3389205327</v>
      </c>
      <c r="G21" s="252">
        <f>'IEA ETP data'!G$29*'% fuel'!G22</f>
        <v>7213627.8711164203</v>
      </c>
      <c r="H21" s="252">
        <f>'IEA ETP data'!H$29*'% fuel'!H22</f>
        <v>10081798.787854299</v>
      </c>
      <c r="I21" s="252">
        <f>'IEA ETP data'!I$29*'% fuel'!I22</f>
        <v>13565101.212175526</v>
      </c>
    </row>
    <row r="22" spans="1:9" ht="14.45">
      <c r="A22" s="246" t="s">
        <v>481</v>
      </c>
      <c r="B22" s="252">
        <f>'IEA ETP data'!B$29*'% fuel'!B23</f>
        <v>0</v>
      </c>
      <c r="C22" s="252">
        <f>'IEA ETP data'!C$29*'% fuel'!C23</f>
        <v>0</v>
      </c>
      <c r="D22" s="252">
        <f>'IEA ETP data'!D$29*'% fuel'!D23</f>
        <v>0</v>
      </c>
      <c r="E22" s="252">
        <f>'IEA ETP data'!E$29*'% fuel'!E23</f>
        <v>0</v>
      </c>
      <c r="F22" s="252">
        <f>'IEA ETP data'!F$29*'% fuel'!F23</f>
        <v>0</v>
      </c>
      <c r="G22" s="252">
        <f>'IEA ETP data'!G$29*'% fuel'!G23</f>
        <v>0</v>
      </c>
      <c r="H22" s="252">
        <f>'IEA ETP data'!H$29*'% fuel'!H23</f>
        <v>0</v>
      </c>
      <c r="I22" s="252">
        <f>'IEA ETP data'!I$29*'% fuel'!I23</f>
        <v>0</v>
      </c>
    </row>
    <row r="23" spans="1:9" ht="14.45">
      <c r="A23" s="246" t="s">
        <v>482</v>
      </c>
      <c r="B23" s="252">
        <f>'IEA ETP data'!B$29*'% fuel'!B24</f>
        <v>0</v>
      </c>
      <c r="C23" s="252">
        <f>'IEA ETP data'!C$29*'% fuel'!C24</f>
        <v>0</v>
      </c>
      <c r="D23" s="252">
        <f>'IEA ETP data'!D$29*'% fuel'!D24</f>
        <v>0</v>
      </c>
      <c r="E23" s="252">
        <f>'IEA ETP data'!E$29*'% fuel'!E24</f>
        <v>0</v>
      </c>
      <c r="F23" s="252">
        <f>'IEA ETP data'!F$29*'% fuel'!F24</f>
        <v>0</v>
      </c>
      <c r="G23" s="252">
        <f>'IEA ETP data'!G$29*'% fuel'!G24</f>
        <v>0</v>
      </c>
      <c r="H23" s="252">
        <f>'IEA ETP data'!H$29*'% fuel'!H24</f>
        <v>0</v>
      </c>
      <c r="I23" s="252">
        <f>'IEA ETP data'!I$29*'% fuel'!I24</f>
        <v>0</v>
      </c>
    </row>
    <row r="24" spans="1:9" ht="14.45">
      <c r="A24" s="247" t="s">
        <v>483</v>
      </c>
      <c r="B24" s="252">
        <f>'IEA ETP data'!B$29*'% fuel'!B25</f>
        <v>0</v>
      </c>
      <c r="C24" s="252">
        <f>'IEA ETP data'!C$29*'% fuel'!C25</f>
        <v>0</v>
      </c>
      <c r="D24" s="252">
        <f>'IEA ETP data'!D$29*'% fuel'!D25</f>
        <v>0</v>
      </c>
      <c r="E24" s="252">
        <f>'IEA ETP data'!E$29*'% fuel'!E25</f>
        <v>0</v>
      </c>
      <c r="F24" s="252">
        <f>'IEA ETP data'!F$29*'% fuel'!F25</f>
        <v>0</v>
      </c>
      <c r="G24" s="252">
        <f>'IEA ETP data'!G$29*'% fuel'!G25</f>
        <v>0</v>
      </c>
      <c r="H24" s="252">
        <f>'IEA ETP data'!H$29*'% fuel'!H25</f>
        <v>0</v>
      </c>
      <c r="I24" s="252">
        <f>'IEA ETP data'!I$29*'% fuel'!I25</f>
        <v>0</v>
      </c>
    </row>
    <row r="25" spans="1:9" ht="14.45">
      <c r="A25" s="248" t="s">
        <v>484</v>
      </c>
      <c r="B25" s="252">
        <f>'IEA ETP data'!B$29*'% fuel'!B26</f>
        <v>0</v>
      </c>
      <c r="C25" s="252">
        <f>'IEA ETP data'!C$29*'% fuel'!C26</f>
        <v>4861246.4094320852</v>
      </c>
      <c r="D25" s="252">
        <f>'IEA ETP data'!D$29*'% fuel'!D26</f>
        <v>10036330.922871197</v>
      </c>
      <c r="E25" s="252">
        <f>'IEA ETP data'!E$29*'% fuel'!E26</f>
        <v>16459401.961334148</v>
      </c>
      <c r="F25" s="252">
        <f>'IEA ETP data'!F$29*'% fuel'!F26</f>
        <v>25788494.496038098</v>
      </c>
      <c r="G25" s="252">
        <f>'IEA ETP data'!G$29*'% fuel'!G26</f>
        <v>35243228.993959166</v>
      </c>
      <c r="H25" s="252">
        <f>'IEA ETP data'!H$29*'% fuel'!H26</f>
        <v>45200811.095310979</v>
      </c>
      <c r="I25" s="252">
        <f>'IEA ETP data'!I$29*'% fuel'!I26</f>
        <v>54260404.848702103</v>
      </c>
    </row>
    <row r="26" spans="1:9">
      <c r="A26" s="249"/>
      <c r="I26" s="250"/>
    </row>
    <row r="27" spans="1:9" ht="14.45">
      <c r="A27" s="223" t="s">
        <v>494</v>
      </c>
      <c r="C27" s="508"/>
      <c r="D27" s="508"/>
      <c r="E27" s="508"/>
      <c r="F27" s="508"/>
      <c r="G27" s="508"/>
      <c r="H27" s="508"/>
      <c r="I27" s="224"/>
    </row>
    <row r="28" spans="1:9" ht="14.45">
      <c r="A28" s="223" t="s">
        <v>478</v>
      </c>
      <c r="B28" s="172">
        <v>2015</v>
      </c>
      <c r="C28" s="507">
        <v>2020</v>
      </c>
      <c r="D28" s="507">
        <v>2025</v>
      </c>
      <c r="E28" s="507">
        <v>2030</v>
      </c>
      <c r="F28" s="507">
        <v>2035</v>
      </c>
      <c r="G28" s="507">
        <v>2040</v>
      </c>
      <c r="H28" s="507">
        <v>2045</v>
      </c>
      <c r="I28" s="232">
        <v>2050</v>
      </c>
    </row>
    <row r="29" spans="1:9" ht="14.45">
      <c r="A29" s="245" t="s">
        <v>479</v>
      </c>
      <c r="B29" s="252">
        <f>'IEA ETP data'!B$38*'% fuel'!B30</f>
        <v>0</v>
      </c>
      <c r="C29" s="252">
        <f>'IEA ETP data'!C$38*'% fuel'!C30</f>
        <v>0</v>
      </c>
      <c r="D29" s="252">
        <f>'IEA ETP data'!D$38*'% fuel'!D30</f>
        <v>0</v>
      </c>
      <c r="E29" s="252">
        <f>'IEA ETP data'!E$38*'% fuel'!E30</f>
        <v>0</v>
      </c>
      <c r="F29" s="252">
        <f>'IEA ETP data'!F$38*'% fuel'!F30</f>
        <v>0</v>
      </c>
      <c r="G29" s="252">
        <f>'IEA ETP data'!G$38*'% fuel'!G30</f>
        <v>0</v>
      </c>
      <c r="H29" s="252">
        <f>'IEA ETP data'!H$38*'% fuel'!H30</f>
        <v>0</v>
      </c>
      <c r="I29" s="252">
        <f>'IEA ETP data'!I$38*'% fuel'!I30</f>
        <v>0</v>
      </c>
    </row>
    <row r="30" spans="1:9" ht="14.45">
      <c r="A30" s="246" t="s">
        <v>480</v>
      </c>
      <c r="B30" s="252">
        <f>'IEA ETP data'!B$38*'% fuel'!B31</f>
        <v>0</v>
      </c>
      <c r="C30" s="252">
        <f>'IEA ETP data'!C$38*'% fuel'!C31</f>
        <v>0</v>
      </c>
      <c r="D30" s="252">
        <f>'IEA ETP data'!D$38*'% fuel'!D31</f>
        <v>0</v>
      </c>
      <c r="E30" s="252">
        <f>'IEA ETP data'!E$38*'% fuel'!E31</f>
        <v>0</v>
      </c>
      <c r="F30" s="252">
        <f>'IEA ETP data'!F$38*'% fuel'!F31</f>
        <v>0</v>
      </c>
      <c r="G30" s="252">
        <f>'IEA ETP data'!G$38*'% fuel'!G31</f>
        <v>0</v>
      </c>
      <c r="H30" s="252">
        <f>'IEA ETP data'!H$38*'% fuel'!H31</f>
        <v>0</v>
      </c>
      <c r="I30" s="252">
        <f>'IEA ETP data'!I$38*'% fuel'!I31</f>
        <v>0</v>
      </c>
    </row>
    <row r="31" spans="1:9" ht="14.45">
      <c r="A31" s="246" t="s">
        <v>84</v>
      </c>
      <c r="B31" s="252">
        <f>'IEA ETP data'!B$38*'% fuel'!B32</f>
        <v>0</v>
      </c>
      <c r="C31" s="252">
        <f>'IEA ETP data'!C$38*'% fuel'!C32</f>
        <v>4779388.2203079062</v>
      </c>
      <c r="D31" s="252">
        <f>'IEA ETP data'!D$38*'% fuel'!D32</f>
        <v>7472145.030184865</v>
      </c>
      <c r="E31" s="252">
        <f>'IEA ETP data'!E$38*'% fuel'!E32</f>
        <v>11254617.634455869</v>
      </c>
      <c r="F31" s="252">
        <f>'IEA ETP data'!F$38*'% fuel'!F32</f>
        <v>17489648.446456965</v>
      </c>
      <c r="G31" s="252">
        <f>'IEA ETP data'!G$38*'% fuel'!G32</f>
        <v>26156483.117924966</v>
      </c>
      <c r="H31" s="252">
        <f>'IEA ETP data'!H$38*'% fuel'!H32</f>
        <v>37551641.889204822</v>
      </c>
      <c r="I31" s="252">
        <f>'IEA ETP data'!I$38*'% fuel'!I32</f>
        <v>54649036.046331719</v>
      </c>
    </row>
    <row r="32" spans="1:9" ht="14.45">
      <c r="A32" s="246" t="s">
        <v>481</v>
      </c>
      <c r="B32" s="252">
        <f>'IEA ETP data'!B$38*'% fuel'!B33</f>
        <v>0</v>
      </c>
      <c r="C32" s="252">
        <f>'IEA ETP data'!C$38*'% fuel'!C33</f>
        <v>0</v>
      </c>
      <c r="D32" s="252">
        <f>'IEA ETP data'!D$38*'% fuel'!D33</f>
        <v>0</v>
      </c>
      <c r="E32" s="252">
        <f>'IEA ETP data'!E$38*'% fuel'!E33</f>
        <v>0</v>
      </c>
      <c r="F32" s="252">
        <f>'IEA ETP data'!F$38*'% fuel'!F33</f>
        <v>0</v>
      </c>
      <c r="G32" s="252">
        <f>'IEA ETP data'!G$38*'% fuel'!G33</f>
        <v>0</v>
      </c>
      <c r="H32" s="252">
        <f>'IEA ETP data'!H$38*'% fuel'!H33</f>
        <v>0</v>
      </c>
      <c r="I32" s="252">
        <f>'IEA ETP data'!I$38*'% fuel'!I33</f>
        <v>0</v>
      </c>
    </row>
    <row r="33" spans="1:9" ht="14.45">
      <c r="A33" s="246" t="s">
        <v>482</v>
      </c>
      <c r="B33" s="252">
        <f>'IEA ETP data'!B$38*'% fuel'!B34</f>
        <v>89361265.854000062</v>
      </c>
      <c r="C33" s="252">
        <f>'IEA ETP data'!C$38*'% fuel'!C34</f>
        <v>98683965.339054123</v>
      </c>
      <c r="D33" s="252">
        <f>'IEA ETP data'!D$38*'% fuel'!D34</f>
        <v>108516854.54266021</v>
      </c>
      <c r="E33" s="252">
        <f>'IEA ETP data'!E$38*'% fuel'!E34</f>
        <v>114963577.47836366</v>
      </c>
      <c r="F33" s="252">
        <f>'IEA ETP data'!F$38*'% fuel'!F34</f>
        <v>125657445.28301124</v>
      </c>
      <c r="G33" s="252">
        <f>'IEA ETP data'!G$38*'% fuel'!G34</f>
        <v>132179503.79073475</v>
      </c>
      <c r="H33" s="252">
        <f>'IEA ETP data'!H$38*'% fuel'!H34</f>
        <v>133472353.50150676</v>
      </c>
      <c r="I33" s="252">
        <f>'IEA ETP data'!I$38*'% fuel'!I34</f>
        <v>136622590.11582929</v>
      </c>
    </row>
    <row r="34" spans="1:9" ht="14.45">
      <c r="A34" s="247" t="s">
        <v>483</v>
      </c>
      <c r="B34" s="252">
        <f>'IEA ETP data'!B$38*'% fuel'!B35</f>
        <v>0</v>
      </c>
      <c r="C34" s="252">
        <f>'IEA ETP data'!C$38*'% fuel'!C35</f>
        <v>0</v>
      </c>
      <c r="D34" s="252">
        <f>'IEA ETP data'!D$38*'% fuel'!D35</f>
        <v>0</v>
      </c>
      <c r="E34" s="252">
        <f>'IEA ETP data'!E$38*'% fuel'!E35</f>
        <v>0</v>
      </c>
      <c r="F34" s="252">
        <f>'IEA ETP data'!F$38*'% fuel'!F35</f>
        <v>0</v>
      </c>
      <c r="G34" s="252">
        <f>'IEA ETP data'!G$38*'% fuel'!G35</f>
        <v>0</v>
      </c>
      <c r="H34" s="252">
        <f>'IEA ETP data'!H$38*'% fuel'!H35</f>
        <v>0</v>
      </c>
      <c r="I34" s="252">
        <f>'IEA ETP data'!I$38*'% fuel'!I35</f>
        <v>0</v>
      </c>
    </row>
    <row r="35" spans="1:9" ht="14.45">
      <c r="A35" s="248" t="s">
        <v>484</v>
      </c>
      <c r="B35" s="252">
        <f>'IEA ETP data'!B$38*'% fuel'!B36</f>
        <v>0</v>
      </c>
      <c r="C35" s="252">
        <f>'IEA ETP data'!C$38*'% fuel'!C36</f>
        <v>0</v>
      </c>
      <c r="D35" s="252">
        <f>'IEA ETP data'!D$38*'% fuel'!D36</f>
        <v>0</v>
      </c>
      <c r="E35" s="252">
        <f>'IEA ETP data'!E$38*'% fuel'!E36</f>
        <v>0</v>
      </c>
      <c r="F35" s="252">
        <f>'IEA ETP data'!F$38*'% fuel'!F36</f>
        <v>0</v>
      </c>
      <c r="G35" s="252">
        <f>'IEA ETP data'!G$38*'% fuel'!G36</f>
        <v>0</v>
      </c>
      <c r="H35" s="252">
        <f>'IEA ETP data'!H$38*'% fuel'!H36</f>
        <v>0</v>
      </c>
      <c r="I35" s="252">
        <f>'IEA ETP data'!I$38*'% fuel'!I36</f>
        <v>0</v>
      </c>
    </row>
    <row r="36" spans="1:9">
      <c r="A36" s="249"/>
      <c r="I36" s="250"/>
    </row>
    <row r="37" spans="1:9" ht="14.45">
      <c r="A37" s="223" t="s">
        <v>324</v>
      </c>
      <c r="C37" s="508"/>
      <c r="D37" s="508"/>
      <c r="E37" s="508"/>
      <c r="F37" s="508"/>
      <c r="G37" s="508"/>
      <c r="H37" s="508"/>
      <c r="I37" s="224"/>
    </row>
    <row r="38" spans="1:9" ht="14.45">
      <c r="A38" s="223" t="s">
        <v>478</v>
      </c>
      <c r="B38" s="172">
        <v>2015</v>
      </c>
      <c r="C38" s="507">
        <v>2020</v>
      </c>
      <c r="D38" s="507">
        <v>2025</v>
      </c>
      <c r="E38" s="507">
        <v>2030</v>
      </c>
      <c r="F38" s="507">
        <v>2035</v>
      </c>
      <c r="G38" s="507">
        <v>2040</v>
      </c>
      <c r="H38" s="507">
        <v>2045</v>
      </c>
      <c r="I38" s="232">
        <v>2050</v>
      </c>
    </row>
    <row r="39" spans="1:9" ht="14.45">
      <c r="A39" s="245" t="s">
        <v>479</v>
      </c>
      <c r="B39" s="252">
        <f>'IEA ETP data'!B$47*'% fuel'!B30</f>
        <v>0</v>
      </c>
      <c r="C39" s="252">
        <f>'IEA ETP data'!C$47*'% fuel'!C30</f>
        <v>0</v>
      </c>
      <c r="D39" s="252">
        <f>'IEA ETP data'!D$47*'% fuel'!D30</f>
        <v>0</v>
      </c>
      <c r="E39" s="252">
        <f>'IEA ETP data'!E$47*'% fuel'!E30</f>
        <v>0</v>
      </c>
      <c r="F39" s="252">
        <f>'IEA ETP data'!F$47*'% fuel'!F30</f>
        <v>0</v>
      </c>
      <c r="G39" s="252">
        <f>'IEA ETP data'!G$47*'% fuel'!G30</f>
        <v>0</v>
      </c>
      <c r="H39" s="252">
        <f>'IEA ETP data'!H$47*'% fuel'!H30</f>
        <v>0</v>
      </c>
      <c r="I39" s="252">
        <f>'IEA ETP data'!I$47*'% fuel'!I30</f>
        <v>0</v>
      </c>
    </row>
    <row r="40" spans="1:9" ht="14.45">
      <c r="A40" s="246" t="s">
        <v>480</v>
      </c>
      <c r="B40" s="252">
        <f>'IEA ETP data'!B$47*'% fuel'!B31</f>
        <v>0</v>
      </c>
      <c r="C40" s="252">
        <f>'IEA ETP data'!C$47*'% fuel'!C31</f>
        <v>0</v>
      </c>
      <c r="D40" s="252">
        <f>'IEA ETP data'!D$47*'% fuel'!D31</f>
        <v>0</v>
      </c>
      <c r="E40" s="252">
        <f>'IEA ETP data'!E$47*'% fuel'!E31</f>
        <v>0</v>
      </c>
      <c r="F40" s="252">
        <f>'IEA ETP data'!F$47*'% fuel'!F31</f>
        <v>0</v>
      </c>
      <c r="G40" s="252">
        <f>'IEA ETP data'!G$47*'% fuel'!G31</f>
        <v>0</v>
      </c>
      <c r="H40" s="252">
        <f>'IEA ETP data'!H$47*'% fuel'!H31</f>
        <v>0</v>
      </c>
      <c r="I40" s="252">
        <f>'IEA ETP data'!I$47*'% fuel'!I31</f>
        <v>0</v>
      </c>
    </row>
    <row r="41" spans="1:9" ht="14.45">
      <c r="A41" s="246" t="s">
        <v>84</v>
      </c>
      <c r="B41" s="252">
        <f>'IEA ETP data'!B$47*'% fuel'!B32</f>
        <v>0</v>
      </c>
      <c r="C41" s="252">
        <f>'IEA ETP data'!C$47*'% fuel'!C32</f>
        <v>486071.05840946524</v>
      </c>
      <c r="D41" s="252">
        <f>'IEA ETP data'!D$47*'% fuel'!D32</f>
        <v>738650.77545195585</v>
      </c>
      <c r="E41" s="252">
        <f>'IEA ETP data'!E$47*'% fuel'!E32</f>
        <v>1227367.1675302705</v>
      </c>
      <c r="F41" s="252">
        <f>'IEA ETP data'!F$47*'% fuel'!F32</f>
        <v>1922204.7772935024</v>
      </c>
      <c r="G41" s="252">
        <f>'IEA ETP data'!G$47*'% fuel'!G32</f>
        <v>2990188.6850758758</v>
      </c>
      <c r="H41" s="252">
        <f>'IEA ETP data'!H$47*'% fuel'!H32</f>
        <v>4622556.6291375589</v>
      </c>
      <c r="I41" s="252">
        <f>'IEA ETP data'!I$47*'% fuel'!I32</f>
        <v>7110051.6826993488</v>
      </c>
    </row>
    <row r="42" spans="1:9" ht="14.45">
      <c r="A42" s="246" t="s">
        <v>481</v>
      </c>
      <c r="B42" s="252">
        <f>'IEA ETP data'!B$47*'% fuel'!B33</f>
        <v>0</v>
      </c>
      <c r="C42" s="252">
        <f>'IEA ETP data'!C$47*'% fuel'!C33</f>
        <v>0</v>
      </c>
      <c r="D42" s="252">
        <f>'IEA ETP data'!D$47*'% fuel'!D33</f>
        <v>0</v>
      </c>
      <c r="E42" s="252">
        <f>'IEA ETP data'!E$47*'% fuel'!E33</f>
        <v>0</v>
      </c>
      <c r="F42" s="252">
        <f>'IEA ETP data'!F$47*'% fuel'!F33</f>
        <v>0</v>
      </c>
      <c r="G42" s="252">
        <f>'IEA ETP data'!G$47*'% fuel'!G33</f>
        <v>0</v>
      </c>
      <c r="H42" s="252">
        <f>'IEA ETP data'!H$47*'% fuel'!H33</f>
        <v>0</v>
      </c>
      <c r="I42" s="252">
        <f>'IEA ETP data'!I$47*'% fuel'!I33</f>
        <v>0</v>
      </c>
    </row>
    <row r="43" spans="1:9" ht="14.45">
      <c r="A43" s="246" t="s">
        <v>482</v>
      </c>
      <c r="B43" s="252">
        <f>'IEA ETP data'!B$47*'% fuel'!B34</f>
        <v>9378104.034</v>
      </c>
      <c r="C43" s="252">
        <f>'IEA ETP data'!C$47*'% fuel'!C34</f>
        <v>10036309.516891846</v>
      </c>
      <c r="D43" s="252">
        <f>'IEA ETP data'!D$47*'% fuel'!D34</f>
        <v>10727315.70837296</v>
      </c>
      <c r="E43" s="252">
        <f>'IEA ETP data'!E$47*'% fuel'!E34</f>
        <v>12537300.247925119</v>
      </c>
      <c r="F43" s="252">
        <f>'IEA ETP data'!F$47*'% fuel'!F34</f>
        <v>13810417.194202201</v>
      </c>
      <c r="G43" s="252">
        <f>'IEA ETP data'!G$47*'% fuel'!G34</f>
        <v>15110657.455441359</v>
      </c>
      <c r="H43" s="252">
        <f>'IEA ETP data'!H$47*'% fuel'!H34</f>
        <v>16430267.26515384</v>
      </c>
      <c r="I43" s="252">
        <f>'IEA ETP data'!I$47*'% fuel'!I34</f>
        <v>17775129.20674837</v>
      </c>
    </row>
    <row r="44" spans="1:9" ht="14.45">
      <c r="A44" s="247" t="s">
        <v>483</v>
      </c>
      <c r="B44" s="252">
        <f>'IEA ETP data'!B$47*'% fuel'!B35</f>
        <v>0</v>
      </c>
      <c r="C44" s="252">
        <f>'IEA ETP data'!C$47*'% fuel'!C35</f>
        <v>0</v>
      </c>
      <c r="D44" s="252">
        <f>'IEA ETP data'!D$47*'% fuel'!D35</f>
        <v>0</v>
      </c>
      <c r="E44" s="252">
        <f>'IEA ETP data'!E$47*'% fuel'!E35</f>
        <v>0</v>
      </c>
      <c r="F44" s="252">
        <f>'IEA ETP data'!F$47*'% fuel'!F35</f>
        <v>0</v>
      </c>
      <c r="G44" s="252">
        <f>'IEA ETP data'!G$47*'% fuel'!G35</f>
        <v>0</v>
      </c>
      <c r="H44" s="252">
        <f>'IEA ETP data'!H$47*'% fuel'!H35</f>
        <v>0</v>
      </c>
      <c r="I44" s="252">
        <f>'IEA ETP data'!I$47*'% fuel'!I35</f>
        <v>0</v>
      </c>
    </row>
    <row r="45" spans="1:9" ht="14.45">
      <c r="A45" s="248" t="s">
        <v>484</v>
      </c>
      <c r="B45" s="252">
        <f>'IEA ETP data'!B$47*'% fuel'!B36</f>
        <v>0</v>
      </c>
      <c r="C45" s="252">
        <f>'IEA ETP data'!C$47*'% fuel'!C36</f>
        <v>0</v>
      </c>
      <c r="D45" s="252">
        <f>'IEA ETP data'!D$47*'% fuel'!D36</f>
        <v>0</v>
      </c>
      <c r="E45" s="252">
        <f>'IEA ETP data'!E$47*'% fuel'!E36</f>
        <v>0</v>
      </c>
      <c r="F45" s="252">
        <f>'IEA ETP data'!F$47*'% fuel'!F36</f>
        <v>0</v>
      </c>
      <c r="G45" s="252">
        <f>'IEA ETP data'!G$47*'% fuel'!G36</f>
        <v>0</v>
      </c>
      <c r="H45" s="252">
        <f>'IEA ETP data'!H$47*'% fuel'!H36</f>
        <v>0</v>
      </c>
      <c r="I45" s="252">
        <f>'IEA ETP data'!I$47*'% fuel'!I36</f>
        <v>0</v>
      </c>
    </row>
    <row r="46" spans="1:9">
      <c r="A46" s="249"/>
      <c r="I46" s="250"/>
    </row>
    <row r="47" spans="1:9" ht="14.45">
      <c r="A47" s="223" t="s">
        <v>495</v>
      </c>
      <c r="C47" s="508"/>
      <c r="D47" s="508"/>
      <c r="E47" s="508"/>
      <c r="F47" s="508"/>
      <c r="G47" s="508"/>
      <c r="H47" s="508"/>
      <c r="I47" s="224"/>
    </row>
    <row r="48" spans="1:9" ht="14.45">
      <c r="A48" s="223" t="s">
        <v>478</v>
      </c>
      <c r="B48" s="172">
        <v>2015</v>
      </c>
      <c r="C48" s="507">
        <v>2020</v>
      </c>
      <c r="D48" s="507">
        <v>2025</v>
      </c>
      <c r="E48" s="507">
        <v>2030</v>
      </c>
      <c r="F48" s="507">
        <v>2035</v>
      </c>
      <c r="G48" s="507">
        <v>2040</v>
      </c>
      <c r="H48" s="507">
        <v>2045</v>
      </c>
      <c r="I48" s="232">
        <v>2050</v>
      </c>
    </row>
    <row r="49" spans="1:12" ht="14.45">
      <c r="A49" s="245" t="s">
        <v>479</v>
      </c>
      <c r="B49" s="252">
        <f>'IEA ETP data'!B$56*'% fuel'!B40</f>
        <v>0</v>
      </c>
      <c r="C49" s="252">
        <f>'IEA ETP data'!C$56*'% fuel'!C40</f>
        <v>0</v>
      </c>
      <c r="D49" s="252">
        <f>'IEA ETP data'!D$56*'% fuel'!D40</f>
        <v>0</v>
      </c>
      <c r="E49" s="252">
        <f>'IEA ETP data'!E$56*'% fuel'!E40</f>
        <v>0</v>
      </c>
      <c r="F49" s="252">
        <f>'IEA ETP data'!F$56*'% fuel'!F40</f>
        <v>0</v>
      </c>
      <c r="G49" s="252">
        <f>'IEA ETP data'!G$56*'% fuel'!G40</f>
        <v>0</v>
      </c>
      <c r="H49" s="252">
        <f>'IEA ETP data'!H$56*'% fuel'!H40</f>
        <v>0</v>
      </c>
      <c r="I49" s="252">
        <f>'IEA ETP data'!I$56*'% fuel'!I40</f>
        <v>0</v>
      </c>
    </row>
    <row r="50" spans="1:12" ht="14.45">
      <c r="A50" s="246" t="s">
        <v>480</v>
      </c>
      <c r="B50" s="252">
        <f>'IEA ETP data'!B$56*'% fuel'!B41</f>
        <v>0</v>
      </c>
      <c r="C50" s="252">
        <f>'IEA ETP data'!C$56*'% fuel'!C41</f>
        <v>0</v>
      </c>
      <c r="D50" s="252">
        <f>'IEA ETP data'!D$56*'% fuel'!D41</f>
        <v>0</v>
      </c>
      <c r="E50" s="252">
        <f>'IEA ETP data'!E$56*'% fuel'!E41</f>
        <v>0</v>
      </c>
      <c r="F50" s="252">
        <f>'IEA ETP data'!F$56*'% fuel'!F41</f>
        <v>0</v>
      </c>
      <c r="G50" s="252">
        <f>'IEA ETP data'!G$56*'% fuel'!G41</f>
        <v>0</v>
      </c>
      <c r="H50" s="252">
        <f>'IEA ETP data'!H$56*'% fuel'!H41</f>
        <v>0</v>
      </c>
      <c r="I50" s="252">
        <f>'IEA ETP data'!I$56*'% fuel'!I41</f>
        <v>0</v>
      </c>
    </row>
    <row r="51" spans="1:12" ht="14.45">
      <c r="A51" s="246" t="s">
        <v>84</v>
      </c>
      <c r="B51" s="252">
        <f>'IEA ETP data'!B$56*'% fuel'!B42</f>
        <v>0</v>
      </c>
      <c r="C51" s="252">
        <f>'IEA ETP data'!C$56*'% fuel'!C42</f>
        <v>27285.076981963648</v>
      </c>
      <c r="D51" s="252">
        <f>'IEA ETP data'!D$56*'% fuel'!D42</f>
        <v>3922177.5545551106</v>
      </c>
      <c r="E51" s="252">
        <f>'IEA ETP data'!E$56*'% fuel'!E42</f>
        <v>8326526.8124175565</v>
      </c>
      <c r="F51" s="252">
        <f>'IEA ETP data'!F$56*'% fuel'!F42</f>
        <v>13124833.394053172</v>
      </c>
      <c r="G51" s="252">
        <f>'IEA ETP data'!G$56*'% fuel'!G42</f>
        <v>18300863.224393521</v>
      </c>
      <c r="H51" s="252">
        <f>'IEA ETP data'!H$56*'% fuel'!H42</f>
        <v>23063771.881094534</v>
      </c>
      <c r="I51" s="252">
        <f>'IEA ETP data'!I$56*'% fuel'!I42</f>
        <v>33459558.917866219</v>
      </c>
    </row>
    <row r="52" spans="1:12" ht="14.45">
      <c r="A52" s="246" t="s">
        <v>481</v>
      </c>
      <c r="B52" s="252">
        <f>'IEA ETP data'!B$56*'% fuel'!B43</f>
        <v>0</v>
      </c>
      <c r="C52" s="252">
        <f>'IEA ETP data'!C$56*'% fuel'!C43</f>
        <v>0</v>
      </c>
      <c r="D52" s="252">
        <f>'IEA ETP data'!D$56*'% fuel'!D43</f>
        <v>2726439.2136927284</v>
      </c>
      <c r="E52" s="252">
        <f>'IEA ETP data'!E$56*'% fuel'!E43</f>
        <v>5287136.8486083606</v>
      </c>
      <c r="F52" s="252">
        <f>'IEA ETP data'!F$56*'% fuel'!F43</f>
        <v>10126757.47884479</v>
      </c>
      <c r="G52" s="252">
        <f>'IEA ETP data'!G$56*'% fuel'!G43</f>
        <v>19291600.964534432</v>
      </c>
      <c r="H52" s="252">
        <f>'IEA ETP data'!H$56*'% fuel'!H43</f>
        <v>35422138.681582771</v>
      </c>
      <c r="I52" s="252">
        <f>'IEA ETP data'!I$56*'% fuel'!I43</f>
        <v>66919117.835732438</v>
      </c>
    </row>
    <row r="53" spans="1:12" ht="14.45">
      <c r="A53" s="246" t="s">
        <v>482</v>
      </c>
      <c r="B53" s="252">
        <f>'IEA ETP data'!B$56*'% fuel'!B44</f>
        <v>54611523.654000022</v>
      </c>
      <c r="C53" s="252">
        <f>'IEA ETP data'!C$56*'% fuel'!C44</f>
        <v>54570153.963927299</v>
      </c>
      <c r="D53" s="252">
        <f>'IEA ETP data'!D$56*'% fuel'!D44</f>
        <v>54528784.273854569</v>
      </c>
      <c r="E53" s="252">
        <f>'IEA ETP data'!E$56*'% fuel'!E44</f>
        <v>58082399.289409965</v>
      </c>
      <c r="F53" s="252">
        <f>'IEA ETP data'!F$56*'% fuel'!F44</f>
        <v>61106640.344776988</v>
      </c>
      <c r="G53" s="252">
        <f>'IEA ETP data'!G$56*'% fuel'!G44</f>
        <v>63941124.317821123</v>
      </c>
      <c r="H53" s="252">
        <f>'IEA ETP data'!H$56*'% fuel'!H44</f>
        <v>64488277.678315043</v>
      </c>
      <c r="I53" s="252">
        <f>'IEA ETP data'!I$56*'% fuel'!I44</f>
        <v>66919117.835732438</v>
      </c>
    </row>
    <row r="54" spans="1:12" ht="14.45">
      <c r="A54" s="247" t="s">
        <v>483</v>
      </c>
      <c r="B54" s="252">
        <f>'IEA ETP data'!B$56*'% fuel'!B45</f>
        <v>0</v>
      </c>
      <c r="C54" s="252">
        <f>'IEA ETP data'!C$56*'% fuel'!C45</f>
        <v>0</v>
      </c>
      <c r="D54" s="252">
        <f>'IEA ETP data'!D$56*'% fuel'!D45</f>
        <v>0</v>
      </c>
      <c r="E54" s="252">
        <f>'IEA ETP data'!E$56*'% fuel'!E45</f>
        <v>0</v>
      </c>
      <c r="F54" s="252">
        <f>'IEA ETP data'!F$56*'% fuel'!F45</f>
        <v>0</v>
      </c>
      <c r="G54" s="252">
        <f>'IEA ETP data'!G$56*'% fuel'!G45</f>
        <v>0</v>
      </c>
      <c r="H54" s="252">
        <f>'IEA ETP data'!H$56*'% fuel'!H45</f>
        <v>0</v>
      </c>
      <c r="I54" s="252">
        <f>'IEA ETP data'!I$56*'% fuel'!I45</f>
        <v>0</v>
      </c>
    </row>
    <row r="55" spans="1:12" ht="14.65" thickBot="1">
      <c r="A55" s="251" t="s">
        <v>484</v>
      </c>
      <c r="B55" s="252">
        <f>'IEA ETP data'!B$56*'% fuel'!B46</f>
        <v>0</v>
      </c>
      <c r="C55" s="252">
        <f>'IEA ETP data'!C$56*'% fuel'!C46</f>
        <v>0</v>
      </c>
      <c r="D55" s="252">
        <f>'IEA ETP data'!D$56*'% fuel'!D46</f>
        <v>0</v>
      </c>
      <c r="E55" s="252">
        <f>'IEA ETP data'!E$56*'% fuel'!E46</f>
        <v>0</v>
      </c>
      <c r="F55" s="252">
        <f>'IEA ETP data'!F$56*'% fuel'!F46</f>
        <v>0</v>
      </c>
      <c r="G55" s="252">
        <f>'IEA ETP data'!G$56*'% fuel'!G46</f>
        <v>0</v>
      </c>
      <c r="H55" s="252">
        <f>'IEA ETP data'!H$56*'% fuel'!H46</f>
        <v>0</v>
      </c>
      <c r="I55" s="252">
        <f>'IEA ETP data'!I$56*'% fuel'!I46</f>
        <v>0</v>
      </c>
    </row>
    <row r="58" spans="1:12" ht="14.1" thickBot="1"/>
    <row r="59" spans="1:12" ht="14.1">
      <c r="A59" s="242" t="s">
        <v>490</v>
      </c>
      <c r="B59" s="243"/>
      <c r="C59" s="243"/>
      <c r="D59" s="243"/>
      <c r="E59" s="243"/>
      <c r="F59" s="243"/>
      <c r="G59" s="243"/>
      <c r="H59" s="243"/>
      <c r="I59" s="244"/>
    </row>
    <row r="60" spans="1:12" ht="14.45">
      <c r="A60" s="223" t="s">
        <v>492</v>
      </c>
      <c r="C60" s="508"/>
      <c r="D60" s="508"/>
      <c r="E60" s="508"/>
      <c r="F60" s="508"/>
      <c r="G60" s="508"/>
      <c r="H60" s="508"/>
      <c r="I60" s="224"/>
    </row>
    <row r="61" spans="1:12" ht="14.45">
      <c r="A61" s="223" t="s">
        <v>478</v>
      </c>
      <c r="B61" s="172">
        <v>2015</v>
      </c>
      <c r="C61" s="507">
        <v>2020</v>
      </c>
      <c r="D61" s="507">
        <v>2025</v>
      </c>
      <c r="E61" s="507">
        <v>2030</v>
      </c>
      <c r="F61" s="507">
        <v>2035</v>
      </c>
      <c r="G61" s="507">
        <v>2040</v>
      </c>
      <c r="H61" s="507">
        <v>2045</v>
      </c>
      <c r="I61" s="232">
        <v>2050</v>
      </c>
    </row>
    <row r="62" spans="1:12" ht="14.45">
      <c r="A62" s="245" t="s">
        <v>479</v>
      </c>
      <c r="B62" s="252">
        <f>'IEA ETP data'!B$21*'% fuel'!B10</f>
        <v>0</v>
      </c>
      <c r="C62" s="252">
        <f>'IEA ETP data'!C$21*'% fuel'!C10</f>
        <v>0</v>
      </c>
      <c r="D62" s="252">
        <f>'IEA ETP data'!D$21*'% fuel'!D10</f>
        <v>0</v>
      </c>
      <c r="E62" s="252">
        <f>'IEA ETP data'!E$21*'% fuel'!E10</f>
        <v>0</v>
      </c>
      <c r="F62" s="252">
        <f>'IEA ETP data'!F$21*'% fuel'!F10</f>
        <v>0</v>
      </c>
      <c r="G62" s="252">
        <f>'IEA ETP data'!G$21*'% fuel'!G10</f>
        <v>0</v>
      </c>
      <c r="H62" s="252">
        <f>'IEA ETP data'!H$21*'% fuel'!H10</f>
        <v>0</v>
      </c>
      <c r="I62" s="252">
        <f>'IEA ETP data'!I$21*'% fuel'!I10</f>
        <v>0</v>
      </c>
    </row>
    <row r="63" spans="1:12" ht="14.45">
      <c r="A63" s="246" t="s">
        <v>480</v>
      </c>
      <c r="B63" s="252">
        <f>'IEA ETP data'!B$21*'% fuel'!B11</f>
        <v>0</v>
      </c>
      <c r="C63" s="252">
        <f>'IEA ETP data'!C$21*'% fuel'!C11</f>
        <v>0</v>
      </c>
      <c r="D63" s="252">
        <f>'IEA ETP data'!D$21*'% fuel'!D11</f>
        <v>0</v>
      </c>
      <c r="E63" s="252">
        <f>'IEA ETP data'!E$21*'% fuel'!E11</f>
        <v>0</v>
      </c>
      <c r="F63" s="252">
        <f>'IEA ETP data'!F$21*'% fuel'!F11</f>
        <v>0</v>
      </c>
      <c r="G63" s="252">
        <f>'IEA ETP data'!G$21*'% fuel'!G11</f>
        <v>0</v>
      </c>
      <c r="H63" s="252">
        <f>'IEA ETP data'!H$21*'% fuel'!H11</f>
        <v>0</v>
      </c>
      <c r="I63" s="252">
        <f>'IEA ETP data'!I$21*'% fuel'!I11</f>
        <v>0</v>
      </c>
      <c r="K63" s="1" t="s">
        <v>634</v>
      </c>
      <c r="L63" s="1" t="s">
        <v>635</v>
      </c>
    </row>
    <row r="64" spans="1:12" ht="14.45">
      <c r="A64" s="246" t="s">
        <v>84</v>
      </c>
      <c r="B64" s="252">
        <f>'IEA ETP data'!B$21*'% fuel'!B12</f>
        <v>0</v>
      </c>
      <c r="C64" s="252">
        <f>'IEA ETP data'!C$21*'% fuel'!C12</f>
        <v>0</v>
      </c>
      <c r="D64" s="252">
        <f>'IEA ETP data'!D$21*'% fuel'!D12</f>
        <v>0</v>
      </c>
      <c r="E64" s="252">
        <f>'IEA ETP data'!E$21*'% fuel'!E12</f>
        <v>0</v>
      </c>
      <c r="F64" s="252">
        <f>'IEA ETP data'!F$21*'% fuel'!F12</f>
        <v>0</v>
      </c>
      <c r="G64" s="252">
        <f>'IEA ETP data'!G$21*'% fuel'!G12</f>
        <v>0</v>
      </c>
      <c r="H64" s="252">
        <f>'IEA ETP data'!H$21*'% fuel'!H12</f>
        <v>0</v>
      </c>
      <c r="I64" s="252">
        <f>'IEA ETP data'!I$21*'% fuel'!I12</f>
        <v>0</v>
      </c>
    </row>
    <row r="65" spans="1:12" ht="14.45">
      <c r="A65" s="246" t="s">
        <v>481</v>
      </c>
      <c r="B65" s="252">
        <f>'IEA ETP data'!B$21*'% fuel'!B13</f>
        <v>0</v>
      </c>
      <c r="C65" s="252">
        <f>'IEA ETP data'!C$21*'% fuel'!C13</f>
        <v>0</v>
      </c>
      <c r="D65" s="252">
        <f>'IEA ETP data'!D$21*'% fuel'!D13</f>
        <v>3132267.7211653949</v>
      </c>
      <c r="E65" s="252">
        <f>'IEA ETP data'!E$21*'% fuel'!E13</f>
        <v>5315792.813345884</v>
      </c>
      <c r="F65" s="252">
        <f>'IEA ETP data'!F$21*'% fuel'!F13</f>
        <v>8738639.383889446</v>
      </c>
      <c r="G65" s="252">
        <f>'IEA ETP data'!G$21*'% fuel'!G13</f>
        <v>14689153.799841844</v>
      </c>
      <c r="H65" s="252">
        <f>'IEA ETP data'!H$21*'% fuel'!H13</f>
        <v>23901937.748705816</v>
      </c>
      <c r="I65" s="252">
        <f>'IEA ETP data'!I$21*'% fuel'!I13</f>
        <v>36387398.201329306</v>
      </c>
      <c r="K65" s="1">
        <v>2015</v>
      </c>
      <c r="L65" s="1">
        <v>2050</v>
      </c>
    </row>
    <row r="66" spans="1:12" ht="14.45">
      <c r="A66" s="246" t="s">
        <v>482</v>
      </c>
      <c r="B66" s="252">
        <f>'IEA ETP data'!B$21*'% fuel'!B14</f>
        <v>37885400</v>
      </c>
      <c r="C66" s="252">
        <f>'IEA ETP data'!C$21*'% fuel'!C14</f>
        <v>53855761.298200659</v>
      </c>
      <c r="D66" s="252">
        <f>'IEA ETP data'!D$21*'% fuel'!D14</f>
        <v>71594690.769494742</v>
      </c>
      <c r="E66" s="252">
        <f>'IEA ETP data'!E$21*'% fuel'!E14</f>
        <v>81455221.134807765</v>
      </c>
      <c r="F66" s="252">
        <f>'IEA ETP data'!F$21*'% fuel'!F14</f>
        <v>89457814.27562356</v>
      </c>
      <c r="G66" s="252">
        <f>'IEA ETP data'!G$21*'% fuel'!G14</f>
        <v>100150319.46906029</v>
      </c>
      <c r="H66" s="252">
        <f>'IEA ETP data'!H$21*'% fuel'!H14</f>
        <v>108234338.35586612</v>
      </c>
      <c r="I66" s="252">
        <f>'IEA ETP data'!I$21*'% fuel'!I14</f>
        <v>109162194.6039879</v>
      </c>
      <c r="K66" s="256">
        <f>SUM(B62:B65,B67:B68,B72:B75,B77:B78,B82:B85,B87:B88,B92:B95,B97:B98,B102:B105,B107:B108)</f>
        <v>3293029.1502000005</v>
      </c>
      <c r="L66" s="256">
        <f>SUM(I62:I65,I67:I68,I72:I75,I77:I78,I82:I85,I87:I88,I92:I95,I97:I98,I102:I105,I107:I108)</f>
        <v>431705338.86337197</v>
      </c>
    </row>
    <row r="67" spans="1:12" ht="14.45">
      <c r="A67" s="247" t="s">
        <v>483</v>
      </c>
      <c r="B67" s="252">
        <f>'IEA ETP data'!B$21*'% fuel'!B15</f>
        <v>0</v>
      </c>
      <c r="C67" s="252">
        <f>'IEA ETP data'!C$21*'% fuel'!C15</f>
        <v>0</v>
      </c>
      <c r="D67" s="252">
        <f>'IEA ETP data'!D$21*'% fuel'!D15</f>
        <v>0</v>
      </c>
      <c r="E67" s="252">
        <f>'IEA ETP data'!E$21*'% fuel'!E15</f>
        <v>0</v>
      </c>
      <c r="F67" s="252">
        <f>'IEA ETP data'!F$21*'% fuel'!F15</f>
        <v>0</v>
      </c>
      <c r="G67" s="252">
        <f>'IEA ETP data'!G$21*'% fuel'!G15</f>
        <v>0</v>
      </c>
      <c r="H67" s="252">
        <f>'IEA ETP data'!H$21*'% fuel'!H15</f>
        <v>0</v>
      </c>
      <c r="I67" s="252">
        <f>'IEA ETP data'!I$21*'% fuel'!I15</f>
        <v>0</v>
      </c>
      <c r="L67" s="1">
        <f>((L66-K66)/K66)*100</f>
        <v>13009.67255899185</v>
      </c>
    </row>
    <row r="68" spans="1:12" ht="14.45">
      <c r="A68" s="248" t="s">
        <v>484</v>
      </c>
      <c r="B68" s="252">
        <f>'IEA ETP data'!B$21*'% fuel'!B16</f>
        <v>0</v>
      </c>
      <c r="C68" s="252">
        <f>'IEA ETP data'!C$21*'% fuel'!C16</f>
        <v>0</v>
      </c>
      <c r="D68" s="252">
        <f>'IEA ETP data'!D$21*'% fuel'!D16</f>
        <v>0</v>
      </c>
      <c r="E68" s="252">
        <f>'IEA ETP data'!E$21*'% fuel'!E16</f>
        <v>0</v>
      </c>
      <c r="F68" s="252">
        <f>'IEA ETP data'!F$21*'% fuel'!F16</f>
        <v>0</v>
      </c>
      <c r="G68" s="252">
        <f>'IEA ETP data'!G$21*'% fuel'!G16</f>
        <v>0</v>
      </c>
      <c r="H68" s="252">
        <f>'IEA ETP data'!H$21*'% fuel'!H16</f>
        <v>0</v>
      </c>
      <c r="I68" s="252">
        <f>'IEA ETP data'!I$21*'% fuel'!I16</f>
        <v>0</v>
      </c>
    </row>
    <row r="69" spans="1:12">
      <c r="A69" s="249"/>
      <c r="I69" s="250"/>
    </row>
    <row r="70" spans="1:12" ht="14.45">
      <c r="A70" s="223" t="s">
        <v>493</v>
      </c>
      <c r="C70" s="508"/>
      <c r="D70" s="508"/>
      <c r="E70" s="508"/>
      <c r="F70" s="508"/>
      <c r="G70" s="508"/>
      <c r="H70" s="508"/>
      <c r="I70" s="224"/>
    </row>
    <row r="71" spans="1:12" ht="14.45">
      <c r="A71" s="223" t="s">
        <v>478</v>
      </c>
      <c r="B71" s="172">
        <v>2015</v>
      </c>
      <c r="C71" s="507">
        <v>2020</v>
      </c>
      <c r="D71" s="507">
        <v>2025</v>
      </c>
      <c r="E71" s="507">
        <v>2030</v>
      </c>
      <c r="F71" s="507">
        <v>2035</v>
      </c>
      <c r="G71" s="507">
        <v>2040</v>
      </c>
      <c r="H71" s="507">
        <v>2045</v>
      </c>
      <c r="I71" s="232">
        <v>2050</v>
      </c>
    </row>
    <row r="72" spans="1:12" ht="14.45">
      <c r="A72" s="245" t="s">
        <v>479</v>
      </c>
      <c r="B72" s="252">
        <f>'IEA ETP data'!B$30*'% fuel'!B20</f>
        <v>0</v>
      </c>
      <c r="C72" s="252">
        <f>'IEA ETP data'!C$30*'% fuel'!C20</f>
        <v>0</v>
      </c>
      <c r="D72" s="252">
        <f>'IEA ETP data'!D$30*'% fuel'!D20</f>
        <v>0</v>
      </c>
      <c r="E72" s="252">
        <f>'IEA ETP data'!E$30*'% fuel'!E20</f>
        <v>0</v>
      </c>
      <c r="F72" s="252">
        <f>'IEA ETP data'!F$30*'% fuel'!F20</f>
        <v>0</v>
      </c>
      <c r="G72" s="252">
        <f>'IEA ETP data'!G$30*'% fuel'!G20</f>
        <v>0</v>
      </c>
      <c r="H72" s="252">
        <f>'IEA ETP data'!H$30*'% fuel'!H20</f>
        <v>0</v>
      </c>
      <c r="I72" s="252">
        <f>'IEA ETP data'!I$30*'% fuel'!I20</f>
        <v>0</v>
      </c>
    </row>
    <row r="73" spans="1:12" ht="14.45">
      <c r="A73" s="246" t="s">
        <v>480</v>
      </c>
      <c r="B73" s="252">
        <f>'IEA ETP data'!B$30*'% fuel'!B21</f>
        <v>3293029.1502000005</v>
      </c>
      <c r="C73" s="252">
        <f>'IEA ETP data'!C$30*'% fuel'!C21</f>
        <v>4793462.371477901</v>
      </c>
      <c r="D73" s="252">
        <f>'IEA ETP data'!D$30*'% fuel'!D21</f>
        <v>6917385.1363489674</v>
      </c>
      <c r="E73" s="252">
        <f>'IEA ETP data'!E$30*'% fuel'!E21</f>
        <v>11685589.390492907</v>
      </c>
      <c r="F73" s="252">
        <f>'IEA ETP data'!F$30*'% fuel'!F21</f>
        <v>20912613.002411157</v>
      </c>
      <c r="G73" s="252">
        <f>'IEA ETP data'!G$30*'% fuel'!G21</f>
        <v>35467269.802699775</v>
      </c>
      <c r="H73" s="252">
        <f>'IEA ETP data'!H$30*'% fuel'!H21</f>
        <v>56745814.068580374</v>
      </c>
      <c r="I73" s="252">
        <f>'IEA ETP data'!I$30*'% fuel'!I21</f>
        <v>80186249.087552756</v>
      </c>
    </row>
    <row r="74" spans="1:12" ht="14.45">
      <c r="A74" s="246" t="s">
        <v>84</v>
      </c>
      <c r="B74" s="252">
        <f>'IEA ETP data'!B$30*'% fuel'!B22</f>
        <v>0</v>
      </c>
      <c r="C74" s="252">
        <f>'IEA ETP data'!C$30*'% fuel'!C22</f>
        <v>1815060.2066740447</v>
      </c>
      <c r="D74" s="252">
        <f>'IEA ETP data'!D$30*'% fuel'!D22</f>
        <v>2593882.9744994002</v>
      </c>
      <c r="E74" s="252">
        <f>'IEA ETP data'!E$30*'% fuel'!E22</f>
        <v>4339360.7202174887</v>
      </c>
      <c r="F74" s="252">
        <f>'IEA ETP data'!F$30*'% fuel'!F22</f>
        <v>7690421.4652057821</v>
      </c>
      <c r="G74" s="252">
        <f>'IEA ETP data'!G$30*'% fuel'!G22</f>
        <v>12916246.024886345</v>
      </c>
      <c r="H74" s="252">
        <f>'IEA ETP data'!H$30*'% fuel'!H22</f>
        <v>20464874.707265485</v>
      </c>
      <c r="I74" s="252">
        <f>'IEA ETP data'!I$30*'% fuel'!I22</f>
        <v>28637946.10269741</v>
      </c>
    </row>
    <row r="75" spans="1:12" ht="14.45">
      <c r="A75" s="246" t="s">
        <v>481</v>
      </c>
      <c r="B75" s="252">
        <f>'IEA ETP data'!B$30*'% fuel'!B23</f>
        <v>0</v>
      </c>
      <c r="C75" s="252">
        <f>'IEA ETP data'!C$30*'% fuel'!C23</f>
        <v>0</v>
      </c>
      <c r="D75" s="252">
        <f>'IEA ETP data'!D$30*'% fuel'!D23</f>
        <v>0</v>
      </c>
      <c r="E75" s="252">
        <f>'IEA ETP data'!E$30*'% fuel'!E23</f>
        <v>0</v>
      </c>
      <c r="F75" s="252">
        <f>'IEA ETP data'!F$30*'% fuel'!F23</f>
        <v>0</v>
      </c>
      <c r="G75" s="252">
        <f>'IEA ETP data'!G$30*'% fuel'!G23</f>
        <v>0</v>
      </c>
      <c r="H75" s="252">
        <f>'IEA ETP data'!H$30*'% fuel'!H23</f>
        <v>0</v>
      </c>
      <c r="I75" s="252">
        <f>'IEA ETP data'!I$30*'% fuel'!I23</f>
        <v>0</v>
      </c>
    </row>
    <row r="76" spans="1:12" ht="14.45">
      <c r="A76" s="246" t="s">
        <v>482</v>
      </c>
      <c r="B76" s="252">
        <f>'IEA ETP data'!B$30*'% fuel'!B24</f>
        <v>0</v>
      </c>
      <c r="C76" s="252">
        <f>'IEA ETP data'!C$30*'% fuel'!C24</f>
        <v>0</v>
      </c>
      <c r="D76" s="252">
        <f>'IEA ETP data'!D$30*'% fuel'!D24</f>
        <v>0</v>
      </c>
      <c r="E76" s="252">
        <f>'IEA ETP data'!E$30*'% fuel'!E24</f>
        <v>0</v>
      </c>
      <c r="F76" s="252">
        <f>'IEA ETP data'!F$30*'% fuel'!F24</f>
        <v>0</v>
      </c>
      <c r="G76" s="252">
        <f>'IEA ETP data'!G$30*'% fuel'!G24</f>
        <v>0</v>
      </c>
      <c r="H76" s="252">
        <f>'IEA ETP data'!H$30*'% fuel'!H24</f>
        <v>0</v>
      </c>
      <c r="I76" s="252">
        <f>'IEA ETP data'!I$30*'% fuel'!I24</f>
        <v>0</v>
      </c>
    </row>
    <row r="77" spans="1:12" ht="14.45">
      <c r="A77" s="247" t="s">
        <v>483</v>
      </c>
      <c r="B77" s="252">
        <f>'IEA ETP data'!B$30*'% fuel'!B25</f>
        <v>0</v>
      </c>
      <c r="C77" s="252">
        <f>'IEA ETP data'!C$30*'% fuel'!C25</f>
        <v>0</v>
      </c>
      <c r="D77" s="252">
        <f>'IEA ETP data'!D$30*'% fuel'!D25</f>
        <v>0</v>
      </c>
      <c r="E77" s="252">
        <f>'IEA ETP data'!E$30*'% fuel'!E25</f>
        <v>0</v>
      </c>
      <c r="F77" s="252">
        <f>'IEA ETP data'!F$30*'% fuel'!F25</f>
        <v>0</v>
      </c>
      <c r="G77" s="252">
        <f>'IEA ETP data'!G$30*'% fuel'!G25</f>
        <v>0</v>
      </c>
      <c r="H77" s="252">
        <f>'IEA ETP data'!H$30*'% fuel'!H25</f>
        <v>0</v>
      </c>
      <c r="I77" s="252">
        <f>'IEA ETP data'!I$30*'% fuel'!I25</f>
        <v>0</v>
      </c>
    </row>
    <row r="78" spans="1:12" ht="14.45">
      <c r="A78" s="248" t="s">
        <v>484</v>
      </c>
      <c r="B78" s="252">
        <f>'IEA ETP data'!B$30*'% fuel'!B26</f>
        <v>0</v>
      </c>
      <c r="C78" s="252">
        <f>'IEA ETP data'!C$30*'% fuel'!C26</f>
        <v>5185886.3047829857</v>
      </c>
      <c r="D78" s="252">
        <f>'IEA ETP data'!D$30*'% fuel'!D26</f>
        <v>11334890.504274793</v>
      </c>
      <c r="E78" s="252">
        <f>'IEA ETP data'!E$30*'% fuel'!E26</f>
        <v>21751487.517291587</v>
      </c>
      <c r="F78" s="252">
        <f>'IEA ETP data'!F$30*'% fuel'!F26</f>
        <v>39305840.392739795</v>
      </c>
      <c r="G78" s="252">
        <f>'IEA ETP data'!G$30*'% fuel'!G26</f>
        <v>63104200.068326153</v>
      </c>
      <c r="H78" s="252">
        <f>'IEA ETP data'!H$30*'% fuel'!H26</f>
        <v>91752370.305853739</v>
      </c>
      <c r="I78" s="252">
        <f>'IEA ETP data'!I$30*'% fuel'!I26</f>
        <v>114551784.41078964</v>
      </c>
    </row>
    <row r="79" spans="1:12">
      <c r="A79" s="249"/>
      <c r="I79" s="250"/>
    </row>
    <row r="80" spans="1:12" ht="14.45">
      <c r="A80" s="223" t="s">
        <v>494</v>
      </c>
      <c r="C80" s="508"/>
      <c r="D80" s="508"/>
      <c r="E80" s="508"/>
      <c r="F80" s="508"/>
      <c r="G80" s="508"/>
      <c r="H80" s="508"/>
      <c r="I80" s="224"/>
    </row>
    <row r="81" spans="1:9" ht="14.45">
      <c r="A81" s="223" t="s">
        <v>478</v>
      </c>
      <c r="B81" s="172">
        <v>2015</v>
      </c>
      <c r="C81" s="507">
        <v>2020</v>
      </c>
      <c r="D81" s="507">
        <v>2025</v>
      </c>
      <c r="E81" s="507">
        <v>2030</v>
      </c>
      <c r="F81" s="507">
        <v>2035</v>
      </c>
      <c r="G81" s="507">
        <v>2040</v>
      </c>
      <c r="H81" s="507">
        <v>2045</v>
      </c>
      <c r="I81" s="232">
        <v>2050</v>
      </c>
    </row>
    <row r="82" spans="1:9" ht="14.45">
      <c r="A82" s="245" t="s">
        <v>479</v>
      </c>
      <c r="B82" s="252">
        <f>'IEA ETP data'!B$39*'% fuel'!B30</f>
        <v>0</v>
      </c>
      <c r="C82" s="252">
        <f>'IEA ETP data'!C$39*'% fuel'!C30</f>
        <v>0</v>
      </c>
      <c r="D82" s="252">
        <f>'IEA ETP data'!D$39*'% fuel'!D30</f>
        <v>0</v>
      </c>
      <c r="E82" s="252">
        <f>'IEA ETP data'!E$39*'% fuel'!E30</f>
        <v>0</v>
      </c>
      <c r="F82" s="252">
        <f>'IEA ETP data'!F$39*'% fuel'!F30</f>
        <v>0</v>
      </c>
      <c r="G82" s="252">
        <f>'IEA ETP data'!G$39*'% fuel'!G30</f>
        <v>0</v>
      </c>
      <c r="H82" s="252">
        <f>'IEA ETP data'!H$39*'% fuel'!H30</f>
        <v>0</v>
      </c>
      <c r="I82" s="252">
        <f>'IEA ETP data'!I$39*'% fuel'!I30</f>
        <v>0</v>
      </c>
    </row>
    <row r="83" spans="1:9" ht="14.45">
      <c r="A83" s="246" t="s">
        <v>480</v>
      </c>
      <c r="B83" s="252">
        <f>'IEA ETP data'!B$39*'% fuel'!B31</f>
        <v>0</v>
      </c>
      <c r="C83" s="252">
        <f>'IEA ETP data'!C$39*'% fuel'!C31</f>
        <v>0</v>
      </c>
      <c r="D83" s="252">
        <f>'IEA ETP data'!D$39*'% fuel'!D31</f>
        <v>0</v>
      </c>
      <c r="E83" s="252">
        <f>'IEA ETP data'!E$39*'% fuel'!E31</f>
        <v>0</v>
      </c>
      <c r="F83" s="252">
        <f>'IEA ETP data'!F$39*'% fuel'!F31</f>
        <v>0</v>
      </c>
      <c r="G83" s="252">
        <f>'IEA ETP data'!G$39*'% fuel'!G31</f>
        <v>0</v>
      </c>
      <c r="H83" s="252">
        <f>'IEA ETP data'!H$39*'% fuel'!H31</f>
        <v>0</v>
      </c>
      <c r="I83" s="252">
        <f>'IEA ETP data'!I$39*'% fuel'!I31</f>
        <v>0</v>
      </c>
    </row>
    <row r="84" spans="1:9" ht="14.45">
      <c r="A84" s="246" t="s">
        <v>84</v>
      </c>
      <c r="B84" s="252">
        <f>'IEA ETP data'!B$39*'% fuel'!B32</f>
        <v>0</v>
      </c>
      <c r="C84" s="252">
        <f>'IEA ETP data'!C$39*'% fuel'!C32</f>
        <v>4502325.8872528262</v>
      </c>
      <c r="D84" s="252">
        <f>'IEA ETP data'!D$39*'% fuel'!D32</f>
        <v>6658801.2510970505</v>
      </c>
      <c r="E84" s="252">
        <f>'IEA ETP data'!E$39*'% fuel'!E32</f>
        <v>9139984.5221607275</v>
      </c>
      <c r="F84" s="252">
        <f>'IEA ETP data'!F$39*'% fuel'!F32</f>
        <v>13440266.912185673</v>
      </c>
      <c r="G84" s="252">
        <f>'IEA ETP data'!G$39*'% fuel'!G32</f>
        <v>19532497.655943587</v>
      </c>
      <c r="H84" s="252">
        <f>'IEA ETP data'!H$39*'% fuel'!H32</f>
        <v>27581757.95323202</v>
      </c>
      <c r="I84" s="252">
        <f>'IEA ETP data'!I$39*'% fuel'!I32</f>
        <v>39292169.168487452</v>
      </c>
    </row>
    <row r="85" spans="1:9" ht="14.45">
      <c r="A85" s="246" t="s">
        <v>481</v>
      </c>
      <c r="B85" s="252">
        <f>'IEA ETP data'!B$39*'% fuel'!B33</f>
        <v>0</v>
      </c>
      <c r="C85" s="252">
        <f>'IEA ETP data'!C$39*'% fuel'!C33</f>
        <v>0</v>
      </c>
      <c r="D85" s="252">
        <f>'IEA ETP data'!D$39*'% fuel'!D33</f>
        <v>0</v>
      </c>
      <c r="E85" s="252">
        <f>'IEA ETP data'!E$39*'% fuel'!E33</f>
        <v>0</v>
      </c>
      <c r="F85" s="252">
        <f>'IEA ETP data'!F$39*'% fuel'!F33</f>
        <v>0</v>
      </c>
      <c r="G85" s="252">
        <f>'IEA ETP data'!G$39*'% fuel'!G33</f>
        <v>0</v>
      </c>
      <c r="H85" s="252">
        <f>'IEA ETP data'!H$39*'% fuel'!H33</f>
        <v>0</v>
      </c>
      <c r="I85" s="252">
        <f>'IEA ETP data'!I$39*'% fuel'!I33</f>
        <v>0</v>
      </c>
    </row>
    <row r="86" spans="1:9" ht="14.45">
      <c r="A86" s="246" t="s">
        <v>482</v>
      </c>
      <c r="B86" s="252">
        <f>'IEA ETP data'!B$39*'% fuel'!B34</f>
        <v>89361265.854000062</v>
      </c>
      <c r="C86" s="252">
        <f>'IEA ETP data'!C$39*'% fuel'!C34</f>
        <v>92963231.133829117</v>
      </c>
      <c r="D86" s="252">
        <f>'IEA ETP data'!D$39*'% fuel'!D34</f>
        <v>96704783.415573657</v>
      </c>
      <c r="E86" s="252">
        <f>'IEA ETP data'!E$39*'% fuel'!E34</f>
        <v>93363040.210941046</v>
      </c>
      <c r="F86" s="252">
        <f>'IEA ETP data'!F$39*'% fuel'!F34</f>
        <v>96563953.773991793</v>
      </c>
      <c r="G86" s="252">
        <f>'IEA ETP data'!G$39*'% fuel'!G34</f>
        <v>98705771.579322755</v>
      </c>
      <c r="H86" s="252">
        <f>'IEA ETP data'!H$39*'% fuel'!H34</f>
        <v>98035717.2820476</v>
      </c>
      <c r="I86" s="252">
        <f>'IEA ETP data'!I$39*'% fuel'!I34</f>
        <v>98230422.921218634</v>
      </c>
    </row>
    <row r="87" spans="1:9" ht="14.45">
      <c r="A87" s="247" t="s">
        <v>483</v>
      </c>
      <c r="B87" s="252">
        <f>'IEA ETP data'!B$39*'% fuel'!B35</f>
        <v>0</v>
      </c>
      <c r="C87" s="252">
        <f>'IEA ETP data'!C$39*'% fuel'!C35</f>
        <v>0</v>
      </c>
      <c r="D87" s="252">
        <f>'IEA ETP data'!D$39*'% fuel'!D35</f>
        <v>0</v>
      </c>
      <c r="E87" s="252">
        <f>'IEA ETP data'!E$39*'% fuel'!E35</f>
        <v>0</v>
      </c>
      <c r="F87" s="252">
        <f>'IEA ETP data'!F$39*'% fuel'!F35</f>
        <v>0</v>
      </c>
      <c r="G87" s="252">
        <f>'IEA ETP data'!G$39*'% fuel'!G35</f>
        <v>0</v>
      </c>
      <c r="H87" s="252">
        <f>'IEA ETP data'!H$39*'% fuel'!H35</f>
        <v>0</v>
      </c>
      <c r="I87" s="252">
        <f>'IEA ETP data'!I$39*'% fuel'!I35</f>
        <v>0</v>
      </c>
    </row>
    <row r="88" spans="1:9" ht="14.45">
      <c r="A88" s="248" t="s">
        <v>484</v>
      </c>
      <c r="B88" s="252">
        <f>'IEA ETP data'!B$39*'% fuel'!B36</f>
        <v>0</v>
      </c>
      <c r="C88" s="252">
        <f>'IEA ETP data'!C$39*'% fuel'!C36</f>
        <v>0</v>
      </c>
      <c r="D88" s="252">
        <f>'IEA ETP data'!D$39*'% fuel'!D36</f>
        <v>0</v>
      </c>
      <c r="E88" s="252">
        <f>'IEA ETP data'!E$39*'% fuel'!E36</f>
        <v>0</v>
      </c>
      <c r="F88" s="252">
        <f>'IEA ETP data'!F$39*'% fuel'!F36</f>
        <v>0</v>
      </c>
      <c r="G88" s="252">
        <f>'IEA ETP data'!G$39*'% fuel'!G36</f>
        <v>0</v>
      </c>
      <c r="H88" s="252">
        <f>'IEA ETP data'!H$39*'% fuel'!H36</f>
        <v>0</v>
      </c>
      <c r="I88" s="252">
        <f>'IEA ETP data'!I$39*'% fuel'!I36</f>
        <v>0</v>
      </c>
    </row>
    <row r="89" spans="1:9">
      <c r="A89" s="249"/>
      <c r="I89" s="250"/>
    </row>
    <row r="90" spans="1:9" ht="14.45">
      <c r="A90" s="223" t="s">
        <v>324</v>
      </c>
      <c r="C90" s="508"/>
      <c r="D90" s="508"/>
      <c r="E90" s="508"/>
      <c r="F90" s="508"/>
      <c r="G90" s="508"/>
      <c r="H90" s="508"/>
      <c r="I90" s="224"/>
    </row>
    <row r="91" spans="1:9" ht="14.45">
      <c r="A91" s="223" t="s">
        <v>478</v>
      </c>
      <c r="B91" s="172">
        <v>2015</v>
      </c>
      <c r="C91" s="507">
        <v>2020</v>
      </c>
      <c r="D91" s="507">
        <v>2025</v>
      </c>
      <c r="E91" s="507">
        <v>2030</v>
      </c>
      <c r="F91" s="507">
        <v>2035</v>
      </c>
      <c r="G91" s="507">
        <v>2040</v>
      </c>
      <c r="H91" s="507">
        <v>2045</v>
      </c>
      <c r="I91" s="232">
        <v>2050</v>
      </c>
    </row>
    <row r="92" spans="1:9" ht="14.45">
      <c r="A92" s="245" t="s">
        <v>479</v>
      </c>
      <c r="B92" s="252">
        <f>'IEA ETP data'!B$48*'% fuel'!B30</f>
        <v>0</v>
      </c>
      <c r="C92" s="252">
        <f>'IEA ETP data'!C$48*'% fuel'!C30</f>
        <v>0</v>
      </c>
      <c r="D92" s="252">
        <f>'IEA ETP data'!D$48*'% fuel'!D30</f>
        <v>0</v>
      </c>
      <c r="E92" s="252">
        <f>'IEA ETP data'!E$48*'% fuel'!E30</f>
        <v>0</v>
      </c>
      <c r="F92" s="252">
        <f>'IEA ETP data'!F$48*'% fuel'!F30</f>
        <v>0</v>
      </c>
      <c r="G92" s="252">
        <f>'IEA ETP data'!G$48*'% fuel'!G30</f>
        <v>0</v>
      </c>
      <c r="H92" s="252">
        <f>'IEA ETP data'!H$48*'% fuel'!H30</f>
        <v>0</v>
      </c>
      <c r="I92" s="252">
        <f>'IEA ETP data'!I$48*'% fuel'!I30</f>
        <v>0</v>
      </c>
    </row>
    <row r="93" spans="1:9" ht="14.45">
      <c r="A93" s="246" t="s">
        <v>480</v>
      </c>
      <c r="B93" s="252">
        <f>'IEA ETP data'!B$48*'% fuel'!B31</f>
        <v>0</v>
      </c>
      <c r="C93" s="252">
        <f>'IEA ETP data'!C$48*'% fuel'!C31</f>
        <v>0</v>
      </c>
      <c r="D93" s="252">
        <f>'IEA ETP data'!D$48*'% fuel'!D31</f>
        <v>0</v>
      </c>
      <c r="E93" s="252">
        <f>'IEA ETP data'!E$48*'% fuel'!E31</f>
        <v>0</v>
      </c>
      <c r="F93" s="252">
        <f>'IEA ETP data'!F$48*'% fuel'!F31</f>
        <v>0</v>
      </c>
      <c r="G93" s="252">
        <f>'IEA ETP data'!G$48*'% fuel'!G31</f>
        <v>0</v>
      </c>
      <c r="H93" s="252">
        <f>'IEA ETP data'!H$48*'% fuel'!H31</f>
        <v>0</v>
      </c>
      <c r="I93" s="252">
        <f>'IEA ETP data'!I$48*'% fuel'!I31</f>
        <v>0</v>
      </c>
    </row>
    <row r="94" spans="1:9" ht="14.45">
      <c r="A94" s="246" t="s">
        <v>84</v>
      </c>
      <c r="B94" s="252">
        <f>'IEA ETP data'!B$48*'% fuel'!B32</f>
        <v>0</v>
      </c>
      <c r="C94" s="252">
        <f>'IEA ETP data'!C$48*'% fuel'!C32</f>
        <v>488477.4645481109</v>
      </c>
      <c r="D94" s="252">
        <f>'IEA ETP data'!D$48*'% fuel'!D32</f>
        <v>745715.01778776641</v>
      </c>
      <c r="E94" s="252">
        <f>'IEA ETP data'!E$48*'% fuel'!E32</f>
        <v>1266413.6061640417</v>
      </c>
      <c r="F94" s="252">
        <f>'IEA ETP data'!F$48*'% fuel'!F32</f>
        <v>2021674.1078062563</v>
      </c>
      <c r="G94" s="252">
        <f>'IEA ETP data'!G$48*'% fuel'!G32</f>
        <v>3189867.8837808892</v>
      </c>
      <c r="H94" s="252">
        <f>'IEA ETP data'!H$48*'% fuel'!H32</f>
        <v>4985251.9939542441</v>
      </c>
      <c r="I94" s="252">
        <f>'IEA ETP data'!I$48*'% fuel'!I32</f>
        <v>7733917.0778145734</v>
      </c>
    </row>
    <row r="95" spans="1:9" ht="14.45">
      <c r="A95" s="246" t="s">
        <v>481</v>
      </c>
      <c r="B95" s="252">
        <f>'IEA ETP data'!B$48*'% fuel'!B33</f>
        <v>0</v>
      </c>
      <c r="C95" s="252">
        <f>'IEA ETP data'!C$48*'% fuel'!C33</f>
        <v>0</v>
      </c>
      <c r="D95" s="252">
        <f>'IEA ETP data'!D$48*'% fuel'!D33</f>
        <v>0</v>
      </c>
      <c r="E95" s="252">
        <f>'IEA ETP data'!E$48*'% fuel'!E33</f>
        <v>0</v>
      </c>
      <c r="F95" s="252">
        <f>'IEA ETP data'!F$48*'% fuel'!F33</f>
        <v>0</v>
      </c>
      <c r="G95" s="252">
        <f>'IEA ETP data'!G$48*'% fuel'!G33</f>
        <v>0</v>
      </c>
      <c r="H95" s="252">
        <f>'IEA ETP data'!H$48*'% fuel'!H33</f>
        <v>0</v>
      </c>
      <c r="I95" s="252">
        <f>'IEA ETP data'!I$48*'% fuel'!I33</f>
        <v>0</v>
      </c>
    </row>
    <row r="96" spans="1:9" ht="14.45">
      <c r="A96" s="246" t="s">
        <v>482</v>
      </c>
      <c r="B96" s="252">
        <f>'IEA ETP data'!B$48*'% fuel'!B34</f>
        <v>9378104.034</v>
      </c>
      <c r="C96" s="252">
        <f>'IEA ETP data'!C$48*'% fuel'!C34</f>
        <v>10085996.566579243</v>
      </c>
      <c r="D96" s="252">
        <f>'IEA ETP data'!D$48*'% fuel'!D34</f>
        <v>10829908.652555991</v>
      </c>
      <c r="E96" s="252">
        <f>'IEA ETP data'!E$48*'% fuel'!E34</f>
        <v>12936151.494491238</v>
      </c>
      <c r="F96" s="252">
        <f>'IEA ETP data'!F$48*'% fuel'!F34</f>
        <v>14525072.036722846</v>
      </c>
      <c r="G96" s="252">
        <f>'IEA ETP data'!G$48*'% fuel'!G34</f>
        <v>16119718.852692919</v>
      </c>
      <c r="H96" s="252">
        <f>'IEA ETP data'!H$48*'% fuel'!H34</f>
        <v>17719420.056102436</v>
      </c>
      <c r="I96" s="252">
        <f>'IEA ETP data'!I$48*'% fuel'!I34</f>
        <v>19334792.694536433</v>
      </c>
    </row>
    <row r="97" spans="1:9" ht="14.45">
      <c r="A97" s="247" t="s">
        <v>483</v>
      </c>
      <c r="B97" s="252">
        <f>'IEA ETP data'!B$48*'% fuel'!B35</f>
        <v>0</v>
      </c>
      <c r="C97" s="252">
        <f>'IEA ETP data'!C$48*'% fuel'!C35</f>
        <v>0</v>
      </c>
      <c r="D97" s="252">
        <f>'IEA ETP data'!D$48*'% fuel'!D35</f>
        <v>0</v>
      </c>
      <c r="E97" s="252">
        <f>'IEA ETP data'!E$48*'% fuel'!E35</f>
        <v>0</v>
      </c>
      <c r="F97" s="252">
        <f>'IEA ETP data'!F$48*'% fuel'!F35</f>
        <v>0</v>
      </c>
      <c r="G97" s="252">
        <f>'IEA ETP data'!G$48*'% fuel'!G35</f>
        <v>0</v>
      </c>
      <c r="H97" s="252">
        <f>'IEA ETP data'!H$48*'% fuel'!H35</f>
        <v>0</v>
      </c>
      <c r="I97" s="252">
        <f>'IEA ETP data'!I$48*'% fuel'!I35</f>
        <v>0</v>
      </c>
    </row>
    <row r="98" spans="1:9" ht="14.45">
      <c r="A98" s="248" t="s">
        <v>484</v>
      </c>
      <c r="B98" s="252">
        <f>'IEA ETP data'!B$48*'% fuel'!B36</f>
        <v>0</v>
      </c>
      <c r="C98" s="252">
        <f>'IEA ETP data'!C$48*'% fuel'!C36</f>
        <v>0</v>
      </c>
      <c r="D98" s="252">
        <f>'IEA ETP data'!D$48*'% fuel'!D36</f>
        <v>0</v>
      </c>
      <c r="E98" s="252">
        <f>'IEA ETP data'!E$48*'% fuel'!E36</f>
        <v>0</v>
      </c>
      <c r="F98" s="252">
        <f>'IEA ETP data'!F$48*'% fuel'!F36</f>
        <v>0</v>
      </c>
      <c r="G98" s="252">
        <f>'IEA ETP data'!G$48*'% fuel'!G36</f>
        <v>0</v>
      </c>
      <c r="H98" s="252">
        <f>'IEA ETP data'!H$48*'% fuel'!H36</f>
        <v>0</v>
      </c>
      <c r="I98" s="252">
        <f>'IEA ETP data'!I$48*'% fuel'!I36</f>
        <v>0</v>
      </c>
    </row>
    <row r="99" spans="1:9">
      <c r="A99" s="249"/>
      <c r="I99" s="250"/>
    </row>
    <row r="100" spans="1:9" ht="14.45">
      <c r="A100" s="223" t="s">
        <v>495</v>
      </c>
      <c r="C100" s="508"/>
      <c r="D100" s="508"/>
      <c r="E100" s="508"/>
      <c r="F100" s="508"/>
      <c r="G100" s="508"/>
      <c r="H100" s="508"/>
      <c r="I100" s="224"/>
    </row>
    <row r="101" spans="1:9" ht="14.45">
      <c r="A101" s="223" t="s">
        <v>478</v>
      </c>
      <c r="B101" s="172">
        <v>2015</v>
      </c>
      <c r="C101" s="507">
        <v>2020</v>
      </c>
      <c r="D101" s="507">
        <v>2025</v>
      </c>
      <c r="E101" s="507">
        <v>2030</v>
      </c>
      <c r="F101" s="507">
        <v>2035</v>
      </c>
      <c r="G101" s="507">
        <v>2040</v>
      </c>
      <c r="H101" s="507">
        <v>2045</v>
      </c>
      <c r="I101" s="232">
        <v>2050</v>
      </c>
    </row>
    <row r="102" spans="1:9" ht="14.45">
      <c r="A102" s="245" t="s">
        <v>479</v>
      </c>
      <c r="B102" s="252">
        <f>'IEA ETP data'!B$57*'% fuel'!B40</f>
        <v>0</v>
      </c>
      <c r="C102" s="252">
        <f>'IEA ETP data'!C$57*'% fuel'!C40</f>
        <v>0</v>
      </c>
      <c r="D102" s="252">
        <f>'IEA ETP data'!D$57*'% fuel'!D40</f>
        <v>0</v>
      </c>
      <c r="E102" s="252">
        <f>'IEA ETP data'!E$57*'% fuel'!E40</f>
        <v>0</v>
      </c>
      <c r="F102" s="252">
        <f>'IEA ETP data'!F$57*'% fuel'!F40</f>
        <v>0</v>
      </c>
      <c r="G102" s="252">
        <f>'IEA ETP data'!G$57*'% fuel'!G40</f>
        <v>0</v>
      </c>
      <c r="H102" s="252">
        <f>'IEA ETP data'!H$57*'% fuel'!H40</f>
        <v>0</v>
      </c>
      <c r="I102" s="252">
        <f>'IEA ETP data'!I$57*'% fuel'!I40</f>
        <v>0</v>
      </c>
    </row>
    <row r="103" spans="1:9" ht="14.45">
      <c r="A103" s="246" t="s">
        <v>480</v>
      </c>
      <c r="B103" s="252">
        <f>'IEA ETP data'!B$57*'% fuel'!B41</f>
        <v>0</v>
      </c>
      <c r="C103" s="252">
        <f>'IEA ETP data'!C$57*'% fuel'!C41</f>
        <v>0</v>
      </c>
      <c r="D103" s="252">
        <f>'IEA ETP data'!D$57*'% fuel'!D41</f>
        <v>0</v>
      </c>
      <c r="E103" s="252">
        <f>'IEA ETP data'!E$57*'% fuel'!E41</f>
        <v>0</v>
      </c>
      <c r="F103" s="252">
        <f>'IEA ETP data'!F$57*'% fuel'!F41</f>
        <v>0</v>
      </c>
      <c r="G103" s="252">
        <f>'IEA ETP data'!G$57*'% fuel'!G41</f>
        <v>0</v>
      </c>
      <c r="H103" s="252">
        <f>'IEA ETP data'!H$57*'% fuel'!H41</f>
        <v>0</v>
      </c>
      <c r="I103" s="252">
        <f>'IEA ETP data'!I$57*'% fuel'!I41</f>
        <v>0</v>
      </c>
    </row>
    <row r="104" spans="1:9" ht="14.45">
      <c r="A104" s="246" t="s">
        <v>84</v>
      </c>
      <c r="B104" s="252">
        <f>'IEA ETP data'!B$57*'% fuel'!B42</f>
        <v>0</v>
      </c>
      <c r="C104" s="252">
        <f>'IEA ETP data'!C$57*'% fuel'!C42</f>
        <v>29534.515837378818</v>
      </c>
      <c r="D104" s="252">
        <f>'IEA ETP data'!D$57*'% fuel'!D42</f>
        <v>4569373.2480988475</v>
      </c>
      <c r="E104" s="252">
        <f>'IEA ETP data'!E$57*'% fuel'!E42</f>
        <v>9353199.8752319571</v>
      </c>
      <c r="F104" s="252">
        <f>'IEA ETP data'!F$57*'% fuel'!F42</f>
        <v>14643580.439275462</v>
      </c>
      <c r="G104" s="252">
        <f>'IEA ETP data'!G$57*'% fuel'!G42</f>
        <v>20433677.846759342</v>
      </c>
      <c r="H104" s="252">
        <f>'IEA ETP data'!H$57*'% fuel'!H42</f>
        <v>27616745.281079836</v>
      </c>
      <c r="I104" s="252">
        <f>'IEA ETP data'!I$57*'% fuel'!I42</f>
        <v>41638624.938233614</v>
      </c>
    </row>
    <row r="105" spans="1:9" ht="14.45">
      <c r="A105" s="246" t="s">
        <v>481</v>
      </c>
      <c r="B105" s="252">
        <f>'IEA ETP data'!B$57*'% fuel'!B43</f>
        <v>0</v>
      </c>
      <c r="C105" s="252">
        <f>'IEA ETP data'!C$57*'% fuel'!C43</f>
        <v>0</v>
      </c>
      <c r="D105" s="252">
        <f>'IEA ETP data'!D$57*'% fuel'!D43</f>
        <v>3176326.9847757625</v>
      </c>
      <c r="E105" s="252">
        <f>'IEA ETP data'!E$57*'% fuel'!E43</f>
        <v>5939048.6365803238</v>
      </c>
      <c r="F105" s="252">
        <f>'IEA ETP data'!F$57*'% fuel'!F43</f>
        <v>11298580.582187714</v>
      </c>
      <c r="G105" s="252">
        <f>'IEA ETP data'!G$57*'% fuel'!G43</f>
        <v>21539877.896693688</v>
      </c>
      <c r="H105" s="252">
        <f>'IEA ETP data'!H$57*'% fuel'!H43</f>
        <v>42414752.726644307</v>
      </c>
      <c r="I105" s="252">
        <f>'IEA ETP data'!I$57*'% fuel'!I43</f>
        <v>83277249.876467228</v>
      </c>
    </row>
    <row r="106" spans="1:9" ht="14.45">
      <c r="A106" s="246" t="s">
        <v>482</v>
      </c>
      <c r="B106" s="252">
        <f>'IEA ETP data'!B$57*'% fuel'!B44</f>
        <v>54611523.654000022</v>
      </c>
      <c r="C106" s="252">
        <f>'IEA ETP data'!C$57*'% fuel'!C44</f>
        <v>59069031.674757637</v>
      </c>
      <c r="D106" s="252">
        <f>'IEA ETP data'!D$57*'% fuel'!D44</f>
        <v>63526539.695515253</v>
      </c>
      <c r="E106" s="252">
        <f>'IEA ETP data'!E$57*'% fuel'!E44</f>
        <v>65244044.969231397</v>
      </c>
      <c r="F106" s="252">
        <f>'IEA ETP data'!F$57*'% fuel'!F44</f>
        <v>68177627.585585788</v>
      </c>
      <c r="G106" s="252">
        <f>'IEA ETP data'!G$57*'% fuel'!G44</f>
        <v>71392934.827709198</v>
      </c>
      <c r="H106" s="252">
        <f>'IEA ETP data'!H$57*'% fuel'!H44</f>
        <v>77218780.494331464</v>
      </c>
      <c r="I106" s="252">
        <f>'IEA ETP data'!I$57*'% fuel'!I44</f>
        <v>83277249.876467228</v>
      </c>
    </row>
    <row r="107" spans="1:9" ht="14.45">
      <c r="A107" s="247" t="s">
        <v>483</v>
      </c>
      <c r="B107" s="252">
        <f>'IEA ETP data'!B$57*'% fuel'!B45</f>
        <v>0</v>
      </c>
      <c r="C107" s="252">
        <f>'IEA ETP data'!C$57*'% fuel'!C45</f>
        <v>0</v>
      </c>
      <c r="D107" s="252">
        <f>'IEA ETP data'!D$57*'% fuel'!D45</f>
        <v>0</v>
      </c>
      <c r="E107" s="252">
        <f>'IEA ETP data'!E$57*'% fuel'!E45</f>
        <v>0</v>
      </c>
      <c r="F107" s="252">
        <f>'IEA ETP data'!F$57*'% fuel'!F45</f>
        <v>0</v>
      </c>
      <c r="G107" s="252">
        <f>'IEA ETP data'!G$57*'% fuel'!G45</f>
        <v>0</v>
      </c>
      <c r="H107" s="252">
        <f>'IEA ETP data'!H$57*'% fuel'!H45</f>
        <v>0</v>
      </c>
      <c r="I107" s="252">
        <f>'IEA ETP data'!I$57*'% fuel'!I45</f>
        <v>0</v>
      </c>
    </row>
    <row r="108" spans="1:9" ht="14.65" thickBot="1">
      <c r="A108" s="251" t="s">
        <v>484</v>
      </c>
      <c r="B108" s="252">
        <f>'IEA ETP data'!B$57*'% fuel'!B46</f>
        <v>0</v>
      </c>
      <c r="C108" s="252">
        <f>'IEA ETP data'!C$57*'% fuel'!C46</f>
        <v>0</v>
      </c>
      <c r="D108" s="252">
        <f>'IEA ETP data'!D$57*'% fuel'!D46</f>
        <v>0</v>
      </c>
      <c r="E108" s="252">
        <f>'IEA ETP data'!E$57*'% fuel'!E46</f>
        <v>0</v>
      </c>
      <c r="F108" s="252">
        <f>'IEA ETP data'!F$57*'% fuel'!F46</f>
        <v>0</v>
      </c>
      <c r="G108" s="252">
        <f>'IEA ETP data'!G$57*'% fuel'!G46</f>
        <v>0</v>
      </c>
      <c r="H108" s="252">
        <f>'IEA ETP data'!H$57*'% fuel'!H46</f>
        <v>0</v>
      </c>
      <c r="I108" s="252">
        <f>'IEA ETP data'!I$57*'% fuel'!I46</f>
        <v>0</v>
      </c>
    </row>
    <row r="111" spans="1:9" ht="14.1" thickBot="1"/>
    <row r="112" spans="1:9" ht="14.1">
      <c r="A112" s="242" t="s">
        <v>491</v>
      </c>
      <c r="B112" s="243"/>
      <c r="C112" s="243"/>
      <c r="D112" s="243"/>
      <c r="E112" s="243"/>
      <c r="F112" s="243"/>
      <c r="G112" s="243"/>
      <c r="H112" s="243"/>
      <c r="I112" s="244"/>
    </row>
    <row r="113" spans="1:9" ht="14.45">
      <c r="A113" s="223" t="s">
        <v>492</v>
      </c>
      <c r="C113" s="508"/>
      <c r="D113" s="508"/>
      <c r="E113" s="508"/>
      <c r="F113" s="508"/>
      <c r="G113" s="508"/>
      <c r="H113" s="508"/>
      <c r="I113" s="224"/>
    </row>
    <row r="114" spans="1:9" ht="14.45">
      <c r="A114" s="223" t="s">
        <v>478</v>
      </c>
      <c r="B114" s="172">
        <v>2015</v>
      </c>
      <c r="C114" s="507">
        <v>2020</v>
      </c>
      <c r="D114" s="507">
        <v>2025</v>
      </c>
      <c r="E114" s="507">
        <v>2030</v>
      </c>
      <c r="F114" s="507">
        <v>2035</v>
      </c>
      <c r="G114" s="507">
        <v>2040</v>
      </c>
      <c r="H114" s="507">
        <v>2045</v>
      </c>
      <c r="I114" s="232">
        <v>2050</v>
      </c>
    </row>
    <row r="115" spans="1:9" ht="14.45">
      <c r="A115" s="245" t="s">
        <v>479</v>
      </c>
      <c r="B115" s="252">
        <f>'IEA ETP data'!B$22*'% fuel'!B10</f>
        <v>0</v>
      </c>
      <c r="C115" s="252">
        <f>'IEA ETP data'!C$22*'% fuel'!C10</f>
        <v>0</v>
      </c>
      <c r="D115" s="252">
        <f>'IEA ETP data'!D$22*'% fuel'!D10</f>
        <v>0</v>
      </c>
      <c r="E115" s="252">
        <f>'IEA ETP data'!E$22*'% fuel'!E10</f>
        <v>0</v>
      </c>
      <c r="F115" s="252">
        <f>'IEA ETP data'!F$22*'% fuel'!F10</f>
        <v>0</v>
      </c>
      <c r="G115" s="252">
        <f>'IEA ETP data'!G$22*'% fuel'!G10</f>
        <v>0</v>
      </c>
      <c r="H115" s="252">
        <f>'IEA ETP data'!H$22*'% fuel'!H10</f>
        <v>0</v>
      </c>
      <c r="I115" s="252">
        <f>'IEA ETP data'!I$22*'% fuel'!I10</f>
        <v>0</v>
      </c>
    </row>
    <row r="116" spans="1:9" ht="14.45">
      <c r="A116" s="246" t="s">
        <v>480</v>
      </c>
      <c r="B116" s="252">
        <f>'IEA ETP data'!B$22*'% fuel'!B11</f>
        <v>0</v>
      </c>
      <c r="C116" s="252">
        <f>'IEA ETP data'!C$22*'% fuel'!C11</f>
        <v>0</v>
      </c>
      <c r="D116" s="252">
        <f>'IEA ETP data'!D$22*'% fuel'!D11</f>
        <v>0</v>
      </c>
      <c r="E116" s="252">
        <f>'IEA ETP data'!E$22*'% fuel'!E11</f>
        <v>0</v>
      </c>
      <c r="F116" s="252">
        <f>'IEA ETP data'!F$22*'% fuel'!F11</f>
        <v>0</v>
      </c>
      <c r="G116" s="252">
        <f>'IEA ETP data'!G$22*'% fuel'!G11</f>
        <v>0</v>
      </c>
      <c r="H116" s="252">
        <f>'IEA ETP data'!H$22*'% fuel'!H11</f>
        <v>0</v>
      </c>
      <c r="I116" s="252">
        <f>'IEA ETP data'!I$22*'% fuel'!I11</f>
        <v>0</v>
      </c>
    </row>
    <row r="117" spans="1:9" ht="14.45">
      <c r="A117" s="246" t="s">
        <v>84</v>
      </c>
      <c r="B117" s="252">
        <f>'IEA ETP data'!B$22*'% fuel'!B12</f>
        <v>0</v>
      </c>
      <c r="C117" s="252">
        <f>'IEA ETP data'!C$22*'% fuel'!C12</f>
        <v>0</v>
      </c>
      <c r="D117" s="252">
        <f>'IEA ETP data'!D$22*'% fuel'!D12</f>
        <v>0</v>
      </c>
      <c r="E117" s="252">
        <f>'IEA ETP data'!E$22*'% fuel'!E12</f>
        <v>0</v>
      </c>
      <c r="F117" s="252">
        <f>'IEA ETP data'!F$22*'% fuel'!F12</f>
        <v>0</v>
      </c>
      <c r="G117" s="252">
        <f>'IEA ETP data'!G$22*'% fuel'!G12</f>
        <v>0</v>
      </c>
      <c r="H117" s="252">
        <f>'IEA ETP data'!H$22*'% fuel'!H12</f>
        <v>0</v>
      </c>
      <c r="I117" s="252">
        <f>'IEA ETP data'!I$22*'% fuel'!I12</f>
        <v>0</v>
      </c>
    </row>
    <row r="118" spans="1:9" ht="14.45">
      <c r="A118" s="246" t="s">
        <v>481</v>
      </c>
      <c r="B118" s="252">
        <f>'IEA ETP data'!B$22*'% fuel'!B13</f>
        <v>0</v>
      </c>
      <c r="C118" s="252">
        <f>'IEA ETP data'!C$22*'% fuel'!C13</f>
        <v>0</v>
      </c>
      <c r="D118" s="252">
        <f>'IEA ETP data'!D$22*'% fuel'!D13</f>
        <v>3239422.5098398714</v>
      </c>
      <c r="E118" s="252">
        <f>'IEA ETP data'!E$22*'% fuel'!E13</f>
        <v>5439646.8871397357</v>
      </c>
      <c r="F118" s="252">
        <f>'IEA ETP data'!F$22*'% fuel'!F13</f>
        <v>9159709.8007770125</v>
      </c>
      <c r="G118" s="252">
        <f>'IEA ETP data'!G$22*'% fuel'!G13</f>
        <v>15129162.197400471</v>
      </c>
      <c r="H118" s="252">
        <f>'IEA ETP data'!H$22*'% fuel'!H13</f>
        <v>24062992.934668809</v>
      </c>
      <c r="I118" s="252">
        <f>'IEA ETP data'!I$22*'% fuel'!I13</f>
        <v>39250189.723031029</v>
      </c>
    </row>
    <row r="119" spans="1:9" ht="14.45">
      <c r="A119" s="246" t="s">
        <v>482</v>
      </c>
      <c r="B119" s="252">
        <f>'IEA ETP data'!B$22*'% fuel'!B14</f>
        <v>37885400</v>
      </c>
      <c r="C119" s="252">
        <f>'IEA ETP data'!C$22*'% fuel'!C14</f>
        <v>55003848.319712915</v>
      </c>
      <c r="D119" s="252">
        <f>'IEA ETP data'!D$22*'% fuel'!D14</f>
        <v>74043943.082054213</v>
      </c>
      <c r="E119" s="252">
        <f>'IEA ETP data'!E$22*'% fuel'!E14</f>
        <v>83353068.045619741</v>
      </c>
      <c r="F119" s="252">
        <f>'IEA ETP data'!F$22*'% fuel'!F14</f>
        <v>93768329.619732171</v>
      </c>
      <c r="G119" s="252">
        <f>'IEA ETP data'!G$22*'% fuel'!G14</f>
        <v>103150286.80448572</v>
      </c>
      <c r="H119" s="252">
        <f>'IEA ETP data'!H$22*'% fuel'!H14</f>
        <v>108963639.12113272</v>
      </c>
      <c r="I119" s="252">
        <f>'IEA ETP data'!I$22*'% fuel'!I14</f>
        <v>117750569.16909307</v>
      </c>
    </row>
    <row r="120" spans="1:9" ht="14.45">
      <c r="A120" s="247" t="s">
        <v>483</v>
      </c>
      <c r="B120" s="252">
        <f>'IEA ETP data'!B$22*'% fuel'!B15</f>
        <v>0</v>
      </c>
      <c r="C120" s="252">
        <f>'IEA ETP data'!C$22*'% fuel'!C15</f>
        <v>0</v>
      </c>
      <c r="D120" s="252">
        <f>'IEA ETP data'!D$22*'% fuel'!D15</f>
        <v>0</v>
      </c>
      <c r="E120" s="252">
        <f>'IEA ETP data'!E$22*'% fuel'!E15</f>
        <v>0</v>
      </c>
      <c r="F120" s="252">
        <f>'IEA ETP data'!F$22*'% fuel'!F15</f>
        <v>0</v>
      </c>
      <c r="G120" s="252">
        <f>'IEA ETP data'!G$22*'% fuel'!G15</f>
        <v>0</v>
      </c>
      <c r="H120" s="252">
        <f>'IEA ETP data'!H$22*'% fuel'!H15</f>
        <v>0</v>
      </c>
      <c r="I120" s="252">
        <f>'IEA ETP data'!I$22*'% fuel'!I15</f>
        <v>0</v>
      </c>
    </row>
    <row r="121" spans="1:9" ht="14.45">
      <c r="A121" s="248" t="s">
        <v>484</v>
      </c>
      <c r="B121" s="252">
        <f>'IEA ETP data'!B$22*'% fuel'!B16</f>
        <v>0</v>
      </c>
      <c r="C121" s="252">
        <f>'IEA ETP data'!C$22*'% fuel'!C16</f>
        <v>0</v>
      </c>
      <c r="D121" s="252">
        <f>'IEA ETP data'!D$22*'% fuel'!D16</f>
        <v>0</v>
      </c>
      <c r="E121" s="252">
        <f>'IEA ETP data'!E$22*'% fuel'!E16</f>
        <v>0</v>
      </c>
      <c r="F121" s="252">
        <f>'IEA ETP data'!F$22*'% fuel'!F16</f>
        <v>0</v>
      </c>
      <c r="G121" s="252">
        <f>'IEA ETP data'!G$22*'% fuel'!G16</f>
        <v>0</v>
      </c>
      <c r="H121" s="252">
        <f>'IEA ETP data'!H$22*'% fuel'!H16</f>
        <v>0</v>
      </c>
      <c r="I121" s="252">
        <f>'IEA ETP data'!I$22*'% fuel'!I16</f>
        <v>0</v>
      </c>
    </row>
    <row r="122" spans="1:9">
      <c r="A122" s="249"/>
      <c r="I122" s="250"/>
    </row>
    <row r="123" spans="1:9" ht="14.45">
      <c r="A123" s="223" t="s">
        <v>493</v>
      </c>
      <c r="C123" s="508"/>
      <c r="D123" s="508"/>
      <c r="E123" s="508"/>
      <c r="F123" s="508"/>
      <c r="G123" s="508"/>
      <c r="H123" s="508"/>
      <c r="I123" s="224"/>
    </row>
    <row r="124" spans="1:9" ht="14.45">
      <c r="A124" s="223" t="s">
        <v>478</v>
      </c>
      <c r="B124" s="172">
        <v>2015</v>
      </c>
      <c r="C124" s="507">
        <v>2020</v>
      </c>
      <c r="D124" s="507">
        <v>2025</v>
      </c>
      <c r="E124" s="507">
        <v>2030</v>
      </c>
      <c r="F124" s="507">
        <v>2035</v>
      </c>
      <c r="G124" s="507">
        <v>2040</v>
      </c>
      <c r="H124" s="507">
        <v>2045</v>
      </c>
      <c r="I124" s="232">
        <v>2050</v>
      </c>
    </row>
    <row r="125" spans="1:9" ht="14.45">
      <c r="A125" s="245" t="s">
        <v>479</v>
      </c>
      <c r="B125" s="252">
        <f>'IEA ETP data'!B$31*'% fuel'!B20</f>
        <v>0</v>
      </c>
      <c r="C125" s="252">
        <f>'IEA ETP data'!C$31*'% fuel'!C20</f>
        <v>0</v>
      </c>
      <c r="D125" s="252">
        <f>'IEA ETP data'!D$31*'% fuel'!D20</f>
        <v>0</v>
      </c>
      <c r="E125" s="252">
        <f>'IEA ETP data'!E$31*'% fuel'!E20</f>
        <v>0</v>
      </c>
      <c r="F125" s="252">
        <f>'IEA ETP data'!F$31*'% fuel'!F20</f>
        <v>0</v>
      </c>
      <c r="G125" s="252">
        <f>'IEA ETP data'!G$31*'% fuel'!G20</f>
        <v>0</v>
      </c>
      <c r="H125" s="252">
        <f>'IEA ETP data'!H$31*'% fuel'!H20</f>
        <v>0</v>
      </c>
      <c r="I125" s="252">
        <f>'IEA ETP data'!I$31*'% fuel'!I20</f>
        <v>0</v>
      </c>
    </row>
    <row r="126" spans="1:9" ht="14.45">
      <c r="A126" s="246" t="s">
        <v>480</v>
      </c>
      <c r="B126" s="252">
        <f>'IEA ETP data'!B$31*'% fuel'!B21</f>
        <v>3293029.1502000005</v>
      </c>
      <c r="C126" s="252">
        <f>'IEA ETP data'!C$31*'% fuel'!C21</f>
        <v>5195523.6763219051</v>
      </c>
      <c r="D126" s="252">
        <f>'IEA ETP data'!D$31*'% fuel'!D21</f>
        <v>7979204.3138673846</v>
      </c>
      <c r="E126" s="252">
        <f>'IEA ETP data'!E$31*'% fuel'!E21</f>
        <v>12229095.162968934</v>
      </c>
      <c r="F126" s="252">
        <f>'IEA ETP data'!F$31*'% fuel'!F21</f>
        <v>20192824.099373203</v>
      </c>
      <c r="G126" s="252">
        <f>'IEA ETP data'!G$31*'% fuel'!G21</f>
        <v>33076842.467892144</v>
      </c>
      <c r="H126" s="252">
        <f>'IEA ETP data'!H$31*'% fuel'!H21</f>
        <v>51380520.927747272</v>
      </c>
      <c r="I126" s="252">
        <f>'IEA ETP data'!I$31*'% fuel'!I21</f>
        <v>72669274.491777048</v>
      </c>
    </row>
    <row r="127" spans="1:9" ht="14.45">
      <c r="A127" s="246" t="s">
        <v>84</v>
      </c>
      <c r="B127" s="252">
        <f>'IEA ETP data'!B$31*'% fuel'!B22</f>
        <v>0</v>
      </c>
      <c r="C127" s="252">
        <f>'IEA ETP data'!C$31*'% fuel'!C22</f>
        <v>1967302.0349207942</v>
      </c>
      <c r="D127" s="252">
        <f>'IEA ETP data'!D$31*'% fuel'!D22</f>
        <v>2992044.220732349</v>
      </c>
      <c r="E127" s="252">
        <f>'IEA ETP data'!E$31*'% fuel'!E22</f>
        <v>4541187.7330862377</v>
      </c>
      <c r="F127" s="252">
        <f>'IEA ETP data'!F$31*'% fuel'!F22</f>
        <v>7425725.7033848278</v>
      </c>
      <c r="G127" s="252">
        <f>'IEA ETP data'!G$31*'% fuel'!G22</f>
        <v>12045715.314946037</v>
      </c>
      <c r="H127" s="252">
        <f>'IEA ETP data'!H$31*'% fuel'!H22</f>
        <v>18529929.307377469</v>
      </c>
      <c r="I127" s="252">
        <f>'IEA ETP data'!I$31*'% fuel'!I22</f>
        <v>25953312.318491802</v>
      </c>
    </row>
    <row r="128" spans="1:9" ht="14.45">
      <c r="A128" s="246" t="s">
        <v>481</v>
      </c>
      <c r="B128" s="252">
        <f>'IEA ETP data'!B$31*'% fuel'!B23</f>
        <v>0</v>
      </c>
      <c r="C128" s="252">
        <f>'IEA ETP data'!C$31*'% fuel'!C23</f>
        <v>0</v>
      </c>
      <c r="D128" s="252">
        <f>'IEA ETP data'!D$31*'% fuel'!D23</f>
        <v>0</v>
      </c>
      <c r="E128" s="252">
        <f>'IEA ETP data'!E$31*'% fuel'!E23</f>
        <v>0</v>
      </c>
      <c r="F128" s="252">
        <f>'IEA ETP data'!F$31*'% fuel'!F23</f>
        <v>0</v>
      </c>
      <c r="G128" s="252">
        <f>'IEA ETP data'!G$31*'% fuel'!G23</f>
        <v>0</v>
      </c>
      <c r="H128" s="252">
        <f>'IEA ETP data'!H$31*'% fuel'!H23</f>
        <v>0</v>
      </c>
      <c r="I128" s="252">
        <f>'IEA ETP data'!I$31*'% fuel'!I23</f>
        <v>0</v>
      </c>
    </row>
    <row r="129" spans="1:9" ht="14.45">
      <c r="A129" s="246" t="s">
        <v>482</v>
      </c>
      <c r="B129" s="252">
        <f>'IEA ETP data'!B$31*'% fuel'!B24</f>
        <v>0</v>
      </c>
      <c r="C129" s="252">
        <f>'IEA ETP data'!C$31*'% fuel'!C24</f>
        <v>0</v>
      </c>
      <c r="D129" s="252">
        <f>'IEA ETP data'!D$31*'% fuel'!D24</f>
        <v>0</v>
      </c>
      <c r="E129" s="252">
        <f>'IEA ETP data'!E$31*'% fuel'!E24</f>
        <v>0</v>
      </c>
      <c r="F129" s="252">
        <f>'IEA ETP data'!F$31*'% fuel'!F24</f>
        <v>0</v>
      </c>
      <c r="G129" s="252">
        <f>'IEA ETP data'!G$31*'% fuel'!G24</f>
        <v>0</v>
      </c>
      <c r="H129" s="252">
        <f>'IEA ETP data'!H$31*'% fuel'!H24</f>
        <v>0</v>
      </c>
      <c r="I129" s="252">
        <f>'IEA ETP data'!I$31*'% fuel'!I24</f>
        <v>0</v>
      </c>
    </row>
    <row r="130" spans="1:9" ht="14.45">
      <c r="A130" s="247" t="s">
        <v>483</v>
      </c>
      <c r="B130" s="252">
        <f>'IEA ETP data'!B$31*'% fuel'!B25</f>
        <v>0</v>
      </c>
      <c r="C130" s="252">
        <f>'IEA ETP data'!C$31*'% fuel'!C25</f>
        <v>0</v>
      </c>
      <c r="D130" s="252">
        <f>'IEA ETP data'!D$31*'% fuel'!D25</f>
        <v>0</v>
      </c>
      <c r="E130" s="252">
        <f>'IEA ETP data'!E$31*'% fuel'!E25</f>
        <v>0</v>
      </c>
      <c r="F130" s="252">
        <f>'IEA ETP data'!F$31*'% fuel'!F25</f>
        <v>0</v>
      </c>
      <c r="G130" s="252">
        <f>'IEA ETP data'!G$31*'% fuel'!G25</f>
        <v>0</v>
      </c>
      <c r="H130" s="252">
        <f>'IEA ETP data'!H$31*'% fuel'!H25</f>
        <v>0</v>
      </c>
      <c r="I130" s="252">
        <f>'IEA ETP data'!I$31*'% fuel'!I25</f>
        <v>0</v>
      </c>
    </row>
    <row r="131" spans="1:9" ht="14.45">
      <c r="A131" s="248" t="s">
        <v>484</v>
      </c>
      <c r="B131" s="252">
        <f>'IEA ETP data'!B$31*'% fuel'!B26</f>
        <v>0</v>
      </c>
      <c r="C131" s="252">
        <f>'IEA ETP data'!C$31*'% fuel'!C26</f>
        <v>5620862.9569165548</v>
      </c>
      <c r="D131" s="252">
        <f>'IEA ETP data'!D$31*'% fuel'!D26</f>
        <v>13074797.112809075</v>
      </c>
      <c r="E131" s="252">
        <f>'IEA ETP data'!E$31*'% fuel'!E26</f>
        <v>22763165.972740855</v>
      </c>
      <c r="F131" s="252">
        <f>'IEA ETP data'!F$31*'% fuel'!F26</f>
        <v>37952977.04008209</v>
      </c>
      <c r="G131" s="252">
        <f>'IEA ETP data'!G$31*'% fuel'!G26</f>
        <v>58851095.568779536</v>
      </c>
      <c r="H131" s="252">
        <f>'IEA ETP data'!H$31*'% fuel'!H26</f>
        <v>83077221.818914577</v>
      </c>
      <c r="I131" s="252">
        <f>'IEA ETP data'!I$31*'% fuel'!I26</f>
        <v>103813249.27396721</v>
      </c>
    </row>
    <row r="132" spans="1:9">
      <c r="A132" s="249"/>
      <c r="I132" s="250"/>
    </row>
    <row r="133" spans="1:9" ht="14.45">
      <c r="A133" s="223" t="s">
        <v>494</v>
      </c>
      <c r="C133" s="508"/>
      <c r="D133" s="508"/>
      <c r="E133" s="508"/>
      <c r="F133" s="508"/>
      <c r="G133" s="508"/>
      <c r="H133" s="508"/>
      <c r="I133" s="224"/>
    </row>
    <row r="134" spans="1:9" ht="14.45">
      <c r="A134" s="223" t="s">
        <v>478</v>
      </c>
      <c r="B134" s="172">
        <v>2015</v>
      </c>
      <c r="C134" s="507">
        <v>2020</v>
      </c>
      <c r="D134" s="507">
        <v>2025</v>
      </c>
      <c r="E134" s="507">
        <v>2030</v>
      </c>
      <c r="F134" s="507">
        <v>2035</v>
      </c>
      <c r="G134" s="507">
        <v>2040</v>
      </c>
      <c r="H134" s="507">
        <v>2045</v>
      </c>
      <c r="I134" s="232">
        <v>2050</v>
      </c>
    </row>
    <row r="135" spans="1:9" ht="14.45">
      <c r="A135" s="245" t="s">
        <v>479</v>
      </c>
      <c r="B135" s="252">
        <f>'IEA ETP data'!B$40*'% fuel'!B30</f>
        <v>0</v>
      </c>
      <c r="C135" s="252">
        <f>'IEA ETP data'!C$40*'% fuel'!C30</f>
        <v>0</v>
      </c>
      <c r="D135" s="252">
        <f>'IEA ETP data'!D$40*'% fuel'!D30</f>
        <v>0</v>
      </c>
      <c r="E135" s="252">
        <f>'IEA ETP data'!E$40*'% fuel'!E30</f>
        <v>0</v>
      </c>
      <c r="F135" s="252">
        <f>'IEA ETP data'!F$40*'% fuel'!F30</f>
        <v>0</v>
      </c>
      <c r="G135" s="252">
        <f>'IEA ETP data'!G$40*'% fuel'!G30</f>
        <v>0</v>
      </c>
      <c r="H135" s="252">
        <f>'IEA ETP data'!H$40*'% fuel'!H30</f>
        <v>0</v>
      </c>
      <c r="I135" s="252">
        <f>'IEA ETP data'!I$40*'% fuel'!I30</f>
        <v>0</v>
      </c>
    </row>
    <row r="136" spans="1:9" ht="14.45">
      <c r="A136" s="246" t="s">
        <v>480</v>
      </c>
      <c r="B136" s="252">
        <f>'IEA ETP data'!B$40*'% fuel'!B31</f>
        <v>0</v>
      </c>
      <c r="C136" s="252">
        <f>'IEA ETP data'!C$40*'% fuel'!C31</f>
        <v>0</v>
      </c>
      <c r="D136" s="252">
        <f>'IEA ETP data'!D$40*'% fuel'!D31</f>
        <v>0</v>
      </c>
      <c r="E136" s="252">
        <f>'IEA ETP data'!E$40*'% fuel'!E31</f>
        <v>0</v>
      </c>
      <c r="F136" s="252">
        <f>'IEA ETP data'!F$40*'% fuel'!F31</f>
        <v>0</v>
      </c>
      <c r="G136" s="252">
        <f>'IEA ETP data'!G$40*'% fuel'!G31</f>
        <v>0</v>
      </c>
      <c r="H136" s="252">
        <f>'IEA ETP data'!H$40*'% fuel'!H31</f>
        <v>0</v>
      </c>
      <c r="I136" s="252">
        <f>'IEA ETP data'!I$40*'% fuel'!I31</f>
        <v>0</v>
      </c>
    </row>
    <row r="137" spans="1:9" ht="14.45">
      <c r="A137" s="246" t="s">
        <v>84</v>
      </c>
      <c r="B137" s="252">
        <f>'IEA ETP data'!B$40*'% fuel'!B32</f>
        <v>0</v>
      </c>
      <c r="C137" s="252">
        <f>'IEA ETP data'!C$40*'% fuel'!C32</f>
        <v>4501244.9602101268</v>
      </c>
      <c r="D137" s="252">
        <f>'IEA ETP data'!D$40*'% fuel'!D32</f>
        <v>6655628.0832537943</v>
      </c>
      <c r="E137" s="252">
        <f>'IEA ETP data'!E$40*'% fuel'!E32</f>
        <v>9264904.5286976341</v>
      </c>
      <c r="F137" s="252">
        <f>'IEA ETP data'!F$40*'% fuel'!F32</f>
        <v>13533345.098346235</v>
      </c>
      <c r="G137" s="252">
        <f>'IEA ETP data'!G$40*'% fuel'!G32</f>
        <v>19597183.057220187</v>
      </c>
      <c r="H137" s="252">
        <f>'IEA ETP data'!H$40*'% fuel'!H32</f>
        <v>28047671.326008704</v>
      </c>
      <c r="I137" s="252">
        <f>'IEA ETP data'!I$40*'% fuel'!I32</f>
        <v>40199458.172669955</v>
      </c>
    </row>
    <row r="138" spans="1:9" ht="14.45">
      <c r="A138" s="246" t="s">
        <v>481</v>
      </c>
      <c r="B138" s="252">
        <f>'IEA ETP data'!B$40*'% fuel'!B33</f>
        <v>0</v>
      </c>
      <c r="C138" s="252">
        <f>'IEA ETP data'!C$40*'% fuel'!C33</f>
        <v>0</v>
      </c>
      <c r="D138" s="252">
        <f>'IEA ETP data'!D$40*'% fuel'!D33</f>
        <v>0</v>
      </c>
      <c r="E138" s="252">
        <f>'IEA ETP data'!E$40*'% fuel'!E33</f>
        <v>0</v>
      </c>
      <c r="F138" s="252">
        <f>'IEA ETP data'!F$40*'% fuel'!F33</f>
        <v>0</v>
      </c>
      <c r="G138" s="252">
        <f>'IEA ETP data'!G$40*'% fuel'!G33</f>
        <v>0</v>
      </c>
      <c r="H138" s="252">
        <f>'IEA ETP data'!H$40*'% fuel'!H33</f>
        <v>0</v>
      </c>
      <c r="I138" s="252">
        <f>'IEA ETP data'!I$40*'% fuel'!I33</f>
        <v>0</v>
      </c>
    </row>
    <row r="139" spans="1:9" ht="14.45">
      <c r="A139" s="246" t="s">
        <v>482</v>
      </c>
      <c r="B139" s="252">
        <f>'IEA ETP data'!B$40*'% fuel'!B34</f>
        <v>89361265.854000062</v>
      </c>
      <c r="C139" s="252">
        <f>'IEA ETP data'!C$40*'% fuel'!C34</f>
        <v>92940912.342825159</v>
      </c>
      <c r="D139" s="252">
        <f>'IEA ETP data'!D$40*'% fuel'!D34</f>
        <v>96658699.969401896</v>
      </c>
      <c r="E139" s="252">
        <f>'IEA ETP data'!E$40*'% fuel'!E34</f>
        <v>94639072.086616367</v>
      </c>
      <c r="F139" s="252">
        <f>'IEA ETP data'!F$40*'% fuel'!F34</f>
        <v>97232690.319515795</v>
      </c>
      <c r="G139" s="252">
        <f>'IEA ETP data'!G$40*'% fuel'!G34</f>
        <v>99032653.607181683</v>
      </c>
      <c r="H139" s="252">
        <f>'IEA ETP data'!H$40*'% fuel'!H34</f>
        <v>99691744.855377376</v>
      </c>
      <c r="I139" s="252">
        <f>'IEA ETP data'!I$40*'% fuel'!I34</f>
        <v>100498645.43167488</v>
      </c>
    </row>
    <row r="140" spans="1:9" ht="14.45">
      <c r="A140" s="247" t="s">
        <v>483</v>
      </c>
      <c r="B140" s="252">
        <f>'IEA ETP data'!B$40*'% fuel'!B35</f>
        <v>0</v>
      </c>
      <c r="C140" s="252">
        <f>'IEA ETP data'!C$40*'% fuel'!C35</f>
        <v>0</v>
      </c>
      <c r="D140" s="252">
        <f>'IEA ETP data'!D$40*'% fuel'!D35</f>
        <v>0</v>
      </c>
      <c r="E140" s="252">
        <f>'IEA ETP data'!E$40*'% fuel'!E35</f>
        <v>0</v>
      </c>
      <c r="F140" s="252">
        <f>'IEA ETP data'!F$40*'% fuel'!F35</f>
        <v>0</v>
      </c>
      <c r="G140" s="252">
        <f>'IEA ETP data'!G$40*'% fuel'!G35</f>
        <v>0</v>
      </c>
      <c r="H140" s="252">
        <f>'IEA ETP data'!H$40*'% fuel'!H35</f>
        <v>0</v>
      </c>
      <c r="I140" s="252">
        <f>'IEA ETP data'!I$40*'% fuel'!I35</f>
        <v>0</v>
      </c>
    </row>
    <row r="141" spans="1:9" ht="14.45">
      <c r="A141" s="248" t="s">
        <v>484</v>
      </c>
      <c r="B141" s="252">
        <f>'IEA ETP data'!B$40*'% fuel'!B36</f>
        <v>0</v>
      </c>
      <c r="C141" s="252">
        <f>'IEA ETP data'!C$40*'% fuel'!C36</f>
        <v>0</v>
      </c>
      <c r="D141" s="252">
        <f>'IEA ETP data'!D$40*'% fuel'!D36</f>
        <v>0</v>
      </c>
      <c r="E141" s="252">
        <f>'IEA ETP data'!E$40*'% fuel'!E36</f>
        <v>0</v>
      </c>
      <c r="F141" s="252">
        <f>'IEA ETP data'!F$40*'% fuel'!F36</f>
        <v>0</v>
      </c>
      <c r="G141" s="252">
        <f>'IEA ETP data'!G$40*'% fuel'!G36</f>
        <v>0</v>
      </c>
      <c r="H141" s="252">
        <f>'IEA ETP data'!H$40*'% fuel'!H36</f>
        <v>0</v>
      </c>
      <c r="I141" s="252">
        <f>'IEA ETP data'!I$40*'% fuel'!I36</f>
        <v>0</v>
      </c>
    </row>
    <row r="142" spans="1:9">
      <c r="A142" s="249"/>
      <c r="I142" s="250"/>
    </row>
    <row r="143" spans="1:9" ht="14.45">
      <c r="A143" s="223" t="s">
        <v>324</v>
      </c>
      <c r="C143" s="508"/>
      <c r="D143" s="508"/>
      <c r="E143" s="508"/>
      <c r="F143" s="508"/>
      <c r="G143" s="508"/>
      <c r="H143" s="508"/>
      <c r="I143" s="224"/>
    </row>
    <row r="144" spans="1:9" ht="14.45">
      <c r="A144" s="223" t="s">
        <v>478</v>
      </c>
      <c r="B144" s="172">
        <v>2015</v>
      </c>
      <c r="C144" s="507">
        <v>2020</v>
      </c>
      <c r="D144" s="507">
        <v>2025</v>
      </c>
      <c r="E144" s="507">
        <v>2030</v>
      </c>
      <c r="F144" s="507">
        <v>2035</v>
      </c>
      <c r="G144" s="507">
        <v>2040</v>
      </c>
      <c r="H144" s="507">
        <v>2045</v>
      </c>
      <c r="I144" s="232">
        <v>2050</v>
      </c>
    </row>
    <row r="145" spans="1:9" ht="14.45">
      <c r="A145" s="245" t="s">
        <v>479</v>
      </c>
      <c r="B145" s="252">
        <f>'IEA ETP data'!B$49*'% fuel'!B30</f>
        <v>0</v>
      </c>
      <c r="C145" s="252">
        <f>'IEA ETP data'!C$49*'% fuel'!C30</f>
        <v>0</v>
      </c>
      <c r="D145" s="252">
        <f>'IEA ETP data'!D$49*'% fuel'!D30</f>
        <v>0</v>
      </c>
      <c r="E145" s="252">
        <f>'IEA ETP data'!E$49*'% fuel'!E30</f>
        <v>0</v>
      </c>
      <c r="F145" s="252">
        <f>'IEA ETP data'!F$49*'% fuel'!F30</f>
        <v>0</v>
      </c>
      <c r="G145" s="252">
        <f>'IEA ETP data'!G$49*'% fuel'!G30</f>
        <v>0</v>
      </c>
      <c r="H145" s="252">
        <f>'IEA ETP data'!H$49*'% fuel'!H30</f>
        <v>0</v>
      </c>
      <c r="I145" s="252">
        <f>'IEA ETP data'!I$49*'% fuel'!I30</f>
        <v>0</v>
      </c>
    </row>
    <row r="146" spans="1:9" ht="14.45">
      <c r="A146" s="246" t="s">
        <v>480</v>
      </c>
      <c r="B146" s="252">
        <f>'IEA ETP data'!B$49*'% fuel'!B31</f>
        <v>0</v>
      </c>
      <c r="C146" s="252">
        <f>'IEA ETP data'!C$49*'% fuel'!C31</f>
        <v>0</v>
      </c>
      <c r="D146" s="252">
        <f>'IEA ETP data'!D$49*'% fuel'!D31</f>
        <v>0</v>
      </c>
      <c r="E146" s="252">
        <f>'IEA ETP data'!E$49*'% fuel'!E31</f>
        <v>0</v>
      </c>
      <c r="F146" s="252">
        <f>'IEA ETP data'!F$49*'% fuel'!F31</f>
        <v>0</v>
      </c>
      <c r="G146" s="252">
        <f>'IEA ETP data'!G$49*'% fuel'!G31</f>
        <v>0</v>
      </c>
      <c r="H146" s="252">
        <f>'IEA ETP data'!H$49*'% fuel'!H31</f>
        <v>0</v>
      </c>
      <c r="I146" s="252">
        <f>'IEA ETP data'!I$49*'% fuel'!I31</f>
        <v>0</v>
      </c>
    </row>
    <row r="147" spans="1:9" ht="14.45">
      <c r="A147" s="246" t="s">
        <v>84</v>
      </c>
      <c r="B147" s="252">
        <f>'IEA ETP data'!B$49*'% fuel'!B32</f>
        <v>0</v>
      </c>
      <c r="C147" s="252">
        <f>'IEA ETP data'!C$49*'% fuel'!C32</f>
        <v>488477.4645481109</v>
      </c>
      <c r="D147" s="252">
        <f>'IEA ETP data'!D$49*'% fuel'!D32</f>
        <v>745715.01778776641</v>
      </c>
      <c r="E147" s="252">
        <f>'IEA ETP data'!E$49*'% fuel'!E32</f>
        <v>1266413.6061640417</v>
      </c>
      <c r="F147" s="252">
        <f>'IEA ETP data'!F$49*'% fuel'!F32</f>
        <v>2041164.5211949516</v>
      </c>
      <c r="G147" s="252">
        <f>'IEA ETP data'!G$49*'% fuel'!G32</f>
        <v>3249312.9055322553</v>
      </c>
      <c r="H147" s="252">
        <f>'IEA ETP data'!H$49*'% fuel'!H32</f>
        <v>5025510.0930221193</v>
      </c>
      <c r="I147" s="252">
        <f>'IEA ETP data'!I$49*'% fuel'!I32</f>
        <v>7718522.2013068758</v>
      </c>
    </row>
    <row r="148" spans="1:9" ht="14.45">
      <c r="A148" s="246" t="s">
        <v>481</v>
      </c>
      <c r="B148" s="252">
        <f>'IEA ETP data'!B$49*'% fuel'!B33</f>
        <v>0</v>
      </c>
      <c r="C148" s="252">
        <f>'IEA ETP data'!C$49*'% fuel'!C33</f>
        <v>0</v>
      </c>
      <c r="D148" s="252">
        <f>'IEA ETP data'!D$49*'% fuel'!D33</f>
        <v>0</v>
      </c>
      <c r="E148" s="252">
        <f>'IEA ETP data'!E$49*'% fuel'!E33</f>
        <v>0</v>
      </c>
      <c r="F148" s="252">
        <f>'IEA ETP data'!F$49*'% fuel'!F33</f>
        <v>0</v>
      </c>
      <c r="G148" s="252">
        <f>'IEA ETP data'!G$49*'% fuel'!G33</f>
        <v>0</v>
      </c>
      <c r="H148" s="252">
        <f>'IEA ETP data'!H$49*'% fuel'!H33</f>
        <v>0</v>
      </c>
      <c r="I148" s="252">
        <f>'IEA ETP data'!I$49*'% fuel'!I33</f>
        <v>0</v>
      </c>
    </row>
    <row r="149" spans="1:9" ht="14.45">
      <c r="A149" s="246" t="s">
        <v>482</v>
      </c>
      <c r="B149" s="252">
        <f>'IEA ETP data'!B$49*'% fuel'!B34</f>
        <v>9378104.034</v>
      </c>
      <c r="C149" s="252">
        <f>'IEA ETP data'!C$49*'% fuel'!C34</f>
        <v>10085996.566579243</v>
      </c>
      <c r="D149" s="252">
        <f>'IEA ETP data'!D$49*'% fuel'!D34</f>
        <v>10829908.652555991</v>
      </c>
      <c r="E149" s="252">
        <f>'IEA ETP data'!E$49*'% fuel'!E34</f>
        <v>12936151.494491238</v>
      </c>
      <c r="F149" s="252">
        <f>'IEA ETP data'!F$49*'% fuel'!F34</f>
        <v>14665104.328477081</v>
      </c>
      <c r="G149" s="252">
        <f>'IEA ETP data'!G$49*'% fuel'!G34</f>
        <v>16420119.080143236</v>
      </c>
      <c r="H149" s="252">
        <f>'IEA ETP data'!H$49*'% fuel'!H34</f>
        <v>17862512.154337183</v>
      </c>
      <c r="I149" s="252">
        <f>'IEA ETP data'!I$49*'% fuel'!I34</f>
        <v>19296305.503267188</v>
      </c>
    </row>
    <row r="150" spans="1:9" ht="14.45">
      <c r="A150" s="247" t="s">
        <v>483</v>
      </c>
      <c r="B150" s="252">
        <f>'IEA ETP data'!B$49*'% fuel'!B35</f>
        <v>0</v>
      </c>
      <c r="C150" s="252">
        <f>'IEA ETP data'!C$49*'% fuel'!C35</f>
        <v>0</v>
      </c>
      <c r="D150" s="252">
        <f>'IEA ETP data'!D$49*'% fuel'!D35</f>
        <v>0</v>
      </c>
      <c r="E150" s="252">
        <f>'IEA ETP data'!E$49*'% fuel'!E35</f>
        <v>0</v>
      </c>
      <c r="F150" s="252">
        <f>'IEA ETP data'!F$49*'% fuel'!F35</f>
        <v>0</v>
      </c>
      <c r="G150" s="252">
        <f>'IEA ETP data'!G$49*'% fuel'!G35</f>
        <v>0</v>
      </c>
      <c r="H150" s="252">
        <f>'IEA ETP data'!H$49*'% fuel'!H35</f>
        <v>0</v>
      </c>
      <c r="I150" s="252">
        <f>'IEA ETP data'!I$49*'% fuel'!I35</f>
        <v>0</v>
      </c>
    </row>
    <row r="151" spans="1:9" ht="14.45">
      <c r="A151" s="248" t="s">
        <v>484</v>
      </c>
      <c r="B151" s="252">
        <f>'IEA ETP data'!B$49*'% fuel'!B36</f>
        <v>0</v>
      </c>
      <c r="C151" s="252">
        <f>'IEA ETP data'!C$49*'% fuel'!C36</f>
        <v>0</v>
      </c>
      <c r="D151" s="252">
        <f>'IEA ETP data'!D$49*'% fuel'!D36</f>
        <v>0</v>
      </c>
      <c r="E151" s="252">
        <f>'IEA ETP data'!E$49*'% fuel'!E36</f>
        <v>0</v>
      </c>
      <c r="F151" s="252">
        <f>'IEA ETP data'!F$49*'% fuel'!F36</f>
        <v>0</v>
      </c>
      <c r="G151" s="252">
        <f>'IEA ETP data'!G$49*'% fuel'!G36</f>
        <v>0</v>
      </c>
      <c r="H151" s="252">
        <f>'IEA ETP data'!H$49*'% fuel'!H36</f>
        <v>0</v>
      </c>
      <c r="I151" s="252">
        <f>'IEA ETP data'!I$49*'% fuel'!I36</f>
        <v>0</v>
      </c>
    </row>
    <row r="152" spans="1:9">
      <c r="A152" s="249"/>
      <c r="I152" s="250"/>
    </row>
    <row r="153" spans="1:9" ht="14.45">
      <c r="A153" s="223" t="s">
        <v>495</v>
      </c>
      <c r="C153" s="508"/>
      <c r="D153" s="508"/>
      <c r="E153" s="508"/>
      <c r="F153" s="508"/>
      <c r="G153" s="508"/>
      <c r="H153" s="508"/>
      <c r="I153" s="224"/>
    </row>
    <row r="154" spans="1:9" ht="14.45">
      <c r="A154" s="223" t="s">
        <v>478</v>
      </c>
      <c r="B154" s="172">
        <v>2015</v>
      </c>
      <c r="C154" s="507">
        <v>2020</v>
      </c>
      <c r="D154" s="507">
        <v>2025</v>
      </c>
      <c r="E154" s="507">
        <v>2030</v>
      </c>
      <c r="F154" s="507">
        <v>2035</v>
      </c>
      <c r="G154" s="507">
        <v>2040</v>
      </c>
      <c r="H154" s="507">
        <v>2045</v>
      </c>
      <c r="I154" s="232">
        <v>2050</v>
      </c>
    </row>
    <row r="155" spans="1:9" ht="14.45">
      <c r="A155" s="245" t="s">
        <v>479</v>
      </c>
      <c r="B155" s="252">
        <f>'IEA ETP data'!B$58*'% fuel'!B40</f>
        <v>0</v>
      </c>
      <c r="C155" s="252">
        <f>'IEA ETP data'!C$58*'% fuel'!C40</f>
        <v>0</v>
      </c>
      <c r="D155" s="252">
        <f>'IEA ETP data'!D$58*'% fuel'!D40</f>
        <v>0</v>
      </c>
      <c r="E155" s="252">
        <f>'IEA ETP data'!E$58*'% fuel'!E40</f>
        <v>0</v>
      </c>
      <c r="F155" s="252">
        <f>'IEA ETP data'!F$58*'% fuel'!F40</f>
        <v>0</v>
      </c>
      <c r="G155" s="252">
        <f>'IEA ETP data'!G$58*'% fuel'!G40</f>
        <v>0</v>
      </c>
      <c r="H155" s="252">
        <f>'IEA ETP data'!H$58*'% fuel'!H40</f>
        <v>0</v>
      </c>
      <c r="I155" s="252">
        <f>'IEA ETP data'!I$58*'% fuel'!I40</f>
        <v>0</v>
      </c>
    </row>
    <row r="156" spans="1:9" ht="14.45">
      <c r="A156" s="246" t="s">
        <v>480</v>
      </c>
      <c r="B156" s="252">
        <f>'IEA ETP data'!B$58*'% fuel'!B41</f>
        <v>0</v>
      </c>
      <c r="C156" s="252">
        <f>'IEA ETP data'!C$58*'% fuel'!C41</f>
        <v>0</v>
      </c>
      <c r="D156" s="252">
        <f>'IEA ETP data'!D$58*'% fuel'!D41</f>
        <v>0</v>
      </c>
      <c r="E156" s="252">
        <f>'IEA ETP data'!E$58*'% fuel'!E41</f>
        <v>0</v>
      </c>
      <c r="F156" s="252">
        <f>'IEA ETP data'!F$58*'% fuel'!F41</f>
        <v>0</v>
      </c>
      <c r="G156" s="252">
        <f>'IEA ETP data'!G$58*'% fuel'!G41</f>
        <v>0</v>
      </c>
      <c r="H156" s="252">
        <f>'IEA ETP data'!H$58*'% fuel'!H41</f>
        <v>0</v>
      </c>
      <c r="I156" s="252">
        <f>'IEA ETP data'!I$58*'% fuel'!I41</f>
        <v>0</v>
      </c>
    </row>
    <row r="157" spans="1:9" ht="14.45">
      <c r="A157" s="246" t="s">
        <v>84</v>
      </c>
      <c r="B157" s="252">
        <f>'IEA ETP data'!B$58*'% fuel'!B42</f>
        <v>0</v>
      </c>
      <c r="C157" s="252">
        <f>'IEA ETP data'!C$58*'% fuel'!C42</f>
        <v>29874.920981194951</v>
      </c>
      <c r="D157" s="252">
        <f>'IEA ETP data'!D$58*'% fuel'!D42</f>
        <v>4667312.6709053721</v>
      </c>
      <c r="E157" s="252">
        <f>'IEA ETP data'!E$58*'% fuel'!E42</f>
        <v>9291509.7056819629</v>
      </c>
      <c r="F157" s="252">
        <f>'IEA ETP data'!F$58*'% fuel'!F42</f>
        <v>14539590.02979143</v>
      </c>
      <c r="G157" s="252">
        <f>'IEA ETP data'!G$58*'% fuel'!G42</f>
        <v>19917101.322466232</v>
      </c>
      <c r="H157" s="252">
        <f>'IEA ETP data'!H$58*'% fuel'!H42</f>
        <v>26243435.166803513</v>
      </c>
      <c r="I157" s="252">
        <f>'IEA ETP data'!I$58*'% fuel'!I42</f>
        <v>41110679.668494143</v>
      </c>
    </row>
    <row r="158" spans="1:9" ht="14.45">
      <c r="A158" s="246" t="s">
        <v>481</v>
      </c>
      <c r="B158" s="252">
        <f>'IEA ETP data'!B$58*'% fuel'!B43</f>
        <v>0</v>
      </c>
      <c r="C158" s="252">
        <f>'IEA ETP data'!C$58*'% fuel'!C43</f>
        <v>0</v>
      </c>
      <c r="D158" s="252">
        <f>'IEA ETP data'!D$58*'% fuel'!D43</f>
        <v>3244408.0135389878</v>
      </c>
      <c r="E158" s="252">
        <f>'IEA ETP data'!E$58*'% fuel'!E43</f>
        <v>5899876.9175703935</v>
      </c>
      <c r="F158" s="252">
        <f>'IEA ETP data'!F$58*'% fuel'!F43</f>
        <v>11218344.466013644</v>
      </c>
      <c r="G158" s="252">
        <f>'IEA ETP data'!G$58*'% fuel'!G43</f>
        <v>20995335.923338819</v>
      </c>
      <c r="H158" s="252">
        <f>'IEA ETP data'!H$58*'% fuel'!H43</f>
        <v>40305575.547321297</v>
      </c>
      <c r="I158" s="252">
        <f>'IEA ETP data'!I$58*'% fuel'!I43</f>
        <v>82221359.336988285</v>
      </c>
    </row>
    <row r="159" spans="1:9" ht="14.45">
      <c r="A159" s="246" t="s">
        <v>482</v>
      </c>
      <c r="B159" s="252">
        <f>'IEA ETP data'!B$58*'% fuel'!B44</f>
        <v>54611523.654000022</v>
      </c>
      <c r="C159" s="252">
        <f>'IEA ETP data'!C$58*'% fuel'!C44</f>
        <v>59749841.962389901</v>
      </c>
      <c r="D159" s="252">
        <f>'IEA ETP data'!D$58*'% fuel'!D44</f>
        <v>64888160.270779759</v>
      </c>
      <c r="E159" s="252">
        <f>'IEA ETP data'!E$58*'% fuel'!E44</f>
        <v>64813719.920053557</v>
      </c>
      <c r="F159" s="252">
        <f>'IEA ETP data'!F$58*'% fuel'!F44</f>
        <v>67693468.712031931</v>
      </c>
      <c r="G159" s="252">
        <f>'IEA ETP data'!G$58*'% fuel'!G44</f>
        <v>69588075.496512905</v>
      </c>
      <c r="H159" s="252">
        <f>'IEA ETP data'!H$58*'% fuel'!H44</f>
        <v>73378888.023816481</v>
      </c>
      <c r="I159" s="252">
        <f>'IEA ETP data'!I$58*'% fuel'!I44</f>
        <v>82221359.336988285</v>
      </c>
    </row>
    <row r="160" spans="1:9" ht="14.45">
      <c r="A160" s="247" t="s">
        <v>483</v>
      </c>
      <c r="B160" s="252">
        <f>'IEA ETP data'!B$58*'% fuel'!B45</f>
        <v>0</v>
      </c>
      <c r="C160" s="252">
        <f>'IEA ETP data'!C$58*'% fuel'!C45</f>
        <v>0</v>
      </c>
      <c r="D160" s="252">
        <f>'IEA ETP data'!D$58*'% fuel'!D45</f>
        <v>0</v>
      </c>
      <c r="E160" s="252">
        <f>'IEA ETP data'!E$58*'% fuel'!E45</f>
        <v>0</v>
      </c>
      <c r="F160" s="252">
        <f>'IEA ETP data'!F$58*'% fuel'!F45</f>
        <v>0</v>
      </c>
      <c r="G160" s="252">
        <f>'IEA ETP data'!G$58*'% fuel'!G45</f>
        <v>0</v>
      </c>
      <c r="H160" s="252">
        <f>'IEA ETP data'!H$58*'% fuel'!H45</f>
        <v>0</v>
      </c>
      <c r="I160" s="252">
        <f>'IEA ETP data'!I$58*'% fuel'!I45</f>
        <v>0</v>
      </c>
    </row>
    <row r="161" spans="1:9" ht="14.65" thickBot="1">
      <c r="A161" s="251" t="s">
        <v>484</v>
      </c>
      <c r="B161" s="252">
        <f>'IEA ETP data'!B$58*'% fuel'!B46</f>
        <v>0</v>
      </c>
      <c r="C161" s="252">
        <f>'IEA ETP data'!C$58*'% fuel'!C46</f>
        <v>0</v>
      </c>
      <c r="D161" s="252">
        <f>'IEA ETP data'!D$58*'% fuel'!D46</f>
        <v>0</v>
      </c>
      <c r="E161" s="252">
        <f>'IEA ETP data'!E$58*'% fuel'!E46</f>
        <v>0</v>
      </c>
      <c r="F161" s="252">
        <f>'IEA ETP data'!F$58*'% fuel'!F46</f>
        <v>0</v>
      </c>
      <c r="G161" s="252">
        <f>'IEA ETP data'!G$58*'% fuel'!G46</f>
        <v>0</v>
      </c>
      <c r="H161" s="252">
        <f>'IEA ETP data'!H$58*'% fuel'!H46</f>
        <v>0</v>
      </c>
      <c r="I161" s="252">
        <f>'IEA ETP data'!I$58*'% fuel'!I46</f>
        <v>0</v>
      </c>
    </row>
  </sheetData>
  <conditionalFormatting sqref="A1:XFD6 L59:XFD103 J104:XFD108 L109:XFD1048576 A56:XFD58 J7:XFD55">
    <cfRule type="expression" dxfId="1174" priority="49">
      <formula>_xlfn.ISFORMULA(A1)</formula>
    </cfRule>
  </conditionalFormatting>
  <conditionalFormatting sqref="C7:I7 A7 C17:I17 A17 C37:I37 A37 C47:I47 A47 A10:A13 B10:I15 A8:I9 A20:A23 A18:I19 B20:I25 A38:I39 A40:A43 B40:I45 A48:I49 A50:A53 B50:I55">
    <cfRule type="expression" dxfId="1173" priority="48">
      <formula>_xlfn.ISFORMULA(A7)</formula>
    </cfRule>
  </conditionalFormatting>
  <conditionalFormatting sqref="A16:I16 A14:A15">
    <cfRule type="expression" dxfId="1172" priority="47">
      <formula>_xlfn.ISFORMULA(A14)</formula>
    </cfRule>
  </conditionalFormatting>
  <conditionalFormatting sqref="A26:I26 A24:A25 A36:I36">
    <cfRule type="expression" dxfId="1171" priority="46">
      <formula>_xlfn.ISFORMULA(A24)</formula>
    </cfRule>
  </conditionalFormatting>
  <conditionalFormatting sqref="A46:I46 A44:A45">
    <cfRule type="expression" dxfId="1170" priority="45">
      <formula>_xlfn.ISFORMULA(A44)</formula>
    </cfRule>
  </conditionalFormatting>
  <conditionalFormatting sqref="A54:A55">
    <cfRule type="expression" dxfId="1169" priority="44">
      <formula>_xlfn.ISFORMULA(A54)</formula>
    </cfRule>
  </conditionalFormatting>
  <conditionalFormatting sqref="C60:I60 A60 C70:I70 A70 C90:I90 C100:I100 A100 A63:A66 A61:I62 B63:I68 A71:I72 A73:A76 B73:I78 A91:I92 A93:A96 B93:I98 A101:I102 A103:A106 B103:I108">
    <cfRule type="expression" dxfId="1168" priority="37">
      <formula>_xlfn.ISFORMULA(A60)</formula>
    </cfRule>
  </conditionalFormatting>
  <conditionalFormatting sqref="A69:I69 A67:A68">
    <cfRule type="expression" dxfId="1167" priority="36">
      <formula>_xlfn.ISFORMULA(A67)</formula>
    </cfRule>
  </conditionalFormatting>
  <conditionalFormatting sqref="A79:I79 A77:A78 A89:I89">
    <cfRule type="expression" dxfId="1166" priority="35">
      <formula>_xlfn.ISFORMULA(A77)</formula>
    </cfRule>
  </conditionalFormatting>
  <conditionalFormatting sqref="A99:I99 A97:A98">
    <cfRule type="expression" dxfId="1165" priority="34">
      <formula>_xlfn.ISFORMULA(A97)</formula>
    </cfRule>
  </conditionalFormatting>
  <conditionalFormatting sqref="A107:A108">
    <cfRule type="expression" dxfId="1164" priority="33">
      <formula>_xlfn.ISFORMULA(A107)</formula>
    </cfRule>
  </conditionalFormatting>
  <conditionalFormatting sqref="A143">
    <cfRule type="expression" dxfId="1163" priority="1">
      <formula>_xlfn.ISFORMULA(A143)</formula>
    </cfRule>
  </conditionalFormatting>
  <conditionalFormatting sqref="C113:I113 A113 C123:I123 A123 C143:I143 C153:I153 A153 A116:A119 A114:I115 B116:I121 A124:I125 A126:A129 B126:I131 A144:I145 A146:A149 B146:I151 A154:I155 A156:A159 B156:I161">
    <cfRule type="expression" dxfId="1162" priority="26">
      <formula>_xlfn.ISFORMULA(A113)</formula>
    </cfRule>
  </conditionalFormatting>
  <conditionalFormatting sqref="A122:I122 A120:A121">
    <cfRule type="expression" dxfId="1161" priority="25">
      <formula>_xlfn.ISFORMULA(A120)</formula>
    </cfRule>
  </conditionalFormatting>
  <conditionalFormatting sqref="A132:I132 A130:A131 A142:I142">
    <cfRule type="expression" dxfId="1160" priority="24">
      <formula>_xlfn.ISFORMULA(A130)</formula>
    </cfRule>
  </conditionalFormatting>
  <conditionalFormatting sqref="A152:I152 A150:A151">
    <cfRule type="expression" dxfId="1159" priority="23">
      <formula>_xlfn.ISFORMULA(A150)</formula>
    </cfRule>
  </conditionalFormatting>
  <conditionalFormatting sqref="A160:A161">
    <cfRule type="expression" dxfId="1158" priority="22">
      <formula>_xlfn.ISFORMULA(A160)</formula>
    </cfRule>
  </conditionalFormatting>
  <conditionalFormatting sqref="C27:I27 A27 A28:I29 A30:A33 B30:I35">
    <cfRule type="expression" dxfId="1157" priority="15">
      <formula>_xlfn.ISFORMULA(A27)</formula>
    </cfRule>
  </conditionalFormatting>
  <conditionalFormatting sqref="A34:A35">
    <cfRule type="expression" dxfId="1156" priority="14">
      <formula>_xlfn.ISFORMULA(A34)</formula>
    </cfRule>
  </conditionalFormatting>
  <conditionalFormatting sqref="C80:I80 A80 A81:I82 A83:A86 B83:I88">
    <cfRule type="expression" dxfId="1155" priority="11">
      <formula>_xlfn.ISFORMULA(A80)</formula>
    </cfRule>
  </conditionalFormatting>
  <conditionalFormatting sqref="A87:A88">
    <cfRule type="expression" dxfId="1154" priority="10">
      <formula>_xlfn.ISFORMULA(A87)</formula>
    </cfRule>
  </conditionalFormatting>
  <conditionalFormatting sqref="C133:I133 A134:I135 A136:A139 B136:I141">
    <cfRule type="expression" dxfId="1153" priority="7">
      <formula>_xlfn.ISFORMULA(A133)</formula>
    </cfRule>
  </conditionalFormatting>
  <conditionalFormatting sqref="A140:A141">
    <cfRule type="expression" dxfId="1152" priority="6">
      <formula>_xlfn.ISFORMULA(A140)</formula>
    </cfRule>
  </conditionalFormatting>
  <conditionalFormatting sqref="A133">
    <cfRule type="expression" dxfId="1151" priority="3">
      <formula>_xlfn.ISFORMULA(A133)</formula>
    </cfRule>
  </conditionalFormatting>
  <conditionalFormatting sqref="A90">
    <cfRule type="expression" dxfId="1150" priority="2">
      <formula>_xlfn.ISFORMULA(A90)</formula>
    </cfRule>
  </conditionalFormatting>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64DE-4469-419F-A595-0FAF1CD90247}">
  <sheetPr>
    <tabColor theme="5" tint="0.39997558519241921"/>
  </sheetPr>
  <dimension ref="A1:R161"/>
  <sheetViews>
    <sheetView workbookViewId="0">
      <selection activeCell="B11" sqref="B11"/>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636</v>
      </c>
    </row>
    <row r="2" spans="1:18" s="167" customFormat="1" ht="12.4">
      <c r="A2" s="167" t="s">
        <v>486</v>
      </c>
    </row>
    <row r="3" spans="1:18" s="167" customFormat="1" ht="12.4">
      <c r="A3" s="167" t="s">
        <v>487</v>
      </c>
    </row>
    <row r="4" spans="1:18" s="167" customFormat="1" ht="12.4">
      <c r="A4" s="167" t="s">
        <v>470</v>
      </c>
    </row>
    <row r="5" spans="1:18" ht="14.1" thickBot="1"/>
    <row r="6" spans="1:18" ht="14.1">
      <c r="A6" s="242" t="s">
        <v>489</v>
      </c>
      <c r="B6" s="243"/>
      <c r="C6" s="243"/>
      <c r="D6" s="243"/>
      <c r="E6" s="243"/>
      <c r="F6" s="243"/>
      <c r="G6" s="243"/>
      <c r="H6" s="243"/>
      <c r="I6" s="244"/>
    </row>
    <row r="7" spans="1:18" ht="14.45">
      <c r="A7" s="223" t="s">
        <v>492</v>
      </c>
      <c r="C7" s="508"/>
      <c r="D7" s="508"/>
      <c r="E7" s="508"/>
      <c r="F7" s="508"/>
      <c r="G7" s="508"/>
      <c r="H7" s="508"/>
      <c r="I7" s="224"/>
    </row>
    <row r="8" spans="1:18" ht="14.45">
      <c r="A8" s="223" t="s">
        <v>478</v>
      </c>
      <c r="B8" s="172">
        <v>2015</v>
      </c>
      <c r="C8" s="507">
        <v>2020</v>
      </c>
      <c r="D8" s="507">
        <v>2025</v>
      </c>
      <c r="E8" s="507">
        <v>2030</v>
      </c>
      <c r="F8" s="507">
        <v>2035</v>
      </c>
      <c r="G8" s="507">
        <v>2040</v>
      </c>
      <c r="H8" s="507">
        <v>2045</v>
      </c>
      <c r="I8" s="232">
        <v>2050</v>
      </c>
    </row>
    <row r="9" spans="1:18" ht="14.45">
      <c r="A9" s="245" t="s">
        <v>479</v>
      </c>
      <c r="B9" s="252">
        <f>'IEA ETP data'!B$81*'% fuel'!B53</f>
        <v>0</v>
      </c>
      <c r="C9" s="252">
        <f>'IEA ETP data'!C$81*'% fuel'!C53</f>
        <v>0</v>
      </c>
      <c r="D9" s="252">
        <f>'IEA ETP data'!D$81*'% fuel'!D53</f>
        <v>0</v>
      </c>
      <c r="E9" s="252">
        <f>'IEA ETP data'!E$81*'% fuel'!E53</f>
        <v>0</v>
      </c>
      <c r="F9" s="252">
        <f>'IEA ETP data'!F$81*'% fuel'!F53</f>
        <v>0</v>
      </c>
      <c r="G9" s="252">
        <f>'IEA ETP data'!G$81*'% fuel'!G53</f>
        <v>0</v>
      </c>
      <c r="H9" s="252">
        <f>'IEA ETP data'!H$81*'% fuel'!H53</f>
        <v>0</v>
      </c>
      <c r="I9" s="252">
        <f>'IEA ETP data'!I$81*'% fuel'!I53</f>
        <v>0</v>
      </c>
      <c r="Q9" s="5"/>
      <c r="R9" s="5"/>
    </row>
    <row r="10" spans="1:18" ht="14.45">
      <c r="A10" s="246" t="s">
        <v>480</v>
      </c>
      <c r="B10" s="252">
        <f>'IEA ETP data'!B$81*'% fuel'!B54</f>
        <v>0</v>
      </c>
      <c r="C10" s="252">
        <f>'IEA ETP data'!C$81*'% fuel'!C54</f>
        <v>0</v>
      </c>
      <c r="D10" s="252">
        <f>'IEA ETP data'!D$81*'% fuel'!D54</f>
        <v>0</v>
      </c>
      <c r="E10" s="252">
        <f>'IEA ETP data'!E$81*'% fuel'!E54</f>
        <v>0</v>
      </c>
      <c r="F10" s="252">
        <f>'IEA ETP data'!F$81*'% fuel'!F54</f>
        <v>0</v>
      </c>
      <c r="G10" s="252">
        <f>'IEA ETP data'!G$81*'% fuel'!G54</f>
        <v>0</v>
      </c>
      <c r="H10" s="252">
        <f>'IEA ETP data'!H$81*'% fuel'!H54</f>
        <v>0</v>
      </c>
      <c r="I10" s="252">
        <f>'IEA ETP data'!I$81*'% fuel'!I54</f>
        <v>0</v>
      </c>
      <c r="Q10" s="5"/>
      <c r="R10" s="5"/>
    </row>
    <row r="11" spans="1:18" ht="14.45">
      <c r="A11" s="246" t="s">
        <v>84</v>
      </c>
      <c r="B11" s="252">
        <f>'IEA ETP data'!B$81*'% fuel'!B55</f>
        <v>0</v>
      </c>
      <c r="C11" s="252">
        <f>'IEA ETP data'!C$81*'% fuel'!C55</f>
        <v>0</v>
      </c>
      <c r="D11" s="252">
        <f>'IEA ETP data'!D$81*'% fuel'!D55</f>
        <v>0</v>
      </c>
      <c r="E11" s="252">
        <f>'IEA ETP data'!E$81*'% fuel'!E55</f>
        <v>0</v>
      </c>
      <c r="F11" s="252">
        <f>'IEA ETP data'!F$81*'% fuel'!F55</f>
        <v>0</v>
      </c>
      <c r="G11" s="252">
        <f>'IEA ETP data'!G$81*'% fuel'!G55</f>
        <v>0</v>
      </c>
      <c r="H11" s="252">
        <f>'IEA ETP data'!H$81*'% fuel'!H55</f>
        <v>0</v>
      </c>
      <c r="I11" s="252">
        <f>'IEA ETP data'!I$81*'% fuel'!I55</f>
        <v>0</v>
      </c>
    </row>
    <row r="12" spans="1:18" ht="14.45">
      <c r="A12" s="246" t="s">
        <v>481</v>
      </c>
      <c r="B12" s="252">
        <f>'IEA ETP data'!B$81*'% fuel'!B56</f>
        <v>0</v>
      </c>
      <c r="C12" s="252">
        <f>'IEA ETP data'!C$81*'% fuel'!C56</f>
        <v>0</v>
      </c>
      <c r="D12" s="252">
        <f>'IEA ETP data'!D$81*'% fuel'!D56</f>
        <v>7327233.6568246046</v>
      </c>
      <c r="E12" s="252">
        <f>'IEA ETP data'!E$81*'% fuel'!E56</f>
        <v>26731863.877356812</v>
      </c>
      <c r="F12" s="252">
        <f>'IEA ETP data'!F$81*'% fuel'!F56</f>
        <v>52502815.644327909</v>
      </c>
      <c r="G12" s="252">
        <f>'IEA ETP data'!G$81*'% fuel'!G56</f>
        <v>87200737.881415606</v>
      </c>
      <c r="H12" s="252">
        <f>'IEA ETP data'!H$81*'% fuel'!H56</f>
        <v>127439501.83006915</v>
      </c>
      <c r="I12" s="252">
        <f>'IEA ETP data'!I$81*'% fuel'!I56</f>
        <v>184760241.46882385</v>
      </c>
    </row>
    <row r="13" spans="1:18" ht="14.45">
      <c r="A13" s="246" t="s">
        <v>482</v>
      </c>
      <c r="B13" s="252">
        <f>'IEA ETP data'!B$81*'% fuel'!B57</f>
        <v>30652100.000000007</v>
      </c>
      <c r="C13" s="252">
        <f>'IEA ETP data'!C$81*'% fuel'!C57</f>
        <v>51962218.284123033</v>
      </c>
      <c r="D13" s="252">
        <f>'IEA ETP data'!D$81*'% fuel'!D57</f>
        <v>73272336.568246052</v>
      </c>
      <c r="E13" s="252">
        <f>'IEA ETP data'!E$81*'% fuel'!E57</f>
        <v>95470942.419131458</v>
      </c>
      <c r="F13" s="252">
        <f>'IEA ETP data'!F$81*'% fuel'!F57</f>
        <v>114136555.74853893</v>
      </c>
      <c r="G13" s="252">
        <f>'IEA ETP data'!G$81*'% fuel'!G57</f>
        <v>136251152.9397119</v>
      </c>
      <c r="H13" s="252">
        <f>'IEA ETP data'!H$81*'% fuel'!H57</f>
        <v>155414026.62203556</v>
      </c>
      <c r="I13" s="252">
        <f>'IEA ETP data'!I$81*'% fuel'!I57</f>
        <v>184760241.46882385</v>
      </c>
    </row>
    <row r="14" spans="1:18" ht="14.45">
      <c r="A14" s="247" t="s">
        <v>483</v>
      </c>
      <c r="B14" s="252">
        <f>'IEA ETP data'!B$81*'% fuel'!B58</f>
        <v>0</v>
      </c>
      <c r="C14" s="252">
        <f>'IEA ETP data'!C$81*'% fuel'!C58</f>
        <v>0</v>
      </c>
      <c r="D14" s="252">
        <f>'IEA ETP data'!D$81*'% fuel'!D58</f>
        <v>0</v>
      </c>
      <c r="E14" s="252">
        <f>'IEA ETP data'!E$81*'% fuel'!E58</f>
        <v>0</v>
      </c>
      <c r="F14" s="252">
        <f>'IEA ETP data'!F$81*'% fuel'!F58</f>
        <v>0</v>
      </c>
      <c r="G14" s="252">
        <f>'IEA ETP data'!G$81*'% fuel'!G58</f>
        <v>0</v>
      </c>
      <c r="H14" s="252">
        <f>'IEA ETP data'!H$81*'% fuel'!H58</f>
        <v>0</v>
      </c>
      <c r="I14" s="252">
        <f>'IEA ETP data'!I$81*'% fuel'!I58</f>
        <v>0</v>
      </c>
    </row>
    <row r="15" spans="1:18" ht="14.45">
      <c r="A15" s="248" t="s">
        <v>484</v>
      </c>
      <c r="B15" s="252">
        <f>'IEA ETP data'!B$81*'% fuel'!B59</f>
        <v>0</v>
      </c>
      <c r="C15" s="252">
        <f>'IEA ETP data'!C$81*'% fuel'!C59</f>
        <v>0</v>
      </c>
      <c r="D15" s="252">
        <f>'IEA ETP data'!D$81*'% fuel'!D59</f>
        <v>0</v>
      </c>
      <c r="E15" s="252">
        <f>'IEA ETP data'!E$81*'% fuel'!E59</f>
        <v>0</v>
      </c>
      <c r="F15" s="252">
        <f>'IEA ETP data'!F$81*'% fuel'!F59</f>
        <v>0</v>
      </c>
      <c r="G15" s="252">
        <f>'IEA ETP data'!G$81*'% fuel'!G59</f>
        <v>0</v>
      </c>
      <c r="H15" s="252">
        <f>'IEA ETP data'!H$81*'% fuel'!H59</f>
        <v>0</v>
      </c>
      <c r="I15" s="252">
        <f>'IEA ETP data'!I$81*'% fuel'!I59</f>
        <v>0</v>
      </c>
    </row>
    <row r="16" spans="1:18">
      <c r="A16" s="249"/>
      <c r="I16" s="250"/>
    </row>
    <row r="17" spans="1:9" ht="14.45">
      <c r="A17" s="223" t="s">
        <v>493</v>
      </c>
      <c r="C17" s="508"/>
      <c r="D17" s="508"/>
      <c r="E17" s="508"/>
      <c r="F17" s="508"/>
      <c r="G17" s="508"/>
      <c r="H17" s="508"/>
      <c r="I17" s="224"/>
    </row>
    <row r="18" spans="1:9" ht="14.45">
      <c r="A18" s="223" t="s">
        <v>478</v>
      </c>
      <c r="B18" s="172">
        <v>2015</v>
      </c>
      <c r="C18" s="507">
        <v>2020</v>
      </c>
      <c r="D18" s="507">
        <v>2025</v>
      </c>
      <c r="E18" s="507">
        <v>2030</v>
      </c>
      <c r="F18" s="507">
        <v>2035</v>
      </c>
      <c r="G18" s="507">
        <v>2040</v>
      </c>
      <c r="H18" s="507">
        <v>2045</v>
      </c>
      <c r="I18" s="232">
        <v>2050</v>
      </c>
    </row>
    <row r="19" spans="1:9" ht="14.45">
      <c r="A19" s="245" t="s">
        <v>479</v>
      </c>
      <c r="B19" s="252">
        <f>'IEA ETP data'!B$93*'% fuel'!B63</f>
        <v>0</v>
      </c>
      <c r="C19" s="252">
        <f>'IEA ETP data'!C$93*'% fuel'!C63</f>
        <v>0</v>
      </c>
      <c r="D19" s="252">
        <f>'IEA ETP data'!D$93*'% fuel'!D63</f>
        <v>0</v>
      </c>
      <c r="E19" s="252">
        <f>'IEA ETP data'!E$93*'% fuel'!E63</f>
        <v>0</v>
      </c>
      <c r="F19" s="252">
        <f>'IEA ETP data'!F$93*'% fuel'!F63</f>
        <v>0</v>
      </c>
      <c r="G19" s="252">
        <f>'IEA ETP data'!G$93*'% fuel'!G63</f>
        <v>0</v>
      </c>
      <c r="H19" s="252">
        <f>'IEA ETP data'!H$93*'% fuel'!H63</f>
        <v>0</v>
      </c>
      <c r="I19" s="252">
        <f>'IEA ETP data'!I$93*'% fuel'!I63</f>
        <v>0</v>
      </c>
    </row>
    <row r="20" spans="1:9" ht="14.45">
      <c r="A20" s="246" t="s">
        <v>480</v>
      </c>
      <c r="B20" s="252">
        <f>'IEA ETP data'!B$93*'% fuel'!B64</f>
        <v>13874286.224400006</v>
      </c>
      <c r="C20" s="252">
        <f>'IEA ETP data'!C$93*'% fuel'!C64</f>
        <v>35462370.190147407</v>
      </c>
      <c r="D20" s="252">
        <f>'IEA ETP data'!D$93*'% fuel'!D64</f>
        <v>66000459.045630872</v>
      </c>
      <c r="E20" s="252">
        <f>'IEA ETP data'!E$93*'% fuel'!E64</f>
        <v>105870100.22236809</v>
      </c>
      <c r="F20" s="252">
        <f>'IEA ETP data'!F$93*'% fuel'!F64</f>
        <v>170823746.21714166</v>
      </c>
      <c r="G20" s="252">
        <f>'IEA ETP data'!G$93*'% fuel'!G64</f>
        <v>250418953.13634214</v>
      </c>
      <c r="H20" s="252">
        <f>'IEA ETP data'!H$93*'% fuel'!H64</f>
        <v>343133366.90042233</v>
      </c>
      <c r="I20" s="252">
        <f>'IEA ETP data'!I$93*'% fuel'!I64</f>
        <v>433639998.88932955</v>
      </c>
    </row>
    <row r="21" spans="1:9" ht="14.45">
      <c r="A21" s="246" t="s">
        <v>84</v>
      </c>
      <c r="B21" s="252">
        <f>'IEA ETP data'!B$93*'% fuel'!B65</f>
        <v>0</v>
      </c>
      <c r="C21" s="252">
        <f>'IEA ETP data'!C$93*'% fuel'!C65</f>
        <v>9547561.2050396856</v>
      </c>
      <c r="D21" s="252">
        <f>'IEA ETP data'!D$93*'% fuel'!D65</f>
        <v>20263298.829798952</v>
      </c>
      <c r="E21" s="252">
        <f>'IEA ETP data'!E$93*'% fuel'!E65</f>
        <v>34584232.739306919</v>
      </c>
      <c r="F21" s="252">
        <f>'IEA ETP data'!F$93*'% fuel'!F65</f>
        <v>57859655.976773798</v>
      </c>
      <c r="G21" s="252">
        <f>'IEA ETP data'!G$93*'% fuel'!G65</f>
        <v>86857024.286028579</v>
      </c>
      <c r="H21" s="252">
        <f>'IEA ETP data'!H$93*'% fuel'!H65</f>
        <v>121027660.41836603</v>
      </c>
      <c r="I21" s="252">
        <f>'IEA ETP data'!I$93*'% fuel'!I65</f>
        <v>154871428.17476055</v>
      </c>
    </row>
    <row r="22" spans="1:9" ht="14.45">
      <c r="A22" s="246" t="s">
        <v>481</v>
      </c>
      <c r="B22" s="252">
        <f>'IEA ETP data'!B$93*'% fuel'!B66</f>
        <v>0</v>
      </c>
      <c r="C22" s="252">
        <f>'IEA ETP data'!C$93*'% fuel'!C66</f>
        <v>0</v>
      </c>
      <c r="D22" s="252">
        <f>'IEA ETP data'!D$93*'% fuel'!D66</f>
        <v>0</v>
      </c>
      <c r="E22" s="252">
        <f>'IEA ETP data'!E$93*'% fuel'!E66</f>
        <v>0</v>
      </c>
      <c r="F22" s="252">
        <f>'IEA ETP data'!F$93*'% fuel'!F66</f>
        <v>0</v>
      </c>
      <c r="G22" s="252">
        <f>'IEA ETP data'!G$93*'% fuel'!G66</f>
        <v>0</v>
      </c>
      <c r="H22" s="252">
        <f>'IEA ETP data'!H$93*'% fuel'!H66</f>
        <v>0</v>
      </c>
      <c r="I22" s="252">
        <f>'IEA ETP data'!I$93*'% fuel'!I66</f>
        <v>0</v>
      </c>
    </row>
    <row r="23" spans="1:9" ht="14.45">
      <c r="A23" s="246" t="s">
        <v>482</v>
      </c>
      <c r="B23" s="252">
        <f>'IEA ETP data'!B$93*'% fuel'!B67</f>
        <v>0</v>
      </c>
      <c r="C23" s="252">
        <f>'IEA ETP data'!C$93*'% fuel'!C67</f>
        <v>0</v>
      </c>
      <c r="D23" s="252">
        <f>'IEA ETP data'!D$93*'% fuel'!D67</f>
        <v>0</v>
      </c>
      <c r="E23" s="252">
        <f>'IEA ETP data'!E$93*'% fuel'!E67</f>
        <v>0</v>
      </c>
      <c r="F23" s="252">
        <f>'IEA ETP data'!F$93*'% fuel'!F67</f>
        <v>0</v>
      </c>
      <c r="G23" s="252">
        <f>'IEA ETP data'!G$93*'% fuel'!G67</f>
        <v>0</v>
      </c>
      <c r="H23" s="252">
        <f>'IEA ETP data'!H$93*'% fuel'!H67</f>
        <v>0</v>
      </c>
      <c r="I23" s="252">
        <f>'IEA ETP data'!I$93*'% fuel'!I67</f>
        <v>0</v>
      </c>
    </row>
    <row r="24" spans="1:9" ht="14.45">
      <c r="A24" s="247" t="s">
        <v>483</v>
      </c>
      <c r="B24" s="252">
        <f>'IEA ETP data'!B$93*'% fuel'!B68</f>
        <v>0</v>
      </c>
      <c r="C24" s="252">
        <f>'IEA ETP data'!C$93*'% fuel'!C68</f>
        <v>0</v>
      </c>
      <c r="D24" s="252">
        <f>'IEA ETP data'!D$93*'% fuel'!D68</f>
        <v>0</v>
      </c>
      <c r="E24" s="252">
        <f>'IEA ETP data'!E$93*'% fuel'!E68</f>
        <v>0</v>
      </c>
      <c r="F24" s="252">
        <f>'IEA ETP data'!F$93*'% fuel'!F68</f>
        <v>0</v>
      </c>
      <c r="G24" s="252">
        <f>'IEA ETP data'!G$93*'% fuel'!G68</f>
        <v>0</v>
      </c>
      <c r="H24" s="252">
        <f>'IEA ETP data'!H$93*'% fuel'!H68</f>
        <v>0</v>
      </c>
      <c r="I24" s="252">
        <f>'IEA ETP data'!I$93*'% fuel'!I68</f>
        <v>0</v>
      </c>
    </row>
    <row r="25" spans="1:9" ht="14.45">
      <c r="A25" s="248" t="s">
        <v>484</v>
      </c>
      <c r="B25" s="252">
        <f>'IEA ETP data'!B$93*'% fuel'!B69</f>
        <v>0</v>
      </c>
      <c r="C25" s="252">
        <f>'IEA ETP data'!C$93*'% fuel'!C69</f>
        <v>27278746.300113391</v>
      </c>
      <c r="D25" s="252">
        <f>'IEA ETP data'!D$93*'% fuel'!D69</f>
        <v>69474167.416453555</v>
      </c>
      <c r="E25" s="252">
        <f>'IEA ETP data'!E$93*'% fuel'!E69</f>
        <v>127044120.26684172</v>
      </c>
      <c r="F25" s="252">
        <f>'IEA ETP data'!F$93*'% fuel'!F69</f>
        <v>220417737.05437636</v>
      </c>
      <c r="G25" s="252">
        <f>'IEA ETP data'!G$93*'% fuel'!G69</f>
        <v>338403990.72478676</v>
      </c>
      <c r="H25" s="252">
        <f>'IEA ETP data'!H$93*'% fuel'!H69</f>
        <v>478790744.51221734</v>
      </c>
      <c r="I25" s="252">
        <f>'IEA ETP data'!I$93*'% fuel'!I69</f>
        <v>619485712.6990422</v>
      </c>
    </row>
    <row r="26" spans="1:9">
      <c r="A26" s="249"/>
      <c r="I26" s="250"/>
    </row>
    <row r="27" spans="1:9" ht="14.45">
      <c r="A27" s="223" t="s">
        <v>494</v>
      </c>
      <c r="C27" s="508"/>
      <c r="D27" s="508"/>
      <c r="E27" s="508"/>
      <c r="F27" s="508"/>
      <c r="G27" s="508"/>
      <c r="H27" s="508"/>
      <c r="I27" s="224"/>
    </row>
    <row r="28" spans="1:9" ht="14.45">
      <c r="A28" s="223" t="s">
        <v>478</v>
      </c>
      <c r="B28" s="172">
        <v>2015</v>
      </c>
      <c r="C28" s="507">
        <v>2020</v>
      </c>
      <c r="D28" s="507">
        <v>2025</v>
      </c>
      <c r="E28" s="507">
        <v>2030</v>
      </c>
      <c r="F28" s="507">
        <v>2035</v>
      </c>
      <c r="G28" s="507">
        <v>2040</v>
      </c>
      <c r="H28" s="507">
        <v>2045</v>
      </c>
      <c r="I28" s="232">
        <v>2050</v>
      </c>
    </row>
    <row r="29" spans="1:9" ht="14.45">
      <c r="A29" s="245" t="s">
        <v>479</v>
      </c>
      <c r="B29" s="252">
        <f>'IEA ETP data'!B$105*'% fuel'!B73</f>
        <v>0</v>
      </c>
      <c r="C29" s="252">
        <f>'IEA ETP data'!C$105*'% fuel'!C73</f>
        <v>0</v>
      </c>
      <c r="D29" s="252">
        <f>'IEA ETP data'!D$105*'% fuel'!D73</f>
        <v>0</v>
      </c>
      <c r="E29" s="252">
        <f>'IEA ETP data'!E$105*'% fuel'!E73</f>
        <v>0</v>
      </c>
      <c r="F29" s="252">
        <f>'IEA ETP data'!F$105*'% fuel'!F73</f>
        <v>0</v>
      </c>
      <c r="G29" s="252">
        <f>'IEA ETP data'!G$105*'% fuel'!G73</f>
        <v>0</v>
      </c>
      <c r="H29" s="252">
        <f>'IEA ETP data'!H$105*'% fuel'!H73</f>
        <v>0</v>
      </c>
      <c r="I29" s="252">
        <f>'IEA ETP data'!I$105*'% fuel'!I73</f>
        <v>0</v>
      </c>
    </row>
    <row r="30" spans="1:9" ht="14.45">
      <c r="A30" s="246" t="s">
        <v>480</v>
      </c>
      <c r="B30" s="252">
        <f>'IEA ETP data'!B$105*'% fuel'!B74</f>
        <v>0</v>
      </c>
      <c r="C30" s="252">
        <f>'IEA ETP data'!C$105*'% fuel'!C74</f>
        <v>0</v>
      </c>
      <c r="D30" s="252">
        <f>'IEA ETP data'!D$105*'% fuel'!D74</f>
        <v>0</v>
      </c>
      <c r="E30" s="252">
        <f>'IEA ETP data'!E$105*'% fuel'!E74</f>
        <v>0</v>
      </c>
      <c r="F30" s="252">
        <f>'IEA ETP data'!F$105*'% fuel'!F74</f>
        <v>0</v>
      </c>
      <c r="G30" s="252">
        <f>'IEA ETP data'!G$105*'% fuel'!G74</f>
        <v>0</v>
      </c>
      <c r="H30" s="252">
        <f>'IEA ETP data'!H$105*'% fuel'!H74</f>
        <v>0</v>
      </c>
      <c r="I30" s="252">
        <f>'IEA ETP data'!I$105*'% fuel'!I74</f>
        <v>0</v>
      </c>
    </row>
    <row r="31" spans="1:9" ht="14.45">
      <c r="A31" s="246" t="s">
        <v>84</v>
      </c>
      <c r="B31" s="252">
        <f>'IEA ETP data'!B$105*'% fuel'!B75</f>
        <v>0</v>
      </c>
      <c r="C31" s="252">
        <f>'IEA ETP data'!C$105*'% fuel'!C75</f>
        <v>80525847.335022524</v>
      </c>
      <c r="D31" s="252">
        <f>'IEA ETP data'!D$105*'% fuel'!D75</f>
        <v>208613445.79519597</v>
      </c>
      <c r="E31" s="252">
        <f>'IEA ETP data'!E$105*'% fuel'!E75</f>
        <v>323528391.54105324</v>
      </c>
      <c r="F31" s="252">
        <f>'IEA ETP data'!F$105*'% fuel'!F75</f>
        <v>423388946.9221853</v>
      </c>
      <c r="G31" s="252">
        <f>'IEA ETP data'!G$105*'% fuel'!G75</f>
        <v>506467066.34095687</v>
      </c>
      <c r="H31" s="252">
        <f>'IEA ETP data'!H$105*'% fuel'!H75</f>
        <v>567681967.74697244</v>
      </c>
      <c r="I31" s="252">
        <f>'IEA ETP data'!I$105*'% fuel'!I75</f>
        <v>617409707.99797595</v>
      </c>
    </row>
    <row r="32" spans="1:9" ht="14.45">
      <c r="A32" s="246" t="s">
        <v>481</v>
      </c>
      <c r="B32" s="252">
        <f>'IEA ETP data'!B$105*'% fuel'!B76</f>
        <v>0</v>
      </c>
      <c r="C32" s="252">
        <f>'IEA ETP data'!C$105*'% fuel'!C76</f>
        <v>0</v>
      </c>
      <c r="D32" s="252">
        <f>'IEA ETP data'!D$105*'% fuel'!D76</f>
        <v>0</v>
      </c>
      <c r="E32" s="252">
        <f>'IEA ETP data'!E$105*'% fuel'!E76</f>
        <v>0</v>
      </c>
      <c r="F32" s="252">
        <f>'IEA ETP data'!F$105*'% fuel'!F76</f>
        <v>0</v>
      </c>
      <c r="G32" s="252">
        <f>'IEA ETP data'!G$105*'% fuel'!G76</f>
        <v>0</v>
      </c>
      <c r="H32" s="252">
        <f>'IEA ETP data'!H$105*'% fuel'!H76</f>
        <v>0</v>
      </c>
      <c r="I32" s="252">
        <f>'IEA ETP data'!I$105*'% fuel'!I76</f>
        <v>0</v>
      </c>
    </row>
    <row r="33" spans="1:9" ht="14.45">
      <c r="A33" s="246" t="s">
        <v>482</v>
      </c>
      <c r="B33" s="252">
        <f>'IEA ETP data'!B$105*'% fuel'!B77</f>
        <v>776063163.51966679</v>
      </c>
      <c r="C33" s="252">
        <f>'IEA ETP data'!C$105*'% fuel'!C77</f>
        <v>862776935.73238432</v>
      </c>
      <c r="D33" s="252">
        <f>'IEA ETP data'!D$105*'% fuel'!D77</f>
        <v>953661466.49232447</v>
      </c>
      <c r="E33" s="252">
        <f>'IEA ETP data'!E$105*'% fuel'!E77</f>
        <v>982139760.03534031</v>
      </c>
      <c r="F33" s="252">
        <f>'IEA ETP data'!F$105*'% fuel'!F77</f>
        <v>989740395.40251124</v>
      </c>
      <c r="G33" s="252">
        <f>'IEA ETP data'!G$105*'% fuel'!G77</f>
        <v>981925944.94675314</v>
      </c>
      <c r="H33" s="252">
        <f>'IEA ETP data'!H$105*'% fuel'!H77</f>
        <v>954087340.75121415</v>
      </c>
      <c r="I33" s="252">
        <f>'IEA ETP data'!I$105*'% fuel'!I77</f>
        <v>926114561.99696386</v>
      </c>
    </row>
    <row r="34" spans="1:9" ht="14.45">
      <c r="A34" s="247" t="s">
        <v>483</v>
      </c>
      <c r="B34" s="252">
        <f>'IEA ETP data'!B$105*'% fuel'!B78</f>
        <v>0</v>
      </c>
      <c r="C34" s="252">
        <f>'IEA ETP data'!C$105*'% fuel'!C78</f>
        <v>0</v>
      </c>
      <c r="D34" s="252">
        <f>'IEA ETP data'!D$105*'% fuel'!D78</f>
        <v>0</v>
      </c>
      <c r="E34" s="252">
        <f>'IEA ETP data'!E$105*'% fuel'!E78</f>
        <v>0</v>
      </c>
      <c r="F34" s="252">
        <f>'IEA ETP data'!F$105*'% fuel'!F78</f>
        <v>0</v>
      </c>
      <c r="G34" s="252">
        <f>'IEA ETP data'!G$105*'% fuel'!G78</f>
        <v>0</v>
      </c>
      <c r="H34" s="252">
        <f>'IEA ETP data'!H$105*'% fuel'!H78</f>
        <v>0</v>
      </c>
      <c r="I34" s="252">
        <f>'IEA ETP data'!I$105*'% fuel'!I78</f>
        <v>0</v>
      </c>
    </row>
    <row r="35" spans="1:9" ht="14.45">
      <c r="A35" s="248" t="s">
        <v>484</v>
      </c>
      <c r="B35" s="252">
        <f>'IEA ETP data'!B$105*'% fuel'!B79</f>
        <v>0</v>
      </c>
      <c r="C35" s="252">
        <f>'IEA ETP data'!C$105*'% fuel'!C79</f>
        <v>0</v>
      </c>
      <c r="D35" s="252">
        <f>'IEA ETP data'!D$105*'% fuel'!D79</f>
        <v>0</v>
      </c>
      <c r="E35" s="252">
        <f>'IEA ETP data'!E$105*'% fuel'!E79</f>
        <v>0</v>
      </c>
      <c r="F35" s="252">
        <f>'IEA ETP data'!F$105*'% fuel'!F79</f>
        <v>0</v>
      </c>
      <c r="G35" s="252">
        <f>'IEA ETP data'!G$105*'% fuel'!G79</f>
        <v>0</v>
      </c>
      <c r="H35" s="252">
        <f>'IEA ETP data'!H$105*'% fuel'!H79</f>
        <v>0</v>
      </c>
      <c r="I35" s="252">
        <f>'IEA ETP data'!I$105*'% fuel'!I79</f>
        <v>0</v>
      </c>
    </row>
    <row r="36" spans="1:9">
      <c r="A36" s="249"/>
      <c r="I36" s="250"/>
    </row>
    <row r="37" spans="1:9" ht="14.45">
      <c r="A37" s="223" t="s">
        <v>324</v>
      </c>
      <c r="C37" s="508"/>
      <c r="D37" s="508"/>
      <c r="E37" s="508"/>
      <c r="F37" s="508"/>
      <c r="G37" s="508"/>
      <c r="H37" s="508"/>
      <c r="I37" s="224"/>
    </row>
    <row r="38" spans="1:9" ht="14.45">
      <c r="A38" s="223" t="s">
        <v>478</v>
      </c>
      <c r="B38" s="172">
        <v>2015</v>
      </c>
      <c r="C38" s="507">
        <v>2020</v>
      </c>
      <c r="D38" s="507">
        <v>2025</v>
      </c>
      <c r="E38" s="507">
        <v>2030</v>
      </c>
      <c r="F38" s="507">
        <v>2035</v>
      </c>
      <c r="G38" s="507">
        <v>2040</v>
      </c>
      <c r="H38" s="507">
        <v>2045</v>
      </c>
      <c r="I38" s="232">
        <v>2050</v>
      </c>
    </row>
    <row r="39" spans="1:9" ht="14.45">
      <c r="A39" s="245" t="s">
        <v>479</v>
      </c>
      <c r="B39" s="252">
        <f>'IEA ETP data'!B$117*'% fuel'!B73</f>
        <v>0</v>
      </c>
      <c r="C39" s="252">
        <f>'IEA ETP data'!C$117*'% fuel'!C73</f>
        <v>0</v>
      </c>
      <c r="D39" s="252">
        <f>'IEA ETP data'!D$117*'% fuel'!D73</f>
        <v>0</v>
      </c>
      <c r="E39" s="252">
        <f>'IEA ETP data'!E$117*'% fuel'!E73</f>
        <v>0</v>
      </c>
      <c r="F39" s="252">
        <f>'IEA ETP data'!F$117*'% fuel'!F73</f>
        <v>0</v>
      </c>
      <c r="G39" s="252">
        <f>'IEA ETP data'!G$117*'% fuel'!G73</f>
        <v>0</v>
      </c>
      <c r="H39" s="252">
        <f>'IEA ETP data'!H$117*'% fuel'!H73</f>
        <v>0</v>
      </c>
      <c r="I39" s="252">
        <f>'IEA ETP data'!I$117*'% fuel'!I73</f>
        <v>0</v>
      </c>
    </row>
    <row r="40" spans="1:9" ht="14.45">
      <c r="A40" s="246" t="s">
        <v>480</v>
      </c>
      <c r="B40" s="252">
        <f>'IEA ETP data'!B$117*'% fuel'!B74</f>
        <v>0</v>
      </c>
      <c r="C40" s="252">
        <f>'IEA ETP data'!C$117*'% fuel'!C74</f>
        <v>0</v>
      </c>
      <c r="D40" s="252">
        <f>'IEA ETP data'!D$117*'% fuel'!D74</f>
        <v>0</v>
      </c>
      <c r="E40" s="252">
        <f>'IEA ETP data'!E$117*'% fuel'!E74</f>
        <v>0</v>
      </c>
      <c r="F40" s="252">
        <f>'IEA ETP data'!F$117*'% fuel'!F74</f>
        <v>0</v>
      </c>
      <c r="G40" s="252">
        <f>'IEA ETP data'!G$117*'% fuel'!G74</f>
        <v>0</v>
      </c>
      <c r="H40" s="252">
        <f>'IEA ETP data'!H$117*'% fuel'!H74</f>
        <v>0</v>
      </c>
      <c r="I40" s="252">
        <f>'IEA ETP data'!I$117*'% fuel'!I74</f>
        <v>0</v>
      </c>
    </row>
    <row r="41" spans="1:9" ht="14.45">
      <c r="A41" s="246" t="s">
        <v>84</v>
      </c>
      <c r="B41" s="252">
        <f>'IEA ETP data'!B$117*'% fuel'!B75</f>
        <v>0</v>
      </c>
      <c r="C41" s="252">
        <f>'IEA ETP data'!C$117*'% fuel'!C75</f>
        <v>2758794.402036136</v>
      </c>
      <c r="D41" s="252">
        <f>'IEA ETP data'!D$117*'% fuel'!D75</f>
        <v>7768052.3654306801</v>
      </c>
      <c r="E41" s="252">
        <f>'IEA ETP data'!E$117*'% fuel'!E75</f>
        <v>13216629.66617061</v>
      </c>
      <c r="F41" s="252">
        <f>'IEA ETP data'!F$117*'% fuel'!F75</f>
        <v>20249962.557798568</v>
      </c>
      <c r="G41" s="252">
        <f>'IEA ETP data'!G$117*'% fuel'!G75</f>
        <v>27841175.009194218</v>
      </c>
      <c r="H41" s="252">
        <f>'IEA ETP data'!H$117*'% fuel'!H75</f>
        <v>35557526.235507764</v>
      </c>
      <c r="I41" s="252">
        <f>'IEA ETP data'!I$117*'% fuel'!I75</f>
        <v>42833881.018830657</v>
      </c>
    </row>
    <row r="42" spans="1:9" ht="14.45">
      <c r="A42" s="246" t="s">
        <v>481</v>
      </c>
      <c r="B42" s="252">
        <f>'IEA ETP data'!B$117*'% fuel'!B76</f>
        <v>0</v>
      </c>
      <c r="C42" s="252">
        <f>'IEA ETP data'!C$117*'% fuel'!C76</f>
        <v>0</v>
      </c>
      <c r="D42" s="252">
        <f>'IEA ETP data'!D$117*'% fuel'!D76</f>
        <v>0</v>
      </c>
      <c r="E42" s="252">
        <f>'IEA ETP data'!E$117*'% fuel'!E76</f>
        <v>0</v>
      </c>
      <c r="F42" s="252">
        <f>'IEA ETP data'!F$117*'% fuel'!F76</f>
        <v>0</v>
      </c>
      <c r="G42" s="252">
        <f>'IEA ETP data'!G$117*'% fuel'!G76</f>
        <v>0</v>
      </c>
      <c r="H42" s="252">
        <f>'IEA ETP data'!H$117*'% fuel'!H76</f>
        <v>0</v>
      </c>
      <c r="I42" s="252">
        <f>'IEA ETP data'!I$117*'% fuel'!I76</f>
        <v>0</v>
      </c>
    </row>
    <row r="43" spans="1:9" ht="14.45">
      <c r="A43" s="246" t="s">
        <v>482</v>
      </c>
      <c r="B43" s="252">
        <f>'IEA ETP data'!B$117*'% fuel'!B77</f>
        <v>24103678.579000011</v>
      </c>
      <c r="C43" s="252">
        <f>'IEA ETP data'!C$117*'% fuel'!C77</f>
        <v>29558511.450387172</v>
      </c>
      <c r="D43" s="252">
        <f>'IEA ETP data'!D$117*'% fuel'!D77</f>
        <v>35511096.527683109</v>
      </c>
      <c r="E43" s="252">
        <f>'IEA ETP data'!E$117*'% fuel'!E77</f>
        <v>40121911.48658935</v>
      </c>
      <c r="F43" s="252">
        <f>'IEA ETP data'!F$117*'% fuel'!F77</f>
        <v>47337574.810438216</v>
      </c>
      <c r="G43" s="252">
        <f>'IEA ETP data'!G$117*'% fuel'!G77</f>
        <v>53977788.283131644</v>
      </c>
      <c r="H43" s="252">
        <f>'IEA ETP data'!H$117*'% fuel'!H77</f>
        <v>59760548.294971034</v>
      </c>
      <c r="I43" s="252">
        <f>'IEA ETP data'!I$117*'% fuel'!I77</f>
        <v>64250821.528245986</v>
      </c>
    </row>
    <row r="44" spans="1:9" ht="14.45">
      <c r="A44" s="247" t="s">
        <v>483</v>
      </c>
      <c r="B44" s="252">
        <f>'IEA ETP data'!B$117*'% fuel'!B78</f>
        <v>0</v>
      </c>
      <c r="C44" s="252">
        <f>'IEA ETP data'!C$117*'% fuel'!C78</f>
        <v>0</v>
      </c>
      <c r="D44" s="252">
        <f>'IEA ETP data'!D$117*'% fuel'!D78</f>
        <v>0</v>
      </c>
      <c r="E44" s="252">
        <f>'IEA ETP data'!E$117*'% fuel'!E78</f>
        <v>0</v>
      </c>
      <c r="F44" s="252">
        <f>'IEA ETP data'!F$117*'% fuel'!F78</f>
        <v>0</v>
      </c>
      <c r="G44" s="252">
        <f>'IEA ETP data'!G$117*'% fuel'!G78</f>
        <v>0</v>
      </c>
      <c r="H44" s="252">
        <f>'IEA ETP data'!H$117*'% fuel'!H78</f>
        <v>0</v>
      </c>
      <c r="I44" s="252">
        <f>'IEA ETP data'!I$117*'% fuel'!I78</f>
        <v>0</v>
      </c>
    </row>
    <row r="45" spans="1:9" ht="14.45">
      <c r="A45" s="248" t="s">
        <v>484</v>
      </c>
      <c r="B45" s="252">
        <f>'IEA ETP data'!B$117*'% fuel'!B79</f>
        <v>0</v>
      </c>
      <c r="C45" s="252">
        <f>'IEA ETP data'!C$117*'% fuel'!C79</f>
        <v>0</v>
      </c>
      <c r="D45" s="252">
        <f>'IEA ETP data'!D$117*'% fuel'!D79</f>
        <v>0</v>
      </c>
      <c r="E45" s="252">
        <f>'IEA ETP data'!E$117*'% fuel'!E79</f>
        <v>0</v>
      </c>
      <c r="F45" s="252">
        <f>'IEA ETP data'!F$117*'% fuel'!F79</f>
        <v>0</v>
      </c>
      <c r="G45" s="252">
        <f>'IEA ETP data'!G$117*'% fuel'!G79</f>
        <v>0</v>
      </c>
      <c r="H45" s="252">
        <f>'IEA ETP data'!H$117*'% fuel'!H79</f>
        <v>0</v>
      </c>
      <c r="I45" s="252">
        <f>'IEA ETP data'!I$117*'% fuel'!I79</f>
        <v>0</v>
      </c>
    </row>
    <row r="46" spans="1:9">
      <c r="A46" s="249"/>
      <c r="I46" s="250"/>
    </row>
    <row r="47" spans="1:9" ht="14.45">
      <c r="A47" s="223" t="s">
        <v>495</v>
      </c>
      <c r="C47" s="508"/>
      <c r="D47" s="508"/>
      <c r="E47" s="508"/>
      <c r="F47" s="508"/>
      <c r="G47" s="508"/>
      <c r="H47" s="508"/>
      <c r="I47" s="224"/>
    </row>
    <row r="48" spans="1:9" ht="14.45">
      <c r="A48" s="223" t="s">
        <v>478</v>
      </c>
      <c r="B48" s="172">
        <v>2015</v>
      </c>
      <c r="C48" s="507">
        <v>2020</v>
      </c>
      <c r="D48" s="507">
        <v>2025</v>
      </c>
      <c r="E48" s="507">
        <v>2030</v>
      </c>
      <c r="F48" s="507">
        <v>2035</v>
      </c>
      <c r="G48" s="507">
        <v>2040</v>
      </c>
      <c r="H48" s="507">
        <v>2045</v>
      </c>
      <c r="I48" s="232">
        <v>2050</v>
      </c>
    </row>
    <row r="49" spans="1:9" ht="14.45">
      <c r="A49" s="245" t="s">
        <v>479</v>
      </c>
      <c r="B49" s="252">
        <f>'IEA ETP data'!B$129*'% fuel'!B83</f>
        <v>0</v>
      </c>
      <c r="C49" s="252">
        <f>'IEA ETP data'!C$129*'% fuel'!C83</f>
        <v>0</v>
      </c>
      <c r="D49" s="252">
        <f>'IEA ETP data'!D$129*'% fuel'!D83</f>
        <v>0</v>
      </c>
      <c r="E49" s="252">
        <f>'IEA ETP data'!E$129*'% fuel'!E83</f>
        <v>0</v>
      </c>
      <c r="F49" s="252">
        <f>'IEA ETP data'!F$129*'% fuel'!F83</f>
        <v>0</v>
      </c>
      <c r="G49" s="252">
        <f>'IEA ETP data'!G$129*'% fuel'!G83</f>
        <v>0</v>
      </c>
      <c r="H49" s="252">
        <f>'IEA ETP data'!H$129*'% fuel'!H83</f>
        <v>0</v>
      </c>
      <c r="I49" s="252">
        <f>'IEA ETP data'!I$129*'% fuel'!I83</f>
        <v>0</v>
      </c>
    </row>
    <row r="50" spans="1:9" ht="14.45">
      <c r="A50" s="246" t="s">
        <v>480</v>
      </c>
      <c r="B50" s="252">
        <f>'IEA ETP data'!B$129*'% fuel'!B84</f>
        <v>0</v>
      </c>
      <c r="C50" s="252">
        <f>'IEA ETP data'!C$129*'% fuel'!C84</f>
        <v>0</v>
      </c>
      <c r="D50" s="252">
        <f>'IEA ETP data'!D$129*'% fuel'!D84</f>
        <v>0</v>
      </c>
      <c r="E50" s="252">
        <f>'IEA ETP data'!E$129*'% fuel'!E84</f>
        <v>0</v>
      </c>
      <c r="F50" s="252">
        <f>'IEA ETP data'!F$129*'% fuel'!F84</f>
        <v>0</v>
      </c>
      <c r="G50" s="252">
        <f>'IEA ETP data'!G$129*'% fuel'!G84</f>
        <v>0</v>
      </c>
      <c r="H50" s="252">
        <f>'IEA ETP data'!H$129*'% fuel'!H84</f>
        <v>0</v>
      </c>
      <c r="I50" s="252">
        <f>'IEA ETP data'!I$129*'% fuel'!I84</f>
        <v>0</v>
      </c>
    </row>
    <row r="51" spans="1:9" ht="14.45">
      <c r="A51" s="246" t="s">
        <v>84</v>
      </c>
      <c r="B51" s="252">
        <f>'IEA ETP data'!B$129*'% fuel'!B85</f>
        <v>0</v>
      </c>
      <c r="C51" s="252">
        <f>'IEA ETP data'!C$129*'% fuel'!C85</f>
        <v>221051.02344808838</v>
      </c>
      <c r="D51" s="252">
        <f>'IEA ETP data'!D$129*'% fuel'!D85</f>
        <v>41616132.078254603</v>
      </c>
      <c r="E51" s="252">
        <f>'IEA ETP data'!E$129*'% fuel'!E85</f>
        <v>93431332.009886429</v>
      </c>
      <c r="F51" s="252">
        <f>'IEA ETP data'!F$129*'% fuel'!F85</f>
        <v>158921130.86942136</v>
      </c>
      <c r="G51" s="252">
        <f>'IEA ETP data'!G$129*'% fuel'!G85</f>
        <v>235093895.96154979</v>
      </c>
      <c r="H51" s="252">
        <f>'IEA ETP data'!H$129*'% fuel'!H85</f>
        <v>335543749.49531227</v>
      </c>
      <c r="I51" s="252">
        <f>'IEA ETP data'!I$129*'% fuel'!I85</f>
        <v>443572116.17898983</v>
      </c>
    </row>
    <row r="52" spans="1:9" ht="14.45">
      <c r="A52" s="246" t="s">
        <v>481</v>
      </c>
      <c r="B52" s="252">
        <f>'IEA ETP data'!B$129*'% fuel'!B86</f>
        <v>0</v>
      </c>
      <c r="C52" s="252">
        <f>'IEA ETP data'!C$129*'% fuel'!C86</f>
        <v>0</v>
      </c>
      <c r="D52" s="252">
        <f>'IEA ETP data'!D$129*'% fuel'!D86</f>
        <v>24845451.987017669</v>
      </c>
      <c r="E52" s="252">
        <f>'IEA ETP data'!E$129*'% fuel'!E86</f>
        <v>106299120.25076899</v>
      </c>
      <c r="F52" s="252">
        <f>'IEA ETP data'!F$129*'% fuel'!F86</f>
        <v>209566326.421215</v>
      </c>
      <c r="G52" s="252">
        <f>'IEA ETP data'!G$129*'% fuel'!G86</f>
        <v>331316734.93831605</v>
      </c>
      <c r="H52" s="252">
        <f>'IEA ETP data'!H$129*'% fuel'!H86</f>
        <v>491137821.69679785</v>
      </c>
      <c r="I52" s="252">
        <f>'IEA ETP data'!I$129*'% fuel'!I86</f>
        <v>665358174.26848471</v>
      </c>
    </row>
    <row r="53" spans="1:9" ht="14.45">
      <c r="A53" s="246" t="s">
        <v>482</v>
      </c>
      <c r="B53" s="252">
        <f>'IEA ETP data'!B$129*'% fuel'!B87</f>
        <v>193647527.02600002</v>
      </c>
      <c r="C53" s="252">
        <f>'IEA ETP data'!C$129*'% fuel'!C87</f>
        <v>221051023.44808838</v>
      </c>
      <c r="D53" s="252">
        <f>'IEA ETP data'!D$129*'% fuel'!D87</f>
        <v>248454519.8701767</v>
      </c>
      <c r="E53" s="252">
        <f>'IEA ETP data'!E$129*'% fuel'!E87</f>
        <v>279734526.97570789</v>
      </c>
      <c r="F53" s="252">
        <f>'IEA ETP data'!F$129*'% fuel'!F87</f>
        <v>317524737.00184089</v>
      </c>
      <c r="G53" s="252">
        <f>'IEA ETP data'!G$129*'% fuel'!G87</f>
        <v>352464611.6365065</v>
      </c>
      <c r="H53" s="252">
        <f>'IEA ETP data'!H$129*'% fuel'!H87</f>
        <v>402571984.99737531</v>
      </c>
      <c r="I53" s="252">
        <f>'IEA ETP data'!I$129*'% fuel'!I87</f>
        <v>443572116.17898983</v>
      </c>
    </row>
    <row r="54" spans="1:9" ht="14.45">
      <c r="A54" s="247" t="s">
        <v>483</v>
      </c>
      <c r="B54" s="252">
        <f>'IEA ETP data'!B$129*'% fuel'!B88</f>
        <v>0</v>
      </c>
      <c r="C54" s="252">
        <f>'IEA ETP data'!C$129*'% fuel'!C88</f>
        <v>0</v>
      </c>
      <c r="D54" s="252">
        <f>'IEA ETP data'!D$129*'% fuel'!D88</f>
        <v>0</v>
      </c>
      <c r="E54" s="252">
        <f>'IEA ETP data'!E$129*'% fuel'!E88</f>
        <v>0</v>
      </c>
      <c r="F54" s="252">
        <f>'IEA ETP data'!F$129*'% fuel'!F88</f>
        <v>0</v>
      </c>
      <c r="G54" s="252">
        <f>'IEA ETP data'!G$129*'% fuel'!G88</f>
        <v>0</v>
      </c>
      <c r="H54" s="252">
        <f>'IEA ETP data'!H$129*'% fuel'!H88</f>
        <v>0</v>
      </c>
      <c r="I54" s="252">
        <f>'IEA ETP data'!I$129*'% fuel'!I88</f>
        <v>0</v>
      </c>
    </row>
    <row r="55" spans="1:9" ht="14.65" thickBot="1">
      <c r="A55" s="251" t="s">
        <v>484</v>
      </c>
      <c r="B55" s="252">
        <f>'IEA ETP data'!B$129*'% fuel'!B89</f>
        <v>0</v>
      </c>
      <c r="C55" s="252">
        <f>'IEA ETP data'!C$129*'% fuel'!C89</f>
        <v>0</v>
      </c>
      <c r="D55" s="252">
        <f>'IEA ETP data'!D$129*'% fuel'!D89</f>
        <v>0</v>
      </c>
      <c r="E55" s="252">
        <f>'IEA ETP data'!E$129*'% fuel'!E89</f>
        <v>0</v>
      </c>
      <c r="F55" s="252">
        <f>'IEA ETP data'!F$129*'% fuel'!F89</f>
        <v>0</v>
      </c>
      <c r="G55" s="252">
        <f>'IEA ETP data'!G$129*'% fuel'!G89</f>
        <v>0</v>
      </c>
      <c r="H55" s="252">
        <f>'IEA ETP data'!H$129*'% fuel'!H89</f>
        <v>0</v>
      </c>
      <c r="I55" s="252">
        <f>'IEA ETP data'!I$129*'% fuel'!I89</f>
        <v>0</v>
      </c>
    </row>
    <row r="58" spans="1:9" ht="14.1" thickBot="1"/>
    <row r="59" spans="1:9" ht="14.1">
      <c r="A59" s="242" t="s">
        <v>490</v>
      </c>
      <c r="B59" s="243"/>
      <c r="C59" s="243"/>
      <c r="D59" s="243"/>
      <c r="E59" s="243"/>
      <c r="F59" s="243"/>
      <c r="G59" s="243"/>
      <c r="H59" s="243"/>
      <c r="I59" s="244"/>
    </row>
    <row r="60" spans="1:9" ht="14.45">
      <c r="A60" s="223" t="s">
        <v>492</v>
      </c>
      <c r="C60" s="508"/>
      <c r="D60" s="508"/>
      <c r="E60" s="508"/>
      <c r="F60" s="508"/>
      <c r="G60" s="508"/>
      <c r="H60" s="508"/>
      <c r="I60" s="224"/>
    </row>
    <row r="61" spans="1:9" ht="14.45">
      <c r="A61" s="223" t="s">
        <v>478</v>
      </c>
      <c r="B61" s="172">
        <v>2015</v>
      </c>
      <c r="C61" s="507">
        <v>2020</v>
      </c>
      <c r="D61" s="507">
        <v>2025</v>
      </c>
      <c r="E61" s="507">
        <v>2030</v>
      </c>
      <c r="F61" s="507">
        <v>2035</v>
      </c>
      <c r="G61" s="507">
        <v>2040</v>
      </c>
      <c r="H61" s="507">
        <v>2045</v>
      </c>
      <c r="I61" s="232">
        <v>2050</v>
      </c>
    </row>
    <row r="62" spans="1:9" ht="14.45">
      <c r="A62" s="245" t="s">
        <v>479</v>
      </c>
      <c r="B62" s="252">
        <f>'IEA ETP data'!B$82*'% fuel'!B53</f>
        <v>0</v>
      </c>
      <c r="C62" s="252">
        <f>'IEA ETP data'!C$82*'% fuel'!C53</f>
        <v>0</v>
      </c>
      <c r="D62" s="252">
        <f>'IEA ETP data'!D$82*'% fuel'!D53</f>
        <v>0</v>
      </c>
      <c r="E62" s="252">
        <f>'IEA ETP data'!E$82*'% fuel'!E53</f>
        <v>0</v>
      </c>
      <c r="F62" s="252">
        <f>'IEA ETP data'!F$82*'% fuel'!F53</f>
        <v>0</v>
      </c>
      <c r="G62" s="252">
        <f>'IEA ETP data'!G$82*'% fuel'!G53</f>
        <v>0</v>
      </c>
      <c r="H62" s="252">
        <f>'IEA ETP data'!H$82*'% fuel'!H53</f>
        <v>0</v>
      </c>
      <c r="I62" s="252">
        <f>'IEA ETP data'!I$82*'% fuel'!I53</f>
        <v>0</v>
      </c>
    </row>
    <row r="63" spans="1:9" ht="14.45">
      <c r="A63" s="246" t="s">
        <v>480</v>
      </c>
      <c r="B63" s="252">
        <f>'IEA ETP data'!B$82*'% fuel'!B54</f>
        <v>0</v>
      </c>
      <c r="C63" s="252">
        <f>'IEA ETP data'!C$82*'% fuel'!C54</f>
        <v>0</v>
      </c>
      <c r="D63" s="252">
        <f>'IEA ETP data'!D$82*'% fuel'!D54</f>
        <v>0</v>
      </c>
      <c r="E63" s="252">
        <f>'IEA ETP data'!E$82*'% fuel'!E54</f>
        <v>0</v>
      </c>
      <c r="F63" s="252">
        <f>'IEA ETP data'!F$82*'% fuel'!F54</f>
        <v>0</v>
      </c>
      <c r="G63" s="252">
        <f>'IEA ETP data'!G$82*'% fuel'!G54</f>
        <v>0</v>
      </c>
      <c r="H63" s="252">
        <f>'IEA ETP data'!H$82*'% fuel'!H54</f>
        <v>0</v>
      </c>
      <c r="I63" s="252">
        <f>'IEA ETP data'!I$82*'% fuel'!I54</f>
        <v>0</v>
      </c>
    </row>
    <row r="64" spans="1:9" ht="14.45">
      <c r="A64" s="246" t="s">
        <v>84</v>
      </c>
      <c r="B64" s="252">
        <f>'IEA ETP data'!B$82*'% fuel'!B55</f>
        <v>0</v>
      </c>
      <c r="C64" s="252">
        <f>'IEA ETP data'!C$82*'% fuel'!C55</f>
        <v>0</v>
      </c>
      <c r="D64" s="252">
        <f>'IEA ETP data'!D$82*'% fuel'!D55</f>
        <v>0</v>
      </c>
      <c r="E64" s="252">
        <f>'IEA ETP data'!E$82*'% fuel'!E55</f>
        <v>0</v>
      </c>
      <c r="F64" s="252">
        <f>'IEA ETP data'!F$82*'% fuel'!F55</f>
        <v>0</v>
      </c>
      <c r="G64" s="252">
        <f>'IEA ETP data'!G$82*'% fuel'!G55</f>
        <v>0</v>
      </c>
      <c r="H64" s="252">
        <f>'IEA ETP data'!H$82*'% fuel'!H55</f>
        <v>0</v>
      </c>
      <c r="I64" s="252">
        <f>'IEA ETP data'!I$82*'% fuel'!I55</f>
        <v>0</v>
      </c>
    </row>
    <row r="65" spans="1:9" ht="14.45">
      <c r="A65" s="246" t="s">
        <v>481</v>
      </c>
      <c r="B65" s="252">
        <f>'IEA ETP data'!B$82*'% fuel'!B56</f>
        <v>0</v>
      </c>
      <c r="C65" s="252">
        <f>'IEA ETP data'!C$82*'% fuel'!C56</f>
        <v>0</v>
      </c>
      <c r="D65" s="252">
        <f>'IEA ETP data'!D$82*'% fuel'!D56</f>
        <v>10318544.201079434</v>
      </c>
      <c r="E65" s="252">
        <f>'IEA ETP data'!E$82*'% fuel'!E56</f>
        <v>42575817.160465211</v>
      </c>
      <c r="F65" s="252">
        <f>'IEA ETP data'!F$82*'% fuel'!F56</f>
        <v>94518233.455535889</v>
      </c>
      <c r="G65" s="252">
        <f>'IEA ETP data'!G$82*'% fuel'!G56</f>
        <v>152780485.93121412</v>
      </c>
      <c r="H65" s="252">
        <f>'IEA ETP data'!H$82*'% fuel'!H56</f>
        <v>226813342.61640844</v>
      </c>
      <c r="I65" s="252">
        <f>'IEA ETP data'!I$82*'% fuel'!I56</f>
        <v>300198298.17498463</v>
      </c>
    </row>
    <row r="66" spans="1:9" ht="14.45">
      <c r="A66" s="246" t="s">
        <v>482</v>
      </c>
      <c r="B66" s="252">
        <f>'IEA ETP data'!B$82*'% fuel'!B57</f>
        <v>30652100.000000007</v>
      </c>
      <c r="C66" s="252">
        <f>'IEA ETP data'!C$82*'% fuel'!C57</f>
        <v>66730536.66603066</v>
      </c>
      <c r="D66" s="252">
        <f>'IEA ETP data'!D$82*'% fuel'!D57</f>
        <v>103185442.01079434</v>
      </c>
      <c r="E66" s="252">
        <f>'IEA ETP data'!E$82*'% fuel'!E57</f>
        <v>152056489.85880432</v>
      </c>
      <c r="F66" s="252">
        <f>'IEA ETP data'!F$82*'% fuel'!F57</f>
        <v>205474420.55551279</v>
      </c>
      <c r="G66" s="252">
        <f>'IEA ETP data'!G$82*'% fuel'!G57</f>
        <v>238719509.26752207</v>
      </c>
      <c r="H66" s="252">
        <f>'IEA ETP data'!H$82*'% fuel'!H57</f>
        <v>276601637.33708346</v>
      </c>
      <c r="I66" s="252">
        <f>'IEA ETP data'!I$82*'% fuel'!I57</f>
        <v>300198298.17498463</v>
      </c>
    </row>
    <row r="67" spans="1:9" ht="14.45">
      <c r="A67" s="247" t="s">
        <v>483</v>
      </c>
      <c r="B67" s="252">
        <f>'IEA ETP data'!B$82*'% fuel'!B58</f>
        <v>0</v>
      </c>
      <c r="C67" s="252">
        <f>'IEA ETP data'!C$82*'% fuel'!C58</f>
        <v>0</v>
      </c>
      <c r="D67" s="252">
        <f>'IEA ETP data'!D$82*'% fuel'!D58</f>
        <v>0</v>
      </c>
      <c r="E67" s="252">
        <f>'IEA ETP data'!E$82*'% fuel'!E58</f>
        <v>0</v>
      </c>
      <c r="F67" s="252">
        <f>'IEA ETP data'!F$82*'% fuel'!F58</f>
        <v>0</v>
      </c>
      <c r="G67" s="252">
        <f>'IEA ETP data'!G$82*'% fuel'!G58</f>
        <v>0</v>
      </c>
      <c r="H67" s="252">
        <f>'IEA ETP data'!H$82*'% fuel'!H58</f>
        <v>0</v>
      </c>
      <c r="I67" s="252">
        <f>'IEA ETP data'!I$82*'% fuel'!I58</f>
        <v>0</v>
      </c>
    </row>
    <row r="68" spans="1:9" ht="14.45">
      <c r="A68" s="248" t="s">
        <v>484</v>
      </c>
      <c r="B68" s="252">
        <f>'IEA ETP data'!B$82*'% fuel'!B59</f>
        <v>0</v>
      </c>
      <c r="C68" s="252">
        <f>'IEA ETP data'!C$82*'% fuel'!C59</f>
        <v>0</v>
      </c>
      <c r="D68" s="252">
        <f>'IEA ETP data'!D$82*'% fuel'!D59</f>
        <v>0</v>
      </c>
      <c r="E68" s="252">
        <f>'IEA ETP data'!E$82*'% fuel'!E59</f>
        <v>0</v>
      </c>
      <c r="F68" s="252">
        <f>'IEA ETP data'!F$82*'% fuel'!F59</f>
        <v>0</v>
      </c>
      <c r="G68" s="252">
        <f>'IEA ETP data'!G$82*'% fuel'!G59</f>
        <v>0</v>
      </c>
      <c r="H68" s="252">
        <f>'IEA ETP data'!H$82*'% fuel'!H59</f>
        <v>0</v>
      </c>
      <c r="I68" s="252">
        <f>'IEA ETP data'!I$82*'% fuel'!I59</f>
        <v>0</v>
      </c>
    </row>
    <row r="69" spans="1:9">
      <c r="A69" s="249"/>
      <c r="I69" s="250"/>
    </row>
    <row r="70" spans="1:9" ht="14.45">
      <c r="A70" s="223" t="s">
        <v>493</v>
      </c>
      <c r="C70" s="508"/>
      <c r="D70" s="508"/>
      <c r="E70" s="508"/>
      <c r="F70" s="508"/>
      <c r="G70" s="508"/>
      <c r="H70" s="508"/>
      <c r="I70" s="224"/>
    </row>
    <row r="71" spans="1:9" ht="14.45">
      <c r="A71" s="223" t="s">
        <v>478</v>
      </c>
      <c r="B71" s="172">
        <v>2015</v>
      </c>
      <c r="C71" s="507">
        <v>2020</v>
      </c>
      <c r="D71" s="507">
        <v>2025</v>
      </c>
      <c r="E71" s="507">
        <v>2030</v>
      </c>
      <c r="F71" s="507">
        <v>2035</v>
      </c>
      <c r="G71" s="507">
        <v>2040</v>
      </c>
      <c r="H71" s="507">
        <v>2045</v>
      </c>
      <c r="I71" s="232">
        <v>2050</v>
      </c>
    </row>
    <row r="72" spans="1:9" ht="14.45">
      <c r="A72" s="245" t="s">
        <v>479</v>
      </c>
      <c r="B72" s="252">
        <f>'IEA ETP data'!B$94*'% fuel'!B63</f>
        <v>0</v>
      </c>
      <c r="C72" s="252">
        <f>'IEA ETP data'!C$94*'% fuel'!C63</f>
        <v>0</v>
      </c>
      <c r="D72" s="252">
        <f>'IEA ETP data'!D$94*'% fuel'!D63</f>
        <v>0</v>
      </c>
      <c r="E72" s="252">
        <f>'IEA ETP data'!E$94*'% fuel'!E63</f>
        <v>0</v>
      </c>
      <c r="F72" s="252">
        <f>'IEA ETP data'!F$94*'% fuel'!F63</f>
        <v>0</v>
      </c>
      <c r="G72" s="252">
        <f>'IEA ETP data'!G$94*'% fuel'!G63</f>
        <v>0</v>
      </c>
      <c r="H72" s="252">
        <f>'IEA ETP data'!H$94*'% fuel'!H63</f>
        <v>0</v>
      </c>
      <c r="I72" s="252">
        <f>'IEA ETP data'!I$94*'% fuel'!I63</f>
        <v>0</v>
      </c>
    </row>
    <row r="73" spans="1:9" ht="14.45">
      <c r="A73" s="246" t="s">
        <v>480</v>
      </c>
      <c r="B73" s="252">
        <f>'IEA ETP data'!B$94*'% fuel'!B64</f>
        <v>13874286.224400006</v>
      </c>
      <c r="C73" s="252">
        <f>'IEA ETP data'!C$94*'% fuel'!C64</f>
        <v>45652676.404084191</v>
      </c>
      <c r="D73" s="252">
        <f>'IEA ETP data'!D$94*'% fuel'!D64</f>
        <v>95787507.97867687</v>
      </c>
      <c r="E73" s="252">
        <f>'IEA ETP data'!E$94*'% fuel'!E64</f>
        <v>179426513.38049987</v>
      </c>
      <c r="F73" s="252">
        <f>'IEA ETP data'!F$94*'% fuel'!F64</f>
        <v>312332685.66009742</v>
      </c>
      <c r="G73" s="252">
        <f>'IEA ETP data'!G$94*'% fuel'!G64</f>
        <v>506210951.21329755</v>
      </c>
      <c r="H73" s="252">
        <f>'IEA ETP data'!H$94*'% fuel'!H64</f>
        <v>727169673.21200216</v>
      </c>
      <c r="I73" s="252">
        <f>'IEA ETP data'!I$94*'% fuel'!I64</f>
        <v>930337223.84373605</v>
      </c>
    </row>
    <row r="74" spans="1:9" ht="14.45">
      <c r="A74" s="246" t="s">
        <v>84</v>
      </c>
      <c r="B74" s="252">
        <f>'IEA ETP data'!B$94*'% fuel'!B65</f>
        <v>0</v>
      </c>
      <c r="C74" s="252">
        <f>'IEA ETP data'!C$94*'% fuel'!C65</f>
        <v>12291105.185714975</v>
      </c>
      <c r="D74" s="252">
        <f>'IEA ETP data'!D$94*'% fuel'!D65</f>
        <v>29408445.432049919</v>
      </c>
      <c r="E74" s="252">
        <f>'IEA ETP data'!E$94*'% fuel'!E65</f>
        <v>58612661.037629962</v>
      </c>
      <c r="F74" s="252">
        <f>'IEA ETP data'!F$94*'% fuel'!F65</f>
        <v>105790103.20745237</v>
      </c>
      <c r="G74" s="252">
        <f>'IEA ETP data'!G$94*'% fuel'!G65</f>
        <v>175577672.26767528</v>
      </c>
      <c r="H74" s="252">
        <f>'IEA ETP data'!H$94*'% fuel'!H65</f>
        <v>256482326.59803179</v>
      </c>
      <c r="I74" s="252">
        <f>'IEA ETP data'!I$94*'% fuel'!I65</f>
        <v>332263294.22990572</v>
      </c>
    </row>
    <row r="75" spans="1:9" ht="14.45">
      <c r="A75" s="246" t="s">
        <v>481</v>
      </c>
      <c r="B75" s="252">
        <f>'IEA ETP data'!B$94*'% fuel'!B66</f>
        <v>0</v>
      </c>
      <c r="C75" s="252">
        <f>'IEA ETP data'!C$94*'% fuel'!C66</f>
        <v>0</v>
      </c>
      <c r="D75" s="252">
        <f>'IEA ETP data'!D$94*'% fuel'!D66</f>
        <v>0</v>
      </c>
      <c r="E75" s="252">
        <f>'IEA ETP data'!E$94*'% fuel'!E66</f>
        <v>0</v>
      </c>
      <c r="F75" s="252">
        <f>'IEA ETP data'!F$94*'% fuel'!F66</f>
        <v>0</v>
      </c>
      <c r="G75" s="252">
        <f>'IEA ETP data'!G$94*'% fuel'!G66</f>
        <v>0</v>
      </c>
      <c r="H75" s="252">
        <f>'IEA ETP data'!H$94*'% fuel'!H66</f>
        <v>0</v>
      </c>
      <c r="I75" s="252">
        <f>'IEA ETP data'!I$94*'% fuel'!I66</f>
        <v>0</v>
      </c>
    </row>
    <row r="76" spans="1:9" ht="14.45">
      <c r="A76" s="246" t="s">
        <v>482</v>
      </c>
      <c r="B76" s="252">
        <f>'IEA ETP data'!B$94*'% fuel'!B67</f>
        <v>0</v>
      </c>
      <c r="C76" s="252">
        <f>'IEA ETP data'!C$94*'% fuel'!C67</f>
        <v>0</v>
      </c>
      <c r="D76" s="252">
        <f>'IEA ETP data'!D$94*'% fuel'!D67</f>
        <v>0</v>
      </c>
      <c r="E76" s="252">
        <f>'IEA ETP data'!E$94*'% fuel'!E67</f>
        <v>0</v>
      </c>
      <c r="F76" s="252">
        <f>'IEA ETP data'!F$94*'% fuel'!F67</f>
        <v>0</v>
      </c>
      <c r="G76" s="252">
        <f>'IEA ETP data'!G$94*'% fuel'!G67</f>
        <v>0</v>
      </c>
      <c r="H76" s="252">
        <f>'IEA ETP data'!H$94*'% fuel'!H67</f>
        <v>0</v>
      </c>
      <c r="I76" s="252">
        <f>'IEA ETP data'!I$94*'% fuel'!I67</f>
        <v>0</v>
      </c>
    </row>
    <row r="77" spans="1:9" ht="14.45">
      <c r="A77" s="247" t="s">
        <v>483</v>
      </c>
      <c r="B77" s="252">
        <f>'IEA ETP data'!B$94*'% fuel'!B68</f>
        <v>0</v>
      </c>
      <c r="C77" s="252">
        <f>'IEA ETP data'!C$94*'% fuel'!C68</f>
        <v>0</v>
      </c>
      <c r="D77" s="252">
        <f>'IEA ETP data'!D$94*'% fuel'!D68</f>
        <v>0</v>
      </c>
      <c r="E77" s="252">
        <f>'IEA ETP data'!E$94*'% fuel'!E68</f>
        <v>0</v>
      </c>
      <c r="F77" s="252">
        <f>'IEA ETP data'!F$94*'% fuel'!F68</f>
        <v>0</v>
      </c>
      <c r="G77" s="252">
        <f>'IEA ETP data'!G$94*'% fuel'!G68</f>
        <v>0</v>
      </c>
      <c r="H77" s="252">
        <f>'IEA ETP data'!H$94*'% fuel'!H68</f>
        <v>0</v>
      </c>
      <c r="I77" s="252">
        <f>'IEA ETP data'!I$94*'% fuel'!I68</f>
        <v>0</v>
      </c>
    </row>
    <row r="78" spans="1:9" ht="14.45">
      <c r="A78" s="248" t="s">
        <v>484</v>
      </c>
      <c r="B78" s="252">
        <f>'IEA ETP data'!B$94*'% fuel'!B69</f>
        <v>0</v>
      </c>
      <c r="C78" s="252">
        <f>'IEA ETP data'!C$94*'% fuel'!C69</f>
        <v>35117443.38775707</v>
      </c>
      <c r="D78" s="252">
        <f>'IEA ETP data'!D$94*'% fuel'!D69</f>
        <v>100828955.7670283</v>
      </c>
      <c r="E78" s="252">
        <f>'IEA ETP data'!E$94*'% fuel'!E69</f>
        <v>215311816.05659986</v>
      </c>
      <c r="F78" s="252">
        <f>'IEA ETP data'!F$94*'% fuel'!F69</f>
        <v>403009916.98077095</v>
      </c>
      <c r="G78" s="252">
        <f>'IEA ETP data'!G$94*'% fuel'!G69</f>
        <v>684068852.99094284</v>
      </c>
      <c r="H78" s="252">
        <f>'IEA ETP data'!H$94*'% fuel'!H69</f>
        <v>1014655357.9702358</v>
      </c>
      <c r="I78" s="252">
        <f>'IEA ETP data'!I$94*'% fuel'!I69</f>
        <v>1329053176.9196229</v>
      </c>
    </row>
    <row r="79" spans="1:9">
      <c r="A79" s="249"/>
      <c r="I79" s="250"/>
    </row>
    <row r="80" spans="1:9" ht="14.45">
      <c r="A80" s="223" t="s">
        <v>494</v>
      </c>
      <c r="C80" s="508"/>
      <c r="D80" s="508"/>
      <c r="E80" s="508"/>
      <c r="F80" s="508"/>
      <c r="G80" s="508"/>
      <c r="H80" s="508"/>
      <c r="I80" s="224"/>
    </row>
    <row r="81" spans="1:9" ht="14.45">
      <c r="A81" s="223" t="s">
        <v>478</v>
      </c>
      <c r="B81" s="172">
        <v>2015</v>
      </c>
      <c r="C81" s="507">
        <v>2020</v>
      </c>
      <c r="D81" s="507">
        <v>2025</v>
      </c>
      <c r="E81" s="507">
        <v>2030</v>
      </c>
      <c r="F81" s="507">
        <v>2035</v>
      </c>
      <c r="G81" s="507">
        <v>2040</v>
      </c>
      <c r="H81" s="507">
        <v>2045</v>
      </c>
      <c r="I81" s="232">
        <v>2050</v>
      </c>
    </row>
    <row r="82" spans="1:9" ht="14.45">
      <c r="A82" s="245" t="s">
        <v>479</v>
      </c>
      <c r="B82" s="252">
        <f>'IEA ETP data'!B$106*'% fuel'!B73</f>
        <v>0</v>
      </c>
      <c r="C82" s="252">
        <f>'IEA ETP data'!C$106*'% fuel'!C73</f>
        <v>0</v>
      </c>
      <c r="D82" s="252">
        <f>'IEA ETP data'!D$106*'% fuel'!D73</f>
        <v>0</v>
      </c>
      <c r="E82" s="252">
        <f>'IEA ETP data'!E$106*'% fuel'!E73</f>
        <v>0</v>
      </c>
      <c r="F82" s="252">
        <f>'IEA ETP data'!F$106*'% fuel'!F73</f>
        <v>0</v>
      </c>
      <c r="G82" s="252">
        <f>'IEA ETP data'!G$106*'% fuel'!G73</f>
        <v>0</v>
      </c>
      <c r="H82" s="252">
        <f>'IEA ETP data'!H$106*'% fuel'!H73</f>
        <v>0</v>
      </c>
      <c r="I82" s="252">
        <f>'IEA ETP data'!I$106*'% fuel'!I73</f>
        <v>0</v>
      </c>
    </row>
    <row r="83" spans="1:9" ht="14.45">
      <c r="A83" s="246" t="s">
        <v>480</v>
      </c>
      <c r="B83" s="252">
        <f>'IEA ETP data'!B$106*'% fuel'!B74</f>
        <v>0</v>
      </c>
      <c r="C83" s="252">
        <f>'IEA ETP data'!C$106*'% fuel'!C74</f>
        <v>0</v>
      </c>
      <c r="D83" s="252">
        <f>'IEA ETP data'!D$106*'% fuel'!D74</f>
        <v>0</v>
      </c>
      <c r="E83" s="252">
        <f>'IEA ETP data'!E$106*'% fuel'!E74</f>
        <v>0</v>
      </c>
      <c r="F83" s="252">
        <f>'IEA ETP data'!F$106*'% fuel'!F74</f>
        <v>0</v>
      </c>
      <c r="G83" s="252">
        <f>'IEA ETP data'!G$106*'% fuel'!G74</f>
        <v>0</v>
      </c>
      <c r="H83" s="252">
        <f>'IEA ETP data'!H$106*'% fuel'!H74</f>
        <v>0</v>
      </c>
      <c r="I83" s="252">
        <f>'IEA ETP data'!I$106*'% fuel'!I74</f>
        <v>0</v>
      </c>
    </row>
    <row r="84" spans="1:9" ht="14.45">
      <c r="A84" s="246" t="s">
        <v>84</v>
      </c>
      <c r="B84" s="252">
        <f>'IEA ETP data'!B$106*'% fuel'!B75</f>
        <v>0</v>
      </c>
      <c r="C84" s="252">
        <f>'IEA ETP data'!C$106*'% fuel'!C75</f>
        <v>80232542.378528148</v>
      </c>
      <c r="D84" s="252">
        <f>'IEA ETP data'!D$106*'% fuel'!D75</f>
        <v>207146921.01272404</v>
      </c>
      <c r="E84" s="252">
        <f>'IEA ETP data'!E$106*'% fuel'!E75</f>
        <v>320265010.08643442</v>
      </c>
      <c r="F84" s="252">
        <f>'IEA ETP data'!F$106*'% fuel'!F75</f>
        <v>417380922.12235296</v>
      </c>
      <c r="G84" s="252">
        <f>'IEA ETP data'!G$106*'% fuel'!G75</f>
        <v>495988873.45762479</v>
      </c>
      <c r="H84" s="252">
        <f>'IEA ETP data'!H$106*'% fuel'!H75</f>
        <v>552041726.24984074</v>
      </c>
      <c r="I84" s="252">
        <f>'IEA ETP data'!I$106*'% fuel'!I75</f>
        <v>603032168.87311625</v>
      </c>
    </row>
    <row r="85" spans="1:9" ht="14.45">
      <c r="A85" s="246" t="s">
        <v>481</v>
      </c>
      <c r="B85" s="252">
        <f>'IEA ETP data'!B$106*'% fuel'!B76</f>
        <v>0</v>
      </c>
      <c r="C85" s="252">
        <f>'IEA ETP data'!C$106*'% fuel'!C76</f>
        <v>0</v>
      </c>
      <c r="D85" s="252">
        <f>'IEA ETP data'!D$106*'% fuel'!D76</f>
        <v>0</v>
      </c>
      <c r="E85" s="252">
        <f>'IEA ETP data'!E$106*'% fuel'!E76</f>
        <v>0</v>
      </c>
      <c r="F85" s="252">
        <f>'IEA ETP data'!F$106*'% fuel'!F76</f>
        <v>0</v>
      </c>
      <c r="G85" s="252">
        <f>'IEA ETP data'!G$106*'% fuel'!G76</f>
        <v>0</v>
      </c>
      <c r="H85" s="252">
        <f>'IEA ETP data'!H$106*'% fuel'!H76</f>
        <v>0</v>
      </c>
      <c r="I85" s="252">
        <f>'IEA ETP data'!I$106*'% fuel'!I76</f>
        <v>0</v>
      </c>
    </row>
    <row r="86" spans="1:9" ht="14.45">
      <c r="A86" s="246" t="s">
        <v>482</v>
      </c>
      <c r="B86" s="252">
        <f>'IEA ETP data'!B$106*'% fuel'!B77</f>
        <v>776063163.51966679</v>
      </c>
      <c r="C86" s="252">
        <f>'IEA ETP data'!C$106*'% fuel'!C77</f>
        <v>859634382.62708735</v>
      </c>
      <c r="D86" s="252">
        <f>'IEA ETP data'!D$106*'% fuel'!D77</f>
        <v>946957353.20102417</v>
      </c>
      <c r="E86" s="252">
        <f>'IEA ETP data'!E$106*'% fuel'!E77</f>
        <v>972233066.33381879</v>
      </c>
      <c r="F86" s="252">
        <f>'IEA ETP data'!F$106*'% fuel'!F77</f>
        <v>975695662.10420191</v>
      </c>
      <c r="G86" s="252">
        <f>'IEA ETP data'!G$106*'% fuel'!G77</f>
        <v>961611081.19335425</v>
      </c>
      <c r="H86" s="252">
        <f>'IEA ETP data'!H$106*'% fuel'!H77</f>
        <v>927801220.58796775</v>
      </c>
      <c r="I86" s="252">
        <f>'IEA ETP data'!I$106*'% fuel'!I77</f>
        <v>904548253.30967426</v>
      </c>
    </row>
    <row r="87" spans="1:9" ht="14.45">
      <c r="A87" s="247" t="s">
        <v>483</v>
      </c>
      <c r="B87" s="252">
        <f>'IEA ETP data'!B$106*'% fuel'!B78</f>
        <v>0</v>
      </c>
      <c r="C87" s="252">
        <f>'IEA ETP data'!C$106*'% fuel'!C78</f>
        <v>0</v>
      </c>
      <c r="D87" s="252">
        <f>'IEA ETP data'!D$106*'% fuel'!D78</f>
        <v>0</v>
      </c>
      <c r="E87" s="252">
        <f>'IEA ETP data'!E$106*'% fuel'!E78</f>
        <v>0</v>
      </c>
      <c r="F87" s="252">
        <f>'IEA ETP data'!F$106*'% fuel'!F78</f>
        <v>0</v>
      </c>
      <c r="G87" s="252">
        <f>'IEA ETP data'!G$106*'% fuel'!G78</f>
        <v>0</v>
      </c>
      <c r="H87" s="252">
        <f>'IEA ETP data'!H$106*'% fuel'!H78</f>
        <v>0</v>
      </c>
      <c r="I87" s="252">
        <f>'IEA ETP data'!I$106*'% fuel'!I78</f>
        <v>0</v>
      </c>
    </row>
    <row r="88" spans="1:9" ht="14.45">
      <c r="A88" s="248" t="s">
        <v>484</v>
      </c>
      <c r="B88" s="252">
        <f>'IEA ETP data'!B$106*'% fuel'!B79</f>
        <v>0</v>
      </c>
      <c r="C88" s="252">
        <f>'IEA ETP data'!C$106*'% fuel'!C79</f>
        <v>0</v>
      </c>
      <c r="D88" s="252">
        <f>'IEA ETP data'!D$106*'% fuel'!D79</f>
        <v>0</v>
      </c>
      <c r="E88" s="252">
        <f>'IEA ETP data'!E$106*'% fuel'!E79</f>
        <v>0</v>
      </c>
      <c r="F88" s="252">
        <f>'IEA ETP data'!F$106*'% fuel'!F79</f>
        <v>0</v>
      </c>
      <c r="G88" s="252">
        <f>'IEA ETP data'!G$106*'% fuel'!G79</f>
        <v>0</v>
      </c>
      <c r="H88" s="252">
        <f>'IEA ETP data'!H$106*'% fuel'!H79</f>
        <v>0</v>
      </c>
      <c r="I88" s="252">
        <f>'IEA ETP data'!I$106*'% fuel'!I79</f>
        <v>0</v>
      </c>
    </row>
    <row r="89" spans="1:9">
      <c r="A89" s="249"/>
      <c r="I89" s="250"/>
    </row>
    <row r="90" spans="1:9" ht="14.45">
      <c r="A90" s="223" t="s">
        <v>324</v>
      </c>
      <c r="C90" s="508"/>
      <c r="D90" s="508"/>
      <c r="E90" s="508"/>
      <c r="F90" s="508"/>
      <c r="G90" s="508"/>
      <c r="H90" s="508"/>
      <c r="I90" s="224"/>
    </row>
    <row r="91" spans="1:9" ht="14.45">
      <c r="A91" s="223" t="s">
        <v>478</v>
      </c>
      <c r="B91" s="172">
        <v>2015</v>
      </c>
      <c r="C91" s="507">
        <v>2020</v>
      </c>
      <c r="D91" s="507">
        <v>2025</v>
      </c>
      <c r="E91" s="507">
        <v>2030</v>
      </c>
      <c r="F91" s="507">
        <v>2035</v>
      </c>
      <c r="G91" s="507">
        <v>2040</v>
      </c>
      <c r="H91" s="507">
        <v>2045</v>
      </c>
      <c r="I91" s="232">
        <v>2050</v>
      </c>
    </row>
    <row r="92" spans="1:9" ht="14.45">
      <c r="A92" s="245" t="s">
        <v>479</v>
      </c>
      <c r="B92" s="252">
        <f>'IEA ETP data'!B$118*'% fuel'!B73</f>
        <v>0</v>
      </c>
      <c r="C92" s="252">
        <f>'IEA ETP data'!C$118*'% fuel'!C73</f>
        <v>0</v>
      </c>
      <c r="D92" s="252">
        <f>'IEA ETP data'!D$118*'% fuel'!D73</f>
        <v>0</v>
      </c>
      <c r="E92" s="252">
        <f>'IEA ETP data'!E$118*'% fuel'!E73</f>
        <v>0</v>
      </c>
      <c r="F92" s="252">
        <f>'IEA ETP data'!F$118*'% fuel'!F73</f>
        <v>0</v>
      </c>
      <c r="G92" s="252">
        <f>'IEA ETP data'!G$118*'% fuel'!G73</f>
        <v>0</v>
      </c>
      <c r="H92" s="252">
        <f>'IEA ETP data'!H$118*'% fuel'!H73</f>
        <v>0</v>
      </c>
      <c r="I92" s="252">
        <f>'IEA ETP data'!I$118*'% fuel'!I73</f>
        <v>0</v>
      </c>
    </row>
    <row r="93" spans="1:9" ht="14.45">
      <c r="A93" s="246" t="s">
        <v>480</v>
      </c>
      <c r="B93" s="252">
        <f>'IEA ETP data'!B$118*'% fuel'!B74</f>
        <v>0</v>
      </c>
      <c r="C93" s="252">
        <f>'IEA ETP data'!C$118*'% fuel'!C74</f>
        <v>0</v>
      </c>
      <c r="D93" s="252">
        <f>'IEA ETP data'!D$118*'% fuel'!D74</f>
        <v>0</v>
      </c>
      <c r="E93" s="252">
        <f>'IEA ETP data'!E$118*'% fuel'!E74</f>
        <v>0</v>
      </c>
      <c r="F93" s="252">
        <f>'IEA ETP data'!F$118*'% fuel'!F74</f>
        <v>0</v>
      </c>
      <c r="G93" s="252">
        <f>'IEA ETP data'!G$118*'% fuel'!G74</f>
        <v>0</v>
      </c>
      <c r="H93" s="252">
        <f>'IEA ETP data'!H$118*'% fuel'!H74</f>
        <v>0</v>
      </c>
      <c r="I93" s="252">
        <f>'IEA ETP data'!I$118*'% fuel'!I74</f>
        <v>0</v>
      </c>
    </row>
    <row r="94" spans="1:9" ht="14.45">
      <c r="A94" s="246" t="s">
        <v>84</v>
      </c>
      <c r="B94" s="252">
        <f>'IEA ETP data'!B$118*'% fuel'!B75</f>
        <v>0</v>
      </c>
      <c r="C94" s="252">
        <f>'IEA ETP data'!C$118*'% fuel'!C75</f>
        <v>2861331.3778327098</v>
      </c>
      <c r="D94" s="252">
        <f>'IEA ETP data'!D$118*'% fuel'!D75</f>
        <v>8280737.2444135435</v>
      </c>
      <c r="E94" s="252">
        <f>'IEA ETP data'!E$118*'% fuel'!E75</f>
        <v>15398255.211096717</v>
      </c>
      <c r="F94" s="252">
        <f>'IEA ETP data'!F$118*'% fuel'!F75</f>
        <v>24122133.115875028</v>
      </c>
      <c r="G94" s="252">
        <f>'IEA ETP data'!G$118*'% fuel'!G75</f>
        <v>33853219.69612515</v>
      </c>
      <c r="H94" s="252">
        <f>'IEA ETP data'!H$118*'% fuel'!H75</f>
        <v>44174062.996887863</v>
      </c>
      <c r="I94" s="252">
        <f>'IEA ETP data'!I$118*'% fuel'!I75</f>
        <v>54549505.665758938</v>
      </c>
    </row>
    <row r="95" spans="1:9" ht="14.45">
      <c r="A95" s="246" t="s">
        <v>481</v>
      </c>
      <c r="B95" s="252">
        <f>'IEA ETP data'!B$118*'% fuel'!B76</f>
        <v>0</v>
      </c>
      <c r="C95" s="252">
        <f>'IEA ETP data'!C$118*'% fuel'!C76</f>
        <v>0</v>
      </c>
      <c r="D95" s="252">
        <f>'IEA ETP data'!D$118*'% fuel'!D76</f>
        <v>0</v>
      </c>
      <c r="E95" s="252">
        <f>'IEA ETP data'!E$118*'% fuel'!E76</f>
        <v>0</v>
      </c>
      <c r="F95" s="252">
        <f>'IEA ETP data'!F$118*'% fuel'!F76</f>
        <v>0</v>
      </c>
      <c r="G95" s="252">
        <f>'IEA ETP data'!G$118*'% fuel'!G76</f>
        <v>0</v>
      </c>
      <c r="H95" s="252">
        <f>'IEA ETP data'!H$118*'% fuel'!H76</f>
        <v>0</v>
      </c>
      <c r="I95" s="252">
        <f>'IEA ETP data'!I$118*'% fuel'!I76</f>
        <v>0</v>
      </c>
    </row>
    <row r="96" spans="1:9" ht="14.45">
      <c r="A96" s="246" t="s">
        <v>482</v>
      </c>
      <c r="B96" s="252">
        <f>'IEA ETP data'!B$118*'% fuel'!B77</f>
        <v>24103678.579000011</v>
      </c>
      <c r="C96" s="252">
        <f>'IEA ETP data'!C$118*'% fuel'!C77</f>
        <v>30657121.905350462</v>
      </c>
      <c r="D96" s="252">
        <f>'IEA ETP data'!D$118*'% fuel'!D77</f>
        <v>37854798.831604771</v>
      </c>
      <c r="E96" s="252">
        <f>'IEA ETP data'!E$118*'% fuel'!E77</f>
        <v>46744703.31940075</v>
      </c>
      <c r="F96" s="252">
        <f>'IEA ETP data'!F$118*'% fuel'!F77</f>
        <v>56389402.089058511</v>
      </c>
      <c r="G96" s="252">
        <f>'IEA ETP data'!G$118*'% fuel'!G77</f>
        <v>65633793.28840591</v>
      </c>
      <c r="H96" s="252">
        <f>'IEA ETP data'!H$118*'% fuel'!H77</f>
        <v>74242122.683845162</v>
      </c>
      <c r="I96" s="252">
        <f>'IEA ETP data'!I$118*'% fuel'!I77</f>
        <v>81824258.498638391</v>
      </c>
    </row>
    <row r="97" spans="1:9" ht="14.45">
      <c r="A97" s="247" t="s">
        <v>483</v>
      </c>
      <c r="B97" s="252">
        <f>'IEA ETP data'!B$118*'% fuel'!B78</f>
        <v>0</v>
      </c>
      <c r="C97" s="252">
        <f>'IEA ETP data'!C$118*'% fuel'!C78</f>
        <v>0</v>
      </c>
      <c r="D97" s="252">
        <f>'IEA ETP data'!D$118*'% fuel'!D78</f>
        <v>0</v>
      </c>
      <c r="E97" s="252">
        <f>'IEA ETP data'!E$118*'% fuel'!E78</f>
        <v>0</v>
      </c>
      <c r="F97" s="252">
        <f>'IEA ETP data'!F$118*'% fuel'!F78</f>
        <v>0</v>
      </c>
      <c r="G97" s="252">
        <f>'IEA ETP data'!G$118*'% fuel'!G78</f>
        <v>0</v>
      </c>
      <c r="H97" s="252">
        <f>'IEA ETP data'!H$118*'% fuel'!H78</f>
        <v>0</v>
      </c>
      <c r="I97" s="252">
        <f>'IEA ETP data'!I$118*'% fuel'!I78</f>
        <v>0</v>
      </c>
    </row>
    <row r="98" spans="1:9" ht="14.45">
      <c r="A98" s="248" t="s">
        <v>484</v>
      </c>
      <c r="B98" s="252">
        <f>'IEA ETP data'!B$118*'% fuel'!B79</f>
        <v>0</v>
      </c>
      <c r="C98" s="252">
        <f>'IEA ETP data'!C$118*'% fuel'!C79</f>
        <v>0</v>
      </c>
      <c r="D98" s="252">
        <f>'IEA ETP data'!D$118*'% fuel'!D79</f>
        <v>0</v>
      </c>
      <c r="E98" s="252">
        <f>'IEA ETP data'!E$118*'% fuel'!E79</f>
        <v>0</v>
      </c>
      <c r="F98" s="252">
        <f>'IEA ETP data'!F$118*'% fuel'!F79</f>
        <v>0</v>
      </c>
      <c r="G98" s="252">
        <f>'IEA ETP data'!G$118*'% fuel'!G79</f>
        <v>0</v>
      </c>
      <c r="H98" s="252">
        <f>'IEA ETP data'!H$118*'% fuel'!H79</f>
        <v>0</v>
      </c>
      <c r="I98" s="252">
        <f>'IEA ETP data'!I$118*'% fuel'!I79</f>
        <v>0</v>
      </c>
    </row>
    <row r="99" spans="1:9">
      <c r="A99" s="249"/>
      <c r="I99" s="250"/>
    </row>
    <row r="100" spans="1:9" ht="14.45">
      <c r="A100" s="223" t="s">
        <v>495</v>
      </c>
      <c r="C100" s="508"/>
      <c r="D100" s="508"/>
      <c r="E100" s="508"/>
      <c r="F100" s="508"/>
      <c r="G100" s="508"/>
      <c r="H100" s="508"/>
      <c r="I100" s="224"/>
    </row>
    <row r="101" spans="1:9" ht="14.45">
      <c r="A101" s="223" t="s">
        <v>478</v>
      </c>
      <c r="B101" s="172">
        <v>2015</v>
      </c>
      <c r="C101" s="507">
        <v>2020</v>
      </c>
      <c r="D101" s="507">
        <v>2025</v>
      </c>
      <c r="E101" s="507">
        <v>2030</v>
      </c>
      <c r="F101" s="507">
        <v>2035</v>
      </c>
      <c r="G101" s="507">
        <v>2040</v>
      </c>
      <c r="H101" s="507">
        <v>2045</v>
      </c>
      <c r="I101" s="232">
        <v>2050</v>
      </c>
    </row>
    <row r="102" spans="1:9" ht="14.45">
      <c r="A102" s="245" t="s">
        <v>479</v>
      </c>
      <c r="B102" s="252">
        <f>'IEA ETP data'!B$130*'% fuel'!B83</f>
        <v>0</v>
      </c>
      <c r="C102" s="252">
        <f>'IEA ETP data'!C$130*'% fuel'!C83</f>
        <v>0</v>
      </c>
      <c r="D102" s="252">
        <f>'IEA ETP data'!D$130*'% fuel'!D83</f>
        <v>0</v>
      </c>
      <c r="E102" s="252">
        <f>'IEA ETP data'!E$130*'% fuel'!E83</f>
        <v>0</v>
      </c>
      <c r="F102" s="252">
        <f>'IEA ETP data'!F$130*'% fuel'!F83</f>
        <v>0</v>
      </c>
      <c r="G102" s="252">
        <f>'IEA ETP data'!G$130*'% fuel'!G83</f>
        <v>0</v>
      </c>
      <c r="H102" s="252">
        <f>'IEA ETP data'!H$130*'% fuel'!H83</f>
        <v>0</v>
      </c>
      <c r="I102" s="252">
        <f>'IEA ETP data'!I$130*'% fuel'!I83</f>
        <v>0</v>
      </c>
    </row>
    <row r="103" spans="1:9" ht="14.45">
      <c r="A103" s="246" t="s">
        <v>480</v>
      </c>
      <c r="B103" s="252">
        <f>'IEA ETP data'!B$130*'% fuel'!B84</f>
        <v>0</v>
      </c>
      <c r="C103" s="252">
        <f>'IEA ETP data'!C$130*'% fuel'!C84</f>
        <v>0</v>
      </c>
      <c r="D103" s="252">
        <f>'IEA ETP data'!D$130*'% fuel'!D84</f>
        <v>0</v>
      </c>
      <c r="E103" s="252">
        <f>'IEA ETP data'!E$130*'% fuel'!E84</f>
        <v>0</v>
      </c>
      <c r="F103" s="252">
        <f>'IEA ETP data'!F$130*'% fuel'!F84</f>
        <v>0</v>
      </c>
      <c r="G103" s="252">
        <f>'IEA ETP data'!G$130*'% fuel'!G84</f>
        <v>0</v>
      </c>
      <c r="H103" s="252">
        <f>'IEA ETP data'!H$130*'% fuel'!H84</f>
        <v>0</v>
      </c>
      <c r="I103" s="252">
        <f>'IEA ETP data'!I$130*'% fuel'!I84</f>
        <v>0</v>
      </c>
    </row>
    <row r="104" spans="1:9" ht="14.45">
      <c r="A104" s="246" t="s">
        <v>84</v>
      </c>
      <c r="B104" s="252">
        <f>'IEA ETP data'!B$130*'% fuel'!B85</f>
        <v>0</v>
      </c>
      <c r="C104" s="252">
        <f>'IEA ETP data'!C$130*'% fuel'!C85</f>
        <v>211694.77444445039</v>
      </c>
      <c r="D104" s="252">
        <f>'IEA ETP data'!D$130*'% fuel'!D85</f>
        <v>38481788.662035868</v>
      </c>
      <c r="E104" s="252">
        <f>'IEA ETP data'!E$130*'% fuel'!E85</f>
        <v>84355289.445624053</v>
      </c>
      <c r="F104" s="252">
        <f>'IEA ETP data'!F$130*'% fuel'!F85</f>
        <v>140720580.30241007</v>
      </c>
      <c r="G104" s="252">
        <f>'IEA ETP data'!G$130*'% fuel'!G85</f>
        <v>211940980.61845338</v>
      </c>
      <c r="H104" s="252">
        <f>'IEA ETP data'!H$130*'% fuel'!H85</f>
        <v>298378120.20057029</v>
      </c>
      <c r="I104" s="252">
        <f>'IEA ETP data'!I$130*'% fuel'!I85</f>
        <v>402568757.75626278</v>
      </c>
    </row>
    <row r="105" spans="1:9" ht="14.45">
      <c r="A105" s="246" t="s">
        <v>481</v>
      </c>
      <c r="B105" s="252">
        <f>'IEA ETP data'!B$130*'% fuel'!B86</f>
        <v>0</v>
      </c>
      <c r="C105" s="252">
        <f>'IEA ETP data'!C$130*'% fuel'!C86</f>
        <v>0</v>
      </c>
      <c r="D105" s="252">
        <f>'IEA ETP data'!D$130*'% fuel'!D86</f>
        <v>22974202.18629007</v>
      </c>
      <c r="E105" s="252">
        <f>'IEA ETP data'!E$130*'% fuel'!E86</f>
        <v>95973083.800410599</v>
      </c>
      <c r="F105" s="252">
        <f>'IEA ETP data'!F$130*'% fuel'!F86</f>
        <v>185565600.39878255</v>
      </c>
      <c r="G105" s="252">
        <f>'IEA ETP data'!G$130*'% fuel'!G86</f>
        <v>298687438.95254302</v>
      </c>
      <c r="H105" s="252">
        <f>'IEA ETP data'!H$130*'% fuel'!H86</f>
        <v>436738220.32956904</v>
      </c>
      <c r="I105" s="252">
        <f>'IEA ETP data'!I$130*'% fuel'!I86</f>
        <v>603853136.63439417</v>
      </c>
    </row>
    <row r="106" spans="1:9" ht="14.45">
      <c r="A106" s="246" t="s">
        <v>482</v>
      </c>
      <c r="B106" s="252">
        <f>'IEA ETP data'!B$130*'% fuel'!B87</f>
        <v>193647527.02600002</v>
      </c>
      <c r="C106" s="252">
        <f>'IEA ETP data'!C$130*'% fuel'!C87</f>
        <v>211694774.44445038</v>
      </c>
      <c r="D106" s="252">
        <f>'IEA ETP data'!D$130*'% fuel'!D87</f>
        <v>229742021.8629007</v>
      </c>
      <c r="E106" s="252">
        <f>'IEA ETP data'!E$130*'% fuel'!E87</f>
        <v>252560746.84318581</v>
      </c>
      <c r="F106" s="252">
        <f>'IEA ETP data'!F$130*'% fuel'!F87</f>
        <v>281160000.60421598</v>
      </c>
      <c r="G106" s="252">
        <f>'IEA ETP data'!G$130*'% fuel'!G87</f>
        <v>317752594.63036489</v>
      </c>
      <c r="H106" s="252">
        <f>'IEA ETP data'!H$130*'% fuel'!H87</f>
        <v>357982147.81112218</v>
      </c>
      <c r="I106" s="252">
        <f>'IEA ETP data'!I$130*'% fuel'!I87</f>
        <v>402568757.75626278</v>
      </c>
    </row>
    <row r="107" spans="1:9" ht="14.45">
      <c r="A107" s="247" t="s">
        <v>483</v>
      </c>
      <c r="B107" s="252">
        <f>'IEA ETP data'!B$130*'% fuel'!B88</f>
        <v>0</v>
      </c>
      <c r="C107" s="252">
        <f>'IEA ETP data'!C$130*'% fuel'!C88</f>
        <v>0</v>
      </c>
      <c r="D107" s="252">
        <f>'IEA ETP data'!D$130*'% fuel'!D88</f>
        <v>0</v>
      </c>
      <c r="E107" s="252">
        <f>'IEA ETP data'!E$130*'% fuel'!E88</f>
        <v>0</v>
      </c>
      <c r="F107" s="252">
        <f>'IEA ETP data'!F$130*'% fuel'!F88</f>
        <v>0</v>
      </c>
      <c r="G107" s="252">
        <f>'IEA ETP data'!G$130*'% fuel'!G88</f>
        <v>0</v>
      </c>
      <c r="H107" s="252">
        <f>'IEA ETP data'!H$130*'% fuel'!H88</f>
        <v>0</v>
      </c>
      <c r="I107" s="252">
        <f>'IEA ETP data'!I$130*'% fuel'!I88</f>
        <v>0</v>
      </c>
    </row>
    <row r="108" spans="1:9" ht="14.65" thickBot="1">
      <c r="A108" s="251" t="s">
        <v>484</v>
      </c>
      <c r="B108" s="252">
        <f>'IEA ETP data'!B$130*'% fuel'!B89</f>
        <v>0</v>
      </c>
      <c r="C108" s="252">
        <f>'IEA ETP data'!C$130*'% fuel'!C89</f>
        <v>0</v>
      </c>
      <c r="D108" s="252">
        <f>'IEA ETP data'!D$130*'% fuel'!D89</f>
        <v>0</v>
      </c>
      <c r="E108" s="252">
        <f>'IEA ETP data'!E$130*'% fuel'!E89</f>
        <v>0</v>
      </c>
      <c r="F108" s="252">
        <f>'IEA ETP data'!F$130*'% fuel'!F89</f>
        <v>0</v>
      </c>
      <c r="G108" s="252">
        <f>'IEA ETP data'!G$130*'% fuel'!G89</f>
        <v>0</v>
      </c>
      <c r="H108" s="252">
        <f>'IEA ETP data'!H$130*'% fuel'!H89</f>
        <v>0</v>
      </c>
      <c r="I108" s="252">
        <f>'IEA ETP data'!I$130*'% fuel'!I89</f>
        <v>0</v>
      </c>
    </row>
    <row r="111" spans="1:9" ht="14.1" thickBot="1"/>
    <row r="112" spans="1:9" ht="14.1">
      <c r="A112" s="242" t="s">
        <v>491</v>
      </c>
      <c r="B112" s="243"/>
      <c r="C112" s="243"/>
      <c r="D112" s="243"/>
      <c r="E112" s="243"/>
      <c r="F112" s="243"/>
      <c r="G112" s="243"/>
      <c r="H112" s="243"/>
      <c r="I112" s="244"/>
    </row>
    <row r="113" spans="1:9" ht="14.45">
      <c r="A113" s="223" t="s">
        <v>492</v>
      </c>
      <c r="C113" s="508"/>
      <c r="D113" s="508"/>
      <c r="E113" s="508"/>
      <c r="F113" s="508"/>
      <c r="G113" s="508"/>
      <c r="H113" s="508"/>
      <c r="I113" s="224"/>
    </row>
    <row r="114" spans="1:9" ht="14.45">
      <c r="A114" s="223" t="s">
        <v>478</v>
      </c>
      <c r="B114" s="172">
        <v>2015</v>
      </c>
      <c r="C114" s="507">
        <v>2020</v>
      </c>
      <c r="D114" s="507">
        <v>2025</v>
      </c>
      <c r="E114" s="507">
        <v>2030</v>
      </c>
      <c r="F114" s="507">
        <v>2035</v>
      </c>
      <c r="G114" s="507">
        <v>2040</v>
      </c>
      <c r="H114" s="507">
        <v>2045</v>
      </c>
      <c r="I114" s="232">
        <v>2050</v>
      </c>
    </row>
    <row r="115" spans="1:9" ht="14.45">
      <c r="A115" s="245" t="s">
        <v>479</v>
      </c>
      <c r="B115" s="252">
        <f>'IEA ETP data'!B$83*'% fuel'!B53</f>
        <v>0</v>
      </c>
      <c r="C115" s="252">
        <f>'IEA ETP data'!C$83*'% fuel'!C53</f>
        <v>0</v>
      </c>
      <c r="D115" s="252">
        <f>'IEA ETP data'!D$83*'% fuel'!D53</f>
        <v>0</v>
      </c>
      <c r="E115" s="252">
        <f>'IEA ETP data'!E$83*'% fuel'!E53</f>
        <v>0</v>
      </c>
      <c r="F115" s="252">
        <f>'IEA ETP data'!F$83*'% fuel'!F53</f>
        <v>0</v>
      </c>
      <c r="G115" s="252">
        <f>'IEA ETP data'!G$83*'% fuel'!G53</f>
        <v>0</v>
      </c>
      <c r="H115" s="252">
        <f>'IEA ETP data'!H$83*'% fuel'!H53</f>
        <v>0</v>
      </c>
      <c r="I115" s="252">
        <f>'IEA ETP data'!I$83*'% fuel'!I53</f>
        <v>0</v>
      </c>
    </row>
    <row r="116" spans="1:9" ht="14.45">
      <c r="A116" s="246" t="s">
        <v>480</v>
      </c>
      <c r="B116" s="252">
        <f>'IEA ETP data'!B$83*'% fuel'!B54</f>
        <v>0</v>
      </c>
      <c r="C116" s="252">
        <f>'IEA ETP data'!C$83*'% fuel'!C54</f>
        <v>0</v>
      </c>
      <c r="D116" s="252">
        <f>'IEA ETP data'!D$83*'% fuel'!D54</f>
        <v>0</v>
      </c>
      <c r="E116" s="252">
        <f>'IEA ETP data'!E$83*'% fuel'!E54</f>
        <v>0</v>
      </c>
      <c r="F116" s="252">
        <f>'IEA ETP data'!F$83*'% fuel'!F54</f>
        <v>0</v>
      </c>
      <c r="G116" s="252">
        <f>'IEA ETP data'!G$83*'% fuel'!G54</f>
        <v>0</v>
      </c>
      <c r="H116" s="252">
        <f>'IEA ETP data'!H$83*'% fuel'!H54</f>
        <v>0</v>
      </c>
      <c r="I116" s="252">
        <f>'IEA ETP data'!I$83*'% fuel'!I54</f>
        <v>0</v>
      </c>
    </row>
    <row r="117" spans="1:9" ht="14.45">
      <c r="A117" s="246" t="s">
        <v>84</v>
      </c>
      <c r="B117" s="252">
        <f>'IEA ETP data'!B$83*'% fuel'!B55</f>
        <v>0</v>
      </c>
      <c r="C117" s="252">
        <f>'IEA ETP data'!C$83*'% fuel'!C55</f>
        <v>0</v>
      </c>
      <c r="D117" s="252">
        <f>'IEA ETP data'!D$83*'% fuel'!D55</f>
        <v>0</v>
      </c>
      <c r="E117" s="252">
        <f>'IEA ETP data'!E$83*'% fuel'!E55</f>
        <v>0</v>
      </c>
      <c r="F117" s="252">
        <f>'IEA ETP data'!F$83*'% fuel'!F55</f>
        <v>0</v>
      </c>
      <c r="G117" s="252">
        <f>'IEA ETP data'!G$83*'% fuel'!G55</f>
        <v>0</v>
      </c>
      <c r="H117" s="252">
        <f>'IEA ETP data'!H$83*'% fuel'!H55</f>
        <v>0</v>
      </c>
      <c r="I117" s="252">
        <f>'IEA ETP data'!I$83*'% fuel'!I55</f>
        <v>0</v>
      </c>
    </row>
    <row r="118" spans="1:9" ht="14.45">
      <c r="A118" s="246" t="s">
        <v>481</v>
      </c>
      <c r="B118" s="252">
        <f>'IEA ETP data'!B$83*'% fuel'!B56</f>
        <v>0</v>
      </c>
      <c r="C118" s="252">
        <f>'IEA ETP data'!C$83*'% fuel'!C56</f>
        <v>0</v>
      </c>
      <c r="D118" s="252">
        <f>'IEA ETP data'!D$83*'% fuel'!D56</f>
        <v>11681271.133153882</v>
      </c>
      <c r="E118" s="252">
        <f>'IEA ETP data'!E$83*'% fuel'!E56</f>
        <v>45011596.241202816</v>
      </c>
      <c r="F118" s="252">
        <f>'IEA ETP data'!F$83*'% fuel'!F56</f>
        <v>100689062.13153765</v>
      </c>
      <c r="G118" s="252">
        <f>'IEA ETP data'!G$83*'% fuel'!G56</f>
        <v>188749268.01046351</v>
      </c>
      <c r="H118" s="252">
        <f>'IEA ETP data'!H$83*'% fuel'!H56</f>
        <v>311048857.6574384</v>
      </c>
      <c r="I118" s="252">
        <f>'IEA ETP data'!I$83*'% fuel'!I56</f>
        <v>437001131.57555556</v>
      </c>
    </row>
    <row r="119" spans="1:9" ht="14.45">
      <c r="A119" s="246" t="s">
        <v>482</v>
      </c>
      <c r="B119" s="252">
        <f>'IEA ETP data'!B$83*'% fuel'!B57</f>
        <v>30652100.000000007</v>
      </c>
      <c r="C119" s="252">
        <f>'IEA ETP data'!C$83*'% fuel'!C57</f>
        <v>73559556.841052175</v>
      </c>
      <c r="D119" s="252">
        <f>'IEA ETP data'!D$83*'% fuel'!D57</f>
        <v>116812711.33153883</v>
      </c>
      <c r="E119" s="252">
        <f>'IEA ETP data'!E$83*'% fuel'!E57</f>
        <v>160755700.8614386</v>
      </c>
      <c r="F119" s="252">
        <f>'IEA ETP data'!F$83*'% fuel'!F57</f>
        <v>218889265.50334269</v>
      </c>
      <c r="G119" s="252">
        <f>'IEA ETP data'!G$83*'% fuel'!G57</f>
        <v>294920731.26634926</v>
      </c>
      <c r="H119" s="252">
        <f>'IEA ETP data'!H$83*'% fuel'!H57</f>
        <v>379327875.19199806</v>
      </c>
      <c r="I119" s="252">
        <f>'IEA ETP data'!I$83*'% fuel'!I57</f>
        <v>437001131.57555556</v>
      </c>
    </row>
    <row r="120" spans="1:9" ht="14.45">
      <c r="A120" s="247" t="s">
        <v>483</v>
      </c>
      <c r="B120" s="252">
        <f>'IEA ETP data'!B$83*'% fuel'!B58</f>
        <v>0</v>
      </c>
      <c r="C120" s="252">
        <f>'IEA ETP data'!C$83*'% fuel'!C58</f>
        <v>0</v>
      </c>
      <c r="D120" s="252">
        <f>'IEA ETP data'!D$83*'% fuel'!D58</f>
        <v>0</v>
      </c>
      <c r="E120" s="252">
        <f>'IEA ETP data'!E$83*'% fuel'!E58</f>
        <v>0</v>
      </c>
      <c r="F120" s="252">
        <f>'IEA ETP data'!F$83*'% fuel'!F58</f>
        <v>0</v>
      </c>
      <c r="G120" s="252">
        <f>'IEA ETP data'!G$83*'% fuel'!G58</f>
        <v>0</v>
      </c>
      <c r="H120" s="252">
        <f>'IEA ETP data'!H$83*'% fuel'!H58</f>
        <v>0</v>
      </c>
      <c r="I120" s="252">
        <f>'IEA ETP data'!I$83*'% fuel'!I58</f>
        <v>0</v>
      </c>
    </row>
    <row r="121" spans="1:9" ht="14.45">
      <c r="A121" s="248" t="s">
        <v>484</v>
      </c>
      <c r="B121" s="252">
        <f>'IEA ETP data'!B$83*'% fuel'!B59</f>
        <v>0</v>
      </c>
      <c r="C121" s="252">
        <f>'IEA ETP data'!C$83*'% fuel'!C59</f>
        <v>0</v>
      </c>
      <c r="D121" s="252">
        <f>'IEA ETP data'!D$83*'% fuel'!D59</f>
        <v>0</v>
      </c>
      <c r="E121" s="252">
        <f>'IEA ETP data'!E$83*'% fuel'!E59</f>
        <v>0</v>
      </c>
      <c r="F121" s="252">
        <f>'IEA ETP data'!F$83*'% fuel'!F59</f>
        <v>0</v>
      </c>
      <c r="G121" s="252">
        <f>'IEA ETP data'!G$83*'% fuel'!G59</f>
        <v>0</v>
      </c>
      <c r="H121" s="252">
        <f>'IEA ETP data'!H$83*'% fuel'!H59</f>
        <v>0</v>
      </c>
      <c r="I121" s="252">
        <f>'IEA ETP data'!I$83*'% fuel'!I59</f>
        <v>0</v>
      </c>
    </row>
    <row r="122" spans="1:9">
      <c r="A122" s="249"/>
      <c r="I122" s="250"/>
    </row>
    <row r="123" spans="1:9" ht="14.45">
      <c r="A123" s="223" t="s">
        <v>493</v>
      </c>
      <c r="C123" s="508"/>
      <c r="D123" s="508"/>
      <c r="E123" s="508"/>
      <c r="F123" s="508"/>
      <c r="G123" s="508"/>
      <c r="H123" s="508"/>
      <c r="I123" s="224"/>
    </row>
    <row r="124" spans="1:9" ht="14.45">
      <c r="A124" s="223" t="s">
        <v>478</v>
      </c>
      <c r="B124" s="172">
        <v>2015</v>
      </c>
      <c r="C124" s="507">
        <v>2020</v>
      </c>
      <c r="D124" s="507">
        <v>2025</v>
      </c>
      <c r="E124" s="507">
        <v>2030</v>
      </c>
      <c r="F124" s="507">
        <v>2035</v>
      </c>
      <c r="G124" s="507">
        <v>2040</v>
      </c>
      <c r="H124" s="507">
        <v>2045</v>
      </c>
      <c r="I124" s="232">
        <v>2050</v>
      </c>
    </row>
    <row r="125" spans="1:9" ht="14.45">
      <c r="A125" s="245" t="s">
        <v>479</v>
      </c>
      <c r="B125" s="252">
        <f>'IEA ETP data'!B$95*'% fuel'!B63</f>
        <v>0</v>
      </c>
      <c r="C125" s="252">
        <f>'IEA ETP data'!C$95*'% fuel'!C63</f>
        <v>0</v>
      </c>
      <c r="D125" s="252">
        <f>'IEA ETP data'!D$95*'% fuel'!D63</f>
        <v>0</v>
      </c>
      <c r="E125" s="252">
        <f>'IEA ETP data'!E$95*'% fuel'!E63</f>
        <v>0</v>
      </c>
      <c r="F125" s="252">
        <f>'IEA ETP data'!F$95*'% fuel'!F63</f>
        <v>0</v>
      </c>
      <c r="G125" s="252">
        <f>'IEA ETP data'!G$95*'% fuel'!G63</f>
        <v>0</v>
      </c>
      <c r="H125" s="252">
        <f>'IEA ETP data'!H$95*'% fuel'!H63</f>
        <v>0</v>
      </c>
      <c r="I125" s="252">
        <f>'IEA ETP data'!I$95*'% fuel'!I63</f>
        <v>0</v>
      </c>
    </row>
    <row r="126" spans="1:9" ht="14.45">
      <c r="A126" s="246" t="s">
        <v>480</v>
      </c>
      <c r="B126" s="252">
        <f>'IEA ETP data'!B$95*'% fuel'!B64</f>
        <v>13874286.224400006</v>
      </c>
      <c r="C126" s="252">
        <f>'IEA ETP data'!C$95*'% fuel'!C64</f>
        <v>49371898.375409603</v>
      </c>
      <c r="D126" s="252">
        <f>'IEA ETP data'!D$95*'% fuel'!D64</f>
        <v>106659079.89485884</v>
      </c>
      <c r="E126" s="252">
        <f>'IEA ETP data'!E$95*'% fuel'!E64</f>
        <v>194627994.29475927</v>
      </c>
      <c r="F126" s="252">
        <f>'IEA ETP data'!F$95*'% fuel'!F64</f>
        <v>317841183.01000869</v>
      </c>
      <c r="G126" s="252">
        <f>'IEA ETP data'!G$95*'% fuel'!G64</f>
        <v>475052701.89057446</v>
      </c>
      <c r="H126" s="252">
        <f>'IEA ETP data'!H$95*'% fuel'!H64</f>
        <v>653488283.19793165</v>
      </c>
      <c r="I126" s="252">
        <f>'IEA ETP data'!I$95*'% fuel'!I64</f>
        <v>786600474.72237599</v>
      </c>
    </row>
    <row r="127" spans="1:9" ht="14.45">
      <c r="A127" s="246" t="s">
        <v>84</v>
      </c>
      <c r="B127" s="252">
        <f>'IEA ETP data'!B$95*'% fuel'!B65</f>
        <v>0</v>
      </c>
      <c r="C127" s="252">
        <f>'IEA ETP data'!C$95*'% fuel'!C65</f>
        <v>13292434.177994892</v>
      </c>
      <c r="D127" s="252">
        <f>'IEA ETP data'!D$95*'% fuel'!D65</f>
        <v>32746208.739649642</v>
      </c>
      <c r="E127" s="252">
        <f>'IEA ETP data'!E$95*'% fuel'!E65</f>
        <v>63578478.136288032</v>
      </c>
      <c r="F127" s="252">
        <f>'IEA ETP data'!F$95*'% fuel'!F65</f>
        <v>107655884.56790617</v>
      </c>
      <c r="G127" s="252">
        <f>'IEA ETP data'!G$95*'% fuel'!G65</f>
        <v>164770531.73682088</v>
      </c>
      <c r="H127" s="252">
        <f>'IEA ETP data'!H$95*'% fuel'!H65</f>
        <v>230493929.34500694</v>
      </c>
      <c r="I127" s="252">
        <f>'IEA ETP data'!I$95*'% fuel'!I65</f>
        <v>280928740.9722771</v>
      </c>
    </row>
    <row r="128" spans="1:9" ht="14.45">
      <c r="A128" s="246" t="s">
        <v>481</v>
      </c>
      <c r="B128" s="252">
        <f>'IEA ETP data'!B$95*'% fuel'!B66</f>
        <v>0</v>
      </c>
      <c r="C128" s="252">
        <f>'IEA ETP data'!C$95*'% fuel'!C66</f>
        <v>0</v>
      </c>
      <c r="D128" s="252">
        <f>'IEA ETP data'!D$95*'% fuel'!D66</f>
        <v>0</v>
      </c>
      <c r="E128" s="252">
        <f>'IEA ETP data'!E$95*'% fuel'!E66</f>
        <v>0</v>
      </c>
      <c r="F128" s="252">
        <f>'IEA ETP data'!F$95*'% fuel'!F66</f>
        <v>0</v>
      </c>
      <c r="G128" s="252">
        <f>'IEA ETP data'!G$95*'% fuel'!G66</f>
        <v>0</v>
      </c>
      <c r="H128" s="252">
        <f>'IEA ETP data'!H$95*'% fuel'!H66</f>
        <v>0</v>
      </c>
      <c r="I128" s="252">
        <f>'IEA ETP data'!I$95*'% fuel'!I66</f>
        <v>0</v>
      </c>
    </row>
    <row r="129" spans="1:9" ht="14.45">
      <c r="A129" s="246" t="s">
        <v>482</v>
      </c>
      <c r="B129" s="252">
        <f>'IEA ETP data'!B$95*'% fuel'!B67</f>
        <v>0</v>
      </c>
      <c r="C129" s="252">
        <f>'IEA ETP data'!C$95*'% fuel'!C67</f>
        <v>0</v>
      </c>
      <c r="D129" s="252">
        <f>'IEA ETP data'!D$95*'% fuel'!D67</f>
        <v>0</v>
      </c>
      <c r="E129" s="252">
        <f>'IEA ETP data'!E$95*'% fuel'!E67</f>
        <v>0</v>
      </c>
      <c r="F129" s="252">
        <f>'IEA ETP data'!F$95*'% fuel'!F67</f>
        <v>0</v>
      </c>
      <c r="G129" s="252">
        <f>'IEA ETP data'!G$95*'% fuel'!G67</f>
        <v>0</v>
      </c>
      <c r="H129" s="252">
        <f>'IEA ETP data'!H$95*'% fuel'!H67</f>
        <v>0</v>
      </c>
      <c r="I129" s="252">
        <f>'IEA ETP data'!I$95*'% fuel'!I67</f>
        <v>0</v>
      </c>
    </row>
    <row r="130" spans="1:9" ht="14.45">
      <c r="A130" s="247" t="s">
        <v>483</v>
      </c>
      <c r="B130" s="252">
        <f>'IEA ETP data'!B$95*'% fuel'!B68</f>
        <v>0</v>
      </c>
      <c r="C130" s="252">
        <f>'IEA ETP data'!C$95*'% fuel'!C68</f>
        <v>0</v>
      </c>
      <c r="D130" s="252">
        <f>'IEA ETP data'!D$95*'% fuel'!D68</f>
        <v>0</v>
      </c>
      <c r="E130" s="252">
        <f>'IEA ETP data'!E$95*'% fuel'!E68</f>
        <v>0</v>
      </c>
      <c r="F130" s="252">
        <f>'IEA ETP data'!F$95*'% fuel'!F68</f>
        <v>0</v>
      </c>
      <c r="G130" s="252">
        <f>'IEA ETP data'!G$95*'% fuel'!G68</f>
        <v>0</v>
      </c>
      <c r="H130" s="252">
        <f>'IEA ETP data'!H$95*'% fuel'!H68</f>
        <v>0</v>
      </c>
      <c r="I130" s="252">
        <f>'IEA ETP data'!I$95*'% fuel'!I68</f>
        <v>0</v>
      </c>
    </row>
    <row r="131" spans="1:9" ht="14.45">
      <c r="A131" s="248" t="s">
        <v>484</v>
      </c>
      <c r="B131" s="252">
        <f>'IEA ETP data'!B$95*'% fuel'!B69</f>
        <v>0</v>
      </c>
      <c r="C131" s="252">
        <f>'IEA ETP data'!C$95*'% fuel'!C69</f>
        <v>37978383.365699694</v>
      </c>
      <c r="D131" s="252">
        <f>'IEA ETP data'!D$95*'% fuel'!D69</f>
        <v>112272715.67879878</v>
      </c>
      <c r="E131" s="252">
        <f>'IEA ETP data'!E$95*'% fuel'!E69</f>
        <v>233553593.15371114</v>
      </c>
      <c r="F131" s="252">
        <f>'IEA ETP data'!F$95*'% fuel'!F69</f>
        <v>410117655.49678546</v>
      </c>
      <c r="G131" s="252">
        <f>'IEA ETP data'!G$95*'% fuel'!G69</f>
        <v>641963110.66293859</v>
      </c>
      <c r="H131" s="252">
        <f>'IEA ETP data'!H$95*'% fuel'!H69</f>
        <v>911844116.09013748</v>
      </c>
      <c r="I131" s="252">
        <f>'IEA ETP data'!I$95*'% fuel'!I69</f>
        <v>1123714963.8891084</v>
      </c>
    </row>
    <row r="132" spans="1:9">
      <c r="A132" s="249"/>
      <c r="I132" s="250"/>
    </row>
    <row r="133" spans="1:9" ht="14.45">
      <c r="A133" s="223" t="s">
        <v>494</v>
      </c>
      <c r="C133" s="508"/>
      <c r="D133" s="508"/>
      <c r="E133" s="508"/>
      <c r="F133" s="508"/>
      <c r="G133" s="508"/>
      <c r="H133" s="508"/>
      <c r="I133" s="224"/>
    </row>
    <row r="134" spans="1:9" ht="14.45">
      <c r="A134" s="223" t="s">
        <v>478</v>
      </c>
      <c r="B134" s="172">
        <v>2015</v>
      </c>
      <c r="C134" s="507">
        <v>2020</v>
      </c>
      <c r="D134" s="507">
        <v>2025</v>
      </c>
      <c r="E134" s="507">
        <v>2030</v>
      </c>
      <c r="F134" s="507">
        <v>2035</v>
      </c>
      <c r="G134" s="507">
        <v>2040</v>
      </c>
      <c r="H134" s="507">
        <v>2045</v>
      </c>
      <c r="I134" s="232">
        <v>2050</v>
      </c>
    </row>
    <row r="135" spans="1:9" ht="14.45">
      <c r="A135" s="245" t="s">
        <v>479</v>
      </c>
      <c r="B135" s="252">
        <f>'IEA ETP data'!B$107*'% fuel'!B73</f>
        <v>0</v>
      </c>
      <c r="C135" s="252">
        <f>'IEA ETP data'!C$107*'% fuel'!C73</f>
        <v>0</v>
      </c>
      <c r="D135" s="252">
        <f>'IEA ETP data'!D$107*'% fuel'!D73</f>
        <v>0</v>
      </c>
      <c r="E135" s="252">
        <f>'IEA ETP data'!E$107*'% fuel'!E73</f>
        <v>0</v>
      </c>
      <c r="F135" s="252">
        <f>'IEA ETP data'!F$107*'% fuel'!F73</f>
        <v>0</v>
      </c>
      <c r="G135" s="252">
        <f>'IEA ETP data'!G$107*'% fuel'!G73</f>
        <v>0</v>
      </c>
      <c r="H135" s="252">
        <f>'IEA ETP data'!H$107*'% fuel'!H73</f>
        <v>0</v>
      </c>
      <c r="I135" s="252">
        <f>'IEA ETP data'!I$107*'% fuel'!I73</f>
        <v>0</v>
      </c>
    </row>
    <row r="136" spans="1:9" ht="14.45">
      <c r="A136" s="246" t="s">
        <v>480</v>
      </c>
      <c r="B136" s="252">
        <f>'IEA ETP data'!B$107*'% fuel'!B74</f>
        <v>0</v>
      </c>
      <c r="C136" s="252">
        <f>'IEA ETP data'!C$107*'% fuel'!C74</f>
        <v>0</v>
      </c>
      <c r="D136" s="252">
        <f>'IEA ETP data'!D$107*'% fuel'!D74</f>
        <v>0</v>
      </c>
      <c r="E136" s="252">
        <f>'IEA ETP data'!E$107*'% fuel'!E74</f>
        <v>0</v>
      </c>
      <c r="F136" s="252">
        <f>'IEA ETP data'!F$107*'% fuel'!F74</f>
        <v>0</v>
      </c>
      <c r="G136" s="252">
        <f>'IEA ETP data'!G$107*'% fuel'!G74</f>
        <v>0</v>
      </c>
      <c r="H136" s="252">
        <f>'IEA ETP data'!H$107*'% fuel'!H74</f>
        <v>0</v>
      </c>
      <c r="I136" s="252">
        <f>'IEA ETP data'!I$107*'% fuel'!I74</f>
        <v>0</v>
      </c>
    </row>
    <row r="137" spans="1:9" ht="14.45">
      <c r="A137" s="246" t="s">
        <v>84</v>
      </c>
      <c r="B137" s="252">
        <f>'IEA ETP data'!B$107*'% fuel'!B75</f>
        <v>0</v>
      </c>
      <c r="C137" s="252">
        <f>'IEA ETP data'!C$107*'% fuel'!C75</f>
        <v>80232798.947429419</v>
      </c>
      <c r="D137" s="252">
        <f>'IEA ETP data'!D$107*'% fuel'!D75</f>
        <v>207148203.8572304</v>
      </c>
      <c r="E137" s="252">
        <f>'IEA ETP data'!E$107*'% fuel'!E75</f>
        <v>320523467.06410116</v>
      </c>
      <c r="F137" s="252">
        <f>'IEA ETP data'!F$107*'% fuel'!F75</f>
        <v>417894212.63210613</v>
      </c>
      <c r="G137" s="252">
        <f>'IEA ETP data'!G$107*'% fuel'!G75</f>
        <v>496920935.95499259</v>
      </c>
      <c r="H137" s="252">
        <f>'IEA ETP data'!H$107*'% fuel'!H75</f>
        <v>553589510.86737978</v>
      </c>
      <c r="I137" s="252">
        <f>'IEA ETP data'!I$107*'% fuel'!I75</f>
        <v>605048736.05491257</v>
      </c>
    </row>
    <row r="138" spans="1:9" ht="14.45">
      <c r="A138" s="246" t="s">
        <v>481</v>
      </c>
      <c r="B138" s="252">
        <f>'IEA ETP data'!B$107*'% fuel'!B76</f>
        <v>0</v>
      </c>
      <c r="C138" s="252">
        <f>'IEA ETP data'!C$107*'% fuel'!C76</f>
        <v>0</v>
      </c>
      <c r="D138" s="252">
        <f>'IEA ETP data'!D$107*'% fuel'!D76</f>
        <v>0</v>
      </c>
      <c r="E138" s="252">
        <f>'IEA ETP data'!E$107*'% fuel'!E76</f>
        <v>0</v>
      </c>
      <c r="F138" s="252">
        <f>'IEA ETP data'!F$107*'% fuel'!F76</f>
        <v>0</v>
      </c>
      <c r="G138" s="252">
        <f>'IEA ETP data'!G$107*'% fuel'!G76</f>
        <v>0</v>
      </c>
      <c r="H138" s="252">
        <f>'IEA ETP data'!H$107*'% fuel'!H76</f>
        <v>0</v>
      </c>
      <c r="I138" s="252">
        <f>'IEA ETP data'!I$107*'% fuel'!I76</f>
        <v>0</v>
      </c>
    </row>
    <row r="139" spans="1:9" ht="14.45">
      <c r="A139" s="246" t="s">
        <v>482</v>
      </c>
      <c r="B139" s="252">
        <f>'IEA ETP data'!B$107*'% fuel'!B77</f>
        <v>776063163.51966679</v>
      </c>
      <c r="C139" s="252">
        <f>'IEA ETP data'!C$107*'% fuel'!C77</f>
        <v>859637131.57960093</v>
      </c>
      <c r="D139" s="252">
        <f>'IEA ETP data'!D$107*'% fuel'!D77</f>
        <v>946963217.63305318</v>
      </c>
      <c r="E139" s="252">
        <f>'IEA ETP data'!E$107*'% fuel'!E77</f>
        <v>973017667.87316442</v>
      </c>
      <c r="F139" s="252">
        <f>'IEA ETP data'!F$107*'% fuel'!F77</f>
        <v>976895561.99713135</v>
      </c>
      <c r="G139" s="252">
        <f>'IEA ETP data'!G$107*'% fuel'!G77</f>
        <v>963418141.13723063</v>
      </c>
      <c r="H139" s="252">
        <f>'IEA ETP data'!H$107*'% fuel'!H77</f>
        <v>930402539.27290726</v>
      </c>
      <c r="I139" s="252">
        <f>'IEA ETP data'!I$107*'% fuel'!I77</f>
        <v>907573104.08236885</v>
      </c>
    </row>
    <row r="140" spans="1:9" ht="14.45">
      <c r="A140" s="247" t="s">
        <v>483</v>
      </c>
      <c r="B140" s="252">
        <f>'IEA ETP data'!B$107*'% fuel'!B78</f>
        <v>0</v>
      </c>
      <c r="C140" s="252">
        <f>'IEA ETP data'!C$107*'% fuel'!C78</f>
        <v>0</v>
      </c>
      <c r="D140" s="252">
        <f>'IEA ETP data'!D$107*'% fuel'!D78</f>
        <v>0</v>
      </c>
      <c r="E140" s="252">
        <f>'IEA ETP data'!E$107*'% fuel'!E78</f>
        <v>0</v>
      </c>
      <c r="F140" s="252">
        <f>'IEA ETP data'!F$107*'% fuel'!F78</f>
        <v>0</v>
      </c>
      <c r="G140" s="252">
        <f>'IEA ETP data'!G$107*'% fuel'!G78</f>
        <v>0</v>
      </c>
      <c r="H140" s="252">
        <f>'IEA ETP data'!H$107*'% fuel'!H78</f>
        <v>0</v>
      </c>
      <c r="I140" s="252">
        <f>'IEA ETP data'!I$107*'% fuel'!I78</f>
        <v>0</v>
      </c>
    </row>
    <row r="141" spans="1:9" ht="14.45">
      <c r="A141" s="248" t="s">
        <v>484</v>
      </c>
      <c r="B141" s="252">
        <f>'IEA ETP data'!B$107*'% fuel'!B79</f>
        <v>0</v>
      </c>
      <c r="C141" s="252">
        <f>'IEA ETP data'!C$107*'% fuel'!C79</f>
        <v>0</v>
      </c>
      <c r="D141" s="252">
        <f>'IEA ETP data'!D$107*'% fuel'!D79</f>
        <v>0</v>
      </c>
      <c r="E141" s="252">
        <f>'IEA ETP data'!E$107*'% fuel'!E79</f>
        <v>0</v>
      </c>
      <c r="F141" s="252">
        <f>'IEA ETP data'!F$107*'% fuel'!F79</f>
        <v>0</v>
      </c>
      <c r="G141" s="252">
        <f>'IEA ETP data'!G$107*'% fuel'!G79</f>
        <v>0</v>
      </c>
      <c r="H141" s="252">
        <f>'IEA ETP data'!H$107*'% fuel'!H79</f>
        <v>0</v>
      </c>
      <c r="I141" s="252">
        <f>'IEA ETP data'!I$107*'% fuel'!I79</f>
        <v>0</v>
      </c>
    </row>
    <row r="142" spans="1:9">
      <c r="A142" s="249"/>
      <c r="I142" s="250"/>
    </row>
    <row r="143" spans="1:9" ht="14.45">
      <c r="A143" s="223" t="s">
        <v>324</v>
      </c>
      <c r="C143" s="508"/>
      <c r="D143" s="508"/>
      <c r="E143" s="508"/>
      <c r="F143" s="508"/>
      <c r="G143" s="508"/>
      <c r="H143" s="508"/>
      <c r="I143" s="224"/>
    </row>
    <row r="144" spans="1:9" ht="14.45">
      <c r="A144" s="223" t="s">
        <v>478</v>
      </c>
      <c r="B144" s="172">
        <v>2015</v>
      </c>
      <c r="C144" s="507">
        <v>2020</v>
      </c>
      <c r="D144" s="507">
        <v>2025</v>
      </c>
      <c r="E144" s="507">
        <v>2030</v>
      </c>
      <c r="F144" s="507">
        <v>2035</v>
      </c>
      <c r="G144" s="507">
        <v>2040</v>
      </c>
      <c r="H144" s="507">
        <v>2045</v>
      </c>
      <c r="I144" s="232">
        <v>2050</v>
      </c>
    </row>
    <row r="145" spans="1:9" ht="14.45">
      <c r="A145" s="245" t="s">
        <v>479</v>
      </c>
      <c r="B145" s="252">
        <f>'IEA ETP data'!B$119*'% fuel'!B73</f>
        <v>0</v>
      </c>
      <c r="C145" s="252">
        <f>'IEA ETP data'!C$119*'% fuel'!C73</f>
        <v>0</v>
      </c>
      <c r="D145" s="252">
        <f>'IEA ETP data'!D$119*'% fuel'!D73</f>
        <v>0</v>
      </c>
      <c r="E145" s="252">
        <f>'IEA ETP data'!E$119*'% fuel'!E73</f>
        <v>0</v>
      </c>
      <c r="F145" s="252">
        <f>'IEA ETP data'!F$119*'% fuel'!F73</f>
        <v>0</v>
      </c>
      <c r="G145" s="252">
        <f>'IEA ETP data'!G$119*'% fuel'!G73</f>
        <v>0</v>
      </c>
      <c r="H145" s="252">
        <f>'IEA ETP data'!H$119*'% fuel'!H73</f>
        <v>0</v>
      </c>
      <c r="I145" s="252">
        <f>'IEA ETP data'!I$119*'% fuel'!I73</f>
        <v>0</v>
      </c>
    </row>
    <row r="146" spans="1:9" ht="14.45">
      <c r="A146" s="246" t="s">
        <v>480</v>
      </c>
      <c r="B146" s="252">
        <f>'IEA ETP data'!B$119*'% fuel'!B74</f>
        <v>0</v>
      </c>
      <c r="C146" s="252">
        <f>'IEA ETP data'!C$119*'% fuel'!C74</f>
        <v>0</v>
      </c>
      <c r="D146" s="252">
        <f>'IEA ETP data'!D$119*'% fuel'!D74</f>
        <v>0</v>
      </c>
      <c r="E146" s="252">
        <f>'IEA ETP data'!E$119*'% fuel'!E74</f>
        <v>0</v>
      </c>
      <c r="F146" s="252">
        <f>'IEA ETP data'!F$119*'% fuel'!F74</f>
        <v>0</v>
      </c>
      <c r="G146" s="252">
        <f>'IEA ETP data'!G$119*'% fuel'!G74</f>
        <v>0</v>
      </c>
      <c r="H146" s="252">
        <f>'IEA ETP data'!H$119*'% fuel'!H74</f>
        <v>0</v>
      </c>
      <c r="I146" s="252">
        <f>'IEA ETP data'!I$119*'% fuel'!I74</f>
        <v>0</v>
      </c>
    </row>
    <row r="147" spans="1:9" ht="14.45">
      <c r="A147" s="246" t="s">
        <v>84</v>
      </c>
      <c r="B147" s="252">
        <f>'IEA ETP data'!B$119*'% fuel'!B75</f>
        <v>0</v>
      </c>
      <c r="C147" s="252">
        <f>'IEA ETP data'!C$119*'% fuel'!C75</f>
        <v>2867662.7101448397</v>
      </c>
      <c r="D147" s="252">
        <f>'IEA ETP data'!D$119*'% fuel'!D75</f>
        <v>8312393.9059741981</v>
      </c>
      <c r="E147" s="252">
        <f>'IEA ETP data'!E$119*'% fuel'!E75</f>
        <v>15485596.506810457</v>
      </c>
      <c r="F147" s="252">
        <f>'IEA ETP data'!F$119*'% fuel'!F75</f>
        <v>24395594.914884564</v>
      </c>
      <c r="G147" s="252">
        <f>'IEA ETP data'!G$119*'% fuel'!G75</f>
        <v>34372891.173538007</v>
      </c>
      <c r="H147" s="252">
        <f>'IEA ETP data'!H$119*'% fuel'!H75</f>
        <v>45108860.194508523</v>
      </c>
      <c r="I147" s="252">
        <f>'IEA ETP data'!I$119*'% fuel'!I75</f>
        <v>56018326.673524715</v>
      </c>
    </row>
    <row r="148" spans="1:9" ht="14.45">
      <c r="A148" s="246" t="s">
        <v>481</v>
      </c>
      <c r="B148" s="252">
        <f>'IEA ETP data'!B$119*'% fuel'!B76</f>
        <v>0</v>
      </c>
      <c r="C148" s="252">
        <f>'IEA ETP data'!C$119*'% fuel'!C76</f>
        <v>0</v>
      </c>
      <c r="D148" s="252">
        <f>'IEA ETP data'!D$119*'% fuel'!D76</f>
        <v>0</v>
      </c>
      <c r="E148" s="252">
        <f>'IEA ETP data'!E$119*'% fuel'!E76</f>
        <v>0</v>
      </c>
      <c r="F148" s="252">
        <f>'IEA ETP data'!F$119*'% fuel'!F76</f>
        <v>0</v>
      </c>
      <c r="G148" s="252">
        <f>'IEA ETP data'!G$119*'% fuel'!G76</f>
        <v>0</v>
      </c>
      <c r="H148" s="252">
        <f>'IEA ETP data'!H$119*'% fuel'!H76</f>
        <v>0</v>
      </c>
      <c r="I148" s="252">
        <f>'IEA ETP data'!I$119*'% fuel'!I76</f>
        <v>0</v>
      </c>
    </row>
    <row r="149" spans="1:9" ht="14.45">
      <c r="A149" s="246" t="s">
        <v>482</v>
      </c>
      <c r="B149" s="252">
        <f>'IEA ETP data'!B$119*'% fuel'!B77</f>
        <v>24103678.579000011</v>
      </c>
      <c r="C149" s="252">
        <f>'IEA ETP data'!C$119*'% fuel'!C77</f>
        <v>30724957.608694714</v>
      </c>
      <c r="D149" s="252">
        <f>'IEA ETP data'!D$119*'% fuel'!D77</f>
        <v>37999514.99873919</v>
      </c>
      <c r="E149" s="252">
        <f>'IEA ETP data'!E$119*'% fuel'!E77</f>
        <v>47009846.538531743</v>
      </c>
      <c r="F149" s="252">
        <f>'IEA ETP data'!F$119*'% fuel'!F77</f>
        <v>57028663.437392488</v>
      </c>
      <c r="G149" s="252">
        <f>'IEA ETP data'!G$119*'% fuel'!G77</f>
        <v>66641319.622165531</v>
      </c>
      <c r="H149" s="252">
        <f>'IEA ETP data'!H$119*'% fuel'!H77</f>
        <v>75813210.410938695</v>
      </c>
      <c r="I149" s="252">
        <f>'IEA ETP data'!I$119*'% fuel'!I77</f>
        <v>84027490.010287061</v>
      </c>
    </row>
    <row r="150" spans="1:9" ht="14.45">
      <c r="A150" s="247" t="s">
        <v>483</v>
      </c>
      <c r="B150" s="252">
        <f>'IEA ETP data'!B$119*'% fuel'!B78</f>
        <v>0</v>
      </c>
      <c r="C150" s="252">
        <f>'IEA ETP data'!C$119*'% fuel'!C78</f>
        <v>0</v>
      </c>
      <c r="D150" s="252">
        <f>'IEA ETP data'!D$119*'% fuel'!D78</f>
        <v>0</v>
      </c>
      <c r="E150" s="252">
        <f>'IEA ETP data'!E$119*'% fuel'!E78</f>
        <v>0</v>
      </c>
      <c r="F150" s="252">
        <f>'IEA ETP data'!F$119*'% fuel'!F78</f>
        <v>0</v>
      </c>
      <c r="G150" s="252">
        <f>'IEA ETP data'!G$119*'% fuel'!G78</f>
        <v>0</v>
      </c>
      <c r="H150" s="252">
        <f>'IEA ETP data'!H$119*'% fuel'!H78</f>
        <v>0</v>
      </c>
      <c r="I150" s="252">
        <f>'IEA ETP data'!I$119*'% fuel'!I78</f>
        <v>0</v>
      </c>
    </row>
    <row r="151" spans="1:9" ht="14.45">
      <c r="A151" s="248" t="s">
        <v>484</v>
      </c>
      <c r="B151" s="252">
        <f>'IEA ETP data'!B$119*'% fuel'!B79</f>
        <v>0</v>
      </c>
      <c r="C151" s="252">
        <f>'IEA ETP data'!C$119*'% fuel'!C79</f>
        <v>0</v>
      </c>
      <c r="D151" s="252">
        <f>'IEA ETP data'!D$119*'% fuel'!D79</f>
        <v>0</v>
      </c>
      <c r="E151" s="252">
        <f>'IEA ETP data'!E$119*'% fuel'!E79</f>
        <v>0</v>
      </c>
      <c r="F151" s="252">
        <f>'IEA ETP data'!F$119*'% fuel'!F79</f>
        <v>0</v>
      </c>
      <c r="G151" s="252">
        <f>'IEA ETP data'!G$119*'% fuel'!G79</f>
        <v>0</v>
      </c>
      <c r="H151" s="252">
        <f>'IEA ETP data'!H$119*'% fuel'!H79</f>
        <v>0</v>
      </c>
      <c r="I151" s="252">
        <f>'IEA ETP data'!I$119*'% fuel'!I79</f>
        <v>0</v>
      </c>
    </row>
    <row r="152" spans="1:9">
      <c r="A152" s="249"/>
      <c r="I152" s="250"/>
    </row>
    <row r="153" spans="1:9" ht="14.45">
      <c r="A153" s="223" t="s">
        <v>495</v>
      </c>
      <c r="C153" s="508"/>
      <c r="D153" s="508"/>
      <c r="E153" s="508"/>
      <c r="F153" s="508"/>
      <c r="G153" s="508"/>
      <c r="H153" s="508"/>
      <c r="I153" s="224"/>
    </row>
    <row r="154" spans="1:9" ht="14.45">
      <c r="A154" s="223" t="s">
        <v>478</v>
      </c>
      <c r="B154" s="172">
        <v>2015</v>
      </c>
      <c r="C154" s="507">
        <v>2020</v>
      </c>
      <c r="D154" s="507">
        <v>2025</v>
      </c>
      <c r="E154" s="507">
        <v>2030</v>
      </c>
      <c r="F154" s="507">
        <v>2035</v>
      </c>
      <c r="G154" s="507">
        <v>2040</v>
      </c>
      <c r="H154" s="507">
        <v>2045</v>
      </c>
      <c r="I154" s="232">
        <v>2050</v>
      </c>
    </row>
    <row r="155" spans="1:9" ht="14.45">
      <c r="A155" s="245" t="s">
        <v>479</v>
      </c>
      <c r="B155" s="252">
        <f>'IEA ETP data'!B$131*'% fuel'!B83</f>
        <v>0</v>
      </c>
      <c r="C155" s="252">
        <f>'IEA ETP data'!C$131*'% fuel'!C83</f>
        <v>0</v>
      </c>
      <c r="D155" s="252">
        <f>'IEA ETP data'!D$131*'% fuel'!D83</f>
        <v>0</v>
      </c>
      <c r="E155" s="252">
        <f>'IEA ETP data'!E$131*'% fuel'!E83</f>
        <v>0</v>
      </c>
      <c r="F155" s="252">
        <f>'IEA ETP data'!F$131*'% fuel'!F83</f>
        <v>0</v>
      </c>
      <c r="G155" s="252">
        <f>'IEA ETP data'!G$131*'% fuel'!G83</f>
        <v>0</v>
      </c>
      <c r="H155" s="252">
        <f>'IEA ETP data'!H$131*'% fuel'!H83</f>
        <v>0</v>
      </c>
      <c r="I155" s="252">
        <f>'IEA ETP data'!I$131*'% fuel'!I83</f>
        <v>0</v>
      </c>
    </row>
    <row r="156" spans="1:9" ht="14.45">
      <c r="A156" s="246" t="s">
        <v>480</v>
      </c>
      <c r="B156" s="252">
        <f>'IEA ETP data'!B$131*'% fuel'!B84</f>
        <v>0</v>
      </c>
      <c r="C156" s="252">
        <f>'IEA ETP data'!C$131*'% fuel'!C84</f>
        <v>0</v>
      </c>
      <c r="D156" s="252">
        <f>'IEA ETP data'!D$131*'% fuel'!D84</f>
        <v>0</v>
      </c>
      <c r="E156" s="252">
        <f>'IEA ETP data'!E$131*'% fuel'!E84</f>
        <v>0</v>
      </c>
      <c r="F156" s="252">
        <f>'IEA ETP data'!F$131*'% fuel'!F84</f>
        <v>0</v>
      </c>
      <c r="G156" s="252">
        <f>'IEA ETP data'!G$131*'% fuel'!G84</f>
        <v>0</v>
      </c>
      <c r="H156" s="252">
        <f>'IEA ETP data'!H$131*'% fuel'!H84</f>
        <v>0</v>
      </c>
      <c r="I156" s="252">
        <f>'IEA ETP data'!I$131*'% fuel'!I84</f>
        <v>0</v>
      </c>
    </row>
    <row r="157" spans="1:9" ht="14.45">
      <c r="A157" s="246" t="s">
        <v>84</v>
      </c>
      <c r="B157" s="252">
        <f>'IEA ETP data'!B$131*'% fuel'!B85</f>
        <v>0</v>
      </c>
      <c r="C157" s="252">
        <f>'IEA ETP data'!C$131*'% fuel'!C85</f>
        <v>233101.7275344246</v>
      </c>
      <c r="D157" s="252">
        <f>'IEA ETP data'!D$131*'% fuel'!D85</f>
        <v>45653117.947177216</v>
      </c>
      <c r="E157" s="252">
        <f>'IEA ETP data'!E$131*'% fuel'!E85</f>
        <v>107374587.46648864</v>
      </c>
      <c r="F157" s="252">
        <f>'IEA ETP data'!F$131*'% fuel'!F85</f>
        <v>181927060.18680134</v>
      </c>
      <c r="G157" s="252">
        <f>'IEA ETP data'!G$131*'% fuel'!G85</f>
        <v>267108597.53814307</v>
      </c>
      <c r="H157" s="252">
        <f>'IEA ETP data'!H$131*'% fuel'!H85</f>
        <v>372871253.20906138</v>
      </c>
      <c r="I157" s="252">
        <f>'IEA ETP data'!I$131*'% fuel'!I85</f>
        <v>507892998.2636798</v>
      </c>
    </row>
    <row r="158" spans="1:9" ht="14.45">
      <c r="A158" s="246" t="s">
        <v>481</v>
      </c>
      <c r="B158" s="252">
        <f>'IEA ETP data'!B$131*'% fuel'!B86</f>
        <v>0</v>
      </c>
      <c r="C158" s="252">
        <f>'IEA ETP data'!C$131*'% fuel'!C86</f>
        <v>0</v>
      </c>
      <c r="D158" s="252">
        <f>'IEA ETP data'!D$131*'% fuel'!D86</f>
        <v>27255592.8042849</v>
      </c>
      <c r="E158" s="252">
        <f>'IEA ETP data'!E$131*'% fuel'!E86</f>
        <v>122162704.30319068</v>
      </c>
      <c r="F158" s="252">
        <f>'IEA ETP data'!F$131*'% fuel'!F86</f>
        <v>239903815.63094687</v>
      </c>
      <c r="G158" s="252">
        <f>'IEA ETP data'!G$131*'% fuel'!G86</f>
        <v>376434905.07624364</v>
      </c>
      <c r="H158" s="252">
        <f>'IEA ETP data'!H$131*'% fuel'!H86</f>
        <v>545774359.82610071</v>
      </c>
      <c r="I158" s="252">
        <f>'IEA ETP data'!I$131*'% fuel'!I86</f>
        <v>761839497.39551961</v>
      </c>
    </row>
    <row r="159" spans="1:9" ht="14.45">
      <c r="A159" s="246" t="s">
        <v>482</v>
      </c>
      <c r="B159" s="252">
        <f>'IEA ETP data'!B$131*'% fuel'!B87</f>
        <v>193647527.02600002</v>
      </c>
      <c r="C159" s="252">
        <f>'IEA ETP data'!C$131*'% fuel'!C87</f>
        <v>233101727.5344246</v>
      </c>
      <c r="D159" s="252">
        <f>'IEA ETP data'!D$131*'% fuel'!D87</f>
        <v>272555928.042849</v>
      </c>
      <c r="E159" s="252">
        <f>'IEA ETP data'!E$131*'% fuel'!E87</f>
        <v>321480800.79787022</v>
      </c>
      <c r="F159" s="252">
        <f>'IEA ETP data'!F$131*'% fuel'!F87</f>
        <v>363490629.74385887</v>
      </c>
      <c r="G159" s="252">
        <f>'IEA ETP data'!G$131*'% fuel'!G87</f>
        <v>400462664.97472727</v>
      </c>
      <c r="H159" s="252">
        <f>'IEA ETP data'!H$131*'% fuel'!H87</f>
        <v>447356032.64434481</v>
      </c>
      <c r="I159" s="252">
        <f>'IEA ETP data'!I$131*'% fuel'!I87</f>
        <v>507892998.2636798</v>
      </c>
    </row>
    <row r="160" spans="1:9" ht="14.45">
      <c r="A160" s="247" t="s">
        <v>483</v>
      </c>
      <c r="B160" s="252">
        <f>'IEA ETP data'!B$131*'% fuel'!B88</f>
        <v>0</v>
      </c>
      <c r="C160" s="252">
        <f>'IEA ETP data'!C$131*'% fuel'!C88</f>
        <v>0</v>
      </c>
      <c r="D160" s="252">
        <f>'IEA ETP data'!D$131*'% fuel'!D88</f>
        <v>0</v>
      </c>
      <c r="E160" s="252">
        <f>'IEA ETP data'!E$131*'% fuel'!E88</f>
        <v>0</v>
      </c>
      <c r="F160" s="252">
        <f>'IEA ETP data'!F$131*'% fuel'!F88</f>
        <v>0</v>
      </c>
      <c r="G160" s="252">
        <f>'IEA ETP data'!G$131*'% fuel'!G88</f>
        <v>0</v>
      </c>
      <c r="H160" s="252">
        <f>'IEA ETP data'!H$131*'% fuel'!H88</f>
        <v>0</v>
      </c>
      <c r="I160" s="252">
        <f>'IEA ETP data'!I$131*'% fuel'!I88</f>
        <v>0</v>
      </c>
    </row>
    <row r="161" spans="1:9" ht="14.65" thickBot="1">
      <c r="A161" s="251" t="s">
        <v>484</v>
      </c>
      <c r="B161" s="252">
        <f>'IEA ETP data'!B$131*'% fuel'!B89</f>
        <v>0</v>
      </c>
      <c r="C161" s="252">
        <f>'IEA ETP data'!C$131*'% fuel'!C89</f>
        <v>0</v>
      </c>
      <c r="D161" s="252">
        <f>'IEA ETP data'!D$131*'% fuel'!D89</f>
        <v>0</v>
      </c>
      <c r="E161" s="252">
        <f>'IEA ETP data'!E$131*'% fuel'!E89</f>
        <v>0</v>
      </c>
      <c r="F161" s="252">
        <f>'IEA ETP data'!F$131*'% fuel'!F89</f>
        <v>0</v>
      </c>
      <c r="G161" s="252">
        <f>'IEA ETP data'!G$131*'% fuel'!G89</f>
        <v>0</v>
      </c>
      <c r="H161" s="252">
        <f>'IEA ETP data'!H$131*'% fuel'!H89</f>
        <v>0</v>
      </c>
      <c r="I161" s="252">
        <f>'IEA ETP data'!I$131*'% fuel'!I89</f>
        <v>0</v>
      </c>
    </row>
  </sheetData>
  <conditionalFormatting sqref="A1:XFD6 L59:XFD103 J104:XFD108 L109:XFD1048576 A56:XFD58 J7:XFD55">
    <cfRule type="expression" dxfId="1149" priority="52">
      <formula>_xlfn.ISFORMULA(A1)</formula>
    </cfRule>
  </conditionalFormatting>
  <conditionalFormatting sqref="C7:I7 A7 C17:I17 A17 C37:I37 C47:I47 A47 A10:A13 A20:A23 A40:A43 A50:A53 A8:I9 B10:I15 A18:I19 B20:I25 A38:I39 B40:I45 A48:I49 B50:I55">
    <cfRule type="expression" dxfId="1148" priority="51">
      <formula>_xlfn.ISFORMULA(A7)</formula>
    </cfRule>
  </conditionalFormatting>
  <conditionalFormatting sqref="A16:I16 A14:A15">
    <cfRule type="expression" dxfId="1147" priority="50">
      <formula>_xlfn.ISFORMULA(A14)</formula>
    </cfRule>
  </conditionalFormatting>
  <conditionalFormatting sqref="A26:I26 A24:A25 A36:I36">
    <cfRule type="expression" dxfId="1146" priority="49">
      <formula>_xlfn.ISFORMULA(A24)</formula>
    </cfRule>
  </conditionalFormatting>
  <conditionalFormatting sqref="A46:I46 A44:A45">
    <cfRule type="expression" dxfId="1145" priority="48">
      <formula>_xlfn.ISFORMULA(A44)</formula>
    </cfRule>
  </conditionalFormatting>
  <conditionalFormatting sqref="A54:A55">
    <cfRule type="expression" dxfId="1144" priority="47">
      <formula>_xlfn.ISFORMULA(A54)</formula>
    </cfRule>
  </conditionalFormatting>
  <conditionalFormatting sqref="C60:I60 A60 C70:I70 A70 C90:I90 C100:I100 A100 A63:A66 A73:A76 A93:A96 A103:A106 A61:I62 B63:I68 A71:I72 B73:I78 A91:I92 B93:I98 A101:I102 B103:I108">
    <cfRule type="expression" dxfId="1143" priority="40">
      <formula>_xlfn.ISFORMULA(A60)</formula>
    </cfRule>
  </conditionalFormatting>
  <conditionalFormatting sqref="A69:I69 A67:A68">
    <cfRule type="expression" dxfId="1142" priority="39">
      <formula>_xlfn.ISFORMULA(A67)</formula>
    </cfRule>
  </conditionalFormatting>
  <conditionalFormatting sqref="A79:I79 A77:A78 A89:I89">
    <cfRule type="expression" dxfId="1141" priority="38">
      <formula>_xlfn.ISFORMULA(A77)</formula>
    </cfRule>
  </conditionalFormatting>
  <conditionalFormatting sqref="A99:I99 A97:A98">
    <cfRule type="expression" dxfId="1140" priority="37">
      <formula>_xlfn.ISFORMULA(A97)</formula>
    </cfRule>
  </conditionalFormatting>
  <conditionalFormatting sqref="A107:A108">
    <cfRule type="expression" dxfId="1139" priority="36">
      <formula>_xlfn.ISFORMULA(A107)</formula>
    </cfRule>
  </conditionalFormatting>
  <conditionalFormatting sqref="C113:I113 A113 C123:I123 A123 C143:I143 C153:I153 A153 A116:A119 A126:A129 A146:A149 A156:A159 A114:I115 B116:I121 A124:I125 B126:I131 A144:I145 B146:I151 A154:I155 B156:I161">
    <cfRule type="expression" dxfId="1138" priority="29">
      <formula>_xlfn.ISFORMULA(A113)</formula>
    </cfRule>
  </conditionalFormatting>
  <conditionalFormatting sqref="A122:I122 A120:A121">
    <cfRule type="expression" dxfId="1137" priority="28">
      <formula>_xlfn.ISFORMULA(A120)</formula>
    </cfRule>
  </conditionalFormatting>
  <conditionalFormatting sqref="A132:I132 A130:A131 A142:I142">
    <cfRule type="expression" dxfId="1136" priority="27">
      <formula>_xlfn.ISFORMULA(A130)</formula>
    </cfRule>
  </conditionalFormatting>
  <conditionalFormatting sqref="A152:I152 A150:A151">
    <cfRule type="expression" dxfId="1135" priority="26">
      <formula>_xlfn.ISFORMULA(A150)</formula>
    </cfRule>
  </conditionalFormatting>
  <conditionalFormatting sqref="A160:A161">
    <cfRule type="expression" dxfId="1134" priority="25">
      <formula>_xlfn.ISFORMULA(A160)</formula>
    </cfRule>
  </conditionalFormatting>
  <conditionalFormatting sqref="C27:I27 A30:A33 A28:I29 B30:I35">
    <cfRule type="expression" dxfId="1133" priority="18">
      <formula>_xlfn.ISFORMULA(A27)</formula>
    </cfRule>
  </conditionalFormatting>
  <conditionalFormatting sqref="A34:A35">
    <cfRule type="expression" dxfId="1132" priority="17">
      <formula>_xlfn.ISFORMULA(A34)</formula>
    </cfRule>
  </conditionalFormatting>
  <conditionalFormatting sqref="C80:I80 A83:A86 A81:I82 B83:I88">
    <cfRule type="expression" dxfId="1131" priority="14">
      <formula>_xlfn.ISFORMULA(A80)</formula>
    </cfRule>
  </conditionalFormatting>
  <conditionalFormatting sqref="A87:A88">
    <cfRule type="expression" dxfId="1130" priority="13">
      <formula>_xlfn.ISFORMULA(A87)</formula>
    </cfRule>
  </conditionalFormatting>
  <conditionalFormatting sqref="C133:I133 A136:A139 A134:I135 B136:I141">
    <cfRule type="expression" dxfId="1129" priority="10">
      <formula>_xlfn.ISFORMULA(A133)</formula>
    </cfRule>
  </conditionalFormatting>
  <conditionalFormatting sqref="A140:A141">
    <cfRule type="expression" dxfId="1128" priority="9">
      <formula>_xlfn.ISFORMULA(A140)</formula>
    </cfRule>
  </conditionalFormatting>
  <conditionalFormatting sqref="A27">
    <cfRule type="expression" dxfId="1127" priority="6">
      <formula>_xlfn.ISFORMULA(A27)</formula>
    </cfRule>
  </conditionalFormatting>
  <conditionalFormatting sqref="A80">
    <cfRule type="expression" dxfId="1126" priority="5">
      <formula>_xlfn.ISFORMULA(A80)</formula>
    </cfRule>
  </conditionalFormatting>
  <conditionalFormatting sqref="A133">
    <cfRule type="expression" dxfId="1125" priority="4">
      <formula>_xlfn.ISFORMULA(A133)</formula>
    </cfRule>
  </conditionalFormatting>
  <conditionalFormatting sqref="A37">
    <cfRule type="expression" dxfId="1124" priority="3">
      <formula>_xlfn.ISFORMULA(A37)</formula>
    </cfRule>
  </conditionalFormatting>
  <conditionalFormatting sqref="A90">
    <cfRule type="expression" dxfId="1123" priority="2">
      <formula>_xlfn.ISFORMULA(A90)</formula>
    </cfRule>
  </conditionalFormatting>
  <conditionalFormatting sqref="A143">
    <cfRule type="expression" dxfId="1122" priority="1">
      <formula>_xlfn.ISFORMULA(A143)</formula>
    </cfRule>
  </conditionalFormatting>
  <pageMargins left="0.7" right="0.7" top="0.75" bottom="0.75" header="0.3" footer="0.3"/>
  <pageSetup paperSize="9" orientation="portrait" verticalDpi="0"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768A-663A-4C24-82BB-E2C68262E0B1}">
  <sheetPr>
    <tabColor theme="5" tint="0.39997558519241921"/>
  </sheetPr>
  <dimension ref="A1:R123"/>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23.85546875" style="1" customWidth="1"/>
    <col min="10" max="10" width="23"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637</v>
      </c>
    </row>
    <row r="2" spans="1:18" s="167" customFormat="1" ht="12.4">
      <c r="A2" s="167" t="s">
        <v>486</v>
      </c>
    </row>
    <row r="3" spans="1:18" s="167" customFormat="1" ht="12.4">
      <c r="A3" s="167" t="s">
        <v>487</v>
      </c>
    </row>
    <row r="4" spans="1:18" s="167" customFormat="1" ht="12.4">
      <c r="A4" s="167" t="s">
        <v>470</v>
      </c>
    </row>
    <row r="7" spans="1:18">
      <c r="A7" s="1" t="s">
        <v>493</v>
      </c>
    </row>
    <row r="8" spans="1:18">
      <c r="B8" s="1">
        <v>2015</v>
      </c>
      <c r="C8" s="1">
        <v>2050</v>
      </c>
    </row>
    <row r="9" spans="1:18" ht="14.45">
      <c r="A9" s="1" t="s">
        <v>638</v>
      </c>
      <c r="B9" s="207">
        <v>0.67</v>
      </c>
      <c r="C9" s="207">
        <v>0.1</v>
      </c>
      <c r="Q9" s="5"/>
      <c r="R9" s="5"/>
    </row>
    <row r="10" spans="1:18" ht="14.45">
      <c r="A10" s="1" t="s">
        <v>639</v>
      </c>
      <c r="B10" s="207">
        <v>0.02</v>
      </c>
      <c r="C10" s="207">
        <v>0.14000000000000001</v>
      </c>
      <c r="Q10" s="5"/>
      <c r="R10" s="5"/>
    </row>
    <row r="11" spans="1:18">
      <c r="A11" s="1" t="s">
        <v>640</v>
      </c>
      <c r="B11" s="207">
        <v>0</v>
      </c>
      <c r="C11" s="207">
        <v>0.09</v>
      </c>
    </row>
    <row r="12" spans="1:18">
      <c r="A12" s="1" t="s">
        <v>641</v>
      </c>
      <c r="B12" s="207">
        <v>0.3</v>
      </c>
      <c r="C12" s="207">
        <v>0</v>
      </c>
    </row>
    <row r="13" spans="1:18">
      <c r="A13" s="1" t="s">
        <v>642</v>
      </c>
      <c r="B13" s="207">
        <v>0.01</v>
      </c>
      <c r="C13" s="207">
        <v>0.47</v>
      </c>
    </row>
    <row r="14" spans="1:18">
      <c r="A14" s="1" t="s">
        <v>643</v>
      </c>
      <c r="B14" s="207">
        <v>0</v>
      </c>
      <c r="C14" s="207">
        <v>0.2</v>
      </c>
    </row>
    <row r="17" spans="1:2">
      <c r="A17" s="1" t="s">
        <v>644</v>
      </c>
      <c r="B17" s="207">
        <v>0.9</v>
      </c>
    </row>
    <row r="18" spans="1:2">
      <c r="A18" s="1" t="s">
        <v>645</v>
      </c>
      <c r="B18" s="207">
        <v>0.1</v>
      </c>
    </row>
    <row r="20" spans="1:2">
      <c r="A20" s="1" t="s">
        <v>53</v>
      </c>
      <c r="B20" s="207">
        <v>1</v>
      </c>
    </row>
    <row r="49" spans="1:17">
      <c r="B49" s="1" t="s">
        <v>281</v>
      </c>
      <c r="H49" s="1" t="s">
        <v>288</v>
      </c>
    </row>
    <row r="50" spans="1:17">
      <c r="B50" s="1" t="s">
        <v>646</v>
      </c>
      <c r="C50" s="1" t="s">
        <v>647</v>
      </c>
      <c r="D50" s="1" t="s">
        <v>648</v>
      </c>
      <c r="E50" s="1" t="s">
        <v>649</v>
      </c>
      <c r="H50" s="1" t="s">
        <v>646</v>
      </c>
      <c r="I50" s="1" t="s">
        <v>647</v>
      </c>
      <c r="J50" s="1" t="s">
        <v>648</v>
      </c>
      <c r="K50" s="1" t="s">
        <v>649</v>
      </c>
    </row>
    <row r="51" spans="1:17">
      <c r="A51" s="1" t="s">
        <v>650</v>
      </c>
      <c r="B51" s="207">
        <v>7.0000000000000007E-2</v>
      </c>
      <c r="C51" s="207">
        <v>0.33</v>
      </c>
      <c r="D51" s="207">
        <v>0.03</v>
      </c>
      <c r="E51" s="207">
        <v>0.01</v>
      </c>
      <c r="H51" s="207">
        <v>0.04</v>
      </c>
      <c r="I51" s="207">
        <v>0.12</v>
      </c>
      <c r="J51" s="207">
        <v>0.18</v>
      </c>
      <c r="K51" s="207">
        <v>0.14000000000000001</v>
      </c>
    </row>
    <row r="52" spans="1:17">
      <c r="A52" s="1" t="s">
        <v>318</v>
      </c>
      <c r="B52" s="207">
        <v>0.06</v>
      </c>
      <c r="C52" s="207">
        <v>0.35</v>
      </c>
      <c r="D52" s="207">
        <v>0.05</v>
      </c>
      <c r="E52" s="207">
        <v>0.02</v>
      </c>
      <c r="H52" s="207">
        <v>0.04</v>
      </c>
      <c r="I52" s="207">
        <v>0.16</v>
      </c>
      <c r="J52" s="207">
        <v>0.14000000000000001</v>
      </c>
      <c r="K52" s="207">
        <v>0.11</v>
      </c>
    </row>
    <row r="53" spans="1:17">
      <c r="A53" s="1" t="s">
        <v>651</v>
      </c>
      <c r="B53" s="207">
        <v>0.03</v>
      </c>
      <c r="C53" s="207">
        <v>0.06</v>
      </c>
      <c r="D53" s="207">
        <v>0.08</v>
      </c>
      <c r="E53" s="207">
        <v>0.01</v>
      </c>
      <c r="H53" s="207">
        <v>0.01</v>
      </c>
      <c r="I53" s="207">
        <v>0.02</v>
      </c>
      <c r="J53" s="207">
        <v>0.16</v>
      </c>
      <c r="K53" s="207">
        <v>0.08</v>
      </c>
    </row>
    <row r="54" spans="1:17">
      <c r="A54" s="1" t="s">
        <v>556</v>
      </c>
      <c r="B54" s="207">
        <v>0.05</v>
      </c>
      <c r="C54" s="207">
        <v>0.21</v>
      </c>
      <c r="D54" s="207">
        <v>0.06</v>
      </c>
      <c r="E54" s="207">
        <v>0.04</v>
      </c>
      <c r="H54" s="207">
        <v>0.02</v>
      </c>
      <c r="I54" s="207">
        <v>0.1</v>
      </c>
      <c r="J54" s="207">
        <v>0.15</v>
      </c>
      <c r="K54" s="207">
        <v>0.13</v>
      </c>
    </row>
    <row r="55" spans="1:17">
      <c r="A55" s="1" t="s">
        <v>652</v>
      </c>
      <c r="B55" s="207">
        <v>0.04</v>
      </c>
      <c r="C55" s="207">
        <v>0.25</v>
      </c>
      <c r="D55" s="207">
        <v>0.02</v>
      </c>
      <c r="E55" s="207">
        <v>0.02</v>
      </c>
      <c r="H55" s="207">
        <v>0.03</v>
      </c>
      <c r="I55" s="207">
        <v>0.09</v>
      </c>
      <c r="J55" s="207">
        <v>0.11</v>
      </c>
      <c r="K55" s="207">
        <v>0.15</v>
      </c>
    </row>
    <row r="56" spans="1:17">
      <c r="A56" s="1" t="s">
        <v>653</v>
      </c>
      <c r="B56" s="207">
        <v>0.1</v>
      </c>
      <c r="C56" s="207">
        <v>0.23</v>
      </c>
      <c r="D56" s="207">
        <v>0.13</v>
      </c>
      <c r="E56" s="207">
        <v>0.03</v>
      </c>
      <c r="H56" s="207">
        <v>0.05</v>
      </c>
      <c r="I56" s="207">
        <v>0.2</v>
      </c>
      <c r="J56" s="207">
        <v>0.19</v>
      </c>
      <c r="K56" s="207">
        <v>0.11</v>
      </c>
    </row>
    <row r="58" spans="1:17">
      <c r="L58" s="1" t="s">
        <v>650</v>
      </c>
      <c r="M58" s="1" t="s">
        <v>318</v>
      </c>
      <c r="N58" s="1" t="s">
        <v>651</v>
      </c>
      <c r="O58" s="1" t="s">
        <v>556</v>
      </c>
      <c r="P58" s="1" t="s">
        <v>652</v>
      </c>
      <c r="Q58" s="1" t="s">
        <v>653</v>
      </c>
    </row>
    <row r="59" spans="1:17">
      <c r="C59" s="1" t="s">
        <v>650</v>
      </c>
      <c r="D59" s="1" t="s">
        <v>318</v>
      </c>
      <c r="E59" s="1" t="s">
        <v>651</v>
      </c>
      <c r="F59" s="1" t="s">
        <v>556</v>
      </c>
      <c r="G59" s="1" t="s">
        <v>652</v>
      </c>
      <c r="H59" s="1" t="s">
        <v>653</v>
      </c>
      <c r="J59" s="1" t="s">
        <v>288</v>
      </c>
      <c r="K59" s="1" t="s">
        <v>646</v>
      </c>
      <c r="L59" s="207">
        <v>0.04</v>
      </c>
      <c r="M59" s="207">
        <v>0.04</v>
      </c>
      <c r="N59" s="207">
        <v>0.01</v>
      </c>
      <c r="O59" s="207">
        <v>0.02</v>
      </c>
      <c r="P59" s="207">
        <v>0.03</v>
      </c>
      <c r="Q59" s="207">
        <v>0.05</v>
      </c>
    </row>
    <row r="60" spans="1:17">
      <c r="A60" s="1" t="s">
        <v>281</v>
      </c>
      <c r="B60" s="1" t="s">
        <v>646</v>
      </c>
      <c r="C60" s="207">
        <v>7.0000000000000007E-2</v>
      </c>
      <c r="D60" s="207">
        <v>0.06</v>
      </c>
      <c r="E60" s="207">
        <v>0.03</v>
      </c>
      <c r="F60" s="207">
        <v>0.05</v>
      </c>
      <c r="G60" s="207">
        <v>0.04</v>
      </c>
      <c r="H60" s="207">
        <v>0.1</v>
      </c>
      <c r="K60" s="1" t="s">
        <v>654</v>
      </c>
      <c r="L60" s="207">
        <v>0.12</v>
      </c>
      <c r="M60" s="207">
        <v>0.16</v>
      </c>
      <c r="N60" s="207">
        <v>0.02</v>
      </c>
      <c r="O60" s="207">
        <v>0.1</v>
      </c>
      <c r="P60" s="207">
        <v>0.09</v>
      </c>
      <c r="Q60" s="207">
        <v>0.2</v>
      </c>
    </row>
    <row r="61" spans="1:17">
      <c r="B61" s="1" t="s">
        <v>654</v>
      </c>
      <c r="C61" s="207">
        <v>0.33</v>
      </c>
      <c r="D61" s="207">
        <v>0.35</v>
      </c>
      <c r="E61" s="207">
        <v>0.06</v>
      </c>
      <c r="F61" s="207">
        <v>0.21</v>
      </c>
      <c r="G61" s="207">
        <v>0.25</v>
      </c>
      <c r="H61" s="207">
        <v>0.23</v>
      </c>
      <c r="K61" s="1" t="s">
        <v>648</v>
      </c>
      <c r="L61" s="207">
        <v>0.18</v>
      </c>
      <c r="M61" s="207">
        <v>0.14000000000000001</v>
      </c>
      <c r="N61" s="207">
        <v>0.16</v>
      </c>
      <c r="O61" s="207">
        <v>0.15</v>
      </c>
      <c r="P61" s="207">
        <v>0.11</v>
      </c>
      <c r="Q61" s="207">
        <v>0.19</v>
      </c>
    </row>
    <row r="62" spans="1:17">
      <c r="B62" s="1" t="s">
        <v>648</v>
      </c>
      <c r="C62" s="207">
        <v>0.03</v>
      </c>
      <c r="D62" s="207">
        <v>0.05</v>
      </c>
      <c r="E62" s="207">
        <v>0.08</v>
      </c>
      <c r="F62" s="207">
        <v>0.06</v>
      </c>
      <c r="G62" s="207">
        <v>0.02</v>
      </c>
      <c r="H62" s="207">
        <v>0.13</v>
      </c>
      <c r="K62" s="1" t="s">
        <v>655</v>
      </c>
      <c r="L62" s="207">
        <v>0.14000000000000001</v>
      </c>
      <c r="M62" s="207">
        <v>0.11</v>
      </c>
      <c r="N62" s="207">
        <v>0.08</v>
      </c>
      <c r="O62" s="207">
        <v>0.13</v>
      </c>
      <c r="P62" s="207">
        <v>0.15</v>
      </c>
      <c r="Q62" s="207">
        <v>0.11</v>
      </c>
    </row>
    <row r="63" spans="1:17">
      <c r="B63" s="1" t="s">
        <v>655</v>
      </c>
      <c r="C63" s="207">
        <v>0.01</v>
      </c>
      <c r="D63" s="207">
        <v>0.02</v>
      </c>
      <c r="E63" s="207">
        <v>0.01</v>
      </c>
      <c r="F63" s="207">
        <v>0.04</v>
      </c>
      <c r="G63" s="207">
        <v>0.02</v>
      </c>
      <c r="H63" s="207">
        <v>0.03</v>
      </c>
      <c r="K63" s="1" t="s">
        <v>379</v>
      </c>
      <c r="L63" s="207">
        <f>1-SUM(L59:L62)</f>
        <v>0.52</v>
      </c>
      <c r="M63" s="207">
        <f t="shared" ref="M63:Q63" si="0">1-SUM(M59:M62)</f>
        <v>0.55000000000000004</v>
      </c>
      <c r="N63" s="207">
        <f t="shared" si="0"/>
        <v>0.73</v>
      </c>
      <c r="O63" s="207">
        <f t="shared" si="0"/>
        <v>0.6</v>
      </c>
      <c r="P63" s="207">
        <f t="shared" si="0"/>
        <v>0.62</v>
      </c>
      <c r="Q63" s="207">
        <f t="shared" si="0"/>
        <v>0.44999999999999996</v>
      </c>
    </row>
    <row r="64" spans="1:17">
      <c r="B64" s="1" t="s">
        <v>379</v>
      </c>
      <c r="C64" s="207">
        <f>1-SUM(C60:C63)</f>
        <v>0.55999999999999994</v>
      </c>
      <c r="D64" s="207">
        <f t="shared" ref="D64:H64" si="1">1-SUM(D60:D63)</f>
        <v>0.52</v>
      </c>
      <c r="E64" s="207">
        <f t="shared" si="1"/>
        <v>0.82000000000000006</v>
      </c>
      <c r="F64" s="207">
        <f t="shared" si="1"/>
        <v>0.64</v>
      </c>
      <c r="G64" s="207">
        <f t="shared" si="1"/>
        <v>0.66999999999999993</v>
      </c>
      <c r="H64" s="207">
        <f t="shared" si="1"/>
        <v>0.51</v>
      </c>
    </row>
    <row r="94" spans="1:3">
      <c r="A94" s="1" t="s">
        <v>656</v>
      </c>
    </row>
    <row r="95" spans="1:3">
      <c r="B95" s="1" t="s">
        <v>280</v>
      </c>
      <c r="C95" s="1" t="s">
        <v>657</v>
      </c>
    </row>
    <row r="96" spans="1:3">
      <c r="A96" s="271" t="s">
        <v>84</v>
      </c>
      <c r="B96" s="1">
        <f>'Bioenergy deployment'!I111</f>
        <v>1498327485.8122768</v>
      </c>
      <c r="C96" s="91">
        <f>B96/$B$105</f>
        <v>0.25339764802154396</v>
      </c>
    </row>
    <row r="97" spans="1:3">
      <c r="A97" s="271" t="s">
        <v>136</v>
      </c>
      <c r="B97" s="1">
        <f>'Bioenergy deployment'!I112</f>
        <v>1970533093.8357704</v>
      </c>
      <c r="C97" s="91">
        <f t="shared" ref="C97:C104" si="2">B97/$B$105</f>
        <v>0.33325721916921491</v>
      </c>
    </row>
    <row r="98" spans="1:3">
      <c r="A98" s="271" t="s">
        <v>282</v>
      </c>
      <c r="B98" s="1">
        <f>'Bioenergy deployment'!I113</f>
        <v>1011749618.0793958</v>
      </c>
      <c r="C98" s="91">
        <f t="shared" si="2"/>
        <v>0.17110743548098745</v>
      </c>
    </row>
    <row r="99" spans="1:3">
      <c r="A99" s="271" t="s">
        <v>283</v>
      </c>
      <c r="B99" s="1">
        <f>'Bioenergy deployment'!I114</f>
        <v>601502908.81352007</v>
      </c>
      <c r="C99" s="91">
        <f t="shared" si="2"/>
        <v>0.10172637411695966</v>
      </c>
    </row>
    <row r="100" spans="1:3">
      <c r="A100" s="271" t="s">
        <v>284</v>
      </c>
      <c r="B100" s="1">
        <f>'Bioenergy deployment'!I115</f>
        <v>350876696.80788672</v>
      </c>
      <c r="C100" s="91">
        <f t="shared" si="2"/>
        <v>5.9340384901559802E-2</v>
      </c>
    </row>
    <row r="101" spans="1:3">
      <c r="A101" s="271" t="s">
        <v>285</v>
      </c>
      <c r="B101" s="1">
        <f>'Bioenergy deployment'!I116</f>
        <v>50125242.401126675</v>
      </c>
      <c r="C101" s="91">
        <f t="shared" si="2"/>
        <v>8.477197843079971E-3</v>
      </c>
    </row>
    <row r="102" spans="1:3">
      <c r="A102" s="271" t="s">
        <v>286</v>
      </c>
      <c r="B102" s="1">
        <f>'Bioenergy deployment'!I117</f>
        <v>143214978.28893337</v>
      </c>
      <c r="C102" s="91">
        <f t="shared" si="2"/>
        <v>2.4220565265942778E-2</v>
      </c>
    </row>
    <row r="103" spans="1:3">
      <c r="A103" s="271" t="s">
        <v>287</v>
      </c>
      <c r="B103" s="1">
        <f>'Bioenergy deployment'!I118</f>
        <v>286429956.57786673</v>
      </c>
      <c r="C103" s="91">
        <f t="shared" si="2"/>
        <v>4.8441130531885555E-2</v>
      </c>
    </row>
    <row r="104" spans="1:3">
      <c r="A104" s="303" t="s">
        <v>222</v>
      </c>
      <c r="B104" s="1">
        <v>189478.50720032636</v>
      </c>
      <c r="C104" s="91">
        <f t="shared" si="2"/>
        <v>3.2044668825631766E-5</v>
      </c>
    </row>
    <row r="105" spans="1:3">
      <c r="B105" s="496">
        <f>SUM(B96:B104)</f>
        <v>5912949459.1239786</v>
      </c>
    </row>
    <row r="107" spans="1:3">
      <c r="A107" s="1" t="s">
        <v>658</v>
      </c>
    </row>
    <row r="110" spans="1:3">
      <c r="A110" s="1" t="s">
        <v>659</v>
      </c>
    </row>
    <row r="111" spans="1:3">
      <c r="B111" s="1" t="s">
        <v>660</v>
      </c>
      <c r="C111" s="1" t="s">
        <v>661</v>
      </c>
    </row>
    <row r="112" spans="1:3">
      <c r="A112" s="271" t="s">
        <v>84</v>
      </c>
      <c r="B112" s="1">
        <f>'Total tradeable turnover'!L14</f>
        <v>10994268088.817017</v>
      </c>
      <c r="C112" s="207">
        <f>B112/$B$121</f>
        <v>0.2441872444062276</v>
      </c>
    </row>
    <row r="113" spans="1:3">
      <c r="A113" s="271" t="s">
        <v>136</v>
      </c>
      <c r="B113" s="1">
        <f>'Total tradeable turnover (4)'!L14</f>
        <v>14622439067.363588</v>
      </c>
      <c r="C113" s="207">
        <f t="shared" ref="C113:C120" si="3">B113/$B$121</f>
        <v>0.32477042341630596</v>
      </c>
    </row>
    <row r="114" spans="1:3">
      <c r="A114" s="271" t="s">
        <v>282</v>
      </c>
      <c r="B114" s="1">
        <f>'Total tradeable turnover (5)'!L14</f>
        <v>5092487661.2327137</v>
      </c>
      <c r="C114" s="207">
        <f t="shared" si="3"/>
        <v>0.1131062585634051</v>
      </c>
    </row>
    <row r="115" spans="1:3">
      <c r="A115" s="271" t="s">
        <v>283</v>
      </c>
      <c r="B115" s="1">
        <f>'Total tradeable turnover (6)'!L14</f>
        <v>6670229552.6987247</v>
      </c>
      <c r="C115" s="207">
        <f t="shared" si="3"/>
        <v>0.14814855894656859</v>
      </c>
    </row>
    <row r="116" spans="1:3">
      <c r="A116" s="271" t="s">
        <v>284</v>
      </c>
      <c r="B116" s="1">
        <f>'Total tradeable turnover (7)'!L14</f>
        <v>3396747881.5757599</v>
      </c>
      <c r="C116" s="207">
        <f t="shared" si="3"/>
        <v>7.5443176248208441E-2</v>
      </c>
    </row>
    <row r="117" spans="1:3">
      <c r="A117" s="271" t="s">
        <v>285</v>
      </c>
      <c r="B117" s="1">
        <f>'Total tradeable turnover (8)'!L14</f>
        <v>1659240900.6775599</v>
      </c>
      <c r="C117" s="207">
        <f t="shared" si="3"/>
        <v>3.6852427107419788E-2</v>
      </c>
    </row>
    <row r="118" spans="1:3">
      <c r="A118" s="271" t="s">
        <v>286</v>
      </c>
      <c r="B118" s="1">
        <f>'Total tradeable turnover (9)'!L14</f>
        <v>1706963722.0016258</v>
      </c>
      <c r="C118" s="207">
        <f t="shared" si="3"/>
        <v>3.7912370719879789E-2</v>
      </c>
    </row>
    <row r="119" spans="1:3">
      <c r="A119" s="271" t="s">
        <v>287</v>
      </c>
      <c r="B119" s="1">
        <f>'Total tradeable turnover (10)'!L14</f>
        <v>848385900.40630817</v>
      </c>
      <c r="C119" s="207">
        <f t="shared" si="3"/>
        <v>1.8843001966091188E-2</v>
      </c>
    </row>
    <row r="120" spans="1:3">
      <c r="A120" s="303" t="s">
        <v>222</v>
      </c>
      <c r="B120" s="1">
        <v>33161859.582528651</v>
      </c>
      <c r="C120" s="207">
        <f t="shared" si="3"/>
        <v>7.3653862589367122E-4</v>
      </c>
    </row>
    <row r="121" spans="1:3">
      <c r="B121" s="496">
        <f>SUM(B112:B120)</f>
        <v>45023924634.35582</v>
      </c>
    </row>
    <row r="123" spans="1:3">
      <c r="A123" s="1" t="s">
        <v>658</v>
      </c>
    </row>
  </sheetData>
  <conditionalFormatting sqref="A1:XFD16 A21:XFD48 B17:XFD20 A82:E86 F84:G88 L49:XFD57 H82:K86 R58:XFD62 L63:XFD1048576">
    <cfRule type="expression" dxfId="1121" priority="5">
      <formula>_xlfn.ISFORMULA(A1)</formula>
    </cfRule>
  </conditionalFormatting>
  <conditionalFormatting sqref="A104">
    <cfRule type="expression" dxfId="1120" priority="4">
      <formula>_xlfn.ISFORMULA(A104)</formula>
    </cfRule>
  </conditionalFormatting>
  <conditionalFormatting sqref="A96:A103">
    <cfRule type="expression" dxfId="1119" priority="3">
      <formula>_xlfn.ISFORMULA(A96)</formula>
    </cfRule>
  </conditionalFormatting>
  <conditionalFormatting sqref="A120">
    <cfRule type="expression" dxfId="1118" priority="2">
      <formula>_xlfn.ISFORMULA(A120)</formula>
    </cfRule>
  </conditionalFormatting>
  <conditionalFormatting sqref="A112:A119">
    <cfRule type="expression" dxfId="1117" priority="1">
      <formula>_xlfn.ISFORMULA(A112)</formula>
    </cfRule>
  </conditionalFormatting>
  <pageMargins left="0.7" right="0.7" top="0.75" bottom="0.75" header="0.3" footer="0.3"/>
  <pageSetup paperSize="9" orientation="portrait" verticalDpi="0"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39997558519241921"/>
  </sheetPr>
  <dimension ref="A1:AD145"/>
  <sheetViews>
    <sheetView workbookViewId="0"/>
  </sheetViews>
  <sheetFormatPr defaultColWidth="8.85546875" defaultRowHeight="14.45"/>
  <cols>
    <col min="1" max="1" width="8.85546875" style="142"/>
    <col min="2" max="2" width="13.85546875" style="142" customWidth="1"/>
    <col min="3" max="3" width="12" style="142" customWidth="1"/>
    <col min="4" max="5" width="12.85546875" style="142" customWidth="1"/>
    <col min="6" max="15" width="13.140625" style="142" customWidth="1"/>
    <col min="16" max="17" width="8.85546875" style="142"/>
    <col min="18" max="18" width="21.85546875" style="142" customWidth="1"/>
    <col min="19" max="19" width="24.5703125" style="142" customWidth="1"/>
    <col min="20" max="20" width="21.85546875" style="142" customWidth="1"/>
    <col min="21" max="21" width="24.140625" style="142" customWidth="1"/>
    <col min="22" max="22" width="14" style="142" customWidth="1"/>
    <col min="23" max="23" width="16.7109375" style="142" customWidth="1"/>
    <col min="24" max="24" width="13.5703125" style="142" customWidth="1"/>
    <col min="25" max="25" width="15.140625" style="142" customWidth="1"/>
    <col min="26" max="16384" width="8.85546875" style="142"/>
  </cols>
  <sheetData>
    <row r="1" spans="1:30" s="139" customFormat="1" ht="49.5" customHeight="1">
      <c r="A1" s="138"/>
      <c r="B1" s="138" t="s">
        <v>662</v>
      </c>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row>
    <row r="4" spans="1:30">
      <c r="B4" s="140" t="s">
        <v>663</v>
      </c>
      <c r="C4" s="140" t="s">
        <v>646</v>
      </c>
      <c r="D4" s="141"/>
      <c r="E4" s="141"/>
      <c r="F4" s="141"/>
      <c r="G4" s="141"/>
      <c r="H4" s="141"/>
      <c r="I4" s="141"/>
      <c r="J4" s="141"/>
      <c r="K4" s="141"/>
      <c r="L4" s="141"/>
      <c r="M4" s="141"/>
      <c r="N4" s="141"/>
      <c r="O4" s="141"/>
      <c r="Q4" s="149"/>
      <c r="R4" s="149"/>
      <c r="S4" s="149"/>
      <c r="T4" s="149"/>
      <c r="U4" s="149"/>
      <c r="V4" s="149"/>
      <c r="W4" s="149"/>
      <c r="X4" s="149"/>
      <c r="Y4" s="149"/>
      <c r="Z4" s="149"/>
      <c r="AA4" s="149"/>
      <c r="AC4" s="140" t="s">
        <v>664</v>
      </c>
      <c r="AD4" s="141"/>
    </row>
    <row r="5" spans="1:30">
      <c r="R5" s="142" t="s">
        <v>665</v>
      </c>
      <c r="AB5" s="149"/>
    </row>
    <row r="6" spans="1:30">
      <c r="R6" s="142" t="s">
        <v>666</v>
      </c>
      <c r="AB6" s="195"/>
      <c r="AC6" s="149" t="s">
        <v>667</v>
      </c>
    </row>
    <row r="7" spans="1:30">
      <c r="D7" s="150" t="s">
        <v>646</v>
      </c>
      <c r="E7" s="151"/>
      <c r="F7" s="151"/>
      <c r="G7" s="151"/>
      <c r="H7" s="152"/>
      <c r="I7" s="554" t="s">
        <v>668</v>
      </c>
      <c r="J7" s="555"/>
      <c r="K7" s="555"/>
      <c r="L7" s="556"/>
      <c r="M7" s="554" t="s">
        <v>358</v>
      </c>
      <c r="N7" s="555"/>
      <c r="O7" s="555"/>
      <c r="P7" s="555"/>
      <c r="Q7" s="556"/>
      <c r="R7" s="553" t="s">
        <v>669</v>
      </c>
      <c r="S7" s="553"/>
      <c r="T7" s="197"/>
      <c r="U7" s="197"/>
      <c r="V7" s="195"/>
      <c r="W7" s="143"/>
      <c r="X7" s="143" t="s">
        <v>646</v>
      </c>
      <c r="Y7" s="143" t="s">
        <v>670</v>
      </c>
      <c r="Z7" s="143" t="s">
        <v>292</v>
      </c>
      <c r="AA7" s="143" t="s">
        <v>288</v>
      </c>
    </row>
    <row r="8" spans="1:30" ht="14.65" thickBot="1">
      <c r="B8" s="199" t="s">
        <v>671</v>
      </c>
      <c r="C8" s="199" t="s">
        <v>672</v>
      </c>
      <c r="D8" s="199" t="s">
        <v>673</v>
      </c>
      <c r="E8" s="199" t="s">
        <v>674</v>
      </c>
      <c r="F8" s="199" t="s">
        <v>675</v>
      </c>
      <c r="G8" s="199" t="s">
        <v>676</v>
      </c>
      <c r="H8" s="199" t="s">
        <v>677</v>
      </c>
      <c r="I8" s="199" t="s">
        <v>678</v>
      </c>
      <c r="J8" s="202" t="s">
        <v>679</v>
      </c>
      <c r="K8" s="203" t="s">
        <v>680</v>
      </c>
      <c r="L8" s="203" t="s">
        <v>471</v>
      </c>
      <c r="M8" s="199" t="s">
        <v>681</v>
      </c>
      <c r="N8" s="199" t="s">
        <v>682</v>
      </c>
      <c r="O8" s="202" t="s">
        <v>679</v>
      </c>
      <c r="P8" s="203" t="s">
        <v>680</v>
      </c>
      <c r="Q8" s="203" t="s">
        <v>471</v>
      </c>
      <c r="R8" s="199" t="s">
        <v>683</v>
      </c>
      <c r="S8" s="199" t="s">
        <v>684</v>
      </c>
      <c r="V8" s="195"/>
      <c r="W8" s="143">
        <v>2015</v>
      </c>
      <c r="X8" s="143"/>
      <c r="Y8" s="143"/>
      <c r="Z8" s="143"/>
      <c r="AA8" s="143"/>
    </row>
    <row r="9" spans="1:30">
      <c r="A9" s="143" t="s">
        <v>646</v>
      </c>
      <c r="B9" s="143">
        <v>730900</v>
      </c>
      <c r="C9" s="147">
        <v>2015</v>
      </c>
      <c r="D9" s="147">
        <f t="array" ref="D9">IFERROR(INDEX('HS data - 3'!$L$8:$L$9374,MATCH('Background Step 4.1.3'!$B9&amp;'Background Step 4.1.3'!$C9&amp;'Background Step 4.1.3'!D$8,'HS data - 3'!$C$8:$C$9374&amp;'HS data - 3'!$H$8:$H$9374&amp;'HS data - 3'!$G$8:$G$9374,0)),"")</f>
        <v>126.88155400000001</v>
      </c>
      <c r="E9" s="147">
        <f>D9-F9</f>
        <v>93.232102000000012</v>
      </c>
      <c r="F9" s="147">
        <f t="array" ref="F9">IFERROR(INDEX('HS data - 3'!$L$8:$L$9374,MATCH('Background Step 4.1.3'!$B9&amp;'Background Step 4.1.3'!$C9&amp;'Background Step 4.1.3'!F$8,'HS data - 3'!$C$8:$C$9374&amp;'HS data - 3'!$H$8:$H$9374&amp;'HS data - 3'!$G$8:$G$9374,0)),"")</f>
        <v>33.649451999999997</v>
      </c>
      <c r="G9" s="143"/>
      <c r="H9" s="147"/>
      <c r="I9" s="147">
        <f t="array" ref="I9">IFERROR(INDEX('HS data - 3'!$L$8:$L$9374,MATCH('Background Step 4.1.3'!$B9&amp;'Background Step 4.1.3'!$C9&amp;'Background Step 4.1.3'!I$8,'HS data - 3'!$C$8:$C$9374&amp;'HS data - 3'!$H$8:$H$9374&amp;'HS data - 3'!$G$8:$G$9374,0)),"")</f>
        <v>1126.5756939999999</v>
      </c>
      <c r="J9" s="147"/>
      <c r="K9" s="198">
        <f t="shared" ref="K9:K35" si="0">IFERROR(F9/I9,"")</f>
        <v>2.9868789269298757E-2</v>
      </c>
      <c r="L9" s="147" t="str">
        <f t="array" ref="L9">IFERROR(INDEX('HS data'!#REF!,MATCH('Background Step 4.1.3'!$B9&amp;'Background Step 4.1.3'!$C9&amp;'Background Step 4.1.3'!#REF!,'HS data'!#REF!&amp;'HS data'!#REF!&amp;'HS data'!#REF!,0)),"")</f>
        <v/>
      </c>
      <c r="M9" s="147">
        <f t="array" ref="M9">IFERROR(INDEX('HS data - 3'!$L$8:$L$9374,MATCH('Background Step 4.1.3'!$B9&amp;'Background Step 4.1.3'!$C9&amp;'Background Step 4.1.3'!M$8,'HS data - 3'!$C$8:$C$9374&amp;'HS data - 3'!$H$8:$H$9374&amp;'HS data - 3'!$G$8:$G$9374,0)),"")</f>
        <v>3831.6324789999999</v>
      </c>
      <c r="N9" s="147">
        <f>M9-I9</f>
        <v>2705.0567849999998</v>
      </c>
      <c r="O9" s="147"/>
      <c r="P9" s="198">
        <f>IFERROR(E9/N9,"")</f>
        <v>3.4465857617846651E-2</v>
      </c>
      <c r="Q9" s="147" t="str">
        <f t="array" ref="Q9">IFERROR(INDEX('HS data'!#REF!,MATCH('Background Step 4.1.3'!$B9&amp;'Background Step 4.1.3'!$C9&amp;'Background Step 4.1.3'!#REF!,'HS data'!#REF!&amp;'HS data'!#REF!&amp;'HS data'!#REF!,0)),"")</f>
        <v/>
      </c>
      <c r="R9" s="147"/>
      <c r="S9" s="147"/>
      <c r="V9" s="195"/>
      <c r="W9" s="143">
        <v>2016</v>
      </c>
      <c r="X9" s="143"/>
      <c r="Y9" s="143"/>
      <c r="Z9" s="143"/>
      <c r="AA9" s="143"/>
    </row>
    <row r="10" spans="1:30">
      <c r="A10" s="143" t="s">
        <v>646</v>
      </c>
      <c r="B10" s="143">
        <f>B9</f>
        <v>730900</v>
      </c>
      <c r="C10" s="143">
        <v>2016</v>
      </c>
      <c r="D10" s="147">
        <f t="array" ref="D10">IFERROR(INDEX('HS data - 3'!$L$8:$L$9374,MATCH('Background Step 4.1.3'!$B10&amp;'Background Step 4.1.3'!$C10&amp;'Background Step 4.1.3'!D$8,'HS data - 3'!$C$8:$C$9374&amp;'HS data - 3'!$H$8:$H$9374&amp;'HS data - 3'!$G$8:$G$9374,0)),"")</f>
        <v>98.315373999999991</v>
      </c>
      <c r="E10" s="143">
        <f t="shared" ref="E10:E35" si="1">D10-F10</f>
        <v>68.314416999999992</v>
      </c>
      <c r="F10" s="147">
        <f t="array" ref="F10">IFERROR(INDEX('HS data - 3'!$L$8:$L$9374,MATCH('Background Step 4.1.3'!$B10&amp;'Background Step 4.1.3'!$C10&amp;'Background Step 4.1.3'!F$8,'HS data - 3'!$C$8:$C$9374&amp;'HS data - 3'!$H$8:$H$9374&amp;'HS data - 3'!$G$8:$G$9374,0)),"")</f>
        <v>30.000957</v>
      </c>
      <c r="G10" s="143"/>
      <c r="H10" s="143"/>
      <c r="I10" s="147">
        <f t="array" ref="I10">IFERROR(INDEX('HS data - 3'!$L$8:$L$9374,MATCH('Background Step 4.1.3'!$B10&amp;'Background Step 4.1.3'!$C10&amp;'Background Step 4.1.3'!I$8,'HS data - 3'!$C$8:$C$9374&amp;'HS data - 3'!$H$8:$H$9374&amp;'HS data - 3'!$G$8:$G$9374,0)),"")</f>
        <v>1036.3174710000001</v>
      </c>
      <c r="J10" s="143"/>
      <c r="K10" s="196">
        <f t="shared" si="0"/>
        <v>2.8949581416446078E-2</v>
      </c>
      <c r="L10" s="143" t="str">
        <f t="array" ref="L10">IFERROR(INDEX('HS data'!#REF!,MATCH('Background Step 4.1.3'!$B10&amp;'Background Step 4.1.3'!$C10&amp;'Background Step 4.1.3'!#REF!,'HS data'!#REF!&amp;'HS data'!#REF!&amp;'HS data'!#REF!,0)),"")</f>
        <v/>
      </c>
      <c r="M10" s="147">
        <f t="array" ref="M10">IFERROR(INDEX('HS data - 3'!$L$8:$L$9374,MATCH('Background Step 4.1.3'!$B10&amp;'Background Step 4.1.3'!$C10&amp;'Background Step 4.1.3'!M$8,'HS data - 3'!$C$8:$C$9374&amp;'HS data - 3'!$H$8:$H$9374&amp;'HS data - 3'!$G$8:$G$9374,0)),"")</f>
        <v>3490.3404690000002</v>
      </c>
      <c r="N10" s="143">
        <f t="shared" ref="N10:N35" si="2">M10-I10</f>
        <v>2454.0229980000004</v>
      </c>
      <c r="O10" s="143"/>
      <c r="P10" s="196">
        <f t="shared" ref="P10:P35" si="3">IFERROR(E10/N10,"")</f>
        <v>2.7837724852487297E-2</v>
      </c>
      <c r="Q10" s="143" t="str">
        <f t="array" ref="Q10">IFERROR(INDEX('HS data'!#REF!,MATCH('Background Step 4.1.3'!$B10&amp;'Background Step 4.1.3'!$C10&amp;'Background Step 4.1.3'!#REF!,'HS data'!#REF!&amp;'HS data'!#REF!&amp;'HS data'!#REF!,0)),"")</f>
        <v/>
      </c>
      <c r="R10" s="143"/>
      <c r="S10" s="143"/>
      <c r="V10" s="195"/>
      <c r="W10" s="143">
        <v>2017</v>
      </c>
      <c r="X10" s="143"/>
      <c r="Y10" s="143"/>
      <c r="Z10" s="143"/>
      <c r="AA10" s="143"/>
    </row>
    <row r="11" spans="1:30" ht="14.65" thickBot="1">
      <c r="A11" s="143" t="s">
        <v>646</v>
      </c>
      <c r="B11" s="143">
        <f>B10</f>
        <v>730900</v>
      </c>
      <c r="C11" s="146">
        <v>2017</v>
      </c>
      <c r="D11" s="147">
        <f t="array" ref="D11">IFERROR(INDEX('HS data - 3'!$L$8:$L$9374,MATCH('Background Step 4.1.3'!$B11&amp;'Background Step 4.1.3'!$C11&amp;'Background Step 4.1.3'!D$8,'HS data - 3'!$C$8:$C$9374&amp;'HS data - 3'!$H$8:$H$9374&amp;'HS data - 3'!$G$8:$G$9374,0)),"")</f>
        <v>100.95227800000001</v>
      </c>
      <c r="E11" s="146">
        <f t="shared" si="1"/>
        <v>63.651170000000008</v>
      </c>
      <c r="F11" s="147">
        <f t="array" ref="F11">IFERROR(INDEX('HS data - 3'!$L$8:$L$9374,MATCH('Background Step 4.1.3'!$B11&amp;'Background Step 4.1.3'!$C11&amp;'Background Step 4.1.3'!F$8,'HS data - 3'!$C$8:$C$9374&amp;'HS data - 3'!$H$8:$H$9374&amp;'HS data - 3'!$G$8:$G$9374,0)),"")</f>
        <v>37.301107999999999</v>
      </c>
      <c r="G11" s="146">
        <f>AVERAGE(E9:E11)</f>
        <v>75.065896333333328</v>
      </c>
      <c r="H11" s="146">
        <f>AVERAGE(F9:F11)</f>
        <v>33.650505666666668</v>
      </c>
      <c r="I11" s="147">
        <f t="array" ref="I11">IFERROR(INDEX('HS data - 3'!$L$8:$L$9374,MATCH('Background Step 4.1.3'!$B11&amp;'Background Step 4.1.3'!$C11&amp;'Background Step 4.1.3'!I$8,'HS data - 3'!$C$8:$C$9374&amp;'HS data - 3'!$H$8:$H$9374&amp;'HS data - 3'!$G$8:$G$9374,0)),"")</f>
        <v>1212.1577890000001</v>
      </c>
      <c r="J11" s="146"/>
      <c r="K11" s="204">
        <f t="shared" si="0"/>
        <v>3.077248551178513E-2</v>
      </c>
      <c r="L11" s="205">
        <f>AVERAGE(K9:K11)</f>
        <v>2.9863618732509988E-2</v>
      </c>
      <c r="M11" s="147">
        <f t="array" ref="M11">IFERROR(INDEX('HS data - 3'!$L$8:$L$9374,MATCH('Background Step 4.1.3'!$B11&amp;'Background Step 4.1.3'!$C11&amp;'Background Step 4.1.3'!M$8,'HS data - 3'!$C$8:$C$9374&amp;'HS data - 3'!$H$8:$H$9374&amp;'HS data - 3'!$G$8:$G$9374,0)),"")</f>
        <v>3441.324881</v>
      </c>
      <c r="N11" s="146">
        <f t="shared" si="2"/>
        <v>2229.1670919999997</v>
      </c>
      <c r="O11" s="146"/>
      <c r="P11" s="204">
        <f t="shared" si="3"/>
        <v>2.8553790439680517E-2</v>
      </c>
      <c r="Q11" s="205">
        <f>AVERAGE(P9:P11)</f>
        <v>3.0285790970004823E-2</v>
      </c>
      <c r="R11" s="146">
        <f>AVERAGE(I9:I11)</f>
        <v>1125.0169846666668</v>
      </c>
      <c r="S11" s="146">
        <f>AVERAGE(N9:N11)</f>
        <v>2462.7489583333331</v>
      </c>
      <c r="V11" s="195"/>
      <c r="W11" s="195"/>
    </row>
    <row r="12" spans="1:30" ht="14.65" thickTop="1">
      <c r="A12" s="143" t="s">
        <v>646</v>
      </c>
      <c r="B12" s="143">
        <v>741999</v>
      </c>
      <c r="C12" s="147">
        <v>2015</v>
      </c>
      <c r="D12" s="147">
        <f t="array" ref="D12">IFERROR(INDEX('HS data - 3'!$L$8:$L$9374,MATCH('Background Step 4.1.3'!$B12&amp;'Background Step 4.1.3'!$C12&amp;'Background Step 4.1.3'!D$8,'HS data - 3'!$C$8:$C$9374&amp;'HS data - 3'!$H$8:$H$9374&amp;'HS data - 3'!$G$8:$G$9374,0)),"")</f>
        <v>88.993918000000008</v>
      </c>
      <c r="E12" s="147">
        <f t="shared" si="1"/>
        <v>42.989205000000005</v>
      </c>
      <c r="F12" s="147">
        <f t="array" ref="F12">IFERROR(INDEX('HS data - 3'!$L$8:$L$9374,MATCH('Background Step 4.1.3'!$B12&amp;'Background Step 4.1.3'!$C12&amp;'Background Step 4.1.3'!F$8,'HS data - 3'!$C$8:$C$9374&amp;'HS data - 3'!$H$8:$H$9374&amp;'HS data - 3'!$G$8:$G$9374,0)),"")</f>
        <v>46.004713000000002</v>
      </c>
      <c r="G12" s="147"/>
      <c r="H12" s="147"/>
      <c r="I12" s="147">
        <f t="array" ref="I12">IFERROR(INDEX('HS data - 3'!$L$8:$L$9374,MATCH('Background Step 4.1.3'!$B12&amp;'Background Step 4.1.3'!$C12&amp;'Background Step 4.1.3'!I$8,'HS data - 3'!$C$8:$C$9374&amp;'HS data - 3'!$H$8:$H$9374&amp;'HS data - 3'!$G$8:$G$9374,0)),"")</f>
        <v>1089.0383449999999</v>
      </c>
      <c r="J12" s="147"/>
      <c r="K12" s="198">
        <f t="shared" si="0"/>
        <v>4.224342807690578E-2</v>
      </c>
      <c r="L12" s="147" t="str">
        <f t="array" ref="L12">IFERROR(INDEX('HS data'!#REF!,MATCH('Background Step 4.1.3'!$B12&amp;'Background Step 4.1.3'!$C12&amp;'Background Step 4.1.3'!#REF!,'HS data'!#REF!&amp;'HS data'!#REF!&amp;'HS data'!#REF!,0)),"")</f>
        <v/>
      </c>
      <c r="M12" s="147">
        <f t="array" ref="M12">IFERROR(INDEX('HS data - 3'!$L$8:$L$9374,MATCH('Background Step 4.1.3'!$B12&amp;'Background Step 4.1.3'!$C12&amp;'Background Step 4.1.3'!M$8,'HS data - 3'!$C$8:$C$9374&amp;'HS data - 3'!$H$8:$H$9374&amp;'HS data - 3'!$G$8:$G$9374,0)),"")</f>
        <v>2914.9684320000001</v>
      </c>
      <c r="N12" s="147">
        <f t="shared" si="2"/>
        <v>1825.9300870000002</v>
      </c>
      <c r="O12" s="147"/>
      <c r="P12" s="198">
        <f t="shared" si="3"/>
        <v>2.3543730017960979E-2</v>
      </c>
      <c r="Q12" s="147" t="str">
        <f t="array" ref="Q12">IFERROR(INDEX('HS data'!#REF!,MATCH('Background Step 4.1.3'!$B12&amp;'Background Step 4.1.3'!$C12&amp;'Background Step 4.1.3'!#REF!,'HS data'!#REF!&amp;'HS data'!#REF!&amp;'HS data'!#REF!,0)),"")</f>
        <v/>
      </c>
      <c r="R12" s="147"/>
      <c r="S12" s="147"/>
      <c r="V12" s="195"/>
      <c r="W12" s="195"/>
    </row>
    <row r="13" spans="1:30">
      <c r="A13" s="143" t="s">
        <v>646</v>
      </c>
      <c r="B13" s="143">
        <f>B12</f>
        <v>741999</v>
      </c>
      <c r="C13" s="143">
        <v>2016</v>
      </c>
      <c r="D13" s="147">
        <f t="array" ref="D13">IFERROR(INDEX('HS data - 3'!$L$8:$L$9374,MATCH('Background Step 4.1.3'!$B13&amp;'Background Step 4.1.3'!$C13&amp;'Background Step 4.1.3'!D$8,'HS data - 3'!$C$8:$C$9374&amp;'HS data - 3'!$H$8:$H$9374&amp;'HS data - 3'!$G$8:$G$9374,0)),"")</f>
        <v>80.474107999999987</v>
      </c>
      <c r="E13" s="143">
        <f t="shared" si="1"/>
        <v>37.826287999999984</v>
      </c>
      <c r="F13" s="147">
        <f t="array" ref="F13">IFERROR(INDEX('HS data - 3'!$L$8:$L$9374,MATCH('Background Step 4.1.3'!$B13&amp;'Background Step 4.1.3'!$C13&amp;'Background Step 4.1.3'!F$8,'HS data - 3'!$C$8:$C$9374&amp;'HS data - 3'!$H$8:$H$9374&amp;'HS data - 3'!$G$8:$G$9374,0)),"")</f>
        <v>42.647820000000003</v>
      </c>
      <c r="G13" s="143"/>
      <c r="H13" s="143"/>
      <c r="I13" s="147">
        <f t="array" ref="I13">IFERROR(INDEX('HS data - 3'!$L$8:$L$9374,MATCH('Background Step 4.1.3'!$B13&amp;'Background Step 4.1.3'!$C13&amp;'Background Step 4.1.3'!I$8,'HS data - 3'!$C$8:$C$9374&amp;'HS data - 3'!$H$8:$H$9374&amp;'HS data - 3'!$G$8:$G$9374,0)),"")</f>
        <v>1107.632623</v>
      </c>
      <c r="J13" s="143"/>
      <c r="K13" s="196">
        <f t="shared" si="0"/>
        <v>3.8503578817035262E-2</v>
      </c>
      <c r="L13" s="143" t="str">
        <f t="array" ref="L13">IFERROR(INDEX('HS data'!#REF!,MATCH('Background Step 4.1.3'!$B13&amp;'Background Step 4.1.3'!$C13&amp;'Background Step 4.1.3'!#REF!,'HS data'!#REF!&amp;'HS data'!#REF!&amp;'HS data'!#REF!,0)),"")</f>
        <v/>
      </c>
      <c r="M13" s="147">
        <f t="array" ref="M13">IFERROR(INDEX('HS data - 3'!$L$8:$L$9374,MATCH('Background Step 4.1.3'!$B13&amp;'Background Step 4.1.3'!$C13&amp;'Background Step 4.1.3'!M$8,'HS data - 3'!$C$8:$C$9374&amp;'HS data - 3'!$H$8:$H$9374&amp;'HS data - 3'!$G$8:$G$9374,0)),"")</f>
        <v>2965.9934049999997</v>
      </c>
      <c r="N13" s="143">
        <f t="shared" si="2"/>
        <v>1858.3607819999997</v>
      </c>
      <c r="O13" s="143"/>
      <c r="P13" s="196">
        <f t="shared" si="3"/>
        <v>2.0354652533772631E-2</v>
      </c>
      <c r="Q13" s="143" t="str">
        <f t="array" ref="Q13">IFERROR(INDEX('HS data'!#REF!,MATCH('Background Step 4.1.3'!$B13&amp;'Background Step 4.1.3'!$C13&amp;'Background Step 4.1.3'!#REF!,'HS data'!#REF!&amp;'HS data'!#REF!&amp;'HS data'!#REF!,0)),"")</f>
        <v/>
      </c>
      <c r="R13" s="143"/>
      <c r="S13" s="143"/>
      <c r="V13" s="195"/>
      <c r="W13" s="195"/>
    </row>
    <row r="14" spans="1:30" ht="14.65" thickBot="1">
      <c r="A14" s="143" t="s">
        <v>646</v>
      </c>
      <c r="B14" s="143">
        <f>B13</f>
        <v>741999</v>
      </c>
      <c r="C14" s="146">
        <v>2017</v>
      </c>
      <c r="D14" s="147">
        <f t="array" ref="D14">IFERROR(INDEX('HS data - 3'!$L$8:$L$9374,MATCH('Background Step 4.1.3'!$B14&amp;'Background Step 4.1.3'!$C14&amp;'Background Step 4.1.3'!D$8,'HS data - 3'!$C$8:$C$9374&amp;'HS data - 3'!$H$8:$H$9374&amp;'HS data - 3'!$G$8:$G$9374,0)),"")</f>
        <v>71.094497000000004</v>
      </c>
      <c r="E14" s="146">
        <f t="shared" si="1"/>
        <v>37.144453000000006</v>
      </c>
      <c r="F14" s="147">
        <f t="array" ref="F14">IFERROR(INDEX('HS data - 3'!$L$8:$L$9374,MATCH('Background Step 4.1.3'!$B14&amp;'Background Step 4.1.3'!$C14&amp;'Background Step 4.1.3'!F$8,'HS data - 3'!$C$8:$C$9374&amp;'HS data - 3'!$H$8:$H$9374&amp;'HS data - 3'!$G$8:$G$9374,0)),"")</f>
        <v>33.950043999999998</v>
      </c>
      <c r="G14" s="146">
        <f>AVERAGE(E12:E14)</f>
        <v>39.319982000000003</v>
      </c>
      <c r="H14" s="146">
        <f>AVERAGE(F12:F14)</f>
        <v>40.867525666666666</v>
      </c>
      <c r="I14" s="147">
        <f t="array" ref="I14">IFERROR(INDEX('HS data - 3'!$L$8:$L$9374,MATCH('Background Step 4.1.3'!$B14&amp;'Background Step 4.1.3'!$C14&amp;'Background Step 4.1.3'!I$8,'HS data - 3'!$C$8:$C$9374&amp;'HS data - 3'!$H$8:$H$9374&amp;'HS data - 3'!$G$8:$G$9374,0)),"")</f>
        <v>1197.1855930000002</v>
      </c>
      <c r="J14" s="146"/>
      <c r="K14" s="204">
        <f t="shared" si="0"/>
        <v>2.8358212960887173E-2</v>
      </c>
      <c r="L14" s="205">
        <f>AVERAGE(K12:K14)</f>
        <v>3.6368406618276068E-2</v>
      </c>
      <c r="M14" s="147">
        <f t="array" ref="M14">IFERROR(INDEX('HS data - 3'!$L$8:$L$9374,MATCH('Background Step 4.1.3'!$B14&amp;'Background Step 4.1.3'!$C14&amp;'Background Step 4.1.3'!M$8,'HS data - 3'!$C$8:$C$9374&amp;'HS data - 3'!$H$8:$H$9374&amp;'HS data - 3'!$G$8:$G$9374,0)),"")</f>
        <v>2947.590361</v>
      </c>
      <c r="N14" s="146">
        <f t="shared" si="2"/>
        <v>1750.4047679999999</v>
      </c>
      <c r="O14" s="146"/>
      <c r="P14" s="204">
        <f t="shared" si="3"/>
        <v>2.1220493499021369E-2</v>
      </c>
      <c r="Q14" s="205">
        <f>AVERAGE(P12:P14)</f>
        <v>2.1706292016918326E-2</v>
      </c>
      <c r="R14" s="146">
        <f>AVERAGE(I12:I14)</f>
        <v>1131.2855203333334</v>
      </c>
      <c r="S14" s="146">
        <f>AVERAGE(N12:N14)</f>
        <v>1811.5652123333332</v>
      </c>
      <c r="V14" s="195"/>
      <c r="W14" s="144" t="s">
        <v>685</v>
      </c>
      <c r="X14" s="143"/>
      <c r="Y14" s="143"/>
    </row>
    <row r="15" spans="1:30" ht="14.65" thickTop="1">
      <c r="A15" s="143" t="s">
        <v>646</v>
      </c>
      <c r="B15" s="143">
        <v>761100</v>
      </c>
      <c r="C15" s="147">
        <v>2015</v>
      </c>
      <c r="D15" s="147">
        <f t="array" ref="D15">IFERROR(INDEX('HS data - 3'!$L$8:$L$9374,MATCH('Background Step 4.1.3'!$B15&amp;'Background Step 4.1.3'!$C15&amp;'Background Step 4.1.3'!D$8,'HS data - 3'!$C$8:$C$9374&amp;'HS data - 3'!$H$8:$H$9374&amp;'HS data - 3'!$G$8:$G$9374,0)),"")</f>
        <v>13.496575</v>
      </c>
      <c r="E15" s="147">
        <f>D15-F15</f>
        <v>13.351352</v>
      </c>
      <c r="F15" s="147">
        <f t="array" ref="F15">IFERROR(INDEX('HS data - 3'!$L$8:$L$9374,MATCH('Background Step 4.1.3'!$B15&amp;'Background Step 4.1.3'!$C15&amp;'Background Step 4.1.3'!F$8,'HS data - 3'!$C$8:$C$9374&amp;'HS data - 3'!$H$8:$H$9374&amp;'HS data - 3'!$G$8:$G$9374,0)),"")</f>
        <v>0.14522300000000002</v>
      </c>
      <c r="G15" s="147"/>
      <c r="H15" s="147"/>
      <c r="I15" s="147">
        <f t="array" ref="I15">IFERROR(INDEX('HS data - 3'!$L$8:$L$9374,MATCH('Background Step 4.1.3'!$B15&amp;'Background Step 4.1.3'!$C15&amp;'Background Step 4.1.3'!I$8,'HS data - 3'!$C$8:$C$9374&amp;'HS data - 3'!$H$8:$H$9374&amp;'HS data - 3'!$G$8:$G$9374,0)),"")</f>
        <v>66.157821999999996</v>
      </c>
      <c r="J15" s="147"/>
      <c r="K15" s="198">
        <f t="shared" si="0"/>
        <v>2.1950994698706986E-3</v>
      </c>
      <c r="L15" s="147" t="str">
        <f t="array" ref="L15">IFERROR(INDEX('HS data'!#REF!,MATCH('Background Step 4.1.3'!$B15&amp;'Background Step 4.1.3'!$C15&amp;'Background Step 4.1.3'!#REF!,'HS data'!#REF!&amp;'HS data'!#REF!&amp;'HS data'!#REF!,0)),"")</f>
        <v/>
      </c>
      <c r="M15" s="147">
        <f t="array" ref="M15">IFERROR(INDEX('HS data - 3'!$L$8:$L$9374,MATCH('Background Step 4.1.3'!$B15&amp;'Background Step 4.1.3'!$C15&amp;'Background Step 4.1.3'!M$8,'HS data - 3'!$C$8:$C$9374&amp;'HS data - 3'!$H$8:$H$9374&amp;'HS data - 3'!$G$8:$G$9374,0)),"")</f>
        <v>178.08293900000001</v>
      </c>
      <c r="N15" s="147">
        <f t="shared" si="2"/>
        <v>111.92511700000001</v>
      </c>
      <c r="O15" s="147"/>
      <c r="P15" s="198">
        <f t="shared" si="3"/>
        <v>0.11928825591488994</v>
      </c>
      <c r="Q15" s="147" t="str">
        <f t="array" ref="Q15">IFERROR(INDEX('HS data'!#REF!,MATCH('Background Step 4.1.3'!$B15&amp;'Background Step 4.1.3'!$C15&amp;'Background Step 4.1.3'!#REF!,'HS data'!#REF!&amp;'HS data'!#REF!&amp;'HS data'!#REF!,0)),"")</f>
        <v/>
      </c>
      <c r="R15" s="147"/>
      <c r="S15" s="147"/>
      <c r="V15" s="195"/>
      <c r="W15" s="144"/>
      <c r="X15" s="143" t="s">
        <v>288</v>
      </c>
      <c r="Y15" s="143" t="s">
        <v>281</v>
      </c>
      <c r="Z15" s="142" t="s">
        <v>292</v>
      </c>
    </row>
    <row r="16" spans="1:30">
      <c r="A16" s="143" t="s">
        <v>646</v>
      </c>
      <c r="B16" s="143">
        <f>B15</f>
        <v>761100</v>
      </c>
      <c r="C16" s="143">
        <v>2016</v>
      </c>
      <c r="D16" s="147">
        <f t="array" ref="D16">IFERROR(INDEX('HS data - 3'!$L$8:$L$9374,MATCH('Background Step 4.1.3'!$B16&amp;'Background Step 4.1.3'!$C16&amp;'Background Step 4.1.3'!D$8,'HS data - 3'!$C$8:$C$9374&amp;'HS data - 3'!$H$8:$H$9374&amp;'HS data - 3'!$G$8:$G$9374,0)),"")</f>
        <v>12.910691999999999</v>
      </c>
      <c r="E16" s="143">
        <f t="shared" si="1"/>
        <v>12.377801</v>
      </c>
      <c r="F16" s="147">
        <f t="array" ref="F16">IFERROR(INDEX('HS data - 3'!$L$8:$L$9374,MATCH('Background Step 4.1.3'!$B16&amp;'Background Step 4.1.3'!$C16&amp;'Background Step 4.1.3'!F$8,'HS data - 3'!$C$8:$C$9374&amp;'HS data - 3'!$H$8:$H$9374&amp;'HS data - 3'!$G$8:$G$9374,0)),"")</f>
        <v>0.532891</v>
      </c>
      <c r="G16" s="143"/>
      <c r="H16" s="143"/>
      <c r="I16" s="147">
        <f t="array" ref="I16">IFERROR(INDEX('HS data - 3'!$L$8:$L$9374,MATCH('Background Step 4.1.3'!$B16&amp;'Background Step 4.1.3'!$C16&amp;'Background Step 4.1.3'!I$8,'HS data - 3'!$C$8:$C$9374&amp;'HS data - 3'!$H$8:$H$9374&amp;'HS data - 3'!$G$8:$G$9374,0)),"")</f>
        <v>64.304186999999999</v>
      </c>
      <c r="J16" s="143"/>
      <c r="K16" s="196">
        <f t="shared" si="0"/>
        <v>8.2870342486407612E-3</v>
      </c>
      <c r="L16" s="143" t="str">
        <f t="array" ref="L16">IFERROR(INDEX('HS data'!#REF!,MATCH('Background Step 4.1.3'!$B16&amp;'Background Step 4.1.3'!$C16&amp;'Background Step 4.1.3'!#REF!,'HS data'!#REF!&amp;'HS data'!#REF!&amp;'HS data'!#REF!,0)),"")</f>
        <v/>
      </c>
      <c r="M16" s="147">
        <f t="array" ref="M16">IFERROR(INDEX('HS data - 3'!$L$8:$L$9374,MATCH('Background Step 4.1.3'!$B16&amp;'Background Step 4.1.3'!$C16&amp;'Background Step 4.1.3'!M$8,'HS data - 3'!$C$8:$C$9374&amp;'HS data - 3'!$H$8:$H$9374&amp;'HS data - 3'!$G$8:$G$9374,0)),"")</f>
        <v>171.23462499999999</v>
      </c>
      <c r="N16" s="143">
        <f t="shared" si="2"/>
        <v>106.930438</v>
      </c>
      <c r="O16" s="143"/>
      <c r="P16" s="196">
        <f t="shared" si="3"/>
        <v>0.11575563732377118</v>
      </c>
      <c r="Q16" s="143" t="str">
        <f t="array" ref="Q16">IFERROR(INDEX('HS data'!#REF!,MATCH('Background Step 4.1.3'!$B16&amp;'Background Step 4.1.3'!$C16&amp;'Background Step 4.1.3'!#REF!,'HS data'!#REF!&amp;'HS data'!#REF!&amp;'HS data'!#REF!,0)),"")</f>
        <v/>
      </c>
      <c r="R16" s="143"/>
      <c r="S16" s="143"/>
      <c r="V16" s="195"/>
      <c r="W16" s="144" t="s">
        <v>646</v>
      </c>
      <c r="X16" s="350">
        <f>(SUM(G9:G35))/(SUM(S9:S35))</f>
        <v>3.1879427850073978E-2</v>
      </c>
      <c r="Y16" s="350">
        <f>(SUM(H9:H35))/(SUM(R9:R35))</f>
        <v>5.8700030750886603E-2</v>
      </c>
      <c r="Z16" s="142">
        <f>(SUM(G9:H35))/(SUM(R9:S35))</f>
        <v>4.0467530019686559E-2</v>
      </c>
    </row>
    <row r="17" spans="1:26" ht="14.65" thickBot="1">
      <c r="A17" s="143" t="s">
        <v>646</v>
      </c>
      <c r="B17" s="143">
        <f>B16</f>
        <v>761100</v>
      </c>
      <c r="C17" s="146">
        <v>2017</v>
      </c>
      <c r="D17" s="147">
        <f t="array" ref="D17">IFERROR(INDEX('HS data - 3'!$L$8:$L$9374,MATCH('Background Step 4.1.3'!$B17&amp;'Background Step 4.1.3'!$C17&amp;'Background Step 4.1.3'!D$8,'HS data - 3'!$C$8:$C$9374&amp;'HS data - 3'!$H$8:$H$9374&amp;'HS data - 3'!$G$8:$G$9374,0)),"")</f>
        <v>14.045384</v>
      </c>
      <c r="E17" s="146">
        <f t="shared" si="1"/>
        <v>13.080037000000001</v>
      </c>
      <c r="F17" s="147">
        <f t="array" ref="F17">IFERROR(INDEX('HS data - 3'!$L$8:$L$9374,MATCH('Background Step 4.1.3'!$B17&amp;'Background Step 4.1.3'!$C17&amp;'Background Step 4.1.3'!F$8,'HS data - 3'!$C$8:$C$9374&amp;'HS data - 3'!$H$8:$H$9374&amp;'HS data - 3'!$G$8:$G$9374,0)),"")</f>
        <v>0.96534699999999996</v>
      </c>
      <c r="G17" s="146">
        <f>AVERAGE(E15:E17)</f>
        <v>12.936396666666667</v>
      </c>
      <c r="H17" s="146">
        <f>AVERAGE(F15:F17)</f>
        <v>0.54782033333333324</v>
      </c>
      <c r="I17" s="147">
        <f t="array" ref="I17">IFERROR(INDEX('HS data - 3'!$L$8:$L$9374,MATCH('Background Step 4.1.3'!$B17&amp;'Background Step 4.1.3'!$C17&amp;'Background Step 4.1.3'!I$8,'HS data - 3'!$C$8:$C$9374&amp;'HS data - 3'!$H$8:$H$9374&amp;'HS data - 3'!$G$8:$G$9374,0)),"")</f>
        <v>52.067506999999999</v>
      </c>
      <c r="J17" s="146"/>
      <c r="K17" s="204">
        <f t="shared" si="0"/>
        <v>1.8540296158216292E-2</v>
      </c>
      <c r="L17" s="205">
        <f>AVERAGE(K15:K17)</f>
        <v>9.6741432922425839E-3</v>
      </c>
      <c r="M17" s="147">
        <f t="array" ref="M17">IFERROR(INDEX('HS data - 3'!$L$8:$L$9374,MATCH('Background Step 4.1.3'!$B17&amp;'Background Step 4.1.3'!$C17&amp;'Background Step 4.1.3'!M$8,'HS data - 3'!$C$8:$C$9374&amp;'HS data - 3'!$H$8:$H$9374&amp;'HS data - 3'!$G$8:$G$9374,0)),"")</f>
        <v>179.672853</v>
      </c>
      <c r="N17" s="146">
        <f t="shared" si="2"/>
        <v>127.605346</v>
      </c>
      <c r="O17" s="146"/>
      <c r="P17" s="204">
        <f t="shared" si="3"/>
        <v>0.1025038324021315</v>
      </c>
      <c r="Q17" s="205">
        <f>AVERAGE(P15:P17)</f>
        <v>0.11251590854693087</v>
      </c>
      <c r="R17" s="146">
        <f>AVERAGE(I15:I17)</f>
        <v>60.843172000000003</v>
      </c>
      <c r="S17" s="146">
        <f>AVERAGE(N15:N17)</f>
        <v>115.48696700000001</v>
      </c>
      <c r="V17" s="195"/>
      <c r="W17" s="144" t="s">
        <v>647</v>
      </c>
      <c r="X17" s="350">
        <f>(SUM(G49:G75))/(SUM(S49:S75))</f>
        <v>0.15397889020318162</v>
      </c>
      <c r="Y17" s="350">
        <f>(SUM(H49:H75))/(SUM(R49:R75))</f>
        <v>0.3266734229321745</v>
      </c>
      <c r="Z17" s="142">
        <f>(SUM(G49:H75))/(SUM(R49:S75))</f>
        <v>0.20927661399764405</v>
      </c>
    </row>
    <row r="18" spans="1:26" ht="14.65" thickTop="1">
      <c r="A18" s="143" t="s">
        <v>646</v>
      </c>
      <c r="B18" s="143">
        <v>842139</v>
      </c>
      <c r="C18" s="147">
        <v>2015</v>
      </c>
      <c r="D18" s="147">
        <f t="array" ref="D18">IFERROR(INDEX('HS data - 3'!$L$8:$L$9374,MATCH('Background Step 4.1.3'!$B18&amp;'Background Step 4.1.3'!$C18&amp;'Background Step 4.1.3'!D$8,'HS data - 3'!$C$8:$C$9374&amp;'HS data - 3'!$H$8:$H$9374&amp;'HS data - 3'!$G$8:$G$9374,0)),"")</f>
        <v>749.10559999999998</v>
      </c>
      <c r="E18" s="147">
        <f t="shared" si="1"/>
        <v>392.09563999999995</v>
      </c>
      <c r="F18" s="147">
        <f t="array" ref="F18">IFERROR(INDEX('HS data - 3'!$L$8:$L$9374,MATCH('Background Step 4.1.3'!$B18&amp;'Background Step 4.1.3'!$C18&amp;'Background Step 4.1.3'!F$8,'HS data - 3'!$C$8:$C$9374&amp;'HS data - 3'!$H$8:$H$9374&amp;'HS data - 3'!$G$8:$G$9374,0)),"")</f>
        <v>357.00996000000004</v>
      </c>
      <c r="G18" s="147"/>
      <c r="H18" s="147"/>
      <c r="I18" s="147">
        <f t="array" ref="I18">IFERROR(INDEX('HS data - 3'!$L$8:$L$9374,MATCH('Background Step 4.1.3'!$B18&amp;'Background Step 4.1.3'!$C18&amp;'Background Step 4.1.3'!I$8,'HS data - 3'!$C$8:$C$9374&amp;'HS data - 3'!$H$8:$H$9374&amp;'HS data - 3'!$G$8:$G$9374,0)),"")</f>
        <v>7468.4153530000003</v>
      </c>
      <c r="J18" s="147"/>
      <c r="K18" s="198">
        <f t="shared" si="0"/>
        <v>4.7802638595427355E-2</v>
      </c>
      <c r="L18" s="147" t="str">
        <f t="array" ref="L18">IFERROR(INDEX('HS data'!#REF!,MATCH('Background Step 4.1.3'!$B18&amp;'Background Step 4.1.3'!$C18&amp;'Background Step 4.1.3'!#REF!,'HS data'!#REF!&amp;'HS data'!#REF!&amp;'HS data'!#REF!,0)),"")</f>
        <v/>
      </c>
      <c r="M18" s="147">
        <f t="array" ref="M18">IFERROR(INDEX('HS data - 3'!$L$8:$L$9374,MATCH('Background Step 4.1.3'!$B18&amp;'Background Step 4.1.3'!$C18&amp;'Background Step 4.1.3'!M$8,'HS data - 3'!$C$8:$C$9374&amp;'HS data - 3'!$H$8:$H$9374&amp;'HS data - 3'!$G$8:$G$9374,0)),"")</f>
        <v>17879.410341999999</v>
      </c>
      <c r="N18" s="147">
        <f t="shared" si="2"/>
        <v>10410.994988999999</v>
      </c>
      <c r="O18" s="147"/>
      <c r="P18" s="198">
        <f t="shared" si="3"/>
        <v>3.766168751538912E-2</v>
      </c>
      <c r="Q18" s="147" t="str">
        <f t="array" ref="Q18">IFERROR(INDEX('HS data'!#REF!,MATCH('Background Step 4.1.3'!$B18&amp;'Background Step 4.1.3'!$C18&amp;'Background Step 4.1.3'!#REF!,'HS data'!#REF!&amp;'HS data'!#REF!&amp;'HS data'!#REF!,0)),"")</f>
        <v/>
      </c>
      <c r="R18" s="147"/>
      <c r="S18" s="147"/>
      <c r="V18" s="195"/>
      <c r="W18" s="144" t="s">
        <v>686</v>
      </c>
      <c r="X18" s="350">
        <f>(SUM(G83:G109))/(SUM(S83:S109))</f>
        <v>0.1387137880515425</v>
      </c>
      <c r="Y18" s="350">
        <f>(SUM(H83:H109))/(SUM(R83:R109))</f>
        <v>5.4442735007595409E-2</v>
      </c>
      <c r="Z18" s="142">
        <f>(SUM(G83:H109))/(SUM(R83:S109))</f>
        <v>0.11172974089351501</v>
      </c>
    </row>
    <row r="19" spans="1:26">
      <c r="A19" s="143" t="s">
        <v>646</v>
      </c>
      <c r="B19" s="143">
        <f>B18</f>
        <v>842139</v>
      </c>
      <c r="C19" s="143">
        <v>2016</v>
      </c>
      <c r="D19" s="147">
        <f t="array" ref="D19">IFERROR(INDEX('HS data - 3'!$L$8:$L$9374,MATCH('Background Step 4.1.3'!$B19&amp;'Background Step 4.1.3'!$C19&amp;'Background Step 4.1.3'!D$8,'HS data - 3'!$C$8:$C$9374&amp;'HS data - 3'!$H$8:$H$9374&amp;'HS data - 3'!$G$8:$G$9374,0)),"")</f>
        <v>1244.7203829999999</v>
      </c>
      <c r="E19" s="143">
        <f t="shared" si="1"/>
        <v>407.9693699999998</v>
      </c>
      <c r="F19" s="147">
        <f t="array" ref="F19">IFERROR(INDEX('HS data - 3'!$L$8:$L$9374,MATCH('Background Step 4.1.3'!$B19&amp;'Background Step 4.1.3'!$C19&amp;'Background Step 4.1.3'!F$8,'HS data - 3'!$C$8:$C$9374&amp;'HS data - 3'!$H$8:$H$9374&amp;'HS data - 3'!$G$8:$G$9374,0)),"")</f>
        <v>836.75101300000006</v>
      </c>
      <c r="G19" s="143"/>
      <c r="H19" s="143"/>
      <c r="I19" s="147">
        <f t="array" ref="I19">IFERROR(INDEX('HS data - 3'!$L$8:$L$9374,MATCH('Background Step 4.1.3'!$B19&amp;'Background Step 4.1.3'!$C19&amp;'Background Step 4.1.3'!I$8,'HS data - 3'!$C$8:$C$9374&amp;'HS data - 3'!$H$8:$H$9374&amp;'HS data - 3'!$G$8:$G$9374,0)),"")</f>
        <v>8108.0155109999996</v>
      </c>
      <c r="J19" s="143"/>
      <c r="K19" s="196">
        <f t="shared" si="0"/>
        <v>0.103200470184695</v>
      </c>
      <c r="L19" s="143" t="str">
        <f t="array" ref="L19">IFERROR(INDEX('HS data'!#REF!,MATCH('Background Step 4.1.3'!$B19&amp;'Background Step 4.1.3'!$C19&amp;'Background Step 4.1.3'!#REF!,'HS data'!#REF!&amp;'HS data'!#REF!&amp;'HS data'!#REF!,0)),"")</f>
        <v/>
      </c>
      <c r="M19" s="147">
        <f t="array" ref="M19">IFERROR(INDEX('HS data - 3'!$L$8:$L$9374,MATCH('Background Step 4.1.3'!$B19&amp;'Background Step 4.1.3'!$C19&amp;'Background Step 4.1.3'!M$8,'HS data - 3'!$C$8:$C$9374&amp;'HS data - 3'!$H$8:$H$9374&amp;'HS data - 3'!$G$8:$G$9374,0)),"")</f>
        <v>18901.637215999999</v>
      </c>
      <c r="N19" s="143">
        <f t="shared" si="2"/>
        <v>10793.621705</v>
      </c>
      <c r="O19" s="143"/>
      <c r="P19" s="196">
        <f t="shared" si="3"/>
        <v>3.779726408338116E-2</v>
      </c>
      <c r="Q19" s="143" t="str">
        <f t="array" ref="Q19">IFERROR(INDEX('HS data'!#REF!,MATCH('Background Step 4.1.3'!$B19&amp;'Background Step 4.1.3'!$C19&amp;'Background Step 4.1.3'!#REF!,'HS data'!#REF!&amp;'HS data'!#REF!&amp;'HS data'!#REF!,0)),"")</f>
        <v/>
      </c>
      <c r="R19" s="143"/>
      <c r="S19" s="143"/>
      <c r="V19" s="195"/>
      <c r="W19" s="144" t="s">
        <v>649</v>
      </c>
      <c r="X19" s="350">
        <f>(SUM(G118:G144))/(SUM(S118:S144))</f>
        <v>0.10981800794303508</v>
      </c>
      <c r="Y19" s="350">
        <f>(SUM(H118:H144))/(SUM(R118:R144))</f>
        <v>2.2040606926697019E-2</v>
      </c>
      <c r="Z19" s="142">
        <f>(SUM(G118:H144))/(SUM(R118:S144))</f>
        <v>8.1711209192119397E-2</v>
      </c>
    </row>
    <row r="20" spans="1:26" ht="14.65" thickBot="1">
      <c r="A20" s="143" t="s">
        <v>646</v>
      </c>
      <c r="B20" s="143">
        <f>B19</f>
        <v>842139</v>
      </c>
      <c r="C20" s="199">
        <v>2017</v>
      </c>
      <c r="D20" s="147">
        <f t="array" ref="D20">IFERROR(INDEX('HS data - 3'!$L$8:$L$9374,MATCH('Background Step 4.1.3'!$B20&amp;'Background Step 4.1.3'!$C20&amp;'Background Step 4.1.3'!D$8,'HS data - 3'!$C$8:$C$9374&amp;'HS data - 3'!$H$8:$H$9374&amp;'HS data - 3'!$G$8:$G$9374,0)),"")</f>
        <v>1300.7600249999998</v>
      </c>
      <c r="E20" s="199">
        <f t="shared" si="1"/>
        <v>436.72545199999979</v>
      </c>
      <c r="F20" s="147">
        <f t="array" ref="F20">IFERROR(INDEX('HS data - 3'!$L$8:$L$9374,MATCH('Background Step 4.1.3'!$B20&amp;'Background Step 4.1.3'!$C20&amp;'Background Step 4.1.3'!F$8,'HS data - 3'!$C$8:$C$9374&amp;'HS data - 3'!$H$8:$H$9374&amp;'HS data - 3'!$G$8:$G$9374,0)),"")</f>
        <v>864.03457300000002</v>
      </c>
      <c r="G20" s="199">
        <f>AVERAGE(E18:E20)</f>
        <v>412.26348733333316</v>
      </c>
      <c r="H20" s="199">
        <f>AVERAGE(F18:F20)</f>
        <v>685.93184866666672</v>
      </c>
      <c r="I20" s="147">
        <f t="array" ref="I20">IFERROR(INDEX('HS data - 3'!$L$8:$L$9374,MATCH('Background Step 4.1.3'!$B20&amp;'Background Step 4.1.3'!$C20&amp;'Background Step 4.1.3'!I$8,'HS data - 3'!$C$8:$C$9374&amp;'HS data - 3'!$H$8:$H$9374&amp;'HS data - 3'!$G$8:$G$9374,0)),"")</f>
        <v>8289.8806810000005</v>
      </c>
      <c r="J20" s="199"/>
      <c r="K20" s="200">
        <f t="shared" si="0"/>
        <v>0.10422762476911457</v>
      </c>
      <c r="L20" s="201">
        <f>AVERAGE(K18:K20)</f>
        <v>8.5076911183078974E-2</v>
      </c>
      <c r="M20" s="147">
        <f t="array" ref="M20">IFERROR(INDEX('HS data - 3'!$L$8:$L$9374,MATCH('Background Step 4.1.3'!$B20&amp;'Background Step 4.1.3'!$C20&amp;'Background Step 4.1.3'!M$8,'HS data - 3'!$C$8:$C$9374&amp;'HS data - 3'!$H$8:$H$9374&amp;'HS data - 3'!$G$8:$G$9374,0)),"")</f>
        <v>19815.311912000001</v>
      </c>
      <c r="N20" s="199">
        <f t="shared" si="2"/>
        <v>11525.431231</v>
      </c>
      <c r="O20" s="199"/>
      <c r="P20" s="200">
        <f t="shared" si="3"/>
        <v>3.7892330729052251E-2</v>
      </c>
      <c r="Q20" s="201">
        <f>AVERAGE(P18:P20)</f>
        <v>3.7783760775940846E-2</v>
      </c>
      <c r="R20" s="199">
        <f>AVERAGE(I18:I20)</f>
        <v>7955.4371816666671</v>
      </c>
      <c r="S20" s="199">
        <f>AVERAGE(N18:N20)</f>
        <v>10910.015975</v>
      </c>
      <c r="V20" s="195"/>
      <c r="W20" s="195"/>
    </row>
    <row r="21" spans="1:26">
      <c r="A21" s="143" t="s">
        <v>646</v>
      </c>
      <c r="B21" s="143">
        <v>8405</v>
      </c>
      <c r="C21" s="147">
        <v>2015</v>
      </c>
      <c r="D21" s="147">
        <f t="array" ref="D21">IFERROR(INDEX('HS data - 3'!$L$8:$L$9374,MATCH('Background Step 4.1.3'!$B21&amp;'Background Step 4.1.3'!$C21&amp;'Background Step 4.1.3'!D$8,'HS data - 3'!$C$8:$C$9374&amp;'HS data - 3'!$H$8:$H$9374&amp;'HS data - 3'!$G$8:$G$9374,0)),"")</f>
        <v>45.697258000000005</v>
      </c>
      <c r="E21" s="147">
        <f t="shared" si="1"/>
        <v>31.258760000000006</v>
      </c>
      <c r="F21" s="147">
        <f t="array" ref="F21">IFERROR(INDEX('HS data - 3'!$L$8:$L$9374,MATCH('Background Step 4.1.3'!$B21&amp;'Background Step 4.1.3'!$C21&amp;'Background Step 4.1.3'!F$8,'HS data - 3'!$C$8:$C$9374&amp;'HS data - 3'!$H$8:$H$9374&amp;'HS data - 3'!$G$8:$G$9374,0)),"")</f>
        <v>14.438497999999999</v>
      </c>
      <c r="G21" s="147"/>
      <c r="H21" s="147"/>
      <c r="I21" s="147">
        <f t="array" ref="I21">IFERROR(INDEX('HS data - 3'!$L$8:$L$9374,MATCH('Background Step 4.1.3'!$B21&amp;'Background Step 4.1.3'!$C21&amp;'Background Step 4.1.3'!I$8,'HS data - 3'!$C$8:$C$9374&amp;'HS data - 3'!$H$8:$H$9374&amp;'HS data - 3'!$G$8:$G$9374,0)),"")</f>
        <v>97.719481000000002</v>
      </c>
      <c r="J21" s="147"/>
      <c r="K21" s="198">
        <f t="shared" si="0"/>
        <v>0.14775455059979287</v>
      </c>
      <c r="L21" s="147" t="str">
        <f t="array" ref="L21">IFERROR(INDEX('HS data'!#REF!,MATCH('Background Step 4.1.3'!$B21&amp;'Background Step 4.1.3'!$C21&amp;'Background Step 4.1.3'!#REF!,'HS data'!#REF!&amp;'HS data'!#REF!&amp;'HS data'!#REF!,0)),"")</f>
        <v/>
      </c>
      <c r="M21" s="147">
        <f t="array" ref="M21">IFERROR(INDEX('HS data - 3'!$L$8:$L$9374,MATCH('Background Step 4.1.3'!$B21&amp;'Background Step 4.1.3'!$C21&amp;'Background Step 4.1.3'!M$8,'HS data - 3'!$C$8:$C$9374&amp;'HS data - 3'!$H$8:$H$9374&amp;'HS data - 3'!$G$8:$G$9374,0)),"")</f>
        <v>632.54831999999999</v>
      </c>
      <c r="N21" s="147">
        <f t="shared" si="2"/>
        <v>534.82883900000002</v>
      </c>
      <c r="O21" s="147"/>
      <c r="P21" s="198">
        <f t="shared" si="3"/>
        <v>5.8446287336423916E-2</v>
      </c>
      <c r="Q21" s="147" t="str">
        <f t="array" ref="Q21">IFERROR(INDEX('HS data'!#REF!,MATCH('Background Step 4.1.3'!$B21&amp;'Background Step 4.1.3'!$C21&amp;'Background Step 4.1.3'!#REF!,'HS data'!#REF!&amp;'HS data'!#REF!&amp;'HS data'!#REF!,0)),"")</f>
        <v/>
      </c>
      <c r="R21" s="147"/>
      <c r="S21" s="147"/>
      <c r="V21" s="195"/>
      <c r="W21" s="195"/>
    </row>
    <row r="22" spans="1:26">
      <c r="A22" s="143" t="s">
        <v>646</v>
      </c>
      <c r="B22" s="143">
        <f>B21</f>
        <v>8405</v>
      </c>
      <c r="C22" s="143">
        <v>2016</v>
      </c>
      <c r="D22" s="147">
        <f t="array" ref="D22">IFERROR(INDEX('HS data - 3'!$L$8:$L$9374,MATCH('Background Step 4.1.3'!$B22&amp;'Background Step 4.1.3'!$C22&amp;'Background Step 4.1.3'!D$8,'HS data - 3'!$C$8:$C$9374&amp;'HS data - 3'!$H$8:$H$9374&amp;'HS data - 3'!$G$8:$G$9374,0)),"")</f>
        <v>57.071905000000001</v>
      </c>
      <c r="E22" s="143">
        <f t="shared" si="1"/>
        <v>22.646303000000003</v>
      </c>
      <c r="F22" s="147">
        <f t="array" ref="F22">IFERROR(INDEX('HS data - 3'!$L$8:$L$9374,MATCH('Background Step 4.1.3'!$B22&amp;'Background Step 4.1.3'!$C22&amp;'Background Step 4.1.3'!F$8,'HS data - 3'!$C$8:$C$9374&amp;'HS data - 3'!$H$8:$H$9374&amp;'HS data - 3'!$G$8:$G$9374,0)),"")</f>
        <v>34.425601999999998</v>
      </c>
      <c r="G22" s="143"/>
      <c r="H22" s="143"/>
      <c r="I22" s="147">
        <f t="array" ref="I22">IFERROR(INDEX('HS data - 3'!$L$8:$L$9374,MATCH('Background Step 4.1.3'!$B22&amp;'Background Step 4.1.3'!$C22&amp;'Background Step 4.1.3'!I$8,'HS data - 3'!$C$8:$C$9374&amp;'HS data - 3'!$H$8:$H$9374&amp;'HS data - 3'!$G$8:$G$9374,0)),"")</f>
        <v>122.13673</v>
      </c>
      <c r="J22" s="143"/>
      <c r="K22" s="196">
        <f t="shared" si="0"/>
        <v>0.28186117312949183</v>
      </c>
      <c r="L22" s="143" t="str">
        <f t="array" ref="L22">IFERROR(INDEX('HS data'!#REF!,MATCH('Background Step 4.1.3'!$B22&amp;'Background Step 4.1.3'!$C22&amp;'Background Step 4.1.3'!#REF!,'HS data'!#REF!&amp;'HS data'!#REF!&amp;'HS data'!#REF!,0)),"")</f>
        <v/>
      </c>
      <c r="M22" s="147">
        <f t="array" ref="M22">IFERROR(INDEX('HS data - 3'!$L$8:$L$9374,MATCH('Background Step 4.1.3'!$B22&amp;'Background Step 4.1.3'!$C22&amp;'Background Step 4.1.3'!M$8,'HS data - 3'!$C$8:$C$9374&amp;'HS data - 3'!$H$8:$H$9374&amp;'HS data - 3'!$G$8:$G$9374,0)),"")</f>
        <v>588.45838100000003</v>
      </c>
      <c r="N22" s="143">
        <f t="shared" si="2"/>
        <v>466.32165100000003</v>
      </c>
      <c r="O22" s="143"/>
      <c r="P22" s="196">
        <f t="shared" si="3"/>
        <v>4.8563696220058204E-2</v>
      </c>
      <c r="Q22" s="143" t="str">
        <f t="array" ref="Q22">IFERROR(INDEX('HS data'!#REF!,MATCH('Background Step 4.1.3'!$B22&amp;'Background Step 4.1.3'!$C22&amp;'Background Step 4.1.3'!#REF!,'HS data'!#REF!&amp;'HS data'!#REF!&amp;'HS data'!#REF!,0)),"")</f>
        <v/>
      </c>
      <c r="R22" s="143"/>
      <c r="S22" s="143"/>
      <c r="V22" s="195"/>
      <c r="W22" s="195"/>
    </row>
    <row r="23" spans="1:26" ht="14.65" thickBot="1">
      <c r="A23" s="143" t="s">
        <v>646</v>
      </c>
      <c r="B23" s="143">
        <f>B22</f>
        <v>8405</v>
      </c>
      <c r="C23" s="146">
        <v>2017</v>
      </c>
      <c r="D23" s="147">
        <f t="array" ref="D23">IFERROR(INDEX('HS data - 3'!$L$8:$L$9374,MATCH('Background Step 4.1.3'!$B23&amp;'Background Step 4.1.3'!$C23&amp;'Background Step 4.1.3'!D$8,'HS data - 3'!$C$8:$C$9374&amp;'HS data - 3'!$H$8:$H$9374&amp;'HS data - 3'!$G$8:$G$9374,0)),"")</f>
        <v>49.873131999999998</v>
      </c>
      <c r="E23" s="146">
        <f t="shared" si="1"/>
        <v>32.461478999999997</v>
      </c>
      <c r="F23" s="147">
        <f t="array" ref="F23">IFERROR(INDEX('HS data - 3'!$L$8:$L$9374,MATCH('Background Step 4.1.3'!$B23&amp;'Background Step 4.1.3'!$C23&amp;'Background Step 4.1.3'!F$8,'HS data - 3'!$C$8:$C$9374&amp;'HS data - 3'!$H$8:$H$9374&amp;'HS data - 3'!$G$8:$G$9374,0)),"")</f>
        <v>17.411652999999998</v>
      </c>
      <c r="G23" s="146">
        <f>AVERAGE(E21:E23)</f>
        <v>28.788847333333337</v>
      </c>
      <c r="H23" s="146">
        <f>AVERAGE(F21:F23)</f>
        <v>22.091917666666664</v>
      </c>
      <c r="I23" s="147">
        <f t="array" ref="I23">IFERROR(INDEX('HS data - 3'!$L$8:$L$9374,MATCH('Background Step 4.1.3'!$B23&amp;'Background Step 4.1.3'!$C23&amp;'Background Step 4.1.3'!I$8,'HS data - 3'!$C$8:$C$9374&amp;'HS data - 3'!$H$8:$H$9374&amp;'HS data - 3'!$G$8:$G$9374,0)),"")</f>
        <v>113.91190300000001</v>
      </c>
      <c r="J23" s="146"/>
      <c r="K23" s="204">
        <f t="shared" si="0"/>
        <v>0.15285191925904351</v>
      </c>
      <c r="L23" s="205">
        <f>AVERAGE(K21:K23)</f>
        <v>0.19415588099610939</v>
      </c>
      <c r="M23" s="147">
        <f t="array" ref="M23">IFERROR(INDEX('HS data - 3'!$L$8:$L$9374,MATCH('Background Step 4.1.3'!$B23&amp;'Background Step 4.1.3'!$C23&amp;'Background Step 4.1.3'!M$8,'HS data - 3'!$C$8:$C$9374&amp;'HS data - 3'!$H$8:$H$9374&amp;'HS data - 3'!$G$8:$G$9374,0)),"")</f>
        <v>534.42946699999993</v>
      </c>
      <c r="N23" s="146">
        <f t="shared" si="2"/>
        <v>420.51756399999994</v>
      </c>
      <c r="O23" s="146"/>
      <c r="P23" s="204">
        <f t="shared" si="3"/>
        <v>7.7194109780394343E-2</v>
      </c>
      <c r="Q23" s="205">
        <f>AVERAGE(P21:P23)</f>
        <v>6.1401364445625488E-2</v>
      </c>
      <c r="R23" s="146">
        <f>AVERAGE(I21:I23)</f>
        <v>111.256038</v>
      </c>
      <c r="S23" s="146">
        <f>AVERAGE(N21:N23)</f>
        <v>473.88935133333331</v>
      </c>
      <c r="V23" s="195"/>
      <c r="W23" s="195"/>
    </row>
    <row r="24" spans="1:26" ht="14.65" thickTop="1">
      <c r="A24" s="143" t="s">
        <v>646</v>
      </c>
      <c r="B24" s="143">
        <v>847989</v>
      </c>
      <c r="C24" s="147">
        <v>2015</v>
      </c>
      <c r="D24" s="147">
        <f t="array" ref="D24">IFERROR(INDEX('HS data - 3'!$L$8:$L$9374,MATCH('Background Step 4.1.3'!$B24&amp;'Background Step 4.1.3'!$C24&amp;'Background Step 4.1.3'!D$8,'HS data - 3'!$C$8:$C$9374&amp;'HS data - 3'!$H$8:$H$9374&amp;'HS data - 3'!$G$8:$G$9374,0)),"")</f>
        <v>985.03817900000001</v>
      </c>
      <c r="E24" s="147">
        <f t="shared" si="1"/>
        <v>740.38021000000003</v>
      </c>
      <c r="F24" s="147">
        <f t="array" ref="F24">IFERROR(INDEX('HS data - 3'!$L$8:$L$9374,MATCH('Background Step 4.1.3'!$B24&amp;'Background Step 4.1.3'!$C24&amp;'Background Step 4.1.3'!F$8,'HS data - 3'!$C$8:$C$9374&amp;'HS data - 3'!$H$8:$H$9374&amp;'HS data - 3'!$G$8:$G$9374,0)),"")</f>
        <v>244.65796900000001</v>
      </c>
      <c r="G24" s="147"/>
      <c r="H24" s="147"/>
      <c r="I24" s="147">
        <f t="array" ref="I24">IFERROR(INDEX('HS data - 3'!$L$8:$L$9374,MATCH('Background Step 4.1.3'!$B24&amp;'Background Step 4.1.3'!$C24&amp;'Background Step 4.1.3'!I$8,'HS data - 3'!$C$8:$C$9374&amp;'HS data - 3'!$H$8:$H$9374&amp;'HS data - 3'!$G$8:$G$9374,0)),"")</f>
        <v>8626.1129550000005</v>
      </c>
      <c r="J24" s="147"/>
      <c r="K24" s="198">
        <f t="shared" si="0"/>
        <v>2.836248148804817E-2</v>
      </c>
      <c r="L24" s="147" t="str">
        <f t="array" ref="L24">IFERROR(INDEX('HS data'!#REF!,MATCH('Background Step 4.1.3'!$B24&amp;'Background Step 4.1.3'!$C24&amp;'Background Step 4.1.3'!#REF!,'HS data'!#REF!&amp;'HS data'!#REF!&amp;'HS data'!#REF!,0)),"")</f>
        <v/>
      </c>
      <c r="M24" s="147">
        <f t="array" ref="M24">IFERROR(INDEX('HS data - 3'!$L$8:$L$9374,MATCH('Background Step 4.1.3'!$B24&amp;'Background Step 4.1.3'!$C24&amp;'Background Step 4.1.3'!M$8,'HS data - 3'!$C$8:$C$9374&amp;'HS data - 3'!$H$8:$H$9374&amp;'HS data - 3'!$G$8:$G$9374,0)),"")</f>
        <v>33179.015526999996</v>
      </c>
      <c r="N24" s="147">
        <f t="shared" si="2"/>
        <v>24552.902571999995</v>
      </c>
      <c r="O24" s="147"/>
      <c r="P24" s="198">
        <f t="shared" si="3"/>
        <v>3.0154488164031809E-2</v>
      </c>
      <c r="Q24" s="147" t="str">
        <f t="array" ref="Q24">IFERROR(INDEX('HS data'!#REF!,MATCH('Background Step 4.1.3'!$B24&amp;'Background Step 4.1.3'!$C24&amp;'Background Step 4.1.3'!#REF!,'HS data'!#REF!&amp;'HS data'!#REF!&amp;'HS data'!#REF!,0)),"")</f>
        <v/>
      </c>
      <c r="R24" s="147"/>
      <c r="S24" s="147"/>
      <c r="V24" s="195"/>
      <c r="W24" s="195"/>
    </row>
    <row r="25" spans="1:26">
      <c r="A25" s="143" t="s">
        <v>646</v>
      </c>
      <c r="B25" s="143">
        <f>B24</f>
        <v>847989</v>
      </c>
      <c r="C25" s="143">
        <v>2016</v>
      </c>
      <c r="D25" s="147">
        <f t="array" ref="D25">IFERROR(INDEX('HS data - 3'!$L$8:$L$9374,MATCH('Background Step 4.1.3'!$B25&amp;'Background Step 4.1.3'!$C25&amp;'Background Step 4.1.3'!D$8,'HS data - 3'!$C$8:$C$9374&amp;'HS data - 3'!$H$8:$H$9374&amp;'HS data - 3'!$G$8:$G$9374,0)),"")</f>
        <v>1010.4743989999999</v>
      </c>
      <c r="E25" s="143">
        <f t="shared" si="1"/>
        <v>700.47576800000002</v>
      </c>
      <c r="F25" s="147">
        <f t="array" ref="F25">IFERROR(INDEX('HS data - 3'!$L$8:$L$9374,MATCH('Background Step 4.1.3'!$B25&amp;'Background Step 4.1.3'!$C25&amp;'Background Step 4.1.3'!F$8,'HS data - 3'!$C$8:$C$9374&amp;'HS data - 3'!$H$8:$H$9374&amp;'HS data - 3'!$G$8:$G$9374,0)),"")</f>
        <v>309.99863099999999</v>
      </c>
      <c r="G25" s="143"/>
      <c r="H25" s="143"/>
      <c r="I25" s="147">
        <f t="array" ref="I25">IFERROR(INDEX('HS data - 3'!$L$8:$L$9374,MATCH('Background Step 4.1.3'!$B25&amp;'Background Step 4.1.3'!$C25&amp;'Background Step 4.1.3'!I$8,'HS data - 3'!$C$8:$C$9374&amp;'HS data - 3'!$H$8:$H$9374&amp;'HS data - 3'!$G$8:$G$9374,0)),"")</f>
        <v>9049.7906789999997</v>
      </c>
      <c r="J25" s="143"/>
      <c r="K25" s="196">
        <f t="shared" si="0"/>
        <v>3.4254784668042153E-2</v>
      </c>
      <c r="L25" s="143" t="str">
        <f t="array" ref="L25">IFERROR(INDEX('HS data'!#REF!,MATCH('Background Step 4.1.3'!$B25&amp;'Background Step 4.1.3'!$C25&amp;'Background Step 4.1.3'!#REF!,'HS data'!#REF!&amp;'HS data'!#REF!&amp;'HS data'!#REF!,0)),"")</f>
        <v/>
      </c>
      <c r="M25" s="147">
        <f t="array" ref="M25">IFERROR(INDEX('HS data - 3'!$L$8:$L$9374,MATCH('Background Step 4.1.3'!$B25&amp;'Background Step 4.1.3'!$C25&amp;'Background Step 4.1.3'!M$8,'HS data - 3'!$C$8:$C$9374&amp;'HS data - 3'!$H$8:$H$9374&amp;'HS data - 3'!$G$8:$G$9374,0)),"")</f>
        <v>33545.032996000002</v>
      </c>
      <c r="N25" s="143">
        <f t="shared" si="2"/>
        <v>24495.242317000004</v>
      </c>
      <c r="O25" s="143"/>
      <c r="P25" s="196">
        <f t="shared" si="3"/>
        <v>2.8596400841230343E-2</v>
      </c>
      <c r="Q25" s="143" t="str">
        <f t="array" ref="Q25">IFERROR(INDEX('HS data'!#REF!,MATCH('Background Step 4.1.3'!$B25&amp;'Background Step 4.1.3'!$C25&amp;'Background Step 4.1.3'!#REF!,'HS data'!#REF!&amp;'HS data'!#REF!&amp;'HS data'!#REF!,0)),"")</f>
        <v/>
      </c>
      <c r="R25" s="143"/>
      <c r="S25" s="143"/>
      <c r="V25" s="195"/>
      <c r="W25" s="195"/>
    </row>
    <row r="26" spans="1:26" ht="14.65" thickBot="1">
      <c r="A26" s="143" t="s">
        <v>646</v>
      </c>
      <c r="B26" s="143">
        <f>B25</f>
        <v>847989</v>
      </c>
      <c r="C26" s="199">
        <v>2017</v>
      </c>
      <c r="D26" s="147">
        <f t="array" ref="D26">IFERROR(INDEX('HS data - 3'!$L$8:$L$9374,MATCH('Background Step 4.1.3'!$B26&amp;'Background Step 4.1.3'!$C26&amp;'Background Step 4.1.3'!D$8,'HS data - 3'!$C$8:$C$9374&amp;'HS data - 3'!$H$8:$H$9374&amp;'HS data - 3'!$G$8:$G$9374,0)),"")</f>
        <v>915.805069</v>
      </c>
      <c r="E26" s="199">
        <f t="shared" si="1"/>
        <v>631.80130899999995</v>
      </c>
      <c r="F26" s="147">
        <f t="array" ref="F26">IFERROR(INDEX('HS data - 3'!$L$8:$L$9374,MATCH('Background Step 4.1.3'!$B26&amp;'Background Step 4.1.3'!$C26&amp;'Background Step 4.1.3'!F$8,'HS data - 3'!$C$8:$C$9374&amp;'HS data - 3'!$H$8:$H$9374&amp;'HS data - 3'!$G$8:$G$9374,0)),"")</f>
        <v>284.00376</v>
      </c>
      <c r="G26" s="199">
        <f>AVERAGE(E24:E26)</f>
        <v>690.88576233333333</v>
      </c>
      <c r="H26" s="199">
        <f>AVERAGE(F24:F26)</f>
        <v>279.55345333333338</v>
      </c>
      <c r="I26" s="147">
        <f t="array" ref="I26">IFERROR(INDEX('HS data - 3'!$L$8:$L$9374,MATCH('Background Step 4.1.3'!$B26&amp;'Background Step 4.1.3'!$C26&amp;'Background Step 4.1.3'!I$8,'HS data - 3'!$C$8:$C$9374&amp;'HS data - 3'!$H$8:$H$9374&amp;'HS data - 3'!$G$8:$G$9374,0)),"")</f>
        <v>10600.627378000001</v>
      </c>
      <c r="J26" s="199"/>
      <c r="K26" s="200">
        <f t="shared" si="0"/>
        <v>2.6791221865736632E-2</v>
      </c>
      <c r="L26" s="201">
        <f>AVERAGE(K24:K26)</f>
        <v>2.9802829340608988E-2</v>
      </c>
      <c r="M26" s="147">
        <f t="array" ref="M26">IFERROR(INDEX('HS data - 3'!$L$8:$L$9374,MATCH('Background Step 4.1.3'!$B26&amp;'Background Step 4.1.3'!$C26&amp;'Background Step 4.1.3'!M$8,'HS data - 3'!$C$8:$C$9374&amp;'HS data - 3'!$H$8:$H$9374&amp;'HS data - 3'!$G$8:$G$9374,0)),"")</f>
        <v>39860.684283000002</v>
      </c>
      <c r="N26" s="199">
        <f t="shared" si="2"/>
        <v>29260.056905000001</v>
      </c>
      <c r="O26" s="199"/>
      <c r="P26" s="200">
        <f t="shared" si="3"/>
        <v>2.1592620651808673E-2</v>
      </c>
      <c r="Q26" s="201">
        <f>AVERAGE(P24:P26)</f>
        <v>2.6781169885690275E-2</v>
      </c>
      <c r="R26" s="199">
        <f>AVERAGE(I24:I26)</f>
        <v>9425.510337333335</v>
      </c>
      <c r="S26" s="199">
        <f>AVERAGE(N24:N26)</f>
        <v>26102.733931333336</v>
      </c>
      <c r="V26" s="195"/>
      <c r="W26" s="195"/>
    </row>
    <row r="27" spans="1:26">
      <c r="A27" s="143" t="s">
        <v>646</v>
      </c>
      <c r="B27" s="143">
        <v>842129</v>
      </c>
      <c r="C27" s="147">
        <v>2015</v>
      </c>
      <c r="D27" s="147">
        <f t="array" ref="D27">IFERROR(INDEX('HS data - 3'!$L$8:$L$9374,MATCH('Background Step 4.1.3'!$B27&amp;'Background Step 4.1.3'!$C27&amp;'Background Step 4.1.3'!D$8,'HS data - 3'!$C$8:$C$9374&amp;'HS data - 3'!$H$8:$H$9374&amp;'HS data - 3'!$G$8:$G$9374,0)),"")</f>
        <v>541.19811600000003</v>
      </c>
      <c r="E27" s="147">
        <f t="shared" si="1"/>
        <v>293.89839200000006</v>
      </c>
      <c r="F27" s="147">
        <f t="array" ref="F27">IFERROR(INDEX('HS data - 3'!$L$8:$L$9374,MATCH('Background Step 4.1.3'!$B27&amp;'Background Step 4.1.3'!$C27&amp;'Background Step 4.1.3'!F$8,'HS data - 3'!$C$8:$C$9374&amp;'HS data - 3'!$H$8:$H$9374&amp;'HS data - 3'!$G$8:$G$9374,0)),"")</f>
        <v>247.299724</v>
      </c>
      <c r="G27" s="147"/>
      <c r="H27" s="147"/>
      <c r="I27" s="147">
        <f t="array" ref="I27">IFERROR(INDEX('HS data - 3'!$L$8:$L$9374,MATCH('Background Step 4.1.3'!$B27&amp;'Background Step 4.1.3'!$C27&amp;'Background Step 4.1.3'!I$8,'HS data - 3'!$C$8:$C$9374&amp;'HS data - 3'!$H$8:$H$9374&amp;'HS data - 3'!$G$8:$G$9374,0)),"")</f>
        <v>2568.5410040000002</v>
      </c>
      <c r="J27" s="147"/>
      <c r="K27" s="198">
        <f t="shared" si="0"/>
        <v>9.6280232090855886E-2</v>
      </c>
      <c r="L27" s="147" t="str">
        <f t="array" ref="L27">IFERROR(INDEX('HS data'!#REF!,MATCH('Background Step 4.1.3'!$B27&amp;'Background Step 4.1.3'!$C27&amp;'Background Step 4.1.3'!#REF!,'HS data'!#REF!&amp;'HS data'!#REF!&amp;'HS data'!#REF!,0)),"")</f>
        <v/>
      </c>
      <c r="M27" s="147">
        <f t="array" ref="M27">IFERROR(INDEX('HS data - 3'!$L$8:$L$9374,MATCH('Background Step 4.1.3'!$B27&amp;'Background Step 4.1.3'!$C27&amp;'Background Step 4.1.3'!M$8,'HS data - 3'!$C$8:$C$9374&amp;'HS data - 3'!$H$8:$H$9374&amp;'HS data - 3'!$G$8:$G$9374,0)),"")</f>
        <v>8131.2597839999999</v>
      </c>
      <c r="N27" s="147">
        <f t="shared" si="2"/>
        <v>5562.7187799999992</v>
      </c>
      <c r="O27" s="147"/>
      <c r="P27" s="198">
        <f t="shared" si="3"/>
        <v>5.2833587967213415E-2</v>
      </c>
      <c r="Q27" s="147" t="str">
        <f t="array" ref="Q27">IFERROR(INDEX('HS data'!#REF!,MATCH('Background Step 4.1.3'!$B27&amp;'Background Step 4.1.3'!$C27&amp;'Background Step 4.1.3'!#REF!,'HS data'!#REF!&amp;'HS data'!#REF!&amp;'HS data'!#REF!,0)),"")</f>
        <v/>
      </c>
      <c r="R27" s="147"/>
      <c r="S27" s="147"/>
      <c r="V27" s="195"/>
      <c r="W27" s="195"/>
    </row>
    <row r="28" spans="1:26">
      <c r="A28" s="143" t="s">
        <v>646</v>
      </c>
      <c r="B28" s="143">
        <f>B27</f>
        <v>842129</v>
      </c>
      <c r="C28" s="143">
        <v>2016</v>
      </c>
      <c r="D28" s="147">
        <f t="array" ref="D28">IFERROR(INDEX('HS data - 3'!$L$8:$L$9374,MATCH('Background Step 4.1.3'!$B28&amp;'Background Step 4.1.3'!$C28&amp;'Background Step 4.1.3'!D$8,'HS data - 3'!$C$8:$C$9374&amp;'HS data - 3'!$H$8:$H$9374&amp;'HS data - 3'!$G$8:$G$9374,0)),"")</f>
        <v>514.72639200000003</v>
      </c>
      <c r="E28" s="143">
        <f t="shared" si="1"/>
        <v>251.62398400000006</v>
      </c>
      <c r="F28" s="147">
        <f t="array" ref="F28">IFERROR(INDEX('HS data - 3'!$L$8:$L$9374,MATCH('Background Step 4.1.3'!$B28&amp;'Background Step 4.1.3'!$C28&amp;'Background Step 4.1.3'!F$8,'HS data - 3'!$C$8:$C$9374&amp;'HS data - 3'!$H$8:$H$9374&amp;'HS data - 3'!$G$8:$G$9374,0)),"")</f>
        <v>263.10240799999997</v>
      </c>
      <c r="G28" s="143"/>
      <c r="H28" s="143"/>
      <c r="I28" s="147">
        <f t="array" ref="I28">IFERROR(INDEX('HS data - 3'!$L$8:$L$9374,MATCH('Background Step 4.1.3'!$B28&amp;'Background Step 4.1.3'!$C28&amp;'Background Step 4.1.3'!I$8,'HS data - 3'!$C$8:$C$9374&amp;'HS data - 3'!$H$8:$H$9374&amp;'HS data - 3'!$G$8:$G$9374,0)),"")</f>
        <v>2732.2597190000001</v>
      </c>
      <c r="J28" s="143"/>
      <c r="K28" s="196">
        <f t="shared" si="0"/>
        <v>9.6294801760754556E-2</v>
      </c>
      <c r="L28" s="143" t="str">
        <f t="array" ref="L28">IFERROR(INDEX('HS data'!#REF!,MATCH('Background Step 4.1.3'!$B28&amp;'Background Step 4.1.3'!$C28&amp;'Background Step 4.1.3'!#REF!,'HS data'!#REF!&amp;'HS data'!#REF!&amp;'HS data'!#REF!,0)),"")</f>
        <v/>
      </c>
      <c r="M28" s="147">
        <f t="array" ref="M28">IFERROR(INDEX('HS data - 3'!$L$8:$L$9374,MATCH('Background Step 4.1.3'!$B28&amp;'Background Step 4.1.3'!$C28&amp;'Background Step 4.1.3'!M$8,'HS data - 3'!$C$8:$C$9374&amp;'HS data - 3'!$H$8:$H$9374&amp;'HS data - 3'!$G$8:$G$9374,0)),"")</f>
        <v>7712.9510930000006</v>
      </c>
      <c r="N28" s="143">
        <f t="shared" si="2"/>
        <v>4980.691374</v>
      </c>
      <c r="O28" s="143"/>
      <c r="P28" s="196">
        <f t="shared" si="3"/>
        <v>5.05198907351532E-2</v>
      </c>
      <c r="Q28" s="143" t="str">
        <f t="array" ref="Q28">IFERROR(INDEX('HS data'!#REF!,MATCH('Background Step 4.1.3'!$B28&amp;'Background Step 4.1.3'!$C28&amp;'Background Step 4.1.3'!#REF!,'HS data'!#REF!&amp;'HS data'!#REF!&amp;'HS data'!#REF!,0)),"")</f>
        <v/>
      </c>
      <c r="R28" s="143"/>
      <c r="S28" s="143"/>
      <c r="V28" s="195"/>
      <c r="W28" s="195"/>
    </row>
    <row r="29" spans="1:26" ht="14.65" thickBot="1">
      <c r="A29" s="143" t="s">
        <v>646</v>
      </c>
      <c r="B29" s="143">
        <f>B28</f>
        <v>842129</v>
      </c>
      <c r="C29" s="146">
        <v>2017</v>
      </c>
      <c r="D29" s="147">
        <f t="array" ref="D29">IFERROR(INDEX('HS data - 3'!$L$8:$L$9374,MATCH('Background Step 4.1.3'!$B29&amp;'Background Step 4.1.3'!$C29&amp;'Background Step 4.1.3'!D$8,'HS data - 3'!$C$8:$C$9374&amp;'HS data - 3'!$H$8:$H$9374&amp;'HS data - 3'!$G$8:$G$9374,0)),"")</f>
        <v>486.23522700000001</v>
      </c>
      <c r="E29" s="146">
        <f t="shared" si="1"/>
        <v>233.31777200000002</v>
      </c>
      <c r="F29" s="147">
        <f t="array" ref="F29">IFERROR(INDEX('HS data - 3'!$L$8:$L$9374,MATCH('Background Step 4.1.3'!$B29&amp;'Background Step 4.1.3'!$C29&amp;'Background Step 4.1.3'!F$8,'HS data - 3'!$C$8:$C$9374&amp;'HS data - 3'!$H$8:$H$9374&amp;'HS data - 3'!$G$8:$G$9374,0)),"")</f>
        <v>252.91745499999999</v>
      </c>
      <c r="G29" s="146">
        <f>AVERAGE(E27:E29)</f>
        <v>259.61338266666672</v>
      </c>
      <c r="H29" s="146">
        <f>AVERAGE(F27:F29)</f>
        <v>254.43986233333331</v>
      </c>
      <c r="I29" s="147">
        <f t="array" ref="I29">IFERROR(INDEX('HS data - 3'!$L$8:$L$9374,MATCH('Background Step 4.1.3'!$B29&amp;'Background Step 4.1.3'!$C29&amp;'Background Step 4.1.3'!I$8,'HS data - 3'!$C$8:$C$9374&amp;'HS data - 3'!$H$8:$H$9374&amp;'HS data - 3'!$G$8:$G$9374,0)),"")</f>
        <v>2730.7991670000001</v>
      </c>
      <c r="J29" s="146"/>
      <c r="K29" s="204">
        <f t="shared" si="0"/>
        <v>9.2616644261631992E-2</v>
      </c>
      <c r="L29" s="205">
        <f>AVERAGE(K27:K29)</f>
        <v>9.5063892704414135E-2</v>
      </c>
      <c r="M29" s="147">
        <f t="array" ref="M29">IFERROR(INDEX('HS data - 3'!$L$8:$L$9374,MATCH('Background Step 4.1.3'!$B29&amp;'Background Step 4.1.3'!$C29&amp;'Background Step 4.1.3'!M$8,'HS data - 3'!$C$8:$C$9374&amp;'HS data - 3'!$H$8:$H$9374&amp;'HS data - 3'!$G$8:$G$9374,0)),"")</f>
        <v>8046.3639309999999</v>
      </c>
      <c r="N29" s="146">
        <f t="shared" si="2"/>
        <v>5315.5647639999997</v>
      </c>
      <c r="O29" s="146"/>
      <c r="P29" s="204">
        <f t="shared" si="3"/>
        <v>4.3893317522939325E-2</v>
      </c>
      <c r="Q29" s="205">
        <f>AVERAGE(P27:P29)</f>
        <v>4.9082265408435306E-2</v>
      </c>
      <c r="R29" s="146">
        <f>AVERAGE(I27:I29)</f>
        <v>2677.1999633333335</v>
      </c>
      <c r="S29" s="146">
        <f>AVERAGE(N27:N29)</f>
        <v>5286.3249726666663</v>
      </c>
      <c r="V29" s="195"/>
      <c r="W29" s="195"/>
    </row>
    <row r="30" spans="1:26" ht="14.65" thickTop="1">
      <c r="A30" s="143" t="s">
        <v>646</v>
      </c>
      <c r="B30" s="143">
        <v>841940</v>
      </c>
      <c r="C30" s="147">
        <v>2015</v>
      </c>
      <c r="D30" s="147">
        <f t="array" ref="D30">IFERROR(INDEX('HS data - 3'!$L$8:$L$9374,MATCH('Background Step 4.1.3'!$B30&amp;'Background Step 4.1.3'!$C30&amp;'Background Step 4.1.3'!D$8,'HS data - 3'!$C$8:$C$9374&amp;'HS data - 3'!$H$8:$H$9374&amp;'HS data - 3'!$G$8:$G$9374,0)),"")</f>
        <v>31.157509999999998</v>
      </c>
      <c r="E30" s="147">
        <f t="shared" si="1"/>
        <v>10.624323999999998</v>
      </c>
      <c r="F30" s="147">
        <f t="array" ref="F30">IFERROR(INDEX('HS data - 3'!$L$8:$L$9374,MATCH('Background Step 4.1.3'!$B30&amp;'Background Step 4.1.3'!$C30&amp;'Background Step 4.1.3'!F$8,'HS data - 3'!$C$8:$C$9374&amp;'HS data - 3'!$H$8:$H$9374&amp;'HS data - 3'!$G$8:$G$9374,0)),"")</f>
        <v>20.533186000000001</v>
      </c>
      <c r="G30" s="147"/>
      <c r="H30" s="147"/>
      <c r="I30" s="147">
        <f t="array" ref="I30">IFERROR(INDEX('HS data - 3'!$L$8:$L$9374,MATCH('Background Step 4.1.3'!$B30&amp;'Background Step 4.1.3'!$C30&amp;'Background Step 4.1.3'!I$8,'HS data - 3'!$C$8:$C$9374&amp;'HS data - 3'!$H$8:$H$9374&amp;'HS data - 3'!$G$8:$G$9374,0)),"")</f>
        <v>167.92160200000001</v>
      </c>
      <c r="J30" s="147"/>
      <c r="K30" s="198">
        <f t="shared" si="0"/>
        <v>0.12227840703901813</v>
      </c>
      <c r="L30" s="147" t="str">
        <f t="array" ref="L30">IFERROR(INDEX('HS data'!#REF!,MATCH('Background Step 4.1.3'!$B30&amp;'Background Step 4.1.3'!$C30&amp;'Background Step 4.1.3'!#REF!,'HS data'!#REF!&amp;'HS data'!#REF!&amp;'HS data'!#REF!,0)),"")</f>
        <v/>
      </c>
      <c r="M30" s="147">
        <f t="array" ref="M30">IFERROR(INDEX('HS data - 3'!$L$8:$L$9374,MATCH('Background Step 4.1.3'!$B30&amp;'Background Step 4.1.3'!$C30&amp;'Background Step 4.1.3'!M$8,'HS data - 3'!$C$8:$C$9374&amp;'HS data - 3'!$H$8:$H$9374&amp;'HS data - 3'!$G$8:$G$9374,0)),"")</f>
        <v>1093.3999699999999</v>
      </c>
      <c r="N30" s="147">
        <f t="shared" si="2"/>
        <v>925.47836799999993</v>
      </c>
      <c r="O30" s="147"/>
      <c r="P30" s="198">
        <f t="shared" si="3"/>
        <v>1.1479818834620237E-2</v>
      </c>
      <c r="Q30" s="147" t="str">
        <f t="array" ref="Q30">IFERROR(INDEX('HS data'!#REF!,MATCH('Background Step 4.1.3'!$B30&amp;'Background Step 4.1.3'!$C30&amp;'Background Step 4.1.3'!#REF!,'HS data'!#REF!&amp;'HS data'!#REF!&amp;'HS data'!#REF!,0)),"")</f>
        <v/>
      </c>
      <c r="R30" s="147"/>
      <c r="S30" s="147"/>
      <c r="V30" s="195"/>
      <c r="W30" s="195"/>
    </row>
    <row r="31" spans="1:26">
      <c r="A31" s="143" t="s">
        <v>646</v>
      </c>
      <c r="B31" s="143">
        <f>B30</f>
        <v>841940</v>
      </c>
      <c r="C31" s="143">
        <v>2016</v>
      </c>
      <c r="D31" s="147">
        <f t="array" ref="D31">IFERROR(INDEX('HS data - 3'!$L$8:$L$9374,MATCH('Background Step 4.1.3'!$B31&amp;'Background Step 4.1.3'!$C31&amp;'Background Step 4.1.3'!D$8,'HS data - 3'!$C$8:$C$9374&amp;'HS data - 3'!$H$8:$H$9374&amp;'HS data - 3'!$G$8:$G$9374,0)),"")</f>
        <v>22.098418000000002</v>
      </c>
      <c r="E31" s="143">
        <f t="shared" si="1"/>
        <v>13.298467000000004</v>
      </c>
      <c r="F31" s="147">
        <f t="array" ref="F31">IFERROR(INDEX('HS data - 3'!$L$8:$L$9374,MATCH('Background Step 4.1.3'!$B31&amp;'Background Step 4.1.3'!$C31&amp;'Background Step 4.1.3'!F$8,'HS data - 3'!$C$8:$C$9374&amp;'HS data - 3'!$H$8:$H$9374&amp;'HS data - 3'!$G$8:$G$9374,0)),"")</f>
        <v>8.7999509999999983</v>
      </c>
      <c r="G31" s="143"/>
      <c r="H31" s="143"/>
      <c r="I31" s="147">
        <f t="array" ref="I31">IFERROR(INDEX('HS data - 3'!$L$8:$L$9374,MATCH('Background Step 4.1.3'!$B31&amp;'Background Step 4.1.3'!$C31&amp;'Background Step 4.1.3'!I$8,'HS data - 3'!$C$8:$C$9374&amp;'HS data - 3'!$H$8:$H$9374&amp;'HS data - 3'!$G$8:$G$9374,0)),"")</f>
        <v>203.13356899999999</v>
      </c>
      <c r="J31" s="143"/>
      <c r="K31" s="196">
        <f t="shared" si="0"/>
        <v>4.3321008158922265E-2</v>
      </c>
      <c r="L31" s="143" t="str">
        <f t="array" ref="L31">IFERROR(INDEX('HS data'!#REF!,MATCH('Background Step 4.1.3'!$B31&amp;'Background Step 4.1.3'!$C31&amp;'Background Step 4.1.3'!#REF!,'HS data'!#REF!&amp;'HS data'!#REF!&amp;'HS data'!#REF!,0)),"")</f>
        <v/>
      </c>
      <c r="M31" s="147">
        <f t="array" ref="M31">IFERROR(INDEX('HS data - 3'!$L$8:$L$9374,MATCH('Background Step 4.1.3'!$B31&amp;'Background Step 4.1.3'!$C31&amp;'Background Step 4.1.3'!M$8,'HS data - 3'!$C$8:$C$9374&amp;'HS data - 3'!$H$8:$H$9374&amp;'HS data - 3'!$G$8:$G$9374,0)),"")</f>
        <v>1068.3217790000001</v>
      </c>
      <c r="N31" s="143">
        <f t="shared" si="2"/>
        <v>865.18821000000014</v>
      </c>
      <c r="O31" s="143"/>
      <c r="P31" s="196">
        <f t="shared" si="3"/>
        <v>1.5370605893947632E-2</v>
      </c>
      <c r="Q31" s="143" t="str">
        <f t="array" ref="Q31">IFERROR(INDEX('HS data'!#REF!,MATCH('Background Step 4.1.3'!$B31&amp;'Background Step 4.1.3'!$C31&amp;'Background Step 4.1.3'!#REF!,'HS data'!#REF!&amp;'HS data'!#REF!&amp;'HS data'!#REF!,0)),"")</f>
        <v/>
      </c>
      <c r="R31" s="143"/>
      <c r="S31" s="143"/>
      <c r="V31" s="195"/>
      <c r="W31" s="195"/>
    </row>
    <row r="32" spans="1:26" ht="14.65" thickBot="1">
      <c r="A32" s="143" t="s">
        <v>646</v>
      </c>
      <c r="B32" s="143">
        <f>B31</f>
        <v>841940</v>
      </c>
      <c r="C32" s="146">
        <v>2017</v>
      </c>
      <c r="D32" s="147">
        <f t="array" ref="D32">IFERROR(INDEX('HS data - 3'!$L$8:$L$9374,MATCH('Background Step 4.1.3'!$B32&amp;'Background Step 4.1.3'!$C32&amp;'Background Step 4.1.3'!D$8,'HS data - 3'!$C$8:$C$9374&amp;'HS data - 3'!$H$8:$H$9374&amp;'HS data - 3'!$G$8:$G$9374,0)),"")</f>
        <v>38.266050999999997</v>
      </c>
      <c r="E32" s="146">
        <f t="shared" si="1"/>
        <v>23.261409999999998</v>
      </c>
      <c r="F32" s="147">
        <f t="array" ref="F32">IFERROR(INDEX('HS data - 3'!$L$8:$L$9374,MATCH('Background Step 4.1.3'!$B32&amp;'Background Step 4.1.3'!$C32&amp;'Background Step 4.1.3'!F$8,'HS data - 3'!$C$8:$C$9374&amp;'HS data - 3'!$H$8:$H$9374&amp;'HS data - 3'!$G$8:$G$9374,0)),"")</f>
        <v>15.004640999999999</v>
      </c>
      <c r="G32" s="146">
        <f>AVERAGE(E30:E32)</f>
        <v>15.728067000000001</v>
      </c>
      <c r="H32" s="146">
        <f>AVERAGE(F30:F32)</f>
        <v>14.779259333333334</v>
      </c>
      <c r="I32" s="147">
        <f t="array" ref="I32">IFERROR(INDEX('HS data - 3'!$L$8:$L$9374,MATCH('Background Step 4.1.3'!$B32&amp;'Background Step 4.1.3'!$C32&amp;'Background Step 4.1.3'!I$8,'HS data - 3'!$C$8:$C$9374&amp;'HS data - 3'!$H$8:$H$9374&amp;'HS data - 3'!$G$8:$G$9374,0)),"")</f>
        <v>170.65397899999999</v>
      </c>
      <c r="J32" s="146"/>
      <c r="K32" s="204">
        <f t="shared" si="0"/>
        <v>8.7924354813900943E-2</v>
      </c>
      <c r="L32" s="205">
        <f>AVERAGE(K30:K32)</f>
        <v>8.4507923337280452E-2</v>
      </c>
      <c r="M32" s="147">
        <f t="array" ref="M32">IFERROR(INDEX('HS data - 3'!$L$8:$L$9374,MATCH('Background Step 4.1.3'!$B32&amp;'Background Step 4.1.3'!$C32&amp;'Background Step 4.1.3'!M$8,'HS data - 3'!$C$8:$C$9374&amp;'HS data - 3'!$H$8:$H$9374&amp;'HS data - 3'!$G$8:$G$9374,0)),"")</f>
        <v>1129.0565609999999</v>
      </c>
      <c r="N32" s="146">
        <f t="shared" si="2"/>
        <v>958.40258199999994</v>
      </c>
      <c r="O32" s="146"/>
      <c r="P32" s="204">
        <f t="shared" si="3"/>
        <v>2.4271021840798837E-2</v>
      </c>
      <c r="Q32" s="205">
        <f>AVERAGE(P30:P32)</f>
        <v>1.7040482189788903E-2</v>
      </c>
      <c r="R32" s="146">
        <f>AVERAGE(I30:I32)</f>
        <v>180.56971666666664</v>
      </c>
      <c r="S32" s="146">
        <f>AVERAGE(N30:N32)</f>
        <v>916.35638666666671</v>
      </c>
      <c r="V32" s="195"/>
      <c r="W32" s="195"/>
    </row>
    <row r="33" spans="1:23" ht="14.65" thickTop="1">
      <c r="A33" s="143" t="s">
        <v>646</v>
      </c>
      <c r="B33" s="143">
        <v>841931</v>
      </c>
      <c r="C33" s="147">
        <v>2015</v>
      </c>
      <c r="D33" s="147">
        <f t="array" ref="D33">IFERROR(INDEX('HS data - 3'!$L$8:$L$9374,MATCH('Background Step 4.1.3'!$B33&amp;'Background Step 4.1.3'!$C33&amp;'Background Step 4.1.3'!D$8,'HS data - 3'!$C$8:$C$9374&amp;'HS data - 3'!$H$8:$H$9374&amp;'HS data - 3'!$G$8:$G$9374,0)),"")</f>
        <v>10.541870999999999</v>
      </c>
      <c r="E33" s="147">
        <f t="shared" si="1"/>
        <v>6.0408319999999991</v>
      </c>
      <c r="F33" s="147">
        <f t="array" ref="F33">IFERROR(INDEX('HS data - 3'!$L$8:$L$9374,MATCH('Background Step 4.1.3'!$B33&amp;'Background Step 4.1.3'!$C33&amp;'Background Step 4.1.3'!F$8,'HS data - 3'!$C$8:$C$9374&amp;'HS data - 3'!$H$8:$H$9374&amp;'HS data - 3'!$G$8:$G$9374,0)),"")</f>
        <v>4.5010389999999996</v>
      </c>
      <c r="G33" s="147"/>
      <c r="H33" s="147"/>
      <c r="I33" s="147">
        <f t="array" ref="I33">IFERROR(INDEX('HS data - 3'!$L$8:$L$9374,MATCH('Background Step 4.1.3'!$B33&amp;'Background Step 4.1.3'!$C33&amp;'Background Step 4.1.3'!I$8,'HS data - 3'!$C$8:$C$9374&amp;'HS data - 3'!$H$8:$H$9374&amp;'HS data - 3'!$G$8:$G$9374,0)),"")</f>
        <v>126.85257700000001</v>
      </c>
      <c r="J33" s="147"/>
      <c r="K33" s="198">
        <f t="shared" si="0"/>
        <v>3.5482440376437913E-2</v>
      </c>
      <c r="L33" s="147" t="str">
        <f t="array" ref="L33">IFERROR(INDEX('HS data'!#REF!,MATCH('Background Step 4.1.3'!$B33&amp;'Background Step 4.1.3'!$C33&amp;'Background Step 4.1.3'!#REF!,'HS data'!#REF!&amp;'HS data'!#REF!&amp;'HS data'!#REF!,0)),"")</f>
        <v/>
      </c>
      <c r="M33" s="147">
        <f t="array" ref="M33">IFERROR(INDEX('HS data - 3'!$L$8:$L$9374,MATCH('Background Step 4.1.3'!$B33&amp;'Background Step 4.1.3'!$C33&amp;'Background Step 4.1.3'!M$8,'HS data - 3'!$C$8:$C$9374&amp;'HS data - 3'!$H$8:$H$9374&amp;'HS data - 3'!$G$8:$G$9374,0)),"")</f>
        <v>393.790233</v>
      </c>
      <c r="N33" s="147">
        <f t="shared" si="2"/>
        <v>266.937656</v>
      </c>
      <c r="O33" s="147"/>
      <c r="P33" s="198">
        <f t="shared" si="3"/>
        <v>2.2630123042662813E-2</v>
      </c>
      <c r="Q33" s="147" t="str">
        <f t="array" ref="Q33">IFERROR(INDEX('HS data'!#REF!,MATCH('Background Step 4.1.3'!$B33&amp;'Background Step 4.1.3'!$C33&amp;'Background Step 4.1.3'!#REF!,'HS data'!#REF!&amp;'HS data'!#REF!&amp;'HS data'!#REF!,0)),"")</f>
        <v/>
      </c>
      <c r="R33" s="147"/>
      <c r="S33" s="147"/>
      <c r="V33" s="195"/>
      <c r="W33" s="195"/>
    </row>
    <row r="34" spans="1:23">
      <c r="A34" s="143" t="s">
        <v>646</v>
      </c>
      <c r="B34" s="143">
        <f>B33</f>
        <v>841931</v>
      </c>
      <c r="C34" s="143">
        <v>2016</v>
      </c>
      <c r="D34" s="147">
        <f t="array" ref="D34">IFERROR(INDEX('HS data - 3'!$L$8:$L$9374,MATCH('Background Step 4.1.3'!$B34&amp;'Background Step 4.1.3'!$C34&amp;'Background Step 4.1.3'!D$8,'HS data - 3'!$C$8:$C$9374&amp;'HS data - 3'!$H$8:$H$9374&amp;'HS data - 3'!$G$8:$G$9374,0)),"")</f>
        <v>12.049162000000001</v>
      </c>
      <c r="E34" s="143">
        <f t="shared" si="1"/>
        <v>6.6971740000000004</v>
      </c>
      <c r="F34" s="147">
        <f t="array" ref="F34">IFERROR(INDEX('HS data - 3'!$L$8:$L$9374,MATCH('Background Step 4.1.3'!$B34&amp;'Background Step 4.1.3'!$C34&amp;'Background Step 4.1.3'!F$8,'HS data - 3'!$C$8:$C$9374&amp;'HS data - 3'!$H$8:$H$9374&amp;'HS data - 3'!$G$8:$G$9374,0)),"")</f>
        <v>5.3519880000000004</v>
      </c>
      <c r="G34" s="143"/>
      <c r="H34" s="143"/>
      <c r="I34" s="147">
        <f t="array" ref="I34">IFERROR(INDEX('HS data - 3'!$L$8:$L$9374,MATCH('Background Step 4.1.3'!$B34&amp;'Background Step 4.1.3'!$C34&amp;'Background Step 4.1.3'!I$8,'HS data - 3'!$C$8:$C$9374&amp;'HS data - 3'!$H$8:$H$9374&amp;'HS data - 3'!$G$8:$G$9374,0)),"")</f>
        <v>95.422323999999989</v>
      </c>
      <c r="J34" s="143"/>
      <c r="K34" s="196">
        <f t="shared" si="0"/>
        <v>5.6087378462926565E-2</v>
      </c>
      <c r="L34" s="143" t="str">
        <f t="array" ref="L34">IFERROR(INDEX('HS data'!#REF!,MATCH('Background Step 4.1.3'!$B34&amp;'Background Step 4.1.3'!$C34&amp;'Background Step 4.1.3'!#REF!,'HS data'!#REF!&amp;'HS data'!#REF!&amp;'HS data'!#REF!,0)),"")</f>
        <v/>
      </c>
      <c r="M34" s="147">
        <f t="array" ref="M34">IFERROR(INDEX('HS data - 3'!$L$8:$L$9374,MATCH('Background Step 4.1.3'!$B34&amp;'Background Step 4.1.3'!$C34&amp;'Background Step 4.1.3'!M$8,'HS data - 3'!$C$8:$C$9374&amp;'HS data - 3'!$H$8:$H$9374&amp;'HS data - 3'!$G$8:$G$9374,0)),"")</f>
        <v>363.76548200000002</v>
      </c>
      <c r="N34" s="143">
        <f t="shared" si="2"/>
        <v>268.34315800000002</v>
      </c>
      <c r="O34" s="143"/>
      <c r="P34" s="196">
        <f t="shared" si="3"/>
        <v>2.4957498636875994E-2</v>
      </c>
      <c r="Q34" s="143" t="str">
        <f t="array" ref="Q34">IFERROR(INDEX('HS data'!#REF!,MATCH('Background Step 4.1.3'!$B34&amp;'Background Step 4.1.3'!$C34&amp;'Background Step 4.1.3'!#REF!,'HS data'!#REF!&amp;'HS data'!#REF!&amp;'HS data'!#REF!,0)),"")</f>
        <v/>
      </c>
      <c r="R34" s="143"/>
      <c r="S34" s="143"/>
      <c r="V34" s="195"/>
      <c r="W34" s="195"/>
    </row>
    <row r="35" spans="1:23" ht="14.65" thickBot="1">
      <c r="A35" s="143" t="s">
        <v>646</v>
      </c>
      <c r="B35" s="143">
        <f>B34</f>
        <v>841931</v>
      </c>
      <c r="C35" s="146">
        <v>2017</v>
      </c>
      <c r="D35" s="147">
        <f t="array" ref="D35">IFERROR(INDEX('HS data - 3'!$L$8:$L$9374,MATCH('Background Step 4.1.3'!$B35&amp;'Background Step 4.1.3'!$C35&amp;'Background Step 4.1.3'!D$8,'HS data - 3'!$C$8:$C$9374&amp;'HS data - 3'!$H$8:$H$9374&amp;'HS data - 3'!$G$8:$G$9374,0)),"")</f>
        <v>11.174828</v>
      </c>
      <c r="E35" s="146">
        <f t="shared" si="1"/>
        <v>6.747306</v>
      </c>
      <c r="F35" s="147">
        <f t="array" ref="F35">IFERROR(INDEX('HS data - 3'!$L$8:$L$9374,MATCH('Background Step 4.1.3'!$B35&amp;'Background Step 4.1.3'!$C35&amp;'Background Step 4.1.3'!F$8,'HS data - 3'!$C$8:$C$9374&amp;'HS data - 3'!$H$8:$H$9374&amp;'HS data - 3'!$G$8:$G$9374,0)),"")</f>
        <v>4.4275219999999997</v>
      </c>
      <c r="G35" s="146">
        <f>AVERAGE(E33:E35)</f>
        <v>6.4951040000000004</v>
      </c>
      <c r="H35" s="146">
        <f>AVERAGE(F33:F35)</f>
        <v>4.7601830000000005</v>
      </c>
      <c r="I35" s="147">
        <f t="array" ref="I35">IFERROR(INDEX('HS data - 3'!$L$8:$L$9374,MATCH('Background Step 4.1.3'!$B35&amp;'Background Step 4.1.3'!$C35&amp;'Background Step 4.1.3'!I$8,'HS data - 3'!$C$8:$C$9374&amp;'HS data - 3'!$H$8:$H$9374&amp;'HS data - 3'!$G$8:$G$9374,0)),"")</f>
        <v>87.527255999999994</v>
      </c>
      <c r="J35" s="146"/>
      <c r="K35" s="204">
        <f t="shared" si="0"/>
        <v>5.0584494503060851E-2</v>
      </c>
      <c r="L35" s="205">
        <f>AVERAGE(K33:K35)</f>
        <v>4.7384771114141779E-2</v>
      </c>
      <c r="M35" s="147">
        <f t="array" ref="M35">IFERROR(INDEX('HS data - 3'!$L$8:$L$9374,MATCH('Background Step 4.1.3'!$B35&amp;'Background Step 4.1.3'!$C35&amp;'Background Step 4.1.3'!M$8,'HS data - 3'!$C$8:$C$9374&amp;'HS data - 3'!$H$8:$H$9374&amp;'HS data - 3'!$G$8:$G$9374,0)),"")</f>
        <v>339.15196299999997</v>
      </c>
      <c r="N35" s="146">
        <f t="shared" si="2"/>
        <v>251.62470699999997</v>
      </c>
      <c r="O35" s="146"/>
      <c r="P35" s="204">
        <f t="shared" si="3"/>
        <v>2.681495819883856E-2</v>
      </c>
      <c r="Q35" s="205">
        <f>AVERAGE(P33:P35)</f>
        <v>2.4800859959459121E-2</v>
      </c>
      <c r="R35" s="146">
        <f>AVERAGE(I33:I35)</f>
        <v>103.26738566666666</v>
      </c>
      <c r="S35" s="146">
        <f>AVERAGE(N33:N35)</f>
        <v>262.3018403333333</v>
      </c>
      <c r="V35" s="195"/>
      <c r="W35" s="195"/>
    </row>
    <row r="36" spans="1:23" ht="14.65" thickTop="1">
      <c r="B36" s="140" t="s">
        <v>687</v>
      </c>
      <c r="C36" s="140"/>
      <c r="D36" s="141"/>
      <c r="E36" s="141"/>
      <c r="F36" s="141"/>
      <c r="G36" s="141"/>
      <c r="H36" s="141"/>
      <c r="I36" s="141"/>
      <c r="J36" s="141"/>
      <c r="K36" s="141"/>
      <c r="L36" s="141"/>
      <c r="M36" s="141"/>
      <c r="N36" s="141"/>
      <c r="O36" s="141"/>
    </row>
    <row r="37" spans="1:23">
      <c r="K37" s="149" t="s">
        <v>281</v>
      </c>
      <c r="N37" s="149" t="s">
        <v>292</v>
      </c>
    </row>
    <row r="38" spans="1:23">
      <c r="K38" s="143" t="s">
        <v>679</v>
      </c>
      <c r="L38" s="143" t="s">
        <v>680</v>
      </c>
      <c r="N38" s="143" t="s">
        <v>679</v>
      </c>
      <c r="O38" s="143" t="s">
        <v>680</v>
      </c>
    </row>
    <row r="39" spans="1:23">
      <c r="K39" s="145"/>
      <c r="L39" s="144"/>
      <c r="N39" s="145"/>
      <c r="O39" s="144"/>
    </row>
    <row r="40" spans="1:23">
      <c r="K40" s="148"/>
      <c r="L40" s="195"/>
      <c r="N40" s="148"/>
      <c r="O40" s="195"/>
    </row>
    <row r="41" spans="1:23">
      <c r="K41" s="148"/>
      <c r="L41" s="195"/>
      <c r="N41" s="148"/>
      <c r="O41" s="195"/>
    </row>
    <row r="44" spans="1:23">
      <c r="B44" s="140" t="s">
        <v>688</v>
      </c>
      <c r="C44" s="140" t="s">
        <v>647</v>
      </c>
      <c r="D44" s="141"/>
      <c r="E44" s="141"/>
      <c r="F44" s="141"/>
      <c r="G44" s="141"/>
      <c r="H44" s="141"/>
      <c r="I44" s="141"/>
      <c r="J44" s="141"/>
    </row>
    <row r="47" spans="1:23">
      <c r="D47" s="150" t="s">
        <v>647</v>
      </c>
      <c r="E47" s="151"/>
      <c r="F47" s="151"/>
      <c r="G47" s="151"/>
      <c r="H47" s="152"/>
      <c r="I47" s="554" t="s">
        <v>668</v>
      </c>
      <c r="J47" s="555"/>
      <c r="K47" s="555"/>
      <c r="L47" s="556"/>
      <c r="M47" s="554" t="s">
        <v>358</v>
      </c>
      <c r="N47" s="555"/>
      <c r="O47" s="555"/>
      <c r="P47" s="555"/>
      <c r="Q47" s="556"/>
      <c r="R47" s="553" t="s">
        <v>669</v>
      </c>
      <c r="S47" s="553"/>
    </row>
    <row r="48" spans="1:23" ht="14.65" thickBot="1">
      <c r="B48" s="199" t="s">
        <v>671</v>
      </c>
      <c r="C48" s="199" t="s">
        <v>672</v>
      </c>
      <c r="D48" s="199" t="s">
        <v>689</v>
      </c>
      <c r="E48" s="199" t="s">
        <v>690</v>
      </c>
      <c r="F48" s="199" t="s">
        <v>691</v>
      </c>
      <c r="G48" s="199" t="s">
        <v>676</v>
      </c>
      <c r="H48" s="199" t="s">
        <v>677</v>
      </c>
      <c r="I48" s="199" t="s">
        <v>678</v>
      </c>
      <c r="J48" s="202" t="s">
        <v>679</v>
      </c>
      <c r="K48" s="203" t="s">
        <v>680</v>
      </c>
      <c r="L48" s="203" t="s">
        <v>471</v>
      </c>
      <c r="M48" s="199" t="s">
        <v>681</v>
      </c>
      <c r="N48" s="199" t="s">
        <v>682</v>
      </c>
      <c r="O48" s="202" t="s">
        <v>679</v>
      </c>
      <c r="P48" s="203" t="s">
        <v>680</v>
      </c>
      <c r="Q48" s="203" t="s">
        <v>471</v>
      </c>
      <c r="R48" s="199" t="s">
        <v>683</v>
      </c>
      <c r="S48" s="199" t="s">
        <v>684</v>
      </c>
    </row>
    <row r="49" spans="1:19">
      <c r="A49" s="143" t="s">
        <v>647</v>
      </c>
      <c r="B49" s="143">
        <f t="shared" ref="B49:B75" si="4">B9</f>
        <v>730900</v>
      </c>
      <c r="C49" s="147">
        <v>2015</v>
      </c>
      <c r="D49" s="147">
        <f t="array" ref="D49">IFERROR(INDEX('HS data - 3'!$L$8:$L$9374,MATCH('Background Step 4.1.3'!$B49&amp;'Background Step 4.1.3'!$C49&amp;'Background Step 4.1.3'!D$48,'HS data - 3'!$C$8:$C$9374&amp;'HS data - 3'!$H$8:$H$9374&amp;'HS data - 3'!$G$8:$G$9374,0)),"")</f>
        <v>320.72249200000005</v>
      </c>
      <c r="E49" s="147">
        <f>D49-F49</f>
        <v>131.22641200000007</v>
      </c>
      <c r="F49" s="147">
        <f t="array" ref="F49">IFERROR(INDEX('HS data - 3'!$L$8:$L$9374,MATCH('Background Step 4.1.3'!$B49&amp;'Background Step 4.1.3'!$C49&amp;'Background Step 4.1.3'!F$48,'HS data - 3'!$C$8:$C$9374&amp;'HS data - 3'!$H$8:$H$9374&amp;'HS data - 3'!$G$8:$G$9374,0)),"")</f>
        <v>189.49607999999998</v>
      </c>
      <c r="G49" s="143"/>
      <c r="H49" s="147"/>
      <c r="I49" s="147">
        <f t="array" ref="I49">IFERROR(INDEX('HS data - 3'!$L$8:$L$9374,MATCH('Background Step 4.1.3'!$B49&amp;'Background Step 4.1.3'!$C49&amp;'Background Step 4.1.3'!I$48,'HS data - 3'!$C$8:$C$9374&amp;'HS data - 3'!$H$8:$H$9374&amp;'HS data - 3'!$G$8:$G$9374,0)),"")</f>
        <v>1126.5756939999999</v>
      </c>
      <c r="J49" s="147"/>
      <c r="K49" s="198">
        <f t="shared" ref="K49:K75" si="5">IFERROR(F49/I49,"")</f>
        <v>0.16820536871976929</v>
      </c>
      <c r="L49" s="147" t="str">
        <f t="array" ref="L49">IFERROR(INDEX('HS data'!#REF!,MATCH('Background Step 4.1.3'!$B49&amp;'Background Step 4.1.3'!$C49&amp;'Background Step 4.1.3'!#REF!,'HS data'!#REF!&amp;'HS data'!#REF!&amp;'HS data'!#REF!,0)),"")</f>
        <v/>
      </c>
      <c r="M49" s="147">
        <f t="array" ref="M49">IFERROR(INDEX('HS data - 3'!$L$8:$L$9374,MATCH('Background Step 4.1.3'!$B49&amp;'Background Step 4.1.3'!$C49&amp;'Background Step 4.1.3'!M$48,'HS data - 3'!$C$8:$C$9374&amp;'HS data - 3'!$H$8:$H$9374&amp;'HS data - 3'!$G$8:$G$9374,0)),"")</f>
        <v>3831.6324789999999</v>
      </c>
      <c r="N49" s="147">
        <f>M49-I49</f>
        <v>2705.0567849999998</v>
      </c>
      <c r="O49" s="147"/>
      <c r="P49" s="198">
        <f>IFERROR(E49/N49,"")</f>
        <v>4.8511518400527802E-2</v>
      </c>
      <c r="Q49" s="147" t="str">
        <f t="array" ref="Q49">IFERROR(INDEX('HS data'!#REF!,MATCH('Background Step 4.1.3'!$B49&amp;'Background Step 4.1.3'!$C49&amp;'Background Step 4.1.3'!#REF!,'HS data'!#REF!&amp;'HS data'!#REF!&amp;'HS data'!#REF!,0)),"")</f>
        <v/>
      </c>
      <c r="R49" s="147"/>
      <c r="S49" s="147"/>
    </row>
    <row r="50" spans="1:19">
      <c r="A50" s="143" t="s">
        <v>647</v>
      </c>
      <c r="B50" s="143">
        <f t="shared" si="4"/>
        <v>730900</v>
      </c>
      <c r="C50" s="143">
        <v>2016</v>
      </c>
      <c r="D50" s="147">
        <f t="array" ref="D50">IFERROR(INDEX('HS data - 3'!$L$8:$L$9374,MATCH('Background Step 4.1.3'!$B50&amp;'Background Step 4.1.3'!$C50&amp;'Background Step 4.1.3'!D$48,'HS data - 3'!$C$8:$C$9374&amp;'HS data - 3'!$H$8:$H$9374&amp;'HS data - 3'!$G$8:$G$9374,0)),"")</f>
        <v>280.28904499999999</v>
      </c>
      <c r="E50" s="143">
        <f t="shared" ref="E50:E54" si="6">D50-F50</f>
        <v>130.21261299999998</v>
      </c>
      <c r="F50" s="147">
        <f t="array" ref="F50">IFERROR(INDEX('HS data - 3'!$L$8:$L$9374,MATCH('Background Step 4.1.3'!$B50&amp;'Background Step 4.1.3'!$C50&amp;'Background Step 4.1.3'!F$48,'HS data - 3'!$C$8:$C$9374&amp;'HS data - 3'!$H$8:$H$9374&amp;'HS data - 3'!$G$8:$G$9374,0)),"")</f>
        <v>150.07643200000001</v>
      </c>
      <c r="G50" s="143"/>
      <c r="H50" s="143"/>
      <c r="I50" s="147">
        <f t="array" ref="I50">IFERROR(INDEX('HS data - 3'!$L$8:$L$9374,MATCH('Background Step 4.1.3'!$B50&amp;'Background Step 4.1.3'!$C50&amp;'Background Step 4.1.3'!I$48,'HS data - 3'!$C$8:$C$9374&amp;'HS data - 3'!$H$8:$H$9374&amp;'HS data - 3'!$G$8:$G$9374,0)),"")</f>
        <v>1036.3174710000001</v>
      </c>
      <c r="J50" s="143"/>
      <c r="K50" s="196">
        <f t="shared" si="5"/>
        <v>0.14481704323211203</v>
      </c>
      <c r="L50" s="143" t="str">
        <f t="array" ref="L50">IFERROR(INDEX('HS data'!#REF!,MATCH('Background Step 4.1.3'!$B50&amp;'Background Step 4.1.3'!$C50&amp;'Background Step 4.1.3'!#REF!,'HS data'!#REF!&amp;'HS data'!#REF!&amp;'HS data'!#REF!,0)),"")</f>
        <v/>
      </c>
      <c r="M50" s="147">
        <f t="array" ref="M50">IFERROR(INDEX('HS data - 3'!$L$8:$L$9374,MATCH('Background Step 4.1.3'!$B50&amp;'Background Step 4.1.3'!$C50&amp;'Background Step 4.1.3'!M$48,'HS data - 3'!$C$8:$C$9374&amp;'HS data - 3'!$H$8:$H$9374&amp;'HS data - 3'!$G$8:$G$9374,0)),"")</f>
        <v>3490.3404690000002</v>
      </c>
      <c r="N50" s="143">
        <f t="shared" ref="N50:N75" si="7">M50-I50</f>
        <v>2454.0229980000004</v>
      </c>
      <c r="O50" s="143"/>
      <c r="P50" s="196">
        <f t="shared" ref="P50:P75" si="8">IFERROR(E50/N50,"")</f>
        <v>5.3060877223286708E-2</v>
      </c>
      <c r="Q50" s="143" t="str">
        <f t="array" ref="Q50">IFERROR(INDEX('HS data'!#REF!,MATCH('Background Step 4.1.3'!$B50&amp;'Background Step 4.1.3'!$C50&amp;'Background Step 4.1.3'!#REF!,'HS data'!#REF!&amp;'HS data'!#REF!&amp;'HS data'!#REF!,0)),"")</f>
        <v/>
      </c>
      <c r="R50" s="143"/>
      <c r="S50" s="143"/>
    </row>
    <row r="51" spans="1:19" ht="14.65" thickBot="1">
      <c r="A51" s="143" t="s">
        <v>647</v>
      </c>
      <c r="B51" s="143">
        <f t="shared" si="4"/>
        <v>730900</v>
      </c>
      <c r="C51" s="146">
        <v>2017</v>
      </c>
      <c r="D51" s="147">
        <f t="array" ref="D51">IFERROR(INDEX('HS data - 3'!$L$8:$L$9374,MATCH('Background Step 4.1.3'!$B51&amp;'Background Step 4.1.3'!$C51&amp;'Background Step 4.1.3'!D$48,'HS data - 3'!$C$8:$C$9374&amp;'HS data - 3'!$H$8:$H$9374&amp;'HS data - 3'!$G$8:$G$9374,0)),"")</f>
        <v>324.09480400000001</v>
      </c>
      <c r="E51" s="146">
        <f t="shared" si="6"/>
        <v>132.021063</v>
      </c>
      <c r="F51" s="147">
        <f t="array" ref="F51">IFERROR(INDEX('HS data - 3'!$L$8:$L$9374,MATCH('Background Step 4.1.3'!$B51&amp;'Background Step 4.1.3'!$C51&amp;'Background Step 4.1.3'!F$48,'HS data - 3'!$C$8:$C$9374&amp;'HS data - 3'!$H$8:$H$9374&amp;'HS data - 3'!$G$8:$G$9374,0)),"")</f>
        <v>192.07374100000001</v>
      </c>
      <c r="G51" s="146">
        <f>AVERAGE(E49:E51)</f>
        <v>131.15336266666668</v>
      </c>
      <c r="H51" s="146">
        <f>AVERAGE(F49:F51)</f>
        <v>177.21541766666667</v>
      </c>
      <c r="I51" s="147">
        <f t="array" ref="I51">IFERROR(INDEX('HS data - 3'!$L$8:$L$9374,MATCH('Background Step 4.1.3'!$B51&amp;'Background Step 4.1.3'!$C51&amp;'Background Step 4.1.3'!I$48,'HS data - 3'!$C$8:$C$9374&amp;'HS data - 3'!$H$8:$H$9374&amp;'HS data - 3'!$G$8:$G$9374,0)),"")</f>
        <v>1212.1577890000001</v>
      </c>
      <c r="J51" s="146"/>
      <c r="K51" s="204">
        <f t="shared" si="5"/>
        <v>0.15845605476697555</v>
      </c>
      <c r="L51" s="205">
        <f>AVERAGE(K49:K51)</f>
        <v>0.15715948890628562</v>
      </c>
      <c r="M51" s="147">
        <f t="array" ref="M51">IFERROR(INDEX('HS data - 3'!$L$8:$L$9374,MATCH('Background Step 4.1.3'!$B51&amp;'Background Step 4.1.3'!$C51&amp;'Background Step 4.1.3'!M$48,'HS data - 3'!$C$8:$C$9374&amp;'HS data - 3'!$H$8:$H$9374&amp;'HS data - 3'!$G$8:$G$9374,0)),"")</f>
        <v>3441.324881</v>
      </c>
      <c r="N51" s="146">
        <f t="shared" si="7"/>
        <v>2229.1670919999997</v>
      </c>
      <c r="O51" s="146"/>
      <c r="P51" s="204">
        <f t="shared" si="8"/>
        <v>5.9224390793222788E-2</v>
      </c>
      <c r="Q51" s="205">
        <f>AVERAGE(P49:P51)</f>
        <v>5.3598928805679097E-2</v>
      </c>
      <c r="R51" s="146">
        <f>AVERAGE(I49:I51)</f>
        <v>1125.0169846666668</v>
      </c>
      <c r="S51" s="146">
        <f>AVERAGE(N49:N51)</f>
        <v>2462.7489583333331</v>
      </c>
    </row>
    <row r="52" spans="1:19" ht="14.65" thickTop="1">
      <c r="A52" s="143" t="s">
        <v>647</v>
      </c>
      <c r="B52" s="143">
        <f t="shared" si="4"/>
        <v>741999</v>
      </c>
      <c r="C52" s="147">
        <v>2015</v>
      </c>
      <c r="D52" s="147">
        <f t="array" ref="D52">IFERROR(INDEX('HS data - 3'!$L$8:$L$9374,MATCH('Background Step 4.1.3'!$B52&amp;'Background Step 4.1.3'!$C52&amp;'Background Step 4.1.3'!D$48,'HS data - 3'!$C$8:$C$9374&amp;'HS data - 3'!$H$8:$H$9374&amp;'HS data - 3'!$G$8:$G$9374,0)),"")</f>
        <v>531.96505300000001</v>
      </c>
      <c r="E52" s="147">
        <f t="shared" si="6"/>
        <v>170.45241500000003</v>
      </c>
      <c r="F52" s="147">
        <f t="array" ref="F52">IFERROR(INDEX('HS data - 3'!$L$8:$L$9374,MATCH('Background Step 4.1.3'!$B52&amp;'Background Step 4.1.3'!$C52&amp;'Background Step 4.1.3'!F$48,'HS data - 3'!$C$8:$C$9374&amp;'HS data - 3'!$H$8:$H$9374&amp;'HS data - 3'!$G$8:$G$9374,0)),"")</f>
        <v>361.51263799999998</v>
      </c>
      <c r="G52" s="147"/>
      <c r="H52" s="147"/>
      <c r="I52" s="147">
        <f t="array" ref="I52">IFERROR(INDEX('HS data - 3'!$L$8:$L$9374,MATCH('Background Step 4.1.3'!$B52&amp;'Background Step 4.1.3'!$C52&amp;'Background Step 4.1.3'!I$48,'HS data - 3'!$C$8:$C$9374&amp;'HS data - 3'!$H$8:$H$9374&amp;'HS data - 3'!$G$8:$G$9374,0)),"")</f>
        <v>1089.0383449999999</v>
      </c>
      <c r="J52" s="147"/>
      <c r="K52" s="198">
        <f t="shared" si="5"/>
        <v>0.33195583944291696</v>
      </c>
      <c r="L52" s="147" t="str">
        <f t="array" ref="L52">IFERROR(INDEX('HS data'!#REF!,MATCH('Background Step 4.1.3'!$B52&amp;'Background Step 4.1.3'!$C52&amp;'Background Step 4.1.3'!#REF!,'HS data'!#REF!&amp;'HS data'!#REF!&amp;'HS data'!#REF!,0)),"")</f>
        <v/>
      </c>
      <c r="M52" s="147">
        <f t="array" ref="M52">IFERROR(INDEX('HS data - 3'!$L$8:$L$9374,MATCH('Background Step 4.1.3'!$B52&amp;'Background Step 4.1.3'!$C52&amp;'Background Step 4.1.3'!M$48,'HS data - 3'!$C$8:$C$9374&amp;'HS data - 3'!$H$8:$H$9374&amp;'HS data - 3'!$G$8:$G$9374,0)),"")</f>
        <v>2914.9684320000001</v>
      </c>
      <c r="N52" s="147">
        <f t="shared" si="7"/>
        <v>1825.9300870000002</v>
      </c>
      <c r="O52" s="147"/>
      <c r="P52" s="198">
        <f t="shared" si="8"/>
        <v>9.3351008460599405E-2</v>
      </c>
      <c r="Q52" s="147" t="str">
        <f t="array" ref="Q52">IFERROR(INDEX('HS data'!#REF!,MATCH('Background Step 4.1.3'!$B52&amp;'Background Step 4.1.3'!$C52&amp;'Background Step 4.1.3'!#REF!,'HS data'!#REF!&amp;'HS data'!#REF!&amp;'HS data'!#REF!,0)),"")</f>
        <v/>
      </c>
      <c r="R52" s="147"/>
      <c r="S52" s="147"/>
    </row>
    <row r="53" spans="1:19">
      <c r="A53" s="143" t="s">
        <v>647</v>
      </c>
      <c r="B53" s="143">
        <f t="shared" si="4"/>
        <v>741999</v>
      </c>
      <c r="C53" s="143">
        <v>2016</v>
      </c>
      <c r="D53" s="147">
        <f t="array" ref="D53">IFERROR(INDEX('HS data - 3'!$L$8:$L$9374,MATCH('Background Step 4.1.3'!$B53&amp;'Background Step 4.1.3'!$C53&amp;'Background Step 4.1.3'!D$48,'HS data - 3'!$C$8:$C$9374&amp;'HS data - 3'!$H$8:$H$9374&amp;'HS data - 3'!$G$8:$G$9374,0)),"")</f>
        <v>543.306015</v>
      </c>
      <c r="E53" s="143">
        <f t="shared" si="6"/>
        <v>176.63969800000001</v>
      </c>
      <c r="F53" s="147">
        <f t="array" ref="F53">IFERROR(INDEX('HS data - 3'!$L$8:$L$9374,MATCH('Background Step 4.1.3'!$B53&amp;'Background Step 4.1.3'!$C53&amp;'Background Step 4.1.3'!F$48,'HS data - 3'!$C$8:$C$9374&amp;'HS data - 3'!$H$8:$H$9374&amp;'HS data - 3'!$G$8:$G$9374,0)),"")</f>
        <v>366.66631699999999</v>
      </c>
      <c r="G53" s="143"/>
      <c r="H53" s="143"/>
      <c r="I53" s="147">
        <f t="array" ref="I53">IFERROR(INDEX('HS data - 3'!$L$8:$L$9374,MATCH('Background Step 4.1.3'!$B53&amp;'Background Step 4.1.3'!$C53&amp;'Background Step 4.1.3'!I$48,'HS data - 3'!$C$8:$C$9374&amp;'HS data - 3'!$H$8:$H$9374&amp;'HS data - 3'!$G$8:$G$9374,0)),"")</f>
        <v>1107.632623</v>
      </c>
      <c r="J53" s="143"/>
      <c r="K53" s="196">
        <f t="shared" si="5"/>
        <v>0.33103603973571299</v>
      </c>
      <c r="L53" s="143" t="str">
        <f t="array" ref="L53">IFERROR(INDEX('HS data'!#REF!,MATCH('Background Step 4.1.3'!$B53&amp;'Background Step 4.1.3'!$C53&amp;'Background Step 4.1.3'!#REF!,'HS data'!#REF!&amp;'HS data'!#REF!&amp;'HS data'!#REF!,0)),"")</f>
        <v/>
      </c>
      <c r="M53" s="147">
        <f t="array" ref="M53">IFERROR(INDEX('HS data - 3'!$L$8:$L$9374,MATCH('Background Step 4.1.3'!$B53&amp;'Background Step 4.1.3'!$C53&amp;'Background Step 4.1.3'!M$48,'HS data - 3'!$C$8:$C$9374&amp;'HS data - 3'!$H$8:$H$9374&amp;'HS data - 3'!$G$8:$G$9374,0)),"")</f>
        <v>2965.9934049999997</v>
      </c>
      <c r="N53" s="143">
        <f t="shared" si="7"/>
        <v>1858.3607819999997</v>
      </c>
      <c r="O53" s="143"/>
      <c r="P53" s="196">
        <f t="shared" si="8"/>
        <v>9.5051348323169707E-2</v>
      </c>
      <c r="Q53" s="143" t="str">
        <f t="array" ref="Q53">IFERROR(INDEX('HS data'!#REF!,MATCH('Background Step 4.1.3'!$B53&amp;'Background Step 4.1.3'!$C53&amp;'Background Step 4.1.3'!#REF!,'HS data'!#REF!&amp;'HS data'!#REF!&amp;'HS data'!#REF!,0)),"")</f>
        <v/>
      </c>
      <c r="R53" s="143"/>
      <c r="S53" s="143"/>
    </row>
    <row r="54" spans="1:19" ht="14.65" thickBot="1">
      <c r="A54" s="143" t="s">
        <v>647</v>
      </c>
      <c r="B54" s="143">
        <f t="shared" si="4"/>
        <v>741999</v>
      </c>
      <c r="C54" s="146">
        <v>2017</v>
      </c>
      <c r="D54" s="147">
        <f t="array" ref="D54">IFERROR(INDEX('HS data - 3'!$L$8:$L$9374,MATCH('Background Step 4.1.3'!$B54&amp;'Background Step 4.1.3'!$C54&amp;'Background Step 4.1.3'!D$48,'HS data - 3'!$C$8:$C$9374&amp;'HS data - 3'!$H$8:$H$9374&amp;'HS data - 3'!$G$8:$G$9374,0)),"")</f>
        <v>593.29106000000002</v>
      </c>
      <c r="E54" s="146">
        <f t="shared" si="6"/>
        <v>196.49809900000002</v>
      </c>
      <c r="F54" s="147">
        <f t="array" ref="F54">IFERROR(INDEX('HS data - 3'!$L$8:$L$9374,MATCH('Background Step 4.1.3'!$B54&amp;'Background Step 4.1.3'!$C54&amp;'Background Step 4.1.3'!F$48,'HS data - 3'!$C$8:$C$9374&amp;'HS data - 3'!$H$8:$H$9374&amp;'HS data - 3'!$G$8:$G$9374,0)),"")</f>
        <v>396.79296099999999</v>
      </c>
      <c r="G54" s="146">
        <f>AVERAGE(E52:E54)</f>
        <v>181.19673733333335</v>
      </c>
      <c r="H54" s="146">
        <f>AVERAGE(F52:F54)</f>
        <v>374.99063866666665</v>
      </c>
      <c r="I54" s="147">
        <f t="array" ref="I54">IFERROR(INDEX('HS data - 3'!$L$8:$L$9374,MATCH('Background Step 4.1.3'!$B54&amp;'Background Step 4.1.3'!$C54&amp;'Background Step 4.1.3'!I$48,'HS data - 3'!$C$8:$C$9374&amp;'HS data - 3'!$H$8:$H$9374&amp;'HS data - 3'!$G$8:$G$9374,0)),"")</f>
        <v>1197.1855930000002</v>
      </c>
      <c r="J54" s="146"/>
      <c r="K54" s="204">
        <f t="shared" si="5"/>
        <v>0.33143813567425712</v>
      </c>
      <c r="L54" s="205">
        <f>AVERAGE(K52:K54)</f>
        <v>0.331476671617629</v>
      </c>
      <c r="M54" s="147">
        <f t="array" ref="M54">IFERROR(INDEX('HS data - 3'!$L$8:$L$9374,MATCH('Background Step 4.1.3'!$B54&amp;'Background Step 4.1.3'!$C54&amp;'Background Step 4.1.3'!M$48,'HS data - 3'!$C$8:$C$9374&amp;'HS data - 3'!$H$8:$H$9374&amp;'HS data - 3'!$G$8:$G$9374,0)),"")</f>
        <v>2947.590361</v>
      </c>
      <c r="N54" s="146">
        <f t="shared" si="7"/>
        <v>1750.4047679999999</v>
      </c>
      <c r="O54" s="146"/>
      <c r="P54" s="204">
        <f t="shared" si="8"/>
        <v>0.11225866302027808</v>
      </c>
      <c r="Q54" s="205">
        <f>AVERAGE(P52:P54)</f>
        <v>0.10022033993468239</v>
      </c>
      <c r="R54" s="146">
        <f>AVERAGE(I52:I54)</f>
        <v>1131.2855203333334</v>
      </c>
      <c r="S54" s="146">
        <f>AVERAGE(N52:N54)</f>
        <v>1811.5652123333332</v>
      </c>
    </row>
    <row r="55" spans="1:19" ht="14.65" thickTop="1">
      <c r="A55" s="143" t="s">
        <v>647</v>
      </c>
      <c r="B55" s="143">
        <f t="shared" si="4"/>
        <v>761100</v>
      </c>
      <c r="C55" s="147">
        <v>2015</v>
      </c>
      <c r="D55" s="147">
        <f t="array" ref="D55">IFERROR(INDEX('HS data - 3'!$L$8:$L$9374,MATCH('Background Step 4.1.3'!$B55&amp;'Background Step 4.1.3'!$C55&amp;'Background Step 4.1.3'!D$48,'HS data - 3'!$C$8:$C$9374&amp;'HS data - 3'!$H$8:$H$9374&amp;'HS data - 3'!$G$8:$G$9374,0)),"")</f>
        <v>22.734595000000002</v>
      </c>
      <c r="E55" s="147">
        <f>D55-F55</f>
        <v>13.081107000000003</v>
      </c>
      <c r="F55" s="147">
        <f t="array" ref="F55">IFERROR(INDEX('HS data - 3'!$L$8:$L$9374,MATCH('Background Step 4.1.3'!$B55&amp;'Background Step 4.1.3'!$C55&amp;'Background Step 4.1.3'!F$48,'HS data - 3'!$C$8:$C$9374&amp;'HS data - 3'!$H$8:$H$9374&amp;'HS data - 3'!$G$8:$G$9374,0)),"")</f>
        <v>9.6534879999999994</v>
      </c>
      <c r="G55" s="147"/>
      <c r="H55" s="147"/>
      <c r="I55" s="147">
        <f t="array" ref="I55">IFERROR(INDEX('HS data - 3'!$L$8:$L$9374,MATCH('Background Step 4.1.3'!$B55&amp;'Background Step 4.1.3'!$C55&amp;'Background Step 4.1.3'!I$48,'HS data - 3'!$C$8:$C$9374&amp;'HS data - 3'!$H$8:$H$9374&amp;'HS data - 3'!$G$8:$G$9374,0)),"")</f>
        <v>66.157821999999996</v>
      </c>
      <c r="J55" s="147"/>
      <c r="K55" s="198">
        <f t="shared" si="5"/>
        <v>0.14591604905010325</v>
      </c>
      <c r="L55" s="147" t="str">
        <f t="array" ref="L55">IFERROR(INDEX('HS data'!#REF!,MATCH('Background Step 4.1.3'!$B55&amp;'Background Step 4.1.3'!$C55&amp;'Background Step 4.1.3'!#REF!,'HS data'!#REF!&amp;'HS data'!#REF!&amp;'HS data'!#REF!,0)),"")</f>
        <v/>
      </c>
      <c r="M55" s="147">
        <f t="array" ref="M55">IFERROR(INDEX('HS data - 3'!$L$8:$L$9374,MATCH('Background Step 4.1.3'!$B55&amp;'Background Step 4.1.3'!$C55&amp;'Background Step 4.1.3'!M$48,'HS data - 3'!$C$8:$C$9374&amp;'HS data - 3'!$H$8:$H$9374&amp;'HS data - 3'!$G$8:$G$9374,0)),"")</f>
        <v>178.08293900000001</v>
      </c>
      <c r="N55" s="147">
        <f t="shared" si="7"/>
        <v>111.92511700000001</v>
      </c>
      <c r="O55" s="147"/>
      <c r="P55" s="198">
        <f t="shared" si="8"/>
        <v>0.11687373978800487</v>
      </c>
      <c r="Q55" s="147" t="str">
        <f t="array" ref="Q55">IFERROR(INDEX('HS data'!#REF!,MATCH('Background Step 4.1.3'!$B55&amp;'Background Step 4.1.3'!$C55&amp;'Background Step 4.1.3'!#REF!,'HS data'!#REF!&amp;'HS data'!#REF!&amp;'HS data'!#REF!,0)),"")</f>
        <v/>
      </c>
      <c r="R55" s="147"/>
      <c r="S55" s="147"/>
    </row>
    <row r="56" spans="1:19">
      <c r="A56" s="143" t="s">
        <v>647</v>
      </c>
      <c r="B56" s="143">
        <f t="shared" si="4"/>
        <v>761100</v>
      </c>
      <c r="C56" s="143">
        <v>2016</v>
      </c>
      <c r="D56" s="147">
        <f t="array" ref="D56">IFERROR(INDEX('HS data - 3'!$L$8:$L$9374,MATCH('Background Step 4.1.3'!$B56&amp;'Background Step 4.1.3'!$C56&amp;'Background Step 4.1.3'!D$48,'HS data - 3'!$C$8:$C$9374&amp;'HS data - 3'!$H$8:$H$9374&amp;'HS data - 3'!$G$8:$G$9374,0)),"")</f>
        <v>30.871074</v>
      </c>
      <c r="E56" s="143">
        <f t="shared" ref="E56:E75" si="9">D56-F56</f>
        <v>20.873311999999999</v>
      </c>
      <c r="F56" s="147">
        <f t="array" ref="F56">IFERROR(INDEX('HS data - 3'!$L$8:$L$9374,MATCH('Background Step 4.1.3'!$B56&amp;'Background Step 4.1.3'!$C56&amp;'Background Step 4.1.3'!F$48,'HS data - 3'!$C$8:$C$9374&amp;'HS data - 3'!$H$8:$H$9374&amp;'HS data - 3'!$G$8:$G$9374,0)),"")</f>
        <v>9.9977619999999998</v>
      </c>
      <c r="G56" s="143"/>
      <c r="H56" s="143"/>
      <c r="I56" s="147">
        <f t="array" ref="I56">IFERROR(INDEX('HS data - 3'!$L$8:$L$9374,MATCH('Background Step 4.1.3'!$B56&amp;'Background Step 4.1.3'!$C56&amp;'Background Step 4.1.3'!I$48,'HS data - 3'!$C$8:$C$9374&amp;'HS data - 3'!$H$8:$H$9374&amp;'HS data - 3'!$G$8:$G$9374,0)),"")</f>
        <v>64.304186999999999</v>
      </c>
      <c r="J56" s="143"/>
      <c r="K56" s="196">
        <f t="shared" si="5"/>
        <v>0.15547606565650227</v>
      </c>
      <c r="L56" s="143" t="str">
        <f t="array" ref="L56">IFERROR(INDEX('HS data'!#REF!,MATCH('Background Step 4.1.3'!$B56&amp;'Background Step 4.1.3'!$C56&amp;'Background Step 4.1.3'!#REF!,'HS data'!#REF!&amp;'HS data'!#REF!&amp;'HS data'!#REF!,0)),"")</f>
        <v/>
      </c>
      <c r="M56" s="147">
        <f t="array" ref="M56">IFERROR(INDEX('HS data - 3'!$L$8:$L$9374,MATCH('Background Step 4.1.3'!$B56&amp;'Background Step 4.1.3'!$C56&amp;'Background Step 4.1.3'!M$48,'HS data - 3'!$C$8:$C$9374&amp;'HS data - 3'!$H$8:$H$9374&amp;'HS data - 3'!$G$8:$G$9374,0)),"")</f>
        <v>171.23462499999999</v>
      </c>
      <c r="N56" s="143">
        <f t="shared" si="7"/>
        <v>106.930438</v>
      </c>
      <c r="O56" s="143"/>
      <c r="P56" s="196">
        <f t="shared" si="8"/>
        <v>0.19520458711671976</v>
      </c>
      <c r="Q56" s="143" t="str">
        <f t="array" ref="Q56">IFERROR(INDEX('HS data'!#REF!,MATCH('Background Step 4.1.3'!$B56&amp;'Background Step 4.1.3'!$C56&amp;'Background Step 4.1.3'!#REF!,'HS data'!#REF!&amp;'HS data'!#REF!&amp;'HS data'!#REF!,0)),"")</f>
        <v/>
      </c>
      <c r="R56" s="143"/>
      <c r="S56" s="143"/>
    </row>
    <row r="57" spans="1:19" ht="14.65" thickBot="1">
      <c r="A57" s="143" t="s">
        <v>647</v>
      </c>
      <c r="B57" s="143">
        <f t="shared" si="4"/>
        <v>761100</v>
      </c>
      <c r="C57" s="146">
        <v>2017</v>
      </c>
      <c r="D57" s="147">
        <f t="array" ref="D57">IFERROR(INDEX('HS data - 3'!$L$8:$L$9374,MATCH('Background Step 4.1.3'!$B57&amp;'Background Step 4.1.3'!$C57&amp;'Background Step 4.1.3'!D$48,'HS data - 3'!$C$8:$C$9374&amp;'HS data - 3'!$H$8:$H$9374&amp;'HS data - 3'!$G$8:$G$9374,0)),"")</f>
        <v>41.620902000000001</v>
      </c>
      <c r="E57" s="146">
        <f t="shared" si="9"/>
        <v>31.528128000000002</v>
      </c>
      <c r="F57" s="147">
        <f t="array" ref="F57">IFERROR(INDEX('HS data - 3'!$L$8:$L$9374,MATCH('Background Step 4.1.3'!$B57&amp;'Background Step 4.1.3'!$C57&amp;'Background Step 4.1.3'!F$48,'HS data - 3'!$C$8:$C$9374&amp;'HS data - 3'!$H$8:$H$9374&amp;'HS data - 3'!$G$8:$G$9374,0)),"")</f>
        <v>10.092773999999999</v>
      </c>
      <c r="G57" s="146">
        <f>AVERAGE(E55:E57)</f>
        <v>21.82751566666667</v>
      </c>
      <c r="H57" s="146">
        <f>AVERAGE(F55:F57)</f>
        <v>9.9146746666666647</v>
      </c>
      <c r="I57" s="147">
        <f t="array" ref="I57">IFERROR(INDEX('HS data - 3'!$L$8:$L$9374,MATCH('Background Step 4.1.3'!$B57&amp;'Background Step 4.1.3'!$C57&amp;'Background Step 4.1.3'!I$48,'HS data - 3'!$C$8:$C$9374&amp;'HS data - 3'!$H$8:$H$9374&amp;'HS data - 3'!$G$8:$G$9374,0)),"")</f>
        <v>52.067506999999999</v>
      </c>
      <c r="J57" s="146"/>
      <c r="K57" s="204">
        <f t="shared" si="5"/>
        <v>0.19384016215717798</v>
      </c>
      <c r="L57" s="205">
        <f>AVERAGE(K55:K57)</f>
        <v>0.16507742562126118</v>
      </c>
      <c r="M57" s="147">
        <f t="array" ref="M57">IFERROR(INDEX('HS data - 3'!$L$8:$L$9374,MATCH('Background Step 4.1.3'!$B57&amp;'Background Step 4.1.3'!$C57&amp;'Background Step 4.1.3'!M$48,'HS data - 3'!$C$8:$C$9374&amp;'HS data - 3'!$H$8:$H$9374&amp;'HS data - 3'!$G$8:$G$9374,0)),"")</f>
        <v>179.672853</v>
      </c>
      <c r="N57" s="146">
        <f t="shared" si="7"/>
        <v>127.605346</v>
      </c>
      <c r="O57" s="146"/>
      <c r="P57" s="204">
        <f t="shared" si="8"/>
        <v>0.24707529103051845</v>
      </c>
      <c r="Q57" s="205">
        <f>AVERAGE(P55:P57)</f>
        <v>0.1863845393117477</v>
      </c>
      <c r="R57" s="146">
        <f>AVERAGE(I55:I57)</f>
        <v>60.843172000000003</v>
      </c>
      <c r="S57" s="146">
        <f>AVERAGE(N55:N57)</f>
        <v>115.48696700000001</v>
      </c>
    </row>
    <row r="58" spans="1:19" ht="14.65" thickTop="1">
      <c r="A58" s="143" t="s">
        <v>647</v>
      </c>
      <c r="B58" s="143">
        <f t="shared" si="4"/>
        <v>842139</v>
      </c>
      <c r="C58" s="147">
        <v>2015</v>
      </c>
      <c r="D58" s="147">
        <f t="array" ref="D58">IFERROR(INDEX('HS data - 3'!$L$8:$L$9374,MATCH('Background Step 4.1.3'!$B58&amp;'Background Step 4.1.3'!$C58&amp;'Background Step 4.1.3'!D$48,'HS data - 3'!$C$8:$C$9374&amp;'HS data - 3'!$H$8:$H$9374&amp;'HS data - 3'!$G$8:$G$9374,0)),"")</f>
        <v>4535.117319</v>
      </c>
      <c r="E58" s="147">
        <f t="shared" si="9"/>
        <v>1489.2826690000002</v>
      </c>
      <c r="F58" s="147">
        <f t="array" ref="F58">IFERROR(INDEX('HS data - 3'!$L$8:$L$9374,MATCH('Background Step 4.1.3'!$B58&amp;'Background Step 4.1.3'!$C58&amp;'Background Step 4.1.3'!F$48,'HS data - 3'!$C$8:$C$9374&amp;'HS data - 3'!$H$8:$H$9374&amp;'HS data - 3'!$G$8:$G$9374,0)),"")</f>
        <v>3045.8346499999998</v>
      </c>
      <c r="G58" s="147"/>
      <c r="H58" s="147"/>
      <c r="I58" s="147">
        <f t="array" ref="I58">IFERROR(INDEX('HS data - 3'!$L$8:$L$9374,MATCH('Background Step 4.1.3'!$B58&amp;'Background Step 4.1.3'!$C58&amp;'Background Step 4.1.3'!I$48,'HS data - 3'!$C$8:$C$9374&amp;'HS data - 3'!$H$8:$H$9374&amp;'HS data - 3'!$G$8:$G$9374,0)),"")</f>
        <v>7468.4153530000003</v>
      </c>
      <c r="J58" s="147"/>
      <c r="K58" s="198">
        <f t="shared" si="5"/>
        <v>0.40782877036646248</v>
      </c>
      <c r="L58" s="147" t="str">
        <f t="array" ref="L58">IFERROR(INDEX('HS data'!#REF!,MATCH('Background Step 4.1.3'!$B58&amp;'Background Step 4.1.3'!$C58&amp;'Background Step 4.1.3'!#REF!,'HS data'!#REF!&amp;'HS data'!#REF!&amp;'HS data'!#REF!,0)),"")</f>
        <v/>
      </c>
      <c r="M58" s="147">
        <f t="array" ref="M58">IFERROR(INDEX('HS data - 3'!$L$8:$L$9374,MATCH('Background Step 4.1.3'!$B58&amp;'Background Step 4.1.3'!$C58&amp;'Background Step 4.1.3'!M$48,'HS data - 3'!$C$8:$C$9374&amp;'HS data - 3'!$H$8:$H$9374&amp;'HS data - 3'!$G$8:$G$9374,0)),"")</f>
        <v>17879.410341999999</v>
      </c>
      <c r="N58" s="147">
        <f t="shared" si="7"/>
        <v>10410.994988999999</v>
      </c>
      <c r="O58" s="147"/>
      <c r="P58" s="198">
        <f t="shared" si="8"/>
        <v>0.14304902370748807</v>
      </c>
      <c r="Q58" s="147" t="str">
        <f t="array" ref="Q58">IFERROR(INDEX('HS data'!#REF!,MATCH('Background Step 4.1.3'!$B58&amp;'Background Step 4.1.3'!$C58&amp;'Background Step 4.1.3'!#REF!,'HS data'!#REF!&amp;'HS data'!#REF!&amp;'HS data'!#REF!,0)),"")</f>
        <v/>
      </c>
      <c r="R58" s="147"/>
      <c r="S58" s="147"/>
    </row>
    <row r="59" spans="1:19">
      <c r="A59" s="143" t="s">
        <v>647</v>
      </c>
      <c r="B59" s="143">
        <f t="shared" si="4"/>
        <v>842139</v>
      </c>
      <c r="C59" s="143">
        <v>2016</v>
      </c>
      <c r="D59" s="147">
        <f t="array" ref="D59">IFERROR(INDEX('HS data - 3'!$L$8:$L$9374,MATCH('Background Step 4.1.3'!$B59&amp;'Background Step 4.1.3'!$C59&amp;'Background Step 4.1.3'!D$48,'HS data - 3'!$C$8:$C$9374&amp;'HS data - 3'!$H$8:$H$9374&amp;'HS data - 3'!$G$8:$G$9374,0)),"")</f>
        <v>4268.917727</v>
      </c>
      <c r="E59" s="143">
        <f t="shared" si="9"/>
        <v>1466.6479079999999</v>
      </c>
      <c r="F59" s="147">
        <f t="array" ref="F59">IFERROR(INDEX('HS data - 3'!$L$8:$L$9374,MATCH('Background Step 4.1.3'!$B59&amp;'Background Step 4.1.3'!$C59&amp;'Background Step 4.1.3'!F$48,'HS data - 3'!$C$8:$C$9374&amp;'HS data - 3'!$H$8:$H$9374&amp;'HS data - 3'!$G$8:$G$9374,0)),"")</f>
        <v>2802.2698190000001</v>
      </c>
      <c r="G59" s="143"/>
      <c r="H59" s="143"/>
      <c r="I59" s="147">
        <f t="array" ref="I59">IFERROR(INDEX('HS data - 3'!$L$8:$L$9374,MATCH('Background Step 4.1.3'!$B59&amp;'Background Step 4.1.3'!$C59&amp;'Background Step 4.1.3'!I$48,'HS data - 3'!$C$8:$C$9374&amp;'HS data - 3'!$H$8:$H$9374&amp;'HS data - 3'!$G$8:$G$9374,0)),"")</f>
        <v>8108.0155109999996</v>
      </c>
      <c r="J59" s="143"/>
      <c r="K59" s="196">
        <f t="shared" si="5"/>
        <v>0.34561722473251449</v>
      </c>
      <c r="L59" s="143" t="str">
        <f t="array" ref="L59">IFERROR(INDEX('HS data'!#REF!,MATCH('Background Step 4.1.3'!$B59&amp;'Background Step 4.1.3'!$C59&amp;'Background Step 4.1.3'!#REF!,'HS data'!#REF!&amp;'HS data'!#REF!&amp;'HS data'!#REF!,0)),"")</f>
        <v/>
      </c>
      <c r="M59" s="147">
        <f t="array" ref="M59">IFERROR(INDEX('HS data - 3'!$L$8:$L$9374,MATCH('Background Step 4.1.3'!$B59&amp;'Background Step 4.1.3'!$C59&amp;'Background Step 4.1.3'!M$48,'HS data - 3'!$C$8:$C$9374&amp;'HS data - 3'!$H$8:$H$9374&amp;'HS data - 3'!$G$8:$G$9374,0)),"")</f>
        <v>18901.637215999999</v>
      </c>
      <c r="N59" s="143">
        <f t="shared" si="7"/>
        <v>10793.621705</v>
      </c>
      <c r="O59" s="143"/>
      <c r="P59" s="196">
        <f t="shared" si="8"/>
        <v>0.13588098120212933</v>
      </c>
      <c r="Q59" s="143" t="str">
        <f t="array" ref="Q59">IFERROR(INDEX('HS data'!#REF!,MATCH('Background Step 4.1.3'!$B59&amp;'Background Step 4.1.3'!$C59&amp;'Background Step 4.1.3'!#REF!,'HS data'!#REF!&amp;'HS data'!#REF!&amp;'HS data'!#REF!,0)),"")</f>
        <v/>
      </c>
      <c r="R59" s="143"/>
      <c r="S59" s="143"/>
    </row>
    <row r="60" spans="1:19" ht="14.65" thickBot="1">
      <c r="A60" s="143" t="s">
        <v>647</v>
      </c>
      <c r="B60" s="143">
        <f t="shared" si="4"/>
        <v>842139</v>
      </c>
      <c r="C60" s="199">
        <v>2017</v>
      </c>
      <c r="D60" s="147">
        <f t="array" ref="D60">IFERROR(INDEX('HS data - 3'!$L$8:$L$9374,MATCH('Background Step 4.1.3'!$B60&amp;'Background Step 4.1.3'!$C60&amp;'Background Step 4.1.3'!D$48,'HS data - 3'!$C$8:$C$9374&amp;'HS data - 3'!$H$8:$H$9374&amp;'HS data - 3'!$G$8:$G$9374,0)),"")</f>
        <v>4234.5227050000003</v>
      </c>
      <c r="E60" s="199">
        <f t="shared" si="9"/>
        <v>1579.7291490000002</v>
      </c>
      <c r="F60" s="147">
        <f t="array" ref="F60">IFERROR(INDEX('HS data - 3'!$L$8:$L$9374,MATCH('Background Step 4.1.3'!$B60&amp;'Background Step 4.1.3'!$C60&amp;'Background Step 4.1.3'!F$48,'HS data - 3'!$C$8:$C$9374&amp;'HS data - 3'!$H$8:$H$9374&amp;'HS data - 3'!$G$8:$G$9374,0)),"")</f>
        <v>2654.7935560000001</v>
      </c>
      <c r="G60" s="199">
        <f>AVERAGE(E58:E60)</f>
        <v>1511.8865753333332</v>
      </c>
      <c r="H60" s="199">
        <f>AVERAGE(F58:F60)</f>
        <v>2834.2993416666668</v>
      </c>
      <c r="I60" s="147">
        <f t="array" ref="I60">IFERROR(INDEX('HS data - 3'!$L$8:$L$9374,MATCH('Background Step 4.1.3'!$B60&amp;'Background Step 4.1.3'!$C60&amp;'Background Step 4.1.3'!I$48,'HS data - 3'!$C$8:$C$9374&amp;'HS data - 3'!$H$8:$H$9374&amp;'HS data - 3'!$G$8:$G$9374,0)),"")</f>
        <v>8289.8806810000005</v>
      </c>
      <c r="J60" s="199"/>
      <c r="K60" s="200">
        <f t="shared" si="5"/>
        <v>0.3202450865287671</v>
      </c>
      <c r="L60" s="201">
        <f>AVERAGE(K58:K60)</f>
        <v>0.35789702720924804</v>
      </c>
      <c r="M60" s="147">
        <f t="array" ref="M60">IFERROR(INDEX('HS data - 3'!$L$8:$L$9374,MATCH('Background Step 4.1.3'!$B60&amp;'Background Step 4.1.3'!$C60&amp;'Background Step 4.1.3'!M$48,'HS data - 3'!$C$8:$C$9374&amp;'HS data - 3'!$H$8:$H$9374&amp;'HS data - 3'!$G$8:$G$9374,0)),"")</f>
        <v>19815.311912000001</v>
      </c>
      <c r="N60" s="199">
        <f t="shared" si="7"/>
        <v>11525.431231</v>
      </c>
      <c r="O60" s="199"/>
      <c r="P60" s="200">
        <f t="shared" si="8"/>
        <v>0.13706464576796018</v>
      </c>
      <c r="Q60" s="201">
        <f>AVERAGE(P58:P60)</f>
        <v>0.13866488355919251</v>
      </c>
      <c r="R60" s="199">
        <f>AVERAGE(I58:I60)</f>
        <v>7955.4371816666671</v>
      </c>
      <c r="S60" s="199">
        <f>AVERAGE(N58:N60)</f>
        <v>10910.015975</v>
      </c>
    </row>
    <row r="61" spans="1:19">
      <c r="A61" s="143" t="s">
        <v>647</v>
      </c>
      <c r="B61" s="143">
        <f t="shared" si="4"/>
        <v>8405</v>
      </c>
      <c r="C61" s="147">
        <v>2015</v>
      </c>
      <c r="D61" s="147">
        <f t="array" ref="D61">IFERROR(INDEX('HS data - 3'!$L$8:$L$9374,MATCH('Background Step 4.1.3'!$B61&amp;'Background Step 4.1.3'!$C61&amp;'Background Step 4.1.3'!D$48,'HS data - 3'!$C$8:$C$9374&amp;'HS data - 3'!$H$8:$H$9374&amp;'HS data - 3'!$G$8:$G$9374,0)),"")</f>
        <v>24.774802000000001</v>
      </c>
      <c r="E61" s="147">
        <f t="shared" si="9"/>
        <v>7.9098440000000032</v>
      </c>
      <c r="F61" s="147">
        <f t="array" ref="F61">IFERROR(INDEX('HS data - 3'!$L$8:$L$9374,MATCH('Background Step 4.1.3'!$B61&amp;'Background Step 4.1.3'!$C61&amp;'Background Step 4.1.3'!F$48,'HS data - 3'!$C$8:$C$9374&amp;'HS data - 3'!$H$8:$H$9374&amp;'HS data - 3'!$G$8:$G$9374,0)),"")</f>
        <v>16.864957999999998</v>
      </c>
      <c r="G61" s="147"/>
      <c r="H61" s="147"/>
      <c r="I61" s="147">
        <f t="array" ref="I61">IFERROR(INDEX('HS data - 3'!$L$8:$L$9374,MATCH('Background Step 4.1.3'!$B61&amp;'Background Step 4.1.3'!$C61&amp;'Background Step 4.1.3'!I$48,'HS data - 3'!$C$8:$C$9374&amp;'HS data - 3'!$H$8:$H$9374&amp;'HS data - 3'!$G$8:$G$9374,0)),"")</f>
        <v>97.719481000000002</v>
      </c>
      <c r="J61" s="147"/>
      <c r="K61" s="198">
        <f t="shared" si="5"/>
        <v>0.17258542337121088</v>
      </c>
      <c r="L61" s="147" t="str">
        <f t="array" ref="L61">IFERROR(INDEX('HS data'!#REF!,MATCH('Background Step 4.1.3'!$B61&amp;'Background Step 4.1.3'!$C61&amp;'Background Step 4.1.3'!#REF!,'HS data'!#REF!&amp;'HS data'!#REF!&amp;'HS data'!#REF!,0)),"")</f>
        <v/>
      </c>
      <c r="M61" s="147">
        <f t="array" ref="M61">IFERROR(INDEX('HS data - 3'!$L$8:$L$9374,MATCH('Background Step 4.1.3'!$B61&amp;'Background Step 4.1.3'!$C61&amp;'Background Step 4.1.3'!M$48,'HS data - 3'!$C$8:$C$9374&amp;'HS data - 3'!$H$8:$H$9374&amp;'HS data - 3'!$G$8:$G$9374,0)),"")</f>
        <v>632.54831999999999</v>
      </c>
      <c r="N61" s="147">
        <f t="shared" si="7"/>
        <v>534.82883900000002</v>
      </c>
      <c r="O61" s="147"/>
      <c r="P61" s="198">
        <f t="shared" si="8"/>
        <v>1.4789486697818108E-2</v>
      </c>
      <c r="Q61" s="147" t="str">
        <f t="array" ref="Q61">IFERROR(INDEX('HS data'!#REF!,MATCH('Background Step 4.1.3'!$B61&amp;'Background Step 4.1.3'!$C61&amp;'Background Step 4.1.3'!#REF!,'HS data'!#REF!&amp;'HS data'!#REF!&amp;'HS data'!#REF!,0)),"")</f>
        <v/>
      </c>
      <c r="R61" s="147"/>
      <c r="S61" s="147"/>
    </row>
    <row r="62" spans="1:19">
      <c r="A62" s="143" t="s">
        <v>647</v>
      </c>
      <c r="B62" s="143">
        <f t="shared" si="4"/>
        <v>8405</v>
      </c>
      <c r="C62" s="143">
        <v>2016</v>
      </c>
      <c r="D62" s="147">
        <f t="array" ref="D62">IFERROR(INDEX('HS data - 3'!$L$8:$L$9374,MATCH('Background Step 4.1.3'!$B62&amp;'Background Step 4.1.3'!$C62&amp;'Background Step 4.1.3'!D$48,'HS data - 3'!$C$8:$C$9374&amp;'HS data - 3'!$H$8:$H$9374&amp;'HS data - 3'!$G$8:$G$9374,0)),"")</f>
        <v>36.362654999999997</v>
      </c>
      <c r="E62" s="143">
        <f t="shared" si="9"/>
        <v>32.895363999999994</v>
      </c>
      <c r="F62" s="147">
        <f t="array" ref="F62">IFERROR(INDEX('HS data - 3'!$L$8:$L$9374,MATCH('Background Step 4.1.3'!$B62&amp;'Background Step 4.1.3'!$C62&amp;'Background Step 4.1.3'!F$48,'HS data - 3'!$C$8:$C$9374&amp;'HS data - 3'!$H$8:$H$9374&amp;'HS data - 3'!$G$8:$G$9374,0)),"")</f>
        <v>3.4672910000000003</v>
      </c>
      <c r="G62" s="143"/>
      <c r="H62" s="143"/>
      <c r="I62" s="147">
        <f t="array" ref="I62">IFERROR(INDEX('HS data - 3'!$L$8:$L$9374,MATCH('Background Step 4.1.3'!$B62&amp;'Background Step 4.1.3'!$C62&amp;'Background Step 4.1.3'!I$48,'HS data - 3'!$C$8:$C$9374&amp;'HS data - 3'!$H$8:$H$9374&amp;'HS data - 3'!$G$8:$G$9374,0)),"")</f>
        <v>122.13673</v>
      </c>
      <c r="J62" s="143"/>
      <c r="K62" s="196">
        <f t="shared" si="5"/>
        <v>2.838860185629663E-2</v>
      </c>
      <c r="L62" s="143" t="str">
        <f t="array" ref="L62">IFERROR(INDEX('HS data'!#REF!,MATCH('Background Step 4.1.3'!$B62&amp;'Background Step 4.1.3'!$C62&amp;'Background Step 4.1.3'!#REF!,'HS data'!#REF!&amp;'HS data'!#REF!&amp;'HS data'!#REF!,0)),"")</f>
        <v/>
      </c>
      <c r="M62" s="147">
        <f t="array" ref="M62">IFERROR(INDEX('HS data - 3'!$L$8:$L$9374,MATCH('Background Step 4.1.3'!$B62&amp;'Background Step 4.1.3'!$C62&amp;'Background Step 4.1.3'!M$48,'HS data - 3'!$C$8:$C$9374&amp;'HS data - 3'!$H$8:$H$9374&amp;'HS data - 3'!$G$8:$G$9374,0)),"")</f>
        <v>588.45838100000003</v>
      </c>
      <c r="N62" s="143">
        <f t="shared" si="7"/>
        <v>466.32165100000003</v>
      </c>
      <c r="O62" s="143"/>
      <c r="P62" s="196">
        <f t="shared" si="8"/>
        <v>7.0542218937203055E-2</v>
      </c>
      <c r="Q62" s="143" t="str">
        <f t="array" ref="Q62">IFERROR(INDEX('HS data'!#REF!,MATCH('Background Step 4.1.3'!$B62&amp;'Background Step 4.1.3'!$C62&amp;'Background Step 4.1.3'!#REF!,'HS data'!#REF!&amp;'HS data'!#REF!&amp;'HS data'!#REF!,0)),"")</f>
        <v/>
      </c>
      <c r="R62" s="143"/>
      <c r="S62" s="143"/>
    </row>
    <row r="63" spans="1:19" ht="14.65" thickBot="1">
      <c r="A63" s="143" t="s">
        <v>647</v>
      </c>
      <c r="B63" s="143">
        <f t="shared" si="4"/>
        <v>8405</v>
      </c>
      <c r="C63" s="146">
        <v>2017</v>
      </c>
      <c r="D63" s="147">
        <f t="array" ref="D63">IFERROR(INDEX('HS data - 3'!$L$8:$L$9374,MATCH('Background Step 4.1.3'!$B63&amp;'Background Step 4.1.3'!$C63&amp;'Background Step 4.1.3'!D$48,'HS data - 3'!$C$8:$C$9374&amp;'HS data - 3'!$H$8:$H$9374&amp;'HS data - 3'!$G$8:$G$9374,0)),"")</f>
        <v>34.111595999999999</v>
      </c>
      <c r="E63" s="146">
        <f t="shared" si="9"/>
        <v>26.263200999999999</v>
      </c>
      <c r="F63" s="147">
        <f t="array" ref="F63">IFERROR(INDEX('HS data - 3'!$L$8:$L$9374,MATCH('Background Step 4.1.3'!$B63&amp;'Background Step 4.1.3'!$C63&amp;'Background Step 4.1.3'!F$48,'HS data - 3'!$C$8:$C$9374&amp;'HS data - 3'!$H$8:$H$9374&amp;'HS data - 3'!$G$8:$G$9374,0)),"")</f>
        <v>7.848395</v>
      </c>
      <c r="G63" s="146">
        <f>AVERAGE(E61:E63)</f>
        <v>22.356136333333328</v>
      </c>
      <c r="H63" s="146">
        <f>AVERAGE(F61:F63)</f>
        <v>9.3935479999999991</v>
      </c>
      <c r="I63" s="147">
        <f t="array" ref="I63">IFERROR(INDEX('HS data - 3'!$L$8:$L$9374,MATCH('Background Step 4.1.3'!$B63&amp;'Background Step 4.1.3'!$C63&amp;'Background Step 4.1.3'!I$48,'HS data - 3'!$C$8:$C$9374&amp;'HS data - 3'!$H$8:$H$9374&amp;'HS data - 3'!$G$8:$G$9374,0)),"")</f>
        <v>113.91190300000001</v>
      </c>
      <c r="J63" s="146"/>
      <c r="K63" s="204">
        <f t="shared" si="5"/>
        <v>6.8898813849154986E-2</v>
      </c>
      <c r="L63" s="205">
        <f>AVERAGE(K61:K63)</f>
        <v>8.9957613025554162E-2</v>
      </c>
      <c r="M63" s="147">
        <f t="array" ref="M63">IFERROR(INDEX('HS data - 3'!$L$8:$L$9374,MATCH('Background Step 4.1.3'!$B63&amp;'Background Step 4.1.3'!$C63&amp;'Background Step 4.1.3'!M$48,'HS data - 3'!$C$8:$C$9374&amp;'HS data - 3'!$H$8:$H$9374&amp;'HS data - 3'!$G$8:$G$9374,0)),"")</f>
        <v>534.42946699999993</v>
      </c>
      <c r="N63" s="146">
        <f t="shared" si="7"/>
        <v>420.51756399999994</v>
      </c>
      <c r="O63" s="146"/>
      <c r="P63" s="204">
        <f t="shared" si="8"/>
        <v>6.245446860811741E-2</v>
      </c>
      <c r="Q63" s="205">
        <f>AVERAGE(P61:P63)</f>
        <v>4.9262058081046195E-2</v>
      </c>
      <c r="R63" s="146">
        <f>AVERAGE(I61:I63)</f>
        <v>111.256038</v>
      </c>
      <c r="S63" s="146">
        <f>AVERAGE(N61:N63)</f>
        <v>473.88935133333331</v>
      </c>
    </row>
    <row r="64" spans="1:19" ht="14.65" thickTop="1">
      <c r="A64" s="143" t="s">
        <v>647</v>
      </c>
      <c r="B64" s="143">
        <f t="shared" si="4"/>
        <v>847989</v>
      </c>
      <c r="C64" s="147">
        <v>2015</v>
      </c>
      <c r="D64" s="147">
        <f t="array" ref="D64">IFERROR(INDEX('HS data - 3'!$L$8:$L$9374,MATCH('Background Step 4.1.3'!$B64&amp;'Background Step 4.1.3'!$C64&amp;'Background Step 4.1.3'!D$48,'HS data - 3'!$C$8:$C$9374&amp;'HS data - 3'!$H$8:$H$9374&amp;'HS data - 3'!$G$8:$G$9374,0)),"")</f>
        <v>6952.4377189999996</v>
      </c>
      <c r="E64" s="147">
        <f t="shared" si="9"/>
        <v>4016.2271809999993</v>
      </c>
      <c r="F64" s="147">
        <f t="array" ref="F64">IFERROR(INDEX('HS data - 3'!$L$8:$L$9374,MATCH('Background Step 4.1.3'!$B64&amp;'Background Step 4.1.3'!$C64&amp;'Background Step 4.1.3'!F$48,'HS data - 3'!$C$8:$C$9374&amp;'HS data - 3'!$H$8:$H$9374&amp;'HS data - 3'!$G$8:$G$9374,0)),"")</f>
        <v>2936.2105380000003</v>
      </c>
      <c r="G64" s="147"/>
      <c r="H64" s="147"/>
      <c r="I64" s="147">
        <f t="array" ref="I64">IFERROR(INDEX('HS data - 3'!$L$8:$L$9374,MATCH('Background Step 4.1.3'!$B64&amp;'Background Step 4.1.3'!$C64&amp;'Background Step 4.1.3'!I$48,'HS data - 3'!$C$8:$C$9374&amp;'HS data - 3'!$H$8:$H$9374&amp;'HS data - 3'!$G$8:$G$9374,0)),"")</f>
        <v>8626.1129550000005</v>
      </c>
      <c r="J64" s="147"/>
      <c r="K64" s="198">
        <f t="shared" si="5"/>
        <v>0.34038628445017854</v>
      </c>
      <c r="L64" s="147" t="str">
        <f t="array" ref="L64">IFERROR(INDEX('HS data'!#REF!,MATCH('Background Step 4.1.3'!$B64&amp;'Background Step 4.1.3'!$C64&amp;'Background Step 4.1.3'!#REF!,'HS data'!#REF!&amp;'HS data'!#REF!&amp;'HS data'!#REF!,0)),"")</f>
        <v/>
      </c>
      <c r="M64" s="147">
        <f t="array" ref="M64">IFERROR(INDEX('HS data - 3'!$L$8:$L$9374,MATCH('Background Step 4.1.3'!$B64&amp;'Background Step 4.1.3'!$C64&amp;'Background Step 4.1.3'!M$48,'HS data - 3'!$C$8:$C$9374&amp;'HS data - 3'!$H$8:$H$9374&amp;'HS data - 3'!$G$8:$G$9374,0)),"")</f>
        <v>33179.015526999996</v>
      </c>
      <c r="N64" s="147">
        <f t="shared" si="7"/>
        <v>24552.902571999995</v>
      </c>
      <c r="O64" s="147"/>
      <c r="P64" s="198">
        <f t="shared" si="8"/>
        <v>0.16357443561805537</v>
      </c>
      <c r="Q64" s="147" t="str">
        <f t="array" ref="Q64">IFERROR(INDEX('HS data'!#REF!,MATCH('Background Step 4.1.3'!$B64&amp;'Background Step 4.1.3'!$C64&amp;'Background Step 4.1.3'!#REF!,'HS data'!#REF!&amp;'HS data'!#REF!&amp;'HS data'!#REF!,0)),"")</f>
        <v/>
      </c>
      <c r="R64" s="147"/>
      <c r="S64" s="147"/>
    </row>
    <row r="65" spans="1:19">
      <c r="A65" s="143" t="s">
        <v>647</v>
      </c>
      <c r="B65" s="143">
        <f t="shared" si="4"/>
        <v>847989</v>
      </c>
      <c r="C65" s="143">
        <v>2016</v>
      </c>
      <c r="D65" s="147">
        <f t="array" ref="D65">IFERROR(INDEX('HS data - 3'!$L$8:$L$9374,MATCH('Background Step 4.1.3'!$B65&amp;'Background Step 4.1.3'!$C65&amp;'Background Step 4.1.3'!D$48,'HS data - 3'!$C$8:$C$9374&amp;'HS data - 3'!$H$8:$H$9374&amp;'HS data - 3'!$G$8:$G$9374,0)),"")</f>
        <v>7219.4052690000008</v>
      </c>
      <c r="E65" s="143">
        <f t="shared" si="9"/>
        <v>4072.9430880000009</v>
      </c>
      <c r="F65" s="147">
        <f t="array" ref="F65">IFERROR(INDEX('HS data - 3'!$L$8:$L$9374,MATCH('Background Step 4.1.3'!$B65&amp;'Background Step 4.1.3'!$C65&amp;'Background Step 4.1.3'!F$48,'HS data - 3'!$C$8:$C$9374&amp;'HS data - 3'!$H$8:$H$9374&amp;'HS data - 3'!$G$8:$G$9374,0)),"")</f>
        <v>3146.4621809999999</v>
      </c>
      <c r="G65" s="143"/>
      <c r="H65" s="143"/>
      <c r="I65" s="147">
        <f t="array" ref="I65">IFERROR(INDEX('HS data - 3'!$L$8:$L$9374,MATCH('Background Step 4.1.3'!$B65&amp;'Background Step 4.1.3'!$C65&amp;'Background Step 4.1.3'!I$48,'HS data - 3'!$C$8:$C$9374&amp;'HS data - 3'!$H$8:$H$9374&amp;'HS data - 3'!$G$8:$G$9374,0)),"")</f>
        <v>9049.7906789999997</v>
      </c>
      <c r="J65" s="143"/>
      <c r="K65" s="196">
        <f t="shared" si="5"/>
        <v>0.3476834208222464</v>
      </c>
      <c r="L65" s="143" t="str">
        <f t="array" ref="L65">IFERROR(INDEX('HS data'!#REF!,MATCH('Background Step 4.1.3'!$B65&amp;'Background Step 4.1.3'!$C65&amp;'Background Step 4.1.3'!#REF!,'HS data'!#REF!&amp;'HS data'!#REF!&amp;'HS data'!#REF!,0)),"")</f>
        <v/>
      </c>
      <c r="M65" s="147">
        <f t="array" ref="M65">IFERROR(INDEX('HS data - 3'!$L$8:$L$9374,MATCH('Background Step 4.1.3'!$B65&amp;'Background Step 4.1.3'!$C65&amp;'Background Step 4.1.3'!M$48,'HS data - 3'!$C$8:$C$9374&amp;'HS data - 3'!$H$8:$H$9374&amp;'HS data - 3'!$G$8:$G$9374,0)),"")</f>
        <v>33545.032996000002</v>
      </c>
      <c r="N65" s="143">
        <f t="shared" si="7"/>
        <v>24495.242317000004</v>
      </c>
      <c r="O65" s="143"/>
      <c r="P65" s="196">
        <f t="shared" si="8"/>
        <v>0.16627486412630127</v>
      </c>
      <c r="Q65" s="143" t="str">
        <f t="array" ref="Q65">IFERROR(INDEX('HS data'!#REF!,MATCH('Background Step 4.1.3'!$B65&amp;'Background Step 4.1.3'!$C65&amp;'Background Step 4.1.3'!#REF!,'HS data'!#REF!&amp;'HS data'!#REF!&amp;'HS data'!#REF!,0)),"")</f>
        <v/>
      </c>
      <c r="R65" s="143"/>
      <c r="S65" s="143"/>
    </row>
    <row r="66" spans="1:19" ht="14.65" thickBot="1">
      <c r="A66" s="143" t="s">
        <v>647</v>
      </c>
      <c r="B66" s="143">
        <f t="shared" si="4"/>
        <v>847989</v>
      </c>
      <c r="C66" s="199">
        <v>2017</v>
      </c>
      <c r="D66" s="147">
        <f t="array" ref="D66">IFERROR(INDEX('HS data - 3'!$L$8:$L$9374,MATCH('Background Step 4.1.3'!$B66&amp;'Background Step 4.1.3'!$C66&amp;'Background Step 4.1.3'!D$48,'HS data - 3'!$C$8:$C$9374&amp;'HS data - 3'!$H$8:$H$9374&amp;'HS data - 3'!$G$8:$G$9374,0)),"")</f>
        <v>8803.2925770000002</v>
      </c>
      <c r="E66" s="199">
        <f t="shared" si="9"/>
        <v>4934.6226970000007</v>
      </c>
      <c r="F66" s="147">
        <f t="array" ref="F66">IFERROR(INDEX('HS data - 3'!$L$8:$L$9374,MATCH('Background Step 4.1.3'!$B66&amp;'Background Step 4.1.3'!$C66&amp;'Background Step 4.1.3'!F$48,'HS data - 3'!$C$8:$C$9374&amp;'HS data - 3'!$H$8:$H$9374&amp;'HS data - 3'!$G$8:$G$9374,0)),"")</f>
        <v>3868.6698799999999</v>
      </c>
      <c r="G66" s="199">
        <f>AVERAGE(E64:E66)</f>
        <v>4341.264322</v>
      </c>
      <c r="H66" s="199">
        <f>AVERAGE(F64:F66)</f>
        <v>3317.1141996666665</v>
      </c>
      <c r="I66" s="147">
        <f t="array" ref="I66">IFERROR(INDEX('HS data - 3'!$L$8:$L$9374,MATCH('Background Step 4.1.3'!$B66&amp;'Background Step 4.1.3'!$C66&amp;'Background Step 4.1.3'!I$48,'HS data - 3'!$C$8:$C$9374&amp;'HS data - 3'!$H$8:$H$9374&amp;'HS data - 3'!$G$8:$G$9374,0)),"")</f>
        <v>10600.627378000001</v>
      </c>
      <c r="J66" s="199"/>
      <c r="K66" s="200">
        <f t="shared" si="5"/>
        <v>0.36494725661509803</v>
      </c>
      <c r="L66" s="201">
        <f>AVERAGE(K64:K66)</f>
        <v>0.35100565396250766</v>
      </c>
      <c r="M66" s="147">
        <f t="array" ref="M66">IFERROR(INDEX('HS data - 3'!$L$8:$L$9374,MATCH('Background Step 4.1.3'!$B66&amp;'Background Step 4.1.3'!$C66&amp;'Background Step 4.1.3'!M$48,'HS data - 3'!$C$8:$C$9374&amp;'HS data - 3'!$H$8:$H$9374&amp;'HS data - 3'!$G$8:$G$9374,0)),"")</f>
        <v>39860.684283000002</v>
      </c>
      <c r="N66" s="199">
        <f t="shared" si="7"/>
        <v>29260.056905000001</v>
      </c>
      <c r="O66" s="199"/>
      <c r="P66" s="200">
        <f t="shared" si="8"/>
        <v>0.16864706425628193</v>
      </c>
      <c r="Q66" s="201">
        <f>AVERAGE(P64:P66)</f>
        <v>0.16616545466687951</v>
      </c>
      <c r="R66" s="199">
        <f>AVERAGE(I64:I66)</f>
        <v>9425.510337333335</v>
      </c>
      <c r="S66" s="199">
        <f>AVERAGE(N64:N66)</f>
        <v>26102.733931333336</v>
      </c>
    </row>
    <row r="67" spans="1:19">
      <c r="A67" s="143" t="s">
        <v>647</v>
      </c>
      <c r="B67" s="143">
        <f t="shared" si="4"/>
        <v>842129</v>
      </c>
      <c r="C67" s="147">
        <v>2015</v>
      </c>
      <c r="D67" s="147">
        <f t="array" ref="D67">IFERROR(INDEX('HS data - 3'!$L$8:$L$9374,MATCH('Background Step 4.1.3'!$B67&amp;'Background Step 4.1.3'!$C67&amp;'Background Step 4.1.3'!D$48,'HS data - 3'!$C$8:$C$9374&amp;'HS data - 3'!$H$8:$H$9374&amp;'HS data - 3'!$G$8:$G$9374,0)),"")</f>
        <v>1713.68344</v>
      </c>
      <c r="E67" s="147">
        <f t="shared" si="9"/>
        <v>1066.757838</v>
      </c>
      <c r="F67" s="147">
        <f t="array" ref="F67">IFERROR(INDEX('HS data - 3'!$L$8:$L$9374,MATCH('Background Step 4.1.3'!$B67&amp;'Background Step 4.1.3'!$C67&amp;'Background Step 4.1.3'!F$48,'HS data - 3'!$C$8:$C$9374&amp;'HS data - 3'!$H$8:$H$9374&amp;'HS data - 3'!$G$8:$G$9374,0)),"")</f>
        <v>646.92560199999991</v>
      </c>
      <c r="G67" s="147"/>
      <c r="H67" s="147"/>
      <c r="I67" s="147">
        <f t="array" ref="I67">IFERROR(INDEX('HS data - 3'!$L$8:$L$9374,MATCH('Background Step 4.1.3'!$B67&amp;'Background Step 4.1.3'!$C67&amp;'Background Step 4.1.3'!I$48,'HS data - 3'!$C$8:$C$9374&amp;'HS data - 3'!$H$8:$H$9374&amp;'HS data - 3'!$G$8:$G$9374,0)),"")</f>
        <v>2568.5410040000002</v>
      </c>
      <c r="J67" s="147"/>
      <c r="K67" s="198">
        <f t="shared" si="5"/>
        <v>0.25186500857589572</v>
      </c>
      <c r="L67" s="147" t="str">
        <f t="array" ref="L67">IFERROR(INDEX('HS data'!#REF!,MATCH('Background Step 4.1.3'!$B67&amp;'Background Step 4.1.3'!$C67&amp;'Background Step 4.1.3'!#REF!,'HS data'!#REF!&amp;'HS data'!#REF!&amp;'HS data'!#REF!,0)),"")</f>
        <v/>
      </c>
      <c r="M67" s="147">
        <f t="array" ref="M67">IFERROR(INDEX('HS data - 3'!$L$8:$L$9374,MATCH('Background Step 4.1.3'!$B67&amp;'Background Step 4.1.3'!$C67&amp;'Background Step 4.1.3'!M$48,'HS data - 3'!$C$8:$C$9374&amp;'HS data - 3'!$H$8:$H$9374&amp;'HS data - 3'!$G$8:$G$9374,0)),"")</f>
        <v>8131.2597839999999</v>
      </c>
      <c r="N67" s="147">
        <f t="shared" si="7"/>
        <v>5562.7187799999992</v>
      </c>
      <c r="O67" s="147"/>
      <c r="P67" s="198">
        <f t="shared" si="8"/>
        <v>0.19176914745994048</v>
      </c>
      <c r="Q67" s="147" t="str">
        <f t="array" ref="Q67">IFERROR(INDEX('HS data'!#REF!,MATCH('Background Step 4.1.3'!$B67&amp;'Background Step 4.1.3'!$C67&amp;'Background Step 4.1.3'!#REF!,'HS data'!#REF!&amp;'HS data'!#REF!&amp;'HS data'!#REF!,0)),"")</f>
        <v/>
      </c>
      <c r="R67" s="147"/>
      <c r="S67" s="147"/>
    </row>
    <row r="68" spans="1:19">
      <c r="A68" s="143" t="s">
        <v>647</v>
      </c>
      <c r="B68" s="143">
        <f t="shared" si="4"/>
        <v>842129</v>
      </c>
      <c r="C68" s="143">
        <v>2016</v>
      </c>
      <c r="D68" s="147">
        <f t="array" ref="D68">IFERROR(INDEX('HS data - 3'!$L$8:$L$9374,MATCH('Background Step 4.1.3'!$B68&amp;'Background Step 4.1.3'!$C68&amp;'Background Step 4.1.3'!D$48,'HS data - 3'!$C$8:$C$9374&amp;'HS data - 3'!$H$8:$H$9374&amp;'HS data - 3'!$G$8:$G$9374,0)),"")</f>
        <v>1776.9877799999999</v>
      </c>
      <c r="E68" s="143">
        <f t="shared" si="9"/>
        <v>1115.6490999999999</v>
      </c>
      <c r="F68" s="147">
        <f t="array" ref="F68">IFERROR(INDEX('HS data - 3'!$L$8:$L$9374,MATCH('Background Step 4.1.3'!$B68&amp;'Background Step 4.1.3'!$C68&amp;'Background Step 4.1.3'!F$48,'HS data - 3'!$C$8:$C$9374&amp;'HS data - 3'!$H$8:$H$9374&amp;'HS data - 3'!$G$8:$G$9374,0)),"")</f>
        <v>661.33868000000007</v>
      </c>
      <c r="G68" s="143"/>
      <c r="H68" s="143"/>
      <c r="I68" s="147">
        <f t="array" ref="I68">IFERROR(INDEX('HS data - 3'!$L$8:$L$9374,MATCH('Background Step 4.1.3'!$B68&amp;'Background Step 4.1.3'!$C68&amp;'Background Step 4.1.3'!I$48,'HS data - 3'!$C$8:$C$9374&amp;'HS data - 3'!$H$8:$H$9374&amp;'HS data - 3'!$G$8:$G$9374,0)),"")</f>
        <v>2732.2597190000001</v>
      </c>
      <c r="J68" s="143"/>
      <c r="K68" s="196">
        <f t="shared" si="5"/>
        <v>0.24204824870823344</v>
      </c>
      <c r="L68" s="143" t="str">
        <f t="array" ref="L68">IFERROR(INDEX('HS data'!#REF!,MATCH('Background Step 4.1.3'!$B68&amp;'Background Step 4.1.3'!$C68&amp;'Background Step 4.1.3'!#REF!,'HS data'!#REF!&amp;'HS data'!#REF!&amp;'HS data'!#REF!,0)),"")</f>
        <v/>
      </c>
      <c r="M68" s="147">
        <f t="array" ref="M68">IFERROR(INDEX('HS data - 3'!$L$8:$L$9374,MATCH('Background Step 4.1.3'!$B68&amp;'Background Step 4.1.3'!$C68&amp;'Background Step 4.1.3'!M$48,'HS data - 3'!$C$8:$C$9374&amp;'HS data - 3'!$H$8:$H$9374&amp;'HS data - 3'!$G$8:$G$9374,0)),"")</f>
        <v>7712.9510930000006</v>
      </c>
      <c r="N68" s="143">
        <f t="shared" si="7"/>
        <v>4980.691374</v>
      </c>
      <c r="O68" s="143"/>
      <c r="P68" s="196">
        <f t="shared" si="8"/>
        <v>0.22399482646603347</v>
      </c>
      <c r="Q68" s="143" t="str">
        <f t="array" ref="Q68">IFERROR(INDEX('HS data'!#REF!,MATCH('Background Step 4.1.3'!$B68&amp;'Background Step 4.1.3'!$C68&amp;'Background Step 4.1.3'!#REF!,'HS data'!#REF!&amp;'HS data'!#REF!&amp;'HS data'!#REF!,0)),"")</f>
        <v/>
      </c>
      <c r="R68" s="143"/>
      <c r="S68" s="143"/>
    </row>
    <row r="69" spans="1:19" ht="14.65" thickBot="1">
      <c r="A69" s="143" t="s">
        <v>647</v>
      </c>
      <c r="B69" s="143">
        <f t="shared" si="4"/>
        <v>842129</v>
      </c>
      <c r="C69" s="146">
        <v>2017</v>
      </c>
      <c r="D69" s="147">
        <f t="array" ref="D69">IFERROR(INDEX('HS data - 3'!$L$8:$L$9374,MATCH('Background Step 4.1.3'!$B69&amp;'Background Step 4.1.3'!$C69&amp;'Background Step 4.1.3'!D$48,'HS data - 3'!$C$8:$C$9374&amp;'HS data - 3'!$H$8:$H$9374&amp;'HS data - 3'!$G$8:$G$9374,0)),"")</f>
        <v>1689.8146299999999</v>
      </c>
      <c r="E69" s="146">
        <f t="shared" si="9"/>
        <v>1086.9107609999999</v>
      </c>
      <c r="F69" s="147">
        <f t="array" ref="F69">IFERROR(INDEX('HS data - 3'!$L$8:$L$9374,MATCH('Background Step 4.1.3'!$B69&amp;'Background Step 4.1.3'!$C69&amp;'Background Step 4.1.3'!F$48,'HS data - 3'!$C$8:$C$9374&amp;'HS data - 3'!$H$8:$H$9374&amp;'HS data - 3'!$G$8:$G$9374,0)),"")</f>
        <v>602.90386899999999</v>
      </c>
      <c r="G69" s="146">
        <f>AVERAGE(E67:E69)</f>
        <v>1089.7725663333333</v>
      </c>
      <c r="H69" s="146">
        <f>AVERAGE(F67:F69)</f>
        <v>637.05605033333336</v>
      </c>
      <c r="I69" s="147">
        <f t="array" ref="I69">IFERROR(INDEX('HS data - 3'!$L$8:$L$9374,MATCH('Background Step 4.1.3'!$B69&amp;'Background Step 4.1.3'!$C69&amp;'Background Step 4.1.3'!I$48,'HS data - 3'!$C$8:$C$9374&amp;'HS data - 3'!$H$8:$H$9374&amp;'HS data - 3'!$G$8:$G$9374,0)),"")</f>
        <v>2730.7991670000001</v>
      </c>
      <c r="J69" s="146"/>
      <c r="K69" s="204">
        <f t="shared" si="5"/>
        <v>0.22077927820021193</v>
      </c>
      <c r="L69" s="205">
        <f>AVERAGE(K67:K69)</f>
        <v>0.23823084516144702</v>
      </c>
      <c r="M69" s="147">
        <f t="array" ref="M69">IFERROR(INDEX('HS data - 3'!$L$8:$L$9374,MATCH('Background Step 4.1.3'!$B69&amp;'Background Step 4.1.3'!$C69&amp;'Background Step 4.1.3'!M$48,'HS data - 3'!$C$8:$C$9374&amp;'HS data - 3'!$H$8:$H$9374&amp;'HS data - 3'!$G$8:$G$9374,0)),"")</f>
        <v>8046.3639309999999</v>
      </c>
      <c r="N69" s="146">
        <f t="shared" si="7"/>
        <v>5315.5647639999997</v>
      </c>
      <c r="O69" s="146"/>
      <c r="P69" s="204">
        <f t="shared" si="8"/>
        <v>0.20447700465643315</v>
      </c>
      <c r="Q69" s="205">
        <f>AVERAGE(P67:P69)</f>
        <v>0.20674699286080236</v>
      </c>
      <c r="R69" s="146">
        <f>AVERAGE(I67:I69)</f>
        <v>2677.1999633333335</v>
      </c>
      <c r="S69" s="146">
        <f>AVERAGE(N67:N69)</f>
        <v>5286.3249726666663</v>
      </c>
    </row>
    <row r="70" spans="1:19" ht="14.65" thickTop="1">
      <c r="A70" s="143" t="s">
        <v>647</v>
      </c>
      <c r="B70" s="143">
        <f t="shared" si="4"/>
        <v>841940</v>
      </c>
      <c r="C70" s="147">
        <v>2015</v>
      </c>
      <c r="D70" s="147">
        <f t="array" ref="D70">IFERROR(INDEX('HS data - 3'!$L$8:$L$9374,MATCH('Background Step 4.1.3'!$B70&amp;'Background Step 4.1.3'!$C70&amp;'Background Step 4.1.3'!D$48,'HS data - 3'!$C$8:$C$9374&amp;'HS data - 3'!$H$8:$H$9374&amp;'HS data - 3'!$G$8:$G$9374,0)),"")</f>
        <v>176.93743499999999</v>
      </c>
      <c r="E70" s="147">
        <f t="shared" si="9"/>
        <v>119.51075</v>
      </c>
      <c r="F70" s="147">
        <f t="array" ref="F70">IFERROR(INDEX('HS data - 3'!$L$8:$L$9374,MATCH('Background Step 4.1.3'!$B70&amp;'Background Step 4.1.3'!$C70&amp;'Background Step 4.1.3'!F$48,'HS data - 3'!$C$8:$C$9374&amp;'HS data - 3'!$H$8:$H$9374&amp;'HS data - 3'!$G$8:$G$9374,0)),"")</f>
        <v>57.426684999999999</v>
      </c>
      <c r="G70" s="147"/>
      <c r="H70" s="147"/>
      <c r="I70" s="147">
        <f t="array" ref="I70">IFERROR(INDEX('HS data - 3'!$L$8:$L$9374,MATCH('Background Step 4.1.3'!$B70&amp;'Background Step 4.1.3'!$C70&amp;'Background Step 4.1.3'!I$48,'HS data - 3'!$C$8:$C$9374&amp;'HS data - 3'!$H$8:$H$9374&amp;'HS data - 3'!$G$8:$G$9374,0)),"")</f>
        <v>167.92160200000001</v>
      </c>
      <c r="J70" s="147"/>
      <c r="K70" s="198">
        <f t="shared" si="5"/>
        <v>0.34198509492542833</v>
      </c>
      <c r="L70" s="147" t="str">
        <f t="array" ref="L70">IFERROR(INDEX('HS data'!#REF!,MATCH('Background Step 4.1.3'!$B70&amp;'Background Step 4.1.3'!$C70&amp;'Background Step 4.1.3'!#REF!,'HS data'!#REF!&amp;'HS data'!#REF!&amp;'HS data'!#REF!,0)),"")</f>
        <v/>
      </c>
      <c r="M70" s="147">
        <f t="array" ref="M70">IFERROR(INDEX('HS data - 3'!$L$8:$L$9374,MATCH('Background Step 4.1.3'!$B70&amp;'Background Step 4.1.3'!$C70&amp;'Background Step 4.1.3'!M$48,'HS data - 3'!$C$8:$C$9374&amp;'HS data - 3'!$H$8:$H$9374&amp;'HS data - 3'!$G$8:$G$9374,0)),"")</f>
        <v>1093.3999699999999</v>
      </c>
      <c r="N70" s="147">
        <f t="shared" si="7"/>
        <v>925.47836799999993</v>
      </c>
      <c r="O70" s="147"/>
      <c r="P70" s="198">
        <f t="shared" si="8"/>
        <v>0.12913402855462527</v>
      </c>
      <c r="Q70" s="147" t="str">
        <f t="array" ref="Q70">IFERROR(INDEX('HS data'!#REF!,MATCH('Background Step 4.1.3'!$B70&amp;'Background Step 4.1.3'!$C70&amp;'Background Step 4.1.3'!#REF!,'HS data'!#REF!&amp;'HS data'!#REF!&amp;'HS data'!#REF!,0)),"")</f>
        <v/>
      </c>
      <c r="R70" s="147"/>
      <c r="S70" s="147"/>
    </row>
    <row r="71" spans="1:19">
      <c r="A71" s="143" t="s">
        <v>647</v>
      </c>
      <c r="B71" s="143">
        <f t="shared" si="4"/>
        <v>841940</v>
      </c>
      <c r="C71" s="143">
        <v>2016</v>
      </c>
      <c r="D71" s="147">
        <f t="array" ref="D71">IFERROR(INDEX('HS data - 3'!$L$8:$L$9374,MATCH('Background Step 4.1.3'!$B71&amp;'Background Step 4.1.3'!$C71&amp;'Background Step 4.1.3'!D$48,'HS data - 3'!$C$8:$C$9374&amp;'HS data - 3'!$H$8:$H$9374&amp;'HS data - 3'!$G$8:$G$9374,0)),"")</f>
        <v>154.52312899999998</v>
      </c>
      <c r="E71" s="143">
        <f t="shared" si="9"/>
        <v>98.772312999999983</v>
      </c>
      <c r="F71" s="147">
        <f t="array" ref="F71">IFERROR(INDEX('HS data - 3'!$L$8:$L$9374,MATCH('Background Step 4.1.3'!$B71&amp;'Background Step 4.1.3'!$C71&amp;'Background Step 4.1.3'!F$48,'HS data - 3'!$C$8:$C$9374&amp;'HS data - 3'!$H$8:$H$9374&amp;'HS data - 3'!$G$8:$G$9374,0)),"")</f>
        <v>55.750816</v>
      </c>
      <c r="G71" s="143"/>
      <c r="H71" s="143"/>
      <c r="I71" s="147">
        <f t="array" ref="I71">IFERROR(INDEX('HS data - 3'!$L$8:$L$9374,MATCH('Background Step 4.1.3'!$B71&amp;'Background Step 4.1.3'!$C71&amp;'Background Step 4.1.3'!I$48,'HS data - 3'!$C$8:$C$9374&amp;'HS data - 3'!$H$8:$H$9374&amp;'HS data - 3'!$G$8:$G$9374,0)),"")</f>
        <v>203.13356899999999</v>
      </c>
      <c r="J71" s="143"/>
      <c r="K71" s="196">
        <f t="shared" si="5"/>
        <v>0.27445397761903156</v>
      </c>
      <c r="L71" s="143" t="str">
        <f t="array" ref="L71">IFERROR(INDEX('HS data'!#REF!,MATCH('Background Step 4.1.3'!$B71&amp;'Background Step 4.1.3'!$C71&amp;'Background Step 4.1.3'!#REF!,'HS data'!#REF!&amp;'HS data'!#REF!&amp;'HS data'!#REF!,0)),"")</f>
        <v/>
      </c>
      <c r="M71" s="147">
        <f t="array" ref="M71">IFERROR(INDEX('HS data - 3'!$L$8:$L$9374,MATCH('Background Step 4.1.3'!$B71&amp;'Background Step 4.1.3'!$C71&amp;'Background Step 4.1.3'!M$48,'HS data - 3'!$C$8:$C$9374&amp;'HS data - 3'!$H$8:$H$9374&amp;'HS data - 3'!$G$8:$G$9374,0)),"")</f>
        <v>1068.3217790000001</v>
      </c>
      <c r="N71" s="143">
        <f t="shared" si="7"/>
        <v>865.18821000000014</v>
      </c>
      <c r="O71" s="143"/>
      <c r="P71" s="196">
        <f t="shared" si="8"/>
        <v>0.11416280510803535</v>
      </c>
      <c r="Q71" s="143" t="str">
        <f t="array" ref="Q71">IFERROR(INDEX('HS data'!#REF!,MATCH('Background Step 4.1.3'!$B71&amp;'Background Step 4.1.3'!$C71&amp;'Background Step 4.1.3'!#REF!,'HS data'!#REF!&amp;'HS data'!#REF!&amp;'HS data'!#REF!,0)),"")</f>
        <v/>
      </c>
      <c r="R71" s="143"/>
      <c r="S71" s="143"/>
    </row>
    <row r="72" spans="1:19" ht="14.65" thickBot="1">
      <c r="A72" s="143" t="s">
        <v>647</v>
      </c>
      <c r="B72" s="143">
        <f t="shared" si="4"/>
        <v>841940</v>
      </c>
      <c r="C72" s="146">
        <v>2017</v>
      </c>
      <c r="D72" s="147">
        <f t="array" ref="D72">IFERROR(INDEX('HS data - 3'!$L$8:$L$9374,MATCH('Background Step 4.1.3'!$B72&amp;'Background Step 4.1.3'!$C72&amp;'Background Step 4.1.3'!D$48,'HS data - 3'!$C$8:$C$9374&amp;'HS data - 3'!$H$8:$H$9374&amp;'HS data - 3'!$G$8:$G$9374,0)),"")</f>
        <v>157.495554</v>
      </c>
      <c r="E72" s="146">
        <f t="shared" si="9"/>
        <v>98.514645999999999</v>
      </c>
      <c r="F72" s="147">
        <f t="array" ref="F72">IFERROR(INDEX('HS data - 3'!$L$8:$L$9374,MATCH('Background Step 4.1.3'!$B72&amp;'Background Step 4.1.3'!$C72&amp;'Background Step 4.1.3'!F$48,'HS data - 3'!$C$8:$C$9374&amp;'HS data - 3'!$H$8:$H$9374&amp;'HS data - 3'!$G$8:$G$9374,0)),"")</f>
        <v>58.980908000000007</v>
      </c>
      <c r="G72" s="146">
        <f>AVERAGE(E70:E72)</f>
        <v>105.59923633333331</v>
      </c>
      <c r="H72" s="146">
        <f>AVERAGE(F70:F72)</f>
        <v>57.386136333333333</v>
      </c>
      <c r="I72" s="147">
        <f t="array" ref="I72">IFERROR(INDEX('HS data - 3'!$L$8:$L$9374,MATCH('Background Step 4.1.3'!$B72&amp;'Background Step 4.1.3'!$C72&amp;'Background Step 4.1.3'!I$48,'HS data - 3'!$C$8:$C$9374&amp;'HS data - 3'!$H$8:$H$9374&amp;'HS data - 3'!$G$8:$G$9374,0)),"")</f>
        <v>170.65397899999999</v>
      </c>
      <c r="J72" s="146"/>
      <c r="K72" s="204">
        <f t="shared" si="5"/>
        <v>0.34561695159771227</v>
      </c>
      <c r="L72" s="205">
        <f>AVERAGE(K70:K72)</f>
        <v>0.32068534138072408</v>
      </c>
      <c r="M72" s="147">
        <f t="array" ref="M72">IFERROR(INDEX('HS data - 3'!$L$8:$L$9374,MATCH('Background Step 4.1.3'!$B72&amp;'Background Step 4.1.3'!$C72&amp;'Background Step 4.1.3'!M$48,'HS data - 3'!$C$8:$C$9374&amp;'HS data - 3'!$H$8:$H$9374&amp;'HS data - 3'!$G$8:$G$9374,0)),"")</f>
        <v>1129.0565609999999</v>
      </c>
      <c r="N72" s="146">
        <f t="shared" si="7"/>
        <v>958.40258199999994</v>
      </c>
      <c r="O72" s="146"/>
      <c r="P72" s="204">
        <f t="shared" si="8"/>
        <v>0.10279046389296978</v>
      </c>
      <c r="Q72" s="205">
        <f>AVERAGE(P70:P72)</f>
        <v>0.11536243251854346</v>
      </c>
      <c r="R72" s="146">
        <f>AVERAGE(I70:I72)</f>
        <v>180.56971666666664</v>
      </c>
      <c r="S72" s="146">
        <f>AVERAGE(N70:N72)</f>
        <v>916.35638666666671</v>
      </c>
    </row>
    <row r="73" spans="1:19" ht="14.65" thickTop="1">
      <c r="A73" s="143" t="s">
        <v>647</v>
      </c>
      <c r="B73" s="143">
        <f t="shared" si="4"/>
        <v>841931</v>
      </c>
      <c r="C73" s="147">
        <v>2015</v>
      </c>
      <c r="D73" s="147">
        <f t="array" ref="D73">IFERROR(INDEX('HS data - 3'!$L$8:$L$9374,MATCH('Background Step 4.1.3'!$B73&amp;'Background Step 4.1.3'!$C73&amp;'Background Step 4.1.3'!D$48,'HS data - 3'!$C$8:$C$9374&amp;'HS data - 3'!$H$8:$H$9374&amp;'HS data - 3'!$G$8:$G$9374,0)),"")</f>
        <v>85.515620999999996</v>
      </c>
      <c r="E73" s="147">
        <f t="shared" si="9"/>
        <v>57.669487999999994</v>
      </c>
      <c r="F73" s="147">
        <f t="array" ref="F73">IFERROR(INDEX('HS data - 3'!$L$8:$L$9374,MATCH('Background Step 4.1.3'!$B73&amp;'Background Step 4.1.3'!$C73&amp;'Background Step 4.1.3'!F$48,'HS data - 3'!$C$8:$C$9374&amp;'HS data - 3'!$H$8:$H$9374&amp;'HS data - 3'!$G$8:$G$9374,0)),"")</f>
        <v>27.846133000000002</v>
      </c>
      <c r="G73" s="147"/>
      <c r="H73" s="147"/>
      <c r="I73" s="147">
        <f t="array" ref="I73">IFERROR(INDEX('HS data - 3'!$L$8:$L$9374,MATCH('Background Step 4.1.3'!$B73&amp;'Background Step 4.1.3'!$C73&amp;'Background Step 4.1.3'!I$48,'HS data - 3'!$C$8:$C$9374&amp;'HS data - 3'!$H$8:$H$9374&amp;'HS data - 3'!$G$8:$G$9374,0)),"")</f>
        <v>126.85257700000001</v>
      </c>
      <c r="J73" s="147"/>
      <c r="K73" s="198">
        <f t="shared" si="5"/>
        <v>0.21951570601518011</v>
      </c>
      <c r="L73" s="147" t="str">
        <f t="array" ref="L73">IFERROR(INDEX('HS data'!#REF!,MATCH('Background Step 4.1.3'!$B73&amp;'Background Step 4.1.3'!$C73&amp;'Background Step 4.1.3'!#REF!,'HS data'!#REF!&amp;'HS data'!#REF!&amp;'HS data'!#REF!,0)),"")</f>
        <v/>
      </c>
      <c r="M73" s="147">
        <f t="array" ref="M73">IFERROR(INDEX('HS data - 3'!$L$8:$L$9374,MATCH('Background Step 4.1.3'!$B73&amp;'Background Step 4.1.3'!$C73&amp;'Background Step 4.1.3'!M$48,'HS data - 3'!$C$8:$C$9374&amp;'HS data - 3'!$H$8:$H$9374&amp;'HS data - 3'!$G$8:$G$9374,0)),"")</f>
        <v>393.790233</v>
      </c>
      <c r="N73" s="147">
        <f t="shared" si="7"/>
        <v>266.937656</v>
      </c>
      <c r="O73" s="147"/>
      <c r="P73" s="198">
        <f t="shared" si="8"/>
        <v>0.21604103693785337</v>
      </c>
      <c r="Q73" s="147" t="str">
        <f t="array" ref="Q73">IFERROR(INDEX('HS data'!#REF!,MATCH('Background Step 4.1.3'!$B73&amp;'Background Step 4.1.3'!$C73&amp;'Background Step 4.1.3'!#REF!,'HS data'!#REF!&amp;'HS data'!#REF!&amp;'HS data'!#REF!,0)),"")</f>
        <v/>
      </c>
      <c r="R73" s="147"/>
      <c r="S73" s="147"/>
    </row>
    <row r="74" spans="1:19">
      <c r="A74" s="143" t="s">
        <v>647</v>
      </c>
      <c r="B74" s="143">
        <f t="shared" si="4"/>
        <v>841931</v>
      </c>
      <c r="C74" s="143">
        <v>2016</v>
      </c>
      <c r="D74" s="147">
        <f t="array" ref="D74">IFERROR(INDEX('HS data - 3'!$L$8:$L$9374,MATCH('Background Step 4.1.3'!$B74&amp;'Background Step 4.1.3'!$C74&amp;'Background Step 4.1.3'!D$48,'HS data - 3'!$C$8:$C$9374&amp;'HS data - 3'!$H$8:$H$9374&amp;'HS data - 3'!$G$8:$G$9374,0)),"")</f>
        <v>45.633915999999999</v>
      </c>
      <c r="E74" s="143">
        <f t="shared" si="9"/>
        <v>24.494582000000001</v>
      </c>
      <c r="F74" s="147">
        <f t="array" ref="F74">IFERROR(INDEX('HS data - 3'!$L$8:$L$9374,MATCH('Background Step 4.1.3'!$B74&amp;'Background Step 4.1.3'!$C74&amp;'Background Step 4.1.3'!F$48,'HS data - 3'!$C$8:$C$9374&amp;'HS data - 3'!$H$8:$H$9374&amp;'HS data - 3'!$G$8:$G$9374,0)),"")</f>
        <v>21.139333999999998</v>
      </c>
      <c r="G74" s="143"/>
      <c r="H74" s="143"/>
      <c r="I74" s="147">
        <f t="array" ref="I74">IFERROR(INDEX('HS data - 3'!$L$8:$L$9374,MATCH('Background Step 4.1.3'!$B74&amp;'Background Step 4.1.3'!$C74&amp;'Background Step 4.1.3'!I$48,'HS data - 3'!$C$8:$C$9374&amp;'HS data - 3'!$H$8:$H$9374&amp;'HS data - 3'!$G$8:$G$9374,0)),"")</f>
        <v>95.422323999999989</v>
      </c>
      <c r="J74" s="143"/>
      <c r="K74" s="196">
        <f t="shared" si="5"/>
        <v>0.22153447027762602</v>
      </c>
      <c r="L74" s="143" t="str">
        <f t="array" ref="L74">IFERROR(INDEX('HS data'!#REF!,MATCH('Background Step 4.1.3'!$B74&amp;'Background Step 4.1.3'!$C74&amp;'Background Step 4.1.3'!#REF!,'HS data'!#REF!&amp;'HS data'!#REF!&amp;'HS data'!#REF!,0)),"")</f>
        <v/>
      </c>
      <c r="M74" s="147">
        <f t="array" ref="M74">IFERROR(INDEX('HS data - 3'!$L$8:$L$9374,MATCH('Background Step 4.1.3'!$B74&amp;'Background Step 4.1.3'!$C74&amp;'Background Step 4.1.3'!M$48,'HS data - 3'!$C$8:$C$9374&amp;'HS data - 3'!$H$8:$H$9374&amp;'HS data - 3'!$G$8:$G$9374,0)),"")</f>
        <v>363.76548200000002</v>
      </c>
      <c r="N74" s="143">
        <f t="shared" si="7"/>
        <v>268.34315800000002</v>
      </c>
      <c r="O74" s="143"/>
      <c r="P74" s="196">
        <f t="shared" si="8"/>
        <v>9.1280814396616741E-2</v>
      </c>
      <c r="Q74" s="143" t="str">
        <f t="array" ref="Q74">IFERROR(INDEX('HS data'!#REF!,MATCH('Background Step 4.1.3'!$B74&amp;'Background Step 4.1.3'!$C74&amp;'Background Step 4.1.3'!#REF!,'HS data'!#REF!&amp;'HS data'!#REF!&amp;'HS data'!#REF!,0)),"")</f>
        <v/>
      </c>
      <c r="R74" s="143"/>
      <c r="S74" s="143"/>
    </row>
    <row r="75" spans="1:19" ht="14.65" thickBot="1">
      <c r="A75" s="143" t="s">
        <v>647</v>
      </c>
      <c r="B75" s="143">
        <f t="shared" si="4"/>
        <v>841931</v>
      </c>
      <c r="C75" s="146">
        <v>2017</v>
      </c>
      <c r="D75" s="147">
        <f t="array" ref="D75">IFERROR(INDEX('HS data - 3'!$L$8:$L$9374,MATCH('Background Step 4.1.3'!$B75&amp;'Background Step 4.1.3'!$C75&amp;'Background Step 4.1.3'!D$48,'HS data - 3'!$C$8:$C$9374&amp;'HS data - 3'!$H$8:$H$9374&amp;'HS data - 3'!$G$8:$G$9374,0)),"")</f>
        <v>47.687455999999997</v>
      </c>
      <c r="E75" s="146">
        <f t="shared" si="9"/>
        <v>33.342841999999997</v>
      </c>
      <c r="F75" s="147">
        <f t="array" ref="F75">IFERROR(INDEX('HS data - 3'!$L$8:$L$9374,MATCH('Background Step 4.1.3'!$B75&amp;'Background Step 4.1.3'!$C75&amp;'Background Step 4.1.3'!F$48,'HS data - 3'!$C$8:$C$9374&amp;'HS data - 3'!$H$8:$H$9374&amp;'HS data - 3'!$G$8:$G$9374,0)),"")</f>
        <v>14.344614</v>
      </c>
      <c r="G75" s="146">
        <f>AVERAGE(E73:E75)</f>
        <v>38.502304000000002</v>
      </c>
      <c r="H75" s="146">
        <f>AVERAGE(F73:F75)</f>
        <v>21.110026999999999</v>
      </c>
      <c r="I75" s="147">
        <f t="array" ref="I75">IFERROR(INDEX('HS data - 3'!$L$8:$L$9374,MATCH('Background Step 4.1.3'!$B75&amp;'Background Step 4.1.3'!$C75&amp;'Background Step 4.1.3'!I$48,'HS data - 3'!$C$8:$C$9374&amp;'HS data - 3'!$H$8:$H$9374&amp;'HS data - 3'!$G$8:$G$9374,0)),"")</f>
        <v>87.527255999999994</v>
      </c>
      <c r="J75" s="146"/>
      <c r="K75" s="204">
        <f t="shared" si="5"/>
        <v>0.16388739525891227</v>
      </c>
      <c r="L75" s="205">
        <f>AVERAGE(K73:K75)</f>
        <v>0.20164585718390615</v>
      </c>
      <c r="M75" s="147">
        <f t="array" ref="M75">IFERROR(INDEX('HS data - 3'!$L$8:$L$9374,MATCH('Background Step 4.1.3'!$B75&amp;'Background Step 4.1.3'!$C75&amp;'Background Step 4.1.3'!M$48,'HS data - 3'!$C$8:$C$9374&amp;'HS data - 3'!$H$8:$H$9374&amp;'HS data - 3'!$G$8:$G$9374,0)),"")</f>
        <v>339.15196299999997</v>
      </c>
      <c r="N75" s="146">
        <f t="shared" si="7"/>
        <v>251.62470699999997</v>
      </c>
      <c r="O75" s="146"/>
      <c r="P75" s="204">
        <f t="shared" si="8"/>
        <v>0.13251020695674373</v>
      </c>
      <c r="Q75" s="205">
        <f>AVERAGE(P73:P75)</f>
        <v>0.14661068609707129</v>
      </c>
      <c r="R75" s="146">
        <f>AVERAGE(I73:I75)</f>
        <v>103.26738566666666</v>
      </c>
      <c r="S75" s="146">
        <f>AVERAGE(N73:N75)</f>
        <v>262.3018403333333</v>
      </c>
    </row>
    <row r="76" spans="1:19" ht="14.65" thickTop="1"/>
    <row r="78" spans="1:19">
      <c r="B78" s="140" t="s">
        <v>692</v>
      </c>
      <c r="C78" s="140" t="s">
        <v>686</v>
      </c>
      <c r="D78" s="141"/>
      <c r="E78" s="141"/>
      <c r="F78" s="141"/>
      <c r="G78" s="141"/>
      <c r="H78" s="141"/>
      <c r="I78" s="141"/>
      <c r="J78" s="141"/>
    </row>
    <row r="81" spans="1:19">
      <c r="D81" s="150" t="s">
        <v>686</v>
      </c>
      <c r="E81" s="151"/>
      <c r="F81" s="151"/>
      <c r="G81" s="151"/>
      <c r="H81" s="152"/>
      <c r="I81" s="554" t="s">
        <v>668</v>
      </c>
      <c r="J81" s="555"/>
      <c r="K81" s="555"/>
      <c r="L81" s="556"/>
      <c r="M81" s="554" t="s">
        <v>358</v>
      </c>
      <c r="N81" s="555"/>
      <c r="O81" s="555"/>
      <c r="P81" s="555"/>
      <c r="Q81" s="556"/>
      <c r="R81" s="553" t="s">
        <v>669</v>
      </c>
      <c r="S81" s="553"/>
    </row>
    <row r="82" spans="1:19" ht="14.65" thickBot="1">
      <c r="B82" s="199" t="s">
        <v>671</v>
      </c>
      <c r="C82" s="199" t="s">
        <v>672</v>
      </c>
      <c r="D82" s="199" t="s">
        <v>693</v>
      </c>
      <c r="E82" s="199" t="s">
        <v>694</v>
      </c>
      <c r="F82" s="199" t="s">
        <v>695</v>
      </c>
      <c r="G82" s="199" t="s">
        <v>676</v>
      </c>
      <c r="H82" s="199" t="s">
        <v>677</v>
      </c>
      <c r="I82" s="199" t="s">
        <v>678</v>
      </c>
      <c r="J82" s="202" t="s">
        <v>679</v>
      </c>
      <c r="K82" s="203" t="s">
        <v>680</v>
      </c>
      <c r="L82" s="203" t="s">
        <v>471</v>
      </c>
      <c r="M82" s="199" t="s">
        <v>681</v>
      </c>
      <c r="N82" s="199" t="s">
        <v>682</v>
      </c>
      <c r="O82" s="202" t="s">
        <v>679</v>
      </c>
      <c r="P82" s="203" t="s">
        <v>680</v>
      </c>
      <c r="Q82" s="203" t="s">
        <v>471</v>
      </c>
      <c r="R82" s="199" t="s">
        <v>683</v>
      </c>
      <c r="S82" s="199" t="s">
        <v>684</v>
      </c>
    </row>
    <row r="83" spans="1:19">
      <c r="A83" s="143" t="s">
        <v>686</v>
      </c>
      <c r="B83" s="143">
        <f t="shared" ref="B83:B109" si="10">B9</f>
        <v>730900</v>
      </c>
      <c r="C83" s="147">
        <v>2015</v>
      </c>
      <c r="D83" s="147">
        <f t="array" ref="D83">IFERROR(INDEX('HS data - 3'!$L$8:$L$9374,MATCH('Background Step 4.1.3'!$B83&amp;'Background Step 4.1.3'!$C83&amp;'Background Step 4.1.3'!D$82,'HS data - 3'!$C$8:$C$9374&amp;'HS data - 3'!$H$8:$H$9374&amp;'HS data - 3'!$G$8:$G$9374,0)),"")</f>
        <v>369.94838799999997</v>
      </c>
      <c r="E83" s="147">
        <f>D83-F83</f>
        <v>331.94604599999997</v>
      </c>
      <c r="F83" s="147">
        <f t="array" ref="F83">IFERROR(INDEX('HS data - 3'!$L$8:$L$9374,MATCH('Background Step 4.1.3'!$B83&amp;'Background Step 4.1.3'!$C83&amp;'Background Step 4.1.3'!F$82,'HS data - 3'!$C$8:$C$9374&amp;'HS data - 3'!$H$8:$H$9374&amp;'HS data - 3'!$G$8:$G$9374,0)),"")</f>
        <v>38.002341999999999</v>
      </c>
      <c r="G83" s="143"/>
      <c r="H83" s="147"/>
      <c r="I83" s="147">
        <f t="array" ref="I83">IFERROR(INDEX('HS data - 3'!$L$8:$L$9374,MATCH('Background Step 4.1.3'!$B83&amp;'Background Step 4.1.3'!$C83&amp;'Background Step 4.1.3'!I$82,'HS data - 3'!$C$8:$C$9374&amp;'HS data - 3'!$H$8:$H$9374&amp;'HS data - 3'!$G$8:$G$9374,0)),"")</f>
        <v>1126.5756939999999</v>
      </c>
      <c r="J83" s="147"/>
      <c r="K83" s="198">
        <f t="shared" ref="K83:K109" si="11">IFERROR(F83/I83,"")</f>
        <v>3.3732613087958212E-2</v>
      </c>
      <c r="L83" s="147" t="str">
        <f t="array" ref="L83">IFERROR(INDEX('HS data'!#REF!,MATCH('Background Step 4.1.3'!$B83&amp;'Background Step 4.1.3'!$C83&amp;'Background Step 4.1.3'!#REF!,'HS data'!#REF!&amp;'HS data'!#REF!&amp;'HS data'!#REF!,0)),"")</f>
        <v/>
      </c>
      <c r="M83" s="147">
        <f t="array" ref="M83">IFERROR(INDEX('HS data - 3'!$L$8:$L$9374,MATCH('Background Step 4.1.3'!$B83&amp;'Background Step 4.1.3'!$C83&amp;'Background Step 4.1.3'!M$82,'HS data - 3'!$C$8:$C$9374&amp;'HS data - 3'!$H$8:$H$9374&amp;'HS data - 3'!$G$8:$G$9374,0)),"")</f>
        <v>3831.6324789999999</v>
      </c>
      <c r="N83" s="147">
        <f>M83-I83</f>
        <v>2705.0567849999998</v>
      </c>
      <c r="O83" s="147"/>
      <c r="P83" s="198">
        <f>IFERROR(E83/N83,"")</f>
        <v>0.12271315258174885</v>
      </c>
      <c r="Q83" s="147" t="str">
        <f t="array" ref="Q83">IFERROR(INDEX('HS data'!#REF!,MATCH('Background Step 4.1.3'!$B83&amp;'Background Step 4.1.3'!$C83&amp;'Background Step 4.1.3'!#REF!,'HS data'!#REF!&amp;'HS data'!#REF!&amp;'HS data'!#REF!,0)),"")</f>
        <v/>
      </c>
      <c r="R83" s="147"/>
      <c r="S83" s="147"/>
    </row>
    <row r="84" spans="1:19">
      <c r="A84" s="143" t="s">
        <v>686</v>
      </c>
      <c r="B84" s="143">
        <f t="shared" si="10"/>
        <v>730900</v>
      </c>
      <c r="C84" s="143">
        <v>2016</v>
      </c>
      <c r="D84" s="147">
        <f t="array" ref="D84">IFERROR(INDEX('HS data - 3'!$L$8:$L$9374,MATCH('Background Step 4.1.3'!$B84&amp;'Background Step 4.1.3'!$C84&amp;'Background Step 4.1.3'!D$82,'HS data - 3'!$C$8:$C$9374&amp;'HS data - 3'!$H$8:$H$9374&amp;'HS data - 3'!$G$8:$G$9374,0)),"")</f>
        <v>316.497771</v>
      </c>
      <c r="E84" s="143">
        <f t="shared" ref="E84:E88" si="12">D84-F84</f>
        <v>301.82243399999999</v>
      </c>
      <c r="F84" s="147">
        <f t="array" ref="F84">IFERROR(INDEX('HS data - 3'!$L$8:$L$9374,MATCH('Background Step 4.1.3'!$B84&amp;'Background Step 4.1.3'!$C84&amp;'Background Step 4.1.3'!F$82,'HS data - 3'!$C$8:$C$9374&amp;'HS data - 3'!$H$8:$H$9374&amp;'HS data - 3'!$G$8:$G$9374,0)),"")</f>
        <v>14.675336999999999</v>
      </c>
      <c r="G84" s="143"/>
      <c r="H84" s="143"/>
      <c r="I84" s="147">
        <f t="array" ref="I84">IFERROR(INDEX('HS data - 3'!$L$8:$L$9374,MATCH('Background Step 4.1.3'!$B84&amp;'Background Step 4.1.3'!$C84&amp;'Background Step 4.1.3'!I$82,'HS data - 3'!$C$8:$C$9374&amp;'HS data - 3'!$H$8:$H$9374&amp;'HS data - 3'!$G$8:$G$9374,0)),"")</f>
        <v>1036.3174710000001</v>
      </c>
      <c r="J84" s="143"/>
      <c r="K84" s="196">
        <f t="shared" si="11"/>
        <v>1.41610437058819E-2</v>
      </c>
      <c r="L84" s="143" t="str">
        <f t="array" ref="L84">IFERROR(INDEX('HS data'!#REF!,MATCH('Background Step 4.1.3'!$B84&amp;'Background Step 4.1.3'!$C84&amp;'Background Step 4.1.3'!#REF!,'HS data'!#REF!&amp;'HS data'!#REF!&amp;'HS data'!#REF!,0)),"")</f>
        <v/>
      </c>
      <c r="M84" s="147">
        <f t="array" ref="M84">IFERROR(INDEX('HS data - 3'!$L$8:$L$9374,MATCH('Background Step 4.1.3'!$B84&amp;'Background Step 4.1.3'!$C84&amp;'Background Step 4.1.3'!M$82,'HS data - 3'!$C$8:$C$9374&amp;'HS data - 3'!$H$8:$H$9374&amp;'HS data - 3'!$G$8:$G$9374,0)),"")</f>
        <v>3490.3404690000002</v>
      </c>
      <c r="N84" s="143">
        <f t="shared" ref="N84:N109" si="13">M84-I84</f>
        <v>2454.0229980000004</v>
      </c>
      <c r="O84" s="143"/>
      <c r="P84" s="196">
        <f t="shared" ref="P84:P109" si="14">IFERROR(E84/N84,"")</f>
        <v>0.12299087426889711</v>
      </c>
      <c r="Q84" s="143" t="str">
        <f t="array" ref="Q84">IFERROR(INDEX('HS data'!#REF!,MATCH('Background Step 4.1.3'!$B84&amp;'Background Step 4.1.3'!$C84&amp;'Background Step 4.1.3'!#REF!,'HS data'!#REF!&amp;'HS data'!#REF!&amp;'HS data'!#REF!,0)),"")</f>
        <v/>
      </c>
      <c r="R84" s="143"/>
      <c r="S84" s="143"/>
    </row>
    <row r="85" spans="1:19" ht="14.65" thickBot="1">
      <c r="A85" s="143" t="s">
        <v>686</v>
      </c>
      <c r="B85" s="143">
        <f t="shared" si="10"/>
        <v>730900</v>
      </c>
      <c r="C85" s="146">
        <v>2017</v>
      </c>
      <c r="D85" s="147">
        <f t="array" ref="D85">IFERROR(INDEX('HS data - 3'!$L$8:$L$9374,MATCH('Background Step 4.1.3'!$B85&amp;'Background Step 4.1.3'!$C85&amp;'Background Step 4.1.3'!D$82,'HS data - 3'!$C$8:$C$9374&amp;'HS data - 3'!$H$8:$H$9374&amp;'HS data - 3'!$G$8:$G$9374,0)),"")</f>
        <v>326.641865</v>
      </c>
      <c r="E85" s="146">
        <f t="shared" si="12"/>
        <v>297.04441600000001</v>
      </c>
      <c r="F85" s="147">
        <f t="array" ref="F85">IFERROR(INDEX('HS data - 3'!$L$8:$L$9374,MATCH('Background Step 4.1.3'!$B85&amp;'Background Step 4.1.3'!$C85&amp;'Background Step 4.1.3'!F$82,'HS data - 3'!$C$8:$C$9374&amp;'HS data - 3'!$H$8:$H$9374&amp;'HS data - 3'!$G$8:$G$9374,0)),"")</f>
        <v>29.597449000000001</v>
      </c>
      <c r="G85" s="146">
        <f>AVERAGE(E83:E85)</f>
        <v>310.27096533333332</v>
      </c>
      <c r="H85" s="146">
        <f>AVERAGE(F83:F85)</f>
        <v>27.425042666666666</v>
      </c>
      <c r="I85" s="147">
        <f t="array" ref="I85">IFERROR(INDEX('HS data - 3'!$L$8:$L$9374,MATCH('Background Step 4.1.3'!$B85&amp;'Background Step 4.1.3'!$C85&amp;'Background Step 4.1.3'!I$82,'HS data - 3'!$C$8:$C$9374&amp;'HS data - 3'!$H$8:$H$9374&amp;'HS data - 3'!$G$8:$G$9374,0)),"")</f>
        <v>1212.1577890000001</v>
      </c>
      <c r="J85" s="146"/>
      <c r="K85" s="204">
        <f t="shared" si="11"/>
        <v>2.4417158614652931E-2</v>
      </c>
      <c r="L85" s="205">
        <f>AVERAGE(K83:K85)</f>
        <v>2.4103605136164347E-2</v>
      </c>
      <c r="M85" s="147">
        <f t="array" ref="M85">IFERROR(INDEX('HS data - 3'!$L$8:$L$9374,MATCH('Background Step 4.1.3'!$B85&amp;'Background Step 4.1.3'!$C85&amp;'Background Step 4.1.3'!M$82,'HS data - 3'!$C$8:$C$9374&amp;'HS data - 3'!$H$8:$H$9374&amp;'HS data - 3'!$G$8:$G$9374,0)),"")</f>
        <v>3441.324881</v>
      </c>
      <c r="N85" s="146">
        <f t="shared" si="13"/>
        <v>2229.1670919999997</v>
      </c>
      <c r="O85" s="146"/>
      <c r="P85" s="204">
        <f t="shared" si="14"/>
        <v>0.13325354436911813</v>
      </c>
      <c r="Q85" s="205">
        <f>AVERAGE(P83:P85)</f>
        <v>0.12631919040658804</v>
      </c>
      <c r="R85" s="146">
        <f>AVERAGE(I83:I85)</f>
        <v>1125.0169846666668</v>
      </c>
      <c r="S85" s="146">
        <f>AVERAGE(N83:N85)</f>
        <v>2462.7489583333331</v>
      </c>
    </row>
    <row r="86" spans="1:19" ht="14.65" thickTop="1">
      <c r="A86" s="143" t="s">
        <v>686</v>
      </c>
      <c r="B86" s="143">
        <f t="shared" si="10"/>
        <v>741999</v>
      </c>
      <c r="C86" s="147">
        <v>2015</v>
      </c>
      <c r="D86" s="147">
        <f t="array" ref="D86">IFERROR(INDEX('HS data - 3'!$L$8:$L$9374,MATCH('Background Step 4.1.3'!$B86&amp;'Background Step 4.1.3'!$C86&amp;'Background Step 4.1.3'!D$82,'HS data - 3'!$C$8:$C$9374&amp;'HS data - 3'!$H$8:$H$9374&amp;'HS data - 3'!$G$8:$G$9374,0)),"")</f>
        <v>194.82882199999997</v>
      </c>
      <c r="E86" s="147">
        <f t="shared" si="12"/>
        <v>177.85050499999997</v>
      </c>
      <c r="F86" s="147">
        <f t="array" ref="F86">IFERROR(INDEX('HS data - 3'!$L$8:$L$9374,MATCH('Background Step 4.1.3'!$B86&amp;'Background Step 4.1.3'!$C86&amp;'Background Step 4.1.3'!F$82,'HS data - 3'!$C$8:$C$9374&amp;'HS data - 3'!$H$8:$H$9374&amp;'HS data - 3'!$G$8:$G$9374,0)),"")</f>
        <v>16.978317000000001</v>
      </c>
      <c r="G86" s="147"/>
      <c r="H86" s="147"/>
      <c r="I86" s="147">
        <f t="array" ref="I86">IFERROR(INDEX('HS data - 3'!$L$8:$L$9374,MATCH('Background Step 4.1.3'!$B86&amp;'Background Step 4.1.3'!$C86&amp;'Background Step 4.1.3'!I$82,'HS data - 3'!$C$8:$C$9374&amp;'HS data - 3'!$H$8:$H$9374&amp;'HS data - 3'!$G$8:$G$9374,0)),"")</f>
        <v>1089.0383449999999</v>
      </c>
      <c r="J86" s="147"/>
      <c r="K86" s="198">
        <f t="shared" si="11"/>
        <v>1.5590192097414166E-2</v>
      </c>
      <c r="L86" s="147" t="str">
        <f t="array" ref="L86">IFERROR(INDEX('HS data'!#REF!,MATCH('Background Step 4.1.3'!$B86&amp;'Background Step 4.1.3'!$C86&amp;'Background Step 4.1.3'!#REF!,'HS data'!#REF!&amp;'HS data'!#REF!&amp;'HS data'!#REF!,0)),"")</f>
        <v/>
      </c>
      <c r="M86" s="147">
        <f t="array" ref="M86">IFERROR(INDEX('HS data - 3'!$L$8:$L$9374,MATCH('Background Step 4.1.3'!$B86&amp;'Background Step 4.1.3'!$C86&amp;'Background Step 4.1.3'!M$82,'HS data - 3'!$C$8:$C$9374&amp;'HS data - 3'!$H$8:$H$9374&amp;'HS data - 3'!$G$8:$G$9374,0)),"")</f>
        <v>2914.9684320000001</v>
      </c>
      <c r="N86" s="147">
        <f t="shared" si="13"/>
        <v>1825.9300870000002</v>
      </c>
      <c r="O86" s="147"/>
      <c r="P86" s="198">
        <f t="shared" si="14"/>
        <v>9.7402691519371379E-2</v>
      </c>
      <c r="Q86" s="147" t="str">
        <f t="array" ref="Q86">IFERROR(INDEX('HS data'!#REF!,MATCH('Background Step 4.1.3'!$B86&amp;'Background Step 4.1.3'!$C86&amp;'Background Step 4.1.3'!#REF!,'HS data'!#REF!&amp;'HS data'!#REF!&amp;'HS data'!#REF!,0)),"")</f>
        <v/>
      </c>
      <c r="R86" s="147"/>
      <c r="S86" s="147"/>
    </row>
    <row r="87" spans="1:19">
      <c r="A87" s="143" t="s">
        <v>686</v>
      </c>
      <c r="B87" s="143">
        <f t="shared" si="10"/>
        <v>741999</v>
      </c>
      <c r="C87" s="143">
        <v>2016</v>
      </c>
      <c r="D87" s="147">
        <f t="array" ref="D87">IFERROR(INDEX('HS data - 3'!$L$8:$L$9374,MATCH('Background Step 4.1.3'!$B87&amp;'Background Step 4.1.3'!$C87&amp;'Background Step 4.1.3'!D$82,'HS data - 3'!$C$8:$C$9374&amp;'HS data - 3'!$H$8:$H$9374&amp;'HS data - 3'!$G$8:$G$9374,0)),"")</f>
        <v>187.123751</v>
      </c>
      <c r="E87" s="143">
        <f t="shared" si="12"/>
        <v>168.87309099999999</v>
      </c>
      <c r="F87" s="147">
        <f t="array" ref="F87">IFERROR(INDEX('HS data - 3'!$L$8:$L$9374,MATCH('Background Step 4.1.3'!$B87&amp;'Background Step 4.1.3'!$C87&amp;'Background Step 4.1.3'!F$82,'HS data - 3'!$C$8:$C$9374&amp;'HS data - 3'!$H$8:$H$9374&amp;'HS data - 3'!$G$8:$G$9374,0)),"")</f>
        <v>18.25066</v>
      </c>
      <c r="G87" s="143"/>
      <c r="H87" s="143"/>
      <c r="I87" s="147">
        <f t="array" ref="I87">IFERROR(INDEX('HS data - 3'!$L$8:$L$9374,MATCH('Background Step 4.1.3'!$B87&amp;'Background Step 4.1.3'!$C87&amp;'Background Step 4.1.3'!I$82,'HS data - 3'!$C$8:$C$9374&amp;'HS data - 3'!$H$8:$H$9374&amp;'HS data - 3'!$G$8:$G$9374,0)),"")</f>
        <v>1107.632623</v>
      </c>
      <c r="J87" s="143"/>
      <c r="K87" s="196">
        <f t="shared" si="11"/>
        <v>1.6477178101317082E-2</v>
      </c>
      <c r="L87" s="143" t="str">
        <f t="array" ref="L87">IFERROR(INDEX('HS data'!#REF!,MATCH('Background Step 4.1.3'!$B87&amp;'Background Step 4.1.3'!$C87&amp;'Background Step 4.1.3'!#REF!,'HS data'!#REF!&amp;'HS data'!#REF!&amp;'HS data'!#REF!,0)),"")</f>
        <v/>
      </c>
      <c r="M87" s="147">
        <f t="array" ref="M87">IFERROR(INDEX('HS data - 3'!$L$8:$L$9374,MATCH('Background Step 4.1.3'!$B87&amp;'Background Step 4.1.3'!$C87&amp;'Background Step 4.1.3'!M$82,'HS data - 3'!$C$8:$C$9374&amp;'HS data - 3'!$H$8:$H$9374&amp;'HS data - 3'!$G$8:$G$9374,0)),"")</f>
        <v>2965.9934049999997</v>
      </c>
      <c r="N87" s="143">
        <f t="shared" si="13"/>
        <v>1858.3607819999997</v>
      </c>
      <c r="O87" s="143"/>
      <c r="P87" s="196">
        <f t="shared" si="14"/>
        <v>9.087206996386131E-2</v>
      </c>
      <c r="Q87" s="143" t="str">
        <f t="array" ref="Q87">IFERROR(INDEX('HS data'!#REF!,MATCH('Background Step 4.1.3'!$B87&amp;'Background Step 4.1.3'!$C87&amp;'Background Step 4.1.3'!#REF!,'HS data'!#REF!&amp;'HS data'!#REF!&amp;'HS data'!#REF!,0)),"")</f>
        <v/>
      </c>
      <c r="R87" s="143"/>
      <c r="S87" s="143"/>
    </row>
    <row r="88" spans="1:19" ht="14.65" thickBot="1">
      <c r="A88" s="143" t="s">
        <v>686</v>
      </c>
      <c r="B88" s="143">
        <f t="shared" si="10"/>
        <v>741999</v>
      </c>
      <c r="C88" s="146">
        <v>2017</v>
      </c>
      <c r="D88" s="147">
        <f t="array" ref="D88">IFERROR(INDEX('HS data - 3'!$L$8:$L$9374,MATCH('Background Step 4.1.3'!$B88&amp;'Background Step 4.1.3'!$C88&amp;'Background Step 4.1.3'!D$82,'HS data - 3'!$C$8:$C$9374&amp;'HS data - 3'!$H$8:$H$9374&amp;'HS data - 3'!$G$8:$G$9374,0)),"")</f>
        <v>183.63573399999999</v>
      </c>
      <c r="E88" s="146">
        <f t="shared" si="12"/>
        <v>165.92865699999999</v>
      </c>
      <c r="F88" s="147">
        <f t="array" ref="F88">IFERROR(INDEX('HS data - 3'!$L$8:$L$9374,MATCH('Background Step 4.1.3'!$B88&amp;'Background Step 4.1.3'!$C88&amp;'Background Step 4.1.3'!F$82,'HS data - 3'!$C$8:$C$9374&amp;'HS data - 3'!$H$8:$H$9374&amp;'HS data - 3'!$G$8:$G$9374,0)),"")</f>
        <v>17.707077000000002</v>
      </c>
      <c r="G88" s="146">
        <f>AVERAGE(E86:E88)</f>
        <v>170.88408433333333</v>
      </c>
      <c r="H88" s="146">
        <f>AVERAGE(F86:F88)</f>
        <v>17.645351333333334</v>
      </c>
      <c r="I88" s="147">
        <f t="array" ref="I88">IFERROR(INDEX('HS data - 3'!$L$8:$L$9374,MATCH('Background Step 4.1.3'!$B88&amp;'Background Step 4.1.3'!$C88&amp;'Background Step 4.1.3'!I$82,'HS data - 3'!$C$8:$C$9374&amp;'HS data - 3'!$H$8:$H$9374&amp;'HS data - 3'!$G$8:$G$9374,0)),"")</f>
        <v>1197.1855930000002</v>
      </c>
      <c r="J88" s="146"/>
      <c r="K88" s="204">
        <f t="shared" si="11"/>
        <v>1.479058644167964E-2</v>
      </c>
      <c r="L88" s="205">
        <f>AVERAGE(K86:K88)</f>
        <v>1.5619318880136963E-2</v>
      </c>
      <c r="M88" s="147">
        <f t="array" ref="M88">IFERROR(INDEX('HS data - 3'!$L$8:$L$9374,MATCH('Background Step 4.1.3'!$B88&amp;'Background Step 4.1.3'!$C88&amp;'Background Step 4.1.3'!M$82,'HS data - 3'!$C$8:$C$9374&amp;'HS data - 3'!$H$8:$H$9374&amp;'HS data - 3'!$G$8:$G$9374,0)),"")</f>
        <v>2947.590361</v>
      </c>
      <c r="N88" s="146">
        <f t="shared" si="13"/>
        <v>1750.4047679999999</v>
      </c>
      <c r="O88" s="146"/>
      <c r="P88" s="204">
        <f t="shared" si="14"/>
        <v>9.4794449851498569E-2</v>
      </c>
      <c r="Q88" s="205">
        <f>AVERAGE(P86:P88)</f>
        <v>9.4356403778243766E-2</v>
      </c>
      <c r="R88" s="146">
        <f>AVERAGE(I86:I88)</f>
        <v>1131.2855203333334</v>
      </c>
      <c r="S88" s="146">
        <f>AVERAGE(N86:N88)</f>
        <v>1811.5652123333332</v>
      </c>
    </row>
    <row r="89" spans="1:19" ht="14.65" thickTop="1">
      <c r="A89" s="143" t="s">
        <v>686</v>
      </c>
      <c r="B89" s="143">
        <f t="shared" si="10"/>
        <v>761100</v>
      </c>
      <c r="C89" s="147">
        <v>2015</v>
      </c>
      <c r="D89" s="147">
        <f t="array" ref="D89">IFERROR(INDEX('HS data - 3'!$L$8:$L$9374,MATCH('Background Step 4.1.3'!$B89&amp;'Background Step 4.1.3'!$C89&amp;'Background Step 4.1.3'!D$82,'HS data - 3'!$C$8:$C$9374&amp;'HS data - 3'!$H$8:$H$9374&amp;'HS data - 3'!$G$8:$G$9374,0)),"")</f>
        <v>25.535169999999997</v>
      </c>
      <c r="E89" s="147">
        <f>D89-F89</f>
        <v>24.800057999999996</v>
      </c>
      <c r="F89" s="147">
        <f t="array" ref="F89">IFERROR(INDEX('HS data - 3'!$L$8:$L$9374,MATCH('Background Step 4.1.3'!$B89&amp;'Background Step 4.1.3'!$C89&amp;'Background Step 4.1.3'!F$82,'HS data - 3'!$C$8:$C$9374&amp;'HS data - 3'!$H$8:$H$9374&amp;'HS data - 3'!$G$8:$G$9374,0)),"")</f>
        <v>0.73511199999999999</v>
      </c>
      <c r="G89" s="147"/>
      <c r="H89" s="147"/>
      <c r="I89" s="147">
        <f t="array" ref="I89">IFERROR(INDEX('HS data - 3'!$L$8:$L$9374,MATCH('Background Step 4.1.3'!$B89&amp;'Background Step 4.1.3'!$C89&amp;'Background Step 4.1.3'!I$82,'HS data - 3'!$C$8:$C$9374&amp;'HS data - 3'!$H$8:$H$9374&amp;'HS data - 3'!$G$8:$G$9374,0)),"")</f>
        <v>66.157821999999996</v>
      </c>
      <c r="J89" s="147"/>
      <c r="K89" s="198">
        <f t="shared" si="11"/>
        <v>1.1111490338965512E-2</v>
      </c>
      <c r="L89" s="147" t="str">
        <f t="array" ref="L89">IFERROR(INDEX('HS data'!#REF!,MATCH('Background Step 4.1.3'!$B89&amp;'Background Step 4.1.3'!$C89&amp;'Background Step 4.1.3'!#REF!,'HS data'!#REF!&amp;'HS data'!#REF!&amp;'HS data'!#REF!,0)),"")</f>
        <v/>
      </c>
      <c r="M89" s="147">
        <f t="array" ref="M89">IFERROR(INDEX('HS data - 3'!$L$8:$L$9374,MATCH('Background Step 4.1.3'!$B89&amp;'Background Step 4.1.3'!$C89&amp;'Background Step 4.1.3'!M$82,'HS data - 3'!$C$8:$C$9374&amp;'HS data - 3'!$H$8:$H$9374&amp;'HS data - 3'!$G$8:$G$9374,0)),"")</f>
        <v>178.08293900000001</v>
      </c>
      <c r="N89" s="147">
        <f t="shared" si="13"/>
        <v>111.92511700000001</v>
      </c>
      <c r="O89" s="147"/>
      <c r="P89" s="198">
        <f t="shared" si="14"/>
        <v>0.22157723542964886</v>
      </c>
      <c r="Q89" s="147" t="str">
        <f t="array" ref="Q89">IFERROR(INDEX('HS data'!#REF!,MATCH('Background Step 4.1.3'!$B89&amp;'Background Step 4.1.3'!$C89&amp;'Background Step 4.1.3'!#REF!,'HS data'!#REF!&amp;'HS data'!#REF!&amp;'HS data'!#REF!,0)),"")</f>
        <v/>
      </c>
      <c r="R89" s="147"/>
      <c r="S89" s="147"/>
    </row>
    <row r="90" spans="1:19">
      <c r="A90" s="143" t="s">
        <v>686</v>
      </c>
      <c r="B90" s="143">
        <f t="shared" si="10"/>
        <v>761100</v>
      </c>
      <c r="C90" s="143">
        <v>2016</v>
      </c>
      <c r="D90" s="147">
        <f t="array" ref="D90">IFERROR(INDEX('HS data - 3'!$L$8:$L$9374,MATCH('Background Step 4.1.3'!$B90&amp;'Background Step 4.1.3'!$C90&amp;'Background Step 4.1.3'!D$82,'HS data - 3'!$C$8:$C$9374&amp;'HS data - 3'!$H$8:$H$9374&amp;'HS data - 3'!$G$8:$G$9374,0)),"")</f>
        <v>26.880357</v>
      </c>
      <c r="E90" s="143">
        <f t="shared" ref="E90:E109" si="15">D90-F90</f>
        <v>25.413316000000002</v>
      </c>
      <c r="F90" s="147">
        <f t="array" ref="F90">IFERROR(INDEX('HS data - 3'!$L$8:$L$9374,MATCH('Background Step 4.1.3'!$B90&amp;'Background Step 4.1.3'!$C90&amp;'Background Step 4.1.3'!F$82,'HS data - 3'!$C$8:$C$9374&amp;'HS data - 3'!$H$8:$H$9374&amp;'HS data - 3'!$G$8:$G$9374,0)),"")</f>
        <v>1.467041</v>
      </c>
      <c r="G90" s="143"/>
      <c r="H90" s="143"/>
      <c r="I90" s="147">
        <f t="array" ref="I90">IFERROR(INDEX('HS data - 3'!$L$8:$L$9374,MATCH('Background Step 4.1.3'!$B90&amp;'Background Step 4.1.3'!$C90&amp;'Background Step 4.1.3'!I$82,'HS data - 3'!$C$8:$C$9374&amp;'HS data - 3'!$H$8:$H$9374&amp;'HS data - 3'!$G$8:$G$9374,0)),"")</f>
        <v>64.304186999999999</v>
      </c>
      <c r="J90" s="143"/>
      <c r="K90" s="196">
        <f t="shared" si="11"/>
        <v>2.2814082075246517E-2</v>
      </c>
      <c r="L90" s="143" t="str">
        <f t="array" ref="L90">IFERROR(INDEX('HS data'!#REF!,MATCH('Background Step 4.1.3'!$B90&amp;'Background Step 4.1.3'!$C90&amp;'Background Step 4.1.3'!#REF!,'HS data'!#REF!&amp;'HS data'!#REF!&amp;'HS data'!#REF!,0)),"")</f>
        <v/>
      </c>
      <c r="M90" s="147">
        <f t="array" ref="M90">IFERROR(INDEX('HS data - 3'!$L$8:$L$9374,MATCH('Background Step 4.1.3'!$B90&amp;'Background Step 4.1.3'!$C90&amp;'Background Step 4.1.3'!M$82,'HS data - 3'!$C$8:$C$9374&amp;'HS data - 3'!$H$8:$H$9374&amp;'HS data - 3'!$G$8:$G$9374,0)),"")</f>
        <v>171.23462499999999</v>
      </c>
      <c r="N90" s="143">
        <f t="shared" si="13"/>
        <v>106.930438</v>
      </c>
      <c r="O90" s="143"/>
      <c r="P90" s="196">
        <f t="shared" si="14"/>
        <v>0.23766213320850704</v>
      </c>
      <c r="Q90" s="143" t="str">
        <f t="array" ref="Q90">IFERROR(INDEX('HS data'!#REF!,MATCH('Background Step 4.1.3'!$B90&amp;'Background Step 4.1.3'!$C90&amp;'Background Step 4.1.3'!#REF!,'HS data'!#REF!&amp;'HS data'!#REF!&amp;'HS data'!#REF!,0)),"")</f>
        <v/>
      </c>
      <c r="R90" s="143"/>
      <c r="S90" s="143"/>
    </row>
    <row r="91" spans="1:19" ht="14.65" thickBot="1">
      <c r="A91" s="143" t="s">
        <v>686</v>
      </c>
      <c r="B91" s="143">
        <f t="shared" si="10"/>
        <v>761100</v>
      </c>
      <c r="C91" s="146">
        <v>2017</v>
      </c>
      <c r="D91" s="147">
        <f t="array" ref="D91">IFERROR(INDEX('HS data - 3'!$L$8:$L$9374,MATCH('Background Step 4.1.3'!$B91&amp;'Background Step 4.1.3'!$C91&amp;'Background Step 4.1.3'!D$82,'HS data - 3'!$C$8:$C$9374&amp;'HS data - 3'!$H$8:$H$9374&amp;'HS data - 3'!$G$8:$G$9374,0)),"")</f>
        <v>24.036735</v>
      </c>
      <c r="E91" s="146">
        <f t="shared" si="15"/>
        <v>23.099899000000001</v>
      </c>
      <c r="F91" s="147">
        <f t="array" ref="F91">IFERROR(INDEX('HS data - 3'!$L$8:$L$9374,MATCH('Background Step 4.1.3'!$B91&amp;'Background Step 4.1.3'!$C91&amp;'Background Step 4.1.3'!F$82,'HS data - 3'!$C$8:$C$9374&amp;'HS data - 3'!$H$8:$H$9374&amp;'HS data - 3'!$G$8:$G$9374,0)),"")</f>
        <v>0.936836</v>
      </c>
      <c r="G91" s="146">
        <f>AVERAGE(E89:E91)</f>
        <v>24.43775766666667</v>
      </c>
      <c r="H91" s="146">
        <f>AVERAGE(F89:F91)</f>
        <v>1.0463296666666666</v>
      </c>
      <c r="I91" s="147">
        <f t="array" ref="I91">IFERROR(INDEX('HS data - 3'!$L$8:$L$9374,MATCH('Background Step 4.1.3'!$B91&amp;'Background Step 4.1.3'!$C91&amp;'Background Step 4.1.3'!I$82,'HS data - 3'!$C$8:$C$9374&amp;'HS data - 3'!$H$8:$H$9374&amp;'HS data - 3'!$G$8:$G$9374,0)),"")</f>
        <v>52.067506999999999</v>
      </c>
      <c r="J91" s="146"/>
      <c r="K91" s="204">
        <f t="shared" si="11"/>
        <v>1.7992718568223365E-2</v>
      </c>
      <c r="L91" s="205">
        <f>AVERAGE(K89:K91)</f>
        <v>1.7306096994145131E-2</v>
      </c>
      <c r="M91" s="147">
        <f t="array" ref="M91">IFERROR(INDEX('HS data - 3'!$L$8:$L$9374,MATCH('Background Step 4.1.3'!$B91&amp;'Background Step 4.1.3'!$C91&amp;'Background Step 4.1.3'!M$82,'HS data - 3'!$C$8:$C$9374&amp;'HS data - 3'!$H$8:$H$9374&amp;'HS data - 3'!$G$8:$G$9374,0)),"")</f>
        <v>179.672853</v>
      </c>
      <c r="N91" s="146">
        <f t="shared" si="13"/>
        <v>127.605346</v>
      </c>
      <c r="O91" s="146"/>
      <c r="P91" s="204">
        <f t="shared" si="14"/>
        <v>0.18102610685292136</v>
      </c>
      <c r="Q91" s="205">
        <f>AVERAGE(P89:P91)</f>
        <v>0.21342182516369243</v>
      </c>
      <c r="R91" s="146">
        <f>AVERAGE(I89:I91)</f>
        <v>60.843172000000003</v>
      </c>
      <c r="S91" s="146">
        <f>AVERAGE(N89:N91)</f>
        <v>115.48696700000001</v>
      </c>
    </row>
    <row r="92" spans="1:19" ht="14.65" thickTop="1">
      <c r="A92" s="143" t="s">
        <v>686</v>
      </c>
      <c r="B92" s="143">
        <f t="shared" si="10"/>
        <v>842139</v>
      </c>
      <c r="C92" s="147">
        <v>2015</v>
      </c>
      <c r="D92" s="147">
        <f t="array" ref="D92">IFERROR(INDEX('HS data - 3'!$L$8:$L$9374,MATCH('Background Step 4.1.3'!$B92&amp;'Background Step 4.1.3'!$C92&amp;'Background Step 4.1.3'!D$82,'HS data - 3'!$C$8:$C$9374&amp;'HS data - 3'!$H$8:$H$9374&amp;'HS data - 3'!$G$8:$G$9374,0)),"")</f>
        <v>2791.0826770000003</v>
      </c>
      <c r="E92" s="147">
        <f t="shared" si="15"/>
        <v>2465.2164270000003</v>
      </c>
      <c r="F92" s="147">
        <f t="array" ref="F92">IFERROR(INDEX('HS data - 3'!$L$8:$L$9374,MATCH('Background Step 4.1.3'!$B92&amp;'Background Step 4.1.3'!$C92&amp;'Background Step 4.1.3'!F$82,'HS data - 3'!$C$8:$C$9374&amp;'HS data - 3'!$H$8:$H$9374&amp;'HS data - 3'!$G$8:$G$9374,0)),"")</f>
        <v>325.86624999999998</v>
      </c>
      <c r="G92" s="147"/>
      <c r="H92" s="147"/>
      <c r="I92" s="147">
        <f t="array" ref="I92">IFERROR(INDEX('HS data - 3'!$L$8:$L$9374,MATCH('Background Step 4.1.3'!$B92&amp;'Background Step 4.1.3'!$C92&amp;'Background Step 4.1.3'!I$82,'HS data - 3'!$C$8:$C$9374&amp;'HS data - 3'!$H$8:$H$9374&amp;'HS data - 3'!$G$8:$G$9374,0)),"")</f>
        <v>7468.4153530000003</v>
      </c>
      <c r="J92" s="147"/>
      <c r="K92" s="198">
        <f t="shared" si="11"/>
        <v>4.3632582629339466E-2</v>
      </c>
      <c r="L92" s="147" t="str">
        <f t="array" ref="L92">IFERROR(INDEX('HS data'!#REF!,MATCH('Background Step 4.1.3'!$B92&amp;'Background Step 4.1.3'!$C92&amp;'Background Step 4.1.3'!#REF!,'HS data'!#REF!&amp;'HS data'!#REF!&amp;'HS data'!#REF!,0)),"")</f>
        <v/>
      </c>
      <c r="M92" s="147">
        <f t="array" ref="M92">IFERROR(INDEX('HS data - 3'!$L$8:$L$9374,MATCH('Background Step 4.1.3'!$B92&amp;'Background Step 4.1.3'!$C92&amp;'Background Step 4.1.3'!M$82,'HS data - 3'!$C$8:$C$9374&amp;'HS data - 3'!$H$8:$H$9374&amp;'HS data - 3'!$G$8:$G$9374,0)),"")</f>
        <v>17879.410341999999</v>
      </c>
      <c r="N92" s="147">
        <f t="shared" si="13"/>
        <v>10410.994988999999</v>
      </c>
      <c r="O92" s="147"/>
      <c r="P92" s="198">
        <f t="shared" si="14"/>
        <v>0.23678970450035633</v>
      </c>
      <c r="Q92" s="147" t="str">
        <f t="array" ref="Q92">IFERROR(INDEX('HS data'!#REF!,MATCH('Background Step 4.1.3'!$B92&amp;'Background Step 4.1.3'!$C92&amp;'Background Step 4.1.3'!#REF!,'HS data'!#REF!&amp;'HS data'!#REF!&amp;'HS data'!#REF!,0)),"")</f>
        <v/>
      </c>
      <c r="R92" s="147"/>
      <c r="S92" s="147"/>
    </row>
    <row r="93" spans="1:19">
      <c r="A93" s="143" t="s">
        <v>686</v>
      </c>
      <c r="B93" s="143">
        <f t="shared" si="10"/>
        <v>842139</v>
      </c>
      <c r="C93" s="143">
        <v>2016</v>
      </c>
      <c r="D93" s="147">
        <f t="array" ref="D93">IFERROR(INDEX('HS data - 3'!$L$8:$L$9374,MATCH('Background Step 4.1.3'!$B93&amp;'Background Step 4.1.3'!$C93&amp;'Background Step 4.1.3'!D$82,'HS data - 3'!$C$8:$C$9374&amp;'HS data - 3'!$H$8:$H$9374&amp;'HS data - 3'!$G$8:$G$9374,0)),"")</f>
        <v>2252.2135669999998</v>
      </c>
      <c r="E93" s="143">
        <f t="shared" si="15"/>
        <v>1993.0808169999998</v>
      </c>
      <c r="F93" s="147">
        <f t="array" ref="F93">IFERROR(INDEX('HS data - 3'!$L$8:$L$9374,MATCH('Background Step 4.1.3'!$B93&amp;'Background Step 4.1.3'!$C93&amp;'Background Step 4.1.3'!F$82,'HS data - 3'!$C$8:$C$9374&amp;'HS data - 3'!$H$8:$H$9374&amp;'HS data - 3'!$G$8:$G$9374,0)),"")</f>
        <v>259.13274999999999</v>
      </c>
      <c r="G93" s="143"/>
      <c r="H93" s="143"/>
      <c r="I93" s="147">
        <f t="array" ref="I93">IFERROR(INDEX('HS data - 3'!$L$8:$L$9374,MATCH('Background Step 4.1.3'!$B93&amp;'Background Step 4.1.3'!$C93&amp;'Background Step 4.1.3'!I$82,'HS data - 3'!$C$8:$C$9374&amp;'HS data - 3'!$H$8:$H$9374&amp;'HS data - 3'!$G$8:$G$9374,0)),"")</f>
        <v>8108.0155109999996</v>
      </c>
      <c r="J93" s="143"/>
      <c r="K93" s="196">
        <f t="shared" si="11"/>
        <v>3.1960070827249804E-2</v>
      </c>
      <c r="L93" s="143" t="str">
        <f t="array" ref="L93">IFERROR(INDEX('HS data'!#REF!,MATCH('Background Step 4.1.3'!$B93&amp;'Background Step 4.1.3'!$C93&amp;'Background Step 4.1.3'!#REF!,'HS data'!#REF!&amp;'HS data'!#REF!&amp;'HS data'!#REF!,0)),"")</f>
        <v/>
      </c>
      <c r="M93" s="147">
        <f t="array" ref="M93">IFERROR(INDEX('HS data - 3'!$L$8:$L$9374,MATCH('Background Step 4.1.3'!$B93&amp;'Background Step 4.1.3'!$C93&amp;'Background Step 4.1.3'!M$82,'HS data - 3'!$C$8:$C$9374&amp;'HS data - 3'!$H$8:$H$9374&amp;'HS data - 3'!$G$8:$G$9374,0)),"")</f>
        <v>18901.637215999999</v>
      </c>
      <c r="N93" s="143">
        <f t="shared" si="13"/>
        <v>10793.621705</v>
      </c>
      <c r="O93" s="143"/>
      <c r="P93" s="196">
        <f t="shared" si="14"/>
        <v>0.18465357332995394</v>
      </c>
      <c r="Q93" s="143" t="str">
        <f t="array" ref="Q93">IFERROR(INDEX('HS data'!#REF!,MATCH('Background Step 4.1.3'!$B93&amp;'Background Step 4.1.3'!$C93&amp;'Background Step 4.1.3'!#REF!,'HS data'!#REF!&amp;'HS data'!#REF!&amp;'HS data'!#REF!,0)),"")</f>
        <v/>
      </c>
      <c r="R93" s="143"/>
      <c r="S93" s="143"/>
    </row>
    <row r="94" spans="1:19" ht="14.65" thickBot="1">
      <c r="A94" s="143" t="s">
        <v>686</v>
      </c>
      <c r="B94" s="143">
        <f t="shared" si="10"/>
        <v>842139</v>
      </c>
      <c r="C94" s="199">
        <v>2017</v>
      </c>
      <c r="D94" s="147">
        <f t="array" ref="D94">IFERROR(INDEX('HS data - 3'!$L$8:$L$9374,MATCH('Background Step 4.1.3'!$B94&amp;'Background Step 4.1.3'!$C94&amp;'Background Step 4.1.3'!D$82,'HS data - 3'!$C$8:$C$9374&amp;'HS data - 3'!$H$8:$H$9374&amp;'HS data - 3'!$G$8:$G$9374,0)),"")</f>
        <v>2641.217009</v>
      </c>
      <c r="E94" s="199">
        <f t="shared" si="15"/>
        <v>2325.0535709999999</v>
      </c>
      <c r="F94" s="147">
        <f t="array" ref="F94">IFERROR(INDEX('HS data - 3'!$L$8:$L$9374,MATCH('Background Step 4.1.3'!$B94&amp;'Background Step 4.1.3'!$C94&amp;'Background Step 4.1.3'!F$82,'HS data - 3'!$C$8:$C$9374&amp;'HS data - 3'!$H$8:$H$9374&amp;'HS data - 3'!$G$8:$G$9374,0)),"")</f>
        <v>316.16343800000004</v>
      </c>
      <c r="G94" s="199">
        <f>AVERAGE(E92:E94)</f>
        <v>2261.1169383333331</v>
      </c>
      <c r="H94" s="199">
        <f>AVERAGE(F92:F94)</f>
        <v>300.38747933333337</v>
      </c>
      <c r="I94" s="147">
        <f t="array" ref="I94">IFERROR(INDEX('HS data - 3'!$L$8:$L$9374,MATCH('Background Step 4.1.3'!$B94&amp;'Background Step 4.1.3'!$C94&amp;'Background Step 4.1.3'!I$82,'HS data - 3'!$C$8:$C$9374&amp;'HS data - 3'!$H$8:$H$9374&amp;'HS data - 3'!$G$8:$G$9374,0)),"")</f>
        <v>8289.8806810000005</v>
      </c>
      <c r="J94" s="199"/>
      <c r="K94" s="200">
        <f t="shared" si="11"/>
        <v>3.8138478726796529E-2</v>
      </c>
      <c r="L94" s="201">
        <f>AVERAGE(K92:K94)</f>
        <v>3.7910377394461937E-2</v>
      </c>
      <c r="M94" s="147">
        <f t="array" ref="M94">IFERROR(INDEX('HS data - 3'!$L$8:$L$9374,MATCH('Background Step 4.1.3'!$B94&amp;'Background Step 4.1.3'!$C94&amp;'Background Step 4.1.3'!M$82,'HS data - 3'!$C$8:$C$9374&amp;'HS data - 3'!$H$8:$H$9374&amp;'HS data - 3'!$G$8:$G$9374,0)),"")</f>
        <v>19815.311912000001</v>
      </c>
      <c r="N94" s="199">
        <f t="shared" si="13"/>
        <v>11525.431231</v>
      </c>
      <c r="O94" s="199"/>
      <c r="P94" s="200">
        <f t="shared" si="14"/>
        <v>0.20173245793582922</v>
      </c>
      <c r="Q94" s="201">
        <f>AVERAGE(P92:P94)</f>
        <v>0.20772524525537983</v>
      </c>
      <c r="R94" s="199">
        <f>AVERAGE(I92:I94)</f>
        <v>7955.4371816666671</v>
      </c>
      <c r="S94" s="199">
        <f>AVERAGE(N92:N94)</f>
        <v>10910.015975</v>
      </c>
    </row>
    <row r="95" spans="1:19">
      <c r="A95" s="143" t="s">
        <v>686</v>
      </c>
      <c r="B95" s="143">
        <f t="shared" si="10"/>
        <v>8405</v>
      </c>
      <c r="C95" s="147">
        <v>2015</v>
      </c>
      <c r="D95" s="147">
        <f t="array" ref="D95">IFERROR(INDEX('HS data - 3'!$L$8:$L$9374,MATCH('Background Step 4.1.3'!$B95&amp;'Background Step 4.1.3'!$C95&amp;'Background Step 4.1.3'!D$82,'HS data - 3'!$C$8:$C$9374&amp;'HS data - 3'!$H$8:$H$9374&amp;'HS data - 3'!$G$8:$G$9374,0)),"")</f>
        <v>149.30777900000001</v>
      </c>
      <c r="E95" s="147">
        <f t="shared" si="15"/>
        <v>141.13590300000001</v>
      </c>
      <c r="F95" s="147">
        <f t="array" ref="F95">IFERROR(INDEX('HS data - 3'!$L$8:$L$9374,MATCH('Background Step 4.1.3'!$B95&amp;'Background Step 4.1.3'!$C95&amp;'Background Step 4.1.3'!F$82,'HS data - 3'!$C$8:$C$9374&amp;'HS data - 3'!$H$8:$H$9374&amp;'HS data - 3'!$G$8:$G$9374,0)),"")</f>
        <v>8.171876000000001</v>
      </c>
      <c r="G95" s="147"/>
      <c r="H95" s="147"/>
      <c r="I95" s="147">
        <f t="array" ref="I95">IFERROR(INDEX('HS data - 3'!$L$8:$L$9374,MATCH('Background Step 4.1.3'!$B95&amp;'Background Step 4.1.3'!$C95&amp;'Background Step 4.1.3'!I$82,'HS data - 3'!$C$8:$C$9374&amp;'HS data - 3'!$H$8:$H$9374&amp;'HS data - 3'!$G$8:$G$9374,0)),"")</f>
        <v>97.719481000000002</v>
      </c>
      <c r="J95" s="147"/>
      <c r="K95" s="198">
        <f t="shared" si="11"/>
        <v>8.3625863710839812E-2</v>
      </c>
      <c r="L95" s="147" t="str">
        <f t="array" ref="L95">IFERROR(INDEX('HS data'!#REF!,MATCH('Background Step 4.1.3'!$B95&amp;'Background Step 4.1.3'!$C95&amp;'Background Step 4.1.3'!#REF!,'HS data'!#REF!&amp;'HS data'!#REF!&amp;'HS data'!#REF!,0)),"")</f>
        <v/>
      </c>
      <c r="M95" s="147">
        <f t="array" ref="M95">IFERROR(INDEX('HS data - 3'!$L$8:$L$9374,MATCH('Background Step 4.1.3'!$B95&amp;'Background Step 4.1.3'!$C95&amp;'Background Step 4.1.3'!M$82,'HS data - 3'!$C$8:$C$9374&amp;'HS data - 3'!$H$8:$H$9374&amp;'HS data - 3'!$G$8:$G$9374,0)),"")</f>
        <v>632.54831999999999</v>
      </c>
      <c r="N95" s="147">
        <f t="shared" si="13"/>
        <v>534.82883900000002</v>
      </c>
      <c r="O95" s="147"/>
      <c r="P95" s="198">
        <f t="shared" si="14"/>
        <v>0.26388985168393286</v>
      </c>
      <c r="Q95" s="147" t="str">
        <f t="array" ref="Q95">IFERROR(INDEX('HS data'!#REF!,MATCH('Background Step 4.1.3'!$B95&amp;'Background Step 4.1.3'!$C95&amp;'Background Step 4.1.3'!#REF!,'HS data'!#REF!&amp;'HS data'!#REF!&amp;'HS data'!#REF!,0)),"")</f>
        <v/>
      </c>
      <c r="R95" s="147"/>
      <c r="S95" s="147"/>
    </row>
    <row r="96" spans="1:19">
      <c r="A96" s="143" t="s">
        <v>686</v>
      </c>
      <c r="B96" s="143">
        <f t="shared" si="10"/>
        <v>8405</v>
      </c>
      <c r="C96" s="143">
        <v>2016</v>
      </c>
      <c r="D96" s="147">
        <f t="array" ref="D96">IFERROR(INDEX('HS data - 3'!$L$8:$L$9374,MATCH('Background Step 4.1.3'!$B96&amp;'Background Step 4.1.3'!$C96&amp;'Background Step 4.1.3'!D$82,'HS data - 3'!$C$8:$C$9374&amp;'HS data - 3'!$H$8:$H$9374&amp;'HS data - 3'!$G$8:$G$9374,0)),"")</f>
        <v>93.192979000000008</v>
      </c>
      <c r="E96" s="143">
        <f t="shared" si="15"/>
        <v>68.836551000000014</v>
      </c>
      <c r="F96" s="147">
        <f t="array" ref="F96">IFERROR(INDEX('HS data - 3'!$L$8:$L$9374,MATCH('Background Step 4.1.3'!$B96&amp;'Background Step 4.1.3'!$C96&amp;'Background Step 4.1.3'!F$82,'HS data - 3'!$C$8:$C$9374&amp;'HS data - 3'!$H$8:$H$9374&amp;'HS data - 3'!$G$8:$G$9374,0)),"")</f>
        <v>24.356428000000001</v>
      </c>
      <c r="G96" s="143"/>
      <c r="H96" s="143"/>
      <c r="I96" s="147">
        <f t="array" ref="I96">IFERROR(INDEX('HS data - 3'!$L$8:$L$9374,MATCH('Background Step 4.1.3'!$B96&amp;'Background Step 4.1.3'!$C96&amp;'Background Step 4.1.3'!I$82,'HS data - 3'!$C$8:$C$9374&amp;'HS data - 3'!$H$8:$H$9374&amp;'HS data - 3'!$G$8:$G$9374,0)),"")</f>
        <v>122.13673</v>
      </c>
      <c r="J96" s="143"/>
      <c r="K96" s="196">
        <f t="shared" si="11"/>
        <v>0.19941935566802879</v>
      </c>
      <c r="L96" s="143" t="str">
        <f t="array" ref="L96">IFERROR(INDEX('HS data'!#REF!,MATCH('Background Step 4.1.3'!$B96&amp;'Background Step 4.1.3'!$C96&amp;'Background Step 4.1.3'!#REF!,'HS data'!#REF!&amp;'HS data'!#REF!&amp;'HS data'!#REF!,0)),"")</f>
        <v/>
      </c>
      <c r="M96" s="147">
        <f t="array" ref="M96">IFERROR(INDEX('HS data - 3'!$L$8:$L$9374,MATCH('Background Step 4.1.3'!$B96&amp;'Background Step 4.1.3'!$C96&amp;'Background Step 4.1.3'!M$82,'HS data - 3'!$C$8:$C$9374&amp;'HS data - 3'!$H$8:$H$9374&amp;'HS data - 3'!$G$8:$G$9374,0)),"")</f>
        <v>588.45838100000003</v>
      </c>
      <c r="N96" s="143">
        <f t="shared" si="13"/>
        <v>466.32165100000003</v>
      </c>
      <c r="O96" s="143"/>
      <c r="P96" s="196">
        <f t="shared" si="14"/>
        <v>0.14761603037813917</v>
      </c>
      <c r="Q96" s="143" t="str">
        <f t="array" ref="Q96">IFERROR(INDEX('HS data'!#REF!,MATCH('Background Step 4.1.3'!$B96&amp;'Background Step 4.1.3'!$C96&amp;'Background Step 4.1.3'!#REF!,'HS data'!#REF!&amp;'HS data'!#REF!&amp;'HS data'!#REF!,0)),"")</f>
        <v/>
      </c>
      <c r="R96" s="143"/>
      <c r="S96" s="143"/>
    </row>
    <row r="97" spans="1:19" ht="14.65" thickBot="1">
      <c r="A97" s="143" t="s">
        <v>686</v>
      </c>
      <c r="B97" s="143">
        <f t="shared" si="10"/>
        <v>8405</v>
      </c>
      <c r="C97" s="146">
        <v>2017</v>
      </c>
      <c r="D97" s="147">
        <f t="array" ref="D97">IFERROR(INDEX('HS data - 3'!$L$8:$L$9374,MATCH('Background Step 4.1.3'!$B97&amp;'Background Step 4.1.3'!$C97&amp;'Background Step 4.1.3'!D$82,'HS data - 3'!$C$8:$C$9374&amp;'HS data - 3'!$H$8:$H$9374&amp;'HS data - 3'!$G$8:$G$9374,0)),"")</f>
        <v>65.406621000000001</v>
      </c>
      <c r="E97" s="146">
        <f t="shared" si="15"/>
        <v>61.693035000000002</v>
      </c>
      <c r="F97" s="147">
        <f t="array" ref="F97">IFERROR(INDEX('HS data - 3'!$L$8:$L$9374,MATCH('Background Step 4.1.3'!$B97&amp;'Background Step 4.1.3'!$C97&amp;'Background Step 4.1.3'!F$82,'HS data - 3'!$C$8:$C$9374&amp;'HS data - 3'!$H$8:$H$9374&amp;'HS data - 3'!$G$8:$G$9374,0)),"")</f>
        <v>3.7135859999999998</v>
      </c>
      <c r="G97" s="146">
        <f>AVERAGE(E95:E97)</f>
        <v>90.555163000000007</v>
      </c>
      <c r="H97" s="146">
        <f>AVERAGE(F95:F97)</f>
        <v>12.080630000000001</v>
      </c>
      <c r="I97" s="147">
        <f t="array" ref="I97">IFERROR(INDEX('HS data - 3'!$L$8:$L$9374,MATCH('Background Step 4.1.3'!$B97&amp;'Background Step 4.1.3'!$C97&amp;'Background Step 4.1.3'!I$82,'HS data - 3'!$C$8:$C$9374&amp;'HS data - 3'!$H$8:$H$9374&amp;'HS data - 3'!$G$8:$G$9374,0)),"")</f>
        <v>113.91190300000001</v>
      </c>
      <c r="J97" s="146"/>
      <c r="K97" s="204">
        <f t="shared" si="11"/>
        <v>3.2600508833567632E-2</v>
      </c>
      <c r="L97" s="205">
        <f>AVERAGE(K95:K97)</f>
        <v>0.10521524273747875</v>
      </c>
      <c r="M97" s="147">
        <f t="array" ref="M97">IFERROR(INDEX('HS data - 3'!$L$8:$L$9374,MATCH('Background Step 4.1.3'!$B97&amp;'Background Step 4.1.3'!$C97&amp;'Background Step 4.1.3'!M$82,'HS data - 3'!$C$8:$C$9374&amp;'HS data - 3'!$H$8:$H$9374&amp;'HS data - 3'!$G$8:$G$9374,0)),"")</f>
        <v>534.42946699999993</v>
      </c>
      <c r="N97" s="146">
        <f t="shared" si="13"/>
        <v>420.51756399999994</v>
      </c>
      <c r="O97" s="146"/>
      <c r="P97" s="204">
        <f t="shared" si="14"/>
        <v>0.14670739175118025</v>
      </c>
      <c r="Q97" s="205">
        <f>AVERAGE(P95:P97)</f>
        <v>0.18607109127108412</v>
      </c>
      <c r="R97" s="146">
        <f>AVERAGE(I95:I97)</f>
        <v>111.256038</v>
      </c>
      <c r="S97" s="146">
        <f>AVERAGE(N95:N97)</f>
        <v>473.88935133333331</v>
      </c>
    </row>
    <row r="98" spans="1:19" ht="14.65" thickTop="1">
      <c r="A98" s="143" t="s">
        <v>686</v>
      </c>
      <c r="B98" s="143">
        <f t="shared" si="10"/>
        <v>847989</v>
      </c>
      <c r="C98" s="147">
        <v>2015</v>
      </c>
      <c r="D98" s="147">
        <f t="array" ref="D98">IFERROR(INDEX('HS data - 3'!$L$8:$L$9374,MATCH('Background Step 4.1.3'!$B98&amp;'Background Step 4.1.3'!$C98&amp;'Background Step 4.1.3'!D$82,'HS data - 3'!$C$8:$C$9374&amp;'HS data - 3'!$H$8:$H$9374&amp;'HS data - 3'!$G$8:$G$9374,0)),"")</f>
        <v>3690.01928</v>
      </c>
      <c r="E98" s="147">
        <f t="shared" si="15"/>
        <v>3053.9257680000001</v>
      </c>
      <c r="F98" s="147">
        <f t="array" ref="F98">IFERROR(INDEX('HS data - 3'!$L$8:$L$9374,MATCH('Background Step 4.1.3'!$B98&amp;'Background Step 4.1.3'!$C98&amp;'Background Step 4.1.3'!F$82,'HS data - 3'!$C$8:$C$9374&amp;'HS data - 3'!$H$8:$H$9374&amp;'HS data - 3'!$G$8:$G$9374,0)),"")</f>
        <v>636.09351200000003</v>
      </c>
      <c r="G98" s="147"/>
      <c r="H98" s="147"/>
      <c r="I98" s="147">
        <f t="array" ref="I98">IFERROR(INDEX('HS data - 3'!$L$8:$L$9374,MATCH('Background Step 4.1.3'!$B98&amp;'Background Step 4.1.3'!$C98&amp;'Background Step 4.1.3'!I$82,'HS data - 3'!$C$8:$C$9374&amp;'HS data - 3'!$H$8:$H$9374&amp;'HS data - 3'!$G$8:$G$9374,0)),"")</f>
        <v>8626.1129550000005</v>
      </c>
      <c r="J98" s="147"/>
      <c r="K98" s="198">
        <f t="shared" si="11"/>
        <v>7.3740457065461645E-2</v>
      </c>
      <c r="L98" s="147" t="str">
        <f t="array" ref="L98">IFERROR(INDEX('HS data'!#REF!,MATCH('Background Step 4.1.3'!$B98&amp;'Background Step 4.1.3'!$C98&amp;'Background Step 4.1.3'!#REF!,'HS data'!#REF!&amp;'HS data'!#REF!&amp;'HS data'!#REF!,0)),"")</f>
        <v/>
      </c>
      <c r="M98" s="147">
        <f t="array" ref="M98">IFERROR(INDEX('HS data - 3'!$L$8:$L$9374,MATCH('Background Step 4.1.3'!$B98&amp;'Background Step 4.1.3'!$C98&amp;'Background Step 4.1.3'!M$82,'HS data - 3'!$C$8:$C$9374&amp;'HS data - 3'!$H$8:$H$9374&amp;'HS data - 3'!$G$8:$G$9374,0)),"")</f>
        <v>33179.015526999996</v>
      </c>
      <c r="N98" s="147">
        <f t="shared" si="13"/>
        <v>24552.902571999995</v>
      </c>
      <c r="O98" s="147"/>
      <c r="P98" s="198">
        <f t="shared" si="14"/>
        <v>0.12438145588060458</v>
      </c>
      <c r="Q98" s="147" t="str">
        <f t="array" ref="Q98">IFERROR(INDEX('HS data'!#REF!,MATCH('Background Step 4.1.3'!$B98&amp;'Background Step 4.1.3'!$C98&amp;'Background Step 4.1.3'!#REF!,'HS data'!#REF!&amp;'HS data'!#REF!&amp;'HS data'!#REF!,0)),"")</f>
        <v/>
      </c>
      <c r="R98" s="147"/>
      <c r="S98" s="147"/>
    </row>
    <row r="99" spans="1:19">
      <c r="A99" s="143" t="s">
        <v>686</v>
      </c>
      <c r="B99" s="143">
        <f t="shared" si="10"/>
        <v>847989</v>
      </c>
      <c r="C99" s="143">
        <v>2016</v>
      </c>
      <c r="D99" s="147">
        <f t="array" ref="D99">IFERROR(INDEX('HS data - 3'!$L$8:$L$9374,MATCH('Background Step 4.1.3'!$B99&amp;'Background Step 4.1.3'!$C99&amp;'Background Step 4.1.3'!D$82,'HS data - 3'!$C$8:$C$9374&amp;'HS data - 3'!$H$8:$H$9374&amp;'HS data - 3'!$G$8:$G$9374,0)),"")</f>
        <v>3007.2826650000002</v>
      </c>
      <c r="E99" s="143">
        <f t="shared" si="15"/>
        <v>2597.4229130000003</v>
      </c>
      <c r="F99" s="147">
        <f t="array" ref="F99">IFERROR(INDEX('HS data - 3'!$L$8:$L$9374,MATCH('Background Step 4.1.3'!$B99&amp;'Background Step 4.1.3'!$C99&amp;'Background Step 4.1.3'!F$82,'HS data - 3'!$C$8:$C$9374&amp;'HS data - 3'!$H$8:$H$9374&amp;'HS data - 3'!$G$8:$G$9374,0)),"")</f>
        <v>409.85975199999996</v>
      </c>
      <c r="G99" s="143"/>
      <c r="H99" s="143"/>
      <c r="I99" s="147">
        <f t="array" ref="I99">IFERROR(INDEX('HS data - 3'!$L$8:$L$9374,MATCH('Background Step 4.1.3'!$B99&amp;'Background Step 4.1.3'!$C99&amp;'Background Step 4.1.3'!I$82,'HS data - 3'!$C$8:$C$9374&amp;'HS data - 3'!$H$8:$H$9374&amp;'HS data - 3'!$G$8:$G$9374,0)),"")</f>
        <v>9049.7906789999997</v>
      </c>
      <c r="J99" s="143"/>
      <c r="K99" s="196">
        <f t="shared" si="11"/>
        <v>4.5289417903452478E-2</v>
      </c>
      <c r="L99" s="143" t="str">
        <f t="array" ref="L99">IFERROR(INDEX('HS data'!#REF!,MATCH('Background Step 4.1.3'!$B99&amp;'Background Step 4.1.3'!$C99&amp;'Background Step 4.1.3'!#REF!,'HS data'!#REF!&amp;'HS data'!#REF!&amp;'HS data'!#REF!,0)),"")</f>
        <v/>
      </c>
      <c r="M99" s="147">
        <f t="array" ref="M99">IFERROR(INDEX('HS data - 3'!$L$8:$L$9374,MATCH('Background Step 4.1.3'!$B99&amp;'Background Step 4.1.3'!$C99&amp;'Background Step 4.1.3'!M$82,'HS data - 3'!$C$8:$C$9374&amp;'HS data - 3'!$H$8:$H$9374&amp;'HS data - 3'!$G$8:$G$9374,0)),"")</f>
        <v>33545.032996000002</v>
      </c>
      <c r="N99" s="143">
        <f t="shared" si="13"/>
        <v>24495.242317000004</v>
      </c>
      <c r="O99" s="143"/>
      <c r="P99" s="196">
        <f t="shared" si="14"/>
        <v>0.1060378533670335</v>
      </c>
      <c r="Q99" s="143" t="str">
        <f t="array" ref="Q99">IFERROR(INDEX('HS data'!#REF!,MATCH('Background Step 4.1.3'!$B99&amp;'Background Step 4.1.3'!$C99&amp;'Background Step 4.1.3'!#REF!,'HS data'!#REF!&amp;'HS data'!#REF!&amp;'HS data'!#REF!,0)),"")</f>
        <v/>
      </c>
      <c r="R99" s="143"/>
      <c r="S99" s="143"/>
    </row>
    <row r="100" spans="1:19" ht="14.65" thickBot="1">
      <c r="A100" s="143" t="s">
        <v>686</v>
      </c>
      <c r="B100" s="143">
        <f t="shared" si="10"/>
        <v>847989</v>
      </c>
      <c r="C100" s="199">
        <v>2017</v>
      </c>
      <c r="D100" s="147">
        <f t="array" ref="D100">IFERROR(INDEX('HS data - 3'!$L$8:$L$9374,MATCH('Background Step 4.1.3'!$B100&amp;'Background Step 4.1.3'!$C100&amp;'Background Step 4.1.3'!D$82,'HS data - 3'!$C$8:$C$9374&amp;'HS data - 3'!$H$8:$H$9374&amp;'HS data - 3'!$G$8:$G$9374,0)),"")</f>
        <v>3201.0201310000002</v>
      </c>
      <c r="E100" s="199">
        <f t="shared" si="15"/>
        <v>2703.546413</v>
      </c>
      <c r="F100" s="147">
        <f t="array" ref="F100">IFERROR(INDEX('HS data - 3'!$L$8:$L$9374,MATCH('Background Step 4.1.3'!$B100&amp;'Background Step 4.1.3'!$C100&amp;'Background Step 4.1.3'!F$82,'HS data - 3'!$C$8:$C$9374&amp;'HS data - 3'!$H$8:$H$9374&amp;'HS data - 3'!$G$8:$G$9374,0)),"")</f>
        <v>497.47371800000002</v>
      </c>
      <c r="G100" s="199">
        <f>AVERAGE(E98:E100)</f>
        <v>2784.9650313333332</v>
      </c>
      <c r="H100" s="199">
        <f>AVERAGE(F98:F100)</f>
        <v>514.47566066666661</v>
      </c>
      <c r="I100" s="147">
        <f t="array" ref="I100">IFERROR(INDEX('HS data - 3'!$L$8:$L$9374,MATCH('Background Step 4.1.3'!$B100&amp;'Background Step 4.1.3'!$C100&amp;'Background Step 4.1.3'!I$82,'HS data - 3'!$C$8:$C$9374&amp;'HS data - 3'!$H$8:$H$9374&amp;'HS data - 3'!$G$8:$G$9374,0)),"")</f>
        <v>10600.627378000001</v>
      </c>
      <c r="J100" s="199"/>
      <c r="K100" s="200">
        <f t="shared" si="11"/>
        <v>4.6928705279503692E-2</v>
      </c>
      <c r="L100" s="201">
        <f>AVERAGE(K98:K100)</f>
        <v>5.5319526749472603E-2</v>
      </c>
      <c r="M100" s="147">
        <f t="array" ref="M100">IFERROR(INDEX('HS data - 3'!$L$8:$L$9374,MATCH('Background Step 4.1.3'!$B100&amp;'Background Step 4.1.3'!$C100&amp;'Background Step 4.1.3'!M$82,'HS data - 3'!$C$8:$C$9374&amp;'HS data - 3'!$H$8:$H$9374&amp;'HS data - 3'!$G$8:$G$9374,0)),"")</f>
        <v>39860.684283000002</v>
      </c>
      <c r="N100" s="199">
        <f t="shared" si="13"/>
        <v>29260.056905000001</v>
      </c>
      <c r="O100" s="199"/>
      <c r="P100" s="200">
        <f t="shared" si="14"/>
        <v>9.2397168665041593E-2</v>
      </c>
      <c r="Q100" s="201">
        <f>AVERAGE(P98:P100)</f>
        <v>0.1076054926375599</v>
      </c>
      <c r="R100" s="199">
        <f>AVERAGE(I98:I100)</f>
        <v>9425.510337333335</v>
      </c>
      <c r="S100" s="199">
        <f>AVERAGE(N98:N100)</f>
        <v>26102.733931333336</v>
      </c>
    </row>
    <row r="101" spans="1:19">
      <c r="A101" s="143" t="s">
        <v>686</v>
      </c>
      <c r="B101" s="143">
        <f t="shared" si="10"/>
        <v>842129</v>
      </c>
      <c r="C101" s="147">
        <v>2015</v>
      </c>
      <c r="D101" s="147">
        <f t="array" ref="D101">IFERROR(INDEX('HS data - 3'!$L$8:$L$9374,MATCH('Background Step 4.1.3'!$B101&amp;'Background Step 4.1.3'!$C101&amp;'Background Step 4.1.3'!D$82,'HS data - 3'!$C$8:$C$9374&amp;'HS data - 3'!$H$8:$H$9374&amp;'HS data - 3'!$G$8:$G$9374,0)),"")</f>
        <v>1319.759687</v>
      </c>
      <c r="E101" s="147">
        <f t="shared" si="15"/>
        <v>1015.318471</v>
      </c>
      <c r="F101" s="147">
        <f t="array" ref="F101">IFERROR(INDEX('HS data - 3'!$L$8:$L$9374,MATCH('Background Step 4.1.3'!$B101&amp;'Background Step 4.1.3'!$C101&amp;'Background Step 4.1.3'!F$82,'HS data - 3'!$C$8:$C$9374&amp;'HS data - 3'!$H$8:$H$9374&amp;'HS data - 3'!$G$8:$G$9374,0)),"")</f>
        <v>304.441216</v>
      </c>
      <c r="G101" s="147"/>
      <c r="H101" s="147"/>
      <c r="I101" s="147">
        <f t="array" ref="I101">IFERROR(INDEX('HS data - 3'!$L$8:$L$9374,MATCH('Background Step 4.1.3'!$B101&amp;'Background Step 4.1.3'!$C101&amp;'Background Step 4.1.3'!I$82,'HS data - 3'!$C$8:$C$9374&amp;'HS data - 3'!$H$8:$H$9374&amp;'HS data - 3'!$G$8:$G$9374,0)),"")</f>
        <v>2568.5410040000002</v>
      </c>
      <c r="J101" s="147"/>
      <c r="K101" s="198">
        <f t="shared" si="11"/>
        <v>0.1185269051675221</v>
      </c>
      <c r="L101" s="147" t="str">
        <f t="array" ref="L101">IFERROR(INDEX('HS data'!#REF!,MATCH('Background Step 4.1.3'!$B101&amp;'Background Step 4.1.3'!$C101&amp;'Background Step 4.1.3'!#REF!,'HS data'!#REF!&amp;'HS data'!#REF!&amp;'HS data'!#REF!,0)),"")</f>
        <v/>
      </c>
      <c r="M101" s="147">
        <f t="array" ref="M101">IFERROR(INDEX('HS data - 3'!$L$8:$L$9374,MATCH('Background Step 4.1.3'!$B101&amp;'Background Step 4.1.3'!$C101&amp;'Background Step 4.1.3'!M$82,'HS data - 3'!$C$8:$C$9374&amp;'HS data - 3'!$H$8:$H$9374&amp;'HS data - 3'!$G$8:$G$9374,0)),"")</f>
        <v>8131.2597839999999</v>
      </c>
      <c r="N101" s="147">
        <f t="shared" si="13"/>
        <v>5562.7187799999992</v>
      </c>
      <c r="O101" s="147"/>
      <c r="P101" s="198">
        <f t="shared" si="14"/>
        <v>0.18252198451060295</v>
      </c>
      <c r="Q101" s="147" t="str">
        <f t="array" ref="Q101">IFERROR(INDEX('HS data'!#REF!,MATCH('Background Step 4.1.3'!$B101&amp;'Background Step 4.1.3'!$C101&amp;'Background Step 4.1.3'!#REF!,'HS data'!#REF!&amp;'HS data'!#REF!&amp;'HS data'!#REF!,0)),"")</f>
        <v/>
      </c>
      <c r="R101" s="147"/>
      <c r="S101" s="147"/>
    </row>
    <row r="102" spans="1:19">
      <c r="A102" s="143" t="s">
        <v>686</v>
      </c>
      <c r="B102" s="143">
        <f t="shared" si="10"/>
        <v>842129</v>
      </c>
      <c r="C102" s="143">
        <v>2016</v>
      </c>
      <c r="D102" s="147">
        <f t="array" ref="D102">IFERROR(INDEX('HS data - 3'!$L$8:$L$9374,MATCH('Background Step 4.1.3'!$B102&amp;'Background Step 4.1.3'!$C102&amp;'Background Step 4.1.3'!D$82,'HS data - 3'!$C$8:$C$9374&amp;'HS data - 3'!$H$8:$H$9374&amp;'HS data - 3'!$G$8:$G$9374,0)),"")</f>
        <v>1328.7981179999999</v>
      </c>
      <c r="E102" s="143">
        <f t="shared" si="15"/>
        <v>956.6704729999999</v>
      </c>
      <c r="F102" s="147">
        <f t="array" ref="F102">IFERROR(INDEX('HS data - 3'!$L$8:$L$9374,MATCH('Background Step 4.1.3'!$B102&amp;'Background Step 4.1.3'!$C102&amp;'Background Step 4.1.3'!F$82,'HS data - 3'!$C$8:$C$9374&amp;'HS data - 3'!$H$8:$H$9374&amp;'HS data - 3'!$G$8:$G$9374,0)),"")</f>
        <v>372.12764500000003</v>
      </c>
      <c r="G102" s="143"/>
      <c r="H102" s="143"/>
      <c r="I102" s="147">
        <f t="array" ref="I102">IFERROR(INDEX('HS data - 3'!$L$8:$L$9374,MATCH('Background Step 4.1.3'!$B102&amp;'Background Step 4.1.3'!$C102&amp;'Background Step 4.1.3'!I$82,'HS data - 3'!$C$8:$C$9374&amp;'HS data - 3'!$H$8:$H$9374&amp;'HS data - 3'!$G$8:$G$9374,0)),"")</f>
        <v>2732.2597190000001</v>
      </c>
      <c r="J102" s="143"/>
      <c r="K102" s="196">
        <f t="shared" si="11"/>
        <v>0.13619775690145511</v>
      </c>
      <c r="L102" s="143" t="str">
        <f t="array" ref="L102">IFERROR(INDEX('HS data'!#REF!,MATCH('Background Step 4.1.3'!$B102&amp;'Background Step 4.1.3'!$C102&amp;'Background Step 4.1.3'!#REF!,'HS data'!#REF!&amp;'HS data'!#REF!&amp;'HS data'!#REF!,0)),"")</f>
        <v/>
      </c>
      <c r="M102" s="147">
        <f t="array" ref="M102">IFERROR(INDEX('HS data - 3'!$L$8:$L$9374,MATCH('Background Step 4.1.3'!$B102&amp;'Background Step 4.1.3'!$C102&amp;'Background Step 4.1.3'!M$82,'HS data - 3'!$C$8:$C$9374&amp;'HS data - 3'!$H$8:$H$9374&amp;'HS data - 3'!$G$8:$G$9374,0)),"")</f>
        <v>7712.9510930000006</v>
      </c>
      <c r="N102" s="143">
        <f t="shared" si="13"/>
        <v>4980.691374</v>
      </c>
      <c r="O102" s="143"/>
      <c r="P102" s="196">
        <f t="shared" si="14"/>
        <v>0.19207583870664457</v>
      </c>
      <c r="Q102" s="143" t="str">
        <f t="array" ref="Q102">IFERROR(INDEX('HS data'!#REF!,MATCH('Background Step 4.1.3'!$B102&amp;'Background Step 4.1.3'!$C102&amp;'Background Step 4.1.3'!#REF!,'HS data'!#REF!&amp;'HS data'!#REF!&amp;'HS data'!#REF!,0)),"")</f>
        <v/>
      </c>
      <c r="R102" s="143"/>
      <c r="S102" s="143"/>
    </row>
    <row r="103" spans="1:19" ht="14.65" thickBot="1">
      <c r="A103" s="143" t="s">
        <v>686</v>
      </c>
      <c r="B103" s="143">
        <f t="shared" si="10"/>
        <v>842129</v>
      </c>
      <c r="C103" s="146">
        <v>2017</v>
      </c>
      <c r="D103" s="147">
        <f t="array" ref="D103">IFERROR(INDEX('HS data - 3'!$L$8:$L$9374,MATCH('Background Step 4.1.3'!$B103&amp;'Background Step 4.1.3'!$C103&amp;'Background Step 4.1.3'!D$82,'HS data - 3'!$C$8:$C$9374&amp;'HS data - 3'!$H$8:$H$9374&amp;'HS data - 3'!$G$8:$G$9374,0)),"")</f>
        <v>1385.910926</v>
      </c>
      <c r="E103" s="146">
        <f t="shared" si="15"/>
        <v>979.28664100000003</v>
      </c>
      <c r="F103" s="147">
        <f t="array" ref="F103">IFERROR(INDEX('HS data - 3'!$L$8:$L$9374,MATCH('Background Step 4.1.3'!$B103&amp;'Background Step 4.1.3'!$C103&amp;'Background Step 4.1.3'!F$82,'HS data - 3'!$C$8:$C$9374&amp;'HS data - 3'!$H$8:$H$9374&amp;'HS data - 3'!$G$8:$G$9374,0)),"")</f>
        <v>406.62428499999999</v>
      </c>
      <c r="G103" s="146">
        <f>AVERAGE(E101:E103)</f>
        <v>983.75852833333329</v>
      </c>
      <c r="H103" s="146">
        <f>AVERAGE(F101:F103)</f>
        <v>361.06438200000002</v>
      </c>
      <c r="I103" s="147">
        <f t="array" ref="I103">IFERROR(INDEX('HS data - 3'!$L$8:$L$9374,MATCH('Background Step 4.1.3'!$B103&amp;'Background Step 4.1.3'!$C103&amp;'Background Step 4.1.3'!I$82,'HS data - 3'!$C$8:$C$9374&amp;'HS data - 3'!$H$8:$H$9374&amp;'HS data - 3'!$G$8:$G$9374,0)),"")</f>
        <v>2730.7991670000001</v>
      </c>
      <c r="J103" s="146"/>
      <c r="K103" s="204">
        <f t="shared" si="11"/>
        <v>0.1489030353875159</v>
      </c>
      <c r="L103" s="205">
        <f>AVERAGE(K101:K103)</f>
        <v>0.13454256581883103</v>
      </c>
      <c r="M103" s="147">
        <f t="array" ref="M103">IFERROR(INDEX('HS data - 3'!$L$8:$L$9374,MATCH('Background Step 4.1.3'!$B103&amp;'Background Step 4.1.3'!$C103&amp;'Background Step 4.1.3'!M$82,'HS data - 3'!$C$8:$C$9374&amp;'HS data - 3'!$H$8:$H$9374&amp;'HS data - 3'!$G$8:$G$9374,0)),"")</f>
        <v>8046.3639309999999</v>
      </c>
      <c r="N103" s="146">
        <f t="shared" si="13"/>
        <v>5315.5647639999997</v>
      </c>
      <c r="O103" s="146"/>
      <c r="P103" s="204">
        <f t="shared" si="14"/>
        <v>0.18423002718963769</v>
      </c>
      <c r="Q103" s="205">
        <f>AVERAGE(P101:P103)</f>
        <v>0.18627595013562839</v>
      </c>
      <c r="R103" s="146">
        <f>AVERAGE(I101:I103)</f>
        <v>2677.1999633333335</v>
      </c>
      <c r="S103" s="146">
        <f>AVERAGE(N101:N103)</f>
        <v>5286.3249726666663</v>
      </c>
    </row>
    <row r="104" spans="1:19" ht="14.65" thickTop="1">
      <c r="A104" s="143" t="s">
        <v>686</v>
      </c>
      <c r="B104" s="143">
        <f t="shared" si="10"/>
        <v>841940</v>
      </c>
      <c r="C104" s="147">
        <v>2015</v>
      </c>
      <c r="D104" s="147">
        <f t="array" ref="D104">IFERROR(INDEX('HS data - 3'!$L$8:$L$9374,MATCH('Background Step 4.1.3'!$B104&amp;'Background Step 4.1.3'!$C104&amp;'Background Step 4.1.3'!D$82,'HS data - 3'!$C$8:$C$9374&amp;'HS data - 3'!$H$8:$H$9374&amp;'HS data - 3'!$G$8:$G$9374,0)),"")</f>
        <v>106.32118799999999</v>
      </c>
      <c r="E104" s="147">
        <f t="shared" si="15"/>
        <v>100.54114199999999</v>
      </c>
      <c r="F104" s="147">
        <f t="array" ref="F104">IFERROR(INDEX('HS data - 3'!$L$8:$L$9374,MATCH('Background Step 4.1.3'!$B104&amp;'Background Step 4.1.3'!$C104&amp;'Background Step 4.1.3'!F$82,'HS data - 3'!$C$8:$C$9374&amp;'HS data - 3'!$H$8:$H$9374&amp;'HS data - 3'!$G$8:$G$9374,0)),"")</f>
        <v>5.7800460000000005</v>
      </c>
      <c r="G104" s="147"/>
      <c r="H104" s="147"/>
      <c r="I104" s="147">
        <f t="array" ref="I104">IFERROR(INDEX('HS data - 3'!$L$8:$L$9374,MATCH('Background Step 4.1.3'!$B104&amp;'Background Step 4.1.3'!$C104&amp;'Background Step 4.1.3'!I$82,'HS data - 3'!$C$8:$C$9374&amp;'HS data - 3'!$H$8:$H$9374&amp;'HS data - 3'!$G$8:$G$9374,0)),"")</f>
        <v>167.92160200000001</v>
      </c>
      <c r="J104" s="147"/>
      <c r="K104" s="198">
        <f t="shared" si="11"/>
        <v>3.4421098483803175E-2</v>
      </c>
      <c r="L104" s="147" t="str">
        <f t="array" ref="L104">IFERROR(INDEX('HS data'!#REF!,MATCH('Background Step 4.1.3'!$B104&amp;'Background Step 4.1.3'!$C104&amp;'Background Step 4.1.3'!#REF!,'HS data'!#REF!&amp;'HS data'!#REF!&amp;'HS data'!#REF!,0)),"")</f>
        <v/>
      </c>
      <c r="M104" s="147">
        <f t="array" ref="M104">IFERROR(INDEX('HS data - 3'!$L$8:$L$9374,MATCH('Background Step 4.1.3'!$B104&amp;'Background Step 4.1.3'!$C104&amp;'Background Step 4.1.3'!M$82,'HS data - 3'!$C$8:$C$9374&amp;'HS data - 3'!$H$8:$H$9374&amp;'HS data - 3'!$G$8:$G$9374,0)),"")</f>
        <v>1093.3999699999999</v>
      </c>
      <c r="N104" s="147">
        <f t="shared" si="13"/>
        <v>925.47836799999993</v>
      </c>
      <c r="O104" s="147"/>
      <c r="P104" s="198">
        <f t="shared" si="14"/>
        <v>0.10863694439155168</v>
      </c>
      <c r="Q104" s="147" t="str">
        <f t="array" ref="Q104">IFERROR(INDEX('HS data'!#REF!,MATCH('Background Step 4.1.3'!$B104&amp;'Background Step 4.1.3'!$C104&amp;'Background Step 4.1.3'!#REF!,'HS data'!#REF!&amp;'HS data'!#REF!&amp;'HS data'!#REF!,0)),"")</f>
        <v/>
      </c>
      <c r="R104" s="147"/>
      <c r="S104" s="147"/>
    </row>
    <row r="105" spans="1:19">
      <c r="A105" s="143" t="s">
        <v>686</v>
      </c>
      <c r="B105" s="143">
        <f t="shared" si="10"/>
        <v>841940</v>
      </c>
      <c r="C105" s="143">
        <v>2016</v>
      </c>
      <c r="D105" s="147">
        <f t="array" ref="D105">IFERROR(INDEX('HS data - 3'!$L$8:$L$9374,MATCH('Background Step 4.1.3'!$B105&amp;'Background Step 4.1.3'!$C105&amp;'Background Step 4.1.3'!D$82,'HS data - 3'!$C$8:$C$9374&amp;'HS data - 3'!$H$8:$H$9374&amp;'HS data - 3'!$G$8:$G$9374,0)),"")</f>
        <v>28.464126</v>
      </c>
      <c r="E105" s="143">
        <f t="shared" si="15"/>
        <v>27.663665000000002</v>
      </c>
      <c r="F105" s="147">
        <f t="array" ref="F105">IFERROR(INDEX('HS data - 3'!$L$8:$L$9374,MATCH('Background Step 4.1.3'!$B105&amp;'Background Step 4.1.3'!$C105&amp;'Background Step 4.1.3'!F$82,'HS data - 3'!$C$8:$C$9374&amp;'HS data - 3'!$H$8:$H$9374&amp;'HS data - 3'!$G$8:$G$9374,0)),"")</f>
        <v>0.80046099999999998</v>
      </c>
      <c r="G105" s="143"/>
      <c r="H105" s="143"/>
      <c r="I105" s="147">
        <f t="array" ref="I105">IFERROR(INDEX('HS data - 3'!$L$8:$L$9374,MATCH('Background Step 4.1.3'!$B105&amp;'Background Step 4.1.3'!$C105&amp;'Background Step 4.1.3'!I$82,'HS data - 3'!$C$8:$C$9374&amp;'HS data - 3'!$H$8:$H$9374&amp;'HS data - 3'!$G$8:$G$9374,0)),"")</f>
        <v>203.13356899999999</v>
      </c>
      <c r="J105" s="143"/>
      <c r="K105" s="196">
        <f t="shared" si="11"/>
        <v>3.9405648408609413E-3</v>
      </c>
      <c r="L105" s="143" t="str">
        <f t="array" ref="L105">IFERROR(INDEX('HS data'!#REF!,MATCH('Background Step 4.1.3'!$B105&amp;'Background Step 4.1.3'!$C105&amp;'Background Step 4.1.3'!#REF!,'HS data'!#REF!&amp;'HS data'!#REF!&amp;'HS data'!#REF!,0)),"")</f>
        <v/>
      </c>
      <c r="M105" s="147">
        <f t="array" ref="M105">IFERROR(INDEX('HS data - 3'!$L$8:$L$9374,MATCH('Background Step 4.1.3'!$B105&amp;'Background Step 4.1.3'!$C105&amp;'Background Step 4.1.3'!M$82,'HS data - 3'!$C$8:$C$9374&amp;'HS data - 3'!$H$8:$H$9374&amp;'HS data - 3'!$G$8:$G$9374,0)),"")</f>
        <v>1068.3217790000001</v>
      </c>
      <c r="N105" s="143">
        <f t="shared" si="13"/>
        <v>865.18821000000014</v>
      </c>
      <c r="O105" s="143"/>
      <c r="P105" s="196">
        <f t="shared" si="14"/>
        <v>3.1974158547537303E-2</v>
      </c>
      <c r="Q105" s="143" t="str">
        <f t="array" ref="Q105">IFERROR(INDEX('HS data'!#REF!,MATCH('Background Step 4.1.3'!$B105&amp;'Background Step 4.1.3'!$C105&amp;'Background Step 4.1.3'!#REF!,'HS data'!#REF!&amp;'HS data'!#REF!&amp;'HS data'!#REF!,0)),"")</f>
        <v/>
      </c>
      <c r="R105" s="143"/>
      <c r="S105" s="143"/>
    </row>
    <row r="106" spans="1:19" ht="14.65" thickBot="1">
      <c r="A106" s="143" t="s">
        <v>686</v>
      </c>
      <c r="B106" s="143">
        <f t="shared" si="10"/>
        <v>841940</v>
      </c>
      <c r="C106" s="146">
        <v>2017</v>
      </c>
      <c r="D106" s="147">
        <f t="array" ref="D106">IFERROR(INDEX('HS data - 3'!$L$8:$L$9374,MATCH('Background Step 4.1.3'!$B106&amp;'Background Step 4.1.3'!$C106&amp;'Background Step 4.1.3'!D$82,'HS data - 3'!$C$8:$C$9374&amp;'HS data - 3'!$H$8:$H$9374&amp;'HS data - 3'!$G$8:$G$9374,0)),"")</f>
        <v>13.201646</v>
      </c>
      <c r="E106" s="146">
        <f t="shared" si="15"/>
        <v>12.662775</v>
      </c>
      <c r="F106" s="147">
        <f t="array" ref="F106">IFERROR(INDEX('HS data - 3'!$L$8:$L$9374,MATCH('Background Step 4.1.3'!$B106&amp;'Background Step 4.1.3'!$C106&amp;'Background Step 4.1.3'!F$82,'HS data - 3'!$C$8:$C$9374&amp;'HS data - 3'!$H$8:$H$9374&amp;'HS data - 3'!$G$8:$G$9374,0)),"")</f>
        <v>0.53887099999999999</v>
      </c>
      <c r="G106" s="146">
        <f>AVERAGE(E104:E106)</f>
        <v>46.955860666666666</v>
      </c>
      <c r="H106" s="146">
        <f>AVERAGE(F104:F106)</f>
        <v>2.3731260000000005</v>
      </c>
      <c r="I106" s="147">
        <f t="array" ref="I106">IFERROR(INDEX('HS data - 3'!$L$8:$L$9374,MATCH('Background Step 4.1.3'!$B106&amp;'Background Step 4.1.3'!$C106&amp;'Background Step 4.1.3'!I$82,'HS data - 3'!$C$8:$C$9374&amp;'HS data - 3'!$H$8:$H$9374&amp;'HS data - 3'!$G$8:$G$9374,0)),"")</f>
        <v>170.65397899999999</v>
      </c>
      <c r="J106" s="146"/>
      <c r="K106" s="204">
        <f t="shared" si="11"/>
        <v>3.1576820133798348E-3</v>
      </c>
      <c r="L106" s="205">
        <f>AVERAGE(K104:K106)</f>
        <v>1.3839781779347984E-2</v>
      </c>
      <c r="M106" s="147">
        <f t="array" ref="M106">IFERROR(INDEX('HS data - 3'!$L$8:$L$9374,MATCH('Background Step 4.1.3'!$B106&amp;'Background Step 4.1.3'!$C106&amp;'Background Step 4.1.3'!M$82,'HS data - 3'!$C$8:$C$9374&amp;'HS data - 3'!$H$8:$H$9374&amp;'HS data - 3'!$G$8:$G$9374,0)),"")</f>
        <v>1129.0565609999999</v>
      </c>
      <c r="N106" s="146">
        <f t="shared" si="13"/>
        <v>958.40258199999994</v>
      </c>
      <c r="O106" s="146"/>
      <c r="P106" s="204">
        <f t="shared" si="14"/>
        <v>1.3212375715406828E-2</v>
      </c>
      <c r="Q106" s="205">
        <f>AVERAGE(P104:P106)</f>
        <v>5.1274492884831935E-2</v>
      </c>
      <c r="R106" s="146">
        <f>AVERAGE(I104:I106)</f>
        <v>180.56971666666664</v>
      </c>
      <c r="S106" s="146">
        <f>AVERAGE(N104:N106)</f>
        <v>916.35638666666671</v>
      </c>
    </row>
    <row r="107" spans="1:19" ht="14.65" thickTop="1">
      <c r="A107" s="143" t="s">
        <v>686</v>
      </c>
      <c r="B107" s="143">
        <f t="shared" si="10"/>
        <v>841931</v>
      </c>
      <c r="C107" s="147">
        <v>2015</v>
      </c>
      <c r="D107" s="147">
        <f t="array" ref="D107">IFERROR(INDEX('HS data - 3'!$L$8:$L$9374,MATCH('Background Step 4.1.3'!$B107&amp;'Background Step 4.1.3'!$C107&amp;'Background Step 4.1.3'!D$82,'HS data - 3'!$C$8:$C$9374&amp;'HS data - 3'!$H$8:$H$9374&amp;'HS data - 3'!$G$8:$G$9374,0)),"")</f>
        <v>30.345996</v>
      </c>
      <c r="E107" s="147">
        <f t="shared" si="15"/>
        <v>26.709271000000001</v>
      </c>
      <c r="F107" s="147">
        <f t="array" ref="F107">IFERROR(INDEX('HS data - 3'!$L$8:$L$9374,MATCH('Background Step 4.1.3'!$B107&amp;'Background Step 4.1.3'!$C107&amp;'Background Step 4.1.3'!F$82,'HS data - 3'!$C$8:$C$9374&amp;'HS data - 3'!$H$8:$H$9374&amp;'HS data - 3'!$G$8:$G$9374,0)),"")</f>
        <v>3.6367249999999998</v>
      </c>
      <c r="G107" s="147"/>
      <c r="H107" s="147"/>
      <c r="I107" s="147">
        <f t="array" ref="I107">IFERROR(INDEX('HS data - 3'!$L$8:$L$9374,MATCH('Background Step 4.1.3'!$B107&amp;'Background Step 4.1.3'!$C107&amp;'Background Step 4.1.3'!I$82,'HS data - 3'!$C$8:$C$9374&amp;'HS data - 3'!$H$8:$H$9374&amp;'HS data - 3'!$G$8:$G$9374,0)),"")</f>
        <v>126.85257700000001</v>
      </c>
      <c r="J107" s="147"/>
      <c r="K107" s="198">
        <f t="shared" si="11"/>
        <v>2.8668909106986447E-2</v>
      </c>
      <c r="L107" s="147" t="str">
        <f t="array" ref="L107">IFERROR(INDEX('HS data'!#REF!,MATCH('Background Step 4.1.3'!$B107&amp;'Background Step 4.1.3'!$C107&amp;'Background Step 4.1.3'!#REF!,'HS data'!#REF!&amp;'HS data'!#REF!&amp;'HS data'!#REF!,0)),"")</f>
        <v/>
      </c>
      <c r="M107" s="147">
        <f t="array" ref="M107">IFERROR(INDEX('HS data - 3'!$L$8:$L$9374,MATCH('Background Step 4.1.3'!$B107&amp;'Background Step 4.1.3'!$C107&amp;'Background Step 4.1.3'!M$82,'HS data - 3'!$C$8:$C$9374&amp;'HS data - 3'!$H$8:$H$9374&amp;'HS data - 3'!$G$8:$G$9374,0)),"")</f>
        <v>393.790233</v>
      </c>
      <c r="N107" s="147">
        <f t="shared" si="13"/>
        <v>266.937656</v>
      </c>
      <c r="O107" s="147"/>
      <c r="P107" s="198">
        <f t="shared" si="14"/>
        <v>0.10005808622220014</v>
      </c>
      <c r="Q107" s="147" t="str">
        <f t="array" ref="Q107">IFERROR(INDEX('HS data'!#REF!,MATCH('Background Step 4.1.3'!$B107&amp;'Background Step 4.1.3'!$C107&amp;'Background Step 4.1.3'!#REF!,'HS data'!#REF!&amp;'HS data'!#REF!&amp;'HS data'!#REF!,0)),"")</f>
        <v/>
      </c>
      <c r="R107" s="147"/>
      <c r="S107" s="147"/>
    </row>
    <row r="108" spans="1:19">
      <c r="A108" s="143" t="s">
        <v>686</v>
      </c>
      <c r="B108" s="143">
        <f t="shared" si="10"/>
        <v>841931</v>
      </c>
      <c r="C108" s="143">
        <v>2016</v>
      </c>
      <c r="D108" s="147">
        <f t="array" ref="D108">IFERROR(INDEX('HS data - 3'!$L$8:$L$9374,MATCH('Background Step 4.1.3'!$B108&amp;'Background Step 4.1.3'!$C108&amp;'Background Step 4.1.3'!D$82,'HS data - 3'!$C$8:$C$9374&amp;'HS data - 3'!$H$8:$H$9374&amp;'HS data - 3'!$G$8:$G$9374,0)),"")</f>
        <v>34.385713000000003</v>
      </c>
      <c r="E108" s="143">
        <f t="shared" si="15"/>
        <v>31.895337000000001</v>
      </c>
      <c r="F108" s="147">
        <f t="array" ref="F108">IFERROR(INDEX('HS data - 3'!$L$8:$L$9374,MATCH('Background Step 4.1.3'!$B108&amp;'Background Step 4.1.3'!$C108&amp;'Background Step 4.1.3'!F$82,'HS data - 3'!$C$8:$C$9374&amp;'HS data - 3'!$H$8:$H$9374&amp;'HS data - 3'!$G$8:$G$9374,0)),"")</f>
        <v>2.4903760000000004</v>
      </c>
      <c r="G108" s="143"/>
      <c r="H108" s="143"/>
      <c r="I108" s="147">
        <f t="array" ref="I108">IFERROR(INDEX('HS data - 3'!$L$8:$L$9374,MATCH('Background Step 4.1.3'!$B108&amp;'Background Step 4.1.3'!$C108&amp;'Background Step 4.1.3'!I$82,'HS data - 3'!$C$8:$C$9374&amp;'HS data - 3'!$H$8:$H$9374&amp;'HS data - 3'!$G$8:$G$9374,0)),"")</f>
        <v>95.422323999999989</v>
      </c>
      <c r="J108" s="143"/>
      <c r="K108" s="196">
        <f t="shared" si="11"/>
        <v>2.6098463080819544E-2</v>
      </c>
      <c r="L108" s="143" t="str">
        <f t="array" ref="L108">IFERROR(INDEX('HS data'!#REF!,MATCH('Background Step 4.1.3'!$B108&amp;'Background Step 4.1.3'!$C108&amp;'Background Step 4.1.3'!#REF!,'HS data'!#REF!&amp;'HS data'!#REF!&amp;'HS data'!#REF!,0)),"")</f>
        <v/>
      </c>
      <c r="M108" s="147">
        <f t="array" ref="M108">IFERROR(INDEX('HS data - 3'!$L$8:$L$9374,MATCH('Background Step 4.1.3'!$B108&amp;'Background Step 4.1.3'!$C108&amp;'Background Step 4.1.3'!M$82,'HS data - 3'!$C$8:$C$9374&amp;'HS data - 3'!$H$8:$H$9374&amp;'HS data - 3'!$G$8:$G$9374,0)),"")</f>
        <v>363.76548200000002</v>
      </c>
      <c r="N108" s="143">
        <f t="shared" si="13"/>
        <v>268.34315800000002</v>
      </c>
      <c r="O108" s="143"/>
      <c r="P108" s="196">
        <f t="shared" si="14"/>
        <v>0.11886025802826693</v>
      </c>
      <c r="Q108" s="143" t="str">
        <f t="array" ref="Q108">IFERROR(INDEX('HS data'!#REF!,MATCH('Background Step 4.1.3'!$B108&amp;'Background Step 4.1.3'!$C108&amp;'Background Step 4.1.3'!#REF!,'HS data'!#REF!&amp;'HS data'!#REF!&amp;'HS data'!#REF!,0)),"")</f>
        <v/>
      </c>
      <c r="R108" s="143"/>
      <c r="S108" s="143"/>
    </row>
    <row r="109" spans="1:19" ht="14.65" thickBot="1">
      <c r="A109" s="143" t="s">
        <v>686</v>
      </c>
      <c r="B109" s="143">
        <f t="shared" si="10"/>
        <v>841931</v>
      </c>
      <c r="C109" s="146">
        <v>2017</v>
      </c>
      <c r="D109" s="147">
        <f t="array" ref="D109">IFERROR(INDEX('HS data - 3'!$L$8:$L$9374,MATCH('Background Step 4.1.3'!$B109&amp;'Background Step 4.1.3'!$C109&amp;'Background Step 4.1.3'!D$82,'HS data - 3'!$C$8:$C$9374&amp;'HS data - 3'!$H$8:$H$9374&amp;'HS data - 3'!$G$8:$G$9374,0)),"")</f>
        <v>42.853580999999998</v>
      </c>
      <c r="E109" s="146">
        <f t="shared" si="15"/>
        <v>39.428364999999999</v>
      </c>
      <c r="F109" s="147">
        <f t="array" ref="F109">IFERROR(INDEX('HS data - 3'!$L$8:$L$9374,MATCH('Background Step 4.1.3'!$B109&amp;'Background Step 4.1.3'!$C109&amp;'Background Step 4.1.3'!F$82,'HS data - 3'!$C$8:$C$9374&amp;'HS data - 3'!$H$8:$H$9374&amp;'HS data - 3'!$G$8:$G$9374,0)),"")</f>
        <v>3.4252159999999998</v>
      </c>
      <c r="G109" s="146">
        <f>AVERAGE(E107:E109)</f>
        <v>32.677657666666668</v>
      </c>
      <c r="H109" s="146">
        <f>AVERAGE(F107:F109)</f>
        <v>3.1841056666666661</v>
      </c>
      <c r="I109" s="147">
        <f t="array" ref="I109">IFERROR(INDEX('HS data - 3'!$L$8:$L$9374,MATCH('Background Step 4.1.3'!$B109&amp;'Background Step 4.1.3'!$C109&amp;'Background Step 4.1.3'!I$82,'HS data - 3'!$C$8:$C$9374&amp;'HS data - 3'!$H$8:$H$9374&amp;'HS data - 3'!$G$8:$G$9374,0)),"")</f>
        <v>87.527255999999994</v>
      </c>
      <c r="J109" s="146"/>
      <c r="K109" s="204">
        <f t="shared" si="11"/>
        <v>3.9133135854276066E-2</v>
      </c>
      <c r="L109" s="205">
        <f>AVERAGE(K107:K109)</f>
        <v>3.1300169347360685E-2</v>
      </c>
      <c r="M109" s="147">
        <f t="array" ref="M109">IFERROR(INDEX('HS data - 3'!$L$8:$L$9374,MATCH('Background Step 4.1.3'!$B109&amp;'Background Step 4.1.3'!$C109&amp;'Background Step 4.1.3'!M$82,'HS data - 3'!$C$8:$C$9374&amp;'HS data - 3'!$H$8:$H$9374&amp;'HS data - 3'!$G$8:$G$9374,0)),"")</f>
        <v>339.15196299999997</v>
      </c>
      <c r="N109" s="146">
        <f t="shared" si="13"/>
        <v>251.62470699999997</v>
      </c>
      <c r="O109" s="146"/>
      <c r="P109" s="204">
        <f t="shared" si="14"/>
        <v>0.15669512533202873</v>
      </c>
      <c r="Q109" s="205">
        <f>AVERAGE(P107:P109)</f>
        <v>0.12520448986083194</v>
      </c>
      <c r="R109" s="146">
        <f>AVERAGE(I107:I109)</f>
        <v>103.26738566666666</v>
      </c>
      <c r="S109" s="146">
        <f>AVERAGE(N107:N109)</f>
        <v>262.3018403333333</v>
      </c>
    </row>
    <row r="110" spans="1:19" ht="14.65" thickTop="1"/>
    <row r="113" spans="1:19">
      <c r="B113" s="140" t="s">
        <v>696</v>
      </c>
      <c r="C113" s="140" t="s">
        <v>649</v>
      </c>
      <c r="D113" s="141"/>
      <c r="E113" s="141"/>
      <c r="F113" s="141"/>
      <c r="G113" s="141"/>
      <c r="H113" s="141"/>
      <c r="I113" s="141"/>
      <c r="J113" s="141"/>
    </row>
    <row r="116" spans="1:19">
      <c r="D116" s="150" t="s">
        <v>649</v>
      </c>
      <c r="E116" s="151"/>
      <c r="F116" s="151"/>
      <c r="G116" s="151"/>
      <c r="H116" s="152"/>
      <c r="I116" s="554" t="s">
        <v>668</v>
      </c>
      <c r="J116" s="555"/>
      <c r="K116" s="555"/>
      <c r="L116" s="556"/>
      <c r="M116" s="554" t="s">
        <v>358</v>
      </c>
      <c r="N116" s="555"/>
      <c r="O116" s="555"/>
      <c r="P116" s="555"/>
      <c r="Q116" s="556"/>
      <c r="R116" s="553" t="s">
        <v>669</v>
      </c>
      <c r="S116" s="553"/>
    </row>
    <row r="117" spans="1:19" ht="14.65" thickBot="1">
      <c r="B117" s="199" t="s">
        <v>671</v>
      </c>
      <c r="C117" s="199" t="s">
        <v>672</v>
      </c>
      <c r="D117" s="199" t="s">
        <v>697</v>
      </c>
      <c r="E117" s="199" t="s">
        <v>698</v>
      </c>
      <c r="F117" s="199" t="s">
        <v>699</v>
      </c>
      <c r="G117" s="199" t="s">
        <v>676</v>
      </c>
      <c r="H117" s="199" t="s">
        <v>677</v>
      </c>
      <c r="I117" s="199" t="s">
        <v>678</v>
      </c>
      <c r="J117" s="202" t="s">
        <v>679</v>
      </c>
      <c r="K117" s="203" t="s">
        <v>680</v>
      </c>
      <c r="L117" s="203" t="s">
        <v>471</v>
      </c>
      <c r="M117" s="199" t="s">
        <v>681</v>
      </c>
      <c r="N117" s="199" t="s">
        <v>682</v>
      </c>
      <c r="O117" s="202" t="s">
        <v>679</v>
      </c>
      <c r="P117" s="203" t="s">
        <v>680</v>
      </c>
      <c r="Q117" s="203" t="s">
        <v>471</v>
      </c>
      <c r="R117" s="199" t="s">
        <v>683</v>
      </c>
      <c r="S117" s="199" t="s">
        <v>684</v>
      </c>
    </row>
    <row r="118" spans="1:19">
      <c r="A118" s="143" t="s">
        <v>649</v>
      </c>
      <c r="B118" s="143">
        <f t="shared" ref="B118:B144" si="16">B9</f>
        <v>730900</v>
      </c>
      <c r="C118" s="147">
        <v>2015</v>
      </c>
      <c r="D118" s="147">
        <f t="array" ref="D118">IFERROR(INDEX('HS data - 3'!$L$8:$L$9374,MATCH('Background Step 4.1.3'!$B118&amp;'Background Step 4.1.3'!$C118&amp;'Background Step 4.1.3'!D$117,'HS data - 3'!$C$8:$C$9374&amp;'HS data - 3'!$H$8:$H$9374&amp;'HS data - 3'!$G$8:$G$9374,0)),"")</f>
        <v>391.43807500000003</v>
      </c>
      <c r="E118" s="147">
        <f>D118-F118</f>
        <v>378.42788700000006</v>
      </c>
      <c r="F118" s="147">
        <f t="array" ref="F118">IFERROR(INDEX('HS data - 3'!$L$8:$L$9374,MATCH('Background Step 4.1.3'!$B118&amp;'Background Step 4.1.3'!$C118&amp;'Background Step 4.1.3'!F$117,'HS data - 3'!$C$8:$C$9374&amp;'HS data - 3'!$H$8:$H$9374&amp;'HS data - 3'!$G$8:$G$9374,0)),"")</f>
        <v>13.010187999999999</v>
      </c>
      <c r="G118" s="143"/>
      <c r="H118" s="147"/>
      <c r="I118" s="147">
        <f t="array" ref="I118">IFERROR(INDEX('HS data - 3'!$L$8:$L$9374,MATCH('Background Step 4.1.3'!$B118&amp;'Background Step 4.1.3'!$C118&amp;'Background Step 4.1.3'!I$117,'HS data - 3'!$C$8:$C$9374&amp;'HS data - 3'!$H$8:$H$9374&amp;'HS data - 3'!$G$8:$G$9374,0)),"")</f>
        <v>1126.5756939999999</v>
      </c>
      <c r="J118" s="147"/>
      <c r="K118" s="198">
        <f t="shared" ref="K118:K144" si="17">IFERROR(F118/I118,"")</f>
        <v>1.1548436620185062E-2</v>
      </c>
      <c r="L118" s="147" t="str">
        <f t="array" ref="L118">IFERROR(INDEX('HS data'!#REF!,MATCH('Background Step 4.1.3'!$B118&amp;'Background Step 4.1.3'!$C118&amp;'Background Step 4.1.3'!#REF!,'HS data'!#REF!&amp;'HS data'!#REF!&amp;'HS data'!#REF!,0)),"")</f>
        <v/>
      </c>
      <c r="M118" s="147">
        <f t="array" ref="M118">IFERROR(INDEX('HS data - 3'!$L$8:$L$9374,MATCH('Background Step 4.1.3'!$B118&amp;'Background Step 4.1.3'!$C118&amp;'Background Step 4.1.3'!M$117,'HS data - 3'!$C$8:$C$9374&amp;'HS data - 3'!$H$8:$H$9374&amp;'HS data - 3'!$G$8:$G$9374,0)),"")</f>
        <v>3831.6324789999999</v>
      </c>
      <c r="N118" s="147">
        <f>M118-I118</f>
        <v>2705.0567849999998</v>
      </c>
      <c r="O118" s="147"/>
      <c r="P118" s="198">
        <f>IFERROR(E118/N118,"")</f>
        <v>0.13989646690540736</v>
      </c>
      <c r="Q118" s="147" t="str">
        <f t="array" ref="Q118">IFERROR(INDEX('HS data'!#REF!,MATCH('Background Step 4.1.3'!$B118&amp;'Background Step 4.1.3'!$C118&amp;'Background Step 4.1.3'!#REF!,'HS data'!#REF!&amp;'HS data'!#REF!&amp;'HS data'!#REF!,0)),"")</f>
        <v/>
      </c>
      <c r="R118" s="147"/>
      <c r="S118" s="147"/>
    </row>
    <row r="119" spans="1:19">
      <c r="A119" s="143" t="s">
        <v>649</v>
      </c>
      <c r="B119" s="143">
        <f t="shared" si="16"/>
        <v>730900</v>
      </c>
      <c r="C119" s="143">
        <v>2016</v>
      </c>
      <c r="D119" s="147">
        <f t="array" ref="D119">IFERROR(INDEX('HS data - 3'!$L$8:$L$9374,MATCH('Background Step 4.1.3'!$B119&amp;'Background Step 4.1.3'!$C119&amp;'Background Step 4.1.3'!D$117,'HS data - 3'!$C$8:$C$9374&amp;'HS data - 3'!$H$8:$H$9374&amp;'HS data - 3'!$G$8:$G$9374,0)),"")</f>
        <v>319.70896999999997</v>
      </c>
      <c r="E119" s="143">
        <f t="shared" ref="E119:E123" si="18">D119-F119</f>
        <v>310.21129099999996</v>
      </c>
      <c r="F119" s="147">
        <f t="array" ref="F119">IFERROR(INDEX('HS data - 3'!$L$8:$L$9374,MATCH('Background Step 4.1.3'!$B119&amp;'Background Step 4.1.3'!$C119&amp;'Background Step 4.1.3'!F$117,'HS data - 3'!$C$8:$C$9374&amp;'HS data - 3'!$H$8:$H$9374&amp;'HS data - 3'!$G$8:$G$9374,0)),"")</f>
        <v>9.4976789999999998</v>
      </c>
      <c r="G119" s="143"/>
      <c r="H119" s="143"/>
      <c r="I119" s="147">
        <f t="array" ref="I119">IFERROR(INDEX('HS data - 3'!$L$8:$L$9374,MATCH('Background Step 4.1.3'!$B119&amp;'Background Step 4.1.3'!$C119&amp;'Background Step 4.1.3'!I$117,'HS data - 3'!$C$8:$C$9374&amp;'HS data - 3'!$H$8:$H$9374&amp;'HS data - 3'!$G$8:$G$9374,0)),"")</f>
        <v>1036.3174710000001</v>
      </c>
      <c r="J119" s="143"/>
      <c r="K119" s="196">
        <f t="shared" si="17"/>
        <v>9.1648353576777621E-3</v>
      </c>
      <c r="L119" s="143" t="str">
        <f t="array" ref="L119">IFERROR(INDEX('HS data'!#REF!,MATCH('Background Step 4.1.3'!$B119&amp;'Background Step 4.1.3'!$C119&amp;'Background Step 4.1.3'!#REF!,'HS data'!#REF!&amp;'HS data'!#REF!&amp;'HS data'!#REF!,0)),"")</f>
        <v/>
      </c>
      <c r="M119" s="147">
        <f t="array" ref="M119">IFERROR(INDEX('HS data - 3'!$L$8:$L$9374,MATCH('Background Step 4.1.3'!$B119&amp;'Background Step 4.1.3'!$C119&amp;'Background Step 4.1.3'!M$117,'HS data - 3'!$C$8:$C$9374&amp;'HS data - 3'!$H$8:$H$9374&amp;'HS data - 3'!$G$8:$G$9374,0)),"")</f>
        <v>3490.3404690000002</v>
      </c>
      <c r="N119" s="143">
        <f t="shared" ref="N119:N144" si="19">M119-I119</f>
        <v>2454.0229980000004</v>
      </c>
      <c r="O119" s="143"/>
      <c r="P119" s="196">
        <f t="shared" ref="P119:P144" si="20">IFERROR(E119/N119,"")</f>
        <v>0.12640928436808396</v>
      </c>
      <c r="Q119" s="143" t="str">
        <f t="array" ref="Q119">IFERROR(INDEX('HS data'!#REF!,MATCH('Background Step 4.1.3'!$B119&amp;'Background Step 4.1.3'!$C119&amp;'Background Step 4.1.3'!#REF!,'HS data'!#REF!&amp;'HS data'!#REF!&amp;'HS data'!#REF!,0)),"")</f>
        <v/>
      </c>
      <c r="R119" s="143"/>
      <c r="S119" s="143"/>
    </row>
    <row r="120" spans="1:19" ht="14.65" thickBot="1">
      <c r="A120" s="143" t="s">
        <v>649</v>
      </c>
      <c r="B120" s="143">
        <f t="shared" si="16"/>
        <v>730900</v>
      </c>
      <c r="C120" s="146">
        <v>2017</v>
      </c>
      <c r="D120" s="147">
        <f t="array" ref="D120">IFERROR(INDEX('HS data - 3'!$L$8:$L$9374,MATCH('Background Step 4.1.3'!$B120&amp;'Background Step 4.1.3'!$C120&amp;'Background Step 4.1.3'!D$117,'HS data - 3'!$C$8:$C$9374&amp;'HS data - 3'!$H$8:$H$9374&amp;'HS data - 3'!$G$8:$G$9374,0)),"")</f>
        <v>278.79671300000001</v>
      </c>
      <c r="E120" s="146">
        <f t="shared" si="18"/>
        <v>269.91898300000003</v>
      </c>
      <c r="F120" s="147">
        <f t="array" ref="F120">IFERROR(INDEX('HS data - 3'!$L$8:$L$9374,MATCH('Background Step 4.1.3'!$B120&amp;'Background Step 4.1.3'!$C120&amp;'Background Step 4.1.3'!F$117,'HS data - 3'!$C$8:$C$9374&amp;'HS data - 3'!$H$8:$H$9374&amp;'HS data - 3'!$G$8:$G$9374,0)),"")</f>
        <v>8.8777299999999997</v>
      </c>
      <c r="G120" s="146">
        <f>AVERAGE(E118:E120)</f>
        <v>319.51938699999999</v>
      </c>
      <c r="H120" s="146">
        <f>AVERAGE(F118:F120)</f>
        <v>10.461865666666666</v>
      </c>
      <c r="I120" s="147">
        <f t="array" ref="I120">IFERROR(INDEX('HS data - 3'!$L$8:$L$9374,MATCH('Background Step 4.1.3'!$B120&amp;'Background Step 4.1.3'!$C120&amp;'Background Step 4.1.3'!I$117,'HS data - 3'!$C$8:$C$9374&amp;'HS data - 3'!$H$8:$H$9374&amp;'HS data - 3'!$G$8:$G$9374,0)),"")</f>
        <v>1212.1577890000001</v>
      </c>
      <c r="J120" s="146"/>
      <c r="K120" s="204">
        <f t="shared" si="17"/>
        <v>7.3239062443544627E-3</v>
      </c>
      <c r="L120" s="205">
        <f>AVERAGE(K118:K120)</f>
        <v>9.3457260740724291E-3</v>
      </c>
      <c r="M120" s="147">
        <f t="array" ref="M120">IFERROR(INDEX('HS data - 3'!$L$8:$L$9374,MATCH('Background Step 4.1.3'!$B120&amp;'Background Step 4.1.3'!$C120&amp;'Background Step 4.1.3'!M$117,'HS data - 3'!$C$8:$C$9374&amp;'HS data - 3'!$H$8:$H$9374&amp;'HS data - 3'!$G$8:$G$9374,0)),"")</f>
        <v>3441.324881</v>
      </c>
      <c r="N120" s="146">
        <f t="shared" si="19"/>
        <v>2229.1670919999997</v>
      </c>
      <c r="O120" s="146"/>
      <c r="P120" s="204">
        <f t="shared" si="20"/>
        <v>0.12108512814884137</v>
      </c>
      <c r="Q120" s="205">
        <f>AVERAGE(P118:P120)</f>
        <v>0.12913029314077756</v>
      </c>
      <c r="R120" s="146">
        <f>AVERAGE(I118:I120)</f>
        <v>1125.0169846666668</v>
      </c>
      <c r="S120" s="146">
        <f>AVERAGE(N118:N120)</f>
        <v>2462.7489583333331</v>
      </c>
    </row>
    <row r="121" spans="1:19" ht="14.65" thickTop="1">
      <c r="A121" s="143" t="s">
        <v>649</v>
      </c>
      <c r="B121" s="143">
        <f t="shared" si="16"/>
        <v>741999</v>
      </c>
      <c r="C121" s="147">
        <v>2015</v>
      </c>
      <c r="D121" s="147">
        <f t="array" ref="D121">IFERROR(INDEX('HS data - 3'!$L$8:$L$9374,MATCH('Background Step 4.1.3'!$B121&amp;'Background Step 4.1.3'!$C121&amp;'Background Step 4.1.3'!D$117,'HS data - 3'!$C$8:$C$9374&amp;'HS data - 3'!$H$8:$H$9374&amp;'HS data - 3'!$G$8:$G$9374,0)),"")</f>
        <v>191.17628999999999</v>
      </c>
      <c r="E121" s="147">
        <f t="shared" si="18"/>
        <v>171.99011300000001</v>
      </c>
      <c r="F121" s="147">
        <f t="array" ref="F121">IFERROR(INDEX('HS data - 3'!$L$8:$L$9374,MATCH('Background Step 4.1.3'!$B121&amp;'Background Step 4.1.3'!$C121&amp;'Background Step 4.1.3'!F$117,'HS data - 3'!$C$8:$C$9374&amp;'HS data - 3'!$H$8:$H$9374&amp;'HS data - 3'!$G$8:$G$9374,0)),"")</f>
        <v>19.186177000000001</v>
      </c>
      <c r="G121" s="147"/>
      <c r="H121" s="147"/>
      <c r="I121" s="147">
        <f t="array" ref="I121">IFERROR(INDEX('HS data - 3'!$L$8:$L$9374,MATCH('Background Step 4.1.3'!$B121&amp;'Background Step 4.1.3'!$C121&amp;'Background Step 4.1.3'!I$117,'HS data - 3'!$C$8:$C$9374&amp;'HS data - 3'!$H$8:$H$9374&amp;'HS data - 3'!$G$8:$G$9374,0)),"")</f>
        <v>1089.0383449999999</v>
      </c>
      <c r="J121" s="147"/>
      <c r="K121" s="198">
        <f t="shared" si="17"/>
        <v>1.7617540363098972E-2</v>
      </c>
      <c r="L121" s="147" t="str">
        <f t="array" ref="L121">IFERROR(INDEX('HS data'!#REF!,MATCH('Background Step 4.1.3'!$B121&amp;'Background Step 4.1.3'!$C121&amp;'Background Step 4.1.3'!#REF!,'HS data'!#REF!&amp;'HS data'!#REF!&amp;'HS data'!#REF!,0)),"")</f>
        <v/>
      </c>
      <c r="M121" s="147">
        <f t="array" ref="M121">IFERROR(INDEX('HS data - 3'!$L$8:$L$9374,MATCH('Background Step 4.1.3'!$B121&amp;'Background Step 4.1.3'!$C121&amp;'Background Step 4.1.3'!M$117,'HS data - 3'!$C$8:$C$9374&amp;'HS data - 3'!$H$8:$H$9374&amp;'HS data - 3'!$G$8:$G$9374,0)),"")</f>
        <v>2914.9684320000001</v>
      </c>
      <c r="N121" s="147">
        <f t="shared" si="19"/>
        <v>1825.9300870000002</v>
      </c>
      <c r="O121" s="147"/>
      <c r="P121" s="198">
        <f t="shared" si="20"/>
        <v>9.4193153519135805E-2</v>
      </c>
      <c r="Q121" s="147" t="str">
        <f t="array" ref="Q121">IFERROR(INDEX('HS data'!#REF!,MATCH('Background Step 4.1.3'!$B121&amp;'Background Step 4.1.3'!$C121&amp;'Background Step 4.1.3'!#REF!,'HS data'!#REF!&amp;'HS data'!#REF!&amp;'HS data'!#REF!,0)),"")</f>
        <v/>
      </c>
      <c r="R121" s="147"/>
      <c r="S121" s="147"/>
    </row>
    <row r="122" spans="1:19">
      <c r="A122" s="143" t="s">
        <v>649</v>
      </c>
      <c r="B122" s="143">
        <f t="shared" si="16"/>
        <v>741999</v>
      </c>
      <c r="C122" s="143">
        <v>2016</v>
      </c>
      <c r="D122" s="147">
        <f t="array" ref="D122">IFERROR(INDEX('HS data - 3'!$L$8:$L$9374,MATCH('Background Step 4.1.3'!$B122&amp;'Background Step 4.1.3'!$C122&amp;'Background Step 4.1.3'!D$117,'HS data - 3'!$C$8:$C$9374&amp;'HS data - 3'!$H$8:$H$9374&amp;'HS data - 3'!$G$8:$G$9374,0)),"")</f>
        <v>178.24400299999999</v>
      </c>
      <c r="E122" s="143">
        <f t="shared" si="18"/>
        <v>158.767709</v>
      </c>
      <c r="F122" s="147">
        <f t="array" ref="F122">IFERROR(INDEX('HS data - 3'!$L$8:$L$9374,MATCH('Background Step 4.1.3'!$B122&amp;'Background Step 4.1.3'!$C122&amp;'Background Step 4.1.3'!F$117,'HS data - 3'!$C$8:$C$9374&amp;'HS data - 3'!$H$8:$H$9374&amp;'HS data - 3'!$G$8:$G$9374,0)),"")</f>
        <v>19.476294000000003</v>
      </c>
      <c r="G122" s="143"/>
      <c r="H122" s="143"/>
      <c r="I122" s="147">
        <f t="array" ref="I122">IFERROR(INDEX('HS data - 3'!$L$8:$L$9374,MATCH('Background Step 4.1.3'!$B122&amp;'Background Step 4.1.3'!$C122&amp;'Background Step 4.1.3'!I$117,'HS data - 3'!$C$8:$C$9374&amp;'HS data - 3'!$H$8:$H$9374&amp;'HS data - 3'!$G$8:$G$9374,0)),"")</f>
        <v>1107.632623</v>
      </c>
      <c r="J122" s="143"/>
      <c r="K122" s="196">
        <f t="shared" si="17"/>
        <v>1.7583712862527346E-2</v>
      </c>
      <c r="L122" s="143" t="str">
        <f t="array" ref="L122">IFERROR(INDEX('HS data'!#REF!,MATCH('Background Step 4.1.3'!$B122&amp;'Background Step 4.1.3'!$C122&amp;'Background Step 4.1.3'!#REF!,'HS data'!#REF!&amp;'HS data'!#REF!&amp;'HS data'!#REF!,0)),"")</f>
        <v/>
      </c>
      <c r="M122" s="147">
        <f t="array" ref="M122">IFERROR(INDEX('HS data - 3'!$L$8:$L$9374,MATCH('Background Step 4.1.3'!$B122&amp;'Background Step 4.1.3'!$C122&amp;'Background Step 4.1.3'!M$117,'HS data - 3'!$C$8:$C$9374&amp;'HS data - 3'!$H$8:$H$9374&amp;'HS data - 3'!$G$8:$G$9374,0)),"")</f>
        <v>2965.9934049999997</v>
      </c>
      <c r="N122" s="143">
        <f t="shared" si="19"/>
        <v>1858.3607819999997</v>
      </c>
      <c r="O122" s="143"/>
      <c r="P122" s="196">
        <f t="shared" si="20"/>
        <v>8.5434276561266786E-2</v>
      </c>
      <c r="Q122" s="143" t="str">
        <f t="array" ref="Q122">IFERROR(INDEX('HS data'!#REF!,MATCH('Background Step 4.1.3'!$B122&amp;'Background Step 4.1.3'!$C122&amp;'Background Step 4.1.3'!#REF!,'HS data'!#REF!&amp;'HS data'!#REF!&amp;'HS data'!#REF!,0)),"")</f>
        <v/>
      </c>
      <c r="R122" s="143"/>
      <c r="S122" s="143"/>
    </row>
    <row r="123" spans="1:19" ht="14.65" thickBot="1">
      <c r="A123" s="143" t="s">
        <v>649</v>
      </c>
      <c r="B123" s="143">
        <f t="shared" si="16"/>
        <v>741999</v>
      </c>
      <c r="C123" s="146">
        <v>2017</v>
      </c>
      <c r="D123" s="147">
        <f t="array" ref="D123">IFERROR(INDEX('HS data - 3'!$L$8:$L$9374,MATCH('Background Step 4.1.3'!$B123&amp;'Background Step 4.1.3'!$C123&amp;'Background Step 4.1.3'!D$117,'HS data - 3'!$C$8:$C$9374&amp;'HS data - 3'!$H$8:$H$9374&amp;'HS data - 3'!$G$8:$G$9374,0)),"")</f>
        <v>185.99470700000001</v>
      </c>
      <c r="E123" s="146">
        <f t="shared" si="18"/>
        <v>163.741286</v>
      </c>
      <c r="F123" s="147">
        <f t="array" ref="F123">IFERROR(INDEX('HS data - 3'!$L$8:$L$9374,MATCH('Background Step 4.1.3'!$B123&amp;'Background Step 4.1.3'!$C123&amp;'Background Step 4.1.3'!F$117,'HS data - 3'!$C$8:$C$9374&amp;'HS data - 3'!$H$8:$H$9374&amp;'HS data - 3'!$G$8:$G$9374,0)),"")</f>
        <v>22.253420999999999</v>
      </c>
      <c r="G123" s="146">
        <f>AVERAGE(E121:E123)</f>
        <v>164.83303600000002</v>
      </c>
      <c r="H123" s="146">
        <f>AVERAGE(F121:F123)</f>
        <v>20.305297333333332</v>
      </c>
      <c r="I123" s="147">
        <f t="array" ref="I123">IFERROR(INDEX('HS data - 3'!$L$8:$L$9374,MATCH('Background Step 4.1.3'!$B123&amp;'Background Step 4.1.3'!$C123&amp;'Background Step 4.1.3'!I$117,'HS data - 3'!$C$8:$C$9374&amp;'HS data - 3'!$H$8:$H$9374&amp;'HS data - 3'!$G$8:$G$9374,0)),"")</f>
        <v>1197.1855930000002</v>
      </c>
      <c r="J123" s="146"/>
      <c r="K123" s="204">
        <f t="shared" si="17"/>
        <v>1.8588112929287477E-2</v>
      </c>
      <c r="L123" s="205">
        <f>AVERAGE(K121:K123)</f>
        <v>1.7929788718304598E-2</v>
      </c>
      <c r="M123" s="147">
        <f t="array" ref="M123">IFERROR(INDEX('HS data - 3'!$L$8:$L$9374,MATCH('Background Step 4.1.3'!$B123&amp;'Background Step 4.1.3'!$C123&amp;'Background Step 4.1.3'!M$117,'HS data - 3'!$C$8:$C$9374&amp;'HS data - 3'!$H$8:$H$9374&amp;'HS data - 3'!$G$8:$G$9374,0)),"")</f>
        <v>2947.590361</v>
      </c>
      <c r="N123" s="146">
        <f t="shared" si="19"/>
        <v>1750.4047679999999</v>
      </c>
      <c r="O123" s="146"/>
      <c r="P123" s="204">
        <f t="shared" si="20"/>
        <v>9.3544812601881591E-2</v>
      </c>
      <c r="Q123" s="205">
        <f>AVERAGE(P121:P123)</f>
        <v>9.1057414227428066E-2</v>
      </c>
      <c r="R123" s="146">
        <f>AVERAGE(I121:I123)</f>
        <v>1131.2855203333334</v>
      </c>
      <c r="S123" s="146">
        <f>AVERAGE(N121:N123)</f>
        <v>1811.5652123333332</v>
      </c>
    </row>
    <row r="124" spans="1:19" ht="14.65" thickTop="1">
      <c r="A124" s="143" t="s">
        <v>649</v>
      </c>
      <c r="B124" s="143">
        <f t="shared" si="16"/>
        <v>761100</v>
      </c>
      <c r="C124" s="147">
        <v>2015</v>
      </c>
      <c r="D124" s="147">
        <f t="array" ref="D124">IFERROR(INDEX('HS data - 3'!$L$8:$L$9374,MATCH('Background Step 4.1.3'!$B124&amp;'Background Step 4.1.3'!$C124&amp;'Background Step 4.1.3'!D$117,'HS data - 3'!$C$8:$C$9374&amp;'HS data - 3'!$H$8:$H$9374&amp;'HS data - 3'!$G$8:$G$9374,0)),"")</f>
        <v>6.5699939999999994</v>
      </c>
      <c r="E124" s="147">
        <f>D124-F124</f>
        <v>5.8790449999999996</v>
      </c>
      <c r="F124" s="147">
        <f t="array" ref="F124">IFERROR(INDEX('HS data - 3'!$L$8:$L$9374,MATCH('Background Step 4.1.3'!$B124&amp;'Background Step 4.1.3'!$C124&amp;'Background Step 4.1.3'!F$117,'HS data - 3'!$C$8:$C$9374&amp;'HS data - 3'!$H$8:$H$9374&amp;'HS data - 3'!$G$8:$G$9374,0)),"")</f>
        <v>0.69094899999999992</v>
      </c>
      <c r="G124" s="147"/>
      <c r="H124" s="147"/>
      <c r="I124" s="147">
        <f t="array" ref="I124">IFERROR(INDEX('HS data - 3'!$L$8:$L$9374,MATCH('Background Step 4.1.3'!$B124&amp;'Background Step 4.1.3'!$C124&amp;'Background Step 4.1.3'!I$117,'HS data - 3'!$C$8:$C$9374&amp;'HS data - 3'!$H$8:$H$9374&amp;'HS data - 3'!$G$8:$G$9374,0)),"")</f>
        <v>66.157821999999996</v>
      </c>
      <c r="J124" s="147"/>
      <c r="K124" s="198">
        <f t="shared" si="17"/>
        <v>1.0443950225568188E-2</v>
      </c>
      <c r="L124" s="147" t="str">
        <f t="array" ref="L124">IFERROR(INDEX('HS data'!#REF!,MATCH('Background Step 4.1.3'!$B124&amp;'Background Step 4.1.3'!$C124&amp;'Background Step 4.1.3'!#REF!,'HS data'!#REF!&amp;'HS data'!#REF!&amp;'HS data'!#REF!,0)),"")</f>
        <v/>
      </c>
      <c r="M124" s="147">
        <f t="array" ref="M124">IFERROR(INDEX('HS data - 3'!$L$8:$L$9374,MATCH('Background Step 4.1.3'!$B124&amp;'Background Step 4.1.3'!$C124&amp;'Background Step 4.1.3'!M$117,'HS data - 3'!$C$8:$C$9374&amp;'HS data - 3'!$H$8:$H$9374&amp;'HS data - 3'!$G$8:$G$9374,0)),"")</f>
        <v>178.08293900000001</v>
      </c>
      <c r="N124" s="147">
        <f t="shared" si="19"/>
        <v>111.92511700000001</v>
      </c>
      <c r="O124" s="147"/>
      <c r="P124" s="198">
        <f t="shared" si="20"/>
        <v>5.2526592400166973E-2</v>
      </c>
      <c r="Q124" s="147" t="str">
        <f t="array" ref="Q124">IFERROR(INDEX('HS data'!#REF!,MATCH('Background Step 4.1.3'!$B124&amp;'Background Step 4.1.3'!$C124&amp;'Background Step 4.1.3'!#REF!,'HS data'!#REF!&amp;'HS data'!#REF!&amp;'HS data'!#REF!,0)),"")</f>
        <v/>
      </c>
      <c r="R124" s="147"/>
      <c r="S124" s="147"/>
    </row>
    <row r="125" spans="1:19">
      <c r="A125" s="143" t="s">
        <v>649</v>
      </c>
      <c r="B125" s="143">
        <f t="shared" si="16"/>
        <v>761100</v>
      </c>
      <c r="C125" s="143">
        <v>2016</v>
      </c>
      <c r="D125" s="147">
        <f t="array" ref="D125">IFERROR(INDEX('HS data - 3'!$L$8:$L$9374,MATCH('Background Step 4.1.3'!$B125&amp;'Background Step 4.1.3'!$C125&amp;'Background Step 4.1.3'!D$117,'HS data - 3'!$C$8:$C$9374&amp;'HS data - 3'!$H$8:$H$9374&amp;'HS data - 3'!$G$8:$G$9374,0)),"")</f>
        <v>6.61686</v>
      </c>
      <c r="E125" s="143">
        <f t="shared" ref="E125:E144" si="21">D125-F125</f>
        <v>6.2644409999999997</v>
      </c>
      <c r="F125" s="147">
        <f t="array" ref="F125">IFERROR(INDEX('HS data - 3'!$L$8:$L$9374,MATCH('Background Step 4.1.3'!$B125&amp;'Background Step 4.1.3'!$C125&amp;'Background Step 4.1.3'!F$117,'HS data - 3'!$C$8:$C$9374&amp;'HS data - 3'!$H$8:$H$9374&amp;'HS data - 3'!$G$8:$G$9374,0)),"")</f>
        <v>0.35241899999999998</v>
      </c>
      <c r="G125" s="143"/>
      <c r="H125" s="143"/>
      <c r="I125" s="147">
        <f t="array" ref="I125">IFERROR(INDEX('HS data - 3'!$L$8:$L$9374,MATCH('Background Step 4.1.3'!$B125&amp;'Background Step 4.1.3'!$C125&amp;'Background Step 4.1.3'!I$117,'HS data - 3'!$C$8:$C$9374&amp;'HS data - 3'!$H$8:$H$9374&amp;'HS data - 3'!$G$8:$G$9374,0)),"")</f>
        <v>64.304186999999999</v>
      </c>
      <c r="J125" s="143"/>
      <c r="K125" s="196">
        <f t="shared" si="17"/>
        <v>5.480498493822805E-3</v>
      </c>
      <c r="L125" s="143" t="str">
        <f t="array" ref="L125">IFERROR(INDEX('HS data'!#REF!,MATCH('Background Step 4.1.3'!$B125&amp;'Background Step 4.1.3'!$C125&amp;'Background Step 4.1.3'!#REF!,'HS data'!#REF!&amp;'HS data'!#REF!&amp;'HS data'!#REF!,0)),"")</f>
        <v/>
      </c>
      <c r="M125" s="147">
        <f t="array" ref="M125">IFERROR(INDEX('HS data - 3'!$L$8:$L$9374,MATCH('Background Step 4.1.3'!$B125&amp;'Background Step 4.1.3'!$C125&amp;'Background Step 4.1.3'!M$117,'HS data - 3'!$C$8:$C$9374&amp;'HS data - 3'!$H$8:$H$9374&amp;'HS data - 3'!$G$8:$G$9374,0)),"")</f>
        <v>171.23462499999999</v>
      </c>
      <c r="N125" s="143">
        <f t="shared" si="19"/>
        <v>106.930438</v>
      </c>
      <c r="O125" s="143"/>
      <c r="P125" s="196">
        <f t="shared" si="20"/>
        <v>5.8584263911833974E-2</v>
      </c>
      <c r="Q125" s="143" t="str">
        <f t="array" ref="Q125">IFERROR(INDEX('HS data'!#REF!,MATCH('Background Step 4.1.3'!$B125&amp;'Background Step 4.1.3'!$C125&amp;'Background Step 4.1.3'!#REF!,'HS data'!#REF!&amp;'HS data'!#REF!&amp;'HS data'!#REF!,0)),"")</f>
        <v/>
      </c>
      <c r="R125" s="143"/>
      <c r="S125" s="143"/>
    </row>
    <row r="126" spans="1:19" ht="14.65" thickBot="1">
      <c r="A126" s="143" t="s">
        <v>649</v>
      </c>
      <c r="B126" s="143">
        <f t="shared" si="16"/>
        <v>761100</v>
      </c>
      <c r="C126" s="146">
        <v>2017</v>
      </c>
      <c r="D126" s="147">
        <f t="array" ref="D126">IFERROR(INDEX('HS data - 3'!$L$8:$L$9374,MATCH('Background Step 4.1.3'!$B126&amp;'Background Step 4.1.3'!$C126&amp;'Background Step 4.1.3'!D$117,'HS data - 3'!$C$8:$C$9374&amp;'HS data - 3'!$H$8:$H$9374&amp;'HS data - 3'!$G$8:$G$9374,0)),"")</f>
        <v>8.9850429999999992</v>
      </c>
      <c r="E126" s="146">
        <f t="shared" si="21"/>
        <v>8.7141079999999995</v>
      </c>
      <c r="F126" s="147">
        <f t="array" ref="F126">IFERROR(INDEX('HS data - 3'!$L$8:$L$9374,MATCH('Background Step 4.1.3'!$B126&amp;'Background Step 4.1.3'!$C126&amp;'Background Step 4.1.3'!F$117,'HS data - 3'!$C$8:$C$9374&amp;'HS data - 3'!$H$8:$H$9374&amp;'HS data - 3'!$G$8:$G$9374,0)),"")</f>
        <v>0.27093499999999998</v>
      </c>
      <c r="G126" s="146">
        <f>AVERAGE(E124:E126)</f>
        <v>6.952531333333333</v>
      </c>
      <c r="H126" s="146">
        <f>AVERAGE(F124:F126)</f>
        <v>0.43810099999999991</v>
      </c>
      <c r="I126" s="147">
        <f t="array" ref="I126">IFERROR(INDEX('HS data - 3'!$L$8:$L$9374,MATCH('Background Step 4.1.3'!$B126&amp;'Background Step 4.1.3'!$C126&amp;'Background Step 4.1.3'!I$117,'HS data - 3'!$C$8:$C$9374&amp;'HS data - 3'!$H$8:$H$9374&amp;'HS data - 3'!$G$8:$G$9374,0)),"")</f>
        <v>52.067506999999999</v>
      </c>
      <c r="J126" s="146"/>
      <c r="K126" s="204">
        <f t="shared" si="17"/>
        <v>5.2035331747302587E-3</v>
      </c>
      <c r="L126" s="205">
        <f>AVERAGE(K124:K126)</f>
        <v>7.0426606313737502E-3</v>
      </c>
      <c r="M126" s="147">
        <f t="array" ref="M126">IFERROR(INDEX('HS data - 3'!$L$8:$L$9374,MATCH('Background Step 4.1.3'!$B126&amp;'Background Step 4.1.3'!$C126&amp;'Background Step 4.1.3'!M$117,'HS data - 3'!$C$8:$C$9374&amp;'HS data - 3'!$H$8:$H$9374&amp;'HS data - 3'!$G$8:$G$9374,0)),"")</f>
        <v>179.672853</v>
      </c>
      <c r="N126" s="146">
        <f t="shared" si="19"/>
        <v>127.605346</v>
      </c>
      <c r="O126" s="146"/>
      <c r="P126" s="204">
        <f t="shared" si="20"/>
        <v>6.8289521349677626E-2</v>
      </c>
      <c r="Q126" s="205">
        <f>AVERAGE(P124:P126)</f>
        <v>5.9800125887226191E-2</v>
      </c>
      <c r="R126" s="146">
        <f>AVERAGE(I124:I126)</f>
        <v>60.843172000000003</v>
      </c>
      <c r="S126" s="146">
        <f>AVERAGE(N124:N126)</f>
        <v>115.48696700000001</v>
      </c>
    </row>
    <row r="127" spans="1:19" ht="14.65" thickTop="1">
      <c r="A127" s="143" t="s">
        <v>649</v>
      </c>
      <c r="B127" s="143">
        <f t="shared" si="16"/>
        <v>842139</v>
      </c>
      <c r="C127" s="147">
        <v>2015</v>
      </c>
      <c r="D127" s="147">
        <f t="array" ref="D127">IFERROR(INDEX('HS data - 3'!$L$8:$L$9374,MATCH('Background Step 4.1.3'!$B127&amp;'Background Step 4.1.3'!$C127&amp;'Background Step 4.1.3'!D$117,'HS data - 3'!$C$8:$C$9374&amp;'HS data - 3'!$H$8:$H$9374&amp;'HS data - 3'!$G$8:$G$9374,0)),"")</f>
        <v>1328.377457</v>
      </c>
      <c r="E127" s="147">
        <f t="shared" si="21"/>
        <v>1257.5306330000001</v>
      </c>
      <c r="F127" s="147">
        <f t="array" ref="F127">IFERROR(INDEX('HS data - 3'!$L$8:$L$9374,MATCH('Background Step 4.1.3'!$B127&amp;'Background Step 4.1.3'!$C127&amp;'Background Step 4.1.3'!F$117,'HS data - 3'!$C$8:$C$9374&amp;'HS data - 3'!$H$8:$H$9374&amp;'HS data - 3'!$G$8:$G$9374,0)),"")</f>
        <v>70.846823999999998</v>
      </c>
      <c r="G127" s="147"/>
      <c r="H127" s="147"/>
      <c r="I127" s="147">
        <f t="array" ref="I127">IFERROR(INDEX('HS data - 3'!$L$8:$L$9374,MATCH('Background Step 4.1.3'!$B127&amp;'Background Step 4.1.3'!$C127&amp;'Background Step 4.1.3'!I$117,'HS data - 3'!$C$8:$C$9374&amp;'HS data - 3'!$H$8:$H$9374&amp;'HS data - 3'!$G$8:$G$9374,0)),"")</f>
        <v>7468.4153530000003</v>
      </c>
      <c r="J127" s="147"/>
      <c r="K127" s="198">
        <f t="shared" si="17"/>
        <v>9.4861922712348098E-3</v>
      </c>
      <c r="L127" s="147" t="str">
        <f t="array" ref="L127">IFERROR(INDEX('HS data'!#REF!,MATCH('Background Step 4.1.3'!$B127&amp;'Background Step 4.1.3'!$C127&amp;'Background Step 4.1.3'!#REF!,'HS data'!#REF!&amp;'HS data'!#REF!&amp;'HS data'!#REF!,0)),"")</f>
        <v/>
      </c>
      <c r="M127" s="147">
        <f t="array" ref="M127">IFERROR(INDEX('HS data - 3'!$L$8:$L$9374,MATCH('Background Step 4.1.3'!$B127&amp;'Background Step 4.1.3'!$C127&amp;'Background Step 4.1.3'!M$117,'HS data - 3'!$C$8:$C$9374&amp;'HS data - 3'!$H$8:$H$9374&amp;'HS data - 3'!$G$8:$G$9374,0)),"")</f>
        <v>17879.410341999999</v>
      </c>
      <c r="N127" s="147">
        <f t="shared" si="19"/>
        <v>10410.994988999999</v>
      </c>
      <c r="O127" s="147"/>
      <c r="P127" s="198">
        <f t="shared" si="20"/>
        <v>0.1207887079312473</v>
      </c>
      <c r="Q127" s="147" t="str">
        <f t="array" ref="Q127">IFERROR(INDEX('HS data'!#REF!,MATCH('Background Step 4.1.3'!$B127&amp;'Background Step 4.1.3'!$C127&amp;'Background Step 4.1.3'!#REF!,'HS data'!#REF!&amp;'HS data'!#REF!&amp;'HS data'!#REF!,0)),"")</f>
        <v/>
      </c>
      <c r="R127" s="147"/>
      <c r="S127" s="147"/>
    </row>
    <row r="128" spans="1:19">
      <c r="A128" s="143" t="s">
        <v>649</v>
      </c>
      <c r="B128" s="143">
        <f t="shared" si="16"/>
        <v>842139</v>
      </c>
      <c r="C128" s="143">
        <v>2016</v>
      </c>
      <c r="D128" s="147">
        <f t="array" ref="D128">IFERROR(INDEX('HS data - 3'!$L$8:$L$9374,MATCH('Background Step 4.1.3'!$B128&amp;'Background Step 4.1.3'!$C128&amp;'Background Step 4.1.3'!D$117,'HS data - 3'!$C$8:$C$9374&amp;'HS data - 3'!$H$8:$H$9374&amp;'HS data - 3'!$G$8:$G$9374,0)),"")</f>
        <v>1886.387277</v>
      </c>
      <c r="E128" s="143">
        <f t="shared" si="21"/>
        <v>1803.018928</v>
      </c>
      <c r="F128" s="147">
        <f t="array" ref="F128">IFERROR(INDEX('HS data - 3'!$L$8:$L$9374,MATCH('Background Step 4.1.3'!$B128&amp;'Background Step 4.1.3'!$C128&amp;'Background Step 4.1.3'!F$117,'HS data - 3'!$C$8:$C$9374&amp;'HS data - 3'!$H$8:$H$9374&amp;'HS data - 3'!$G$8:$G$9374,0)),"")</f>
        <v>83.368348999999995</v>
      </c>
      <c r="G128" s="143"/>
      <c r="H128" s="143"/>
      <c r="I128" s="147">
        <f t="array" ref="I128">IFERROR(INDEX('HS data - 3'!$L$8:$L$9374,MATCH('Background Step 4.1.3'!$B128&amp;'Background Step 4.1.3'!$C128&amp;'Background Step 4.1.3'!I$117,'HS data - 3'!$C$8:$C$9374&amp;'HS data - 3'!$H$8:$H$9374&amp;'HS data - 3'!$G$8:$G$9374,0)),"")</f>
        <v>8108.0155109999996</v>
      </c>
      <c r="J128" s="143"/>
      <c r="K128" s="196">
        <f t="shared" si="17"/>
        <v>1.0282213802735781E-2</v>
      </c>
      <c r="L128" s="143" t="str">
        <f t="array" ref="L128">IFERROR(INDEX('HS data'!#REF!,MATCH('Background Step 4.1.3'!$B128&amp;'Background Step 4.1.3'!$C128&amp;'Background Step 4.1.3'!#REF!,'HS data'!#REF!&amp;'HS data'!#REF!&amp;'HS data'!#REF!,0)),"")</f>
        <v/>
      </c>
      <c r="M128" s="147">
        <f t="array" ref="M128">IFERROR(INDEX('HS data - 3'!$L$8:$L$9374,MATCH('Background Step 4.1.3'!$B128&amp;'Background Step 4.1.3'!$C128&amp;'Background Step 4.1.3'!M$117,'HS data - 3'!$C$8:$C$9374&amp;'HS data - 3'!$H$8:$H$9374&amp;'HS data - 3'!$G$8:$G$9374,0)),"")</f>
        <v>18901.637215999999</v>
      </c>
      <c r="N128" s="143">
        <f t="shared" si="19"/>
        <v>10793.621705</v>
      </c>
      <c r="O128" s="143"/>
      <c r="P128" s="196">
        <f t="shared" si="20"/>
        <v>0.16704485086454121</v>
      </c>
      <c r="Q128" s="143" t="str">
        <f t="array" ref="Q128">IFERROR(INDEX('HS data'!#REF!,MATCH('Background Step 4.1.3'!$B128&amp;'Background Step 4.1.3'!$C128&amp;'Background Step 4.1.3'!#REF!,'HS data'!#REF!&amp;'HS data'!#REF!&amp;'HS data'!#REF!,0)),"")</f>
        <v/>
      </c>
      <c r="R128" s="143"/>
      <c r="S128" s="143"/>
    </row>
    <row r="129" spans="1:19" ht="14.65" thickBot="1">
      <c r="A129" s="143" t="s">
        <v>649</v>
      </c>
      <c r="B129" s="143">
        <f t="shared" si="16"/>
        <v>842139</v>
      </c>
      <c r="C129" s="199">
        <v>2017</v>
      </c>
      <c r="D129" s="147">
        <f t="array" ref="D129">IFERROR(INDEX('HS data - 3'!$L$8:$L$9374,MATCH('Background Step 4.1.3'!$B129&amp;'Background Step 4.1.3'!$C129&amp;'Background Step 4.1.3'!D$117,'HS data - 3'!$C$8:$C$9374&amp;'HS data - 3'!$H$8:$H$9374&amp;'HS data - 3'!$G$8:$G$9374,0)),"")</f>
        <v>2053.2174380000001</v>
      </c>
      <c r="E129" s="199">
        <f t="shared" si="21"/>
        <v>1948.7080840000001</v>
      </c>
      <c r="F129" s="147">
        <f t="array" ref="F129">IFERROR(INDEX('HS data - 3'!$L$8:$L$9374,MATCH('Background Step 4.1.3'!$B129&amp;'Background Step 4.1.3'!$C129&amp;'Background Step 4.1.3'!F$117,'HS data - 3'!$C$8:$C$9374&amp;'HS data - 3'!$H$8:$H$9374&amp;'HS data - 3'!$G$8:$G$9374,0)),"")</f>
        <v>104.509354</v>
      </c>
      <c r="G129" s="199">
        <f>AVERAGE(E127:E129)</f>
        <v>1669.7525483333332</v>
      </c>
      <c r="H129" s="199">
        <f>AVERAGE(F127:F129)</f>
        <v>86.241508999999994</v>
      </c>
      <c r="I129" s="147">
        <f t="array" ref="I129">IFERROR(INDEX('HS data - 3'!$L$8:$L$9374,MATCH('Background Step 4.1.3'!$B129&amp;'Background Step 4.1.3'!$C129&amp;'Background Step 4.1.3'!I$117,'HS data - 3'!$C$8:$C$9374&amp;'HS data - 3'!$H$8:$H$9374&amp;'HS data - 3'!$G$8:$G$9374,0)),"")</f>
        <v>8289.8806810000005</v>
      </c>
      <c r="J129" s="199"/>
      <c r="K129" s="200">
        <f t="shared" si="17"/>
        <v>1.260685865353048E-2</v>
      </c>
      <c r="L129" s="201">
        <f>AVERAGE(K127:K129)</f>
        <v>1.0791754909167022E-2</v>
      </c>
      <c r="M129" s="147">
        <f t="array" ref="M129">IFERROR(INDEX('HS data - 3'!$L$8:$L$9374,MATCH('Background Step 4.1.3'!$B129&amp;'Background Step 4.1.3'!$C129&amp;'Background Step 4.1.3'!M$117,'HS data - 3'!$C$8:$C$9374&amp;'HS data - 3'!$H$8:$H$9374&amp;'HS data - 3'!$G$8:$G$9374,0)),"")</f>
        <v>19815.311912000001</v>
      </c>
      <c r="N129" s="199">
        <f t="shared" si="19"/>
        <v>11525.431231</v>
      </c>
      <c r="O129" s="199"/>
      <c r="P129" s="200">
        <f t="shared" si="20"/>
        <v>0.16907897370109257</v>
      </c>
      <c r="Q129" s="201">
        <f>AVERAGE(P127:P129)</f>
        <v>0.15230417749896039</v>
      </c>
      <c r="R129" s="199">
        <f>AVERAGE(I127:I129)</f>
        <v>7955.4371816666671</v>
      </c>
      <c r="S129" s="199">
        <f>AVERAGE(N127:N129)</f>
        <v>10910.015975</v>
      </c>
    </row>
    <row r="130" spans="1:19">
      <c r="A130" s="143" t="s">
        <v>649</v>
      </c>
      <c r="B130" s="143">
        <f t="shared" si="16"/>
        <v>8405</v>
      </c>
      <c r="C130" s="147">
        <v>2015</v>
      </c>
      <c r="D130" s="147">
        <f t="array" ref="D130">IFERROR(INDEX('HS data - 3'!$L$8:$L$9374,MATCH('Background Step 4.1.3'!$B130&amp;'Background Step 4.1.3'!$C130&amp;'Background Step 4.1.3'!D$117,'HS data - 3'!$C$8:$C$9374&amp;'HS data - 3'!$H$8:$H$9374&amp;'HS data - 3'!$G$8:$G$9374,0)),"")</f>
        <v>49.104963000000005</v>
      </c>
      <c r="E130" s="147">
        <f t="shared" si="21"/>
        <v>46.501357000000006</v>
      </c>
      <c r="F130" s="147">
        <f t="array" ref="F130">IFERROR(INDEX('HS data - 3'!$L$8:$L$9374,MATCH('Background Step 4.1.3'!$B130&amp;'Background Step 4.1.3'!$C130&amp;'Background Step 4.1.3'!F$117,'HS data - 3'!$C$8:$C$9374&amp;'HS data - 3'!$H$8:$H$9374&amp;'HS data - 3'!$G$8:$G$9374,0)),"")</f>
        <v>2.6036060000000001</v>
      </c>
      <c r="G130" s="147"/>
      <c r="H130" s="147"/>
      <c r="I130" s="147">
        <f t="array" ref="I130">IFERROR(INDEX('HS data - 3'!$L$8:$L$9374,MATCH('Background Step 4.1.3'!$B130&amp;'Background Step 4.1.3'!$C130&amp;'Background Step 4.1.3'!I$117,'HS data - 3'!$C$8:$C$9374&amp;'HS data - 3'!$H$8:$H$9374&amp;'HS data - 3'!$G$8:$G$9374,0)),"")</f>
        <v>97.719481000000002</v>
      </c>
      <c r="J130" s="147"/>
      <c r="K130" s="198">
        <f t="shared" si="17"/>
        <v>2.6643674048985176E-2</v>
      </c>
      <c r="L130" s="147" t="str">
        <f t="array" ref="L130">IFERROR(INDEX('HS data'!#REF!,MATCH('Background Step 4.1.3'!$B130&amp;'Background Step 4.1.3'!$C130&amp;'Background Step 4.1.3'!#REF!,'HS data'!#REF!&amp;'HS data'!#REF!&amp;'HS data'!#REF!,0)),"")</f>
        <v/>
      </c>
      <c r="M130" s="147">
        <f t="array" ref="M130">IFERROR(INDEX('HS data - 3'!$L$8:$L$9374,MATCH('Background Step 4.1.3'!$B130&amp;'Background Step 4.1.3'!$C130&amp;'Background Step 4.1.3'!M$117,'HS data - 3'!$C$8:$C$9374&amp;'HS data - 3'!$H$8:$H$9374&amp;'HS data - 3'!$G$8:$G$9374,0)),"")</f>
        <v>632.54831999999999</v>
      </c>
      <c r="N130" s="147">
        <f t="shared" si="19"/>
        <v>534.82883900000002</v>
      </c>
      <c r="O130" s="147"/>
      <c r="P130" s="198">
        <f t="shared" si="20"/>
        <v>8.6946240757970805E-2</v>
      </c>
      <c r="Q130" s="147" t="str">
        <f t="array" ref="Q130">IFERROR(INDEX('HS data'!#REF!,MATCH('Background Step 4.1.3'!$B130&amp;'Background Step 4.1.3'!$C130&amp;'Background Step 4.1.3'!#REF!,'HS data'!#REF!&amp;'HS data'!#REF!&amp;'HS data'!#REF!,0)),"")</f>
        <v/>
      </c>
      <c r="R130" s="147"/>
      <c r="S130" s="147"/>
    </row>
    <row r="131" spans="1:19">
      <c r="A131" s="143" t="s">
        <v>649</v>
      </c>
      <c r="B131" s="143">
        <f t="shared" si="16"/>
        <v>8405</v>
      </c>
      <c r="C131" s="143">
        <v>2016</v>
      </c>
      <c r="D131" s="147">
        <f t="array" ref="D131">IFERROR(INDEX('HS data - 3'!$L$8:$L$9374,MATCH('Background Step 4.1.3'!$B131&amp;'Background Step 4.1.3'!$C131&amp;'Background Step 4.1.3'!D$117,'HS data - 3'!$C$8:$C$9374&amp;'HS data - 3'!$H$8:$H$9374&amp;'HS data - 3'!$G$8:$G$9374,0)),"")</f>
        <v>31.760026000000003</v>
      </c>
      <c r="E131" s="143">
        <f t="shared" si="21"/>
        <v>30.783599000000002</v>
      </c>
      <c r="F131" s="147">
        <f t="array" ref="F131">IFERROR(INDEX('HS data - 3'!$L$8:$L$9374,MATCH('Background Step 4.1.3'!$B131&amp;'Background Step 4.1.3'!$C131&amp;'Background Step 4.1.3'!F$117,'HS data - 3'!$C$8:$C$9374&amp;'HS data - 3'!$H$8:$H$9374&amp;'HS data - 3'!$G$8:$G$9374,0)),"")</f>
        <v>0.97642700000000004</v>
      </c>
      <c r="G131" s="143"/>
      <c r="H131" s="143"/>
      <c r="I131" s="147">
        <f t="array" ref="I131">IFERROR(INDEX('HS data - 3'!$L$8:$L$9374,MATCH('Background Step 4.1.3'!$B131&amp;'Background Step 4.1.3'!$C131&amp;'Background Step 4.1.3'!I$117,'HS data - 3'!$C$8:$C$9374&amp;'HS data - 3'!$H$8:$H$9374&amp;'HS data - 3'!$G$8:$G$9374,0)),"")</f>
        <v>122.13673</v>
      </c>
      <c r="J131" s="143"/>
      <c r="K131" s="196">
        <f t="shared" si="17"/>
        <v>7.9945402173449386E-3</v>
      </c>
      <c r="L131" s="143" t="str">
        <f t="array" ref="L131">IFERROR(INDEX('HS data'!#REF!,MATCH('Background Step 4.1.3'!$B131&amp;'Background Step 4.1.3'!$C131&amp;'Background Step 4.1.3'!#REF!,'HS data'!#REF!&amp;'HS data'!#REF!&amp;'HS data'!#REF!,0)),"")</f>
        <v/>
      </c>
      <c r="M131" s="147">
        <f t="array" ref="M131">IFERROR(INDEX('HS data - 3'!$L$8:$L$9374,MATCH('Background Step 4.1.3'!$B131&amp;'Background Step 4.1.3'!$C131&amp;'Background Step 4.1.3'!M$117,'HS data - 3'!$C$8:$C$9374&amp;'HS data - 3'!$H$8:$H$9374&amp;'HS data - 3'!$G$8:$G$9374,0)),"")</f>
        <v>588.45838100000003</v>
      </c>
      <c r="N131" s="143">
        <f t="shared" si="19"/>
        <v>466.32165100000003</v>
      </c>
      <c r="O131" s="143"/>
      <c r="P131" s="196">
        <f t="shared" si="20"/>
        <v>6.601366017208582E-2</v>
      </c>
      <c r="Q131" s="143" t="str">
        <f t="array" ref="Q131">IFERROR(INDEX('HS data'!#REF!,MATCH('Background Step 4.1.3'!$B131&amp;'Background Step 4.1.3'!$C131&amp;'Background Step 4.1.3'!#REF!,'HS data'!#REF!&amp;'HS data'!#REF!&amp;'HS data'!#REF!,0)),"")</f>
        <v/>
      </c>
      <c r="R131" s="143"/>
      <c r="S131" s="143"/>
    </row>
    <row r="132" spans="1:19" ht="14.65" thickBot="1">
      <c r="A132" s="143" t="s">
        <v>649</v>
      </c>
      <c r="B132" s="143">
        <f t="shared" si="16"/>
        <v>8405</v>
      </c>
      <c r="C132" s="146">
        <v>2017</v>
      </c>
      <c r="D132" s="147">
        <f t="array" ref="D132">IFERROR(INDEX('HS data - 3'!$L$8:$L$9374,MATCH('Background Step 4.1.3'!$B132&amp;'Background Step 4.1.3'!$C132&amp;'Background Step 4.1.3'!D$117,'HS data - 3'!$C$8:$C$9374&amp;'HS data - 3'!$H$8:$H$9374&amp;'HS data - 3'!$G$8:$G$9374,0)),"")</f>
        <v>49.551616000000003</v>
      </c>
      <c r="E132" s="146">
        <f t="shared" si="21"/>
        <v>47.628816</v>
      </c>
      <c r="F132" s="147">
        <f t="array" ref="F132">IFERROR(INDEX('HS data - 3'!$L$8:$L$9374,MATCH('Background Step 4.1.3'!$B132&amp;'Background Step 4.1.3'!$C132&amp;'Background Step 4.1.3'!F$117,'HS data - 3'!$C$8:$C$9374&amp;'HS data - 3'!$H$8:$H$9374&amp;'HS data - 3'!$G$8:$G$9374,0)),"")</f>
        <v>1.9228000000000001</v>
      </c>
      <c r="G132" s="146">
        <f>AVERAGE(E130:E132)</f>
        <v>41.637924000000005</v>
      </c>
      <c r="H132" s="146">
        <f>AVERAGE(F130:F132)</f>
        <v>1.8342776666666669</v>
      </c>
      <c r="I132" s="147">
        <f t="array" ref="I132">IFERROR(INDEX('HS data - 3'!$L$8:$L$9374,MATCH('Background Step 4.1.3'!$B132&amp;'Background Step 4.1.3'!$C132&amp;'Background Step 4.1.3'!I$117,'HS data - 3'!$C$8:$C$9374&amp;'HS data - 3'!$H$8:$H$9374&amp;'HS data - 3'!$G$8:$G$9374,0)),"")</f>
        <v>113.91190300000001</v>
      </c>
      <c r="J132" s="146"/>
      <c r="K132" s="204">
        <f t="shared" si="17"/>
        <v>1.6879710981564409E-2</v>
      </c>
      <c r="L132" s="205">
        <f>AVERAGE(K130:K132)</f>
        <v>1.7172641749298171E-2</v>
      </c>
      <c r="M132" s="147">
        <f t="array" ref="M132">IFERROR(INDEX('HS data - 3'!$L$8:$L$9374,MATCH('Background Step 4.1.3'!$B132&amp;'Background Step 4.1.3'!$C132&amp;'Background Step 4.1.3'!M$117,'HS data - 3'!$C$8:$C$9374&amp;'HS data - 3'!$H$8:$H$9374&amp;'HS data - 3'!$G$8:$G$9374,0)),"")</f>
        <v>534.42946699999993</v>
      </c>
      <c r="N132" s="146">
        <f t="shared" si="19"/>
        <v>420.51756399999994</v>
      </c>
      <c r="O132" s="146"/>
      <c r="P132" s="204">
        <f t="shared" si="20"/>
        <v>0.11326237017771749</v>
      </c>
      <c r="Q132" s="205">
        <f>AVERAGE(P130:P132)</f>
        <v>8.8740757035924711E-2</v>
      </c>
      <c r="R132" s="146">
        <f>AVERAGE(I130:I132)</f>
        <v>111.256038</v>
      </c>
      <c r="S132" s="146">
        <f>AVERAGE(N130:N132)</f>
        <v>473.88935133333331</v>
      </c>
    </row>
    <row r="133" spans="1:19" ht="14.65" thickTop="1">
      <c r="A133" s="143" t="s">
        <v>649</v>
      </c>
      <c r="B133" s="143">
        <f t="shared" si="16"/>
        <v>847989</v>
      </c>
      <c r="C133" s="147">
        <v>2015</v>
      </c>
      <c r="D133" s="147">
        <f t="array" ref="D133">IFERROR(INDEX('HS data - 3'!$L$8:$L$9374,MATCH('Background Step 4.1.3'!$B133&amp;'Background Step 4.1.3'!$C133&amp;'Background Step 4.1.3'!D$117,'HS data - 3'!$C$8:$C$9374&amp;'HS data - 3'!$H$8:$H$9374&amp;'HS data - 3'!$G$8:$G$9374,0)),"")</f>
        <v>2098.6861899999999</v>
      </c>
      <c r="E133" s="147">
        <f t="shared" si="21"/>
        <v>1839.9113539999998</v>
      </c>
      <c r="F133" s="147">
        <f t="array" ref="F133">IFERROR(INDEX('HS data - 3'!$L$8:$L$9374,MATCH('Background Step 4.1.3'!$B133&amp;'Background Step 4.1.3'!$C133&amp;'Background Step 4.1.3'!F$117,'HS data - 3'!$C$8:$C$9374&amp;'HS data - 3'!$H$8:$H$9374&amp;'HS data - 3'!$G$8:$G$9374,0)),"")</f>
        <v>258.77483599999999</v>
      </c>
      <c r="G133" s="147"/>
      <c r="H133" s="147"/>
      <c r="I133" s="147">
        <f t="array" ref="I133">IFERROR(INDEX('HS data - 3'!$L$8:$L$9374,MATCH('Background Step 4.1.3'!$B133&amp;'Background Step 4.1.3'!$C133&amp;'Background Step 4.1.3'!I$117,'HS data - 3'!$C$8:$C$9374&amp;'HS data - 3'!$H$8:$H$9374&amp;'HS data - 3'!$G$8:$G$9374,0)),"")</f>
        <v>8626.1129550000005</v>
      </c>
      <c r="J133" s="147"/>
      <c r="K133" s="198">
        <f t="shared" si="17"/>
        <v>2.999900851634512E-2</v>
      </c>
      <c r="L133" s="147" t="str">
        <f t="array" ref="L133">IFERROR(INDEX('HS data'!#REF!,MATCH('Background Step 4.1.3'!$B133&amp;'Background Step 4.1.3'!$C133&amp;'Background Step 4.1.3'!#REF!,'HS data'!#REF!&amp;'HS data'!#REF!&amp;'HS data'!#REF!,0)),"")</f>
        <v/>
      </c>
      <c r="M133" s="147">
        <f t="array" ref="M133">IFERROR(INDEX('HS data - 3'!$L$8:$L$9374,MATCH('Background Step 4.1.3'!$B133&amp;'Background Step 4.1.3'!$C133&amp;'Background Step 4.1.3'!M$117,'HS data - 3'!$C$8:$C$9374&amp;'HS data - 3'!$H$8:$H$9374&amp;'HS data - 3'!$G$8:$G$9374,0)),"")</f>
        <v>33179.015526999996</v>
      </c>
      <c r="N133" s="147">
        <f t="shared" si="19"/>
        <v>24552.902571999995</v>
      </c>
      <c r="O133" s="147"/>
      <c r="P133" s="198">
        <f t="shared" si="20"/>
        <v>7.4936612834452632E-2</v>
      </c>
      <c r="Q133" s="147" t="str">
        <f t="array" ref="Q133">IFERROR(INDEX('HS data'!#REF!,MATCH('Background Step 4.1.3'!$B133&amp;'Background Step 4.1.3'!$C133&amp;'Background Step 4.1.3'!#REF!,'HS data'!#REF!&amp;'HS data'!#REF!&amp;'HS data'!#REF!,0)),"")</f>
        <v/>
      </c>
      <c r="R133" s="147"/>
      <c r="S133" s="147"/>
    </row>
    <row r="134" spans="1:19">
      <c r="A134" s="143" t="s">
        <v>649</v>
      </c>
      <c r="B134" s="143">
        <f t="shared" si="16"/>
        <v>847989</v>
      </c>
      <c r="C134" s="143">
        <v>2016</v>
      </c>
      <c r="D134" s="147">
        <f t="array" ref="D134">IFERROR(INDEX('HS data - 3'!$L$8:$L$9374,MATCH('Background Step 4.1.3'!$B134&amp;'Background Step 4.1.3'!$C134&amp;'Background Step 4.1.3'!D$117,'HS data - 3'!$C$8:$C$9374&amp;'HS data - 3'!$H$8:$H$9374&amp;'HS data - 3'!$G$8:$G$9374,0)),"")</f>
        <v>2573.9343909999998</v>
      </c>
      <c r="E134" s="143">
        <f t="shared" si="21"/>
        <v>2296.8820349999996</v>
      </c>
      <c r="F134" s="147">
        <f t="array" ref="F134">IFERROR(INDEX('HS data - 3'!$L$8:$L$9374,MATCH('Background Step 4.1.3'!$B134&amp;'Background Step 4.1.3'!$C134&amp;'Background Step 4.1.3'!F$117,'HS data - 3'!$C$8:$C$9374&amp;'HS data - 3'!$H$8:$H$9374&amp;'HS data - 3'!$G$8:$G$9374,0)),"")</f>
        <v>277.05235600000003</v>
      </c>
      <c r="G134" s="143"/>
      <c r="H134" s="143"/>
      <c r="I134" s="147">
        <f t="array" ref="I134">IFERROR(INDEX('HS data - 3'!$L$8:$L$9374,MATCH('Background Step 4.1.3'!$B134&amp;'Background Step 4.1.3'!$C134&amp;'Background Step 4.1.3'!I$117,'HS data - 3'!$C$8:$C$9374&amp;'HS data - 3'!$H$8:$H$9374&amp;'HS data - 3'!$G$8:$G$9374,0)),"")</f>
        <v>9049.7906789999997</v>
      </c>
      <c r="J134" s="143"/>
      <c r="K134" s="196">
        <f t="shared" si="17"/>
        <v>3.0614228088490358E-2</v>
      </c>
      <c r="L134" s="143" t="str">
        <f t="array" ref="L134">IFERROR(INDEX('HS data'!#REF!,MATCH('Background Step 4.1.3'!$B134&amp;'Background Step 4.1.3'!$C134&amp;'Background Step 4.1.3'!#REF!,'HS data'!#REF!&amp;'HS data'!#REF!&amp;'HS data'!#REF!,0)),"")</f>
        <v/>
      </c>
      <c r="M134" s="147">
        <f t="array" ref="M134">IFERROR(INDEX('HS data - 3'!$L$8:$L$9374,MATCH('Background Step 4.1.3'!$B134&amp;'Background Step 4.1.3'!$C134&amp;'Background Step 4.1.3'!M$117,'HS data - 3'!$C$8:$C$9374&amp;'HS data - 3'!$H$8:$H$9374&amp;'HS data - 3'!$G$8:$G$9374,0)),"")</f>
        <v>33545.032996000002</v>
      </c>
      <c r="N134" s="143">
        <f t="shared" si="19"/>
        <v>24495.242317000004</v>
      </c>
      <c r="O134" s="143"/>
      <c r="P134" s="196">
        <f t="shared" si="20"/>
        <v>9.376849615428931E-2</v>
      </c>
      <c r="Q134" s="143" t="str">
        <f t="array" ref="Q134">IFERROR(INDEX('HS data'!#REF!,MATCH('Background Step 4.1.3'!$B134&amp;'Background Step 4.1.3'!$C134&amp;'Background Step 4.1.3'!#REF!,'HS data'!#REF!&amp;'HS data'!#REF!&amp;'HS data'!#REF!,0)),"")</f>
        <v/>
      </c>
      <c r="R134" s="143"/>
      <c r="S134" s="143"/>
    </row>
    <row r="135" spans="1:19" ht="14.65" thickBot="1">
      <c r="A135" s="143" t="s">
        <v>649</v>
      </c>
      <c r="B135" s="143">
        <f t="shared" si="16"/>
        <v>847989</v>
      </c>
      <c r="C135" s="199">
        <v>2017</v>
      </c>
      <c r="D135" s="147">
        <f t="array" ref="D135">IFERROR(INDEX('HS data - 3'!$L$8:$L$9374,MATCH('Background Step 4.1.3'!$B135&amp;'Background Step 4.1.3'!$C135&amp;'Background Step 4.1.3'!D$117,'HS data - 3'!$C$8:$C$9374&amp;'HS data - 3'!$H$8:$H$9374&amp;'HS data - 3'!$G$8:$G$9374,0)),"")</f>
        <v>2847.0662390000002</v>
      </c>
      <c r="E135" s="199">
        <f t="shared" si="21"/>
        <v>2478.5915860000005</v>
      </c>
      <c r="F135" s="147">
        <f t="array" ref="F135">IFERROR(INDEX('HS data - 3'!$L$8:$L$9374,MATCH('Background Step 4.1.3'!$B135&amp;'Background Step 4.1.3'!$C135&amp;'Background Step 4.1.3'!F$117,'HS data - 3'!$C$8:$C$9374&amp;'HS data - 3'!$H$8:$H$9374&amp;'HS data - 3'!$G$8:$G$9374,0)),"")</f>
        <v>368.47465299999999</v>
      </c>
      <c r="G135" s="199">
        <f>AVERAGE(E133:E135)</f>
        <v>2205.1283250000001</v>
      </c>
      <c r="H135" s="199">
        <f>AVERAGE(F133:F135)</f>
        <v>301.43394833333332</v>
      </c>
      <c r="I135" s="147">
        <f t="array" ref="I135">IFERROR(INDEX('HS data - 3'!$L$8:$L$9374,MATCH('Background Step 4.1.3'!$B135&amp;'Background Step 4.1.3'!$C135&amp;'Background Step 4.1.3'!I$117,'HS data - 3'!$C$8:$C$9374&amp;'HS data - 3'!$H$8:$H$9374&amp;'HS data - 3'!$G$8:$G$9374,0)),"")</f>
        <v>10600.627378000001</v>
      </c>
      <c r="J135" s="199"/>
      <c r="K135" s="200">
        <f t="shared" si="17"/>
        <v>3.4759702408247405E-2</v>
      </c>
      <c r="L135" s="201">
        <f>AVERAGE(K133:K135)</f>
        <v>3.1790979671027626E-2</v>
      </c>
      <c r="M135" s="147">
        <f t="array" ref="M135">IFERROR(INDEX('HS data - 3'!$L$8:$L$9374,MATCH('Background Step 4.1.3'!$B135&amp;'Background Step 4.1.3'!$C135&amp;'Background Step 4.1.3'!M$117,'HS data - 3'!$C$8:$C$9374&amp;'HS data - 3'!$H$8:$H$9374&amp;'HS data - 3'!$G$8:$G$9374,0)),"")</f>
        <v>39860.684283000002</v>
      </c>
      <c r="N135" s="199">
        <f t="shared" si="19"/>
        <v>29260.056905000001</v>
      </c>
      <c r="O135" s="199"/>
      <c r="P135" s="200">
        <f t="shared" si="20"/>
        <v>8.4709048722883901E-2</v>
      </c>
      <c r="Q135" s="201">
        <f>AVERAGE(P133:P135)</f>
        <v>8.4471385903875276E-2</v>
      </c>
      <c r="R135" s="199">
        <f>AVERAGE(I133:I135)</f>
        <v>9425.510337333335</v>
      </c>
      <c r="S135" s="199">
        <f>AVERAGE(N133:N135)</f>
        <v>26102.733931333336</v>
      </c>
    </row>
    <row r="136" spans="1:19">
      <c r="A136" s="143" t="s">
        <v>649</v>
      </c>
      <c r="B136" s="143">
        <f t="shared" si="16"/>
        <v>842129</v>
      </c>
      <c r="C136" s="147">
        <v>2015</v>
      </c>
      <c r="D136" s="147">
        <f t="array" ref="D136">IFERROR(INDEX('HS data - 3'!$L$8:$L$9374,MATCH('Background Step 4.1.3'!$B136&amp;'Background Step 4.1.3'!$C136&amp;'Background Step 4.1.3'!D$117,'HS data - 3'!$C$8:$C$9374&amp;'HS data - 3'!$H$8:$H$9374&amp;'HS data - 3'!$G$8:$G$9374,0)),"")</f>
        <v>609.47579700000006</v>
      </c>
      <c r="E136" s="147">
        <f t="shared" si="21"/>
        <v>544.50312000000008</v>
      </c>
      <c r="F136" s="147">
        <f t="array" ref="F136">IFERROR(INDEX('HS data - 3'!$L$8:$L$9374,MATCH('Background Step 4.1.3'!$B136&amp;'Background Step 4.1.3'!$C136&amp;'Background Step 4.1.3'!F$117,'HS data - 3'!$C$8:$C$9374&amp;'HS data - 3'!$H$8:$H$9374&amp;'HS data - 3'!$G$8:$G$9374,0)),"")</f>
        <v>64.972677000000004</v>
      </c>
      <c r="G136" s="147"/>
      <c r="H136" s="147"/>
      <c r="I136" s="147">
        <f t="array" ref="I136">IFERROR(INDEX('HS data - 3'!$L$8:$L$9374,MATCH('Background Step 4.1.3'!$B136&amp;'Background Step 4.1.3'!$C136&amp;'Background Step 4.1.3'!I$117,'HS data - 3'!$C$8:$C$9374&amp;'HS data - 3'!$H$8:$H$9374&amp;'HS data - 3'!$G$8:$G$9374,0)),"")</f>
        <v>2568.5410040000002</v>
      </c>
      <c r="J136" s="147"/>
      <c r="K136" s="198">
        <f t="shared" si="17"/>
        <v>2.5295557633231384E-2</v>
      </c>
      <c r="L136" s="147" t="str">
        <f t="array" ref="L136">IFERROR(INDEX('HS data'!#REF!,MATCH('Background Step 4.1.3'!$B136&amp;'Background Step 4.1.3'!$C136&amp;'Background Step 4.1.3'!#REF!,'HS data'!#REF!&amp;'HS data'!#REF!&amp;'HS data'!#REF!,0)),"")</f>
        <v/>
      </c>
      <c r="M136" s="147">
        <f t="array" ref="M136">IFERROR(INDEX('HS data - 3'!$L$8:$L$9374,MATCH('Background Step 4.1.3'!$B136&amp;'Background Step 4.1.3'!$C136&amp;'Background Step 4.1.3'!M$117,'HS data - 3'!$C$8:$C$9374&amp;'HS data - 3'!$H$8:$H$9374&amp;'HS data - 3'!$G$8:$G$9374,0)),"")</f>
        <v>8131.2597839999999</v>
      </c>
      <c r="N136" s="147">
        <f t="shared" si="19"/>
        <v>5562.7187799999992</v>
      </c>
      <c r="O136" s="147"/>
      <c r="P136" s="198">
        <f t="shared" si="20"/>
        <v>9.7884351435792008E-2</v>
      </c>
      <c r="Q136" s="147" t="str">
        <f t="array" ref="Q136">IFERROR(INDEX('HS data'!#REF!,MATCH('Background Step 4.1.3'!$B136&amp;'Background Step 4.1.3'!$C136&amp;'Background Step 4.1.3'!#REF!,'HS data'!#REF!&amp;'HS data'!#REF!&amp;'HS data'!#REF!,0)),"")</f>
        <v/>
      </c>
      <c r="R136" s="147"/>
      <c r="S136" s="147"/>
    </row>
    <row r="137" spans="1:19">
      <c r="A137" s="143" t="s">
        <v>649</v>
      </c>
      <c r="B137" s="143">
        <f t="shared" si="16"/>
        <v>842129</v>
      </c>
      <c r="C137" s="143">
        <v>2016</v>
      </c>
      <c r="D137" s="147">
        <f t="array" ref="D137">IFERROR(INDEX('HS data - 3'!$L$8:$L$9374,MATCH('Background Step 4.1.3'!$B137&amp;'Background Step 4.1.3'!$C137&amp;'Background Step 4.1.3'!D$117,'HS data - 3'!$C$8:$C$9374&amp;'HS data - 3'!$H$8:$H$9374&amp;'HS data - 3'!$G$8:$G$9374,0)),"")</f>
        <v>607.41987500000005</v>
      </c>
      <c r="E137" s="143">
        <f t="shared" si="21"/>
        <v>517.058356</v>
      </c>
      <c r="F137" s="147">
        <f t="array" ref="F137">IFERROR(INDEX('HS data - 3'!$L$8:$L$9374,MATCH('Background Step 4.1.3'!$B137&amp;'Background Step 4.1.3'!$C137&amp;'Background Step 4.1.3'!F$117,'HS data - 3'!$C$8:$C$9374&amp;'HS data - 3'!$H$8:$H$9374&amp;'HS data - 3'!$G$8:$G$9374,0)),"")</f>
        <v>90.361519000000001</v>
      </c>
      <c r="G137" s="143"/>
      <c r="H137" s="143"/>
      <c r="I137" s="147">
        <f t="array" ref="I137">IFERROR(INDEX('HS data - 3'!$L$8:$L$9374,MATCH('Background Step 4.1.3'!$B137&amp;'Background Step 4.1.3'!$C137&amp;'Background Step 4.1.3'!I$117,'HS data - 3'!$C$8:$C$9374&amp;'HS data - 3'!$H$8:$H$9374&amp;'HS data - 3'!$G$8:$G$9374,0)),"")</f>
        <v>2732.2597190000001</v>
      </c>
      <c r="J137" s="143"/>
      <c r="K137" s="196">
        <f t="shared" si="17"/>
        <v>3.3072082559220277E-2</v>
      </c>
      <c r="L137" s="143" t="str">
        <f t="array" ref="L137">IFERROR(INDEX('HS data'!#REF!,MATCH('Background Step 4.1.3'!$B137&amp;'Background Step 4.1.3'!$C137&amp;'Background Step 4.1.3'!#REF!,'HS data'!#REF!&amp;'HS data'!#REF!&amp;'HS data'!#REF!,0)),"")</f>
        <v/>
      </c>
      <c r="M137" s="147">
        <f t="array" ref="M137">IFERROR(INDEX('HS data - 3'!$L$8:$L$9374,MATCH('Background Step 4.1.3'!$B137&amp;'Background Step 4.1.3'!$C137&amp;'Background Step 4.1.3'!M$117,'HS data - 3'!$C$8:$C$9374&amp;'HS data - 3'!$H$8:$H$9374&amp;'HS data - 3'!$G$8:$G$9374,0)),"")</f>
        <v>7712.9510930000006</v>
      </c>
      <c r="N137" s="143">
        <f t="shared" si="19"/>
        <v>4980.691374</v>
      </c>
      <c r="O137" s="143"/>
      <c r="P137" s="196">
        <f t="shared" si="20"/>
        <v>0.10381256680530875</v>
      </c>
      <c r="Q137" s="143" t="str">
        <f t="array" ref="Q137">IFERROR(INDEX('HS data'!#REF!,MATCH('Background Step 4.1.3'!$B137&amp;'Background Step 4.1.3'!$C137&amp;'Background Step 4.1.3'!#REF!,'HS data'!#REF!&amp;'HS data'!#REF!&amp;'HS data'!#REF!,0)),"")</f>
        <v/>
      </c>
      <c r="R137" s="143"/>
      <c r="S137" s="143"/>
    </row>
    <row r="138" spans="1:19" ht="14.65" thickBot="1">
      <c r="A138" s="143" t="s">
        <v>649</v>
      </c>
      <c r="B138" s="143">
        <f t="shared" si="16"/>
        <v>842129</v>
      </c>
      <c r="C138" s="146">
        <v>2017</v>
      </c>
      <c r="D138" s="147">
        <f t="array" ref="D138">IFERROR(INDEX('HS data - 3'!$L$8:$L$9374,MATCH('Background Step 4.1.3'!$B138&amp;'Background Step 4.1.3'!$C138&amp;'Background Step 4.1.3'!D$117,'HS data - 3'!$C$8:$C$9374&amp;'HS data - 3'!$H$8:$H$9374&amp;'HS data - 3'!$G$8:$G$9374,0)),"")</f>
        <v>741.54032200000006</v>
      </c>
      <c r="E138" s="146">
        <f t="shared" si="21"/>
        <v>685.65817200000004</v>
      </c>
      <c r="F138" s="147">
        <f t="array" ref="F138">IFERROR(INDEX('HS data - 3'!$L$8:$L$9374,MATCH('Background Step 4.1.3'!$B138&amp;'Background Step 4.1.3'!$C138&amp;'Background Step 4.1.3'!F$117,'HS data - 3'!$C$8:$C$9374&amp;'HS data - 3'!$H$8:$H$9374&amp;'HS data - 3'!$G$8:$G$9374,0)),"")</f>
        <v>55.882150000000003</v>
      </c>
      <c r="G138" s="146">
        <f>AVERAGE(E136:E138)</f>
        <v>582.40654933333337</v>
      </c>
      <c r="H138" s="146">
        <f>AVERAGE(F136:F138)</f>
        <v>70.405448666666672</v>
      </c>
      <c r="I138" s="147">
        <f t="array" ref="I138">IFERROR(INDEX('HS data - 3'!$L$8:$L$9374,MATCH('Background Step 4.1.3'!$B138&amp;'Background Step 4.1.3'!$C138&amp;'Background Step 4.1.3'!I$117,'HS data - 3'!$C$8:$C$9374&amp;'HS data - 3'!$H$8:$H$9374&amp;'HS data - 3'!$G$8:$G$9374,0)),"")</f>
        <v>2730.7991670000001</v>
      </c>
      <c r="J138" s="146"/>
      <c r="K138" s="204">
        <f t="shared" si="17"/>
        <v>2.0463661581305879E-2</v>
      </c>
      <c r="L138" s="205">
        <f>AVERAGE(K136:K138)</f>
        <v>2.6277100591252517E-2</v>
      </c>
      <c r="M138" s="147">
        <f t="array" ref="M138">IFERROR(INDEX('HS data - 3'!$L$8:$L$9374,MATCH('Background Step 4.1.3'!$B138&amp;'Background Step 4.1.3'!$C138&amp;'Background Step 4.1.3'!M$117,'HS data - 3'!$C$8:$C$9374&amp;'HS data - 3'!$H$8:$H$9374&amp;'HS data - 3'!$G$8:$G$9374,0)),"")</f>
        <v>8046.3639309999999</v>
      </c>
      <c r="N138" s="146">
        <f t="shared" si="19"/>
        <v>5315.5647639999997</v>
      </c>
      <c r="O138" s="146"/>
      <c r="P138" s="204">
        <f t="shared" si="20"/>
        <v>0.12899065338149271</v>
      </c>
      <c r="Q138" s="205">
        <f>AVERAGE(P136:P138)</f>
        <v>0.11022919054086448</v>
      </c>
      <c r="R138" s="146">
        <f>AVERAGE(I136:I138)</f>
        <v>2677.1999633333335</v>
      </c>
      <c r="S138" s="146">
        <f>AVERAGE(N136:N138)</f>
        <v>5286.3249726666663</v>
      </c>
    </row>
    <row r="139" spans="1:19" ht="14.65" thickTop="1">
      <c r="A139" s="143" t="s">
        <v>649</v>
      </c>
      <c r="B139" s="143">
        <f t="shared" si="16"/>
        <v>841940</v>
      </c>
      <c r="C139" s="147">
        <v>2015</v>
      </c>
      <c r="D139" s="147">
        <f t="array" ref="D139">IFERROR(INDEX('HS data - 3'!$L$8:$L$9374,MATCH('Background Step 4.1.3'!$B139&amp;'Background Step 4.1.3'!$C139&amp;'Background Step 4.1.3'!D$117,'HS data - 3'!$C$8:$C$9374&amp;'HS data - 3'!$H$8:$H$9374&amp;'HS data - 3'!$G$8:$G$9374,0)),"")</f>
        <v>199.92441600000001</v>
      </c>
      <c r="E139" s="147">
        <f t="shared" si="21"/>
        <v>192.60325600000002</v>
      </c>
      <c r="F139" s="147">
        <f t="array" ref="F139">IFERROR(INDEX('HS data - 3'!$L$8:$L$9374,MATCH('Background Step 4.1.3'!$B139&amp;'Background Step 4.1.3'!$C139&amp;'Background Step 4.1.3'!F$117,'HS data - 3'!$C$8:$C$9374&amp;'HS data - 3'!$H$8:$H$9374&amp;'HS data - 3'!$G$8:$G$9374,0)),"")</f>
        <v>7.3211599999999999</v>
      </c>
      <c r="G139" s="147"/>
      <c r="H139" s="147"/>
      <c r="I139" s="147">
        <f t="array" ref="I139">IFERROR(INDEX('HS data - 3'!$L$8:$L$9374,MATCH('Background Step 4.1.3'!$B139&amp;'Background Step 4.1.3'!$C139&amp;'Background Step 4.1.3'!I$117,'HS data - 3'!$C$8:$C$9374&amp;'HS data - 3'!$H$8:$H$9374&amp;'HS data - 3'!$G$8:$G$9374,0)),"")</f>
        <v>167.92160200000001</v>
      </c>
      <c r="J139" s="147"/>
      <c r="K139" s="198">
        <f t="shared" si="17"/>
        <v>4.3598678864438176E-2</v>
      </c>
      <c r="L139" s="147" t="str">
        <f t="array" ref="L139">IFERROR(INDEX('HS data'!#REF!,MATCH('Background Step 4.1.3'!$B139&amp;'Background Step 4.1.3'!$C139&amp;'Background Step 4.1.3'!#REF!,'HS data'!#REF!&amp;'HS data'!#REF!&amp;'HS data'!#REF!,0)),"")</f>
        <v/>
      </c>
      <c r="M139" s="147">
        <f t="array" ref="M139">IFERROR(INDEX('HS data - 3'!$L$8:$L$9374,MATCH('Background Step 4.1.3'!$B139&amp;'Background Step 4.1.3'!$C139&amp;'Background Step 4.1.3'!M$117,'HS data - 3'!$C$8:$C$9374&amp;'HS data - 3'!$H$8:$H$9374&amp;'HS data - 3'!$G$8:$G$9374,0)),"")</f>
        <v>1093.3999699999999</v>
      </c>
      <c r="N139" s="147">
        <f t="shared" si="19"/>
        <v>925.47836799999993</v>
      </c>
      <c r="O139" s="147"/>
      <c r="P139" s="198">
        <f t="shared" si="20"/>
        <v>0.20811211008229641</v>
      </c>
      <c r="Q139" s="147" t="str">
        <f t="array" ref="Q139">IFERROR(INDEX('HS data'!#REF!,MATCH('Background Step 4.1.3'!$B139&amp;'Background Step 4.1.3'!$C139&amp;'Background Step 4.1.3'!#REF!,'HS data'!#REF!&amp;'HS data'!#REF!&amp;'HS data'!#REF!,0)),"")</f>
        <v/>
      </c>
      <c r="R139" s="147"/>
      <c r="S139" s="147"/>
    </row>
    <row r="140" spans="1:19">
      <c r="A140" s="143" t="s">
        <v>649</v>
      </c>
      <c r="B140" s="143">
        <f t="shared" si="16"/>
        <v>841940</v>
      </c>
      <c r="C140" s="143">
        <v>2016</v>
      </c>
      <c r="D140" s="147">
        <f t="array" ref="D140">IFERROR(INDEX('HS data - 3'!$L$8:$L$9374,MATCH('Background Step 4.1.3'!$B140&amp;'Background Step 4.1.3'!$C140&amp;'Background Step 4.1.3'!D$117,'HS data - 3'!$C$8:$C$9374&amp;'HS data - 3'!$H$8:$H$9374&amp;'HS data - 3'!$G$8:$G$9374,0)),"")</f>
        <v>233.53490199999999</v>
      </c>
      <c r="E140" s="143">
        <f t="shared" si="21"/>
        <v>228.53320099999999</v>
      </c>
      <c r="F140" s="147">
        <f t="array" ref="F140">IFERROR(INDEX('HS data - 3'!$L$8:$L$9374,MATCH('Background Step 4.1.3'!$B140&amp;'Background Step 4.1.3'!$C140&amp;'Background Step 4.1.3'!F$117,'HS data - 3'!$C$8:$C$9374&amp;'HS data - 3'!$H$8:$H$9374&amp;'HS data - 3'!$G$8:$G$9374,0)),"")</f>
        <v>5.0017009999999997</v>
      </c>
      <c r="G140" s="143"/>
      <c r="H140" s="143"/>
      <c r="I140" s="147">
        <f t="array" ref="I140">IFERROR(INDEX('HS data - 3'!$L$8:$L$9374,MATCH('Background Step 4.1.3'!$B140&amp;'Background Step 4.1.3'!$C140&amp;'Background Step 4.1.3'!I$117,'HS data - 3'!$C$8:$C$9374&amp;'HS data - 3'!$H$8:$H$9374&amp;'HS data - 3'!$G$8:$G$9374,0)),"")</f>
        <v>203.13356899999999</v>
      </c>
      <c r="J140" s="143"/>
      <c r="K140" s="196">
        <f t="shared" si="17"/>
        <v>2.4622720038951315E-2</v>
      </c>
      <c r="L140" s="143" t="str">
        <f t="array" ref="L140">IFERROR(INDEX('HS data'!#REF!,MATCH('Background Step 4.1.3'!$B140&amp;'Background Step 4.1.3'!$C140&amp;'Background Step 4.1.3'!#REF!,'HS data'!#REF!&amp;'HS data'!#REF!&amp;'HS data'!#REF!,0)),"")</f>
        <v/>
      </c>
      <c r="M140" s="147">
        <f t="array" ref="M140">IFERROR(INDEX('HS data - 3'!$L$8:$L$9374,MATCH('Background Step 4.1.3'!$B140&amp;'Background Step 4.1.3'!$C140&amp;'Background Step 4.1.3'!M$117,'HS data - 3'!$C$8:$C$9374&amp;'HS data - 3'!$H$8:$H$9374&amp;'HS data - 3'!$G$8:$G$9374,0)),"")</f>
        <v>1068.3217790000001</v>
      </c>
      <c r="N140" s="143">
        <f t="shared" si="19"/>
        <v>865.18821000000014</v>
      </c>
      <c r="O140" s="143"/>
      <c r="P140" s="196">
        <f t="shared" si="20"/>
        <v>0.26414275918068736</v>
      </c>
      <c r="Q140" s="143" t="str">
        <f t="array" ref="Q140">IFERROR(INDEX('HS data'!#REF!,MATCH('Background Step 4.1.3'!$B140&amp;'Background Step 4.1.3'!$C140&amp;'Background Step 4.1.3'!#REF!,'HS data'!#REF!&amp;'HS data'!#REF!&amp;'HS data'!#REF!,0)),"")</f>
        <v/>
      </c>
      <c r="R140" s="143"/>
      <c r="S140" s="143"/>
    </row>
    <row r="141" spans="1:19" ht="14.65" thickBot="1">
      <c r="A141" s="143" t="s">
        <v>649</v>
      </c>
      <c r="B141" s="143">
        <f t="shared" si="16"/>
        <v>841940</v>
      </c>
      <c r="C141" s="146">
        <v>2017</v>
      </c>
      <c r="D141" s="147">
        <f t="array" ref="D141">IFERROR(INDEX('HS data - 3'!$L$8:$L$9374,MATCH('Background Step 4.1.3'!$B141&amp;'Background Step 4.1.3'!$C141&amp;'Background Step 4.1.3'!D$117,'HS data - 3'!$C$8:$C$9374&amp;'HS data - 3'!$H$8:$H$9374&amp;'HS data - 3'!$G$8:$G$9374,0)),"")</f>
        <v>464.62104100000005</v>
      </c>
      <c r="E141" s="146">
        <f t="shared" si="21"/>
        <v>447.03140500000006</v>
      </c>
      <c r="F141" s="147">
        <f t="array" ref="F141">IFERROR(INDEX('HS data - 3'!$L$8:$L$9374,MATCH('Background Step 4.1.3'!$B141&amp;'Background Step 4.1.3'!$C141&amp;'Background Step 4.1.3'!F$117,'HS data - 3'!$C$8:$C$9374&amp;'HS data - 3'!$H$8:$H$9374&amp;'HS data - 3'!$G$8:$G$9374,0)),"")</f>
        <v>17.589635999999999</v>
      </c>
      <c r="G141" s="146">
        <f>AVERAGE(E139:E141)</f>
        <v>289.38928733333336</v>
      </c>
      <c r="H141" s="146">
        <f>AVERAGE(F139:F141)</f>
        <v>9.9708323333333322</v>
      </c>
      <c r="I141" s="147">
        <f t="array" ref="I141">IFERROR(INDEX('HS data - 3'!$L$8:$L$9374,MATCH('Background Step 4.1.3'!$B141&amp;'Background Step 4.1.3'!$C141&amp;'Background Step 4.1.3'!I$117,'HS data - 3'!$C$8:$C$9374&amp;'HS data - 3'!$H$8:$H$9374&amp;'HS data - 3'!$G$8:$G$9374,0)),"")</f>
        <v>170.65397899999999</v>
      </c>
      <c r="J141" s="146"/>
      <c r="K141" s="204">
        <f t="shared" si="17"/>
        <v>0.10307193599042891</v>
      </c>
      <c r="L141" s="205">
        <f>AVERAGE(K139:K141)</f>
        <v>5.7097778297939467E-2</v>
      </c>
      <c r="M141" s="147">
        <f t="array" ref="M141">IFERROR(INDEX('HS data - 3'!$L$8:$L$9374,MATCH('Background Step 4.1.3'!$B141&amp;'Background Step 4.1.3'!$C141&amp;'Background Step 4.1.3'!M$117,'HS data - 3'!$C$8:$C$9374&amp;'HS data - 3'!$H$8:$H$9374&amp;'HS data - 3'!$G$8:$G$9374,0)),"")</f>
        <v>1129.0565609999999</v>
      </c>
      <c r="N141" s="146">
        <f t="shared" si="19"/>
        <v>958.40258199999994</v>
      </c>
      <c r="O141" s="146"/>
      <c r="P141" s="204">
        <f t="shared" si="20"/>
        <v>0.46643384877692251</v>
      </c>
      <c r="Q141" s="205">
        <f>AVERAGE(P139:P141)</f>
        <v>0.31289623934663541</v>
      </c>
      <c r="R141" s="146">
        <f>AVERAGE(I139:I141)</f>
        <v>180.56971666666664</v>
      </c>
      <c r="S141" s="146">
        <f>AVERAGE(N139:N141)</f>
        <v>916.35638666666671</v>
      </c>
    </row>
    <row r="142" spans="1:19" ht="14.65" thickTop="1">
      <c r="A142" s="143" t="s">
        <v>649</v>
      </c>
      <c r="B142" s="143">
        <f t="shared" si="16"/>
        <v>841931</v>
      </c>
      <c r="C142" s="147">
        <v>2015</v>
      </c>
      <c r="D142" s="147">
        <f t="array" ref="D142">IFERROR(INDEX('HS data - 3'!$L$8:$L$9374,MATCH('Background Step 4.1.3'!$B142&amp;'Background Step 4.1.3'!$C142&amp;'Background Step 4.1.3'!D$117,'HS data - 3'!$C$8:$C$9374&amp;'HS data - 3'!$H$8:$H$9374&amp;'HS data - 3'!$G$8:$G$9374,0)),"")</f>
        <v>22.376101999999999</v>
      </c>
      <c r="E142" s="147">
        <f t="shared" si="21"/>
        <v>21.874739999999999</v>
      </c>
      <c r="F142" s="147">
        <f t="array" ref="F142">IFERROR(INDEX('HS data - 3'!$L$8:$L$9374,MATCH('Background Step 4.1.3'!$B142&amp;'Background Step 4.1.3'!$C142&amp;'Background Step 4.1.3'!F$117,'HS data - 3'!$C$8:$C$9374&amp;'HS data - 3'!$H$8:$H$9374&amp;'HS data - 3'!$G$8:$G$9374,0)),"")</f>
        <v>0.50136199999999997</v>
      </c>
      <c r="G142" s="147"/>
      <c r="H142" s="147"/>
      <c r="I142" s="147">
        <f t="array" ref="I142">IFERROR(INDEX('HS data - 3'!$L$8:$L$9374,MATCH('Background Step 4.1.3'!$B142&amp;'Background Step 4.1.3'!$C142&amp;'Background Step 4.1.3'!I$117,'HS data - 3'!$C$8:$C$9374&amp;'HS data - 3'!$H$8:$H$9374&amp;'HS data - 3'!$G$8:$G$9374,0)),"")</f>
        <v>126.85257700000001</v>
      </c>
      <c r="J142" s="147"/>
      <c r="K142" s="198">
        <f t="shared" si="17"/>
        <v>3.9523201802987408E-3</v>
      </c>
      <c r="L142" s="147" t="str">
        <f t="array" ref="L142">IFERROR(INDEX('HS data'!#REF!,MATCH('Background Step 4.1.3'!$B142&amp;'Background Step 4.1.3'!$C142&amp;'Background Step 4.1.3'!#REF!,'HS data'!#REF!&amp;'HS data'!#REF!&amp;'HS data'!#REF!,0)),"")</f>
        <v/>
      </c>
      <c r="M142" s="147">
        <f t="array" ref="M142">IFERROR(INDEX('HS data - 3'!$L$8:$L$9374,MATCH('Background Step 4.1.3'!$B142&amp;'Background Step 4.1.3'!$C142&amp;'Background Step 4.1.3'!M$117,'HS data - 3'!$C$8:$C$9374&amp;'HS data - 3'!$H$8:$H$9374&amp;'HS data - 3'!$G$8:$G$9374,0)),"")</f>
        <v>393.790233</v>
      </c>
      <c r="N142" s="147">
        <f t="shared" si="19"/>
        <v>266.937656</v>
      </c>
      <c r="O142" s="147"/>
      <c r="P142" s="198">
        <f t="shared" si="20"/>
        <v>8.1946999639496337E-2</v>
      </c>
      <c r="Q142" s="147" t="str">
        <f t="array" ref="Q142">IFERROR(INDEX('HS data'!#REF!,MATCH('Background Step 4.1.3'!$B142&amp;'Background Step 4.1.3'!$C142&amp;'Background Step 4.1.3'!#REF!,'HS data'!#REF!&amp;'HS data'!#REF!&amp;'HS data'!#REF!,0)),"")</f>
        <v/>
      </c>
      <c r="R142" s="147"/>
      <c r="S142" s="147"/>
    </row>
    <row r="143" spans="1:19">
      <c r="A143" s="143" t="s">
        <v>649</v>
      </c>
      <c r="B143" s="143">
        <f t="shared" si="16"/>
        <v>841931</v>
      </c>
      <c r="C143" s="143">
        <v>2016</v>
      </c>
      <c r="D143" s="147">
        <f t="array" ref="D143">IFERROR(INDEX('HS data - 3'!$L$8:$L$9374,MATCH('Background Step 4.1.3'!$B143&amp;'Background Step 4.1.3'!$C143&amp;'Background Step 4.1.3'!D$117,'HS data - 3'!$C$8:$C$9374&amp;'HS data - 3'!$H$8:$H$9374&amp;'HS data - 3'!$G$8:$G$9374,0)),"")</f>
        <v>33.424330000000005</v>
      </c>
      <c r="E143" s="143">
        <f t="shared" si="21"/>
        <v>32.563031000000002</v>
      </c>
      <c r="F143" s="147">
        <f t="array" ref="F143">IFERROR(INDEX('HS data - 3'!$L$8:$L$9374,MATCH('Background Step 4.1.3'!$B143&amp;'Background Step 4.1.3'!$C143&amp;'Background Step 4.1.3'!F$117,'HS data - 3'!$C$8:$C$9374&amp;'HS data - 3'!$H$8:$H$9374&amp;'HS data - 3'!$G$8:$G$9374,0)),"")</f>
        <v>0.86129899999999993</v>
      </c>
      <c r="G143" s="143"/>
      <c r="H143" s="143"/>
      <c r="I143" s="147">
        <f t="array" ref="I143">IFERROR(INDEX('HS data - 3'!$L$8:$L$9374,MATCH('Background Step 4.1.3'!$B143&amp;'Background Step 4.1.3'!$C143&amp;'Background Step 4.1.3'!I$117,'HS data - 3'!$C$8:$C$9374&amp;'HS data - 3'!$H$8:$H$9374&amp;'HS data - 3'!$G$8:$G$9374,0)),"")</f>
        <v>95.422323999999989</v>
      </c>
      <c r="J143" s="143"/>
      <c r="K143" s="196">
        <f t="shared" si="17"/>
        <v>9.0261792408241909E-3</v>
      </c>
      <c r="L143" s="143" t="str">
        <f t="array" ref="L143">IFERROR(INDEX('HS data'!#REF!,MATCH('Background Step 4.1.3'!$B143&amp;'Background Step 4.1.3'!$C143&amp;'Background Step 4.1.3'!#REF!,'HS data'!#REF!&amp;'HS data'!#REF!&amp;'HS data'!#REF!,0)),"")</f>
        <v/>
      </c>
      <c r="M143" s="147">
        <f t="array" ref="M143">IFERROR(INDEX('HS data - 3'!$L$8:$L$9374,MATCH('Background Step 4.1.3'!$B143&amp;'Background Step 4.1.3'!$C143&amp;'Background Step 4.1.3'!M$117,'HS data - 3'!$C$8:$C$9374&amp;'HS data - 3'!$H$8:$H$9374&amp;'HS data - 3'!$G$8:$G$9374,0)),"")</f>
        <v>363.76548200000002</v>
      </c>
      <c r="N143" s="143">
        <f t="shared" si="19"/>
        <v>268.34315800000002</v>
      </c>
      <c r="O143" s="143"/>
      <c r="P143" s="196">
        <f t="shared" si="20"/>
        <v>0.12134846754691618</v>
      </c>
      <c r="Q143" s="143" t="str">
        <f t="array" ref="Q143">IFERROR(INDEX('HS data'!#REF!,MATCH('Background Step 4.1.3'!$B143&amp;'Background Step 4.1.3'!$C143&amp;'Background Step 4.1.3'!#REF!,'HS data'!#REF!&amp;'HS data'!#REF!&amp;'HS data'!#REF!,0)),"")</f>
        <v/>
      </c>
      <c r="R143" s="143"/>
      <c r="S143" s="143"/>
    </row>
    <row r="144" spans="1:19" ht="14.65" thickBot="1">
      <c r="A144" s="143" t="s">
        <v>649</v>
      </c>
      <c r="B144" s="143">
        <f t="shared" si="16"/>
        <v>841931</v>
      </c>
      <c r="C144" s="146">
        <v>2017</v>
      </c>
      <c r="D144" s="147">
        <f t="array" ref="D144">IFERROR(INDEX('HS data - 3'!$L$8:$L$9374,MATCH('Background Step 4.1.3'!$B144&amp;'Background Step 4.1.3'!$C144&amp;'Background Step 4.1.3'!D$117,'HS data - 3'!$C$8:$C$9374&amp;'HS data - 3'!$H$8:$H$9374&amp;'HS data - 3'!$G$8:$G$9374,0)),"")</f>
        <v>33.962885999999997</v>
      </c>
      <c r="E144" s="146">
        <f t="shared" si="21"/>
        <v>32.979984999999999</v>
      </c>
      <c r="F144" s="147">
        <f t="array" ref="F144">IFERROR(INDEX('HS data - 3'!$L$8:$L$9374,MATCH('Background Step 4.1.3'!$B144&amp;'Background Step 4.1.3'!$C144&amp;'Background Step 4.1.3'!F$117,'HS data - 3'!$C$8:$C$9374&amp;'HS data - 3'!$H$8:$H$9374&amp;'HS data - 3'!$G$8:$G$9374,0)),"")</f>
        <v>0.98290099999999991</v>
      </c>
      <c r="G144" s="146">
        <f>AVERAGE(E142:E144)</f>
        <v>29.139251999999999</v>
      </c>
      <c r="H144" s="146">
        <f>AVERAGE(F142:F144)</f>
        <v>0.78185399999999994</v>
      </c>
      <c r="I144" s="147">
        <f t="array" ref="I144">IFERROR(INDEX('HS data - 3'!$L$8:$L$9374,MATCH('Background Step 4.1.3'!$B144&amp;'Background Step 4.1.3'!$C144&amp;'Background Step 4.1.3'!I$117,'HS data - 3'!$C$8:$C$9374&amp;'HS data - 3'!$H$8:$H$9374&amp;'HS data - 3'!$G$8:$G$9374,0)),"")</f>
        <v>87.527255999999994</v>
      </c>
      <c r="J144" s="146"/>
      <c r="K144" s="204">
        <f t="shared" si="17"/>
        <v>1.1229656279867838E-2</v>
      </c>
      <c r="L144" s="205">
        <f>AVERAGE(K142:K144)</f>
        <v>8.0693852336635903E-3</v>
      </c>
      <c r="M144" s="147">
        <f t="array" ref="M144">IFERROR(INDEX('HS data - 3'!$L$8:$L$9374,MATCH('Background Step 4.1.3'!$B144&amp;'Background Step 4.1.3'!$C144&amp;'Background Step 4.1.3'!M$117,'HS data - 3'!$C$8:$C$9374&amp;'HS data - 3'!$H$8:$H$9374&amp;'HS data - 3'!$G$8:$G$9374,0)),"")</f>
        <v>339.15196299999997</v>
      </c>
      <c r="N144" s="146">
        <f t="shared" si="19"/>
        <v>251.62470699999997</v>
      </c>
      <c r="O144" s="146"/>
      <c r="P144" s="204">
        <f t="shared" si="20"/>
        <v>0.13106815063275962</v>
      </c>
      <c r="Q144" s="205">
        <f>AVERAGE(P142:P144)</f>
        <v>0.11145453927305737</v>
      </c>
      <c r="R144" s="146">
        <f>AVERAGE(I142:I144)</f>
        <v>103.26738566666666</v>
      </c>
      <c r="S144" s="146">
        <f>AVERAGE(N142:N144)</f>
        <v>262.3018403333333</v>
      </c>
    </row>
    <row r="145" ht="14.65" thickTop="1"/>
  </sheetData>
  <mergeCells count="12">
    <mergeCell ref="I81:L81"/>
    <mergeCell ref="M81:Q81"/>
    <mergeCell ref="R81:S81"/>
    <mergeCell ref="I116:L116"/>
    <mergeCell ref="M116:Q116"/>
    <mergeCell ref="R116:S116"/>
    <mergeCell ref="R7:S7"/>
    <mergeCell ref="I47:L47"/>
    <mergeCell ref="M47:Q47"/>
    <mergeCell ref="R47:S47"/>
    <mergeCell ref="I7:L7"/>
    <mergeCell ref="M7:Q7"/>
  </mergeCells>
  <conditionalFormatting sqref="A1:L1 O1:XFD1">
    <cfRule type="expression" dxfId="1116" priority="628">
      <formula>_xlfn.ISFORMULA(A1)</formula>
    </cfRule>
  </conditionalFormatting>
  <conditionalFormatting sqref="AB8:AB26 D6:F6 AB5 AC4:AG4 D43:J43 Q4:AA4 D36:S38 D44:S44 W25:X34 V24:V34 N10:P34 Q9:U34 Y31:Z34 AA25:AA34 D9:M34 N50:P74 Q49:S74 D49:M74 N84:P108 Q83:S108 D83:M108 N119:P143 Q118:S143 D118:M143">
    <cfRule type="expression" dxfId="1115" priority="627">
      <formula>_xlfn.ISFORMULA(D5)</formula>
    </cfRule>
  </conditionalFormatting>
  <conditionalFormatting sqref="D42:R42 S43">
    <cfRule type="expression" dxfId="1114" priority="722">
      <formula>_xlfn.ISFORMULA(#REF!)</formula>
    </cfRule>
  </conditionalFormatting>
  <conditionalFormatting sqref="D39:Q41 R39:R40">
    <cfRule type="expression" dxfId="1113" priority="725">
      <formula>_xlfn.ISFORMULA(D42)</formula>
    </cfRule>
  </conditionalFormatting>
  <conditionalFormatting sqref="W11:X17 V8:V17 AA11:AA17">
    <cfRule type="expression" dxfId="1112" priority="728">
      <formula>_xlfn.ISFORMULA(V26)</formula>
    </cfRule>
  </conditionalFormatting>
  <conditionalFormatting sqref="AC5:AE5">
    <cfRule type="expression" dxfId="1111" priority="745">
      <formula>_xlfn.ISFORMULA(AE6)</formula>
    </cfRule>
  </conditionalFormatting>
  <conditionalFormatting sqref="S39">
    <cfRule type="expression" dxfId="1110" priority="616">
      <formula>_xlfn.ISFORMULA(S43)</formula>
    </cfRule>
  </conditionalFormatting>
  <conditionalFormatting sqref="K43">
    <cfRule type="expression" dxfId="1109" priority="793">
      <formula>_xlfn.ISFORMULA(#REF!)</formula>
    </cfRule>
  </conditionalFormatting>
  <conditionalFormatting sqref="AB27:AB35">
    <cfRule type="expression" dxfId="1108" priority="823">
      <formula>_xlfn.ISFORMULA(#REF!)</formula>
    </cfRule>
  </conditionalFormatting>
  <conditionalFormatting sqref="Y25:Z29 Y11:Z21 N9:P9">
    <cfRule type="expression" dxfId="1107" priority="557">
      <formula>_xlfn.ISFORMULA(N10)</formula>
    </cfRule>
  </conditionalFormatting>
  <conditionalFormatting sqref="Y24:Z24">
    <cfRule type="expression" dxfId="1106" priority="559">
      <formula>_xlfn.ISFORMULA(Y26)</formula>
    </cfRule>
  </conditionalFormatting>
  <conditionalFormatting sqref="Y22:Z23">
    <cfRule type="expression" dxfId="1105" priority="560">
      <formula>_xlfn.ISFORMULA(Y25)</formula>
    </cfRule>
  </conditionalFormatting>
  <conditionalFormatting sqref="G6:O6">
    <cfRule type="expression" dxfId="1104" priority="564">
      <formula>_xlfn.ISFORMULA(I7)</formula>
    </cfRule>
  </conditionalFormatting>
  <conditionalFormatting sqref="X8:Z10">
    <cfRule type="expression" dxfId="1103" priority="553">
      <formula>_xlfn.ISFORMULA(X9)</formula>
    </cfRule>
  </conditionalFormatting>
  <conditionalFormatting sqref="AA8:AA10">
    <cfRule type="expression" dxfId="1102" priority="552">
      <formula>_xlfn.ISFORMULA(AA9)</formula>
    </cfRule>
  </conditionalFormatting>
  <conditionalFormatting sqref="W8:W10">
    <cfRule type="expression" dxfId="1101" priority="551">
      <formula>_xlfn.ISFORMULA(W9)</formula>
    </cfRule>
  </conditionalFormatting>
  <conditionalFormatting sqref="AB4">
    <cfRule type="expression" dxfId="1100" priority="568">
      <formula>_xlfn.ISFORMULA(AD6)</formula>
    </cfRule>
  </conditionalFormatting>
  <conditionalFormatting sqref="AA6">
    <cfRule type="expression" dxfId="1099" priority="944">
      <formula>_xlfn.ISFORMULA(AH6)</formula>
    </cfRule>
  </conditionalFormatting>
  <conditionalFormatting sqref="Y30:Z30">
    <cfRule type="expression" dxfId="1098" priority="1002">
      <formula>_xlfn.ISFORMULA(#REF!)</formula>
    </cfRule>
  </conditionalFormatting>
  <conditionalFormatting sqref="P6 Q5:R5">
    <cfRule type="expression" dxfId="1097" priority="1075">
      <formula>_xlfn.ISFORMULA(AB4)</formula>
    </cfRule>
  </conditionalFormatting>
  <conditionalFormatting sqref="Q6:R6">
    <cfRule type="expression" dxfId="1096" priority="1081">
      <formula>_xlfn.ISFORMULA(AC6)</formula>
    </cfRule>
  </conditionalFormatting>
  <conditionalFormatting sqref="AA5">
    <cfRule type="expression" dxfId="1095" priority="1084">
      <formula>_xlfn.ISFORMULA(AH4)</formula>
    </cfRule>
  </conditionalFormatting>
  <conditionalFormatting sqref="S6:T6">
    <cfRule type="expression" dxfId="1094" priority="1135">
      <formula>_xlfn.ISFORMULA(AD6)</formula>
    </cfRule>
  </conditionalFormatting>
  <conditionalFormatting sqref="S5:T5">
    <cfRule type="expression" dxfId="1093" priority="1138">
      <formula>_xlfn.ISFORMULA(AD4)</formula>
    </cfRule>
  </conditionalFormatting>
  <conditionalFormatting sqref="U6:V6">
    <cfRule type="expression" dxfId="1092" priority="1141">
      <formula>_xlfn.ISFORMULA(AE6)</formula>
    </cfRule>
  </conditionalFormatting>
  <conditionalFormatting sqref="U5:V5">
    <cfRule type="expression" dxfId="1091" priority="1144">
      <formula>_xlfn.ISFORMULA(AE4)</formula>
    </cfRule>
  </conditionalFormatting>
  <conditionalFormatting sqref="W6:X6">
    <cfRule type="expression" dxfId="1090" priority="1147">
      <formula>_xlfn.ISFORMULA(AF6)</formula>
    </cfRule>
  </conditionalFormatting>
  <conditionalFormatting sqref="W5:X5">
    <cfRule type="expression" dxfId="1089" priority="1150">
      <formula>_xlfn.ISFORMULA(AF4)</formula>
    </cfRule>
  </conditionalFormatting>
  <conditionalFormatting sqref="U44">
    <cfRule type="expression" dxfId="1088" priority="1152">
      <formula>_xlfn.ISFORMULA(#REF!)</formula>
    </cfRule>
  </conditionalFormatting>
  <conditionalFormatting sqref="AB6">
    <cfRule type="expression" dxfId="1087" priority="1154">
      <formula>_xlfn.ISFORMULA(V24)</formula>
    </cfRule>
  </conditionalFormatting>
  <conditionalFormatting sqref="AF5:AG5">
    <cfRule type="expression" dxfId="1086" priority="1156">
      <formula>_xlfn.ISFORMULA(AB8)</formula>
    </cfRule>
  </conditionalFormatting>
  <conditionalFormatting sqref="Y6:Z6">
    <cfRule type="expression" dxfId="1085" priority="1174">
      <formula>_xlfn.ISFORMULA(AG6)</formula>
    </cfRule>
  </conditionalFormatting>
  <conditionalFormatting sqref="Y5:Z5">
    <cfRule type="expression" dxfId="1084" priority="1177">
      <formula>_xlfn.ISFORMULA(AG4)</formula>
    </cfRule>
  </conditionalFormatting>
  <conditionalFormatting sqref="T38">
    <cfRule type="expression" dxfId="1083" priority="55">
      <formula>_xlfn.ISFORMULA(T39)</formula>
    </cfRule>
  </conditionalFormatting>
  <conditionalFormatting sqref="T41">
    <cfRule type="expression" dxfId="1082" priority="54">
      <formula>_xlfn.ISFORMULA(T42)</formula>
    </cfRule>
  </conditionalFormatting>
  <conditionalFormatting sqref="T44">
    <cfRule type="expression" dxfId="1081" priority="53">
      <formula>_xlfn.ISFORMULA(T45)</formula>
    </cfRule>
  </conditionalFormatting>
  <conditionalFormatting sqref="V44:AA44">
    <cfRule type="expression" dxfId="1080" priority="1433">
      <formula>_xlfn.ISFORMULA(#REF!)</formula>
    </cfRule>
  </conditionalFormatting>
  <conditionalFormatting sqref="AC6:AG6">
    <cfRule type="expression" dxfId="1079" priority="1447">
      <formula>_xlfn.ISFORMULA(W7)</formula>
    </cfRule>
  </conditionalFormatting>
  <conditionalFormatting sqref="V7">
    <cfRule type="expression" dxfId="1078" priority="1449">
      <formula>_xlfn.ISFORMULA(V25)</formula>
    </cfRule>
  </conditionalFormatting>
  <conditionalFormatting sqref="D45:F45 T45:AA45">
    <cfRule type="expression" dxfId="1077" priority="1465">
      <formula>_xlfn.ISFORMULA(#REF!)</formula>
    </cfRule>
  </conditionalFormatting>
  <conditionalFormatting sqref="U41:AA41 U38:AA38 T42:AA43 T36:AA37 T39:AA40">
    <cfRule type="expression" dxfId="1076" priority="1490">
      <formula>_xlfn.ISFORMULA(#REF!)</formula>
    </cfRule>
  </conditionalFormatting>
  <conditionalFormatting sqref="G45:O45">
    <cfRule type="expression" dxfId="1075" priority="1543">
      <formula>_xlfn.ISFORMULA(#REF!)</formula>
    </cfRule>
  </conditionalFormatting>
  <conditionalFormatting sqref="AB36:AB44">
    <cfRule type="expression" dxfId="1074" priority="1560">
      <formula>_xlfn.ISFORMULA(#REF!)</formula>
    </cfRule>
  </conditionalFormatting>
  <conditionalFormatting sqref="S41">
    <cfRule type="expression" dxfId="1073" priority="1570">
      <formula>_xlfn.ISFORMULA(#REF!)</formula>
    </cfRule>
  </conditionalFormatting>
  <conditionalFormatting sqref="Q43">
    <cfRule type="expression" dxfId="1072" priority="1572">
      <formula>_xlfn.ISFORMULA(#REF!)</formula>
    </cfRule>
  </conditionalFormatting>
  <conditionalFormatting sqref="P45">
    <cfRule type="expression" dxfId="1071" priority="1573">
      <formula>_xlfn.ISFORMULA(#REF!)</formula>
    </cfRule>
  </conditionalFormatting>
  <conditionalFormatting sqref="R43">
    <cfRule type="expression" dxfId="1070" priority="1574">
      <formula>_xlfn.ISFORMULA(#REF!)</formula>
    </cfRule>
  </conditionalFormatting>
  <conditionalFormatting sqref="L43:P43">
    <cfRule type="expression" dxfId="1069" priority="1575">
      <formula>_xlfn.ISFORMULA(#REF!)</formula>
    </cfRule>
  </conditionalFormatting>
  <conditionalFormatting sqref="AB45">
    <cfRule type="expression" dxfId="1068" priority="1576">
      <formula>_xlfn.ISFORMULA(#REF!)</formula>
    </cfRule>
  </conditionalFormatting>
  <conditionalFormatting sqref="R41">
    <cfRule type="expression" dxfId="1067" priority="1577">
      <formula>_xlfn.ISFORMULA(#REF!)</formula>
    </cfRule>
  </conditionalFormatting>
  <conditionalFormatting sqref="Q45:S45">
    <cfRule type="expression" dxfId="1066" priority="1578">
      <formula>_xlfn.ISFORMULA(#REF!)</formula>
    </cfRule>
  </conditionalFormatting>
  <conditionalFormatting sqref="S42 S40">
    <cfRule type="expression" dxfId="1065" priority="1579">
      <formula>_xlfn.ISFORMULA(#REF!)</formula>
    </cfRule>
  </conditionalFormatting>
  <conditionalFormatting sqref="N49:P49">
    <cfRule type="expression" dxfId="1064" priority="43">
      <formula>_xlfn.ISFORMULA(N50)</formula>
    </cfRule>
  </conditionalFormatting>
  <conditionalFormatting sqref="D78:S78">
    <cfRule type="expression" dxfId="1063" priority="30">
      <formula>_xlfn.ISFORMULA(D79)</formula>
    </cfRule>
  </conditionalFormatting>
  <conditionalFormatting sqref="D79:F79">
    <cfRule type="expression" dxfId="1062" priority="31">
      <formula>_xlfn.ISFORMULA(#REF!)</formula>
    </cfRule>
  </conditionalFormatting>
  <conditionalFormatting sqref="G79:O79">
    <cfRule type="expression" dxfId="1061" priority="32">
      <formula>_xlfn.ISFORMULA(#REF!)</formula>
    </cfRule>
  </conditionalFormatting>
  <conditionalFormatting sqref="P79">
    <cfRule type="expression" dxfId="1060" priority="33">
      <formula>_xlfn.ISFORMULA(#REF!)</formula>
    </cfRule>
  </conditionalFormatting>
  <conditionalFormatting sqref="Q79:S79">
    <cfRule type="expression" dxfId="1059" priority="34">
      <formula>_xlfn.ISFORMULA(#REF!)</formula>
    </cfRule>
  </conditionalFormatting>
  <conditionalFormatting sqref="N83:P83">
    <cfRule type="expression" dxfId="1058" priority="26">
      <formula>_xlfn.ISFORMULA(N84)</formula>
    </cfRule>
  </conditionalFormatting>
  <conditionalFormatting sqref="D113:S113">
    <cfRule type="expression" dxfId="1057" priority="16">
      <formula>_xlfn.ISFORMULA(D114)</formula>
    </cfRule>
  </conditionalFormatting>
  <conditionalFormatting sqref="D114:F114">
    <cfRule type="expression" dxfId="1056" priority="17">
      <formula>_xlfn.ISFORMULA(#REF!)</formula>
    </cfRule>
  </conditionalFormatting>
  <conditionalFormatting sqref="G114:O114">
    <cfRule type="expression" dxfId="1055" priority="18">
      <formula>_xlfn.ISFORMULA(#REF!)</formula>
    </cfRule>
  </conditionalFormatting>
  <conditionalFormatting sqref="P114">
    <cfRule type="expression" dxfId="1054" priority="19">
      <formula>_xlfn.ISFORMULA(#REF!)</formula>
    </cfRule>
  </conditionalFormatting>
  <conditionalFormatting sqref="Q114:S114">
    <cfRule type="expression" dxfId="1053" priority="20">
      <formula>_xlfn.ISFORMULA(#REF!)</formula>
    </cfRule>
  </conditionalFormatting>
  <conditionalFormatting sqref="N118:P118">
    <cfRule type="expression" dxfId="1052" priority="12">
      <formula>_xlfn.ISFORMULA(N119)</formula>
    </cfRule>
  </conditionalFormatting>
  <conditionalFormatting sqref="D35:AA35 D75:S75 D109:S109 D144:S144">
    <cfRule type="expression" dxfId="1051" priority="1581">
      <formula>_xlfn.ISFORMULA(#REF!)</formula>
    </cfRule>
  </conditionalFormatting>
  <conditionalFormatting sqref="W18:X24 V18:V23 AA18:AA24">
    <cfRule type="expression" dxfId="1050" priority="1597">
      <formula>_xlfn.ISFORMULA(#REF!)</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3F022-5733-4153-83A1-B7E8FCE04087}">
  <sheetPr>
    <tabColor theme="5" tint="0.39997558519241921"/>
  </sheetPr>
  <dimension ref="A1:Y116"/>
  <sheetViews>
    <sheetView workbookViewId="0">
      <selection activeCell="C21" sqref="C21"/>
    </sheetView>
  </sheetViews>
  <sheetFormatPr defaultColWidth="8.85546875" defaultRowHeight="13.9"/>
  <cols>
    <col min="1" max="1" width="21.42578125" style="1" customWidth="1"/>
    <col min="2" max="2" width="23.85546875" style="1" customWidth="1"/>
    <col min="3" max="3" width="25.140625" style="1" customWidth="1"/>
    <col min="4" max="4" width="16.42578125" style="1" customWidth="1"/>
    <col min="5" max="5" width="17.140625" style="1" customWidth="1"/>
    <col min="6" max="6" width="15.7109375" style="1" customWidth="1"/>
    <col min="7" max="7" width="21.85546875" style="1" customWidth="1"/>
    <col min="8" max="8" width="24" style="1" customWidth="1"/>
    <col min="9" max="9" width="21"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7" width="8.85546875" style="1"/>
    <col min="18" max="19" width="9.5703125" style="1" bestFit="1" customWidth="1"/>
    <col min="20" max="20" width="8.85546875" style="1"/>
    <col min="21" max="22" width="9.5703125" style="1" bestFit="1" customWidth="1"/>
    <col min="23" max="23" width="8.85546875" style="1"/>
    <col min="24" max="25" width="9.5703125" style="1" bestFit="1" customWidth="1"/>
    <col min="26" max="16384" width="8.85546875" style="1"/>
  </cols>
  <sheetData>
    <row r="1" spans="1:25" s="109" customFormat="1" ht="35.1"/>
    <row r="2" spans="1:25" s="167" customFormat="1" ht="12.4">
      <c r="A2" s="167" t="s">
        <v>486</v>
      </c>
    </row>
    <row r="3" spans="1:25" s="167" customFormat="1" ht="12.4">
      <c r="A3" s="167" t="s">
        <v>469</v>
      </c>
    </row>
    <row r="4" spans="1:25" s="167" customFormat="1" ht="12.4">
      <c r="A4" s="167" t="s">
        <v>470</v>
      </c>
    </row>
    <row r="5" spans="1:25" ht="14.1">
      <c r="A5" s="2"/>
    </row>
    <row r="7" spans="1:25" ht="14.1">
      <c r="A7" s="2"/>
    </row>
    <row r="10" spans="1:25">
      <c r="B10" s="1" t="s">
        <v>700</v>
      </c>
    </row>
    <row r="11" spans="1:25">
      <c r="C11" s="1" t="s">
        <v>84</v>
      </c>
      <c r="F11" s="1" t="s">
        <v>136</v>
      </c>
      <c r="I11" s="1" t="s">
        <v>282</v>
      </c>
      <c r="L11" s="1" t="s">
        <v>283</v>
      </c>
      <c r="O11" s="1" t="s">
        <v>701</v>
      </c>
      <c r="R11" s="1" t="s">
        <v>702</v>
      </c>
      <c r="U11" s="1" t="s">
        <v>286</v>
      </c>
      <c r="X11" s="1" t="s">
        <v>703</v>
      </c>
    </row>
    <row r="12" spans="1:25">
      <c r="B12" s="496"/>
      <c r="C12" s="496" t="s">
        <v>281</v>
      </c>
      <c r="D12" s="496" t="s">
        <v>288</v>
      </c>
      <c r="E12" s="496"/>
      <c r="F12" s="496" t="s">
        <v>281</v>
      </c>
      <c r="G12" s="496" t="s">
        <v>288</v>
      </c>
      <c r="H12" s="496"/>
      <c r="I12" s="496" t="s">
        <v>281</v>
      </c>
      <c r="J12" s="496" t="s">
        <v>288</v>
      </c>
      <c r="K12" s="496"/>
      <c r="L12" s="496" t="s">
        <v>281</v>
      </c>
      <c r="M12" s="496" t="s">
        <v>288</v>
      </c>
      <c r="N12" s="496"/>
      <c r="O12" s="496" t="s">
        <v>281</v>
      </c>
      <c r="P12" s="496" t="s">
        <v>288</v>
      </c>
      <c r="Q12" s="496"/>
      <c r="R12" s="496" t="s">
        <v>281</v>
      </c>
      <c r="S12" s="496" t="s">
        <v>288</v>
      </c>
      <c r="T12" s="496"/>
      <c r="U12" s="496" t="s">
        <v>281</v>
      </c>
      <c r="V12" s="496" t="s">
        <v>288</v>
      </c>
      <c r="W12" s="496"/>
      <c r="X12" s="496" t="s">
        <v>281</v>
      </c>
      <c r="Y12" s="496" t="s">
        <v>288</v>
      </c>
    </row>
    <row r="13" spans="1:25">
      <c r="B13" s="496" t="s">
        <v>646</v>
      </c>
      <c r="C13" s="305">
        <f>C26/C$30</f>
        <v>7.2073166411100842E-2</v>
      </c>
      <c r="D13" s="305">
        <f>D26/D$30</f>
        <v>3.5405852394808382E-2</v>
      </c>
      <c r="E13" s="305"/>
      <c r="F13" s="305">
        <f>F26/F$30</f>
        <v>5.1109546603221936E-2</v>
      </c>
      <c r="G13" s="305">
        <f>G26/G$30</f>
        <v>2.7047592172691277E-2</v>
      </c>
      <c r="H13" s="305"/>
      <c r="I13" s="305">
        <f>I26/I$30</f>
        <v>7.6311362082328416E-2</v>
      </c>
      <c r="J13" s="305">
        <f>J26/J$30</f>
        <v>3.874771746379068E-2</v>
      </c>
      <c r="K13" s="305"/>
      <c r="L13" s="305">
        <f>L26/L$30</f>
        <v>3.4134839187405619E-2</v>
      </c>
      <c r="M13" s="305">
        <f>M26/M$30</f>
        <v>2.8239677980964027E-2</v>
      </c>
      <c r="N13" s="305"/>
      <c r="O13" s="305">
        <f>O26/O$30</f>
        <v>3.4134839187405619E-2</v>
      </c>
      <c r="P13" s="305">
        <f>P26/P$30</f>
        <v>2.8239677980964027E-2</v>
      </c>
      <c r="Q13" s="305"/>
      <c r="R13" s="305">
        <f>R26/R$30</f>
        <v>3.4134839187405619E-2</v>
      </c>
      <c r="S13" s="305">
        <f>S26/S$30</f>
        <v>2.8239677980964027E-2</v>
      </c>
      <c r="T13" s="305"/>
      <c r="U13" s="305">
        <f>U26/U$30</f>
        <v>7.6311362082328416E-2</v>
      </c>
      <c r="V13" s="305">
        <f>V26/V$30</f>
        <v>3.874771746379068E-2</v>
      </c>
      <c r="W13" s="305"/>
      <c r="X13" s="305">
        <f>X26/X$30</f>
        <v>9.6608879720862378E-2</v>
      </c>
      <c r="Y13" s="305">
        <f>Y26/Y$30</f>
        <v>4.5429977225835597E-2</v>
      </c>
    </row>
    <row r="14" spans="1:25">
      <c r="B14" s="496" t="s">
        <v>647</v>
      </c>
      <c r="C14" s="305">
        <f t="shared" ref="C14:D14" si="0">C27/C$30</f>
        <v>0.3134606387381611</v>
      </c>
      <c r="D14" s="305">
        <f t="shared" si="0"/>
        <v>0.11638981262695774</v>
      </c>
      <c r="E14" s="305"/>
      <c r="F14" s="305">
        <f t="shared" ref="F14:G14" si="1">F27/F$30</f>
        <v>0.3256351561387793</v>
      </c>
      <c r="G14" s="305">
        <f t="shared" si="1"/>
        <v>0.14351062509821846</v>
      </c>
      <c r="H14" s="305"/>
      <c r="I14" s="305">
        <f t="shared" ref="I14:J14" si="2">I27/I$30</f>
        <v>0.29735722903625444</v>
      </c>
      <c r="J14" s="305">
        <f t="shared" si="2"/>
        <v>0.13843585113374945</v>
      </c>
      <c r="K14" s="305"/>
      <c r="L14" s="305">
        <f t="shared" ref="L14:M14" si="3">L27/L$30</f>
        <v>0.23536914871101619</v>
      </c>
      <c r="M14" s="305">
        <f t="shared" si="3"/>
        <v>8.6816686421917644E-2</v>
      </c>
      <c r="N14" s="305"/>
      <c r="O14" s="305">
        <f t="shared" ref="O14:P14" si="4">O27/O$30</f>
        <v>0.23536914871101619</v>
      </c>
      <c r="P14" s="305">
        <f t="shared" si="4"/>
        <v>8.6816686421917644E-2</v>
      </c>
      <c r="Q14" s="305"/>
      <c r="R14" s="305">
        <f t="shared" ref="R14:S14" si="5">R27/R$30</f>
        <v>0.23536914871101619</v>
      </c>
      <c r="S14" s="305">
        <f t="shared" si="5"/>
        <v>8.6816686421917644E-2</v>
      </c>
      <c r="T14" s="305"/>
      <c r="U14" s="305">
        <f t="shared" ref="U14:V14" si="6">U27/U$30</f>
        <v>0.29735722903625444</v>
      </c>
      <c r="V14" s="305">
        <f t="shared" si="6"/>
        <v>0.13843585113374945</v>
      </c>
      <c r="W14" s="305"/>
      <c r="X14" s="305">
        <f t="shared" ref="X14:Y14" si="7">X27/X$30</f>
        <v>0.23341642661145887</v>
      </c>
      <c r="Y14" s="305">
        <f t="shared" si="7"/>
        <v>0.18190016937389736</v>
      </c>
    </row>
    <row r="15" spans="1:25">
      <c r="B15" s="496" t="s">
        <v>686</v>
      </c>
      <c r="C15" s="305">
        <f t="shared" ref="C15:D15" si="8">C28/C$30</f>
        <v>3.3003048115121107E-2</v>
      </c>
      <c r="D15" s="305">
        <f t="shared" si="8"/>
        <v>0.1779880696437989</v>
      </c>
      <c r="E15" s="305"/>
      <c r="F15" s="305">
        <f t="shared" ref="F15:G15" si="9">F28/F$30</f>
        <v>4.3136115633045397E-2</v>
      </c>
      <c r="G15" s="305">
        <f t="shared" si="9"/>
        <v>0.12372248562627</v>
      </c>
      <c r="H15" s="305"/>
      <c r="I15" s="305">
        <f t="shared" ref="I15:J15" si="10">I28/I$30</f>
        <v>5.2930941104906995E-2</v>
      </c>
      <c r="J15" s="305">
        <f t="shared" si="10"/>
        <v>0.17975005952593276</v>
      </c>
      <c r="K15" s="305"/>
      <c r="L15" s="305">
        <f t="shared" ref="L15:M15" si="11">L28/L$30</f>
        <v>1.8422741117133691E-2</v>
      </c>
      <c r="M15" s="305">
        <f t="shared" si="11"/>
        <v>0.10907905730928349</v>
      </c>
      <c r="N15" s="305"/>
      <c r="O15" s="305">
        <f t="shared" ref="O15:P15" si="12">O28/O$30</f>
        <v>1.8422741117133691E-2</v>
      </c>
      <c r="P15" s="305">
        <f t="shared" si="12"/>
        <v>0.10907905730928349</v>
      </c>
      <c r="Q15" s="305"/>
      <c r="R15" s="305">
        <f t="shared" ref="R15:S15" si="13">R28/R$30</f>
        <v>1.8422741117133691E-2</v>
      </c>
      <c r="S15" s="305">
        <f t="shared" si="13"/>
        <v>0.10907905730928349</v>
      </c>
      <c r="T15" s="305"/>
      <c r="U15" s="305">
        <f t="shared" ref="U15:V15" si="14">U28/U$30</f>
        <v>5.2930941104906995E-2</v>
      </c>
      <c r="V15" s="305">
        <f t="shared" si="14"/>
        <v>0.17975005952593276</v>
      </c>
      <c r="W15" s="305"/>
      <c r="X15" s="305">
        <f t="shared" ref="X15:Y15" si="15">X28/X$30</f>
        <v>0.12453488446599023</v>
      </c>
      <c r="Y15" s="305">
        <f t="shared" si="15"/>
        <v>0.16749153475946815</v>
      </c>
    </row>
    <row r="16" spans="1:25">
      <c r="B16" s="496" t="s">
        <v>649</v>
      </c>
      <c r="C16" s="305">
        <f t="shared" ref="C16:D16" si="16">C29/C$30</f>
        <v>1.0978262023631653E-2</v>
      </c>
      <c r="D16" s="305">
        <f t="shared" si="16"/>
        <v>0.13721286598818536</v>
      </c>
      <c r="E16" s="305"/>
      <c r="F16" s="305">
        <f t="shared" ref="F16:G16" si="17">F29/F$30</f>
        <v>2.0522235618148619E-2</v>
      </c>
      <c r="G16" s="305">
        <f t="shared" si="17"/>
        <v>9.5006362567305019E-2</v>
      </c>
      <c r="H16" s="305"/>
      <c r="I16" s="305">
        <f t="shared" ref="I16:J16" si="18">I29/I$30</f>
        <v>1.3951637430200829E-2</v>
      </c>
      <c r="J16" s="305">
        <f t="shared" si="18"/>
        <v>0.13033563949372823</v>
      </c>
      <c r="K16" s="305"/>
      <c r="L16" s="305">
        <f t="shared" ref="L16:M16" si="19">L29/L$30</f>
        <v>1.5644027939410693E-2</v>
      </c>
      <c r="M16" s="305">
        <f t="shared" si="19"/>
        <v>0.15411745038861618</v>
      </c>
      <c r="N16" s="305"/>
      <c r="O16" s="305">
        <f t="shared" ref="O16:P16" si="20">O29/O$30</f>
        <v>1.5644027939410693E-2</v>
      </c>
      <c r="P16" s="305">
        <f t="shared" si="20"/>
        <v>0.15411745038861618</v>
      </c>
      <c r="Q16" s="305"/>
      <c r="R16" s="305">
        <f t="shared" ref="R16:S16" si="21">R29/R$30</f>
        <v>1.5644027939410693E-2</v>
      </c>
      <c r="S16" s="305">
        <f t="shared" si="21"/>
        <v>0.15411745038861618</v>
      </c>
      <c r="T16" s="305"/>
      <c r="U16" s="305">
        <f t="shared" ref="U16:V16" si="22">U29/U$30</f>
        <v>1.3951637430200829E-2</v>
      </c>
      <c r="V16" s="305">
        <f t="shared" si="22"/>
        <v>0.13033563949372823</v>
      </c>
      <c r="W16" s="305"/>
      <c r="X16" s="305">
        <f t="shared" ref="X16:Y16" si="23">X29/X$30</f>
        <v>2.7263882591572301E-2</v>
      </c>
      <c r="Y16" s="305">
        <f t="shared" si="23"/>
        <v>0.13644571209686496</v>
      </c>
    </row>
    <row r="17" spans="2:25">
      <c r="B17" s="496" t="s">
        <v>292</v>
      </c>
      <c r="C17" s="305">
        <f t="shared" ref="C17:D17" si="24">C30/C$30</f>
        <v>1</v>
      </c>
      <c r="D17" s="305">
        <f t="shared" si="24"/>
        <v>1</v>
      </c>
      <c r="E17" s="305"/>
      <c r="F17" s="305">
        <f t="shared" ref="F17:G17" si="25">F30/F$30</f>
        <v>1</v>
      </c>
      <c r="G17" s="305">
        <f t="shared" si="25"/>
        <v>1</v>
      </c>
      <c r="H17" s="305"/>
      <c r="I17" s="305">
        <f t="shared" ref="I17:J17" si="26">I30/I$30</f>
        <v>1</v>
      </c>
      <c r="J17" s="305">
        <f t="shared" si="26"/>
        <v>1</v>
      </c>
      <c r="K17" s="305"/>
      <c r="L17" s="305">
        <f t="shared" ref="L17:M17" si="27">L30/L$30</f>
        <v>1</v>
      </c>
      <c r="M17" s="305">
        <f t="shared" si="27"/>
        <v>1</v>
      </c>
      <c r="N17" s="305"/>
      <c r="O17" s="305">
        <f t="shared" ref="O17:P17" si="28">O30/O$30</f>
        <v>1</v>
      </c>
      <c r="P17" s="305">
        <f t="shared" si="28"/>
        <v>1</v>
      </c>
      <c r="Q17" s="305"/>
      <c r="R17" s="305">
        <f t="shared" ref="R17:S17" si="29">R30/R$30</f>
        <v>1</v>
      </c>
      <c r="S17" s="305">
        <f t="shared" si="29"/>
        <v>1</v>
      </c>
      <c r="T17" s="305"/>
      <c r="U17" s="305">
        <f t="shared" ref="U17:V17" si="30">U30/U$30</f>
        <v>1</v>
      </c>
      <c r="V17" s="305">
        <f t="shared" si="30"/>
        <v>1</v>
      </c>
      <c r="W17" s="305"/>
      <c r="X17" s="305">
        <f t="shared" ref="X17:Y17" si="31">X30/X$30</f>
        <v>1</v>
      </c>
      <c r="Y17" s="305">
        <f t="shared" si="31"/>
        <v>1</v>
      </c>
    </row>
    <row r="23" spans="2:25">
      <c r="B23" s="1" t="s">
        <v>704</v>
      </c>
    </row>
    <row r="24" spans="2:25">
      <c r="C24" s="1" t="s">
        <v>84</v>
      </c>
      <c r="F24" s="1" t="s">
        <v>136</v>
      </c>
      <c r="I24" s="1" t="s">
        <v>282</v>
      </c>
      <c r="L24" s="1" t="s">
        <v>283</v>
      </c>
      <c r="O24" s="1" t="s">
        <v>701</v>
      </c>
      <c r="R24" s="1" t="s">
        <v>702</v>
      </c>
      <c r="U24" s="1" t="s">
        <v>286</v>
      </c>
      <c r="X24" s="1" t="s">
        <v>703</v>
      </c>
    </row>
    <row r="25" spans="2:25">
      <c r="B25" s="496"/>
      <c r="C25" s="496" t="s">
        <v>281</v>
      </c>
      <c r="D25" s="496" t="s">
        <v>288</v>
      </c>
      <c r="E25" s="496"/>
      <c r="F25" s="496" t="s">
        <v>281</v>
      </c>
      <c r="G25" s="496" t="s">
        <v>288</v>
      </c>
      <c r="H25" s="496"/>
      <c r="I25" s="496" t="s">
        <v>281</v>
      </c>
      <c r="J25" s="496" t="s">
        <v>288</v>
      </c>
      <c r="K25" s="496"/>
      <c r="L25" s="496" t="s">
        <v>281</v>
      </c>
      <c r="M25" s="496" t="s">
        <v>288</v>
      </c>
      <c r="N25" s="496"/>
      <c r="O25" s="496" t="s">
        <v>281</v>
      </c>
      <c r="P25" s="496" t="s">
        <v>288</v>
      </c>
      <c r="Q25" s="496"/>
      <c r="R25" s="496" t="s">
        <v>281</v>
      </c>
      <c r="S25" s="496" t="s">
        <v>288</v>
      </c>
      <c r="T25" s="496"/>
      <c r="U25" s="496" t="s">
        <v>281</v>
      </c>
      <c r="V25" s="496" t="s">
        <v>288</v>
      </c>
      <c r="W25" s="496"/>
      <c r="X25" s="496" t="s">
        <v>281</v>
      </c>
      <c r="Y25" s="496" t="s">
        <v>288</v>
      </c>
    </row>
    <row r="26" spans="2:25">
      <c r="B26" s="496" t="s">
        <v>646</v>
      </c>
      <c r="C26" s="496">
        <f>SUM(C44:C53)</f>
        <v>783.08961799999997</v>
      </c>
      <c r="D26" s="496">
        <f t="shared" ref="D26:Y26" si="32">SUM(D44:D53)</f>
        <v>568.37460966666652</v>
      </c>
      <c r="E26" s="496"/>
      <c r="F26" s="496">
        <f t="shared" si="32"/>
        <v>965.48530200000005</v>
      </c>
      <c r="G26" s="496">
        <f t="shared" si="32"/>
        <v>1103.1492496666665</v>
      </c>
      <c r="H26" s="496"/>
      <c r="I26" s="496">
        <f t="shared" si="32"/>
        <v>1037.5294803333331</v>
      </c>
      <c r="J26" s="496">
        <f t="shared" si="32"/>
        <v>827.98799233333307</v>
      </c>
      <c r="K26" s="496"/>
      <c r="L26" s="496">
        <f t="shared" si="32"/>
        <v>89.845111000000003</v>
      </c>
      <c r="M26" s="496">
        <f t="shared" si="32"/>
        <v>143.050342</v>
      </c>
      <c r="N26" s="496"/>
      <c r="O26" s="496">
        <f t="shared" si="32"/>
        <v>89.845111000000003</v>
      </c>
      <c r="P26" s="496">
        <f t="shared" si="32"/>
        <v>143.050342</v>
      </c>
      <c r="Q26" s="496"/>
      <c r="R26" s="496">
        <f t="shared" si="32"/>
        <v>89.845111000000003</v>
      </c>
      <c r="S26" s="496">
        <f t="shared" si="32"/>
        <v>143.050342</v>
      </c>
      <c r="T26" s="496"/>
      <c r="U26" s="496">
        <f t="shared" si="32"/>
        <v>1037.5294803333331</v>
      </c>
      <c r="V26" s="496">
        <f t="shared" si="32"/>
        <v>827.98799233333307</v>
      </c>
      <c r="W26" s="496"/>
      <c r="X26" s="496">
        <f t="shared" si="32"/>
        <v>291.31103933333333</v>
      </c>
      <c r="Y26" s="496">
        <f t="shared" si="32"/>
        <v>304.13029700000004</v>
      </c>
    </row>
    <row r="27" spans="2:25">
      <c r="B27" s="496" t="s">
        <v>647</v>
      </c>
      <c r="C27" s="496">
        <f>SUM(C60:C69)</f>
        <v>3405.8136206666668</v>
      </c>
      <c r="D27" s="496">
        <f>SUM(D60:D69)</f>
        <v>1868.4203273333333</v>
      </c>
      <c r="E27" s="496"/>
      <c r="F27" s="496">
        <f>SUM(F60:F69)</f>
        <v>6151.4135413333333</v>
      </c>
      <c r="G27" s="496">
        <f>SUM(G60:G69)</f>
        <v>5853.150897333333</v>
      </c>
      <c r="H27" s="496"/>
      <c r="I27" s="496">
        <f>SUM(I60:I69)</f>
        <v>4042.8696710000004</v>
      </c>
      <c r="J27" s="496">
        <f>SUM(J60:J69)</f>
        <v>2958.1928936666668</v>
      </c>
      <c r="K27" s="496"/>
      <c r="L27" s="496">
        <f>SUM(L60:L69)</f>
        <v>619.50686733333328</v>
      </c>
      <c r="M27" s="496">
        <f>SUM(M60:M69)</f>
        <v>439.77685199999996</v>
      </c>
      <c r="N27" s="496"/>
      <c r="O27" s="496">
        <f>SUM(O60:O69)</f>
        <v>619.50686733333328</v>
      </c>
      <c r="P27" s="496">
        <f>SUM(P60:P69)</f>
        <v>439.77685199999996</v>
      </c>
      <c r="Q27" s="496"/>
      <c r="R27" s="496">
        <f>SUM(R60:R69)</f>
        <v>619.50686733333328</v>
      </c>
      <c r="S27" s="496">
        <f>SUM(S60:S69)</f>
        <v>439.77685199999996</v>
      </c>
      <c r="T27" s="496"/>
      <c r="U27" s="496">
        <f>SUM(U60:U69)</f>
        <v>4042.8696710000004</v>
      </c>
      <c r="V27" s="496">
        <f>SUM(V60:V69)</f>
        <v>2958.1928936666668</v>
      </c>
      <c r="W27" s="496"/>
      <c r="X27" s="496">
        <f>SUM(X60:X69)</f>
        <v>703.83573466666667</v>
      </c>
      <c r="Y27" s="496">
        <f>SUM(Y60:Y69)</f>
        <v>1217.7279389999999</v>
      </c>
    </row>
    <row r="28" spans="2:25">
      <c r="B28" s="496" t="s">
        <v>686</v>
      </c>
      <c r="C28" s="496">
        <f>SUM(C75:C84)</f>
        <v>358.584833</v>
      </c>
      <c r="D28" s="496">
        <f>SUM(D75:D84)</f>
        <v>2857.2649086666665</v>
      </c>
      <c r="E28" s="496"/>
      <c r="F28" s="496">
        <f>SUM(F75:F84)</f>
        <v>814.86313999999993</v>
      </c>
      <c r="G28" s="496">
        <f>SUM(G75:G84)</f>
        <v>5046.0819696666658</v>
      </c>
      <c r="H28" s="496"/>
      <c r="I28" s="496">
        <f>SUM(I75:I84)</f>
        <v>719.64921500000003</v>
      </c>
      <c r="J28" s="496">
        <f>SUM(J75:J84)</f>
        <v>3841.0234369999994</v>
      </c>
      <c r="K28" s="496"/>
      <c r="L28" s="496">
        <f>SUM(L75:L84)</f>
        <v>48.489849666666665</v>
      </c>
      <c r="M28" s="496">
        <f>SUM(M75:M84)</f>
        <v>552.54866800000002</v>
      </c>
      <c r="N28" s="496"/>
      <c r="O28" s="496">
        <f>SUM(O75:O84)</f>
        <v>48.489849666666665</v>
      </c>
      <c r="P28" s="496">
        <f>SUM(P75:P84)</f>
        <v>552.54866800000002</v>
      </c>
      <c r="Q28" s="496"/>
      <c r="R28" s="496">
        <f>SUM(R75:R84)</f>
        <v>48.489849666666665</v>
      </c>
      <c r="S28" s="496">
        <f>SUM(S75:S84)</f>
        <v>552.54866800000002</v>
      </c>
      <c r="T28" s="496"/>
      <c r="U28" s="496">
        <f>SUM(U75:U84)</f>
        <v>719.64921500000003</v>
      </c>
      <c r="V28" s="496">
        <f>SUM(V75:V84)</f>
        <v>3841.0234369999994</v>
      </c>
      <c r="W28" s="496"/>
      <c r="X28" s="496">
        <f>SUM(X75:X84)</f>
        <v>375.51813800000002</v>
      </c>
      <c r="Y28" s="496">
        <f>SUM(Y75:Y84)</f>
        <v>1121.269552</v>
      </c>
    </row>
    <row r="29" spans="2:25">
      <c r="B29" s="496" t="s">
        <v>649</v>
      </c>
      <c r="C29" s="496">
        <f>SUM(C91:C100)</f>
        <v>119.28105066666666</v>
      </c>
      <c r="D29" s="496">
        <f>SUM(D91:D100)</f>
        <v>2202.6954266666667</v>
      </c>
      <c r="E29" s="496"/>
      <c r="F29" s="496">
        <f>SUM(F91:F100)</f>
        <v>387.67545733333333</v>
      </c>
      <c r="G29" s="496">
        <f>SUM(G91:G100)</f>
        <v>3874.8808733333335</v>
      </c>
      <c r="H29" s="496"/>
      <c r="I29" s="496">
        <f>SUM(I91:I100)</f>
        <v>189.6864993333333</v>
      </c>
      <c r="J29" s="496">
        <f>SUM(J91:J100)</f>
        <v>2785.1019759999995</v>
      </c>
      <c r="K29" s="496"/>
      <c r="L29" s="496">
        <f>SUM(L91:L100)</f>
        <v>41.176096333333327</v>
      </c>
      <c r="M29" s="496">
        <f>SUM(M91:M100)</f>
        <v>780.69424166666681</v>
      </c>
      <c r="N29" s="496"/>
      <c r="O29" s="496">
        <f>SUM(O91:O100)</f>
        <v>41.176096333333327</v>
      </c>
      <c r="P29" s="496">
        <f>SUM(P91:P100)</f>
        <v>780.69424166666681</v>
      </c>
      <c r="Q29" s="496"/>
      <c r="R29" s="496">
        <f>SUM(R91:R100)</f>
        <v>41.176096333333327</v>
      </c>
      <c r="S29" s="496">
        <f>SUM(S91:S100)</f>
        <v>780.69424166666681</v>
      </c>
      <c r="T29" s="496"/>
      <c r="U29" s="496">
        <f>SUM(U91:U100)</f>
        <v>189.6864993333333</v>
      </c>
      <c r="V29" s="496">
        <f>SUM(V91:V100)</f>
        <v>2785.1019759999995</v>
      </c>
      <c r="W29" s="496"/>
      <c r="X29" s="496">
        <f>SUM(X91:X100)</f>
        <v>82.210558666666671</v>
      </c>
      <c r="Y29" s="496">
        <f>SUM(Y91:Y100)</f>
        <v>913.43376066666679</v>
      </c>
    </row>
    <row r="30" spans="2:25">
      <c r="B30" s="496" t="s">
        <v>292</v>
      </c>
      <c r="C30" s="496">
        <f>SUM(C107:C116)</f>
        <v>10865.203473000001</v>
      </c>
      <c r="D30" s="496">
        <f>SUM(D107:D116)</f>
        <v>16053.126000999999</v>
      </c>
      <c r="E30" s="496"/>
      <c r="F30" s="496">
        <f>SUM(F107:F116)</f>
        <v>18890.508059</v>
      </c>
      <c r="G30" s="496">
        <f>SUM(G107:G116)</f>
        <v>40785.488136</v>
      </c>
      <c r="H30" s="496"/>
      <c r="I30" s="496">
        <f>SUM(I107:I116)</f>
        <v>13596.002640000001</v>
      </c>
      <c r="J30" s="496">
        <f>SUM(J107:J116)</f>
        <v>21368.690764999999</v>
      </c>
      <c r="K30" s="496"/>
      <c r="L30" s="496">
        <f>SUM(L107:L116)</f>
        <v>2632.0648680000004</v>
      </c>
      <c r="M30" s="496">
        <f>SUM(M107:M116)</f>
        <v>5065.5797879999991</v>
      </c>
      <c r="N30" s="496"/>
      <c r="O30" s="496">
        <f>SUM(O107:O116)</f>
        <v>2632.0648680000004</v>
      </c>
      <c r="P30" s="496">
        <f>SUM(P107:P116)</f>
        <v>5065.5797879999991</v>
      </c>
      <c r="Q30" s="496"/>
      <c r="R30" s="496">
        <f>SUM(R107:R116)</f>
        <v>2632.0648680000004</v>
      </c>
      <c r="S30" s="496">
        <f>SUM(S107:S116)</f>
        <v>5065.5797879999991</v>
      </c>
      <c r="T30" s="496"/>
      <c r="U30" s="496">
        <f>SUM(U107:U116)</f>
        <v>13596.002640000001</v>
      </c>
      <c r="V30" s="496">
        <f>SUM(V107:V116)</f>
        <v>21368.690764999999</v>
      </c>
      <c r="W30" s="496"/>
      <c r="X30" s="496">
        <f>SUM(X107:X116)</f>
        <v>3015.3650490000005</v>
      </c>
      <c r="Y30" s="496">
        <f>SUM(Y107:Y116)</f>
        <v>6694.4849099999992</v>
      </c>
    </row>
    <row r="41" spans="2:25" ht="14.1">
      <c r="B41" s="2" t="s">
        <v>646</v>
      </c>
      <c r="C41" s="1">
        <v>2017</v>
      </c>
    </row>
    <row r="42" spans="2:25">
      <c r="B42" s="310" t="s">
        <v>84</v>
      </c>
      <c r="C42" s="310"/>
      <c r="D42" s="310"/>
      <c r="E42" s="557" t="s">
        <v>136</v>
      </c>
      <c r="F42" s="558"/>
      <c r="G42" s="559"/>
      <c r="H42" s="557" t="s">
        <v>705</v>
      </c>
      <c r="I42" s="558"/>
      <c r="J42" s="559"/>
      <c r="K42" s="522" t="s">
        <v>706</v>
      </c>
      <c r="L42" s="523"/>
      <c r="M42" s="524"/>
      <c r="N42" s="557" t="s">
        <v>707</v>
      </c>
      <c r="O42" s="558"/>
      <c r="P42" s="559"/>
      <c r="Q42" s="557" t="s">
        <v>708</v>
      </c>
      <c r="R42" s="558"/>
      <c r="S42" s="559"/>
      <c r="T42" s="557" t="s">
        <v>709</v>
      </c>
      <c r="U42" s="558"/>
      <c r="V42" s="559"/>
      <c r="W42" s="557" t="s">
        <v>710</v>
      </c>
      <c r="X42" s="558"/>
      <c r="Y42" s="559"/>
    </row>
    <row r="43" spans="2:25">
      <c r="B43" s="311" t="s">
        <v>434</v>
      </c>
      <c r="C43" s="311" t="s">
        <v>677</v>
      </c>
      <c r="D43" s="311" t="s">
        <v>676</v>
      </c>
      <c r="E43" s="311" t="s">
        <v>434</v>
      </c>
      <c r="F43" s="311" t="s">
        <v>677</v>
      </c>
      <c r="G43" s="311" t="s">
        <v>676</v>
      </c>
      <c r="H43" s="311" t="s">
        <v>434</v>
      </c>
      <c r="I43" s="311" t="s">
        <v>677</v>
      </c>
      <c r="J43" s="311" t="s">
        <v>676</v>
      </c>
      <c r="K43" s="311" t="s">
        <v>434</v>
      </c>
      <c r="L43" s="311" t="s">
        <v>677</v>
      </c>
      <c r="M43" s="311" t="s">
        <v>676</v>
      </c>
      <c r="N43" s="311" t="s">
        <v>434</v>
      </c>
      <c r="O43" s="311" t="s">
        <v>677</v>
      </c>
      <c r="P43" s="311" t="s">
        <v>676</v>
      </c>
      <c r="Q43" s="311" t="s">
        <v>434</v>
      </c>
      <c r="R43" s="311" t="s">
        <v>677</v>
      </c>
      <c r="S43" s="311" t="s">
        <v>676</v>
      </c>
      <c r="T43" s="311" t="s">
        <v>434</v>
      </c>
      <c r="U43" s="311" t="s">
        <v>677</v>
      </c>
      <c r="V43" s="311" t="s">
        <v>676</v>
      </c>
      <c r="W43" s="311" t="s">
        <v>434</v>
      </c>
      <c r="X43" s="311" t="s">
        <v>677</v>
      </c>
      <c r="Y43" s="311" t="s">
        <v>676</v>
      </c>
    </row>
    <row r="44" spans="2:25">
      <c r="B44" s="496">
        <f>'UK market share'!C50</f>
        <v>730900</v>
      </c>
      <c r="C44" s="496">
        <f t="array" ref="C44">IFERROR(INDEX('Background Step 4.1.3'!$G$9:$H$35,MATCH('Market shares'!B44&amp;'Market shares'!$C$41,'Background Step 4.1.3'!$B$9:$B$35&amp;'Background Step 4.1.3'!$C$9:$C$35,0),MATCH('Market shares'!C$43,'Background Step 4.1.3'!$G$8:$H$8,0)),"")</f>
        <v>33.650505666666668</v>
      </c>
      <c r="D44" s="496">
        <f t="array" ref="D44">IFERROR(INDEX('Background Step 4.1.3'!$G$9:$H$35,MATCH('Market shares'!B44&amp;'Market shares'!$C$41,'Background Step 4.1.3'!$B$9:$B$35&amp;'Background Step 4.1.3'!$C$9:$C$35,0),MATCH('Market shares'!D$43,'Background Step 4.1.3'!$G$8:$H$8,0)),"")</f>
        <v>75.065896333333328</v>
      </c>
      <c r="E44" s="496">
        <f>'UK market share (4)'!C46</f>
        <v>847989</v>
      </c>
      <c r="F44" s="496">
        <f t="array" ref="F44">IFERROR(INDEX('Background Step 4.1.3'!$G$9:$H$35,MATCH('Market shares'!E44&amp;'Market shares'!$C$41,'Background Step 4.1.3'!$B$9:$B$35&amp;'Background Step 4.1.3'!$C$9:$C$35,0),MATCH('Market shares'!F$43,'Background Step 4.1.3'!$G$8:$H$8,0)),"")</f>
        <v>279.55345333333338</v>
      </c>
      <c r="G44" s="496">
        <f t="array" ref="G44">IFERROR(INDEX('Background Step 4.1.3'!$G$9:$H$35,MATCH('Market shares'!E44&amp;'Market shares'!$C$41,'Background Step 4.1.3'!$B$9:$B$35&amp;'Background Step 4.1.3'!$C$9:$C$35,0),MATCH('Market shares'!G$43,'Background Step 4.1.3'!$G$8:$H$8,0)),"")</f>
        <v>690.88576233333333</v>
      </c>
      <c r="H44" s="496">
        <f>'UK market share (5)'!C52</f>
        <v>8405</v>
      </c>
      <c r="I44" s="496">
        <f t="array" ref="I44">IFERROR(INDEX('Background Step 4.1.3'!$G$9:$H$35,MATCH('Market shares'!H44&amp;'Market shares'!$C$41,'Background Step 4.1.3'!$B$9:$B$35&amp;'Background Step 4.1.3'!$C$9:$C$35,0),MATCH('Market shares'!I$43,'Background Step 4.1.3'!$G$8:$H$8,0)),"")</f>
        <v>22.091917666666664</v>
      </c>
      <c r="J44" s="496">
        <f t="array" ref="J44">IFERROR(INDEX('Background Step 4.1.3'!$G$9:$H$35,MATCH('Market shares'!H44&amp;'Market shares'!$C$41,'Background Step 4.1.3'!$B$9:$B$35&amp;'Background Step 4.1.3'!$C$9:$C$35,0),MATCH('Market shares'!J$43,'Background Step 4.1.3'!$G$8:$H$8,0)),"")</f>
        <v>28.788847333333337</v>
      </c>
      <c r="K44" s="496">
        <f>'UK market share (6)'!C43</f>
        <v>730900</v>
      </c>
      <c r="L44" s="496">
        <f t="array" ref="L44">IFERROR(INDEX('Background Step 4.1.3'!$G$9:$H$35,MATCH('Market shares'!K44&amp;'Market shares'!$C$41,'Background Step 4.1.3'!$B$9:$B$35&amp;'Background Step 4.1.3'!$C$9:$C$35,0),MATCH('Market shares'!L$43,'Background Step 4.1.3'!$G$8:$H$8,0)),"")</f>
        <v>33.650505666666668</v>
      </c>
      <c r="M44" s="496">
        <f t="array" ref="M44">IFERROR(INDEX('Background Step 4.1.3'!$G$9:$H$35,MATCH('Market shares'!K44&amp;'Market shares'!$C$41,'Background Step 4.1.3'!$B$9:$B$35&amp;'Background Step 4.1.3'!$C$9:$C$35,0),MATCH('Market shares'!M$43,'Background Step 4.1.3'!$G$8:$H$8,0)),"")</f>
        <v>75.065896333333328</v>
      </c>
      <c r="N44" s="496">
        <f>'UK market share (7)'!C50</f>
        <v>730900</v>
      </c>
      <c r="O44" s="496">
        <f t="array" ref="O44">IFERROR(INDEX('Background Step 4.1.3'!$G$9:$H$35,MATCH('Market shares'!N44&amp;'Market shares'!$C$41,'Background Step 4.1.3'!$B$9:$B$35&amp;'Background Step 4.1.3'!$C$9:$C$35,0),MATCH('Market shares'!O$43,'Background Step 4.1.3'!$G$8:$H$8,0)),"")</f>
        <v>33.650505666666668</v>
      </c>
      <c r="P44" s="496">
        <f t="array" ref="P44">IFERROR(INDEX('Background Step 4.1.3'!$G$9:$H$35,MATCH('Market shares'!N44&amp;'Market shares'!$C$41,'Background Step 4.1.3'!$B$9:$B$35&amp;'Background Step 4.1.3'!$C$9:$C$35,0),MATCH('Market shares'!P$43,'Background Step 4.1.3'!$G$8:$H$8,0)),"")</f>
        <v>75.065896333333328</v>
      </c>
      <c r="Q44" s="496">
        <f>'UK market share (8)'!C49</f>
        <v>730900</v>
      </c>
      <c r="R44" s="496">
        <f t="array" ref="R44">IFERROR(INDEX('Background Step 4.1.3'!$G$9:$H$35,MATCH('Market shares'!Q44&amp;'Market shares'!$C$41,'Background Step 4.1.3'!$B$9:$B$35&amp;'Background Step 4.1.3'!$C$9:$C$35,0),MATCH('Market shares'!R$43,'Background Step 4.1.3'!$G$8:$H$8,0)),"")</f>
        <v>33.650505666666668</v>
      </c>
      <c r="S44" s="496">
        <f t="array" ref="S44">IFERROR(INDEX('Background Step 4.1.3'!$G$9:$H$35,MATCH('Market shares'!Q44&amp;'Market shares'!$C$41,'Background Step 4.1.3'!$B$9:$B$35&amp;'Background Step 4.1.3'!$C$9:$C$35,0),MATCH('Market shares'!S$43,'Background Step 4.1.3'!$G$8:$H$8,0)),"")</f>
        <v>75.065896333333328</v>
      </c>
      <c r="T44" s="496">
        <f>'UK market share (9)'!C52</f>
        <v>8405</v>
      </c>
      <c r="U44" s="496">
        <f t="array" ref="U44">IFERROR(INDEX('Background Step 4.1.3'!$G$9:$H$35,MATCH('Market shares'!T44&amp;'Market shares'!$C$41,'Background Step 4.1.3'!$B$9:$B$35&amp;'Background Step 4.1.3'!$C$9:$C$35,0),MATCH('Market shares'!U$43,'Background Step 4.1.3'!$G$8:$H$8,0)),"")</f>
        <v>22.091917666666664</v>
      </c>
      <c r="V44" s="496">
        <f t="array" ref="V44">IFERROR(INDEX('Background Step 4.1.3'!$G$9:$H$35,MATCH('Market shares'!T44&amp;'Market shares'!$C$41,'Background Step 4.1.3'!$B$9:$B$35&amp;'Background Step 4.1.3'!$C$9:$C$35,0),MATCH('Market shares'!V$43,'Background Step 4.1.3'!$G$8:$H$8,0)),"")</f>
        <v>28.788847333333337</v>
      </c>
      <c r="W44" s="496">
        <f>'UK market share (10)'!C52</f>
        <v>8405</v>
      </c>
      <c r="X44" s="496">
        <f t="array" ref="X44">IFERROR(INDEX('Background Step 4.1.3'!$G$9:$H$35,MATCH('Market shares'!W44&amp;'Market shares'!$C$41,'Background Step 4.1.3'!$B$9:$B$35&amp;'Background Step 4.1.3'!$C$9:$C$35,0),MATCH('Market shares'!X$43,'Background Step 4.1.3'!$G$8:$H$8,0)),"")</f>
        <v>22.091917666666664</v>
      </c>
      <c r="Y44" s="496">
        <f t="array" ref="Y44">IFERROR(INDEX('Background Step 4.1.3'!$G$9:$H$35,MATCH('Market shares'!W44&amp;'Market shares'!$C$41,'Background Step 4.1.3'!$B$9:$B$35&amp;'Background Step 4.1.3'!$C$9:$C$35,0),MATCH('Market shares'!Y$43,'Background Step 4.1.3'!$G$8:$H$8,0)),"")</f>
        <v>28.788847333333337</v>
      </c>
    </row>
    <row r="45" spans="2:25">
      <c r="B45" s="496">
        <f>'UK market share'!C51</f>
        <v>741999</v>
      </c>
      <c r="C45" s="496">
        <f t="array" ref="C45">IFERROR(INDEX('Background Step 4.1.3'!$G$9:$H$35,MATCH('Market shares'!B45&amp;'Market shares'!$C$41,'Background Step 4.1.3'!$B$9:$B$35&amp;'Background Step 4.1.3'!$C$9:$C$35,0),MATCH('Market shares'!C$43,'Background Step 4.1.3'!$G$8:$H$8,0)),"")</f>
        <v>40.867525666666666</v>
      </c>
      <c r="D45" s="496">
        <f t="array" ref="D45">IFERROR(INDEX('Background Step 4.1.3'!$G$9:$H$35,MATCH('Market shares'!B45&amp;'Market shares'!$C$41,'Background Step 4.1.3'!$B$9:$B$35&amp;'Background Step 4.1.3'!$C$9:$C$35,0),MATCH('Market shares'!D$43,'Background Step 4.1.3'!$G$8:$H$8,0)),"")</f>
        <v>39.319982000000003</v>
      </c>
      <c r="E45" s="496">
        <f>'UK market share (4)'!C47</f>
        <v>842139</v>
      </c>
      <c r="F45" s="496">
        <f t="array" ref="F45">IFERROR(INDEX('Background Step 4.1.3'!$G$9:$H$35,MATCH('Market shares'!E45&amp;'Market shares'!$C$41,'Background Step 4.1.3'!$B$9:$B$35&amp;'Background Step 4.1.3'!$C$9:$C$35,0),MATCH('Market shares'!F$43,'Background Step 4.1.3'!$G$8:$H$8,0)),"")</f>
        <v>685.93184866666672</v>
      </c>
      <c r="G45" s="496">
        <f t="array" ref="G45">IFERROR(INDEX('Background Step 4.1.3'!$G$9:$H$35,MATCH('Market shares'!E45&amp;'Market shares'!$C$41,'Background Step 4.1.3'!$B$9:$B$35&amp;'Background Step 4.1.3'!$C$9:$C$35,0),MATCH('Market shares'!G$43,'Background Step 4.1.3'!$G$8:$H$8,0)),"")</f>
        <v>412.26348733333316</v>
      </c>
      <c r="H45" s="496">
        <f>'UK market share (5)'!C53</f>
        <v>842129</v>
      </c>
      <c r="I45" s="496">
        <f t="array" ref="I45">IFERROR(INDEX('Background Step 4.1.3'!$G$9:$H$35,MATCH('Market shares'!H45&amp;'Market shares'!$C$41,'Background Step 4.1.3'!$B$9:$B$35&amp;'Background Step 4.1.3'!$C$9:$C$35,0),MATCH('Market shares'!I$43,'Background Step 4.1.3'!$G$8:$H$8,0)),"")</f>
        <v>254.43986233333331</v>
      </c>
      <c r="J45" s="496">
        <f t="array" ref="J45">IFERROR(INDEX('Background Step 4.1.3'!$G$9:$H$35,MATCH('Market shares'!H45&amp;'Market shares'!$C$41,'Background Step 4.1.3'!$B$9:$B$35&amp;'Background Step 4.1.3'!$C$9:$C$35,0),MATCH('Market shares'!J$43,'Background Step 4.1.3'!$G$8:$H$8,0)),"")</f>
        <v>259.61338266666672</v>
      </c>
      <c r="K45" s="496">
        <f>'UK market share (6)'!C44</f>
        <v>741999</v>
      </c>
      <c r="L45" s="496">
        <f t="array" ref="L45">IFERROR(INDEX('Background Step 4.1.3'!$G$9:$H$35,MATCH('Market shares'!K45&amp;'Market shares'!$C$41,'Background Step 4.1.3'!$B$9:$B$35&amp;'Background Step 4.1.3'!$C$9:$C$35,0),MATCH('Market shares'!L$43,'Background Step 4.1.3'!$G$8:$H$8,0)),"")</f>
        <v>40.867525666666666</v>
      </c>
      <c r="M45" s="496">
        <f t="array" ref="M45">IFERROR(INDEX('Background Step 4.1.3'!$G$9:$H$35,MATCH('Market shares'!K45&amp;'Market shares'!$C$41,'Background Step 4.1.3'!$B$9:$B$35&amp;'Background Step 4.1.3'!$C$9:$C$35,0),MATCH('Market shares'!M$43,'Background Step 4.1.3'!$G$8:$H$8,0)),"")</f>
        <v>39.319982000000003</v>
      </c>
      <c r="N45" s="496">
        <f>'UK market share (7)'!C51</f>
        <v>741999</v>
      </c>
      <c r="O45" s="496">
        <f t="array" ref="O45">IFERROR(INDEX('Background Step 4.1.3'!$G$9:$H$35,MATCH('Market shares'!N45&amp;'Market shares'!$C$41,'Background Step 4.1.3'!$B$9:$B$35&amp;'Background Step 4.1.3'!$C$9:$C$35,0),MATCH('Market shares'!O$43,'Background Step 4.1.3'!$G$8:$H$8,0)),"")</f>
        <v>40.867525666666666</v>
      </c>
      <c r="P45" s="496">
        <f t="array" ref="P45">IFERROR(INDEX('Background Step 4.1.3'!$G$9:$H$35,MATCH('Market shares'!N45&amp;'Market shares'!$C$41,'Background Step 4.1.3'!$B$9:$B$35&amp;'Background Step 4.1.3'!$C$9:$C$35,0),MATCH('Market shares'!P$43,'Background Step 4.1.3'!$G$8:$H$8,0)),"")</f>
        <v>39.319982000000003</v>
      </c>
      <c r="Q45" s="496">
        <f>'UK market share (8)'!C50</f>
        <v>741999</v>
      </c>
      <c r="R45" s="496">
        <f t="array" ref="R45">IFERROR(INDEX('Background Step 4.1.3'!$G$9:$H$35,MATCH('Market shares'!Q45&amp;'Market shares'!$C$41,'Background Step 4.1.3'!$B$9:$B$35&amp;'Background Step 4.1.3'!$C$9:$C$35,0),MATCH('Market shares'!R$43,'Background Step 4.1.3'!$G$8:$H$8,0)),"")</f>
        <v>40.867525666666666</v>
      </c>
      <c r="S45" s="496">
        <f t="array" ref="S45">IFERROR(INDEX('Background Step 4.1.3'!$G$9:$H$35,MATCH('Market shares'!Q45&amp;'Market shares'!$C$41,'Background Step 4.1.3'!$B$9:$B$35&amp;'Background Step 4.1.3'!$C$9:$C$35,0),MATCH('Market shares'!S$43,'Background Step 4.1.3'!$G$8:$H$8,0)),"")</f>
        <v>39.319982000000003</v>
      </c>
      <c r="T45" s="496">
        <f>'UK market share (9)'!C53</f>
        <v>842129</v>
      </c>
      <c r="U45" s="496">
        <f t="array" ref="U45">IFERROR(INDEX('Background Step 4.1.3'!$G$9:$H$35,MATCH('Market shares'!T45&amp;'Market shares'!$C$41,'Background Step 4.1.3'!$B$9:$B$35&amp;'Background Step 4.1.3'!$C$9:$C$35,0),MATCH('Market shares'!U$43,'Background Step 4.1.3'!$G$8:$H$8,0)),"")</f>
        <v>254.43986233333331</v>
      </c>
      <c r="V45" s="496">
        <f t="array" ref="V45">IFERROR(INDEX('Background Step 4.1.3'!$G$9:$H$35,MATCH('Market shares'!T45&amp;'Market shares'!$C$41,'Background Step 4.1.3'!$B$9:$B$35&amp;'Background Step 4.1.3'!$C$9:$C$35,0),MATCH('Market shares'!V$43,'Background Step 4.1.3'!$G$8:$H$8,0)),"")</f>
        <v>259.61338266666672</v>
      </c>
      <c r="W45" s="496">
        <f>'UK market share (10)'!C53</f>
        <v>842129</v>
      </c>
      <c r="X45" s="496">
        <f t="array" ref="X45">IFERROR(INDEX('Background Step 4.1.3'!$G$9:$H$35,MATCH('Market shares'!W45&amp;'Market shares'!$C$41,'Background Step 4.1.3'!$B$9:$B$35&amp;'Background Step 4.1.3'!$C$9:$C$35,0),MATCH('Market shares'!X$43,'Background Step 4.1.3'!$G$8:$H$8,0)),"")</f>
        <v>254.43986233333331</v>
      </c>
      <c r="Y45" s="496">
        <f t="array" ref="Y45">IFERROR(INDEX('Background Step 4.1.3'!$G$9:$H$35,MATCH('Market shares'!W45&amp;'Market shares'!$C$41,'Background Step 4.1.3'!$B$9:$B$35&amp;'Background Step 4.1.3'!$C$9:$C$35,0),MATCH('Market shares'!Y$43,'Background Step 4.1.3'!$G$8:$H$8,0)),"")</f>
        <v>259.61338266666672</v>
      </c>
    </row>
    <row r="46" spans="2:25">
      <c r="B46" s="496">
        <f>'UK market share'!C52</f>
        <v>761100</v>
      </c>
      <c r="C46" s="496">
        <f t="array" ref="C46">IFERROR(INDEX('Background Step 4.1.3'!$G$9:$H$35,MATCH('Market shares'!B46&amp;'Market shares'!$C$41,'Background Step 4.1.3'!$B$9:$B$35&amp;'Background Step 4.1.3'!$C$9:$C$35,0),MATCH('Market shares'!C$43,'Background Step 4.1.3'!$G$8:$H$8,0)),"")</f>
        <v>0.54782033333333324</v>
      </c>
      <c r="D46" s="496">
        <f t="array" ref="D46">IFERROR(INDEX('Background Step 4.1.3'!$G$9:$H$35,MATCH('Market shares'!B46&amp;'Market shares'!$C$41,'Background Step 4.1.3'!$B$9:$B$35&amp;'Background Step 4.1.3'!$C$9:$C$35,0),MATCH('Market shares'!D$43,'Background Step 4.1.3'!$G$8:$H$8,0)),"")</f>
        <v>12.936396666666667</v>
      </c>
      <c r="E46" s="496">
        <f>'UK market share (4)'!C48</f>
        <v>0</v>
      </c>
      <c r="F46" s="496" t="str">
        <f t="array" ref="F46">IFERROR(INDEX('Background Step 4.1.3'!$G$9:$H$35,MATCH('Market shares'!E46&amp;'Market shares'!$C$41,'Background Step 4.1.3'!$B$9:$B$35&amp;'Background Step 4.1.3'!$C$9:$C$35,0),MATCH('Market shares'!F$43,'Background Step 4.1.3'!$G$8:$H$8,0)),"")</f>
        <v/>
      </c>
      <c r="G46" s="496" t="str">
        <f t="array" ref="G46">IFERROR(INDEX('Background Step 4.1.3'!$G$9:$H$35,MATCH('Market shares'!E46&amp;'Market shares'!$C$41,'Background Step 4.1.3'!$B$9:$B$35&amp;'Background Step 4.1.3'!$C$9:$C$35,0),MATCH('Market shares'!G$43,'Background Step 4.1.3'!$G$8:$H$8,0)),"")</f>
        <v/>
      </c>
      <c r="H46" s="496">
        <f>'UK market share (5)'!C54</f>
        <v>842139</v>
      </c>
      <c r="I46" s="496">
        <f t="array" ref="I46">IFERROR(INDEX('Background Step 4.1.3'!$G$9:$H$35,MATCH('Market shares'!H46&amp;'Market shares'!$C$41,'Background Step 4.1.3'!$B$9:$B$35&amp;'Background Step 4.1.3'!$C$9:$C$35,0),MATCH('Market shares'!I$43,'Background Step 4.1.3'!$G$8:$H$8,0)),"")</f>
        <v>685.93184866666672</v>
      </c>
      <c r="J46" s="496">
        <f t="array" ref="J46">IFERROR(INDEX('Background Step 4.1.3'!$G$9:$H$35,MATCH('Market shares'!H46&amp;'Market shares'!$C$41,'Background Step 4.1.3'!$B$9:$B$35&amp;'Background Step 4.1.3'!$C$9:$C$35,0),MATCH('Market shares'!J$43,'Background Step 4.1.3'!$G$8:$H$8,0)),"")</f>
        <v>412.26348733333316</v>
      </c>
      <c r="K46" s="496">
        <f>'UK market share (6)'!C45</f>
        <v>761100</v>
      </c>
      <c r="L46" s="496">
        <f t="array" ref="L46">IFERROR(INDEX('Background Step 4.1.3'!$G$9:$H$35,MATCH('Market shares'!K46&amp;'Market shares'!$C$41,'Background Step 4.1.3'!$B$9:$B$35&amp;'Background Step 4.1.3'!$C$9:$C$35,0),MATCH('Market shares'!L$43,'Background Step 4.1.3'!$G$8:$H$8,0)),"")</f>
        <v>0.54782033333333324</v>
      </c>
      <c r="M46" s="496">
        <f t="array" ref="M46">IFERROR(INDEX('Background Step 4.1.3'!$G$9:$H$35,MATCH('Market shares'!K46&amp;'Market shares'!$C$41,'Background Step 4.1.3'!$B$9:$B$35&amp;'Background Step 4.1.3'!$C$9:$C$35,0),MATCH('Market shares'!M$43,'Background Step 4.1.3'!$G$8:$H$8,0)),"")</f>
        <v>12.936396666666667</v>
      </c>
      <c r="N46" s="496">
        <f>'UK market share (7)'!C52</f>
        <v>761100</v>
      </c>
      <c r="O46" s="496">
        <f t="array" ref="O46">IFERROR(INDEX('Background Step 4.1.3'!$G$9:$H$35,MATCH('Market shares'!N46&amp;'Market shares'!$C$41,'Background Step 4.1.3'!$B$9:$B$35&amp;'Background Step 4.1.3'!$C$9:$C$35,0),MATCH('Market shares'!O$43,'Background Step 4.1.3'!$G$8:$H$8,0)),"")</f>
        <v>0.54782033333333324</v>
      </c>
      <c r="P46" s="496">
        <f t="array" ref="P46">IFERROR(INDEX('Background Step 4.1.3'!$G$9:$H$35,MATCH('Market shares'!N46&amp;'Market shares'!$C$41,'Background Step 4.1.3'!$B$9:$B$35&amp;'Background Step 4.1.3'!$C$9:$C$35,0),MATCH('Market shares'!P$43,'Background Step 4.1.3'!$G$8:$H$8,0)),"")</f>
        <v>12.936396666666667</v>
      </c>
      <c r="Q46" s="496">
        <f>'UK market share (8)'!C51</f>
        <v>761100</v>
      </c>
      <c r="R46" s="496">
        <f t="array" ref="R46">IFERROR(INDEX('Background Step 4.1.3'!$G$9:$H$35,MATCH('Market shares'!Q46&amp;'Market shares'!$C$41,'Background Step 4.1.3'!$B$9:$B$35&amp;'Background Step 4.1.3'!$C$9:$C$35,0),MATCH('Market shares'!R$43,'Background Step 4.1.3'!$G$8:$H$8,0)),"")</f>
        <v>0.54782033333333324</v>
      </c>
      <c r="S46" s="496">
        <f t="array" ref="S46">IFERROR(INDEX('Background Step 4.1.3'!$G$9:$H$35,MATCH('Market shares'!Q46&amp;'Market shares'!$C$41,'Background Step 4.1.3'!$B$9:$B$35&amp;'Background Step 4.1.3'!$C$9:$C$35,0),MATCH('Market shares'!S$43,'Background Step 4.1.3'!$G$8:$H$8,0)),"")</f>
        <v>12.936396666666667</v>
      </c>
      <c r="T46" s="496">
        <f>'UK market share (9)'!C54</f>
        <v>842139</v>
      </c>
      <c r="U46" s="496">
        <f t="array" ref="U46">IFERROR(INDEX('Background Step 4.1.3'!$G$9:$H$35,MATCH('Market shares'!T46&amp;'Market shares'!$C$41,'Background Step 4.1.3'!$B$9:$B$35&amp;'Background Step 4.1.3'!$C$9:$C$35,0),MATCH('Market shares'!U$43,'Background Step 4.1.3'!$G$8:$H$8,0)),"")</f>
        <v>685.93184866666672</v>
      </c>
      <c r="V46" s="496">
        <f t="array" ref="V46">IFERROR(INDEX('Background Step 4.1.3'!$G$9:$H$35,MATCH('Market shares'!T46&amp;'Market shares'!$C$41,'Background Step 4.1.3'!$B$9:$B$35&amp;'Background Step 4.1.3'!$C$9:$C$35,0),MATCH('Market shares'!V$43,'Background Step 4.1.3'!$G$8:$H$8,0)),"")</f>
        <v>412.26348733333316</v>
      </c>
      <c r="W46" s="496">
        <f>'UK market share (10)'!C54</f>
        <v>841940</v>
      </c>
      <c r="X46" s="496">
        <f t="array" ref="X46">IFERROR(INDEX('Background Step 4.1.3'!$G$9:$H$35,MATCH('Market shares'!W46&amp;'Market shares'!$C$41,'Background Step 4.1.3'!$B$9:$B$35&amp;'Background Step 4.1.3'!$C$9:$C$35,0),MATCH('Market shares'!X$43,'Background Step 4.1.3'!$G$8:$H$8,0)),"")</f>
        <v>14.779259333333334</v>
      </c>
      <c r="Y46" s="496">
        <f t="array" ref="Y46">IFERROR(INDEX('Background Step 4.1.3'!$G$9:$H$35,MATCH('Market shares'!W46&amp;'Market shares'!$C$41,'Background Step 4.1.3'!$B$9:$B$35&amp;'Background Step 4.1.3'!$C$9:$C$35,0),MATCH('Market shares'!Y$43,'Background Step 4.1.3'!$G$8:$H$8,0)),"")</f>
        <v>15.728067000000001</v>
      </c>
    </row>
    <row r="47" spans="2:25">
      <c r="B47" s="496">
        <f>'UK market share'!C53</f>
        <v>842139</v>
      </c>
      <c r="C47" s="496">
        <f t="array" ref="C47">IFERROR(INDEX('Background Step 4.1.3'!$G$9:$H$35,MATCH('Market shares'!B47&amp;'Market shares'!$C$41,'Background Step 4.1.3'!$B$9:$B$35&amp;'Background Step 4.1.3'!$C$9:$C$35,0),MATCH('Market shares'!C$43,'Background Step 4.1.3'!$G$8:$H$8,0)),"")</f>
        <v>685.93184866666672</v>
      </c>
      <c r="D47" s="496">
        <f t="array" ref="D47">IFERROR(INDEX('Background Step 4.1.3'!$G$9:$H$35,MATCH('Market shares'!B47&amp;'Market shares'!$C$41,'Background Step 4.1.3'!$B$9:$B$35&amp;'Background Step 4.1.3'!$C$9:$C$35,0),MATCH('Market shares'!D$43,'Background Step 4.1.3'!$G$8:$H$8,0)),"")</f>
        <v>412.26348733333316</v>
      </c>
      <c r="E47" s="496">
        <f>'UK market share (4)'!C49</f>
        <v>0</v>
      </c>
      <c r="F47" s="496" t="str">
        <f t="array" ref="F47">IFERROR(INDEX('Background Step 4.1.3'!$G$9:$H$35,MATCH('Market shares'!E47&amp;'Market shares'!$C$41,'Background Step 4.1.3'!$B$9:$B$35&amp;'Background Step 4.1.3'!$C$9:$C$35,0),MATCH('Market shares'!F$43,'Background Step 4.1.3'!$G$8:$H$8,0)),"")</f>
        <v/>
      </c>
      <c r="G47" s="496" t="str">
        <f t="array" ref="G47">IFERROR(INDEX('Background Step 4.1.3'!$G$9:$H$35,MATCH('Market shares'!E47&amp;'Market shares'!$C$41,'Background Step 4.1.3'!$B$9:$B$35&amp;'Background Step 4.1.3'!$C$9:$C$35,0),MATCH('Market shares'!G$43,'Background Step 4.1.3'!$G$8:$H$8,0)),"")</f>
        <v/>
      </c>
      <c r="H47" s="496">
        <f>'UK market share (5)'!C55</f>
        <v>730900</v>
      </c>
      <c r="I47" s="496">
        <f t="array" ref="I47">IFERROR(INDEX('Background Step 4.1.3'!$G$9:$H$35,MATCH('Market shares'!H47&amp;'Market shares'!$C$41,'Background Step 4.1.3'!$B$9:$B$35&amp;'Background Step 4.1.3'!$C$9:$C$35,0),MATCH('Market shares'!I$43,'Background Step 4.1.3'!$G$8:$H$8,0)),"")</f>
        <v>33.650505666666668</v>
      </c>
      <c r="J47" s="496">
        <f t="array" ref="J47">IFERROR(INDEX('Background Step 4.1.3'!$G$9:$H$35,MATCH('Market shares'!H47&amp;'Market shares'!$C$41,'Background Step 4.1.3'!$B$9:$B$35&amp;'Background Step 4.1.3'!$C$9:$C$35,0),MATCH('Market shares'!J$43,'Background Step 4.1.3'!$G$8:$H$8,0)),"")</f>
        <v>75.065896333333328</v>
      </c>
      <c r="K47" s="496">
        <f>'UK market share (6)'!C46</f>
        <v>841940</v>
      </c>
      <c r="L47" s="496">
        <f t="array" ref="L47">IFERROR(INDEX('Background Step 4.1.3'!$G$9:$H$35,MATCH('Market shares'!K47&amp;'Market shares'!$C$41,'Background Step 4.1.3'!$B$9:$B$35&amp;'Background Step 4.1.3'!$C$9:$C$35,0),MATCH('Market shares'!L$43,'Background Step 4.1.3'!$G$8:$H$8,0)),"")</f>
        <v>14.779259333333334</v>
      </c>
      <c r="M47" s="496">
        <f t="array" ref="M47">IFERROR(INDEX('Background Step 4.1.3'!$G$9:$H$35,MATCH('Market shares'!K47&amp;'Market shares'!$C$41,'Background Step 4.1.3'!$B$9:$B$35&amp;'Background Step 4.1.3'!$C$9:$C$35,0),MATCH('Market shares'!M$43,'Background Step 4.1.3'!$G$8:$H$8,0)),"")</f>
        <v>15.728067000000001</v>
      </c>
      <c r="N47" s="496">
        <f>'UK market share (7)'!C53</f>
        <v>841940</v>
      </c>
      <c r="O47" s="496">
        <f t="array" ref="O47">IFERROR(INDEX('Background Step 4.1.3'!$G$9:$H$35,MATCH('Market shares'!N47&amp;'Market shares'!$C$41,'Background Step 4.1.3'!$B$9:$B$35&amp;'Background Step 4.1.3'!$C$9:$C$35,0),MATCH('Market shares'!O$43,'Background Step 4.1.3'!$G$8:$H$8,0)),"")</f>
        <v>14.779259333333334</v>
      </c>
      <c r="P47" s="496">
        <f t="array" ref="P47">IFERROR(INDEX('Background Step 4.1.3'!$G$9:$H$35,MATCH('Market shares'!N47&amp;'Market shares'!$C$41,'Background Step 4.1.3'!$B$9:$B$35&amp;'Background Step 4.1.3'!$C$9:$C$35,0),MATCH('Market shares'!P$43,'Background Step 4.1.3'!$G$8:$H$8,0)),"")</f>
        <v>15.728067000000001</v>
      </c>
      <c r="Q47" s="496">
        <f>'UK market share (8)'!C52</f>
        <v>841940</v>
      </c>
      <c r="R47" s="496">
        <f t="array" ref="R47">IFERROR(INDEX('Background Step 4.1.3'!$G$9:$H$35,MATCH('Market shares'!Q47&amp;'Market shares'!$C$41,'Background Step 4.1.3'!$B$9:$B$35&amp;'Background Step 4.1.3'!$C$9:$C$35,0),MATCH('Market shares'!R$43,'Background Step 4.1.3'!$G$8:$H$8,0)),"")</f>
        <v>14.779259333333334</v>
      </c>
      <c r="S47" s="496">
        <f t="array" ref="S47">IFERROR(INDEX('Background Step 4.1.3'!$G$9:$H$35,MATCH('Market shares'!Q47&amp;'Market shares'!$C$41,'Background Step 4.1.3'!$B$9:$B$35&amp;'Background Step 4.1.3'!$C$9:$C$35,0),MATCH('Market shares'!S$43,'Background Step 4.1.3'!$G$8:$H$8,0)),"")</f>
        <v>15.728067000000001</v>
      </c>
      <c r="T47" s="496">
        <f>'UK market share (9)'!C55</f>
        <v>730900</v>
      </c>
      <c r="U47" s="496">
        <f t="array" ref="U47">IFERROR(INDEX('Background Step 4.1.3'!$G$9:$H$35,MATCH('Market shares'!T47&amp;'Market shares'!$C$41,'Background Step 4.1.3'!$B$9:$B$35&amp;'Background Step 4.1.3'!$C$9:$C$35,0),MATCH('Market shares'!U$43,'Background Step 4.1.3'!$G$8:$H$8,0)),"")</f>
        <v>33.650505666666668</v>
      </c>
      <c r="V47" s="496">
        <f t="array" ref="V47">IFERROR(INDEX('Background Step 4.1.3'!$G$9:$H$35,MATCH('Market shares'!T47&amp;'Market shares'!$C$41,'Background Step 4.1.3'!$B$9:$B$35&amp;'Background Step 4.1.3'!$C$9:$C$35,0),MATCH('Market shares'!V$43,'Background Step 4.1.3'!$G$8:$H$8,0)),"")</f>
        <v>75.065896333333328</v>
      </c>
      <c r="W47" s="496">
        <f>'UK market share (10)'!C55</f>
        <v>0</v>
      </c>
      <c r="X47" s="496" t="str">
        <f t="array" ref="X47">IFERROR(INDEX('Background Step 4.1.3'!$G$9:$H$35,MATCH('Market shares'!W47&amp;'Market shares'!$C$41,'Background Step 4.1.3'!$B$9:$B$35&amp;'Background Step 4.1.3'!$C$9:$C$35,0),MATCH('Market shares'!X$43,'Background Step 4.1.3'!$G$8:$H$8,0)),"")</f>
        <v/>
      </c>
      <c r="Y47" s="496" t="str">
        <f t="array" ref="Y47">IFERROR(INDEX('Background Step 4.1.3'!$G$9:$H$35,MATCH('Market shares'!W47&amp;'Market shares'!$C$41,'Background Step 4.1.3'!$B$9:$B$35&amp;'Background Step 4.1.3'!$C$9:$C$35,0),MATCH('Market shares'!Y$43,'Background Step 4.1.3'!$G$8:$H$8,0)),"")</f>
        <v/>
      </c>
    </row>
    <row r="48" spans="2:25">
      <c r="B48" s="496">
        <f>'UK market share'!C54</f>
        <v>8405</v>
      </c>
      <c r="C48" s="496">
        <f t="array" ref="C48">IFERROR(INDEX('Background Step 4.1.3'!$G$9:$H$35,MATCH('Market shares'!B48&amp;'Market shares'!$C$41,'Background Step 4.1.3'!$B$9:$B$35&amp;'Background Step 4.1.3'!$C$9:$C$35,0),MATCH('Market shares'!C$43,'Background Step 4.1.3'!$G$8:$H$8,0)),"")</f>
        <v>22.091917666666664</v>
      </c>
      <c r="D48" s="496">
        <f t="array" ref="D48">IFERROR(INDEX('Background Step 4.1.3'!$G$9:$H$35,MATCH('Market shares'!B48&amp;'Market shares'!$C$41,'Background Step 4.1.3'!$B$9:$B$35&amp;'Background Step 4.1.3'!$C$9:$C$35,0),MATCH('Market shares'!D$43,'Background Step 4.1.3'!$G$8:$H$8,0)),"")</f>
        <v>28.788847333333337</v>
      </c>
      <c r="E48" s="496">
        <f>'UK market share (4)'!C50</f>
        <v>0</v>
      </c>
      <c r="F48" s="496" t="str">
        <f t="array" ref="F48">IFERROR(INDEX('Background Step 4.1.3'!$G$9:$H$35,MATCH('Market shares'!E48&amp;'Market shares'!$C$41,'Background Step 4.1.3'!$B$9:$B$35&amp;'Background Step 4.1.3'!$C$9:$C$35,0),MATCH('Market shares'!F$43,'Background Step 4.1.3'!$G$8:$H$8,0)),"")</f>
        <v/>
      </c>
      <c r="G48" s="496" t="str">
        <f t="array" ref="G48">IFERROR(INDEX('Background Step 4.1.3'!$G$9:$H$35,MATCH('Market shares'!E48&amp;'Market shares'!$C$41,'Background Step 4.1.3'!$B$9:$B$35&amp;'Background Step 4.1.3'!$C$9:$C$35,0),MATCH('Market shares'!G$43,'Background Step 4.1.3'!$G$8:$H$8,0)),"")</f>
        <v/>
      </c>
      <c r="H48" s="496">
        <f>'UK market share (5)'!C56</f>
        <v>741999</v>
      </c>
      <c r="I48" s="496">
        <f t="array" ref="I48">IFERROR(INDEX('Background Step 4.1.3'!$G$9:$H$35,MATCH('Market shares'!H48&amp;'Market shares'!$C$41,'Background Step 4.1.3'!$B$9:$B$35&amp;'Background Step 4.1.3'!$C$9:$C$35,0),MATCH('Market shares'!I$43,'Background Step 4.1.3'!$G$8:$H$8,0)),"")</f>
        <v>40.867525666666666</v>
      </c>
      <c r="J48" s="496">
        <f t="array" ref="J48">IFERROR(INDEX('Background Step 4.1.3'!$G$9:$H$35,MATCH('Market shares'!H48&amp;'Market shares'!$C$41,'Background Step 4.1.3'!$B$9:$B$35&amp;'Background Step 4.1.3'!$C$9:$C$35,0),MATCH('Market shares'!J$43,'Background Step 4.1.3'!$G$8:$H$8,0)),"")</f>
        <v>39.319982000000003</v>
      </c>
      <c r="K48" s="496">
        <f>'UK market share (6)'!C47</f>
        <v>0</v>
      </c>
      <c r="L48" s="496" t="str">
        <f t="array" ref="L48">IFERROR(INDEX('Background Step 4.1.3'!$G$9:$H$35,MATCH('Market shares'!K48&amp;'Market shares'!$C$41,'Background Step 4.1.3'!$B$9:$B$35&amp;'Background Step 4.1.3'!$C$9:$C$35,0),MATCH('Market shares'!L$43,'Background Step 4.1.3'!$G$8:$H$8,0)),"")</f>
        <v/>
      </c>
      <c r="M48" s="496" t="str">
        <f t="array" ref="M48">IFERROR(INDEX('Background Step 4.1.3'!$G$9:$H$35,MATCH('Market shares'!K48&amp;'Market shares'!$C$41,'Background Step 4.1.3'!$B$9:$B$35&amp;'Background Step 4.1.3'!$C$9:$C$35,0),MATCH('Market shares'!M$43,'Background Step 4.1.3'!$G$8:$H$8,0)),"")</f>
        <v/>
      </c>
      <c r="N48" s="496">
        <f>'UK market share (7)'!C54</f>
        <v>0</v>
      </c>
      <c r="O48" s="496" t="str">
        <f t="array" ref="O48">IFERROR(INDEX('Background Step 4.1.3'!$G$9:$H$35,MATCH('Market shares'!N48&amp;'Market shares'!$C$41,'Background Step 4.1.3'!$B$9:$B$35&amp;'Background Step 4.1.3'!$C$9:$C$35,0),MATCH('Market shares'!O$43,'Background Step 4.1.3'!$G$8:$H$8,0)),"")</f>
        <v/>
      </c>
      <c r="P48" s="496" t="str">
        <f t="array" ref="P48">IFERROR(INDEX('Background Step 4.1.3'!$G$9:$H$35,MATCH('Market shares'!N48&amp;'Market shares'!$C$41,'Background Step 4.1.3'!$B$9:$B$35&amp;'Background Step 4.1.3'!$C$9:$C$35,0),MATCH('Market shares'!P$43,'Background Step 4.1.3'!$G$8:$H$8,0)),"")</f>
        <v/>
      </c>
      <c r="Q48" s="496">
        <f>'UK market share (8)'!C53</f>
        <v>0</v>
      </c>
      <c r="R48" s="496" t="str">
        <f t="array" ref="R48">IFERROR(INDEX('Background Step 4.1.3'!$G$9:$H$35,MATCH('Market shares'!Q48&amp;'Market shares'!$C$41,'Background Step 4.1.3'!$B$9:$B$35&amp;'Background Step 4.1.3'!$C$9:$C$35,0),MATCH('Market shares'!R$43,'Background Step 4.1.3'!$G$8:$H$8,0)),"")</f>
        <v/>
      </c>
      <c r="S48" s="496" t="str">
        <f t="array" ref="S48">IFERROR(INDEX('Background Step 4.1.3'!$G$9:$H$35,MATCH('Market shares'!Q48&amp;'Market shares'!$C$41,'Background Step 4.1.3'!$B$9:$B$35&amp;'Background Step 4.1.3'!$C$9:$C$35,0),MATCH('Market shares'!S$43,'Background Step 4.1.3'!$G$8:$H$8,0)),"")</f>
        <v/>
      </c>
      <c r="T48" s="496">
        <f>'UK market share (9)'!C56</f>
        <v>741999</v>
      </c>
      <c r="U48" s="496">
        <f t="array" ref="U48">IFERROR(INDEX('Background Step 4.1.3'!$G$9:$H$35,MATCH('Market shares'!T48&amp;'Market shares'!$C$41,'Background Step 4.1.3'!$B$9:$B$35&amp;'Background Step 4.1.3'!$C$9:$C$35,0),MATCH('Market shares'!U$43,'Background Step 4.1.3'!$G$8:$H$8,0)),"")</f>
        <v>40.867525666666666</v>
      </c>
      <c r="V48" s="496">
        <f t="array" ref="V48">IFERROR(INDEX('Background Step 4.1.3'!$G$9:$H$35,MATCH('Market shares'!T48&amp;'Market shares'!$C$41,'Background Step 4.1.3'!$B$9:$B$35&amp;'Background Step 4.1.3'!$C$9:$C$35,0),MATCH('Market shares'!V$43,'Background Step 4.1.3'!$G$8:$H$8,0)),"")</f>
        <v>39.319982000000003</v>
      </c>
      <c r="W48" s="496">
        <f>'UK market share (10)'!C56</f>
        <v>0</v>
      </c>
      <c r="X48" s="496" t="str">
        <f t="array" ref="X48">IFERROR(INDEX('Background Step 4.1.3'!$G$9:$H$35,MATCH('Market shares'!W48&amp;'Market shares'!$C$41,'Background Step 4.1.3'!$B$9:$B$35&amp;'Background Step 4.1.3'!$C$9:$C$35,0),MATCH('Market shares'!X$43,'Background Step 4.1.3'!$G$8:$H$8,0)),"")</f>
        <v/>
      </c>
      <c r="Y48" s="496" t="str">
        <f t="array" ref="Y48">IFERROR(INDEX('Background Step 4.1.3'!$G$9:$H$35,MATCH('Market shares'!W48&amp;'Market shares'!$C$41,'Background Step 4.1.3'!$B$9:$B$35&amp;'Background Step 4.1.3'!$C$9:$C$35,0),MATCH('Market shares'!Y$43,'Background Step 4.1.3'!$G$8:$H$8,0)),"")</f>
        <v/>
      </c>
    </row>
    <row r="49" spans="2:25">
      <c r="B49" s="496">
        <f>'UK market share'!C55</f>
        <v>0</v>
      </c>
      <c r="C49" s="496" t="str">
        <f t="array" ref="C49">IFERROR(INDEX('Background Step 4.1.3'!$G$9:$H$35,MATCH('Market shares'!B49&amp;'Market shares'!$C$41,'Background Step 4.1.3'!$B$9:$B$35&amp;'Background Step 4.1.3'!$C$9:$C$35,0),MATCH('Market shares'!C$43,'Background Step 4.1.3'!$G$8:$H$8,0)),"")</f>
        <v/>
      </c>
      <c r="D49" s="496" t="str">
        <f t="array" ref="D49">IFERROR(INDEX('Background Step 4.1.3'!$G$9:$H$35,MATCH('Market shares'!B49&amp;'Market shares'!$C$41,'Background Step 4.1.3'!$B$9:$B$35&amp;'Background Step 4.1.3'!$C$9:$C$35,0),MATCH('Market shares'!D$43,'Background Step 4.1.3'!$G$8:$H$8,0)),"")</f>
        <v/>
      </c>
      <c r="E49" s="496">
        <f>'UK market share (4)'!C51</f>
        <v>0</v>
      </c>
      <c r="F49" s="496" t="str">
        <f t="array" ref="F49">IFERROR(INDEX('Background Step 4.1.3'!$G$9:$H$35,MATCH('Market shares'!E49&amp;'Market shares'!$C$41,'Background Step 4.1.3'!$B$9:$B$35&amp;'Background Step 4.1.3'!$C$9:$C$35,0),MATCH('Market shares'!F$43,'Background Step 4.1.3'!$G$8:$H$8,0)),"")</f>
        <v/>
      </c>
      <c r="G49" s="496" t="str">
        <f t="array" ref="G49">IFERROR(INDEX('Background Step 4.1.3'!$G$9:$H$35,MATCH('Market shares'!E49&amp;'Market shares'!$C$41,'Background Step 4.1.3'!$B$9:$B$35&amp;'Background Step 4.1.3'!$C$9:$C$35,0),MATCH('Market shares'!G$43,'Background Step 4.1.3'!$G$8:$H$8,0)),"")</f>
        <v/>
      </c>
      <c r="H49" s="496">
        <f>'UK market share (5)'!C57</f>
        <v>761100</v>
      </c>
      <c r="I49" s="496">
        <f t="array" ref="I49">IFERROR(INDEX('Background Step 4.1.3'!$G$9:$H$35,MATCH('Market shares'!H49&amp;'Market shares'!$C$41,'Background Step 4.1.3'!$B$9:$B$35&amp;'Background Step 4.1.3'!$C$9:$C$35,0),MATCH('Market shares'!I$43,'Background Step 4.1.3'!$G$8:$H$8,0)),"")</f>
        <v>0.54782033333333324</v>
      </c>
      <c r="J49" s="496">
        <f t="array" ref="J49">IFERROR(INDEX('Background Step 4.1.3'!$G$9:$H$35,MATCH('Market shares'!H49&amp;'Market shares'!$C$41,'Background Step 4.1.3'!$B$9:$B$35&amp;'Background Step 4.1.3'!$C$9:$C$35,0),MATCH('Market shares'!J$43,'Background Step 4.1.3'!$G$8:$H$8,0)),"")</f>
        <v>12.936396666666667</v>
      </c>
      <c r="K49" s="496">
        <f>'UK market share (6)'!C48</f>
        <v>0</v>
      </c>
      <c r="L49" s="496" t="str">
        <f t="array" ref="L49">IFERROR(INDEX('Background Step 4.1.3'!$G$9:$H$35,MATCH('Market shares'!K49&amp;'Market shares'!$C$41,'Background Step 4.1.3'!$B$9:$B$35&amp;'Background Step 4.1.3'!$C$9:$C$35,0),MATCH('Market shares'!L$43,'Background Step 4.1.3'!$G$8:$H$8,0)),"")</f>
        <v/>
      </c>
      <c r="M49" s="496" t="str">
        <f t="array" ref="M49">IFERROR(INDEX('Background Step 4.1.3'!$G$9:$H$35,MATCH('Market shares'!K49&amp;'Market shares'!$C$41,'Background Step 4.1.3'!$B$9:$B$35&amp;'Background Step 4.1.3'!$C$9:$C$35,0),MATCH('Market shares'!M$43,'Background Step 4.1.3'!$G$8:$H$8,0)),"")</f>
        <v/>
      </c>
      <c r="N49" s="496">
        <f>'UK market share (7)'!C55</f>
        <v>0</v>
      </c>
      <c r="O49" s="496" t="str">
        <f t="array" ref="O49">IFERROR(INDEX('Background Step 4.1.3'!$G$9:$H$35,MATCH('Market shares'!N49&amp;'Market shares'!$C$41,'Background Step 4.1.3'!$B$9:$B$35&amp;'Background Step 4.1.3'!$C$9:$C$35,0),MATCH('Market shares'!O$43,'Background Step 4.1.3'!$G$8:$H$8,0)),"")</f>
        <v/>
      </c>
      <c r="P49" s="496" t="str">
        <f t="array" ref="P49">IFERROR(INDEX('Background Step 4.1.3'!$G$9:$H$35,MATCH('Market shares'!N49&amp;'Market shares'!$C$41,'Background Step 4.1.3'!$B$9:$B$35&amp;'Background Step 4.1.3'!$C$9:$C$35,0),MATCH('Market shares'!P$43,'Background Step 4.1.3'!$G$8:$H$8,0)),"")</f>
        <v/>
      </c>
      <c r="Q49" s="496">
        <f>'UK market share (8)'!C54</f>
        <v>0</v>
      </c>
      <c r="R49" s="496" t="str">
        <f t="array" ref="R49">IFERROR(INDEX('Background Step 4.1.3'!$G$9:$H$35,MATCH('Market shares'!Q49&amp;'Market shares'!$C$41,'Background Step 4.1.3'!$B$9:$B$35&amp;'Background Step 4.1.3'!$C$9:$C$35,0),MATCH('Market shares'!R$43,'Background Step 4.1.3'!$G$8:$H$8,0)),"")</f>
        <v/>
      </c>
      <c r="S49" s="496" t="str">
        <f t="array" ref="S49">IFERROR(INDEX('Background Step 4.1.3'!$G$9:$H$35,MATCH('Market shares'!Q49&amp;'Market shares'!$C$41,'Background Step 4.1.3'!$B$9:$B$35&amp;'Background Step 4.1.3'!$C$9:$C$35,0),MATCH('Market shares'!S$43,'Background Step 4.1.3'!$G$8:$H$8,0)),"")</f>
        <v/>
      </c>
      <c r="T49" s="496">
        <f>'UK market share (9)'!C57</f>
        <v>761100</v>
      </c>
      <c r="U49" s="496">
        <f t="array" ref="U49">IFERROR(INDEX('Background Step 4.1.3'!$G$9:$H$35,MATCH('Market shares'!T49&amp;'Market shares'!$C$41,'Background Step 4.1.3'!$B$9:$B$35&amp;'Background Step 4.1.3'!$C$9:$C$35,0),MATCH('Market shares'!U$43,'Background Step 4.1.3'!$G$8:$H$8,0)),"")</f>
        <v>0.54782033333333324</v>
      </c>
      <c r="V49" s="496">
        <f t="array" ref="V49">IFERROR(INDEX('Background Step 4.1.3'!$G$9:$H$35,MATCH('Market shares'!T49&amp;'Market shares'!$C$41,'Background Step 4.1.3'!$B$9:$B$35&amp;'Background Step 4.1.3'!$C$9:$C$35,0),MATCH('Market shares'!V$43,'Background Step 4.1.3'!$G$8:$H$8,0)),"")</f>
        <v>12.936396666666667</v>
      </c>
      <c r="W49" s="496">
        <f>'UK market share (10)'!C57</f>
        <v>0</v>
      </c>
      <c r="X49" s="496" t="str">
        <f t="array" ref="X49">IFERROR(INDEX('Background Step 4.1.3'!$G$9:$H$35,MATCH('Market shares'!W49&amp;'Market shares'!$C$41,'Background Step 4.1.3'!$B$9:$B$35&amp;'Background Step 4.1.3'!$C$9:$C$35,0),MATCH('Market shares'!X$43,'Background Step 4.1.3'!$G$8:$H$8,0)),"")</f>
        <v/>
      </c>
      <c r="Y49" s="496" t="str">
        <f t="array" ref="Y49">IFERROR(INDEX('Background Step 4.1.3'!$G$9:$H$35,MATCH('Market shares'!W49&amp;'Market shares'!$C$41,'Background Step 4.1.3'!$B$9:$B$35&amp;'Background Step 4.1.3'!$C$9:$C$35,0),MATCH('Market shares'!Y$43,'Background Step 4.1.3'!$G$8:$H$8,0)),"")</f>
        <v/>
      </c>
    </row>
    <row r="50" spans="2:25">
      <c r="B50" s="496">
        <f>'UK market share'!C56</f>
        <v>0</v>
      </c>
      <c r="C50" s="496" t="str">
        <f t="array" ref="C50">IFERROR(INDEX('Background Step 4.1.3'!$G$9:$H$35,MATCH('Market shares'!B50&amp;'Market shares'!$C$41,'Background Step 4.1.3'!$B$9:$B$35&amp;'Background Step 4.1.3'!$C$9:$C$35,0),MATCH('Market shares'!C$43,'Background Step 4.1.3'!$G$8:$H$8,0)),"")</f>
        <v/>
      </c>
      <c r="D50" s="496" t="str">
        <f t="array" ref="D50">IFERROR(INDEX('Background Step 4.1.3'!$G$9:$H$35,MATCH('Market shares'!B50&amp;'Market shares'!$C$41,'Background Step 4.1.3'!$B$9:$B$35&amp;'Background Step 4.1.3'!$C$9:$C$35,0),MATCH('Market shares'!D$43,'Background Step 4.1.3'!$G$8:$H$8,0)),"")</f>
        <v/>
      </c>
      <c r="E50" s="496">
        <f>'UK market share (4)'!C52</f>
        <v>0</v>
      </c>
      <c r="F50" s="496" t="str">
        <f t="array" ref="F50">IFERROR(INDEX('Background Step 4.1.3'!$G$9:$H$35,MATCH('Market shares'!E50&amp;'Market shares'!$C$41,'Background Step 4.1.3'!$B$9:$B$35&amp;'Background Step 4.1.3'!$C$9:$C$35,0),MATCH('Market shares'!F$43,'Background Step 4.1.3'!$G$8:$H$8,0)),"")</f>
        <v/>
      </c>
      <c r="G50" s="496" t="str">
        <f t="array" ref="G50">IFERROR(INDEX('Background Step 4.1.3'!$G$9:$H$35,MATCH('Market shares'!E50&amp;'Market shares'!$C$41,'Background Step 4.1.3'!$B$9:$B$35&amp;'Background Step 4.1.3'!$C$9:$C$35,0),MATCH('Market shares'!G$43,'Background Step 4.1.3'!$G$8:$H$8,0)),"")</f>
        <v/>
      </c>
      <c r="H50" s="496">
        <f>'UK market share (5)'!C58</f>
        <v>0</v>
      </c>
      <c r="I50" s="496" t="str">
        <f t="array" ref="I50">IFERROR(INDEX('Background Step 4.1.3'!$G$9:$H$35,MATCH('Market shares'!H50&amp;'Market shares'!$C$41,'Background Step 4.1.3'!$B$9:$B$35&amp;'Background Step 4.1.3'!$C$9:$C$35,0),MATCH('Market shares'!I$43,'Background Step 4.1.3'!$G$8:$H$8,0)),"")</f>
        <v/>
      </c>
      <c r="J50" s="496" t="str">
        <f t="array" ref="J50">IFERROR(INDEX('Background Step 4.1.3'!$G$9:$H$35,MATCH('Market shares'!H50&amp;'Market shares'!$C$41,'Background Step 4.1.3'!$B$9:$B$35&amp;'Background Step 4.1.3'!$C$9:$C$35,0),MATCH('Market shares'!J$43,'Background Step 4.1.3'!$G$8:$H$8,0)),"")</f>
        <v/>
      </c>
      <c r="K50" s="496">
        <f>'UK market share (6)'!C49</f>
        <v>0</v>
      </c>
      <c r="L50" s="496" t="str">
        <f t="array" ref="L50">IFERROR(INDEX('Background Step 4.1.3'!$G$9:$H$35,MATCH('Market shares'!K50&amp;'Market shares'!$C$41,'Background Step 4.1.3'!$B$9:$B$35&amp;'Background Step 4.1.3'!$C$9:$C$35,0),MATCH('Market shares'!L$43,'Background Step 4.1.3'!$G$8:$H$8,0)),"")</f>
        <v/>
      </c>
      <c r="M50" s="496" t="str">
        <f t="array" ref="M50">IFERROR(INDEX('Background Step 4.1.3'!$G$9:$H$35,MATCH('Market shares'!K50&amp;'Market shares'!$C$41,'Background Step 4.1.3'!$B$9:$B$35&amp;'Background Step 4.1.3'!$C$9:$C$35,0),MATCH('Market shares'!M$43,'Background Step 4.1.3'!$G$8:$H$8,0)),"")</f>
        <v/>
      </c>
      <c r="N50" s="496">
        <f>'UK market share (7)'!C56</f>
        <v>0</v>
      </c>
      <c r="O50" s="496" t="str">
        <f t="array" ref="O50">IFERROR(INDEX('Background Step 4.1.3'!$G$9:$H$35,MATCH('Market shares'!N50&amp;'Market shares'!$C$41,'Background Step 4.1.3'!$B$9:$B$35&amp;'Background Step 4.1.3'!$C$9:$C$35,0),MATCH('Market shares'!O$43,'Background Step 4.1.3'!$G$8:$H$8,0)),"")</f>
        <v/>
      </c>
      <c r="P50" s="496" t="str">
        <f t="array" ref="P50">IFERROR(INDEX('Background Step 4.1.3'!$G$9:$H$35,MATCH('Market shares'!N50&amp;'Market shares'!$C$41,'Background Step 4.1.3'!$B$9:$B$35&amp;'Background Step 4.1.3'!$C$9:$C$35,0),MATCH('Market shares'!P$43,'Background Step 4.1.3'!$G$8:$H$8,0)),"")</f>
        <v/>
      </c>
      <c r="Q50" s="496">
        <f>'UK market share (8)'!C55</f>
        <v>0</v>
      </c>
      <c r="R50" s="496" t="str">
        <f t="array" ref="R50">IFERROR(INDEX('Background Step 4.1.3'!$G$9:$H$35,MATCH('Market shares'!Q50&amp;'Market shares'!$C$41,'Background Step 4.1.3'!$B$9:$B$35&amp;'Background Step 4.1.3'!$C$9:$C$35,0),MATCH('Market shares'!R$43,'Background Step 4.1.3'!$G$8:$H$8,0)),"")</f>
        <v/>
      </c>
      <c r="S50" s="496" t="str">
        <f t="array" ref="S50">IFERROR(INDEX('Background Step 4.1.3'!$G$9:$H$35,MATCH('Market shares'!Q50&amp;'Market shares'!$C$41,'Background Step 4.1.3'!$B$9:$B$35&amp;'Background Step 4.1.3'!$C$9:$C$35,0),MATCH('Market shares'!S$43,'Background Step 4.1.3'!$G$8:$H$8,0)),"")</f>
        <v/>
      </c>
      <c r="T50" s="496">
        <f>'UK market share (9)'!C58</f>
        <v>0</v>
      </c>
      <c r="U50" s="496" t="str">
        <f t="array" ref="U50">IFERROR(INDEX('Background Step 4.1.3'!$G$9:$H$35,MATCH('Market shares'!T50&amp;'Market shares'!$C$41,'Background Step 4.1.3'!$B$9:$B$35&amp;'Background Step 4.1.3'!$C$9:$C$35,0),MATCH('Market shares'!U$43,'Background Step 4.1.3'!$G$8:$H$8,0)),"")</f>
        <v/>
      </c>
      <c r="V50" s="496" t="str">
        <f t="array" ref="V50">IFERROR(INDEX('Background Step 4.1.3'!$G$9:$H$35,MATCH('Market shares'!T50&amp;'Market shares'!$C$41,'Background Step 4.1.3'!$B$9:$B$35&amp;'Background Step 4.1.3'!$C$9:$C$35,0),MATCH('Market shares'!V$43,'Background Step 4.1.3'!$G$8:$H$8,0)),"")</f>
        <v/>
      </c>
      <c r="W50" s="496">
        <f>'UK market share (10)'!C58</f>
        <v>0</v>
      </c>
      <c r="X50" s="496" t="str">
        <f t="array" ref="X50">IFERROR(INDEX('Background Step 4.1.3'!$G$9:$H$35,MATCH('Market shares'!W50&amp;'Market shares'!$C$41,'Background Step 4.1.3'!$B$9:$B$35&amp;'Background Step 4.1.3'!$C$9:$C$35,0),MATCH('Market shares'!X$43,'Background Step 4.1.3'!$G$8:$H$8,0)),"")</f>
        <v/>
      </c>
      <c r="Y50" s="496" t="str">
        <f t="array" ref="Y50">IFERROR(INDEX('Background Step 4.1.3'!$G$9:$H$35,MATCH('Market shares'!W50&amp;'Market shares'!$C$41,'Background Step 4.1.3'!$B$9:$B$35&amp;'Background Step 4.1.3'!$C$9:$C$35,0),MATCH('Market shares'!Y$43,'Background Step 4.1.3'!$G$8:$H$8,0)),"")</f>
        <v/>
      </c>
    </row>
    <row r="51" spans="2:25">
      <c r="B51" s="496">
        <f>'UK market share'!C57</f>
        <v>0</v>
      </c>
      <c r="C51" s="496" t="str">
        <f t="array" ref="C51">IFERROR(INDEX('Background Step 4.1.3'!$G$9:$H$35,MATCH('Market shares'!B51&amp;'Market shares'!$C$41,'Background Step 4.1.3'!$B$9:$B$35&amp;'Background Step 4.1.3'!$C$9:$C$35,0),MATCH('Market shares'!C$43,'Background Step 4.1.3'!$G$8:$H$8,0)),"")</f>
        <v/>
      </c>
      <c r="D51" s="496" t="str">
        <f t="array" ref="D51">IFERROR(INDEX('Background Step 4.1.3'!$G$9:$H$35,MATCH('Market shares'!B51&amp;'Market shares'!$C$41,'Background Step 4.1.3'!$B$9:$B$35&amp;'Background Step 4.1.3'!$C$9:$C$35,0),MATCH('Market shares'!D$43,'Background Step 4.1.3'!$G$8:$H$8,0)),"")</f>
        <v/>
      </c>
      <c r="E51" s="496">
        <f>'UK market share (4)'!C53</f>
        <v>0</v>
      </c>
      <c r="F51" s="496" t="str">
        <f t="array" ref="F51">IFERROR(INDEX('Background Step 4.1.3'!$G$9:$H$35,MATCH('Market shares'!E51&amp;'Market shares'!$C$41,'Background Step 4.1.3'!$B$9:$B$35&amp;'Background Step 4.1.3'!$C$9:$C$35,0),MATCH('Market shares'!F$43,'Background Step 4.1.3'!$G$8:$H$8,0)),"")</f>
        <v/>
      </c>
      <c r="G51" s="496" t="str">
        <f t="array" ref="G51">IFERROR(INDEX('Background Step 4.1.3'!$G$9:$H$35,MATCH('Market shares'!E51&amp;'Market shares'!$C$41,'Background Step 4.1.3'!$B$9:$B$35&amp;'Background Step 4.1.3'!$C$9:$C$35,0),MATCH('Market shares'!G$43,'Background Step 4.1.3'!$G$8:$H$8,0)),"")</f>
        <v/>
      </c>
      <c r="H51" s="496">
        <f>'UK market share (5)'!C59</f>
        <v>0</v>
      </c>
      <c r="I51" s="496" t="str">
        <f t="array" ref="I51">IFERROR(INDEX('Background Step 4.1.3'!$G$9:$H$35,MATCH('Market shares'!H51&amp;'Market shares'!$C$41,'Background Step 4.1.3'!$B$9:$B$35&amp;'Background Step 4.1.3'!$C$9:$C$35,0),MATCH('Market shares'!I$43,'Background Step 4.1.3'!$G$8:$H$8,0)),"")</f>
        <v/>
      </c>
      <c r="J51" s="496" t="str">
        <f t="array" ref="J51">IFERROR(INDEX('Background Step 4.1.3'!$G$9:$H$35,MATCH('Market shares'!H51&amp;'Market shares'!$C$41,'Background Step 4.1.3'!$B$9:$B$35&amp;'Background Step 4.1.3'!$C$9:$C$35,0),MATCH('Market shares'!J$43,'Background Step 4.1.3'!$G$8:$H$8,0)),"")</f>
        <v/>
      </c>
      <c r="K51" s="496">
        <f>'UK market share (6)'!C50</f>
        <v>0</v>
      </c>
      <c r="L51" s="496" t="str">
        <f t="array" ref="L51">IFERROR(INDEX('Background Step 4.1.3'!$G$9:$H$35,MATCH('Market shares'!K51&amp;'Market shares'!$C$41,'Background Step 4.1.3'!$B$9:$B$35&amp;'Background Step 4.1.3'!$C$9:$C$35,0),MATCH('Market shares'!L$43,'Background Step 4.1.3'!$G$8:$H$8,0)),"")</f>
        <v/>
      </c>
      <c r="M51" s="496" t="str">
        <f t="array" ref="M51">IFERROR(INDEX('Background Step 4.1.3'!$G$9:$H$35,MATCH('Market shares'!K51&amp;'Market shares'!$C$41,'Background Step 4.1.3'!$B$9:$B$35&amp;'Background Step 4.1.3'!$C$9:$C$35,0),MATCH('Market shares'!M$43,'Background Step 4.1.3'!$G$8:$H$8,0)),"")</f>
        <v/>
      </c>
      <c r="N51" s="496">
        <f>'UK market share (7)'!C57</f>
        <v>0</v>
      </c>
      <c r="O51" s="496" t="str">
        <f t="array" ref="O51">IFERROR(INDEX('Background Step 4.1.3'!$G$9:$H$35,MATCH('Market shares'!N51&amp;'Market shares'!$C$41,'Background Step 4.1.3'!$B$9:$B$35&amp;'Background Step 4.1.3'!$C$9:$C$35,0),MATCH('Market shares'!O$43,'Background Step 4.1.3'!$G$8:$H$8,0)),"")</f>
        <v/>
      </c>
      <c r="P51" s="496" t="str">
        <f t="array" ref="P51">IFERROR(INDEX('Background Step 4.1.3'!$G$9:$H$35,MATCH('Market shares'!N51&amp;'Market shares'!$C$41,'Background Step 4.1.3'!$B$9:$B$35&amp;'Background Step 4.1.3'!$C$9:$C$35,0),MATCH('Market shares'!P$43,'Background Step 4.1.3'!$G$8:$H$8,0)),"")</f>
        <v/>
      </c>
      <c r="Q51" s="496">
        <f>'UK market share (8)'!C56</f>
        <v>0</v>
      </c>
      <c r="R51" s="496" t="str">
        <f t="array" ref="R51">IFERROR(INDEX('Background Step 4.1.3'!$G$9:$H$35,MATCH('Market shares'!Q51&amp;'Market shares'!$C$41,'Background Step 4.1.3'!$B$9:$B$35&amp;'Background Step 4.1.3'!$C$9:$C$35,0),MATCH('Market shares'!R$43,'Background Step 4.1.3'!$G$8:$H$8,0)),"")</f>
        <v/>
      </c>
      <c r="S51" s="496" t="str">
        <f t="array" ref="S51">IFERROR(INDEX('Background Step 4.1.3'!$G$9:$H$35,MATCH('Market shares'!Q51&amp;'Market shares'!$C$41,'Background Step 4.1.3'!$B$9:$B$35&amp;'Background Step 4.1.3'!$C$9:$C$35,0),MATCH('Market shares'!S$43,'Background Step 4.1.3'!$G$8:$H$8,0)),"")</f>
        <v/>
      </c>
      <c r="T51" s="496">
        <f>'UK market share (9)'!C59</f>
        <v>0</v>
      </c>
      <c r="U51" s="496" t="str">
        <f t="array" ref="U51">IFERROR(INDEX('Background Step 4.1.3'!$G$9:$H$35,MATCH('Market shares'!T51&amp;'Market shares'!$C$41,'Background Step 4.1.3'!$B$9:$B$35&amp;'Background Step 4.1.3'!$C$9:$C$35,0),MATCH('Market shares'!U$43,'Background Step 4.1.3'!$G$8:$H$8,0)),"")</f>
        <v/>
      </c>
      <c r="V51" s="496" t="str">
        <f t="array" ref="V51">IFERROR(INDEX('Background Step 4.1.3'!$G$9:$H$35,MATCH('Market shares'!T51&amp;'Market shares'!$C$41,'Background Step 4.1.3'!$B$9:$B$35&amp;'Background Step 4.1.3'!$C$9:$C$35,0),MATCH('Market shares'!V$43,'Background Step 4.1.3'!$G$8:$H$8,0)),"")</f>
        <v/>
      </c>
      <c r="W51" s="496">
        <f>'UK market share (10)'!C59</f>
        <v>0</v>
      </c>
      <c r="X51" s="496" t="str">
        <f t="array" ref="X51">IFERROR(INDEX('Background Step 4.1.3'!$G$9:$H$35,MATCH('Market shares'!W51&amp;'Market shares'!$C$41,'Background Step 4.1.3'!$B$9:$B$35&amp;'Background Step 4.1.3'!$C$9:$C$35,0),MATCH('Market shares'!X$43,'Background Step 4.1.3'!$G$8:$H$8,0)),"")</f>
        <v/>
      </c>
      <c r="Y51" s="496" t="str">
        <f t="array" ref="Y51">IFERROR(INDEX('Background Step 4.1.3'!$G$9:$H$35,MATCH('Market shares'!W51&amp;'Market shares'!$C$41,'Background Step 4.1.3'!$B$9:$B$35&amp;'Background Step 4.1.3'!$C$9:$C$35,0),MATCH('Market shares'!Y$43,'Background Step 4.1.3'!$G$8:$H$8,0)),"")</f>
        <v/>
      </c>
    </row>
    <row r="52" spans="2:25">
      <c r="B52" s="496">
        <f>'UK market share'!C58</f>
        <v>0</v>
      </c>
      <c r="C52" s="496" t="str">
        <f t="array" ref="C52">IFERROR(INDEX('Background Step 4.1.3'!$G$9:$H$35,MATCH('Market shares'!B52&amp;'Market shares'!$C$41,'Background Step 4.1.3'!$B$9:$B$35&amp;'Background Step 4.1.3'!$C$9:$C$35,0),MATCH('Market shares'!C$43,'Background Step 4.1.3'!$G$8:$H$8,0)),"")</f>
        <v/>
      </c>
      <c r="D52" s="496" t="str">
        <f t="array" ref="D52">IFERROR(INDEX('Background Step 4.1.3'!$G$9:$H$35,MATCH('Market shares'!B52&amp;'Market shares'!$C$41,'Background Step 4.1.3'!$B$9:$B$35&amp;'Background Step 4.1.3'!$C$9:$C$35,0),MATCH('Market shares'!D$43,'Background Step 4.1.3'!$G$8:$H$8,0)),"")</f>
        <v/>
      </c>
      <c r="E52" s="496">
        <f>'UK market share (4)'!C54</f>
        <v>0</v>
      </c>
      <c r="F52" s="496" t="str">
        <f t="array" ref="F52">IFERROR(INDEX('Background Step 4.1.3'!$G$9:$H$35,MATCH('Market shares'!E52&amp;'Market shares'!$C$41,'Background Step 4.1.3'!$B$9:$B$35&amp;'Background Step 4.1.3'!$C$9:$C$35,0),MATCH('Market shares'!F$43,'Background Step 4.1.3'!$G$8:$H$8,0)),"")</f>
        <v/>
      </c>
      <c r="G52" s="496" t="str">
        <f t="array" ref="G52">IFERROR(INDEX('Background Step 4.1.3'!$G$9:$H$35,MATCH('Market shares'!E52&amp;'Market shares'!$C$41,'Background Step 4.1.3'!$B$9:$B$35&amp;'Background Step 4.1.3'!$C$9:$C$35,0),MATCH('Market shares'!G$43,'Background Step 4.1.3'!$G$8:$H$8,0)),"")</f>
        <v/>
      </c>
      <c r="H52" s="496">
        <f>'UK market share (5)'!C60</f>
        <v>0</v>
      </c>
      <c r="I52" s="496" t="str">
        <f t="array" ref="I52">IFERROR(INDEX('Background Step 4.1.3'!$G$9:$H$35,MATCH('Market shares'!H52&amp;'Market shares'!$C$41,'Background Step 4.1.3'!$B$9:$B$35&amp;'Background Step 4.1.3'!$C$9:$C$35,0),MATCH('Market shares'!I$43,'Background Step 4.1.3'!$G$8:$H$8,0)),"")</f>
        <v/>
      </c>
      <c r="J52" s="496" t="str">
        <f t="array" ref="J52">IFERROR(INDEX('Background Step 4.1.3'!$G$9:$H$35,MATCH('Market shares'!H52&amp;'Market shares'!$C$41,'Background Step 4.1.3'!$B$9:$B$35&amp;'Background Step 4.1.3'!$C$9:$C$35,0),MATCH('Market shares'!J$43,'Background Step 4.1.3'!$G$8:$H$8,0)),"")</f>
        <v/>
      </c>
      <c r="K52" s="496">
        <f>'UK market share (6)'!C51</f>
        <v>0</v>
      </c>
      <c r="L52" s="496" t="str">
        <f t="array" ref="L52">IFERROR(INDEX('Background Step 4.1.3'!$G$9:$H$35,MATCH('Market shares'!K52&amp;'Market shares'!$C$41,'Background Step 4.1.3'!$B$9:$B$35&amp;'Background Step 4.1.3'!$C$9:$C$35,0),MATCH('Market shares'!L$43,'Background Step 4.1.3'!$G$8:$H$8,0)),"")</f>
        <v/>
      </c>
      <c r="M52" s="496" t="str">
        <f t="array" ref="M52">IFERROR(INDEX('Background Step 4.1.3'!$G$9:$H$35,MATCH('Market shares'!K52&amp;'Market shares'!$C$41,'Background Step 4.1.3'!$B$9:$B$35&amp;'Background Step 4.1.3'!$C$9:$C$35,0),MATCH('Market shares'!M$43,'Background Step 4.1.3'!$G$8:$H$8,0)),"")</f>
        <v/>
      </c>
      <c r="N52" s="496">
        <f>'UK market share (7)'!C58</f>
        <v>0</v>
      </c>
      <c r="O52" s="496" t="str">
        <f t="array" ref="O52">IFERROR(INDEX('Background Step 4.1.3'!$G$9:$H$35,MATCH('Market shares'!N52&amp;'Market shares'!$C$41,'Background Step 4.1.3'!$B$9:$B$35&amp;'Background Step 4.1.3'!$C$9:$C$35,0),MATCH('Market shares'!O$43,'Background Step 4.1.3'!$G$8:$H$8,0)),"")</f>
        <v/>
      </c>
      <c r="P52" s="496" t="str">
        <f t="array" ref="P52">IFERROR(INDEX('Background Step 4.1.3'!$G$9:$H$35,MATCH('Market shares'!N52&amp;'Market shares'!$C$41,'Background Step 4.1.3'!$B$9:$B$35&amp;'Background Step 4.1.3'!$C$9:$C$35,0),MATCH('Market shares'!P$43,'Background Step 4.1.3'!$G$8:$H$8,0)),"")</f>
        <v/>
      </c>
      <c r="Q52" s="496">
        <f>'UK market share (8)'!C57</f>
        <v>0</v>
      </c>
      <c r="R52" s="496" t="str">
        <f t="array" ref="R52">IFERROR(INDEX('Background Step 4.1.3'!$G$9:$H$35,MATCH('Market shares'!Q52&amp;'Market shares'!$C$41,'Background Step 4.1.3'!$B$9:$B$35&amp;'Background Step 4.1.3'!$C$9:$C$35,0),MATCH('Market shares'!R$43,'Background Step 4.1.3'!$G$8:$H$8,0)),"")</f>
        <v/>
      </c>
      <c r="S52" s="496" t="str">
        <f t="array" ref="S52">IFERROR(INDEX('Background Step 4.1.3'!$G$9:$H$35,MATCH('Market shares'!Q52&amp;'Market shares'!$C$41,'Background Step 4.1.3'!$B$9:$B$35&amp;'Background Step 4.1.3'!$C$9:$C$35,0),MATCH('Market shares'!S$43,'Background Step 4.1.3'!$G$8:$H$8,0)),"")</f>
        <v/>
      </c>
      <c r="T52" s="496">
        <f>'UK market share (9)'!C60</f>
        <v>0</v>
      </c>
      <c r="U52" s="496" t="str">
        <f t="array" ref="U52">IFERROR(INDEX('Background Step 4.1.3'!$G$9:$H$35,MATCH('Market shares'!T52&amp;'Market shares'!$C$41,'Background Step 4.1.3'!$B$9:$B$35&amp;'Background Step 4.1.3'!$C$9:$C$35,0),MATCH('Market shares'!U$43,'Background Step 4.1.3'!$G$8:$H$8,0)),"")</f>
        <v/>
      </c>
      <c r="V52" s="496" t="str">
        <f t="array" ref="V52">IFERROR(INDEX('Background Step 4.1.3'!$G$9:$H$35,MATCH('Market shares'!T52&amp;'Market shares'!$C$41,'Background Step 4.1.3'!$B$9:$B$35&amp;'Background Step 4.1.3'!$C$9:$C$35,0),MATCH('Market shares'!V$43,'Background Step 4.1.3'!$G$8:$H$8,0)),"")</f>
        <v/>
      </c>
      <c r="W52" s="496">
        <f>'UK market share (10)'!C60</f>
        <v>0</v>
      </c>
      <c r="X52" s="496" t="str">
        <f t="array" ref="X52">IFERROR(INDEX('Background Step 4.1.3'!$G$9:$H$35,MATCH('Market shares'!W52&amp;'Market shares'!$C$41,'Background Step 4.1.3'!$B$9:$B$35&amp;'Background Step 4.1.3'!$C$9:$C$35,0),MATCH('Market shares'!X$43,'Background Step 4.1.3'!$G$8:$H$8,0)),"")</f>
        <v/>
      </c>
      <c r="Y52" s="496" t="str">
        <f t="array" ref="Y52">IFERROR(INDEX('Background Step 4.1.3'!$G$9:$H$35,MATCH('Market shares'!W52&amp;'Market shares'!$C$41,'Background Step 4.1.3'!$B$9:$B$35&amp;'Background Step 4.1.3'!$C$9:$C$35,0),MATCH('Market shares'!Y$43,'Background Step 4.1.3'!$G$8:$H$8,0)),"")</f>
        <v/>
      </c>
    </row>
    <row r="53" spans="2:25">
      <c r="B53" s="496">
        <f>'UK market share'!C59</f>
        <v>0</v>
      </c>
      <c r="C53" s="496" t="str">
        <f t="array" ref="C53">IFERROR(INDEX('Background Step 4.1.3'!$G$9:$H$35,MATCH('Market shares'!B53&amp;'Market shares'!$C$41,'Background Step 4.1.3'!$B$9:$B$35&amp;'Background Step 4.1.3'!$C$9:$C$35,0),MATCH('Market shares'!C$43,'Background Step 4.1.3'!$G$8:$H$8,0)),"")</f>
        <v/>
      </c>
      <c r="D53" s="496" t="str">
        <f t="array" ref="D53">IFERROR(INDEX('Background Step 4.1.3'!$G$9:$H$35,MATCH('Market shares'!B53&amp;'Market shares'!$C$41,'Background Step 4.1.3'!$B$9:$B$35&amp;'Background Step 4.1.3'!$C$9:$C$35,0),MATCH('Market shares'!D$43,'Background Step 4.1.3'!$G$8:$H$8,0)),"")</f>
        <v/>
      </c>
      <c r="E53" s="496">
        <f>'UK market share (4)'!C55</f>
        <v>0</v>
      </c>
      <c r="F53" s="496" t="str">
        <f t="array" ref="F53">IFERROR(INDEX('Background Step 4.1.3'!$G$9:$H$35,MATCH('Market shares'!E53&amp;'Market shares'!$C$41,'Background Step 4.1.3'!$B$9:$B$35&amp;'Background Step 4.1.3'!$C$9:$C$35,0),MATCH('Market shares'!F$43,'Background Step 4.1.3'!$G$8:$H$8,0)),"")</f>
        <v/>
      </c>
      <c r="G53" s="496" t="str">
        <f t="array" ref="G53">IFERROR(INDEX('Background Step 4.1.3'!$G$9:$H$35,MATCH('Market shares'!E53&amp;'Market shares'!$C$41,'Background Step 4.1.3'!$B$9:$B$35&amp;'Background Step 4.1.3'!$C$9:$C$35,0),MATCH('Market shares'!G$43,'Background Step 4.1.3'!$G$8:$H$8,0)),"")</f>
        <v/>
      </c>
      <c r="H53" s="496">
        <f>'UK market share (5)'!C61</f>
        <v>0</v>
      </c>
      <c r="I53" s="496" t="str">
        <f t="array" ref="I53">IFERROR(INDEX('Background Step 4.1.3'!$G$9:$H$35,MATCH('Market shares'!H53&amp;'Market shares'!$C$41,'Background Step 4.1.3'!$B$9:$B$35&amp;'Background Step 4.1.3'!$C$9:$C$35,0),MATCH('Market shares'!I$43,'Background Step 4.1.3'!$G$8:$H$8,0)),"")</f>
        <v/>
      </c>
      <c r="J53" s="496" t="str">
        <f t="array" ref="J53">IFERROR(INDEX('Background Step 4.1.3'!$G$9:$H$35,MATCH('Market shares'!H53&amp;'Market shares'!$C$41,'Background Step 4.1.3'!$B$9:$B$35&amp;'Background Step 4.1.3'!$C$9:$C$35,0),MATCH('Market shares'!J$43,'Background Step 4.1.3'!$G$8:$H$8,0)),"")</f>
        <v/>
      </c>
      <c r="K53" s="496">
        <f>'UK market share (6)'!C52</f>
        <v>0</v>
      </c>
      <c r="L53" s="496" t="str">
        <f t="array" ref="L53">IFERROR(INDEX('Background Step 4.1.3'!$G$9:$H$35,MATCH('Market shares'!K53&amp;'Market shares'!$C$41,'Background Step 4.1.3'!$B$9:$B$35&amp;'Background Step 4.1.3'!$C$9:$C$35,0),MATCH('Market shares'!L$43,'Background Step 4.1.3'!$G$8:$H$8,0)),"")</f>
        <v/>
      </c>
      <c r="M53" s="496" t="str">
        <f t="array" ref="M53">IFERROR(INDEX('Background Step 4.1.3'!$G$9:$H$35,MATCH('Market shares'!K53&amp;'Market shares'!$C$41,'Background Step 4.1.3'!$B$9:$B$35&amp;'Background Step 4.1.3'!$C$9:$C$35,0),MATCH('Market shares'!M$43,'Background Step 4.1.3'!$G$8:$H$8,0)),"")</f>
        <v/>
      </c>
      <c r="N53" s="496">
        <f>'UK market share (7)'!C59</f>
        <v>0</v>
      </c>
      <c r="O53" s="496" t="str">
        <f t="array" ref="O53">IFERROR(INDEX('Background Step 4.1.3'!$G$9:$H$35,MATCH('Market shares'!N53&amp;'Market shares'!$C$41,'Background Step 4.1.3'!$B$9:$B$35&amp;'Background Step 4.1.3'!$C$9:$C$35,0),MATCH('Market shares'!O$43,'Background Step 4.1.3'!$G$8:$H$8,0)),"")</f>
        <v/>
      </c>
      <c r="P53" s="496" t="str">
        <f t="array" ref="P53">IFERROR(INDEX('Background Step 4.1.3'!$G$9:$H$35,MATCH('Market shares'!N53&amp;'Market shares'!$C$41,'Background Step 4.1.3'!$B$9:$B$35&amp;'Background Step 4.1.3'!$C$9:$C$35,0),MATCH('Market shares'!P$43,'Background Step 4.1.3'!$G$8:$H$8,0)),"")</f>
        <v/>
      </c>
      <c r="Q53" s="496">
        <f>'UK market share (8)'!C58</f>
        <v>0</v>
      </c>
      <c r="R53" s="496" t="str">
        <f t="array" ref="R53">IFERROR(INDEX('Background Step 4.1.3'!$G$9:$H$35,MATCH('Market shares'!Q53&amp;'Market shares'!$C$41,'Background Step 4.1.3'!$B$9:$B$35&amp;'Background Step 4.1.3'!$C$9:$C$35,0),MATCH('Market shares'!R$43,'Background Step 4.1.3'!$G$8:$H$8,0)),"")</f>
        <v/>
      </c>
      <c r="S53" s="496" t="str">
        <f t="array" ref="S53">IFERROR(INDEX('Background Step 4.1.3'!$G$9:$H$35,MATCH('Market shares'!Q53&amp;'Market shares'!$C$41,'Background Step 4.1.3'!$B$9:$B$35&amp;'Background Step 4.1.3'!$C$9:$C$35,0),MATCH('Market shares'!S$43,'Background Step 4.1.3'!$G$8:$H$8,0)),"")</f>
        <v/>
      </c>
      <c r="T53" s="496">
        <f>'UK market share (9)'!C61</f>
        <v>0</v>
      </c>
      <c r="U53" s="496" t="str">
        <f t="array" ref="U53">IFERROR(INDEX('Background Step 4.1.3'!$G$9:$H$35,MATCH('Market shares'!T53&amp;'Market shares'!$C$41,'Background Step 4.1.3'!$B$9:$B$35&amp;'Background Step 4.1.3'!$C$9:$C$35,0),MATCH('Market shares'!U$43,'Background Step 4.1.3'!$G$8:$H$8,0)),"")</f>
        <v/>
      </c>
      <c r="V53" s="496" t="str">
        <f t="array" ref="V53">IFERROR(INDEX('Background Step 4.1.3'!$G$9:$H$35,MATCH('Market shares'!T53&amp;'Market shares'!$C$41,'Background Step 4.1.3'!$B$9:$B$35&amp;'Background Step 4.1.3'!$C$9:$C$35,0),MATCH('Market shares'!V$43,'Background Step 4.1.3'!$G$8:$H$8,0)),"")</f>
        <v/>
      </c>
      <c r="W53" s="496">
        <f>'UK market share (10)'!C61</f>
        <v>0</v>
      </c>
      <c r="X53" s="496" t="str">
        <f t="array" ref="X53">IFERROR(INDEX('Background Step 4.1.3'!$G$9:$H$35,MATCH('Market shares'!W53&amp;'Market shares'!$C$41,'Background Step 4.1.3'!$B$9:$B$35&amp;'Background Step 4.1.3'!$C$9:$C$35,0),MATCH('Market shares'!X$43,'Background Step 4.1.3'!$G$8:$H$8,0)),"")</f>
        <v/>
      </c>
      <c r="Y53" s="496" t="str">
        <f t="array" ref="Y53">IFERROR(INDEX('Background Step 4.1.3'!$G$9:$H$35,MATCH('Market shares'!W53&amp;'Market shares'!$C$41,'Background Step 4.1.3'!$B$9:$B$35&amp;'Background Step 4.1.3'!$C$9:$C$35,0),MATCH('Market shares'!Y$43,'Background Step 4.1.3'!$G$8:$H$8,0)),"")</f>
        <v/>
      </c>
    </row>
    <row r="57" spans="2:25" ht="14.1">
      <c r="B57" s="2" t="s">
        <v>647</v>
      </c>
      <c r="C57" s="1">
        <v>2017</v>
      </c>
    </row>
    <row r="58" spans="2:25">
      <c r="B58" s="310" t="s">
        <v>84</v>
      </c>
      <c r="C58" s="310"/>
      <c r="D58" s="310"/>
      <c r="E58" s="557" t="s">
        <v>136</v>
      </c>
      <c r="F58" s="558"/>
      <c r="G58" s="559"/>
      <c r="H58" s="557" t="s">
        <v>705</v>
      </c>
      <c r="I58" s="558"/>
      <c r="J58" s="559"/>
      <c r="K58" s="522" t="s">
        <v>706</v>
      </c>
      <c r="L58" s="523"/>
      <c r="M58" s="524"/>
      <c r="N58" s="557" t="s">
        <v>707</v>
      </c>
      <c r="O58" s="558"/>
      <c r="P58" s="559"/>
      <c r="Q58" s="557" t="s">
        <v>708</v>
      </c>
      <c r="R58" s="558"/>
      <c r="S58" s="559"/>
      <c r="T58" s="557" t="s">
        <v>709</v>
      </c>
      <c r="U58" s="558"/>
      <c r="V58" s="559"/>
      <c r="W58" s="557" t="s">
        <v>710</v>
      </c>
      <c r="X58" s="558"/>
      <c r="Y58" s="559"/>
    </row>
    <row r="59" spans="2:25">
      <c r="B59" s="311" t="s">
        <v>434</v>
      </c>
      <c r="C59" s="311" t="s">
        <v>677</v>
      </c>
      <c r="D59" s="311" t="s">
        <v>676</v>
      </c>
      <c r="E59" s="311" t="s">
        <v>434</v>
      </c>
      <c r="F59" s="311" t="s">
        <v>677</v>
      </c>
      <c r="G59" s="311" t="s">
        <v>676</v>
      </c>
      <c r="H59" s="311" t="s">
        <v>434</v>
      </c>
      <c r="I59" s="311" t="s">
        <v>677</v>
      </c>
      <c r="J59" s="311" t="s">
        <v>676</v>
      </c>
      <c r="K59" s="311" t="s">
        <v>434</v>
      </c>
      <c r="L59" s="311" t="s">
        <v>677</v>
      </c>
      <c r="M59" s="311" t="s">
        <v>676</v>
      </c>
      <c r="N59" s="311" t="s">
        <v>434</v>
      </c>
      <c r="O59" s="311" t="s">
        <v>677</v>
      </c>
      <c r="P59" s="311" t="s">
        <v>676</v>
      </c>
      <c r="Q59" s="311" t="s">
        <v>434</v>
      </c>
      <c r="R59" s="311" t="s">
        <v>677</v>
      </c>
      <c r="S59" s="311" t="s">
        <v>676</v>
      </c>
      <c r="T59" s="311" t="s">
        <v>434</v>
      </c>
      <c r="U59" s="311" t="s">
        <v>677</v>
      </c>
      <c r="V59" s="311" t="s">
        <v>676</v>
      </c>
      <c r="W59" s="311" t="s">
        <v>434</v>
      </c>
      <c r="X59" s="311" t="s">
        <v>677</v>
      </c>
      <c r="Y59" s="311" t="s">
        <v>676</v>
      </c>
    </row>
    <row r="60" spans="2:25">
      <c r="B60" s="496">
        <f>B44</f>
        <v>730900</v>
      </c>
      <c r="C60" s="496">
        <f t="array" ref="C60">IFERROR(INDEX('Background Step 4.1.3'!$G$49:$H$75,MATCH('Market shares'!B60&amp;'Market shares'!$C$57,'Background Step 4.1.3'!$B$49:$B$75&amp;'Background Step 4.1.3'!$C$49:$C$75,0),MATCH('Market shares'!C$59,'Background Step 4.1.3'!$G$48:$H$48,0)),"")</f>
        <v>177.21541766666667</v>
      </c>
      <c r="D60" s="496">
        <f t="array" ref="D60">IFERROR(INDEX('Background Step 4.1.3'!$G$49:$H$75,MATCH('Market shares'!B60&amp;'Market shares'!$C$57,'Background Step 4.1.3'!$B$49:$B$75&amp;'Background Step 4.1.3'!$C$49:$C$75,0),MATCH('Market shares'!D$59,'Background Step 4.1.3'!$G$48:$H$48,0)),"")</f>
        <v>131.15336266666668</v>
      </c>
      <c r="E60" s="496">
        <f>E44</f>
        <v>847989</v>
      </c>
      <c r="F60" s="496">
        <f t="array" ref="F60">IFERROR(INDEX('Background Step 4.1.3'!$G$49:$H$75,MATCH('Market shares'!E60&amp;'Market shares'!$C$57,'Background Step 4.1.3'!$B$49:$B$75&amp;'Background Step 4.1.3'!$C$49:$C$75,0),MATCH('Market shares'!F$59,'Background Step 4.1.3'!$G$48:$H$48,0)),"")</f>
        <v>3317.1141996666665</v>
      </c>
      <c r="G60" s="496">
        <f t="array" ref="G60">IFERROR(INDEX('Background Step 4.1.3'!$G$49:$H$75,MATCH('Market shares'!E60&amp;'Market shares'!$C$57,'Background Step 4.1.3'!$B$49:$B$75&amp;'Background Step 4.1.3'!$C$49:$C$75,0),MATCH('Market shares'!G$59,'Background Step 4.1.3'!$G$48:$H$48,0)),"")</f>
        <v>4341.264322</v>
      </c>
      <c r="H60" s="496">
        <f>H44</f>
        <v>8405</v>
      </c>
      <c r="I60" s="496">
        <f t="array" ref="I60">IFERROR(INDEX('Background Step 4.1.3'!$G$49:$H$75,MATCH('Market shares'!H60&amp;'Market shares'!$C$57,'Background Step 4.1.3'!$B$49:$B$75&amp;'Background Step 4.1.3'!$C$49:$C$75,0),MATCH('Market shares'!I$59,'Background Step 4.1.3'!$G$48:$H$48,0)),"")</f>
        <v>9.3935479999999991</v>
      </c>
      <c r="J60" s="496">
        <f t="array" ref="J60">IFERROR(INDEX('Background Step 4.1.3'!$G$49:$H$75,MATCH('Market shares'!H60&amp;'Market shares'!$C$57,'Background Step 4.1.3'!$B$49:$B$75&amp;'Background Step 4.1.3'!$C$49:$C$75,0),MATCH('Market shares'!J$59,'Background Step 4.1.3'!$G$48:$H$48,0)),"")</f>
        <v>22.356136333333328</v>
      </c>
      <c r="K60" s="496">
        <f>K44</f>
        <v>730900</v>
      </c>
      <c r="L60" s="496">
        <f t="array" ref="L60">IFERROR(INDEX('Background Step 4.1.3'!$G$49:$H$75,MATCH('Market shares'!K60&amp;'Market shares'!$C$57,'Background Step 4.1.3'!$B$49:$B$75&amp;'Background Step 4.1.3'!$C$49:$C$75,0),MATCH('Market shares'!L$59,'Background Step 4.1.3'!$G$48:$H$48,0)),"")</f>
        <v>177.21541766666667</v>
      </c>
      <c r="M60" s="496">
        <f t="array" ref="M60">IFERROR(INDEX('Background Step 4.1.3'!$G$49:$H$75,MATCH('Market shares'!K60&amp;'Market shares'!$C$57,'Background Step 4.1.3'!$B$49:$B$75&amp;'Background Step 4.1.3'!$C$49:$C$75,0),MATCH('Market shares'!M$59,'Background Step 4.1.3'!$G$48:$H$48,0)),"")</f>
        <v>131.15336266666668</v>
      </c>
      <c r="N60" s="496">
        <f>N44</f>
        <v>730900</v>
      </c>
      <c r="O60" s="496">
        <f t="array" ref="O60">IFERROR(INDEX('Background Step 4.1.3'!$G$49:$H$75,MATCH('Market shares'!N60&amp;'Market shares'!$C$57,'Background Step 4.1.3'!$B$49:$B$75&amp;'Background Step 4.1.3'!$C$49:$C$75,0),MATCH('Market shares'!O$59,'Background Step 4.1.3'!$G$48:$H$48,0)),"")</f>
        <v>177.21541766666667</v>
      </c>
      <c r="P60" s="496">
        <f t="array" ref="P60">IFERROR(INDEX('Background Step 4.1.3'!$G$49:$H$75,MATCH('Market shares'!N60&amp;'Market shares'!$C$57,'Background Step 4.1.3'!$B$49:$B$75&amp;'Background Step 4.1.3'!$C$49:$C$75,0),MATCH('Market shares'!P$59,'Background Step 4.1.3'!$G$48:$H$48,0)),"")</f>
        <v>131.15336266666668</v>
      </c>
      <c r="Q60" s="496">
        <f>Q44</f>
        <v>730900</v>
      </c>
      <c r="R60" s="496">
        <f t="array" ref="R60">IFERROR(INDEX('Background Step 4.1.3'!$G$49:$H$75,MATCH('Market shares'!Q60&amp;'Market shares'!$C$57,'Background Step 4.1.3'!$B$49:$B$75&amp;'Background Step 4.1.3'!$C$49:$C$75,0),MATCH('Market shares'!R$59,'Background Step 4.1.3'!$G$48:$H$48,0)),"")</f>
        <v>177.21541766666667</v>
      </c>
      <c r="S60" s="496">
        <f t="array" ref="S60">IFERROR(INDEX('Background Step 4.1.3'!$G$49:$H$75,MATCH('Market shares'!Q60&amp;'Market shares'!$C$57,'Background Step 4.1.3'!$B$49:$B$75&amp;'Background Step 4.1.3'!$C$49:$C$75,0),MATCH('Market shares'!S$59,'Background Step 4.1.3'!$G$48:$H$48,0)),"")</f>
        <v>131.15336266666668</v>
      </c>
      <c r="T60" s="496">
        <f>T44</f>
        <v>8405</v>
      </c>
      <c r="U60" s="496">
        <f t="array" ref="U60">IFERROR(INDEX('Background Step 4.1.3'!$G$49:$H$75,MATCH('Market shares'!T60&amp;'Market shares'!$C$57,'Background Step 4.1.3'!$B$49:$B$75&amp;'Background Step 4.1.3'!$C$49:$C$75,0),MATCH('Market shares'!U$59,'Background Step 4.1.3'!$G$48:$H$48,0)),"")</f>
        <v>9.3935479999999991</v>
      </c>
      <c r="V60" s="496">
        <f t="array" ref="V60">IFERROR(INDEX('Background Step 4.1.3'!$G$49:$H$75,MATCH('Market shares'!T60&amp;'Market shares'!$C$57,'Background Step 4.1.3'!$B$49:$B$75&amp;'Background Step 4.1.3'!$C$49:$C$75,0),MATCH('Market shares'!V$59,'Background Step 4.1.3'!$G$48:$H$48,0)),"")</f>
        <v>22.356136333333328</v>
      </c>
      <c r="W60" s="496">
        <f>W44</f>
        <v>8405</v>
      </c>
      <c r="X60" s="496">
        <f t="array" ref="X60">IFERROR(INDEX('Background Step 4.1.3'!$G$49:$H$75,MATCH('Market shares'!W60&amp;'Market shares'!$C$57,'Background Step 4.1.3'!$B$49:$B$75&amp;'Background Step 4.1.3'!$C$49:$C$75,0),MATCH('Market shares'!X$59,'Background Step 4.1.3'!$G$48:$H$48,0)),"")</f>
        <v>9.3935479999999991</v>
      </c>
      <c r="Y60" s="496">
        <f t="array" ref="Y60">IFERROR(INDEX('Background Step 4.1.3'!$G$49:$H$75,MATCH('Market shares'!W60&amp;'Market shares'!$C$57,'Background Step 4.1.3'!$B$49:$B$75&amp;'Background Step 4.1.3'!$C$49:$C$75,0),MATCH('Market shares'!Y$59,'Background Step 4.1.3'!$G$48:$H$48,0)),"")</f>
        <v>22.356136333333328</v>
      </c>
    </row>
    <row r="61" spans="2:25">
      <c r="B61" s="496">
        <f>B45</f>
        <v>741999</v>
      </c>
      <c r="C61" s="496">
        <f t="array" ref="C61">IFERROR(INDEX('Background Step 4.1.3'!$G$49:$H$75,MATCH('Market shares'!B61&amp;'Market shares'!$C$57,'Background Step 4.1.3'!$B$49:$B$75&amp;'Background Step 4.1.3'!$C$49:$C$75,0),MATCH('Market shares'!C$59,'Background Step 4.1.3'!$G$48:$H$48,0)),"")</f>
        <v>374.99063866666665</v>
      </c>
      <c r="D61" s="496">
        <f t="array" ref="D61">IFERROR(INDEX('Background Step 4.1.3'!$G$49:$H$75,MATCH('Market shares'!B61&amp;'Market shares'!$C$57,'Background Step 4.1.3'!$B$49:$B$75&amp;'Background Step 4.1.3'!$C$49:$C$75,0),MATCH('Market shares'!D$59,'Background Step 4.1.3'!$G$48:$H$48,0)),"")</f>
        <v>181.19673733333335</v>
      </c>
      <c r="E61" s="496">
        <f>E45</f>
        <v>842139</v>
      </c>
      <c r="F61" s="496">
        <f t="array" ref="F61">IFERROR(INDEX('Background Step 4.1.3'!$G$49:$H$75,MATCH('Market shares'!E61&amp;'Market shares'!$C$57,'Background Step 4.1.3'!$B$49:$B$75&amp;'Background Step 4.1.3'!$C$49:$C$75,0),MATCH('Market shares'!F$59,'Background Step 4.1.3'!$G$48:$H$48,0)),"")</f>
        <v>2834.2993416666668</v>
      </c>
      <c r="G61" s="496">
        <f t="array" ref="G61">IFERROR(INDEX('Background Step 4.1.3'!$G$49:$H$75,MATCH('Market shares'!E61&amp;'Market shares'!$C$57,'Background Step 4.1.3'!$B$49:$B$75&amp;'Background Step 4.1.3'!$C$49:$C$75,0),MATCH('Market shares'!G$59,'Background Step 4.1.3'!$G$48:$H$48,0)),"")</f>
        <v>1511.8865753333332</v>
      </c>
      <c r="H61" s="496">
        <f>H45</f>
        <v>842129</v>
      </c>
      <c r="I61" s="496">
        <f t="array" ref="I61">IFERROR(INDEX('Background Step 4.1.3'!$G$49:$H$75,MATCH('Market shares'!H61&amp;'Market shares'!$C$57,'Background Step 4.1.3'!$B$49:$B$75&amp;'Background Step 4.1.3'!$C$49:$C$75,0),MATCH('Market shares'!I$59,'Background Step 4.1.3'!$G$48:$H$48,0)),"")</f>
        <v>637.05605033333336</v>
      </c>
      <c r="J61" s="496">
        <f t="array" ref="J61">IFERROR(INDEX('Background Step 4.1.3'!$G$49:$H$75,MATCH('Market shares'!H61&amp;'Market shares'!$C$57,'Background Step 4.1.3'!$B$49:$B$75&amp;'Background Step 4.1.3'!$C$49:$C$75,0),MATCH('Market shares'!J$59,'Background Step 4.1.3'!$G$48:$H$48,0)),"")</f>
        <v>1089.7725663333333</v>
      </c>
      <c r="K61" s="496">
        <f>K45</f>
        <v>741999</v>
      </c>
      <c r="L61" s="496">
        <f t="array" ref="L61">IFERROR(INDEX('Background Step 4.1.3'!$G$49:$H$75,MATCH('Market shares'!K61&amp;'Market shares'!$C$57,'Background Step 4.1.3'!$B$49:$B$75&amp;'Background Step 4.1.3'!$C$49:$C$75,0),MATCH('Market shares'!L$59,'Background Step 4.1.3'!$G$48:$H$48,0)),"")</f>
        <v>374.99063866666665</v>
      </c>
      <c r="M61" s="496">
        <f t="array" ref="M61">IFERROR(INDEX('Background Step 4.1.3'!$G$49:$H$75,MATCH('Market shares'!K61&amp;'Market shares'!$C$57,'Background Step 4.1.3'!$B$49:$B$75&amp;'Background Step 4.1.3'!$C$49:$C$75,0),MATCH('Market shares'!M$59,'Background Step 4.1.3'!$G$48:$H$48,0)),"")</f>
        <v>181.19673733333335</v>
      </c>
      <c r="N61" s="496">
        <f>N45</f>
        <v>741999</v>
      </c>
      <c r="O61" s="496">
        <f t="array" ref="O61">IFERROR(INDEX('Background Step 4.1.3'!$G$49:$H$75,MATCH('Market shares'!N61&amp;'Market shares'!$C$57,'Background Step 4.1.3'!$B$49:$B$75&amp;'Background Step 4.1.3'!$C$49:$C$75,0),MATCH('Market shares'!O$59,'Background Step 4.1.3'!$G$48:$H$48,0)),"")</f>
        <v>374.99063866666665</v>
      </c>
      <c r="P61" s="496">
        <f t="array" ref="P61">IFERROR(INDEX('Background Step 4.1.3'!$G$49:$H$75,MATCH('Market shares'!N61&amp;'Market shares'!$C$57,'Background Step 4.1.3'!$B$49:$B$75&amp;'Background Step 4.1.3'!$C$49:$C$75,0),MATCH('Market shares'!P$59,'Background Step 4.1.3'!$G$48:$H$48,0)),"")</f>
        <v>181.19673733333335</v>
      </c>
      <c r="Q61" s="496">
        <f>Q45</f>
        <v>741999</v>
      </c>
      <c r="R61" s="496">
        <f t="array" ref="R61">IFERROR(INDEX('Background Step 4.1.3'!$G$49:$H$75,MATCH('Market shares'!Q61&amp;'Market shares'!$C$57,'Background Step 4.1.3'!$B$49:$B$75&amp;'Background Step 4.1.3'!$C$49:$C$75,0),MATCH('Market shares'!R$59,'Background Step 4.1.3'!$G$48:$H$48,0)),"")</f>
        <v>374.99063866666665</v>
      </c>
      <c r="S61" s="496">
        <f t="array" ref="S61">IFERROR(INDEX('Background Step 4.1.3'!$G$49:$H$75,MATCH('Market shares'!Q61&amp;'Market shares'!$C$57,'Background Step 4.1.3'!$B$49:$B$75&amp;'Background Step 4.1.3'!$C$49:$C$75,0),MATCH('Market shares'!S$59,'Background Step 4.1.3'!$G$48:$H$48,0)),"")</f>
        <v>181.19673733333335</v>
      </c>
      <c r="T61" s="496">
        <f>T45</f>
        <v>842129</v>
      </c>
      <c r="U61" s="496">
        <f t="array" ref="U61">IFERROR(INDEX('Background Step 4.1.3'!$G$49:$H$75,MATCH('Market shares'!T61&amp;'Market shares'!$C$57,'Background Step 4.1.3'!$B$49:$B$75&amp;'Background Step 4.1.3'!$C$49:$C$75,0),MATCH('Market shares'!U$59,'Background Step 4.1.3'!$G$48:$H$48,0)),"")</f>
        <v>637.05605033333336</v>
      </c>
      <c r="V61" s="496">
        <f t="array" ref="V61">IFERROR(INDEX('Background Step 4.1.3'!$G$49:$H$75,MATCH('Market shares'!T61&amp;'Market shares'!$C$57,'Background Step 4.1.3'!$B$49:$B$75&amp;'Background Step 4.1.3'!$C$49:$C$75,0),MATCH('Market shares'!V$59,'Background Step 4.1.3'!$G$48:$H$48,0)),"")</f>
        <v>1089.7725663333333</v>
      </c>
      <c r="W61" s="496">
        <f>W45</f>
        <v>842129</v>
      </c>
      <c r="X61" s="496">
        <f t="array" ref="X61">IFERROR(INDEX('Background Step 4.1.3'!$G$49:$H$75,MATCH('Market shares'!W61&amp;'Market shares'!$C$57,'Background Step 4.1.3'!$B$49:$B$75&amp;'Background Step 4.1.3'!$C$49:$C$75,0),MATCH('Market shares'!X$59,'Background Step 4.1.3'!$G$48:$H$48,0)),"")</f>
        <v>637.05605033333336</v>
      </c>
      <c r="Y61" s="496">
        <f t="array" ref="Y61">IFERROR(INDEX('Background Step 4.1.3'!$G$49:$H$75,MATCH('Market shares'!W61&amp;'Market shares'!$C$57,'Background Step 4.1.3'!$B$49:$B$75&amp;'Background Step 4.1.3'!$C$49:$C$75,0),MATCH('Market shares'!Y$59,'Background Step 4.1.3'!$G$48:$H$48,0)),"")</f>
        <v>1089.7725663333333</v>
      </c>
    </row>
    <row r="62" spans="2:25">
      <c r="B62" s="496">
        <f t="shared" ref="B62:B69" si="33">B46</f>
        <v>761100</v>
      </c>
      <c r="C62" s="496">
        <f t="array" ref="C62">IFERROR(INDEX('Background Step 4.1.3'!$G$49:$H$75,MATCH('Market shares'!B62&amp;'Market shares'!$C$57,'Background Step 4.1.3'!$B$49:$B$75&amp;'Background Step 4.1.3'!$C$49:$C$75,0),MATCH('Market shares'!C$59,'Background Step 4.1.3'!$G$48:$H$48,0)),"")</f>
        <v>9.9146746666666647</v>
      </c>
      <c r="D62" s="496">
        <f t="array" ref="D62">IFERROR(INDEX('Background Step 4.1.3'!$G$49:$H$75,MATCH('Market shares'!B62&amp;'Market shares'!$C$57,'Background Step 4.1.3'!$B$49:$B$75&amp;'Background Step 4.1.3'!$C$49:$C$75,0),MATCH('Market shares'!D$59,'Background Step 4.1.3'!$G$48:$H$48,0)),"")</f>
        <v>21.82751566666667</v>
      </c>
      <c r="E62" s="496">
        <f t="shared" ref="E62:E69" si="34">E46</f>
        <v>0</v>
      </c>
      <c r="F62" s="496" t="str">
        <f t="array" ref="F62">IFERROR(INDEX('Background Step 4.1.3'!$G$49:$H$75,MATCH('Market shares'!E62&amp;'Market shares'!$C$57,'Background Step 4.1.3'!$B$49:$B$75&amp;'Background Step 4.1.3'!$C$49:$C$75,0),MATCH('Market shares'!F$59,'Background Step 4.1.3'!$G$48:$H$48,0)),"")</f>
        <v/>
      </c>
      <c r="G62" s="496" t="str">
        <f t="array" ref="G62">IFERROR(INDEX('Background Step 4.1.3'!$G$49:$H$75,MATCH('Market shares'!E62&amp;'Market shares'!$C$57,'Background Step 4.1.3'!$B$49:$B$75&amp;'Background Step 4.1.3'!$C$49:$C$75,0),MATCH('Market shares'!G$59,'Background Step 4.1.3'!$G$48:$H$48,0)),"")</f>
        <v/>
      </c>
      <c r="H62" s="496">
        <f t="shared" ref="H62:H69" si="35">H46</f>
        <v>842139</v>
      </c>
      <c r="I62" s="496">
        <f t="array" ref="I62">IFERROR(INDEX('Background Step 4.1.3'!$G$49:$H$75,MATCH('Market shares'!H62&amp;'Market shares'!$C$57,'Background Step 4.1.3'!$B$49:$B$75&amp;'Background Step 4.1.3'!$C$49:$C$75,0),MATCH('Market shares'!I$59,'Background Step 4.1.3'!$G$48:$H$48,0)),"")</f>
        <v>2834.2993416666668</v>
      </c>
      <c r="J62" s="496">
        <f t="array" ref="J62">IFERROR(INDEX('Background Step 4.1.3'!$G$49:$H$75,MATCH('Market shares'!H62&amp;'Market shares'!$C$57,'Background Step 4.1.3'!$B$49:$B$75&amp;'Background Step 4.1.3'!$C$49:$C$75,0),MATCH('Market shares'!J$59,'Background Step 4.1.3'!$G$48:$H$48,0)),"")</f>
        <v>1511.8865753333332</v>
      </c>
      <c r="K62" s="496">
        <f t="shared" ref="K62:K69" si="36">K46</f>
        <v>761100</v>
      </c>
      <c r="L62" s="496">
        <f t="array" ref="L62">IFERROR(INDEX('Background Step 4.1.3'!$G$49:$H$75,MATCH('Market shares'!K62&amp;'Market shares'!$C$57,'Background Step 4.1.3'!$B$49:$B$75&amp;'Background Step 4.1.3'!$C$49:$C$75,0),MATCH('Market shares'!L$59,'Background Step 4.1.3'!$G$48:$H$48,0)),"")</f>
        <v>9.9146746666666647</v>
      </c>
      <c r="M62" s="496">
        <f t="array" ref="M62">IFERROR(INDEX('Background Step 4.1.3'!$G$49:$H$75,MATCH('Market shares'!K62&amp;'Market shares'!$C$57,'Background Step 4.1.3'!$B$49:$B$75&amp;'Background Step 4.1.3'!$C$49:$C$75,0),MATCH('Market shares'!M$59,'Background Step 4.1.3'!$G$48:$H$48,0)),"")</f>
        <v>21.82751566666667</v>
      </c>
      <c r="N62" s="496">
        <f t="shared" ref="N62:N69" si="37">N46</f>
        <v>761100</v>
      </c>
      <c r="O62" s="496">
        <f t="array" ref="O62">IFERROR(INDEX('Background Step 4.1.3'!$G$49:$H$75,MATCH('Market shares'!N62&amp;'Market shares'!$C$57,'Background Step 4.1.3'!$B$49:$B$75&amp;'Background Step 4.1.3'!$C$49:$C$75,0),MATCH('Market shares'!O$59,'Background Step 4.1.3'!$G$48:$H$48,0)),"")</f>
        <v>9.9146746666666647</v>
      </c>
      <c r="P62" s="496">
        <f t="array" ref="P62">IFERROR(INDEX('Background Step 4.1.3'!$G$49:$H$75,MATCH('Market shares'!N62&amp;'Market shares'!$C$57,'Background Step 4.1.3'!$B$49:$B$75&amp;'Background Step 4.1.3'!$C$49:$C$75,0),MATCH('Market shares'!P$59,'Background Step 4.1.3'!$G$48:$H$48,0)),"")</f>
        <v>21.82751566666667</v>
      </c>
      <c r="Q62" s="496">
        <f t="shared" ref="Q62:Q69" si="38">Q46</f>
        <v>761100</v>
      </c>
      <c r="R62" s="496">
        <f t="array" ref="R62">IFERROR(INDEX('Background Step 4.1.3'!$G$49:$H$75,MATCH('Market shares'!Q62&amp;'Market shares'!$C$57,'Background Step 4.1.3'!$B$49:$B$75&amp;'Background Step 4.1.3'!$C$49:$C$75,0),MATCH('Market shares'!R$59,'Background Step 4.1.3'!$G$48:$H$48,0)),"")</f>
        <v>9.9146746666666647</v>
      </c>
      <c r="S62" s="496">
        <f t="array" ref="S62">IFERROR(INDEX('Background Step 4.1.3'!$G$49:$H$75,MATCH('Market shares'!Q62&amp;'Market shares'!$C$57,'Background Step 4.1.3'!$B$49:$B$75&amp;'Background Step 4.1.3'!$C$49:$C$75,0),MATCH('Market shares'!S$59,'Background Step 4.1.3'!$G$48:$H$48,0)),"")</f>
        <v>21.82751566666667</v>
      </c>
      <c r="T62" s="496">
        <f t="shared" ref="T62:T69" si="39">T46</f>
        <v>842139</v>
      </c>
      <c r="U62" s="496">
        <f t="array" ref="U62">IFERROR(INDEX('Background Step 4.1.3'!$G$49:$H$75,MATCH('Market shares'!T62&amp;'Market shares'!$C$57,'Background Step 4.1.3'!$B$49:$B$75&amp;'Background Step 4.1.3'!$C$49:$C$75,0),MATCH('Market shares'!U$59,'Background Step 4.1.3'!$G$48:$H$48,0)),"")</f>
        <v>2834.2993416666668</v>
      </c>
      <c r="V62" s="496">
        <f t="array" ref="V62">IFERROR(INDEX('Background Step 4.1.3'!$G$49:$H$75,MATCH('Market shares'!T62&amp;'Market shares'!$C$57,'Background Step 4.1.3'!$B$49:$B$75&amp;'Background Step 4.1.3'!$C$49:$C$75,0),MATCH('Market shares'!V$59,'Background Step 4.1.3'!$G$48:$H$48,0)),"")</f>
        <v>1511.8865753333332</v>
      </c>
      <c r="W62" s="496">
        <f t="shared" ref="W62:W69" si="40">W46</f>
        <v>841940</v>
      </c>
      <c r="X62" s="496">
        <f t="array" ref="X62">IFERROR(INDEX('Background Step 4.1.3'!$G$49:$H$75,MATCH('Market shares'!W62&amp;'Market shares'!$C$57,'Background Step 4.1.3'!$B$49:$B$75&amp;'Background Step 4.1.3'!$C$49:$C$75,0),MATCH('Market shares'!X$59,'Background Step 4.1.3'!$G$48:$H$48,0)),"")</f>
        <v>57.386136333333333</v>
      </c>
      <c r="Y62" s="496">
        <f t="array" ref="Y62">IFERROR(INDEX('Background Step 4.1.3'!$G$49:$H$75,MATCH('Market shares'!W62&amp;'Market shares'!$C$57,'Background Step 4.1.3'!$B$49:$B$75&amp;'Background Step 4.1.3'!$C$49:$C$75,0),MATCH('Market shares'!Y$59,'Background Step 4.1.3'!$G$48:$H$48,0)),"")</f>
        <v>105.59923633333331</v>
      </c>
    </row>
    <row r="63" spans="2:25">
      <c r="B63" s="496">
        <f t="shared" si="33"/>
        <v>842139</v>
      </c>
      <c r="C63" s="496">
        <f t="array" ref="C63">IFERROR(INDEX('Background Step 4.1.3'!$G$49:$H$75,MATCH('Market shares'!B63&amp;'Market shares'!$C$57,'Background Step 4.1.3'!$B$49:$B$75&amp;'Background Step 4.1.3'!$C$49:$C$75,0),MATCH('Market shares'!C$59,'Background Step 4.1.3'!$G$48:$H$48,0)),"")</f>
        <v>2834.2993416666668</v>
      </c>
      <c r="D63" s="496">
        <f t="array" ref="D63">IFERROR(INDEX('Background Step 4.1.3'!$G$49:$H$75,MATCH('Market shares'!B63&amp;'Market shares'!$C$57,'Background Step 4.1.3'!$B$49:$B$75&amp;'Background Step 4.1.3'!$C$49:$C$75,0),MATCH('Market shares'!D$59,'Background Step 4.1.3'!$G$48:$H$48,0)),"")</f>
        <v>1511.8865753333332</v>
      </c>
      <c r="E63" s="496">
        <f t="shared" si="34"/>
        <v>0</v>
      </c>
      <c r="F63" s="496" t="str">
        <f t="array" ref="F63">IFERROR(INDEX('Background Step 4.1.3'!$G$49:$H$75,MATCH('Market shares'!E63&amp;'Market shares'!$C$57,'Background Step 4.1.3'!$B$49:$B$75&amp;'Background Step 4.1.3'!$C$49:$C$75,0),MATCH('Market shares'!F$59,'Background Step 4.1.3'!$G$48:$H$48,0)),"")</f>
        <v/>
      </c>
      <c r="G63" s="496" t="str">
        <f t="array" ref="G63">IFERROR(INDEX('Background Step 4.1.3'!$G$49:$H$75,MATCH('Market shares'!E63&amp;'Market shares'!$C$57,'Background Step 4.1.3'!$B$49:$B$75&amp;'Background Step 4.1.3'!$C$49:$C$75,0),MATCH('Market shares'!G$59,'Background Step 4.1.3'!$G$48:$H$48,0)),"")</f>
        <v/>
      </c>
      <c r="H63" s="496">
        <f t="shared" si="35"/>
        <v>730900</v>
      </c>
      <c r="I63" s="496">
        <f t="array" ref="I63">IFERROR(INDEX('Background Step 4.1.3'!$G$49:$H$75,MATCH('Market shares'!H63&amp;'Market shares'!$C$57,'Background Step 4.1.3'!$B$49:$B$75&amp;'Background Step 4.1.3'!$C$49:$C$75,0),MATCH('Market shares'!I$59,'Background Step 4.1.3'!$G$48:$H$48,0)),"")</f>
        <v>177.21541766666667</v>
      </c>
      <c r="J63" s="496">
        <f t="array" ref="J63">IFERROR(INDEX('Background Step 4.1.3'!$G$49:$H$75,MATCH('Market shares'!H63&amp;'Market shares'!$C$57,'Background Step 4.1.3'!$B$49:$B$75&amp;'Background Step 4.1.3'!$C$49:$C$75,0),MATCH('Market shares'!J$59,'Background Step 4.1.3'!$G$48:$H$48,0)),"")</f>
        <v>131.15336266666668</v>
      </c>
      <c r="K63" s="496">
        <f t="shared" si="36"/>
        <v>841940</v>
      </c>
      <c r="L63" s="496">
        <f t="array" ref="L63">IFERROR(INDEX('Background Step 4.1.3'!$G$49:$H$75,MATCH('Market shares'!K63&amp;'Market shares'!$C$57,'Background Step 4.1.3'!$B$49:$B$75&amp;'Background Step 4.1.3'!$C$49:$C$75,0),MATCH('Market shares'!L$59,'Background Step 4.1.3'!$G$48:$H$48,0)),"")</f>
        <v>57.386136333333333</v>
      </c>
      <c r="M63" s="496">
        <f t="array" ref="M63">IFERROR(INDEX('Background Step 4.1.3'!$G$49:$H$75,MATCH('Market shares'!K63&amp;'Market shares'!$C$57,'Background Step 4.1.3'!$B$49:$B$75&amp;'Background Step 4.1.3'!$C$49:$C$75,0),MATCH('Market shares'!M$59,'Background Step 4.1.3'!$G$48:$H$48,0)),"")</f>
        <v>105.59923633333331</v>
      </c>
      <c r="N63" s="496">
        <f t="shared" si="37"/>
        <v>841940</v>
      </c>
      <c r="O63" s="496">
        <f t="array" ref="O63">IFERROR(INDEX('Background Step 4.1.3'!$G$49:$H$75,MATCH('Market shares'!N63&amp;'Market shares'!$C$57,'Background Step 4.1.3'!$B$49:$B$75&amp;'Background Step 4.1.3'!$C$49:$C$75,0),MATCH('Market shares'!O$59,'Background Step 4.1.3'!$G$48:$H$48,0)),"")</f>
        <v>57.386136333333333</v>
      </c>
      <c r="P63" s="496">
        <f t="array" ref="P63">IFERROR(INDEX('Background Step 4.1.3'!$G$49:$H$75,MATCH('Market shares'!N63&amp;'Market shares'!$C$57,'Background Step 4.1.3'!$B$49:$B$75&amp;'Background Step 4.1.3'!$C$49:$C$75,0),MATCH('Market shares'!P$59,'Background Step 4.1.3'!$G$48:$H$48,0)),"")</f>
        <v>105.59923633333331</v>
      </c>
      <c r="Q63" s="496">
        <f t="shared" si="38"/>
        <v>841940</v>
      </c>
      <c r="R63" s="496">
        <f t="array" ref="R63">IFERROR(INDEX('Background Step 4.1.3'!$G$49:$H$75,MATCH('Market shares'!Q63&amp;'Market shares'!$C$57,'Background Step 4.1.3'!$B$49:$B$75&amp;'Background Step 4.1.3'!$C$49:$C$75,0),MATCH('Market shares'!R$59,'Background Step 4.1.3'!$G$48:$H$48,0)),"")</f>
        <v>57.386136333333333</v>
      </c>
      <c r="S63" s="496">
        <f t="array" ref="S63">IFERROR(INDEX('Background Step 4.1.3'!$G$49:$H$75,MATCH('Market shares'!Q63&amp;'Market shares'!$C$57,'Background Step 4.1.3'!$B$49:$B$75&amp;'Background Step 4.1.3'!$C$49:$C$75,0),MATCH('Market shares'!S$59,'Background Step 4.1.3'!$G$48:$H$48,0)),"")</f>
        <v>105.59923633333331</v>
      </c>
      <c r="T63" s="496">
        <f t="shared" si="39"/>
        <v>730900</v>
      </c>
      <c r="U63" s="496">
        <f t="array" ref="U63">IFERROR(INDEX('Background Step 4.1.3'!$G$49:$H$75,MATCH('Market shares'!T63&amp;'Market shares'!$C$57,'Background Step 4.1.3'!$B$49:$B$75&amp;'Background Step 4.1.3'!$C$49:$C$75,0),MATCH('Market shares'!U$59,'Background Step 4.1.3'!$G$48:$H$48,0)),"")</f>
        <v>177.21541766666667</v>
      </c>
      <c r="V63" s="496">
        <f t="array" ref="V63">IFERROR(INDEX('Background Step 4.1.3'!$G$49:$H$75,MATCH('Market shares'!T63&amp;'Market shares'!$C$57,'Background Step 4.1.3'!$B$49:$B$75&amp;'Background Step 4.1.3'!$C$49:$C$75,0),MATCH('Market shares'!V$59,'Background Step 4.1.3'!$G$48:$H$48,0)),"")</f>
        <v>131.15336266666668</v>
      </c>
      <c r="W63" s="496">
        <f t="shared" si="40"/>
        <v>0</v>
      </c>
      <c r="X63" s="496" t="str">
        <f t="array" ref="X63">IFERROR(INDEX('Background Step 4.1.3'!$G$49:$H$75,MATCH('Market shares'!W63&amp;'Market shares'!$C$57,'Background Step 4.1.3'!$B$49:$B$75&amp;'Background Step 4.1.3'!$C$49:$C$75,0),MATCH('Market shares'!X$59,'Background Step 4.1.3'!$G$48:$H$48,0)),"")</f>
        <v/>
      </c>
      <c r="Y63" s="496" t="str">
        <f t="array" ref="Y63">IFERROR(INDEX('Background Step 4.1.3'!$G$49:$H$75,MATCH('Market shares'!W63&amp;'Market shares'!$C$57,'Background Step 4.1.3'!$B$49:$B$75&amp;'Background Step 4.1.3'!$C$49:$C$75,0),MATCH('Market shares'!Y$59,'Background Step 4.1.3'!$G$48:$H$48,0)),"")</f>
        <v/>
      </c>
    </row>
    <row r="64" spans="2:25">
      <c r="B64" s="496">
        <f t="shared" si="33"/>
        <v>8405</v>
      </c>
      <c r="C64" s="496">
        <f t="array" ref="C64">IFERROR(INDEX('Background Step 4.1.3'!$G$49:$H$75,MATCH('Market shares'!B64&amp;'Market shares'!$C$57,'Background Step 4.1.3'!$B$49:$B$75&amp;'Background Step 4.1.3'!$C$49:$C$75,0),MATCH('Market shares'!C$59,'Background Step 4.1.3'!$G$48:$H$48,0)),"")</f>
        <v>9.3935479999999991</v>
      </c>
      <c r="D64" s="496">
        <f t="array" ref="D64">IFERROR(INDEX('Background Step 4.1.3'!$G$49:$H$75,MATCH('Market shares'!B64&amp;'Market shares'!$C$57,'Background Step 4.1.3'!$B$49:$B$75&amp;'Background Step 4.1.3'!$C$49:$C$75,0),MATCH('Market shares'!D$59,'Background Step 4.1.3'!$G$48:$H$48,0)),"")</f>
        <v>22.356136333333328</v>
      </c>
      <c r="E64" s="496">
        <f t="shared" si="34"/>
        <v>0</v>
      </c>
      <c r="F64" s="496" t="str">
        <f t="array" ref="F64">IFERROR(INDEX('Background Step 4.1.3'!$G$49:$H$75,MATCH('Market shares'!E64&amp;'Market shares'!$C$57,'Background Step 4.1.3'!$B$49:$B$75&amp;'Background Step 4.1.3'!$C$49:$C$75,0),MATCH('Market shares'!F$59,'Background Step 4.1.3'!$G$48:$H$48,0)),"")</f>
        <v/>
      </c>
      <c r="G64" s="496" t="str">
        <f t="array" ref="G64">IFERROR(INDEX('Background Step 4.1.3'!$G$49:$H$75,MATCH('Market shares'!E64&amp;'Market shares'!$C$57,'Background Step 4.1.3'!$B$49:$B$75&amp;'Background Step 4.1.3'!$C$49:$C$75,0),MATCH('Market shares'!G$59,'Background Step 4.1.3'!$G$48:$H$48,0)),"")</f>
        <v/>
      </c>
      <c r="H64" s="496">
        <f t="shared" si="35"/>
        <v>741999</v>
      </c>
      <c r="I64" s="496">
        <f t="array" ref="I64">IFERROR(INDEX('Background Step 4.1.3'!$G$49:$H$75,MATCH('Market shares'!H64&amp;'Market shares'!$C$57,'Background Step 4.1.3'!$B$49:$B$75&amp;'Background Step 4.1.3'!$C$49:$C$75,0),MATCH('Market shares'!I$59,'Background Step 4.1.3'!$G$48:$H$48,0)),"")</f>
        <v>374.99063866666665</v>
      </c>
      <c r="J64" s="496">
        <f t="array" ref="J64">IFERROR(INDEX('Background Step 4.1.3'!$G$49:$H$75,MATCH('Market shares'!H64&amp;'Market shares'!$C$57,'Background Step 4.1.3'!$B$49:$B$75&amp;'Background Step 4.1.3'!$C$49:$C$75,0),MATCH('Market shares'!J$59,'Background Step 4.1.3'!$G$48:$H$48,0)),"")</f>
        <v>181.19673733333335</v>
      </c>
      <c r="K64" s="496">
        <f t="shared" si="36"/>
        <v>0</v>
      </c>
      <c r="L64" s="496" t="str">
        <f t="array" ref="L64">IFERROR(INDEX('Background Step 4.1.3'!$G$49:$H$75,MATCH('Market shares'!K64&amp;'Market shares'!$C$57,'Background Step 4.1.3'!$B$49:$B$75&amp;'Background Step 4.1.3'!$C$49:$C$75,0),MATCH('Market shares'!L$59,'Background Step 4.1.3'!$G$48:$H$48,0)),"")</f>
        <v/>
      </c>
      <c r="M64" s="496" t="str">
        <f t="array" ref="M64">IFERROR(INDEX('Background Step 4.1.3'!$G$49:$H$75,MATCH('Market shares'!K64&amp;'Market shares'!$C$57,'Background Step 4.1.3'!$B$49:$B$75&amp;'Background Step 4.1.3'!$C$49:$C$75,0),MATCH('Market shares'!M$59,'Background Step 4.1.3'!$G$48:$H$48,0)),"")</f>
        <v/>
      </c>
      <c r="N64" s="496">
        <f t="shared" si="37"/>
        <v>0</v>
      </c>
      <c r="O64" s="496" t="str">
        <f t="array" ref="O64">IFERROR(INDEX('Background Step 4.1.3'!$G$49:$H$75,MATCH('Market shares'!N64&amp;'Market shares'!$C$57,'Background Step 4.1.3'!$B$49:$B$75&amp;'Background Step 4.1.3'!$C$49:$C$75,0),MATCH('Market shares'!O$59,'Background Step 4.1.3'!$G$48:$H$48,0)),"")</f>
        <v/>
      </c>
      <c r="P64" s="496" t="str">
        <f t="array" ref="P64">IFERROR(INDEX('Background Step 4.1.3'!$G$49:$H$75,MATCH('Market shares'!N64&amp;'Market shares'!$C$57,'Background Step 4.1.3'!$B$49:$B$75&amp;'Background Step 4.1.3'!$C$49:$C$75,0),MATCH('Market shares'!P$59,'Background Step 4.1.3'!$G$48:$H$48,0)),"")</f>
        <v/>
      </c>
      <c r="Q64" s="496">
        <f t="shared" si="38"/>
        <v>0</v>
      </c>
      <c r="R64" s="496" t="str">
        <f t="array" ref="R64">IFERROR(INDEX('Background Step 4.1.3'!$G$49:$H$75,MATCH('Market shares'!Q64&amp;'Market shares'!$C$57,'Background Step 4.1.3'!$B$49:$B$75&amp;'Background Step 4.1.3'!$C$49:$C$75,0),MATCH('Market shares'!R$59,'Background Step 4.1.3'!$G$48:$H$48,0)),"")</f>
        <v/>
      </c>
      <c r="S64" s="496" t="str">
        <f t="array" ref="S64">IFERROR(INDEX('Background Step 4.1.3'!$G$49:$H$75,MATCH('Market shares'!Q64&amp;'Market shares'!$C$57,'Background Step 4.1.3'!$B$49:$B$75&amp;'Background Step 4.1.3'!$C$49:$C$75,0),MATCH('Market shares'!S$59,'Background Step 4.1.3'!$G$48:$H$48,0)),"")</f>
        <v/>
      </c>
      <c r="T64" s="496">
        <f t="shared" si="39"/>
        <v>741999</v>
      </c>
      <c r="U64" s="496">
        <f t="array" ref="U64">IFERROR(INDEX('Background Step 4.1.3'!$G$49:$H$75,MATCH('Market shares'!T64&amp;'Market shares'!$C$57,'Background Step 4.1.3'!$B$49:$B$75&amp;'Background Step 4.1.3'!$C$49:$C$75,0),MATCH('Market shares'!U$59,'Background Step 4.1.3'!$G$48:$H$48,0)),"")</f>
        <v>374.99063866666665</v>
      </c>
      <c r="V64" s="496">
        <f t="array" ref="V64">IFERROR(INDEX('Background Step 4.1.3'!$G$49:$H$75,MATCH('Market shares'!T64&amp;'Market shares'!$C$57,'Background Step 4.1.3'!$B$49:$B$75&amp;'Background Step 4.1.3'!$C$49:$C$75,0),MATCH('Market shares'!V$59,'Background Step 4.1.3'!$G$48:$H$48,0)),"")</f>
        <v>181.19673733333335</v>
      </c>
      <c r="W64" s="496">
        <f t="shared" si="40"/>
        <v>0</v>
      </c>
      <c r="X64" s="496" t="str">
        <f t="array" ref="X64">IFERROR(INDEX('Background Step 4.1.3'!$G$49:$H$75,MATCH('Market shares'!W64&amp;'Market shares'!$C$57,'Background Step 4.1.3'!$B$49:$B$75&amp;'Background Step 4.1.3'!$C$49:$C$75,0),MATCH('Market shares'!X$59,'Background Step 4.1.3'!$G$48:$H$48,0)),"")</f>
        <v/>
      </c>
      <c r="Y64" s="496" t="str">
        <f t="array" ref="Y64">IFERROR(INDEX('Background Step 4.1.3'!$G$49:$H$75,MATCH('Market shares'!W64&amp;'Market shares'!$C$57,'Background Step 4.1.3'!$B$49:$B$75&amp;'Background Step 4.1.3'!$C$49:$C$75,0),MATCH('Market shares'!Y$59,'Background Step 4.1.3'!$G$48:$H$48,0)),"")</f>
        <v/>
      </c>
    </row>
    <row r="65" spans="2:25">
      <c r="B65" s="496">
        <f t="shared" si="33"/>
        <v>0</v>
      </c>
      <c r="C65" s="496" t="str">
        <f t="array" ref="C65">IFERROR(INDEX('Background Step 4.1.3'!$G$49:$H$75,MATCH('Market shares'!B65&amp;'Market shares'!$C$57,'Background Step 4.1.3'!$B$49:$B$75&amp;'Background Step 4.1.3'!$C$49:$C$75,0),MATCH('Market shares'!C$59,'Background Step 4.1.3'!$G$48:$H$48,0)),"")</f>
        <v/>
      </c>
      <c r="D65" s="496" t="str">
        <f t="array" ref="D65">IFERROR(INDEX('Background Step 4.1.3'!$G$49:$H$75,MATCH('Market shares'!B65&amp;'Market shares'!$C$57,'Background Step 4.1.3'!$B$49:$B$75&amp;'Background Step 4.1.3'!$C$49:$C$75,0),MATCH('Market shares'!D$59,'Background Step 4.1.3'!$G$48:$H$48,0)),"")</f>
        <v/>
      </c>
      <c r="E65" s="496">
        <f t="shared" si="34"/>
        <v>0</v>
      </c>
      <c r="F65" s="496" t="str">
        <f t="array" ref="F65">IFERROR(INDEX('Background Step 4.1.3'!$G$49:$H$75,MATCH('Market shares'!E65&amp;'Market shares'!$C$57,'Background Step 4.1.3'!$B$49:$B$75&amp;'Background Step 4.1.3'!$C$49:$C$75,0),MATCH('Market shares'!F$59,'Background Step 4.1.3'!$G$48:$H$48,0)),"")</f>
        <v/>
      </c>
      <c r="G65" s="496" t="str">
        <f t="array" ref="G65">IFERROR(INDEX('Background Step 4.1.3'!$G$49:$H$75,MATCH('Market shares'!E65&amp;'Market shares'!$C$57,'Background Step 4.1.3'!$B$49:$B$75&amp;'Background Step 4.1.3'!$C$49:$C$75,0),MATCH('Market shares'!G$59,'Background Step 4.1.3'!$G$48:$H$48,0)),"")</f>
        <v/>
      </c>
      <c r="H65" s="496">
        <f t="shared" si="35"/>
        <v>761100</v>
      </c>
      <c r="I65" s="496">
        <f t="array" ref="I65">IFERROR(INDEX('Background Step 4.1.3'!$G$49:$H$75,MATCH('Market shares'!H65&amp;'Market shares'!$C$57,'Background Step 4.1.3'!$B$49:$B$75&amp;'Background Step 4.1.3'!$C$49:$C$75,0),MATCH('Market shares'!I$59,'Background Step 4.1.3'!$G$48:$H$48,0)),"")</f>
        <v>9.9146746666666647</v>
      </c>
      <c r="J65" s="496">
        <f t="array" ref="J65">IFERROR(INDEX('Background Step 4.1.3'!$G$49:$H$75,MATCH('Market shares'!H65&amp;'Market shares'!$C$57,'Background Step 4.1.3'!$B$49:$B$75&amp;'Background Step 4.1.3'!$C$49:$C$75,0),MATCH('Market shares'!J$59,'Background Step 4.1.3'!$G$48:$H$48,0)),"")</f>
        <v>21.82751566666667</v>
      </c>
      <c r="K65" s="496">
        <f t="shared" si="36"/>
        <v>0</v>
      </c>
      <c r="L65" s="496" t="str">
        <f t="array" ref="L65">IFERROR(INDEX('Background Step 4.1.3'!$G$49:$H$75,MATCH('Market shares'!K65&amp;'Market shares'!$C$57,'Background Step 4.1.3'!$B$49:$B$75&amp;'Background Step 4.1.3'!$C$49:$C$75,0),MATCH('Market shares'!L$59,'Background Step 4.1.3'!$G$48:$H$48,0)),"")</f>
        <v/>
      </c>
      <c r="M65" s="496" t="str">
        <f t="array" ref="M65">IFERROR(INDEX('Background Step 4.1.3'!$G$49:$H$75,MATCH('Market shares'!K65&amp;'Market shares'!$C$57,'Background Step 4.1.3'!$B$49:$B$75&amp;'Background Step 4.1.3'!$C$49:$C$75,0),MATCH('Market shares'!M$59,'Background Step 4.1.3'!$G$48:$H$48,0)),"")</f>
        <v/>
      </c>
      <c r="N65" s="496">
        <f t="shared" si="37"/>
        <v>0</v>
      </c>
      <c r="O65" s="496" t="str">
        <f t="array" ref="O65">IFERROR(INDEX('Background Step 4.1.3'!$G$49:$H$75,MATCH('Market shares'!N65&amp;'Market shares'!$C$57,'Background Step 4.1.3'!$B$49:$B$75&amp;'Background Step 4.1.3'!$C$49:$C$75,0),MATCH('Market shares'!O$59,'Background Step 4.1.3'!$G$48:$H$48,0)),"")</f>
        <v/>
      </c>
      <c r="P65" s="496" t="str">
        <f t="array" ref="P65">IFERROR(INDEX('Background Step 4.1.3'!$G$49:$H$75,MATCH('Market shares'!N65&amp;'Market shares'!$C$57,'Background Step 4.1.3'!$B$49:$B$75&amp;'Background Step 4.1.3'!$C$49:$C$75,0),MATCH('Market shares'!P$59,'Background Step 4.1.3'!$G$48:$H$48,0)),"")</f>
        <v/>
      </c>
      <c r="Q65" s="496">
        <f t="shared" si="38"/>
        <v>0</v>
      </c>
      <c r="R65" s="496" t="str">
        <f t="array" ref="R65">IFERROR(INDEX('Background Step 4.1.3'!$G$49:$H$75,MATCH('Market shares'!Q65&amp;'Market shares'!$C$57,'Background Step 4.1.3'!$B$49:$B$75&amp;'Background Step 4.1.3'!$C$49:$C$75,0),MATCH('Market shares'!R$59,'Background Step 4.1.3'!$G$48:$H$48,0)),"")</f>
        <v/>
      </c>
      <c r="S65" s="496" t="str">
        <f t="array" ref="S65">IFERROR(INDEX('Background Step 4.1.3'!$G$49:$H$75,MATCH('Market shares'!Q65&amp;'Market shares'!$C$57,'Background Step 4.1.3'!$B$49:$B$75&amp;'Background Step 4.1.3'!$C$49:$C$75,0),MATCH('Market shares'!S$59,'Background Step 4.1.3'!$G$48:$H$48,0)),"")</f>
        <v/>
      </c>
      <c r="T65" s="496">
        <f t="shared" si="39"/>
        <v>761100</v>
      </c>
      <c r="U65" s="496">
        <f t="array" ref="U65">IFERROR(INDEX('Background Step 4.1.3'!$G$49:$H$75,MATCH('Market shares'!T65&amp;'Market shares'!$C$57,'Background Step 4.1.3'!$B$49:$B$75&amp;'Background Step 4.1.3'!$C$49:$C$75,0),MATCH('Market shares'!U$59,'Background Step 4.1.3'!$G$48:$H$48,0)),"")</f>
        <v>9.9146746666666647</v>
      </c>
      <c r="V65" s="496">
        <f t="array" ref="V65">IFERROR(INDEX('Background Step 4.1.3'!$G$49:$H$75,MATCH('Market shares'!T65&amp;'Market shares'!$C$57,'Background Step 4.1.3'!$B$49:$B$75&amp;'Background Step 4.1.3'!$C$49:$C$75,0),MATCH('Market shares'!V$59,'Background Step 4.1.3'!$G$48:$H$48,0)),"")</f>
        <v>21.82751566666667</v>
      </c>
      <c r="W65" s="496">
        <f t="shared" si="40"/>
        <v>0</v>
      </c>
      <c r="X65" s="496" t="str">
        <f t="array" ref="X65">IFERROR(INDEX('Background Step 4.1.3'!$G$49:$H$75,MATCH('Market shares'!W65&amp;'Market shares'!$C$57,'Background Step 4.1.3'!$B$49:$B$75&amp;'Background Step 4.1.3'!$C$49:$C$75,0),MATCH('Market shares'!X$59,'Background Step 4.1.3'!$G$48:$H$48,0)),"")</f>
        <v/>
      </c>
      <c r="Y65" s="496" t="str">
        <f t="array" ref="Y65">IFERROR(INDEX('Background Step 4.1.3'!$G$49:$H$75,MATCH('Market shares'!W65&amp;'Market shares'!$C$57,'Background Step 4.1.3'!$B$49:$B$75&amp;'Background Step 4.1.3'!$C$49:$C$75,0),MATCH('Market shares'!Y$59,'Background Step 4.1.3'!$G$48:$H$48,0)),"")</f>
        <v/>
      </c>
    </row>
    <row r="66" spans="2:25">
      <c r="B66" s="496">
        <f t="shared" si="33"/>
        <v>0</v>
      </c>
      <c r="C66" s="496" t="str">
        <f t="array" ref="C66">IFERROR(INDEX('Background Step 4.1.3'!$G$49:$H$75,MATCH('Market shares'!B66&amp;'Market shares'!$C$57,'Background Step 4.1.3'!$B$49:$B$75&amp;'Background Step 4.1.3'!$C$49:$C$75,0),MATCH('Market shares'!C$59,'Background Step 4.1.3'!$G$48:$H$48,0)),"")</f>
        <v/>
      </c>
      <c r="D66" s="496" t="str">
        <f t="array" ref="D66">IFERROR(INDEX('Background Step 4.1.3'!$G$49:$H$75,MATCH('Market shares'!B66&amp;'Market shares'!$C$57,'Background Step 4.1.3'!$B$49:$B$75&amp;'Background Step 4.1.3'!$C$49:$C$75,0),MATCH('Market shares'!D$59,'Background Step 4.1.3'!$G$48:$H$48,0)),"")</f>
        <v/>
      </c>
      <c r="E66" s="496">
        <f t="shared" si="34"/>
        <v>0</v>
      </c>
      <c r="F66" s="496" t="str">
        <f t="array" ref="F66">IFERROR(INDEX('Background Step 4.1.3'!$G$49:$H$75,MATCH('Market shares'!E66&amp;'Market shares'!$C$57,'Background Step 4.1.3'!$B$49:$B$75&amp;'Background Step 4.1.3'!$C$49:$C$75,0),MATCH('Market shares'!F$59,'Background Step 4.1.3'!$G$48:$H$48,0)),"")</f>
        <v/>
      </c>
      <c r="G66" s="496" t="str">
        <f t="array" ref="G66">IFERROR(INDEX('Background Step 4.1.3'!$G$49:$H$75,MATCH('Market shares'!E66&amp;'Market shares'!$C$57,'Background Step 4.1.3'!$B$49:$B$75&amp;'Background Step 4.1.3'!$C$49:$C$75,0),MATCH('Market shares'!G$59,'Background Step 4.1.3'!$G$48:$H$48,0)),"")</f>
        <v/>
      </c>
      <c r="H66" s="496">
        <f t="shared" si="35"/>
        <v>0</v>
      </c>
      <c r="I66" s="496" t="str">
        <f t="array" ref="I66">IFERROR(INDEX('Background Step 4.1.3'!$G$49:$H$75,MATCH('Market shares'!H66&amp;'Market shares'!$C$57,'Background Step 4.1.3'!$B$49:$B$75&amp;'Background Step 4.1.3'!$C$49:$C$75,0),MATCH('Market shares'!I$59,'Background Step 4.1.3'!$G$48:$H$48,0)),"")</f>
        <v/>
      </c>
      <c r="J66" s="496" t="str">
        <f t="array" ref="J66">IFERROR(INDEX('Background Step 4.1.3'!$G$49:$H$75,MATCH('Market shares'!H66&amp;'Market shares'!$C$57,'Background Step 4.1.3'!$B$49:$B$75&amp;'Background Step 4.1.3'!$C$49:$C$75,0),MATCH('Market shares'!J$59,'Background Step 4.1.3'!$G$48:$H$48,0)),"")</f>
        <v/>
      </c>
      <c r="K66" s="496">
        <f t="shared" si="36"/>
        <v>0</v>
      </c>
      <c r="L66" s="496" t="str">
        <f t="array" ref="L66">IFERROR(INDEX('Background Step 4.1.3'!$G$49:$H$75,MATCH('Market shares'!K66&amp;'Market shares'!$C$57,'Background Step 4.1.3'!$B$49:$B$75&amp;'Background Step 4.1.3'!$C$49:$C$75,0),MATCH('Market shares'!L$59,'Background Step 4.1.3'!$G$48:$H$48,0)),"")</f>
        <v/>
      </c>
      <c r="M66" s="496" t="str">
        <f t="array" ref="M66">IFERROR(INDEX('Background Step 4.1.3'!$G$49:$H$75,MATCH('Market shares'!K66&amp;'Market shares'!$C$57,'Background Step 4.1.3'!$B$49:$B$75&amp;'Background Step 4.1.3'!$C$49:$C$75,0),MATCH('Market shares'!M$59,'Background Step 4.1.3'!$G$48:$H$48,0)),"")</f>
        <v/>
      </c>
      <c r="N66" s="496">
        <f t="shared" si="37"/>
        <v>0</v>
      </c>
      <c r="O66" s="496" t="str">
        <f t="array" ref="O66">IFERROR(INDEX('Background Step 4.1.3'!$G$49:$H$75,MATCH('Market shares'!N66&amp;'Market shares'!$C$57,'Background Step 4.1.3'!$B$49:$B$75&amp;'Background Step 4.1.3'!$C$49:$C$75,0),MATCH('Market shares'!O$59,'Background Step 4.1.3'!$G$48:$H$48,0)),"")</f>
        <v/>
      </c>
      <c r="P66" s="496" t="str">
        <f t="array" ref="P66">IFERROR(INDEX('Background Step 4.1.3'!$G$49:$H$75,MATCH('Market shares'!N66&amp;'Market shares'!$C$57,'Background Step 4.1.3'!$B$49:$B$75&amp;'Background Step 4.1.3'!$C$49:$C$75,0),MATCH('Market shares'!P$59,'Background Step 4.1.3'!$G$48:$H$48,0)),"")</f>
        <v/>
      </c>
      <c r="Q66" s="496">
        <f t="shared" si="38"/>
        <v>0</v>
      </c>
      <c r="R66" s="496" t="str">
        <f t="array" ref="R66">IFERROR(INDEX('Background Step 4.1.3'!$G$49:$H$75,MATCH('Market shares'!Q66&amp;'Market shares'!$C$57,'Background Step 4.1.3'!$B$49:$B$75&amp;'Background Step 4.1.3'!$C$49:$C$75,0),MATCH('Market shares'!R$59,'Background Step 4.1.3'!$G$48:$H$48,0)),"")</f>
        <v/>
      </c>
      <c r="S66" s="496" t="str">
        <f t="array" ref="S66">IFERROR(INDEX('Background Step 4.1.3'!$G$49:$H$75,MATCH('Market shares'!Q66&amp;'Market shares'!$C$57,'Background Step 4.1.3'!$B$49:$B$75&amp;'Background Step 4.1.3'!$C$49:$C$75,0),MATCH('Market shares'!S$59,'Background Step 4.1.3'!$G$48:$H$48,0)),"")</f>
        <v/>
      </c>
      <c r="T66" s="496">
        <f t="shared" si="39"/>
        <v>0</v>
      </c>
      <c r="U66" s="496" t="str">
        <f t="array" ref="U66">IFERROR(INDEX('Background Step 4.1.3'!$G$49:$H$75,MATCH('Market shares'!T66&amp;'Market shares'!$C$57,'Background Step 4.1.3'!$B$49:$B$75&amp;'Background Step 4.1.3'!$C$49:$C$75,0),MATCH('Market shares'!U$59,'Background Step 4.1.3'!$G$48:$H$48,0)),"")</f>
        <v/>
      </c>
      <c r="V66" s="496" t="str">
        <f t="array" ref="V66">IFERROR(INDEX('Background Step 4.1.3'!$G$49:$H$75,MATCH('Market shares'!T66&amp;'Market shares'!$C$57,'Background Step 4.1.3'!$B$49:$B$75&amp;'Background Step 4.1.3'!$C$49:$C$75,0),MATCH('Market shares'!V$59,'Background Step 4.1.3'!$G$48:$H$48,0)),"")</f>
        <v/>
      </c>
      <c r="W66" s="496">
        <f t="shared" si="40"/>
        <v>0</v>
      </c>
      <c r="X66" s="496" t="str">
        <f t="array" ref="X66">IFERROR(INDEX('Background Step 4.1.3'!$G$49:$H$75,MATCH('Market shares'!W66&amp;'Market shares'!$C$57,'Background Step 4.1.3'!$B$49:$B$75&amp;'Background Step 4.1.3'!$C$49:$C$75,0),MATCH('Market shares'!X$59,'Background Step 4.1.3'!$G$48:$H$48,0)),"")</f>
        <v/>
      </c>
      <c r="Y66" s="496" t="str">
        <f t="array" ref="Y66">IFERROR(INDEX('Background Step 4.1.3'!$G$49:$H$75,MATCH('Market shares'!W66&amp;'Market shares'!$C$57,'Background Step 4.1.3'!$B$49:$B$75&amp;'Background Step 4.1.3'!$C$49:$C$75,0),MATCH('Market shares'!Y$59,'Background Step 4.1.3'!$G$48:$H$48,0)),"")</f>
        <v/>
      </c>
    </row>
    <row r="67" spans="2:25">
      <c r="B67" s="496">
        <f t="shared" si="33"/>
        <v>0</v>
      </c>
      <c r="C67" s="496" t="str">
        <f t="array" ref="C67">IFERROR(INDEX('Background Step 4.1.3'!$G$49:$H$75,MATCH('Market shares'!B67&amp;'Market shares'!$C$57,'Background Step 4.1.3'!$B$49:$B$75&amp;'Background Step 4.1.3'!$C$49:$C$75,0),MATCH('Market shares'!C$59,'Background Step 4.1.3'!$G$48:$H$48,0)),"")</f>
        <v/>
      </c>
      <c r="D67" s="496" t="str">
        <f t="array" ref="D67">IFERROR(INDEX('Background Step 4.1.3'!$G$49:$H$75,MATCH('Market shares'!B67&amp;'Market shares'!$C$57,'Background Step 4.1.3'!$B$49:$B$75&amp;'Background Step 4.1.3'!$C$49:$C$75,0),MATCH('Market shares'!D$59,'Background Step 4.1.3'!$G$48:$H$48,0)),"")</f>
        <v/>
      </c>
      <c r="E67" s="496">
        <f t="shared" si="34"/>
        <v>0</v>
      </c>
      <c r="F67" s="496" t="str">
        <f t="array" ref="F67">IFERROR(INDEX('Background Step 4.1.3'!$G$49:$H$75,MATCH('Market shares'!E67&amp;'Market shares'!$C$57,'Background Step 4.1.3'!$B$49:$B$75&amp;'Background Step 4.1.3'!$C$49:$C$75,0),MATCH('Market shares'!F$59,'Background Step 4.1.3'!$G$48:$H$48,0)),"")</f>
        <v/>
      </c>
      <c r="G67" s="496" t="str">
        <f t="array" ref="G67">IFERROR(INDEX('Background Step 4.1.3'!$G$49:$H$75,MATCH('Market shares'!E67&amp;'Market shares'!$C$57,'Background Step 4.1.3'!$B$49:$B$75&amp;'Background Step 4.1.3'!$C$49:$C$75,0),MATCH('Market shares'!G$59,'Background Step 4.1.3'!$G$48:$H$48,0)),"")</f>
        <v/>
      </c>
      <c r="H67" s="496">
        <f t="shared" si="35"/>
        <v>0</v>
      </c>
      <c r="I67" s="496" t="str">
        <f t="array" ref="I67">IFERROR(INDEX('Background Step 4.1.3'!$G$49:$H$75,MATCH('Market shares'!H67&amp;'Market shares'!$C$57,'Background Step 4.1.3'!$B$49:$B$75&amp;'Background Step 4.1.3'!$C$49:$C$75,0),MATCH('Market shares'!I$59,'Background Step 4.1.3'!$G$48:$H$48,0)),"")</f>
        <v/>
      </c>
      <c r="J67" s="496" t="str">
        <f t="array" ref="J67">IFERROR(INDEX('Background Step 4.1.3'!$G$49:$H$75,MATCH('Market shares'!H67&amp;'Market shares'!$C$57,'Background Step 4.1.3'!$B$49:$B$75&amp;'Background Step 4.1.3'!$C$49:$C$75,0),MATCH('Market shares'!J$59,'Background Step 4.1.3'!$G$48:$H$48,0)),"")</f>
        <v/>
      </c>
      <c r="K67" s="496">
        <f t="shared" si="36"/>
        <v>0</v>
      </c>
      <c r="L67" s="496" t="str">
        <f t="array" ref="L67">IFERROR(INDEX('Background Step 4.1.3'!$G$49:$H$75,MATCH('Market shares'!K67&amp;'Market shares'!$C$57,'Background Step 4.1.3'!$B$49:$B$75&amp;'Background Step 4.1.3'!$C$49:$C$75,0),MATCH('Market shares'!L$59,'Background Step 4.1.3'!$G$48:$H$48,0)),"")</f>
        <v/>
      </c>
      <c r="M67" s="496" t="str">
        <f t="array" ref="M67">IFERROR(INDEX('Background Step 4.1.3'!$G$49:$H$75,MATCH('Market shares'!K67&amp;'Market shares'!$C$57,'Background Step 4.1.3'!$B$49:$B$75&amp;'Background Step 4.1.3'!$C$49:$C$75,0),MATCH('Market shares'!M$59,'Background Step 4.1.3'!$G$48:$H$48,0)),"")</f>
        <v/>
      </c>
      <c r="N67" s="496">
        <f t="shared" si="37"/>
        <v>0</v>
      </c>
      <c r="O67" s="496" t="str">
        <f t="array" ref="O67">IFERROR(INDEX('Background Step 4.1.3'!$G$49:$H$75,MATCH('Market shares'!N67&amp;'Market shares'!$C$57,'Background Step 4.1.3'!$B$49:$B$75&amp;'Background Step 4.1.3'!$C$49:$C$75,0),MATCH('Market shares'!O$59,'Background Step 4.1.3'!$G$48:$H$48,0)),"")</f>
        <v/>
      </c>
      <c r="P67" s="496" t="str">
        <f t="array" ref="P67">IFERROR(INDEX('Background Step 4.1.3'!$G$49:$H$75,MATCH('Market shares'!N67&amp;'Market shares'!$C$57,'Background Step 4.1.3'!$B$49:$B$75&amp;'Background Step 4.1.3'!$C$49:$C$75,0),MATCH('Market shares'!P$59,'Background Step 4.1.3'!$G$48:$H$48,0)),"")</f>
        <v/>
      </c>
      <c r="Q67" s="496">
        <f t="shared" si="38"/>
        <v>0</v>
      </c>
      <c r="R67" s="496" t="str">
        <f t="array" ref="R67">IFERROR(INDEX('Background Step 4.1.3'!$G$49:$H$75,MATCH('Market shares'!Q67&amp;'Market shares'!$C$57,'Background Step 4.1.3'!$B$49:$B$75&amp;'Background Step 4.1.3'!$C$49:$C$75,0),MATCH('Market shares'!R$59,'Background Step 4.1.3'!$G$48:$H$48,0)),"")</f>
        <v/>
      </c>
      <c r="S67" s="496" t="str">
        <f t="array" ref="S67">IFERROR(INDEX('Background Step 4.1.3'!$G$49:$H$75,MATCH('Market shares'!Q67&amp;'Market shares'!$C$57,'Background Step 4.1.3'!$B$49:$B$75&amp;'Background Step 4.1.3'!$C$49:$C$75,0),MATCH('Market shares'!S$59,'Background Step 4.1.3'!$G$48:$H$48,0)),"")</f>
        <v/>
      </c>
      <c r="T67" s="496">
        <f t="shared" si="39"/>
        <v>0</v>
      </c>
      <c r="U67" s="496" t="str">
        <f t="array" ref="U67">IFERROR(INDEX('Background Step 4.1.3'!$G$49:$H$75,MATCH('Market shares'!T67&amp;'Market shares'!$C$57,'Background Step 4.1.3'!$B$49:$B$75&amp;'Background Step 4.1.3'!$C$49:$C$75,0),MATCH('Market shares'!U$59,'Background Step 4.1.3'!$G$48:$H$48,0)),"")</f>
        <v/>
      </c>
      <c r="V67" s="496" t="str">
        <f t="array" ref="V67">IFERROR(INDEX('Background Step 4.1.3'!$G$49:$H$75,MATCH('Market shares'!T67&amp;'Market shares'!$C$57,'Background Step 4.1.3'!$B$49:$B$75&amp;'Background Step 4.1.3'!$C$49:$C$75,0),MATCH('Market shares'!V$59,'Background Step 4.1.3'!$G$48:$H$48,0)),"")</f>
        <v/>
      </c>
      <c r="W67" s="496">
        <f t="shared" si="40"/>
        <v>0</v>
      </c>
      <c r="X67" s="496" t="str">
        <f t="array" ref="X67">IFERROR(INDEX('Background Step 4.1.3'!$G$49:$H$75,MATCH('Market shares'!W67&amp;'Market shares'!$C$57,'Background Step 4.1.3'!$B$49:$B$75&amp;'Background Step 4.1.3'!$C$49:$C$75,0),MATCH('Market shares'!X$59,'Background Step 4.1.3'!$G$48:$H$48,0)),"")</f>
        <v/>
      </c>
      <c r="Y67" s="496" t="str">
        <f t="array" ref="Y67">IFERROR(INDEX('Background Step 4.1.3'!$G$49:$H$75,MATCH('Market shares'!W67&amp;'Market shares'!$C$57,'Background Step 4.1.3'!$B$49:$B$75&amp;'Background Step 4.1.3'!$C$49:$C$75,0),MATCH('Market shares'!Y$59,'Background Step 4.1.3'!$G$48:$H$48,0)),"")</f>
        <v/>
      </c>
    </row>
    <row r="68" spans="2:25">
      <c r="B68" s="496">
        <f t="shared" si="33"/>
        <v>0</v>
      </c>
      <c r="C68" s="496" t="str">
        <f t="array" ref="C68">IFERROR(INDEX('Background Step 4.1.3'!$G$49:$H$75,MATCH('Market shares'!B68&amp;'Market shares'!$C$57,'Background Step 4.1.3'!$B$49:$B$75&amp;'Background Step 4.1.3'!$C$49:$C$75,0),MATCH('Market shares'!C$59,'Background Step 4.1.3'!$G$48:$H$48,0)),"")</f>
        <v/>
      </c>
      <c r="D68" s="496" t="str">
        <f t="array" ref="D68">IFERROR(INDEX('Background Step 4.1.3'!$G$49:$H$75,MATCH('Market shares'!B68&amp;'Market shares'!$C$57,'Background Step 4.1.3'!$B$49:$B$75&amp;'Background Step 4.1.3'!$C$49:$C$75,0),MATCH('Market shares'!D$59,'Background Step 4.1.3'!$G$48:$H$48,0)),"")</f>
        <v/>
      </c>
      <c r="E68" s="496">
        <f t="shared" si="34"/>
        <v>0</v>
      </c>
      <c r="F68" s="496" t="str">
        <f t="array" ref="F68">IFERROR(INDEX('Background Step 4.1.3'!$G$49:$H$75,MATCH('Market shares'!E68&amp;'Market shares'!$C$57,'Background Step 4.1.3'!$B$49:$B$75&amp;'Background Step 4.1.3'!$C$49:$C$75,0),MATCH('Market shares'!F$59,'Background Step 4.1.3'!$G$48:$H$48,0)),"")</f>
        <v/>
      </c>
      <c r="G68" s="496" t="str">
        <f t="array" ref="G68">IFERROR(INDEX('Background Step 4.1.3'!$G$49:$H$75,MATCH('Market shares'!E68&amp;'Market shares'!$C$57,'Background Step 4.1.3'!$B$49:$B$75&amp;'Background Step 4.1.3'!$C$49:$C$75,0),MATCH('Market shares'!G$59,'Background Step 4.1.3'!$G$48:$H$48,0)),"")</f>
        <v/>
      </c>
      <c r="H68" s="496">
        <f t="shared" si="35"/>
        <v>0</v>
      </c>
      <c r="I68" s="496" t="str">
        <f t="array" ref="I68">IFERROR(INDEX('Background Step 4.1.3'!$G$49:$H$75,MATCH('Market shares'!H68&amp;'Market shares'!$C$57,'Background Step 4.1.3'!$B$49:$B$75&amp;'Background Step 4.1.3'!$C$49:$C$75,0),MATCH('Market shares'!I$59,'Background Step 4.1.3'!$G$48:$H$48,0)),"")</f>
        <v/>
      </c>
      <c r="J68" s="496" t="str">
        <f t="array" ref="J68">IFERROR(INDEX('Background Step 4.1.3'!$G$49:$H$75,MATCH('Market shares'!H68&amp;'Market shares'!$C$57,'Background Step 4.1.3'!$B$49:$B$75&amp;'Background Step 4.1.3'!$C$49:$C$75,0),MATCH('Market shares'!J$59,'Background Step 4.1.3'!$G$48:$H$48,0)),"")</f>
        <v/>
      </c>
      <c r="K68" s="496">
        <f t="shared" si="36"/>
        <v>0</v>
      </c>
      <c r="L68" s="496" t="str">
        <f t="array" ref="L68">IFERROR(INDEX('Background Step 4.1.3'!$G$49:$H$75,MATCH('Market shares'!K68&amp;'Market shares'!$C$57,'Background Step 4.1.3'!$B$49:$B$75&amp;'Background Step 4.1.3'!$C$49:$C$75,0),MATCH('Market shares'!L$59,'Background Step 4.1.3'!$G$48:$H$48,0)),"")</f>
        <v/>
      </c>
      <c r="M68" s="496" t="str">
        <f t="array" ref="M68">IFERROR(INDEX('Background Step 4.1.3'!$G$49:$H$75,MATCH('Market shares'!K68&amp;'Market shares'!$C$57,'Background Step 4.1.3'!$B$49:$B$75&amp;'Background Step 4.1.3'!$C$49:$C$75,0),MATCH('Market shares'!M$59,'Background Step 4.1.3'!$G$48:$H$48,0)),"")</f>
        <v/>
      </c>
      <c r="N68" s="496">
        <f t="shared" si="37"/>
        <v>0</v>
      </c>
      <c r="O68" s="496" t="str">
        <f t="array" ref="O68">IFERROR(INDEX('Background Step 4.1.3'!$G$49:$H$75,MATCH('Market shares'!N68&amp;'Market shares'!$C$57,'Background Step 4.1.3'!$B$49:$B$75&amp;'Background Step 4.1.3'!$C$49:$C$75,0),MATCH('Market shares'!O$59,'Background Step 4.1.3'!$G$48:$H$48,0)),"")</f>
        <v/>
      </c>
      <c r="P68" s="496" t="str">
        <f t="array" ref="P68">IFERROR(INDEX('Background Step 4.1.3'!$G$49:$H$75,MATCH('Market shares'!N68&amp;'Market shares'!$C$57,'Background Step 4.1.3'!$B$49:$B$75&amp;'Background Step 4.1.3'!$C$49:$C$75,0),MATCH('Market shares'!P$59,'Background Step 4.1.3'!$G$48:$H$48,0)),"")</f>
        <v/>
      </c>
      <c r="Q68" s="496">
        <f t="shared" si="38"/>
        <v>0</v>
      </c>
      <c r="R68" s="496" t="str">
        <f t="array" ref="R68">IFERROR(INDEX('Background Step 4.1.3'!$G$49:$H$75,MATCH('Market shares'!Q68&amp;'Market shares'!$C$57,'Background Step 4.1.3'!$B$49:$B$75&amp;'Background Step 4.1.3'!$C$49:$C$75,0),MATCH('Market shares'!R$59,'Background Step 4.1.3'!$G$48:$H$48,0)),"")</f>
        <v/>
      </c>
      <c r="S68" s="496" t="str">
        <f t="array" ref="S68">IFERROR(INDEX('Background Step 4.1.3'!$G$49:$H$75,MATCH('Market shares'!Q68&amp;'Market shares'!$C$57,'Background Step 4.1.3'!$B$49:$B$75&amp;'Background Step 4.1.3'!$C$49:$C$75,0),MATCH('Market shares'!S$59,'Background Step 4.1.3'!$G$48:$H$48,0)),"")</f>
        <v/>
      </c>
      <c r="T68" s="496">
        <f t="shared" si="39"/>
        <v>0</v>
      </c>
      <c r="U68" s="496" t="str">
        <f t="array" ref="U68">IFERROR(INDEX('Background Step 4.1.3'!$G$49:$H$75,MATCH('Market shares'!T68&amp;'Market shares'!$C$57,'Background Step 4.1.3'!$B$49:$B$75&amp;'Background Step 4.1.3'!$C$49:$C$75,0),MATCH('Market shares'!U$59,'Background Step 4.1.3'!$G$48:$H$48,0)),"")</f>
        <v/>
      </c>
      <c r="V68" s="496" t="str">
        <f t="array" ref="V68">IFERROR(INDEX('Background Step 4.1.3'!$G$49:$H$75,MATCH('Market shares'!T68&amp;'Market shares'!$C$57,'Background Step 4.1.3'!$B$49:$B$75&amp;'Background Step 4.1.3'!$C$49:$C$75,0),MATCH('Market shares'!V$59,'Background Step 4.1.3'!$G$48:$H$48,0)),"")</f>
        <v/>
      </c>
      <c r="W68" s="496">
        <f t="shared" si="40"/>
        <v>0</v>
      </c>
      <c r="X68" s="496" t="str">
        <f t="array" ref="X68">IFERROR(INDEX('Background Step 4.1.3'!$G$49:$H$75,MATCH('Market shares'!W68&amp;'Market shares'!$C$57,'Background Step 4.1.3'!$B$49:$B$75&amp;'Background Step 4.1.3'!$C$49:$C$75,0),MATCH('Market shares'!X$59,'Background Step 4.1.3'!$G$48:$H$48,0)),"")</f>
        <v/>
      </c>
      <c r="Y68" s="496" t="str">
        <f t="array" ref="Y68">IFERROR(INDEX('Background Step 4.1.3'!$G$49:$H$75,MATCH('Market shares'!W68&amp;'Market shares'!$C$57,'Background Step 4.1.3'!$B$49:$B$75&amp;'Background Step 4.1.3'!$C$49:$C$75,0),MATCH('Market shares'!Y$59,'Background Step 4.1.3'!$G$48:$H$48,0)),"")</f>
        <v/>
      </c>
    </row>
    <row r="69" spans="2:25">
      <c r="B69" s="496">
        <f t="shared" si="33"/>
        <v>0</v>
      </c>
      <c r="C69" s="496" t="str">
        <f t="array" ref="C69">IFERROR(INDEX('Background Step 4.1.3'!$G$49:$H$75,MATCH('Market shares'!B69&amp;'Market shares'!$C$57,'Background Step 4.1.3'!$B$49:$B$75&amp;'Background Step 4.1.3'!$C$49:$C$75,0),MATCH('Market shares'!C$59,'Background Step 4.1.3'!$G$48:$H$48,0)),"")</f>
        <v/>
      </c>
      <c r="D69" s="496" t="str">
        <f t="array" ref="D69">IFERROR(INDEX('Background Step 4.1.3'!$G$49:$H$75,MATCH('Market shares'!B69&amp;'Market shares'!$C$57,'Background Step 4.1.3'!$B$49:$B$75&amp;'Background Step 4.1.3'!$C$49:$C$75,0),MATCH('Market shares'!D$59,'Background Step 4.1.3'!$G$48:$H$48,0)),"")</f>
        <v/>
      </c>
      <c r="E69" s="496">
        <f t="shared" si="34"/>
        <v>0</v>
      </c>
      <c r="F69" s="496" t="str">
        <f t="array" ref="F69">IFERROR(INDEX('Background Step 4.1.3'!$G$49:$H$75,MATCH('Market shares'!E69&amp;'Market shares'!$C$57,'Background Step 4.1.3'!$B$49:$B$75&amp;'Background Step 4.1.3'!$C$49:$C$75,0),MATCH('Market shares'!F$59,'Background Step 4.1.3'!$G$48:$H$48,0)),"")</f>
        <v/>
      </c>
      <c r="G69" s="496" t="str">
        <f t="array" ref="G69">IFERROR(INDEX('Background Step 4.1.3'!$G$49:$H$75,MATCH('Market shares'!E69&amp;'Market shares'!$C$57,'Background Step 4.1.3'!$B$49:$B$75&amp;'Background Step 4.1.3'!$C$49:$C$75,0),MATCH('Market shares'!G$59,'Background Step 4.1.3'!$G$48:$H$48,0)),"")</f>
        <v/>
      </c>
      <c r="H69" s="496">
        <f t="shared" si="35"/>
        <v>0</v>
      </c>
      <c r="I69" s="496" t="str">
        <f t="array" ref="I69">IFERROR(INDEX('Background Step 4.1.3'!$G$49:$H$75,MATCH('Market shares'!H69&amp;'Market shares'!$C$57,'Background Step 4.1.3'!$B$49:$B$75&amp;'Background Step 4.1.3'!$C$49:$C$75,0),MATCH('Market shares'!I$59,'Background Step 4.1.3'!$G$48:$H$48,0)),"")</f>
        <v/>
      </c>
      <c r="J69" s="496" t="str">
        <f t="array" ref="J69">IFERROR(INDEX('Background Step 4.1.3'!$G$49:$H$75,MATCH('Market shares'!H69&amp;'Market shares'!$C$57,'Background Step 4.1.3'!$B$49:$B$75&amp;'Background Step 4.1.3'!$C$49:$C$75,0),MATCH('Market shares'!J$59,'Background Step 4.1.3'!$G$48:$H$48,0)),"")</f>
        <v/>
      </c>
      <c r="K69" s="496">
        <f t="shared" si="36"/>
        <v>0</v>
      </c>
      <c r="L69" s="496" t="str">
        <f t="array" ref="L69">IFERROR(INDEX('Background Step 4.1.3'!$G$49:$H$75,MATCH('Market shares'!K69&amp;'Market shares'!$C$57,'Background Step 4.1.3'!$B$49:$B$75&amp;'Background Step 4.1.3'!$C$49:$C$75,0),MATCH('Market shares'!L$59,'Background Step 4.1.3'!$G$48:$H$48,0)),"")</f>
        <v/>
      </c>
      <c r="M69" s="496" t="str">
        <f t="array" ref="M69">IFERROR(INDEX('Background Step 4.1.3'!$G$49:$H$75,MATCH('Market shares'!K69&amp;'Market shares'!$C$57,'Background Step 4.1.3'!$B$49:$B$75&amp;'Background Step 4.1.3'!$C$49:$C$75,0),MATCH('Market shares'!M$59,'Background Step 4.1.3'!$G$48:$H$48,0)),"")</f>
        <v/>
      </c>
      <c r="N69" s="496">
        <f t="shared" si="37"/>
        <v>0</v>
      </c>
      <c r="O69" s="496" t="str">
        <f t="array" ref="O69">IFERROR(INDEX('Background Step 4.1.3'!$G$49:$H$75,MATCH('Market shares'!N69&amp;'Market shares'!$C$57,'Background Step 4.1.3'!$B$49:$B$75&amp;'Background Step 4.1.3'!$C$49:$C$75,0),MATCH('Market shares'!O$59,'Background Step 4.1.3'!$G$48:$H$48,0)),"")</f>
        <v/>
      </c>
      <c r="P69" s="496" t="str">
        <f t="array" ref="P69">IFERROR(INDEX('Background Step 4.1.3'!$G$49:$H$75,MATCH('Market shares'!N69&amp;'Market shares'!$C$57,'Background Step 4.1.3'!$B$49:$B$75&amp;'Background Step 4.1.3'!$C$49:$C$75,0),MATCH('Market shares'!P$59,'Background Step 4.1.3'!$G$48:$H$48,0)),"")</f>
        <v/>
      </c>
      <c r="Q69" s="496">
        <f t="shared" si="38"/>
        <v>0</v>
      </c>
      <c r="R69" s="496" t="str">
        <f t="array" ref="R69">IFERROR(INDEX('Background Step 4.1.3'!$G$49:$H$75,MATCH('Market shares'!Q69&amp;'Market shares'!$C$57,'Background Step 4.1.3'!$B$49:$B$75&amp;'Background Step 4.1.3'!$C$49:$C$75,0),MATCH('Market shares'!R$59,'Background Step 4.1.3'!$G$48:$H$48,0)),"")</f>
        <v/>
      </c>
      <c r="S69" s="496" t="str">
        <f t="array" ref="S69">IFERROR(INDEX('Background Step 4.1.3'!$G$49:$H$75,MATCH('Market shares'!Q69&amp;'Market shares'!$C$57,'Background Step 4.1.3'!$B$49:$B$75&amp;'Background Step 4.1.3'!$C$49:$C$75,0),MATCH('Market shares'!S$59,'Background Step 4.1.3'!$G$48:$H$48,0)),"")</f>
        <v/>
      </c>
      <c r="T69" s="496">
        <f t="shared" si="39"/>
        <v>0</v>
      </c>
      <c r="U69" s="496" t="str">
        <f t="array" ref="U69">IFERROR(INDEX('Background Step 4.1.3'!$G$49:$H$75,MATCH('Market shares'!T69&amp;'Market shares'!$C$57,'Background Step 4.1.3'!$B$49:$B$75&amp;'Background Step 4.1.3'!$C$49:$C$75,0),MATCH('Market shares'!U$59,'Background Step 4.1.3'!$G$48:$H$48,0)),"")</f>
        <v/>
      </c>
      <c r="V69" s="496" t="str">
        <f t="array" ref="V69">IFERROR(INDEX('Background Step 4.1.3'!$G$49:$H$75,MATCH('Market shares'!T69&amp;'Market shares'!$C$57,'Background Step 4.1.3'!$B$49:$B$75&amp;'Background Step 4.1.3'!$C$49:$C$75,0),MATCH('Market shares'!V$59,'Background Step 4.1.3'!$G$48:$H$48,0)),"")</f>
        <v/>
      </c>
      <c r="W69" s="496">
        <f t="shared" si="40"/>
        <v>0</v>
      </c>
      <c r="X69" s="496" t="str">
        <f t="array" ref="X69">IFERROR(INDEX('Background Step 4.1.3'!$G$49:$H$75,MATCH('Market shares'!W69&amp;'Market shares'!$C$57,'Background Step 4.1.3'!$B$49:$B$75&amp;'Background Step 4.1.3'!$C$49:$C$75,0),MATCH('Market shares'!X$59,'Background Step 4.1.3'!$G$48:$H$48,0)),"")</f>
        <v/>
      </c>
      <c r="Y69" s="496" t="str">
        <f t="array" ref="Y69">IFERROR(INDEX('Background Step 4.1.3'!$G$49:$H$75,MATCH('Market shares'!W69&amp;'Market shares'!$C$57,'Background Step 4.1.3'!$B$49:$B$75&amp;'Background Step 4.1.3'!$C$49:$C$75,0),MATCH('Market shares'!Y$59,'Background Step 4.1.3'!$G$48:$H$48,0)),"")</f>
        <v/>
      </c>
    </row>
    <row r="72" spans="2:25" ht="14.1">
      <c r="B72" s="2" t="s">
        <v>686</v>
      </c>
      <c r="C72" s="1">
        <v>2017</v>
      </c>
    </row>
    <row r="73" spans="2:25">
      <c r="B73" s="310" t="s">
        <v>84</v>
      </c>
      <c r="C73" s="310"/>
      <c r="D73" s="310"/>
      <c r="E73" s="557" t="s">
        <v>136</v>
      </c>
      <c r="F73" s="558"/>
      <c r="G73" s="559"/>
      <c r="H73" s="557" t="s">
        <v>705</v>
      </c>
      <c r="I73" s="558"/>
      <c r="J73" s="559"/>
      <c r="K73" s="522" t="s">
        <v>706</v>
      </c>
      <c r="L73" s="523"/>
      <c r="M73" s="524"/>
      <c r="N73" s="557" t="s">
        <v>707</v>
      </c>
      <c r="O73" s="558"/>
      <c r="P73" s="559"/>
      <c r="Q73" s="557" t="s">
        <v>708</v>
      </c>
      <c r="R73" s="558"/>
      <c r="S73" s="559"/>
      <c r="T73" s="557" t="s">
        <v>709</v>
      </c>
      <c r="U73" s="558"/>
      <c r="V73" s="559"/>
      <c r="W73" s="557" t="s">
        <v>710</v>
      </c>
      <c r="X73" s="558"/>
      <c r="Y73" s="559"/>
    </row>
    <row r="74" spans="2:25">
      <c r="B74" s="311" t="s">
        <v>434</v>
      </c>
      <c r="C74" s="311" t="s">
        <v>677</v>
      </c>
      <c r="D74" s="311" t="s">
        <v>676</v>
      </c>
      <c r="E74" s="311" t="s">
        <v>434</v>
      </c>
      <c r="F74" s="311" t="s">
        <v>677</v>
      </c>
      <c r="G74" s="311" t="s">
        <v>676</v>
      </c>
      <c r="H74" s="311" t="s">
        <v>434</v>
      </c>
      <c r="I74" s="311" t="s">
        <v>677</v>
      </c>
      <c r="J74" s="311" t="s">
        <v>676</v>
      </c>
      <c r="K74" s="311" t="s">
        <v>434</v>
      </c>
      <c r="L74" s="311" t="s">
        <v>677</v>
      </c>
      <c r="M74" s="311" t="s">
        <v>676</v>
      </c>
      <c r="N74" s="311" t="s">
        <v>434</v>
      </c>
      <c r="O74" s="311" t="s">
        <v>677</v>
      </c>
      <c r="P74" s="311" t="s">
        <v>676</v>
      </c>
      <c r="Q74" s="311" t="s">
        <v>434</v>
      </c>
      <c r="R74" s="311" t="s">
        <v>677</v>
      </c>
      <c r="S74" s="311" t="s">
        <v>676</v>
      </c>
      <c r="T74" s="311" t="s">
        <v>434</v>
      </c>
      <c r="U74" s="311" t="s">
        <v>677</v>
      </c>
      <c r="V74" s="311" t="s">
        <v>676</v>
      </c>
      <c r="W74" s="311" t="s">
        <v>434</v>
      </c>
      <c r="X74" s="311" t="s">
        <v>677</v>
      </c>
      <c r="Y74" s="311" t="s">
        <v>676</v>
      </c>
    </row>
    <row r="75" spans="2:25">
      <c r="B75" s="496">
        <f>B60</f>
        <v>730900</v>
      </c>
      <c r="C75" s="496">
        <f t="array" ref="C75">IFERROR(INDEX('Background Step 4.1.3'!$G$83:$H$109,MATCH('Market shares'!B75&amp;'Market shares'!$C$72,'Background Step 4.1.3'!$B$83:$B$109&amp;'Background Step 4.1.3'!$C$83:$C$109,0),MATCH('Market shares'!C$74,'Background Step 4.1.3'!$G$82:$H$82,0)),"")</f>
        <v>27.425042666666666</v>
      </c>
      <c r="D75" s="496">
        <f t="array" ref="D75">IFERROR(INDEX('Background Step 4.1.3'!$G$83:$H$109,MATCH('Market shares'!B75&amp;'Market shares'!$C$72,'Background Step 4.1.3'!$B$83:$B$109&amp;'Background Step 4.1.3'!$C$83:$C$109,0),MATCH('Market shares'!D$74,'Background Step 4.1.3'!$G$82:$H$82,0)),"")</f>
        <v>310.27096533333332</v>
      </c>
      <c r="E75" s="496">
        <f>E60</f>
        <v>847989</v>
      </c>
      <c r="F75" s="496">
        <f t="array" ref="F75">IFERROR(INDEX('Background Step 4.1.3'!$G$83:$H$109,MATCH('Market shares'!E75&amp;'Market shares'!$C$72,'Background Step 4.1.3'!$B$83:$B$109&amp;'Background Step 4.1.3'!$C$83:$C$109,0),MATCH('Market shares'!F$74,'Background Step 4.1.3'!$G$82:$H$82,0)),"")</f>
        <v>514.47566066666661</v>
      </c>
      <c r="G75" s="496">
        <f t="array" ref="G75">IFERROR(INDEX('Background Step 4.1.3'!$G$83:$H$109,MATCH('Market shares'!E75&amp;'Market shares'!$C$72,'Background Step 4.1.3'!$B$83:$B$109&amp;'Background Step 4.1.3'!$C$83:$C$109,0),MATCH('Market shares'!G$74,'Background Step 4.1.3'!$G$82:$H$82,0)),"")</f>
        <v>2784.9650313333332</v>
      </c>
      <c r="H75" s="496">
        <f>H60</f>
        <v>8405</v>
      </c>
      <c r="I75" s="496">
        <f t="array" ref="I75">IFERROR(INDEX('Background Step 4.1.3'!$G$83:$H$109,MATCH('Market shares'!H75&amp;'Market shares'!$C$72,'Background Step 4.1.3'!$B$83:$B$109&amp;'Background Step 4.1.3'!$C$83:$C$109,0),MATCH('Market shares'!I$74,'Background Step 4.1.3'!$G$82:$H$82,0)),"")</f>
        <v>12.080630000000001</v>
      </c>
      <c r="J75" s="496">
        <f t="array" ref="J75">IFERROR(INDEX('Background Step 4.1.3'!$G$83:$H$109,MATCH('Market shares'!H75&amp;'Market shares'!$C$72,'Background Step 4.1.3'!$B$83:$B$109&amp;'Background Step 4.1.3'!$C$83:$C$109,0),MATCH('Market shares'!J$74,'Background Step 4.1.3'!$G$82:$H$82,0)),"")</f>
        <v>90.555163000000007</v>
      </c>
      <c r="K75" s="496">
        <f>K60</f>
        <v>730900</v>
      </c>
      <c r="L75" s="496">
        <f t="array" ref="L75">IFERROR(INDEX('Background Step 4.1.3'!$G$83:$H$109,MATCH('Market shares'!K75&amp;'Market shares'!$C$72,'Background Step 4.1.3'!$B$83:$B$109&amp;'Background Step 4.1.3'!$C$83:$C$109,0),MATCH('Market shares'!L$74,'Background Step 4.1.3'!$G$82:$H$82,0)),"")</f>
        <v>27.425042666666666</v>
      </c>
      <c r="M75" s="496">
        <f t="array" ref="M75">IFERROR(INDEX('Background Step 4.1.3'!$G$83:$H$109,MATCH('Market shares'!K75&amp;'Market shares'!$C$72,'Background Step 4.1.3'!$B$83:$B$109&amp;'Background Step 4.1.3'!$C$83:$C$109,0),MATCH('Market shares'!M$74,'Background Step 4.1.3'!$G$82:$H$82,0)),"")</f>
        <v>310.27096533333332</v>
      </c>
      <c r="N75" s="496">
        <f>N60</f>
        <v>730900</v>
      </c>
      <c r="O75" s="496">
        <f t="array" ref="O75">IFERROR(INDEX('Background Step 4.1.3'!$G$83:$H$109,MATCH('Market shares'!N75&amp;'Market shares'!$C$72,'Background Step 4.1.3'!$B$83:$B$109&amp;'Background Step 4.1.3'!$C$83:$C$109,0),MATCH('Market shares'!O$74,'Background Step 4.1.3'!$G$82:$H$82,0)),"")</f>
        <v>27.425042666666666</v>
      </c>
      <c r="P75" s="496">
        <f t="array" ref="P75">IFERROR(INDEX('Background Step 4.1.3'!$G$83:$H$109,MATCH('Market shares'!N75&amp;'Market shares'!$C$72,'Background Step 4.1.3'!$B$83:$B$109&amp;'Background Step 4.1.3'!$C$83:$C$109,0),MATCH('Market shares'!P$74,'Background Step 4.1.3'!$G$82:$H$82,0)),"")</f>
        <v>310.27096533333332</v>
      </c>
      <c r="Q75" s="496">
        <f>Q60</f>
        <v>730900</v>
      </c>
      <c r="R75" s="496">
        <f t="array" ref="R75">IFERROR(INDEX('Background Step 4.1.3'!$G$83:$H$109,MATCH('Market shares'!Q75&amp;'Market shares'!$C$72,'Background Step 4.1.3'!$B$83:$B$109&amp;'Background Step 4.1.3'!$C$83:$C$109,0),MATCH('Market shares'!R$74,'Background Step 4.1.3'!$G$82:$H$82,0)),"")</f>
        <v>27.425042666666666</v>
      </c>
      <c r="S75" s="496">
        <f t="array" ref="S75">IFERROR(INDEX('Background Step 4.1.3'!$G$83:$H$109,MATCH('Market shares'!Q75&amp;'Market shares'!$C$72,'Background Step 4.1.3'!$B$83:$B$109&amp;'Background Step 4.1.3'!$C$83:$C$109,0),MATCH('Market shares'!S$74,'Background Step 4.1.3'!$G$82:$H$82,0)),"")</f>
        <v>310.27096533333332</v>
      </c>
      <c r="T75" s="496">
        <f>T60</f>
        <v>8405</v>
      </c>
      <c r="U75" s="496">
        <f t="array" ref="U75">IFERROR(INDEX('Background Step 4.1.3'!$G$83:$H$109,MATCH('Market shares'!T75&amp;'Market shares'!$C$72,'Background Step 4.1.3'!$B$83:$B$109&amp;'Background Step 4.1.3'!$C$83:$C$109,0),MATCH('Market shares'!U$74,'Background Step 4.1.3'!$G$82:$H$82,0)),"")</f>
        <v>12.080630000000001</v>
      </c>
      <c r="V75" s="496">
        <f t="array" ref="V75">IFERROR(INDEX('Background Step 4.1.3'!$G$83:$H$109,MATCH('Market shares'!T75&amp;'Market shares'!$C$72,'Background Step 4.1.3'!$B$83:$B$109&amp;'Background Step 4.1.3'!$C$83:$C$109,0),MATCH('Market shares'!V$74,'Background Step 4.1.3'!$G$82:$H$82,0)),"")</f>
        <v>90.555163000000007</v>
      </c>
      <c r="W75" s="496">
        <f>W60</f>
        <v>8405</v>
      </c>
      <c r="X75" s="496">
        <f t="array" ref="X75">IFERROR(INDEX('Background Step 4.1.3'!$G$83:$H$109,MATCH('Market shares'!W75&amp;'Market shares'!$C$72,'Background Step 4.1.3'!$B$83:$B$109&amp;'Background Step 4.1.3'!$C$83:$C$109,0),MATCH('Market shares'!X$74,'Background Step 4.1.3'!$G$82:$H$82,0)),"")</f>
        <v>12.080630000000001</v>
      </c>
      <c r="Y75" s="496">
        <f t="array" ref="Y75">IFERROR(INDEX('Background Step 4.1.3'!$G$83:$H$109,MATCH('Market shares'!W75&amp;'Market shares'!$C$72,'Background Step 4.1.3'!$B$83:$B$109&amp;'Background Step 4.1.3'!$C$83:$C$109,0),MATCH('Market shares'!Y$74,'Background Step 4.1.3'!$G$82:$H$82,0)),"")</f>
        <v>90.555163000000007</v>
      </c>
    </row>
    <row r="76" spans="2:25">
      <c r="B76" s="496">
        <f t="shared" ref="B76:B84" si="41">B61</f>
        <v>741999</v>
      </c>
      <c r="C76" s="496">
        <f t="array" ref="C76">IFERROR(INDEX('Background Step 4.1.3'!$G$83:$H$109,MATCH('Market shares'!B76&amp;'Market shares'!$C$72,'Background Step 4.1.3'!$B$83:$B$109&amp;'Background Step 4.1.3'!$C$83:$C$109,0),MATCH('Market shares'!C$74,'Background Step 4.1.3'!$G$82:$H$82,0)),"")</f>
        <v>17.645351333333334</v>
      </c>
      <c r="D76" s="496">
        <f t="array" ref="D76">IFERROR(INDEX('Background Step 4.1.3'!$G$83:$H$109,MATCH('Market shares'!B76&amp;'Market shares'!$C$72,'Background Step 4.1.3'!$B$83:$B$109&amp;'Background Step 4.1.3'!$C$83:$C$109,0),MATCH('Market shares'!D$74,'Background Step 4.1.3'!$G$82:$H$82,0)),"")</f>
        <v>170.88408433333333</v>
      </c>
      <c r="E76" s="496">
        <f t="shared" ref="E76:E84" si="42">E61</f>
        <v>842139</v>
      </c>
      <c r="F76" s="496">
        <f t="array" ref="F76">IFERROR(INDEX('Background Step 4.1.3'!$G$83:$H$109,MATCH('Market shares'!E76&amp;'Market shares'!$C$72,'Background Step 4.1.3'!$B$83:$B$109&amp;'Background Step 4.1.3'!$C$83:$C$109,0),MATCH('Market shares'!F$74,'Background Step 4.1.3'!$G$82:$H$82,0)),"")</f>
        <v>300.38747933333337</v>
      </c>
      <c r="G76" s="496">
        <f t="array" ref="G76">IFERROR(INDEX('Background Step 4.1.3'!$G$83:$H$109,MATCH('Market shares'!E76&amp;'Market shares'!$C$72,'Background Step 4.1.3'!$B$83:$B$109&amp;'Background Step 4.1.3'!$C$83:$C$109,0),MATCH('Market shares'!G$74,'Background Step 4.1.3'!$G$82:$H$82,0)),"")</f>
        <v>2261.1169383333331</v>
      </c>
      <c r="H76" s="496">
        <f t="shared" ref="H76:H84" si="43">H61</f>
        <v>842129</v>
      </c>
      <c r="I76" s="496">
        <f t="array" ref="I76">IFERROR(INDEX('Background Step 4.1.3'!$G$83:$H$109,MATCH('Market shares'!H76&amp;'Market shares'!$C$72,'Background Step 4.1.3'!$B$83:$B$109&amp;'Background Step 4.1.3'!$C$83:$C$109,0),MATCH('Market shares'!I$74,'Background Step 4.1.3'!$G$82:$H$82,0)),"")</f>
        <v>361.06438200000002</v>
      </c>
      <c r="J76" s="496">
        <f t="array" ref="J76">IFERROR(INDEX('Background Step 4.1.3'!$G$83:$H$109,MATCH('Market shares'!H76&amp;'Market shares'!$C$72,'Background Step 4.1.3'!$B$83:$B$109&amp;'Background Step 4.1.3'!$C$83:$C$109,0),MATCH('Market shares'!J$74,'Background Step 4.1.3'!$G$82:$H$82,0)),"")</f>
        <v>983.75852833333329</v>
      </c>
      <c r="K76" s="496">
        <f t="shared" ref="K76:K84" si="44">K61</f>
        <v>741999</v>
      </c>
      <c r="L76" s="496">
        <f t="array" ref="L76">IFERROR(INDEX('Background Step 4.1.3'!$G$83:$H$109,MATCH('Market shares'!K76&amp;'Market shares'!$C$72,'Background Step 4.1.3'!$B$83:$B$109&amp;'Background Step 4.1.3'!$C$83:$C$109,0),MATCH('Market shares'!L$74,'Background Step 4.1.3'!$G$82:$H$82,0)),"")</f>
        <v>17.645351333333334</v>
      </c>
      <c r="M76" s="496">
        <f t="array" ref="M76">IFERROR(INDEX('Background Step 4.1.3'!$G$83:$H$109,MATCH('Market shares'!K76&amp;'Market shares'!$C$72,'Background Step 4.1.3'!$B$83:$B$109&amp;'Background Step 4.1.3'!$C$83:$C$109,0),MATCH('Market shares'!M$74,'Background Step 4.1.3'!$G$82:$H$82,0)),"")</f>
        <v>170.88408433333333</v>
      </c>
      <c r="N76" s="496">
        <f t="shared" ref="N76:N84" si="45">N61</f>
        <v>741999</v>
      </c>
      <c r="O76" s="496">
        <f t="array" ref="O76">IFERROR(INDEX('Background Step 4.1.3'!$G$83:$H$109,MATCH('Market shares'!N76&amp;'Market shares'!$C$72,'Background Step 4.1.3'!$B$83:$B$109&amp;'Background Step 4.1.3'!$C$83:$C$109,0),MATCH('Market shares'!O$74,'Background Step 4.1.3'!$G$82:$H$82,0)),"")</f>
        <v>17.645351333333334</v>
      </c>
      <c r="P76" s="496">
        <f t="array" ref="P76">IFERROR(INDEX('Background Step 4.1.3'!$G$83:$H$109,MATCH('Market shares'!N76&amp;'Market shares'!$C$72,'Background Step 4.1.3'!$B$83:$B$109&amp;'Background Step 4.1.3'!$C$83:$C$109,0),MATCH('Market shares'!P$74,'Background Step 4.1.3'!$G$82:$H$82,0)),"")</f>
        <v>170.88408433333333</v>
      </c>
      <c r="Q76" s="496">
        <f t="shared" ref="Q76:Q84" si="46">Q61</f>
        <v>741999</v>
      </c>
      <c r="R76" s="496">
        <f t="array" ref="R76">IFERROR(INDEX('Background Step 4.1.3'!$G$83:$H$109,MATCH('Market shares'!Q76&amp;'Market shares'!$C$72,'Background Step 4.1.3'!$B$83:$B$109&amp;'Background Step 4.1.3'!$C$83:$C$109,0),MATCH('Market shares'!R$74,'Background Step 4.1.3'!$G$82:$H$82,0)),"")</f>
        <v>17.645351333333334</v>
      </c>
      <c r="S76" s="496">
        <f t="array" ref="S76">IFERROR(INDEX('Background Step 4.1.3'!$G$83:$H$109,MATCH('Market shares'!Q76&amp;'Market shares'!$C$72,'Background Step 4.1.3'!$B$83:$B$109&amp;'Background Step 4.1.3'!$C$83:$C$109,0),MATCH('Market shares'!S$74,'Background Step 4.1.3'!$G$82:$H$82,0)),"")</f>
        <v>170.88408433333333</v>
      </c>
      <c r="T76" s="496">
        <f t="shared" ref="T76:T84" si="47">T61</f>
        <v>842129</v>
      </c>
      <c r="U76" s="496">
        <f t="array" ref="U76">IFERROR(INDEX('Background Step 4.1.3'!$G$83:$H$109,MATCH('Market shares'!T76&amp;'Market shares'!$C$72,'Background Step 4.1.3'!$B$83:$B$109&amp;'Background Step 4.1.3'!$C$83:$C$109,0),MATCH('Market shares'!U$74,'Background Step 4.1.3'!$G$82:$H$82,0)),"")</f>
        <v>361.06438200000002</v>
      </c>
      <c r="V76" s="496">
        <f t="array" ref="V76">IFERROR(INDEX('Background Step 4.1.3'!$G$83:$H$109,MATCH('Market shares'!T76&amp;'Market shares'!$C$72,'Background Step 4.1.3'!$B$83:$B$109&amp;'Background Step 4.1.3'!$C$83:$C$109,0),MATCH('Market shares'!V$74,'Background Step 4.1.3'!$G$82:$H$82,0)),"")</f>
        <v>983.75852833333329</v>
      </c>
      <c r="W76" s="496">
        <f t="shared" ref="W76:W84" si="48">W61</f>
        <v>842129</v>
      </c>
      <c r="X76" s="496">
        <f t="array" ref="X76">IFERROR(INDEX('Background Step 4.1.3'!$G$83:$H$109,MATCH('Market shares'!W76&amp;'Market shares'!$C$72,'Background Step 4.1.3'!$B$83:$B$109&amp;'Background Step 4.1.3'!$C$83:$C$109,0),MATCH('Market shares'!X$74,'Background Step 4.1.3'!$G$82:$H$82,0)),"")</f>
        <v>361.06438200000002</v>
      </c>
      <c r="Y76" s="496">
        <f t="array" ref="Y76">IFERROR(INDEX('Background Step 4.1.3'!$G$83:$H$109,MATCH('Market shares'!W76&amp;'Market shares'!$C$72,'Background Step 4.1.3'!$B$83:$B$109&amp;'Background Step 4.1.3'!$C$83:$C$109,0),MATCH('Market shares'!Y$74,'Background Step 4.1.3'!$G$82:$H$82,0)),"")</f>
        <v>983.75852833333329</v>
      </c>
    </row>
    <row r="77" spans="2:25">
      <c r="B77" s="496">
        <f t="shared" si="41"/>
        <v>761100</v>
      </c>
      <c r="C77" s="496">
        <f t="array" ref="C77">IFERROR(INDEX('Background Step 4.1.3'!$G$83:$H$109,MATCH('Market shares'!B77&amp;'Market shares'!$C$72,'Background Step 4.1.3'!$B$83:$B$109&amp;'Background Step 4.1.3'!$C$83:$C$109,0),MATCH('Market shares'!C$74,'Background Step 4.1.3'!$G$82:$H$82,0)),"")</f>
        <v>1.0463296666666666</v>
      </c>
      <c r="D77" s="496">
        <f t="array" ref="D77">IFERROR(INDEX('Background Step 4.1.3'!$G$83:$H$109,MATCH('Market shares'!B77&amp;'Market shares'!$C$72,'Background Step 4.1.3'!$B$83:$B$109&amp;'Background Step 4.1.3'!$C$83:$C$109,0),MATCH('Market shares'!D$74,'Background Step 4.1.3'!$G$82:$H$82,0)),"")</f>
        <v>24.43775766666667</v>
      </c>
      <c r="E77" s="496">
        <f t="shared" si="42"/>
        <v>0</v>
      </c>
      <c r="F77" s="496" t="str">
        <f t="array" ref="F77">IFERROR(INDEX('Background Step 4.1.3'!$G$83:$H$109,MATCH('Market shares'!E77&amp;'Market shares'!$C$72,'Background Step 4.1.3'!$B$83:$B$109&amp;'Background Step 4.1.3'!$C$83:$C$109,0),MATCH('Market shares'!F$74,'Background Step 4.1.3'!$G$82:$H$82,0)),"")</f>
        <v/>
      </c>
      <c r="G77" s="496" t="str">
        <f t="array" ref="G77">IFERROR(INDEX('Background Step 4.1.3'!$G$83:$H$109,MATCH('Market shares'!E77&amp;'Market shares'!$C$72,'Background Step 4.1.3'!$B$83:$B$109&amp;'Background Step 4.1.3'!$C$83:$C$109,0),MATCH('Market shares'!G$74,'Background Step 4.1.3'!$G$82:$H$82,0)),"")</f>
        <v/>
      </c>
      <c r="H77" s="496">
        <f t="shared" si="43"/>
        <v>842139</v>
      </c>
      <c r="I77" s="496">
        <f t="array" ref="I77">IFERROR(INDEX('Background Step 4.1.3'!$G$83:$H$109,MATCH('Market shares'!H77&amp;'Market shares'!$C$72,'Background Step 4.1.3'!$B$83:$B$109&amp;'Background Step 4.1.3'!$C$83:$C$109,0),MATCH('Market shares'!I$74,'Background Step 4.1.3'!$G$82:$H$82,0)),"")</f>
        <v>300.38747933333337</v>
      </c>
      <c r="J77" s="496">
        <f t="array" ref="J77">IFERROR(INDEX('Background Step 4.1.3'!$G$83:$H$109,MATCH('Market shares'!H77&amp;'Market shares'!$C$72,'Background Step 4.1.3'!$B$83:$B$109&amp;'Background Step 4.1.3'!$C$83:$C$109,0),MATCH('Market shares'!J$74,'Background Step 4.1.3'!$G$82:$H$82,0)),"")</f>
        <v>2261.1169383333331</v>
      </c>
      <c r="K77" s="496">
        <f t="shared" si="44"/>
        <v>761100</v>
      </c>
      <c r="L77" s="496">
        <f t="array" ref="L77">IFERROR(INDEX('Background Step 4.1.3'!$G$83:$H$109,MATCH('Market shares'!K77&amp;'Market shares'!$C$72,'Background Step 4.1.3'!$B$83:$B$109&amp;'Background Step 4.1.3'!$C$83:$C$109,0),MATCH('Market shares'!L$74,'Background Step 4.1.3'!$G$82:$H$82,0)),"")</f>
        <v>1.0463296666666666</v>
      </c>
      <c r="M77" s="496">
        <f t="array" ref="M77">IFERROR(INDEX('Background Step 4.1.3'!$G$83:$H$109,MATCH('Market shares'!K77&amp;'Market shares'!$C$72,'Background Step 4.1.3'!$B$83:$B$109&amp;'Background Step 4.1.3'!$C$83:$C$109,0),MATCH('Market shares'!M$74,'Background Step 4.1.3'!$G$82:$H$82,0)),"")</f>
        <v>24.43775766666667</v>
      </c>
      <c r="N77" s="496">
        <f t="shared" si="45"/>
        <v>761100</v>
      </c>
      <c r="O77" s="496">
        <f t="array" ref="O77">IFERROR(INDEX('Background Step 4.1.3'!$G$83:$H$109,MATCH('Market shares'!N77&amp;'Market shares'!$C$72,'Background Step 4.1.3'!$B$83:$B$109&amp;'Background Step 4.1.3'!$C$83:$C$109,0),MATCH('Market shares'!O$74,'Background Step 4.1.3'!$G$82:$H$82,0)),"")</f>
        <v>1.0463296666666666</v>
      </c>
      <c r="P77" s="496">
        <f t="array" ref="P77">IFERROR(INDEX('Background Step 4.1.3'!$G$83:$H$109,MATCH('Market shares'!N77&amp;'Market shares'!$C$72,'Background Step 4.1.3'!$B$83:$B$109&amp;'Background Step 4.1.3'!$C$83:$C$109,0),MATCH('Market shares'!P$74,'Background Step 4.1.3'!$G$82:$H$82,0)),"")</f>
        <v>24.43775766666667</v>
      </c>
      <c r="Q77" s="496">
        <f t="shared" si="46"/>
        <v>761100</v>
      </c>
      <c r="R77" s="496">
        <f t="array" ref="R77">IFERROR(INDEX('Background Step 4.1.3'!$G$83:$H$109,MATCH('Market shares'!Q77&amp;'Market shares'!$C$72,'Background Step 4.1.3'!$B$83:$B$109&amp;'Background Step 4.1.3'!$C$83:$C$109,0),MATCH('Market shares'!R$74,'Background Step 4.1.3'!$G$82:$H$82,0)),"")</f>
        <v>1.0463296666666666</v>
      </c>
      <c r="S77" s="496">
        <f t="array" ref="S77">IFERROR(INDEX('Background Step 4.1.3'!$G$83:$H$109,MATCH('Market shares'!Q77&amp;'Market shares'!$C$72,'Background Step 4.1.3'!$B$83:$B$109&amp;'Background Step 4.1.3'!$C$83:$C$109,0),MATCH('Market shares'!S$74,'Background Step 4.1.3'!$G$82:$H$82,0)),"")</f>
        <v>24.43775766666667</v>
      </c>
      <c r="T77" s="496">
        <f t="shared" si="47"/>
        <v>842139</v>
      </c>
      <c r="U77" s="496">
        <f t="array" ref="U77">IFERROR(INDEX('Background Step 4.1.3'!$G$83:$H$109,MATCH('Market shares'!T77&amp;'Market shares'!$C$72,'Background Step 4.1.3'!$B$83:$B$109&amp;'Background Step 4.1.3'!$C$83:$C$109,0),MATCH('Market shares'!U$74,'Background Step 4.1.3'!$G$82:$H$82,0)),"")</f>
        <v>300.38747933333337</v>
      </c>
      <c r="V77" s="496">
        <f t="array" ref="V77">IFERROR(INDEX('Background Step 4.1.3'!$G$83:$H$109,MATCH('Market shares'!T77&amp;'Market shares'!$C$72,'Background Step 4.1.3'!$B$83:$B$109&amp;'Background Step 4.1.3'!$C$83:$C$109,0),MATCH('Market shares'!V$74,'Background Step 4.1.3'!$G$82:$H$82,0)),"")</f>
        <v>2261.1169383333331</v>
      </c>
      <c r="W77" s="496">
        <f t="shared" si="48"/>
        <v>841940</v>
      </c>
      <c r="X77" s="496">
        <f t="array" ref="X77">IFERROR(INDEX('Background Step 4.1.3'!$G$83:$H$109,MATCH('Market shares'!W77&amp;'Market shares'!$C$72,'Background Step 4.1.3'!$B$83:$B$109&amp;'Background Step 4.1.3'!$C$83:$C$109,0),MATCH('Market shares'!X$74,'Background Step 4.1.3'!$G$82:$H$82,0)),"")</f>
        <v>2.3731260000000005</v>
      </c>
      <c r="Y77" s="496">
        <f t="array" ref="Y77">IFERROR(INDEX('Background Step 4.1.3'!$G$83:$H$109,MATCH('Market shares'!W77&amp;'Market shares'!$C$72,'Background Step 4.1.3'!$B$83:$B$109&amp;'Background Step 4.1.3'!$C$83:$C$109,0),MATCH('Market shares'!Y$74,'Background Step 4.1.3'!$G$82:$H$82,0)),"")</f>
        <v>46.955860666666666</v>
      </c>
    </row>
    <row r="78" spans="2:25">
      <c r="B78" s="496">
        <f t="shared" si="41"/>
        <v>842139</v>
      </c>
      <c r="C78" s="496">
        <f t="array" ref="C78">IFERROR(INDEX('Background Step 4.1.3'!$G$83:$H$109,MATCH('Market shares'!B78&amp;'Market shares'!$C$72,'Background Step 4.1.3'!$B$83:$B$109&amp;'Background Step 4.1.3'!$C$83:$C$109,0),MATCH('Market shares'!C$74,'Background Step 4.1.3'!$G$82:$H$82,0)),"")</f>
        <v>300.38747933333337</v>
      </c>
      <c r="D78" s="496">
        <f t="array" ref="D78">IFERROR(INDEX('Background Step 4.1.3'!$G$83:$H$109,MATCH('Market shares'!B78&amp;'Market shares'!$C$72,'Background Step 4.1.3'!$B$83:$B$109&amp;'Background Step 4.1.3'!$C$83:$C$109,0),MATCH('Market shares'!D$74,'Background Step 4.1.3'!$G$82:$H$82,0)),"")</f>
        <v>2261.1169383333331</v>
      </c>
      <c r="E78" s="496">
        <f t="shared" si="42"/>
        <v>0</v>
      </c>
      <c r="F78" s="496" t="str">
        <f t="array" ref="F78">IFERROR(INDEX('Background Step 4.1.3'!$G$83:$H$109,MATCH('Market shares'!E78&amp;'Market shares'!$C$72,'Background Step 4.1.3'!$B$83:$B$109&amp;'Background Step 4.1.3'!$C$83:$C$109,0),MATCH('Market shares'!F$74,'Background Step 4.1.3'!$G$82:$H$82,0)),"")</f>
        <v/>
      </c>
      <c r="G78" s="496" t="str">
        <f t="array" ref="G78">IFERROR(INDEX('Background Step 4.1.3'!$G$83:$H$109,MATCH('Market shares'!E78&amp;'Market shares'!$C$72,'Background Step 4.1.3'!$B$83:$B$109&amp;'Background Step 4.1.3'!$C$83:$C$109,0),MATCH('Market shares'!G$74,'Background Step 4.1.3'!$G$82:$H$82,0)),"")</f>
        <v/>
      </c>
      <c r="H78" s="496">
        <f t="shared" si="43"/>
        <v>730900</v>
      </c>
      <c r="I78" s="496">
        <f t="array" ref="I78">IFERROR(INDEX('Background Step 4.1.3'!$G$83:$H$109,MATCH('Market shares'!H78&amp;'Market shares'!$C$72,'Background Step 4.1.3'!$B$83:$B$109&amp;'Background Step 4.1.3'!$C$83:$C$109,0),MATCH('Market shares'!I$74,'Background Step 4.1.3'!$G$82:$H$82,0)),"")</f>
        <v>27.425042666666666</v>
      </c>
      <c r="J78" s="496">
        <f t="array" ref="J78">IFERROR(INDEX('Background Step 4.1.3'!$G$83:$H$109,MATCH('Market shares'!H78&amp;'Market shares'!$C$72,'Background Step 4.1.3'!$B$83:$B$109&amp;'Background Step 4.1.3'!$C$83:$C$109,0),MATCH('Market shares'!J$74,'Background Step 4.1.3'!$G$82:$H$82,0)),"")</f>
        <v>310.27096533333332</v>
      </c>
      <c r="K78" s="496">
        <f t="shared" si="44"/>
        <v>841940</v>
      </c>
      <c r="L78" s="496">
        <f t="array" ref="L78">IFERROR(INDEX('Background Step 4.1.3'!$G$83:$H$109,MATCH('Market shares'!K78&amp;'Market shares'!$C$72,'Background Step 4.1.3'!$B$83:$B$109&amp;'Background Step 4.1.3'!$C$83:$C$109,0),MATCH('Market shares'!L$74,'Background Step 4.1.3'!$G$82:$H$82,0)),"")</f>
        <v>2.3731260000000005</v>
      </c>
      <c r="M78" s="496">
        <f t="array" ref="M78">IFERROR(INDEX('Background Step 4.1.3'!$G$83:$H$109,MATCH('Market shares'!K78&amp;'Market shares'!$C$72,'Background Step 4.1.3'!$B$83:$B$109&amp;'Background Step 4.1.3'!$C$83:$C$109,0),MATCH('Market shares'!M$74,'Background Step 4.1.3'!$G$82:$H$82,0)),"")</f>
        <v>46.955860666666666</v>
      </c>
      <c r="N78" s="496">
        <f t="shared" si="45"/>
        <v>841940</v>
      </c>
      <c r="O78" s="496">
        <f t="array" ref="O78">IFERROR(INDEX('Background Step 4.1.3'!$G$83:$H$109,MATCH('Market shares'!N78&amp;'Market shares'!$C$72,'Background Step 4.1.3'!$B$83:$B$109&amp;'Background Step 4.1.3'!$C$83:$C$109,0),MATCH('Market shares'!O$74,'Background Step 4.1.3'!$G$82:$H$82,0)),"")</f>
        <v>2.3731260000000005</v>
      </c>
      <c r="P78" s="496">
        <f t="array" ref="P78">IFERROR(INDEX('Background Step 4.1.3'!$G$83:$H$109,MATCH('Market shares'!N78&amp;'Market shares'!$C$72,'Background Step 4.1.3'!$B$83:$B$109&amp;'Background Step 4.1.3'!$C$83:$C$109,0),MATCH('Market shares'!P$74,'Background Step 4.1.3'!$G$82:$H$82,0)),"")</f>
        <v>46.955860666666666</v>
      </c>
      <c r="Q78" s="496">
        <f t="shared" si="46"/>
        <v>841940</v>
      </c>
      <c r="R78" s="496">
        <f t="array" ref="R78">IFERROR(INDEX('Background Step 4.1.3'!$G$83:$H$109,MATCH('Market shares'!Q78&amp;'Market shares'!$C$72,'Background Step 4.1.3'!$B$83:$B$109&amp;'Background Step 4.1.3'!$C$83:$C$109,0),MATCH('Market shares'!R$74,'Background Step 4.1.3'!$G$82:$H$82,0)),"")</f>
        <v>2.3731260000000005</v>
      </c>
      <c r="S78" s="496">
        <f t="array" ref="S78">IFERROR(INDEX('Background Step 4.1.3'!$G$83:$H$109,MATCH('Market shares'!Q78&amp;'Market shares'!$C$72,'Background Step 4.1.3'!$B$83:$B$109&amp;'Background Step 4.1.3'!$C$83:$C$109,0),MATCH('Market shares'!S$74,'Background Step 4.1.3'!$G$82:$H$82,0)),"")</f>
        <v>46.955860666666666</v>
      </c>
      <c r="T78" s="496">
        <f t="shared" si="47"/>
        <v>730900</v>
      </c>
      <c r="U78" s="496">
        <f t="array" ref="U78">IFERROR(INDEX('Background Step 4.1.3'!$G$83:$H$109,MATCH('Market shares'!T78&amp;'Market shares'!$C$72,'Background Step 4.1.3'!$B$83:$B$109&amp;'Background Step 4.1.3'!$C$83:$C$109,0),MATCH('Market shares'!U$74,'Background Step 4.1.3'!$G$82:$H$82,0)),"")</f>
        <v>27.425042666666666</v>
      </c>
      <c r="V78" s="496">
        <f t="array" ref="V78">IFERROR(INDEX('Background Step 4.1.3'!$G$83:$H$109,MATCH('Market shares'!T78&amp;'Market shares'!$C$72,'Background Step 4.1.3'!$B$83:$B$109&amp;'Background Step 4.1.3'!$C$83:$C$109,0),MATCH('Market shares'!V$74,'Background Step 4.1.3'!$G$82:$H$82,0)),"")</f>
        <v>310.27096533333332</v>
      </c>
      <c r="W78" s="496">
        <f t="shared" si="48"/>
        <v>0</v>
      </c>
      <c r="X78" s="496" t="str">
        <f t="array" ref="X78">IFERROR(INDEX('Background Step 4.1.3'!$G$83:$H$109,MATCH('Market shares'!W78&amp;'Market shares'!$C$72,'Background Step 4.1.3'!$B$83:$B$109&amp;'Background Step 4.1.3'!$C$83:$C$109,0),MATCH('Market shares'!X$74,'Background Step 4.1.3'!$G$82:$H$82,0)),"")</f>
        <v/>
      </c>
      <c r="Y78" s="496" t="str">
        <f t="array" ref="Y78">IFERROR(INDEX('Background Step 4.1.3'!$G$83:$H$109,MATCH('Market shares'!W78&amp;'Market shares'!$C$72,'Background Step 4.1.3'!$B$83:$B$109&amp;'Background Step 4.1.3'!$C$83:$C$109,0),MATCH('Market shares'!Y$74,'Background Step 4.1.3'!$G$82:$H$82,0)),"")</f>
        <v/>
      </c>
    </row>
    <row r="79" spans="2:25">
      <c r="B79" s="496">
        <f t="shared" si="41"/>
        <v>8405</v>
      </c>
      <c r="C79" s="496">
        <f t="array" ref="C79">IFERROR(INDEX('Background Step 4.1.3'!$G$83:$H$109,MATCH('Market shares'!B79&amp;'Market shares'!$C$72,'Background Step 4.1.3'!$B$83:$B$109&amp;'Background Step 4.1.3'!$C$83:$C$109,0),MATCH('Market shares'!C$74,'Background Step 4.1.3'!$G$82:$H$82,0)),"")</f>
        <v>12.080630000000001</v>
      </c>
      <c r="D79" s="496">
        <f t="array" ref="D79">IFERROR(INDEX('Background Step 4.1.3'!$G$83:$H$109,MATCH('Market shares'!B79&amp;'Market shares'!$C$72,'Background Step 4.1.3'!$B$83:$B$109&amp;'Background Step 4.1.3'!$C$83:$C$109,0),MATCH('Market shares'!D$74,'Background Step 4.1.3'!$G$82:$H$82,0)),"")</f>
        <v>90.555163000000007</v>
      </c>
      <c r="E79" s="496">
        <f t="shared" si="42"/>
        <v>0</v>
      </c>
      <c r="F79" s="496" t="str">
        <f t="array" ref="F79">IFERROR(INDEX('Background Step 4.1.3'!$G$83:$H$109,MATCH('Market shares'!E79&amp;'Market shares'!$C$72,'Background Step 4.1.3'!$B$83:$B$109&amp;'Background Step 4.1.3'!$C$83:$C$109,0),MATCH('Market shares'!F$74,'Background Step 4.1.3'!$G$82:$H$82,0)),"")</f>
        <v/>
      </c>
      <c r="G79" s="496" t="str">
        <f t="array" ref="G79">IFERROR(INDEX('Background Step 4.1.3'!$G$83:$H$109,MATCH('Market shares'!E79&amp;'Market shares'!$C$72,'Background Step 4.1.3'!$B$83:$B$109&amp;'Background Step 4.1.3'!$C$83:$C$109,0),MATCH('Market shares'!G$74,'Background Step 4.1.3'!$G$82:$H$82,0)),"")</f>
        <v/>
      </c>
      <c r="H79" s="496">
        <f t="shared" si="43"/>
        <v>741999</v>
      </c>
      <c r="I79" s="496">
        <f t="array" ref="I79">IFERROR(INDEX('Background Step 4.1.3'!$G$83:$H$109,MATCH('Market shares'!H79&amp;'Market shares'!$C$72,'Background Step 4.1.3'!$B$83:$B$109&amp;'Background Step 4.1.3'!$C$83:$C$109,0),MATCH('Market shares'!I$74,'Background Step 4.1.3'!$G$82:$H$82,0)),"")</f>
        <v>17.645351333333334</v>
      </c>
      <c r="J79" s="496">
        <f t="array" ref="J79">IFERROR(INDEX('Background Step 4.1.3'!$G$83:$H$109,MATCH('Market shares'!H79&amp;'Market shares'!$C$72,'Background Step 4.1.3'!$B$83:$B$109&amp;'Background Step 4.1.3'!$C$83:$C$109,0),MATCH('Market shares'!J$74,'Background Step 4.1.3'!$G$82:$H$82,0)),"")</f>
        <v>170.88408433333333</v>
      </c>
      <c r="K79" s="496">
        <f t="shared" si="44"/>
        <v>0</v>
      </c>
      <c r="L79" s="496" t="str">
        <f t="array" ref="L79">IFERROR(INDEX('Background Step 4.1.3'!$G$83:$H$109,MATCH('Market shares'!K79&amp;'Market shares'!$C$72,'Background Step 4.1.3'!$B$83:$B$109&amp;'Background Step 4.1.3'!$C$83:$C$109,0),MATCH('Market shares'!L$74,'Background Step 4.1.3'!$G$82:$H$82,0)),"")</f>
        <v/>
      </c>
      <c r="M79" s="496" t="str">
        <f t="array" ref="M79">IFERROR(INDEX('Background Step 4.1.3'!$G$83:$H$109,MATCH('Market shares'!K79&amp;'Market shares'!$C$72,'Background Step 4.1.3'!$B$83:$B$109&amp;'Background Step 4.1.3'!$C$83:$C$109,0),MATCH('Market shares'!M$74,'Background Step 4.1.3'!$G$82:$H$82,0)),"")</f>
        <v/>
      </c>
      <c r="N79" s="496">
        <f t="shared" si="45"/>
        <v>0</v>
      </c>
      <c r="O79" s="496" t="str">
        <f t="array" ref="O79">IFERROR(INDEX('Background Step 4.1.3'!$G$83:$H$109,MATCH('Market shares'!N79&amp;'Market shares'!$C$72,'Background Step 4.1.3'!$B$83:$B$109&amp;'Background Step 4.1.3'!$C$83:$C$109,0),MATCH('Market shares'!O$74,'Background Step 4.1.3'!$G$82:$H$82,0)),"")</f>
        <v/>
      </c>
      <c r="P79" s="496" t="str">
        <f t="array" ref="P79">IFERROR(INDEX('Background Step 4.1.3'!$G$83:$H$109,MATCH('Market shares'!N79&amp;'Market shares'!$C$72,'Background Step 4.1.3'!$B$83:$B$109&amp;'Background Step 4.1.3'!$C$83:$C$109,0),MATCH('Market shares'!P$74,'Background Step 4.1.3'!$G$82:$H$82,0)),"")</f>
        <v/>
      </c>
      <c r="Q79" s="496">
        <f t="shared" si="46"/>
        <v>0</v>
      </c>
      <c r="R79" s="496" t="str">
        <f t="array" ref="R79">IFERROR(INDEX('Background Step 4.1.3'!$G$83:$H$109,MATCH('Market shares'!Q79&amp;'Market shares'!$C$72,'Background Step 4.1.3'!$B$83:$B$109&amp;'Background Step 4.1.3'!$C$83:$C$109,0),MATCH('Market shares'!R$74,'Background Step 4.1.3'!$G$82:$H$82,0)),"")</f>
        <v/>
      </c>
      <c r="S79" s="496" t="str">
        <f t="array" ref="S79">IFERROR(INDEX('Background Step 4.1.3'!$G$83:$H$109,MATCH('Market shares'!Q79&amp;'Market shares'!$C$72,'Background Step 4.1.3'!$B$83:$B$109&amp;'Background Step 4.1.3'!$C$83:$C$109,0),MATCH('Market shares'!S$74,'Background Step 4.1.3'!$G$82:$H$82,0)),"")</f>
        <v/>
      </c>
      <c r="T79" s="496">
        <f t="shared" si="47"/>
        <v>741999</v>
      </c>
      <c r="U79" s="496">
        <f t="array" ref="U79">IFERROR(INDEX('Background Step 4.1.3'!$G$83:$H$109,MATCH('Market shares'!T79&amp;'Market shares'!$C$72,'Background Step 4.1.3'!$B$83:$B$109&amp;'Background Step 4.1.3'!$C$83:$C$109,0),MATCH('Market shares'!U$74,'Background Step 4.1.3'!$G$82:$H$82,0)),"")</f>
        <v>17.645351333333334</v>
      </c>
      <c r="V79" s="496">
        <f t="array" ref="V79">IFERROR(INDEX('Background Step 4.1.3'!$G$83:$H$109,MATCH('Market shares'!T79&amp;'Market shares'!$C$72,'Background Step 4.1.3'!$B$83:$B$109&amp;'Background Step 4.1.3'!$C$83:$C$109,0),MATCH('Market shares'!V$74,'Background Step 4.1.3'!$G$82:$H$82,0)),"")</f>
        <v>170.88408433333333</v>
      </c>
      <c r="W79" s="496">
        <f t="shared" si="48"/>
        <v>0</v>
      </c>
      <c r="X79" s="496" t="str">
        <f t="array" ref="X79">IFERROR(INDEX('Background Step 4.1.3'!$G$83:$H$109,MATCH('Market shares'!W79&amp;'Market shares'!$C$72,'Background Step 4.1.3'!$B$83:$B$109&amp;'Background Step 4.1.3'!$C$83:$C$109,0),MATCH('Market shares'!X$74,'Background Step 4.1.3'!$G$82:$H$82,0)),"")</f>
        <v/>
      </c>
      <c r="Y79" s="496" t="str">
        <f t="array" ref="Y79">IFERROR(INDEX('Background Step 4.1.3'!$G$83:$H$109,MATCH('Market shares'!W79&amp;'Market shares'!$C$72,'Background Step 4.1.3'!$B$83:$B$109&amp;'Background Step 4.1.3'!$C$83:$C$109,0),MATCH('Market shares'!Y$74,'Background Step 4.1.3'!$G$82:$H$82,0)),"")</f>
        <v/>
      </c>
    </row>
    <row r="80" spans="2:25">
      <c r="B80" s="496">
        <f t="shared" si="41"/>
        <v>0</v>
      </c>
      <c r="C80" s="496" t="str">
        <f t="array" ref="C80">IFERROR(INDEX('Background Step 4.1.3'!$G$83:$H$109,MATCH('Market shares'!B80&amp;'Market shares'!$C$72,'Background Step 4.1.3'!$B$83:$B$109&amp;'Background Step 4.1.3'!$C$83:$C$109,0),MATCH('Market shares'!C$74,'Background Step 4.1.3'!$G$82:$H$82,0)),"")</f>
        <v/>
      </c>
      <c r="D80" s="496" t="str">
        <f t="array" ref="D80">IFERROR(INDEX('Background Step 4.1.3'!$G$83:$H$109,MATCH('Market shares'!B80&amp;'Market shares'!$C$72,'Background Step 4.1.3'!$B$83:$B$109&amp;'Background Step 4.1.3'!$C$83:$C$109,0),MATCH('Market shares'!D$74,'Background Step 4.1.3'!$G$82:$H$82,0)),"")</f>
        <v/>
      </c>
      <c r="E80" s="496">
        <f t="shared" si="42"/>
        <v>0</v>
      </c>
      <c r="F80" s="496" t="str">
        <f t="array" ref="F80">IFERROR(INDEX('Background Step 4.1.3'!$G$83:$H$109,MATCH('Market shares'!E80&amp;'Market shares'!$C$72,'Background Step 4.1.3'!$B$83:$B$109&amp;'Background Step 4.1.3'!$C$83:$C$109,0),MATCH('Market shares'!F$74,'Background Step 4.1.3'!$G$82:$H$82,0)),"")</f>
        <v/>
      </c>
      <c r="G80" s="496" t="str">
        <f t="array" ref="G80">IFERROR(INDEX('Background Step 4.1.3'!$G$83:$H$109,MATCH('Market shares'!E80&amp;'Market shares'!$C$72,'Background Step 4.1.3'!$B$83:$B$109&amp;'Background Step 4.1.3'!$C$83:$C$109,0),MATCH('Market shares'!G$74,'Background Step 4.1.3'!$G$82:$H$82,0)),"")</f>
        <v/>
      </c>
      <c r="H80" s="496">
        <f t="shared" si="43"/>
        <v>761100</v>
      </c>
      <c r="I80" s="496">
        <f t="array" ref="I80">IFERROR(INDEX('Background Step 4.1.3'!$G$83:$H$109,MATCH('Market shares'!H80&amp;'Market shares'!$C$72,'Background Step 4.1.3'!$B$83:$B$109&amp;'Background Step 4.1.3'!$C$83:$C$109,0),MATCH('Market shares'!I$74,'Background Step 4.1.3'!$G$82:$H$82,0)),"")</f>
        <v>1.0463296666666666</v>
      </c>
      <c r="J80" s="496">
        <f t="array" ref="J80">IFERROR(INDEX('Background Step 4.1.3'!$G$83:$H$109,MATCH('Market shares'!H80&amp;'Market shares'!$C$72,'Background Step 4.1.3'!$B$83:$B$109&amp;'Background Step 4.1.3'!$C$83:$C$109,0),MATCH('Market shares'!J$74,'Background Step 4.1.3'!$G$82:$H$82,0)),"")</f>
        <v>24.43775766666667</v>
      </c>
      <c r="K80" s="496">
        <f t="shared" si="44"/>
        <v>0</v>
      </c>
      <c r="L80" s="496" t="str">
        <f t="array" ref="L80">IFERROR(INDEX('Background Step 4.1.3'!$G$83:$H$109,MATCH('Market shares'!K80&amp;'Market shares'!$C$72,'Background Step 4.1.3'!$B$83:$B$109&amp;'Background Step 4.1.3'!$C$83:$C$109,0),MATCH('Market shares'!L$74,'Background Step 4.1.3'!$G$82:$H$82,0)),"")</f>
        <v/>
      </c>
      <c r="M80" s="496" t="str">
        <f t="array" ref="M80">IFERROR(INDEX('Background Step 4.1.3'!$G$83:$H$109,MATCH('Market shares'!K80&amp;'Market shares'!$C$72,'Background Step 4.1.3'!$B$83:$B$109&amp;'Background Step 4.1.3'!$C$83:$C$109,0),MATCH('Market shares'!M$74,'Background Step 4.1.3'!$G$82:$H$82,0)),"")</f>
        <v/>
      </c>
      <c r="N80" s="496">
        <f t="shared" si="45"/>
        <v>0</v>
      </c>
      <c r="O80" s="496" t="str">
        <f t="array" ref="O80">IFERROR(INDEX('Background Step 4.1.3'!$G$83:$H$109,MATCH('Market shares'!N80&amp;'Market shares'!$C$72,'Background Step 4.1.3'!$B$83:$B$109&amp;'Background Step 4.1.3'!$C$83:$C$109,0),MATCH('Market shares'!O$74,'Background Step 4.1.3'!$G$82:$H$82,0)),"")</f>
        <v/>
      </c>
      <c r="P80" s="496" t="str">
        <f t="array" ref="P80">IFERROR(INDEX('Background Step 4.1.3'!$G$83:$H$109,MATCH('Market shares'!N80&amp;'Market shares'!$C$72,'Background Step 4.1.3'!$B$83:$B$109&amp;'Background Step 4.1.3'!$C$83:$C$109,0),MATCH('Market shares'!P$74,'Background Step 4.1.3'!$G$82:$H$82,0)),"")</f>
        <v/>
      </c>
      <c r="Q80" s="496">
        <f t="shared" si="46"/>
        <v>0</v>
      </c>
      <c r="R80" s="496" t="str">
        <f t="array" ref="R80">IFERROR(INDEX('Background Step 4.1.3'!$G$83:$H$109,MATCH('Market shares'!Q80&amp;'Market shares'!$C$72,'Background Step 4.1.3'!$B$83:$B$109&amp;'Background Step 4.1.3'!$C$83:$C$109,0),MATCH('Market shares'!R$74,'Background Step 4.1.3'!$G$82:$H$82,0)),"")</f>
        <v/>
      </c>
      <c r="S80" s="496" t="str">
        <f t="array" ref="S80">IFERROR(INDEX('Background Step 4.1.3'!$G$83:$H$109,MATCH('Market shares'!Q80&amp;'Market shares'!$C$72,'Background Step 4.1.3'!$B$83:$B$109&amp;'Background Step 4.1.3'!$C$83:$C$109,0),MATCH('Market shares'!S$74,'Background Step 4.1.3'!$G$82:$H$82,0)),"")</f>
        <v/>
      </c>
      <c r="T80" s="496">
        <f t="shared" si="47"/>
        <v>761100</v>
      </c>
      <c r="U80" s="496">
        <f t="array" ref="U80">IFERROR(INDEX('Background Step 4.1.3'!$G$83:$H$109,MATCH('Market shares'!T80&amp;'Market shares'!$C$72,'Background Step 4.1.3'!$B$83:$B$109&amp;'Background Step 4.1.3'!$C$83:$C$109,0),MATCH('Market shares'!U$74,'Background Step 4.1.3'!$G$82:$H$82,0)),"")</f>
        <v>1.0463296666666666</v>
      </c>
      <c r="V80" s="496">
        <f t="array" ref="V80">IFERROR(INDEX('Background Step 4.1.3'!$G$83:$H$109,MATCH('Market shares'!T80&amp;'Market shares'!$C$72,'Background Step 4.1.3'!$B$83:$B$109&amp;'Background Step 4.1.3'!$C$83:$C$109,0),MATCH('Market shares'!V$74,'Background Step 4.1.3'!$G$82:$H$82,0)),"")</f>
        <v>24.43775766666667</v>
      </c>
      <c r="W80" s="496">
        <f t="shared" si="48"/>
        <v>0</v>
      </c>
      <c r="X80" s="496" t="str">
        <f t="array" ref="X80">IFERROR(INDEX('Background Step 4.1.3'!$G$83:$H$109,MATCH('Market shares'!W80&amp;'Market shares'!$C$72,'Background Step 4.1.3'!$B$83:$B$109&amp;'Background Step 4.1.3'!$C$83:$C$109,0),MATCH('Market shares'!X$74,'Background Step 4.1.3'!$G$82:$H$82,0)),"")</f>
        <v/>
      </c>
      <c r="Y80" s="496" t="str">
        <f t="array" ref="Y80">IFERROR(INDEX('Background Step 4.1.3'!$G$83:$H$109,MATCH('Market shares'!W80&amp;'Market shares'!$C$72,'Background Step 4.1.3'!$B$83:$B$109&amp;'Background Step 4.1.3'!$C$83:$C$109,0),MATCH('Market shares'!Y$74,'Background Step 4.1.3'!$G$82:$H$82,0)),"")</f>
        <v/>
      </c>
    </row>
    <row r="81" spans="2:25">
      <c r="B81" s="496">
        <f t="shared" si="41"/>
        <v>0</v>
      </c>
      <c r="C81" s="496" t="str">
        <f t="array" ref="C81">IFERROR(INDEX('Background Step 4.1.3'!$G$83:$H$109,MATCH('Market shares'!B81&amp;'Market shares'!$C$72,'Background Step 4.1.3'!$B$83:$B$109&amp;'Background Step 4.1.3'!$C$83:$C$109,0),MATCH('Market shares'!C$74,'Background Step 4.1.3'!$G$82:$H$82,0)),"")</f>
        <v/>
      </c>
      <c r="D81" s="496" t="str">
        <f t="array" ref="D81">IFERROR(INDEX('Background Step 4.1.3'!$G$83:$H$109,MATCH('Market shares'!B81&amp;'Market shares'!$C$72,'Background Step 4.1.3'!$B$83:$B$109&amp;'Background Step 4.1.3'!$C$83:$C$109,0),MATCH('Market shares'!D$74,'Background Step 4.1.3'!$G$82:$H$82,0)),"")</f>
        <v/>
      </c>
      <c r="E81" s="496">
        <f t="shared" si="42"/>
        <v>0</v>
      </c>
      <c r="F81" s="496" t="str">
        <f t="array" ref="F81">IFERROR(INDEX('Background Step 4.1.3'!$G$83:$H$109,MATCH('Market shares'!E81&amp;'Market shares'!$C$72,'Background Step 4.1.3'!$B$83:$B$109&amp;'Background Step 4.1.3'!$C$83:$C$109,0),MATCH('Market shares'!F$74,'Background Step 4.1.3'!$G$82:$H$82,0)),"")</f>
        <v/>
      </c>
      <c r="G81" s="496" t="str">
        <f t="array" ref="G81">IFERROR(INDEX('Background Step 4.1.3'!$G$83:$H$109,MATCH('Market shares'!E81&amp;'Market shares'!$C$72,'Background Step 4.1.3'!$B$83:$B$109&amp;'Background Step 4.1.3'!$C$83:$C$109,0),MATCH('Market shares'!G$74,'Background Step 4.1.3'!$G$82:$H$82,0)),"")</f>
        <v/>
      </c>
      <c r="H81" s="496">
        <f t="shared" si="43"/>
        <v>0</v>
      </c>
      <c r="I81" s="496" t="str">
        <f t="array" ref="I81">IFERROR(INDEX('Background Step 4.1.3'!$G$83:$H$109,MATCH('Market shares'!H81&amp;'Market shares'!$C$72,'Background Step 4.1.3'!$B$83:$B$109&amp;'Background Step 4.1.3'!$C$83:$C$109,0),MATCH('Market shares'!I$74,'Background Step 4.1.3'!$G$82:$H$82,0)),"")</f>
        <v/>
      </c>
      <c r="J81" s="496" t="str">
        <f t="array" ref="J81">IFERROR(INDEX('Background Step 4.1.3'!$G$83:$H$109,MATCH('Market shares'!H81&amp;'Market shares'!$C$72,'Background Step 4.1.3'!$B$83:$B$109&amp;'Background Step 4.1.3'!$C$83:$C$109,0),MATCH('Market shares'!J$74,'Background Step 4.1.3'!$G$82:$H$82,0)),"")</f>
        <v/>
      </c>
      <c r="K81" s="496">
        <f t="shared" si="44"/>
        <v>0</v>
      </c>
      <c r="L81" s="496" t="str">
        <f t="array" ref="L81">IFERROR(INDEX('Background Step 4.1.3'!$G$83:$H$109,MATCH('Market shares'!K81&amp;'Market shares'!$C$72,'Background Step 4.1.3'!$B$83:$B$109&amp;'Background Step 4.1.3'!$C$83:$C$109,0),MATCH('Market shares'!L$74,'Background Step 4.1.3'!$G$82:$H$82,0)),"")</f>
        <v/>
      </c>
      <c r="M81" s="496" t="str">
        <f t="array" ref="M81">IFERROR(INDEX('Background Step 4.1.3'!$G$83:$H$109,MATCH('Market shares'!K81&amp;'Market shares'!$C$72,'Background Step 4.1.3'!$B$83:$B$109&amp;'Background Step 4.1.3'!$C$83:$C$109,0),MATCH('Market shares'!M$74,'Background Step 4.1.3'!$G$82:$H$82,0)),"")</f>
        <v/>
      </c>
      <c r="N81" s="496">
        <f t="shared" si="45"/>
        <v>0</v>
      </c>
      <c r="O81" s="496" t="str">
        <f t="array" ref="O81">IFERROR(INDEX('Background Step 4.1.3'!$G$83:$H$109,MATCH('Market shares'!N81&amp;'Market shares'!$C$72,'Background Step 4.1.3'!$B$83:$B$109&amp;'Background Step 4.1.3'!$C$83:$C$109,0),MATCH('Market shares'!O$74,'Background Step 4.1.3'!$G$82:$H$82,0)),"")</f>
        <v/>
      </c>
      <c r="P81" s="496" t="str">
        <f t="array" ref="P81">IFERROR(INDEX('Background Step 4.1.3'!$G$83:$H$109,MATCH('Market shares'!N81&amp;'Market shares'!$C$72,'Background Step 4.1.3'!$B$83:$B$109&amp;'Background Step 4.1.3'!$C$83:$C$109,0),MATCH('Market shares'!P$74,'Background Step 4.1.3'!$G$82:$H$82,0)),"")</f>
        <v/>
      </c>
      <c r="Q81" s="496">
        <f t="shared" si="46"/>
        <v>0</v>
      </c>
      <c r="R81" s="496" t="str">
        <f t="array" ref="R81">IFERROR(INDEX('Background Step 4.1.3'!$G$83:$H$109,MATCH('Market shares'!Q81&amp;'Market shares'!$C$72,'Background Step 4.1.3'!$B$83:$B$109&amp;'Background Step 4.1.3'!$C$83:$C$109,0),MATCH('Market shares'!R$74,'Background Step 4.1.3'!$G$82:$H$82,0)),"")</f>
        <v/>
      </c>
      <c r="S81" s="496" t="str">
        <f t="array" ref="S81">IFERROR(INDEX('Background Step 4.1.3'!$G$83:$H$109,MATCH('Market shares'!Q81&amp;'Market shares'!$C$72,'Background Step 4.1.3'!$B$83:$B$109&amp;'Background Step 4.1.3'!$C$83:$C$109,0),MATCH('Market shares'!S$74,'Background Step 4.1.3'!$G$82:$H$82,0)),"")</f>
        <v/>
      </c>
      <c r="T81" s="496">
        <f t="shared" si="47"/>
        <v>0</v>
      </c>
      <c r="U81" s="496" t="str">
        <f t="array" ref="U81">IFERROR(INDEX('Background Step 4.1.3'!$G$83:$H$109,MATCH('Market shares'!T81&amp;'Market shares'!$C$72,'Background Step 4.1.3'!$B$83:$B$109&amp;'Background Step 4.1.3'!$C$83:$C$109,0),MATCH('Market shares'!U$74,'Background Step 4.1.3'!$G$82:$H$82,0)),"")</f>
        <v/>
      </c>
      <c r="V81" s="496" t="str">
        <f t="array" ref="V81">IFERROR(INDEX('Background Step 4.1.3'!$G$83:$H$109,MATCH('Market shares'!T81&amp;'Market shares'!$C$72,'Background Step 4.1.3'!$B$83:$B$109&amp;'Background Step 4.1.3'!$C$83:$C$109,0),MATCH('Market shares'!V$74,'Background Step 4.1.3'!$G$82:$H$82,0)),"")</f>
        <v/>
      </c>
      <c r="W81" s="496">
        <f t="shared" si="48"/>
        <v>0</v>
      </c>
      <c r="X81" s="496" t="str">
        <f t="array" ref="X81">IFERROR(INDEX('Background Step 4.1.3'!$G$83:$H$109,MATCH('Market shares'!W81&amp;'Market shares'!$C$72,'Background Step 4.1.3'!$B$83:$B$109&amp;'Background Step 4.1.3'!$C$83:$C$109,0),MATCH('Market shares'!X$74,'Background Step 4.1.3'!$G$82:$H$82,0)),"")</f>
        <v/>
      </c>
      <c r="Y81" s="496" t="str">
        <f t="array" ref="Y81">IFERROR(INDEX('Background Step 4.1.3'!$G$83:$H$109,MATCH('Market shares'!W81&amp;'Market shares'!$C$72,'Background Step 4.1.3'!$B$83:$B$109&amp;'Background Step 4.1.3'!$C$83:$C$109,0),MATCH('Market shares'!Y$74,'Background Step 4.1.3'!$G$82:$H$82,0)),"")</f>
        <v/>
      </c>
    </row>
    <row r="82" spans="2:25">
      <c r="B82" s="496">
        <f t="shared" si="41"/>
        <v>0</v>
      </c>
      <c r="C82" s="496" t="str">
        <f t="array" ref="C82">IFERROR(INDEX('Background Step 4.1.3'!$G$83:$H$109,MATCH('Market shares'!B82&amp;'Market shares'!$C$72,'Background Step 4.1.3'!$B$83:$B$109&amp;'Background Step 4.1.3'!$C$83:$C$109,0),MATCH('Market shares'!C$74,'Background Step 4.1.3'!$G$82:$H$82,0)),"")</f>
        <v/>
      </c>
      <c r="D82" s="496" t="str">
        <f t="array" ref="D82">IFERROR(INDEX('Background Step 4.1.3'!$G$83:$H$109,MATCH('Market shares'!B82&amp;'Market shares'!$C$72,'Background Step 4.1.3'!$B$83:$B$109&amp;'Background Step 4.1.3'!$C$83:$C$109,0),MATCH('Market shares'!D$74,'Background Step 4.1.3'!$G$82:$H$82,0)),"")</f>
        <v/>
      </c>
      <c r="E82" s="496">
        <f t="shared" si="42"/>
        <v>0</v>
      </c>
      <c r="F82" s="496" t="str">
        <f t="array" ref="F82">IFERROR(INDEX('Background Step 4.1.3'!$G$83:$H$109,MATCH('Market shares'!E82&amp;'Market shares'!$C$72,'Background Step 4.1.3'!$B$83:$B$109&amp;'Background Step 4.1.3'!$C$83:$C$109,0),MATCH('Market shares'!F$74,'Background Step 4.1.3'!$G$82:$H$82,0)),"")</f>
        <v/>
      </c>
      <c r="G82" s="496" t="str">
        <f t="array" ref="G82">IFERROR(INDEX('Background Step 4.1.3'!$G$83:$H$109,MATCH('Market shares'!E82&amp;'Market shares'!$C$72,'Background Step 4.1.3'!$B$83:$B$109&amp;'Background Step 4.1.3'!$C$83:$C$109,0),MATCH('Market shares'!G$74,'Background Step 4.1.3'!$G$82:$H$82,0)),"")</f>
        <v/>
      </c>
      <c r="H82" s="496">
        <f t="shared" si="43"/>
        <v>0</v>
      </c>
      <c r="I82" s="496" t="str">
        <f t="array" ref="I82">IFERROR(INDEX('Background Step 4.1.3'!$G$83:$H$109,MATCH('Market shares'!H82&amp;'Market shares'!$C$72,'Background Step 4.1.3'!$B$83:$B$109&amp;'Background Step 4.1.3'!$C$83:$C$109,0),MATCH('Market shares'!I$74,'Background Step 4.1.3'!$G$82:$H$82,0)),"")</f>
        <v/>
      </c>
      <c r="J82" s="496" t="str">
        <f t="array" ref="J82">IFERROR(INDEX('Background Step 4.1.3'!$G$83:$H$109,MATCH('Market shares'!H82&amp;'Market shares'!$C$72,'Background Step 4.1.3'!$B$83:$B$109&amp;'Background Step 4.1.3'!$C$83:$C$109,0),MATCH('Market shares'!J$74,'Background Step 4.1.3'!$G$82:$H$82,0)),"")</f>
        <v/>
      </c>
      <c r="K82" s="496">
        <f t="shared" si="44"/>
        <v>0</v>
      </c>
      <c r="L82" s="496" t="str">
        <f t="array" ref="L82">IFERROR(INDEX('Background Step 4.1.3'!$G$83:$H$109,MATCH('Market shares'!K82&amp;'Market shares'!$C$72,'Background Step 4.1.3'!$B$83:$B$109&amp;'Background Step 4.1.3'!$C$83:$C$109,0),MATCH('Market shares'!L$74,'Background Step 4.1.3'!$G$82:$H$82,0)),"")</f>
        <v/>
      </c>
      <c r="M82" s="496" t="str">
        <f t="array" ref="M82">IFERROR(INDEX('Background Step 4.1.3'!$G$83:$H$109,MATCH('Market shares'!K82&amp;'Market shares'!$C$72,'Background Step 4.1.3'!$B$83:$B$109&amp;'Background Step 4.1.3'!$C$83:$C$109,0),MATCH('Market shares'!M$74,'Background Step 4.1.3'!$G$82:$H$82,0)),"")</f>
        <v/>
      </c>
      <c r="N82" s="496">
        <f t="shared" si="45"/>
        <v>0</v>
      </c>
      <c r="O82" s="496" t="str">
        <f t="array" ref="O82">IFERROR(INDEX('Background Step 4.1.3'!$G$83:$H$109,MATCH('Market shares'!N82&amp;'Market shares'!$C$72,'Background Step 4.1.3'!$B$83:$B$109&amp;'Background Step 4.1.3'!$C$83:$C$109,0),MATCH('Market shares'!O$74,'Background Step 4.1.3'!$G$82:$H$82,0)),"")</f>
        <v/>
      </c>
      <c r="P82" s="496" t="str">
        <f t="array" ref="P82">IFERROR(INDEX('Background Step 4.1.3'!$G$83:$H$109,MATCH('Market shares'!N82&amp;'Market shares'!$C$72,'Background Step 4.1.3'!$B$83:$B$109&amp;'Background Step 4.1.3'!$C$83:$C$109,0),MATCH('Market shares'!P$74,'Background Step 4.1.3'!$G$82:$H$82,0)),"")</f>
        <v/>
      </c>
      <c r="Q82" s="496">
        <f t="shared" si="46"/>
        <v>0</v>
      </c>
      <c r="R82" s="496" t="str">
        <f t="array" ref="R82">IFERROR(INDEX('Background Step 4.1.3'!$G$83:$H$109,MATCH('Market shares'!Q82&amp;'Market shares'!$C$72,'Background Step 4.1.3'!$B$83:$B$109&amp;'Background Step 4.1.3'!$C$83:$C$109,0),MATCH('Market shares'!R$74,'Background Step 4.1.3'!$G$82:$H$82,0)),"")</f>
        <v/>
      </c>
      <c r="S82" s="496" t="str">
        <f t="array" ref="S82">IFERROR(INDEX('Background Step 4.1.3'!$G$83:$H$109,MATCH('Market shares'!Q82&amp;'Market shares'!$C$72,'Background Step 4.1.3'!$B$83:$B$109&amp;'Background Step 4.1.3'!$C$83:$C$109,0),MATCH('Market shares'!S$74,'Background Step 4.1.3'!$G$82:$H$82,0)),"")</f>
        <v/>
      </c>
      <c r="T82" s="496">
        <f t="shared" si="47"/>
        <v>0</v>
      </c>
      <c r="U82" s="496" t="str">
        <f t="array" ref="U82">IFERROR(INDEX('Background Step 4.1.3'!$G$83:$H$109,MATCH('Market shares'!T82&amp;'Market shares'!$C$72,'Background Step 4.1.3'!$B$83:$B$109&amp;'Background Step 4.1.3'!$C$83:$C$109,0),MATCH('Market shares'!U$74,'Background Step 4.1.3'!$G$82:$H$82,0)),"")</f>
        <v/>
      </c>
      <c r="V82" s="496" t="str">
        <f t="array" ref="V82">IFERROR(INDEX('Background Step 4.1.3'!$G$83:$H$109,MATCH('Market shares'!T82&amp;'Market shares'!$C$72,'Background Step 4.1.3'!$B$83:$B$109&amp;'Background Step 4.1.3'!$C$83:$C$109,0),MATCH('Market shares'!V$74,'Background Step 4.1.3'!$G$82:$H$82,0)),"")</f>
        <v/>
      </c>
      <c r="W82" s="496">
        <f t="shared" si="48"/>
        <v>0</v>
      </c>
      <c r="X82" s="496" t="str">
        <f t="array" ref="X82">IFERROR(INDEX('Background Step 4.1.3'!$G$83:$H$109,MATCH('Market shares'!W82&amp;'Market shares'!$C$72,'Background Step 4.1.3'!$B$83:$B$109&amp;'Background Step 4.1.3'!$C$83:$C$109,0),MATCH('Market shares'!X$74,'Background Step 4.1.3'!$G$82:$H$82,0)),"")</f>
        <v/>
      </c>
      <c r="Y82" s="496" t="str">
        <f t="array" ref="Y82">IFERROR(INDEX('Background Step 4.1.3'!$G$83:$H$109,MATCH('Market shares'!W82&amp;'Market shares'!$C$72,'Background Step 4.1.3'!$B$83:$B$109&amp;'Background Step 4.1.3'!$C$83:$C$109,0),MATCH('Market shares'!Y$74,'Background Step 4.1.3'!$G$82:$H$82,0)),"")</f>
        <v/>
      </c>
    </row>
    <row r="83" spans="2:25">
      <c r="B83" s="496">
        <f t="shared" si="41"/>
        <v>0</v>
      </c>
      <c r="C83" s="496" t="str">
        <f t="array" ref="C83">IFERROR(INDEX('Background Step 4.1.3'!$G$83:$H$109,MATCH('Market shares'!B83&amp;'Market shares'!$C$72,'Background Step 4.1.3'!$B$83:$B$109&amp;'Background Step 4.1.3'!$C$83:$C$109,0),MATCH('Market shares'!C$74,'Background Step 4.1.3'!$G$82:$H$82,0)),"")</f>
        <v/>
      </c>
      <c r="D83" s="496" t="str">
        <f t="array" ref="D83">IFERROR(INDEX('Background Step 4.1.3'!$G$83:$H$109,MATCH('Market shares'!B83&amp;'Market shares'!$C$72,'Background Step 4.1.3'!$B$83:$B$109&amp;'Background Step 4.1.3'!$C$83:$C$109,0),MATCH('Market shares'!D$74,'Background Step 4.1.3'!$G$82:$H$82,0)),"")</f>
        <v/>
      </c>
      <c r="E83" s="496">
        <f t="shared" si="42"/>
        <v>0</v>
      </c>
      <c r="F83" s="496" t="str">
        <f t="array" ref="F83">IFERROR(INDEX('Background Step 4.1.3'!$G$83:$H$109,MATCH('Market shares'!E83&amp;'Market shares'!$C$72,'Background Step 4.1.3'!$B$83:$B$109&amp;'Background Step 4.1.3'!$C$83:$C$109,0),MATCH('Market shares'!F$74,'Background Step 4.1.3'!$G$82:$H$82,0)),"")</f>
        <v/>
      </c>
      <c r="G83" s="496" t="str">
        <f t="array" ref="G83">IFERROR(INDEX('Background Step 4.1.3'!$G$83:$H$109,MATCH('Market shares'!E83&amp;'Market shares'!$C$72,'Background Step 4.1.3'!$B$83:$B$109&amp;'Background Step 4.1.3'!$C$83:$C$109,0),MATCH('Market shares'!G$74,'Background Step 4.1.3'!$G$82:$H$82,0)),"")</f>
        <v/>
      </c>
      <c r="H83" s="496">
        <f t="shared" si="43"/>
        <v>0</v>
      </c>
      <c r="I83" s="496" t="str">
        <f t="array" ref="I83">IFERROR(INDEX('Background Step 4.1.3'!$G$83:$H$109,MATCH('Market shares'!H83&amp;'Market shares'!$C$72,'Background Step 4.1.3'!$B$83:$B$109&amp;'Background Step 4.1.3'!$C$83:$C$109,0),MATCH('Market shares'!I$74,'Background Step 4.1.3'!$G$82:$H$82,0)),"")</f>
        <v/>
      </c>
      <c r="J83" s="496" t="str">
        <f t="array" ref="J83">IFERROR(INDEX('Background Step 4.1.3'!$G$83:$H$109,MATCH('Market shares'!H83&amp;'Market shares'!$C$72,'Background Step 4.1.3'!$B$83:$B$109&amp;'Background Step 4.1.3'!$C$83:$C$109,0),MATCH('Market shares'!J$74,'Background Step 4.1.3'!$G$82:$H$82,0)),"")</f>
        <v/>
      </c>
      <c r="K83" s="496">
        <f t="shared" si="44"/>
        <v>0</v>
      </c>
      <c r="L83" s="496" t="str">
        <f t="array" ref="L83">IFERROR(INDEX('Background Step 4.1.3'!$G$83:$H$109,MATCH('Market shares'!K83&amp;'Market shares'!$C$72,'Background Step 4.1.3'!$B$83:$B$109&amp;'Background Step 4.1.3'!$C$83:$C$109,0),MATCH('Market shares'!L$74,'Background Step 4.1.3'!$G$82:$H$82,0)),"")</f>
        <v/>
      </c>
      <c r="M83" s="496" t="str">
        <f t="array" ref="M83">IFERROR(INDEX('Background Step 4.1.3'!$G$83:$H$109,MATCH('Market shares'!K83&amp;'Market shares'!$C$72,'Background Step 4.1.3'!$B$83:$B$109&amp;'Background Step 4.1.3'!$C$83:$C$109,0),MATCH('Market shares'!M$74,'Background Step 4.1.3'!$G$82:$H$82,0)),"")</f>
        <v/>
      </c>
      <c r="N83" s="496">
        <f t="shared" si="45"/>
        <v>0</v>
      </c>
      <c r="O83" s="496" t="str">
        <f t="array" ref="O83">IFERROR(INDEX('Background Step 4.1.3'!$G$83:$H$109,MATCH('Market shares'!N83&amp;'Market shares'!$C$72,'Background Step 4.1.3'!$B$83:$B$109&amp;'Background Step 4.1.3'!$C$83:$C$109,0),MATCH('Market shares'!O$74,'Background Step 4.1.3'!$G$82:$H$82,0)),"")</f>
        <v/>
      </c>
      <c r="P83" s="496" t="str">
        <f t="array" ref="P83">IFERROR(INDEX('Background Step 4.1.3'!$G$83:$H$109,MATCH('Market shares'!N83&amp;'Market shares'!$C$72,'Background Step 4.1.3'!$B$83:$B$109&amp;'Background Step 4.1.3'!$C$83:$C$109,0),MATCH('Market shares'!P$74,'Background Step 4.1.3'!$G$82:$H$82,0)),"")</f>
        <v/>
      </c>
      <c r="Q83" s="496">
        <f t="shared" si="46"/>
        <v>0</v>
      </c>
      <c r="R83" s="496" t="str">
        <f t="array" ref="R83">IFERROR(INDEX('Background Step 4.1.3'!$G$83:$H$109,MATCH('Market shares'!Q83&amp;'Market shares'!$C$72,'Background Step 4.1.3'!$B$83:$B$109&amp;'Background Step 4.1.3'!$C$83:$C$109,0),MATCH('Market shares'!R$74,'Background Step 4.1.3'!$G$82:$H$82,0)),"")</f>
        <v/>
      </c>
      <c r="S83" s="496" t="str">
        <f t="array" ref="S83">IFERROR(INDEX('Background Step 4.1.3'!$G$83:$H$109,MATCH('Market shares'!Q83&amp;'Market shares'!$C$72,'Background Step 4.1.3'!$B$83:$B$109&amp;'Background Step 4.1.3'!$C$83:$C$109,0),MATCH('Market shares'!S$74,'Background Step 4.1.3'!$G$82:$H$82,0)),"")</f>
        <v/>
      </c>
      <c r="T83" s="496">
        <f t="shared" si="47"/>
        <v>0</v>
      </c>
      <c r="U83" s="496" t="str">
        <f t="array" ref="U83">IFERROR(INDEX('Background Step 4.1.3'!$G$83:$H$109,MATCH('Market shares'!T83&amp;'Market shares'!$C$72,'Background Step 4.1.3'!$B$83:$B$109&amp;'Background Step 4.1.3'!$C$83:$C$109,0),MATCH('Market shares'!U$74,'Background Step 4.1.3'!$G$82:$H$82,0)),"")</f>
        <v/>
      </c>
      <c r="V83" s="496" t="str">
        <f t="array" ref="V83">IFERROR(INDEX('Background Step 4.1.3'!$G$83:$H$109,MATCH('Market shares'!T83&amp;'Market shares'!$C$72,'Background Step 4.1.3'!$B$83:$B$109&amp;'Background Step 4.1.3'!$C$83:$C$109,0),MATCH('Market shares'!V$74,'Background Step 4.1.3'!$G$82:$H$82,0)),"")</f>
        <v/>
      </c>
      <c r="W83" s="496">
        <f t="shared" si="48"/>
        <v>0</v>
      </c>
      <c r="X83" s="496" t="str">
        <f t="array" ref="X83">IFERROR(INDEX('Background Step 4.1.3'!$G$83:$H$109,MATCH('Market shares'!W83&amp;'Market shares'!$C$72,'Background Step 4.1.3'!$B$83:$B$109&amp;'Background Step 4.1.3'!$C$83:$C$109,0),MATCH('Market shares'!X$74,'Background Step 4.1.3'!$G$82:$H$82,0)),"")</f>
        <v/>
      </c>
      <c r="Y83" s="496" t="str">
        <f t="array" ref="Y83">IFERROR(INDEX('Background Step 4.1.3'!$G$83:$H$109,MATCH('Market shares'!W83&amp;'Market shares'!$C$72,'Background Step 4.1.3'!$B$83:$B$109&amp;'Background Step 4.1.3'!$C$83:$C$109,0),MATCH('Market shares'!Y$74,'Background Step 4.1.3'!$G$82:$H$82,0)),"")</f>
        <v/>
      </c>
    </row>
    <row r="84" spans="2:25">
      <c r="B84" s="496">
        <f t="shared" si="41"/>
        <v>0</v>
      </c>
      <c r="C84" s="496" t="str">
        <f t="array" ref="C84">IFERROR(INDEX('Background Step 4.1.3'!$G$83:$H$109,MATCH('Market shares'!B84&amp;'Market shares'!$C$72,'Background Step 4.1.3'!$B$83:$B$109&amp;'Background Step 4.1.3'!$C$83:$C$109,0),MATCH('Market shares'!C$74,'Background Step 4.1.3'!$G$82:$H$82,0)),"")</f>
        <v/>
      </c>
      <c r="D84" s="496" t="str">
        <f t="array" ref="D84">IFERROR(INDEX('Background Step 4.1.3'!$G$83:$H$109,MATCH('Market shares'!B84&amp;'Market shares'!$C$72,'Background Step 4.1.3'!$B$83:$B$109&amp;'Background Step 4.1.3'!$C$83:$C$109,0),MATCH('Market shares'!D$74,'Background Step 4.1.3'!$G$82:$H$82,0)),"")</f>
        <v/>
      </c>
      <c r="E84" s="496">
        <f t="shared" si="42"/>
        <v>0</v>
      </c>
      <c r="F84" s="496" t="str">
        <f t="array" ref="F84">IFERROR(INDEX('Background Step 4.1.3'!$G$83:$H$109,MATCH('Market shares'!E84&amp;'Market shares'!$C$72,'Background Step 4.1.3'!$B$83:$B$109&amp;'Background Step 4.1.3'!$C$83:$C$109,0),MATCH('Market shares'!F$74,'Background Step 4.1.3'!$G$82:$H$82,0)),"")</f>
        <v/>
      </c>
      <c r="G84" s="496" t="str">
        <f t="array" ref="G84">IFERROR(INDEX('Background Step 4.1.3'!$G$83:$H$109,MATCH('Market shares'!E84&amp;'Market shares'!$C$72,'Background Step 4.1.3'!$B$83:$B$109&amp;'Background Step 4.1.3'!$C$83:$C$109,0),MATCH('Market shares'!G$74,'Background Step 4.1.3'!$G$82:$H$82,0)),"")</f>
        <v/>
      </c>
      <c r="H84" s="496">
        <f t="shared" si="43"/>
        <v>0</v>
      </c>
      <c r="I84" s="496" t="str">
        <f t="array" ref="I84">IFERROR(INDEX('Background Step 4.1.3'!$G$83:$H$109,MATCH('Market shares'!H84&amp;'Market shares'!$C$72,'Background Step 4.1.3'!$B$83:$B$109&amp;'Background Step 4.1.3'!$C$83:$C$109,0),MATCH('Market shares'!I$74,'Background Step 4.1.3'!$G$82:$H$82,0)),"")</f>
        <v/>
      </c>
      <c r="J84" s="496" t="str">
        <f t="array" ref="J84">IFERROR(INDEX('Background Step 4.1.3'!$G$83:$H$109,MATCH('Market shares'!H84&amp;'Market shares'!$C$72,'Background Step 4.1.3'!$B$83:$B$109&amp;'Background Step 4.1.3'!$C$83:$C$109,0),MATCH('Market shares'!J$74,'Background Step 4.1.3'!$G$82:$H$82,0)),"")</f>
        <v/>
      </c>
      <c r="K84" s="496">
        <f t="shared" si="44"/>
        <v>0</v>
      </c>
      <c r="L84" s="496" t="str">
        <f t="array" ref="L84">IFERROR(INDEX('Background Step 4.1.3'!$G$83:$H$109,MATCH('Market shares'!K84&amp;'Market shares'!$C$72,'Background Step 4.1.3'!$B$83:$B$109&amp;'Background Step 4.1.3'!$C$83:$C$109,0),MATCH('Market shares'!L$74,'Background Step 4.1.3'!$G$82:$H$82,0)),"")</f>
        <v/>
      </c>
      <c r="M84" s="496" t="str">
        <f t="array" ref="M84">IFERROR(INDEX('Background Step 4.1.3'!$G$83:$H$109,MATCH('Market shares'!K84&amp;'Market shares'!$C$72,'Background Step 4.1.3'!$B$83:$B$109&amp;'Background Step 4.1.3'!$C$83:$C$109,0),MATCH('Market shares'!M$74,'Background Step 4.1.3'!$G$82:$H$82,0)),"")</f>
        <v/>
      </c>
      <c r="N84" s="496">
        <f t="shared" si="45"/>
        <v>0</v>
      </c>
      <c r="O84" s="496" t="str">
        <f t="array" ref="O84">IFERROR(INDEX('Background Step 4.1.3'!$G$83:$H$109,MATCH('Market shares'!N84&amp;'Market shares'!$C$72,'Background Step 4.1.3'!$B$83:$B$109&amp;'Background Step 4.1.3'!$C$83:$C$109,0),MATCH('Market shares'!O$74,'Background Step 4.1.3'!$G$82:$H$82,0)),"")</f>
        <v/>
      </c>
      <c r="P84" s="496" t="str">
        <f t="array" ref="P84">IFERROR(INDEX('Background Step 4.1.3'!$G$83:$H$109,MATCH('Market shares'!N84&amp;'Market shares'!$C$72,'Background Step 4.1.3'!$B$83:$B$109&amp;'Background Step 4.1.3'!$C$83:$C$109,0),MATCH('Market shares'!P$74,'Background Step 4.1.3'!$G$82:$H$82,0)),"")</f>
        <v/>
      </c>
      <c r="Q84" s="496">
        <f t="shared" si="46"/>
        <v>0</v>
      </c>
      <c r="R84" s="496" t="str">
        <f t="array" ref="R84">IFERROR(INDEX('Background Step 4.1.3'!$G$83:$H$109,MATCH('Market shares'!Q84&amp;'Market shares'!$C$72,'Background Step 4.1.3'!$B$83:$B$109&amp;'Background Step 4.1.3'!$C$83:$C$109,0),MATCH('Market shares'!R$74,'Background Step 4.1.3'!$G$82:$H$82,0)),"")</f>
        <v/>
      </c>
      <c r="S84" s="496" t="str">
        <f t="array" ref="S84">IFERROR(INDEX('Background Step 4.1.3'!$G$83:$H$109,MATCH('Market shares'!Q84&amp;'Market shares'!$C$72,'Background Step 4.1.3'!$B$83:$B$109&amp;'Background Step 4.1.3'!$C$83:$C$109,0),MATCH('Market shares'!S$74,'Background Step 4.1.3'!$G$82:$H$82,0)),"")</f>
        <v/>
      </c>
      <c r="T84" s="496">
        <f t="shared" si="47"/>
        <v>0</v>
      </c>
      <c r="U84" s="496" t="str">
        <f t="array" ref="U84">IFERROR(INDEX('Background Step 4.1.3'!$G$83:$H$109,MATCH('Market shares'!T84&amp;'Market shares'!$C$72,'Background Step 4.1.3'!$B$83:$B$109&amp;'Background Step 4.1.3'!$C$83:$C$109,0),MATCH('Market shares'!U$74,'Background Step 4.1.3'!$G$82:$H$82,0)),"")</f>
        <v/>
      </c>
      <c r="V84" s="496" t="str">
        <f t="array" ref="V84">IFERROR(INDEX('Background Step 4.1.3'!$G$83:$H$109,MATCH('Market shares'!T84&amp;'Market shares'!$C$72,'Background Step 4.1.3'!$B$83:$B$109&amp;'Background Step 4.1.3'!$C$83:$C$109,0),MATCH('Market shares'!V$74,'Background Step 4.1.3'!$G$82:$H$82,0)),"")</f>
        <v/>
      </c>
      <c r="W84" s="496">
        <f t="shared" si="48"/>
        <v>0</v>
      </c>
      <c r="X84" s="496" t="str">
        <f t="array" ref="X84">IFERROR(INDEX('Background Step 4.1.3'!$G$83:$H$109,MATCH('Market shares'!W84&amp;'Market shares'!$C$72,'Background Step 4.1.3'!$B$83:$B$109&amp;'Background Step 4.1.3'!$C$83:$C$109,0),MATCH('Market shares'!X$74,'Background Step 4.1.3'!$G$82:$H$82,0)),"")</f>
        <v/>
      </c>
      <c r="Y84" s="496" t="str">
        <f t="array" ref="Y84">IFERROR(INDEX('Background Step 4.1.3'!$G$83:$H$109,MATCH('Market shares'!W84&amp;'Market shares'!$C$72,'Background Step 4.1.3'!$B$83:$B$109&amp;'Background Step 4.1.3'!$C$83:$C$109,0),MATCH('Market shares'!Y$74,'Background Step 4.1.3'!$G$82:$H$82,0)),"")</f>
        <v/>
      </c>
    </row>
    <row r="88" spans="2:25" ht="14.1">
      <c r="B88" s="2" t="s">
        <v>649</v>
      </c>
      <c r="C88" s="1">
        <v>2017</v>
      </c>
    </row>
    <row r="89" spans="2:25">
      <c r="B89" s="310" t="s">
        <v>84</v>
      </c>
      <c r="C89" s="310"/>
      <c r="D89" s="310"/>
      <c r="E89" s="557" t="s">
        <v>136</v>
      </c>
      <c r="F89" s="558"/>
      <c r="G89" s="559"/>
      <c r="H89" s="557" t="s">
        <v>705</v>
      </c>
      <c r="I89" s="558"/>
      <c r="J89" s="559"/>
      <c r="K89" s="522" t="s">
        <v>706</v>
      </c>
      <c r="L89" s="523"/>
      <c r="M89" s="524"/>
      <c r="N89" s="557" t="s">
        <v>707</v>
      </c>
      <c r="O89" s="558"/>
      <c r="P89" s="559"/>
      <c r="Q89" s="557" t="s">
        <v>708</v>
      </c>
      <c r="R89" s="558"/>
      <c r="S89" s="559"/>
      <c r="T89" s="557" t="s">
        <v>709</v>
      </c>
      <c r="U89" s="558"/>
      <c r="V89" s="559"/>
      <c r="W89" s="557" t="s">
        <v>710</v>
      </c>
      <c r="X89" s="558"/>
      <c r="Y89" s="559"/>
    </row>
    <row r="90" spans="2:25">
      <c r="B90" s="311" t="s">
        <v>434</v>
      </c>
      <c r="C90" s="311" t="s">
        <v>677</v>
      </c>
      <c r="D90" s="311" t="s">
        <v>676</v>
      </c>
      <c r="E90" s="311" t="s">
        <v>434</v>
      </c>
      <c r="F90" s="311" t="s">
        <v>677</v>
      </c>
      <c r="G90" s="311" t="s">
        <v>676</v>
      </c>
      <c r="H90" s="311" t="s">
        <v>434</v>
      </c>
      <c r="I90" s="311" t="s">
        <v>677</v>
      </c>
      <c r="J90" s="311" t="s">
        <v>676</v>
      </c>
      <c r="K90" s="311" t="s">
        <v>434</v>
      </c>
      <c r="L90" s="311" t="s">
        <v>677</v>
      </c>
      <c r="M90" s="311" t="s">
        <v>676</v>
      </c>
      <c r="N90" s="311" t="s">
        <v>434</v>
      </c>
      <c r="O90" s="311" t="s">
        <v>677</v>
      </c>
      <c r="P90" s="311" t="s">
        <v>676</v>
      </c>
      <c r="Q90" s="311" t="s">
        <v>434</v>
      </c>
      <c r="R90" s="311" t="s">
        <v>677</v>
      </c>
      <c r="S90" s="311" t="s">
        <v>676</v>
      </c>
      <c r="T90" s="311" t="s">
        <v>434</v>
      </c>
      <c r="U90" s="311" t="s">
        <v>677</v>
      </c>
      <c r="V90" s="311" t="s">
        <v>676</v>
      </c>
      <c r="W90" s="311" t="s">
        <v>434</v>
      </c>
      <c r="X90" s="311" t="s">
        <v>677</v>
      </c>
      <c r="Y90" s="311" t="s">
        <v>676</v>
      </c>
    </row>
    <row r="91" spans="2:25">
      <c r="B91" s="496">
        <f>B75</f>
        <v>730900</v>
      </c>
      <c r="C91" s="496">
        <f t="array" ref="C91">IFERROR(INDEX('Background Step 4.1.3'!$G$118:$H$144,MATCH('Market shares'!B91&amp;'Market shares'!$C$88,'Background Step 4.1.3'!$B$118:$B$144&amp;'Background Step 4.1.3'!$C$118:$C$144,0),MATCH('Market shares'!C$90,'Background Step 4.1.3'!$G$117:$H$117,0)),"")</f>
        <v>10.461865666666666</v>
      </c>
      <c r="D91" s="496">
        <f t="array" ref="D91">IFERROR(INDEX('Background Step 4.1.3'!$G$118:$H$144,MATCH('Market shares'!B91&amp;'Market shares'!$C$88,'Background Step 4.1.3'!$B$118:$B$144&amp;'Background Step 4.1.3'!$C$118:$C$144,0),MATCH('Market shares'!D$90,'Background Step 4.1.3'!$G$117:$H$117,0)),"")</f>
        <v>319.51938699999999</v>
      </c>
      <c r="E91" s="496">
        <f>E75</f>
        <v>847989</v>
      </c>
      <c r="F91" s="496">
        <f t="array" ref="F91">IFERROR(INDEX('Background Step 4.1.3'!$G$118:$H$144,MATCH('Market shares'!E91&amp;'Market shares'!$C$88,'Background Step 4.1.3'!$B$118:$B$144&amp;'Background Step 4.1.3'!$C$118:$C$144,0),MATCH('Market shares'!F$90,'Background Step 4.1.3'!$G$117:$H$117,0)),"")</f>
        <v>301.43394833333332</v>
      </c>
      <c r="G91" s="496">
        <f t="array" ref="G91">IFERROR(INDEX('Background Step 4.1.3'!$G$118:$H$144,MATCH('Market shares'!E91&amp;'Market shares'!$C$88,'Background Step 4.1.3'!$B$118:$B$144&amp;'Background Step 4.1.3'!$C$118:$C$144,0),MATCH('Market shares'!G$90,'Background Step 4.1.3'!$G$117:$H$117,0)),"")</f>
        <v>2205.1283250000001</v>
      </c>
      <c r="H91" s="496">
        <f>H75</f>
        <v>8405</v>
      </c>
      <c r="I91" s="496">
        <f t="array" ref="I91">IFERROR(INDEX('Background Step 4.1.3'!$G$118:$H$144,MATCH('Market shares'!H91&amp;'Market shares'!$C$88,'Background Step 4.1.3'!$B$118:$B$144&amp;'Background Step 4.1.3'!$C$118:$C$144,0),MATCH('Market shares'!I$90,'Background Step 4.1.3'!$G$117:$H$117,0)),"")</f>
        <v>1.8342776666666669</v>
      </c>
      <c r="J91" s="496">
        <f t="array" ref="J91">IFERROR(INDEX('Background Step 4.1.3'!$G$118:$H$144,MATCH('Market shares'!H91&amp;'Market shares'!$C$88,'Background Step 4.1.3'!$B$118:$B$144&amp;'Background Step 4.1.3'!$C$118:$C$144,0),MATCH('Market shares'!J$90,'Background Step 4.1.3'!$G$117:$H$117,0)),"")</f>
        <v>41.637924000000005</v>
      </c>
      <c r="K91" s="496">
        <f>K75</f>
        <v>730900</v>
      </c>
      <c r="L91" s="496">
        <f t="array" ref="L91">IFERROR(INDEX('Background Step 4.1.3'!$G$118:$H$144,MATCH('Market shares'!K91&amp;'Market shares'!$C$88,'Background Step 4.1.3'!$B$118:$B$144&amp;'Background Step 4.1.3'!$C$118:$C$144,0),MATCH('Market shares'!L$90,'Background Step 4.1.3'!$G$117:$H$117,0)),"")</f>
        <v>10.461865666666666</v>
      </c>
      <c r="M91" s="496">
        <f t="array" ref="M91">IFERROR(INDEX('Background Step 4.1.3'!$G$118:$H$144,MATCH('Market shares'!K91&amp;'Market shares'!$C$88,'Background Step 4.1.3'!$B$118:$B$144&amp;'Background Step 4.1.3'!$C$118:$C$144,0),MATCH('Market shares'!M$90,'Background Step 4.1.3'!$G$117:$H$117,0)),"")</f>
        <v>319.51938699999999</v>
      </c>
      <c r="N91" s="496">
        <f>N75</f>
        <v>730900</v>
      </c>
      <c r="O91" s="496">
        <f t="array" ref="O91">IFERROR(INDEX('Background Step 4.1.3'!$G$118:$H$144,MATCH('Market shares'!N91&amp;'Market shares'!$C$88,'Background Step 4.1.3'!$B$118:$B$144&amp;'Background Step 4.1.3'!$C$118:$C$144,0),MATCH('Market shares'!O$90,'Background Step 4.1.3'!$G$117:$H$117,0)),"")</f>
        <v>10.461865666666666</v>
      </c>
      <c r="P91" s="496">
        <f t="array" ref="P91">IFERROR(INDEX('Background Step 4.1.3'!$G$118:$H$144,MATCH('Market shares'!N91&amp;'Market shares'!$C$88,'Background Step 4.1.3'!$B$118:$B$144&amp;'Background Step 4.1.3'!$C$118:$C$144,0),MATCH('Market shares'!P$90,'Background Step 4.1.3'!$G$117:$H$117,0)),"")</f>
        <v>319.51938699999999</v>
      </c>
      <c r="Q91" s="496">
        <f>Q75</f>
        <v>730900</v>
      </c>
      <c r="R91" s="496">
        <f t="array" ref="R91">IFERROR(INDEX('Background Step 4.1.3'!$G$118:$H$144,MATCH('Market shares'!Q91&amp;'Market shares'!$C$88,'Background Step 4.1.3'!$B$118:$B$144&amp;'Background Step 4.1.3'!$C$118:$C$144,0),MATCH('Market shares'!R$90,'Background Step 4.1.3'!$G$117:$H$117,0)),"")</f>
        <v>10.461865666666666</v>
      </c>
      <c r="S91" s="496">
        <f t="array" ref="S91">IFERROR(INDEX('Background Step 4.1.3'!$G$118:$H$144,MATCH('Market shares'!Q91&amp;'Market shares'!$C$88,'Background Step 4.1.3'!$B$118:$B$144&amp;'Background Step 4.1.3'!$C$118:$C$144,0),MATCH('Market shares'!S$90,'Background Step 4.1.3'!$G$117:$H$117,0)),"")</f>
        <v>319.51938699999999</v>
      </c>
      <c r="T91" s="496">
        <f>T75</f>
        <v>8405</v>
      </c>
      <c r="U91" s="496">
        <f t="array" ref="U91">IFERROR(INDEX('Background Step 4.1.3'!$G$118:$H$144,MATCH('Market shares'!T91&amp;'Market shares'!$C$88,'Background Step 4.1.3'!$B$118:$B$144&amp;'Background Step 4.1.3'!$C$118:$C$144,0),MATCH('Market shares'!U$90,'Background Step 4.1.3'!$G$117:$H$117,0)),"")</f>
        <v>1.8342776666666669</v>
      </c>
      <c r="V91" s="496">
        <f t="array" ref="V91">IFERROR(INDEX('Background Step 4.1.3'!$G$118:$H$144,MATCH('Market shares'!T91&amp;'Market shares'!$C$88,'Background Step 4.1.3'!$B$118:$B$144&amp;'Background Step 4.1.3'!$C$118:$C$144,0),MATCH('Market shares'!V$90,'Background Step 4.1.3'!$G$117:$H$117,0)),"")</f>
        <v>41.637924000000005</v>
      </c>
      <c r="W91" s="496">
        <f>W75</f>
        <v>8405</v>
      </c>
      <c r="X91" s="496">
        <f t="array" ref="X91">IFERROR(INDEX('Background Step 4.1.3'!$G$118:$H$144,MATCH('Market shares'!W91&amp;'Market shares'!$C$88,'Background Step 4.1.3'!$B$118:$B$144&amp;'Background Step 4.1.3'!$C$118:$C$144,0),MATCH('Market shares'!X$90,'Background Step 4.1.3'!$G$117:$H$117,0)),"")</f>
        <v>1.8342776666666669</v>
      </c>
      <c r="Y91" s="496">
        <f t="array" ref="Y91">IFERROR(INDEX('Background Step 4.1.3'!$G$118:$H$144,MATCH('Market shares'!W91&amp;'Market shares'!$C$88,'Background Step 4.1.3'!$B$118:$B$144&amp;'Background Step 4.1.3'!$C$118:$C$144,0),MATCH('Market shares'!Y$90,'Background Step 4.1.3'!$G$117:$H$117,0)),"")</f>
        <v>41.637924000000005</v>
      </c>
    </row>
    <row r="92" spans="2:25">
      <c r="B92" s="496">
        <f>B76</f>
        <v>741999</v>
      </c>
      <c r="C92" s="496">
        <f t="array" ref="C92">IFERROR(INDEX('Background Step 4.1.3'!$G$118:$H$144,MATCH('Market shares'!B92&amp;'Market shares'!$C$88,'Background Step 4.1.3'!$B$118:$B$144&amp;'Background Step 4.1.3'!$C$118:$C$144,0),MATCH('Market shares'!C$90,'Background Step 4.1.3'!$G$117:$H$117,0)),"")</f>
        <v>20.305297333333332</v>
      </c>
      <c r="D92" s="496">
        <f t="array" ref="D92">IFERROR(INDEX('Background Step 4.1.3'!$G$118:$H$144,MATCH('Market shares'!B92&amp;'Market shares'!$C$88,'Background Step 4.1.3'!$B$118:$B$144&amp;'Background Step 4.1.3'!$C$118:$C$144,0),MATCH('Market shares'!D$90,'Background Step 4.1.3'!$G$117:$H$117,0)),"")</f>
        <v>164.83303600000002</v>
      </c>
      <c r="E92" s="496">
        <f>E76</f>
        <v>842139</v>
      </c>
      <c r="F92" s="496">
        <f t="array" ref="F92">IFERROR(INDEX('Background Step 4.1.3'!$G$118:$H$144,MATCH('Market shares'!E92&amp;'Market shares'!$C$88,'Background Step 4.1.3'!$B$118:$B$144&amp;'Background Step 4.1.3'!$C$118:$C$144,0),MATCH('Market shares'!F$90,'Background Step 4.1.3'!$G$117:$H$117,0)),"")</f>
        <v>86.241508999999994</v>
      </c>
      <c r="G92" s="496">
        <f t="array" ref="G92">IFERROR(INDEX('Background Step 4.1.3'!$G$118:$H$144,MATCH('Market shares'!E92&amp;'Market shares'!$C$88,'Background Step 4.1.3'!$B$118:$B$144&amp;'Background Step 4.1.3'!$C$118:$C$144,0),MATCH('Market shares'!G$90,'Background Step 4.1.3'!$G$117:$H$117,0)),"")</f>
        <v>1669.7525483333332</v>
      </c>
      <c r="H92" s="496">
        <f>H76</f>
        <v>842129</v>
      </c>
      <c r="I92" s="496">
        <f t="array" ref="I92">IFERROR(INDEX('Background Step 4.1.3'!$G$118:$H$144,MATCH('Market shares'!H92&amp;'Market shares'!$C$88,'Background Step 4.1.3'!$B$118:$B$144&amp;'Background Step 4.1.3'!$C$118:$C$144,0),MATCH('Market shares'!I$90,'Background Step 4.1.3'!$G$117:$H$117,0)),"")</f>
        <v>70.405448666666672</v>
      </c>
      <c r="J92" s="496">
        <f t="array" ref="J92">IFERROR(INDEX('Background Step 4.1.3'!$G$118:$H$144,MATCH('Market shares'!H92&amp;'Market shares'!$C$88,'Background Step 4.1.3'!$B$118:$B$144&amp;'Background Step 4.1.3'!$C$118:$C$144,0),MATCH('Market shares'!J$90,'Background Step 4.1.3'!$G$117:$H$117,0)),"")</f>
        <v>582.40654933333337</v>
      </c>
      <c r="K92" s="496">
        <f>K76</f>
        <v>741999</v>
      </c>
      <c r="L92" s="496">
        <f t="array" ref="L92">IFERROR(INDEX('Background Step 4.1.3'!$G$118:$H$144,MATCH('Market shares'!K92&amp;'Market shares'!$C$88,'Background Step 4.1.3'!$B$118:$B$144&amp;'Background Step 4.1.3'!$C$118:$C$144,0),MATCH('Market shares'!L$90,'Background Step 4.1.3'!$G$117:$H$117,0)),"")</f>
        <v>20.305297333333332</v>
      </c>
      <c r="M92" s="496">
        <f t="array" ref="M92">IFERROR(INDEX('Background Step 4.1.3'!$G$118:$H$144,MATCH('Market shares'!K92&amp;'Market shares'!$C$88,'Background Step 4.1.3'!$B$118:$B$144&amp;'Background Step 4.1.3'!$C$118:$C$144,0),MATCH('Market shares'!M$90,'Background Step 4.1.3'!$G$117:$H$117,0)),"")</f>
        <v>164.83303600000002</v>
      </c>
      <c r="N92" s="496">
        <f>N76</f>
        <v>741999</v>
      </c>
      <c r="O92" s="496">
        <f t="array" ref="O92">IFERROR(INDEX('Background Step 4.1.3'!$G$118:$H$144,MATCH('Market shares'!N92&amp;'Market shares'!$C$88,'Background Step 4.1.3'!$B$118:$B$144&amp;'Background Step 4.1.3'!$C$118:$C$144,0),MATCH('Market shares'!O$90,'Background Step 4.1.3'!$G$117:$H$117,0)),"")</f>
        <v>20.305297333333332</v>
      </c>
      <c r="P92" s="496">
        <f t="array" ref="P92">IFERROR(INDEX('Background Step 4.1.3'!$G$118:$H$144,MATCH('Market shares'!N92&amp;'Market shares'!$C$88,'Background Step 4.1.3'!$B$118:$B$144&amp;'Background Step 4.1.3'!$C$118:$C$144,0),MATCH('Market shares'!P$90,'Background Step 4.1.3'!$G$117:$H$117,0)),"")</f>
        <v>164.83303600000002</v>
      </c>
      <c r="Q92" s="496">
        <f>Q76</f>
        <v>741999</v>
      </c>
      <c r="R92" s="496">
        <f t="array" ref="R92">IFERROR(INDEX('Background Step 4.1.3'!$G$118:$H$144,MATCH('Market shares'!Q92&amp;'Market shares'!$C$88,'Background Step 4.1.3'!$B$118:$B$144&amp;'Background Step 4.1.3'!$C$118:$C$144,0),MATCH('Market shares'!R$90,'Background Step 4.1.3'!$G$117:$H$117,0)),"")</f>
        <v>20.305297333333332</v>
      </c>
      <c r="S92" s="496">
        <f t="array" ref="S92">IFERROR(INDEX('Background Step 4.1.3'!$G$118:$H$144,MATCH('Market shares'!Q92&amp;'Market shares'!$C$88,'Background Step 4.1.3'!$B$118:$B$144&amp;'Background Step 4.1.3'!$C$118:$C$144,0),MATCH('Market shares'!S$90,'Background Step 4.1.3'!$G$117:$H$117,0)),"")</f>
        <v>164.83303600000002</v>
      </c>
      <c r="T92" s="496">
        <f>T76</f>
        <v>842129</v>
      </c>
      <c r="U92" s="496">
        <f t="array" ref="U92">IFERROR(INDEX('Background Step 4.1.3'!$G$118:$H$144,MATCH('Market shares'!T92&amp;'Market shares'!$C$88,'Background Step 4.1.3'!$B$118:$B$144&amp;'Background Step 4.1.3'!$C$118:$C$144,0),MATCH('Market shares'!U$90,'Background Step 4.1.3'!$G$117:$H$117,0)),"")</f>
        <v>70.405448666666672</v>
      </c>
      <c r="V92" s="496">
        <f t="array" ref="V92">IFERROR(INDEX('Background Step 4.1.3'!$G$118:$H$144,MATCH('Market shares'!T92&amp;'Market shares'!$C$88,'Background Step 4.1.3'!$B$118:$B$144&amp;'Background Step 4.1.3'!$C$118:$C$144,0),MATCH('Market shares'!V$90,'Background Step 4.1.3'!$G$117:$H$117,0)),"")</f>
        <v>582.40654933333337</v>
      </c>
      <c r="W92" s="496">
        <f>W76</f>
        <v>842129</v>
      </c>
      <c r="X92" s="496">
        <f t="array" ref="X92">IFERROR(INDEX('Background Step 4.1.3'!$G$118:$H$144,MATCH('Market shares'!W92&amp;'Market shares'!$C$88,'Background Step 4.1.3'!$B$118:$B$144&amp;'Background Step 4.1.3'!$C$118:$C$144,0),MATCH('Market shares'!X$90,'Background Step 4.1.3'!$G$117:$H$117,0)),"")</f>
        <v>70.405448666666672</v>
      </c>
      <c r="Y92" s="496">
        <f t="array" ref="Y92">IFERROR(INDEX('Background Step 4.1.3'!$G$118:$H$144,MATCH('Market shares'!W92&amp;'Market shares'!$C$88,'Background Step 4.1.3'!$B$118:$B$144&amp;'Background Step 4.1.3'!$C$118:$C$144,0),MATCH('Market shares'!Y$90,'Background Step 4.1.3'!$G$117:$H$117,0)),"")</f>
        <v>582.40654933333337</v>
      </c>
    </row>
    <row r="93" spans="2:25">
      <c r="B93" s="496">
        <f t="shared" ref="B93:B100" si="49">B77</f>
        <v>761100</v>
      </c>
      <c r="C93" s="496">
        <f t="array" ref="C93">IFERROR(INDEX('Background Step 4.1.3'!$G$118:$H$144,MATCH('Market shares'!B93&amp;'Market shares'!$C$88,'Background Step 4.1.3'!$B$118:$B$144&amp;'Background Step 4.1.3'!$C$118:$C$144,0),MATCH('Market shares'!C$90,'Background Step 4.1.3'!$G$117:$H$117,0)),"")</f>
        <v>0.43810099999999991</v>
      </c>
      <c r="D93" s="496">
        <f t="array" ref="D93">IFERROR(INDEX('Background Step 4.1.3'!$G$118:$H$144,MATCH('Market shares'!B93&amp;'Market shares'!$C$88,'Background Step 4.1.3'!$B$118:$B$144&amp;'Background Step 4.1.3'!$C$118:$C$144,0),MATCH('Market shares'!D$90,'Background Step 4.1.3'!$G$117:$H$117,0)),"")</f>
        <v>6.952531333333333</v>
      </c>
      <c r="E93" s="496">
        <f t="shared" ref="E93:E100" si="50">E77</f>
        <v>0</v>
      </c>
      <c r="F93" s="496" t="str">
        <f t="array" ref="F93">IFERROR(INDEX('Background Step 4.1.3'!$G$118:$H$144,MATCH('Market shares'!E93&amp;'Market shares'!$C$88,'Background Step 4.1.3'!$B$118:$B$144&amp;'Background Step 4.1.3'!$C$118:$C$144,0),MATCH('Market shares'!F$90,'Background Step 4.1.3'!$G$117:$H$117,0)),"")</f>
        <v/>
      </c>
      <c r="G93" s="496" t="str">
        <f t="array" ref="G93">IFERROR(INDEX('Background Step 4.1.3'!$G$118:$H$144,MATCH('Market shares'!E93&amp;'Market shares'!$C$88,'Background Step 4.1.3'!$B$118:$B$144&amp;'Background Step 4.1.3'!$C$118:$C$144,0),MATCH('Market shares'!G$90,'Background Step 4.1.3'!$G$117:$H$117,0)),"")</f>
        <v/>
      </c>
      <c r="H93" s="496">
        <f t="shared" ref="H93:H100" si="51">H77</f>
        <v>842139</v>
      </c>
      <c r="I93" s="496">
        <f t="array" ref="I93">IFERROR(INDEX('Background Step 4.1.3'!$G$118:$H$144,MATCH('Market shares'!H93&amp;'Market shares'!$C$88,'Background Step 4.1.3'!$B$118:$B$144&amp;'Background Step 4.1.3'!$C$118:$C$144,0),MATCH('Market shares'!I$90,'Background Step 4.1.3'!$G$117:$H$117,0)),"")</f>
        <v>86.241508999999994</v>
      </c>
      <c r="J93" s="496">
        <f t="array" ref="J93">IFERROR(INDEX('Background Step 4.1.3'!$G$118:$H$144,MATCH('Market shares'!H93&amp;'Market shares'!$C$88,'Background Step 4.1.3'!$B$118:$B$144&amp;'Background Step 4.1.3'!$C$118:$C$144,0),MATCH('Market shares'!J$90,'Background Step 4.1.3'!$G$117:$H$117,0)),"")</f>
        <v>1669.7525483333332</v>
      </c>
      <c r="K93" s="496">
        <f t="shared" ref="K93:K100" si="52">K77</f>
        <v>761100</v>
      </c>
      <c r="L93" s="496">
        <f t="array" ref="L93">IFERROR(INDEX('Background Step 4.1.3'!$G$118:$H$144,MATCH('Market shares'!K93&amp;'Market shares'!$C$88,'Background Step 4.1.3'!$B$118:$B$144&amp;'Background Step 4.1.3'!$C$118:$C$144,0),MATCH('Market shares'!L$90,'Background Step 4.1.3'!$G$117:$H$117,0)),"")</f>
        <v>0.43810099999999991</v>
      </c>
      <c r="M93" s="496">
        <f t="array" ref="M93">IFERROR(INDEX('Background Step 4.1.3'!$G$118:$H$144,MATCH('Market shares'!K93&amp;'Market shares'!$C$88,'Background Step 4.1.3'!$B$118:$B$144&amp;'Background Step 4.1.3'!$C$118:$C$144,0),MATCH('Market shares'!M$90,'Background Step 4.1.3'!$G$117:$H$117,0)),"")</f>
        <v>6.952531333333333</v>
      </c>
      <c r="N93" s="496">
        <f t="shared" ref="N93:N100" si="53">N77</f>
        <v>761100</v>
      </c>
      <c r="O93" s="496">
        <f t="array" ref="O93">IFERROR(INDEX('Background Step 4.1.3'!$G$118:$H$144,MATCH('Market shares'!N93&amp;'Market shares'!$C$88,'Background Step 4.1.3'!$B$118:$B$144&amp;'Background Step 4.1.3'!$C$118:$C$144,0),MATCH('Market shares'!O$90,'Background Step 4.1.3'!$G$117:$H$117,0)),"")</f>
        <v>0.43810099999999991</v>
      </c>
      <c r="P93" s="496">
        <f t="array" ref="P93">IFERROR(INDEX('Background Step 4.1.3'!$G$118:$H$144,MATCH('Market shares'!N93&amp;'Market shares'!$C$88,'Background Step 4.1.3'!$B$118:$B$144&amp;'Background Step 4.1.3'!$C$118:$C$144,0),MATCH('Market shares'!P$90,'Background Step 4.1.3'!$G$117:$H$117,0)),"")</f>
        <v>6.952531333333333</v>
      </c>
      <c r="Q93" s="496">
        <f t="shared" ref="Q93:Q100" si="54">Q77</f>
        <v>761100</v>
      </c>
      <c r="R93" s="496">
        <f t="array" ref="R93">IFERROR(INDEX('Background Step 4.1.3'!$G$118:$H$144,MATCH('Market shares'!Q93&amp;'Market shares'!$C$88,'Background Step 4.1.3'!$B$118:$B$144&amp;'Background Step 4.1.3'!$C$118:$C$144,0),MATCH('Market shares'!R$90,'Background Step 4.1.3'!$G$117:$H$117,0)),"")</f>
        <v>0.43810099999999991</v>
      </c>
      <c r="S93" s="496">
        <f t="array" ref="S93">IFERROR(INDEX('Background Step 4.1.3'!$G$118:$H$144,MATCH('Market shares'!Q93&amp;'Market shares'!$C$88,'Background Step 4.1.3'!$B$118:$B$144&amp;'Background Step 4.1.3'!$C$118:$C$144,0),MATCH('Market shares'!S$90,'Background Step 4.1.3'!$G$117:$H$117,0)),"")</f>
        <v>6.952531333333333</v>
      </c>
      <c r="T93" s="496">
        <f t="shared" ref="T93:T100" si="55">T77</f>
        <v>842139</v>
      </c>
      <c r="U93" s="496">
        <f t="array" ref="U93">IFERROR(INDEX('Background Step 4.1.3'!$G$118:$H$144,MATCH('Market shares'!T93&amp;'Market shares'!$C$88,'Background Step 4.1.3'!$B$118:$B$144&amp;'Background Step 4.1.3'!$C$118:$C$144,0),MATCH('Market shares'!U$90,'Background Step 4.1.3'!$G$117:$H$117,0)),"")</f>
        <v>86.241508999999994</v>
      </c>
      <c r="V93" s="496">
        <f t="array" ref="V93">IFERROR(INDEX('Background Step 4.1.3'!$G$118:$H$144,MATCH('Market shares'!T93&amp;'Market shares'!$C$88,'Background Step 4.1.3'!$B$118:$B$144&amp;'Background Step 4.1.3'!$C$118:$C$144,0),MATCH('Market shares'!V$90,'Background Step 4.1.3'!$G$117:$H$117,0)),"")</f>
        <v>1669.7525483333332</v>
      </c>
      <c r="W93" s="496">
        <f t="shared" ref="W93:W100" si="56">W77</f>
        <v>841940</v>
      </c>
      <c r="X93" s="496">
        <f t="array" ref="X93">IFERROR(INDEX('Background Step 4.1.3'!$G$118:$H$144,MATCH('Market shares'!W93&amp;'Market shares'!$C$88,'Background Step 4.1.3'!$B$118:$B$144&amp;'Background Step 4.1.3'!$C$118:$C$144,0),MATCH('Market shares'!X$90,'Background Step 4.1.3'!$G$117:$H$117,0)),"")</f>
        <v>9.9708323333333322</v>
      </c>
      <c r="Y93" s="496">
        <f t="array" ref="Y93">IFERROR(INDEX('Background Step 4.1.3'!$G$118:$H$144,MATCH('Market shares'!W93&amp;'Market shares'!$C$88,'Background Step 4.1.3'!$B$118:$B$144&amp;'Background Step 4.1.3'!$C$118:$C$144,0),MATCH('Market shares'!Y$90,'Background Step 4.1.3'!$G$117:$H$117,0)),"")</f>
        <v>289.38928733333336</v>
      </c>
    </row>
    <row r="94" spans="2:25">
      <c r="B94" s="496">
        <f t="shared" si="49"/>
        <v>842139</v>
      </c>
      <c r="C94" s="496">
        <f t="array" ref="C94">IFERROR(INDEX('Background Step 4.1.3'!$G$118:$H$144,MATCH('Market shares'!B94&amp;'Market shares'!$C$88,'Background Step 4.1.3'!$B$118:$B$144&amp;'Background Step 4.1.3'!$C$118:$C$144,0),MATCH('Market shares'!C$90,'Background Step 4.1.3'!$G$117:$H$117,0)),"")</f>
        <v>86.241508999999994</v>
      </c>
      <c r="D94" s="496">
        <f t="array" ref="D94">IFERROR(INDEX('Background Step 4.1.3'!$G$118:$H$144,MATCH('Market shares'!B94&amp;'Market shares'!$C$88,'Background Step 4.1.3'!$B$118:$B$144&amp;'Background Step 4.1.3'!$C$118:$C$144,0),MATCH('Market shares'!D$90,'Background Step 4.1.3'!$G$117:$H$117,0)),"")</f>
        <v>1669.7525483333332</v>
      </c>
      <c r="E94" s="496">
        <f t="shared" si="50"/>
        <v>0</v>
      </c>
      <c r="F94" s="496" t="str">
        <f t="array" ref="F94">IFERROR(INDEX('Background Step 4.1.3'!$G$118:$H$144,MATCH('Market shares'!E94&amp;'Market shares'!$C$88,'Background Step 4.1.3'!$B$118:$B$144&amp;'Background Step 4.1.3'!$C$118:$C$144,0),MATCH('Market shares'!F$90,'Background Step 4.1.3'!$G$117:$H$117,0)),"")</f>
        <v/>
      </c>
      <c r="G94" s="496" t="str">
        <f t="array" ref="G94">IFERROR(INDEX('Background Step 4.1.3'!$G$118:$H$144,MATCH('Market shares'!E94&amp;'Market shares'!$C$88,'Background Step 4.1.3'!$B$118:$B$144&amp;'Background Step 4.1.3'!$C$118:$C$144,0),MATCH('Market shares'!G$90,'Background Step 4.1.3'!$G$117:$H$117,0)),"")</f>
        <v/>
      </c>
      <c r="H94" s="496">
        <f t="shared" si="51"/>
        <v>730900</v>
      </c>
      <c r="I94" s="496">
        <f t="array" ref="I94">IFERROR(INDEX('Background Step 4.1.3'!$G$118:$H$144,MATCH('Market shares'!H94&amp;'Market shares'!$C$88,'Background Step 4.1.3'!$B$118:$B$144&amp;'Background Step 4.1.3'!$C$118:$C$144,0),MATCH('Market shares'!I$90,'Background Step 4.1.3'!$G$117:$H$117,0)),"")</f>
        <v>10.461865666666666</v>
      </c>
      <c r="J94" s="496">
        <f t="array" ref="J94">IFERROR(INDEX('Background Step 4.1.3'!$G$118:$H$144,MATCH('Market shares'!H94&amp;'Market shares'!$C$88,'Background Step 4.1.3'!$B$118:$B$144&amp;'Background Step 4.1.3'!$C$118:$C$144,0),MATCH('Market shares'!J$90,'Background Step 4.1.3'!$G$117:$H$117,0)),"")</f>
        <v>319.51938699999999</v>
      </c>
      <c r="K94" s="496">
        <f t="shared" si="52"/>
        <v>841940</v>
      </c>
      <c r="L94" s="496">
        <f t="array" ref="L94">IFERROR(INDEX('Background Step 4.1.3'!$G$118:$H$144,MATCH('Market shares'!K94&amp;'Market shares'!$C$88,'Background Step 4.1.3'!$B$118:$B$144&amp;'Background Step 4.1.3'!$C$118:$C$144,0),MATCH('Market shares'!L$90,'Background Step 4.1.3'!$G$117:$H$117,0)),"")</f>
        <v>9.9708323333333322</v>
      </c>
      <c r="M94" s="496">
        <f t="array" ref="M94">IFERROR(INDEX('Background Step 4.1.3'!$G$118:$H$144,MATCH('Market shares'!K94&amp;'Market shares'!$C$88,'Background Step 4.1.3'!$B$118:$B$144&amp;'Background Step 4.1.3'!$C$118:$C$144,0),MATCH('Market shares'!M$90,'Background Step 4.1.3'!$G$117:$H$117,0)),"")</f>
        <v>289.38928733333336</v>
      </c>
      <c r="N94" s="496">
        <f t="shared" si="53"/>
        <v>841940</v>
      </c>
      <c r="O94" s="496">
        <f t="array" ref="O94">IFERROR(INDEX('Background Step 4.1.3'!$G$118:$H$144,MATCH('Market shares'!N94&amp;'Market shares'!$C$88,'Background Step 4.1.3'!$B$118:$B$144&amp;'Background Step 4.1.3'!$C$118:$C$144,0),MATCH('Market shares'!O$90,'Background Step 4.1.3'!$G$117:$H$117,0)),"")</f>
        <v>9.9708323333333322</v>
      </c>
      <c r="P94" s="496">
        <f t="array" ref="P94">IFERROR(INDEX('Background Step 4.1.3'!$G$118:$H$144,MATCH('Market shares'!N94&amp;'Market shares'!$C$88,'Background Step 4.1.3'!$B$118:$B$144&amp;'Background Step 4.1.3'!$C$118:$C$144,0),MATCH('Market shares'!P$90,'Background Step 4.1.3'!$G$117:$H$117,0)),"")</f>
        <v>289.38928733333336</v>
      </c>
      <c r="Q94" s="496">
        <f t="shared" si="54"/>
        <v>841940</v>
      </c>
      <c r="R94" s="496">
        <f t="array" ref="R94">IFERROR(INDEX('Background Step 4.1.3'!$G$118:$H$144,MATCH('Market shares'!Q94&amp;'Market shares'!$C$88,'Background Step 4.1.3'!$B$118:$B$144&amp;'Background Step 4.1.3'!$C$118:$C$144,0),MATCH('Market shares'!R$90,'Background Step 4.1.3'!$G$117:$H$117,0)),"")</f>
        <v>9.9708323333333322</v>
      </c>
      <c r="S94" s="496">
        <f t="array" ref="S94">IFERROR(INDEX('Background Step 4.1.3'!$G$118:$H$144,MATCH('Market shares'!Q94&amp;'Market shares'!$C$88,'Background Step 4.1.3'!$B$118:$B$144&amp;'Background Step 4.1.3'!$C$118:$C$144,0),MATCH('Market shares'!S$90,'Background Step 4.1.3'!$G$117:$H$117,0)),"")</f>
        <v>289.38928733333336</v>
      </c>
      <c r="T94" s="496">
        <f t="shared" si="55"/>
        <v>730900</v>
      </c>
      <c r="U94" s="496">
        <f t="array" ref="U94">IFERROR(INDEX('Background Step 4.1.3'!$G$118:$H$144,MATCH('Market shares'!T94&amp;'Market shares'!$C$88,'Background Step 4.1.3'!$B$118:$B$144&amp;'Background Step 4.1.3'!$C$118:$C$144,0),MATCH('Market shares'!U$90,'Background Step 4.1.3'!$G$117:$H$117,0)),"")</f>
        <v>10.461865666666666</v>
      </c>
      <c r="V94" s="496">
        <f t="array" ref="V94">IFERROR(INDEX('Background Step 4.1.3'!$G$118:$H$144,MATCH('Market shares'!T94&amp;'Market shares'!$C$88,'Background Step 4.1.3'!$B$118:$B$144&amp;'Background Step 4.1.3'!$C$118:$C$144,0),MATCH('Market shares'!V$90,'Background Step 4.1.3'!$G$117:$H$117,0)),"")</f>
        <v>319.51938699999999</v>
      </c>
      <c r="W94" s="496">
        <f t="shared" si="56"/>
        <v>0</v>
      </c>
      <c r="X94" s="496" t="str">
        <f t="array" ref="X94">IFERROR(INDEX('Background Step 4.1.3'!$G$118:$H$144,MATCH('Market shares'!W94&amp;'Market shares'!$C$88,'Background Step 4.1.3'!$B$118:$B$144&amp;'Background Step 4.1.3'!$C$118:$C$144,0),MATCH('Market shares'!X$90,'Background Step 4.1.3'!$G$117:$H$117,0)),"")</f>
        <v/>
      </c>
      <c r="Y94" s="496" t="str">
        <f t="array" ref="Y94">IFERROR(INDEX('Background Step 4.1.3'!$G$118:$H$144,MATCH('Market shares'!W94&amp;'Market shares'!$C$88,'Background Step 4.1.3'!$B$118:$B$144&amp;'Background Step 4.1.3'!$C$118:$C$144,0),MATCH('Market shares'!Y$90,'Background Step 4.1.3'!$G$117:$H$117,0)),"")</f>
        <v/>
      </c>
    </row>
    <row r="95" spans="2:25">
      <c r="B95" s="496">
        <f t="shared" si="49"/>
        <v>8405</v>
      </c>
      <c r="C95" s="496">
        <f t="array" ref="C95">IFERROR(INDEX('Background Step 4.1.3'!$G$118:$H$144,MATCH('Market shares'!B95&amp;'Market shares'!$C$88,'Background Step 4.1.3'!$B$118:$B$144&amp;'Background Step 4.1.3'!$C$118:$C$144,0),MATCH('Market shares'!C$90,'Background Step 4.1.3'!$G$117:$H$117,0)),"")</f>
        <v>1.8342776666666669</v>
      </c>
      <c r="D95" s="496">
        <f t="array" ref="D95">IFERROR(INDEX('Background Step 4.1.3'!$G$118:$H$144,MATCH('Market shares'!B95&amp;'Market shares'!$C$88,'Background Step 4.1.3'!$B$118:$B$144&amp;'Background Step 4.1.3'!$C$118:$C$144,0),MATCH('Market shares'!D$90,'Background Step 4.1.3'!$G$117:$H$117,0)),"")</f>
        <v>41.637924000000005</v>
      </c>
      <c r="E95" s="496">
        <f t="shared" si="50"/>
        <v>0</v>
      </c>
      <c r="F95" s="496" t="str">
        <f t="array" ref="F95">IFERROR(INDEX('Background Step 4.1.3'!$G$118:$H$144,MATCH('Market shares'!E95&amp;'Market shares'!$C$88,'Background Step 4.1.3'!$B$118:$B$144&amp;'Background Step 4.1.3'!$C$118:$C$144,0),MATCH('Market shares'!F$90,'Background Step 4.1.3'!$G$117:$H$117,0)),"")</f>
        <v/>
      </c>
      <c r="G95" s="496" t="str">
        <f t="array" ref="G95">IFERROR(INDEX('Background Step 4.1.3'!$G$118:$H$144,MATCH('Market shares'!E95&amp;'Market shares'!$C$88,'Background Step 4.1.3'!$B$118:$B$144&amp;'Background Step 4.1.3'!$C$118:$C$144,0),MATCH('Market shares'!G$90,'Background Step 4.1.3'!$G$117:$H$117,0)),"")</f>
        <v/>
      </c>
      <c r="H95" s="496">
        <f t="shared" si="51"/>
        <v>741999</v>
      </c>
      <c r="I95" s="496">
        <f t="array" ref="I95">IFERROR(INDEX('Background Step 4.1.3'!$G$118:$H$144,MATCH('Market shares'!H95&amp;'Market shares'!$C$88,'Background Step 4.1.3'!$B$118:$B$144&amp;'Background Step 4.1.3'!$C$118:$C$144,0),MATCH('Market shares'!I$90,'Background Step 4.1.3'!$G$117:$H$117,0)),"")</f>
        <v>20.305297333333332</v>
      </c>
      <c r="J95" s="496">
        <f t="array" ref="J95">IFERROR(INDEX('Background Step 4.1.3'!$G$118:$H$144,MATCH('Market shares'!H95&amp;'Market shares'!$C$88,'Background Step 4.1.3'!$B$118:$B$144&amp;'Background Step 4.1.3'!$C$118:$C$144,0),MATCH('Market shares'!J$90,'Background Step 4.1.3'!$G$117:$H$117,0)),"")</f>
        <v>164.83303600000002</v>
      </c>
      <c r="K95" s="496">
        <f t="shared" si="52"/>
        <v>0</v>
      </c>
      <c r="L95" s="496" t="str">
        <f t="array" ref="L95">IFERROR(INDEX('Background Step 4.1.3'!$G$118:$H$144,MATCH('Market shares'!K95&amp;'Market shares'!$C$88,'Background Step 4.1.3'!$B$118:$B$144&amp;'Background Step 4.1.3'!$C$118:$C$144,0),MATCH('Market shares'!L$90,'Background Step 4.1.3'!$G$117:$H$117,0)),"")</f>
        <v/>
      </c>
      <c r="M95" s="496" t="str">
        <f t="array" ref="M95">IFERROR(INDEX('Background Step 4.1.3'!$G$118:$H$144,MATCH('Market shares'!K95&amp;'Market shares'!$C$88,'Background Step 4.1.3'!$B$118:$B$144&amp;'Background Step 4.1.3'!$C$118:$C$144,0),MATCH('Market shares'!M$90,'Background Step 4.1.3'!$G$117:$H$117,0)),"")</f>
        <v/>
      </c>
      <c r="N95" s="496">
        <f t="shared" si="53"/>
        <v>0</v>
      </c>
      <c r="O95" s="496" t="str">
        <f t="array" ref="O95">IFERROR(INDEX('Background Step 4.1.3'!$G$118:$H$144,MATCH('Market shares'!N95&amp;'Market shares'!$C$88,'Background Step 4.1.3'!$B$118:$B$144&amp;'Background Step 4.1.3'!$C$118:$C$144,0),MATCH('Market shares'!O$90,'Background Step 4.1.3'!$G$117:$H$117,0)),"")</f>
        <v/>
      </c>
      <c r="P95" s="496" t="str">
        <f t="array" ref="P95">IFERROR(INDEX('Background Step 4.1.3'!$G$118:$H$144,MATCH('Market shares'!N95&amp;'Market shares'!$C$88,'Background Step 4.1.3'!$B$118:$B$144&amp;'Background Step 4.1.3'!$C$118:$C$144,0),MATCH('Market shares'!P$90,'Background Step 4.1.3'!$G$117:$H$117,0)),"")</f>
        <v/>
      </c>
      <c r="Q95" s="496">
        <f t="shared" si="54"/>
        <v>0</v>
      </c>
      <c r="R95" s="496" t="str">
        <f t="array" ref="R95">IFERROR(INDEX('Background Step 4.1.3'!$G$118:$H$144,MATCH('Market shares'!Q95&amp;'Market shares'!$C$88,'Background Step 4.1.3'!$B$118:$B$144&amp;'Background Step 4.1.3'!$C$118:$C$144,0),MATCH('Market shares'!R$90,'Background Step 4.1.3'!$G$117:$H$117,0)),"")</f>
        <v/>
      </c>
      <c r="S95" s="496" t="str">
        <f t="array" ref="S95">IFERROR(INDEX('Background Step 4.1.3'!$G$118:$H$144,MATCH('Market shares'!Q95&amp;'Market shares'!$C$88,'Background Step 4.1.3'!$B$118:$B$144&amp;'Background Step 4.1.3'!$C$118:$C$144,0),MATCH('Market shares'!S$90,'Background Step 4.1.3'!$G$117:$H$117,0)),"")</f>
        <v/>
      </c>
      <c r="T95" s="496">
        <f t="shared" si="55"/>
        <v>741999</v>
      </c>
      <c r="U95" s="496">
        <f t="array" ref="U95">IFERROR(INDEX('Background Step 4.1.3'!$G$118:$H$144,MATCH('Market shares'!T95&amp;'Market shares'!$C$88,'Background Step 4.1.3'!$B$118:$B$144&amp;'Background Step 4.1.3'!$C$118:$C$144,0),MATCH('Market shares'!U$90,'Background Step 4.1.3'!$G$117:$H$117,0)),"")</f>
        <v>20.305297333333332</v>
      </c>
      <c r="V95" s="496">
        <f t="array" ref="V95">IFERROR(INDEX('Background Step 4.1.3'!$G$118:$H$144,MATCH('Market shares'!T95&amp;'Market shares'!$C$88,'Background Step 4.1.3'!$B$118:$B$144&amp;'Background Step 4.1.3'!$C$118:$C$144,0),MATCH('Market shares'!V$90,'Background Step 4.1.3'!$G$117:$H$117,0)),"")</f>
        <v>164.83303600000002</v>
      </c>
      <c r="W95" s="496">
        <f t="shared" si="56"/>
        <v>0</v>
      </c>
      <c r="X95" s="496" t="str">
        <f t="array" ref="X95">IFERROR(INDEX('Background Step 4.1.3'!$G$118:$H$144,MATCH('Market shares'!W95&amp;'Market shares'!$C$88,'Background Step 4.1.3'!$B$118:$B$144&amp;'Background Step 4.1.3'!$C$118:$C$144,0),MATCH('Market shares'!X$90,'Background Step 4.1.3'!$G$117:$H$117,0)),"")</f>
        <v/>
      </c>
      <c r="Y95" s="496" t="str">
        <f t="array" ref="Y95">IFERROR(INDEX('Background Step 4.1.3'!$G$118:$H$144,MATCH('Market shares'!W95&amp;'Market shares'!$C$88,'Background Step 4.1.3'!$B$118:$B$144&amp;'Background Step 4.1.3'!$C$118:$C$144,0),MATCH('Market shares'!Y$90,'Background Step 4.1.3'!$G$117:$H$117,0)),"")</f>
        <v/>
      </c>
    </row>
    <row r="96" spans="2:25">
      <c r="B96" s="496">
        <f t="shared" si="49"/>
        <v>0</v>
      </c>
      <c r="C96" s="496" t="str">
        <f t="array" ref="C96">IFERROR(INDEX('Background Step 4.1.3'!$G$118:$H$144,MATCH('Market shares'!B96&amp;'Market shares'!$C$88,'Background Step 4.1.3'!$B$118:$B$144&amp;'Background Step 4.1.3'!$C$118:$C$144,0),MATCH('Market shares'!C$90,'Background Step 4.1.3'!$G$117:$H$117,0)),"")</f>
        <v/>
      </c>
      <c r="D96" s="496" t="str">
        <f t="array" ref="D96">IFERROR(INDEX('Background Step 4.1.3'!$G$118:$H$144,MATCH('Market shares'!B96&amp;'Market shares'!$C$88,'Background Step 4.1.3'!$B$118:$B$144&amp;'Background Step 4.1.3'!$C$118:$C$144,0),MATCH('Market shares'!D$90,'Background Step 4.1.3'!$G$117:$H$117,0)),"")</f>
        <v/>
      </c>
      <c r="E96" s="496">
        <f t="shared" si="50"/>
        <v>0</v>
      </c>
      <c r="F96" s="496" t="str">
        <f t="array" ref="F96">IFERROR(INDEX('Background Step 4.1.3'!$G$118:$H$144,MATCH('Market shares'!E96&amp;'Market shares'!$C$88,'Background Step 4.1.3'!$B$118:$B$144&amp;'Background Step 4.1.3'!$C$118:$C$144,0),MATCH('Market shares'!F$90,'Background Step 4.1.3'!$G$117:$H$117,0)),"")</f>
        <v/>
      </c>
      <c r="G96" s="496" t="str">
        <f t="array" ref="G96">IFERROR(INDEX('Background Step 4.1.3'!$G$118:$H$144,MATCH('Market shares'!E96&amp;'Market shares'!$C$88,'Background Step 4.1.3'!$B$118:$B$144&amp;'Background Step 4.1.3'!$C$118:$C$144,0),MATCH('Market shares'!G$90,'Background Step 4.1.3'!$G$117:$H$117,0)),"")</f>
        <v/>
      </c>
      <c r="H96" s="496">
        <f t="shared" si="51"/>
        <v>761100</v>
      </c>
      <c r="I96" s="496">
        <f t="array" ref="I96">IFERROR(INDEX('Background Step 4.1.3'!$G$118:$H$144,MATCH('Market shares'!H96&amp;'Market shares'!$C$88,'Background Step 4.1.3'!$B$118:$B$144&amp;'Background Step 4.1.3'!$C$118:$C$144,0),MATCH('Market shares'!I$90,'Background Step 4.1.3'!$G$117:$H$117,0)),"")</f>
        <v>0.43810099999999991</v>
      </c>
      <c r="J96" s="496">
        <f t="array" ref="J96">IFERROR(INDEX('Background Step 4.1.3'!$G$118:$H$144,MATCH('Market shares'!H96&amp;'Market shares'!$C$88,'Background Step 4.1.3'!$B$118:$B$144&amp;'Background Step 4.1.3'!$C$118:$C$144,0),MATCH('Market shares'!J$90,'Background Step 4.1.3'!$G$117:$H$117,0)),"")</f>
        <v>6.952531333333333</v>
      </c>
      <c r="K96" s="496">
        <f t="shared" si="52"/>
        <v>0</v>
      </c>
      <c r="L96" s="496" t="str">
        <f t="array" ref="L96">IFERROR(INDEX('Background Step 4.1.3'!$G$118:$H$144,MATCH('Market shares'!K96&amp;'Market shares'!$C$88,'Background Step 4.1.3'!$B$118:$B$144&amp;'Background Step 4.1.3'!$C$118:$C$144,0),MATCH('Market shares'!L$90,'Background Step 4.1.3'!$G$117:$H$117,0)),"")</f>
        <v/>
      </c>
      <c r="M96" s="496" t="str">
        <f t="array" ref="M96">IFERROR(INDEX('Background Step 4.1.3'!$G$118:$H$144,MATCH('Market shares'!K96&amp;'Market shares'!$C$88,'Background Step 4.1.3'!$B$118:$B$144&amp;'Background Step 4.1.3'!$C$118:$C$144,0),MATCH('Market shares'!M$90,'Background Step 4.1.3'!$G$117:$H$117,0)),"")</f>
        <v/>
      </c>
      <c r="N96" s="496">
        <f t="shared" si="53"/>
        <v>0</v>
      </c>
      <c r="O96" s="496" t="str">
        <f t="array" ref="O96">IFERROR(INDEX('Background Step 4.1.3'!$G$118:$H$144,MATCH('Market shares'!N96&amp;'Market shares'!$C$88,'Background Step 4.1.3'!$B$118:$B$144&amp;'Background Step 4.1.3'!$C$118:$C$144,0),MATCH('Market shares'!O$90,'Background Step 4.1.3'!$G$117:$H$117,0)),"")</f>
        <v/>
      </c>
      <c r="P96" s="496" t="str">
        <f t="array" ref="P96">IFERROR(INDEX('Background Step 4.1.3'!$G$118:$H$144,MATCH('Market shares'!N96&amp;'Market shares'!$C$88,'Background Step 4.1.3'!$B$118:$B$144&amp;'Background Step 4.1.3'!$C$118:$C$144,0),MATCH('Market shares'!P$90,'Background Step 4.1.3'!$G$117:$H$117,0)),"")</f>
        <v/>
      </c>
      <c r="Q96" s="496">
        <f t="shared" si="54"/>
        <v>0</v>
      </c>
      <c r="R96" s="496" t="str">
        <f t="array" ref="R96">IFERROR(INDEX('Background Step 4.1.3'!$G$118:$H$144,MATCH('Market shares'!Q96&amp;'Market shares'!$C$88,'Background Step 4.1.3'!$B$118:$B$144&amp;'Background Step 4.1.3'!$C$118:$C$144,0),MATCH('Market shares'!R$90,'Background Step 4.1.3'!$G$117:$H$117,0)),"")</f>
        <v/>
      </c>
      <c r="S96" s="496" t="str">
        <f t="array" ref="S96">IFERROR(INDEX('Background Step 4.1.3'!$G$118:$H$144,MATCH('Market shares'!Q96&amp;'Market shares'!$C$88,'Background Step 4.1.3'!$B$118:$B$144&amp;'Background Step 4.1.3'!$C$118:$C$144,0),MATCH('Market shares'!S$90,'Background Step 4.1.3'!$G$117:$H$117,0)),"")</f>
        <v/>
      </c>
      <c r="T96" s="496">
        <f t="shared" si="55"/>
        <v>761100</v>
      </c>
      <c r="U96" s="496">
        <f t="array" ref="U96">IFERROR(INDEX('Background Step 4.1.3'!$G$118:$H$144,MATCH('Market shares'!T96&amp;'Market shares'!$C$88,'Background Step 4.1.3'!$B$118:$B$144&amp;'Background Step 4.1.3'!$C$118:$C$144,0),MATCH('Market shares'!U$90,'Background Step 4.1.3'!$G$117:$H$117,0)),"")</f>
        <v>0.43810099999999991</v>
      </c>
      <c r="V96" s="496">
        <f t="array" ref="V96">IFERROR(INDEX('Background Step 4.1.3'!$G$118:$H$144,MATCH('Market shares'!T96&amp;'Market shares'!$C$88,'Background Step 4.1.3'!$B$118:$B$144&amp;'Background Step 4.1.3'!$C$118:$C$144,0),MATCH('Market shares'!V$90,'Background Step 4.1.3'!$G$117:$H$117,0)),"")</f>
        <v>6.952531333333333</v>
      </c>
      <c r="W96" s="496">
        <f t="shared" si="56"/>
        <v>0</v>
      </c>
      <c r="X96" s="496" t="str">
        <f t="array" ref="X96">IFERROR(INDEX('Background Step 4.1.3'!$G$118:$H$144,MATCH('Market shares'!W96&amp;'Market shares'!$C$88,'Background Step 4.1.3'!$B$118:$B$144&amp;'Background Step 4.1.3'!$C$118:$C$144,0),MATCH('Market shares'!X$90,'Background Step 4.1.3'!$G$117:$H$117,0)),"")</f>
        <v/>
      </c>
      <c r="Y96" s="496" t="str">
        <f t="array" ref="Y96">IFERROR(INDEX('Background Step 4.1.3'!$G$118:$H$144,MATCH('Market shares'!W96&amp;'Market shares'!$C$88,'Background Step 4.1.3'!$B$118:$B$144&amp;'Background Step 4.1.3'!$C$118:$C$144,0),MATCH('Market shares'!Y$90,'Background Step 4.1.3'!$G$117:$H$117,0)),"")</f>
        <v/>
      </c>
    </row>
    <row r="97" spans="2:25">
      <c r="B97" s="496">
        <f t="shared" si="49"/>
        <v>0</v>
      </c>
      <c r="C97" s="496" t="str">
        <f t="array" ref="C97">IFERROR(INDEX('Background Step 4.1.3'!$G$118:$H$144,MATCH('Market shares'!B97&amp;'Market shares'!$C$88,'Background Step 4.1.3'!$B$118:$B$144&amp;'Background Step 4.1.3'!$C$118:$C$144,0),MATCH('Market shares'!C$90,'Background Step 4.1.3'!$G$117:$H$117,0)),"")</f>
        <v/>
      </c>
      <c r="D97" s="496" t="str">
        <f t="array" ref="D97">IFERROR(INDEX('Background Step 4.1.3'!$G$118:$H$144,MATCH('Market shares'!B97&amp;'Market shares'!$C$88,'Background Step 4.1.3'!$B$118:$B$144&amp;'Background Step 4.1.3'!$C$118:$C$144,0),MATCH('Market shares'!D$90,'Background Step 4.1.3'!$G$117:$H$117,0)),"")</f>
        <v/>
      </c>
      <c r="E97" s="496">
        <f t="shared" si="50"/>
        <v>0</v>
      </c>
      <c r="F97" s="496" t="str">
        <f t="array" ref="F97">IFERROR(INDEX('Background Step 4.1.3'!$G$118:$H$144,MATCH('Market shares'!E97&amp;'Market shares'!$C$88,'Background Step 4.1.3'!$B$118:$B$144&amp;'Background Step 4.1.3'!$C$118:$C$144,0),MATCH('Market shares'!F$90,'Background Step 4.1.3'!$G$117:$H$117,0)),"")</f>
        <v/>
      </c>
      <c r="G97" s="496" t="str">
        <f t="array" ref="G97">IFERROR(INDEX('Background Step 4.1.3'!$G$118:$H$144,MATCH('Market shares'!E97&amp;'Market shares'!$C$88,'Background Step 4.1.3'!$B$118:$B$144&amp;'Background Step 4.1.3'!$C$118:$C$144,0),MATCH('Market shares'!G$90,'Background Step 4.1.3'!$G$117:$H$117,0)),"")</f>
        <v/>
      </c>
      <c r="H97" s="496">
        <f t="shared" si="51"/>
        <v>0</v>
      </c>
      <c r="I97" s="496" t="str">
        <f t="array" ref="I97">IFERROR(INDEX('Background Step 4.1.3'!$G$118:$H$144,MATCH('Market shares'!H97&amp;'Market shares'!$C$88,'Background Step 4.1.3'!$B$118:$B$144&amp;'Background Step 4.1.3'!$C$118:$C$144,0),MATCH('Market shares'!I$90,'Background Step 4.1.3'!$G$117:$H$117,0)),"")</f>
        <v/>
      </c>
      <c r="J97" s="496" t="str">
        <f t="array" ref="J97">IFERROR(INDEX('Background Step 4.1.3'!$G$118:$H$144,MATCH('Market shares'!H97&amp;'Market shares'!$C$88,'Background Step 4.1.3'!$B$118:$B$144&amp;'Background Step 4.1.3'!$C$118:$C$144,0),MATCH('Market shares'!J$90,'Background Step 4.1.3'!$G$117:$H$117,0)),"")</f>
        <v/>
      </c>
      <c r="K97" s="496">
        <f t="shared" si="52"/>
        <v>0</v>
      </c>
      <c r="L97" s="496" t="str">
        <f t="array" ref="L97">IFERROR(INDEX('Background Step 4.1.3'!$G$118:$H$144,MATCH('Market shares'!K97&amp;'Market shares'!$C$88,'Background Step 4.1.3'!$B$118:$B$144&amp;'Background Step 4.1.3'!$C$118:$C$144,0),MATCH('Market shares'!L$90,'Background Step 4.1.3'!$G$117:$H$117,0)),"")</f>
        <v/>
      </c>
      <c r="M97" s="496" t="str">
        <f t="array" ref="M97">IFERROR(INDEX('Background Step 4.1.3'!$G$118:$H$144,MATCH('Market shares'!K97&amp;'Market shares'!$C$88,'Background Step 4.1.3'!$B$118:$B$144&amp;'Background Step 4.1.3'!$C$118:$C$144,0),MATCH('Market shares'!M$90,'Background Step 4.1.3'!$G$117:$H$117,0)),"")</f>
        <v/>
      </c>
      <c r="N97" s="496">
        <f t="shared" si="53"/>
        <v>0</v>
      </c>
      <c r="O97" s="496" t="str">
        <f t="array" ref="O97">IFERROR(INDEX('Background Step 4.1.3'!$G$118:$H$144,MATCH('Market shares'!N97&amp;'Market shares'!$C$88,'Background Step 4.1.3'!$B$118:$B$144&amp;'Background Step 4.1.3'!$C$118:$C$144,0),MATCH('Market shares'!O$90,'Background Step 4.1.3'!$G$117:$H$117,0)),"")</f>
        <v/>
      </c>
      <c r="P97" s="496" t="str">
        <f t="array" ref="P97">IFERROR(INDEX('Background Step 4.1.3'!$G$118:$H$144,MATCH('Market shares'!N97&amp;'Market shares'!$C$88,'Background Step 4.1.3'!$B$118:$B$144&amp;'Background Step 4.1.3'!$C$118:$C$144,0),MATCH('Market shares'!P$90,'Background Step 4.1.3'!$G$117:$H$117,0)),"")</f>
        <v/>
      </c>
      <c r="Q97" s="496">
        <f t="shared" si="54"/>
        <v>0</v>
      </c>
      <c r="R97" s="496" t="str">
        <f t="array" ref="R97">IFERROR(INDEX('Background Step 4.1.3'!$G$118:$H$144,MATCH('Market shares'!Q97&amp;'Market shares'!$C$88,'Background Step 4.1.3'!$B$118:$B$144&amp;'Background Step 4.1.3'!$C$118:$C$144,0),MATCH('Market shares'!R$90,'Background Step 4.1.3'!$G$117:$H$117,0)),"")</f>
        <v/>
      </c>
      <c r="S97" s="496" t="str">
        <f t="array" ref="S97">IFERROR(INDEX('Background Step 4.1.3'!$G$118:$H$144,MATCH('Market shares'!Q97&amp;'Market shares'!$C$88,'Background Step 4.1.3'!$B$118:$B$144&amp;'Background Step 4.1.3'!$C$118:$C$144,0),MATCH('Market shares'!S$90,'Background Step 4.1.3'!$G$117:$H$117,0)),"")</f>
        <v/>
      </c>
      <c r="T97" s="496">
        <f t="shared" si="55"/>
        <v>0</v>
      </c>
      <c r="U97" s="496" t="str">
        <f t="array" ref="U97">IFERROR(INDEX('Background Step 4.1.3'!$G$118:$H$144,MATCH('Market shares'!T97&amp;'Market shares'!$C$88,'Background Step 4.1.3'!$B$118:$B$144&amp;'Background Step 4.1.3'!$C$118:$C$144,0),MATCH('Market shares'!U$90,'Background Step 4.1.3'!$G$117:$H$117,0)),"")</f>
        <v/>
      </c>
      <c r="V97" s="496" t="str">
        <f t="array" ref="V97">IFERROR(INDEX('Background Step 4.1.3'!$G$118:$H$144,MATCH('Market shares'!T97&amp;'Market shares'!$C$88,'Background Step 4.1.3'!$B$118:$B$144&amp;'Background Step 4.1.3'!$C$118:$C$144,0),MATCH('Market shares'!V$90,'Background Step 4.1.3'!$G$117:$H$117,0)),"")</f>
        <v/>
      </c>
      <c r="W97" s="496">
        <f t="shared" si="56"/>
        <v>0</v>
      </c>
      <c r="X97" s="496" t="str">
        <f t="array" ref="X97">IFERROR(INDEX('Background Step 4.1.3'!$G$118:$H$144,MATCH('Market shares'!W97&amp;'Market shares'!$C$88,'Background Step 4.1.3'!$B$118:$B$144&amp;'Background Step 4.1.3'!$C$118:$C$144,0),MATCH('Market shares'!X$90,'Background Step 4.1.3'!$G$117:$H$117,0)),"")</f>
        <v/>
      </c>
      <c r="Y97" s="496" t="str">
        <f t="array" ref="Y97">IFERROR(INDEX('Background Step 4.1.3'!$G$118:$H$144,MATCH('Market shares'!W97&amp;'Market shares'!$C$88,'Background Step 4.1.3'!$B$118:$B$144&amp;'Background Step 4.1.3'!$C$118:$C$144,0),MATCH('Market shares'!Y$90,'Background Step 4.1.3'!$G$117:$H$117,0)),"")</f>
        <v/>
      </c>
    </row>
    <row r="98" spans="2:25">
      <c r="B98" s="496">
        <f t="shared" si="49"/>
        <v>0</v>
      </c>
      <c r="C98" s="496" t="str">
        <f t="array" ref="C98">IFERROR(INDEX('Background Step 4.1.3'!$G$118:$H$144,MATCH('Market shares'!B98&amp;'Market shares'!$C$88,'Background Step 4.1.3'!$B$118:$B$144&amp;'Background Step 4.1.3'!$C$118:$C$144,0),MATCH('Market shares'!C$90,'Background Step 4.1.3'!$G$117:$H$117,0)),"")</f>
        <v/>
      </c>
      <c r="D98" s="496" t="str">
        <f t="array" ref="D98">IFERROR(INDEX('Background Step 4.1.3'!$G$118:$H$144,MATCH('Market shares'!B98&amp;'Market shares'!$C$88,'Background Step 4.1.3'!$B$118:$B$144&amp;'Background Step 4.1.3'!$C$118:$C$144,0),MATCH('Market shares'!D$90,'Background Step 4.1.3'!$G$117:$H$117,0)),"")</f>
        <v/>
      </c>
      <c r="E98" s="496">
        <f t="shared" si="50"/>
        <v>0</v>
      </c>
      <c r="F98" s="496" t="str">
        <f t="array" ref="F98">IFERROR(INDEX('Background Step 4.1.3'!$G$118:$H$144,MATCH('Market shares'!E98&amp;'Market shares'!$C$88,'Background Step 4.1.3'!$B$118:$B$144&amp;'Background Step 4.1.3'!$C$118:$C$144,0),MATCH('Market shares'!F$90,'Background Step 4.1.3'!$G$117:$H$117,0)),"")</f>
        <v/>
      </c>
      <c r="G98" s="496" t="str">
        <f t="array" ref="G98">IFERROR(INDEX('Background Step 4.1.3'!$G$118:$H$144,MATCH('Market shares'!E98&amp;'Market shares'!$C$88,'Background Step 4.1.3'!$B$118:$B$144&amp;'Background Step 4.1.3'!$C$118:$C$144,0),MATCH('Market shares'!G$90,'Background Step 4.1.3'!$G$117:$H$117,0)),"")</f>
        <v/>
      </c>
      <c r="H98" s="496">
        <f t="shared" si="51"/>
        <v>0</v>
      </c>
      <c r="I98" s="496" t="str">
        <f t="array" ref="I98">IFERROR(INDEX('Background Step 4.1.3'!$G$118:$H$144,MATCH('Market shares'!H98&amp;'Market shares'!$C$88,'Background Step 4.1.3'!$B$118:$B$144&amp;'Background Step 4.1.3'!$C$118:$C$144,0),MATCH('Market shares'!I$90,'Background Step 4.1.3'!$G$117:$H$117,0)),"")</f>
        <v/>
      </c>
      <c r="J98" s="496" t="str">
        <f t="array" ref="J98">IFERROR(INDEX('Background Step 4.1.3'!$G$118:$H$144,MATCH('Market shares'!H98&amp;'Market shares'!$C$88,'Background Step 4.1.3'!$B$118:$B$144&amp;'Background Step 4.1.3'!$C$118:$C$144,0),MATCH('Market shares'!J$90,'Background Step 4.1.3'!$G$117:$H$117,0)),"")</f>
        <v/>
      </c>
      <c r="K98" s="496">
        <f t="shared" si="52"/>
        <v>0</v>
      </c>
      <c r="L98" s="496" t="str">
        <f t="array" ref="L98">IFERROR(INDEX('Background Step 4.1.3'!$G$118:$H$144,MATCH('Market shares'!K98&amp;'Market shares'!$C$88,'Background Step 4.1.3'!$B$118:$B$144&amp;'Background Step 4.1.3'!$C$118:$C$144,0),MATCH('Market shares'!L$90,'Background Step 4.1.3'!$G$117:$H$117,0)),"")</f>
        <v/>
      </c>
      <c r="M98" s="496" t="str">
        <f t="array" ref="M98">IFERROR(INDEX('Background Step 4.1.3'!$G$118:$H$144,MATCH('Market shares'!K98&amp;'Market shares'!$C$88,'Background Step 4.1.3'!$B$118:$B$144&amp;'Background Step 4.1.3'!$C$118:$C$144,0),MATCH('Market shares'!M$90,'Background Step 4.1.3'!$G$117:$H$117,0)),"")</f>
        <v/>
      </c>
      <c r="N98" s="496">
        <f t="shared" si="53"/>
        <v>0</v>
      </c>
      <c r="O98" s="496" t="str">
        <f t="array" ref="O98">IFERROR(INDEX('Background Step 4.1.3'!$G$118:$H$144,MATCH('Market shares'!N98&amp;'Market shares'!$C$88,'Background Step 4.1.3'!$B$118:$B$144&amp;'Background Step 4.1.3'!$C$118:$C$144,0),MATCH('Market shares'!O$90,'Background Step 4.1.3'!$G$117:$H$117,0)),"")</f>
        <v/>
      </c>
      <c r="P98" s="496" t="str">
        <f t="array" ref="P98">IFERROR(INDEX('Background Step 4.1.3'!$G$118:$H$144,MATCH('Market shares'!N98&amp;'Market shares'!$C$88,'Background Step 4.1.3'!$B$118:$B$144&amp;'Background Step 4.1.3'!$C$118:$C$144,0),MATCH('Market shares'!P$90,'Background Step 4.1.3'!$G$117:$H$117,0)),"")</f>
        <v/>
      </c>
      <c r="Q98" s="496">
        <f t="shared" si="54"/>
        <v>0</v>
      </c>
      <c r="R98" s="496" t="str">
        <f t="array" ref="R98">IFERROR(INDEX('Background Step 4.1.3'!$G$118:$H$144,MATCH('Market shares'!Q98&amp;'Market shares'!$C$88,'Background Step 4.1.3'!$B$118:$B$144&amp;'Background Step 4.1.3'!$C$118:$C$144,0),MATCH('Market shares'!R$90,'Background Step 4.1.3'!$G$117:$H$117,0)),"")</f>
        <v/>
      </c>
      <c r="S98" s="496" t="str">
        <f t="array" ref="S98">IFERROR(INDEX('Background Step 4.1.3'!$G$118:$H$144,MATCH('Market shares'!Q98&amp;'Market shares'!$C$88,'Background Step 4.1.3'!$B$118:$B$144&amp;'Background Step 4.1.3'!$C$118:$C$144,0),MATCH('Market shares'!S$90,'Background Step 4.1.3'!$G$117:$H$117,0)),"")</f>
        <v/>
      </c>
      <c r="T98" s="496">
        <f t="shared" si="55"/>
        <v>0</v>
      </c>
      <c r="U98" s="496" t="str">
        <f t="array" ref="U98">IFERROR(INDEX('Background Step 4.1.3'!$G$118:$H$144,MATCH('Market shares'!T98&amp;'Market shares'!$C$88,'Background Step 4.1.3'!$B$118:$B$144&amp;'Background Step 4.1.3'!$C$118:$C$144,0),MATCH('Market shares'!U$90,'Background Step 4.1.3'!$G$117:$H$117,0)),"")</f>
        <v/>
      </c>
      <c r="V98" s="496" t="str">
        <f t="array" ref="V98">IFERROR(INDEX('Background Step 4.1.3'!$G$118:$H$144,MATCH('Market shares'!T98&amp;'Market shares'!$C$88,'Background Step 4.1.3'!$B$118:$B$144&amp;'Background Step 4.1.3'!$C$118:$C$144,0),MATCH('Market shares'!V$90,'Background Step 4.1.3'!$G$117:$H$117,0)),"")</f>
        <v/>
      </c>
      <c r="W98" s="496">
        <f t="shared" si="56"/>
        <v>0</v>
      </c>
      <c r="X98" s="496" t="str">
        <f t="array" ref="X98">IFERROR(INDEX('Background Step 4.1.3'!$G$118:$H$144,MATCH('Market shares'!W98&amp;'Market shares'!$C$88,'Background Step 4.1.3'!$B$118:$B$144&amp;'Background Step 4.1.3'!$C$118:$C$144,0),MATCH('Market shares'!X$90,'Background Step 4.1.3'!$G$117:$H$117,0)),"")</f>
        <v/>
      </c>
      <c r="Y98" s="496" t="str">
        <f t="array" ref="Y98">IFERROR(INDEX('Background Step 4.1.3'!$G$118:$H$144,MATCH('Market shares'!W98&amp;'Market shares'!$C$88,'Background Step 4.1.3'!$B$118:$B$144&amp;'Background Step 4.1.3'!$C$118:$C$144,0),MATCH('Market shares'!Y$90,'Background Step 4.1.3'!$G$117:$H$117,0)),"")</f>
        <v/>
      </c>
    </row>
    <row r="99" spans="2:25">
      <c r="B99" s="496">
        <f t="shared" si="49"/>
        <v>0</v>
      </c>
      <c r="C99" s="496" t="str">
        <f t="array" ref="C99">IFERROR(INDEX('Background Step 4.1.3'!$G$118:$H$144,MATCH('Market shares'!B99&amp;'Market shares'!$C$88,'Background Step 4.1.3'!$B$118:$B$144&amp;'Background Step 4.1.3'!$C$118:$C$144,0),MATCH('Market shares'!C$90,'Background Step 4.1.3'!$G$117:$H$117,0)),"")</f>
        <v/>
      </c>
      <c r="D99" s="496" t="str">
        <f t="array" ref="D99">IFERROR(INDEX('Background Step 4.1.3'!$G$118:$H$144,MATCH('Market shares'!B99&amp;'Market shares'!$C$88,'Background Step 4.1.3'!$B$118:$B$144&amp;'Background Step 4.1.3'!$C$118:$C$144,0),MATCH('Market shares'!D$90,'Background Step 4.1.3'!$G$117:$H$117,0)),"")</f>
        <v/>
      </c>
      <c r="E99" s="496">
        <f t="shared" si="50"/>
        <v>0</v>
      </c>
      <c r="F99" s="496" t="str">
        <f t="array" ref="F99">IFERROR(INDEX('Background Step 4.1.3'!$G$118:$H$144,MATCH('Market shares'!E99&amp;'Market shares'!$C$88,'Background Step 4.1.3'!$B$118:$B$144&amp;'Background Step 4.1.3'!$C$118:$C$144,0),MATCH('Market shares'!F$90,'Background Step 4.1.3'!$G$117:$H$117,0)),"")</f>
        <v/>
      </c>
      <c r="G99" s="496" t="str">
        <f t="array" ref="G99">IFERROR(INDEX('Background Step 4.1.3'!$G$118:$H$144,MATCH('Market shares'!E99&amp;'Market shares'!$C$88,'Background Step 4.1.3'!$B$118:$B$144&amp;'Background Step 4.1.3'!$C$118:$C$144,0),MATCH('Market shares'!G$90,'Background Step 4.1.3'!$G$117:$H$117,0)),"")</f>
        <v/>
      </c>
      <c r="H99" s="496">
        <f t="shared" si="51"/>
        <v>0</v>
      </c>
      <c r="I99" s="496" t="str">
        <f t="array" ref="I99">IFERROR(INDEX('Background Step 4.1.3'!$G$118:$H$144,MATCH('Market shares'!H99&amp;'Market shares'!$C$88,'Background Step 4.1.3'!$B$118:$B$144&amp;'Background Step 4.1.3'!$C$118:$C$144,0),MATCH('Market shares'!I$90,'Background Step 4.1.3'!$G$117:$H$117,0)),"")</f>
        <v/>
      </c>
      <c r="J99" s="496" t="str">
        <f t="array" ref="J99">IFERROR(INDEX('Background Step 4.1.3'!$G$118:$H$144,MATCH('Market shares'!H99&amp;'Market shares'!$C$88,'Background Step 4.1.3'!$B$118:$B$144&amp;'Background Step 4.1.3'!$C$118:$C$144,0),MATCH('Market shares'!J$90,'Background Step 4.1.3'!$G$117:$H$117,0)),"")</f>
        <v/>
      </c>
      <c r="K99" s="496">
        <f t="shared" si="52"/>
        <v>0</v>
      </c>
      <c r="L99" s="496" t="str">
        <f t="array" ref="L99">IFERROR(INDEX('Background Step 4.1.3'!$G$118:$H$144,MATCH('Market shares'!K99&amp;'Market shares'!$C$88,'Background Step 4.1.3'!$B$118:$B$144&amp;'Background Step 4.1.3'!$C$118:$C$144,0),MATCH('Market shares'!L$90,'Background Step 4.1.3'!$G$117:$H$117,0)),"")</f>
        <v/>
      </c>
      <c r="M99" s="496" t="str">
        <f t="array" ref="M99">IFERROR(INDEX('Background Step 4.1.3'!$G$118:$H$144,MATCH('Market shares'!K99&amp;'Market shares'!$C$88,'Background Step 4.1.3'!$B$118:$B$144&amp;'Background Step 4.1.3'!$C$118:$C$144,0),MATCH('Market shares'!M$90,'Background Step 4.1.3'!$G$117:$H$117,0)),"")</f>
        <v/>
      </c>
      <c r="N99" s="496">
        <f t="shared" si="53"/>
        <v>0</v>
      </c>
      <c r="O99" s="496" t="str">
        <f t="array" ref="O99">IFERROR(INDEX('Background Step 4.1.3'!$G$118:$H$144,MATCH('Market shares'!N99&amp;'Market shares'!$C$88,'Background Step 4.1.3'!$B$118:$B$144&amp;'Background Step 4.1.3'!$C$118:$C$144,0),MATCH('Market shares'!O$90,'Background Step 4.1.3'!$G$117:$H$117,0)),"")</f>
        <v/>
      </c>
      <c r="P99" s="496" t="str">
        <f t="array" ref="P99">IFERROR(INDEX('Background Step 4.1.3'!$G$118:$H$144,MATCH('Market shares'!N99&amp;'Market shares'!$C$88,'Background Step 4.1.3'!$B$118:$B$144&amp;'Background Step 4.1.3'!$C$118:$C$144,0),MATCH('Market shares'!P$90,'Background Step 4.1.3'!$G$117:$H$117,0)),"")</f>
        <v/>
      </c>
      <c r="Q99" s="496">
        <f t="shared" si="54"/>
        <v>0</v>
      </c>
      <c r="R99" s="496" t="str">
        <f t="array" ref="R99">IFERROR(INDEX('Background Step 4.1.3'!$G$118:$H$144,MATCH('Market shares'!Q99&amp;'Market shares'!$C$88,'Background Step 4.1.3'!$B$118:$B$144&amp;'Background Step 4.1.3'!$C$118:$C$144,0),MATCH('Market shares'!R$90,'Background Step 4.1.3'!$G$117:$H$117,0)),"")</f>
        <v/>
      </c>
      <c r="S99" s="496" t="str">
        <f t="array" ref="S99">IFERROR(INDEX('Background Step 4.1.3'!$G$118:$H$144,MATCH('Market shares'!Q99&amp;'Market shares'!$C$88,'Background Step 4.1.3'!$B$118:$B$144&amp;'Background Step 4.1.3'!$C$118:$C$144,0),MATCH('Market shares'!S$90,'Background Step 4.1.3'!$G$117:$H$117,0)),"")</f>
        <v/>
      </c>
      <c r="T99" s="496">
        <f t="shared" si="55"/>
        <v>0</v>
      </c>
      <c r="U99" s="496" t="str">
        <f t="array" ref="U99">IFERROR(INDEX('Background Step 4.1.3'!$G$118:$H$144,MATCH('Market shares'!T99&amp;'Market shares'!$C$88,'Background Step 4.1.3'!$B$118:$B$144&amp;'Background Step 4.1.3'!$C$118:$C$144,0),MATCH('Market shares'!U$90,'Background Step 4.1.3'!$G$117:$H$117,0)),"")</f>
        <v/>
      </c>
      <c r="V99" s="496" t="str">
        <f t="array" ref="V99">IFERROR(INDEX('Background Step 4.1.3'!$G$118:$H$144,MATCH('Market shares'!T99&amp;'Market shares'!$C$88,'Background Step 4.1.3'!$B$118:$B$144&amp;'Background Step 4.1.3'!$C$118:$C$144,0),MATCH('Market shares'!V$90,'Background Step 4.1.3'!$G$117:$H$117,0)),"")</f>
        <v/>
      </c>
      <c r="W99" s="496">
        <f t="shared" si="56"/>
        <v>0</v>
      </c>
      <c r="X99" s="496" t="str">
        <f t="array" ref="X99">IFERROR(INDEX('Background Step 4.1.3'!$G$118:$H$144,MATCH('Market shares'!W99&amp;'Market shares'!$C$88,'Background Step 4.1.3'!$B$118:$B$144&amp;'Background Step 4.1.3'!$C$118:$C$144,0),MATCH('Market shares'!X$90,'Background Step 4.1.3'!$G$117:$H$117,0)),"")</f>
        <v/>
      </c>
      <c r="Y99" s="496" t="str">
        <f t="array" ref="Y99">IFERROR(INDEX('Background Step 4.1.3'!$G$118:$H$144,MATCH('Market shares'!W99&amp;'Market shares'!$C$88,'Background Step 4.1.3'!$B$118:$B$144&amp;'Background Step 4.1.3'!$C$118:$C$144,0),MATCH('Market shares'!Y$90,'Background Step 4.1.3'!$G$117:$H$117,0)),"")</f>
        <v/>
      </c>
    </row>
    <row r="100" spans="2:25">
      <c r="B100" s="496">
        <f t="shared" si="49"/>
        <v>0</v>
      </c>
      <c r="C100" s="496" t="str">
        <f t="array" ref="C100">IFERROR(INDEX('Background Step 4.1.3'!$G$118:$H$144,MATCH('Market shares'!B100&amp;'Market shares'!$C$88,'Background Step 4.1.3'!$B$118:$B$144&amp;'Background Step 4.1.3'!$C$118:$C$144,0),MATCH('Market shares'!C$90,'Background Step 4.1.3'!$G$117:$H$117,0)),"")</f>
        <v/>
      </c>
      <c r="D100" s="496" t="str">
        <f t="array" ref="D100">IFERROR(INDEX('Background Step 4.1.3'!$G$118:$H$144,MATCH('Market shares'!B100&amp;'Market shares'!$C$88,'Background Step 4.1.3'!$B$118:$B$144&amp;'Background Step 4.1.3'!$C$118:$C$144,0),MATCH('Market shares'!D$90,'Background Step 4.1.3'!$G$117:$H$117,0)),"")</f>
        <v/>
      </c>
      <c r="E100" s="496">
        <f t="shared" si="50"/>
        <v>0</v>
      </c>
      <c r="F100" s="496" t="str">
        <f t="array" ref="F100">IFERROR(INDEX('Background Step 4.1.3'!$G$118:$H$144,MATCH('Market shares'!E100&amp;'Market shares'!$C$88,'Background Step 4.1.3'!$B$118:$B$144&amp;'Background Step 4.1.3'!$C$118:$C$144,0),MATCH('Market shares'!F$90,'Background Step 4.1.3'!$G$117:$H$117,0)),"")</f>
        <v/>
      </c>
      <c r="G100" s="496" t="str">
        <f t="array" ref="G100">IFERROR(INDEX('Background Step 4.1.3'!$G$118:$H$144,MATCH('Market shares'!E100&amp;'Market shares'!$C$88,'Background Step 4.1.3'!$B$118:$B$144&amp;'Background Step 4.1.3'!$C$118:$C$144,0),MATCH('Market shares'!G$90,'Background Step 4.1.3'!$G$117:$H$117,0)),"")</f>
        <v/>
      </c>
      <c r="H100" s="496">
        <f t="shared" si="51"/>
        <v>0</v>
      </c>
      <c r="I100" s="496" t="str">
        <f t="array" ref="I100">IFERROR(INDEX('Background Step 4.1.3'!$G$118:$H$144,MATCH('Market shares'!H100&amp;'Market shares'!$C$88,'Background Step 4.1.3'!$B$118:$B$144&amp;'Background Step 4.1.3'!$C$118:$C$144,0),MATCH('Market shares'!I$90,'Background Step 4.1.3'!$G$117:$H$117,0)),"")</f>
        <v/>
      </c>
      <c r="J100" s="496" t="str">
        <f t="array" ref="J100">IFERROR(INDEX('Background Step 4.1.3'!$G$118:$H$144,MATCH('Market shares'!H100&amp;'Market shares'!$C$88,'Background Step 4.1.3'!$B$118:$B$144&amp;'Background Step 4.1.3'!$C$118:$C$144,0),MATCH('Market shares'!J$90,'Background Step 4.1.3'!$G$117:$H$117,0)),"")</f>
        <v/>
      </c>
      <c r="K100" s="496">
        <f t="shared" si="52"/>
        <v>0</v>
      </c>
      <c r="L100" s="496" t="str">
        <f t="array" ref="L100">IFERROR(INDEX('Background Step 4.1.3'!$G$118:$H$144,MATCH('Market shares'!K100&amp;'Market shares'!$C$88,'Background Step 4.1.3'!$B$118:$B$144&amp;'Background Step 4.1.3'!$C$118:$C$144,0),MATCH('Market shares'!L$90,'Background Step 4.1.3'!$G$117:$H$117,0)),"")</f>
        <v/>
      </c>
      <c r="M100" s="496" t="str">
        <f t="array" ref="M100">IFERROR(INDEX('Background Step 4.1.3'!$G$118:$H$144,MATCH('Market shares'!K100&amp;'Market shares'!$C$88,'Background Step 4.1.3'!$B$118:$B$144&amp;'Background Step 4.1.3'!$C$118:$C$144,0),MATCH('Market shares'!M$90,'Background Step 4.1.3'!$G$117:$H$117,0)),"")</f>
        <v/>
      </c>
      <c r="N100" s="496">
        <f t="shared" si="53"/>
        <v>0</v>
      </c>
      <c r="O100" s="496" t="str">
        <f t="array" ref="O100">IFERROR(INDEX('Background Step 4.1.3'!$G$118:$H$144,MATCH('Market shares'!N100&amp;'Market shares'!$C$88,'Background Step 4.1.3'!$B$118:$B$144&amp;'Background Step 4.1.3'!$C$118:$C$144,0),MATCH('Market shares'!O$90,'Background Step 4.1.3'!$G$117:$H$117,0)),"")</f>
        <v/>
      </c>
      <c r="P100" s="496" t="str">
        <f t="array" ref="P100">IFERROR(INDEX('Background Step 4.1.3'!$G$118:$H$144,MATCH('Market shares'!N100&amp;'Market shares'!$C$88,'Background Step 4.1.3'!$B$118:$B$144&amp;'Background Step 4.1.3'!$C$118:$C$144,0),MATCH('Market shares'!P$90,'Background Step 4.1.3'!$G$117:$H$117,0)),"")</f>
        <v/>
      </c>
      <c r="Q100" s="496">
        <f t="shared" si="54"/>
        <v>0</v>
      </c>
      <c r="R100" s="496" t="str">
        <f t="array" ref="R100">IFERROR(INDEX('Background Step 4.1.3'!$G$118:$H$144,MATCH('Market shares'!Q100&amp;'Market shares'!$C$88,'Background Step 4.1.3'!$B$118:$B$144&amp;'Background Step 4.1.3'!$C$118:$C$144,0),MATCH('Market shares'!R$90,'Background Step 4.1.3'!$G$117:$H$117,0)),"")</f>
        <v/>
      </c>
      <c r="S100" s="496" t="str">
        <f t="array" ref="S100">IFERROR(INDEX('Background Step 4.1.3'!$G$118:$H$144,MATCH('Market shares'!Q100&amp;'Market shares'!$C$88,'Background Step 4.1.3'!$B$118:$B$144&amp;'Background Step 4.1.3'!$C$118:$C$144,0),MATCH('Market shares'!S$90,'Background Step 4.1.3'!$G$117:$H$117,0)),"")</f>
        <v/>
      </c>
      <c r="T100" s="496">
        <f t="shared" si="55"/>
        <v>0</v>
      </c>
      <c r="U100" s="496" t="str">
        <f t="array" ref="U100">IFERROR(INDEX('Background Step 4.1.3'!$G$118:$H$144,MATCH('Market shares'!T100&amp;'Market shares'!$C$88,'Background Step 4.1.3'!$B$118:$B$144&amp;'Background Step 4.1.3'!$C$118:$C$144,0),MATCH('Market shares'!U$90,'Background Step 4.1.3'!$G$117:$H$117,0)),"")</f>
        <v/>
      </c>
      <c r="V100" s="496" t="str">
        <f t="array" ref="V100">IFERROR(INDEX('Background Step 4.1.3'!$G$118:$H$144,MATCH('Market shares'!T100&amp;'Market shares'!$C$88,'Background Step 4.1.3'!$B$118:$B$144&amp;'Background Step 4.1.3'!$C$118:$C$144,0),MATCH('Market shares'!V$90,'Background Step 4.1.3'!$G$117:$H$117,0)),"")</f>
        <v/>
      </c>
      <c r="W100" s="496">
        <f t="shared" si="56"/>
        <v>0</v>
      </c>
      <c r="X100" s="496" t="str">
        <f t="array" ref="X100">IFERROR(INDEX('Background Step 4.1.3'!$G$118:$H$144,MATCH('Market shares'!W100&amp;'Market shares'!$C$88,'Background Step 4.1.3'!$B$118:$B$144&amp;'Background Step 4.1.3'!$C$118:$C$144,0),MATCH('Market shares'!X$90,'Background Step 4.1.3'!$G$117:$H$117,0)),"")</f>
        <v/>
      </c>
      <c r="Y100" s="496" t="str">
        <f t="array" ref="Y100">IFERROR(INDEX('Background Step 4.1.3'!$G$118:$H$144,MATCH('Market shares'!W100&amp;'Market shares'!$C$88,'Background Step 4.1.3'!$B$118:$B$144&amp;'Background Step 4.1.3'!$C$118:$C$144,0),MATCH('Market shares'!Y$90,'Background Step 4.1.3'!$G$117:$H$117,0)),"")</f>
        <v/>
      </c>
    </row>
    <row r="104" spans="2:25" ht="14.1">
      <c r="B104" s="2" t="s">
        <v>292</v>
      </c>
      <c r="C104" s="1">
        <v>2017</v>
      </c>
    </row>
    <row r="105" spans="2:25">
      <c r="B105" s="310" t="s">
        <v>84</v>
      </c>
      <c r="C105" s="310"/>
      <c r="D105" s="310"/>
      <c r="E105" s="557" t="s">
        <v>136</v>
      </c>
      <c r="F105" s="558"/>
      <c r="G105" s="559"/>
      <c r="H105" s="557" t="s">
        <v>705</v>
      </c>
      <c r="I105" s="558"/>
      <c r="J105" s="559"/>
      <c r="K105" s="522" t="s">
        <v>706</v>
      </c>
      <c r="L105" s="523"/>
      <c r="M105" s="524"/>
      <c r="N105" s="557" t="s">
        <v>707</v>
      </c>
      <c r="O105" s="558"/>
      <c r="P105" s="559"/>
      <c r="Q105" s="557" t="s">
        <v>708</v>
      </c>
      <c r="R105" s="558"/>
      <c r="S105" s="559"/>
      <c r="T105" s="557" t="s">
        <v>709</v>
      </c>
      <c r="U105" s="558"/>
      <c r="V105" s="559"/>
      <c r="W105" s="557" t="s">
        <v>710</v>
      </c>
      <c r="X105" s="558"/>
      <c r="Y105" s="559"/>
    </row>
    <row r="106" spans="2:25">
      <c r="B106" s="311" t="s">
        <v>434</v>
      </c>
      <c r="C106" s="311" t="s">
        <v>678</v>
      </c>
      <c r="D106" s="311" t="s">
        <v>682</v>
      </c>
      <c r="E106" s="311" t="s">
        <v>434</v>
      </c>
      <c r="F106" s="311" t="s">
        <v>678</v>
      </c>
      <c r="G106" s="311" t="s">
        <v>682</v>
      </c>
      <c r="H106" s="311" t="s">
        <v>434</v>
      </c>
      <c r="I106" s="311" t="s">
        <v>678</v>
      </c>
      <c r="J106" s="311" t="s">
        <v>682</v>
      </c>
      <c r="K106" s="311" t="s">
        <v>434</v>
      </c>
      <c r="L106" s="311" t="s">
        <v>678</v>
      </c>
      <c r="M106" s="311" t="s">
        <v>682</v>
      </c>
      <c r="N106" s="311" t="s">
        <v>434</v>
      </c>
      <c r="O106" s="311" t="s">
        <v>678</v>
      </c>
      <c r="P106" s="311" t="s">
        <v>682</v>
      </c>
      <c r="Q106" s="311" t="s">
        <v>434</v>
      </c>
      <c r="R106" s="311" t="s">
        <v>678</v>
      </c>
      <c r="S106" s="311" t="s">
        <v>682</v>
      </c>
      <c r="T106" s="311" t="s">
        <v>434</v>
      </c>
      <c r="U106" s="311" t="s">
        <v>678</v>
      </c>
      <c r="V106" s="311" t="s">
        <v>682</v>
      </c>
      <c r="W106" s="311" t="s">
        <v>434</v>
      </c>
      <c r="X106" s="311" t="s">
        <v>678</v>
      </c>
      <c r="Y106" s="311" t="s">
        <v>682</v>
      </c>
    </row>
    <row r="107" spans="2:25">
      <c r="B107" s="496">
        <f>B91</f>
        <v>730900</v>
      </c>
      <c r="C107" s="496">
        <f t="array" ref="C107">IFERROR(INDEX('Background Step 4.1.3'!$I$9:$I$35,MATCH('Market shares'!B107&amp;'Market shares'!$C$104,'Background Step 4.1.3'!$B$9:$B$35&amp;'Background Step 4.1.3'!$C$9:$C$35,0)),"")</f>
        <v>1212.1577890000001</v>
      </c>
      <c r="D107" s="496">
        <f t="array" ref="D107">IFERROR(INDEX('Background Step 4.1.3'!$N$9:$N$35,MATCH('Market shares'!B107&amp;'Market shares'!$C$104,'Background Step 4.1.3'!$B$9:$B$35&amp;'Background Step 4.1.3'!$C$9:$C$35,0)),"")</f>
        <v>2229.1670919999997</v>
      </c>
      <c r="E107" s="496">
        <f>E91</f>
        <v>847989</v>
      </c>
      <c r="F107" s="496">
        <f t="array" ref="F107">IFERROR(INDEX('Background Step 4.1.3'!$I$9:$I$35,MATCH('Market shares'!E107&amp;'Market shares'!$C$104,'Background Step 4.1.3'!$B$9:$B$35&amp;'Background Step 4.1.3'!$C$9:$C$35,0)),"")</f>
        <v>10600.627378000001</v>
      </c>
      <c r="G107" s="496">
        <f t="array" ref="G107">IFERROR(INDEX('Background Step 4.1.3'!$N$9:$N$35,MATCH('Market shares'!E107&amp;'Market shares'!$C$104,'Background Step 4.1.3'!$B$9:$B$35&amp;'Background Step 4.1.3'!$C$9:$C$35,0)),"")</f>
        <v>29260.056905000001</v>
      </c>
      <c r="H107" s="496">
        <f>H91</f>
        <v>8405</v>
      </c>
      <c r="I107" s="496">
        <f t="array" ref="I107">IFERROR(INDEX('Background Step 4.1.3'!$I$9:$I$35,MATCH('Market shares'!H107&amp;'Market shares'!$C$104,'Background Step 4.1.3'!$B$9:$B$35&amp;'Background Step 4.1.3'!$C$9:$C$35,0)),"")</f>
        <v>113.91190300000001</v>
      </c>
      <c r="J107" s="496">
        <f t="array" ref="J107">IFERROR(INDEX('Background Step 4.1.3'!$N$9:$N$35,MATCH('Market shares'!H107&amp;'Market shares'!$C$104,'Background Step 4.1.3'!$B$9:$B$35&amp;'Background Step 4.1.3'!$C$9:$C$35,0)),"")</f>
        <v>420.51756399999994</v>
      </c>
      <c r="K107" s="496">
        <f>K91</f>
        <v>730900</v>
      </c>
      <c r="L107" s="496">
        <f t="array" ref="L107">IFERROR(INDEX('Background Step 4.1.3'!$I$9:$I$35,MATCH('Market shares'!K107&amp;'Market shares'!$C$104,'Background Step 4.1.3'!$B$9:$B$35&amp;'Background Step 4.1.3'!$C$9:$C$35,0)),"")</f>
        <v>1212.1577890000001</v>
      </c>
      <c r="M107" s="496">
        <f t="array" ref="M107">IFERROR(INDEX('Background Step 4.1.3'!$N$9:$N$35,MATCH('Market shares'!K107&amp;'Market shares'!$C$104,'Background Step 4.1.3'!$B$9:$B$35&amp;'Background Step 4.1.3'!$C$9:$C$35,0)),"")</f>
        <v>2229.1670919999997</v>
      </c>
      <c r="N107" s="496">
        <f>N91</f>
        <v>730900</v>
      </c>
      <c r="O107" s="496">
        <f t="array" ref="O107">IFERROR(INDEX('Background Step 4.1.3'!$I$9:$I$35,MATCH('Market shares'!N107&amp;'Market shares'!$C$104,'Background Step 4.1.3'!$B$9:$B$35&amp;'Background Step 4.1.3'!$C$9:$C$35,0)),"")</f>
        <v>1212.1577890000001</v>
      </c>
      <c r="P107" s="496">
        <f t="array" ref="P107">IFERROR(INDEX('Background Step 4.1.3'!$N$9:$N$35,MATCH('Market shares'!N107&amp;'Market shares'!$C$104,'Background Step 4.1.3'!$B$9:$B$35&amp;'Background Step 4.1.3'!$C$9:$C$35,0)),"")</f>
        <v>2229.1670919999997</v>
      </c>
      <c r="Q107" s="496">
        <f>Q91</f>
        <v>730900</v>
      </c>
      <c r="R107" s="496">
        <f t="array" ref="R107">IFERROR(INDEX('Background Step 4.1.3'!$I$9:$I$35,MATCH('Market shares'!Q107&amp;'Market shares'!$C$104,'Background Step 4.1.3'!$B$9:$B$35&amp;'Background Step 4.1.3'!$C$9:$C$35,0)),"")</f>
        <v>1212.1577890000001</v>
      </c>
      <c r="S107" s="496">
        <f t="array" ref="S107">IFERROR(INDEX('Background Step 4.1.3'!$N$9:$N$35,MATCH('Market shares'!Q107&amp;'Market shares'!$C$104,'Background Step 4.1.3'!$B$9:$B$35&amp;'Background Step 4.1.3'!$C$9:$C$35,0)),"")</f>
        <v>2229.1670919999997</v>
      </c>
      <c r="T107" s="496">
        <f>T91</f>
        <v>8405</v>
      </c>
      <c r="U107" s="496">
        <f t="array" ref="U107">IFERROR(INDEX('Background Step 4.1.3'!$I$9:$I$35,MATCH('Market shares'!T107&amp;'Market shares'!$C$104,'Background Step 4.1.3'!$B$9:$B$35&amp;'Background Step 4.1.3'!$C$9:$C$35,0)),"")</f>
        <v>113.91190300000001</v>
      </c>
      <c r="V107" s="496">
        <f t="array" ref="V107">IFERROR(INDEX('Background Step 4.1.3'!$N$9:$N$35,MATCH('Market shares'!T107&amp;'Market shares'!$C$104,'Background Step 4.1.3'!$B$9:$B$35&amp;'Background Step 4.1.3'!$C$9:$C$35,0)),"")</f>
        <v>420.51756399999994</v>
      </c>
      <c r="W107" s="496">
        <f>W91</f>
        <v>8405</v>
      </c>
      <c r="X107" s="496">
        <f t="array" ref="X107">IFERROR(INDEX('Background Step 4.1.3'!$I$9:$I$35,MATCH('Market shares'!W107&amp;'Market shares'!$C$104,'Background Step 4.1.3'!$B$9:$B$35&amp;'Background Step 4.1.3'!$C$9:$C$35,0)),"")</f>
        <v>113.91190300000001</v>
      </c>
      <c r="Y107" s="496">
        <f t="array" ref="Y107">IFERROR(INDEX('Background Step 4.1.3'!$N$9:$N$35,MATCH('Market shares'!W107&amp;'Market shares'!$C$104,'Background Step 4.1.3'!$B$9:$B$35&amp;'Background Step 4.1.3'!$C$9:$C$35,0)),"")</f>
        <v>420.51756399999994</v>
      </c>
    </row>
    <row r="108" spans="2:25">
      <c r="B108" s="496">
        <f>B92</f>
        <v>741999</v>
      </c>
      <c r="C108" s="496">
        <f t="array" ref="C108">IFERROR(INDEX('Background Step 4.1.3'!$I$9:$I$35,MATCH('Market shares'!B108&amp;'Market shares'!$C$104,'Background Step 4.1.3'!$B$9:$B$35&amp;'Background Step 4.1.3'!$C$9:$C$35,0)),"")</f>
        <v>1197.1855930000002</v>
      </c>
      <c r="D108" s="496">
        <f t="array" ref="D108">IFERROR(INDEX('Background Step 4.1.3'!$N$9:$N$35,MATCH('Market shares'!B108&amp;'Market shares'!$C$104,'Background Step 4.1.3'!$B$9:$B$35&amp;'Background Step 4.1.3'!$C$9:$C$35,0)),"")</f>
        <v>1750.4047679999999</v>
      </c>
      <c r="E108" s="496">
        <f>E92</f>
        <v>842139</v>
      </c>
      <c r="F108" s="496">
        <f t="array" ref="F108">IFERROR(INDEX('Background Step 4.1.3'!$I$9:$I$35,MATCH('Market shares'!E108&amp;'Market shares'!$C$104,'Background Step 4.1.3'!$B$9:$B$35&amp;'Background Step 4.1.3'!$C$9:$C$35,0)),"")</f>
        <v>8289.8806810000005</v>
      </c>
      <c r="G108" s="496">
        <f t="array" ref="G108">IFERROR(INDEX('Background Step 4.1.3'!$N$9:$N$35,MATCH('Market shares'!E108&amp;'Market shares'!$C$104,'Background Step 4.1.3'!$B$9:$B$35&amp;'Background Step 4.1.3'!$C$9:$C$35,0)),"")</f>
        <v>11525.431231</v>
      </c>
      <c r="H108" s="496">
        <f>H92</f>
        <v>842129</v>
      </c>
      <c r="I108" s="496">
        <f t="array" ref="I108">IFERROR(INDEX('Background Step 4.1.3'!$I$9:$I$35,MATCH('Market shares'!H108&amp;'Market shares'!$C$104,'Background Step 4.1.3'!$B$9:$B$35&amp;'Background Step 4.1.3'!$C$9:$C$35,0)),"")</f>
        <v>2730.7991670000001</v>
      </c>
      <c r="J108" s="496">
        <f t="array" ref="J108">IFERROR(INDEX('Background Step 4.1.3'!$N$9:$N$35,MATCH('Market shares'!H108&amp;'Market shares'!$C$104,'Background Step 4.1.3'!$B$9:$B$35&amp;'Background Step 4.1.3'!$C$9:$C$35,0)),"")</f>
        <v>5315.5647639999997</v>
      </c>
      <c r="K108" s="496">
        <f>K92</f>
        <v>741999</v>
      </c>
      <c r="L108" s="496">
        <f t="array" ref="L108">IFERROR(INDEX('Background Step 4.1.3'!$I$9:$I$35,MATCH('Market shares'!K108&amp;'Market shares'!$C$104,'Background Step 4.1.3'!$B$9:$B$35&amp;'Background Step 4.1.3'!$C$9:$C$35,0)),"")</f>
        <v>1197.1855930000002</v>
      </c>
      <c r="M108" s="496">
        <f t="array" ref="M108">IFERROR(INDEX('Background Step 4.1.3'!$N$9:$N$35,MATCH('Market shares'!K108&amp;'Market shares'!$C$104,'Background Step 4.1.3'!$B$9:$B$35&amp;'Background Step 4.1.3'!$C$9:$C$35,0)),"")</f>
        <v>1750.4047679999999</v>
      </c>
      <c r="N108" s="496">
        <f>N92</f>
        <v>741999</v>
      </c>
      <c r="O108" s="496">
        <f t="array" ref="O108">IFERROR(INDEX('Background Step 4.1.3'!$I$9:$I$35,MATCH('Market shares'!N108&amp;'Market shares'!$C$104,'Background Step 4.1.3'!$B$9:$B$35&amp;'Background Step 4.1.3'!$C$9:$C$35,0)),"")</f>
        <v>1197.1855930000002</v>
      </c>
      <c r="P108" s="496">
        <f t="array" ref="P108">IFERROR(INDEX('Background Step 4.1.3'!$N$9:$N$35,MATCH('Market shares'!N108&amp;'Market shares'!$C$104,'Background Step 4.1.3'!$B$9:$B$35&amp;'Background Step 4.1.3'!$C$9:$C$35,0)),"")</f>
        <v>1750.4047679999999</v>
      </c>
      <c r="Q108" s="496">
        <f>Q92</f>
        <v>741999</v>
      </c>
      <c r="R108" s="496">
        <f t="array" ref="R108">IFERROR(INDEX('Background Step 4.1.3'!$I$9:$I$35,MATCH('Market shares'!Q108&amp;'Market shares'!$C$104,'Background Step 4.1.3'!$B$9:$B$35&amp;'Background Step 4.1.3'!$C$9:$C$35,0)),"")</f>
        <v>1197.1855930000002</v>
      </c>
      <c r="S108" s="496">
        <f t="array" ref="S108">IFERROR(INDEX('Background Step 4.1.3'!$N$9:$N$35,MATCH('Market shares'!Q108&amp;'Market shares'!$C$104,'Background Step 4.1.3'!$B$9:$B$35&amp;'Background Step 4.1.3'!$C$9:$C$35,0)),"")</f>
        <v>1750.4047679999999</v>
      </c>
      <c r="T108" s="496">
        <f>T92</f>
        <v>842129</v>
      </c>
      <c r="U108" s="496">
        <f t="array" ref="U108">IFERROR(INDEX('Background Step 4.1.3'!$I$9:$I$35,MATCH('Market shares'!T108&amp;'Market shares'!$C$104,'Background Step 4.1.3'!$B$9:$B$35&amp;'Background Step 4.1.3'!$C$9:$C$35,0)),"")</f>
        <v>2730.7991670000001</v>
      </c>
      <c r="V108" s="496">
        <f t="array" ref="V108">IFERROR(INDEX('Background Step 4.1.3'!$N$9:$N$35,MATCH('Market shares'!T108&amp;'Market shares'!$C$104,'Background Step 4.1.3'!$B$9:$B$35&amp;'Background Step 4.1.3'!$C$9:$C$35,0)),"")</f>
        <v>5315.5647639999997</v>
      </c>
      <c r="W108" s="496">
        <f>W92</f>
        <v>842129</v>
      </c>
      <c r="X108" s="496">
        <f t="array" ref="X108">IFERROR(INDEX('Background Step 4.1.3'!$I$9:$I$35,MATCH('Market shares'!W108&amp;'Market shares'!$C$104,'Background Step 4.1.3'!$B$9:$B$35&amp;'Background Step 4.1.3'!$C$9:$C$35,0)),"")</f>
        <v>2730.7991670000001</v>
      </c>
      <c r="Y108" s="496">
        <f t="array" ref="Y108">IFERROR(INDEX('Background Step 4.1.3'!$N$9:$N$35,MATCH('Market shares'!W108&amp;'Market shares'!$C$104,'Background Step 4.1.3'!$B$9:$B$35&amp;'Background Step 4.1.3'!$C$9:$C$35,0)),"")</f>
        <v>5315.5647639999997</v>
      </c>
    </row>
    <row r="109" spans="2:25">
      <c r="B109" s="496">
        <f t="shared" ref="B109:B116" si="57">B93</f>
        <v>761100</v>
      </c>
      <c r="C109" s="496">
        <f t="array" ref="C109">IFERROR(INDEX('Background Step 4.1.3'!$I$9:$I$35,MATCH('Market shares'!B109&amp;'Market shares'!$C$104,'Background Step 4.1.3'!$B$9:$B$35&amp;'Background Step 4.1.3'!$C$9:$C$35,0)),"")</f>
        <v>52.067506999999999</v>
      </c>
      <c r="D109" s="496">
        <f t="array" ref="D109">IFERROR(INDEX('Background Step 4.1.3'!$N$9:$N$35,MATCH('Market shares'!B109&amp;'Market shares'!$C$104,'Background Step 4.1.3'!$B$9:$B$35&amp;'Background Step 4.1.3'!$C$9:$C$35,0)),"")</f>
        <v>127.605346</v>
      </c>
      <c r="E109" s="496">
        <f t="shared" ref="E109:E116" si="58">E93</f>
        <v>0</v>
      </c>
      <c r="F109" s="496" t="str">
        <f t="array" ref="F109">IFERROR(INDEX('Background Step 4.1.3'!$I$9:$I$35,MATCH('Market shares'!E109&amp;'Market shares'!$C$104,'Background Step 4.1.3'!$B$9:$B$35&amp;'Background Step 4.1.3'!$C$9:$C$35,0)),"")</f>
        <v/>
      </c>
      <c r="G109" s="496" t="str">
        <f t="array" ref="G109">IFERROR(INDEX('Background Step 4.1.3'!$N$9:$N$35,MATCH('Market shares'!E109&amp;'Market shares'!$C$104,'Background Step 4.1.3'!$B$9:$B$35&amp;'Background Step 4.1.3'!$C$9:$C$35,0)),"")</f>
        <v/>
      </c>
      <c r="H109" s="496">
        <f t="shared" ref="H109:H116" si="59">H93</f>
        <v>842139</v>
      </c>
      <c r="I109" s="496">
        <f t="array" ref="I109">IFERROR(INDEX('Background Step 4.1.3'!$I$9:$I$35,MATCH('Market shares'!H109&amp;'Market shares'!$C$104,'Background Step 4.1.3'!$B$9:$B$35&amp;'Background Step 4.1.3'!$C$9:$C$35,0)),"")</f>
        <v>8289.8806810000005</v>
      </c>
      <c r="J109" s="496">
        <f t="array" ref="J109">IFERROR(INDEX('Background Step 4.1.3'!$N$9:$N$35,MATCH('Market shares'!H109&amp;'Market shares'!$C$104,'Background Step 4.1.3'!$B$9:$B$35&amp;'Background Step 4.1.3'!$C$9:$C$35,0)),"")</f>
        <v>11525.431231</v>
      </c>
      <c r="K109" s="496">
        <f t="shared" ref="K109:K116" si="60">K93</f>
        <v>761100</v>
      </c>
      <c r="L109" s="496">
        <f t="array" ref="L109">IFERROR(INDEX('Background Step 4.1.3'!$I$9:$I$35,MATCH('Market shares'!K109&amp;'Market shares'!$C$104,'Background Step 4.1.3'!$B$9:$B$35&amp;'Background Step 4.1.3'!$C$9:$C$35,0)),"")</f>
        <v>52.067506999999999</v>
      </c>
      <c r="M109" s="496">
        <f t="array" ref="M109">IFERROR(INDEX('Background Step 4.1.3'!$N$9:$N$35,MATCH('Market shares'!K109&amp;'Market shares'!$C$104,'Background Step 4.1.3'!$B$9:$B$35&amp;'Background Step 4.1.3'!$C$9:$C$35,0)),"")</f>
        <v>127.605346</v>
      </c>
      <c r="N109" s="496">
        <f t="shared" ref="N109:N116" si="61">N93</f>
        <v>761100</v>
      </c>
      <c r="O109" s="496">
        <f t="array" ref="O109">IFERROR(INDEX('Background Step 4.1.3'!$I$9:$I$35,MATCH('Market shares'!N109&amp;'Market shares'!$C$104,'Background Step 4.1.3'!$B$9:$B$35&amp;'Background Step 4.1.3'!$C$9:$C$35,0)),"")</f>
        <v>52.067506999999999</v>
      </c>
      <c r="P109" s="496">
        <f t="array" ref="P109">IFERROR(INDEX('Background Step 4.1.3'!$N$9:$N$35,MATCH('Market shares'!N109&amp;'Market shares'!$C$104,'Background Step 4.1.3'!$B$9:$B$35&amp;'Background Step 4.1.3'!$C$9:$C$35,0)),"")</f>
        <v>127.605346</v>
      </c>
      <c r="Q109" s="496">
        <f t="shared" ref="Q109:Q116" si="62">Q93</f>
        <v>761100</v>
      </c>
      <c r="R109" s="496">
        <f t="array" ref="R109">IFERROR(INDEX('Background Step 4.1.3'!$I$9:$I$35,MATCH('Market shares'!Q109&amp;'Market shares'!$C$104,'Background Step 4.1.3'!$B$9:$B$35&amp;'Background Step 4.1.3'!$C$9:$C$35,0)),"")</f>
        <v>52.067506999999999</v>
      </c>
      <c r="S109" s="496">
        <f t="array" ref="S109">IFERROR(INDEX('Background Step 4.1.3'!$N$9:$N$35,MATCH('Market shares'!Q109&amp;'Market shares'!$C$104,'Background Step 4.1.3'!$B$9:$B$35&amp;'Background Step 4.1.3'!$C$9:$C$35,0)),"")</f>
        <v>127.605346</v>
      </c>
      <c r="T109" s="496">
        <f t="shared" ref="T109:T116" si="63">T93</f>
        <v>842139</v>
      </c>
      <c r="U109" s="496">
        <f t="array" ref="U109">IFERROR(INDEX('Background Step 4.1.3'!$I$9:$I$35,MATCH('Market shares'!T109&amp;'Market shares'!$C$104,'Background Step 4.1.3'!$B$9:$B$35&amp;'Background Step 4.1.3'!$C$9:$C$35,0)),"")</f>
        <v>8289.8806810000005</v>
      </c>
      <c r="V109" s="496">
        <f t="array" ref="V109">IFERROR(INDEX('Background Step 4.1.3'!$N$9:$N$35,MATCH('Market shares'!T109&amp;'Market shares'!$C$104,'Background Step 4.1.3'!$B$9:$B$35&amp;'Background Step 4.1.3'!$C$9:$C$35,0)),"")</f>
        <v>11525.431231</v>
      </c>
      <c r="W109" s="496">
        <f t="shared" ref="W109:W116" si="64">W93</f>
        <v>841940</v>
      </c>
      <c r="X109" s="496">
        <f t="array" ref="X109">IFERROR(INDEX('Background Step 4.1.3'!$I$9:$I$35,MATCH('Market shares'!W109&amp;'Market shares'!$C$104,'Background Step 4.1.3'!$B$9:$B$35&amp;'Background Step 4.1.3'!$C$9:$C$35,0)),"")</f>
        <v>170.65397899999999</v>
      </c>
      <c r="Y109" s="496">
        <f t="array" ref="Y109">IFERROR(INDEX('Background Step 4.1.3'!$N$9:$N$35,MATCH('Market shares'!W109&amp;'Market shares'!$C$104,'Background Step 4.1.3'!$B$9:$B$35&amp;'Background Step 4.1.3'!$C$9:$C$35,0)),"")</f>
        <v>958.40258199999994</v>
      </c>
    </row>
    <row r="110" spans="2:25">
      <c r="B110" s="496">
        <f t="shared" si="57"/>
        <v>842139</v>
      </c>
      <c r="C110" s="496">
        <f t="array" ref="C110">IFERROR(INDEX('Background Step 4.1.3'!$I$9:$I$35,MATCH('Market shares'!B110&amp;'Market shares'!$C$104,'Background Step 4.1.3'!$B$9:$B$35&amp;'Background Step 4.1.3'!$C$9:$C$35,0)),"")</f>
        <v>8289.8806810000005</v>
      </c>
      <c r="D110" s="496">
        <f t="array" ref="D110">IFERROR(INDEX('Background Step 4.1.3'!$N$9:$N$35,MATCH('Market shares'!B110&amp;'Market shares'!$C$104,'Background Step 4.1.3'!$B$9:$B$35&amp;'Background Step 4.1.3'!$C$9:$C$35,0)),"")</f>
        <v>11525.431231</v>
      </c>
      <c r="E110" s="496">
        <f t="shared" si="58"/>
        <v>0</v>
      </c>
      <c r="F110" s="496" t="str">
        <f t="array" ref="F110">IFERROR(INDEX('Background Step 4.1.3'!$I$9:$I$35,MATCH('Market shares'!E110&amp;'Market shares'!$C$104,'Background Step 4.1.3'!$B$9:$B$35&amp;'Background Step 4.1.3'!$C$9:$C$35,0)),"")</f>
        <v/>
      </c>
      <c r="G110" s="496" t="str">
        <f t="array" ref="G110">IFERROR(INDEX('Background Step 4.1.3'!$N$9:$N$35,MATCH('Market shares'!E110&amp;'Market shares'!$C$104,'Background Step 4.1.3'!$B$9:$B$35&amp;'Background Step 4.1.3'!$C$9:$C$35,0)),"")</f>
        <v/>
      </c>
      <c r="H110" s="496">
        <f t="shared" si="59"/>
        <v>730900</v>
      </c>
      <c r="I110" s="496">
        <f t="array" ref="I110">IFERROR(INDEX('Background Step 4.1.3'!$I$9:$I$35,MATCH('Market shares'!H110&amp;'Market shares'!$C$104,'Background Step 4.1.3'!$B$9:$B$35&amp;'Background Step 4.1.3'!$C$9:$C$35,0)),"")</f>
        <v>1212.1577890000001</v>
      </c>
      <c r="J110" s="496">
        <f t="array" ref="J110">IFERROR(INDEX('Background Step 4.1.3'!$N$9:$N$35,MATCH('Market shares'!H110&amp;'Market shares'!$C$104,'Background Step 4.1.3'!$B$9:$B$35&amp;'Background Step 4.1.3'!$C$9:$C$35,0)),"")</f>
        <v>2229.1670919999997</v>
      </c>
      <c r="K110" s="496">
        <f t="shared" si="60"/>
        <v>841940</v>
      </c>
      <c r="L110" s="496">
        <f t="array" ref="L110">IFERROR(INDEX('Background Step 4.1.3'!$I$9:$I$35,MATCH('Market shares'!K110&amp;'Market shares'!$C$104,'Background Step 4.1.3'!$B$9:$B$35&amp;'Background Step 4.1.3'!$C$9:$C$35,0)),"")</f>
        <v>170.65397899999999</v>
      </c>
      <c r="M110" s="496">
        <f t="array" ref="M110">IFERROR(INDEX('Background Step 4.1.3'!$N$9:$N$35,MATCH('Market shares'!K110&amp;'Market shares'!$C$104,'Background Step 4.1.3'!$B$9:$B$35&amp;'Background Step 4.1.3'!$C$9:$C$35,0)),"")</f>
        <v>958.40258199999994</v>
      </c>
      <c r="N110" s="496">
        <f t="shared" si="61"/>
        <v>841940</v>
      </c>
      <c r="O110" s="496">
        <f t="array" ref="O110">IFERROR(INDEX('Background Step 4.1.3'!$I$9:$I$35,MATCH('Market shares'!N110&amp;'Market shares'!$C$104,'Background Step 4.1.3'!$B$9:$B$35&amp;'Background Step 4.1.3'!$C$9:$C$35,0)),"")</f>
        <v>170.65397899999999</v>
      </c>
      <c r="P110" s="496">
        <f t="array" ref="P110">IFERROR(INDEX('Background Step 4.1.3'!$N$9:$N$35,MATCH('Market shares'!N110&amp;'Market shares'!$C$104,'Background Step 4.1.3'!$B$9:$B$35&amp;'Background Step 4.1.3'!$C$9:$C$35,0)),"")</f>
        <v>958.40258199999994</v>
      </c>
      <c r="Q110" s="496">
        <f t="shared" si="62"/>
        <v>841940</v>
      </c>
      <c r="R110" s="496">
        <f t="array" ref="R110">IFERROR(INDEX('Background Step 4.1.3'!$I$9:$I$35,MATCH('Market shares'!Q110&amp;'Market shares'!$C$104,'Background Step 4.1.3'!$B$9:$B$35&amp;'Background Step 4.1.3'!$C$9:$C$35,0)),"")</f>
        <v>170.65397899999999</v>
      </c>
      <c r="S110" s="496">
        <f t="array" ref="S110">IFERROR(INDEX('Background Step 4.1.3'!$N$9:$N$35,MATCH('Market shares'!Q110&amp;'Market shares'!$C$104,'Background Step 4.1.3'!$B$9:$B$35&amp;'Background Step 4.1.3'!$C$9:$C$35,0)),"")</f>
        <v>958.40258199999994</v>
      </c>
      <c r="T110" s="496">
        <f t="shared" si="63"/>
        <v>730900</v>
      </c>
      <c r="U110" s="496">
        <f t="array" ref="U110">IFERROR(INDEX('Background Step 4.1.3'!$I$9:$I$35,MATCH('Market shares'!T110&amp;'Market shares'!$C$104,'Background Step 4.1.3'!$B$9:$B$35&amp;'Background Step 4.1.3'!$C$9:$C$35,0)),"")</f>
        <v>1212.1577890000001</v>
      </c>
      <c r="V110" s="496">
        <f t="array" ref="V110">IFERROR(INDEX('Background Step 4.1.3'!$N$9:$N$35,MATCH('Market shares'!T110&amp;'Market shares'!$C$104,'Background Step 4.1.3'!$B$9:$B$35&amp;'Background Step 4.1.3'!$C$9:$C$35,0)),"")</f>
        <v>2229.1670919999997</v>
      </c>
      <c r="W110" s="496">
        <f t="shared" si="64"/>
        <v>0</v>
      </c>
      <c r="X110" s="496" t="str">
        <f t="array" ref="X110">IFERROR(INDEX('Background Step 4.1.3'!$I$9:$I$35,MATCH('Market shares'!W110&amp;'Market shares'!$C$104,'Background Step 4.1.3'!$B$9:$B$35&amp;'Background Step 4.1.3'!$C$9:$C$35,0)),"")</f>
        <v/>
      </c>
      <c r="Y110" s="496" t="str">
        <f t="array" ref="Y110">IFERROR(INDEX('Background Step 4.1.3'!$N$9:$N$35,MATCH('Market shares'!W110&amp;'Market shares'!$C$104,'Background Step 4.1.3'!$B$9:$B$35&amp;'Background Step 4.1.3'!$C$9:$C$35,0)),"")</f>
        <v/>
      </c>
    </row>
    <row r="111" spans="2:25">
      <c r="B111" s="496">
        <f t="shared" si="57"/>
        <v>8405</v>
      </c>
      <c r="C111" s="496">
        <f t="array" ref="C111">IFERROR(INDEX('Background Step 4.1.3'!$I$9:$I$35,MATCH('Market shares'!B111&amp;'Market shares'!$C$104,'Background Step 4.1.3'!$B$9:$B$35&amp;'Background Step 4.1.3'!$C$9:$C$35,0)),"")</f>
        <v>113.91190300000001</v>
      </c>
      <c r="D111" s="496">
        <f t="array" ref="D111">IFERROR(INDEX('Background Step 4.1.3'!$N$9:$N$35,MATCH('Market shares'!B111&amp;'Market shares'!$C$104,'Background Step 4.1.3'!$B$9:$B$35&amp;'Background Step 4.1.3'!$C$9:$C$35,0)),"")</f>
        <v>420.51756399999994</v>
      </c>
      <c r="E111" s="496">
        <f t="shared" si="58"/>
        <v>0</v>
      </c>
      <c r="F111" s="496" t="str">
        <f t="array" ref="F111">IFERROR(INDEX('Background Step 4.1.3'!$I$9:$I$35,MATCH('Market shares'!E111&amp;'Market shares'!$C$104,'Background Step 4.1.3'!$B$9:$B$35&amp;'Background Step 4.1.3'!$C$9:$C$35,0)),"")</f>
        <v/>
      </c>
      <c r="G111" s="496" t="str">
        <f t="array" ref="G111">IFERROR(INDEX('Background Step 4.1.3'!$N$9:$N$35,MATCH('Market shares'!E111&amp;'Market shares'!$C$104,'Background Step 4.1.3'!$B$9:$B$35&amp;'Background Step 4.1.3'!$C$9:$C$35,0)),"")</f>
        <v/>
      </c>
      <c r="H111" s="496">
        <f t="shared" si="59"/>
        <v>741999</v>
      </c>
      <c r="I111" s="496">
        <f t="array" ref="I111">IFERROR(INDEX('Background Step 4.1.3'!$I$9:$I$35,MATCH('Market shares'!H111&amp;'Market shares'!$C$104,'Background Step 4.1.3'!$B$9:$B$35&amp;'Background Step 4.1.3'!$C$9:$C$35,0)),"")</f>
        <v>1197.1855930000002</v>
      </c>
      <c r="J111" s="496">
        <f t="array" ref="J111">IFERROR(INDEX('Background Step 4.1.3'!$N$9:$N$35,MATCH('Market shares'!H111&amp;'Market shares'!$C$104,'Background Step 4.1.3'!$B$9:$B$35&amp;'Background Step 4.1.3'!$C$9:$C$35,0)),"")</f>
        <v>1750.4047679999999</v>
      </c>
      <c r="K111" s="496">
        <f t="shared" si="60"/>
        <v>0</v>
      </c>
      <c r="L111" s="496" t="str">
        <f t="array" ref="L111">IFERROR(INDEX('Background Step 4.1.3'!$I$9:$I$35,MATCH('Market shares'!K111&amp;'Market shares'!$C$104,'Background Step 4.1.3'!$B$9:$B$35&amp;'Background Step 4.1.3'!$C$9:$C$35,0)),"")</f>
        <v/>
      </c>
      <c r="M111" s="496" t="str">
        <f t="array" ref="M111">IFERROR(INDEX('Background Step 4.1.3'!$N$9:$N$35,MATCH('Market shares'!K111&amp;'Market shares'!$C$104,'Background Step 4.1.3'!$B$9:$B$35&amp;'Background Step 4.1.3'!$C$9:$C$35,0)),"")</f>
        <v/>
      </c>
      <c r="N111" s="496">
        <f t="shared" si="61"/>
        <v>0</v>
      </c>
      <c r="O111" s="496" t="str">
        <f t="array" ref="O111">IFERROR(INDEX('Background Step 4.1.3'!$I$9:$I$35,MATCH('Market shares'!N111&amp;'Market shares'!$C$104,'Background Step 4.1.3'!$B$9:$B$35&amp;'Background Step 4.1.3'!$C$9:$C$35,0)),"")</f>
        <v/>
      </c>
      <c r="P111" s="496" t="str">
        <f t="array" ref="P111">IFERROR(INDEX('Background Step 4.1.3'!$N$9:$N$35,MATCH('Market shares'!N111&amp;'Market shares'!$C$104,'Background Step 4.1.3'!$B$9:$B$35&amp;'Background Step 4.1.3'!$C$9:$C$35,0)),"")</f>
        <v/>
      </c>
      <c r="Q111" s="496">
        <f t="shared" si="62"/>
        <v>0</v>
      </c>
      <c r="R111" s="496" t="str">
        <f t="array" ref="R111">IFERROR(INDEX('Background Step 4.1.3'!$I$9:$I$35,MATCH('Market shares'!Q111&amp;'Market shares'!$C$104,'Background Step 4.1.3'!$B$9:$B$35&amp;'Background Step 4.1.3'!$C$9:$C$35,0)),"")</f>
        <v/>
      </c>
      <c r="S111" s="496" t="str">
        <f t="array" ref="S111">IFERROR(INDEX('Background Step 4.1.3'!$N$9:$N$35,MATCH('Market shares'!Q111&amp;'Market shares'!$C$104,'Background Step 4.1.3'!$B$9:$B$35&amp;'Background Step 4.1.3'!$C$9:$C$35,0)),"")</f>
        <v/>
      </c>
      <c r="T111" s="496">
        <f t="shared" si="63"/>
        <v>741999</v>
      </c>
      <c r="U111" s="496">
        <f t="array" ref="U111">IFERROR(INDEX('Background Step 4.1.3'!$I$9:$I$35,MATCH('Market shares'!T111&amp;'Market shares'!$C$104,'Background Step 4.1.3'!$B$9:$B$35&amp;'Background Step 4.1.3'!$C$9:$C$35,0)),"")</f>
        <v>1197.1855930000002</v>
      </c>
      <c r="V111" s="496">
        <f t="array" ref="V111">IFERROR(INDEX('Background Step 4.1.3'!$N$9:$N$35,MATCH('Market shares'!T111&amp;'Market shares'!$C$104,'Background Step 4.1.3'!$B$9:$B$35&amp;'Background Step 4.1.3'!$C$9:$C$35,0)),"")</f>
        <v>1750.4047679999999</v>
      </c>
      <c r="W111" s="496">
        <f t="shared" si="64"/>
        <v>0</v>
      </c>
      <c r="X111" s="496" t="str">
        <f t="array" ref="X111">IFERROR(INDEX('Background Step 4.1.3'!$I$9:$I$35,MATCH('Market shares'!W111&amp;'Market shares'!$C$104,'Background Step 4.1.3'!$B$9:$B$35&amp;'Background Step 4.1.3'!$C$9:$C$35,0)),"")</f>
        <v/>
      </c>
      <c r="Y111" s="496" t="str">
        <f t="array" ref="Y111">IFERROR(INDEX('Background Step 4.1.3'!$N$9:$N$35,MATCH('Market shares'!W111&amp;'Market shares'!$C$104,'Background Step 4.1.3'!$B$9:$B$35&amp;'Background Step 4.1.3'!$C$9:$C$35,0)),"")</f>
        <v/>
      </c>
    </row>
    <row r="112" spans="2:25">
      <c r="B112" s="496">
        <f t="shared" si="57"/>
        <v>0</v>
      </c>
      <c r="C112" s="496" t="str">
        <f t="array" ref="C112">IFERROR(INDEX('Background Step 4.1.3'!$I$9:$I$35,MATCH('Market shares'!B112&amp;'Market shares'!$C$104,'Background Step 4.1.3'!$B$9:$B$35&amp;'Background Step 4.1.3'!$C$9:$C$35,0)),"")</f>
        <v/>
      </c>
      <c r="D112" s="496" t="str">
        <f t="array" ref="D112">IFERROR(INDEX('Background Step 4.1.3'!$N$9:$N$35,MATCH('Market shares'!B112&amp;'Market shares'!$C$104,'Background Step 4.1.3'!$B$9:$B$35&amp;'Background Step 4.1.3'!$C$9:$C$35,0)),"")</f>
        <v/>
      </c>
      <c r="E112" s="496">
        <f t="shared" si="58"/>
        <v>0</v>
      </c>
      <c r="F112" s="496" t="str">
        <f t="array" ref="F112">IFERROR(INDEX('Background Step 4.1.3'!$I$9:$I$35,MATCH('Market shares'!E112&amp;'Market shares'!$C$104,'Background Step 4.1.3'!$B$9:$B$35&amp;'Background Step 4.1.3'!$C$9:$C$35,0)),"")</f>
        <v/>
      </c>
      <c r="G112" s="496" t="str">
        <f t="array" ref="G112">IFERROR(INDEX('Background Step 4.1.3'!$N$9:$N$35,MATCH('Market shares'!E112&amp;'Market shares'!$C$104,'Background Step 4.1.3'!$B$9:$B$35&amp;'Background Step 4.1.3'!$C$9:$C$35,0)),"")</f>
        <v/>
      </c>
      <c r="H112" s="496">
        <f t="shared" si="59"/>
        <v>761100</v>
      </c>
      <c r="I112" s="496">
        <f t="array" ref="I112">IFERROR(INDEX('Background Step 4.1.3'!$I$9:$I$35,MATCH('Market shares'!H112&amp;'Market shares'!$C$104,'Background Step 4.1.3'!$B$9:$B$35&amp;'Background Step 4.1.3'!$C$9:$C$35,0)),"")</f>
        <v>52.067506999999999</v>
      </c>
      <c r="J112" s="496">
        <f t="array" ref="J112">IFERROR(INDEX('Background Step 4.1.3'!$N$9:$N$35,MATCH('Market shares'!H112&amp;'Market shares'!$C$104,'Background Step 4.1.3'!$B$9:$B$35&amp;'Background Step 4.1.3'!$C$9:$C$35,0)),"")</f>
        <v>127.605346</v>
      </c>
      <c r="K112" s="496">
        <f t="shared" si="60"/>
        <v>0</v>
      </c>
      <c r="L112" s="496" t="str">
        <f t="array" ref="L112">IFERROR(INDEX('Background Step 4.1.3'!$I$9:$I$35,MATCH('Market shares'!K112&amp;'Market shares'!$C$104,'Background Step 4.1.3'!$B$9:$B$35&amp;'Background Step 4.1.3'!$C$9:$C$35,0)),"")</f>
        <v/>
      </c>
      <c r="M112" s="496" t="str">
        <f t="array" ref="M112">IFERROR(INDEX('Background Step 4.1.3'!$N$9:$N$35,MATCH('Market shares'!K112&amp;'Market shares'!$C$104,'Background Step 4.1.3'!$B$9:$B$35&amp;'Background Step 4.1.3'!$C$9:$C$35,0)),"")</f>
        <v/>
      </c>
      <c r="N112" s="496">
        <f t="shared" si="61"/>
        <v>0</v>
      </c>
      <c r="O112" s="496" t="str">
        <f t="array" ref="O112">IFERROR(INDEX('Background Step 4.1.3'!$I$9:$I$35,MATCH('Market shares'!N112&amp;'Market shares'!$C$104,'Background Step 4.1.3'!$B$9:$B$35&amp;'Background Step 4.1.3'!$C$9:$C$35,0)),"")</f>
        <v/>
      </c>
      <c r="P112" s="496" t="str">
        <f t="array" ref="P112">IFERROR(INDEX('Background Step 4.1.3'!$N$9:$N$35,MATCH('Market shares'!N112&amp;'Market shares'!$C$104,'Background Step 4.1.3'!$B$9:$B$35&amp;'Background Step 4.1.3'!$C$9:$C$35,0)),"")</f>
        <v/>
      </c>
      <c r="Q112" s="496">
        <f t="shared" si="62"/>
        <v>0</v>
      </c>
      <c r="R112" s="496" t="str">
        <f t="array" ref="R112">IFERROR(INDEX('Background Step 4.1.3'!$I$9:$I$35,MATCH('Market shares'!Q112&amp;'Market shares'!$C$104,'Background Step 4.1.3'!$B$9:$B$35&amp;'Background Step 4.1.3'!$C$9:$C$35,0)),"")</f>
        <v/>
      </c>
      <c r="S112" s="496" t="str">
        <f t="array" ref="S112">IFERROR(INDEX('Background Step 4.1.3'!$N$9:$N$35,MATCH('Market shares'!Q112&amp;'Market shares'!$C$104,'Background Step 4.1.3'!$B$9:$B$35&amp;'Background Step 4.1.3'!$C$9:$C$35,0)),"")</f>
        <v/>
      </c>
      <c r="T112" s="496">
        <f t="shared" si="63"/>
        <v>761100</v>
      </c>
      <c r="U112" s="496">
        <f t="array" ref="U112">IFERROR(INDEX('Background Step 4.1.3'!$I$9:$I$35,MATCH('Market shares'!T112&amp;'Market shares'!$C$104,'Background Step 4.1.3'!$B$9:$B$35&amp;'Background Step 4.1.3'!$C$9:$C$35,0)),"")</f>
        <v>52.067506999999999</v>
      </c>
      <c r="V112" s="496">
        <f t="array" ref="V112">IFERROR(INDEX('Background Step 4.1.3'!$N$9:$N$35,MATCH('Market shares'!T112&amp;'Market shares'!$C$104,'Background Step 4.1.3'!$B$9:$B$35&amp;'Background Step 4.1.3'!$C$9:$C$35,0)),"")</f>
        <v>127.605346</v>
      </c>
      <c r="W112" s="496">
        <f t="shared" si="64"/>
        <v>0</v>
      </c>
      <c r="X112" s="496" t="str">
        <f t="array" ref="X112">IFERROR(INDEX('Background Step 4.1.3'!$I$9:$I$35,MATCH('Market shares'!W112&amp;'Market shares'!$C$104,'Background Step 4.1.3'!$B$9:$B$35&amp;'Background Step 4.1.3'!$C$9:$C$35,0)),"")</f>
        <v/>
      </c>
      <c r="Y112" s="496" t="str">
        <f t="array" ref="Y112">IFERROR(INDEX('Background Step 4.1.3'!$N$9:$N$35,MATCH('Market shares'!W112&amp;'Market shares'!$C$104,'Background Step 4.1.3'!$B$9:$B$35&amp;'Background Step 4.1.3'!$C$9:$C$35,0)),"")</f>
        <v/>
      </c>
    </row>
    <row r="113" spans="2:25">
      <c r="B113" s="496">
        <f t="shared" si="57"/>
        <v>0</v>
      </c>
      <c r="C113" s="496" t="str">
        <f t="array" ref="C113">IFERROR(INDEX('Background Step 4.1.3'!$I$9:$I$35,MATCH('Market shares'!B113&amp;'Market shares'!$C$104,'Background Step 4.1.3'!$B$9:$B$35&amp;'Background Step 4.1.3'!$C$9:$C$35,0)),"")</f>
        <v/>
      </c>
      <c r="D113" s="496" t="str">
        <f t="array" ref="D113">IFERROR(INDEX('Background Step 4.1.3'!$N$9:$N$35,MATCH('Market shares'!B113&amp;'Market shares'!$C$104,'Background Step 4.1.3'!$B$9:$B$35&amp;'Background Step 4.1.3'!$C$9:$C$35,0)),"")</f>
        <v/>
      </c>
      <c r="E113" s="496">
        <f t="shared" si="58"/>
        <v>0</v>
      </c>
      <c r="F113" s="496" t="str">
        <f t="array" ref="F113">IFERROR(INDEX('Background Step 4.1.3'!$I$9:$I$35,MATCH('Market shares'!E113&amp;'Market shares'!$C$104,'Background Step 4.1.3'!$B$9:$B$35&amp;'Background Step 4.1.3'!$C$9:$C$35,0)),"")</f>
        <v/>
      </c>
      <c r="G113" s="496" t="str">
        <f t="array" ref="G113">IFERROR(INDEX('Background Step 4.1.3'!$N$9:$N$35,MATCH('Market shares'!E113&amp;'Market shares'!$C$104,'Background Step 4.1.3'!$B$9:$B$35&amp;'Background Step 4.1.3'!$C$9:$C$35,0)),"")</f>
        <v/>
      </c>
      <c r="H113" s="496">
        <f t="shared" si="59"/>
        <v>0</v>
      </c>
      <c r="I113" s="496" t="str">
        <f t="array" ref="I113">IFERROR(INDEX('Background Step 4.1.3'!$I$9:$I$35,MATCH('Market shares'!H113&amp;'Market shares'!$C$104,'Background Step 4.1.3'!$B$9:$B$35&amp;'Background Step 4.1.3'!$C$9:$C$35,0)),"")</f>
        <v/>
      </c>
      <c r="J113" s="496" t="str">
        <f t="array" ref="J113">IFERROR(INDEX('Background Step 4.1.3'!$N$9:$N$35,MATCH('Market shares'!H113&amp;'Market shares'!$C$104,'Background Step 4.1.3'!$B$9:$B$35&amp;'Background Step 4.1.3'!$C$9:$C$35,0)),"")</f>
        <v/>
      </c>
      <c r="K113" s="496">
        <f t="shared" si="60"/>
        <v>0</v>
      </c>
      <c r="L113" s="496" t="str">
        <f t="array" ref="L113">IFERROR(INDEX('Background Step 4.1.3'!$I$9:$I$35,MATCH('Market shares'!K113&amp;'Market shares'!$C$104,'Background Step 4.1.3'!$B$9:$B$35&amp;'Background Step 4.1.3'!$C$9:$C$35,0)),"")</f>
        <v/>
      </c>
      <c r="M113" s="496" t="str">
        <f t="array" ref="M113">IFERROR(INDEX('Background Step 4.1.3'!$N$9:$N$35,MATCH('Market shares'!K113&amp;'Market shares'!$C$104,'Background Step 4.1.3'!$B$9:$B$35&amp;'Background Step 4.1.3'!$C$9:$C$35,0)),"")</f>
        <v/>
      </c>
      <c r="N113" s="496">
        <f t="shared" si="61"/>
        <v>0</v>
      </c>
      <c r="O113" s="496" t="str">
        <f t="array" ref="O113">IFERROR(INDEX('Background Step 4.1.3'!$I$9:$I$35,MATCH('Market shares'!N113&amp;'Market shares'!$C$104,'Background Step 4.1.3'!$B$9:$B$35&amp;'Background Step 4.1.3'!$C$9:$C$35,0)),"")</f>
        <v/>
      </c>
      <c r="P113" s="496" t="str">
        <f t="array" ref="P113">IFERROR(INDEX('Background Step 4.1.3'!$N$9:$N$35,MATCH('Market shares'!N113&amp;'Market shares'!$C$104,'Background Step 4.1.3'!$B$9:$B$35&amp;'Background Step 4.1.3'!$C$9:$C$35,0)),"")</f>
        <v/>
      </c>
      <c r="Q113" s="496">
        <f t="shared" si="62"/>
        <v>0</v>
      </c>
      <c r="R113" s="496" t="str">
        <f t="array" ref="R113">IFERROR(INDEX('Background Step 4.1.3'!$I$9:$I$35,MATCH('Market shares'!Q113&amp;'Market shares'!$C$104,'Background Step 4.1.3'!$B$9:$B$35&amp;'Background Step 4.1.3'!$C$9:$C$35,0)),"")</f>
        <v/>
      </c>
      <c r="S113" s="496" t="str">
        <f t="array" ref="S113">IFERROR(INDEX('Background Step 4.1.3'!$N$9:$N$35,MATCH('Market shares'!Q113&amp;'Market shares'!$C$104,'Background Step 4.1.3'!$B$9:$B$35&amp;'Background Step 4.1.3'!$C$9:$C$35,0)),"")</f>
        <v/>
      </c>
      <c r="T113" s="496">
        <f t="shared" si="63"/>
        <v>0</v>
      </c>
      <c r="U113" s="496" t="str">
        <f t="array" ref="U113">IFERROR(INDEX('Background Step 4.1.3'!$I$9:$I$35,MATCH('Market shares'!T113&amp;'Market shares'!$C$104,'Background Step 4.1.3'!$B$9:$B$35&amp;'Background Step 4.1.3'!$C$9:$C$35,0)),"")</f>
        <v/>
      </c>
      <c r="V113" s="496" t="str">
        <f t="array" ref="V113">IFERROR(INDEX('Background Step 4.1.3'!$N$9:$N$35,MATCH('Market shares'!T113&amp;'Market shares'!$C$104,'Background Step 4.1.3'!$B$9:$B$35&amp;'Background Step 4.1.3'!$C$9:$C$35,0)),"")</f>
        <v/>
      </c>
      <c r="W113" s="496">
        <f t="shared" si="64"/>
        <v>0</v>
      </c>
      <c r="X113" s="496" t="str">
        <f t="array" ref="X113">IFERROR(INDEX('Background Step 4.1.3'!$I$9:$I$35,MATCH('Market shares'!W113&amp;'Market shares'!$C$104,'Background Step 4.1.3'!$B$9:$B$35&amp;'Background Step 4.1.3'!$C$9:$C$35,0)),"")</f>
        <v/>
      </c>
      <c r="Y113" s="496" t="str">
        <f t="array" ref="Y113">IFERROR(INDEX('Background Step 4.1.3'!$N$9:$N$35,MATCH('Market shares'!W113&amp;'Market shares'!$C$104,'Background Step 4.1.3'!$B$9:$B$35&amp;'Background Step 4.1.3'!$C$9:$C$35,0)),"")</f>
        <v/>
      </c>
    </row>
    <row r="114" spans="2:25">
      <c r="B114" s="496">
        <f t="shared" si="57"/>
        <v>0</v>
      </c>
      <c r="C114" s="496" t="str">
        <f t="array" ref="C114">IFERROR(INDEX('Background Step 4.1.3'!$I$9:$I$35,MATCH('Market shares'!B114&amp;'Market shares'!$C$104,'Background Step 4.1.3'!$B$9:$B$35&amp;'Background Step 4.1.3'!$C$9:$C$35,0)),"")</f>
        <v/>
      </c>
      <c r="D114" s="496" t="str">
        <f t="array" ref="D114">IFERROR(INDEX('Background Step 4.1.3'!$N$9:$N$35,MATCH('Market shares'!B114&amp;'Market shares'!$C$104,'Background Step 4.1.3'!$B$9:$B$35&amp;'Background Step 4.1.3'!$C$9:$C$35,0)),"")</f>
        <v/>
      </c>
      <c r="E114" s="496">
        <f t="shared" si="58"/>
        <v>0</v>
      </c>
      <c r="F114" s="496" t="str">
        <f t="array" ref="F114">IFERROR(INDEX('Background Step 4.1.3'!$I$9:$I$35,MATCH('Market shares'!E114&amp;'Market shares'!$C$104,'Background Step 4.1.3'!$B$9:$B$35&amp;'Background Step 4.1.3'!$C$9:$C$35,0)),"")</f>
        <v/>
      </c>
      <c r="G114" s="496" t="str">
        <f t="array" ref="G114">IFERROR(INDEX('Background Step 4.1.3'!$N$9:$N$35,MATCH('Market shares'!E114&amp;'Market shares'!$C$104,'Background Step 4.1.3'!$B$9:$B$35&amp;'Background Step 4.1.3'!$C$9:$C$35,0)),"")</f>
        <v/>
      </c>
      <c r="H114" s="496">
        <f t="shared" si="59"/>
        <v>0</v>
      </c>
      <c r="I114" s="496" t="str">
        <f t="array" ref="I114">IFERROR(INDEX('Background Step 4.1.3'!$I$9:$I$35,MATCH('Market shares'!H114&amp;'Market shares'!$C$104,'Background Step 4.1.3'!$B$9:$B$35&amp;'Background Step 4.1.3'!$C$9:$C$35,0)),"")</f>
        <v/>
      </c>
      <c r="J114" s="496" t="str">
        <f t="array" ref="J114">IFERROR(INDEX('Background Step 4.1.3'!$N$9:$N$35,MATCH('Market shares'!H114&amp;'Market shares'!$C$104,'Background Step 4.1.3'!$B$9:$B$35&amp;'Background Step 4.1.3'!$C$9:$C$35,0)),"")</f>
        <v/>
      </c>
      <c r="K114" s="496">
        <f t="shared" si="60"/>
        <v>0</v>
      </c>
      <c r="L114" s="496" t="str">
        <f t="array" ref="L114">IFERROR(INDEX('Background Step 4.1.3'!$I$9:$I$35,MATCH('Market shares'!K114&amp;'Market shares'!$C$104,'Background Step 4.1.3'!$B$9:$B$35&amp;'Background Step 4.1.3'!$C$9:$C$35,0)),"")</f>
        <v/>
      </c>
      <c r="M114" s="496" t="str">
        <f t="array" ref="M114">IFERROR(INDEX('Background Step 4.1.3'!$N$9:$N$35,MATCH('Market shares'!K114&amp;'Market shares'!$C$104,'Background Step 4.1.3'!$B$9:$B$35&amp;'Background Step 4.1.3'!$C$9:$C$35,0)),"")</f>
        <v/>
      </c>
      <c r="N114" s="496">
        <f t="shared" si="61"/>
        <v>0</v>
      </c>
      <c r="O114" s="496" t="str">
        <f t="array" ref="O114">IFERROR(INDEX('Background Step 4.1.3'!$I$9:$I$35,MATCH('Market shares'!N114&amp;'Market shares'!$C$104,'Background Step 4.1.3'!$B$9:$B$35&amp;'Background Step 4.1.3'!$C$9:$C$35,0)),"")</f>
        <v/>
      </c>
      <c r="P114" s="496" t="str">
        <f t="array" ref="P114">IFERROR(INDEX('Background Step 4.1.3'!$N$9:$N$35,MATCH('Market shares'!N114&amp;'Market shares'!$C$104,'Background Step 4.1.3'!$B$9:$B$35&amp;'Background Step 4.1.3'!$C$9:$C$35,0)),"")</f>
        <v/>
      </c>
      <c r="Q114" s="496">
        <f t="shared" si="62"/>
        <v>0</v>
      </c>
      <c r="R114" s="496" t="str">
        <f t="array" ref="R114">IFERROR(INDEX('Background Step 4.1.3'!$I$9:$I$35,MATCH('Market shares'!Q114&amp;'Market shares'!$C$104,'Background Step 4.1.3'!$B$9:$B$35&amp;'Background Step 4.1.3'!$C$9:$C$35,0)),"")</f>
        <v/>
      </c>
      <c r="S114" s="496" t="str">
        <f t="array" ref="S114">IFERROR(INDEX('Background Step 4.1.3'!$N$9:$N$35,MATCH('Market shares'!Q114&amp;'Market shares'!$C$104,'Background Step 4.1.3'!$B$9:$B$35&amp;'Background Step 4.1.3'!$C$9:$C$35,0)),"")</f>
        <v/>
      </c>
      <c r="T114" s="496">
        <f t="shared" si="63"/>
        <v>0</v>
      </c>
      <c r="U114" s="496" t="str">
        <f t="array" ref="U114">IFERROR(INDEX('Background Step 4.1.3'!$I$9:$I$35,MATCH('Market shares'!T114&amp;'Market shares'!$C$104,'Background Step 4.1.3'!$B$9:$B$35&amp;'Background Step 4.1.3'!$C$9:$C$35,0)),"")</f>
        <v/>
      </c>
      <c r="V114" s="496" t="str">
        <f t="array" ref="V114">IFERROR(INDEX('Background Step 4.1.3'!$N$9:$N$35,MATCH('Market shares'!T114&amp;'Market shares'!$C$104,'Background Step 4.1.3'!$B$9:$B$35&amp;'Background Step 4.1.3'!$C$9:$C$35,0)),"")</f>
        <v/>
      </c>
      <c r="W114" s="496">
        <f t="shared" si="64"/>
        <v>0</v>
      </c>
      <c r="X114" s="496" t="str">
        <f t="array" ref="X114">IFERROR(INDEX('Background Step 4.1.3'!$I$9:$I$35,MATCH('Market shares'!W114&amp;'Market shares'!$C$104,'Background Step 4.1.3'!$B$9:$B$35&amp;'Background Step 4.1.3'!$C$9:$C$35,0)),"")</f>
        <v/>
      </c>
      <c r="Y114" s="496" t="str">
        <f t="array" ref="Y114">IFERROR(INDEX('Background Step 4.1.3'!$N$9:$N$35,MATCH('Market shares'!W114&amp;'Market shares'!$C$104,'Background Step 4.1.3'!$B$9:$B$35&amp;'Background Step 4.1.3'!$C$9:$C$35,0)),"")</f>
        <v/>
      </c>
    </row>
    <row r="115" spans="2:25">
      <c r="B115" s="496">
        <f t="shared" si="57"/>
        <v>0</v>
      </c>
      <c r="C115" s="496" t="str">
        <f t="array" ref="C115">IFERROR(INDEX('Background Step 4.1.3'!$I$9:$I$35,MATCH('Market shares'!B115&amp;'Market shares'!$C$104,'Background Step 4.1.3'!$B$9:$B$35&amp;'Background Step 4.1.3'!$C$9:$C$35,0)),"")</f>
        <v/>
      </c>
      <c r="D115" s="496" t="str">
        <f t="array" ref="D115">IFERROR(INDEX('Background Step 4.1.3'!$N$9:$N$35,MATCH('Market shares'!B115&amp;'Market shares'!$C$104,'Background Step 4.1.3'!$B$9:$B$35&amp;'Background Step 4.1.3'!$C$9:$C$35,0)),"")</f>
        <v/>
      </c>
      <c r="E115" s="496">
        <f t="shared" si="58"/>
        <v>0</v>
      </c>
      <c r="F115" s="496" t="str">
        <f t="array" ref="F115">IFERROR(INDEX('Background Step 4.1.3'!$I$9:$I$35,MATCH('Market shares'!E115&amp;'Market shares'!$C$104,'Background Step 4.1.3'!$B$9:$B$35&amp;'Background Step 4.1.3'!$C$9:$C$35,0)),"")</f>
        <v/>
      </c>
      <c r="G115" s="496" t="str">
        <f t="array" ref="G115">IFERROR(INDEX('Background Step 4.1.3'!$N$9:$N$35,MATCH('Market shares'!E115&amp;'Market shares'!$C$104,'Background Step 4.1.3'!$B$9:$B$35&amp;'Background Step 4.1.3'!$C$9:$C$35,0)),"")</f>
        <v/>
      </c>
      <c r="H115" s="496">
        <f t="shared" si="59"/>
        <v>0</v>
      </c>
      <c r="I115" s="496" t="str">
        <f t="array" ref="I115">IFERROR(INDEX('Background Step 4.1.3'!$I$9:$I$35,MATCH('Market shares'!H115&amp;'Market shares'!$C$104,'Background Step 4.1.3'!$B$9:$B$35&amp;'Background Step 4.1.3'!$C$9:$C$35,0)),"")</f>
        <v/>
      </c>
      <c r="J115" s="496" t="str">
        <f t="array" ref="J115">IFERROR(INDEX('Background Step 4.1.3'!$N$9:$N$35,MATCH('Market shares'!H115&amp;'Market shares'!$C$104,'Background Step 4.1.3'!$B$9:$B$35&amp;'Background Step 4.1.3'!$C$9:$C$35,0)),"")</f>
        <v/>
      </c>
      <c r="K115" s="496">
        <f t="shared" si="60"/>
        <v>0</v>
      </c>
      <c r="L115" s="496" t="str">
        <f t="array" ref="L115">IFERROR(INDEX('Background Step 4.1.3'!$I$9:$I$35,MATCH('Market shares'!K115&amp;'Market shares'!$C$104,'Background Step 4.1.3'!$B$9:$B$35&amp;'Background Step 4.1.3'!$C$9:$C$35,0)),"")</f>
        <v/>
      </c>
      <c r="M115" s="496" t="str">
        <f t="array" ref="M115">IFERROR(INDEX('Background Step 4.1.3'!$N$9:$N$35,MATCH('Market shares'!K115&amp;'Market shares'!$C$104,'Background Step 4.1.3'!$B$9:$B$35&amp;'Background Step 4.1.3'!$C$9:$C$35,0)),"")</f>
        <v/>
      </c>
      <c r="N115" s="496">
        <f t="shared" si="61"/>
        <v>0</v>
      </c>
      <c r="O115" s="496" t="str">
        <f t="array" ref="O115">IFERROR(INDEX('Background Step 4.1.3'!$I$9:$I$35,MATCH('Market shares'!N115&amp;'Market shares'!$C$104,'Background Step 4.1.3'!$B$9:$B$35&amp;'Background Step 4.1.3'!$C$9:$C$35,0)),"")</f>
        <v/>
      </c>
      <c r="P115" s="496" t="str">
        <f t="array" ref="P115">IFERROR(INDEX('Background Step 4.1.3'!$N$9:$N$35,MATCH('Market shares'!N115&amp;'Market shares'!$C$104,'Background Step 4.1.3'!$B$9:$B$35&amp;'Background Step 4.1.3'!$C$9:$C$35,0)),"")</f>
        <v/>
      </c>
      <c r="Q115" s="496">
        <f t="shared" si="62"/>
        <v>0</v>
      </c>
      <c r="R115" s="496" t="str">
        <f t="array" ref="R115">IFERROR(INDEX('Background Step 4.1.3'!$I$9:$I$35,MATCH('Market shares'!Q115&amp;'Market shares'!$C$104,'Background Step 4.1.3'!$B$9:$B$35&amp;'Background Step 4.1.3'!$C$9:$C$35,0)),"")</f>
        <v/>
      </c>
      <c r="S115" s="496" t="str">
        <f t="array" ref="S115">IFERROR(INDEX('Background Step 4.1.3'!$N$9:$N$35,MATCH('Market shares'!Q115&amp;'Market shares'!$C$104,'Background Step 4.1.3'!$B$9:$B$35&amp;'Background Step 4.1.3'!$C$9:$C$35,0)),"")</f>
        <v/>
      </c>
      <c r="T115" s="496">
        <f t="shared" si="63"/>
        <v>0</v>
      </c>
      <c r="U115" s="496" t="str">
        <f t="array" ref="U115">IFERROR(INDEX('Background Step 4.1.3'!$I$9:$I$35,MATCH('Market shares'!T115&amp;'Market shares'!$C$104,'Background Step 4.1.3'!$B$9:$B$35&amp;'Background Step 4.1.3'!$C$9:$C$35,0)),"")</f>
        <v/>
      </c>
      <c r="V115" s="496" t="str">
        <f t="array" ref="V115">IFERROR(INDEX('Background Step 4.1.3'!$N$9:$N$35,MATCH('Market shares'!T115&amp;'Market shares'!$C$104,'Background Step 4.1.3'!$B$9:$B$35&amp;'Background Step 4.1.3'!$C$9:$C$35,0)),"")</f>
        <v/>
      </c>
      <c r="W115" s="496">
        <f t="shared" si="64"/>
        <v>0</v>
      </c>
      <c r="X115" s="496" t="str">
        <f t="array" ref="X115">IFERROR(INDEX('Background Step 4.1.3'!$I$9:$I$35,MATCH('Market shares'!W115&amp;'Market shares'!$C$104,'Background Step 4.1.3'!$B$9:$B$35&amp;'Background Step 4.1.3'!$C$9:$C$35,0)),"")</f>
        <v/>
      </c>
      <c r="Y115" s="496" t="str">
        <f t="array" ref="Y115">IFERROR(INDEX('Background Step 4.1.3'!$N$9:$N$35,MATCH('Market shares'!W115&amp;'Market shares'!$C$104,'Background Step 4.1.3'!$B$9:$B$35&amp;'Background Step 4.1.3'!$C$9:$C$35,0)),"")</f>
        <v/>
      </c>
    </row>
    <row r="116" spans="2:25">
      <c r="B116" s="496">
        <f t="shared" si="57"/>
        <v>0</v>
      </c>
      <c r="C116" s="496" t="str">
        <f t="array" ref="C116">IFERROR(INDEX('Background Step 4.1.3'!$I$9:$I$35,MATCH('Market shares'!B116&amp;'Market shares'!$C$104,'Background Step 4.1.3'!$B$9:$B$35&amp;'Background Step 4.1.3'!$C$9:$C$35,0)),"")</f>
        <v/>
      </c>
      <c r="D116" s="496" t="str">
        <f t="array" ref="D116">IFERROR(INDEX('Background Step 4.1.3'!$N$9:$N$35,MATCH('Market shares'!B116&amp;'Market shares'!$C$104,'Background Step 4.1.3'!$B$9:$B$35&amp;'Background Step 4.1.3'!$C$9:$C$35,0)),"")</f>
        <v/>
      </c>
      <c r="E116" s="496">
        <f t="shared" si="58"/>
        <v>0</v>
      </c>
      <c r="F116" s="496" t="str">
        <f t="array" ref="F116">IFERROR(INDEX('Background Step 4.1.3'!$I$9:$I$35,MATCH('Market shares'!E116&amp;'Market shares'!$C$104,'Background Step 4.1.3'!$B$9:$B$35&amp;'Background Step 4.1.3'!$C$9:$C$35,0)),"")</f>
        <v/>
      </c>
      <c r="G116" s="496" t="str">
        <f t="array" ref="G116">IFERROR(INDEX('Background Step 4.1.3'!$N$9:$N$35,MATCH('Market shares'!E116&amp;'Market shares'!$C$104,'Background Step 4.1.3'!$B$9:$B$35&amp;'Background Step 4.1.3'!$C$9:$C$35,0)),"")</f>
        <v/>
      </c>
      <c r="H116" s="496">
        <f t="shared" si="59"/>
        <v>0</v>
      </c>
      <c r="I116" s="496" t="str">
        <f t="array" ref="I116">IFERROR(INDEX('Background Step 4.1.3'!$I$9:$I$35,MATCH('Market shares'!H116&amp;'Market shares'!$C$104,'Background Step 4.1.3'!$B$9:$B$35&amp;'Background Step 4.1.3'!$C$9:$C$35,0)),"")</f>
        <v/>
      </c>
      <c r="J116" s="496" t="str">
        <f t="array" ref="J116">IFERROR(INDEX('Background Step 4.1.3'!$N$9:$N$35,MATCH('Market shares'!H116&amp;'Market shares'!$C$104,'Background Step 4.1.3'!$B$9:$B$35&amp;'Background Step 4.1.3'!$C$9:$C$35,0)),"")</f>
        <v/>
      </c>
      <c r="K116" s="496">
        <f t="shared" si="60"/>
        <v>0</v>
      </c>
      <c r="L116" s="496" t="str">
        <f t="array" ref="L116">IFERROR(INDEX('Background Step 4.1.3'!$I$9:$I$35,MATCH('Market shares'!K116&amp;'Market shares'!$C$104,'Background Step 4.1.3'!$B$9:$B$35&amp;'Background Step 4.1.3'!$C$9:$C$35,0)),"")</f>
        <v/>
      </c>
      <c r="M116" s="496" t="str">
        <f t="array" ref="M116">IFERROR(INDEX('Background Step 4.1.3'!$N$9:$N$35,MATCH('Market shares'!K116&amp;'Market shares'!$C$104,'Background Step 4.1.3'!$B$9:$B$35&amp;'Background Step 4.1.3'!$C$9:$C$35,0)),"")</f>
        <v/>
      </c>
      <c r="N116" s="496">
        <f t="shared" si="61"/>
        <v>0</v>
      </c>
      <c r="O116" s="496" t="str">
        <f t="array" ref="O116">IFERROR(INDEX('Background Step 4.1.3'!$I$9:$I$35,MATCH('Market shares'!N116&amp;'Market shares'!$C$104,'Background Step 4.1.3'!$B$9:$B$35&amp;'Background Step 4.1.3'!$C$9:$C$35,0)),"")</f>
        <v/>
      </c>
      <c r="P116" s="496" t="str">
        <f t="array" ref="P116">IFERROR(INDEX('Background Step 4.1.3'!$N$9:$N$35,MATCH('Market shares'!N116&amp;'Market shares'!$C$104,'Background Step 4.1.3'!$B$9:$B$35&amp;'Background Step 4.1.3'!$C$9:$C$35,0)),"")</f>
        <v/>
      </c>
      <c r="Q116" s="496">
        <f t="shared" si="62"/>
        <v>0</v>
      </c>
      <c r="R116" s="496" t="str">
        <f t="array" ref="R116">IFERROR(INDEX('Background Step 4.1.3'!$I$9:$I$35,MATCH('Market shares'!Q116&amp;'Market shares'!$C$104,'Background Step 4.1.3'!$B$9:$B$35&amp;'Background Step 4.1.3'!$C$9:$C$35,0)),"")</f>
        <v/>
      </c>
      <c r="S116" s="496" t="str">
        <f t="array" ref="S116">IFERROR(INDEX('Background Step 4.1.3'!$N$9:$N$35,MATCH('Market shares'!Q116&amp;'Market shares'!$C$104,'Background Step 4.1.3'!$B$9:$B$35&amp;'Background Step 4.1.3'!$C$9:$C$35,0)),"")</f>
        <v/>
      </c>
      <c r="T116" s="496">
        <f t="shared" si="63"/>
        <v>0</v>
      </c>
      <c r="U116" s="496" t="str">
        <f t="array" ref="U116">IFERROR(INDEX('Background Step 4.1.3'!$I$9:$I$35,MATCH('Market shares'!T116&amp;'Market shares'!$C$104,'Background Step 4.1.3'!$B$9:$B$35&amp;'Background Step 4.1.3'!$C$9:$C$35,0)),"")</f>
        <v/>
      </c>
      <c r="V116" s="496" t="str">
        <f t="array" ref="V116">IFERROR(INDEX('Background Step 4.1.3'!$N$9:$N$35,MATCH('Market shares'!T116&amp;'Market shares'!$C$104,'Background Step 4.1.3'!$B$9:$B$35&amp;'Background Step 4.1.3'!$C$9:$C$35,0)),"")</f>
        <v/>
      </c>
      <c r="W116" s="496">
        <f t="shared" si="64"/>
        <v>0</v>
      </c>
      <c r="X116" s="496" t="str">
        <f t="array" ref="X116">IFERROR(INDEX('Background Step 4.1.3'!$I$9:$I$35,MATCH('Market shares'!W116&amp;'Market shares'!$C$104,'Background Step 4.1.3'!$B$9:$B$35&amp;'Background Step 4.1.3'!$C$9:$C$35,0)),"")</f>
        <v/>
      </c>
      <c r="Y116" s="496" t="str">
        <f t="array" ref="Y116">IFERROR(INDEX('Background Step 4.1.3'!$N$9:$N$35,MATCH('Market shares'!W116&amp;'Market shares'!$C$104,'Background Step 4.1.3'!$B$9:$B$35&amp;'Background Step 4.1.3'!$C$9:$C$35,0)),"")</f>
        <v/>
      </c>
    </row>
  </sheetData>
  <mergeCells count="30">
    <mergeCell ref="T42:V42"/>
    <mergeCell ref="W42:Y42"/>
    <mergeCell ref="E58:G58"/>
    <mergeCell ref="H58:J58"/>
    <mergeCell ref="N58:P58"/>
    <mergeCell ref="Q58:S58"/>
    <mergeCell ref="T58:V58"/>
    <mergeCell ref="W58:Y58"/>
    <mergeCell ref="E42:G42"/>
    <mergeCell ref="H42:J42"/>
    <mergeCell ref="N42:P42"/>
    <mergeCell ref="Q42:S42"/>
    <mergeCell ref="T73:V73"/>
    <mergeCell ref="W73:Y73"/>
    <mergeCell ref="E89:G89"/>
    <mergeCell ref="H89:J89"/>
    <mergeCell ref="N89:P89"/>
    <mergeCell ref="Q89:S89"/>
    <mergeCell ref="T89:V89"/>
    <mergeCell ref="W89:Y89"/>
    <mergeCell ref="E73:G73"/>
    <mergeCell ref="H73:J73"/>
    <mergeCell ref="N73:P73"/>
    <mergeCell ref="Q73:S73"/>
    <mergeCell ref="T105:V105"/>
    <mergeCell ref="W105:Y105"/>
    <mergeCell ref="E105:G105"/>
    <mergeCell ref="H105:J105"/>
    <mergeCell ref="N105:P105"/>
    <mergeCell ref="Q105:S105"/>
  </mergeCells>
  <conditionalFormatting sqref="A1:XFD6 J41:K41 A54:A58 K42 K44:K53 Q44:Q53 T44:T53 W44:W53 M38:XFD51 L38:L41 M44:N53 L44:L56 J57:L57 J72:L72 J88:L88 J104:L104 M60:M69 L60:L71 M75:M84 L75:L87 M91:M100 L91:L103 M54:Y57 M70:Y72 M85:Y88 M101:Y104 Z52:XFD1048576 L117:Y1048576 L31:XFD37 N25 Q25 T25 W25 Z25:XFD30 L7:XFD10 L18:XFD24 Z11:XFD17">
    <cfRule type="expression" dxfId="1049" priority="118">
      <formula>_xlfn.ISFORMULA(A1)</formula>
    </cfRule>
  </conditionalFormatting>
  <conditionalFormatting sqref="A7">
    <cfRule type="expression" dxfId="1048" priority="117">
      <formula>_xlfn.ISFORMULA(A7)</formula>
    </cfRule>
  </conditionalFormatting>
  <conditionalFormatting sqref="Y107:Y116">
    <cfRule type="expression" dxfId="1047" priority="4">
      <formula>_xlfn.ISFORMULA(Y107)</formula>
    </cfRule>
  </conditionalFormatting>
  <conditionalFormatting sqref="C44:D53">
    <cfRule type="expression" dxfId="1046" priority="106">
      <formula>_xlfn.ISFORMULA(C44)</formula>
    </cfRule>
  </conditionalFormatting>
  <conditionalFormatting sqref="F44:G53">
    <cfRule type="expression" dxfId="1045" priority="105">
      <formula>_xlfn.ISFORMULA(F44)</formula>
    </cfRule>
  </conditionalFormatting>
  <conditionalFormatting sqref="I44:J53">
    <cfRule type="expression" dxfId="1044" priority="104">
      <formula>_xlfn.ISFORMULA(I44)</formula>
    </cfRule>
  </conditionalFormatting>
  <conditionalFormatting sqref="O44:P53">
    <cfRule type="expression" dxfId="1043" priority="102">
      <formula>_xlfn.ISFORMULA(O44)</formula>
    </cfRule>
  </conditionalFormatting>
  <conditionalFormatting sqref="R44:S53">
    <cfRule type="expression" dxfId="1042" priority="101">
      <formula>_xlfn.ISFORMULA(R44)</formula>
    </cfRule>
  </conditionalFormatting>
  <conditionalFormatting sqref="U44:V53">
    <cfRule type="expression" dxfId="1041" priority="100">
      <formula>_xlfn.ISFORMULA(U44)</formula>
    </cfRule>
  </conditionalFormatting>
  <conditionalFormatting sqref="X44:Y53">
    <cfRule type="expression" dxfId="1040" priority="99">
      <formula>_xlfn.ISFORMULA(X44)</formula>
    </cfRule>
  </conditionalFormatting>
  <conditionalFormatting sqref="K58 N58 Q58 T58 W58">
    <cfRule type="expression" dxfId="1039" priority="98">
      <formula>_xlfn.ISFORMULA(K58)</formula>
    </cfRule>
  </conditionalFormatting>
  <conditionalFormatting sqref="C60:D69">
    <cfRule type="expression" dxfId="1038" priority="97">
      <formula>_xlfn.ISFORMULA(C60)</formula>
    </cfRule>
  </conditionalFormatting>
  <conditionalFormatting sqref="K73 N73 Q73 T73 W73">
    <cfRule type="expression" dxfId="1037" priority="89">
      <formula>_xlfn.ISFORMULA(K73)</formula>
    </cfRule>
  </conditionalFormatting>
  <conditionalFormatting sqref="F75:G84">
    <cfRule type="expression" dxfId="1036" priority="31">
      <formula>_xlfn.ISFORMULA(F75)</formula>
    </cfRule>
  </conditionalFormatting>
  <conditionalFormatting sqref="I75:J84">
    <cfRule type="expression" dxfId="1035" priority="30">
      <formula>_xlfn.ISFORMULA(I75)</formula>
    </cfRule>
  </conditionalFormatting>
  <conditionalFormatting sqref="K89 N89 Q89 T89 W89">
    <cfRule type="expression" dxfId="1034" priority="80">
      <formula>_xlfn.ISFORMULA(K89)</formula>
    </cfRule>
  </conditionalFormatting>
  <conditionalFormatting sqref="O75:P84">
    <cfRule type="expression" dxfId="1033" priority="28">
      <formula>_xlfn.ISFORMULA(O75)</formula>
    </cfRule>
  </conditionalFormatting>
  <conditionalFormatting sqref="K105 N105 Q105 T105 W105">
    <cfRule type="expression" dxfId="1032" priority="71">
      <formula>_xlfn.ISFORMULA(K105)</formula>
    </cfRule>
  </conditionalFormatting>
  <conditionalFormatting sqref="R75:S84">
    <cfRule type="expression" dxfId="1031" priority="27">
      <formula>_xlfn.ISFORMULA(R75)</formula>
    </cfRule>
  </conditionalFormatting>
  <conditionalFormatting sqref="F60:G69">
    <cfRule type="expression" dxfId="1030" priority="62">
      <formula>_xlfn.ISFORMULA(F60)</formula>
    </cfRule>
  </conditionalFormatting>
  <conditionalFormatting sqref="I60:J69">
    <cfRule type="expression" dxfId="1029" priority="61">
      <formula>_xlfn.ISFORMULA(I60)</formula>
    </cfRule>
  </conditionalFormatting>
  <conditionalFormatting sqref="O60:P69">
    <cfRule type="expression" dxfId="1028" priority="59">
      <formula>_xlfn.ISFORMULA(O60)</formula>
    </cfRule>
  </conditionalFormatting>
  <conditionalFormatting sqref="R60:S69">
    <cfRule type="expression" dxfId="1027" priority="58">
      <formula>_xlfn.ISFORMULA(R60)</formula>
    </cfRule>
  </conditionalFormatting>
  <conditionalFormatting sqref="U60:V69">
    <cfRule type="expression" dxfId="1026" priority="57">
      <formula>_xlfn.ISFORMULA(U60)</formula>
    </cfRule>
  </conditionalFormatting>
  <conditionalFormatting sqref="X60:Y69">
    <cfRule type="expression" dxfId="1025" priority="56">
      <formula>_xlfn.ISFORMULA(X60)</formula>
    </cfRule>
  </conditionalFormatting>
  <conditionalFormatting sqref="C75:D84">
    <cfRule type="expression" dxfId="1024" priority="55">
      <formula>_xlfn.ISFORMULA(C75)</formula>
    </cfRule>
  </conditionalFormatting>
  <conditionalFormatting sqref="U75:V84">
    <cfRule type="expression" dxfId="1023" priority="26">
      <formula>_xlfn.ISFORMULA(U75)</formula>
    </cfRule>
  </conditionalFormatting>
  <conditionalFormatting sqref="C91:D100">
    <cfRule type="expression" dxfId="1022" priority="47">
      <formula>_xlfn.ISFORMULA(C91)</formula>
    </cfRule>
  </conditionalFormatting>
  <conditionalFormatting sqref="X75:Y84">
    <cfRule type="expression" dxfId="1021" priority="25">
      <formula>_xlfn.ISFORMULA(X75)</formula>
    </cfRule>
  </conditionalFormatting>
  <conditionalFormatting sqref="C107:D116">
    <cfRule type="expression" dxfId="1020" priority="39">
      <formula>_xlfn.ISFORMULA(C107)</formula>
    </cfRule>
  </conditionalFormatting>
  <conditionalFormatting sqref="F91:G100">
    <cfRule type="expression" dxfId="1019" priority="24">
      <formula>_xlfn.ISFORMULA(F91)</formula>
    </cfRule>
  </conditionalFormatting>
  <conditionalFormatting sqref="I91:J100">
    <cfRule type="expression" dxfId="1018" priority="23">
      <formula>_xlfn.ISFORMULA(I91)</formula>
    </cfRule>
  </conditionalFormatting>
  <conditionalFormatting sqref="O91:P100">
    <cfRule type="expression" dxfId="1017" priority="21">
      <formula>_xlfn.ISFORMULA(O91)</formula>
    </cfRule>
  </conditionalFormatting>
  <conditionalFormatting sqref="R91:S100">
    <cfRule type="expression" dxfId="1016" priority="20">
      <formula>_xlfn.ISFORMULA(R91)</formula>
    </cfRule>
  </conditionalFormatting>
  <conditionalFormatting sqref="U91:V100">
    <cfRule type="expression" dxfId="1015" priority="19">
      <formula>_xlfn.ISFORMULA(U91)</formula>
    </cfRule>
  </conditionalFormatting>
  <conditionalFormatting sqref="X91:Y100">
    <cfRule type="expression" dxfId="1014" priority="18">
      <formula>_xlfn.ISFORMULA(X91)</formula>
    </cfRule>
  </conditionalFormatting>
  <conditionalFormatting sqref="F107:F116">
    <cfRule type="expression" dxfId="1013" priority="17">
      <formula>_xlfn.ISFORMULA(F107)</formula>
    </cfRule>
  </conditionalFormatting>
  <conditionalFormatting sqref="I107:I116">
    <cfRule type="expression" dxfId="1012" priority="16">
      <formula>_xlfn.ISFORMULA(I107)</formula>
    </cfRule>
  </conditionalFormatting>
  <conditionalFormatting sqref="L107:L116">
    <cfRule type="expression" dxfId="1011" priority="15">
      <formula>_xlfn.ISFORMULA(L107)</formula>
    </cfRule>
  </conditionalFormatting>
  <conditionalFormatting sqref="O107:O116">
    <cfRule type="expression" dxfId="1010" priority="14">
      <formula>_xlfn.ISFORMULA(O107)</formula>
    </cfRule>
  </conditionalFormatting>
  <conditionalFormatting sqref="R107:R116">
    <cfRule type="expression" dxfId="1009" priority="13">
      <formula>_xlfn.ISFORMULA(R107)</formula>
    </cfRule>
  </conditionalFormatting>
  <conditionalFormatting sqref="U107:U116">
    <cfRule type="expression" dxfId="1008" priority="12">
      <formula>_xlfn.ISFORMULA(U107)</formula>
    </cfRule>
  </conditionalFormatting>
  <conditionalFormatting sqref="X107:X116">
    <cfRule type="expression" dxfId="1007" priority="11">
      <formula>_xlfn.ISFORMULA(X107)</formula>
    </cfRule>
  </conditionalFormatting>
  <conditionalFormatting sqref="G107:G116">
    <cfRule type="expression" dxfId="1006" priority="10">
      <formula>_xlfn.ISFORMULA(G107)</formula>
    </cfRule>
  </conditionalFormatting>
  <conditionalFormatting sqref="J107:J116">
    <cfRule type="expression" dxfId="1005" priority="9">
      <formula>_xlfn.ISFORMULA(J107)</formula>
    </cfRule>
  </conditionalFormatting>
  <conditionalFormatting sqref="M107:M116">
    <cfRule type="expression" dxfId="1004" priority="8">
      <formula>_xlfn.ISFORMULA(M107)</formula>
    </cfRule>
  </conditionalFormatting>
  <conditionalFormatting sqref="P107:P116">
    <cfRule type="expression" dxfId="1003" priority="7">
      <formula>_xlfn.ISFORMULA(P107)</formula>
    </cfRule>
  </conditionalFormatting>
  <conditionalFormatting sqref="S107:S116">
    <cfRule type="expression" dxfId="1002" priority="6">
      <formula>_xlfn.ISFORMULA(S107)</formula>
    </cfRule>
  </conditionalFormatting>
  <conditionalFormatting sqref="V107:V116">
    <cfRule type="expression" dxfId="1001" priority="5">
      <formula>_xlfn.ISFORMULA(V107)</formula>
    </cfRule>
  </conditionalFormatting>
  <conditionalFormatting sqref="C26:Y30">
    <cfRule type="expression" dxfId="1000" priority="3">
      <formula>_xlfn.ISFORMULA(C26)</formula>
    </cfRule>
  </conditionalFormatting>
  <conditionalFormatting sqref="N12 Q12 T12 W12 L11:Y11">
    <cfRule type="expression" dxfId="999" priority="2">
      <formula>_xlfn.ISFORMULA(L11)</formula>
    </cfRule>
  </conditionalFormatting>
  <conditionalFormatting sqref="C13:Y17">
    <cfRule type="expression" dxfId="998" priority="1">
      <formula>_xlfn.ISFORMULA(C13)</formula>
    </cfRule>
  </conditionalFormatting>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4D5C-059F-48EB-9CB1-D68A1D2CFD7B}">
  <sheetPr>
    <tabColor theme="5" tint="0.39997558519241921"/>
  </sheetPr>
  <dimension ref="A1:S1207"/>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7" width="15.7109375" style="1" customWidth="1"/>
    <col min="8" max="8" width="21.85546875" style="1" customWidth="1"/>
    <col min="9" max="9" width="24" style="1" customWidth="1"/>
    <col min="10" max="10" width="8.85546875" style="1"/>
    <col min="11" max="11" width="17.85546875" style="1" customWidth="1"/>
    <col min="12" max="12" width="10.85546875" style="1" customWidth="1"/>
    <col min="13" max="13" width="11.7109375" style="1" customWidth="1"/>
    <col min="14" max="14" width="10.7109375" style="1" customWidth="1"/>
    <col min="15" max="15" width="11.42578125" style="1" customWidth="1"/>
    <col min="16" max="17" width="10.85546875" style="1" customWidth="1"/>
    <col min="18" max="16384" width="8.85546875" style="1"/>
  </cols>
  <sheetData>
    <row r="1" spans="1:19" s="109" customFormat="1" ht="35.1">
      <c r="A1" s="109" t="s">
        <v>711</v>
      </c>
    </row>
    <row r="2" spans="1:19" s="167" customFormat="1" ht="12.4">
      <c r="A2" s="167" t="s">
        <v>486</v>
      </c>
    </row>
    <row r="3" spans="1:19" s="167" customFormat="1" ht="12.4">
      <c r="A3" s="167" t="s">
        <v>487</v>
      </c>
    </row>
    <row r="4" spans="1:19" s="167" customFormat="1" ht="12.4">
      <c r="A4" s="167" t="s">
        <v>470</v>
      </c>
    </row>
    <row r="7" spans="1:19">
      <c r="A7" s="1" t="s">
        <v>712</v>
      </c>
      <c r="B7" s="1" t="s">
        <v>713</v>
      </c>
      <c r="C7" s="1" t="s">
        <v>714</v>
      </c>
      <c r="D7" s="1" t="s">
        <v>715</v>
      </c>
      <c r="E7" s="1" t="s">
        <v>716</v>
      </c>
      <c r="F7" s="1" t="s">
        <v>717</v>
      </c>
      <c r="G7" s="1" t="s">
        <v>718</v>
      </c>
      <c r="H7" s="1" t="s">
        <v>672</v>
      </c>
      <c r="I7" s="1" t="s">
        <v>719</v>
      </c>
      <c r="J7" s="1" t="s">
        <v>720</v>
      </c>
      <c r="K7" s="1" t="s">
        <v>721</v>
      </c>
      <c r="L7" s="1" t="s">
        <v>722</v>
      </c>
    </row>
    <row r="8" spans="1:19">
      <c r="A8" s="1" t="s">
        <v>723</v>
      </c>
      <c r="B8" s="1" t="s">
        <v>147</v>
      </c>
      <c r="C8" s="1">
        <v>271019</v>
      </c>
      <c r="D8" s="1" t="s">
        <v>292</v>
      </c>
      <c r="E8" s="1" t="s">
        <v>147</v>
      </c>
      <c r="F8" s="1" t="s">
        <v>292</v>
      </c>
      <c r="G8" s="1" t="str">
        <f>CONCATENATE(D8, " to ",F8)</f>
        <v>World to World</v>
      </c>
      <c r="H8" s="1">
        <v>2012</v>
      </c>
      <c r="I8" s="1" t="s">
        <v>724</v>
      </c>
      <c r="J8" s="1">
        <v>6</v>
      </c>
      <c r="K8" s="1">
        <v>529484778.59299999</v>
      </c>
      <c r="L8" s="1">
        <f>K8/(1*10^3)</f>
        <v>529484.77859300002</v>
      </c>
    </row>
    <row r="9" spans="1:19" ht="14.45">
      <c r="A9" s="1" t="s">
        <v>723</v>
      </c>
      <c r="B9" s="1" t="s">
        <v>147</v>
      </c>
      <c r="C9" s="1">
        <v>271019</v>
      </c>
      <c r="D9" s="1" t="s">
        <v>292</v>
      </c>
      <c r="E9" s="1" t="s">
        <v>147</v>
      </c>
      <c r="F9" s="1" t="s">
        <v>292</v>
      </c>
      <c r="G9" s="1" t="str">
        <f t="shared" ref="G9:G72" si="0">CONCATENATE(D9, " to ",F9)</f>
        <v>World to World</v>
      </c>
      <c r="H9" s="1">
        <v>2013</v>
      </c>
      <c r="I9" s="1" t="s">
        <v>724</v>
      </c>
      <c r="J9" s="1">
        <v>6</v>
      </c>
      <c r="K9" s="1">
        <v>617431376.87600005</v>
      </c>
      <c r="L9" s="1">
        <f t="shared" ref="L9:L72" si="1">K9/(1*10^3)</f>
        <v>617431.37687600008</v>
      </c>
      <c r="R9" s="5"/>
      <c r="S9" s="5"/>
    </row>
    <row r="10" spans="1:19" ht="14.45">
      <c r="A10" s="1" t="s">
        <v>723</v>
      </c>
      <c r="B10" s="1" t="s">
        <v>147</v>
      </c>
      <c r="C10" s="1">
        <v>271019</v>
      </c>
      <c r="D10" s="1" t="s">
        <v>292</v>
      </c>
      <c r="E10" s="1" t="s">
        <v>147</v>
      </c>
      <c r="F10" s="1" t="s">
        <v>292</v>
      </c>
      <c r="G10" s="1" t="str">
        <f t="shared" si="0"/>
        <v>World to World</v>
      </c>
      <c r="H10" s="1">
        <v>2014</v>
      </c>
      <c r="I10" s="1" t="s">
        <v>724</v>
      </c>
      <c r="J10" s="1">
        <v>6</v>
      </c>
      <c r="K10" s="1">
        <v>574121419.62100005</v>
      </c>
      <c r="L10" s="1">
        <f t="shared" si="1"/>
        <v>574121.41962100007</v>
      </c>
      <c r="R10" s="5"/>
      <c r="S10" s="5"/>
    </row>
    <row r="11" spans="1:19">
      <c r="A11" s="1" t="s">
        <v>723</v>
      </c>
      <c r="B11" s="1" t="s">
        <v>147</v>
      </c>
      <c r="C11" s="1">
        <v>271019</v>
      </c>
      <c r="D11" s="1" t="s">
        <v>292</v>
      </c>
      <c r="E11" s="1" t="s">
        <v>147</v>
      </c>
      <c r="F11" s="1" t="s">
        <v>292</v>
      </c>
      <c r="G11" s="1" t="str">
        <f t="shared" si="0"/>
        <v>World to World</v>
      </c>
      <c r="H11" s="1">
        <v>2015</v>
      </c>
      <c r="I11" s="1" t="s">
        <v>724</v>
      </c>
      <c r="J11" s="1">
        <v>6</v>
      </c>
      <c r="K11" s="1">
        <v>351975647.14300001</v>
      </c>
      <c r="L11" s="1">
        <f t="shared" si="1"/>
        <v>351975.64714299998</v>
      </c>
    </row>
    <row r="12" spans="1:19">
      <c r="A12" s="1" t="s">
        <v>723</v>
      </c>
      <c r="B12" s="1" t="s">
        <v>147</v>
      </c>
      <c r="C12" s="1">
        <v>271019</v>
      </c>
      <c r="D12" s="1" t="s">
        <v>292</v>
      </c>
      <c r="E12" s="1" t="s">
        <v>147</v>
      </c>
      <c r="F12" s="1" t="s">
        <v>292</v>
      </c>
      <c r="G12" s="1" t="str">
        <f t="shared" si="0"/>
        <v>World to World</v>
      </c>
      <c r="H12" s="1">
        <v>2016</v>
      </c>
      <c r="I12" s="1" t="s">
        <v>724</v>
      </c>
      <c r="J12" s="1">
        <v>6</v>
      </c>
      <c r="K12" s="1">
        <v>281780920.47299999</v>
      </c>
      <c r="L12" s="1">
        <f t="shared" si="1"/>
        <v>281780.92047299998</v>
      </c>
    </row>
    <row r="13" spans="1:19">
      <c r="A13" s="1" t="s">
        <v>723</v>
      </c>
      <c r="B13" s="1" t="s">
        <v>147</v>
      </c>
      <c r="C13" s="1">
        <v>271019</v>
      </c>
      <c r="D13" s="1" t="s">
        <v>292</v>
      </c>
      <c r="E13" s="1" t="s">
        <v>147</v>
      </c>
      <c r="F13" s="1" t="s">
        <v>292</v>
      </c>
      <c r="G13" s="1" t="str">
        <f t="shared" si="0"/>
        <v>World to World</v>
      </c>
      <c r="H13" s="1">
        <v>2017</v>
      </c>
      <c r="I13" s="1" t="s">
        <v>724</v>
      </c>
      <c r="J13" s="1">
        <v>6</v>
      </c>
      <c r="K13" s="1">
        <v>347731285.662</v>
      </c>
      <c r="L13" s="1">
        <f t="shared" si="1"/>
        <v>347731.28566200001</v>
      </c>
    </row>
    <row r="14" spans="1:19">
      <c r="A14" s="1" t="s">
        <v>723</v>
      </c>
      <c r="B14" s="1" t="s">
        <v>147</v>
      </c>
      <c r="C14" s="1">
        <v>271019</v>
      </c>
      <c r="D14" s="1" t="s">
        <v>292</v>
      </c>
      <c r="E14" s="1" t="s">
        <v>670</v>
      </c>
      <c r="F14" s="1" t="s">
        <v>670</v>
      </c>
      <c r="G14" s="1" t="str">
        <f t="shared" si="0"/>
        <v>World to EU27</v>
      </c>
      <c r="H14" s="1">
        <v>2012</v>
      </c>
      <c r="I14" s="1" t="s">
        <v>724</v>
      </c>
      <c r="J14" s="1">
        <v>6</v>
      </c>
      <c r="K14" s="1">
        <v>199460937.14500001</v>
      </c>
      <c r="L14" s="1">
        <f t="shared" si="1"/>
        <v>199460.937145</v>
      </c>
    </row>
    <row r="15" spans="1:19">
      <c r="A15" s="1" t="s">
        <v>723</v>
      </c>
      <c r="B15" s="1" t="s">
        <v>147</v>
      </c>
      <c r="C15" s="1">
        <v>271019</v>
      </c>
      <c r="D15" s="1" t="s">
        <v>292</v>
      </c>
      <c r="E15" s="1" t="s">
        <v>670</v>
      </c>
      <c r="F15" s="1" t="s">
        <v>670</v>
      </c>
      <c r="G15" s="1" t="str">
        <f t="shared" si="0"/>
        <v>World to EU27</v>
      </c>
      <c r="H15" s="1">
        <v>2013</v>
      </c>
      <c r="I15" s="1" t="s">
        <v>724</v>
      </c>
      <c r="J15" s="1">
        <v>6</v>
      </c>
      <c r="K15" s="1">
        <v>220487650.22299999</v>
      </c>
      <c r="L15" s="1">
        <f t="shared" si="1"/>
        <v>220487.650223</v>
      </c>
    </row>
    <row r="16" spans="1:19">
      <c r="A16" s="1" t="s">
        <v>723</v>
      </c>
      <c r="B16" s="1" t="s">
        <v>147</v>
      </c>
      <c r="C16" s="1">
        <v>271019</v>
      </c>
      <c r="D16" s="1" t="s">
        <v>292</v>
      </c>
      <c r="E16" s="1" t="s">
        <v>670</v>
      </c>
      <c r="F16" s="1" t="s">
        <v>670</v>
      </c>
      <c r="G16" s="1" t="str">
        <f t="shared" si="0"/>
        <v>World to EU27</v>
      </c>
      <c r="H16" s="1">
        <v>2014</v>
      </c>
      <c r="I16" s="1" t="s">
        <v>724</v>
      </c>
      <c r="J16" s="1">
        <v>6</v>
      </c>
      <c r="K16" s="1">
        <v>203683437.546</v>
      </c>
      <c r="L16" s="1">
        <f t="shared" si="1"/>
        <v>203683.437546</v>
      </c>
    </row>
    <row r="17" spans="1:12">
      <c r="A17" s="1" t="s">
        <v>723</v>
      </c>
      <c r="B17" s="1" t="s">
        <v>147</v>
      </c>
      <c r="C17" s="1">
        <v>271019</v>
      </c>
      <c r="D17" s="1" t="s">
        <v>292</v>
      </c>
      <c r="E17" s="1" t="s">
        <v>670</v>
      </c>
      <c r="F17" s="1" t="s">
        <v>670</v>
      </c>
      <c r="G17" s="1" t="str">
        <f t="shared" si="0"/>
        <v>World to EU27</v>
      </c>
      <c r="H17" s="1">
        <v>2015</v>
      </c>
      <c r="I17" s="1" t="s">
        <v>724</v>
      </c>
      <c r="J17" s="1">
        <v>6</v>
      </c>
      <c r="K17" s="1">
        <v>123459201.787</v>
      </c>
      <c r="L17" s="1">
        <f t="shared" si="1"/>
        <v>123459.201787</v>
      </c>
    </row>
    <row r="18" spans="1:12">
      <c r="A18" s="1" t="s">
        <v>723</v>
      </c>
      <c r="B18" s="1" t="s">
        <v>147</v>
      </c>
      <c r="C18" s="1">
        <v>271019</v>
      </c>
      <c r="D18" s="1" t="s">
        <v>292</v>
      </c>
      <c r="E18" s="1" t="s">
        <v>670</v>
      </c>
      <c r="F18" s="1" t="s">
        <v>670</v>
      </c>
      <c r="G18" s="1" t="str">
        <f t="shared" si="0"/>
        <v>World to EU27</v>
      </c>
      <c r="H18" s="1">
        <v>2016</v>
      </c>
      <c r="I18" s="1" t="s">
        <v>724</v>
      </c>
      <c r="J18" s="1">
        <v>6</v>
      </c>
      <c r="K18" s="1">
        <v>91417975.400000006</v>
      </c>
      <c r="L18" s="1">
        <f t="shared" si="1"/>
        <v>91417.97540000001</v>
      </c>
    </row>
    <row r="19" spans="1:12">
      <c r="A19" s="1" t="s">
        <v>723</v>
      </c>
      <c r="B19" s="1" t="s">
        <v>147</v>
      </c>
      <c r="C19" s="1">
        <v>271019</v>
      </c>
      <c r="D19" s="1" t="s">
        <v>292</v>
      </c>
      <c r="E19" s="1" t="s">
        <v>670</v>
      </c>
      <c r="F19" s="1" t="s">
        <v>670</v>
      </c>
      <c r="G19" s="1" t="str">
        <f t="shared" si="0"/>
        <v>World to EU27</v>
      </c>
      <c r="H19" s="1">
        <v>2017</v>
      </c>
      <c r="I19" s="1" t="s">
        <v>724</v>
      </c>
      <c r="J19" s="1">
        <v>6</v>
      </c>
      <c r="K19" s="1">
        <v>110416559.772</v>
      </c>
      <c r="L19" s="1">
        <f t="shared" si="1"/>
        <v>110416.55977199999</v>
      </c>
    </row>
    <row r="20" spans="1:12">
      <c r="A20" s="1" t="s">
        <v>723</v>
      </c>
      <c r="B20" s="1" t="s">
        <v>147</v>
      </c>
      <c r="C20" s="1">
        <v>380210</v>
      </c>
      <c r="D20" s="1" t="s">
        <v>292</v>
      </c>
      <c r="E20" s="1" t="s">
        <v>147</v>
      </c>
      <c r="F20" s="1" t="s">
        <v>292</v>
      </c>
      <c r="G20" s="1" t="str">
        <f t="shared" si="0"/>
        <v>World to World</v>
      </c>
      <c r="H20" s="1">
        <v>2012</v>
      </c>
      <c r="I20" s="1" t="s">
        <v>724</v>
      </c>
      <c r="J20" s="1">
        <v>6</v>
      </c>
      <c r="K20" s="1">
        <v>1222773.807</v>
      </c>
      <c r="L20" s="1">
        <f t="shared" si="1"/>
        <v>1222.773807</v>
      </c>
    </row>
    <row r="21" spans="1:12">
      <c r="A21" s="1" t="s">
        <v>723</v>
      </c>
      <c r="B21" s="1" t="s">
        <v>147</v>
      </c>
      <c r="C21" s="1">
        <v>380210</v>
      </c>
      <c r="D21" s="1" t="s">
        <v>292</v>
      </c>
      <c r="E21" s="1" t="s">
        <v>147</v>
      </c>
      <c r="F21" s="1" t="s">
        <v>292</v>
      </c>
      <c r="G21" s="1" t="str">
        <f t="shared" si="0"/>
        <v>World to World</v>
      </c>
      <c r="H21" s="1">
        <v>2013</v>
      </c>
      <c r="I21" s="1" t="s">
        <v>724</v>
      </c>
      <c r="J21" s="1">
        <v>6</v>
      </c>
      <c r="K21" s="1">
        <v>1474980.317</v>
      </c>
      <c r="L21" s="1">
        <f t="shared" si="1"/>
        <v>1474.980317</v>
      </c>
    </row>
    <row r="22" spans="1:12">
      <c r="A22" s="1" t="s">
        <v>723</v>
      </c>
      <c r="B22" s="1" t="s">
        <v>147</v>
      </c>
      <c r="C22" s="1">
        <v>380210</v>
      </c>
      <c r="D22" s="1" t="s">
        <v>292</v>
      </c>
      <c r="E22" s="1" t="s">
        <v>147</v>
      </c>
      <c r="F22" s="1" t="s">
        <v>292</v>
      </c>
      <c r="G22" s="1" t="str">
        <f t="shared" si="0"/>
        <v>World to World</v>
      </c>
      <c r="H22" s="1">
        <v>2014</v>
      </c>
      <c r="I22" s="1" t="s">
        <v>724</v>
      </c>
      <c r="J22" s="1">
        <v>6</v>
      </c>
      <c r="K22" s="1">
        <v>1518009.3430000001</v>
      </c>
      <c r="L22" s="1">
        <f t="shared" si="1"/>
        <v>1518.0093430000002</v>
      </c>
    </row>
    <row r="23" spans="1:12">
      <c r="A23" s="1" t="s">
        <v>723</v>
      </c>
      <c r="B23" s="1" t="s">
        <v>147</v>
      </c>
      <c r="C23" s="1">
        <v>380210</v>
      </c>
      <c r="D23" s="1" t="s">
        <v>292</v>
      </c>
      <c r="E23" s="1" t="s">
        <v>147</v>
      </c>
      <c r="F23" s="1" t="s">
        <v>292</v>
      </c>
      <c r="G23" s="1" t="str">
        <f t="shared" si="0"/>
        <v>World to World</v>
      </c>
      <c r="H23" s="1">
        <v>2015</v>
      </c>
      <c r="I23" s="1" t="s">
        <v>724</v>
      </c>
      <c r="J23" s="1">
        <v>6</v>
      </c>
      <c r="K23" s="1">
        <v>1451756.6780000001</v>
      </c>
      <c r="L23" s="1">
        <f t="shared" si="1"/>
        <v>1451.756678</v>
      </c>
    </row>
    <row r="24" spans="1:12">
      <c r="A24" s="1" t="s">
        <v>723</v>
      </c>
      <c r="B24" s="1" t="s">
        <v>147</v>
      </c>
      <c r="C24" s="1">
        <v>380210</v>
      </c>
      <c r="D24" s="1" t="s">
        <v>292</v>
      </c>
      <c r="E24" s="1" t="s">
        <v>147</v>
      </c>
      <c r="F24" s="1" t="s">
        <v>292</v>
      </c>
      <c r="G24" s="1" t="str">
        <f t="shared" si="0"/>
        <v>World to World</v>
      </c>
      <c r="H24" s="1">
        <v>2016</v>
      </c>
      <c r="I24" s="1" t="s">
        <v>724</v>
      </c>
      <c r="J24" s="1">
        <v>6</v>
      </c>
      <c r="K24" s="1">
        <v>1407647.496</v>
      </c>
      <c r="L24" s="1">
        <f t="shared" si="1"/>
        <v>1407.647496</v>
      </c>
    </row>
    <row r="25" spans="1:12">
      <c r="A25" s="1" t="s">
        <v>723</v>
      </c>
      <c r="B25" s="1" t="s">
        <v>147</v>
      </c>
      <c r="C25" s="1">
        <v>380210</v>
      </c>
      <c r="D25" s="1" t="s">
        <v>292</v>
      </c>
      <c r="E25" s="1" t="s">
        <v>147</v>
      </c>
      <c r="F25" s="1" t="s">
        <v>292</v>
      </c>
      <c r="G25" s="1" t="str">
        <f t="shared" si="0"/>
        <v>World to World</v>
      </c>
      <c r="H25" s="1">
        <v>2017</v>
      </c>
      <c r="I25" s="1" t="s">
        <v>724</v>
      </c>
      <c r="J25" s="1">
        <v>6</v>
      </c>
      <c r="K25" s="1">
        <v>1613123.1129999999</v>
      </c>
      <c r="L25" s="1">
        <f t="shared" si="1"/>
        <v>1613.1231129999999</v>
      </c>
    </row>
    <row r="26" spans="1:12">
      <c r="A26" s="1" t="s">
        <v>723</v>
      </c>
      <c r="B26" s="1" t="s">
        <v>147</v>
      </c>
      <c r="C26" s="1">
        <v>380210</v>
      </c>
      <c r="D26" s="1" t="s">
        <v>292</v>
      </c>
      <c r="E26" s="1" t="s">
        <v>670</v>
      </c>
      <c r="F26" s="1" t="s">
        <v>670</v>
      </c>
      <c r="G26" s="1" t="str">
        <f t="shared" si="0"/>
        <v>World to EU27</v>
      </c>
      <c r="H26" s="1">
        <v>2012</v>
      </c>
      <c r="I26" s="1" t="s">
        <v>724</v>
      </c>
      <c r="J26" s="1">
        <v>6</v>
      </c>
      <c r="K26" s="1">
        <v>441776.64399999997</v>
      </c>
      <c r="L26" s="1">
        <f t="shared" si="1"/>
        <v>441.77664399999998</v>
      </c>
    </row>
    <row r="27" spans="1:12">
      <c r="A27" s="1" t="s">
        <v>723</v>
      </c>
      <c r="B27" s="1" t="s">
        <v>147</v>
      </c>
      <c r="C27" s="1">
        <v>380210</v>
      </c>
      <c r="D27" s="1" t="s">
        <v>292</v>
      </c>
      <c r="E27" s="1" t="s">
        <v>670</v>
      </c>
      <c r="F27" s="1" t="s">
        <v>670</v>
      </c>
      <c r="G27" s="1" t="str">
        <f t="shared" si="0"/>
        <v>World to EU27</v>
      </c>
      <c r="H27" s="1">
        <v>2013</v>
      </c>
      <c r="I27" s="1" t="s">
        <v>724</v>
      </c>
      <c r="J27" s="1">
        <v>6</v>
      </c>
      <c r="K27" s="1">
        <v>547655.15399999998</v>
      </c>
      <c r="L27" s="1">
        <f t="shared" si="1"/>
        <v>547.65515399999992</v>
      </c>
    </row>
    <row r="28" spans="1:12">
      <c r="A28" s="1" t="s">
        <v>723</v>
      </c>
      <c r="B28" s="1" t="s">
        <v>147</v>
      </c>
      <c r="C28" s="1">
        <v>380210</v>
      </c>
      <c r="D28" s="1" t="s">
        <v>292</v>
      </c>
      <c r="E28" s="1" t="s">
        <v>670</v>
      </c>
      <c r="F28" s="1" t="s">
        <v>670</v>
      </c>
      <c r="G28" s="1" t="str">
        <f t="shared" si="0"/>
        <v>World to EU27</v>
      </c>
      <c r="H28" s="1">
        <v>2014</v>
      </c>
      <c r="I28" s="1" t="s">
        <v>724</v>
      </c>
      <c r="J28" s="1">
        <v>6</v>
      </c>
      <c r="K28" s="1">
        <v>574706.46200000006</v>
      </c>
      <c r="L28" s="1">
        <f t="shared" si="1"/>
        <v>574.7064620000001</v>
      </c>
    </row>
    <row r="29" spans="1:12">
      <c r="A29" s="1" t="s">
        <v>723</v>
      </c>
      <c r="B29" s="1" t="s">
        <v>147</v>
      </c>
      <c r="C29" s="1">
        <v>380210</v>
      </c>
      <c r="D29" s="1" t="s">
        <v>292</v>
      </c>
      <c r="E29" s="1" t="s">
        <v>670</v>
      </c>
      <c r="F29" s="1" t="s">
        <v>670</v>
      </c>
      <c r="G29" s="1" t="str">
        <f t="shared" si="0"/>
        <v>World to EU27</v>
      </c>
      <c r="H29" s="1">
        <v>2015</v>
      </c>
      <c r="I29" s="1" t="s">
        <v>724</v>
      </c>
      <c r="J29" s="1">
        <v>6</v>
      </c>
      <c r="K29" s="1">
        <v>511608.08299999998</v>
      </c>
      <c r="L29" s="1">
        <f t="shared" si="1"/>
        <v>511.60808299999997</v>
      </c>
    </row>
    <row r="30" spans="1:12">
      <c r="A30" s="1" t="s">
        <v>723</v>
      </c>
      <c r="B30" s="1" t="s">
        <v>147</v>
      </c>
      <c r="C30" s="1">
        <v>380210</v>
      </c>
      <c r="D30" s="1" t="s">
        <v>292</v>
      </c>
      <c r="E30" s="1" t="s">
        <v>670</v>
      </c>
      <c r="F30" s="1" t="s">
        <v>670</v>
      </c>
      <c r="G30" s="1" t="str">
        <f t="shared" si="0"/>
        <v>World to EU27</v>
      </c>
      <c r="H30" s="1">
        <v>2016</v>
      </c>
      <c r="I30" s="1" t="s">
        <v>724</v>
      </c>
      <c r="J30" s="1">
        <v>6</v>
      </c>
      <c r="K30" s="1">
        <v>495824.54499999998</v>
      </c>
      <c r="L30" s="1">
        <f t="shared" si="1"/>
        <v>495.824545</v>
      </c>
    </row>
    <row r="31" spans="1:12">
      <c r="A31" s="1" t="s">
        <v>723</v>
      </c>
      <c r="B31" s="1" t="s">
        <v>147</v>
      </c>
      <c r="C31" s="1">
        <v>380210</v>
      </c>
      <c r="D31" s="1" t="s">
        <v>292</v>
      </c>
      <c r="E31" s="1" t="s">
        <v>670</v>
      </c>
      <c r="F31" s="1" t="s">
        <v>670</v>
      </c>
      <c r="G31" s="1" t="str">
        <f t="shared" si="0"/>
        <v>World to EU27</v>
      </c>
      <c r="H31" s="1">
        <v>2017</v>
      </c>
      <c r="I31" s="1" t="s">
        <v>724</v>
      </c>
      <c r="J31" s="1">
        <v>6</v>
      </c>
      <c r="K31" s="1">
        <v>562866.37</v>
      </c>
      <c r="L31" s="1">
        <f t="shared" si="1"/>
        <v>562.86636999999996</v>
      </c>
    </row>
    <row r="32" spans="1:12">
      <c r="A32" s="1" t="s">
        <v>723</v>
      </c>
      <c r="B32" s="1" t="s">
        <v>147</v>
      </c>
      <c r="C32" s="1">
        <v>730900</v>
      </c>
      <c r="D32" s="1" t="s">
        <v>292</v>
      </c>
      <c r="E32" s="1" t="s">
        <v>147</v>
      </c>
      <c r="F32" s="1" t="s">
        <v>292</v>
      </c>
      <c r="G32" s="1" t="str">
        <f t="shared" si="0"/>
        <v>World to World</v>
      </c>
      <c r="H32" s="1">
        <v>2012</v>
      </c>
      <c r="I32" s="1" t="s">
        <v>724</v>
      </c>
      <c r="J32" s="1">
        <v>6</v>
      </c>
      <c r="K32" s="1">
        <v>4151242.1880000001</v>
      </c>
      <c r="L32" s="1">
        <f t="shared" si="1"/>
        <v>4151.2421880000002</v>
      </c>
    </row>
    <row r="33" spans="1:12">
      <c r="A33" s="1" t="s">
        <v>723</v>
      </c>
      <c r="B33" s="1" t="s">
        <v>147</v>
      </c>
      <c r="C33" s="1">
        <v>730900</v>
      </c>
      <c r="D33" s="1" t="s">
        <v>292</v>
      </c>
      <c r="E33" s="1" t="s">
        <v>147</v>
      </c>
      <c r="F33" s="1" t="s">
        <v>292</v>
      </c>
      <c r="G33" s="1" t="str">
        <f t="shared" si="0"/>
        <v>World to World</v>
      </c>
      <c r="H33" s="1">
        <v>2013</v>
      </c>
      <c r="I33" s="1" t="s">
        <v>724</v>
      </c>
      <c r="J33" s="1">
        <v>6</v>
      </c>
      <c r="K33" s="1">
        <v>4187233.426</v>
      </c>
      <c r="L33" s="1">
        <f t="shared" si="1"/>
        <v>4187.2334259999998</v>
      </c>
    </row>
    <row r="34" spans="1:12">
      <c r="A34" s="1" t="s">
        <v>723</v>
      </c>
      <c r="B34" s="1" t="s">
        <v>147</v>
      </c>
      <c r="C34" s="1">
        <v>730900</v>
      </c>
      <c r="D34" s="1" t="s">
        <v>292</v>
      </c>
      <c r="E34" s="1" t="s">
        <v>147</v>
      </c>
      <c r="F34" s="1" t="s">
        <v>292</v>
      </c>
      <c r="G34" s="1" t="str">
        <f t="shared" si="0"/>
        <v>World to World</v>
      </c>
      <c r="H34" s="1">
        <v>2014</v>
      </c>
      <c r="I34" s="1" t="s">
        <v>724</v>
      </c>
      <c r="J34" s="1">
        <v>6</v>
      </c>
      <c r="K34" s="1">
        <v>4611056.3969999999</v>
      </c>
      <c r="L34" s="1">
        <f t="shared" si="1"/>
        <v>4611.0563970000003</v>
      </c>
    </row>
    <row r="35" spans="1:12">
      <c r="A35" s="1" t="s">
        <v>723</v>
      </c>
      <c r="B35" s="1" t="s">
        <v>147</v>
      </c>
      <c r="C35" s="1">
        <v>730900</v>
      </c>
      <c r="D35" s="1" t="s">
        <v>292</v>
      </c>
      <c r="E35" s="1" t="s">
        <v>147</v>
      </c>
      <c r="F35" s="1" t="s">
        <v>292</v>
      </c>
      <c r="G35" s="1" t="str">
        <f t="shared" si="0"/>
        <v>World to World</v>
      </c>
      <c r="H35" s="1">
        <v>2015</v>
      </c>
      <c r="I35" s="1" t="s">
        <v>724</v>
      </c>
      <c r="J35" s="1">
        <v>6</v>
      </c>
      <c r="K35" s="1">
        <v>3831565.2960000001</v>
      </c>
      <c r="L35" s="1">
        <f t="shared" si="1"/>
        <v>3831.5652960000002</v>
      </c>
    </row>
    <row r="36" spans="1:12">
      <c r="A36" s="1" t="s">
        <v>723</v>
      </c>
      <c r="B36" s="1" t="s">
        <v>147</v>
      </c>
      <c r="C36" s="1">
        <v>730900</v>
      </c>
      <c r="D36" s="1" t="s">
        <v>292</v>
      </c>
      <c r="E36" s="1" t="s">
        <v>147</v>
      </c>
      <c r="F36" s="1" t="s">
        <v>292</v>
      </c>
      <c r="G36" s="1" t="str">
        <f t="shared" si="0"/>
        <v>World to World</v>
      </c>
      <c r="H36" s="1">
        <v>2016</v>
      </c>
      <c r="I36" s="1" t="s">
        <v>724</v>
      </c>
      <c r="J36" s="1">
        <v>6</v>
      </c>
      <c r="K36" s="1">
        <v>3480221.23</v>
      </c>
      <c r="L36" s="1">
        <f t="shared" si="1"/>
        <v>3480.2212300000001</v>
      </c>
    </row>
    <row r="37" spans="1:12">
      <c r="A37" s="1" t="s">
        <v>723</v>
      </c>
      <c r="B37" s="1" t="s">
        <v>147</v>
      </c>
      <c r="C37" s="1">
        <v>730900</v>
      </c>
      <c r="D37" s="1" t="s">
        <v>292</v>
      </c>
      <c r="E37" s="1" t="s">
        <v>147</v>
      </c>
      <c r="F37" s="1" t="s">
        <v>292</v>
      </c>
      <c r="G37" s="1" t="str">
        <f t="shared" si="0"/>
        <v>World to World</v>
      </c>
      <c r="H37" s="1">
        <v>2017</v>
      </c>
      <c r="I37" s="1" t="s">
        <v>724</v>
      </c>
      <c r="J37" s="1">
        <v>6</v>
      </c>
      <c r="K37" s="1">
        <v>3423275.3160000001</v>
      </c>
      <c r="L37" s="1">
        <f t="shared" si="1"/>
        <v>3423.2753160000002</v>
      </c>
    </row>
    <row r="38" spans="1:12">
      <c r="A38" s="1" t="s">
        <v>723</v>
      </c>
      <c r="B38" s="1" t="s">
        <v>147</v>
      </c>
      <c r="C38" s="1">
        <v>730900</v>
      </c>
      <c r="D38" s="1" t="s">
        <v>292</v>
      </c>
      <c r="E38" s="1" t="s">
        <v>670</v>
      </c>
      <c r="F38" s="1" t="s">
        <v>670</v>
      </c>
      <c r="G38" s="1" t="str">
        <f t="shared" si="0"/>
        <v>World to EU27</v>
      </c>
      <c r="H38" s="1">
        <v>2012</v>
      </c>
      <c r="I38" s="1" t="s">
        <v>724</v>
      </c>
      <c r="J38" s="1">
        <v>6</v>
      </c>
      <c r="K38" s="1">
        <v>1275639.4550000001</v>
      </c>
      <c r="L38" s="1">
        <f t="shared" si="1"/>
        <v>1275.639455</v>
      </c>
    </row>
    <row r="39" spans="1:12">
      <c r="A39" s="1" t="s">
        <v>723</v>
      </c>
      <c r="B39" s="1" t="s">
        <v>147</v>
      </c>
      <c r="C39" s="1">
        <v>730900</v>
      </c>
      <c r="D39" s="1" t="s">
        <v>292</v>
      </c>
      <c r="E39" s="1" t="s">
        <v>670</v>
      </c>
      <c r="F39" s="1" t="s">
        <v>670</v>
      </c>
      <c r="G39" s="1" t="str">
        <f t="shared" si="0"/>
        <v>World to EU27</v>
      </c>
      <c r="H39" s="1">
        <v>2013</v>
      </c>
      <c r="I39" s="1" t="s">
        <v>724</v>
      </c>
      <c r="J39" s="1">
        <v>6</v>
      </c>
      <c r="K39" s="1">
        <v>1212522.9790000001</v>
      </c>
      <c r="L39" s="1">
        <f t="shared" si="1"/>
        <v>1212.5229790000001</v>
      </c>
    </row>
    <row r="40" spans="1:12">
      <c r="A40" s="1" t="s">
        <v>723</v>
      </c>
      <c r="B40" s="1" t="s">
        <v>147</v>
      </c>
      <c r="C40" s="1">
        <v>730900</v>
      </c>
      <c r="D40" s="1" t="s">
        <v>292</v>
      </c>
      <c r="E40" s="1" t="s">
        <v>670</v>
      </c>
      <c r="F40" s="1" t="s">
        <v>670</v>
      </c>
      <c r="G40" s="1" t="str">
        <f t="shared" si="0"/>
        <v>World to EU27</v>
      </c>
      <c r="H40" s="1">
        <v>2014</v>
      </c>
      <c r="I40" s="1" t="s">
        <v>724</v>
      </c>
      <c r="J40" s="1">
        <v>6</v>
      </c>
      <c r="K40" s="1">
        <v>1371890.67</v>
      </c>
      <c r="L40" s="1">
        <f t="shared" si="1"/>
        <v>1371.89067</v>
      </c>
    </row>
    <row r="41" spans="1:12">
      <c r="A41" s="1" t="s">
        <v>723</v>
      </c>
      <c r="B41" s="1" t="s">
        <v>147</v>
      </c>
      <c r="C41" s="1">
        <v>730900</v>
      </c>
      <c r="D41" s="1" t="s">
        <v>292</v>
      </c>
      <c r="E41" s="1" t="s">
        <v>670</v>
      </c>
      <c r="F41" s="1" t="s">
        <v>670</v>
      </c>
      <c r="G41" s="1" t="str">
        <f t="shared" si="0"/>
        <v>World to EU27</v>
      </c>
      <c r="H41" s="1">
        <v>2015</v>
      </c>
      <c r="I41" s="1" t="s">
        <v>724</v>
      </c>
      <c r="J41" s="1">
        <v>6</v>
      </c>
      <c r="K41" s="1">
        <v>1126575.6939999999</v>
      </c>
      <c r="L41" s="1">
        <f t="shared" si="1"/>
        <v>1126.5756939999999</v>
      </c>
    </row>
    <row r="42" spans="1:12">
      <c r="A42" s="1" t="s">
        <v>723</v>
      </c>
      <c r="B42" s="1" t="s">
        <v>147</v>
      </c>
      <c r="C42" s="1">
        <v>730900</v>
      </c>
      <c r="D42" s="1" t="s">
        <v>292</v>
      </c>
      <c r="E42" s="1" t="s">
        <v>670</v>
      </c>
      <c r="F42" s="1" t="s">
        <v>670</v>
      </c>
      <c r="G42" s="1" t="str">
        <f t="shared" si="0"/>
        <v>World to EU27</v>
      </c>
      <c r="H42" s="1">
        <v>2016</v>
      </c>
      <c r="I42" s="1" t="s">
        <v>724</v>
      </c>
      <c r="J42" s="1">
        <v>6</v>
      </c>
      <c r="K42" s="1">
        <v>1036315.7709999999</v>
      </c>
      <c r="L42" s="1">
        <f t="shared" si="1"/>
        <v>1036.315771</v>
      </c>
    </row>
    <row r="43" spans="1:12">
      <c r="A43" s="1" t="s">
        <v>723</v>
      </c>
      <c r="B43" s="1" t="s">
        <v>147</v>
      </c>
      <c r="C43" s="1">
        <v>730900</v>
      </c>
      <c r="D43" s="1" t="s">
        <v>292</v>
      </c>
      <c r="E43" s="1" t="s">
        <v>670</v>
      </c>
      <c r="F43" s="1" t="s">
        <v>670</v>
      </c>
      <c r="G43" s="1" t="str">
        <f t="shared" si="0"/>
        <v>World to EU27</v>
      </c>
      <c r="H43" s="1">
        <v>2017</v>
      </c>
      <c r="I43" s="1" t="s">
        <v>724</v>
      </c>
      <c r="J43" s="1">
        <v>6</v>
      </c>
      <c r="K43" s="1">
        <v>1211277.1839999999</v>
      </c>
      <c r="L43" s="1">
        <f t="shared" si="1"/>
        <v>1211.2771839999998</v>
      </c>
    </row>
    <row r="44" spans="1:12">
      <c r="A44" s="1" t="s">
        <v>723</v>
      </c>
      <c r="B44" s="1" t="s">
        <v>147</v>
      </c>
      <c r="C44" s="1">
        <v>741999</v>
      </c>
      <c r="D44" s="1" t="s">
        <v>292</v>
      </c>
      <c r="E44" s="1" t="s">
        <v>147</v>
      </c>
      <c r="F44" s="1" t="s">
        <v>292</v>
      </c>
      <c r="G44" s="1" t="str">
        <f t="shared" si="0"/>
        <v>World to World</v>
      </c>
      <c r="H44" s="1">
        <v>2012</v>
      </c>
      <c r="I44" s="1" t="s">
        <v>724</v>
      </c>
      <c r="J44" s="1">
        <v>6</v>
      </c>
      <c r="K44" s="1">
        <v>2495413.122</v>
      </c>
      <c r="L44" s="1">
        <f t="shared" si="1"/>
        <v>2495.4131219999999</v>
      </c>
    </row>
    <row r="45" spans="1:12">
      <c r="A45" s="1" t="s">
        <v>723</v>
      </c>
      <c r="B45" s="1" t="s">
        <v>147</v>
      </c>
      <c r="C45" s="1">
        <v>741999</v>
      </c>
      <c r="D45" s="1" t="s">
        <v>292</v>
      </c>
      <c r="E45" s="1" t="s">
        <v>147</v>
      </c>
      <c r="F45" s="1" t="s">
        <v>292</v>
      </c>
      <c r="G45" s="1" t="str">
        <f t="shared" si="0"/>
        <v>World to World</v>
      </c>
      <c r="H45" s="1">
        <v>2013</v>
      </c>
      <c r="I45" s="1" t="s">
        <v>724</v>
      </c>
      <c r="J45" s="1">
        <v>6</v>
      </c>
      <c r="K45" s="1">
        <v>3133608.781</v>
      </c>
      <c r="L45" s="1">
        <f t="shared" si="1"/>
        <v>3133.6087809999999</v>
      </c>
    </row>
    <row r="46" spans="1:12">
      <c r="A46" s="1" t="s">
        <v>723</v>
      </c>
      <c r="B46" s="1" t="s">
        <v>147</v>
      </c>
      <c r="C46" s="1">
        <v>741999</v>
      </c>
      <c r="D46" s="1" t="s">
        <v>292</v>
      </c>
      <c r="E46" s="1" t="s">
        <v>147</v>
      </c>
      <c r="F46" s="1" t="s">
        <v>292</v>
      </c>
      <c r="G46" s="1" t="str">
        <f t="shared" si="0"/>
        <v>World to World</v>
      </c>
      <c r="H46" s="1">
        <v>2014</v>
      </c>
      <c r="I46" s="1" t="s">
        <v>724</v>
      </c>
      <c r="J46" s="1">
        <v>6</v>
      </c>
      <c r="K46" s="1">
        <v>3461387.477</v>
      </c>
      <c r="L46" s="1">
        <f t="shared" si="1"/>
        <v>3461.3874769999998</v>
      </c>
    </row>
    <row r="47" spans="1:12">
      <c r="A47" s="1" t="s">
        <v>723</v>
      </c>
      <c r="B47" s="1" t="s">
        <v>147</v>
      </c>
      <c r="C47" s="1">
        <v>741999</v>
      </c>
      <c r="D47" s="1" t="s">
        <v>292</v>
      </c>
      <c r="E47" s="1" t="s">
        <v>147</v>
      </c>
      <c r="F47" s="1" t="s">
        <v>292</v>
      </c>
      <c r="G47" s="1" t="str">
        <f t="shared" si="0"/>
        <v>World to World</v>
      </c>
      <c r="H47" s="1">
        <v>2015</v>
      </c>
      <c r="I47" s="1" t="s">
        <v>724</v>
      </c>
      <c r="J47" s="1">
        <v>6</v>
      </c>
      <c r="K47" s="1">
        <v>2914968.1340000001</v>
      </c>
      <c r="L47" s="1">
        <f t="shared" si="1"/>
        <v>2914.9681340000002</v>
      </c>
    </row>
    <row r="48" spans="1:12">
      <c r="A48" s="1" t="s">
        <v>723</v>
      </c>
      <c r="B48" s="1" t="s">
        <v>147</v>
      </c>
      <c r="C48" s="1">
        <v>741999</v>
      </c>
      <c r="D48" s="1" t="s">
        <v>292</v>
      </c>
      <c r="E48" s="1" t="s">
        <v>147</v>
      </c>
      <c r="F48" s="1" t="s">
        <v>292</v>
      </c>
      <c r="G48" s="1" t="str">
        <f t="shared" si="0"/>
        <v>World to World</v>
      </c>
      <c r="H48" s="1">
        <v>2016</v>
      </c>
      <c r="I48" s="1" t="s">
        <v>724</v>
      </c>
      <c r="J48" s="1">
        <v>6</v>
      </c>
      <c r="K48" s="1">
        <v>2965747.7450000001</v>
      </c>
      <c r="L48" s="1">
        <f t="shared" si="1"/>
        <v>2965.7477450000001</v>
      </c>
    </row>
    <row r="49" spans="1:12">
      <c r="A49" s="1" t="s">
        <v>723</v>
      </c>
      <c r="B49" s="1" t="s">
        <v>147</v>
      </c>
      <c r="C49" s="1">
        <v>741999</v>
      </c>
      <c r="D49" s="1" t="s">
        <v>292</v>
      </c>
      <c r="E49" s="1" t="s">
        <v>147</v>
      </c>
      <c r="F49" s="1" t="s">
        <v>292</v>
      </c>
      <c r="G49" s="1" t="str">
        <f t="shared" si="0"/>
        <v>World to World</v>
      </c>
      <c r="H49" s="1">
        <v>2017</v>
      </c>
      <c r="I49" s="1" t="s">
        <v>724</v>
      </c>
      <c r="J49" s="1">
        <v>6</v>
      </c>
      <c r="K49" s="1">
        <v>2944715.7370000002</v>
      </c>
      <c r="L49" s="1">
        <f t="shared" si="1"/>
        <v>2944.715737</v>
      </c>
    </row>
    <row r="50" spans="1:12">
      <c r="A50" s="1" t="s">
        <v>723</v>
      </c>
      <c r="B50" s="1" t="s">
        <v>147</v>
      </c>
      <c r="C50" s="1">
        <v>741999</v>
      </c>
      <c r="D50" s="1" t="s">
        <v>292</v>
      </c>
      <c r="E50" s="1" t="s">
        <v>670</v>
      </c>
      <c r="F50" s="1" t="s">
        <v>670</v>
      </c>
      <c r="G50" s="1" t="str">
        <f t="shared" si="0"/>
        <v>World to EU27</v>
      </c>
      <c r="H50" s="1">
        <v>2012</v>
      </c>
      <c r="I50" s="1" t="s">
        <v>724</v>
      </c>
      <c r="J50" s="1">
        <v>6</v>
      </c>
      <c r="K50" s="1">
        <v>1028169.29</v>
      </c>
      <c r="L50" s="1">
        <f t="shared" si="1"/>
        <v>1028.16929</v>
      </c>
    </row>
    <row r="51" spans="1:12">
      <c r="A51" s="1" t="s">
        <v>723</v>
      </c>
      <c r="B51" s="1" t="s">
        <v>147</v>
      </c>
      <c r="C51" s="1">
        <v>741999</v>
      </c>
      <c r="D51" s="1" t="s">
        <v>292</v>
      </c>
      <c r="E51" s="1" t="s">
        <v>670</v>
      </c>
      <c r="F51" s="1" t="s">
        <v>670</v>
      </c>
      <c r="G51" s="1" t="str">
        <f t="shared" si="0"/>
        <v>World to EU27</v>
      </c>
      <c r="H51" s="1">
        <v>2013</v>
      </c>
      <c r="I51" s="1" t="s">
        <v>724</v>
      </c>
      <c r="J51" s="1">
        <v>6</v>
      </c>
      <c r="K51" s="1">
        <v>1192997.422</v>
      </c>
      <c r="L51" s="1">
        <f t="shared" si="1"/>
        <v>1192.9974219999999</v>
      </c>
    </row>
    <row r="52" spans="1:12">
      <c r="A52" s="1" t="s">
        <v>723</v>
      </c>
      <c r="B52" s="1" t="s">
        <v>147</v>
      </c>
      <c r="C52" s="1">
        <v>741999</v>
      </c>
      <c r="D52" s="1" t="s">
        <v>292</v>
      </c>
      <c r="E52" s="1" t="s">
        <v>670</v>
      </c>
      <c r="F52" s="1" t="s">
        <v>670</v>
      </c>
      <c r="G52" s="1" t="str">
        <f t="shared" si="0"/>
        <v>World to EU27</v>
      </c>
      <c r="H52" s="1">
        <v>2014</v>
      </c>
      <c r="I52" s="1" t="s">
        <v>724</v>
      </c>
      <c r="J52" s="1">
        <v>6</v>
      </c>
      <c r="K52" s="1">
        <v>1294278.263</v>
      </c>
      <c r="L52" s="1">
        <f t="shared" si="1"/>
        <v>1294.2782629999999</v>
      </c>
    </row>
    <row r="53" spans="1:12">
      <c r="A53" s="1" t="s">
        <v>723</v>
      </c>
      <c r="B53" s="1" t="s">
        <v>147</v>
      </c>
      <c r="C53" s="1">
        <v>741999</v>
      </c>
      <c r="D53" s="1" t="s">
        <v>292</v>
      </c>
      <c r="E53" s="1" t="s">
        <v>670</v>
      </c>
      <c r="F53" s="1" t="s">
        <v>670</v>
      </c>
      <c r="G53" s="1" t="str">
        <f t="shared" si="0"/>
        <v>World to EU27</v>
      </c>
      <c r="H53" s="1">
        <v>2015</v>
      </c>
      <c r="I53" s="1" t="s">
        <v>724</v>
      </c>
      <c r="J53" s="1">
        <v>6</v>
      </c>
      <c r="K53" s="1">
        <v>1089038.345</v>
      </c>
      <c r="L53" s="1">
        <f t="shared" si="1"/>
        <v>1089.0383449999999</v>
      </c>
    </row>
    <row r="54" spans="1:12">
      <c r="A54" s="1" t="s">
        <v>723</v>
      </c>
      <c r="B54" s="1" t="s">
        <v>147</v>
      </c>
      <c r="C54" s="1">
        <v>741999</v>
      </c>
      <c r="D54" s="1" t="s">
        <v>292</v>
      </c>
      <c r="E54" s="1" t="s">
        <v>670</v>
      </c>
      <c r="F54" s="1" t="s">
        <v>670</v>
      </c>
      <c r="G54" s="1" t="str">
        <f t="shared" si="0"/>
        <v>World to EU27</v>
      </c>
      <c r="H54" s="1">
        <v>2016</v>
      </c>
      <c r="I54" s="1" t="s">
        <v>724</v>
      </c>
      <c r="J54" s="1">
        <v>6</v>
      </c>
      <c r="K54" s="1">
        <v>1107573.395</v>
      </c>
      <c r="L54" s="1">
        <f t="shared" si="1"/>
        <v>1107.5733950000001</v>
      </c>
    </row>
    <row r="55" spans="1:12">
      <c r="A55" s="1" t="s">
        <v>723</v>
      </c>
      <c r="B55" s="1" t="s">
        <v>147</v>
      </c>
      <c r="C55" s="1">
        <v>741999</v>
      </c>
      <c r="D55" s="1" t="s">
        <v>292</v>
      </c>
      <c r="E55" s="1" t="s">
        <v>670</v>
      </c>
      <c r="F55" s="1" t="s">
        <v>670</v>
      </c>
      <c r="G55" s="1" t="str">
        <f t="shared" si="0"/>
        <v>World to EU27</v>
      </c>
      <c r="H55" s="1">
        <v>2017</v>
      </c>
      <c r="I55" s="1" t="s">
        <v>724</v>
      </c>
      <c r="J55" s="1">
        <v>6</v>
      </c>
      <c r="K55" s="1">
        <v>1194998.352</v>
      </c>
      <c r="L55" s="1">
        <f t="shared" si="1"/>
        <v>1194.9983520000001</v>
      </c>
    </row>
    <row r="56" spans="1:12">
      <c r="A56" s="1" t="s">
        <v>723</v>
      </c>
      <c r="B56" s="1" t="s">
        <v>147</v>
      </c>
      <c r="C56" s="1">
        <v>761100</v>
      </c>
      <c r="D56" s="1" t="s">
        <v>292</v>
      </c>
      <c r="E56" s="1" t="s">
        <v>147</v>
      </c>
      <c r="F56" s="1" t="s">
        <v>292</v>
      </c>
      <c r="G56" s="1" t="str">
        <f t="shared" si="0"/>
        <v>World to World</v>
      </c>
      <c r="H56" s="1">
        <v>2012</v>
      </c>
      <c r="I56" s="1" t="s">
        <v>724</v>
      </c>
      <c r="J56" s="1">
        <v>6</v>
      </c>
      <c r="K56" s="1">
        <v>182144.31400000001</v>
      </c>
      <c r="L56" s="1">
        <f t="shared" si="1"/>
        <v>182.14431400000001</v>
      </c>
    </row>
    <row r="57" spans="1:12">
      <c r="A57" s="1" t="s">
        <v>723</v>
      </c>
      <c r="B57" s="1" t="s">
        <v>147</v>
      </c>
      <c r="C57" s="1">
        <v>761100</v>
      </c>
      <c r="D57" s="1" t="s">
        <v>292</v>
      </c>
      <c r="E57" s="1" t="s">
        <v>147</v>
      </c>
      <c r="F57" s="1" t="s">
        <v>292</v>
      </c>
      <c r="G57" s="1" t="str">
        <f t="shared" si="0"/>
        <v>World to World</v>
      </c>
      <c r="H57" s="1">
        <v>2013</v>
      </c>
      <c r="I57" s="1" t="s">
        <v>724</v>
      </c>
      <c r="J57" s="1">
        <v>6</v>
      </c>
      <c r="K57" s="1">
        <v>226945.755</v>
      </c>
      <c r="L57" s="1">
        <f t="shared" si="1"/>
        <v>226.94575499999999</v>
      </c>
    </row>
    <row r="58" spans="1:12">
      <c r="A58" s="1" t="s">
        <v>723</v>
      </c>
      <c r="B58" s="1" t="s">
        <v>147</v>
      </c>
      <c r="C58" s="1">
        <v>761100</v>
      </c>
      <c r="D58" s="1" t="s">
        <v>292</v>
      </c>
      <c r="E58" s="1" t="s">
        <v>147</v>
      </c>
      <c r="F58" s="1" t="s">
        <v>292</v>
      </c>
      <c r="G58" s="1" t="str">
        <f t="shared" si="0"/>
        <v>World to World</v>
      </c>
      <c r="H58" s="1">
        <v>2014</v>
      </c>
      <c r="I58" s="1" t="s">
        <v>724</v>
      </c>
      <c r="J58" s="1">
        <v>6</v>
      </c>
      <c r="K58" s="1">
        <v>207438.18</v>
      </c>
      <c r="L58" s="1">
        <f t="shared" si="1"/>
        <v>207.43817999999999</v>
      </c>
    </row>
    <row r="59" spans="1:12">
      <c r="A59" s="1" t="s">
        <v>723</v>
      </c>
      <c r="B59" s="1" t="s">
        <v>147</v>
      </c>
      <c r="C59" s="1">
        <v>761100</v>
      </c>
      <c r="D59" s="1" t="s">
        <v>292</v>
      </c>
      <c r="E59" s="1" t="s">
        <v>147</v>
      </c>
      <c r="F59" s="1" t="s">
        <v>292</v>
      </c>
      <c r="G59" s="1" t="str">
        <f t="shared" si="0"/>
        <v>World to World</v>
      </c>
      <c r="H59" s="1">
        <v>2015</v>
      </c>
      <c r="I59" s="1" t="s">
        <v>724</v>
      </c>
      <c r="J59" s="1">
        <v>6</v>
      </c>
      <c r="K59" s="1">
        <v>178082.93900000001</v>
      </c>
      <c r="L59" s="1">
        <f t="shared" si="1"/>
        <v>178.08293900000001</v>
      </c>
    </row>
    <row r="60" spans="1:12">
      <c r="A60" s="1" t="s">
        <v>723</v>
      </c>
      <c r="B60" s="1" t="s">
        <v>147</v>
      </c>
      <c r="C60" s="1">
        <v>761100</v>
      </c>
      <c r="D60" s="1" t="s">
        <v>292</v>
      </c>
      <c r="E60" s="1" t="s">
        <v>147</v>
      </c>
      <c r="F60" s="1" t="s">
        <v>292</v>
      </c>
      <c r="G60" s="1" t="str">
        <f t="shared" si="0"/>
        <v>World to World</v>
      </c>
      <c r="H60" s="1">
        <v>2016</v>
      </c>
      <c r="I60" s="1" t="s">
        <v>724</v>
      </c>
      <c r="J60" s="1">
        <v>6</v>
      </c>
      <c r="K60" s="1">
        <v>171223.53099999999</v>
      </c>
      <c r="L60" s="1">
        <f t="shared" si="1"/>
        <v>171.22353099999998</v>
      </c>
    </row>
    <row r="61" spans="1:12">
      <c r="A61" s="1" t="s">
        <v>723</v>
      </c>
      <c r="B61" s="1" t="s">
        <v>147</v>
      </c>
      <c r="C61" s="1">
        <v>761100</v>
      </c>
      <c r="D61" s="1" t="s">
        <v>292</v>
      </c>
      <c r="E61" s="1" t="s">
        <v>147</v>
      </c>
      <c r="F61" s="1" t="s">
        <v>292</v>
      </c>
      <c r="G61" s="1" t="str">
        <f t="shared" si="0"/>
        <v>World to World</v>
      </c>
      <c r="H61" s="1">
        <v>2017</v>
      </c>
      <c r="I61" s="1" t="s">
        <v>724</v>
      </c>
      <c r="J61" s="1">
        <v>6</v>
      </c>
      <c r="K61" s="1">
        <v>179491.20000000001</v>
      </c>
      <c r="L61" s="1">
        <f t="shared" si="1"/>
        <v>179.49120000000002</v>
      </c>
    </row>
    <row r="62" spans="1:12">
      <c r="A62" s="1" t="s">
        <v>723</v>
      </c>
      <c r="B62" s="1" t="s">
        <v>147</v>
      </c>
      <c r="C62" s="1">
        <v>761100</v>
      </c>
      <c r="D62" s="1" t="s">
        <v>292</v>
      </c>
      <c r="E62" s="1" t="s">
        <v>670</v>
      </c>
      <c r="F62" s="1" t="s">
        <v>670</v>
      </c>
      <c r="G62" s="1" t="str">
        <f t="shared" si="0"/>
        <v>World to EU27</v>
      </c>
      <c r="H62" s="1">
        <v>2012</v>
      </c>
      <c r="I62" s="1" t="s">
        <v>724</v>
      </c>
      <c r="J62" s="1">
        <v>6</v>
      </c>
      <c r="K62" s="1">
        <v>41302.144</v>
      </c>
      <c r="L62" s="1">
        <f t="shared" si="1"/>
        <v>41.302143999999998</v>
      </c>
    </row>
    <row r="63" spans="1:12">
      <c r="A63" s="1" t="s">
        <v>723</v>
      </c>
      <c r="B63" s="1" t="s">
        <v>147</v>
      </c>
      <c r="C63" s="1">
        <v>761100</v>
      </c>
      <c r="D63" s="1" t="s">
        <v>292</v>
      </c>
      <c r="E63" s="1" t="s">
        <v>670</v>
      </c>
      <c r="F63" s="1" t="s">
        <v>670</v>
      </c>
      <c r="G63" s="1" t="str">
        <f t="shared" si="0"/>
        <v>World to EU27</v>
      </c>
      <c r="H63" s="1">
        <v>2013</v>
      </c>
      <c r="I63" s="1" t="s">
        <v>724</v>
      </c>
      <c r="J63" s="1">
        <v>6</v>
      </c>
      <c r="K63" s="1">
        <v>61305.462</v>
      </c>
      <c r="L63" s="1">
        <f t="shared" si="1"/>
        <v>61.305461999999999</v>
      </c>
    </row>
    <row r="64" spans="1:12">
      <c r="A64" s="1" t="s">
        <v>723</v>
      </c>
      <c r="B64" s="1" t="s">
        <v>147</v>
      </c>
      <c r="C64" s="1">
        <v>761100</v>
      </c>
      <c r="D64" s="1" t="s">
        <v>292</v>
      </c>
      <c r="E64" s="1" t="s">
        <v>670</v>
      </c>
      <c r="F64" s="1" t="s">
        <v>670</v>
      </c>
      <c r="G64" s="1" t="str">
        <f t="shared" si="0"/>
        <v>World to EU27</v>
      </c>
      <c r="H64" s="1">
        <v>2014</v>
      </c>
      <c r="I64" s="1" t="s">
        <v>724</v>
      </c>
      <c r="J64" s="1">
        <v>6</v>
      </c>
      <c r="K64" s="1">
        <v>60327.493999999999</v>
      </c>
      <c r="L64" s="1">
        <f t="shared" si="1"/>
        <v>60.327494000000002</v>
      </c>
    </row>
    <row r="65" spans="1:12">
      <c r="A65" s="1" t="s">
        <v>723</v>
      </c>
      <c r="B65" s="1" t="s">
        <v>147</v>
      </c>
      <c r="C65" s="1">
        <v>761100</v>
      </c>
      <c r="D65" s="1" t="s">
        <v>292</v>
      </c>
      <c r="E65" s="1" t="s">
        <v>670</v>
      </c>
      <c r="F65" s="1" t="s">
        <v>670</v>
      </c>
      <c r="G65" s="1" t="str">
        <f t="shared" si="0"/>
        <v>World to EU27</v>
      </c>
      <c r="H65" s="1">
        <v>2015</v>
      </c>
      <c r="I65" s="1" t="s">
        <v>724</v>
      </c>
      <c r="J65" s="1">
        <v>6</v>
      </c>
      <c r="K65" s="1">
        <v>66157.822</v>
      </c>
      <c r="L65" s="1">
        <f t="shared" si="1"/>
        <v>66.157821999999996</v>
      </c>
    </row>
    <row r="66" spans="1:12">
      <c r="A66" s="1" t="s">
        <v>723</v>
      </c>
      <c r="B66" s="1" t="s">
        <v>147</v>
      </c>
      <c r="C66" s="1">
        <v>761100</v>
      </c>
      <c r="D66" s="1" t="s">
        <v>292</v>
      </c>
      <c r="E66" s="1" t="s">
        <v>670</v>
      </c>
      <c r="F66" s="1" t="s">
        <v>670</v>
      </c>
      <c r="G66" s="1" t="str">
        <f t="shared" si="0"/>
        <v>World to EU27</v>
      </c>
      <c r="H66" s="1">
        <v>2016</v>
      </c>
      <c r="I66" s="1" t="s">
        <v>724</v>
      </c>
      <c r="J66" s="1">
        <v>6</v>
      </c>
      <c r="K66" s="1">
        <v>64304.186999999998</v>
      </c>
      <c r="L66" s="1">
        <f t="shared" si="1"/>
        <v>64.304186999999999</v>
      </c>
    </row>
    <row r="67" spans="1:12">
      <c r="A67" s="1" t="s">
        <v>723</v>
      </c>
      <c r="B67" s="1" t="s">
        <v>147</v>
      </c>
      <c r="C67" s="1">
        <v>761100</v>
      </c>
      <c r="D67" s="1" t="s">
        <v>292</v>
      </c>
      <c r="E67" s="1" t="s">
        <v>670</v>
      </c>
      <c r="F67" s="1" t="s">
        <v>670</v>
      </c>
      <c r="G67" s="1" t="str">
        <f t="shared" si="0"/>
        <v>World to EU27</v>
      </c>
      <c r="H67" s="1">
        <v>2017</v>
      </c>
      <c r="I67" s="1" t="s">
        <v>724</v>
      </c>
      <c r="J67" s="1">
        <v>6</v>
      </c>
      <c r="K67" s="1">
        <v>52063.86</v>
      </c>
      <c r="L67" s="1">
        <f t="shared" si="1"/>
        <v>52.063859999999998</v>
      </c>
    </row>
    <row r="68" spans="1:12">
      <c r="A68" s="1" t="s">
        <v>723</v>
      </c>
      <c r="B68" s="1" t="s">
        <v>147</v>
      </c>
      <c r="C68" s="1">
        <v>841931</v>
      </c>
      <c r="D68" s="1" t="s">
        <v>292</v>
      </c>
      <c r="E68" s="1" t="s">
        <v>147</v>
      </c>
      <c r="F68" s="1" t="s">
        <v>292</v>
      </c>
      <c r="G68" s="1" t="str">
        <f t="shared" si="0"/>
        <v>World to World</v>
      </c>
      <c r="H68" s="1">
        <v>2012</v>
      </c>
      <c r="I68" s="1" t="s">
        <v>724</v>
      </c>
      <c r="J68" s="1">
        <v>6</v>
      </c>
      <c r="K68" s="1">
        <v>471971.41600000003</v>
      </c>
      <c r="L68" s="1">
        <f t="shared" si="1"/>
        <v>471.97141600000003</v>
      </c>
    </row>
    <row r="69" spans="1:12">
      <c r="A69" s="1" t="s">
        <v>723</v>
      </c>
      <c r="B69" s="1" t="s">
        <v>147</v>
      </c>
      <c r="C69" s="1">
        <v>841931</v>
      </c>
      <c r="D69" s="1" t="s">
        <v>292</v>
      </c>
      <c r="E69" s="1" t="s">
        <v>147</v>
      </c>
      <c r="F69" s="1" t="s">
        <v>292</v>
      </c>
      <c r="G69" s="1" t="str">
        <f t="shared" si="0"/>
        <v>World to World</v>
      </c>
      <c r="H69" s="1">
        <v>2013</v>
      </c>
      <c r="I69" s="1" t="s">
        <v>724</v>
      </c>
      <c r="J69" s="1">
        <v>6</v>
      </c>
      <c r="K69" s="1">
        <v>548073.978</v>
      </c>
      <c r="L69" s="1">
        <f t="shared" si="1"/>
        <v>548.07397800000001</v>
      </c>
    </row>
    <row r="70" spans="1:12">
      <c r="A70" s="1" t="s">
        <v>723</v>
      </c>
      <c r="B70" s="1" t="s">
        <v>147</v>
      </c>
      <c r="C70" s="1">
        <v>841931</v>
      </c>
      <c r="D70" s="1" t="s">
        <v>292</v>
      </c>
      <c r="E70" s="1" t="s">
        <v>147</v>
      </c>
      <c r="F70" s="1" t="s">
        <v>292</v>
      </c>
      <c r="G70" s="1" t="str">
        <f t="shared" si="0"/>
        <v>World to World</v>
      </c>
      <c r="H70" s="1">
        <v>2014</v>
      </c>
      <c r="I70" s="1" t="s">
        <v>724</v>
      </c>
      <c r="J70" s="1">
        <v>6</v>
      </c>
      <c r="K70" s="1">
        <v>461439.20500000002</v>
      </c>
      <c r="L70" s="1">
        <f t="shared" si="1"/>
        <v>461.43920500000002</v>
      </c>
    </row>
    <row r="71" spans="1:12">
      <c r="A71" s="1" t="s">
        <v>723</v>
      </c>
      <c r="B71" s="1" t="s">
        <v>147</v>
      </c>
      <c r="C71" s="1">
        <v>841931</v>
      </c>
      <c r="D71" s="1" t="s">
        <v>292</v>
      </c>
      <c r="E71" s="1" t="s">
        <v>147</v>
      </c>
      <c r="F71" s="1" t="s">
        <v>292</v>
      </c>
      <c r="G71" s="1" t="str">
        <f t="shared" si="0"/>
        <v>World to World</v>
      </c>
      <c r="H71" s="1">
        <v>2015</v>
      </c>
      <c r="I71" s="1" t="s">
        <v>724</v>
      </c>
      <c r="J71" s="1">
        <v>6</v>
      </c>
      <c r="K71" s="1">
        <v>393790.23300000001</v>
      </c>
      <c r="L71" s="1">
        <f t="shared" si="1"/>
        <v>393.790233</v>
      </c>
    </row>
    <row r="72" spans="1:12">
      <c r="A72" s="1" t="s">
        <v>723</v>
      </c>
      <c r="B72" s="1" t="s">
        <v>147</v>
      </c>
      <c r="C72" s="1">
        <v>841931</v>
      </c>
      <c r="D72" s="1" t="s">
        <v>292</v>
      </c>
      <c r="E72" s="1" t="s">
        <v>147</v>
      </c>
      <c r="F72" s="1" t="s">
        <v>292</v>
      </c>
      <c r="G72" s="1" t="str">
        <f t="shared" si="0"/>
        <v>World to World</v>
      </c>
      <c r="H72" s="1">
        <v>2016</v>
      </c>
      <c r="I72" s="1" t="s">
        <v>724</v>
      </c>
      <c r="J72" s="1">
        <v>6</v>
      </c>
      <c r="K72" s="1">
        <v>363741.63500000001</v>
      </c>
      <c r="L72" s="1">
        <f t="shared" si="1"/>
        <v>363.74163500000003</v>
      </c>
    </row>
    <row r="73" spans="1:12">
      <c r="A73" s="1" t="s">
        <v>723</v>
      </c>
      <c r="B73" s="1" t="s">
        <v>147</v>
      </c>
      <c r="C73" s="1">
        <v>841931</v>
      </c>
      <c r="D73" s="1" t="s">
        <v>292</v>
      </c>
      <c r="E73" s="1" t="s">
        <v>147</v>
      </c>
      <c r="F73" s="1" t="s">
        <v>292</v>
      </c>
      <c r="G73" s="1" t="str">
        <f t="shared" ref="G73:G136" si="2">CONCATENATE(D73, " to ",F73)</f>
        <v>World to World</v>
      </c>
      <c r="H73" s="1">
        <v>2017</v>
      </c>
      <c r="I73" s="1" t="s">
        <v>724</v>
      </c>
      <c r="J73" s="1">
        <v>6</v>
      </c>
      <c r="K73" s="1">
        <v>337467.14299999998</v>
      </c>
      <c r="L73" s="1">
        <f t="shared" ref="L73:L136" si="3">K73/(1*10^3)</f>
        <v>337.46714299999996</v>
      </c>
    </row>
    <row r="74" spans="1:12">
      <c r="A74" s="1" t="s">
        <v>723</v>
      </c>
      <c r="B74" s="1" t="s">
        <v>147</v>
      </c>
      <c r="C74" s="1">
        <v>841931</v>
      </c>
      <c r="D74" s="1" t="s">
        <v>292</v>
      </c>
      <c r="E74" s="1" t="s">
        <v>670</v>
      </c>
      <c r="F74" s="1" t="s">
        <v>670</v>
      </c>
      <c r="G74" s="1" t="str">
        <f t="shared" si="2"/>
        <v>World to EU27</v>
      </c>
      <c r="H74" s="1">
        <v>2012</v>
      </c>
      <c r="I74" s="1" t="s">
        <v>724</v>
      </c>
      <c r="J74" s="1">
        <v>6</v>
      </c>
      <c r="K74" s="1">
        <v>124651.03599999999</v>
      </c>
      <c r="L74" s="1">
        <f t="shared" si="3"/>
        <v>124.65103599999999</v>
      </c>
    </row>
    <row r="75" spans="1:12">
      <c r="A75" s="1" t="s">
        <v>723</v>
      </c>
      <c r="B75" s="1" t="s">
        <v>147</v>
      </c>
      <c r="C75" s="1">
        <v>841931</v>
      </c>
      <c r="D75" s="1" t="s">
        <v>292</v>
      </c>
      <c r="E75" s="1" t="s">
        <v>670</v>
      </c>
      <c r="F75" s="1" t="s">
        <v>670</v>
      </c>
      <c r="G75" s="1" t="str">
        <f t="shared" si="2"/>
        <v>World to EU27</v>
      </c>
      <c r="H75" s="1">
        <v>2013</v>
      </c>
      <c r="I75" s="1" t="s">
        <v>724</v>
      </c>
      <c r="J75" s="1">
        <v>6</v>
      </c>
      <c r="K75" s="1">
        <v>144253.44399999999</v>
      </c>
      <c r="L75" s="1">
        <f t="shared" si="3"/>
        <v>144.253444</v>
      </c>
    </row>
    <row r="76" spans="1:12">
      <c r="A76" s="1" t="s">
        <v>723</v>
      </c>
      <c r="B76" s="1" t="s">
        <v>147</v>
      </c>
      <c r="C76" s="1">
        <v>841931</v>
      </c>
      <c r="D76" s="1" t="s">
        <v>292</v>
      </c>
      <c r="E76" s="1" t="s">
        <v>670</v>
      </c>
      <c r="F76" s="1" t="s">
        <v>670</v>
      </c>
      <c r="G76" s="1" t="str">
        <f t="shared" si="2"/>
        <v>World to EU27</v>
      </c>
      <c r="H76" s="1">
        <v>2014</v>
      </c>
      <c r="I76" s="1" t="s">
        <v>724</v>
      </c>
      <c r="J76" s="1">
        <v>6</v>
      </c>
      <c r="K76" s="1">
        <v>122690.232</v>
      </c>
      <c r="L76" s="1">
        <f t="shared" si="3"/>
        <v>122.69023200000001</v>
      </c>
    </row>
    <row r="77" spans="1:12">
      <c r="A77" s="1" t="s">
        <v>723</v>
      </c>
      <c r="B77" s="1" t="s">
        <v>147</v>
      </c>
      <c r="C77" s="1">
        <v>841931</v>
      </c>
      <c r="D77" s="1" t="s">
        <v>292</v>
      </c>
      <c r="E77" s="1" t="s">
        <v>670</v>
      </c>
      <c r="F77" s="1" t="s">
        <v>670</v>
      </c>
      <c r="G77" s="1" t="str">
        <f t="shared" si="2"/>
        <v>World to EU27</v>
      </c>
      <c r="H77" s="1">
        <v>2015</v>
      </c>
      <c r="I77" s="1" t="s">
        <v>724</v>
      </c>
      <c r="J77" s="1">
        <v>6</v>
      </c>
      <c r="K77" s="1">
        <v>126852.577</v>
      </c>
      <c r="L77" s="1">
        <f t="shared" si="3"/>
        <v>126.85257700000001</v>
      </c>
    </row>
    <row r="78" spans="1:12">
      <c r="A78" s="1" t="s">
        <v>723</v>
      </c>
      <c r="B78" s="1" t="s">
        <v>147</v>
      </c>
      <c r="C78" s="1">
        <v>841931</v>
      </c>
      <c r="D78" s="1" t="s">
        <v>292</v>
      </c>
      <c r="E78" s="1" t="s">
        <v>670</v>
      </c>
      <c r="F78" s="1" t="s">
        <v>670</v>
      </c>
      <c r="G78" s="1" t="str">
        <f t="shared" si="2"/>
        <v>World to EU27</v>
      </c>
      <c r="H78" s="1">
        <v>2016</v>
      </c>
      <c r="I78" s="1" t="s">
        <v>724</v>
      </c>
      <c r="J78" s="1">
        <v>6</v>
      </c>
      <c r="K78" s="1">
        <v>95415.145000000004</v>
      </c>
      <c r="L78" s="1">
        <f t="shared" si="3"/>
        <v>95.41514500000001</v>
      </c>
    </row>
    <row r="79" spans="1:12">
      <c r="A79" s="1" t="s">
        <v>723</v>
      </c>
      <c r="B79" s="1" t="s">
        <v>147</v>
      </c>
      <c r="C79" s="1">
        <v>841931</v>
      </c>
      <c r="D79" s="1" t="s">
        <v>292</v>
      </c>
      <c r="E79" s="1" t="s">
        <v>670</v>
      </c>
      <c r="F79" s="1" t="s">
        <v>670</v>
      </c>
      <c r="G79" s="1" t="str">
        <f t="shared" si="2"/>
        <v>World to EU27</v>
      </c>
      <c r="H79" s="1">
        <v>2017</v>
      </c>
      <c r="I79" s="1" t="s">
        <v>724</v>
      </c>
      <c r="J79" s="1">
        <v>6</v>
      </c>
      <c r="K79" s="1">
        <v>87466.342000000004</v>
      </c>
      <c r="L79" s="1">
        <f t="shared" si="3"/>
        <v>87.466341999999997</v>
      </c>
    </row>
    <row r="80" spans="1:12">
      <c r="A80" s="1" t="s">
        <v>723</v>
      </c>
      <c r="B80" s="1" t="s">
        <v>147</v>
      </c>
      <c r="C80" s="1">
        <v>841940</v>
      </c>
      <c r="D80" s="1" t="s">
        <v>292</v>
      </c>
      <c r="E80" s="1" t="s">
        <v>147</v>
      </c>
      <c r="F80" s="1" t="s">
        <v>292</v>
      </c>
      <c r="G80" s="1" t="str">
        <f t="shared" si="2"/>
        <v>World to World</v>
      </c>
      <c r="H80" s="1">
        <v>2012</v>
      </c>
      <c r="I80" s="1" t="s">
        <v>724</v>
      </c>
      <c r="J80" s="1">
        <v>6</v>
      </c>
      <c r="K80" s="1">
        <v>1291669.571</v>
      </c>
      <c r="L80" s="1">
        <f t="shared" si="3"/>
        <v>1291.6695709999999</v>
      </c>
    </row>
    <row r="81" spans="1:12">
      <c r="A81" s="1" t="s">
        <v>723</v>
      </c>
      <c r="B81" s="1" t="s">
        <v>147</v>
      </c>
      <c r="C81" s="1">
        <v>841940</v>
      </c>
      <c r="D81" s="1" t="s">
        <v>292</v>
      </c>
      <c r="E81" s="1" t="s">
        <v>147</v>
      </c>
      <c r="F81" s="1" t="s">
        <v>292</v>
      </c>
      <c r="G81" s="1" t="str">
        <f t="shared" si="2"/>
        <v>World to World</v>
      </c>
      <c r="H81" s="1">
        <v>2013</v>
      </c>
      <c r="I81" s="1" t="s">
        <v>724</v>
      </c>
      <c r="J81" s="1">
        <v>6</v>
      </c>
      <c r="K81" s="1">
        <v>1336424.4010000001</v>
      </c>
      <c r="L81" s="1">
        <f t="shared" si="3"/>
        <v>1336.424401</v>
      </c>
    </row>
    <row r="82" spans="1:12">
      <c r="A82" s="1" t="s">
        <v>723</v>
      </c>
      <c r="B82" s="1" t="s">
        <v>147</v>
      </c>
      <c r="C82" s="1">
        <v>841940</v>
      </c>
      <c r="D82" s="1" t="s">
        <v>292</v>
      </c>
      <c r="E82" s="1" t="s">
        <v>147</v>
      </c>
      <c r="F82" s="1" t="s">
        <v>292</v>
      </c>
      <c r="G82" s="1" t="str">
        <f t="shared" si="2"/>
        <v>World to World</v>
      </c>
      <c r="H82" s="1">
        <v>2014</v>
      </c>
      <c r="I82" s="1" t="s">
        <v>724</v>
      </c>
      <c r="J82" s="1">
        <v>6</v>
      </c>
      <c r="K82" s="1">
        <v>1357952.22</v>
      </c>
      <c r="L82" s="1">
        <f t="shared" si="3"/>
        <v>1357.9522199999999</v>
      </c>
    </row>
    <row r="83" spans="1:12">
      <c r="A83" s="1" t="s">
        <v>723</v>
      </c>
      <c r="B83" s="1" t="s">
        <v>147</v>
      </c>
      <c r="C83" s="1">
        <v>841940</v>
      </c>
      <c r="D83" s="1" t="s">
        <v>292</v>
      </c>
      <c r="E83" s="1" t="s">
        <v>147</v>
      </c>
      <c r="F83" s="1" t="s">
        <v>292</v>
      </c>
      <c r="G83" s="1" t="str">
        <f t="shared" si="2"/>
        <v>World to World</v>
      </c>
      <c r="H83" s="1">
        <v>2015</v>
      </c>
      <c r="I83" s="1" t="s">
        <v>724</v>
      </c>
      <c r="J83" s="1">
        <v>6</v>
      </c>
      <c r="K83" s="1">
        <v>1093399.97</v>
      </c>
      <c r="L83" s="1">
        <f t="shared" si="3"/>
        <v>1093.3999699999999</v>
      </c>
    </row>
    <row r="84" spans="1:12">
      <c r="A84" s="1" t="s">
        <v>723</v>
      </c>
      <c r="B84" s="1" t="s">
        <v>147</v>
      </c>
      <c r="C84" s="1">
        <v>841940</v>
      </c>
      <c r="D84" s="1" t="s">
        <v>292</v>
      </c>
      <c r="E84" s="1" t="s">
        <v>147</v>
      </c>
      <c r="F84" s="1" t="s">
        <v>292</v>
      </c>
      <c r="G84" s="1" t="str">
        <f t="shared" si="2"/>
        <v>World to World</v>
      </c>
      <c r="H84" s="1">
        <v>2016</v>
      </c>
      <c r="I84" s="1" t="s">
        <v>724</v>
      </c>
      <c r="J84" s="1">
        <v>6</v>
      </c>
      <c r="K84" s="1">
        <v>1068022.388</v>
      </c>
      <c r="L84" s="1">
        <f t="shared" si="3"/>
        <v>1068.0223880000001</v>
      </c>
    </row>
    <row r="85" spans="1:12">
      <c r="A85" s="1" t="s">
        <v>723</v>
      </c>
      <c r="B85" s="1" t="s">
        <v>147</v>
      </c>
      <c r="C85" s="1">
        <v>841940</v>
      </c>
      <c r="D85" s="1" t="s">
        <v>292</v>
      </c>
      <c r="E85" s="1" t="s">
        <v>147</v>
      </c>
      <c r="F85" s="1" t="s">
        <v>292</v>
      </c>
      <c r="G85" s="1" t="str">
        <f t="shared" si="2"/>
        <v>World to World</v>
      </c>
      <c r="H85" s="1">
        <v>2017</v>
      </c>
      <c r="I85" s="1" t="s">
        <v>724</v>
      </c>
      <c r="J85" s="1">
        <v>6</v>
      </c>
      <c r="K85" s="1">
        <v>1128537.5290000001</v>
      </c>
      <c r="L85" s="1">
        <f t="shared" si="3"/>
        <v>1128.5375290000002</v>
      </c>
    </row>
    <row r="86" spans="1:12">
      <c r="A86" s="1" t="s">
        <v>723</v>
      </c>
      <c r="B86" s="1" t="s">
        <v>147</v>
      </c>
      <c r="C86" s="1">
        <v>841940</v>
      </c>
      <c r="D86" s="1" t="s">
        <v>292</v>
      </c>
      <c r="E86" s="1" t="s">
        <v>670</v>
      </c>
      <c r="F86" s="1" t="s">
        <v>670</v>
      </c>
      <c r="G86" s="1" t="str">
        <f t="shared" si="2"/>
        <v>World to EU27</v>
      </c>
      <c r="H86" s="1">
        <v>2012</v>
      </c>
      <c r="I86" s="1" t="s">
        <v>724</v>
      </c>
      <c r="J86" s="1">
        <v>6</v>
      </c>
      <c r="K86" s="1">
        <v>138549.98499999999</v>
      </c>
      <c r="L86" s="1">
        <f t="shared" si="3"/>
        <v>138.54998499999999</v>
      </c>
    </row>
    <row r="87" spans="1:12">
      <c r="A87" s="1" t="s">
        <v>723</v>
      </c>
      <c r="B87" s="1" t="s">
        <v>147</v>
      </c>
      <c r="C87" s="1">
        <v>841940</v>
      </c>
      <c r="D87" s="1" t="s">
        <v>292</v>
      </c>
      <c r="E87" s="1" t="s">
        <v>670</v>
      </c>
      <c r="F87" s="1" t="s">
        <v>670</v>
      </c>
      <c r="G87" s="1" t="str">
        <f t="shared" si="2"/>
        <v>World to EU27</v>
      </c>
      <c r="H87" s="1">
        <v>2013</v>
      </c>
      <c r="I87" s="1" t="s">
        <v>724</v>
      </c>
      <c r="J87" s="1">
        <v>6</v>
      </c>
      <c r="K87" s="1">
        <v>200102.66</v>
      </c>
      <c r="L87" s="1">
        <f t="shared" si="3"/>
        <v>200.10266000000001</v>
      </c>
    </row>
    <row r="88" spans="1:12">
      <c r="A88" s="1" t="s">
        <v>723</v>
      </c>
      <c r="B88" s="1" t="s">
        <v>147</v>
      </c>
      <c r="C88" s="1">
        <v>841940</v>
      </c>
      <c r="D88" s="1" t="s">
        <v>292</v>
      </c>
      <c r="E88" s="1" t="s">
        <v>670</v>
      </c>
      <c r="F88" s="1" t="s">
        <v>670</v>
      </c>
      <c r="G88" s="1" t="str">
        <f t="shared" si="2"/>
        <v>World to EU27</v>
      </c>
      <c r="H88" s="1">
        <v>2014</v>
      </c>
      <c r="I88" s="1" t="s">
        <v>724</v>
      </c>
      <c r="J88" s="1">
        <v>6</v>
      </c>
      <c r="K88" s="1">
        <v>185171.31</v>
      </c>
      <c r="L88" s="1">
        <f t="shared" si="3"/>
        <v>185.17131000000001</v>
      </c>
    </row>
    <row r="89" spans="1:12">
      <c r="A89" s="1" t="s">
        <v>723</v>
      </c>
      <c r="B89" s="1" t="s">
        <v>147</v>
      </c>
      <c r="C89" s="1">
        <v>841940</v>
      </c>
      <c r="D89" s="1" t="s">
        <v>292</v>
      </c>
      <c r="E89" s="1" t="s">
        <v>670</v>
      </c>
      <c r="F89" s="1" t="s">
        <v>670</v>
      </c>
      <c r="G89" s="1" t="str">
        <f t="shared" si="2"/>
        <v>World to EU27</v>
      </c>
      <c r="H89" s="1">
        <v>2015</v>
      </c>
      <c r="I89" s="1" t="s">
        <v>724</v>
      </c>
      <c r="J89" s="1">
        <v>6</v>
      </c>
      <c r="K89" s="1">
        <v>167921.60200000001</v>
      </c>
      <c r="L89" s="1">
        <f t="shared" si="3"/>
        <v>167.92160200000001</v>
      </c>
    </row>
    <row r="90" spans="1:12">
      <c r="A90" s="1" t="s">
        <v>723</v>
      </c>
      <c r="B90" s="1" t="s">
        <v>147</v>
      </c>
      <c r="C90" s="1">
        <v>841940</v>
      </c>
      <c r="D90" s="1" t="s">
        <v>292</v>
      </c>
      <c r="E90" s="1" t="s">
        <v>670</v>
      </c>
      <c r="F90" s="1" t="s">
        <v>670</v>
      </c>
      <c r="G90" s="1" t="str">
        <f t="shared" si="2"/>
        <v>World to EU27</v>
      </c>
      <c r="H90" s="1">
        <v>2016</v>
      </c>
      <c r="I90" s="1" t="s">
        <v>724</v>
      </c>
      <c r="J90" s="1">
        <v>6</v>
      </c>
      <c r="K90" s="1">
        <v>203133.56899999999</v>
      </c>
      <c r="L90" s="1">
        <f t="shared" si="3"/>
        <v>203.13356899999999</v>
      </c>
    </row>
    <row r="91" spans="1:12">
      <c r="A91" s="1" t="s">
        <v>723</v>
      </c>
      <c r="B91" s="1" t="s">
        <v>147</v>
      </c>
      <c r="C91" s="1">
        <v>841940</v>
      </c>
      <c r="D91" s="1" t="s">
        <v>292</v>
      </c>
      <c r="E91" s="1" t="s">
        <v>670</v>
      </c>
      <c r="F91" s="1" t="s">
        <v>670</v>
      </c>
      <c r="G91" s="1" t="str">
        <f t="shared" si="2"/>
        <v>World to EU27</v>
      </c>
      <c r="H91" s="1">
        <v>2017</v>
      </c>
      <c r="I91" s="1" t="s">
        <v>724</v>
      </c>
      <c r="J91" s="1">
        <v>6</v>
      </c>
      <c r="K91" s="1">
        <v>170634.72399999999</v>
      </c>
      <c r="L91" s="1">
        <f t="shared" si="3"/>
        <v>170.63472399999998</v>
      </c>
    </row>
    <row r="92" spans="1:12">
      <c r="A92" s="1" t="s">
        <v>723</v>
      </c>
      <c r="B92" s="1" t="s">
        <v>147</v>
      </c>
      <c r="C92" s="1">
        <v>842139</v>
      </c>
      <c r="D92" s="1" t="s">
        <v>292</v>
      </c>
      <c r="E92" s="1" t="s">
        <v>147</v>
      </c>
      <c r="F92" s="1" t="s">
        <v>292</v>
      </c>
      <c r="G92" s="1" t="str">
        <f t="shared" si="2"/>
        <v>World to World</v>
      </c>
      <c r="H92" s="1">
        <v>2012</v>
      </c>
      <c r="I92" s="1" t="s">
        <v>724</v>
      </c>
      <c r="J92" s="1">
        <v>6</v>
      </c>
      <c r="K92" s="1">
        <v>14912211.108999999</v>
      </c>
      <c r="L92" s="1">
        <f t="shared" si="3"/>
        <v>14912.211109</v>
      </c>
    </row>
    <row r="93" spans="1:12">
      <c r="A93" s="1" t="s">
        <v>723</v>
      </c>
      <c r="B93" s="1" t="s">
        <v>147</v>
      </c>
      <c r="C93" s="1">
        <v>842139</v>
      </c>
      <c r="D93" s="1" t="s">
        <v>292</v>
      </c>
      <c r="E93" s="1" t="s">
        <v>147</v>
      </c>
      <c r="F93" s="1" t="s">
        <v>292</v>
      </c>
      <c r="G93" s="1" t="str">
        <f t="shared" si="2"/>
        <v>World to World</v>
      </c>
      <c r="H93" s="1">
        <v>2013</v>
      </c>
      <c r="I93" s="1" t="s">
        <v>724</v>
      </c>
      <c r="J93" s="1">
        <v>6</v>
      </c>
      <c r="K93" s="1">
        <v>16389859.228</v>
      </c>
      <c r="L93" s="1">
        <f t="shared" si="3"/>
        <v>16389.859228000001</v>
      </c>
    </row>
    <row r="94" spans="1:12">
      <c r="A94" s="1" t="s">
        <v>723</v>
      </c>
      <c r="B94" s="1" t="s">
        <v>147</v>
      </c>
      <c r="C94" s="1">
        <v>842139</v>
      </c>
      <c r="D94" s="1" t="s">
        <v>292</v>
      </c>
      <c r="E94" s="1" t="s">
        <v>147</v>
      </c>
      <c r="F94" s="1" t="s">
        <v>292</v>
      </c>
      <c r="G94" s="1" t="str">
        <f t="shared" si="2"/>
        <v>World to World</v>
      </c>
      <c r="H94" s="1">
        <v>2014</v>
      </c>
      <c r="I94" s="1" t="s">
        <v>724</v>
      </c>
      <c r="J94" s="1">
        <v>6</v>
      </c>
      <c r="K94" s="1">
        <v>18933051.061999999</v>
      </c>
      <c r="L94" s="1">
        <f t="shared" si="3"/>
        <v>18933.051061999999</v>
      </c>
    </row>
    <row r="95" spans="1:12">
      <c r="A95" s="1" t="s">
        <v>723</v>
      </c>
      <c r="B95" s="1" t="s">
        <v>147</v>
      </c>
      <c r="C95" s="1">
        <v>842139</v>
      </c>
      <c r="D95" s="1" t="s">
        <v>292</v>
      </c>
      <c r="E95" s="1" t="s">
        <v>147</v>
      </c>
      <c r="F95" s="1" t="s">
        <v>292</v>
      </c>
      <c r="G95" s="1" t="str">
        <f t="shared" si="2"/>
        <v>World to World</v>
      </c>
      <c r="H95" s="1">
        <v>2015</v>
      </c>
      <c r="I95" s="1" t="s">
        <v>724</v>
      </c>
      <c r="J95" s="1">
        <v>6</v>
      </c>
      <c r="K95" s="1">
        <v>17879391.853999998</v>
      </c>
      <c r="L95" s="1">
        <f t="shared" si="3"/>
        <v>17879.391853999998</v>
      </c>
    </row>
    <row r="96" spans="1:12">
      <c r="A96" s="1" t="s">
        <v>723</v>
      </c>
      <c r="B96" s="1" t="s">
        <v>147</v>
      </c>
      <c r="C96" s="1">
        <v>842139</v>
      </c>
      <c r="D96" s="1" t="s">
        <v>292</v>
      </c>
      <c r="E96" s="1" t="s">
        <v>147</v>
      </c>
      <c r="F96" s="1" t="s">
        <v>292</v>
      </c>
      <c r="G96" s="1" t="str">
        <f t="shared" si="2"/>
        <v>World to World</v>
      </c>
      <c r="H96" s="1">
        <v>2016</v>
      </c>
      <c r="I96" s="1" t="s">
        <v>724</v>
      </c>
      <c r="J96" s="1">
        <v>6</v>
      </c>
      <c r="K96" s="1">
        <v>18901247.046</v>
      </c>
      <c r="L96" s="1">
        <f t="shared" si="3"/>
        <v>18901.247046</v>
      </c>
    </row>
    <row r="97" spans="1:12">
      <c r="A97" s="1" t="s">
        <v>723</v>
      </c>
      <c r="B97" s="1" t="s">
        <v>147</v>
      </c>
      <c r="C97" s="1">
        <v>842139</v>
      </c>
      <c r="D97" s="1" t="s">
        <v>292</v>
      </c>
      <c r="E97" s="1" t="s">
        <v>147</v>
      </c>
      <c r="F97" s="1" t="s">
        <v>292</v>
      </c>
      <c r="G97" s="1" t="str">
        <f t="shared" si="2"/>
        <v>World to World</v>
      </c>
      <c r="H97" s="1">
        <v>2017</v>
      </c>
      <c r="I97" s="1" t="s">
        <v>724</v>
      </c>
      <c r="J97" s="1">
        <v>6</v>
      </c>
      <c r="K97" s="1">
        <v>19811317.425999999</v>
      </c>
      <c r="L97" s="1">
        <f t="shared" si="3"/>
        <v>19811.317425999998</v>
      </c>
    </row>
    <row r="98" spans="1:12">
      <c r="A98" s="1" t="s">
        <v>723</v>
      </c>
      <c r="B98" s="1" t="s">
        <v>147</v>
      </c>
      <c r="C98" s="1">
        <v>842139</v>
      </c>
      <c r="D98" s="1" t="s">
        <v>292</v>
      </c>
      <c r="E98" s="1" t="s">
        <v>670</v>
      </c>
      <c r="F98" s="1" t="s">
        <v>670</v>
      </c>
      <c r="G98" s="1" t="str">
        <f t="shared" si="2"/>
        <v>World to EU27</v>
      </c>
      <c r="H98" s="1">
        <v>2012</v>
      </c>
      <c r="I98" s="1" t="s">
        <v>724</v>
      </c>
      <c r="J98" s="1">
        <v>6</v>
      </c>
      <c r="K98" s="1">
        <v>6041816.9910000004</v>
      </c>
      <c r="L98" s="1">
        <f t="shared" si="3"/>
        <v>6041.8169910000006</v>
      </c>
    </row>
    <row r="99" spans="1:12">
      <c r="A99" s="1" t="s">
        <v>723</v>
      </c>
      <c r="B99" s="1" t="s">
        <v>147</v>
      </c>
      <c r="C99" s="1">
        <v>842139</v>
      </c>
      <c r="D99" s="1" t="s">
        <v>292</v>
      </c>
      <c r="E99" s="1" t="s">
        <v>670</v>
      </c>
      <c r="F99" s="1" t="s">
        <v>670</v>
      </c>
      <c r="G99" s="1" t="str">
        <f t="shared" si="2"/>
        <v>World to EU27</v>
      </c>
      <c r="H99" s="1">
        <v>2013</v>
      </c>
      <c r="I99" s="1" t="s">
        <v>724</v>
      </c>
      <c r="J99" s="1">
        <v>6</v>
      </c>
      <c r="K99" s="1">
        <v>6371880.5470000003</v>
      </c>
      <c r="L99" s="1">
        <f t="shared" si="3"/>
        <v>6371.8805470000007</v>
      </c>
    </row>
    <row r="100" spans="1:12">
      <c r="A100" s="1" t="s">
        <v>723</v>
      </c>
      <c r="B100" s="1" t="s">
        <v>147</v>
      </c>
      <c r="C100" s="1">
        <v>842139</v>
      </c>
      <c r="D100" s="1" t="s">
        <v>292</v>
      </c>
      <c r="E100" s="1" t="s">
        <v>670</v>
      </c>
      <c r="F100" s="1" t="s">
        <v>670</v>
      </c>
      <c r="G100" s="1" t="str">
        <f t="shared" si="2"/>
        <v>World to EU27</v>
      </c>
      <c r="H100" s="1">
        <v>2014</v>
      </c>
      <c r="I100" s="1" t="s">
        <v>724</v>
      </c>
      <c r="J100" s="1">
        <v>6</v>
      </c>
      <c r="K100" s="1">
        <v>7552369.8399999999</v>
      </c>
      <c r="L100" s="1">
        <f t="shared" si="3"/>
        <v>7552.3698400000003</v>
      </c>
    </row>
    <row r="101" spans="1:12">
      <c r="A101" s="1" t="s">
        <v>723</v>
      </c>
      <c r="B101" s="1" t="s">
        <v>147</v>
      </c>
      <c r="C101" s="1">
        <v>842139</v>
      </c>
      <c r="D101" s="1" t="s">
        <v>292</v>
      </c>
      <c r="E101" s="1" t="s">
        <v>670</v>
      </c>
      <c r="F101" s="1" t="s">
        <v>670</v>
      </c>
      <c r="G101" s="1" t="str">
        <f t="shared" si="2"/>
        <v>World to EU27</v>
      </c>
      <c r="H101" s="1">
        <v>2015</v>
      </c>
      <c r="I101" s="1" t="s">
        <v>724</v>
      </c>
      <c r="J101" s="1">
        <v>6</v>
      </c>
      <c r="K101" s="1">
        <v>7468412.9289999995</v>
      </c>
      <c r="L101" s="1">
        <f t="shared" si="3"/>
        <v>7468.4129289999992</v>
      </c>
    </row>
    <row r="102" spans="1:12">
      <c r="A102" s="1" t="s">
        <v>723</v>
      </c>
      <c r="B102" s="1" t="s">
        <v>147</v>
      </c>
      <c r="C102" s="1">
        <v>842139</v>
      </c>
      <c r="D102" s="1" t="s">
        <v>292</v>
      </c>
      <c r="E102" s="1" t="s">
        <v>670</v>
      </c>
      <c r="F102" s="1" t="s">
        <v>670</v>
      </c>
      <c r="G102" s="1" t="str">
        <f t="shared" si="2"/>
        <v>World to EU27</v>
      </c>
      <c r="H102" s="1">
        <v>2016</v>
      </c>
      <c r="I102" s="1" t="s">
        <v>724</v>
      </c>
      <c r="J102" s="1">
        <v>6</v>
      </c>
      <c r="K102" s="1">
        <v>8108015.5109999999</v>
      </c>
      <c r="L102" s="1">
        <f t="shared" si="3"/>
        <v>8108.0155109999996</v>
      </c>
    </row>
    <row r="103" spans="1:12">
      <c r="A103" s="1" t="s">
        <v>723</v>
      </c>
      <c r="B103" s="1" t="s">
        <v>147</v>
      </c>
      <c r="C103" s="1">
        <v>842139</v>
      </c>
      <c r="D103" s="1" t="s">
        <v>292</v>
      </c>
      <c r="E103" s="1" t="s">
        <v>670</v>
      </c>
      <c r="F103" s="1" t="s">
        <v>670</v>
      </c>
      <c r="G103" s="1" t="str">
        <f t="shared" si="2"/>
        <v>World to EU27</v>
      </c>
      <c r="H103" s="1">
        <v>2017</v>
      </c>
      <c r="I103" s="1" t="s">
        <v>724</v>
      </c>
      <c r="J103" s="1">
        <v>6</v>
      </c>
      <c r="K103" s="1">
        <v>8288713.7690000003</v>
      </c>
      <c r="L103" s="1">
        <f t="shared" si="3"/>
        <v>8288.713769</v>
      </c>
    </row>
    <row r="104" spans="1:12">
      <c r="A104" s="1" t="s">
        <v>723</v>
      </c>
      <c r="B104" s="1" t="s">
        <v>147</v>
      </c>
      <c r="C104" s="1">
        <v>842489</v>
      </c>
      <c r="D104" s="1" t="s">
        <v>292</v>
      </c>
      <c r="E104" s="1" t="s">
        <v>147</v>
      </c>
      <c r="F104" s="1" t="s">
        <v>292</v>
      </c>
      <c r="G104" s="1" t="str">
        <f t="shared" si="2"/>
        <v>World to World</v>
      </c>
      <c r="H104" s="1">
        <v>2012</v>
      </c>
      <c r="I104" s="1" t="s">
        <v>724</v>
      </c>
      <c r="J104" s="1">
        <v>6</v>
      </c>
      <c r="K104" s="1">
        <v>3758327.4029999999</v>
      </c>
      <c r="L104" s="1">
        <f t="shared" si="3"/>
        <v>3758.3274029999998</v>
      </c>
    </row>
    <row r="105" spans="1:12">
      <c r="A105" s="1" t="s">
        <v>723</v>
      </c>
      <c r="B105" s="1" t="s">
        <v>147</v>
      </c>
      <c r="C105" s="1">
        <v>842489</v>
      </c>
      <c r="D105" s="1" t="s">
        <v>292</v>
      </c>
      <c r="E105" s="1" t="s">
        <v>147</v>
      </c>
      <c r="F105" s="1" t="s">
        <v>292</v>
      </c>
      <c r="G105" s="1" t="str">
        <f t="shared" si="2"/>
        <v>World to World</v>
      </c>
      <c r="H105" s="1">
        <v>2013</v>
      </c>
      <c r="I105" s="1" t="s">
        <v>724</v>
      </c>
      <c r="J105" s="1">
        <v>6</v>
      </c>
      <c r="K105" s="1">
        <v>3947079.5869999998</v>
      </c>
      <c r="L105" s="1">
        <f t="shared" si="3"/>
        <v>3947.0795869999997</v>
      </c>
    </row>
    <row r="106" spans="1:12">
      <c r="A106" s="1" t="s">
        <v>723</v>
      </c>
      <c r="B106" s="1" t="s">
        <v>147</v>
      </c>
      <c r="C106" s="1">
        <v>842489</v>
      </c>
      <c r="D106" s="1" t="s">
        <v>292</v>
      </c>
      <c r="E106" s="1" t="s">
        <v>147</v>
      </c>
      <c r="F106" s="1" t="s">
        <v>292</v>
      </c>
      <c r="G106" s="1" t="str">
        <f t="shared" si="2"/>
        <v>World to World</v>
      </c>
      <c r="H106" s="1">
        <v>2014</v>
      </c>
      <c r="I106" s="1" t="s">
        <v>724</v>
      </c>
      <c r="J106" s="1">
        <v>6</v>
      </c>
      <c r="K106" s="1">
        <v>4071069.267</v>
      </c>
      <c r="L106" s="1">
        <f t="shared" si="3"/>
        <v>4071.0692669999999</v>
      </c>
    </row>
    <row r="107" spans="1:12">
      <c r="A107" s="1" t="s">
        <v>723</v>
      </c>
      <c r="B107" s="1" t="s">
        <v>147</v>
      </c>
      <c r="C107" s="1">
        <v>842489</v>
      </c>
      <c r="D107" s="1" t="s">
        <v>292</v>
      </c>
      <c r="E107" s="1" t="s">
        <v>147</v>
      </c>
      <c r="F107" s="1" t="s">
        <v>292</v>
      </c>
      <c r="G107" s="1" t="str">
        <f t="shared" si="2"/>
        <v>World to World</v>
      </c>
      <c r="H107" s="1">
        <v>2015</v>
      </c>
      <c r="I107" s="1" t="s">
        <v>724</v>
      </c>
      <c r="J107" s="1">
        <v>6</v>
      </c>
      <c r="K107" s="1">
        <v>4054088.5359999998</v>
      </c>
      <c r="L107" s="1">
        <f t="shared" si="3"/>
        <v>4054.0885359999997</v>
      </c>
    </row>
    <row r="108" spans="1:12">
      <c r="A108" s="1" t="s">
        <v>723</v>
      </c>
      <c r="B108" s="1" t="s">
        <v>147</v>
      </c>
      <c r="C108" s="1">
        <v>842489</v>
      </c>
      <c r="D108" s="1" t="s">
        <v>292</v>
      </c>
      <c r="E108" s="1" t="s">
        <v>147</v>
      </c>
      <c r="F108" s="1" t="s">
        <v>292</v>
      </c>
      <c r="G108" s="1" t="str">
        <f t="shared" si="2"/>
        <v>World to World</v>
      </c>
      <c r="H108" s="1">
        <v>2016</v>
      </c>
      <c r="I108" s="1" t="s">
        <v>724</v>
      </c>
      <c r="J108" s="1">
        <v>6</v>
      </c>
      <c r="K108" s="1">
        <v>3993461.6269999999</v>
      </c>
      <c r="L108" s="1">
        <f t="shared" si="3"/>
        <v>3993.4616269999997</v>
      </c>
    </row>
    <row r="109" spans="1:12">
      <c r="A109" s="1" t="s">
        <v>723</v>
      </c>
      <c r="B109" s="1" t="s">
        <v>147</v>
      </c>
      <c r="C109" s="1">
        <v>842489</v>
      </c>
      <c r="D109" s="1" t="s">
        <v>292</v>
      </c>
      <c r="E109" s="1" t="s">
        <v>147</v>
      </c>
      <c r="F109" s="1" t="s">
        <v>292</v>
      </c>
      <c r="G109" s="1" t="str">
        <f t="shared" si="2"/>
        <v>World to World</v>
      </c>
      <c r="H109" s="1">
        <v>2017</v>
      </c>
      <c r="I109" s="1" t="s">
        <v>724</v>
      </c>
      <c r="J109" s="1">
        <v>6</v>
      </c>
      <c r="K109" s="1">
        <v>4835600.5810000002</v>
      </c>
      <c r="L109" s="1">
        <f t="shared" si="3"/>
        <v>4835.6005810000006</v>
      </c>
    </row>
    <row r="110" spans="1:12">
      <c r="A110" s="1" t="s">
        <v>723</v>
      </c>
      <c r="B110" s="1" t="s">
        <v>147</v>
      </c>
      <c r="C110" s="1">
        <v>842489</v>
      </c>
      <c r="D110" s="1" t="s">
        <v>292</v>
      </c>
      <c r="E110" s="1" t="s">
        <v>670</v>
      </c>
      <c r="F110" s="1" t="s">
        <v>670</v>
      </c>
      <c r="G110" s="1" t="str">
        <f t="shared" si="2"/>
        <v>World to EU27</v>
      </c>
      <c r="H110" s="1">
        <v>2012</v>
      </c>
      <c r="I110" s="1" t="s">
        <v>724</v>
      </c>
      <c r="J110" s="1">
        <v>6</v>
      </c>
      <c r="K110" s="1">
        <v>1226462.861</v>
      </c>
      <c r="L110" s="1">
        <f t="shared" si="3"/>
        <v>1226.462861</v>
      </c>
    </row>
    <row r="111" spans="1:12">
      <c r="A111" s="1" t="s">
        <v>723</v>
      </c>
      <c r="B111" s="1" t="s">
        <v>147</v>
      </c>
      <c r="C111" s="1">
        <v>842489</v>
      </c>
      <c r="D111" s="1" t="s">
        <v>292</v>
      </c>
      <c r="E111" s="1" t="s">
        <v>670</v>
      </c>
      <c r="F111" s="1" t="s">
        <v>670</v>
      </c>
      <c r="G111" s="1" t="str">
        <f t="shared" si="2"/>
        <v>World to EU27</v>
      </c>
      <c r="H111" s="1">
        <v>2013</v>
      </c>
      <c r="I111" s="1" t="s">
        <v>724</v>
      </c>
      <c r="J111" s="1">
        <v>6</v>
      </c>
      <c r="K111" s="1">
        <v>1236564.0589999999</v>
      </c>
      <c r="L111" s="1">
        <f t="shared" si="3"/>
        <v>1236.5640589999998</v>
      </c>
    </row>
    <row r="112" spans="1:12">
      <c r="A112" s="1" t="s">
        <v>723</v>
      </c>
      <c r="B112" s="1" t="s">
        <v>147</v>
      </c>
      <c r="C112" s="1">
        <v>842489</v>
      </c>
      <c r="D112" s="1" t="s">
        <v>292</v>
      </c>
      <c r="E112" s="1" t="s">
        <v>670</v>
      </c>
      <c r="F112" s="1" t="s">
        <v>670</v>
      </c>
      <c r="G112" s="1" t="str">
        <f t="shared" si="2"/>
        <v>World to EU27</v>
      </c>
      <c r="H112" s="1">
        <v>2014</v>
      </c>
      <c r="I112" s="1" t="s">
        <v>724</v>
      </c>
      <c r="J112" s="1">
        <v>6</v>
      </c>
      <c r="K112" s="1">
        <v>1431405.013</v>
      </c>
      <c r="L112" s="1">
        <f t="shared" si="3"/>
        <v>1431.4050130000001</v>
      </c>
    </row>
    <row r="113" spans="1:12">
      <c r="A113" s="1" t="s">
        <v>723</v>
      </c>
      <c r="B113" s="1" t="s">
        <v>147</v>
      </c>
      <c r="C113" s="1">
        <v>842489</v>
      </c>
      <c r="D113" s="1" t="s">
        <v>292</v>
      </c>
      <c r="E113" s="1" t="s">
        <v>670</v>
      </c>
      <c r="F113" s="1" t="s">
        <v>670</v>
      </c>
      <c r="G113" s="1" t="str">
        <f t="shared" si="2"/>
        <v>World to EU27</v>
      </c>
      <c r="H113" s="1">
        <v>2015</v>
      </c>
      <c r="I113" s="1" t="s">
        <v>724</v>
      </c>
      <c r="J113" s="1">
        <v>6</v>
      </c>
      <c r="K113" s="1">
        <v>1340703.3659999999</v>
      </c>
      <c r="L113" s="1">
        <f t="shared" si="3"/>
        <v>1340.703366</v>
      </c>
    </row>
    <row r="114" spans="1:12">
      <c r="A114" s="1" t="s">
        <v>723</v>
      </c>
      <c r="B114" s="1" t="s">
        <v>147</v>
      </c>
      <c r="C114" s="1">
        <v>842489</v>
      </c>
      <c r="D114" s="1" t="s">
        <v>292</v>
      </c>
      <c r="E114" s="1" t="s">
        <v>670</v>
      </c>
      <c r="F114" s="1" t="s">
        <v>670</v>
      </c>
      <c r="G114" s="1" t="str">
        <f t="shared" si="2"/>
        <v>World to EU27</v>
      </c>
      <c r="H114" s="1">
        <v>2016</v>
      </c>
      <c r="I114" s="1" t="s">
        <v>724</v>
      </c>
      <c r="J114" s="1">
        <v>6</v>
      </c>
      <c r="K114" s="1">
        <v>1385205.2420000001</v>
      </c>
      <c r="L114" s="1">
        <f t="shared" si="3"/>
        <v>1385.205242</v>
      </c>
    </row>
    <row r="115" spans="1:12">
      <c r="A115" s="1" t="s">
        <v>723</v>
      </c>
      <c r="B115" s="1" t="s">
        <v>147</v>
      </c>
      <c r="C115" s="1">
        <v>842489</v>
      </c>
      <c r="D115" s="1" t="s">
        <v>292</v>
      </c>
      <c r="E115" s="1" t="s">
        <v>670</v>
      </c>
      <c r="F115" s="1" t="s">
        <v>670</v>
      </c>
      <c r="G115" s="1" t="str">
        <f t="shared" si="2"/>
        <v>World to EU27</v>
      </c>
      <c r="H115" s="1">
        <v>2017</v>
      </c>
      <c r="I115" s="1" t="s">
        <v>724</v>
      </c>
      <c r="J115" s="1">
        <v>6</v>
      </c>
      <c r="K115" s="1">
        <v>1702780.2609999999</v>
      </c>
      <c r="L115" s="1">
        <f t="shared" si="3"/>
        <v>1702.7802609999999</v>
      </c>
    </row>
    <row r="116" spans="1:12">
      <c r="A116" s="1" t="s">
        <v>723</v>
      </c>
      <c r="B116" s="1" t="s">
        <v>147</v>
      </c>
      <c r="C116" s="1">
        <v>847780</v>
      </c>
      <c r="D116" s="1" t="s">
        <v>292</v>
      </c>
      <c r="E116" s="1" t="s">
        <v>147</v>
      </c>
      <c r="F116" s="1" t="s">
        <v>292</v>
      </c>
      <c r="G116" s="1" t="str">
        <f t="shared" si="2"/>
        <v>World to World</v>
      </c>
      <c r="H116" s="1">
        <v>2012</v>
      </c>
      <c r="I116" s="1" t="s">
        <v>724</v>
      </c>
      <c r="J116" s="1">
        <v>6</v>
      </c>
      <c r="K116" s="1">
        <v>5218440.5039999997</v>
      </c>
      <c r="L116" s="1">
        <f t="shared" si="3"/>
        <v>5218.4405040000001</v>
      </c>
    </row>
    <row r="117" spans="1:12">
      <c r="A117" s="1" t="s">
        <v>723</v>
      </c>
      <c r="B117" s="1" t="s">
        <v>147</v>
      </c>
      <c r="C117" s="1">
        <v>847780</v>
      </c>
      <c r="D117" s="1" t="s">
        <v>292</v>
      </c>
      <c r="E117" s="1" t="s">
        <v>147</v>
      </c>
      <c r="F117" s="1" t="s">
        <v>292</v>
      </c>
      <c r="G117" s="1" t="str">
        <f t="shared" si="2"/>
        <v>World to World</v>
      </c>
      <c r="H117" s="1">
        <v>2013</v>
      </c>
      <c r="I117" s="1" t="s">
        <v>724</v>
      </c>
      <c r="J117" s="1">
        <v>6</v>
      </c>
      <c r="K117" s="1">
        <v>5828184.3320000004</v>
      </c>
      <c r="L117" s="1">
        <f t="shared" si="3"/>
        <v>5828.1843320000007</v>
      </c>
    </row>
    <row r="118" spans="1:12">
      <c r="A118" s="1" t="s">
        <v>723</v>
      </c>
      <c r="B118" s="1" t="s">
        <v>147</v>
      </c>
      <c r="C118" s="1">
        <v>847780</v>
      </c>
      <c r="D118" s="1" t="s">
        <v>292</v>
      </c>
      <c r="E118" s="1" t="s">
        <v>147</v>
      </c>
      <c r="F118" s="1" t="s">
        <v>292</v>
      </c>
      <c r="G118" s="1" t="str">
        <f t="shared" si="2"/>
        <v>World to World</v>
      </c>
      <c r="H118" s="1">
        <v>2014</v>
      </c>
      <c r="I118" s="1" t="s">
        <v>724</v>
      </c>
      <c r="J118" s="1">
        <v>6</v>
      </c>
      <c r="K118" s="1">
        <v>6202903.79</v>
      </c>
      <c r="L118" s="1">
        <f t="shared" si="3"/>
        <v>6202.9037900000003</v>
      </c>
    </row>
    <row r="119" spans="1:12">
      <c r="A119" s="1" t="s">
        <v>723</v>
      </c>
      <c r="B119" s="1" t="s">
        <v>147</v>
      </c>
      <c r="C119" s="1">
        <v>847780</v>
      </c>
      <c r="D119" s="1" t="s">
        <v>292</v>
      </c>
      <c r="E119" s="1" t="s">
        <v>147</v>
      </c>
      <c r="F119" s="1" t="s">
        <v>292</v>
      </c>
      <c r="G119" s="1" t="str">
        <f t="shared" si="2"/>
        <v>World to World</v>
      </c>
      <c r="H119" s="1">
        <v>2015</v>
      </c>
      <c r="I119" s="1" t="s">
        <v>724</v>
      </c>
      <c r="J119" s="1">
        <v>6</v>
      </c>
      <c r="K119" s="1">
        <v>5454041.6909999996</v>
      </c>
      <c r="L119" s="1">
        <f t="shared" si="3"/>
        <v>5454.0416909999994</v>
      </c>
    </row>
    <row r="120" spans="1:12">
      <c r="A120" s="1" t="s">
        <v>723</v>
      </c>
      <c r="B120" s="1" t="s">
        <v>147</v>
      </c>
      <c r="C120" s="1">
        <v>847780</v>
      </c>
      <c r="D120" s="1" t="s">
        <v>292</v>
      </c>
      <c r="E120" s="1" t="s">
        <v>147</v>
      </c>
      <c r="F120" s="1" t="s">
        <v>292</v>
      </c>
      <c r="G120" s="1" t="str">
        <f t="shared" si="2"/>
        <v>World to World</v>
      </c>
      <c r="H120" s="1">
        <v>2016</v>
      </c>
      <c r="I120" s="1" t="s">
        <v>724</v>
      </c>
      <c r="J120" s="1">
        <v>6</v>
      </c>
      <c r="K120" s="1">
        <v>5463180.2470000004</v>
      </c>
      <c r="L120" s="1">
        <f t="shared" si="3"/>
        <v>5463.1802470000002</v>
      </c>
    </row>
    <row r="121" spans="1:12">
      <c r="A121" s="1" t="s">
        <v>723</v>
      </c>
      <c r="B121" s="1" t="s">
        <v>147</v>
      </c>
      <c r="C121" s="1">
        <v>847780</v>
      </c>
      <c r="D121" s="1" t="s">
        <v>292</v>
      </c>
      <c r="E121" s="1" t="s">
        <v>147</v>
      </c>
      <c r="F121" s="1" t="s">
        <v>292</v>
      </c>
      <c r="G121" s="1" t="str">
        <f t="shared" si="2"/>
        <v>World to World</v>
      </c>
      <c r="H121" s="1">
        <v>2017</v>
      </c>
      <c r="I121" s="1" t="s">
        <v>724</v>
      </c>
      <c r="J121" s="1">
        <v>6</v>
      </c>
      <c r="K121" s="1">
        <v>5929338.1179999998</v>
      </c>
      <c r="L121" s="1">
        <f t="shared" si="3"/>
        <v>5929.3381179999997</v>
      </c>
    </row>
    <row r="122" spans="1:12">
      <c r="A122" s="1" t="s">
        <v>723</v>
      </c>
      <c r="B122" s="1" t="s">
        <v>147</v>
      </c>
      <c r="C122" s="1">
        <v>847780</v>
      </c>
      <c r="D122" s="1" t="s">
        <v>292</v>
      </c>
      <c r="E122" s="1" t="s">
        <v>670</v>
      </c>
      <c r="F122" s="1" t="s">
        <v>670</v>
      </c>
      <c r="G122" s="1" t="str">
        <f t="shared" si="2"/>
        <v>World to EU27</v>
      </c>
      <c r="H122" s="1">
        <v>2012</v>
      </c>
      <c r="I122" s="1" t="s">
        <v>724</v>
      </c>
      <c r="J122" s="1">
        <v>6</v>
      </c>
      <c r="K122" s="1">
        <v>1153772.493</v>
      </c>
      <c r="L122" s="1">
        <f t="shared" si="3"/>
        <v>1153.7724929999999</v>
      </c>
    </row>
    <row r="123" spans="1:12">
      <c r="A123" s="1" t="s">
        <v>723</v>
      </c>
      <c r="B123" s="1" t="s">
        <v>147</v>
      </c>
      <c r="C123" s="1">
        <v>847780</v>
      </c>
      <c r="D123" s="1" t="s">
        <v>292</v>
      </c>
      <c r="E123" s="1" t="s">
        <v>670</v>
      </c>
      <c r="F123" s="1" t="s">
        <v>670</v>
      </c>
      <c r="G123" s="1" t="str">
        <f t="shared" si="2"/>
        <v>World to EU27</v>
      </c>
      <c r="H123" s="1">
        <v>2013</v>
      </c>
      <c r="I123" s="1" t="s">
        <v>724</v>
      </c>
      <c r="J123" s="1">
        <v>6</v>
      </c>
      <c r="K123" s="1">
        <v>1199314.8929999999</v>
      </c>
      <c r="L123" s="1">
        <f t="shared" si="3"/>
        <v>1199.314893</v>
      </c>
    </row>
    <row r="124" spans="1:12">
      <c r="A124" s="1" t="s">
        <v>723</v>
      </c>
      <c r="B124" s="1" t="s">
        <v>147</v>
      </c>
      <c r="C124" s="1">
        <v>847780</v>
      </c>
      <c r="D124" s="1" t="s">
        <v>292</v>
      </c>
      <c r="E124" s="1" t="s">
        <v>670</v>
      </c>
      <c r="F124" s="1" t="s">
        <v>670</v>
      </c>
      <c r="G124" s="1" t="str">
        <f t="shared" si="2"/>
        <v>World to EU27</v>
      </c>
      <c r="H124" s="1">
        <v>2014</v>
      </c>
      <c r="I124" s="1" t="s">
        <v>724</v>
      </c>
      <c r="J124" s="1">
        <v>6</v>
      </c>
      <c r="K124" s="1">
        <v>1556120.7690000001</v>
      </c>
      <c r="L124" s="1">
        <f t="shared" si="3"/>
        <v>1556.1207690000001</v>
      </c>
    </row>
    <row r="125" spans="1:12">
      <c r="A125" s="1" t="s">
        <v>723</v>
      </c>
      <c r="B125" s="1" t="s">
        <v>147</v>
      </c>
      <c r="C125" s="1">
        <v>847780</v>
      </c>
      <c r="D125" s="1" t="s">
        <v>292</v>
      </c>
      <c r="E125" s="1" t="s">
        <v>670</v>
      </c>
      <c r="F125" s="1" t="s">
        <v>670</v>
      </c>
      <c r="G125" s="1" t="str">
        <f t="shared" si="2"/>
        <v>World to EU27</v>
      </c>
      <c r="H125" s="1">
        <v>2015</v>
      </c>
      <c r="I125" s="1" t="s">
        <v>724</v>
      </c>
      <c r="J125" s="1">
        <v>6</v>
      </c>
      <c r="K125" s="1">
        <v>1332207.0109999999</v>
      </c>
      <c r="L125" s="1">
        <f t="shared" si="3"/>
        <v>1332.207011</v>
      </c>
    </row>
    <row r="126" spans="1:12">
      <c r="A126" s="1" t="s">
        <v>723</v>
      </c>
      <c r="B126" s="1" t="s">
        <v>147</v>
      </c>
      <c r="C126" s="1">
        <v>847780</v>
      </c>
      <c r="D126" s="1" t="s">
        <v>292</v>
      </c>
      <c r="E126" s="1" t="s">
        <v>670</v>
      </c>
      <c r="F126" s="1" t="s">
        <v>670</v>
      </c>
      <c r="G126" s="1" t="str">
        <f t="shared" si="2"/>
        <v>World to EU27</v>
      </c>
      <c r="H126" s="1">
        <v>2016</v>
      </c>
      <c r="I126" s="1" t="s">
        <v>724</v>
      </c>
      <c r="J126" s="1">
        <v>6</v>
      </c>
      <c r="K126" s="1">
        <v>1432724.324</v>
      </c>
      <c r="L126" s="1">
        <f t="shared" si="3"/>
        <v>1432.724324</v>
      </c>
    </row>
    <row r="127" spans="1:12">
      <c r="A127" s="1" t="s">
        <v>723</v>
      </c>
      <c r="B127" s="1" t="s">
        <v>147</v>
      </c>
      <c r="C127" s="1">
        <v>847780</v>
      </c>
      <c r="D127" s="1" t="s">
        <v>292</v>
      </c>
      <c r="E127" s="1" t="s">
        <v>670</v>
      </c>
      <c r="F127" s="1" t="s">
        <v>670</v>
      </c>
      <c r="G127" s="1" t="str">
        <f t="shared" si="2"/>
        <v>World to EU27</v>
      </c>
      <c r="H127" s="1">
        <v>2017</v>
      </c>
      <c r="I127" s="1" t="s">
        <v>724</v>
      </c>
      <c r="J127" s="1">
        <v>6</v>
      </c>
      <c r="K127" s="1">
        <v>1617249.74</v>
      </c>
      <c r="L127" s="1">
        <f t="shared" si="3"/>
        <v>1617.24974</v>
      </c>
    </row>
    <row r="128" spans="1:12">
      <c r="A128" s="1" t="s">
        <v>723</v>
      </c>
      <c r="B128" s="1" t="s">
        <v>147</v>
      </c>
      <c r="C128" s="1">
        <v>847920</v>
      </c>
      <c r="D128" s="1" t="s">
        <v>292</v>
      </c>
      <c r="E128" s="1" t="s">
        <v>147</v>
      </c>
      <c r="F128" s="1" t="s">
        <v>292</v>
      </c>
      <c r="G128" s="1" t="str">
        <f t="shared" si="2"/>
        <v>World to World</v>
      </c>
      <c r="H128" s="1">
        <v>2012</v>
      </c>
      <c r="I128" s="1" t="s">
        <v>724</v>
      </c>
      <c r="J128" s="1">
        <v>6</v>
      </c>
      <c r="K128" s="1">
        <v>622339.54</v>
      </c>
      <c r="L128" s="1">
        <f t="shared" si="3"/>
        <v>622.33954000000006</v>
      </c>
    </row>
    <row r="129" spans="1:12">
      <c r="A129" s="1" t="s">
        <v>723</v>
      </c>
      <c r="B129" s="1" t="s">
        <v>147</v>
      </c>
      <c r="C129" s="1">
        <v>847920</v>
      </c>
      <c r="D129" s="1" t="s">
        <v>292</v>
      </c>
      <c r="E129" s="1" t="s">
        <v>147</v>
      </c>
      <c r="F129" s="1" t="s">
        <v>292</v>
      </c>
      <c r="G129" s="1" t="str">
        <f t="shared" si="2"/>
        <v>World to World</v>
      </c>
      <c r="H129" s="1">
        <v>2013</v>
      </c>
      <c r="I129" s="1" t="s">
        <v>724</v>
      </c>
      <c r="J129" s="1">
        <v>6</v>
      </c>
      <c r="K129" s="1">
        <v>837586.45</v>
      </c>
      <c r="L129" s="1">
        <f t="shared" si="3"/>
        <v>837.5864499999999</v>
      </c>
    </row>
    <row r="130" spans="1:12">
      <c r="A130" s="1" t="s">
        <v>723</v>
      </c>
      <c r="B130" s="1" t="s">
        <v>147</v>
      </c>
      <c r="C130" s="1">
        <v>847920</v>
      </c>
      <c r="D130" s="1" t="s">
        <v>292</v>
      </c>
      <c r="E130" s="1" t="s">
        <v>147</v>
      </c>
      <c r="F130" s="1" t="s">
        <v>292</v>
      </c>
      <c r="G130" s="1" t="str">
        <f t="shared" si="2"/>
        <v>World to World</v>
      </c>
      <c r="H130" s="1">
        <v>2014</v>
      </c>
      <c r="I130" s="1" t="s">
        <v>724</v>
      </c>
      <c r="J130" s="1">
        <v>6</v>
      </c>
      <c r="K130" s="1">
        <v>796354.80799999996</v>
      </c>
      <c r="L130" s="1">
        <f t="shared" si="3"/>
        <v>796.35480799999993</v>
      </c>
    </row>
    <row r="131" spans="1:12">
      <c r="A131" s="1" t="s">
        <v>723</v>
      </c>
      <c r="B131" s="1" t="s">
        <v>147</v>
      </c>
      <c r="C131" s="1">
        <v>847920</v>
      </c>
      <c r="D131" s="1" t="s">
        <v>292</v>
      </c>
      <c r="E131" s="1" t="s">
        <v>147</v>
      </c>
      <c r="F131" s="1" t="s">
        <v>292</v>
      </c>
      <c r="G131" s="1" t="str">
        <f t="shared" si="2"/>
        <v>World to World</v>
      </c>
      <c r="H131" s="1">
        <v>2015</v>
      </c>
      <c r="I131" s="1" t="s">
        <v>724</v>
      </c>
      <c r="J131" s="1">
        <v>6</v>
      </c>
      <c r="K131" s="1">
        <v>741847.92599999998</v>
      </c>
      <c r="L131" s="1">
        <f t="shared" si="3"/>
        <v>741.84792600000003</v>
      </c>
    </row>
    <row r="132" spans="1:12">
      <c r="A132" s="1" t="s">
        <v>723</v>
      </c>
      <c r="B132" s="1" t="s">
        <v>147</v>
      </c>
      <c r="C132" s="1">
        <v>847920</v>
      </c>
      <c r="D132" s="1" t="s">
        <v>292</v>
      </c>
      <c r="E132" s="1" t="s">
        <v>147</v>
      </c>
      <c r="F132" s="1" t="s">
        <v>292</v>
      </c>
      <c r="G132" s="1" t="str">
        <f t="shared" si="2"/>
        <v>World to World</v>
      </c>
      <c r="H132" s="1">
        <v>2016</v>
      </c>
      <c r="I132" s="1" t="s">
        <v>724</v>
      </c>
      <c r="J132" s="1">
        <v>6</v>
      </c>
      <c r="K132" s="1">
        <v>698059.92599999998</v>
      </c>
      <c r="L132" s="1">
        <f t="shared" si="3"/>
        <v>698.05992600000002</v>
      </c>
    </row>
    <row r="133" spans="1:12">
      <c r="A133" s="1" t="s">
        <v>723</v>
      </c>
      <c r="B133" s="1" t="s">
        <v>147</v>
      </c>
      <c r="C133" s="1">
        <v>847920</v>
      </c>
      <c r="D133" s="1" t="s">
        <v>292</v>
      </c>
      <c r="E133" s="1" t="s">
        <v>147</v>
      </c>
      <c r="F133" s="1" t="s">
        <v>292</v>
      </c>
      <c r="G133" s="1" t="str">
        <f t="shared" si="2"/>
        <v>World to World</v>
      </c>
      <c r="H133" s="1">
        <v>2017</v>
      </c>
      <c r="I133" s="1" t="s">
        <v>724</v>
      </c>
      <c r="J133" s="1">
        <v>6</v>
      </c>
      <c r="K133" s="1">
        <v>700840.25199999998</v>
      </c>
      <c r="L133" s="1">
        <f t="shared" si="3"/>
        <v>700.84025199999996</v>
      </c>
    </row>
    <row r="134" spans="1:12">
      <c r="A134" s="1" t="s">
        <v>723</v>
      </c>
      <c r="B134" s="1" t="s">
        <v>147</v>
      </c>
      <c r="C134" s="1">
        <v>847920</v>
      </c>
      <c r="D134" s="1" t="s">
        <v>292</v>
      </c>
      <c r="E134" s="1" t="s">
        <v>670</v>
      </c>
      <c r="F134" s="1" t="s">
        <v>670</v>
      </c>
      <c r="G134" s="1" t="str">
        <f t="shared" si="2"/>
        <v>World to EU27</v>
      </c>
      <c r="H134" s="1">
        <v>2012</v>
      </c>
      <c r="I134" s="1" t="s">
        <v>724</v>
      </c>
      <c r="J134" s="1">
        <v>6</v>
      </c>
      <c r="K134" s="1">
        <v>88657.466</v>
      </c>
      <c r="L134" s="1">
        <f t="shared" si="3"/>
        <v>88.657465999999999</v>
      </c>
    </row>
    <row r="135" spans="1:12">
      <c r="A135" s="1" t="s">
        <v>723</v>
      </c>
      <c r="B135" s="1" t="s">
        <v>147</v>
      </c>
      <c r="C135" s="1">
        <v>847920</v>
      </c>
      <c r="D135" s="1" t="s">
        <v>292</v>
      </c>
      <c r="E135" s="1" t="s">
        <v>670</v>
      </c>
      <c r="F135" s="1" t="s">
        <v>670</v>
      </c>
      <c r="G135" s="1" t="str">
        <f t="shared" si="2"/>
        <v>World to EU27</v>
      </c>
      <c r="H135" s="1">
        <v>2013</v>
      </c>
      <c r="I135" s="1" t="s">
        <v>724</v>
      </c>
      <c r="J135" s="1">
        <v>6</v>
      </c>
      <c r="K135" s="1">
        <v>100560.447</v>
      </c>
      <c r="L135" s="1">
        <f t="shared" si="3"/>
        <v>100.560447</v>
      </c>
    </row>
    <row r="136" spans="1:12">
      <c r="A136" s="1" t="s">
        <v>723</v>
      </c>
      <c r="B136" s="1" t="s">
        <v>147</v>
      </c>
      <c r="C136" s="1">
        <v>847920</v>
      </c>
      <c r="D136" s="1" t="s">
        <v>292</v>
      </c>
      <c r="E136" s="1" t="s">
        <v>670</v>
      </c>
      <c r="F136" s="1" t="s">
        <v>670</v>
      </c>
      <c r="G136" s="1" t="str">
        <f t="shared" si="2"/>
        <v>World to EU27</v>
      </c>
      <c r="H136" s="1">
        <v>2014</v>
      </c>
      <c r="I136" s="1" t="s">
        <v>724</v>
      </c>
      <c r="J136" s="1">
        <v>6</v>
      </c>
      <c r="K136" s="1">
        <v>84752.736999999994</v>
      </c>
      <c r="L136" s="1">
        <f t="shared" si="3"/>
        <v>84.752736999999996</v>
      </c>
    </row>
    <row r="137" spans="1:12">
      <c r="A137" s="1" t="s">
        <v>723</v>
      </c>
      <c r="B137" s="1" t="s">
        <v>147</v>
      </c>
      <c r="C137" s="1">
        <v>847920</v>
      </c>
      <c r="D137" s="1" t="s">
        <v>292</v>
      </c>
      <c r="E137" s="1" t="s">
        <v>670</v>
      </c>
      <c r="F137" s="1" t="s">
        <v>670</v>
      </c>
      <c r="G137" s="1" t="str">
        <f t="shared" ref="G137:G200" si="4">CONCATENATE(D137, " to ",F137)</f>
        <v>World to EU27</v>
      </c>
      <c r="H137" s="1">
        <v>2015</v>
      </c>
      <c r="I137" s="1" t="s">
        <v>724</v>
      </c>
      <c r="J137" s="1">
        <v>6</v>
      </c>
      <c r="K137" s="1">
        <v>90549.994000000006</v>
      </c>
      <c r="L137" s="1">
        <f t="shared" ref="L137:L200" si="5">K137/(1*10^3)</f>
        <v>90.549994000000012</v>
      </c>
    </row>
    <row r="138" spans="1:12">
      <c r="A138" s="1" t="s">
        <v>723</v>
      </c>
      <c r="B138" s="1" t="s">
        <v>147</v>
      </c>
      <c r="C138" s="1">
        <v>847920</v>
      </c>
      <c r="D138" s="1" t="s">
        <v>292</v>
      </c>
      <c r="E138" s="1" t="s">
        <v>670</v>
      </c>
      <c r="F138" s="1" t="s">
        <v>670</v>
      </c>
      <c r="G138" s="1" t="str">
        <f t="shared" si="4"/>
        <v>World to EU27</v>
      </c>
      <c r="H138" s="1">
        <v>2016</v>
      </c>
      <c r="I138" s="1" t="s">
        <v>724</v>
      </c>
      <c r="J138" s="1">
        <v>6</v>
      </c>
      <c r="K138" s="1">
        <v>93846.044999999998</v>
      </c>
      <c r="L138" s="1">
        <f t="shared" si="5"/>
        <v>93.846045000000004</v>
      </c>
    </row>
    <row r="139" spans="1:12">
      <c r="A139" s="1" t="s">
        <v>723</v>
      </c>
      <c r="B139" s="1" t="s">
        <v>147</v>
      </c>
      <c r="C139" s="1">
        <v>847920</v>
      </c>
      <c r="D139" s="1" t="s">
        <v>292</v>
      </c>
      <c r="E139" s="1" t="s">
        <v>670</v>
      </c>
      <c r="F139" s="1" t="s">
        <v>670</v>
      </c>
      <c r="G139" s="1" t="str">
        <f t="shared" si="4"/>
        <v>World to EU27</v>
      </c>
      <c r="H139" s="1">
        <v>2017</v>
      </c>
      <c r="I139" s="1" t="s">
        <v>724</v>
      </c>
      <c r="J139" s="1">
        <v>6</v>
      </c>
      <c r="K139" s="1">
        <v>99145.567999999999</v>
      </c>
      <c r="L139" s="1">
        <f t="shared" si="5"/>
        <v>99.145567999999997</v>
      </c>
    </row>
    <row r="140" spans="1:12">
      <c r="A140" s="1" t="s">
        <v>723</v>
      </c>
      <c r="B140" s="1" t="s">
        <v>147</v>
      </c>
      <c r="C140" s="1">
        <v>847989</v>
      </c>
      <c r="D140" s="1" t="s">
        <v>292</v>
      </c>
      <c r="E140" s="1" t="s">
        <v>147</v>
      </c>
      <c r="F140" s="1" t="s">
        <v>292</v>
      </c>
      <c r="G140" s="1" t="str">
        <f t="shared" si="4"/>
        <v>World to World</v>
      </c>
      <c r="H140" s="1">
        <v>2012</v>
      </c>
      <c r="I140" s="1" t="s">
        <v>724</v>
      </c>
      <c r="J140" s="1">
        <v>6</v>
      </c>
      <c r="K140" s="1">
        <v>34270504.791000001</v>
      </c>
      <c r="L140" s="1">
        <f t="shared" si="5"/>
        <v>34270.504790999999</v>
      </c>
    </row>
    <row r="141" spans="1:12">
      <c r="A141" s="1" t="s">
        <v>723</v>
      </c>
      <c r="B141" s="1" t="s">
        <v>147</v>
      </c>
      <c r="C141" s="1">
        <v>847989</v>
      </c>
      <c r="D141" s="1" t="s">
        <v>292</v>
      </c>
      <c r="E141" s="1" t="s">
        <v>147</v>
      </c>
      <c r="F141" s="1" t="s">
        <v>292</v>
      </c>
      <c r="G141" s="1" t="str">
        <f t="shared" si="4"/>
        <v>World to World</v>
      </c>
      <c r="H141" s="1">
        <v>2013</v>
      </c>
      <c r="I141" s="1" t="s">
        <v>724</v>
      </c>
      <c r="J141" s="1">
        <v>6</v>
      </c>
      <c r="K141" s="1">
        <v>33887207.023000002</v>
      </c>
      <c r="L141" s="1">
        <f t="shared" si="5"/>
        <v>33887.207023000003</v>
      </c>
    </row>
    <row r="142" spans="1:12">
      <c r="A142" s="1" t="s">
        <v>723</v>
      </c>
      <c r="B142" s="1" t="s">
        <v>147</v>
      </c>
      <c r="C142" s="1">
        <v>847989</v>
      </c>
      <c r="D142" s="1" t="s">
        <v>292</v>
      </c>
      <c r="E142" s="1" t="s">
        <v>147</v>
      </c>
      <c r="F142" s="1" t="s">
        <v>292</v>
      </c>
      <c r="G142" s="1" t="str">
        <f t="shared" si="4"/>
        <v>World to World</v>
      </c>
      <c r="H142" s="1">
        <v>2014</v>
      </c>
      <c r="I142" s="1" t="s">
        <v>724</v>
      </c>
      <c r="J142" s="1">
        <v>6</v>
      </c>
      <c r="K142" s="1">
        <v>36481213.913000003</v>
      </c>
      <c r="L142" s="1">
        <f t="shared" si="5"/>
        <v>36481.213913</v>
      </c>
    </row>
    <row r="143" spans="1:12">
      <c r="A143" s="1" t="s">
        <v>723</v>
      </c>
      <c r="B143" s="1" t="s">
        <v>147</v>
      </c>
      <c r="C143" s="1">
        <v>847989</v>
      </c>
      <c r="D143" s="1" t="s">
        <v>292</v>
      </c>
      <c r="E143" s="1" t="s">
        <v>147</v>
      </c>
      <c r="F143" s="1" t="s">
        <v>292</v>
      </c>
      <c r="G143" s="1" t="str">
        <f t="shared" si="4"/>
        <v>World to World</v>
      </c>
      <c r="H143" s="1">
        <v>2015</v>
      </c>
      <c r="I143" s="1" t="s">
        <v>724</v>
      </c>
      <c r="J143" s="1">
        <v>6</v>
      </c>
      <c r="K143" s="1">
        <v>33178734.223000001</v>
      </c>
      <c r="L143" s="1">
        <f t="shared" si="5"/>
        <v>33178.734222999999</v>
      </c>
    </row>
    <row r="144" spans="1:12">
      <c r="A144" s="1" t="s">
        <v>723</v>
      </c>
      <c r="B144" s="1" t="s">
        <v>147</v>
      </c>
      <c r="C144" s="1">
        <v>847989</v>
      </c>
      <c r="D144" s="1" t="s">
        <v>292</v>
      </c>
      <c r="E144" s="1" t="s">
        <v>147</v>
      </c>
      <c r="F144" s="1" t="s">
        <v>292</v>
      </c>
      <c r="G144" s="1" t="str">
        <f t="shared" si="4"/>
        <v>World to World</v>
      </c>
      <c r="H144" s="1">
        <v>2016</v>
      </c>
      <c r="I144" s="1" t="s">
        <v>724</v>
      </c>
      <c r="J144" s="1">
        <v>6</v>
      </c>
      <c r="K144" s="1">
        <v>33542584.267999999</v>
      </c>
      <c r="L144" s="1">
        <f t="shared" si="5"/>
        <v>33542.584267999999</v>
      </c>
    </row>
    <row r="145" spans="1:12">
      <c r="A145" s="1" t="s">
        <v>723</v>
      </c>
      <c r="B145" s="1" t="s">
        <v>147</v>
      </c>
      <c r="C145" s="1">
        <v>847989</v>
      </c>
      <c r="D145" s="1" t="s">
        <v>292</v>
      </c>
      <c r="E145" s="1" t="s">
        <v>147</v>
      </c>
      <c r="F145" s="1" t="s">
        <v>292</v>
      </c>
      <c r="G145" s="1" t="str">
        <f t="shared" si="4"/>
        <v>World to World</v>
      </c>
      <c r="H145" s="1">
        <v>2017</v>
      </c>
      <c r="I145" s="1" t="s">
        <v>724</v>
      </c>
      <c r="J145" s="1">
        <v>6</v>
      </c>
      <c r="K145" s="1">
        <v>39840965.958999999</v>
      </c>
      <c r="L145" s="1">
        <f t="shared" si="5"/>
        <v>39840.965959000001</v>
      </c>
    </row>
    <row r="146" spans="1:12">
      <c r="A146" s="1" t="s">
        <v>723</v>
      </c>
      <c r="B146" s="1" t="s">
        <v>147</v>
      </c>
      <c r="C146" s="1">
        <v>847989</v>
      </c>
      <c r="D146" s="1" t="s">
        <v>292</v>
      </c>
      <c r="E146" s="1" t="s">
        <v>670</v>
      </c>
      <c r="F146" s="1" t="s">
        <v>670</v>
      </c>
      <c r="G146" s="1" t="str">
        <f t="shared" si="4"/>
        <v>World to EU27</v>
      </c>
      <c r="H146" s="1">
        <v>2012</v>
      </c>
      <c r="I146" s="1" t="s">
        <v>724</v>
      </c>
      <c r="J146" s="1">
        <v>6</v>
      </c>
      <c r="K146" s="1">
        <v>8106447.3629999999</v>
      </c>
      <c r="L146" s="1">
        <f t="shared" si="5"/>
        <v>8106.4473630000002</v>
      </c>
    </row>
    <row r="147" spans="1:12">
      <c r="A147" s="1" t="s">
        <v>723</v>
      </c>
      <c r="B147" s="1" t="s">
        <v>147</v>
      </c>
      <c r="C147" s="1">
        <v>847989</v>
      </c>
      <c r="D147" s="1" t="s">
        <v>292</v>
      </c>
      <c r="E147" s="1" t="s">
        <v>670</v>
      </c>
      <c r="F147" s="1" t="s">
        <v>670</v>
      </c>
      <c r="G147" s="1" t="str">
        <f t="shared" si="4"/>
        <v>World to EU27</v>
      </c>
      <c r="H147" s="1">
        <v>2013</v>
      </c>
      <c r="I147" s="1" t="s">
        <v>724</v>
      </c>
      <c r="J147" s="1">
        <v>6</v>
      </c>
      <c r="K147" s="1">
        <v>7966328.3039999995</v>
      </c>
      <c r="L147" s="1">
        <f t="shared" si="5"/>
        <v>7966.3283039999997</v>
      </c>
    </row>
    <row r="148" spans="1:12">
      <c r="A148" s="1" t="s">
        <v>723</v>
      </c>
      <c r="B148" s="1" t="s">
        <v>147</v>
      </c>
      <c r="C148" s="1">
        <v>847989</v>
      </c>
      <c r="D148" s="1" t="s">
        <v>292</v>
      </c>
      <c r="E148" s="1" t="s">
        <v>670</v>
      </c>
      <c r="F148" s="1" t="s">
        <v>670</v>
      </c>
      <c r="G148" s="1" t="str">
        <f t="shared" si="4"/>
        <v>World to EU27</v>
      </c>
      <c r="H148" s="1">
        <v>2014</v>
      </c>
      <c r="I148" s="1" t="s">
        <v>724</v>
      </c>
      <c r="J148" s="1">
        <v>6</v>
      </c>
      <c r="K148" s="1">
        <v>8869595.7320000008</v>
      </c>
      <c r="L148" s="1">
        <f t="shared" si="5"/>
        <v>8869.5957320000016</v>
      </c>
    </row>
    <row r="149" spans="1:12">
      <c r="A149" s="1" t="s">
        <v>723</v>
      </c>
      <c r="B149" s="1" t="s">
        <v>147</v>
      </c>
      <c r="C149" s="1">
        <v>847989</v>
      </c>
      <c r="D149" s="1" t="s">
        <v>292</v>
      </c>
      <c r="E149" s="1" t="s">
        <v>670</v>
      </c>
      <c r="F149" s="1" t="s">
        <v>670</v>
      </c>
      <c r="G149" s="1" t="str">
        <f t="shared" si="4"/>
        <v>World to EU27</v>
      </c>
      <c r="H149" s="1">
        <v>2015</v>
      </c>
      <c r="I149" s="1" t="s">
        <v>724</v>
      </c>
      <c r="J149" s="1">
        <v>6</v>
      </c>
      <c r="K149" s="1">
        <v>8626112.9550000001</v>
      </c>
      <c r="L149" s="1">
        <f t="shared" si="5"/>
        <v>8626.1129550000005</v>
      </c>
    </row>
    <row r="150" spans="1:12">
      <c r="A150" s="1" t="s">
        <v>723</v>
      </c>
      <c r="B150" s="1" t="s">
        <v>147</v>
      </c>
      <c r="C150" s="1">
        <v>847989</v>
      </c>
      <c r="D150" s="1" t="s">
        <v>292</v>
      </c>
      <c r="E150" s="1" t="s">
        <v>670</v>
      </c>
      <c r="F150" s="1" t="s">
        <v>670</v>
      </c>
      <c r="G150" s="1" t="str">
        <f t="shared" si="4"/>
        <v>World to EU27</v>
      </c>
      <c r="H150" s="1">
        <v>2016</v>
      </c>
      <c r="I150" s="1" t="s">
        <v>724</v>
      </c>
      <c r="J150" s="1">
        <v>6</v>
      </c>
      <c r="K150" s="1">
        <v>9049785.3819999993</v>
      </c>
      <c r="L150" s="1">
        <f t="shared" si="5"/>
        <v>9049.785382</v>
      </c>
    </row>
    <row r="151" spans="1:12">
      <c r="A151" s="1" t="s">
        <v>723</v>
      </c>
      <c r="B151" s="1" t="s">
        <v>147</v>
      </c>
      <c r="C151" s="1">
        <v>847989</v>
      </c>
      <c r="D151" s="1" t="s">
        <v>292</v>
      </c>
      <c r="E151" s="1" t="s">
        <v>670</v>
      </c>
      <c r="F151" s="1" t="s">
        <v>670</v>
      </c>
      <c r="G151" s="1" t="str">
        <f t="shared" si="4"/>
        <v>World to EU27</v>
      </c>
      <c r="H151" s="1">
        <v>2017</v>
      </c>
      <c r="I151" s="1" t="s">
        <v>724</v>
      </c>
      <c r="J151" s="1">
        <v>6</v>
      </c>
      <c r="K151" s="1">
        <v>10595194.83</v>
      </c>
      <c r="L151" s="1">
        <f t="shared" si="5"/>
        <v>10595.19483</v>
      </c>
    </row>
    <row r="152" spans="1:12">
      <c r="A152" s="1" t="s">
        <v>723</v>
      </c>
      <c r="B152" s="1" t="s">
        <v>147</v>
      </c>
      <c r="C152" s="1">
        <v>902690</v>
      </c>
      <c r="D152" s="1" t="s">
        <v>292</v>
      </c>
      <c r="E152" s="1" t="s">
        <v>147</v>
      </c>
      <c r="F152" s="1" t="s">
        <v>292</v>
      </c>
      <c r="G152" s="1" t="str">
        <f t="shared" si="4"/>
        <v>World to World</v>
      </c>
      <c r="H152" s="1">
        <v>2012</v>
      </c>
      <c r="I152" s="1" t="s">
        <v>724</v>
      </c>
      <c r="J152" s="1">
        <v>6</v>
      </c>
      <c r="K152" s="1">
        <v>3902177.787</v>
      </c>
      <c r="L152" s="1">
        <f t="shared" si="5"/>
        <v>3902.1777870000001</v>
      </c>
    </row>
    <row r="153" spans="1:12">
      <c r="A153" s="1" t="s">
        <v>723</v>
      </c>
      <c r="B153" s="1" t="s">
        <v>147</v>
      </c>
      <c r="C153" s="1">
        <v>902690</v>
      </c>
      <c r="D153" s="1" t="s">
        <v>292</v>
      </c>
      <c r="E153" s="1" t="s">
        <v>147</v>
      </c>
      <c r="F153" s="1" t="s">
        <v>292</v>
      </c>
      <c r="G153" s="1" t="str">
        <f t="shared" si="4"/>
        <v>World to World</v>
      </c>
      <c r="H153" s="1">
        <v>2013</v>
      </c>
      <c r="I153" s="1" t="s">
        <v>724</v>
      </c>
      <c r="J153" s="1">
        <v>6</v>
      </c>
      <c r="K153" s="1">
        <v>4082793.9569999999</v>
      </c>
      <c r="L153" s="1">
        <f t="shared" si="5"/>
        <v>4082.7939569999999</v>
      </c>
    </row>
    <row r="154" spans="1:12">
      <c r="A154" s="1" t="s">
        <v>723</v>
      </c>
      <c r="B154" s="1" t="s">
        <v>147</v>
      </c>
      <c r="C154" s="1">
        <v>902690</v>
      </c>
      <c r="D154" s="1" t="s">
        <v>292</v>
      </c>
      <c r="E154" s="1" t="s">
        <v>147</v>
      </c>
      <c r="F154" s="1" t="s">
        <v>292</v>
      </c>
      <c r="G154" s="1" t="str">
        <f t="shared" si="4"/>
        <v>World to World</v>
      </c>
      <c r="H154" s="1">
        <v>2014</v>
      </c>
      <c r="I154" s="1" t="s">
        <v>724</v>
      </c>
      <c r="J154" s="1">
        <v>6</v>
      </c>
      <c r="K154" s="1">
        <v>4291828.1579999998</v>
      </c>
      <c r="L154" s="1">
        <f t="shared" si="5"/>
        <v>4291.8281580000003</v>
      </c>
    </row>
    <row r="155" spans="1:12">
      <c r="A155" s="1" t="s">
        <v>723</v>
      </c>
      <c r="B155" s="1" t="s">
        <v>147</v>
      </c>
      <c r="C155" s="1">
        <v>902690</v>
      </c>
      <c r="D155" s="1" t="s">
        <v>292</v>
      </c>
      <c r="E155" s="1" t="s">
        <v>147</v>
      </c>
      <c r="F155" s="1" t="s">
        <v>292</v>
      </c>
      <c r="G155" s="1" t="str">
        <f t="shared" si="4"/>
        <v>World to World</v>
      </c>
      <c r="H155" s="1">
        <v>2015</v>
      </c>
      <c r="I155" s="1" t="s">
        <v>724</v>
      </c>
      <c r="J155" s="1">
        <v>6</v>
      </c>
      <c r="K155" s="1">
        <v>3864930.1269999999</v>
      </c>
      <c r="L155" s="1">
        <f t="shared" si="5"/>
        <v>3864.9301270000001</v>
      </c>
    </row>
    <row r="156" spans="1:12">
      <c r="A156" s="1" t="s">
        <v>723</v>
      </c>
      <c r="B156" s="1" t="s">
        <v>147</v>
      </c>
      <c r="C156" s="1">
        <v>902690</v>
      </c>
      <c r="D156" s="1" t="s">
        <v>292</v>
      </c>
      <c r="E156" s="1" t="s">
        <v>147</v>
      </c>
      <c r="F156" s="1" t="s">
        <v>292</v>
      </c>
      <c r="G156" s="1" t="str">
        <f t="shared" si="4"/>
        <v>World to World</v>
      </c>
      <c r="H156" s="1">
        <v>2016</v>
      </c>
      <c r="I156" s="1" t="s">
        <v>724</v>
      </c>
      <c r="J156" s="1">
        <v>6</v>
      </c>
      <c r="K156" s="1">
        <v>3534584.8250000002</v>
      </c>
      <c r="L156" s="1">
        <f t="shared" si="5"/>
        <v>3534.5848250000004</v>
      </c>
    </row>
    <row r="157" spans="1:12">
      <c r="A157" s="1" t="s">
        <v>723</v>
      </c>
      <c r="B157" s="1" t="s">
        <v>147</v>
      </c>
      <c r="C157" s="1">
        <v>902690</v>
      </c>
      <c r="D157" s="1" t="s">
        <v>292</v>
      </c>
      <c r="E157" s="1" t="s">
        <v>147</v>
      </c>
      <c r="F157" s="1" t="s">
        <v>292</v>
      </c>
      <c r="G157" s="1" t="str">
        <f t="shared" si="4"/>
        <v>World to World</v>
      </c>
      <c r="H157" s="1">
        <v>2017</v>
      </c>
      <c r="I157" s="1" t="s">
        <v>724</v>
      </c>
      <c r="J157" s="1">
        <v>6</v>
      </c>
      <c r="K157" s="1">
        <v>3674825.281</v>
      </c>
      <c r="L157" s="1">
        <f t="shared" si="5"/>
        <v>3674.8252809999999</v>
      </c>
    </row>
    <row r="158" spans="1:12">
      <c r="A158" s="1" t="s">
        <v>723</v>
      </c>
      <c r="B158" s="1" t="s">
        <v>147</v>
      </c>
      <c r="C158" s="1">
        <v>902690</v>
      </c>
      <c r="D158" s="1" t="s">
        <v>292</v>
      </c>
      <c r="E158" s="1" t="s">
        <v>670</v>
      </c>
      <c r="F158" s="1" t="s">
        <v>670</v>
      </c>
      <c r="G158" s="1" t="str">
        <f t="shared" si="4"/>
        <v>World to EU27</v>
      </c>
      <c r="H158" s="1">
        <v>2012</v>
      </c>
      <c r="I158" s="1" t="s">
        <v>724</v>
      </c>
      <c r="J158" s="1">
        <v>6</v>
      </c>
      <c r="K158" s="1">
        <v>1180960.4750000001</v>
      </c>
      <c r="L158" s="1">
        <f t="shared" si="5"/>
        <v>1180.9604750000001</v>
      </c>
    </row>
    <row r="159" spans="1:12">
      <c r="A159" s="1" t="s">
        <v>723</v>
      </c>
      <c r="B159" s="1" t="s">
        <v>147</v>
      </c>
      <c r="C159" s="1">
        <v>902690</v>
      </c>
      <c r="D159" s="1" t="s">
        <v>292</v>
      </c>
      <c r="E159" s="1" t="s">
        <v>670</v>
      </c>
      <c r="F159" s="1" t="s">
        <v>670</v>
      </c>
      <c r="G159" s="1" t="str">
        <f t="shared" si="4"/>
        <v>World to EU27</v>
      </c>
      <c r="H159" s="1">
        <v>2013</v>
      </c>
      <c r="I159" s="1" t="s">
        <v>724</v>
      </c>
      <c r="J159" s="1">
        <v>6</v>
      </c>
      <c r="K159" s="1">
        <v>1278766.399</v>
      </c>
      <c r="L159" s="1">
        <f t="shared" si="5"/>
        <v>1278.7663989999999</v>
      </c>
    </row>
    <row r="160" spans="1:12">
      <c r="A160" s="1" t="s">
        <v>723</v>
      </c>
      <c r="B160" s="1" t="s">
        <v>147</v>
      </c>
      <c r="C160" s="1">
        <v>902690</v>
      </c>
      <c r="D160" s="1" t="s">
        <v>292</v>
      </c>
      <c r="E160" s="1" t="s">
        <v>670</v>
      </c>
      <c r="F160" s="1" t="s">
        <v>670</v>
      </c>
      <c r="G160" s="1" t="str">
        <f t="shared" si="4"/>
        <v>World to EU27</v>
      </c>
      <c r="H160" s="1">
        <v>2014</v>
      </c>
      <c r="I160" s="1" t="s">
        <v>724</v>
      </c>
      <c r="J160" s="1">
        <v>6</v>
      </c>
      <c r="K160" s="1">
        <v>1365484.321</v>
      </c>
      <c r="L160" s="1">
        <f t="shared" si="5"/>
        <v>1365.4843209999999</v>
      </c>
    </row>
    <row r="161" spans="1:12">
      <c r="A161" s="1" t="s">
        <v>723</v>
      </c>
      <c r="B161" s="1" t="s">
        <v>147</v>
      </c>
      <c r="C161" s="1">
        <v>902690</v>
      </c>
      <c r="D161" s="1" t="s">
        <v>292</v>
      </c>
      <c r="E161" s="1" t="s">
        <v>670</v>
      </c>
      <c r="F161" s="1" t="s">
        <v>670</v>
      </c>
      <c r="G161" s="1" t="str">
        <f t="shared" si="4"/>
        <v>World to EU27</v>
      </c>
      <c r="H161" s="1">
        <v>2015</v>
      </c>
      <c r="I161" s="1" t="s">
        <v>724</v>
      </c>
      <c r="J161" s="1">
        <v>6</v>
      </c>
      <c r="K161" s="1">
        <v>1223140.226</v>
      </c>
      <c r="L161" s="1">
        <f t="shared" si="5"/>
        <v>1223.140226</v>
      </c>
    </row>
    <row r="162" spans="1:12">
      <c r="A162" s="1" t="s">
        <v>723</v>
      </c>
      <c r="B162" s="1" t="s">
        <v>147</v>
      </c>
      <c r="C162" s="1">
        <v>902690</v>
      </c>
      <c r="D162" s="1" t="s">
        <v>292</v>
      </c>
      <c r="E162" s="1" t="s">
        <v>670</v>
      </c>
      <c r="F162" s="1" t="s">
        <v>670</v>
      </c>
      <c r="G162" s="1" t="str">
        <f t="shared" si="4"/>
        <v>World to EU27</v>
      </c>
      <c r="H162" s="1">
        <v>2016</v>
      </c>
      <c r="I162" s="1" t="s">
        <v>724</v>
      </c>
      <c r="J162" s="1">
        <v>6</v>
      </c>
      <c r="K162" s="1">
        <v>1118331.3829999999</v>
      </c>
      <c r="L162" s="1">
        <f t="shared" si="5"/>
        <v>1118.331383</v>
      </c>
    </row>
    <row r="163" spans="1:12">
      <c r="A163" s="1" t="s">
        <v>723</v>
      </c>
      <c r="B163" s="1" t="s">
        <v>147</v>
      </c>
      <c r="C163" s="1">
        <v>902690</v>
      </c>
      <c r="D163" s="1" t="s">
        <v>292</v>
      </c>
      <c r="E163" s="1" t="s">
        <v>670</v>
      </c>
      <c r="F163" s="1" t="s">
        <v>670</v>
      </c>
      <c r="G163" s="1" t="str">
        <f t="shared" si="4"/>
        <v>World to EU27</v>
      </c>
      <c r="H163" s="1">
        <v>2017</v>
      </c>
      <c r="I163" s="1" t="s">
        <v>724</v>
      </c>
      <c r="J163" s="1">
        <v>6</v>
      </c>
      <c r="K163" s="1">
        <v>1100070.7790000001</v>
      </c>
      <c r="L163" s="1">
        <f t="shared" si="5"/>
        <v>1100.0707790000001</v>
      </c>
    </row>
    <row r="164" spans="1:12">
      <c r="A164" s="1" t="s">
        <v>723</v>
      </c>
      <c r="B164" s="1" t="s">
        <v>147</v>
      </c>
      <c r="C164" s="1">
        <v>902790</v>
      </c>
      <c r="D164" s="1" t="s">
        <v>292</v>
      </c>
      <c r="E164" s="1" t="s">
        <v>147</v>
      </c>
      <c r="F164" s="1" t="s">
        <v>292</v>
      </c>
      <c r="G164" s="1" t="str">
        <f t="shared" si="4"/>
        <v>World to World</v>
      </c>
      <c r="H164" s="1">
        <v>2012</v>
      </c>
      <c r="I164" s="1" t="s">
        <v>724</v>
      </c>
      <c r="J164" s="1">
        <v>6</v>
      </c>
      <c r="K164" s="1">
        <v>9786160.4570000004</v>
      </c>
      <c r="L164" s="1">
        <f t="shared" si="5"/>
        <v>9786.160457</v>
      </c>
    </row>
    <row r="165" spans="1:12">
      <c r="A165" s="1" t="s">
        <v>723</v>
      </c>
      <c r="B165" s="1" t="s">
        <v>147</v>
      </c>
      <c r="C165" s="1">
        <v>902790</v>
      </c>
      <c r="D165" s="1" t="s">
        <v>292</v>
      </c>
      <c r="E165" s="1" t="s">
        <v>147</v>
      </c>
      <c r="F165" s="1" t="s">
        <v>292</v>
      </c>
      <c r="G165" s="1" t="str">
        <f t="shared" si="4"/>
        <v>World to World</v>
      </c>
      <c r="H165" s="1">
        <v>2013</v>
      </c>
      <c r="I165" s="1" t="s">
        <v>724</v>
      </c>
      <c r="J165" s="1">
        <v>6</v>
      </c>
      <c r="K165" s="1">
        <v>9758376.3849999998</v>
      </c>
      <c r="L165" s="1">
        <f t="shared" si="5"/>
        <v>9758.3763849999996</v>
      </c>
    </row>
    <row r="166" spans="1:12">
      <c r="A166" s="1" t="s">
        <v>723</v>
      </c>
      <c r="B166" s="1" t="s">
        <v>147</v>
      </c>
      <c r="C166" s="1">
        <v>902790</v>
      </c>
      <c r="D166" s="1" t="s">
        <v>292</v>
      </c>
      <c r="E166" s="1" t="s">
        <v>147</v>
      </c>
      <c r="F166" s="1" t="s">
        <v>292</v>
      </c>
      <c r="G166" s="1" t="str">
        <f t="shared" si="4"/>
        <v>World to World</v>
      </c>
      <c r="H166" s="1">
        <v>2014</v>
      </c>
      <c r="I166" s="1" t="s">
        <v>724</v>
      </c>
      <c r="J166" s="1">
        <v>6</v>
      </c>
      <c r="K166" s="1">
        <v>10323976.897</v>
      </c>
      <c r="L166" s="1">
        <f t="shared" si="5"/>
        <v>10323.976897</v>
      </c>
    </row>
    <row r="167" spans="1:12">
      <c r="A167" s="1" t="s">
        <v>723</v>
      </c>
      <c r="B167" s="1" t="s">
        <v>147</v>
      </c>
      <c r="C167" s="1">
        <v>902790</v>
      </c>
      <c r="D167" s="1" t="s">
        <v>292</v>
      </c>
      <c r="E167" s="1" t="s">
        <v>147</v>
      </c>
      <c r="F167" s="1" t="s">
        <v>292</v>
      </c>
      <c r="G167" s="1" t="str">
        <f t="shared" si="4"/>
        <v>World to World</v>
      </c>
      <c r="H167" s="1">
        <v>2015</v>
      </c>
      <c r="I167" s="1" t="s">
        <v>724</v>
      </c>
      <c r="J167" s="1">
        <v>6</v>
      </c>
      <c r="K167" s="1">
        <v>9725318.0350000001</v>
      </c>
      <c r="L167" s="1">
        <f t="shared" si="5"/>
        <v>9725.3180350000002</v>
      </c>
    </row>
    <row r="168" spans="1:12">
      <c r="A168" s="1" t="s">
        <v>723</v>
      </c>
      <c r="B168" s="1" t="s">
        <v>147</v>
      </c>
      <c r="C168" s="1">
        <v>902790</v>
      </c>
      <c r="D168" s="1" t="s">
        <v>292</v>
      </c>
      <c r="E168" s="1" t="s">
        <v>147</v>
      </c>
      <c r="F168" s="1" t="s">
        <v>292</v>
      </c>
      <c r="G168" s="1" t="str">
        <f t="shared" si="4"/>
        <v>World to World</v>
      </c>
      <c r="H168" s="1">
        <v>2016</v>
      </c>
      <c r="I168" s="1" t="s">
        <v>724</v>
      </c>
      <c r="J168" s="1">
        <v>6</v>
      </c>
      <c r="K168" s="1">
        <v>10195784.43</v>
      </c>
      <c r="L168" s="1">
        <f t="shared" si="5"/>
        <v>10195.78443</v>
      </c>
    </row>
    <row r="169" spans="1:12">
      <c r="A169" s="1" t="s">
        <v>723</v>
      </c>
      <c r="B169" s="1" t="s">
        <v>147</v>
      </c>
      <c r="C169" s="1">
        <v>902790</v>
      </c>
      <c r="D169" s="1" t="s">
        <v>292</v>
      </c>
      <c r="E169" s="1" t="s">
        <v>147</v>
      </c>
      <c r="F169" s="1" t="s">
        <v>292</v>
      </c>
      <c r="G169" s="1" t="str">
        <f t="shared" si="4"/>
        <v>World to World</v>
      </c>
      <c r="H169" s="1">
        <v>2017</v>
      </c>
      <c r="I169" s="1" t="s">
        <v>724</v>
      </c>
      <c r="J169" s="1">
        <v>6</v>
      </c>
      <c r="K169" s="1">
        <v>11039941.768999999</v>
      </c>
      <c r="L169" s="1">
        <f t="shared" si="5"/>
        <v>11039.941768999999</v>
      </c>
    </row>
    <row r="170" spans="1:12">
      <c r="A170" s="1" t="s">
        <v>723</v>
      </c>
      <c r="B170" s="1" t="s">
        <v>147</v>
      </c>
      <c r="C170" s="1">
        <v>902790</v>
      </c>
      <c r="D170" s="1" t="s">
        <v>292</v>
      </c>
      <c r="E170" s="1" t="s">
        <v>670</v>
      </c>
      <c r="F170" s="1" t="s">
        <v>670</v>
      </c>
      <c r="G170" s="1" t="str">
        <f t="shared" si="4"/>
        <v>World to EU27</v>
      </c>
      <c r="H170" s="1">
        <v>2012</v>
      </c>
      <c r="I170" s="1" t="s">
        <v>724</v>
      </c>
      <c r="J170" s="1">
        <v>6</v>
      </c>
      <c r="K170" s="1">
        <v>3783348.6140000001</v>
      </c>
      <c r="L170" s="1">
        <f t="shared" si="5"/>
        <v>3783.348614</v>
      </c>
    </row>
    <row r="171" spans="1:12">
      <c r="A171" s="1" t="s">
        <v>723</v>
      </c>
      <c r="B171" s="1" t="s">
        <v>147</v>
      </c>
      <c r="C171" s="1">
        <v>902790</v>
      </c>
      <c r="D171" s="1" t="s">
        <v>292</v>
      </c>
      <c r="E171" s="1" t="s">
        <v>670</v>
      </c>
      <c r="F171" s="1" t="s">
        <v>670</v>
      </c>
      <c r="G171" s="1" t="str">
        <f t="shared" si="4"/>
        <v>World to EU27</v>
      </c>
      <c r="H171" s="1">
        <v>2013</v>
      </c>
      <c r="I171" s="1" t="s">
        <v>724</v>
      </c>
      <c r="J171" s="1">
        <v>6</v>
      </c>
      <c r="K171" s="1">
        <v>3856076.0690000001</v>
      </c>
      <c r="L171" s="1">
        <f t="shared" si="5"/>
        <v>3856.0760690000002</v>
      </c>
    </row>
    <row r="172" spans="1:12">
      <c r="A172" s="1" t="s">
        <v>723</v>
      </c>
      <c r="B172" s="1" t="s">
        <v>147</v>
      </c>
      <c r="C172" s="1">
        <v>902790</v>
      </c>
      <c r="D172" s="1" t="s">
        <v>292</v>
      </c>
      <c r="E172" s="1" t="s">
        <v>670</v>
      </c>
      <c r="F172" s="1" t="s">
        <v>670</v>
      </c>
      <c r="G172" s="1" t="str">
        <f t="shared" si="4"/>
        <v>World to EU27</v>
      </c>
      <c r="H172" s="1">
        <v>2014</v>
      </c>
      <c r="I172" s="1" t="s">
        <v>724</v>
      </c>
      <c r="J172" s="1">
        <v>6</v>
      </c>
      <c r="K172" s="1">
        <v>3992299.8509999998</v>
      </c>
      <c r="L172" s="1">
        <f t="shared" si="5"/>
        <v>3992.2998509999998</v>
      </c>
    </row>
    <row r="173" spans="1:12">
      <c r="A173" s="1" t="s">
        <v>723</v>
      </c>
      <c r="B173" s="1" t="s">
        <v>147</v>
      </c>
      <c r="C173" s="1">
        <v>902790</v>
      </c>
      <c r="D173" s="1" t="s">
        <v>292</v>
      </c>
      <c r="E173" s="1" t="s">
        <v>670</v>
      </c>
      <c r="F173" s="1" t="s">
        <v>670</v>
      </c>
      <c r="G173" s="1" t="str">
        <f t="shared" si="4"/>
        <v>World to EU27</v>
      </c>
      <c r="H173" s="1">
        <v>2015</v>
      </c>
      <c r="I173" s="1" t="s">
        <v>724</v>
      </c>
      <c r="J173" s="1">
        <v>6</v>
      </c>
      <c r="K173" s="1">
        <v>3712291.6060000001</v>
      </c>
      <c r="L173" s="1">
        <f t="shared" si="5"/>
        <v>3712.2916060000002</v>
      </c>
    </row>
    <row r="174" spans="1:12">
      <c r="A174" s="1" t="s">
        <v>723</v>
      </c>
      <c r="B174" s="1" t="s">
        <v>147</v>
      </c>
      <c r="C174" s="1">
        <v>902790</v>
      </c>
      <c r="D174" s="1" t="s">
        <v>292</v>
      </c>
      <c r="E174" s="1" t="s">
        <v>670</v>
      </c>
      <c r="F174" s="1" t="s">
        <v>670</v>
      </c>
      <c r="G174" s="1" t="str">
        <f t="shared" si="4"/>
        <v>World to EU27</v>
      </c>
      <c r="H174" s="1">
        <v>2016</v>
      </c>
      <c r="I174" s="1" t="s">
        <v>724</v>
      </c>
      <c r="J174" s="1">
        <v>6</v>
      </c>
      <c r="K174" s="1">
        <v>3809750.523</v>
      </c>
      <c r="L174" s="1">
        <f t="shared" si="5"/>
        <v>3809.7505230000002</v>
      </c>
    </row>
    <row r="175" spans="1:12">
      <c r="A175" s="1" t="s">
        <v>723</v>
      </c>
      <c r="B175" s="1" t="s">
        <v>147</v>
      </c>
      <c r="C175" s="1">
        <v>902790</v>
      </c>
      <c r="D175" s="1" t="s">
        <v>292</v>
      </c>
      <c r="E175" s="1" t="s">
        <v>670</v>
      </c>
      <c r="F175" s="1" t="s">
        <v>670</v>
      </c>
      <c r="G175" s="1" t="str">
        <f t="shared" si="4"/>
        <v>World to EU27</v>
      </c>
      <c r="H175" s="1">
        <v>2017</v>
      </c>
      <c r="I175" s="1" t="s">
        <v>724</v>
      </c>
      <c r="J175" s="1">
        <v>6</v>
      </c>
      <c r="K175" s="1">
        <v>4047084.699</v>
      </c>
      <c r="L175" s="1">
        <f t="shared" si="5"/>
        <v>4047.084699</v>
      </c>
    </row>
    <row r="176" spans="1:12">
      <c r="A176" s="1" t="s">
        <v>723</v>
      </c>
      <c r="B176" s="1" t="s">
        <v>725</v>
      </c>
      <c r="C176" s="1">
        <v>271019</v>
      </c>
      <c r="D176" s="1" t="s">
        <v>649</v>
      </c>
      <c r="E176" s="1" t="s">
        <v>147</v>
      </c>
      <c r="F176" s="1" t="s">
        <v>292</v>
      </c>
      <c r="G176" s="1" t="str">
        <f t="shared" si="4"/>
        <v>China to World</v>
      </c>
      <c r="H176" s="1">
        <v>2012</v>
      </c>
      <c r="I176" s="1" t="s">
        <v>724</v>
      </c>
      <c r="J176" s="1">
        <v>6</v>
      </c>
      <c r="K176" s="1">
        <v>18066307.754999999</v>
      </c>
      <c r="L176" s="1">
        <f t="shared" si="5"/>
        <v>18066.307754999998</v>
      </c>
    </row>
    <row r="177" spans="1:12">
      <c r="A177" s="1" t="s">
        <v>723</v>
      </c>
      <c r="B177" s="1" t="s">
        <v>725</v>
      </c>
      <c r="C177" s="1">
        <v>271019</v>
      </c>
      <c r="D177" s="1" t="s">
        <v>649</v>
      </c>
      <c r="E177" s="1" t="s">
        <v>147</v>
      </c>
      <c r="F177" s="1" t="s">
        <v>292</v>
      </c>
      <c r="G177" s="1" t="str">
        <f t="shared" si="4"/>
        <v>China to World</v>
      </c>
      <c r="H177" s="1">
        <v>2013</v>
      </c>
      <c r="I177" s="1" t="s">
        <v>724</v>
      </c>
      <c r="J177" s="1">
        <v>6</v>
      </c>
      <c r="K177" s="1">
        <v>19488962.366999999</v>
      </c>
      <c r="L177" s="1">
        <f t="shared" si="5"/>
        <v>19488.962367</v>
      </c>
    </row>
    <row r="178" spans="1:12">
      <c r="A178" s="1" t="s">
        <v>723</v>
      </c>
      <c r="B178" s="1" t="s">
        <v>725</v>
      </c>
      <c r="C178" s="1">
        <v>271019</v>
      </c>
      <c r="D178" s="1" t="s">
        <v>649</v>
      </c>
      <c r="E178" s="1" t="s">
        <v>147</v>
      </c>
      <c r="F178" s="1" t="s">
        <v>292</v>
      </c>
      <c r="G178" s="1" t="str">
        <f t="shared" si="4"/>
        <v>China to World</v>
      </c>
      <c r="H178" s="1">
        <v>2014</v>
      </c>
      <c r="I178" s="1" t="s">
        <v>724</v>
      </c>
      <c r="J178" s="1">
        <v>6</v>
      </c>
      <c r="K178" s="1">
        <v>20552134.921</v>
      </c>
      <c r="L178" s="1">
        <f t="shared" si="5"/>
        <v>20552.134921000001</v>
      </c>
    </row>
    <row r="179" spans="1:12">
      <c r="A179" s="1" t="s">
        <v>723</v>
      </c>
      <c r="B179" s="1" t="s">
        <v>725</v>
      </c>
      <c r="C179" s="1">
        <v>271019</v>
      </c>
      <c r="D179" s="1" t="s">
        <v>649</v>
      </c>
      <c r="E179" s="1" t="s">
        <v>147</v>
      </c>
      <c r="F179" s="1" t="s">
        <v>292</v>
      </c>
      <c r="G179" s="1" t="str">
        <f t="shared" si="4"/>
        <v>China to World</v>
      </c>
      <c r="H179" s="1">
        <v>2015</v>
      </c>
      <c r="I179" s="1" t="s">
        <v>724</v>
      </c>
      <c r="J179" s="1">
        <v>6</v>
      </c>
      <c r="K179" s="1">
        <v>15555617.202</v>
      </c>
      <c r="L179" s="1">
        <f t="shared" si="5"/>
        <v>15555.617201999999</v>
      </c>
    </row>
    <row r="180" spans="1:12">
      <c r="A180" s="1" t="s">
        <v>723</v>
      </c>
      <c r="B180" s="1" t="s">
        <v>725</v>
      </c>
      <c r="C180" s="1">
        <v>271019</v>
      </c>
      <c r="D180" s="1" t="s">
        <v>649</v>
      </c>
      <c r="E180" s="1" t="s">
        <v>147</v>
      </c>
      <c r="F180" s="1" t="s">
        <v>292</v>
      </c>
      <c r="G180" s="1" t="str">
        <f t="shared" si="4"/>
        <v>China to World</v>
      </c>
      <c r="H180" s="1">
        <v>2016</v>
      </c>
      <c r="I180" s="1" t="s">
        <v>724</v>
      </c>
      <c r="J180" s="1">
        <v>6</v>
      </c>
      <c r="K180" s="1">
        <v>15175049.054</v>
      </c>
      <c r="L180" s="1">
        <f t="shared" si="5"/>
        <v>15175.049053999999</v>
      </c>
    </row>
    <row r="181" spans="1:12">
      <c r="A181" s="1" t="s">
        <v>723</v>
      </c>
      <c r="B181" s="1" t="s">
        <v>725</v>
      </c>
      <c r="C181" s="1">
        <v>271019</v>
      </c>
      <c r="D181" s="1" t="s">
        <v>649</v>
      </c>
      <c r="E181" s="1" t="s">
        <v>147</v>
      </c>
      <c r="F181" s="1" t="s">
        <v>292</v>
      </c>
      <c r="G181" s="1" t="str">
        <f t="shared" si="4"/>
        <v>China to World</v>
      </c>
      <c r="H181" s="1">
        <v>2017</v>
      </c>
      <c r="I181" s="1" t="s">
        <v>724</v>
      </c>
      <c r="J181" s="1">
        <v>6</v>
      </c>
      <c r="K181" s="1">
        <v>19731221.600000001</v>
      </c>
      <c r="L181" s="1">
        <f t="shared" si="5"/>
        <v>19731.221600000001</v>
      </c>
    </row>
    <row r="182" spans="1:12">
      <c r="A182" s="1" t="s">
        <v>723</v>
      </c>
      <c r="B182" s="1" t="s">
        <v>725</v>
      </c>
      <c r="C182" s="1">
        <v>271019</v>
      </c>
      <c r="D182" s="1" t="s">
        <v>649</v>
      </c>
      <c r="E182" s="1" t="s">
        <v>670</v>
      </c>
      <c r="F182" s="1" t="s">
        <v>670</v>
      </c>
      <c r="G182" s="1" t="str">
        <f t="shared" si="4"/>
        <v>China to EU27</v>
      </c>
      <c r="H182" s="1">
        <v>2012</v>
      </c>
      <c r="I182" s="1" t="s">
        <v>724</v>
      </c>
      <c r="J182" s="1">
        <v>6</v>
      </c>
      <c r="K182" s="1">
        <v>1850528.257</v>
      </c>
      <c r="L182" s="1">
        <f t="shared" si="5"/>
        <v>1850.5282569999999</v>
      </c>
    </row>
    <row r="183" spans="1:12">
      <c r="A183" s="1" t="s">
        <v>723</v>
      </c>
      <c r="B183" s="1" t="s">
        <v>725</v>
      </c>
      <c r="C183" s="1">
        <v>271019</v>
      </c>
      <c r="D183" s="1" t="s">
        <v>649</v>
      </c>
      <c r="E183" s="1" t="s">
        <v>670</v>
      </c>
      <c r="F183" s="1" t="s">
        <v>670</v>
      </c>
      <c r="G183" s="1" t="str">
        <f t="shared" si="4"/>
        <v>China to EU27</v>
      </c>
      <c r="H183" s="1">
        <v>2013</v>
      </c>
      <c r="I183" s="1" t="s">
        <v>724</v>
      </c>
      <c r="J183" s="1">
        <v>6</v>
      </c>
      <c r="K183" s="1">
        <v>1654749.311</v>
      </c>
      <c r="L183" s="1">
        <f t="shared" si="5"/>
        <v>1654.749311</v>
      </c>
    </row>
    <row r="184" spans="1:12">
      <c r="A184" s="1" t="s">
        <v>723</v>
      </c>
      <c r="B184" s="1" t="s">
        <v>725</v>
      </c>
      <c r="C184" s="1">
        <v>271019</v>
      </c>
      <c r="D184" s="1" t="s">
        <v>649</v>
      </c>
      <c r="E184" s="1" t="s">
        <v>670</v>
      </c>
      <c r="F184" s="1" t="s">
        <v>670</v>
      </c>
      <c r="G184" s="1" t="str">
        <f t="shared" si="4"/>
        <v>China to EU27</v>
      </c>
      <c r="H184" s="1">
        <v>2014</v>
      </c>
      <c r="I184" s="1" t="s">
        <v>724</v>
      </c>
      <c r="J184" s="1">
        <v>6</v>
      </c>
      <c r="K184" s="1">
        <v>1399646.5</v>
      </c>
      <c r="L184" s="1">
        <f t="shared" si="5"/>
        <v>1399.6465000000001</v>
      </c>
    </row>
    <row r="185" spans="1:12">
      <c r="A185" s="1" t="s">
        <v>723</v>
      </c>
      <c r="B185" s="1" t="s">
        <v>725</v>
      </c>
      <c r="C185" s="1">
        <v>271019</v>
      </c>
      <c r="D185" s="1" t="s">
        <v>649</v>
      </c>
      <c r="E185" s="1" t="s">
        <v>670</v>
      </c>
      <c r="F185" s="1" t="s">
        <v>670</v>
      </c>
      <c r="G185" s="1" t="str">
        <f t="shared" si="4"/>
        <v>China to EU27</v>
      </c>
      <c r="H185" s="1">
        <v>2015</v>
      </c>
      <c r="I185" s="1" t="s">
        <v>724</v>
      </c>
      <c r="J185" s="1">
        <v>6</v>
      </c>
      <c r="K185" s="1">
        <v>1015419.595</v>
      </c>
      <c r="L185" s="1">
        <f t="shared" si="5"/>
        <v>1015.419595</v>
      </c>
    </row>
    <row r="186" spans="1:12">
      <c r="A186" s="1" t="s">
        <v>723</v>
      </c>
      <c r="B186" s="1" t="s">
        <v>725</v>
      </c>
      <c r="C186" s="1">
        <v>271019</v>
      </c>
      <c r="D186" s="1" t="s">
        <v>649</v>
      </c>
      <c r="E186" s="1" t="s">
        <v>670</v>
      </c>
      <c r="F186" s="1" t="s">
        <v>670</v>
      </c>
      <c r="G186" s="1" t="str">
        <f t="shared" si="4"/>
        <v>China to EU27</v>
      </c>
      <c r="H186" s="1">
        <v>2016</v>
      </c>
      <c r="I186" s="1" t="s">
        <v>724</v>
      </c>
      <c r="J186" s="1">
        <v>6</v>
      </c>
      <c r="K186" s="1">
        <v>932958.57200000004</v>
      </c>
      <c r="L186" s="1">
        <f t="shared" si="5"/>
        <v>932.958572</v>
      </c>
    </row>
    <row r="187" spans="1:12">
      <c r="A187" s="1" t="s">
        <v>723</v>
      </c>
      <c r="B187" s="1" t="s">
        <v>725</v>
      </c>
      <c r="C187" s="1">
        <v>271019</v>
      </c>
      <c r="D187" s="1" t="s">
        <v>649</v>
      </c>
      <c r="E187" s="1" t="s">
        <v>670</v>
      </c>
      <c r="F187" s="1" t="s">
        <v>670</v>
      </c>
      <c r="G187" s="1" t="str">
        <f t="shared" si="4"/>
        <v>China to EU27</v>
      </c>
      <c r="H187" s="1">
        <v>2017</v>
      </c>
      <c r="I187" s="1" t="s">
        <v>724</v>
      </c>
      <c r="J187" s="1">
        <v>6</v>
      </c>
      <c r="K187" s="1">
        <v>1384824.504</v>
      </c>
      <c r="L187" s="1">
        <f t="shared" si="5"/>
        <v>1384.8245039999999</v>
      </c>
    </row>
    <row r="188" spans="1:12">
      <c r="A188" s="1" t="s">
        <v>723</v>
      </c>
      <c r="B188" s="1" t="s">
        <v>725</v>
      </c>
      <c r="C188" s="1">
        <v>380210</v>
      </c>
      <c r="D188" s="1" t="s">
        <v>649</v>
      </c>
      <c r="E188" s="1" t="s">
        <v>147</v>
      </c>
      <c r="F188" s="1" t="s">
        <v>292</v>
      </c>
      <c r="G188" s="1" t="str">
        <f t="shared" si="4"/>
        <v>China to World</v>
      </c>
      <c r="H188" s="1">
        <v>2012</v>
      </c>
      <c r="I188" s="1" t="s">
        <v>724</v>
      </c>
      <c r="J188" s="1">
        <v>6</v>
      </c>
      <c r="K188" s="1">
        <v>332740.16200000001</v>
      </c>
      <c r="L188" s="1">
        <f t="shared" si="5"/>
        <v>332.740162</v>
      </c>
    </row>
    <row r="189" spans="1:12">
      <c r="A189" s="1" t="s">
        <v>723</v>
      </c>
      <c r="B189" s="1" t="s">
        <v>725</v>
      </c>
      <c r="C189" s="1">
        <v>380210</v>
      </c>
      <c r="D189" s="1" t="s">
        <v>649</v>
      </c>
      <c r="E189" s="1" t="s">
        <v>147</v>
      </c>
      <c r="F189" s="1" t="s">
        <v>292</v>
      </c>
      <c r="G189" s="1" t="str">
        <f t="shared" si="4"/>
        <v>China to World</v>
      </c>
      <c r="H189" s="1">
        <v>2013</v>
      </c>
      <c r="I189" s="1" t="s">
        <v>724</v>
      </c>
      <c r="J189" s="1">
        <v>6</v>
      </c>
      <c r="K189" s="1">
        <v>349983.50099999999</v>
      </c>
      <c r="L189" s="1">
        <f t="shared" si="5"/>
        <v>349.98350099999999</v>
      </c>
    </row>
    <row r="190" spans="1:12">
      <c r="A190" s="1" t="s">
        <v>723</v>
      </c>
      <c r="B190" s="1" t="s">
        <v>725</v>
      </c>
      <c r="C190" s="1">
        <v>380210</v>
      </c>
      <c r="D190" s="1" t="s">
        <v>649</v>
      </c>
      <c r="E190" s="1" t="s">
        <v>147</v>
      </c>
      <c r="F190" s="1" t="s">
        <v>292</v>
      </c>
      <c r="G190" s="1" t="str">
        <f t="shared" si="4"/>
        <v>China to World</v>
      </c>
      <c r="H190" s="1">
        <v>2014</v>
      </c>
      <c r="I190" s="1" t="s">
        <v>724</v>
      </c>
      <c r="J190" s="1">
        <v>6</v>
      </c>
      <c r="K190" s="1">
        <v>332459.36200000002</v>
      </c>
      <c r="L190" s="1">
        <f t="shared" si="5"/>
        <v>332.459362</v>
      </c>
    </row>
    <row r="191" spans="1:12">
      <c r="A191" s="1" t="s">
        <v>723</v>
      </c>
      <c r="B191" s="1" t="s">
        <v>725</v>
      </c>
      <c r="C191" s="1">
        <v>380210</v>
      </c>
      <c r="D191" s="1" t="s">
        <v>649</v>
      </c>
      <c r="E191" s="1" t="s">
        <v>147</v>
      </c>
      <c r="F191" s="1" t="s">
        <v>292</v>
      </c>
      <c r="G191" s="1" t="str">
        <f t="shared" si="4"/>
        <v>China to World</v>
      </c>
      <c r="H191" s="1">
        <v>2015</v>
      </c>
      <c r="I191" s="1" t="s">
        <v>724</v>
      </c>
      <c r="J191" s="1">
        <v>6</v>
      </c>
      <c r="K191" s="1">
        <v>313236.30099999998</v>
      </c>
      <c r="L191" s="1">
        <f t="shared" si="5"/>
        <v>313.23630099999997</v>
      </c>
    </row>
    <row r="192" spans="1:12">
      <c r="A192" s="1" t="s">
        <v>723</v>
      </c>
      <c r="B192" s="1" t="s">
        <v>725</v>
      </c>
      <c r="C192" s="1">
        <v>380210</v>
      </c>
      <c r="D192" s="1" t="s">
        <v>649</v>
      </c>
      <c r="E192" s="1" t="s">
        <v>147</v>
      </c>
      <c r="F192" s="1" t="s">
        <v>292</v>
      </c>
      <c r="G192" s="1" t="str">
        <f t="shared" si="4"/>
        <v>China to World</v>
      </c>
      <c r="H192" s="1">
        <v>2016</v>
      </c>
      <c r="I192" s="1" t="s">
        <v>724</v>
      </c>
      <c r="J192" s="1">
        <v>6</v>
      </c>
      <c r="K192" s="1">
        <v>284555.79100000003</v>
      </c>
      <c r="L192" s="1">
        <f t="shared" si="5"/>
        <v>284.555791</v>
      </c>
    </row>
    <row r="193" spans="1:12">
      <c r="A193" s="1" t="s">
        <v>723</v>
      </c>
      <c r="B193" s="1" t="s">
        <v>725</v>
      </c>
      <c r="C193" s="1">
        <v>380210</v>
      </c>
      <c r="D193" s="1" t="s">
        <v>649</v>
      </c>
      <c r="E193" s="1" t="s">
        <v>147</v>
      </c>
      <c r="F193" s="1" t="s">
        <v>292</v>
      </c>
      <c r="G193" s="1" t="str">
        <f t="shared" si="4"/>
        <v>China to World</v>
      </c>
      <c r="H193" s="1">
        <v>2017</v>
      </c>
      <c r="I193" s="1" t="s">
        <v>724</v>
      </c>
      <c r="J193" s="1">
        <v>6</v>
      </c>
      <c r="K193" s="1">
        <v>318145.13699999999</v>
      </c>
      <c r="L193" s="1">
        <f t="shared" si="5"/>
        <v>318.14513699999998</v>
      </c>
    </row>
    <row r="194" spans="1:12">
      <c r="A194" s="1" t="s">
        <v>723</v>
      </c>
      <c r="B194" s="1" t="s">
        <v>725</v>
      </c>
      <c r="C194" s="1">
        <v>380210</v>
      </c>
      <c r="D194" s="1" t="s">
        <v>649</v>
      </c>
      <c r="E194" s="1" t="s">
        <v>670</v>
      </c>
      <c r="F194" s="1" t="s">
        <v>670</v>
      </c>
      <c r="G194" s="1" t="str">
        <f t="shared" si="4"/>
        <v>China to EU27</v>
      </c>
      <c r="H194" s="1">
        <v>2012</v>
      </c>
      <c r="I194" s="1" t="s">
        <v>724</v>
      </c>
      <c r="J194" s="1">
        <v>6</v>
      </c>
      <c r="K194" s="1">
        <v>78087.350999999995</v>
      </c>
      <c r="L194" s="1">
        <f t="shared" si="5"/>
        <v>78.087350999999998</v>
      </c>
    </row>
    <row r="195" spans="1:12">
      <c r="A195" s="1" t="s">
        <v>723</v>
      </c>
      <c r="B195" s="1" t="s">
        <v>725</v>
      </c>
      <c r="C195" s="1">
        <v>380210</v>
      </c>
      <c r="D195" s="1" t="s">
        <v>649</v>
      </c>
      <c r="E195" s="1" t="s">
        <v>670</v>
      </c>
      <c r="F195" s="1" t="s">
        <v>670</v>
      </c>
      <c r="G195" s="1" t="str">
        <f t="shared" si="4"/>
        <v>China to EU27</v>
      </c>
      <c r="H195" s="1">
        <v>2013</v>
      </c>
      <c r="I195" s="1" t="s">
        <v>724</v>
      </c>
      <c r="J195" s="1">
        <v>6</v>
      </c>
      <c r="K195" s="1">
        <v>86283.5</v>
      </c>
      <c r="L195" s="1">
        <f t="shared" si="5"/>
        <v>86.283500000000004</v>
      </c>
    </row>
    <row r="196" spans="1:12">
      <c r="A196" s="1" t="s">
        <v>723</v>
      </c>
      <c r="B196" s="1" t="s">
        <v>725</v>
      </c>
      <c r="C196" s="1">
        <v>380210</v>
      </c>
      <c r="D196" s="1" t="s">
        <v>649</v>
      </c>
      <c r="E196" s="1" t="s">
        <v>670</v>
      </c>
      <c r="F196" s="1" t="s">
        <v>670</v>
      </c>
      <c r="G196" s="1" t="str">
        <f t="shared" si="4"/>
        <v>China to EU27</v>
      </c>
      <c r="H196" s="1">
        <v>2014</v>
      </c>
      <c r="I196" s="1" t="s">
        <v>724</v>
      </c>
      <c r="J196" s="1">
        <v>6</v>
      </c>
      <c r="K196" s="1">
        <v>91407.813999999998</v>
      </c>
      <c r="L196" s="1">
        <f t="shared" si="5"/>
        <v>91.407814000000002</v>
      </c>
    </row>
    <row r="197" spans="1:12">
      <c r="A197" s="1" t="s">
        <v>723</v>
      </c>
      <c r="B197" s="1" t="s">
        <v>725</v>
      </c>
      <c r="C197" s="1">
        <v>380210</v>
      </c>
      <c r="D197" s="1" t="s">
        <v>649</v>
      </c>
      <c r="E197" s="1" t="s">
        <v>670</v>
      </c>
      <c r="F197" s="1" t="s">
        <v>670</v>
      </c>
      <c r="G197" s="1" t="str">
        <f t="shared" si="4"/>
        <v>China to EU27</v>
      </c>
      <c r="H197" s="1">
        <v>2015</v>
      </c>
      <c r="I197" s="1" t="s">
        <v>724</v>
      </c>
      <c r="J197" s="1">
        <v>6</v>
      </c>
      <c r="K197" s="1">
        <v>89059.709000000003</v>
      </c>
      <c r="L197" s="1">
        <f t="shared" si="5"/>
        <v>89.059708999999998</v>
      </c>
    </row>
    <row r="198" spans="1:12">
      <c r="A198" s="1" t="s">
        <v>723</v>
      </c>
      <c r="B198" s="1" t="s">
        <v>725</v>
      </c>
      <c r="C198" s="1">
        <v>380210</v>
      </c>
      <c r="D198" s="1" t="s">
        <v>649</v>
      </c>
      <c r="E198" s="1" t="s">
        <v>670</v>
      </c>
      <c r="F198" s="1" t="s">
        <v>670</v>
      </c>
      <c r="G198" s="1" t="str">
        <f t="shared" si="4"/>
        <v>China to EU27</v>
      </c>
      <c r="H198" s="1">
        <v>2016</v>
      </c>
      <c r="I198" s="1" t="s">
        <v>724</v>
      </c>
      <c r="J198" s="1">
        <v>6</v>
      </c>
      <c r="K198" s="1">
        <v>80424.585000000006</v>
      </c>
      <c r="L198" s="1">
        <f t="shared" si="5"/>
        <v>80.424585000000008</v>
      </c>
    </row>
    <row r="199" spans="1:12">
      <c r="A199" s="1" t="s">
        <v>723</v>
      </c>
      <c r="B199" s="1" t="s">
        <v>725</v>
      </c>
      <c r="C199" s="1">
        <v>380210</v>
      </c>
      <c r="D199" s="1" t="s">
        <v>649</v>
      </c>
      <c r="E199" s="1" t="s">
        <v>670</v>
      </c>
      <c r="F199" s="1" t="s">
        <v>670</v>
      </c>
      <c r="G199" s="1" t="str">
        <f t="shared" si="4"/>
        <v>China to EU27</v>
      </c>
      <c r="H199" s="1">
        <v>2017</v>
      </c>
      <c r="I199" s="1" t="s">
        <v>724</v>
      </c>
      <c r="J199" s="1">
        <v>6</v>
      </c>
      <c r="K199" s="1">
        <v>92865.993000000002</v>
      </c>
      <c r="L199" s="1">
        <f t="shared" si="5"/>
        <v>92.865993000000003</v>
      </c>
    </row>
    <row r="200" spans="1:12">
      <c r="A200" s="1" t="s">
        <v>723</v>
      </c>
      <c r="B200" s="1" t="s">
        <v>725</v>
      </c>
      <c r="C200" s="1">
        <v>730900</v>
      </c>
      <c r="D200" s="1" t="s">
        <v>649</v>
      </c>
      <c r="E200" s="1" t="s">
        <v>147</v>
      </c>
      <c r="F200" s="1" t="s">
        <v>292</v>
      </c>
      <c r="G200" s="1" t="str">
        <f t="shared" si="4"/>
        <v>China to World</v>
      </c>
      <c r="H200" s="1">
        <v>2012</v>
      </c>
      <c r="I200" s="1" t="s">
        <v>724</v>
      </c>
      <c r="J200" s="1">
        <v>6</v>
      </c>
      <c r="K200" s="1">
        <v>241038.511</v>
      </c>
      <c r="L200" s="1">
        <f t="shared" si="5"/>
        <v>241.038511</v>
      </c>
    </row>
    <row r="201" spans="1:12">
      <c r="A201" s="1" t="s">
        <v>723</v>
      </c>
      <c r="B201" s="1" t="s">
        <v>725</v>
      </c>
      <c r="C201" s="1">
        <v>730900</v>
      </c>
      <c r="D201" s="1" t="s">
        <v>649</v>
      </c>
      <c r="E201" s="1" t="s">
        <v>147</v>
      </c>
      <c r="F201" s="1" t="s">
        <v>292</v>
      </c>
      <c r="G201" s="1" t="str">
        <f t="shared" ref="G201:G264" si="6">CONCATENATE(D201, " to ",F201)</f>
        <v>China to World</v>
      </c>
      <c r="H201" s="1">
        <v>2013</v>
      </c>
      <c r="I201" s="1" t="s">
        <v>724</v>
      </c>
      <c r="J201" s="1">
        <v>6</v>
      </c>
      <c r="K201" s="1">
        <v>302362.75</v>
      </c>
      <c r="L201" s="1">
        <f t="shared" ref="L201:L264" si="7">K201/(1*10^3)</f>
        <v>302.36275000000001</v>
      </c>
    </row>
    <row r="202" spans="1:12">
      <c r="A202" s="1" t="s">
        <v>723</v>
      </c>
      <c r="B202" s="1" t="s">
        <v>725</v>
      </c>
      <c r="C202" s="1">
        <v>730900</v>
      </c>
      <c r="D202" s="1" t="s">
        <v>649</v>
      </c>
      <c r="E202" s="1" t="s">
        <v>147</v>
      </c>
      <c r="F202" s="1" t="s">
        <v>292</v>
      </c>
      <c r="G202" s="1" t="str">
        <f t="shared" si="6"/>
        <v>China to World</v>
      </c>
      <c r="H202" s="1">
        <v>2014</v>
      </c>
      <c r="I202" s="1" t="s">
        <v>724</v>
      </c>
      <c r="J202" s="1">
        <v>6</v>
      </c>
      <c r="K202" s="1">
        <v>336562.75599999999</v>
      </c>
      <c r="L202" s="1">
        <f t="shared" si="7"/>
        <v>336.56275599999998</v>
      </c>
    </row>
    <row r="203" spans="1:12">
      <c r="A203" s="1" t="s">
        <v>723</v>
      </c>
      <c r="B203" s="1" t="s">
        <v>725</v>
      </c>
      <c r="C203" s="1">
        <v>730900</v>
      </c>
      <c r="D203" s="1" t="s">
        <v>649</v>
      </c>
      <c r="E203" s="1" t="s">
        <v>147</v>
      </c>
      <c r="F203" s="1" t="s">
        <v>292</v>
      </c>
      <c r="G203" s="1" t="str">
        <f t="shared" si="6"/>
        <v>China to World</v>
      </c>
      <c r="H203" s="1">
        <v>2015</v>
      </c>
      <c r="I203" s="1" t="s">
        <v>724</v>
      </c>
      <c r="J203" s="1">
        <v>6</v>
      </c>
      <c r="K203" s="1">
        <v>391438.07500000001</v>
      </c>
      <c r="L203" s="1">
        <f t="shared" si="7"/>
        <v>391.43807500000003</v>
      </c>
    </row>
    <row r="204" spans="1:12">
      <c r="A204" s="1" t="s">
        <v>723</v>
      </c>
      <c r="B204" s="1" t="s">
        <v>725</v>
      </c>
      <c r="C204" s="1">
        <v>730900</v>
      </c>
      <c r="D204" s="1" t="s">
        <v>649</v>
      </c>
      <c r="E204" s="1" t="s">
        <v>147</v>
      </c>
      <c r="F204" s="1" t="s">
        <v>292</v>
      </c>
      <c r="G204" s="1" t="str">
        <f t="shared" si="6"/>
        <v>China to World</v>
      </c>
      <c r="H204" s="1">
        <v>2016</v>
      </c>
      <c r="I204" s="1" t="s">
        <v>724</v>
      </c>
      <c r="J204" s="1">
        <v>6</v>
      </c>
      <c r="K204" s="1">
        <v>319708.96999999997</v>
      </c>
      <c r="L204" s="1">
        <f t="shared" si="7"/>
        <v>319.70896999999997</v>
      </c>
    </row>
    <row r="205" spans="1:12">
      <c r="A205" s="1" t="s">
        <v>723</v>
      </c>
      <c r="B205" s="1" t="s">
        <v>725</v>
      </c>
      <c r="C205" s="1">
        <v>730900</v>
      </c>
      <c r="D205" s="1" t="s">
        <v>649</v>
      </c>
      <c r="E205" s="1" t="s">
        <v>147</v>
      </c>
      <c r="F205" s="1" t="s">
        <v>292</v>
      </c>
      <c r="G205" s="1" t="str">
        <f t="shared" si="6"/>
        <v>China to World</v>
      </c>
      <c r="H205" s="1">
        <v>2017</v>
      </c>
      <c r="I205" s="1" t="s">
        <v>724</v>
      </c>
      <c r="J205" s="1">
        <v>6</v>
      </c>
      <c r="K205" s="1">
        <v>278796.71299999999</v>
      </c>
      <c r="L205" s="1">
        <f t="shared" si="7"/>
        <v>278.79671300000001</v>
      </c>
    </row>
    <row r="206" spans="1:12">
      <c r="A206" s="1" t="s">
        <v>723</v>
      </c>
      <c r="B206" s="1" t="s">
        <v>725</v>
      </c>
      <c r="C206" s="1">
        <v>730900</v>
      </c>
      <c r="D206" s="1" t="s">
        <v>649</v>
      </c>
      <c r="E206" s="1" t="s">
        <v>670</v>
      </c>
      <c r="F206" s="1" t="s">
        <v>670</v>
      </c>
      <c r="G206" s="1" t="str">
        <f t="shared" si="6"/>
        <v>China to EU27</v>
      </c>
      <c r="H206" s="1">
        <v>2012</v>
      </c>
      <c r="I206" s="1" t="s">
        <v>724</v>
      </c>
      <c r="J206" s="1">
        <v>6</v>
      </c>
      <c r="K206" s="1">
        <v>21162.314999999999</v>
      </c>
      <c r="L206" s="1">
        <f t="shared" si="7"/>
        <v>21.162315</v>
      </c>
    </row>
    <row r="207" spans="1:12">
      <c r="A207" s="1" t="s">
        <v>723</v>
      </c>
      <c r="B207" s="1" t="s">
        <v>725</v>
      </c>
      <c r="C207" s="1">
        <v>730900</v>
      </c>
      <c r="D207" s="1" t="s">
        <v>649</v>
      </c>
      <c r="E207" s="1" t="s">
        <v>670</v>
      </c>
      <c r="F207" s="1" t="s">
        <v>670</v>
      </c>
      <c r="G207" s="1" t="str">
        <f t="shared" si="6"/>
        <v>China to EU27</v>
      </c>
      <c r="H207" s="1">
        <v>2013</v>
      </c>
      <c r="I207" s="1" t="s">
        <v>724</v>
      </c>
      <c r="J207" s="1">
        <v>6</v>
      </c>
      <c r="K207" s="1">
        <v>11878.996999999999</v>
      </c>
      <c r="L207" s="1">
        <f t="shared" si="7"/>
        <v>11.878997</v>
      </c>
    </row>
    <row r="208" spans="1:12">
      <c r="A208" s="1" t="s">
        <v>723</v>
      </c>
      <c r="B208" s="1" t="s">
        <v>725</v>
      </c>
      <c r="C208" s="1">
        <v>730900</v>
      </c>
      <c r="D208" s="1" t="s">
        <v>649</v>
      </c>
      <c r="E208" s="1" t="s">
        <v>670</v>
      </c>
      <c r="F208" s="1" t="s">
        <v>670</v>
      </c>
      <c r="G208" s="1" t="str">
        <f t="shared" si="6"/>
        <v>China to EU27</v>
      </c>
      <c r="H208" s="1">
        <v>2014</v>
      </c>
      <c r="I208" s="1" t="s">
        <v>724</v>
      </c>
      <c r="J208" s="1">
        <v>6</v>
      </c>
      <c r="K208" s="1">
        <v>9347.9719999999998</v>
      </c>
      <c r="L208" s="1">
        <f t="shared" si="7"/>
        <v>9.3479720000000004</v>
      </c>
    </row>
    <row r="209" spans="1:12">
      <c r="A209" s="1" t="s">
        <v>723</v>
      </c>
      <c r="B209" s="1" t="s">
        <v>725</v>
      </c>
      <c r="C209" s="1">
        <v>730900</v>
      </c>
      <c r="D209" s="1" t="s">
        <v>649</v>
      </c>
      <c r="E209" s="1" t="s">
        <v>670</v>
      </c>
      <c r="F209" s="1" t="s">
        <v>670</v>
      </c>
      <c r="G209" s="1" t="str">
        <f t="shared" si="6"/>
        <v>China to EU27</v>
      </c>
      <c r="H209" s="1">
        <v>2015</v>
      </c>
      <c r="I209" s="1" t="s">
        <v>724</v>
      </c>
      <c r="J209" s="1">
        <v>6</v>
      </c>
      <c r="K209" s="1">
        <v>13010.188</v>
      </c>
      <c r="L209" s="1">
        <f t="shared" si="7"/>
        <v>13.010187999999999</v>
      </c>
    </row>
    <row r="210" spans="1:12">
      <c r="A210" s="1" t="s">
        <v>723</v>
      </c>
      <c r="B210" s="1" t="s">
        <v>725</v>
      </c>
      <c r="C210" s="1">
        <v>730900</v>
      </c>
      <c r="D210" s="1" t="s">
        <v>649</v>
      </c>
      <c r="E210" s="1" t="s">
        <v>670</v>
      </c>
      <c r="F210" s="1" t="s">
        <v>670</v>
      </c>
      <c r="G210" s="1" t="str">
        <f t="shared" si="6"/>
        <v>China to EU27</v>
      </c>
      <c r="H210" s="1">
        <v>2016</v>
      </c>
      <c r="I210" s="1" t="s">
        <v>724</v>
      </c>
      <c r="J210" s="1">
        <v>6</v>
      </c>
      <c r="K210" s="1">
        <v>9497.6790000000001</v>
      </c>
      <c r="L210" s="1">
        <f t="shared" si="7"/>
        <v>9.4976789999999998</v>
      </c>
    </row>
    <row r="211" spans="1:12">
      <c r="A211" s="1" t="s">
        <v>723</v>
      </c>
      <c r="B211" s="1" t="s">
        <v>725</v>
      </c>
      <c r="C211" s="1">
        <v>730900</v>
      </c>
      <c r="D211" s="1" t="s">
        <v>649</v>
      </c>
      <c r="E211" s="1" t="s">
        <v>670</v>
      </c>
      <c r="F211" s="1" t="s">
        <v>670</v>
      </c>
      <c r="G211" s="1" t="str">
        <f t="shared" si="6"/>
        <v>China to EU27</v>
      </c>
      <c r="H211" s="1">
        <v>2017</v>
      </c>
      <c r="I211" s="1" t="s">
        <v>724</v>
      </c>
      <c r="J211" s="1">
        <v>6</v>
      </c>
      <c r="K211" s="1">
        <v>8877.73</v>
      </c>
      <c r="L211" s="1">
        <f t="shared" si="7"/>
        <v>8.8777299999999997</v>
      </c>
    </row>
    <row r="212" spans="1:12">
      <c r="A212" s="1" t="s">
        <v>723</v>
      </c>
      <c r="B212" s="1" t="s">
        <v>725</v>
      </c>
      <c r="C212" s="1">
        <v>741999</v>
      </c>
      <c r="D212" s="1" t="s">
        <v>649</v>
      </c>
      <c r="E212" s="1" t="s">
        <v>147</v>
      </c>
      <c r="F212" s="1" t="s">
        <v>292</v>
      </c>
      <c r="G212" s="1" t="str">
        <f t="shared" si="6"/>
        <v>China to World</v>
      </c>
      <c r="H212" s="1">
        <v>2012</v>
      </c>
      <c r="I212" s="1" t="s">
        <v>724</v>
      </c>
      <c r="J212" s="1">
        <v>6</v>
      </c>
      <c r="K212" s="1">
        <v>202580.80799999999</v>
      </c>
      <c r="L212" s="1">
        <f t="shared" si="7"/>
        <v>202.58080799999999</v>
      </c>
    </row>
    <row r="213" spans="1:12">
      <c r="A213" s="1" t="s">
        <v>723</v>
      </c>
      <c r="B213" s="1" t="s">
        <v>725</v>
      </c>
      <c r="C213" s="1">
        <v>741999</v>
      </c>
      <c r="D213" s="1" t="s">
        <v>649</v>
      </c>
      <c r="E213" s="1" t="s">
        <v>147</v>
      </c>
      <c r="F213" s="1" t="s">
        <v>292</v>
      </c>
      <c r="G213" s="1" t="str">
        <f t="shared" si="6"/>
        <v>China to World</v>
      </c>
      <c r="H213" s="1">
        <v>2013</v>
      </c>
      <c r="I213" s="1" t="s">
        <v>724</v>
      </c>
      <c r="J213" s="1">
        <v>6</v>
      </c>
      <c r="K213" s="1">
        <v>185739.83600000001</v>
      </c>
      <c r="L213" s="1">
        <f t="shared" si="7"/>
        <v>185.739836</v>
      </c>
    </row>
    <row r="214" spans="1:12">
      <c r="A214" s="1" t="s">
        <v>723</v>
      </c>
      <c r="B214" s="1" t="s">
        <v>725</v>
      </c>
      <c r="C214" s="1">
        <v>741999</v>
      </c>
      <c r="D214" s="1" t="s">
        <v>649</v>
      </c>
      <c r="E214" s="1" t="s">
        <v>147</v>
      </c>
      <c r="F214" s="1" t="s">
        <v>292</v>
      </c>
      <c r="G214" s="1" t="str">
        <f t="shared" si="6"/>
        <v>China to World</v>
      </c>
      <c r="H214" s="1">
        <v>2014</v>
      </c>
      <c r="I214" s="1" t="s">
        <v>724</v>
      </c>
      <c r="J214" s="1">
        <v>6</v>
      </c>
      <c r="K214" s="1">
        <v>215176.04399999999</v>
      </c>
      <c r="L214" s="1">
        <f t="shared" si="7"/>
        <v>215.17604399999999</v>
      </c>
    </row>
    <row r="215" spans="1:12">
      <c r="A215" s="1" t="s">
        <v>723</v>
      </c>
      <c r="B215" s="1" t="s">
        <v>725</v>
      </c>
      <c r="C215" s="1">
        <v>741999</v>
      </c>
      <c r="D215" s="1" t="s">
        <v>649</v>
      </c>
      <c r="E215" s="1" t="s">
        <v>147</v>
      </c>
      <c r="F215" s="1" t="s">
        <v>292</v>
      </c>
      <c r="G215" s="1" t="str">
        <f t="shared" si="6"/>
        <v>China to World</v>
      </c>
      <c r="H215" s="1">
        <v>2015</v>
      </c>
      <c r="I215" s="1" t="s">
        <v>724</v>
      </c>
      <c r="J215" s="1">
        <v>6</v>
      </c>
      <c r="K215" s="1">
        <v>191176.29</v>
      </c>
      <c r="L215" s="1">
        <f t="shared" si="7"/>
        <v>191.17628999999999</v>
      </c>
    </row>
    <row r="216" spans="1:12">
      <c r="A216" s="1" t="s">
        <v>723</v>
      </c>
      <c r="B216" s="1" t="s">
        <v>725</v>
      </c>
      <c r="C216" s="1">
        <v>741999</v>
      </c>
      <c r="D216" s="1" t="s">
        <v>649</v>
      </c>
      <c r="E216" s="1" t="s">
        <v>147</v>
      </c>
      <c r="F216" s="1" t="s">
        <v>292</v>
      </c>
      <c r="G216" s="1" t="str">
        <f t="shared" si="6"/>
        <v>China to World</v>
      </c>
      <c r="H216" s="1">
        <v>2016</v>
      </c>
      <c r="I216" s="1" t="s">
        <v>724</v>
      </c>
      <c r="J216" s="1">
        <v>6</v>
      </c>
      <c r="K216" s="1">
        <v>178244.003</v>
      </c>
      <c r="L216" s="1">
        <f t="shared" si="7"/>
        <v>178.24400299999999</v>
      </c>
    </row>
    <row r="217" spans="1:12">
      <c r="A217" s="1" t="s">
        <v>723</v>
      </c>
      <c r="B217" s="1" t="s">
        <v>725</v>
      </c>
      <c r="C217" s="1">
        <v>741999</v>
      </c>
      <c r="D217" s="1" t="s">
        <v>649</v>
      </c>
      <c r="E217" s="1" t="s">
        <v>147</v>
      </c>
      <c r="F217" s="1" t="s">
        <v>292</v>
      </c>
      <c r="G217" s="1" t="str">
        <f t="shared" si="6"/>
        <v>China to World</v>
      </c>
      <c r="H217" s="1">
        <v>2017</v>
      </c>
      <c r="I217" s="1" t="s">
        <v>724</v>
      </c>
      <c r="J217" s="1">
        <v>6</v>
      </c>
      <c r="K217" s="1">
        <v>185994.70699999999</v>
      </c>
      <c r="L217" s="1">
        <f t="shared" si="7"/>
        <v>185.99470700000001</v>
      </c>
    </row>
    <row r="218" spans="1:12">
      <c r="A218" s="1" t="s">
        <v>723</v>
      </c>
      <c r="B218" s="1" t="s">
        <v>725</v>
      </c>
      <c r="C218" s="1">
        <v>741999</v>
      </c>
      <c r="D218" s="1" t="s">
        <v>649</v>
      </c>
      <c r="E218" s="1" t="s">
        <v>670</v>
      </c>
      <c r="F218" s="1" t="s">
        <v>670</v>
      </c>
      <c r="G218" s="1" t="str">
        <f t="shared" si="6"/>
        <v>China to EU27</v>
      </c>
      <c r="H218" s="1">
        <v>2012</v>
      </c>
      <c r="I218" s="1" t="s">
        <v>724</v>
      </c>
      <c r="J218" s="1">
        <v>6</v>
      </c>
      <c r="K218" s="1">
        <v>16172.821</v>
      </c>
      <c r="L218" s="1">
        <f t="shared" si="7"/>
        <v>16.172820999999999</v>
      </c>
    </row>
    <row r="219" spans="1:12">
      <c r="A219" s="1" t="s">
        <v>723</v>
      </c>
      <c r="B219" s="1" t="s">
        <v>725</v>
      </c>
      <c r="C219" s="1">
        <v>741999</v>
      </c>
      <c r="D219" s="1" t="s">
        <v>649</v>
      </c>
      <c r="E219" s="1" t="s">
        <v>670</v>
      </c>
      <c r="F219" s="1" t="s">
        <v>670</v>
      </c>
      <c r="G219" s="1" t="str">
        <f t="shared" si="6"/>
        <v>China to EU27</v>
      </c>
      <c r="H219" s="1">
        <v>2013</v>
      </c>
      <c r="I219" s="1" t="s">
        <v>724</v>
      </c>
      <c r="J219" s="1">
        <v>6</v>
      </c>
      <c r="K219" s="1">
        <v>17605.806</v>
      </c>
      <c r="L219" s="1">
        <f t="shared" si="7"/>
        <v>17.605806000000001</v>
      </c>
    </row>
    <row r="220" spans="1:12">
      <c r="A220" s="1" t="s">
        <v>723</v>
      </c>
      <c r="B220" s="1" t="s">
        <v>725</v>
      </c>
      <c r="C220" s="1">
        <v>741999</v>
      </c>
      <c r="D220" s="1" t="s">
        <v>649</v>
      </c>
      <c r="E220" s="1" t="s">
        <v>670</v>
      </c>
      <c r="F220" s="1" t="s">
        <v>670</v>
      </c>
      <c r="G220" s="1" t="str">
        <f t="shared" si="6"/>
        <v>China to EU27</v>
      </c>
      <c r="H220" s="1">
        <v>2014</v>
      </c>
      <c r="I220" s="1" t="s">
        <v>724</v>
      </c>
      <c r="J220" s="1">
        <v>6</v>
      </c>
      <c r="K220" s="1">
        <v>22158.469000000001</v>
      </c>
      <c r="L220" s="1">
        <f t="shared" si="7"/>
        <v>22.158469</v>
      </c>
    </row>
    <row r="221" spans="1:12">
      <c r="A221" s="1" t="s">
        <v>723</v>
      </c>
      <c r="B221" s="1" t="s">
        <v>725</v>
      </c>
      <c r="C221" s="1">
        <v>741999</v>
      </c>
      <c r="D221" s="1" t="s">
        <v>649</v>
      </c>
      <c r="E221" s="1" t="s">
        <v>670</v>
      </c>
      <c r="F221" s="1" t="s">
        <v>670</v>
      </c>
      <c r="G221" s="1" t="str">
        <f t="shared" si="6"/>
        <v>China to EU27</v>
      </c>
      <c r="H221" s="1">
        <v>2015</v>
      </c>
      <c r="I221" s="1" t="s">
        <v>724</v>
      </c>
      <c r="J221" s="1">
        <v>6</v>
      </c>
      <c r="K221" s="1">
        <v>19186.177</v>
      </c>
      <c r="L221" s="1">
        <f t="shared" si="7"/>
        <v>19.186177000000001</v>
      </c>
    </row>
    <row r="222" spans="1:12">
      <c r="A222" s="1" t="s">
        <v>723</v>
      </c>
      <c r="B222" s="1" t="s">
        <v>725</v>
      </c>
      <c r="C222" s="1">
        <v>741999</v>
      </c>
      <c r="D222" s="1" t="s">
        <v>649</v>
      </c>
      <c r="E222" s="1" t="s">
        <v>670</v>
      </c>
      <c r="F222" s="1" t="s">
        <v>670</v>
      </c>
      <c r="G222" s="1" t="str">
        <f t="shared" si="6"/>
        <v>China to EU27</v>
      </c>
      <c r="H222" s="1">
        <v>2016</v>
      </c>
      <c r="I222" s="1" t="s">
        <v>724</v>
      </c>
      <c r="J222" s="1">
        <v>6</v>
      </c>
      <c r="K222" s="1">
        <v>19476.294000000002</v>
      </c>
      <c r="L222" s="1">
        <f t="shared" si="7"/>
        <v>19.476294000000003</v>
      </c>
    </row>
    <row r="223" spans="1:12">
      <c r="A223" s="1" t="s">
        <v>723</v>
      </c>
      <c r="B223" s="1" t="s">
        <v>725</v>
      </c>
      <c r="C223" s="1">
        <v>741999</v>
      </c>
      <c r="D223" s="1" t="s">
        <v>649</v>
      </c>
      <c r="E223" s="1" t="s">
        <v>670</v>
      </c>
      <c r="F223" s="1" t="s">
        <v>670</v>
      </c>
      <c r="G223" s="1" t="str">
        <f t="shared" si="6"/>
        <v>China to EU27</v>
      </c>
      <c r="H223" s="1">
        <v>2017</v>
      </c>
      <c r="I223" s="1" t="s">
        <v>724</v>
      </c>
      <c r="J223" s="1">
        <v>6</v>
      </c>
      <c r="K223" s="1">
        <v>22253.420999999998</v>
      </c>
      <c r="L223" s="1">
        <f t="shared" si="7"/>
        <v>22.253420999999999</v>
      </c>
    </row>
    <row r="224" spans="1:12">
      <c r="A224" s="1" t="s">
        <v>723</v>
      </c>
      <c r="B224" s="1" t="s">
        <v>725</v>
      </c>
      <c r="C224" s="1">
        <v>761100</v>
      </c>
      <c r="D224" s="1" t="s">
        <v>649</v>
      </c>
      <c r="E224" s="1" t="s">
        <v>147</v>
      </c>
      <c r="F224" s="1" t="s">
        <v>292</v>
      </c>
      <c r="G224" s="1" t="str">
        <f t="shared" si="6"/>
        <v>China to World</v>
      </c>
      <c r="H224" s="1">
        <v>2012</v>
      </c>
      <c r="I224" s="1" t="s">
        <v>724</v>
      </c>
      <c r="J224" s="1">
        <v>6</v>
      </c>
      <c r="K224" s="1">
        <v>3522.4</v>
      </c>
      <c r="L224" s="1">
        <f t="shared" si="7"/>
        <v>3.5224000000000002</v>
      </c>
    </row>
    <row r="225" spans="1:12">
      <c r="A225" s="1" t="s">
        <v>723</v>
      </c>
      <c r="B225" s="1" t="s">
        <v>725</v>
      </c>
      <c r="C225" s="1">
        <v>761100</v>
      </c>
      <c r="D225" s="1" t="s">
        <v>649</v>
      </c>
      <c r="E225" s="1" t="s">
        <v>147</v>
      </c>
      <c r="F225" s="1" t="s">
        <v>292</v>
      </c>
      <c r="G225" s="1" t="str">
        <f t="shared" si="6"/>
        <v>China to World</v>
      </c>
      <c r="H225" s="1">
        <v>2013</v>
      </c>
      <c r="I225" s="1" t="s">
        <v>724</v>
      </c>
      <c r="J225" s="1">
        <v>6</v>
      </c>
      <c r="K225" s="1">
        <v>5226.3760000000002</v>
      </c>
      <c r="L225" s="1">
        <f t="shared" si="7"/>
        <v>5.2263760000000001</v>
      </c>
    </row>
    <row r="226" spans="1:12">
      <c r="A226" s="1" t="s">
        <v>723</v>
      </c>
      <c r="B226" s="1" t="s">
        <v>725</v>
      </c>
      <c r="C226" s="1">
        <v>761100</v>
      </c>
      <c r="D226" s="1" t="s">
        <v>649</v>
      </c>
      <c r="E226" s="1" t="s">
        <v>147</v>
      </c>
      <c r="F226" s="1" t="s">
        <v>292</v>
      </c>
      <c r="G226" s="1" t="str">
        <f t="shared" si="6"/>
        <v>China to World</v>
      </c>
      <c r="H226" s="1">
        <v>2014</v>
      </c>
      <c r="I226" s="1" t="s">
        <v>724</v>
      </c>
      <c r="J226" s="1">
        <v>6</v>
      </c>
      <c r="K226" s="1">
        <v>8751.0879999999997</v>
      </c>
      <c r="L226" s="1">
        <f t="shared" si="7"/>
        <v>8.7510879999999993</v>
      </c>
    </row>
    <row r="227" spans="1:12">
      <c r="A227" s="1" t="s">
        <v>723</v>
      </c>
      <c r="B227" s="1" t="s">
        <v>725</v>
      </c>
      <c r="C227" s="1">
        <v>761100</v>
      </c>
      <c r="D227" s="1" t="s">
        <v>649</v>
      </c>
      <c r="E227" s="1" t="s">
        <v>147</v>
      </c>
      <c r="F227" s="1" t="s">
        <v>292</v>
      </c>
      <c r="G227" s="1" t="str">
        <f t="shared" si="6"/>
        <v>China to World</v>
      </c>
      <c r="H227" s="1">
        <v>2015</v>
      </c>
      <c r="I227" s="1" t="s">
        <v>724</v>
      </c>
      <c r="J227" s="1">
        <v>6</v>
      </c>
      <c r="K227" s="1">
        <v>6569.9939999999997</v>
      </c>
      <c r="L227" s="1">
        <f t="shared" si="7"/>
        <v>6.5699939999999994</v>
      </c>
    </row>
    <row r="228" spans="1:12">
      <c r="A228" s="1" t="s">
        <v>723</v>
      </c>
      <c r="B228" s="1" t="s">
        <v>725</v>
      </c>
      <c r="C228" s="1">
        <v>761100</v>
      </c>
      <c r="D228" s="1" t="s">
        <v>649</v>
      </c>
      <c r="E228" s="1" t="s">
        <v>147</v>
      </c>
      <c r="F228" s="1" t="s">
        <v>292</v>
      </c>
      <c r="G228" s="1" t="str">
        <f t="shared" si="6"/>
        <v>China to World</v>
      </c>
      <c r="H228" s="1">
        <v>2016</v>
      </c>
      <c r="I228" s="1" t="s">
        <v>724</v>
      </c>
      <c r="J228" s="1">
        <v>6</v>
      </c>
      <c r="K228" s="1">
        <v>6616.86</v>
      </c>
      <c r="L228" s="1">
        <f t="shared" si="7"/>
        <v>6.61686</v>
      </c>
    </row>
    <row r="229" spans="1:12">
      <c r="A229" s="1" t="s">
        <v>723</v>
      </c>
      <c r="B229" s="1" t="s">
        <v>725</v>
      </c>
      <c r="C229" s="1">
        <v>761100</v>
      </c>
      <c r="D229" s="1" t="s">
        <v>649</v>
      </c>
      <c r="E229" s="1" t="s">
        <v>147</v>
      </c>
      <c r="F229" s="1" t="s">
        <v>292</v>
      </c>
      <c r="G229" s="1" t="str">
        <f t="shared" si="6"/>
        <v>China to World</v>
      </c>
      <c r="H229" s="1">
        <v>2017</v>
      </c>
      <c r="I229" s="1" t="s">
        <v>724</v>
      </c>
      <c r="J229" s="1">
        <v>6</v>
      </c>
      <c r="K229" s="1">
        <v>8985.0429999999997</v>
      </c>
      <c r="L229" s="1">
        <f t="shared" si="7"/>
        <v>8.9850429999999992</v>
      </c>
    </row>
    <row r="230" spans="1:12">
      <c r="A230" s="1" t="s">
        <v>723</v>
      </c>
      <c r="B230" s="1" t="s">
        <v>725</v>
      </c>
      <c r="C230" s="1">
        <v>761100</v>
      </c>
      <c r="D230" s="1" t="s">
        <v>649</v>
      </c>
      <c r="E230" s="1" t="s">
        <v>670</v>
      </c>
      <c r="F230" s="1" t="s">
        <v>670</v>
      </c>
      <c r="G230" s="1" t="str">
        <f t="shared" si="6"/>
        <v>China to EU27</v>
      </c>
      <c r="H230" s="1">
        <v>2012</v>
      </c>
      <c r="I230" s="1" t="s">
        <v>724</v>
      </c>
      <c r="J230" s="1">
        <v>6</v>
      </c>
      <c r="K230" s="1">
        <v>598.91399999999999</v>
      </c>
      <c r="L230" s="1">
        <f t="shared" si="7"/>
        <v>0.59891399999999995</v>
      </c>
    </row>
    <row r="231" spans="1:12">
      <c r="A231" s="1" t="s">
        <v>723</v>
      </c>
      <c r="B231" s="1" t="s">
        <v>725</v>
      </c>
      <c r="C231" s="1">
        <v>761100</v>
      </c>
      <c r="D231" s="1" t="s">
        <v>649</v>
      </c>
      <c r="E231" s="1" t="s">
        <v>670</v>
      </c>
      <c r="F231" s="1" t="s">
        <v>670</v>
      </c>
      <c r="G231" s="1" t="str">
        <f t="shared" si="6"/>
        <v>China to EU27</v>
      </c>
      <c r="H231" s="1">
        <v>2013</v>
      </c>
      <c r="I231" s="1" t="s">
        <v>724</v>
      </c>
      <c r="J231" s="1">
        <v>6</v>
      </c>
      <c r="K231" s="1">
        <v>493.87</v>
      </c>
      <c r="L231" s="1">
        <f t="shared" si="7"/>
        <v>0.49387000000000003</v>
      </c>
    </row>
    <row r="232" spans="1:12">
      <c r="A232" s="1" t="s">
        <v>723</v>
      </c>
      <c r="B232" s="1" t="s">
        <v>725</v>
      </c>
      <c r="C232" s="1">
        <v>761100</v>
      </c>
      <c r="D232" s="1" t="s">
        <v>649</v>
      </c>
      <c r="E232" s="1" t="s">
        <v>670</v>
      </c>
      <c r="F232" s="1" t="s">
        <v>670</v>
      </c>
      <c r="G232" s="1" t="str">
        <f t="shared" si="6"/>
        <v>China to EU27</v>
      </c>
      <c r="H232" s="1">
        <v>2014</v>
      </c>
      <c r="I232" s="1" t="s">
        <v>724</v>
      </c>
      <c r="J232" s="1">
        <v>6</v>
      </c>
      <c r="K232" s="1">
        <v>1387.4269999999999</v>
      </c>
      <c r="L232" s="1">
        <f t="shared" si="7"/>
        <v>1.387427</v>
      </c>
    </row>
    <row r="233" spans="1:12">
      <c r="A233" s="1" t="s">
        <v>723</v>
      </c>
      <c r="B233" s="1" t="s">
        <v>725</v>
      </c>
      <c r="C233" s="1">
        <v>761100</v>
      </c>
      <c r="D233" s="1" t="s">
        <v>649</v>
      </c>
      <c r="E233" s="1" t="s">
        <v>670</v>
      </c>
      <c r="F233" s="1" t="s">
        <v>670</v>
      </c>
      <c r="G233" s="1" t="str">
        <f t="shared" si="6"/>
        <v>China to EU27</v>
      </c>
      <c r="H233" s="1">
        <v>2015</v>
      </c>
      <c r="I233" s="1" t="s">
        <v>724</v>
      </c>
      <c r="J233" s="1">
        <v>6</v>
      </c>
      <c r="K233" s="1">
        <v>690.94899999999996</v>
      </c>
      <c r="L233" s="1">
        <f t="shared" si="7"/>
        <v>0.69094899999999992</v>
      </c>
    </row>
    <row r="234" spans="1:12">
      <c r="A234" s="1" t="s">
        <v>723</v>
      </c>
      <c r="B234" s="1" t="s">
        <v>725</v>
      </c>
      <c r="C234" s="1">
        <v>761100</v>
      </c>
      <c r="D234" s="1" t="s">
        <v>649</v>
      </c>
      <c r="E234" s="1" t="s">
        <v>670</v>
      </c>
      <c r="F234" s="1" t="s">
        <v>670</v>
      </c>
      <c r="G234" s="1" t="str">
        <f t="shared" si="6"/>
        <v>China to EU27</v>
      </c>
      <c r="H234" s="1">
        <v>2016</v>
      </c>
      <c r="I234" s="1" t="s">
        <v>724</v>
      </c>
      <c r="J234" s="1">
        <v>6</v>
      </c>
      <c r="K234" s="1">
        <v>352.41899999999998</v>
      </c>
      <c r="L234" s="1">
        <f t="shared" si="7"/>
        <v>0.35241899999999998</v>
      </c>
    </row>
    <row r="235" spans="1:12">
      <c r="A235" s="1" t="s">
        <v>723</v>
      </c>
      <c r="B235" s="1" t="s">
        <v>725</v>
      </c>
      <c r="C235" s="1">
        <v>761100</v>
      </c>
      <c r="D235" s="1" t="s">
        <v>649</v>
      </c>
      <c r="E235" s="1" t="s">
        <v>670</v>
      </c>
      <c r="F235" s="1" t="s">
        <v>670</v>
      </c>
      <c r="G235" s="1" t="str">
        <f t="shared" si="6"/>
        <v>China to EU27</v>
      </c>
      <c r="H235" s="1">
        <v>2017</v>
      </c>
      <c r="I235" s="1" t="s">
        <v>724</v>
      </c>
      <c r="J235" s="1">
        <v>6</v>
      </c>
      <c r="K235" s="1">
        <v>270.935</v>
      </c>
      <c r="L235" s="1">
        <f t="shared" si="7"/>
        <v>0.27093499999999998</v>
      </c>
    </row>
    <row r="236" spans="1:12">
      <c r="A236" s="1" t="s">
        <v>723</v>
      </c>
      <c r="B236" s="1" t="s">
        <v>725</v>
      </c>
      <c r="C236" s="1">
        <v>841931</v>
      </c>
      <c r="D236" s="1" t="s">
        <v>649</v>
      </c>
      <c r="E236" s="1" t="s">
        <v>147</v>
      </c>
      <c r="F236" s="1" t="s">
        <v>292</v>
      </c>
      <c r="G236" s="1" t="str">
        <f t="shared" si="6"/>
        <v>China to World</v>
      </c>
      <c r="H236" s="1">
        <v>2012</v>
      </c>
      <c r="I236" s="1" t="s">
        <v>724</v>
      </c>
      <c r="J236" s="1">
        <v>6</v>
      </c>
      <c r="K236" s="1">
        <v>20016.198</v>
      </c>
      <c r="L236" s="1">
        <f t="shared" si="7"/>
        <v>20.016197999999999</v>
      </c>
    </row>
    <row r="237" spans="1:12">
      <c r="A237" s="1" t="s">
        <v>723</v>
      </c>
      <c r="B237" s="1" t="s">
        <v>725</v>
      </c>
      <c r="C237" s="1">
        <v>841931</v>
      </c>
      <c r="D237" s="1" t="s">
        <v>649</v>
      </c>
      <c r="E237" s="1" t="s">
        <v>147</v>
      </c>
      <c r="F237" s="1" t="s">
        <v>292</v>
      </c>
      <c r="G237" s="1" t="str">
        <f t="shared" si="6"/>
        <v>China to World</v>
      </c>
      <c r="H237" s="1">
        <v>2013</v>
      </c>
      <c r="I237" s="1" t="s">
        <v>724</v>
      </c>
      <c r="J237" s="1">
        <v>6</v>
      </c>
      <c r="K237" s="1">
        <v>23718.474999999999</v>
      </c>
      <c r="L237" s="1">
        <f t="shared" si="7"/>
        <v>23.718474999999998</v>
      </c>
    </row>
    <row r="238" spans="1:12">
      <c r="A238" s="1" t="s">
        <v>723</v>
      </c>
      <c r="B238" s="1" t="s">
        <v>725</v>
      </c>
      <c r="C238" s="1">
        <v>841931</v>
      </c>
      <c r="D238" s="1" t="s">
        <v>649</v>
      </c>
      <c r="E238" s="1" t="s">
        <v>147</v>
      </c>
      <c r="F238" s="1" t="s">
        <v>292</v>
      </c>
      <c r="G238" s="1" t="str">
        <f t="shared" si="6"/>
        <v>China to World</v>
      </c>
      <c r="H238" s="1">
        <v>2014</v>
      </c>
      <c r="I238" s="1" t="s">
        <v>724</v>
      </c>
      <c r="J238" s="1">
        <v>6</v>
      </c>
      <c r="K238" s="1">
        <v>16464.944</v>
      </c>
      <c r="L238" s="1">
        <f t="shared" si="7"/>
        <v>16.464943999999999</v>
      </c>
    </row>
    <row r="239" spans="1:12">
      <c r="A239" s="1" t="s">
        <v>723</v>
      </c>
      <c r="B239" s="1" t="s">
        <v>725</v>
      </c>
      <c r="C239" s="1">
        <v>841931</v>
      </c>
      <c r="D239" s="1" t="s">
        <v>649</v>
      </c>
      <c r="E239" s="1" t="s">
        <v>147</v>
      </c>
      <c r="F239" s="1" t="s">
        <v>292</v>
      </c>
      <c r="G239" s="1" t="str">
        <f t="shared" si="6"/>
        <v>China to World</v>
      </c>
      <c r="H239" s="1">
        <v>2015</v>
      </c>
      <c r="I239" s="1" t="s">
        <v>724</v>
      </c>
      <c r="J239" s="1">
        <v>6</v>
      </c>
      <c r="K239" s="1">
        <v>22376.101999999999</v>
      </c>
      <c r="L239" s="1">
        <f t="shared" si="7"/>
        <v>22.376101999999999</v>
      </c>
    </row>
    <row r="240" spans="1:12">
      <c r="A240" s="1" t="s">
        <v>723</v>
      </c>
      <c r="B240" s="1" t="s">
        <v>725</v>
      </c>
      <c r="C240" s="1">
        <v>841931</v>
      </c>
      <c r="D240" s="1" t="s">
        <v>649</v>
      </c>
      <c r="E240" s="1" t="s">
        <v>147</v>
      </c>
      <c r="F240" s="1" t="s">
        <v>292</v>
      </c>
      <c r="G240" s="1" t="str">
        <f t="shared" si="6"/>
        <v>China to World</v>
      </c>
      <c r="H240" s="1">
        <v>2016</v>
      </c>
      <c r="I240" s="1" t="s">
        <v>724</v>
      </c>
      <c r="J240" s="1">
        <v>6</v>
      </c>
      <c r="K240" s="1">
        <v>33424.33</v>
      </c>
      <c r="L240" s="1">
        <f t="shared" si="7"/>
        <v>33.424330000000005</v>
      </c>
    </row>
    <row r="241" spans="1:12">
      <c r="A241" s="1" t="s">
        <v>723</v>
      </c>
      <c r="B241" s="1" t="s">
        <v>725</v>
      </c>
      <c r="C241" s="1">
        <v>841931</v>
      </c>
      <c r="D241" s="1" t="s">
        <v>649</v>
      </c>
      <c r="E241" s="1" t="s">
        <v>147</v>
      </c>
      <c r="F241" s="1" t="s">
        <v>292</v>
      </c>
      <c r="G241" s="1" t="str">
        <f t="shared" si="6"/>
        <v>China to World</v>
      </c>
      <c r="H241" s="1">
        <v>2017</v>
      </c>
      <c r="I241" s="1" t="s">
        <v>724</v>
      </c>
      <c r="J241" s="1">
        <v>6</v>
      </c>
      <c r="K241" s="1">
        <v>33962.885999999999</v>
      </c>
      <c r="L241" s="1">
        <f t="shared" si="7"/>
        <v>33.962885999999997</v>
      </c>
    </row>
    <row r="242" spans="1:12">
      <c r="A242" s="1" t="s">
        <v>723</v>
      </c>
      <c r="B242" s="1" t="s">
        <v>725</v>
      </c>
      <c r="C242" s="1">
        <v>841931</v>
      </c>
      <c r="D242" s="1" t="s">
        <v>649</v>
      </c>
      <c r="E242" s="1" t="s">
        <v>670</v>
      </c>
      <c r="F242" s="1" t="s">
        <v>670</v>
      </c>
      <c r="G242" s="1" t="str">
        <f t="shared" si="6"/>
        <v>China to EU27</v>
      </c>
      <c r="H242" s="1">
        <v>2012</v>
      </c>
      <c r="I242" s="1" t="s">
        <v>724</v>
      </c>
      <c r="J242" s="1">
        <v>6</v>
      </c>
      <c r="K242" s="1">
        <v>129.619</v>
      </c>
      <c r="L242" s="1">
        <f t="shared" si="7"/>
        <v>0.12961900000000001</v>
      </c>
    </row>
    <row r="243" spans="1:12">
      <c r="A243" s="1" t="s">
        <v>723</v>
      </c>
      <c r="B243" s="1" t="s">
        <v>725</v>
      </c>
      <c r="C243" s="1">
        <v>841931</v>
      </c>
      <c r="D243" s="1" t="s">
        <v>649</v>
      </c>
      <c r="E243" s="1" t="s">
        <v>670</v>
      </c>
      <c r="F243" s="1" t="s">
        <v>670</v>
      </c>
      <c r="G243" s="1" t="str">
        <f t="shared" si="6"/>
        <v>China to EU27</v>
      </c>
      <c r="H243" s="1">
        <v>2013</v>
      </c>
      <c r="I243" s="1" t="s">
        <v>724</v>
      </c>
      <c r="J243" s="1">
        <v>6</v>
      </c>
      <c r="K243" s="1">
        <v>297.20499999999998</v>
      </c>
      <c r="L243" s="1">
        <f t="shared" si="7"/>
        <v>0.297205</v>
      </c>
    </row>
    <row r="244" spans="1:12">
      <c r="A244" s="1" t="s">
        <v>723</v>
      </c>
      <c r="B244" s="1" t="s">
        <v>725</v>
      </c>
      <c r="C244" s="1">
        <v>841931</v>
      </c>
      <c r="D244" s="1" t="s">
        <v>649</v>
      </c>
      <c r="E244" s="1" t="s">
        <v>670</v>
      </c>
      <c r="F244" s="1" t="s">
        <v>670</v>
      </c>
      <c r="G244" s="1" t="str">
        <f t="shared" si="6"/>
        <v>China to EU27</v>
      </c>
      <c r="H244" s="1">
        <v>2014</v>
      </c>
      <c r="I244" s="1" t="s">
        <v>724</v>
      </c>
      <c r="J244" s="1">
        <v>6</v>
      </c>
      <c r="K244" s="1">
        <v>348.09100000000001</v>
      </c>
      <c r="L244" s="1">
        <f t="shared" si="7"/>
        <v>0.34809099999999998</v>
      </c>
    </row>
    <row r="245" spans="1:12">
      <c r="A245" s="1" t="s">
        <v>723</v>
      </c>
      <c r="B245" s="1" t="s">
        <v>725</v>
      </c>
      <c r="C245" s="1">
        <v>841931</v>
      </c>
      <c r="D245" s="1" t="s">
        <v>649</v>
      </c>
      <c r="E245" s="1" t="s">
        <v>670</v>
      </c>
      <c r="F245" s="1" t="s">
        <v>670</v>
      </c>
      <c r="G245" s="1" t="str">
        <f t="shared" si="6"/>
        <v>China to EU27</v>
      </c>
      <c r="H245" s="1">
        <v>2015</v>
      </c>
      <c r="I245" s="1" t="s">
        <v>724</v>
      </c>
      <c r="J245" s="1">
        <v>6</v>
      </c>
      <c r="K245" s="1">
        <v>501.36200000000002</v>
      </c>
      <c r="L245" s="1">
        <f t="shared" si="7"/>
        <v>0.50136199999999997</v>
      </c>
    </row>
    <row r="246" spans="1:12">
      <c r="A246" s="1" t="s">
        <v>723</v>
      </c>
      <c r="B246" s="1" t="s">
        <v>725</v>
      </c>
      <c r="C246" s="1">
        <v>841931</v>
      </c>
      <c r="D246" s="1" t="s">
        <v>649</v>
      </c>
      <c r="E246" s="1" t="s">
        <v>670</v>
      </c>
      <c r="F246" s="1" t="s">
        <v>670</v>
      </c>
      <c r="G246" s="1" t="str">
        <f t="shared" si="6"/>
        <v>China to EU27</v>
      </c>
      <c r="H246" s="1">
        <v>2016</v>
      </c>
      <c r="I246" s="1" t="s">
        <v>724</v>
      </c>
      <c r="J246" s="1">
        <v>6</v>
      </c>
      <c r="K246" s="1">
        <v>861.29899999999998</v>
      </c>
      <c r="L246" s="1">
        <f t="shared" si="7"/>
        <v>0.86129899999999993</v>
      </c>
    </row>
    <row r="247" spans="1:12">
      <c r="A247" s="1" t="s">
        <v>723</v>
      </c>
      <c r="B247" s="1" t="s">
        <v>725</v>
      </c>
      <c r="C247" s="1">
        <v>841931</v>
      </c>
      <c r="D247" s="1" t="s">
        <v>649</v>
      </c>
      <c r="E247" s="1" t="s">
        <v>670</v>
      </c>
      <c r="F247" s="1" t="s">
        <v>670</v>
      </c>
      <c r="G247" s="1" t="str">
        <f t="shared" si="6"/>
        <v>China to EU27</v>
      </c>
      <c r="H247" s="1">
        <v>2017</v>
      </c>
      <c r="I247" s="1" t="s">
        <v>724</v>
      </c>
      <c r="J247" s="1">
        <v>6</v>
      </c>
      <c r="K247" s="1">
        <v>982.90099999999995</v>
      </c>
      <c r="L247" s="1">
        <f t="shared" si="7"/>
        <v>0.98290099999999991</v>
      </c>
    </row>
    <row r="248" spans="1:12">
      <c r="A248" s="1" t="s">
        <v>723</v>
      </c>
      <c r="B248" s="1" t="s">
        <v>725</v>
      </c>
      <c r="C248" s="1">
        <v>841940</v>
      </c>
      <c r="D248" s="1" t="s">
        <v>649</v>
      </c>
      <c r="E248" s="1" t="s">
        <v>147</v>
      </c>
      <c r="F248" s="1" t="s">
        <v>292</v>
      </c>
      <c r="G248" s="1" t="str">
        <f t="shared" si="6"/>
        <v>China to World</v>
      </c>
      <c r="H248" s="1">
        <v>2012</v>
      </c>
      <c r="I248" s="1" t="s">
        <v>724</v>
      </c>
      <c r="J248" s="1">
        <v>6</v>
      </c>
      <c r="K248" s="1">
        <v>144850.97500000001</v>
      </c>
      <c r="L248" s="1">
        <f t="shared" si="7"/>
        <v>144.85097500000001</v>
      </c>
    </row>
    <row r="249" spans="1:12">
      <c r="A249" s="1" t="s">
        <v>723</v>
      </c>
      <c r="B249" s="1" t="s">
        <v>725</v>
      </c>
      <c r="C249" s="1">
        <v>841940</v>
      </c>
      <c r="D249" s="1" t="s">
        <v>649</v>
      </c>
      <c r="E249" s="1" t="s">
        <v>147</v>
      </c>
      <c r="F249" s="1" t="s">
        <v>292</v>
      </c>
      <c r="G249" s="1" t="str">
        <f t="shared" si="6"/>
        <v>China to World</v>
      </c>
      <c r="H249" s="1">
        <v>2013</v>
      </c>
      <c r="I249" s="1" t="s">
        <v>724</v>
      </c>
      <c r="J249" s="1">
        <v>6</v>
      </c>
      <c r="K249" s="1">
        <v>145328.10399999999</v>
      </c>
      <c r="L249" s="1">
        <f t="shared" si="7"/>
        <v>145.328104</v>
      </c>
    </row>
    <row r="250" spans="1:12">
      <c r="A250" s="1" t="s">
        <v>723</v>
      </c>
      <c r="B250" s="1" t="s">
        <v>725</v>
      </c>
      <c r="C250" s="1">
        <v>841940</v>
      </c>
      <c r="D250" s="1" t="s">
        <v>649</v>
      </c>
      <c r="E250" s="1" t="s">
        <v>147</v>
      </c>
      <c r="F250" s="1" t="s">
        <v>292</v>
      </c>
      <c r="G250" s="1" t="str">
        <f t="shared" si="6"/>
        <v>China to World</v>
      </c>
      <c r="H250" s="1">
        <v>2014</v>
      </c>
      <c r="I250" s="1" t="s">
        <v>724</v>
      </c>
      <c r="J250" s="1">
        <v>6</v>
      </c>
      <c r="K250" s="1">
        <v>114445.09</v>
      </c>
      <c r="L250" s="1">
        <f t="shared" si="7"/>
        <v>114.44508999999999</v>
      </c>
    </row>
    <row r="251" spans="1:12">
      <c r="A251" s="1" t="s">
        <v>723</v>
      </c>
      <c r="B251" s="1" t="s">
        <v>725</v>
      </c>
      <c r="C251" s="1">
        <v>841940</v>
      </c>
      <c r="D251" s="1" t="s">
        <v>649</v>
      </c>
      <c r="E251" s="1" t="s">
        <v>147</v>
      </c>
      <c r="F251" s="1" t="s">
        <v>292</v>
      </c>
      <c r="G251" s="1" t="str">
        <f t="shared" si="6"/>
        <v>China to World</v>
      </c>
      <c r="H251" s="1">
        <v>2015</v>
      </c>
      <c r="I251" s="1" t="s">
        <v>724</v>
      </c>
      <c r="J251" s="1">
        <v>6</v>
      </c>
      <c r="K251" s="1">
        <v>199924.416</v>
      </c>
      <c r="L251" s="1">
        <f t="shared" si="7"/>
        <v>199.92441600000001</v>
      </c>
    </row>
    <row r="252" spans="1:12">
      <c r="A252" s="1" t="s">
        <v>723</v>
      </c>
      <c r="B252" s="1" t="s">
        <v>725</v>
      </c>
      <c r="C252" s="1">
        <v>841940</v>
      </c>
      <c r="D252" s="1" t="s">
        <v>649</v>
      </c>
      <c r="E252" s="1" t="s">
        <v>147</v>
      </c>
      <c r="F252" s="1" t="s">
        <v>292</v>
      </c>
      <c r="G252" s="1" t="str">
        <f t="shared" si="6"/>
        <v>China to World</v>
      </c>
      <c r="H252" s="1">
        <v>2016</v>
      </c>
      <c r="I252" s="1" t="s">
        <v>724</v>
      </c>
      <c r="J252" s="1">
        <v>6</v>
      </c>
      <c r="K252" s="1">
        <v>233534.902</v>
      </c>
      <c r="L252" s="1">
        <f t="shared" si="7"/>
        <v>233.53490199999999</v>
      </c>
    </row>
    <row r="253" spans="1:12">
      <c r="A253" s="1" t="s">
        <v>723</v>
      </c>
      <c r="B253" s="1" t="s">
        <v>725</v>
      </c>
      <c r="C253" s="1">
        <v>841940</v>
      </c>
      <c r="D253" s="1" t="s">
        <v>649</v>
      </c>
      <c r="E253" s="1" t="s">
        <v>147</v>
      </c>
      <c r="F253" s="1" t="s">
        <v>292</v>
      </c>
      <c r="G253" s="1" t="str">
        <f t="shared" si="6"/>
        <v>China to World</v>
      </c>
      <c r="H253" s="1">
        <v>2017</v>
      </c>
      <c r="I253" s="1" t="s">
        <v>724</v>
      </c>
      <c r="J253" s="1">
        <v>6</v>
      </c>
      <c r="K253" s="1">
        <v>464621.04100000003</v>
      </c>
      <c r="L253" s="1">
        <f t="shared" si="7"/>
        <v>464.62104100000005</v>
      </c>
    </row>
    <row r="254" spans="1:12">
      <c r="A254" s="1" t="s">
        <v>723</v>
      </c>
      <c r="B254" s="1" t="s">
        <v>725</v>
      </c>
      <c r="C254" s="1">
        <v>841940</v>
      </c>
      <c r="D254" s="1" t="s">
        <v>649</v>
      </c>
      <c r="E254" s="1" t="s">
        <v>670</v>
      </c>
      <c r="F254" s="1" t="s">
        <v>670</v>
      </c>
      <c r="G254" s="1" t="str">
        <f t="shared" si="6"/>
        <v>China to EU27</v>
      </c>
      <c r="H254" s="1">
        <v>2012</v>
      </c>
      <c r="I254" s="1" t="s">
        <v>724</v>
      </c>
      <c r="J254" s="1">
        <v>6</v>
      </c>
      <c r="K254" s="1">
        <v>3524.8470000000002</v>
      </c>
      <c r="L254" s="1">
        <f t="shared" si="7"/>
        <v>3.5248470000000003</v>
      </c>
    </row>
    <row r="255" spans="1:12">
      <c r="A255" s="1" t="s">
        <v>723</v>
      </c>
      <c r="B255" s="1" t="s">
        <v>725</v>
      </c>
      <c r="C255" s="1">
        <v>841940</v>
      </c>
      <c r="D255" s="1" t="s">
        <v>649</v>
      </c>
      <c r="E255" s="1" t="s">
        <v>670</v>
      </c>
      <c r="F255" s="1" t="s">
        <v>670</v>
      </c>
      <c r="G255" s="1" t="str">
        <f t="shared" si="6"/>
        <v>China to EU27</v>
      </c>
      <c r="H255" s="1">
        <v>2013</v>
      </c>
      <c r="I255" s="1" t="s">
        <v>724</v>
      </c>
      <c r="J255" s="1">
        <v>6</v>
      </c>
      <c r="K255" s="1">
        <v>8612.7950000000001</v>
      </c>
      <c r="L255" s="1">
        <f t="shared" si="7"/>
        <v>8.6127950000000002</v>
      </c>
    </row>
    <row r="256" spans="1:12">
      <c r="A256" s="1" t="s">
        <v>723</v>
      </c>
      <c r="B256" s="1" t="s">
        <v>725</v>
      </c>
      <c r="C256" s="1">
        <v>841940</v>
      </c>
      <c r="D256" s="1" t="s">
        <v>649</v>
      </c>
      <c r="E256" s="1" t="s">
        <v>670</v>
      </c>
      <c r="F256" s="1" t="s">
        <v>670</v>
      </c>
      <c r="G256" s="1" t="str">
        <f t="shared" si="6"/>
        <v>China to EU27</v>
      </c>
      <c r="H256" s="1">
        <v>2014</v>
      </c>
      <c r="I256" s="1" t="s">
        <v>724</v>
      </c>
      <c r="J256" s="1">
        <v>6</v>
      </c>
      <c r="K256" s="1">
        <v>4104.9830000000002</v>
      </c>
      <c r="L256" s="1">
        <f t="shared" si="7"/>
        <v>4.1049829999999998</v>
      </c>
    </row>
    <row r="257" spans="1:12">
      <c r="A257" s="1" t="s">
        <v>723</v>
      </c>
      <c r="B257" s="1" t="s">
        <v>725</v>
      </c>
      <c r="C257" s="1">
        <v>841940</v>
      </c>
      <c r="D257" s="1" t="s">
        <v>649</v>
      </c>
      <c r="E257" s="1" t="s">
        <v>670</v>
      </c>
      <c r="F257" s="1" t="s">
        <v>670</v>
      </c>
      <c r="G257" s="1" t="str">
        <f t="shared" si="6"/>
        <v>China to EU27</v>
      </c>
      <c r="H257" s="1">
        <v>2015</v>
      </c>
      <c r="I257" s="1" t="s">
        <v>724</v>
      </c>
      <c r="J257" s="1">
        <v>6</v>
      </c>
      <c r="K257" s="1">
        <v>7321.16</v>
      </c>
      <c r="L257" s="1">
        <f t="shared" si="7"/>
        <v>7.3211599999999999</v>
      </c>
    </row>
    <row r="258" spans="1:12">
      <c r="A258" s="1" t="s">
        <v>723</v>
      </c>
      <c r="B258" s="1" t="s">
        <v>725</v>
      </c>
      <c r="C258" s="1">
        <v>841940</v>
      </c>
      <c r="D258" s="1" t="s">
        <v>649</v>
      </c>
      <c r="E258" s="1" t="s">
        <v>670</v>
      </c>
      <c r="F258" s="1" t="s">
        <v>670</v>
      </c>
      <c r="G258" s="1" t="str">
        <f t="shared" si="6"/>
        <v>China to EU27</v>
      </c>
      <c r="H258" s="1">
        <v>2016</v>
      </c>
      <c r="I258" s="1" t="s">
        <v>724</v>
      </c>
      <c r="J258" s="1">
        <v>6</v>
      </c>
      <c r="K258" s="1">
        <v>5001.701</v>
      </c>
      <c r="L258" s="1">
        <f t="shared" si="7"/>
        <v>5.0017009999999997</v>
      </c>
    </row>
    <row r="259" spans="1:12">
      <c r="A259" s="1" t="s">
        <v>723</v>
      </c>
      <c r="B259" s="1" t="s">
        <v>725</v>
      </c>
      <c r="C259" s="1">
        <v>841940</v>
      </c>
      <c r="D259" s="1" t="s">
        <v>649</v>
      </c>
      <c r="E259" s="1" t="s">
        <v>670</v>
      </c>
      <c r="F259" s="1" t="s">
        <v>670</v>
      </c>
      <c r="G259" s="1" t="str">
        <f t="shared" si="6"/>
        <v>China to EU27</v>
      </c>
      <c r="H259" s="1">
        <v>2017</v>
      </c>
      <c r="I259" s="1" t="s">
        <v>724</v>
      </c>
      <c r="J259" s="1">
        <v>6</v>
      </c>
      <c r="K259" s="1">
        <v>17589.635999999999</v>
      </c>
      <c r="L259" s="1">
        <f t="shared" si="7"/>
        <v>17.589635999999999</v>
      </c>
    </row>
    <row r="260" spans="1:12">
      <c r="A260" s="1" t="s">
        <v>723</v>
      </c>
      <c r="B260" s="1" t="s">
        <v>725</v>
      </c>
      <c r="C260" s="1">
        <v>842139</v>
      </c>
      <c r="D260" s="1" t="s">
        <v>649</v>
      </c>
      <c r="E260" s="1" t="s">
        <v>147</v>
      </c>
      <c r="F260" s="1" t="s">
        <v>292</v>
      </c>
      <c r="G260" s="1" t="str">
        <f t="shared" si="6"/>
        <v>China to World</v>
      </c>
      <c r="H260" s="1">
        <v>2012</v>
      </c>
      <c r="I260" s="1" t="s">
        <v>724</v>
      </c>
      <c r="J260" s="1">
        <v>6</v>
      </c>
      <c r="K260" s="1">
        <v>923697.21</v>
      </c>
      <c r="L260" s="1">
        <f t="shared" si="7"/>
        <v>923.69720999999993</v>
      </c>
    </row>
    <row r="261" spans="1:12">
      <c r="A261" s="1" t="s">
        <v>723</v>
      </c>
      <c r="B261" s="1" t="s">
        <v>725</v>
      </c>
      <c r="C261" s="1">
        <v>842139</v>
      </c>
      <c r="D261" s="1" t="s">
        <v>649</v>
      </c>
      <c r="E261" s="1" t="s">
        <v>147</v>
      </c>
      <c r="F261" s="1" t="s">
        <v>292</v>
      </c>
      <c r="G261" s="1" t="str">
        <f t="shared" si="6"/>
        <v>China to World</v>
      </c>
      <c r="H261" s="1">
        <v>2013</v>
      </c>
      <c r="I261" s="1" t="s">
        <v>724</v>
      </c>
      <c r="J261" s="1">
        <v>6</v>
      </c>
      <c r="K261" s="1">
        <v>1178018.453</v>
      </c>
      <c r="L261" s="1">
        <f t="shared" si="7"/>
        <v>1178.0184529999999</v>
      </c>
    </row>
    <row r="262" spans="1:12">
      <c r="A262" s="1" t="s">
        <v>723</v>
      </c>
      <c r="B262" s="1" t="s">
        <v>725</v>
      </c>
      <c r="C262" s="1">
        <v>842139</v>
      </c>
      <c r="D262" s="1" t="s">
        <v>649</v>
      </c>
      <c r="E262" s="1" t="s">
        <v>147</v>
      </c>
      <c r="F262" s="1" t="s">
        <v>292</v>
      </c>
      <c r="G262" s="1" t="str">
        <f t="shared" si="6"/>
        <v>China to World</v>
      </c>
      <c r="H262" s="1">
        <v>2014</v>
      </c>
      <c r="I262" s="1" t="s">
        <v>724</v>
      </c>
      <c r="J262" s="1">
        <v>6</v>
      </c>
      <c r="K262" s="1">
        <v>1474716.2779999999</v>
      </c>
      <c r="L262" s="1">
        <f t="shared" si="7"/>
        <v>1474.7162779999999</v>
      </c>
    </row>
    <row r="263" spans="1:12">
      <c r="A263" s="1" t="s">
        <v>723</v>
      </c>
      <c r="B263" s="1" t="s">
        <v>725</v>
      </c>
      <c r="C263" s="1">
        <v>842139</v>
      </c>
      <c r="D263" s="1" t="s">
        <v>649</v>
      </c>
      <c r="E263" s="1" t="s">
        <v>147</v>
      </c>
      <c r="F263" s="1" t="s">
        <v>292</v>
      </c>
      <c r="G263" s="1" t="str">
        <f t="shared" si="6"/>
        <v>China to World</v>
      </c>
      <c r="H263" s="1">
        <v>2015</v>
      </c>
      <c r="I263" s="1" t="s">
        <v>724</v>
      </c>
      <c r="J263" s="1">
        <v>6</v>
      </c>
      <c r="K263" s="1">
        <v>1328377.4569999999</v>
      </c>
      <c r="L263" s="1">
        <f t="shared" si="7"/>
        <v>1328.377457</v>
      </c>
    </row>
    <row r="264" spans="1:12">
      <c r="A264" s="1" t="s">
        <v>723</v>
      </c>
      <c r="B264" s="1" t="s">
        <v>725</v>
      </c>
      <c r="C264" s="1">
        <v>842139</v>
      </c>
      <c r="D264" s="1" t="s">
        <v>649</v>
      </c>
      <c r="E264" s="1" t="s">
        <v>147</v>
      </c>
      <c r="F264" s="1" t="s">
        <v>292</v>
      </c>
      <c r="G264" s="1" t="str">
        <f t="shared" si="6"/>
        <v>China to World</v>
      </c>
      <c r="H264" s="1">
        <v>2016</v>
      </c>
      <c r="I264" s="1" t="s">
        <v>724</v>
      </c>
      <c r="J264" s="1">
        <v>6</v>
      </c>
      <c r="K264" s="1">
        <v>1886387.277</v>
      </c>
      <c r="L264" s="1">
        <f t="shared" si="7"/>
        <v>1886.387277</v>
      </c>
    </row>
    <row r="265" spans="1:12">
      <c r="A265" s="1" t="s">
        <v>723</v>
      </c>
      <c r="B265" s="1" t="s">
        <v>725</v>
      </c>
      <c r="C265" s="1">
        <v>842139</v>
      </c>
      <c r="D265" s="1" t="s">
        <v>649</v>
      </c>
      <c r="E265" s="1" t="s">
        <v>147</v>
      </c>
      <c r="F265" s="1" t="s">
        <v>292</v>
      </c>
      <c r="G265" s="1" t="str">
        <f t="shared" ref="G265:G328" si="8">CONCATENATE(D265, " to ",F265)</f>
        <v>China to World</v>
      </c>
      <c r="H265" s="1">
        <v>2017</v>
      </c>
      <c r="I265" s="1" t="s">
        <v>724</v>
      </c>
      <c r="J265" s="1">
        <v>6</v>
      </c>
      <c r="K265" s="1">
        <v>2053217.4380000001</v>
      </c>
      <c r="L265" s="1">
        <f t="shared" ref="L265:L328" si="9">K265/(1*10^3)</f>
        <v>2053.2174380000001</v>
      </c>
    </row>
    <row r="266" spans="1:12">
      <c r="A266" s="1" t="s">
        <v>723</v>
      </c>
      <c r="B266" s="1" t="s">
        <v>725</v>
      </c>
      <c r="C266" s="1">
        <v>842139</v>
      </c>
      <c r="D266" s="1" t="s">
        <v>649</v>
      </c>
      <c r="E266" s="1" t="s">
        <v>670</v>
      </c>
      <c r="F266" s="1" t="s">
        <v>670</v>
      </c>
      <c r="G266" s="1" t="str">
        <f t="shared" si="8"/>
        <v>China to EU27</v>
      </c>
      <c r="H266" s="1">
        <v>2012</v>
      </c>
      <c r="I266" s="1" t="s">
        <v>724</v>
      </c>
      <c r="J266" s="1">
        <v>6</v>
      </c>
      <c r="K266" s="1">
        <v>36806.904999999999</v>
      </c>
      <c r="L266" s="1">
        <f t="shared" si="9"/>
        <v>36.806905</v>
      </c>
    </row>
    <row r="267" spans="1:12">
      <c r="A267" s="1" t="s">
        <v>723</v>
      </c>
      <c r="B267" s="1" t="s">
        <v>725</v>
      </c>
      <c r="C267" s="1">
        <v>842139</v>
      </c>
      <c r="D267" s="1" t="s">
        <v>649</v>
      </c>
      <c r="E267" s="1" t="s">
        <v>670</v>
      </c>
      <c r="F267" s="1" t="s">
        <v>670</v>
      </c>
      <c r="G267" s="1" t="str">
        <f t="shared" si="8"/>
        <v>China to EU27</v>
      </c>
      <c r="H267" s="1">
        <v>2013</v>
      </c>
      <c r="I267" s="1" t="s">
        <v>724</v>
      </c>
      <c r="J267" s="1">
        <v>6</v>
      </c>
      <c r="K267" s="1">
        <v>44256.398999999998</v>
      </c>
      <c r="L267" s="1">
        <f t="shared" si="9"/>
        <v>44.256398999999995</v>
      </c>
    </row>
    <row r="268" spans="1:12">
      <c r="A268" s="1" t="s">
        <v>723</v>
      </c>
      <c r="B268" s="1" t="s">
        <v>725</v>
      </c>
      <c r="C268" s="1">
        <v>842139</v>
      </c>
      <c r="D268" s="1" t="s">
        <v>649</v>
      </c>
      <c r="E268" s="1" t="s">
        <v>670</v>
      </c>
      <c r="F268" s="1" t="s">
        <v>670</v>
      </c>
      <c r="G268" s="1" t="str">
        <f t="shared" si="8"/>
        <v>China to EU27</v>
      </c>
      <c r="H268" s="1">
        <v>2014</v>
      </c>
      <c r="I268" s="1" t="s">
        <v>724</v>
      </c>
      <c r="J268" s="1">
        <v>6</v>
      </c>
      <c r="K268" s="1">
        <v>71557.52</v>
      </c>
      <c r="L268" s="1">
        <f t="shared" si="9"/>
        <v>71.557520000000011</v>
      </c>
    </row>
    <row r="269" spans="1:12">
      <c r="A269" s="1" t="s">
        <v>723</v>
      </c>
      <c r="B269" s="1" t="s">
        <v>725</v>
      </c>
      <c r="C269" s="1">
        <v>842139</v>
      </c>
      <c r="D269" s="1" t="s">
        <v>649</v>
      </c>
      <c r="E269" s="1" t="s">
        <v>670</v>
      </c>
      <c r="F269" s="1" t="s">
        <v>670</v>
      </c>
      <c r="G269" s="1" t="str">
        <f t="shared" si="8"/>
        <v>China to EU27</v>
      </c>
      <c r="H269" s="1">
        <v>2015</v>
      </c>
      <c r="I269" s="1" t="s">
        <v>724</v>
      </c>
      <c r="J269" s="1">
        <v>6</v>
      </c>
      <c r="K269" s="1">
        <v>70846.823999999993</v>
      </c>
      <c r="L269" s="1">
        <f t="shared" si="9"/>
        <v>70.846823999999998</v>
      </c>
    </row>
    <row r="270" spans="1:12">
      <c r="A270" s="1" t="s">
        <v>723</v>
      </c>
      <c r="B270" s="1" t="s">
        <v>725</v>
      </c>
      <c r="C270" s="1">
        <v>842139</v>
      </c>
      <c r="D270" s="1" t="s">
        <v>649</v>
      </c>
      <c r="E270" s="1" t="s">
        <v>670</v>
      </c>
      <c r="F270" s="1" t="s">
        <v>670</v>
      </c>
      <c r="G270" s="1" t="str">
        <f t="shared" si="8"/>
        <v>China to EU27</v>
      </c>
      <c r="H270" s="1">
        <v>2016</v>
      </c>
      <c r="I270" s="1" t="s">
        <v>724</v>
      </c>
      <c r="J270" s="1">
        <v>6</v>
      </c>
      <c r="K270" s="1">
        <v>83368.349000000002</v>
      </c>
      <c r="L270" s="1">
        <f t="shared" si="9"/>
        <v>83.368348999999995</v>
      </c>
    </row>
    <row r="271" spans="1:12">
      <c r="A271" s="1" t="s">
        <v>723</v>
      </c>
      <c r="B271" s="1" t="s">
        <v>725</v>
      </c>
      <c r="C271" s="1">
        <v>842139</v>
      </c>
      <c r="D271" s="1" t="s">
        <v>649</v>
      </c>
      <c r="E271" s="1" t="s">
        <v>670</v>
      </c>
      <c r="F271" s="1" t="s">
        <v>670</v>
      </c>
      <c r="G271" s="1" t="str">
        <f t="shared" si="8"/>
        <v>China to EU27</v>
      </c>
      <c r="H271" s="1">
        <v>2017</v>
      </c>
      <c r="I271" s="1" t="s">
        <v>724</v>
      </c>
      <c r="J271" s="1">
        <v>6</v>
      </c>
      <c r="K271" s="1">
        <v>104509.35400000001</v>
      </c>
      <c r="L271" s="1">
        <f t="shared" si="9"/>
        <v>104.509354</v>
      </c>
    </row>
    <row r="272" spans="1:12">
      <c r="A272" s="1" t="s">
        <v>723</v>
      </c>
      <c r="B272" s="1" t="s">
        <v>725</v>
      </c>
      <c r="C272" s="1">
        <v>842489</v>
      </c>
      <c r="D272" s="1" t="s">
        <v>649</v>
      </c>
      <c r="E272" s="1" t="s">
        <v>147</v>
      </c>
      <c r="F272" s="1" t="s">
        <v>292</v>
      </c>
      <c r="G272" s="1" t="str">
        <f t="shared" si="8"/>
        <v>China to World</v>
      </c>
      <c r="H272" s="1">
        <v>2012</v>
      </c>
      <c r="I272" s="1" t="s">
        <v>724</v>
      </c>
      <c r="J272" s="1">
        <v>6</v>
      </c>
      <c r="K272" s="1">
        <v>498302.18099999998</v>
      </c>
      <c r="L272" s="1">
        <f t="shared" si="9"/>
        <v>498.30218099999996</v>
      </c>
    </row>
    <row r="273" spans="1:12">
      <c r="A273" s="1" t="s">
        <v>723</v>
      </c>
      <c r="B273" s="1" t="s">
        <v>725</v>
      </c>
      <c r="C273" s="1">
        <v>842489</v>
      </c>
      <c r="D273" s="1" t="s">
        <v>649</v>
      </c>
      <c r="E273" s="1" t="s">
        <v>147</v>
      </c>
      <c r="F273" s="1" t="s">
        <v>292</v>
      </c>
      <c r="G273" s="1" t="str">
        <f t="shared" si="8"/>
        <v>China to World</v>
      </c>
      <c r="H273" s="1">
        <v>2013</v>
      </c>
      <c r="I273" s="1" t="s">
        <v>724</v>
      </c>
      <c r="J273" s="1">
        <v>6</v>
      </c>
      <c r="K273" s="1">
        <v>576065.28099999996</v>
      </c>
      <c r="L273" s="1">
        <f t="shared" si="9"/>
        <v>576.06528099999991</v>
      </c>
    </row>
    <row r="274" spans="1:12">
      <c r="A274" s="1" t="s">
        <v>723</v>
      </c>
      <c r="B274" s="1" t="s">
        <v>725</v>
      </c>
      <c r="C274" s="1">
        <v>842489</v>
      </c>
      <c r="D274" s="1" t="s">
        <v>649</v>
      </c>
      <c r="E274" s="1" t="s">
        <v>147</v>
      </c>
      <c r="F274" s="1" t="s">
        <v>292</v>
      </c>
      <c r="G274" s="1" t="str">
        <f t="shared" si="8"/>
        <v>China to World</v>
      </c>
      <c r="H274" s="1">
        <v>2014</v>
      </c>
      <c r="I274" s="1" t="s">
        <v>724</v>
      </c>
      <c r="J274" s="1">
        <v>6</v>
      </c>
      <c r="K274" s="1">
        <v>649390.46200000006</v>
      </c>
      <c r="L274" s="1">
        <f t="shared" si="9"/>
        <v>649.39046200000007</v>
      </c>
    </row>
    <row r="275" spans="1:12">
      <c r="A275" s="1" t="s">
        <v>723</v>
      </c>
      <c r="B275" s="1" t="s">
        <v>725</v>
      </c>
      <c r="C275" s="1">
        <v>842489</v>
      </c>
      <c r="D275" s="1" t="s">
        <v>649</v>
      </c>
      <c r="E275" s="1" t="s">
        <v>147</v>
      </c>
      <c r="F275" s="1" t="s">
        <v>292</v>
      </c>
      <c r="G275" s="1" t="str">
        <f t="shared" si="8"/>
        <v>China to World</v>
      </c>
      <c r="H275" s="1">
        <v>2015</v>
      </c>
      <c r="I275" s="1" t="s">
        <v>724</v>
      </c>
      <c r="J275" s="1">
        <v>6</v>
      </c>
      <c r="K275" s="1">
        <v>776498.29700000002</v>
      </c>
      <c r="L275" s="1">
        <f t="shared" si="9"/>
        <v>776.49829699999998</v>
      </c>
    </row>
    <row r="276" spans="1:12">
      <c r="A276" s="1" t="s">
        <v>723</v>
      </c>
      <c r="B276" s="1" t="s">
        <v>725</v>
      </c>
      <c r="C276" s="1">
        <v>842489</v>
      </c>
      <c r="D276" s="1" t="s">
        <v>649</v>
      </c>
      <c r="E276" s="1" t="s">
        <v>147</v>
      </c>
      <c r="F276" s="1" t="s">
        <v>292</v>
      </c>
      <c r="G276" s="1" t="str">
        <f t="shared" si="8"/>
        <v>China to World</v>
      </c>
      <c r="H276" s="1">
        <v>2016</v>
      </c>
      <c r="I276" s="1" t="s">
        <v>724</v>
      </c>
      <c r="J276" s="1">
        <v>6</v>
      </c>
      <c r="K276" s="1">
        <v>805065.20299999998</v>
      </c>
      <c r="L276" s="1">
        <f t="shared" si="9"/>
        <v>805.065203</v>
      </c>
    </row>
    <row r="277" spans="1:12">
      <c r="A277" s="1" t="s">
        <v>723</v>
      </c>
      <c r="B277" s="1" t="s">
        <v>725</v>
      </c>
      <c r="C277" s="1">
        <v>842489</v>
      </c>
      <c r="D277" s="1" t="s">
        <v>649</v>
      </c>
      <c r="E277" s="1" t="s">
        <v>147</v>
      </c>
      <c r="F277" s="1" t="s">
        <v>292</v>
      </c>
      <c r="G277" s="1" t="str">
        <f t="shared" si="8"/>
        <v>China to World</v>
      </c>
      <c r="H277" s="1">
        <v>2017</v>
      </c>
      <c r="I277" s="1" t="s">
        <v>724</v>
      </c>
      <c r="J277" s="1">
        <v>6</v>
      </c>
      <c r="K277" s="1">
        <v>966189.28899999999</v>
      </c>
      <c r="L277" s="1">
        <f t="shared" si="9"/>
        <v>966.18928900000003</v>
      </c>
    </row>
    <row r="278" spans="1:12">
      <c r="A278" s="1" t="s">
        <v>723</v>
      </c>
      <c r="B278" s="1" t="s">
        <v>725</v>
      </c>
      <c r="C278" s="1">
        <v>842489</v>
      </c>
      <c r="D278" s="1" t="s">
        <v>649</v>
      </c>
      <c r="E278" s="1" t="s">
        <v>670</v>
      </c>
      <c r="F278" s="1" t="s">
        <v>670</v>
      </c>
      <c r="G278" s="1" t="str">
        <f t="shared" si="8"/>
        <v>China to EU27</v>
      </c>
      <c r="H278" s="1">
        <v>2012</v>
      </c>
      <c r="I278" s="1" t="s">
        <v>724</v>
      </c>
      <c r="J278" s="1">
        <v>6</v>
      </c>
      <c r="K278" s="1">
        <v>82136.956999999995</v>
      </c>
      <c r="L278" s="1">
        <f t="shared" si="9"/>
        <v>82.136956999999995</v>
      </c>
    </row>
    <row r="279" spans="1:12">
      <c r="A279" s="1" t="s">
        <v>723</v>
      </c>
      <c r="B279" s="1" t="s">
        <v>725</v>
      </c>
      <c r="C279" s="1">
        <v>842489</v>
      </c>
      <c r="D279" s="1" t="s">
        <v>649</v>
      </c>
      <c r="E279" s="1" t="s">
        <v>670</v>
      </c>
      <c r="F279" s="1" t="s">
        <v>670</v>
      </c>
      <c r="G279" s="1" t="str">
        <f t="shared" si="8"/>
        <v>China to EU27</v>
      </c>
      <c r="H279" s="1">
        <v>2013</v>
      </c>
      <c r="I279" s="1" t="s">
        <v>724</v>
      </c>
      <c r="J279" s="1">
        <v>6</v>
      </c>
      <c r="K279" s="1">
        <v>89234.483999999997</v>
      </c>
      <c r="L279" s="1">
        <f t="shared" si="9"/>
        <v>89.234483999999995</v>
      </c>
    </row>
    <row r="280" spans="1:12">
      <c r="A280" s="1" t="s">
        <v>723</v>
      </c>
      <c r="B280" s="1" t="s">
        <v>725</v>
      </c>
      <c r="C280" s="1">
        <v>842489</v>
      </c>
      <c r="D280" s="1" t="s">
        <v>649</v>
      </c>
      <c r="E280" s="1" t="s">
        <v>670</v>
      </c>
      <c r="F280" s="1" t="s">
        <v>670</v>
      </c>
      <c r="G280" s="1" t="str">
        <f t="shared" si="8"/>
        <v>China to EU27</v>
      </c>
      <c r="H280" s="1">
        <v>2014</v>
      </c>
      <c r="I280" s="1" t="s">
        <v>724</v>
      </c>
      <c r="J280" s="1">
        <v>6</v>
      </c>
      <c r="K280" s="1">
        <v>127289.84</v>
      </c>
      <c r="L280" s="1">
        <f t="shared" si="9"/>
        <v>127.28984</v>
      </c>
    </row>
    <row r="281" spans="1:12">
      <c r="A281" s="1" t="s">
        <v>723</v>
      </c>
      <c r="B281" s="1" t="s">
        <v>725</v>
      </c>
      <c r="C281" s="1">
        <v>842489</v>
      </c>
      <c r="D281" s="1" t="s">
        <v>649</v>
      </c>
      <c r="E281" s="1" t="s">
        <v>670</v>
      </c>
      <c r="F281" s="1" t="s">
        <v>670</v>
      </c>
      <c r="G281" s="1" t="str">
        <f t="shared" si="8"/>
        <v>China to EU27</v>
      </c>
      <c r="H281" s="1">
        <v>2015</v>
      </c>
      <c r="I281" s="1" t="s">
        <v>724</v>
      </c>
      <c r="J281" s="1">
        <v>6</v>
      </c>
      <c r="K281" s="1">
        <v>156389.111</v>
      </c>
      <c r="L281" s="1">
        <f t="shared" si="9"/>
        <v>156.38911100000001</v>
      </c>
    </row>
    <row r="282" spans="1:12">
      <c r="A282" s="1" t="s">
        <v>723</v>
      </c>
      <c r="B282" s="1" t="s">
        <v>725</v>
      </c>
      <c r="C282" s="1">
        <v>842489</v>
      </c>
      <c r="D282" s="1" t="s">
        <v>649</v>
      </c>
      <c r="E282" s="1" t="s">
        <v>670</v>
      </c>
      <c r="F282" s="1" t="s">
        <v>670</v>
      </c>
      <c r="G282" s="1" t="str">
        <f t="shared" si="8"/>
        <v>China to EU27</v>
      </c>
      <c r="H282" s="1">
        <v>2016</v>
      </c>
      <c r="I282" s="1" t="s">
        <v>724</v>
      </c>
      <c r="J282" s="1">
        <v>6</v>
      </c>
      <c r="K282" s="1">
        <v>167429.42000000001</v>
      </c>
      <c r="L282" s="1">
        <f t="shared" si="9"/>
        <v>167.42942000000002</v>
      </c>
    </row>
    <row r="283" spans="1:12">
      <c r="A283" s="1" t="s">
        <v>723</v>
      </c>
      <c r="B283" s="1" t="s">
        <v>725</v>
      </c>
      <c r="C283" s="1">
        <v>842489</v>
      </c>
      <c r="D283" s="1" t="s">
        <v>649</v>
      </c>
      <c r="E283" s="1" t="s">
        <v>670</v>
      </c>
      <c r="F283" s="1" t="s">
        <v>670</v>
      </c>
      <c r="G283" s="1" t="str">
        <f t="shared" si="8"/>
        <v>China to EU27</v>
      </c>
      <c r="H283" s="1">
        <v>2017</v>
      </c>
      <c r="I283" s="1" t="s">
        <v>724</v>
      </c>
      <c r="J283" s="1">
        <v>6</v>
      </c>
      <c r="K283" s="1">
        <v>198822.424</v>
      </c>
      <c r="L283" s="1">
        <f t="shared" si="9"/>
        <v>198.82242400000001</v>
      </c>
    </row>
    <row r="284" spans="1:12">
      <c r="A284" s="1" t="s">
        <v>723</v>
      </c>
      <c r="B284" s="1" t="s">
        <v>725</v>
      </c>
      <c r="C284" s="1">
        <v>847780</v>
      </c>
      <c r="D284" s="1" t="s">
        <v>649</v>
      </c>
      <c r="E284" s="1" t="s">
        <v>147</v>
      </c>
      <c r="F284" s="1" t="s">
        <v>292</v>
      </c>
      <c r="G284" s="1" t="str">
        <f t="shared" si="8"/>
        <v>China to World</v>
      </c>
      <c r="H284" s="1">
        <v>2012</v>
      </c>
      <c r="I284" s="1" t="s">
        <v>724</v>
      </c>
      <c r="J284" s="1">
        <v>6</v>
      </c>
      <c r="K284" s="1">
        <v>805221.81599999999</v>
      </c>
      <c r="L284" s="1">
        <f t="shared" si="9"/>
        <v>805.22181599999999</v>
      </c>
    </row>
    <row r="285" spans="1:12">
      <c r="A285" s="1" t="s">
        <v>723</v>
      </c>
      <c r="B285" s="1" t="s">
        <v>725</v>
      </c>
      <c r="C285" s="1">
        <v>847780</v>
      </c>
      <c r="D285" s="1" t="s">
        <v>649</v>
      </c>
      <c r="E285" s="1" t="s">
        <v>147</v>
      </c>
      <c r="F285" s="1" t="s">
        <v>292</v>
      </c>
      <c r="G285" s="1" t="str">
        <f t="shared" si="8"/>
        <v>China to World</v>
      </c>
      <c r="H285" s="1">
        <v>2013</v>
      </c>
      <c r="I285" s="1" t="s">
        <v>724</v>
      </c>
      <c r="J285" s="1">
        <v>6</v>
      </c>
      <c r="K285" s="1">
        <v>856313.33600000001</v>
      </c>
      <c r="L285" s="1">
        <f t="shared" si="9"/>
        <v>856.31333600000005</v>
      </c>
    </row>
    <row r="286" spans="1:12">
      <c r="A286" s="1" t="s">
        <v>723</v>
      </c>
      <c r="B286" s="1" t="s">
        <v>725</v>
      </c>
      <c r="C286" s="1">
        <v>847780</v>
      </c>
      <c r="D286" s="1" t="s">
        <v>649</v>
      </c>
      <c r="E286" s="1" t="s">
        <v>147</v>
      </c>
      <c r="F286" s="1" t="s">
        <v>292</v>
      </c>
      <c r="G286" s="1" t="str">
        <f t="shared" si="8"/>
        <v>China to World</v>
      </c>
      <c r="H286" s="1">
        <v>2014</v>
      </c>
      <c r="I286" s="1" t="s">
        <v>724</v>
      </c>
      <c r="J286" s="1">
        <v>6</v>
      </c>
      <c r="K286" s="1">
        <v>956471.09400000004</v>
      </c>
      <c r="L286" s="1">
        <f t="shared" si="9"/>
        <v>956.47109399999999</v>
      </c>
    </row>
    <row r="287" spans="1:12">
      <c r="A287" s="1" t="s">
        <v>723</v>
      </c>
      <c r="B287" s="1" t="s">
        <v>725</v>
      </c>
      <c r="C287" s="1">
        <v>847780</v>
      </c>
      <c r="D287" s="1" t="s">
        <v>649</v>
      </c>
      <c r="E287" s="1" t="s">
        <v>147</v>
      </c>
      <c r="F287" s="1" t="s">
        <v>292</v>
      </c>
      <c r="G287" s="1" t="str">
        <f t="shared" si="8"/>
        <v>China to World</v>
      </c>
      <c r="H287" s="1">
        <v>2015</v>
      </c>
      <c r="I287" s="1" t="s">
        <v>724</v>
      </c>
      <c r="J287" s="1">
        <v>6</v>
      </c>
      <c r="K287" s="1">
        <v>1018367.329</v>
      </c>
      <c r="L287" s="1">
        <f t="shared" si="9"/>
        <v>1018.367329</v>
      </c>
    </row>
    <row r="288" spans="1:12">
      <c r="A288" s="1" t="s">
        <v>723</v>
      </c>
      <c r="B288" s="1" t="s">
        <v>725</v>
      </c>
      <c r="C288" s="1">
        <v>847780</v>
      </c>
      <c r="D288" s="1" t="s">
        <v>649</v>
      </c>
      <c r="E288" s="1" t="s">
        <v>147</v>
      </c>
      <c r="F288" s="1" t="s">
        <v>292</v>
      </c>
      <c r="G288" s="1" t="str">
        <f t="shared" si="8"/>
        <v>China to World</v>
      </c>
      <c r="H288" s="1">
        <v>2016</v>
      </c>
      <c r="I288" s="1" t="s">
        <v>724</v>
      </c>
      <c r="J288" s="1">
        <v>6</v>
      </c>
      <c r="K288" s="1">
        <v>862747.32299999997</v>
      </c>
      <c r="L288" s="1">
        <f t="shared" si="9"/>
        <v>862.74732299999994</v>
      </c>
    </row>
    <row r="289" spans="1:12">
      <c r="A289" s="1" t="s">
        <v>723</v>
      </c>
      <c r="B289" s="1" t="s">
        <v>725</v>
      </c>
      <c r="C289" s="1">
        <v>847780</v>
      </c>
      <c r="D289" s="1" t="s">
        <v>649</v>
      </c>
      <c r="E289" s="1" t="s">
        <v>147</v>
      </c>
      <c r="F289" s="1" t="s">
        <v>292</v>
      </c>
      <c r="G289" s="1" t="str">
        <f t="shared" si="8"/>
        <v>China to World</v>
      </c>
      <c r="H289" s="1">
        <v>2017</v>
      </c>
      <c r="I289" s="1" t="s">
        <v>724</v>
      </c>
      <c r="J289" s="1">
        <v>6</v>
      </c>
      <c r="K289" s="1">
        <v>980955.09199999995</v>
      </c>
      <c r="L289" s="1">
        <f t="shared" si="9"/>
        <v>980.95509199999992</v>
      </c>
    </row>
    <row r="290" spans="1:12">
      <c r="A290" s="1" t="s">
        <v>723</v>
      </c>
      <c r="B290" s="1" t="s">
        <v>725</v>
      </c>
      <c r="C290" s="1">
        <v>847780</v>
      </c>
      <c r="D290" s="1" t="s">
        <v>649</v>
      </c>
      <c r="E290" s="1" t="s">
        <v>670</v>
      </c>
      <c r="F290" s="1" t="s">
        <v>670</v>
      </c>
      <c r="G290" s="1" t="str">
        <f t="shared" si="8"/>
        <v>China to EU27</v>
      </c>
      <c r="H290" s="1">
        <v>2012</v>
      </c>
      <c r="I290" s="1" t="s">
        <v>724</v>
      </c>
      <c r="J290" s="1">
        <v>6</v>
      </c>
      <c r="K290" s="1">
        <v>52398.999000000003</v>
      </c>
      <c r="L290" s="1">
        <f t="shared" si="9"/>
        <v>52.398999000000003</v>
      </c>
    </row>
    <row r="291" spans="1:12">
      <c r="A291" s="1" t="s">
        <v>723</v>
      </c>
      <c r="B291" s="1" t="s">
        <v>725</v>
      </c>
      <c r="C291" s="1">
        <v>847780</v>
      </c>
      <c r="D291" s="1" t="s">
        <v>649</v>
      </c>
      <c r="E291" s="1" t="s">
        <v>670</v>
      </c>
      <c r="F291" s="1" t="s">
        <v>670</v>
      </c>
      <c r="G291" s="1" t="str">
        <f t="shared" si="8"/>
        <v>China to EU27</v>
      </c>
      <c r="H291" s="1">
        <v>2013</v>
      </c>
      <c r="I291" s="1" t="s">
        <v>724</v>
      </c>
      <c r="J291" s="1">
        <v>6</v>
      </c>
      <c r="K291" s="1">
        <v>64046.9</v>
      </c>
      <c r="L291" s="1">
        <f t="shared" si="9"/>
        <v>64.046900000000008</v>
      </c>
    </row>
    <row r="292" spans="1:12">
      <c r="A292" s="1" t="s">
        <v>723</v>
      </c>
      <c r="B292" s="1" t="s">
        <v>725</v>
      </c>
      <c r="C292" s="1">
        <v>847780</v>
      </c>
      <c r="D292" s="1" t="s">
        <v>649</v>
      </c>
      <c r="E292" s="1" t="s">
        <v>670</v>
      </c>
      <c r="F292" s="1" t="s">
        <v>670</v>
      </c>
      <c r="G292" s="1" t="str">
        <f t="shared" si="8"/>
        <v>China to EU27</v>
      </c>
      <c r="H292" s="1">
        <v>2014</v>
      </c>
      <c r="I292" s="1" t="s">
        <v>724</v>
      </c>
      <c r="J292" s="1">
        <v>6</v>
      </c>
      <c r="K292" s="1">
        <v>56162.819000000003</v>
      </c>
      <c r="L292" s="1">
        <f t="shared" si="9"/>
        <v>56.162819000000006</v>
      </c>
    </row>
    <row r="293" spans="1:12">
      <c r="A293" s="1" t="s">
        <v>723</v>
      </c>
      <c r="B293" s="1" t="s">
        <v>725</v>
      </c>
      <c r="C293" s="1">
        <v>847780</v>
      </c>
      <c r="D293" s="1" t="s">
        <v>649</v>
      </c>
      <c r="E293" s="1" t="s">
        <v>670</v>
      </c>
      <c r="F293" s="1" t="s">
        <v>670</v>
      </c>
      <c r="G293" s="1" t="str">
        <f t="shared" si="8"/>
        <v>China to EU27</v>
      </c>
      <c r="H293" s="1">
        <v>2015</v>
      </c>
      <c r="I293" s="1" t="s">
        <v>724</v>
      </c>
      <c r="J293" s="1">
        <v>6</v>
      </c>
      <c r="K293" s="1">
        <v>48269.15</v>
      </c>
      <c r="L293" s="1">
        <f t="shared" si="9"/>
        <v>48.269150000000003</v>
      </c>
    </row>
    <row r="294" spans="1:12">
      <c r="A294" s="1" t="s">
        <v>723</v>
      </c>
      <c r="B294" s="1" t="s">
        <v>725</v>
      </c>
      <c r="C294" s="1">
        <v>847780</v>
      </c>
      <c r="D294" s="1" t="s">
        <v>649</v>
      </c>
      <c r="E294" s="1" t="s">
        <v>670</v>
      </c>
      <c r="F294" s="1" t="s">
        <v>670</v>
      </c>
      <c r="G294" s="1" t="str">
        <f t="shared" si="8"/>
        <v>China to EU27</v>
      </c>
      <c r="H294" s="1">
        <v>2016</v>
      </c>
      <c r="I294" s="1" t="s">
        <v>724</v>
      </c>
      <c r="J294" s="1">
        <v>6</v>
      </c>
      <c r="K294" s="1">
        <v>49479.923000000003</v>
      </c>
      <c r="L294" s="1">
        <f t="shared" si="9"/>
        <v>49.479922999999999</v>
      </c>
    </row>
    <row r="295" spans="1:12">
      <c r="A295" s="1" t="s">
        <v>723</v>
      </c>
      <c r="B295" s="1" t="s">
        <v>725</v>
      </c>
      <c r="C295" s="1">
        <v>847780</v>
      </c>
      <c r="D295" s="1" t="s">
        <v>649</v>
      </c>
      <c r="E295" s="1" t="s">
        <v>670</v>
      </c>
      <c r="F295" s="1" t="s">
        <v>670</v>
      </c>
      <c r="G295" s="1" t="str">
        <f t="shared" si="8"/>
        <v>China to EU27</v>
      </c>
      <c r="H295" s="1">
        <v>2017</v>
      </c>
      <c r="I295" s="1" t="s">
        <v>724</v>
      </c>
      <c r="J295" s="1">
        <v>6</v>
      </c>
      <c r="K295" s="1">
        <v>55058.866999999998</v>
      </c>
      <c r="L295" s="1">
        <f t="shared" si="9"/>
        <v>55.058866999999999</v>
      </c>
    </row>
    <row r="296" spans="1:12">
      <c r="A296" s="1" t="s">
        <v>723</v>
      </c>
      <c r="B296" s="1" t="s">
        <v>725</v>
      </c>
      <c r="C296" s="1">
        <v>847920</v>
      </c>
      <c r="D296" s="1" t="s">
        <v>649</v>
      </c>
      <c r="E296" s="1" t="s">
        <v>147</v>
      </c>
      <c r="F296" s="1" t="s">
        <v>292</v>
      </c>
      <c r="G296" s="1" t="str">
        <f t="shared" si="8"/>
        <v>China to World</v>
      </c>
      <c r="H296" s="1">
        <v>2012</v>
      </c>
      <c r="I296" s="1" t="s">
        <v>724</v>
      </c>
      <c r="J296" s="1">
        <v>6</v>
      </c>
      <c r="K296" s="1">
        <v>40426.913</v>
      </c>
      <c r="L296" s="1">
        <f t="shared" si="9"/>
        <v>40.426912999999999</v>
      </c>
    </row>
    <row r="297" spans="1:12">
      <c r="A297" s="1" t="s">
        <v>723</v>
      </c>
      <c r="B297" s="1" t="s">
        <v>725</v>
      </c>
      <c r="C297" s="1">
        <v>847920</v>
      </c>
      <c r="D297" s="1" t="s">
        <v>649</v>
      </c>
      <c r="E297" s="1" t="s">
        <v>147</v>
      </c>
      <c r="F297" s="1" t="s">
        <v>292</v>
      </c>
      <c r="G297" s="1" t="str">
        <f t="shared" si="8"/>
        <v>China to World</v>
      </c>
      <c r="H297" s="1">
        <v>2013</v>
      </c>
      <c r="I297" s="1" t="s">
        <v>724</v>
      </c>
      <c r="J297" s="1">
        <v>6</v>
      </c>
      <c r="K297" s="1">
        <v>46072.069000000003</v>
      </c>
      <c r="L297" s="1">
        <f t="shared" si="9"/>
        <v>46.072069000000006</v>
      </c>
    </row>
    <row r="298" spans="1:12">
      <c r="A298" s="1" t="s">
        <v>723</v>
      </c>
      <c r="B298" s="1" t="s">
        <v>725</v>
      </c>
      <c r="C298" s="1">
        <v>847920</v>
      </c>
      <c r="D298" s="1" t="s">
        <v>649</v>
      </c>
      <c r="E298" s="1" t="s">
        <v>147</v>
      </c>
      <c r="F298" s="1" t="s">
        <v>292</v>
      </c>
      <c r="G298" s="1" t="str">
        <f t="shared" si="8"/>
        <v>China to World</v>
      </c>
      <c r="H298" s="1">
        <v>2014</v>
      </c>
      <c r="I298" s="1" t="s">
        <v>724</v>
      </c>
      <c r="J298" s="1">
        <v>6</v>
      </c>
      <c r="K298" s="1">
        <v>56242.425000000003</v>
      </c>
      <c r="L298" s="1">
        <f t="shared" si="9"/>
        <v>56.242425000000004</v>
      </c>
    </row>
    <row r="299" spans="1:12">
      <c r="A299" s="1" t="s">
        <v>723</v>
      </c>
      <c r="B299" s="1" t="s">
        <v>725</v>
      </c>
      <c r="C299" s="1">
        <v>847920</v>
      </c>
      <c r="D299" s="1" t="s">
        <v>649</v>
      </c>
      <c r="E299" s="1" t="s">
        <v>147</v>
      </c>
      <c r="F299" s="1" t="s">
        <v>292</v>
      </c>
      <c r="G299" s="1" t="str">
        <f t="shared" si="8"/>
        <v>China to World</v>
      </c>
      <c r="H299" s="1">
        <v>2015</v>
      </c>
      <c r="I299" s="1" t="s">
        <v>724</v>
      </c>
      <c r="J299" s="1">
        <v>6</v>
      </c>
      <c r="K299" s="1">
        <v>56214.572</v>
      </c>
      <c r="L299" s="1">
        <f t="shared" si="9"/>
        <v>56.214571999999997</v>
      </c>
    </row>
    <row r="300" spans="1:12">
      <c r="A300" s="1" t="s">
        <v>723</v>
      </c>
      <c r="B300" s="1" t="s">
        <v>725</v>
      </c>
      <c r="C300" s="1">
        <v>847920</v>
      </c>
      <c r="D300" s="1" t="s">
        <v>649</v>
      </c>
      <c r="E300" s="1" t="s">
        <v>147</v>
      </c>
      <c r="F300" s="1" t="s">
        <v>292</v>
      </c>
      <c r="G300" s="1" t="str">
        <f t="shared" si="8"/>
        <v>China to World</v>
      </c>
      <c r="H300" s="1">
        <v>2016</v>
      </c>
      <c r="I300" s="1" t="s">
        <v>724</v>
      </c>
      <c r="J300" s="1">
        <v>6</v>
      </c>
      <c r="K300" s="1">
        <v>59914.790999999997</v>
      </c>
      <c r="L300" s="1">
        <f t="shared" si="9"/>
        <v>59.914790999999994</v>
      </c>
    </row>
    <row r="301" spans="1:12">
      <c r="A301" s="1" t="s">
        <v>723</v>
      </c>
      <c r="B301" s="1" t="s">
        <v>725</v>
      </c>
      <c r="C301" s="1">
        <v>847920</v>
      </c>
      <c r="D301" s="1" t="s">
        <v>649</v>
      </c>
      <c r="E301" s="1" t="s">
        <v>147</v>
      </c>
      <c r="F301" s="1" t="s">
        <v>292</v>
      </c>
      <c r="G301" s="1" t="str">
        <f t="shared" si="8"/>
        <v>China to World</v>
      </c>
      <c r="H301" s="1">
        <v>2017</v>
      </c>
      <c r="I301" s="1" t="s">
        <v>724</v>
      </c>
      <c r="J301" s="1">
        <v>6</v>
      </c>
      <c r="K301" s="1">
        <v>87509.68</v>
      </c>
      <c r="L301" s="1">
        <f t="shared" si="9"/>
        <v>87.509679999999989</v>
      </c>
    </row>
    <row r="302" spans="1:12">
      <c r="A302" s="1" t="s">
        <v>723</v>
      </c>
      <c r="B302" s="1" t="s">
        <v>725</v>
      </c>
      <c r="C302" s="1">
        <v>847920</v>
      </c>
      <c r="D302" s="1" t="s">
        <v>649</v>
      </c>
      <c r="E302" s="1" t="s">
        <v>670</v>
      </c>
      <c r="F302" s="1" t="s">
        <v>670</v>
      </c>
      <c r="G302" s="1" t="str">
        <f t="shared" si="8"/>
        <v>China to EU27</v>
      </c>
      <c r="H302" s="1">
        <v>2012</v>
      </c>
      <c r="I302" s="1" t="s">
        <v>724</v>
      </c>
      <c r="J302" s="1">
        <v>6</v>
      </c>
      <c r="K302" s="1">
        <v>344.89800000000002</v>
      </c>
      <c r="L302" s="1">
        <f t="shared" si="9"/>
        <v>0.34489800000000004</v>
      </c>
    </row>
    <row r="303" spans="1:12">
      <c r="A303" s="1" t="s">
        <v>723</v>
      </c>
      <c r="B303" s="1" t="s">
        <v>725</v>
      </c>
      <c r="C303" s="1">
        <v>847920</v>
      </c>
      <c r="D303" s="1" t="s">
        <v>649</v>
      </c>
      <c r="E303" s="1" t="s">
        <v>670</v>
      </c>
      <c r="F303" s="1" t="s">
        <v>670</v>
      </c>
      <c r="G303" s="1" t="str">
        <f t="shared" si="8"/>
        <v>China to EU27</v>
      </c>
      <c r="H303" s="1">
        <v>2013</v>
      </c>
      <c r="I303" s="1" t="s">
        <v>724</v>
      </c>
      <c r="J303" s="1">
        <v>6</v>
      </c>
      <c r="K303" s="1">
        <v>2255.9319999999998</v>
      </c>
      <c r="L303" s="1">
        <f t="shared" si="9"/>
        <v>2.2559319999999996</v>
      </c>
    </row>
    <row r="304" spans="1:12">
      <c r="A304" s="1" t="s">
        <v>723</v>
      </c>
      <c r="B304" s="1" t="s">
        <v>725</v>
      </c>
      <c r="C304" s="1">
        <v>847920</v>
      </c>
      <c r="D304" s="1" t="s">
        <v>649</v>
      </c>
      <c r="E304" s="1" t="s">
        <v>670</v>
      </c>
      <c r="F304" s="1" t="s">
        <v>670</v>
      </c>
      <c r="G304" s="1" t="str">
        <f t="shared" si="8"/>
        <v>China to EU27</v>
      </c>
      <c r="H304" s="1">
        <v>2014</v>
      </c>
      <c r="I304" s="1" t="s">
        <v>724</v>
      </c>
      <c r="J304" s="1">
        <v>6</v>
      </c>
      <c r="K304" s="1">
        <v>1232.848</v>
      </c>
      <c r="L304" s="1">
        <f t="shared" si="9"/>
        <v>1.2328479999999999</v>
      </c>
    </row>
    <row r="305" spans="1:12">
      <c r="A305" s="1" t="s">
        <v>723</v>
      </c>
      <c r="B305" s="1" t="s">
        <v>725</v>
      </c>
      <c r="C305" s="1">
        <v>847920</v>
      </c>
      <c r="D305" s="1" t="s">
        <v>649</v>
      </c>
      <c r="E305" s="1" t="s">
        <v>670</v>
      </c>
      <c r="F305" s="1" t="s">
        <v>670</v>
      </c>
      <c r="G305" s="1" t="str">
        <f t="shared" si="8"/>
        <v>China to EU27</v>
      </c>
      <c r="H305" s="1">
        <v>2015</v>
      </c>
      <c r="I305" s="1" t="s">
        <v>724</v>
      </c>
      <c r="J305" s="1">
        <v>6</v>
      </c>
      <c r="K305" s="1">
        <v>3068.4920000000002</v>
      </c>
      <c r="L305" s="1">
        <f t="shared" si="9"/>
        <v>3.068492</v>
      </c>
    </row>
    <row r="306" spans="1:12">
      <c r="A306" s="1" t="s">
        <v>723</v>
      </c>
      <c r="B306" s="1" t="s">
        <v>725</v>
      </c>
      <c r="C306" s="1">
        <v>847920</v>
      </c>
      <c r="D306" s="1" t="s">
        <v>649</v>
      </c>
      <c r="E306" s="1" t="s">
        <v>670</v>
      </c>
      <c r="F306" s="1" t="s">
        <v>670</v>
      </c>
      <c r="G306" s="1" t="str">
        <f t="shared" si="8"/>
        <v>China to EU27</v>
      </c>
      <c r="H306" s="1">
        <v>2016</v>
      </c>
      <c r="I306" s="1" t="s">
        <v>724</v>
      </c>
      <c r="J306" s="1">
        <v>6</v>
      </c>
      <c r="K306" s="1">
        <v>2738.6550000000002</v>
      </c>
      <c r="L306" s="1">
        <f t="shared" si="9"/>
        <v>2.7386550000000001</v>
      </c>
    </row>
    <row r="307" spans="1:12">
      <c r="A307" s="1" t="s">
        <v>723</v>
      </c>
      <c r="B307" s="1" t="s">
        <v>725</v>
      </c>
      <c r="C307" s="1">
        <v>847920</v>
      </c>
      <c r="D307" s="1" t="s">
        <v>649</v>
      </c>
      <c r="E307" s="1" t="s">
        <v>670</v>
      </c>
      <c r="F307" s="1" t="s">
        <v>670</v>
      </c>
      <c r="G307" s="1" t="str">
        <f t="shared" si="8"/>
        <v>China to EU27</v>
      </c>
      <c r="H307" s="1">
        <v>2017</v>
      </c>
      <c r="I307" s="1" t="s">
        <v>724</v>
      </c>
      <c r="J307" s="1">
        <v>6</v>
      </c>
      <c r="K307" s="1">
        <v>838.47799999999995</v>
      </c>
      <c r="L307" s="1">
        <f t="shared" si="9"/>
        <v>0.83847799999999995</v>
      </c>
    </row>
    <row r="308" spans="1:12">
      <c r="A308" s="1" t="s">
        <v>723</v>
      </c>
      <c r="B308" s="1" t="s">
        <v>725</v>
      </c>
      <c r="C308" s="1">
        <v>847989</v>
      </c>
      <c r="D308" s="1" t="s">
        <v>649</v>
      </c>
      <c r="E308" s="1" t="s">
        <v>147</v>
      </c>
      <c r="F308" s="1" t="s">
        <v>292</v>
      </c>
      <c r="G308" s="1" t="str">
        <f t="shared" si="8"/>
        <v>China to World</v>
      </c>
      <c r="H308" s="1">
        <v>2012</v>
      </c>
      <c r="I308" s="1" t="s">
        <v>724</v>
      </c>
      <c r="J308" s="1">
        <v>6</v>
      </c>
      <c r="K308" s="1">
        <v>1337828.676</v>
      </c>
      <c r="L308" s="1">
        <f t="shared" si="9"/>
        <v>1337.8286760000001</v>
      </c>
    </row>
    <row r="309" spans="1:12">
      <c r="A309" s="1" t="s">
        <v>723</v>
      </c>
      <c r="B309" s="1" t="s">
        <v>725</v>
      </c>
      <c r="C309" s="1">
        <v>847989</v>
      </c>
      <c r="D309" s="1" t="s">
        <v>649</v>
      </c>
      <c r="E309" s="1" t="s">
        <v>147</v>
      </c>
      <c r="F309" s="1" t="s">
        <v>292</v>
      </c>
      <c r="G309" s="1" t="str">
        <f t="shared" si="8"/>
        <v>China to World</v>
      </c>
      <c r="H309" s="1">
        <v>2013</v>
      </c>
      <c r="I309" s="1" t="s">
        <v>724</v>
      </c>
      <c r="J309" s="1">
        <v>6</v>
      </c>
      <c r="K309" s="1">
        <v>1455000.416</v>
      </c>
      <c r="L309" s="1">
        <f t="shared" si="9"/>
        <v>1455.0004159999999</v>
      </c>
    </row>
    <row r="310" spans="1:12">
      <c r="A310" s="1" t="s">
        <v>723</v>
      </c>
      <c r="B310" s="1" t="s">
        <v>725</v>
      </c>
      <c r="C310" s="1">
        <v>847989</v>
      </c>
      <c r="D310" s="1" t="s">
        <v>649</v>
      </c>
      <c r="E310" s="1" t="s">
        <v>147</v>
      </c>
      <c r="F310" s="1" t="s">
        <v>292</v>
      </c>
      <c r="G310" s="1" t="str">
        <f t="shared" si="8"/>
        <v>China to World</v>
      </c>
      <c r="H310" s="1">
        <v>2014</v>
      </c>
      <c r="I310" s="1" t="s">
        <v>724</v>
      </c>
      <c r="J310" s="1">
        <v>6</v>
      </c>
      <c r="K310" s="1">
        <v>2018114.9790000001</v>
      </c>
      <c r="L310" s="1">
        <f t="shared" si="9"/>
        <v>2018.1149789999999</v>
      </c>
    </row>
    <row r="311" spans="1:12">
      <c r="A311" s="1" t="s">
        <v>723</v>
      </c>
      <c r="B311" s="1" t="s">
        <v>725</v>
      </c>
      <c r="C311" s="1">
        <v>847989</v>
      </c>
      <c r="D311" s="1" t="s">
        <v>649</v>
      </c>
      <c r="E311" s="1" t="s">
        <v>147</v>
      </c>
      <c r="F311" s="1" t="s">
        <v>292</v>
      </c>
      <c r="G311" s="1" t="str">
        <f t="shared" si="8"/>
        <v>China to World</v>
      </c>
      <c r="H311" s="1">
        <v>2015</v>
      </c>
      <c r="I311" s="1" t="s">
        <v>724</v>
      </c>
      <c r="J311" s="1">
        <v>6</v>
      </c>
      <c r="K311" s="1">
        <v>2098686.19</v>
      </c>
      <c r="L311" s="1">
        <f t="shared" si="9"/>
        <v>2098.6861899999999</v>
      </c>
    </row>
    <row r="312" spans="1:12">
      <c r="A312" s="1" t="s">
        <v>723</v>
      </c>
      <c r="B312" s="1" t="s">
        <v>725</v>
      </c>
      <c r="C312" s="1">
        <v>847989</v>
      </c>
      <c r="D312" s="1" t="s">
        <v>649</v>
      </c>
      <c r="E312" s="1" t="s">
        <v>147</v>
      </c>
      <c r="F312" s="1" t="s">
        <v>292</v>
      </c>
      <c r="G312" s="1" t="str">
        <f t="shared" si="8"/>
        <v>China to World</v>
      </c>
      <c r="H312" s="1">
        <v>2016</v>
      </c>
      <c r="I312" s="1" t="s">
        <v>724</v>
      </c>
      <c r="J312" s="1">
        <v>6</v>
      </c>
      <c r="K312" s="1">
        <v>2573934.3909999998</v>
      </c>
      <c r="L312" s="1">
        <f t="shared" si="9"/>
        <v>2573.9343909999998</v>
      </c>
    </row>
    <row r="313" spans="1:12">
      <c r="A313" s="1" t="s">
        <v>723</v>
      </c>
      <c r="B313" s="1" t="s">
        <v>725</v>
      </c>
      <c r="C313" s="1">
        <v>847989</v>
      </c>
      <c r="D313" s="1" t="s">
        <v>649</v>
      </c>
      <c r="E313" s="1" t="s">
        <v>147</v>
      </c>
      <c r="F313" s="1" t="s">
        <v>292</v>
      </c>
      <c r="G313" s="1" t="str">
        <f t="shared" si="8"/>
        <v>China to World</v>
      </c>
      <c r="H313" s="1">
        <v>2017</v>
      </c>
      <c r="I313" s="1" t="s">
        <v>724</v>
      </c>
      <c r="J313" s="1">
        <v>6</v>
      </c>
      <c r="K313" s="1">
        <v>2847066.2390000001</v>
      </c>
      <c r="L313" s="1">
        <f t="shared" si="9"/>
        <v>2847.0662390000002</v>
      </c>
    </row>
    <row r="314" spans="1:12">
      <c r="A314" s="1" t="s">
        <v>723</v>
      </c>
      <c r="B314" s="1" t="s">
        <v>725</v>
      </c>
      <c r="C314" s="1">
        <v>847989</v>
      </c>
      <c r="D314" s="1" t="s">
        <v>649</v>
      </c>
      <c r="E314" s="1" t="s">
        <v>670</v>
      </c>
      <c r="F314" s="1" t="s">
        <v>670</v>
      </c>
      <c r="G314" s="1" t="str">
        <f t="shared" si="8"/>
        <v>China to EU27</v>
      </c>
      <c r="H314" s="1">
        <v>2012</v>
      </c>
      <c r="I314" s="1" t="s">
        <v>724</v>
      </c>
      <c r="J314" s="1">
        <v>6</v>
      </c>
      <c r="K314" s="1">
        <v>149135.014</v>
      </c>
      <c r="L314" s="1">
        <f t="shared" si="9"/>
        <v>149.13501399999998</v>
      </c>
    </row>
    <row r="315" spans="1:12">
      <c r="A315" s="1" t="s">
        <v>723</v>
      </c>
      <c r="B315" s="1" t="s">
        <v>725</v>
      </c>
      <c r="C315" s="1">
        <v>847989</v>
      </c>
      <c r="D315" s="1" t="s">
        <v>649</v>
      </c>
      <c r="E315" s="1" t="s">
        <v>670</v>
      </c>
      <c r="F315" s="1" t="s">
        <v>670</v>
      </c>
      <c r="G315" s="1" t="str">
        <f t="shared" si="8"/>
        <v>China to EU27</v>
      </c>
      <c r="H315" s="1">
        <v>2013</v>
      </c>
      <c r="I315" s="1" t="s">
        <v>724</v>
      </c>
      <c r="J315" s="1">
        <v>6</v>
      </c>
      <c r="K315" s="1">
        <v>198520.88</v>
      </c>
      <c r="L315" s="1">
        <f t="shared" si="9"/>
        <v>198.52088000000001</v>
      </c>
    </row>
    <row r="316" spans="1:12">
      <c r="A316" s="1" t="s">
        <v>723</v>
      </c>
      <c r="B316" s="1" t="s">
        <v>725</v>
      </c>
      <c r="C316" s="1">
        <v>847989</v>
      </c>
      <c r="D316" s="1" t="s">
        <v>649</v>
      </c>
      <c r="E316" s="1" t="s">
        <v>670</v>
      </c>
      <c r="F316" s="1" t="s">
        <v>670</v>
      </c>
      <c r="G316" s="1" t="str">
        <f t="shared" si="8"/>
        <v>China to EU27</v>
      </c>
      <c r="H316" s="1">
        <v>2014</v>
      </c>
      <c r="I316" s="1" t="s">
        <v>724</v>
      </c>
      <c r="J316" s="1">
        <v>6</v>
      </c>
      <c r="K316" s="1">
        <v>267094.92300000001</v>
      </c>
      <c r="L316" s="1">
        <f t="shared" si="9"/>
        <v>267.09492299999999</v>
      </c>
    </row>
    <row r="317" spans="1:12">
      <c r="A317" s="1" t="s">
        <v>723</v>
      </c>
      <c r="B317" s="1" t="s">
        <v>725</v>
      </c>
      <c r="C317" s="1">
        <v>847989</v>
      </c>
      <c r="D317" s="1" t="s">
        <v>649</v>
      </c>
      <c r="E317" s="1" t="s">
        <v>670</v>
      </c>
      <c r="F317" s="1" t="s">
        <v>670</v>
      </c>
      <c r="G317" s="1" t="str">
        <f t="shared" si="8"/>
        <v>China to EU27</v>
      </c>
      <c r="H317" s="1">
        <v>2015</v>
      </c>
      <c r="I317" s="1" t="s">
        <v>724</v>
      </c>
      <c r="J317" s="1">
        <v>6</v>
      </c>
      <c r="K317" s="1">
        <v>258774.83600000001</v>
      </c>
      <c r="L317" s="1">
        <f t="shared" si="9"/>
        <v>258.77483599999999</v>
      </c>
    </row>
    <row r="318" spans="1:12">
      <c r="A318" s="1" t="s">
        <v>723</v>
      </c>
      <c r="B318" s="1" t="s">
        <v>725</v>
      </c>
      <c r="C318" s="1">
        <v>847989</v>
      </c>
      <c r="D318" s="1" t="s">
        <v>649</v>
      </c>
      <c r="E318" s="1" t="s">
        <v>670</v>
      </c>
      <c r="F318" s="1" t="s">
        <v>670</v>
      </c>
      <c r="G318" s="1" t="str">
        <f t="shared" si="8"/>
        <v>China to EU27</v>
      </c>
      <c r="H318" s="1">
        <v>2016</v>
      </c>
      <c r="I318" s="1" t="s">
        <v>724</v>
      </c>
      <c r="J318" s="1">
        <v>6</v>
      </c>
      <c r="K318" s="1">
        <v>277052.35600000003</v>
      </c>
      <c r="L318" s="1">
        <f t="shared" si="9"/>
        <v>277.05235600000003</v>
      </c>
    </row>
    <row r="319" spans="1:12">
      <c r="A319" s="1" t="s">
        <v>723</v>
      </c>
      <c r="B319" s="1" t="s">
        <v>725</v>
      </c>
      <c r="C319" s="1">
        <v>847989</v>
      </c>
      <c r="D319" s="1" t="s">
        <v>649</v>
      </c>
      <c r="E319" s="1" t="s">
        <v>670</v>
      </c>
      <c r="F319" s="1" t="s">
        <v>670</v>
      </c>
      <c r="G319" s="1" t="str">
        <f t="shared" si="8"/>
        <v>China to EU27</v>
      </c>
      <c r="H319" s="1">
        <v>2017</v>
      </c>
      <c r="I319" s="1" t="s">
        <v>724</v>
      </c>
      <c r="J319" s="1">
        <v>6</v>
      </c>
      <c r="K319" s="1">
        <v>368474.65299999999</v>
      </c>
      <c r="L319" s="1">
        <f t="shared" si="9"/>
        <v>368.47465299999999</v>
      </c>
    </row>
    <row r="320" spans="1:12">
      <c r="A320" s="1" t="s">
        <v>723</v>
      </c>
      <c r="B320" s="1" t="s">
        <v>725</v>
      </c>
      <c r="C320" s="1">
        <v>902690</v>
      </c>
      <c r="D320" s="1" t="s">
        <v>649</v>
      </c>
      <c r="E320" s="1" t="s">
        <v>147</v>
      </c>
      <c r="F320" s="1" t="s">
        <v>292</v>
      </c>
      <c r="G320" s="1" t="str">
        <f t="shared" si="8"/>
        <v>China to World</v>
      </c>
      <c r="H320" s="1">
        <v>2012</v>
      </c>
      <c r="I320" s="1" t="s">
        <v>724</v>
      </c>
      <c r="J320" s="1">
        <v>6</v>
      </c>
      <c r="K320" s="1">
        <v>466381.93400000001</v>
      </c>
      <c r="L320" s="1">
        <f t="shared" si="9"/>
        <v>466.381934</v>
      </c>
    </row>
    <row r="321" spans="1:12">
      <c r="A321" s="1" t="s">
        <v>723</v>
      </c>
      <c r="B321" s="1" t="s">
        <v>725</v>
      </c>
      <c r="C321" s="1">
        <v>902690</v>
      </c>
      <c r="D321" s="1" t="s">
        <v>649</v>
      </c>
      <c r="E321" s="1" t="s">
        <v>147</v>
      </c>
      <c r="F321" s="1" t="s">
        <v>292</v>
      </c>
      <c r="G321" s="1" t="str">
        <f t="shared" si="8"/>
        <v>China to World</v>
      </c>
      <c r="H321" s="1">
        <v>2013</v>
      </c>
      <c r="I321" s="1" t="s">
        <v>724</v>
      </c>
      <c r="J321" s="1">
        <v>6</v>
      </c>
      <c r="K321" s="1">
        <v>454257.23</v>
      </c>
      <c r="L321" s="1">
        <f t="shared" si="9"/>
        <v>454.25722999999999</v>
      </c>
    </row>
    <row r="322" spans="1:12">
      <c r="A322" s="1" t="s">
        <v>723</v>
      </c>
      <c r="B322" s="1" t="s">
        <v>725</v>
      </c>
      <c r="C322" s="1">
        <v>902690</v>
      </c>
      <c r="D322" s="1" t="s">
        <v>649</v>
      </c>
      <c r="E322" s="1" t="s">
        <v>147</v>
      </c>
      <c r="F322" s="1" t="s">
        <v>292</v>
      </c>
      <c r="G322" s="1" t="str">
        <f t="shared" si="8"/>
        <v>China to World</v>
      </c>
      <c r="H322" s="1">
        <v>2014</v>
      </c>
      <c r="I322" s="1" t="s">
        <v>724</v>
      </c>
      <c r="J322" s="1">
        <v>6</v>
      </c>
      <c r="K322" s="1">
        <v>495092.984</v>
      </c>
      <c r="L322" s="1">
        <f t="shared" si="9"/>
        <v>495.092984</v>
      </c>
    </row>
    <row r="323" spans="1:12">
      <c r="A323" s="1" t="s">
        <v>723</v>
      </c>
      <c r="B323" s="1" t="s">
        <v>725</v>
      </c>
      <c r="C323" s="1">
        <v>902690</v>
      </c>
      <c r="D323" s="1" t="s">
        <v>649</v>
      </c>
      <c r="E323" s="1" t="s">
        <v>147</v>
      </c>
      <c r="F323" s="1" t="s">
        <v>292</v>
      </c>
      <c r="G323" s="1" t="str">
        <f t="shared" si="8"/>
        <v>China to World</v>
      </c>
      <c r="H323" s="1">
        <v>2015</v>
      </c>
      <c r="I323" s="1" t="s">
        <v>724</v>
      </c>
      <c r="J323" s="1">
        <v>6</v>
      </c>
      <c r="K323" s="1">
        <v>459633.565</v>
      </c>
      <c r="L323" s="1">
        <f t="shared" si="9"/>
        <v>459.63356499999998</v>
      </c>
    </row>
    <row r="324" spans="1:12">
      <c r="A324" s="1" t="s">
        <v>723</v>
      </c>
      <c r="B324" s="1" t="s">
        <v>725</v>
      </c>
      <c r="C324" s="1">
        <v>902690</v>
      </c>
      <c r="D324" s="1" t="s">
        <v>649</v>
      </c>
      <c r="E324" s="1" t="s">
        <v>147</v>
      </c>
      <c r="F324" s="1" t="s">
        <v>292</v>
      </c>
      <c r="G324" s="1" t="str">
        <f t="shared" si="8"/>
        <v>China to World</v>
      </c>
      <c r="H324" s="1">
        <v>2016</v>
      </c>
      <c r="I324" s="1" t="s">
        <v>724</v>
      </c>
      <c r="J324" s="1">
        <v>6</v>
      </c>
      <c r="K324" s="1">
        <v>386227.94099999999</v>
      </c>
      <c r="L324" s="1">
        <f t="shared" si="9"/>
        <v>386.22794099999999</v>
      </c>
    </row>
    <row r="325" spans="1:12">
      <c r="A325" s="1" t="s">
        <v>723</v>
      </c>
      <c r="B325" s="1" t="s">
        <v>725</v>
      </c>
      <c r="C325" s="1">
        <v>902690</v>
      </c>
      <c r="D325" s="1" t="s">
        <v>649</v>
      </c>
      <c r="E325" s="1" t="s">
        <v>147</v>
      </c>
      <c r="F325" s="1" t="s">
        <v>292</v>
      </c>
      <c r="G325" s="1" t="str">
        <f t="shared" si="8"/>
        <v>China to World</v>
      </c>
      <c r="H325" s="1">
        <v>2017</v>
      </c>
      <c r="I325" s="1" t="s">
        <v>724</v>
      </c>
      <c r="J325" s="1">
        <v>6</v>
      </c>
      <c r="K325" s="1">
        <v>390707.1</v>
      </c>
      <c r="L325" s="1">
        <f t="shared" si="9"/>
        <v>390.70709999999997</v>
      </c>
    </row>
    <row r="326" spans="1:12">
      <c r="A326" s="1" t="s">
        <v>723</v>
      </c>
      <c r="B326" s="1" t="s">
        <v>725</v>
      </c>
      <c r="C326" s="1">
        <v>902690</v>
      </c>
      <c r="D326" s="1" t="s">
        <v>649</v>
      </c>
      <c r="E326" s="1" t="s">
        <v>670</v>
      </c>
      <c r="F326" s="1" t="s">
        <v>670</v>
      </c>
      <c r="G326" s="1" t="str">
        <f t="shared" si="8"/>
        <v>China to EU27</v>
      </c>
      <c r="H326" s="1">
        <v>2012</v>
      </c>
      <c r="I326" s="1" t="s">
        <v>724</v>
      </c>
      <c r="J326" s="1">
        <v>6</v>
      </c>
      <c r="K326" s="1">
        <v>86447.019</v>
      </c>
      <c r="L326" s="1">
        <f t="shared" si="9"/>
        <v>86.447018999999997</v>
      </c>
    </row>
    <row r="327" spans="1:12">
      <c r="A327" s="1" t="s">
        <v>723</v>
      </c>
      <c r="B327" s="1" t="s">
        <v>725</v>
      </c>
      <c r="C327" s="1">
        <v>902690</v>
      </c>
      <c r="D327" s="1" t="s">
        <v>649</v>
      </c>
      <c r="E327" s="1" t="s">
        <v>670</v>
      </c>
      <c r="F327" s="1" t="s">
        <v>670</v>
      </c>
      <c r="G327" s="1" t="str">
        <f t="shared" si="8"/>
        <v>China to EU27</v>
      </c>
      <c r="H327" s="1">
        <v>2013</v>
      </c>
      <c r="I327" s="1" t="s">
        <v>724</v>
      </c>
      <c r="J327" s="1">
        <v>6</v>
      </c>
      <c r="K327" s="1">
        <v>90533.887000000002</v>
      </c>
      <c r="L327" s="1">
        <f t="shared" si="9"/>
        <v>90.533887000000007</v>
      </c>
    </row>
    <row r="328" spans="1:12">
      <c r="A328" s="1" t="s">
        <v>723</v>
      </c>
      <c r="B328" s="1" t="s">
        <v>725</v>
      </c>
      <c r="C328" s="1">
        <v>902690</v>
      </c>
      <c r="D328" s="1" t="s">
        <v>649</v>
      </c>
      <c r="E328" s="1" t="s">
        <v>670</v>
      </c>
      <c r="F328" s="1" t="s">
        <v>670</v>
      </c>
      <c r="G328" s="1" t="str">
        <f t="shared" si="8"/>
        <v>China to EU27</v>
      </c>
      <c r="H328" s="1">
        <v>2014</v>
      </c>
      <c r="I328" s="1" t="s">
        <v>724</v>
      </c>
      <c r="J328" s="1">
        <v>6</v>
      </c>
      <c r="K328" s="1">
        <v>102507.961</v>
      </c>
      <c r="L328" s="1">
        <f t="shared" si="9"/>
        <v>102.50796099999999</v>
      </c>
    </row>
    <row r="329" spans="1:12">
      <c r="A329" s="1" t="s">
        <v>723</v>
      </c>
      <c r="B329" s="1" t="s">
        <v>725</v>
      </c>
      <c r="C329" s="1">
        <v>902690</v>
      </c>
      <c r="D329" s="1" t="s">
        <v>649</v>
      </c>
      <c r="E329" s="1" t="s">
        <v>670</v>
      </c>
      <c r="F329" s="1" t="s">
        <v>670</v>
      </c>
      <c r="G329" s="1" t="str">
        <f t="shared" ref="G329:G392" si="10">CONCATENATE(D329, " to ",F329)</f>
        <v>China to EU27</v>
      </c>
      <c r="H329" s="1">
        <v>2015</v>
      </c>
      <c r="I329" s="1" t="s">
        <v>724</v>
      </c>
      <c r="J329" s="1">
        <v>6</v>
      </c>
      <c r="K329" s="1">
        <v>89466.725999999995</v>
      </c>
      <c r="L329" s="1">
        <f t="shared" ref="L329:L392" si="11">K329/(1*10^3)</f>
        <v>89.466725999999994</v>
      </c>
    </row>
    <row r="330" spans="1:12">
      <c r="A330" s="1" t="s">
        <v>723</v>
      </c>
      <c r="B330" s="1" t="s">
        <v>725</v>
      </c>
      <c r="C330" s="1">
        <v>902690</v>
      </c>
      <c r="D330" s="1" t="s">
        <v>649</v>
      </c>
      <c r="E330" s="1" t="s">
        <v>670</v>
      </c>
      <c r="F330" s="1" t="s">
        <v>670</v>
      </c>
      <c r="G330" s="1" t="str">
        <f t="shared" si="10"/>
        <v>China to EU27</v>
      </c>
      <c r="H330" s="1">
        <v>2016</v>
      </c>
      <c r="I330" s="1" t="s">
        <v>724</v>
      </c>
      <c r="J330" s="1">
        <v>6</v>
      </c>
      <c r="K330" s="1">
        <v>83342.157999999996</v>
      </c>
      <c r="L330" s="1">
        <f t="shared" si="11"/>
        <v>83.342157999999998</v>
      </c>
    </row>
    <row r="331" spans="1:12">
      <c r="A331" s="1" t="s">
        <v>723</v>
      </c>
      <c r="B331" s="1" t="s">
        <v>725</v>
      </c>
      <c r="C331" s="1">
        <v>902690</v>
      </c>
      <c r="D331" s="1" t="s">
        <v>649</v>
      </c>
      <c r="E331" s="1" t="s">
        <v>670</v>
      </c>
      <c r="F331" s="1" t="s">
        <v>670</v>
      </c>
      <c r="G331" s="1" t="str">
        <f t="shared" si="10"/>
        <v>China to EU27</v>
      </c>
      <c r="H331" s="1">
        <v>2017</v>
      </c>
      <c r="I331" s="1" t="s">
        <v>724</v>
      </c>
      <c r="J331" s="1">
        <v>6</v>
      </c>
      <c r="K331" s="1">
        <v>92503.888000000006</v>
      </c>
      <c r="L331" s="1">
        <f t="shared" si="11"/>
        <v>92.503888000000003</v>
      </c>
    </row>
    <row r="332" spans="1:12">
      <c r="A332" s="1" t="s">
        <v>723</v>
      </c>
      <c r="B332" s="1" t="s">
        <v>725</v>
      </c>
      <c r="C332" s="1">
        <v>902790</v>
      </c>
      <c r="D332" s="1" t="s">
        <v>649</v>
      </c>
      <c r="E332" s="1" t="s">
        <v>147</v>
      </c>
      <c r="F332" s="1" t="s">
        <v>292</v>
      </c>
      <c r="G332" s="1" t="str">
        <f t="shared" si="10"/>
        <v>China to World</v>
      </c>
      <c r="H332" s="1">
        <v>2012</v>
      </c>
      <c r="I332" s="1" t="s">
        <v>724</v>
      </c>
      <c r="J332" s="1">
        <v>6</v>
      </c>
      <c r="K332" s="1">
        <v>336076.17</v>
      </c>
      <c r="L332" s="1">
        <f t="shared" si="11"/>
        <v>336.07616999999999</v>
      </c>
    </row>
    <row r="333" spans="1:12">
      <c r="A333" s="1" t="s">
        <v>723</v>
      </c>
      <c r="B333" s="1" t="s">
        <v>725</v>
      </c>
      <c r="C333" s="1">
        <v>902790</v>
      </c>
      <c r="D333" s="1" t="s">
        <v>649</v>
      </c>
      <c r="E333" s="1" t="s">
        <v>147</v>
      </c>
      <c r="F333" s="1" t="s">
        <v>292</v>
      </c>
      <c r="G333" s="1" t="str">
        <f t="shared" si="10"/>
        <v>China to World</v>
      </c>
      <c r="H333" s="1">
        <v>2013</v>
      </c>
      <c r="I333" s="1" t="s">
        <v>724</v>
      </c>
      <c r="J333" s="1">
        <v>6</v>
      </c>
      <c r="K333" s="1">
        <v>388862.217</v>
      </c>
      <c r="L333" s="1">
        <f t="shared" si="11"/>
        <v>388.86221699999999</v>
      </c>
    </row>
    <row r="334" spans="1:12">
      <c r="A334" s="1" t="s">
        <v>723</v>
      </c>
      <c r="B334" s="1" t="s">
        <v>725</v>
      </c>
      <c r="C334" s="1">
        <v>902790</v>
      </c>
      <c r="D334" s="1" t="s">
        <v>649</v>
      </c>
      <c r="E334" s="1" t="s">
        <v>147</v>
      </c>
      <c r="F334" s="1" t="s">
        <v>292</v>
      </c>
      <c r="G334" s="1" t="str">
        <f t="shared" si="10"/>
        <v>China to World</v>
      </c>
      <c r="H334" s="1">
        <v>2014</v>
      </c>
      <c r="I334" s="1" t="s">
        <v>724</v>
      </c>
      <c r="J334" s="1">
        <v>6</v>
      </c>
      <c r="K334" s="1">
        <v>482273.625</v>
      </c>
      <c r="L334" s="1">
        <f t="shared" si="11"/>
        <v>482.27362499999998</v>
      </c>
    </row>
    <row r="335" spans="1:12">
      <c r="A335" s="1" t="s">
        <v>723</v>
      </c>
      <c r="B335" s="1" t="s">
        <v>725</v>
      </c>
      <c r="C335" s="1">
        <v>902790</v>
      </c>
      <c r="D335" s="1" t="s">
        <v>649</v>
      </c>
      <c r="E335" s="1" t="s">
        <v>147</v>
      </c>
      <c r="F335" s="1" t="s">
        <v>292</v>
      </c>
      <c r="G335" s="1" t="str">
        <f t="shared" si="10"/>
        <v>China to World</v>
      </c>
      <c r="H335" s="1">
        <v>2015</v>
      </c>
      <c r="I335" s="1" t="s">
        <v>724</v>
      </c>
      <c r="J335" s="1">
        <v>6</v>
      </c>
      <c r="K335" s="1">
        <v>533100.04500000004</v>
      </c>
      <c r="L335" s="1">
        <f t="shared" si="11"/>
        <v>533.10004500000002</v>
      </c>
    </row>
    <row r="336" spans="1:12">
      <c r="A336" s="1" t="s">
        <v>723</v>
      </c>
      <c r="B336" s="1" t="s">
        <v>725</v>
      </c>
      <c r="C336" s="1">
        <v>902790</v>
      </c>
      <c r="D336" s="1" t="s">
        <v>649</v>
      </c>
      <c r="E336" s="1" t="s">
        <v>147</v>
      </c>
      <c r="F336" s="1" t="s">
        <v>292</v>
      </c>
      <c r="G336" s="1" t="str">
        <f t="shared" si="10"/>
        <v>China to World</v>
      </c>
      <c r="H336" s="1">
        <v>2016</v>
      </c>
      <c r="I336" s="1" t="s">
        <v>724</v>
      </c>
      <c r="J336" s="1">
        <v>6</v>
      </c>
      <c r="K336" s="1">
        <v>538869.21900000004</v>
      </c>
      <c r="L336" s="1">
        <f t="shared" si="11"/>
        <v>538.86921900000004</v>
      </c>
    </row>
    <row r="337" spans="1:12">
      <c r="A337" s="1" t="s">
        <v>723</v>
      </c>
      <c r="B337" s="1" t="s">
        <v>725</v>
      </c>
      <c r="C337" s="1">
        <v>902790</v>
      </c>
      <c r="D337" s="1" t="s">
        <v>649</v>
      </c>
      <c r="E337" s="1" t="s">
        <v>147</v>
      </c>
      <c r="F337" s="1" t="s">
        <v>292</v>
      </c>
      <c r="G337" s="1" t="str">
        <f t="shared" si="10"/>
        <v>China to World</v>
      </c>
      <c r="H337" s="1">
        <v>2017</v>
      </c>
      <c r="I337" s="1" t="s">
        <v>724</v>
      </c>
      <c r="J337" s="1">
        <v>6</v>
      </c>
      <c r="K337" s="1">
        <v>559922.076</v>
      </c>
      <c r="L337" s="1">
        <f t="shared" si="11"/>
        <v>559.92207599999995</v>
      </c>
    </row>
    <row r="338" spans="1:12">
      <c r="A338" s="1" t="s">
        <v>723</v>
      </c>
      <c r="B338" s="1" t="s">
        <v>725</v>
      </c>
      <c r="C338" s="1">
        <v>902790</v>
      </c>
      <c r="D338" s="1" t="s">
        <v>649</v>
      </c>
      <c r="E338" s="1" t="s">
        <v>670</v>
      </c>
      <c r="F338" s="1" t="s">
        <v>670</v>
      </c>
      <c r="G338" s="1" t="str">
        <f t="shared" si="10"/>
        <v>China to EU27</v>
      </c>
      <c r="H338" s="1">
        <v>2012</v>
      </c>
      <c r="I338" s="1" t="s">
        <v>724</v>
      </c>
      <c r="J338" s="1">
        <v>6</v>
      </c>
      <c r="K338" s="1">
        <v>72089.744999999995</v>
      </c>
      <c r="L338" s="1">
        <f t="shared" si="11"/>
        <v>72.089744999999994</v>
      </c>
    </row>
    <row r="339" spans="1:12">
      <c r="A339" s="1" t="s">
        <v>723</v>
      </c>
      <c r="B339" s="1" t="s">
        <v>725</v>
      </c>
      <c r="C339" s="1">
        <v>902790</v>
      </c>
      <c r="D339" s="1" t="s">
        <v>649</v>
      </c>
      <c r="E339" s="1" t="s">
        <v>670</v>
      </c>
      <c r="F339" s="1" t="s">
        <v>670</v>
      </c>
      <c r="G339" s="1" t="str">
        <f t="shared" si="10"/>
        <v>China to EU27</v>
      </c>
      <c r="H339" s="1">
        <v>2013</v>
      </c>
      <c r="I339" s="1" t="s">
        <v>724</v>
      </c>
      <c r="J339" s="1">
        <v>6</v>
      </c>
      <c r="K339" s="1">
        <v>92944.807000000001</v>
      </c>
      <c r="L339" s="1">
        <f t="shared" si="11"/>
        <v>92.944806999999997</v>
      </c>
    </row>
    <row r="340" spans="1:12">
      <c r="A340" s="1" t="s">
        <v>723</v>
      </c>
      <c r="B340" s="1" t="s">
        <v>725</v>
      </c>
      <c r="C340" s="1">
        <v>902790</v>
      </c>
      <c r="D340" s="1" t="s">
        <v>649</v>
      </c>
      <c r="E340" s="1" t="s">
        <v>670</v>
      </c>
      <c r="F340" s="1" t="s">
        <v>670</v>
      </c>
      <c r="G340" s="1" t="str">
        <f t="shared" si="10"/>
        <v>China to EU27</v>
      </c>
      <c r="H340" s="1">
        <v>2014</v>
      </c>
      <c r="I340" s="1" t="s">
        <v>724</v>
      </c>
      <c r="J340" s="1">
        <v>6</v>
      </c>
      <c r="K340" s="1">
        <v>98971.528999999995</v>
      </c>
      <c r="L340" s="1">
        <f t="shared" si="11"/>
        <v>98.97152899999999</v>
      </c>
    </row>
    <row r="341" spans="1:12">
      <c r="A341" s="1" t="s">
        <v>723</v>
      </c>
      <c r="B341" s="1" t="s">
        <v>725</v>
      </c>
      <c r="C341" s="1">
        <v>902790</v>
      </c>
      <c r="D341" s="1" t="s">
        <v>649</v>
      </c>
      <c r="E341" s="1" t="s">
        <v>670</v>
      </c>
      <c r="F341" s="1" t="s">
        <v>670</v>
      </c>
      <c r="G341" s="1" t="str">
        <f t="shared" si="10"/>
        <v>China to EU27</v>
      </c>
      <c r="H341" s="1">
        <v>2015</v>
      </c>
      <c r="I341" s="1" t="s">
        <v>724</v>
      </c>
      <c r="J341" s="1">
        <v>6</v>
      </c>
      <c r="K341" s="1">
        <v>113813.06600000001</v>
      </c>
      <c r="L341" s="1">
        <f t="shared" si="11"/>
        <v>113.81306600000001</v>
      </c>
    </row>
    <row r="342" spans="1:12">
      <c r="A342" s="1" t="s">
        <v>723</v>
      </c>
      <c r="B342" s="1" t="s">
        <v>725</v>
      </c>
      <c r="C342" s="1">
        <v>902790</v>
      </c>
      <c r="D342" s="1" t="s">
        <v>649</v>
      </c>
      <c r="E342" s="1" t="s">
        <v>670</v>
      </c>
      <c r="F342" s="1" t="s">
        <v>670</v>
      </c>
      <c r="G342" s="1" t="str">
        <f t="shared" si="10"/>
        <v>China to EU27</v>
      </c>
      <c r="H342" s="1">
        <v>2016</v>
      </c>
      <c r="I342" s="1" t="s">
        <v>724</v>
      </c>
      <c r="J342" s="1">
        <v>6</v>
      </c>
      <c r="K342" s="1">
        <v>106327.766</v>
      </c>
      <c r="L342" s="1">
        <f t="shared" si="11"/>
        <v>106.327766</v>
      </c>
    </row>
    <row r="343" spans="1:12">
      <c r="A343" s="1" t="s">
        <v>723</v>
      </c>
      <c r="B343" s="1" t="s">
        <v>725</v>
      </c>
      <c r="C343" s="1">
        <v>902790</v>
      </c>
      <c r="D343" s="1" t="s">
        <v>649</v>
      </c>
      <c r="E343" s="1" t="s">
        <v>670</v>
      </c>
      <c r="F343" s="1" t="s">
        <v>670</v>
      </c>
      <c r="G343" s="1" t="str">
        <f t="shared" si="10"/>
        <v>China to EU27</v>
      </c>
      <c r="H343" s="1">
        <v>2017</v>
      </c>
      <c r="I343" s="1" t="s">
        <v>724</v>
      </c>
      <c r="J343" s="1">
        <v>6</v>
      </c>
      <c r="K343" s="1">
        <v>112816.944</v>
      </c>
      <c r="L343" s="1">
        <f t="shared" si="11"/>
        <v>112.81694400000001</v>
      </c>
    </row>
    <row r="344" spans="1:12">
      <c r="A344" s="1" t="s">
        <v>723</v>
      </c>
      <c r="B344" s="1" t="s">
        <v>726</v>
      </c>
      <c r="C344" s="1">
        <v>271019</v>
      </c>
      <c r="D344" s="1" t="s">
        <v>647</v>
      </c>
      <c r="E344" s="1" t="s">
        <v>147</v>
      </c>
      <c r="F344" s="1" t="s">
        <v>292</v>
      </c>
      <c r="G344" s="1" t="str">
        <f t="shared" si="10"/>
        <v>Germany to World</v>
      </c>
      <c r="H344" s="1">
        <v>2012</v>
      </c>
      <c r="I344" s="1" t="s">
        <v>724</v>
      </c>
      <c r="J344" s="1">
        <v>6</v>
      </c>
      <c r="K344" s="1">
        <v>11077398.601</v>
      </c>
      <c r="L344" s="1">
        <f t="shared" si="11"/>
        <v>11077.398600999999</v>
      </c>
    </row>
    <row r="345" spans="1:12">
      <c r="A345" s="1" t="s">
        <v>723</v>
      </c>
      <c r="B345" s="1" t="s">
        <v>726</v>
      </c>
      <c r="C345" s="1">
        <v>271019</v>
      </c>
      <c r="D345" s="1" t="s">
        <v>647</v>
      </c>
      <c r="E345" s="1" t="s">
        <v>147</v>
      </c>
      <c r="F345" s="1" t="s">
        <v>292</v>
      </c>
      <c r="G345" s="1" t="str">
        <f t="shared" si="10"/>
        <v>Germany to World</v>
      </c>
      <c r="H345" s="1">
        <v>2013</v>
      </c>
      <c r="I345" s="1" t="s">
        <v>724</v>
      </c>
      <c r="J345" s="1">
        <v>6</v>
      </c>
      <c r="K345" s="1">
        <v>11744177.505999999</v>
      </c>
      <c r="L345" s="1">
        <f t="shared" si="11"/>
        <v>11744.177506</v>
      </c>
    </row>
    <row r="346" spans="1:12">
      <c r="A346" s="1" t="s">
        <v>723</v>
      </c>
      <c r="B346" s="1" t="s">
        <v>726</v>
      </c>
      <c r="C346" s="1">
        <v>271019</v>
      </c>
      <c r="D346" s="1" t="s">
        <v>647</v>
      </c>
      <c r="E346" s="1" t="s">
        <v>147</v>
      </c>
      <c r="F346" s="1" t="s">
        <v>292</v>
      </c>
      <c r="G346" s="1" t="str">
        <f t="shared" si="10"/>
        <v>Germany to World</v>
      </c>
      <c r="H346" s="1">
        <v>2014</v>
      </c>
      <c r="I346" s="1" t="s">
        <v>724</v>
      </c>
      <c r="J346" s="1">
        <v>6</v>
      </c>
      <c r="K346" s="1">
        <v>11925818.709000001</v>
      </c>
      <c r="L346" s="1">
        <f t="shared" si="11"/>
        <v>11925.818709000001</v>
      </c>
    </row>
    <row r="347" spans="1:12">
      <c r="A347" s="1" t="s">
        <v>723</v>
      </c>
      <c r="B347" s="1" t="s">
        <v>726</v>
      </c>
      <c r="C347" s="1">
        <v>271019</v>
      </c>
      <c r="D347" s="1" t="s">
        <v>647</v>
      </c>
      <c r="E347" s="1" t="s">
        <v>147</v>
      </c>
      <c r="F347" s="1" t="s">
        <v>292</v>
      </c>
      <c r="G347" s="1" t="str">
        <f t="shared" si="10"/>
        <v>Germany to World</v>
      </c>
      <c r="H347" s="1">
        <v>2015</v>
      </c>
      <c r="I347" s="1" t="s">
        <v>724</v>
      </c>
      <c r="J347" s="1">
        <v>6</v>
      </c>
      <c r="K347" s="1">
        <v>7938357.8439999996</v>
      </c>
      <c r="L347" s="1">
        <f t="shared" si="11"/>
        <v>7938.3578439999992</v>
      </c>
    </row>
    <row r="348" spans="1:12">
      <c r="A348" s="1" t="s">
        <v>723</v>
      </c>
      <c r="B348" s="1" t="s">
        <v>726</v>
      </c>
      <c r="C348" s="1">
        <v>271019</v>
      </c>
      <c r="D348" s="1" t="s">
        <v>647</v>
      </c>
      <c r="E348" s="1" t="s">
        <v>147</v>
      </c>
      <c r="F348" s="1" t="s">
        <v>292</v>
      </c>
      <c r="G348" s="1" t="str">
        <f t="shared" si="10"/>
        <v>Germany to World</v>
      </c>
      <c r="H348" s="1">
        <v>2016</v>
      </c>
      <c r="I348" s="1" t="s">
        <v>724</v>
      </c>
      <c r="J348" s="1">
        <v>6</v>
      </c>
      <c r="K348" s="1">
        <v>6537346.3590000002</v>
      </c>
      <c r="L348" s="1">
        <f t="shared" si="11"/>
        <v>6537.3463590000001</v>
      </c>
    </row>
    <row r="349" spans="1:12">
      <c r="A349" s="1" t="s">
        <v>723</v>
      </c>
      <c r="B349" s="1" t="s">
        <v>726</v>
      </c>
      <c r="C349" s="1">
        <v>271019</v>
      </c>
      <c r="D349" s="1" t="s">
        <v>647</v>
      </c>
      <c r="E349" s="1" t="s">
        <v>147</v>
      </c>
      <c r="F349" s="1" t="s">
        <v>292</v>
      </c>
      <c r="G349" s="1" t="str">
        <f t="shared" si="10"/>
        <v>Germany to World</v>
      </c>
      <c r="H349" s="1">
        <v>2017</v>
      </c>
      <c r="I349" s="1" t="s">
        <v>724</v>
      </c>
      <c r="J349" s="1">
        <v>6</v>
      </c>
      <c r="K349" s="1">
        <v>7029442.4119999995</v>
      </c>
      <c r="L349" s="1">
        <f t="shared" si="11"/>
        <v>7029.4424119999994</v>
      </c>
    </row>
    <row r="350" spans="1:12">
      <c r="A350" s="1" t="s">
        <v>723</v>
      </c>
      <c r="B350" s="1" t="s">
        <v>726</v>
      </c>
      <c r="C350" s="1">
        <v>271019</v>
      </c>
      <c r="D350" s="1" t="s">
        <v>647</v>
      </c>
      <c r="E350" s="1" t="s">
        <v>670</v>
      </c>
      <c r="F350" s="1" t="s">
        <v>670</v>
      </c>
      <c r="G350" s="1" t="str">
        <f t="shared" si="10"/>
        <v>Germany to EU27</v>
      </c>
      <c r="H350" s="1">
        <v>2012</v>
      </c>
      <c r="I350" s="1" t="s">
        <v>724</v>
      </c>
      <c r="J350" s="1">
        <v>6</v>
      </c>
      <c r="K350" s="1">
        <v>7441715.0369999995</v>
      </c>
      <c r="L350" s="1">
        <f t="shared" si="11"/>
        <v>7441.7150369999999</v>
      </c>
    </row>
    <row r="351" spans="1:12">
      <c r="A351" s="1" t="s">
        <v>723</v>
      </c>
      <c r="B351" s="1" t="s">
        <v>726</v>
      </c>
      <c r="C351" s="1">
        <v>271019</v>
      </c>
      <c r="D351" s="1" t="s">
        <v>647</v>
      </c>
      <c r="E351" s="1" t="s">
        <v>670</v>
      </c>
      <c r="F351" s="1" t="s">
        <v>670</v>
      </c>
      <c r="G351" s="1" t="str">
        <f t="shared" si="10"/>
        <v>Germany to EU27</v>
      </c>
      <c r="H351" s="1">
        <v>2013</v>
      </c>
      <c r="I351" s="1" t="s">
        <v>724</v>
      </c>
      <c r="J351" s="1">
        <v>6</v>
      </c>
      <c r="K351" s="1">
        <v>8122563.841</v>
      </c>
      <c r="L351" s="1">
        <f t="shared" si="11"/>
        <v>8122.5638410000001</v>
      </c>
    </row>
    <row r="352" spans="1:12">
      <c r="A352" s="1" t="s">
        <v>723</v>
      </c>
      <c r="B352" s="1" t="s">
        <v>726</v>
      </c>
      <c r="C352" s="1">
        <v>271019</v>
      </c>
      <c r="D352" s="1" t="s">
        <v>647</v>
      </c>
      <c r="E352" s="1" t="s">
        <v>670</v>
      </c>
      <c r="F352" s="1" t="s">
        <v>670</v>
      </c>
      <c r="G352" s="1" t="str">
        <f t="shared" si="10"/>
        <v>Germany to EU27</v>
      </c>
      <c r="H352" s="1">
        <v>2014</v>
      </c>
      <c r="I352" s="1" t="s">
        <v>724</v>
      </c>
      <c r="J352" s="1">
        <v>6</v>
      </c>
      <c r="K352" s="1">
        <v>8648330.5899999999</v>
      </c>
      <c r="L352" s="1">
        <f t="shared" si="11"/>
        <v>8648.3305899999996</v>
      </c>
    </row>
    <row r="353" spans="1:12">
      <c r="A353" s="1" t="s">
        <v>723</v>
      </c>
      <c r="B353" s="1" t="s">
        <v>726</v>
      </c>
      <c r="C353" s="1">
        <v>271019</v>
      </c>
      <c r="D353" s="1" t="s">
        <v>647</v>
      </c>
      <c r="E353" s="1" t="s">
        <v>670</v>
      </c>
      <c r="F353" s="1" t="s">
        <v>670</v>
      </c>
      <c r="G353" s="1" t="str">
        <f t="shared" si="10"/>
        <v>Germany to EU27</v>
      </c>
      <c r="H353" s="1">
        <v>2015</v>
      </c>
      <c r="I353" s="1" t="s">
        <v>724</v>
      </c>
      <c r="J353" s="1">
        <v>6</v>
      </c>
      <c r="K353" s="1">
        <v>5261230.9809999997</v>
      </c>
      <c r="L353" s="1">
        <f t="shared" si="11"/>
        <v>5261.2309809999997</v>
      </c>
    </row>
    <row r="354" spans="1:12">
      <c r="A354" s="1" t="s">
        <v>723</v>
      </c>
      <c r="B354" s="1" t="s">
        <v>726</v>
      </c>
      <c r="C354" s="1">
        <v>271019</v>
      </c>
      <c r="D354" s="1" t="s">
        <v>647</v>
      </c>
      <c r="E354" s="1" t="s">
        <v>670</v>
      </c>
      <c r="F354" s="1" t="s">
        <v>670</v>
      </c>
      <c r="G354" s="1" t="str">
        <f t="shared" si="10"/>
        <v>Germany to EU27</v>
      </c>
      <c r="H354" s="1">
        <v>2016</v>
      </c>
      <c r="I354" s="1" t="s">
        <v>724</v>
      </c>
      <c r="J354" s="1">
        <v>6</v>
      </c>
      <c r="K354" s="1">
        <v>4024907.3650000002</v>
      </c>
      <c r="L354" s="1">
        <f t="shared" si="11"/>
        <v>4024.907365</v>
      </c>
    </row>
    <row r="355" spans="1:12">
      <c r="A355" s="1" t="s">
        <v>723</v>
      </c>
      <c r="B355" s="1" t="s">
        <v>726</v>
      </c>
      <c r="C355" s="1">
        <v>271019</v>
      </c>
      <c r="D355" s="1" t="s">
        <v>647</v>
      </c>
      <c r="E355" s="1" t="s">
        <v>670</v>
      </c>
      <c r="F355" s="1" t="s">
        <v>670</v>
      </c>
      <c r="G355" s="1" t="str">
        <f t="shared" si="10"/>
        <v>Germany to EU27</v>
      </c>
      <c r="H355" s="1">
        <v>2017</v>
      </c>
      <c r="I355" s="1" t="s">
        <v>724</v>
      </c>
      <c r="J355" s="1">
        <v>6</v>
      </c>
      <c r="K355" s="1">
        <v>4203568.8269999996</v>
      </c>
      <c r="L355" s="1">
        <f t="shared" si="11"/>
        <v>4203.5688269999991</v>
      </c>
    </row>
    <row r="356" spans="1:12">
      <c r="A356" s="1" t="s">
        <v>723</v>
      </c>
      <c r="B356" s="1" t="s">
        <v>726</v>
      </c>
      <c r="C356" s="1">
        <v>380210</v>
      </c>
      <c r="D356" s="1" t="s">
        <v>647</v>
      </c>
      <c r="E356" s="1" t="s">
        <v>147</v>
      </c>
      <c r="F356" s="1" t="s">
        <v>292</v>
      </c>
      <c r="G356" s="1" t="str">
        <f t="shared" si="10"/>
        <v>Germany to World</v>
      </c>
      <c r="H356" s="1">
        <v>2012</v>
      </c>
      <c r="I356" s="1" t="s">
        <v>724</v>
      </c>
      <c r="J356" s="1">
        <v>6</v>
      </c>
      <c r="K356" s="1">
        <v>84430.941999999995</v>
      </c>
      <c r="L356" s="1">
        <f t="shared" si="11"/>
        <v>84.430942000000002</v>
      </c>
    </row>
    <row r="357" spans="1:12">
      <c r="A357" s="1" t="s">
        <v>723</v>
      </c>
      <c r="B357" s="1" t="s">
        <v>726</v>
      </c>
      <c r="C357" s="1">
        <v>380210</v>
      </c>
      <c r="D357" s="1" t="s">
        <v>647</v>
      </c>
      <c r="E357" s="1" t="s">
        <v>147</v>
      </c>
      <c r="F357" s="1" t="s">
        <v>292</v>
      </c>
      <c r="G357" s="1" t="str">
        <f t="shared" si="10"/>
        <v>Germany to World</v>
      </c>
      <c r="H357" s="1">
        <v>2013</v>
      </c>
      <c r="I357" s="1" t="s">
        <v>724</v>
      </c>
      <c r="J357" s="1">
        <v>6</v>
      </c>
      <c r="K357" s="1">
        <v>79724.438999999998</v>
      </c>
      <c r="L357" s="1">
        <f t="shared" si="11"/>
        <v>79.724439000000004</v>
      </c>
    </row>
    <row r="358" spans="1:12">
      <c r="A358" s="1" t="s">
        <v>723</v>
      </c>
      <c r="B358" s="1" t="s">
        <v>726</v>
      </c>
      <c r="C358" s="1">
        <v>380210</v>
      </c>
      <c r="D358" s="1" t="s">
        <v>647</v>
      </c>
      <c r="E358" s="1" t="s">
        <v>147</v>
      </c>
      <c r="F358" s="1" t="s">
        <v>292</v>
      </c>
      <c r="G358" s="1" t="str">
        <f t="shared" si="10"/>
        <v>Germany to World</v>
      </c>
      <c r="H358" s="1">
        <v>2014</v>
      </c>
      <c r="I358" s="1" t="s">
        <v>724</v>
      </c>
      <c r="J358" s="1">
        <v>6</v>
      </c>
      <c r="K358" s="1">
        <v>76454.578999999998</v>
      </c>
      <c r="L358" s="1">
        <f t="shared" si="11"/>
        <v>76.454578999999995</v>
      </c>
    </row>
    <row r="359" spans="1:12">
      <c r="A359" s="1" t="s">
        <v>723</v>
      </c>
      <c r="B359" s="1" t="s">
        <v>726</v>
      </c>
      <c r="C359" s="1">
        <v>380210</v>
      </c>
      <c r="D359" s="1" t="s">
        <v>647</v>
      </c>
      <c r="E359" s="1" t="s">
        <v>147</v>
      </c>
      <c r="F359" s="1" t="s">
        <v>292</v>
      </c>
      <c r="G359" s="1" t="str">
        <f t="shared" si="10"/>
        <v>Germany to World</v>
      </c>
      <c r="H359" s="1">
        <v>2015</v>
      </c>
      <c r="I359" s="1" t="s">
        <v>724</v>
      </c>
      <c r="J359" s="1">
        <v>6</v>
      </c>
      <c r="K359" s="1">
        <v>54249.661</v>
      </c>
      <c r="L359" s="1">
        <f t="shared" si="11"/>
        <v>54.249661000000003</v>
      </c>
    </row>
    <row r="360" spans="1:12">
      <c r="A360" s="1" t="s">
        <v>723</v>
      </c>
      <c r="B360" s="1" t="s">
        <v>726</v>
      </c>
      <c r="C360" s="1">
        <v>380210</v>
      </c>
      <c r="D360" s="1" t="s">
        <v>647</v>
      </c>
      <c r="E360" s="1" t="s">
        <v>147</v>
      </c>
      <c r="F360" s="1" t="s">
        <v>292</v>
      </c>
      <c r="G360" s="1" t="str">
        <f t="shared" si="10"/>
        <v>Germany to World</v>
      </c>
      <c r="H360" s="1">
        <v>2016</v>
      </c>
      <c r="I360" s="1" t="s">
        <v>724</v>
      </c>
      <c r="J360" s="1">
        <v>6</v>
      </c>
      <c r="K360" s="1">
        <v>62741.637999999999</v>
      </c>
      <c r="L360" s="1">
        <f t="shared" si="11"/>
        <v>62.741638000000002</v>
      </c>
    </row>
    <row r="361" spans="1:12">
      <c r="A361" s="1" t="s">
        <v>723</v>
      </c>
      <c r="B361" s="1" t="s">
        <v>726</v>
      </c>
      <c r="C361" s="1">
        <v>380210</v>
      </c>
      <c r="D361" s="1" t="s">
        <v>647</v>
      </c>
      <c r="E361" s="1" t="s">
        <v>147</v>
      </c>
      <c r="F361" s="1" t="s">
        <v>292</v>
      </c>
      <c r="G361" s="1" t="str">
        <f t="shared" si="10"/>
        <v>Germany to World</v>
      </c>
      <c r="H361" s="1">
        <v>2017</v>
      </c>
      <c r="I361" s="1" t="s">
        <v>724</v>
      </c>
      <c r="J361" s="1">
        <v>6</v>
      </c>
      <c r="K361" s="1">
        <v>70374.388999999996</v>
      </c>
      <c r="L361" s="1">
        <f t="shared" si="11"/>
        <v>70.374388999999994</v>
      </c>
    </row>
    <row r="362" spans="1:12">
      <c r="A362" s="1" t="s">
        <v>723</v>
      </c>
      <c r="B362" s="1" t="s">
        <v>726</v>
      </c>
      <c r="C362" s="1">
        <v>380210</v>
      </c>
      <c r="D362" s="1" t="s">
        <v>647</v>
      </c>
      <c r="E362" s="1" t="s">
        <v>670</v>
      </c>
      <c r="F362" s="1" t="s">
        <v>670</v>
      </c>
      <c r="G362" s="1" t="str">
        <f t="shared" si="10"/>
        <v>Germany to EU27</v>
      </c>
      <c r="H362" s="1">
        <v>2012</v>
      </c>
      <c r="I362" s="1" t="s">
        <v>724</v>
      </c>
      <c r="J362" s="1">
        <v>6</v>
      </c>
      <c r="K362" s="1">
        <v>38973.771000000001</v>
      </c>
      <c r="L362" s="1">
        <f t="shared" si="11"/>
        <v>38.973770999999999</v>
      </c>
    </row>
    <row r="363" spans="1:12">
      <c r="A363" s="1" t="s">
        <v>723</v>
      </c>
      <c r="B363" s="1" t="s">
        <v>726</v>
      </c>
      <c r="C363" s="1">
        <v>380210</v>
      </c>
      <c r="D363" s="1" t="s">
        <v>647</v>
      </c>
      <c r="E363" s="1" t="s">
        <v>670</v>
      </c>
      <c r="F363" s="1" t="s">
        <v>670</v>
      </c>
      <c r="G363" s="1" t="str">
        <f t="shared" si="10"/>
        <v>Germany to EU27</v>
      </c>
      <c r="H363" s="1">
        <v>2013</v>
      </c>
      <c r="I363" s="1" t="s">
        <v>724</v>
      </c>
      <c r="J363" s="1">
        <v>6</v>
      </c>
      <c r="K363" s="1">
        <v>40926.059000000001</v>
      </c>
      <c r="L363" s="1">
        <f t="shared" si="11"/>
        <v>40.926059000000002</v>
      </c>
    </row>
    <row r="364" spans="1:12">
      <c r="A364" s="1" t="s">
        <v>723</v>
      </c>
      <c r="B364" s="1" t="s">
        <v>726</v>
      </c>
      <c r="C364" s="1">
        <v>380210</v>
      </c>
      <c r="D364" s="1" t="s">
        <v>647</v>
      </c>
      <c r="E364" s="1" t="s">
        <v>670</v>
      </c>
      <c r="F364" s="1" t="s">
        <v>670</v>
      </c>
      <c r="G364" s="1" t="str">
        <f t="shared" si="10"/>
        <v>Germany to EU27</v>
      </c>
      <c r="H364" s="1">
        <v>2014</v>
      </c>
      <c r="I364" s="1" t="s">
        <v>724</v>
      </c>
      <c r="J364" s="1">
        <v>6</v>
      </c>
      <c r="K364" s="1">
        <v>49009.853999999999</v>
      </c>
      <c r="L364" s="1">
        <f t="shared" si="11"/>
        <v>49.009853999999997</v>
      </c>
    </row>
    <row r="365" spans="1:12">
      <c r="A365" s="1" t="s">
        <v>723</v>
      </c>
      <c r="B365" s="1" t="s">
        <v>726</v>
      </c>
      <c r="C365" s="1">
        <v>380210</v>
      </c>
      <c r="D365" s="1" t="s">
        <v>647</v>
      </c>
      <c r="E365" s="1" t="s">
        <v>670</v>
      </c>
      <c r="F365" s="1" t="s">
        <v>670</v>
      </c>
      <c r="G365" s="1" t="str">
        <f t="shared" si="10"/>
        <v>Germany to EU27</v>
      </c>
      <c r="H365" s="1">
        <v>2015</v>
      </c>
      <c r="I365" s="1" t="s">
        <v>724</v>
      </c>
      <c r="J365" s="1">
        <v>6</v>
      </c>
      <c r="K365" s="1">
        <v>32802.923999999999</v>
      </c>
      <c r="L365" s="1">
        <f t="shared" si="11"/>
        <v>32.802923999999997</v>
      </c>
    </row>
    <row r="366" spans="1:12">
      <c r="A366" s="1" t="s">
        <v>723</v>
      </c>
      <c r="B366" s="1" t="s">
        <v>726</v>
      </c>
      <c r="C366" s="1">
        <v>380210</v>
      </c>
      <c r="D366" s="1" t="s">
        <v>647</v>
      </c>
      <c r="E366" s="1" t="s">
        <v>670</v>
      </c>
      <c r="F366" s="1" t="s">
        <v>670</v>
      </c>
      <c r="G366" s="1" t="str">
        <f t="shared" si="10"/>
        <v>Germany to EU27</v>
      </c>
      <c r="H366" s="1">
        <v>2016</v>
      </c>
      <c r="I366" s="1" t="s">
        <v>724</v>
      </c>
      <c r="J366" s="1">
        <v>6</v>
      </c>
      <c r="K366" s="1">
        <v>36659.387000000002</v>
      </c>
      <c r="L366" s="1">
        <f t="shared" si="11"/>
        <v>36.659387000000002</v>
      </c>
    </row>
    <row r="367" spans="1:12">
      <c r="A367" s="1" t="s">
        <v>723</v>
      </c>
      <c r="B367" s="1" t="s">
        <v>726</v>
      </c>
      <c r="C367" s="1">
        <v>380210</v>
      </c>
      <c r="D367" s="1" t="s">
        <v>647</v>
      </c>
      <c r="E367" s="1" t="s">
        <v>670</v>
      </c>
      <c r="F367" s="1" t="s">
        <v>670</v>
      </c>
      <c r="G367" s="1" t="str">
        <f t="shared" si="10"/>
        <v>Germany to EU27</v>
      </c>
      <c r="H367" s="1">
        <v>2017</v>
      </c>
      <c r="I367" s="1" t="s">
        <v>724</v>
      </c>
      <c r="J367" s="1">
        <v>6</v>
      </c>
      <c r="K367" s="1">
        <v>40886.451000000001</v>
      </c>
      <c r="L367" s="1">
        <f t="shared" si="11"/>
        <v>40.886451000000001</v>
      </c>
    </row>
    <row r="368" spans="1:12">
      <c r="A368" s="1" t="s">
        <v>723</v>
      </c>
      <c r="B368" s="1" t="s">
        <v>726</v>
      </c>
      <c r="C368" s="1">
        <v>730900</v>
      </c>
      <c r="D368" s="1" t="s">
        <v>647</v>
      </c>
      <c r="E368" s="1" t="s">
        <v>147</v>
      </c>
      <c r="F368" s="1" t="s">
        <v>292</v>
      </c>
      <c r="G368" s="1" t="str">
        <f t="shared" si="10"/>
        <v>Germany to World</v>
      </c>
      <c r="H368" s="1">
        <v>2012</v>
      </c>
      <c r="I368" s="1" t="s">
        <v>724</v>
      </c>
      <c r="J368" s="1">
        <v>6</v>
      </c>
      <c r="K368" s="1">
        <v>357239.32400000002</v>
      </c>
      <c r="L368" s="1">
        <f t="shared" si="11"/>
        <v>357.23932400000001</v>
      </c>
    </row>
    <row r="369" spans="1:12">
      <c r="A369" s="1" t="s">
        <v>723</v>
      </c>
      <c r="B369" s="1" t="s">
        <v>726</v>
      </c>
      <c r="C369" s="1">
        <v>730900</v>
      </c>
      <c r="D369" s="1" t="s">
        <v>647</v>
      </c>
      <c r="E369" s="1" t="s">
        <v>147</v>
      </c>
      <c r="F369" s="1" t="s">
        <v>292</v>
      </c>
      <c r="G369" s="1" t="str">
        <f t="shared" si="10"/>
        <v>Germany to World</v>
      </c>
      <c r="H369" s="1">
        <v>2013</v>
      </c>
      <c r="I369" s="1" t="s">
        <v>724</v>
      </c>
      <c r="J369" s="1">
        <v>6</v>
      </c>
      <c r="K369" s="1">
        <v>387450.40700000001</v>
      </c>
      <c r="L369" s="1">
        <f t="shared" si="11"/>
        <v>387.45040699999998</v>
      </c>
    </row>
    <row r="370" spans="1:12">
      <c r="A370" s="1" t="s">
        <v>723</v>
      </c>
      <c r="B370" s="1" t="s">
        <v>726</v>
      </c>
      <c r="C370" s="1">
        <v>730900</v>
      </c>
      <c r="D370" s="1" t="s">
        <v>647</v>
      </c>
      <c r="E370" s="1" t="s">
        <v>147</v>
      </c>
      <c r="F370" s="1" t="s">
        <v>292</v>
      </c>
      <c r="G370" s="1" t="str">
        <f t="shared" si="10"/>
        <v>Germany to World</v>
      </c>
      <c r="H370" s="1">
        <v>2014</v>
      </c>
      <c r="I370" s="1" t="s">
        <v>724</v>
      </c>
      <c r="J370" s="1">
        <v>6</v>
      </c>
      <c r="K370" s="1">
        <v>379571.97200000001</v>
      </c>
      <c r="L370" s="1">
        <f t="shared" si="11"/>
        <v>379.57197200000002</v>
      </c>
    </row>
    <row r="371" spans="1:12">
      <c r="A371" s="1" t="s">
        <v>723</v>
      </c>
      <c r="B371" s="1" t="s">
        <v>726</v>
      </c>
      <c r="C371" s="1">
        <v>730900</v>
      </c>
      <c r="D371" s="1" t="s">
        <v>647</v>
      </c>
      <c r="E371" s="1" t="s">
        <v>147</v>
      </c>
      <c r="F371" s="1" t="s">
        <v>292</v>
      </c>
      <c r="G371" s="1" t="str">
        <f t="shared" si="10"/>
        <v>Germany to World</v>
      </c>
      <c r="H371" s="1">
        <v>2015</v>
      </c>
      <c r="I371" s="1" t="s">
        <v>724</v>
      </c>
      <c r="J371" s="1">
        <v>6</v>
      </c>
      <c r="K371" s="1">
        <v>320722.49200000003</v>
      </c>
      <c r="L371" s="1">
        <f t="shared" si="11"/>
        <v>320.72249200000005</v>
      </c>
    </row>
    <row r="372" spans="1:12">
      <c r="A372" s="1" t="s">
        <v>723</v>
      </c>
      <c r="B372" s="1" t="s">
        <v>726</v>
      </c>
      <c r="C372" s="1">
        <v>730900</v>
      </c>
      <c r="D372" s="1" t="s">
        <v>647</v>
      </c>
      <c r="E372" s="1" t="s">
        <v>147</v>
      </c>
      <c r="F372" s="1" t="s">
        <v>292</v>
      </c>
      <c r="G372" s="1" t="str">
        <f t="shared" si="10"/>
        <v>Germany to World</v>
      </c>
      <c r="H372" s="1">
        <v>2016</v>
      </c>
      <c r="I372" s="1" t="s">
        <v>724</v>
      </c>
      <c r="J372" s="1">
        <v>6</v>
      </c>
      <c r="K372" s="1">
        <v>280289.04499999998</v>
      </c>
      <c r="L372" s="1">
        <f t="shared" si="11"/>
        <v>280.28904499999999</v>
      </c>
    </row>
    <row r="373" spans="1:12">
      <c r="A373" s="1" t="s">
        <v>723</v>
      </c>
      <c r="B373" s="1" t="s">
        <v>726</v>
      </c>
      <c r="C373" s="1">
        <v>730900</v>
      </c>
      <c r="D373" s="1" t="s">
        <v>647</v>
      </c>
      <c r="E373" s="1" t="s">
        <v>147</v>
      </c>
      <c r="F373" s="1" t="s">
        <v>292</v>
      </c>
      <c r="G373" s="1" t="str">
        <f t="shared" si="10"/>
        <v>Germany to World</v>
      </c>
      <c r="H373" s="1">
        <v>2017</v>
      </c>
      <c r="I373" s="1" t="s">
        <v>724</v>
      </c>
      <c r="J373" s="1">
        <v>6</v>
      </c>
      <c r="K373" s="1">
        <v>324094.804</v>
      </c>
      <c r="L373" s="1">
        <f t="shared" si="11"/>
        <v>324.09480400000001</v>
      </c>
    </row>
    <row r="374" spans="1:12">
      <c r="A374" s="1" t="s">
        <v>723</v>
      </c>
      <c r="B374" s="1" t="s">
        <v>726</v>
      </c>
      <c r="C374" s="1">
        <v>730900</v>
      </c>
      <c r="D374" s="1" t="s">
        <v>647</v>
      </c>
      <c r="E374" s="1" t="s">
        <v>670</v>
      </c>
      <c r="F374" s="1" t="s">
        <v>670</v>
      </c>
      <c r="G374" s="1" t="str">
        <f t="shared" si="10"/>
        <v>Germany to EU27</v>
      </c>
      <c r="H374" s="1">
        <v>2012</v>
      </c>
      <c r="I374" s="1" t="s">
        <v>724</v>
      </c>
      <c r="J374" s="1">
        <v>6</v>
      </c>
      <c r="K374" s="1">
        <v>197690.99100000001</v>
      </c>
      <c r="L374" s="1">
        <f t="shared" si="11"/>
        <v>197.690991</v>
      </c>
    </row>
    <row r="375" spans="1:12">
      <c r="A375" s="1" t="s">
        <v>723</v>
      </c>
      <c r="B375" s="1" t="s">
        <v>726</v>
      </c>
      <c r="C375" s="1">
        <v>730900</v>
      </c>
      <c r="D375" s="1" t="s">
        <v>647</v>
      </c>
      <c r="E375" s="1" t="s">
        <v>670</v>
      </c>
      <c r="F375" s="1" t="s">
        <v>670</v>
      </c>
      <c r="G375" s="1" t="str">
        <f t="shared" si="10"/>
        <v>Germany to EU27</v>
      </c>
      <c r="H375" s="1">
        <v>2013</v>
      </c>
      <c r="I375" s="1" t="s">
        <v>724</v>
      </c>
      <c r="J375" s="1">
        <v>6</v>
      </c>
      <c r="K375" s="1">
        <v>202782.79300000001</v>
      </c>
      <c r="L375" s="1">
        <f t="shared" si="11"/>
        <v>202.782793</v>
      </c>
    </row>
    <row r="376" spans="1:12">
      <c r="A376" s="1" t="s">
        <v>723</v>
      </c>
      <c r="B376" s="1" t="s">
        <v>726</v>
      </c>
      <c r="C376" s="1">
        <v>730900</v>
      </c>
      <c r="D376" s="1" t="s">
        <v>647</v>
      </c>
      <c r="E376" s="1" t="s">
        <v>670</v>
      </c>
      <c r="F376" s="1" t="s">
        <v>670</v>
      </c>
      <c r="G376" s="1" t="str">
        <f t="shared" si="10"/>
        <v>Germany to EU27</v>
      </c>
      <c r="H376" s="1">
        <v>2014</v>
      </c>
      <c r="I376" s="1" t="s">
        <v>724</v>
      </c>
      <c r="J376" s="1">
        <v>6</v>
      </c>
      <c r="K376" s="1">
        <v>218879.62599999999</v>
      </c>
      <c r="L376" s="1">
        <f t="shared" si="11"/>
        <v>218.879626</v>
      </c>
    </row>
    <row r="377" spans="1:12">
      <c r="A377" s="1" t="s">
        <v>723</v>
      </c>
      <c r="B377" s="1" t="s">
        <v>726</v>
      </c>
      <c r="C377" s="1">
        <v>730900</v>
      </c>
      <c r="D377" s="1" t="s">
        <v>647</v>
      </c>
      <c r="E377" s="1" t="s">
        <v>670</v>
      </c>
      <c r="F377" s="1" t="s">
        <v>670</v>
      </c>
      <c r="G377" s="1" t="str">
        <f t="shared" si="10"/>
        <v>Germany to EU27</v>
      </c>
      <c r="H377" s="1">
        <v>2015</v>
      </c>
      <c r="I377" s="1" t="s">
        <v>724</v>
      </c>
      <c r="J377" s="1">
        <v>6</v>
      </c>
      <c r="K377" s="1">
        <v>189496.08</v>
      </c>
      <c r="L377" s="1">
        <f t="shared" si="11"/>
        <v>189.49607999999998</v>
      </c>
    </row>
    <row r="378" spans="1:12">
      <c r="A378" s="1" t="s">
        <v>723</v>
      </c>
      <c r="B378" s="1" t="s">
        <v>726</v>
      </c>
      <c r="C378" s="1">
        <v>730900</v>
      </c>
      <c r="D378" s="1" t="s">
        <v>647</v>
      </c>
      <c r="E378" s="1" t="s">
        <v>670</v>
      </c>
      <c r="F378" s="1" t="s">
        <v>670</v>
      </c>
      <c r="G378" s="1" t="str">
        <f t="shared" si="10"/>
        <v>Germany to EU27</v>
      </c>
      <c r="H378" s="1">
        <v>2016</v>
      </c>
      <c r="I378" s="1" t="s">
        <v>724</v>
      </c>
      <c r="J378" s="1">
        <v>6</v>
      </c>
      <c r="K378" s="1">
        <v>150076.432</v>
      </c>
      <c r="L378" s="1">
        <f t="shared" si="11"/>
        <v>150.07643200000001</v>
      </c>
    </row>
    <row r="379" spans="1:12">
      <c r="A379" s="1" t="s">
        <v>723</v>
      </c>
      <c r="B379" s="1" t="s">
        <v>726</v>
      </c>
      <c r="C379" s="1">
        <v>730900</v>
      </c>
      <c r="D379" s="1" t="s">
        <v>647</v>
      </c>
      <c r="E379" s="1" t="s">
        <v>670</v>
      </c>
      <c r="F379" s="1" t="s">
        <v>670</v>
      </c>
      <c r="G379" s="1" t="str">
        <f t="shared" si="10"/>
        <v>Germany to EU27</v>
      </c>
      <c r="H379" s="1">
        <v>2017</v>
      </c>
      <c r="I379" s="1" t="s">
        <v>724</v>
      </c>
      <c r="J379" s="1">
        <v>6</v>
      </c>
      <c r="K379" s="1">
        <v>192073.74100000001</v>
      </c>
      <c r="L379" s="1">
        <f t="shared" si="11"/>
        <v>192.07374100000001</v>
      </c>
    </row>
    <row r="380" spans="1:12">
      <c r="A380" s="1" t="s">
        <v>723</v>
      </c>
      <c r="B380" s="1" t="s">
        <v>726</v>
      </c>
      <c r="C380" s="1">
        <v>741999</v>
      </c>
      <c r="D380" s="1" t="s">
        <v>647</v>
      </c>
      <c r="E380" s="1" t="s">
        <v>147</v>
      </c>
      <c r="F380" s="1" t="s">
        <v>292</v>
      </c>
      <c r="G380" s="1" t="str">
        <f t="shared" si="10"/>
        <v>Germany to World</v>
      </c>
      <c r="H380" s="1">
        <v>2012</v>
      </c>
      <c r="I380" s="1" t="s">
        <v>724</v>
      </c>
      <c r="J380" s="1">
        <v>6</v>
      </c>
      <c r="K380" s="1">
        <v>548075.47600000002</v>
      </c>
      <c r="L380" s="1">
        <f t="shared" si="11"/>
        <v>548.07547599999998</v>
      </c>
    </row>
    <row r="381" spans="1:12">
      <c r="A381" s="1" t="s">
        <v>723</v>
      </c>
      <c r="B381" s="1" t="s">
        <v>726</v>
      </c>
      <c r="C381" s="1">
        <v>741999</v>
      </c>
      <c r="D381" s="1" t="s">
        <v>647</v>
      </c>
      <c r="E381" s="1" t="s">
        <v>147</v>
      </c>
      <c r="F381" s="1" t="s">
        <v>292</v>
      </c>
      <c r="G381" s="1" t="str">
        <f t="shared" si="10"/>
        <v>Germany to World</v>
      </c>
      <c r="H381" s="1">
        <v>2013</v>
      </c>
      <c r="I381" s="1" t="s">
        <v>724</v>
      </c>
      <c r="J381" s="1">
        <v>6</v>
      </c>
      <c r="K381" s="1">
        <v>575649.20299999998</v>
      </c>
      <c r="L381" s="1">
        <f t="shared" si="11"/>
        <v>575.64920299999994</v>
      </c>
    </row>
    <row r="382" spans="1:12">
      <c r="A382" s="1" t="s">
        <v>723</v>
      </c>
      <c r="B382" s="1" t="s">
        <v>726</v>
      </c>
      <c r="C382" s="1">
        <v>741999</v>
      </c>
      <c r="D382" s="1" t="s">
        <v>647</v>
      </c>
      <c r="E382" s="1" t="s">
        <v>147</v>
      </c>
      <c r="F382" s="1" t="s">
        <v>292</v>
      </c>
      <c r="G382" s="1" t="str">
        <f t="shared" si="10"/>
        <v>Germany to World</v>
      </c>
      <c r="H382" s="1">
        <v>2014</v>
      </c>
      <c r="I382" s="1" t="s">
        <v>724</v>
      </c>
      <c r="J382" s="1">
        <v>6</v>
      </c>
      <c r="K382" s="1">
        <v>602517.16200000001</v>
      </c>
      <c r="L382" s="1">
        <f t="shared" si="11"/>
        <v>602.51716199999998</v>
      </c>
    </row>
    <row r="383" spans="1:12">
      <c r="A383" s="1" t="s">
        <v>723</v>
      </c>
      <c r="B383" s="1" t="s">
        <v>726</v>
      </c>
      <c r="C383" s="1">
        <v>741999</v>
      </c>
      <c r="D383" s="1" t="s">
        <v>647</v>
      </c>
      <c r="E383" s="1" t="s">
        <v>147</v>
      </c>
      <c r="F383" s="1" t="s">
        <v>292</v>
      </c>
      <c r="G383" s="1" t="str">
        <f t="shared" si="10"/>
        <v>Germany to World</v>
      </c>
      <c r="H383" s="1">
        <v>2015</v>
      </c>
      <c r="I383" s="1" t="s">
        <v>724</v>
      </c>
      <c r="J383" s="1">
        <v>6</v>
      </c>
      <c r="K383" s="1">
        <v>531965.05299999996</v>
      </c>
      <c r="L383" s="1">
        <f t="shared" si="11"/>
        <v>531.96505300000001</v>
      </c>
    </row>
    <row r="384" spans="1:12">
      <c r="A384" s="1" t="s">
        <v>723</v>
      </c>
      <c r="B384" s="1" t="s">
        <v>726</v>
      </c>
      <c r="C384" s="1">
        <v>741999</v>
      </c>
      <c r="D384" s="1" t="s">
        <v>647</v>
      </c>
      <c r="E384" s="1" t="s">
        <v>147</v>
      </c>
      <c r="F384" s="1" t="s">
        <v>292</v>
      </c>
      <c r="G384" s="1" t="str">
        <f t="shared" si="10"/>
        <v>Germany to World</v>
      </c>
      <c r="H384" s="1">
        <v>2016</v>
      </c>
      <c r="I384" s="1" t="s">
        <v>724</v>
      </c>
      <c r="J384" s="1">
        <v>6</v>
      </c>
      <c r="K384" s="1">
        <v>543306.01500000001</v>
      </c>
      <c r="L384" s="1">
        <f t="shared" si="11"/>
        <v>543.306015</v>
      </c>
    </row>
    <row r="385" spans="1:12">
      <c r="A385" s="1" t="s">
        <v>723</v>
      </c>
      <c r="B385" s="1" t="s">
        <v>726</v>
      </c>
      <c r="C385" s="1">
        <v>741999</v>
      </c>
      <c r="D385" s="1" t="s">
        <v>647</v>
      </c>
      <c r="E385" s="1" t="s">
        <v>147</v>
      </c>
      <c r="F385" s="1" t="s">
        <v>292</v>
      </c>
      <c r="G385" s="1" t="str">
        <f t="shared" si="10"/>
        <v>Germany to World</v>
      </c>
      <c r="H385" s="1">
        <v>2017</v>
      </c>
      <c r="I385" s="1" t="s">
        <v>724</v>
      </c>
      <c r="J385" s="1">
        <v>6</v>
      </c>
      <c r="K385" s="1">
        <v>593291.06000000006</v>
      </c>
      <c r="L385" s="1">
        <f t="shared" si="11"/>
        <v>593.29106000000002</v>
      </c>
    </row>
    <row r="386" spans="1:12">
      <c r="A386" s="1" t="s">
        <v>723</v>
      </c>
      <c r="B386" s="1" t="s">
        <v>726</v>
      </c>
      <c r="C386" s="1">
        <v>741999</v>
      </c>
      <c r="D386" s="1" t="s">
        <v>647</v>
      </c>
      <c r="E386" s="1" t="s">
        <v>670</v>
      </c>
      <c r="F386" s="1" t="s">
        <v>670</v>
      </c>
      <c r="G386" s="1" t="str">
        <f t="shared" si="10"/>
        <v>Germany to EU27</v>
      </c>
      <c r="H386" s="1">
        <v>2012</v>
      </c>
      <c r="I386" s="1" t="s">
        <v>724</v>
      </c>
      <c r="J386" s="1">
        <v>6</v>
      </c>
      <c r="K386" s="1">
        <v>359849.10399999999</v>
      </c>
      <c r="L386" s="1">
        <f t="shared" si="11"/>
        <v>359.84910400000001</v>
      </c>
    </row>
    <row r="387" spans="1:12">
      <c r="A387" s="1" t="s">
        <v>723</v>
      </c>
      <c r="B387" s="1" t="s">
        <v>726</v>
      </c>
      <c r="C387" s="1">
        <v>741999</v>
      </c>
      <c r="D387" s="1" t="s">
        <v>647</v>
      </c>
      <c r="E387" s="1" t="s">
        <v>670</v>
      </c>
      <c r="F387" s="1" t="s">
        <v>670</v>
      </c>
      <c r="G387" s="1" t="str">
        <f t="shared" si="10"/>
        <v>Germany to EU27</v>
      </c>
      <c r="H387" s="1">
        <v>2013</v>
      </c>
      <c r="I387" s="1" t="s">
        <v>724</v>
      </c>
      <c r="J387" s="1">
        <v>6</v>
      </c>
      <c r="K387" s="1">
        <v>375994.81199999998</v>
      </c>
      <c r="L387" s="1">
        <f t="shared" si="11"/>
        <v>375.99481199999997</v>
      </c>
    </row>
    <row r="388" spans="1:12">
      <c r="A388" s="1" t="s">
        <v>723</v>
      </c>
      <c r="B388" s="1" t="s">
        <v>726</v>
      </c>
      <c r="C388" s="1">
        <v>741999</v>
      </c>
      <c r="D388" s="1" t="s">
        <v>647</v>
      </c>
      <c r="E388" s="1" t="s">
        <v>670</v>
      </c>
      <c r="F388" s="1" t="s">
        <v>670</v>
      </c>
      <c r="G388" s="1" t="str">
        <f t="shared" si="10"/>
        <v>Germany to EU27</v>
      </c>
      <c r="H388" s="1">
        <v>2014</v>
      </c>
      <c r="I388" s="1" t="s">
        <v>724</v>
      </c>
      <c r="J388" s="1">
        <v>6</v>
      </c>
      <c r="K388" s="1">
        <v>405785.49</v>
      </c>
      <c r="L388" s="1">
        <f t="shared" si="11"/>
        <v>405.78548999999998</v>
      </c>
    </row>
    <row r="389" spans="1:12">
      <c r="A389" s="1" t="s">
        <v>723</v>
      </c>
      <c r="B389" s="1" t="s">
        <v>726</v>
      </c>
      <c r="C389" s="1">
        <v>741999</v>
      </c>
      <c r="D389" s="1" t="s">
        <v>647</v>
      </c>
      <c r="E389" s="1" t="s">
        <v>670</v>
      </c>
      <c r="F389" s="1" t="s">
        <v>670</v>
      </c>
      <c r="G389" s="1" t="str">
        <f t="shared" si="10"/>
        <v>Germany to EU27</v>
      </c>
      <c r="H389" s="1">
        <v>2015</v>
      </c>
      <c r="I389" s="1" t="s">
        <v>724</v>
      </c>
      <c r="J389" s="1">
        <v>6</v>
      </c>
      <c r="K389" s="1">
        <v>361512.63799999998</v>
      </c>
      <c r="L389" s="1">
        <f t="shared" si="11"/>
        <v>361.51263799999998</v>
      </c>
    </row>
    <row r="390" spans="1:12">
      <c r="A390" s="1" t="s">
        <v>723</v>
      </c>
      <c r="B390" s="1" t="s">
        <v>726</v>
      </c>
      <c r="C390" s="1">
        <v>741999</v>
      </c>
      <c r="D390" s="1" t="s">
        <v>647</v>
      </c>
      <c r="E390" s="1" t="s">
        <v>670</v>
      </c>
      <c r="F390" s="1" t="s">
        <v>670</v>
      </c>
      <c r="G390" s="1" t="str">
        <f t="shared" si="10"/>
        <v>Germany to EU27</v>
      </c>
      <c r="H390" s="1">
        <v>2016</v>
      </c>
      <c r="I390" s="1" t="s">
        <v>724</v>
      </c>
      <c r="J390" s="1">
        <v>6</v>
      </c>
      <c r="K390" s="1">
        <v>366666.31699999998</v>
      </c>
      <c r="L390" s="1">
        <f t="shared" si="11"/>
        <v>366.66631699999999</v>
      </c>
    </row>
    <row r="391" spans="1:12">
      <c r="A391" s="1" t="s">
        <v>723</v>
      </c>
      <c r="B391" s="1" t="s">
        <v>726</v>
      </c>
      <c r="C391" s="1">
        <v>741999</v>
      </c>
      <c r="D391" s="1" t="s">
        <v>647</v>
      </c>
      <c r="E391" s="1" t="s">
        <v>670</v>
      </c>
      <c r="F391" s="1" t="s">
        <v>670</v>
      </c>
      <c r="G391" s="1" t="str">
        <f t="shared" si="10"/>
        <v>Germany to EU27</v>
      </c>
      <c r="H391" s="1">
        <v>2017</v>
      </c>
      <c r="I391" s="1" t="s">
        <v>724</v>
      </c>
      <c r="J391" s="1">
        <v>6</v>
      </c>
      <c r="K391" s="1">
        <v>396792.96100000001</v>
      </c>
      <c r="L391" s="1">
        <f t="shared" si="11"/>
        <v>396.79296099999999</v>
      </c>
    </row>
    <row r="392" spans="1:12">
      <c r="A392" s="1" t="s">
        <v>723</v>
      </c>
      <c r="B392" s="1" t="s">
        <v>726</v>
      </c>
      <c r="C392" s="1">
        <v>761100</v>
      </c>
      <c r="D392" s="1" t="s">
        <v>647</v>
      </c>
      <c r="E392" s="1" t="s">
        <v>147</v>
      </c>
      <c r="F392" s="1" t="s">
        <v>292</v>
      </c>
      <c r="G392" s="1" t="str">
        <f t="shared" si="10"/>
        <v>Germany to World</v>
      </c>
      <c r="H392" s="1">
        <v>2012</v>
      </c>
      <c r="I392" s="1" t="s">
        <v>724</v>
      </c>
      <c r="J392" s="1">
        <v>6</v>
      </c>
      <c r="K392" s="1">
        <v>22517.34</v>
      </c>
      <c r="L392" s="1">
        <f t="shared" si="11"/>
        <v>22.517340000000001</v>
      </c>
    </row>
    <row r="393" spans="1:12">
      <c r="A393" s="1" t="s">
        <v>723</v>
      </c>
      <c r="B393" s="1" t="s">
        <v>726</v>
      </c>
      <c r="C393" s="1">
        <v>761100</v>
      </c>
      <c r="D393" s="1" t="s">
        <v>647</v>
      </c>
      <c r="E393" s="1" t="s">
        <v>147</v>
      </c>
      <c r="F393" s="1" t="s">
        <v>292</v>
      </c>
      <c r="G393" s="1" t="str">
        <f t="shared" ref="G393:G456" si="12">CONCATENATE(D393, " to ",F393)</f>
        <v>Germany to World</v>
      </c>
      <c r="H393" s="1">
        <v>2013</v>
      </c>
      <c r="I393" s="1" t="s">
        <v>724</v>
      </c>
      <c r="J393" s="1">
        <v>6</v>
      </c>
      <c r="K393" s="1">
        <v>25290.387999999999</v>
      </c>
      <c r="L393" s="1">
        <f t="shared" ref="L393:L456" si="13">K393/(1*10^3)</f>
        <v>25.290388</v>
      </c>
    </row>
    <row r="394" spans="1:12">
      <c r="A394" s="1" t="s">
        <v>723</v>
      </c>
      <c r="B394" s="1" t="s">
        <v>726</v>
      </c>
      <c r="C394" s="1">
        <v>761100</v>
      </c>
      <c r="D394" s="1" t="s">
        <v>647</v>
      </c>
      <c r="E394" s="1" t="s">
        <v>147</v>
      </c>
      <c r="F394" s="1" t="s">
        <v>292</v>
      </c>
      <c r="G394" s="1" t="str">
        <f t="shared" si="12"/>
        <v>Germany to World</v>
      </c>
      <c r="H394" s="1">
        <v>2014</v>
      </c>
      <c r="I394" s="1" t="s">
        <v>724</v>
      </c>
      <c r="J394" s="1">
        <v>6</v>
      </c>
      <c r="K394" s="1">
        <v>23332.904999999999</v>
      </c>
      <c r="L394" s="1">
        <f t="shared" si="13"/>
        <v>23.332905</v>
      </c>
    </row>
    <row r="395" spans="1:12">
      <c r="A395" s="1" t="s">
        <v>723</v>
      </c>
      <c r="B395" s="1" t="s">
        <v>726</v>
      </c>
      <c r="C395" s="1">
        <v>761100</v>
      </c>
      <c r="D395" s="1" t="s">
        <v>647</v>
      </c>
      <c r="E395" s="1" t="s">
        <v>147</v>
      </c>
      <c r="F395" s="1" t="s">
        <v>292</v>
      </c>
      <c r="G395" s="1" t="str">
        <f t="shared" si="12"/>
        <v>Germany to World</v>
      </c>
      <c r="H395" s="1">
        <v>2015</v>
      </c>
      <c r="I395" s="1" t="s">
        <v>724</v>
      </c>
      <c r="J395" s="1">
        <v>6</v>
      </c>
      <c r="K395" s="1">
        <v>22734.595000000001</v>
      </c>
      <c r="L395" s="1">
        <f t="shared" si="13"/>
        <v>22.734595000000002</v>
      </c>
    </row>
    <row r="396" spans="1:12">
      <c r="A396" s="1" t="s">
        <v>723</v>
      </c>
      <c r="B396" s="1" t="s">
        <v>726</v>
      </c>
      <c r="C396" s="1">
        <v>761100</v>
      </c>
      <c r="D396" s="1" t="s">
        <v>647</v>
      </c>
      <c r="E396" s="1" t="s">
        <v>147</v>
      </c>
      <c r="F396" s="1" t="s">
        <v>292</v>
      </c>
      <c r="G396" s="1" t="str">
        <f t="shared" si="12"/>
        <v>Germany to World</v>
      </c>
      <c r="H396" s="1">
        <v>2016</v>
      </c>
      <c r="I396" s="1" t="s">
        <v>724</v>
      </c>
      <c r="J396" s="1">
        <v>6</v>
      </c>
      <c r="K396" s="1">
        <v>30871.074000000001</v>
      </c>
      <c r="L396" s="1">
        <f t="shared" si="13"/>
        <v>30.871074</v>
      </c>
    </row>
    <row r="397" spans="1:12">
      <c r="A397" s="1" t="s">
        <v>723</v>
      </c>
      <c r="B397" s="1" t="s">
        <v>726</v>
      </c>
      <c r="C397" s="1">
        <v>761100</v>
      </c>
      <c r="D397" s="1" t="s">
        <v>647</v>
      </c>
      <c r="E397" s="1" t="s">
        <v>147</v>
      </c>
      <c r="F397" s="1" t="s">
        <v>292</v>
      </c>
      <c r="G397" s="1" t="str">
        <f t="shared" si="12"/>
        <v>Germany to World</v>
      </c>
      <c r="H397" s="1">
        <v>2017</v>
      </c>
      <c r="I397" s="1" t="s">
        <v>724</v>
      </c>
      <c r="J397" s="1">
        <v>6</v>
      </c>
      <c r="K397" s="1">
        <v>41620.902000000002</v>
      </c>
      <c r="L397" s="1">
        <f t="shared" si="13"/>
        <v>41.620902000000001</v>
      </c>
    </row>
    <row r="398" spans="1:12">
      <c r="A398" s="1" t="s">
        <v>723</v>
      </c>
      <c r="B398" s="1" t="s">
        <v>726</v>
      </c>
      <c r="C398" s="1">
        <v>761100</v>
      </c>
      <c r="D398" s="1" t="s">
        <v>647</v>
      </c>
      <c r="E398" s="1" t="s">
        <v>670</v>
      </c>
      <c r="F398" s="1" t="s">
        <v>670</v>
      </c>
      <c r="G398" s="1" t="str">
        <f t="shared" si="12"/>
        <v>Germany to EU27</v>
      </c>
      <c r="H398" s="1">
        <v>2012</v>
      </c>
      <c r="I398" s="1" t="s">
        <v>724</v>
      </c>
      <c r="J398" s="1">
        <v>6</v>
      </c>
      <c r="K398" s="1">
        <v>4768.1040000000003</v>
      </c>
      <c r="L398" s="1">
        <f t="shared" si="13"/>
        <v>4.7681040000000001</v>
      </c>
    </row>
    <row r="399" spans="1:12">
      <c r="A399" s="1" t="s">
        <v>723</v>
      </c>
      <c r="B399" s="1" t="s">
        <v>726</v>
      </c>
      <c r="C399" s="1">
        <v>761100</v>
      </c>
      <c r="D399" s="1" t="s">
        <v>647</v>
      </c>
      <c r="E399" s="1" t="s">
        <v>670</v>
      </c>
      <c r="F399" s="1" t="s">
        <v>670</v>
      </c>
      <c r="G399" s="1" t="str">
        <f t="shared" si="12"/>
        <v>Germany to EU27</v>
      </c>
      <c r="H399" s="1">
        <v>2013</v>
      </c>
      <c r="I399" s="1" t="s">
        <v>724</v>
      </c>
      <c r="J399" s="1">
        <v>6</v>
      </c>
      <c r="K399" s="1">
        <v>7513.4070000000002</v>
      </c>
      <c r="L399" s="1">
        <f t="shared" si="13"/>
        <v>7.5134069999999999</v>
      </c>
    </row>
    <row r="400" spans="1:12">
      <c r="A400" s="1" t="s">
        <v>723</v>
      </c>
      <c r="B400" s="1" t="s">
        <v>726</v>
      </c>
      <c r="C400" s="1">
        <v>761100</v>
      </c>
      <c r="D400" s="1" t="s">
        <v>647</v>
      </c>
      <c r="E400" s="1" t="s">
        <v>670</v>
      </c>
      <c r="F400" s="1" t="s">
        <v>670</v>
      </c>
      <c r="G400" s="1" t="str">
        <f t="shared" si="12"/>
        <v>Germany to EU27</v>
      </c>
      <c r="H400" s="1">
        <v>2014</v>
      </c>
      <c r="I400" s="1" t="s">
        <v>724</v>
      </c>
      <c r="J400" s="1">
        <v>6</v>
      </c>
      <c r="K400" s="1">
        <v>6690.3890000000001</v>
      </c>
      <c r="L400" s="1">
        <f t="shared" si="13"/>
        <v>6.6903889999999997</v>
      </c>
    </row>
    <row r="401" spans="1:12">
      <c r="A401" s="1" t="s">
        <v>723</v>
      </c>
      <c r="B401" s="1" t="s">
        <v>726</v>
      </c>
      <c r="C401" s="1">
        <v>761100</v>
      </c>
      <c r="D401" s="1" t="s">
        <v>647</v>
      </c>
      <c r="E401" s="1" t="s">
        <v>670</v>
      </c>
      <c r="F401" s="1" t="s">
        <v>670</v>
      </c>
      <c r="G401" s="1" t="str">
        <f t="shared" si="12"/>
        <v>Germany to EU27</v>
      </c>
      <c r="H401" s="1">
        <v>2015</v>
      </c>
      <c r="I401" s="1" t="s">
        <v>724</v>
      </c>
      <c r="J401" s="1">
        <v>6</v>
      </c>
      <c r="K401" s="1">
        <v>9653.4879999999994</v>
      </c>
      <c r="L401" s="1">
        <f t="shared" si="13"/>
        <v>9.6534879999999994</v>
      </c>
    </row>
    <row r="402" spans="1:12">
      <c r="A402" s="1" t="s">
        <v>723</v>
      </c>
      <c r="B402" s="1" t="s">
        <v>726</v>
      </c>
      <c r="C402" s="1">
        <v>761100</v>
      </c>
      <c r="D402" s="1" t="s">
        <v>647</v>
      </c>
      <c r="E402" s="1" t="s">
        <v>670</v>
      </c>
      <c r="F402" s="1" t="s">
        <v>670</v>
      </c>
      <c r="G402" s="1" t="str">
        <f t="shared" si="12"/>
        <v>Germany to EU27</v>
      </c>
      <c r="H402" s="1">
        <v>2016</v>
      </c>
      <c r="I402" s="1" t="s">
        <v>724</v>
      </c>
      <c r="J402" s="1">
        <v>6</v>
      </c>
      <c r="K402" s="1">
        <v>9997.7620000000006</v>
      </c>
      <c r="L402" s="1">
        <f t="shared" si="13"/>
        <v>9.9977619999999998</v>
      </c>
    </row>
    <row r="403" spans="1:12">
      <c r="A403" s="1" t="s">
        <v>723</v>
      </c>
      <c r="B403" s="1" t="s">
        <v>726</v>
      </c>
      <c r="C403" s="1">
        <v>761100</v>
      </c>
      <c r="D403" s="1" t="s">
        <v>647</v>
      </c>
      <c r="E403" s="1" t="s">
        <v>670</v>
      </c>
      <c r="F403" s="1" t="s">
        <v>670</v>
      </c>
      <c r="G403" s="1" t="str">
        <f t="shared" si="12"/>
        <v>Germany to EU27</v>
      </c>
      <c r="H403" s="1">
        <v>2017</v>
      </c>
      <c r="I403" s="1" t="s">
        <v>724</v>
      </c>
      <c r="J403" s="1">
        <v>6</v>
      </c>
      <c r="K403" s="1">
        <v>10092.773999999999</v>
      </c>
      <c r="L403" s="1">
        <f t="shared" si="13"/>
        <v>10.092773999999999</v>
      </c>
    </row>
    <row r="404" spans="1:12">
      <c r="A404" s="1" t="s">
        <v>723</v>
      </c>
      <c r="B404" s="1" t="s">
        <v>726</v>
      </c>
      <c r="C404" s="1">
        <v>841931</v>
      </c>
      <c r="D404" s="1" t="s">
        <v>647</v>
      </c>
      <c r="E404" s="1" t="s">
        <v>147</v>
      </c>
      <c r="F404" s="1" t="s">
        <v>292</v>
      </c>
      <c r="G404" s="1" t="str">
        <f t="shared" si="12"/>
        <v>Germany to World</v>
      </c>
      <c r="H404" s="1">
        <v>2012</v>
      </c>
      <c r="I404" s="1" t="s">
        <v>724</v>
      </c>
      <c r="J404" s="1">
        <v>6</v>
      </c>
      <c r="K404" s="1">
        <v>63680.487000000001</v>
      </c>
      <c r="L404" s="1">
        <f t="shared" si="13"/>
        <v>63.680486999999999</v>
      </c>
    </row>
    <row r="405" spans="1:12">
      <c r="A405" s="1" t="s">
        <v>723</v>
      </c>
      <c r="B405" s="1" t="s">
        <v>726</v>
      </c>
      <c r="C405" s="1">
        <v>841931</v>
      </c>
      <c r="D405" s="1" t="s">
        <v>647</v>
      </c>
      <c r="E405" s="1" t="s">
        <v>147</v>
      </c>
      <c r="F405" s="1" t="s">
        <v>292</v>
      </c>
      <c r="G405" s="1" t="str">
        <f t="shared" si="12"/>
        <v>Germany to World</v>
      </c>
      <c r="H405" s="1">
        <v>2013</v>
      </c>
      <c r="I405" s="1" t="s">
        <v>724</v>
      </c>
      <c r="J405" s="1">
        <v>6</v>
      </c>
      <c r="K405" s="1">
        <v>100721.617</v>
      </c>
      <c r="L405" s="1">
        <f t="shared" si="13"/>
        <v>100.72161699999999</v>
      </c>
    </row>
    <row r="406" spans="1:12">
      <c r="A406" s="1" t="s">
        <v>723</v>
      </c>
      <c r="B406" s="1" t="s">
        <v>726</v>
      </c>
      <c r="C406" s="1">
        <v>841931</v>
      </c>
      <c r="D406" s="1" t="s">
        <v>647</v>
      </c>
      <c r="E406" s="1" t="s">
        <v>147</v>
      </c>
      <c r="F406" s="1" t="s">
        <v>292</v>
      </c>
      <c r="G406" s="1" t="str">
        <f t="shared" si="12"/>
        <v>Germany to World</v>
      </c>
      <c r="H406" s="1">
        <v>2014</v>
      </c>
      <c r="I406" s="1" t="s">
        <v>724</v>
      </c>
      <c r="J406" s="1">
        <v>6</v>
      </c>
      <c r="K406" s="1">
        <v>88340.716</v>
      </c>
      <c r="L406" s="1">
        <f t="shared" si="13"/>
        <v>88.340716</v>
      </c>
    </row>
    <row r="407" spans="1:12">
      <c r="A407" s="1" t="s">
        <v>723</v>
      </c>
      <c r="B407" s="1" t="s">
        <v>726</v>
      </c>
      <c r="C407" s="1">
        <v>841931</v>
      </c>
      <c r="D407" s="1" t="s">
        <v>647</v>
      </c>
      <c r="E407" s="1" t="s">
        <v>147</v>
      </c>
      <c r="F407" s="1" t="s">
        <v>292</v>
      </c>
      <c r="G407" s="1" t="str">
        <f t="shared" si="12"/>
        <v>Germany to World</v>
      </c>
      <c r="H407" s="1">
        <v>2015</v>
      </c>
      <c r="I407" s="1" t="s">
        <v>724</v>
      </c>
      <c r="J407" s="1">
        <v>6</v>
      </c>
      <c r="K407" s="1">
        <v>85515.620999999999</v>
      </c>
      <c r="L407" s="1">
        <f t="shared" si="13"/>
        <v>85.515620999999996</v>
      </c>
    </row>
    <row r="408" spans="1:12">
      <c r="A408" s="1" t="s">
        <v>723</v>
      </c>
      <c r="B408" s="1" t="s">
        <v>726</v>
      </c>
      <c r="C408" s="1">
        <v>841931</v>
      </c>
      <c r="D408" s="1" t="s">
        <v>647</v>
      </c>
      <c r="E408" s="1" t="s">
        <v>147</v>
      </c>
      <c r="F408" s="1" t="s">
        <v>292</v>
      </c>
      <c r="G408" s="1" t="str">
        <f t="shared" si="12"/>
        <v>Germany to World</v>
      </c>
      <c r="H408" s="1">
        <v>2016</v>
      </c>
      <c r="I408" s="1" t="s">
        <v>724</v>
      </c>
      <c r="J408" s="1">
        <v>6</v>
      </c>
      <c r="K408" s="1">
        <v>45633.915999999997</v>
      </c>
      <c r="L408" s="1">
        <f t="shared" si="13"/>
        <v>45.633915999999999</v>
      </c>
    </row>
    <row r="409" spans="1:12">
      <c r="A409" s="1" t="s">
        <v>723</v>
      </c>
      <c r="B409" s="1" t="s">
        <v>726</v>
      </c>
      <c r="C409" s="1">
        <v>841931</v>
      </c>
      <c r="D409" s="1" t="s">
        <v>647</v>
      </c>
      <c r="E409" s="1" t="s">
        <v>147</v>
      </c>
      <c r="F409" s="1" t="s">
        <v>292</v>
      </c>
      <c r="G409" s="1" t="str">
        <f t="shared" si="12"/>
        <v>Germany to World</v>
      </c>
      <c r="H409" s="1">
        <v>2017</v>
      </c>
      <c r="I409" s="1" t="s">
        <v>724</v>
      </c>
      <c r="J409" s="1">
        <v>6</v>
      </c>
      <c r="K409" s="1">
        <v>47687.455999999998</v>
      </c>
      <c r="L409" s="1">
        <f t="shared" si="13"/>
        <v>47.687455999999997</v>
      </c>
    </row>
    <row r="410" spans="1:12">
      <c r="A410" s="1" t="s">
        <v>723</v>
      </c>
      <c r="B410" s="1" t="s">
        <v>726</v>
      </c>
      <c r="C410" s="1">
        <v>841931</v>
      </c>
      <c r="D410" s="1" t="s">
        <v>647</v>
      </c>
      <c r="E410" s="1" t="s">
        <v>670</v>
      </c>
      <c r="F410" s="1" t="s">
        <v>670</v>
      </c>
      <c r="G410" s="1" t="str">
        <f t="shared" si="12"/>
        <v>Germany to EU27</v>
      </c>
      <c r="H410" s="1">
        <v>2012</v>
      </c>
      <c r="I410" s="1" t="s">
        <v>724</v>
      </c>
      <c r="J410" s="1">
        <v>6</v>
      </c>
      <c r="K410" s="1">
        <v>20793</v>
      </c>
      <c r="L410" s="1">
        <f t="shared" si="13"/>
        <v>20.792999999999999</v>
      </c>
    </row>
    <row r="411" spans="1:12">
      <c r="A411" s="1" t="s">
        <v>723</v>
      </c>
      <c r="B411" s="1" t="s">
        <v>726</v>
      </c>
      <c r="C411" s="1">
        <v>841931</v>
      </c>
      <c r="D411" s="1" t="s">
        <v>647</v>
      </c>
      <c r="E411" s="1" t="s">
        <v>670</v>
      </c>
      <c r="F411" s="1" t="s">
        <v>670</v>
      </c>
      <c r="G411" s="1" t="str">
        <f t="shared" si="12"/>
        <v>Germany to EU27</v>
      </c>
      <c r="H411" s="1">
        <v>2013</v>
      </c>
      <c r="I411" s="1" t="s">
        <v>724</v>
      </c>
      <c r="J411" s="1">
        <v>6</v>
      </c>
      <c r="K411" s="1">
        <v>26754.651999999998</v>
      </c>
      <c r="L411" s="1">
        <f t="shared" si="13"/>
        <v>26.754651999999997</v>
      </c>
    </row>
    <row r="412" spans="1:12">
      <c r="A412" s="1" t="s">
        <v>723</v>
      </c>
      <c r="B412" s="1" t="s">
        <v>726</v>
      </c>
      <c r="C412" s="1">
        <v>841931</v>
      </c>
      <c r="D412" s="1" t="s">
        <v>647</v>
      </c>
      <c r="E412" s="1" t="s">
        <v>670</v>
      </c>
      <c r="F412" s="1" t="s">
        <v>670</v>
      </c>
      <c r="G412" s="1" t="str">
        <f t="shared" si="12"/>
        <v>Germany to EU27</v>
      </c>
      <c r="H412" s="1">
        <v>2014</v>
      </c>
      <c r="I412" s="1" t="s">
        <v>724</v>
      </c>
      <c r="J412" s="1">
        <v>6</v>
      </c>
      <c r="K412" s="1">
        <v>29978.905999999999</v>
      </c>
      <c r="L412" s="1">
        <f t="shared" si="13"/>
        <v>29.978905999999998</v>
      </c>
    </row>
    <row r="413" spans="1:12">
      <c r="A413" s="1" t="s">
        <v>723</v>
      </c>
      <c r="B413" s="1" t="s">
        <v>726</v>
      </c>
      <c r="C413" s="1">
        <v>841931</v>
      </c>
      <c r="D413" s="1" t="s">
        <v>647</v>
      </c>
      <c r="E413" s="1" t="s">
        <v>670</v>
      </c>
      <c r="F413" s="1" t="s">
        <v>670</v>
      </c>
      <c r="G413" s="1" t="str">
        <f t="shared" si="12"/>
        <v>Germany to EU27</v>
      </c>
      <c r="H413" s="1">
        <v>2015</v>
      </c>
      <c r="I413" s="1" t="s">
        <v>724</v>
      </c>
      <c r="J413" s="1">
        <v>6</v>
      </c>
      <c r="K413" s="1">
        <v>27846.133000000002</v>
      </c>
      <c r="L413" s="1">
        <f t="shared" si="13"/>
        <v>27.846133000000002</v>
      </c>
    </row>
    <row r="414" spans="1:12">
      <c r="A414" s="1" t="s">
        <v>723</v>
      </c>
      <c r="B414" s="1" t="s">
        <v>726</v>
      </c>
      <c r="C414" s="1">
        <v>841931</v>
      </c>
      <c r="D414" s="1" t="s">
        <v>647</v>
      </c>
      <c r="E414" s="1" t="s">
        <v>670</v>
      </c>
      <c r="F414" s="1" t="s">
        <v>670</v>
      </c>
      <c r="G414" s="1" t="str">
        <f t="shared" si="12"/>
        <v>Germany to EU27</v>
      </c>
      <c r="H414" s="1">
        <v>2016</v>
      </c>
      <c r="I414" s="1" t="s">
        <v>724</v>
      </c>
      <c r="J414" s="1">
        <v>6</v>
      </c>
      <c r="K414" s="1">
        <v>21139.333999999999</v>
      </c>
      <c r="L414" s="1">
        <f t="shared" si="13"/>
        <v>21.139333999999998</v>
      </c>
    </row>
    <row r="415" spans="1:12">
      <c r="A415" s="1" t="s">
        <v>723</v>
      </c>
      <c r="B415" s="1" t="s">
        <v>726</v>
      </c>
      <c r="C415" s="1">
        <v>841931</v>
      </c>
      <c r="D415" s="1" t="s">
        <v>647</v>
      </c>
      <c r="E415" s="1" t="s">
        <v>670</v>
      </c>
      <c r="F415" s="1" t="s">
        <v>670</v>
      </c>
      <c r="G415" s="1" t="str">
        <f t="shared" si="12"/>
        <v>Germany to EU27</v>
      </c>
      <c r="H415" s="1">
        <v>2017</v>
      </c>
      <c r="I415" s="1" t="s">
        <v>724</v>
      </c>
      <c r="J415" s="1">
        <v>6</v>
      </c>
      <c r="K415" s="1">
        <v>14344.614</v>
      </c>
      <c r="L415" s="1">
        <f t="shared" si="13"/>
        <v>14.344614</v>
      </c>
    </row>
    <row r="416" spans="1:12">
      <c r="A416" s="1" t="s">
        <v>723</v>
      </c>
      <c r="B416" s="1" t="s">
        <v>726</v>
      </c>
      <c r="C416" s="1">
        <v>841940</v>
      </c>
      <c r="D416" s="1" t="s">
        <v>647</v>
      </c>
      <c r="E416" s="1" t="s">
        <v>147</v>
      </c>
      <c r="F416" s="1" t="s">
        <v>292</v>
      </c>
      <c r="G416" s="1" t="str">
        <f t="shared" si="12"/>
        <v>Germany to World</v>
      </c>
      <c r="H416" s="1">
        <v>2012</v>
      </c>
      <c r="I416" s="1" t="s">
        <v>724</v>
      </c>
      <c r="J416" s="1">
        <v>6</v>
      </c>
      <c r="K416" s="1">
        <v>141422.33100000001</v>
      </c>
      <c r="L416" s="1">
        <f t="shared" si="13"/>
        <v>141.42233100000001</v>
      </c>
    </row>
    <row r="417" spans="1:12">
      <c r="A417" s="1" t="s">
        <v>723</v>
      </c>
      <c r="B417" s="1" t="s">
        <v>726</v>
      </c>
      <c r="C417" s="1">
        <v>841940</v>
      </c>
      <c r="D417" s="1" t="s">
        <v>647</v>
      </c>
      <c r="E417" s="1" t="s">
        <v>147</v>
      </c>
      <c r="F417" s="1" t="s">
        <v>292</v>
      </c>
      <c r="G417" s="1" t="str">
        <f t="shared" si="12"/>
        <v>Germany to World</v>
      </c>
      <c r="H417" s="1">
        <v>2013</v>
      </c>
      <c r="I417" s="1" t="s">
        <v>724</v>
      </c>
      <c r="J417" s="1">
        <v>6</v>
      </c>
      <c r="K417" s="1">
        <v>236179.27</v>
      </c>
      <c r="L417" s="1">
        <f t="shared" si="13"/>
        <v>236.17927</v>
      </c>
    </row>
    <row r="418" spans="1:12">
      <c r="A418" s="1" t="s">
        <v>723</v>
      </c>
      <c r="B418" s="1" t="s">
        <v>726</v>
      </c>
      <c r="C418" s="1">
        <v>841940</v>
      </c>
      <c r="D418" s="1" t="s">
        <v>647</v>
      </c>
      <c r="E418" s="1" t="s">
        <v>147</v>
      </c>
      <c r="F418" s="1" t="s">
        <v>292</v>
      </c>
      <c r="G418" s="1" t="str">
        <f t="shared" si="12"/>
        <v>Germany to World</v>
      </c>
      <c r="H418" s="1">
        <v>2014</v>
      </c>
      <c r="I418" s="1" t="s">
        <v>724</v>
      </c>
      <c r="J418" s="1">
        <v>6</v>
      </c>
      <c r="K418" s="1">
        <v>240779.416</v>
      </c>
      <c r="L418" s="1">
        <f t="shared" si="13"/>
        <v>240.779416</v>
      </c>
    </row>
    <row r="419" spans="1:12">
      <c r="A419" s="1" t="s">
        <v>723</v>
      </c>
      <c r="B419" s="1" t="s">
        <v>726</v>
      </c>
      <c r="C419" s="1">
        <v>841940</v>
      </c>
      <c r="D419" s="1" t="s">
        <v>647</v>
      </c>
      <c r="E419" s="1" t="s">
        <v>147</v>
      </c>
      <c r="F419" s="1" t="s">
        <v>292</v>
      </c>
      <c r="G419" s="1" t="str">
        <f t="shared" si="12"/>
        <v>Germany to World</v>
      </c>
      <c r="H419" s="1">
        <v>2015</v>
      </c>
      <c r="I419" s="1" t="s">
        <v>724</v>
      </c>
      <c r="J419" s="1">
        <v>6</v>
      </c>
      <c r="K419" s="1">
        <v>176937.435</v>
      </c>
      <c r="L419" s="1">
        <f t="shared" si="13"/>
        <v>176.93743499999999</v>
      </c>
    </row>
    <row r="420" spans="1:12">
      <c r="A420" s="1" t="s">
        <v>723</v>
      </c>
      <c r="B420" s="1" t="s">
        <v>726</v>
      </c>
      <c r="C420" s="1">
        <v>841940</v>
      </c>
      <c r="D420" s="1" t="s">
        <v>647</v>
      </c>
      <c r="E420" s="1" t="s">
        <v>147</v>
      </c>
      <c r="F420" s="1" t="s">
        <v>292</v>
      </c>
      <c r="G420" s="1" t="str">
        <f t="shared" si="12"/>
        <v>Germany to World</v>
      </c>
      <c r="H420" s="1">
        <v>2016</v>
      </c>
      <c r="I420" s="1" t="s">
        <v>724</v>
      </c>
      <c r="J420" s="1">
        <v>6</v>
      </c>
      <c r="K420" s="1">
        <v>154523.12899999999</v>
      </c>
      <c r="L420" s="1">
        <f t="shared" si="13"/>
        <v>154.52312899999998</v>
      </c>
    </row>
    <row r="421" spans="1:12">
      <c r="A421" s="1" t="s">
        <v>723</v>
      </c>
      <c r="B421" s="1" t="s">
        <v>726</v>
      </c>
      <c r="C421" s="1">
        <v>841940</v>
      </c>
      <c r="D421" s="1" t="s">
        <v>647</v>
      </c>
      <c r="E421" s="1" t="s">
        <v>147</v>
      </c>
      <c r="F421" s="1" t="s">
        <v>292</v>
      </c>
      <c r="G421" s="1" t="str">
        <f t="shared" si="12"/>
        <v>Germany to World</v>
      </c>
      <c r="H421" s="1">
        <v>2017</v>
      </c>
      <c r="I421" s="1" t="s">
        <v>724</v>
      </c>
      <c r="J421" s="1">
        <v>6</v>
      </c>
      <c r="K421" s="1">
        <v>157495.554</v>
      </c>
      <c r="L421" s="1">
        <f t="shared" si="13"/>
        <v>157.495554</v>
      </c>
    </row>
    <row r="422" spans="1:12">
      <c r="A422" s="1" t="s">
        <v>723</v>
      </c>
      <c r="B422" s="1" t="s">
        <v>726</v>
      </c>
      <c r="C422" s="1">
        <v>841940</v>
      </c>
      <c r="D422" s="1" t="s">
        <v>647</v>
      </c>
      <c r="E422" s="1" t="s">
        <v>670</v>
      </c>
      <c r="F422" s="1" t="s">
        <v>670</v>
      </c>
      <c r="G422" s="1" t="str">
        <f t="shared" si="12"/>
        <v>Germany to EU27</v>
      </c>
      <c r="H422" s="1">
        <v>2012</v>
      </c>
      <c r="I422" s="1" t="s">
        <v>724</v>
      </c>
      <c r="J422" s="1">
        <v>6</v>
      </c>
      <c r="K422" s="1">
        <v>39048.841999999997</v>
      </c>
      <c r="L422" s="1">
        <f t="shared" si="13"/>
        <v>39.048841999999993</v>
      </c>
    </row>
    <row r="423" spans="1:12">
      <c r="A423" s="1" t="s">
        <v>723</v>
      </c>
      <c r="B423" s="1" t="s">
        <v>726</v>
      </c>
      <c r="C423" s="1">
        <v>841940</v>
      </c>
      <c r="D423" s="1" t="s">
        <v>647</v>
      </c>
      <c r="E423" s="1" t="s">
        <v>670</v>
      </c>
      <c r="F423" s="1" t="s">
        <v>670</v>
      </c>
      <c r="G423" s="1" t="str">
        <f t="shared" si="12"/>
        <v>Germany to EU27</v>
      </c>
      <c r="H423" s="1">
        <v>2013</v>
      </c>
      <c r="I423" s="1" t="s">
        <v>724</v>
      </c>
      <c r="J423" s="1">
        <v>6</v>
      </c>
      <c r="K423" s="1">
        <v>60446.455999999998</v>
      </c>
      <c r="L423" s="1">
        <f t="shared" si="13"/>
        <v>60.446455999999998</v>
      </c>
    </row>
    <row r="424" spans="1:12">
      <c r="A424" s="1" t="s">
        <v>723</v>
      </c>
      <c r="B424" s="1" t="s">
        <v>726</v>
      </c>
      <c r="C424" s="1">
        <v>841940</v>
      </c>
      <c r="D424" s="1" t="s">
        <v>647</v>
      </c>
      <c r="E424" s="1" t="s">
        <v>670</v>
      </c>
      <c r="F424" s="1" t="s">
        <v>670</v>
      </c>
      <c r="G424" s="1" t="str">
        <f t="shared" si="12"/>
        <v>Germany to EU27</v>
      </c>
      <c r="H424" s="1">
        <v>2014</v>
      </c>
      <c r="I424" s="1" t="s">
        <v>724</v>
      </c>
      <c r="J424" s="1">
        <v>6</v>
      </c>
      <c r="K424" s="1">
        <v>50941.165999999997</v>
      </c>
      <c r="L424" s="1">
        <f t="shared" si="13"/>
        <v>50.941165999999996</v>
      </c>
    </row>
    <row r="425" spans="1:12">
      <c r="A425" s="1" t="s">
        <v>723</v>
      </c>
      <c r="B425" s="1" t="s">
        <v>726</v>
      </c>
      <c r="C425" s="1">
        <v>841940</v>
      </c>
      <c r="D425" s="1" t="s">
        <v>647</v>
      </c>
      <c r="E425" s="1" t="s">
        <v>670</v>
      </c>
      <c r="F425" s="1" t="s">
        <v>670</v>
      </c>
      <c r="G425" s="1" t="str">
        <f t="shared" si="12"/>
        <v>Germany to EU27</v>
      </c>
      <c r="H425" s="1">
        <v>2015</v>
      </c>
      <c r="I425" s="1" t="s">
        <v>724</v>
      </c>
      <c r="J425" s="1">
        <v>6</v>
      </c>
      <c r="K425" s="1">
        <v>57426.684999999998</v>
      </c>
      <c r="L425" s="1">
        <f t="shared" si="13"/>
        <v>57.426684999999999</v>
      </c>
    </row>
    <row r="426" spans="1:12">
      <c r="A426" s="1" t="s">
        <v>723</v>
      </c>
      <c r="B426" s="1" t="s">
        <v>726</v>
      </c>
      <c r="C426" s="1">
        <v>841940</v>
      </c>
      <c r="D426" s="1" t="s">
        <v>647</v>
      </c>
      <c r="E426" s="1" t="s">
        <v>670</v>
      </c>
      <c r="F426" s="1" t="s">
        <v>670</v>
      </c>
      <c r="G426" s="1" t="str">
        <f t="shared" si="12"/>
        <v>Germany to EU27</v>
      </c>
      <c r="H426" s="1">
        <v>2016</v>
      </c>
      <c r="I426" s="1" t="s">
        <v>724</v>
      </c>
      <c r="J426" s="1">
        <v>6</v>
      </c>
      <c r="K426" s="1">
        <v>55750.815999999999</v>
      </c>
      <c r="L426" s="1">
        <f t="shared" si="13"/>
        <v>55.750816</v>
      </c>
    </row>
    <row r="427" spans="1:12">
      <c r="A427" s="1" t="s">
        <v>723</v>
      </c>
      <c r="B427" s="1" t="s">
        <v>726</v>
      </c>
      <c r="C427" s="1">
        <v>841940</v>
      </c>
      <c r="D427" s="1" t="s">
        <v>647</v>
      </c>
      <c r="E427" s="1" t="s">
        <v>670</v>
      </c>
      <c r="F427" s="1" t="s">
        <v>670</v>
      </c>
      <c r="G427" s="1" t="str">
        <f t="shared" si="12"/>
        <v>Germany to EU27</v>
      </c>
      <c r="H427" s="1">
        <v>2017</v>
      </c>
      <c r="I427" s="1" t="s">
        <v>724</v>
      </c>
      <c r="J427" s="1">
        <v>6</v>
      </c>
      <c r="K427" s="1">
        <v>58980.908000000003</v>
      </c>
      <c r="L427" s="1">
        <f t="shared" si="13"/>
        <v>58.980908000000007</v>
      </c>
    </row>
    <row r="428" spans="1:12">
      <c r="A428" s="1" t="s">
        <v>723</v>
      </c>
      <c r="B428" s="1" t="s">
        <v>726</v>
      </c>
      <c r="C428" s="1">
        <v>842139</v>
      </c>
      <c r="D428" s="1" t="s">
        <v>647</v>
      </c>
      <c r="E428" s="1" t="s">
        <v>147</v>
      </c>
      <c r="F428" s="1" t="s">
        <v>292</v>
      </c>
      <c r="G428" s="1" t="str">
        <f t="shared" si="12"/>
        <v>Germany to World</v>
      </c>
      <c r="H428" s="1">
        <v>2012</v>
      </c>
      <c r="I428" s="1" t="s">
        <v>724</v>
      </c>
      <c r="J428" s="1">
        <v>6</v>
      </c>
      <c r="K428" s="1">
        <v>3483763.1630000002</v>
      </c>
      <c r="L428" s="1">
        <f t="shared" si="13"/>
        <v>3483.7631630000001</v>
      </c>
    </row>
    <row r="429" spans="1:12">
      <c r="A429" s="1" t="s">
        <v>723</v>
      </c>
      <c r="B429" s="1" t="s">
        <v>726</v>
      </c>
      <c r="C429" s="1">
        <v>842139</v>
      </c>
      <c r="D429" s="1" t="s">
        <v>647</v>
      </c>
      <c r="E429" s="1" t="s">
        <v>147</v>
      </c>
      <c r="F429" s="1" t="s">
        <v>292</v>
      </c>
      <c r="G429" s="1" t="str">
        <f t="shared" si="12"/>
        <v>Germany to World</v>
      </c>
      <c r="H429" s="1">
        <v>2013</v>
      </c>
      <c r="I429" s="1" t="s">
        <v>724</v>
      </c>
      <c r="J429" s="1">
        <v>6</v>
      </c>
      <c r="K429" s="1">
        <v>3623836.648</v>
      </c>
      <c r="L429" s="1">
        <f t="shared" si="13"/>
        <v>3623.836648</v>
      </c>
    </row>
    <row r="430" spans="1:12">
      <c r="A430" s="1" t="s">
        <v>723</v>
      </c>
      <c r="B430" s="1" t="s">
        <v>726</v>
      </c>
      <c r="C430" s="1">
        <v>842139</v>
      </c>
      <c r="D430" s="1" t="s">
        <v>647</v>
      </c>
      <c r="E430" s="1" t="s">
        <v>147</v>
      </c>
      <c r="F430" s="1" t="s">
        <v>292</v>
      </c>
      <c r="G430" s="1" t="str">
        <f t="shared" si="12"/>
        <v>Germany to World</v>
      </c>
      <c r="H430" s="1">
        <v>2014</v>
      </c>
      <c r="I430" s="1" t="s">
        <v>724</v>
      </c>
      <c r="J430" s="1">
        <v>6</v>
      </c>
      <c r="K430" s="1">
        <v>4636958.8210000005</v>
      </c>
      <c r="L430" s="1">
        <f t="shared" si="13"/>
        <v>4636.9588210000002</v>
      </c>
    </row>
    <row r="431" spans="1:12">
      <c r="A431" s="1" t="s">
        <v>723</v>
      </c>
      <c r="B431" s="1" t="s">
        <v>726</v>
      </c>
      <c r="C431" s="1">
        <v>842139</v>
      </c>
      <c r="D431" s="1" t="s">
        <v>647</v>
      </c>
      <c r="E431" s="1" t="s">
        <v>147</v>
      </c>
      <c r="F431" s="1" t="s">
        <v>292</v>
      </c>
      <c r="G431" s="1" t="str">
        <f t="shared" si="12"/>
        <v>Germany to World</v>
      </c>
      <c r="H431" s="1">
        <v>2015</v>
      </c>
      <c r="I431" s="1" t="s">
        <v>724</v>
      </c>
      <c r="J431" s="1">
        <v>6</v>
      </c>
      <c r="K431" s="1">
        <v>4535117.3190000001</v>
      </c>
      <c r="L431" s="1">
        <f t="shared" si="13"/>
        <v>4535.117319</v>
      </c>
    </row>
    <row r="432" spans="1:12">
      <c r="A432" s="1" t="s">
        <v>723</v>
      </c>
      <c r="B432" s="1" t="s">
        <v>726</v>
      </c>
      <c r="C432" s="1">
        <v>842139</v>
      </c>
      <c r="D432" s="1" t="s">
        <v>647</v>
      </c>
      <c r="E432" s="1" t="s">
        <v>147</v>
      </c>
      <c r="F432" s="1" t="s">
        <v>292</v>
      </c>
      <c r="G432" s="1" t="str">
        <f t="shared" si="12"/>
        <v>Germany to World</v>
      </c>
      <c r="H432" s="1">
        <v>2016</v>
      </c>
      <c r="I432" s="1" t="s">
        <v>724</v>
      </c>
      <c r="J432" s="1">
        <v>6</v>
      </c>
      <c r="K432" s="1">
        <v>4268917.727</v>
      </c>
      <c r="L432" s="1">
        <f t="shared" si="13"/>
        <v>4268.917727</v>
      </c>
    </row>
    <row r="433" spans="1:12">
      <c r="A433" s="1" t="s">
        <v>723</v>
      </c>
      <c r="B433" s="1" t="s">
        <v>726</v>
      </c>
      <c r="C433" s="1">
        <v>842139</v>
      </c>
      <c r="D433" s="1" t="s">
        <v>647</v>
      </c>
      <c r="E433" s="1" t="s">
        <v>147</v>
      </c>
      <c r="F433" s="1" t="s">
        <v>292</v>
      </c>
      <c r="G433" s="1" t="str">
        <f t="shared" si="12"/>
        <v>Germany to World</v>
      </c>
      <c r="H433" s="1">
        <v>2017</v>
      </c>
      <c r="I433" s="1" t="s">
        <v>724</v>
      </c>
      <c r="J433" s="1">
        <v>6</v>
      </c>
      <c r="K433" s="1">
        <v>4234522.7050000001</v>
      </c>
      <c r="L433" s="1">
        <f t="shared" si="13"/>
        <v>4234.5227050000003</v>
      </c>
    </row>
    <row r="434" spans="1:12">
      <c r="A434" s="1" t="s">
        <v>723</v>
      </c>
      <c r="B434" s="1" t="s">
        <v>726</v>
      </c>
      <c r="C434" s="1">
        <v>842139</v>
      </c>
      <c r="D434" s="1" t="s">
        <v>647</v>
      </c>
      <c r="E434" s="1" t="s">
        <v>670</v>
      </c>
      <c r="F434" s="1" t="s">
        <v>670</v>
      </c>
      <c r="G434" s="1" t="str">
        <f t="shared" si="12"/>
        <v>Germany to EU27</v>
      </c>
      <c r="H434" s="1">
        <v>2012</v>
      </c>
      <c r="I434" s="1" t="s">
        <v>724</v>
      </c>
      <c r="J434" s="1">
        <v>6</v>
      </c>
      <c r="K434" s="1">
        <v>1906942.6839999999</v>
      </c>
      <c r="L434" s="1">
        <f t="shared" si="13"/>
        <v>1906.9426839999999</v>
      </c>
    </row>
    <row r="435" spans="1:12">
      <c r="A435" s="1" t="s">
        <v>723</v>
      </c>
      <c r="B435" s="1" t="s">
        <v>726</v>
      </c>
      <c r="C435" s="1">
        <v>842139</v>
      </c>
      <c r="D435" s="1" t="s">
        <v>647</v>
      </c>
      <c r="E435" s="1" t="s">
        <v>670</v>
      </c>
      <c r="F435" s="1" t="s">
        <v>670</v>
      </c>
      <c r="G435" s="1" t="str">
        <f t="shared" si="12"/>
        <v>Germany to EU27</v>
      </c>
      <c r="H435" s="1">
        <v>2013</v>
      </c>
      <c r="I435" s="1" t="s">
        <v>724</v>
      </c>
      <c r="J435" s="1">
        <v>6</v>
      </c>
      <c r="K435" s="1">
        <v>1928737.5649999999</v>
      </c>
      <c r="L435" s="1">
        <f t="shared" si="13"/>
        <v>1928.7375649999999</v>
      </c>
    </row>
    <row r="436" spans="1:12">
      <c r="A436" s="1" t="s">
        <v>723</v>
      </c>
      <c r="B436" s="1" t="s">
        <v>726</v>
      </c>
      <c r="C436" s="1">
        <v>842139</v>
      </c>
      <c r="D436" s="1" t="s">
        <v>647</v>
      </c>
      <c r="E436" s="1" t="s">
        <v>670</v>
      </c>
      <c r="F436" s="1" t="s">
        <v>670</v>
      </c>
      <c r="G436" s="1" t="str">
        <f t="shared" si="12"/>
        <v>Germany to EU27</v>
      </c>
      <c r="H436" s="1">
        <v>2014</v>
      </c>
      <c r="I436" s="1" t="s">
        <v>724</v>
      </c>
      <c r="J436" s="1">
        <v>6</v>
      </c>
      <c r="K436" s="1">
        <v>2845554.8990000002</v>
      </c>
      <c r="L436" s="1">
        <f t="shared" si="13"/>
        <v>2845.5548990000002</v>
      </c>
    </row>
    <row r="437" spans="1:12">
      <c r="A437" s="1" t="s">
        <v>723</v>
      </c>
      <c r="B437" s="1" t="s">
        <v>726</v>
      </c>
      <c r="C437" s="1">
        <v>842139</v>
      </c>
      <c r="D437" s="1" t="s">
        <v>647</v>
      </c>
      <c r="E437" s="1" t="s">
        <v>670</v>
      </c>
      <c r="F437" s="1" t="s">
        <v>670</v>
      </c>
      <c r="G437" s="1" t="str">
        <f t="shared" si="12"/>
        <v>Germany to EU27</v>
      </c>
      <c r="H437" s="1">
        <v>2015</v>
      </c>
      <c r="I437" s="1" t="s">
        <v>724</v>
      </c>
      <c r="J437" s="1">
        <v>6</v>
      </c>
      <c r="K437" s="1">
        <v>3045834.65</v>
      </c>
      <c r="L437" s="1">
        <f t="shared" si="13"/>
        <v>3045.8346499999998</v>
      </c>
    </row>
    <row r="438" spans="1:12">
      <c r="A438" s="1" t="s">
        <v>723</v>
      </c>
      <c r="B438" s="1" t="s">
        <v>726</v>
      </c>
      <c r="C438" s="1">
        <v>842139</v>
      </c>
      <c r="D438" s="1" t="s">
        <v>647</v>
      </c>
      <c r="E438" s="1" t="s">
        <v>670</v>
      </c>
      <c r="F438" s="1" t="s">
        <v>670</v>
      </c>
      <c r="G438" s="1" t="str">
        <f t="shared" si="12"/>
        <v>Germany to EU27</v>
      </c>
      <c r="H438" s="1">
        <v>2016</v>
      </c>
      <c r="I438" s="1" t="s">
        <v>724</v>
      </c>
      <c r="J438" s="1">
        <v>6</v>
      </c>
      <c r="K438" s="1">
        <v>2802269.8190000001</v>
      </c>
      <c r="L438" s="1">
        <f t="shared" si="13"/>
        <v>2802.2698190000001</v>
      </c>
    </row>
    <row r="439" spans="1:12">
      <c r="A439" s="1" t="s">
        <v>723</v>
      </c>
      <c r="B439" s="1" t="s">
        <v>726</v>
      </c>
      <c r="C439" s="1">
        <v>842139</v>
      </c>
      <c r="D439" s="1" t="s">
        <v>647</v>
      </c>
      <c r="E439" s="1" t="s">
        <v>670</v>
      </c>
      <c r="F439" s="1" t="s">
        <v>670</v>
      </c>
      <c r="G439" s="1" t="str">
        <f t="shared" si="12"/>
        <v>Germany to EU27</v>
      </c>
      <c r="H439" s="1">
        <v>2017</v>
      </c>
      <c r="I439" s="1" t="s">
        <v>724</v>
      </c>
      <c r="J439" s="1">
        <v>6</v>
      </c>
      <c r="K439" s="1">
        <v>2654793.5559999999</v>
      </c>
      <c r="L439" s="1">
        <f t="shared" si="13"/>
        <v>2654.7935560000001</v>
      </c>
    </row>
    <row r="440" spans="1:12">
      <c r="A440" s="1" t="s">
        <v>723</v>
      </c>
      <c r="B440" s="1" t="s">
        <v>726</v>
      </c>
      <c r="C440" s="1">
        <v>842489</v>
      </c>
      <c r="D440" s="1" t="s">
        <v>647</v>
      </c>
      <c r="E440" s="1" t="s">
        <v>147</v>
      </c>
      <c r="F440" s="1" t="s">
        <v>292</v>
      </c>
      <c r="G440" s="1" t="str">
        <f t="shared" si="12"/>
        <v>Germany to World</v>
      </c>
      <c r="H440" s="1">
        <v>2012</v>
      </c>
      <c r="I440" s="1" t="s">
        <v>724</v>
      </c>
      <c r="J440" s="1">
        <v>6</v>
      </c>
      <c r="K440" s="1">
        <v>1153930.638</v>
      </c>
      <c r="L440" s="1">
        <f t="shared" si="13"/>
        <v>1153.930638</v>
      </c>
    </row>
    <row r="441" spans="1:12">
      <c r="A441" s="1" t="s">
        <v>723</v>
      </c>
      <c r="B441" s="1" t="s">
        <v>726</v>
      </c>
      <c r="C441" s="1">
        <v>842489</v>
      </c>
      <c r="D441" s="1" t="s">
        <v>647</v>
      </c>
      <c r="E441" s="1" t="s">
        <v>147</v>
      </c>
      <c r="F441" s="1" t="s">
        <v>292</v>
      </c>
      <c r="G441" s="1" t="str">
        <f t="shared" si="12"/>
        <v>Germany to World</v>
      </c>
      <c r="H441" s="1">
        <v>2013</v>
      </c>
      <c r="I441" s="1" t="s">
        <v>724</v>
      </c>
      <c r="J441" s="1">
        <v>6</v>
      </c>
      <c r="K441" s="1">
        <v>1074329.6910000001</v>
      </c>
      <c r="L441" s="1">
        <f t="shared" si="13"/>
        <v>1074.3296910000001</v>
      </c>
    </row>
    <row r="442" spans="1:12">
      <c r="A442" s="1" t="s">
        <v>723</v>
      </c>
      <c r="B442" s="1" t="s">
        <v>726</v>
      </c>
      <c r="C442" s="1">
        <v>842489</v>
      </c>
      <c r="D442" s="1" t="s">
        <v>647</v>
      </c>
      <c r="E442" s="1" t="s">
        <v>147</v>
      </c>
      <c r="F442" s="1" t="s">
        <v>292</v>
      </c>
      <c r="G442" s="1" t="str">
        <f t="shared" si="12"/>
        <v>Germany to World</v>
      </c>
      <c r="H442" s="1">
        <v>2014</v>
      </c>
      <c r="I442" s="1" t="s">
        <v>724</v>
      </c>
      <c r="J442" s="1">
        <v>6</v>
      </c>
      <c r="K442" s="1">
        <v>1104412.423</v>
      </c>
      <c r="L442" s="1">
        <f t="shared" si="13"/>
        <v>1104.412423</v>
      </c>
    </row>
    <row r="443" spans="1:12">
      <c r="A443" s="1" t="s">
        <v>723</v>
      </c>
      <c r="B443" s="1" t="s">
        <v>726</v>
      </c>
      <c r="C443" s="1">
        <v>842489</v>
      </c>
      <c r="D443" s="1" t="s">
        <v>647</v>
      </c>
      <c r="E443" s="1" t="s">
        <v>147</v>
      </c>
      <c r="F443" s="1" t="s">
        <v>292</v>
      </c>
      <c r="G443" s="1" t="str">
        <f t="shared" si="12"/>
        <v>Germany to World</v>
      </c>
      <c r="H443" s="1">
        <v>2015</v>
      </c>
      <c r="I443" s="1" t="s">
        <v>724</v>
      </c>
      <c r="J443" s="1">
        <v>6</v>
      </c>
      <c r="K443" s="1">
        <v>965919.58100000001</v>
      </c>
      <c r="L443" s="1">
        <f t="shared" si="13"/>
        <v>965.91958099999999</v>
      </c>
    </row>
    <row r="444" spans="1:12">
      <c r="A444" s="1" t="s">
        <v>723</v>
      </c>
      <c r="B444" s="1" t="s">
        <v>726</v>
      </c>
      <c r="C444" s="1">
        <v>842489</v>
      </c>
      <c r="D444" s="1" t="s">
        <v>647</v>
      </c>
      <c r="E444" s="1" t="s">
        <v>147</v>
      </c>
      <c r="F444" s="1" t="s">
        <v>292</v>
      </c>
      <c r="G444" s="1" t="str">
        <f t="shared" si="12"/>
        <v>Germany to World</v>
      </c>
      <c r="H444" s="1">
        <v>2016</v>
      </c>
      <c r="I444" s="1" t="s">
        <v>724</v>
      </c>
      <c r="J444" s="1">
        <v>6</v>
      </c>
      <c r="K444" s="1">
        <v>979951.61499999999</v>
      </c>
      <c r="L444" s="1">
        <f t="shared" si="13"/>
        <v>979.95161499999995</v>
      </c>
    </row>
    <row r="445" spans="1:12">
      <c r="A445" s="1" t="s">
        <v>723</v>
      </c>
      <c r="B445" s="1" t="s">
        <v>726</v>
      </c>
      <c r="C445" s="1">
        <v>842489</v>
      </c>
      <c r="D445" s="1" t="s">
        <v>647</v>
      </c>
      <c r="E445" s="1" t="s">
        <v>147</v>
      </c>
      <c r="F445" s="1" t="s">
        <v>292</v>
      </c>
      <c r="G445" s="1" t="str">
        <f t="shared" si="12"/>
        <v>Germany to World</v>
      </c>
      <c r="H445" s="1">
        <v>2017</v>
      </c>
      <c r="I445" s="1" t="s">
        <v>724</v>
      </c>
      <c r="J445" s="1">
        <v>6</v>
      </c>
      <c r="K445" s="1">
        <v>1237654.206</v>
      </c>
      <c r="L445" s="1">
        <f t="shared" si="13"/>
        <v>1237.6542059999999</v>
      </c>
    </row>
    <row r="446" spans="1:12">
      <c r="A446" s="1" t="s">
        <v>723</v>
      </c>
      <c r="B446" s="1" t="s">
        <v>726</v>
      </c>
      <c r="C446" s="1">
        <v>842489</v>
      </c>
      <c r="D446" s="1" t="s">
        <v>647</v>
      </c>
      <c r="E446" s="1" t="s">
        <v>670</v>
      </c>
      <c r="F446" s="1" t="s">
        <v>670</v>
      </c>
      <c r="G446" s="1" t="str">
        <f t="shared" si="12"/>
        <v>Germany to EU27</v>
      </c>
      <c r="H446" s="1">
        <v>2012</v>
      </c>
      <c r="I446" s="1" t="s">
        <v>724</v>
      </c>
      <c r="J446" s="1">
        <v>6</v>
      </c>
      <c r="K446" s="1">
        <v>424721.36200000002</v>
      </c>
      <c r="L446" s="1">
        <f t="shared" si="13"/>
        <v>424.721362</v>
      </c>
    </row>
    <row r="447" spans="1:12">
      <c r="A447" s="1" t="s">
        <v>723</v>
      </c>
      <c r="B447" s="1" t="s">
        <v>726</v>
      </c>
      <c r="C447" s="1">
        <v>842489</v>
      </c>
      <c r="D447" s="1" t="s">
        <v>647</v>
      </c>
      <c r="E447" s="1" t="s">
        <v>670</v>
      </c>
      <c r="F447" s="1" t="s">
        <v>670</v>
      </c>
      <c r="G447" s="1" t="str">
        <f t="shared" si="12"/>
        <v>Germany to EU27</v>
      </c>
      <c r="H447" s="1">
        <v>2013</v>
      </c>
      <c r="I447" s="1" t="s">
        <v>724</v>
      </c>
      <c r="J447" s="1">
        <v>6</v>
      </c>
      <c r="K447" s="1">
        <v>402847.598</v>
      </c>
      <c r="L447" s="1">
        <f t="shared" si="13"/>
        <v>402.847598</v>
      </c>
    </row>
    <row r="448" spans="1:12">
      <c r="A448" s="1" t="s">
        <v>723</v>
      </c>
      <c r="B448" s="1" t="s">
        <v>726</v>
      </c>
      <c r="C448" s="1">
        <v>842489</v>
      </c>
      <c r="D448" s="1" t="s">
        <v>647</v>
      </c>
      <c r="E448" s="1" t="s">
        <v>670</v>
      </c>
      <c r="F448" s="1" t="s">
        <v>670</v>
      </c>
      <c r="G448" s="1" t="str">
        <f t="shared" si="12"/>
        <v>Germany to EU27</v>
      </c>
      <c r="H448" s="1">
        <v>2014</v>
      </c>
      <c r="I448" s="1" t="s">
        <v>724</v>
      </c>
      <c r="J448" s="1">
        <v>6</v>
      </c>
      <c r="K448" s="1">
        <v>477769.636</v>
      </c>
      <c r="L448" s="1">
        <f t="shared" si="13"/>
        <v>477.76963599999999</v>
      </c>
    </row>
    <row r="449" spans="1:12">
      <c r="A449" s="1" t="s">
        <v>723</v>
      </c>
      <c r="B449" s="1" t="s">
        <v>726</v>
      </c>
      <c r="C449" s="1">
        <v>842489</v>
      </c>
      <c r="D449" s="1" t="s">
        <v>647</v>
      </c>
      <c r="E449" s="1" t="s">
        <v>670</v>
      </c>
      <c r="F449" s="1" t="s">
        <v>670</v>
      </c>
      <c r="G449" s="1" t="str">
        <f t="shared" si="12"/>
        <v>Germany to EU27</v>
      </c>
      <c r="H449" s="1">
        <v>2015</v>
      </c>
      <c r="I449" s="1" t="s">
        <v>724</v>
      </c>
      <c r="J449" s="1">
        <v>6</v>
      </c>
      <c r="K449" s="1">
        <v>438195.66399999999</v>
      </c>
      <c r="L449" s="1">
        <f t="shared" si="13"/>
        <v>438.19566399999997</v>
      </c>
    </row>
    <row r="450" spans="1:12">
      <c r="A450" s="1" t="s">
        <v>723</v>
      </c>
      <c r="B450" s="1" t="s">
        <v>726</v>
      </c>
      <c r="C450" s="1">
        <v>842489</v>
      </c>
      <c r="D450" s="1" t="s">
        <v>647</v>
      </c>
      <c r="E450" s="1" t="s">
        <v>670</v>
      </c>
      <c r="F450" s="1" t="s">
        <v>670</v>
      </c>
      <c r="G450" s="1" t="str">
        <f t="shared" si="12"/>
        <v>Germany to EU27</v>
      </c>
      <c r="H450" s="1">
        <v>2016</v>
      </c>
      <c r="I450" s="1" t="s">
        <v>724</v>
      </c>
      <c r="J450" s="1">
        <v>6</v>
      </c>
      <c r="K450" s="1">
        <v>442635.13199999998</v>
      </c>
      <c r="L450" s="1">
        <f t="shared" si="13"/>
        <v>442.635132</v>
      </c>
    </row>
    <row r="451" spans="1:12">
      <c r="A451" s="1" t="s">
        <v>723</v>
      </c>
      <c r="B451" s="1" t="s">
        <v>726</v>
      </c>
      <c r="C451" s="1">
        <v>842489</v>
      </c>
      <c r="D451" s="1" t="s">
        <v>647</v>
      </c>
      <c r="E451" s="1" t="s">
        <v>670</v>
      </c>
      <c r="F451" s="1" t="s">
        <v>670</v>
      </c>
      <c r="G451" s="1" t="str">
        <f t="shared" si="12"/>
        <v>Germany to EU27</v>
      </c>
      <c r="H451" s="1">
        <v>2017</v>
      </c>
      <c r="I451" s="1" t="s">
        <v>724</v>
      </c>
      <c r="J451" s="1">
        <v>6</v>
      </c>
      <c r="K451" s="1">
        <v>548903.04799999995</v>
      </c>
      <c r="L451" s="1">
        <f t="shared" si="13"/>
        <v>548.9030479999999</v>
      </c>
    </row>
    <row r="452" spans="1:12">
      <c r="A452" s="1" t="s">
        <v>723</v>
      </c>
      <c r="B452" s="1" t="s">
        <v>726</v>
      </c>
      <c r="C452" s="1">
        <v>847780</v>
      </c>
      <c r="D452" s="1" t="s">
        <v>647</v>
      </c>
      <c r="E452" s="1" t="s">
        <v>147</v>
      </c>
      <c r="F452" s="1" t="s">
        <v>292</v>
      </c>
      <c r="G452" s="1" t="str">
        <f t="shared" si="12"/>
        <v>Germany to World</v>
      </c>
      <c r="H452" s="1">
        <v>2012</v>
      </c>
      <c r="I452" s="1" t="s">
        <v>724</v>
      </c>
      <c r="J452" s="1">
        <v>6</v>
      </c>
      <c r="K452" s="1">
        <v>1791218.959</v>
      </c>
      <c r="L452" s="1">
        <f t="shared" si="13"/>
        <v>1791.218959</v>
      </c>
    </row>
    <row r="453" spans="1:12">
      <c r="A453" s="1" t="s">
        <v>723</v>
      </c>
      <c r="B453" s="1" t="s">
        <v>726</v>
      </c>
      <c r="C453" s="1">
        <v>847780</v>
      </c>
      <c r="D453" s="1" t="s">
        <v>647</v>
      </c>
      <c r="E453" s="1" t="s">
        <v>147</v>
      </c>
      <c r="F453" s="1" t="s">
        <v>292</v>
      </c>
      <c r="G453" s="1" t="str">
        <f t="shared" si="12"/>
        <v>Germany to World</v>
      </c>
      <c r="H453" s="1">
        <v>2013</v>
      </c>
      <c r="I453" s="1" t="s">
        <v>724</v>
      </c>
      <c r="J453" s="1">
        <v>6</v>
      </c>
      <c r="K453" s="1">
        <v>1869842.0079999999</v>
      </c>
      <c r="L453" s="1">
        <f t="shared" si="13"/>
        <v>1869.8420079999999</v>
      </c>
    </row>
    <row r="454" spans="1:12">
      <c r="A454" s="1" t="s">
        <v>723</v>
      </c>
      <c r="B454" s="1" t="s">
        <v>726</v>
      </c>
      <c r="C454" s="1">
        <v>847780</v>
      </c>
      <c r="D454" s="1" t="s">
        <v>647</v>
      </c>
      <c r="E454" s="1" t="s">
        <v>147</v>
      </c>
      <c r="F454" s="1" t="s">
        <v>292</v>
      </c>
      <c r="G454" s="1" t="str">
        <f t="shared" si="12"/>
        <v>Germany to World</v>
      </c>
      <c r="H454" s="1">
        <v>2014</v>
      </c>
      <c r="I454" s="1" t="s">
        <v>724</v>
      </c>
      <c r="J454" s="1">
        <v>6</v>
      </c>
      <c r="K454" s="1">
        <v>1963118.9040000001</v>
      </c>
      <c r="L454" s="1">
        <f t="shared" si="13"/>
        <v>1963.1189040000002</v>
      </c>
    </row>
    <row r="455" spans="1:12">
      <c r="A455" s="1" t="s">
        <v>723</v>
      </c>
      <c r="B455" s="1" t="s">
        <v>726</v>
      </c>
      <c r="C455" s="1">
        <v>847780</v>
      </c>
      <c r="D455" s="1" t="s">
        <v>647</v>
      </c>
      <c r="E455" s="1" t="s">
        <v>147</v>
      </c>
      <c r="F455" s="1" t="s">
        <v>292</v>
      </c>
      <c r="G455" s="1" t="str">
        <f t="shared" si="12"/>
        <v>Germany to World</v>
      </c>
      <c r="H455" s="1">
        <v>2015</v>
      </c>
      <c r="I455" s="1" t="s">
        <v>724</v>
      </c>
      <c r="J455" s="1">
        <v>6</v>
      </c>
      <c r="K455" s="1">
        <v>1447138.0519999999</v>
      </c>
      <c r="L455" s="1">
        <f t="shared" si="13"/>
        <v>1447.138052</v>
      </c>
    </row>
    <row r="456" spans="1:12">
      <c r="A456" s="1" t="s">
        <v>723</v>
      </c>
      <c r="B456" s="1" t="s">
        <v>726</v>
      </c>
      <c r="C456" s="1">
        <v>847780</v>
      </c>
      <c r="D456" s="1" t="s">
        <v>647</v>
      </c>
      <c r="E456" s="1" t="s">
        <v>147</v>
      </c>
      <c r="F456" s="1" t="s">
        <v>292</v>
      </c>
      <c r="G456" s="1" t="str">
        <f t="shared" si="12"/>
        <v>Germany to World</v>
      </c>
      <c r="H456" s="1">
        <v>2016</v>
      </c>
      <c r="I456" s="1" t="s">
        <v>724</v>
      </c>
      <c r="J456" s="1">
        <v>6</v>
      </c>
      <c r="K456" s="1">
        <v>1612679.1370000001</v>
      </c>
      <c r="L456" s="1">
        <f t="shared" si="13"/>
        <v>1612.6791370000001</v>
      </c>
    </row>
    <row r="457" spans="1:12">
      <c r="A457" s="1" t="s">
        <v>723</v>
      </c>
      <c r="B457" s="1" t="s">
        <v>726</v>
      </c>
      <c r="C457" s="1">
        <v>847780</v>
      </c>
      <c r="D457" s="1" t="s">
        <v>647</v>
      </c>
      <c r="E457" s="1" t="s">
        <v>147</v>
      </c>
      <c r="F457" s="1" t="s">
        <v>292</v>
      </c>
      <c r="G457" s="1" t="str">
        <f t="shared" ref="G457:G520" si="14">CONCATENATE(D457, " to ",F457)</f>
        <v>Germany to World</v>
      </c>
      <c r="H457" s="1">
        <v>2017</v>
      </c>
      <c r="I457" s="1" t="s">
        <v>724</v>
      </c>
      <c r="J457" s="1">
        <v>6</v>
      </c>
      <c r="K457" s="1">
        <v>1742298.862</v>
      </c>
      <c r="L457" s="1">
        <f t="shared" ref="L457:L520" si="15">K457/(1*10^3)</f>
        <v>1742.2988619999999</v>
      </c>
    </row>
    <row r="458" spans="1:12">
      <c r="A458" s="1" t="s">
        <v>723</v>
      </c>
      <c r="B458" s="1" t="s">
        <v>726</v>
      </c>
      <c r="C458" s="1">
        <v>847780</v>
      </c>
      <c r="D458" s="1" t="s">
        <v>647</v>
      </c>
      <c r="E458" s="1" t="s">
        <v>670</v>
      </c>
      <c r="F458" s="1" t="s">
        <v>670</v>
      </c>
      <c r="G458" s="1" t="str">
        <f t="shared" si="14"/>
        <v>Germany to EU27</v>
      </c>
      <c r="H458" s="1">
        <v>2012</v>
      </c>
      <c r="I458" s="1" t="s">
        <v>724</v>
      </c>
      <c r="J458" s="1">
        <v>6</v>
      </c>
      <c r="K458" s="1">
        <v>362796.19699999999</v>
      </c>
      <c r="L458" s="1">
        <f t="shared" si="15"/>
        <v>362.79619700000001</v>
      </c>
    </row>
    <row r="459" spans="1:12">
      <c r="A459" s="1" t="s">
        <v>723</v>
      </c>
      <c r="B459" s="1" t="s">
        <v>726</v>
      </c>
      <c r="C459" s="1">
        <v>847780</v>
      </c>
      <c r="D459" s="1" t="s">
        <v>647</v>
      </c>
      <c r="E459" s="1" t="s">
        <v>670</v>
      </c>
      <c r="F459" s="1" t="s">
        <v>670</v>
      </c>
      <c r="G459" s="1" t="str">
        <f t="shared" si="14"/>
        <v>Germany to EU27</v>
      </c>
      <c r="H459" s="1">
        <v>2013</v>
      </c>
      <c r="I459" s="1" t="s">
        <v>724</v>
      </c>
      <c r="J459" s="1">
        <v>6</v>
      </c>
      <c r="K459" s="1">
        <v>361628.89</v>
      </c>
      <c r="L459" s="1">
        <f t="shared" si="15"/>
        <v>361.62889000000001</v>
      </c>
    </row>
    <row r="460" spans="1:12">
      <c r="A460" s="1" t="s">
        <v>723</v>
      </c>
      <c r="B460" s="1" t="s">
        <v>726</v>
      </c>
      <c r="C460" s="1">
        <v>847780</v>
      </c>
      <c r="D460" s="1" t="s">
        <v>647</v>
      </c>
      <c r="E460" s="1" t="s">
        <v>670</v>
      </c>
      <c r="F460" s="1" t="s">
        <v>670</v>
      </c>
      <c r="G460" s="1" t="str">
        <f t="shared" si="14"/>
        <v>Germany to EU27</v>
      </c>
      <c r="H460" s="1">
        <v>2014</v>
      </c>
      <c r="I460" s="1" t="s">
        <v>724</v>
      </c>
      <c r="J460" s="1">
        <v>6</v>
      </c>
      <c r="K460" s="1">
        <v>539978.78700000001</v>
      </c>
      <c r="L460" s="1">
        <f t="shared" si="15"/>
        <v>539.97878700000001</v>
      </c>
    </row>
    <row r="461" spans="1:12">
      <c r="A461" s="1" t="s">
        <v>723</v>
      </c>
      <c r="B461" s="1" t="s">
        <v>726</v>
      </c>
      <c r="C461" s="1">
        <v>847780</v>
      </c>
      <c r="D461" s="1" t="s">
        <v>647</v>
      </c>
      <c r="E461" s="1" t="s">
        <v>670</v>
      </c>
      <c r="F461" s="1" t="s">
        <v>670</v>
      </c>
      <c r="G461" s="1" t="str">
        <f t="shared" si="14"/>
        <v>Germany to EU27</v>
      </c>
      <c r="H461" s="1">
        <v>2015</v>
      </c>
      <c r="I461" s="1" t="s">
        <v>724</v>
      </c>
      <c r="J461" s="1">
        <v>6</v>
      </c>
      <c r="K461" s="1">
        <v>438184.897</v>
      </c>
      <c r="L461" s="1">
        <f t="shared" si="15"/>
        <v>438.18489699999998</v>
      </c>
    </row>
    <row r="462" spans="1:12">
      <c r="A462" s="1" t="s">
        <v>723</v>
      </c>
      <c r="B462" s="1" t="s">
        <v>726</v>
      </c>
      <c r="C462" s="1">
        <v>847780</v>
      </c>
      <c r="D462" s="1" t="s">
        <v>647</v>
      </c>
      <c r="E462" s="1" t="s">
        <v>670</v>
      </c>
      <c r="F462" s="1" t="s">
        <v>670</v>
      </c>
      <c r="G462" s="1" t="str">
        <f t="shared" si="14"/>
        <v>Germany to EU27</v>
      </c>
      <c r="H462" s="1">
        <v>2016</v>
      </c>
      <c r="I462" s="1" t="s">
        <v>724</v>
      </c>
      <c r="J462" s="1">
        <v>6</v>
      </c>
      <c r="K462" s="1">
        <v>445779.81900000002</v>
      </c>
      <c r="L462" s="1">
        <f t="shared" si="15"/>
        <v>445.77981900000003</v>
      </c>
    </row>
    <row r="463" spans="1:12">
      <c r="A463" s="1" t="s">
        <v>723</v>
      </c>
      <c r="B463" s="1" t="s">
        <v>726</v>
      </c>
      <c r="C463" s="1">
        <v>847780</v>
      </c>
      <c r="D463" s="1" t="s">
        <v>647</v>
      </c>
      <c r="E463" s="1" t="s">
        <v>670</v>
      </c>
      <c r="F463" s="1" t="s">
        <v>670</v>
      </c>
      <c r="G463" s="1" t="str">
        <f t="shared" si="14"/>
        <v>Germany to EU27</v>
      </c>
      <c r="H463" s="1">
        <v>2017</v>
      </c>
      <c r="I463" s="1" t="s">
        <v>724</v>
      </c>
      <c r="J463" s="1">
        <v>6</v>
      </c>
      <c r="K463" s="1">
        <v>539844.98800000001</v>
      </c>
      <c r="L463" s="1">
        <f t="shared" si="15"/>
        <v>539.84498800000006</v>
      </c>
    </row>
    <row r="464" spans="1:12">
      <c r="A464" s="1" t="s">
        <v>723</v>
      </c>
      <c r="B464" s="1" t="s">
        <v>726</v>
      </c>
      <c r="C464" s="1">
        <v>847920</v>
      </c>
      <c r="D464" s="1" t="s">
        <v>647</v>
      </c>
      <c r="E464" s="1" t="s">
        <v>147</v>
      </c>
      <c r="F464" s="1" t="s">
        <v>292</v>
      </c>
      <c r="G464" s="1" t="str">
        <f t="shared" si="14"/>
        <v>Germany to World</v>
      </c>
      <c r="H464" s="1">
        <v>2012</v>
      </c>
      <c r="I464" s="1" t="s">
        <v>724</v>
      </c>
      <c r="J464" s="1">
        <v>6</v>
      </c>
      <c r="K464" s="1">
        <v>82726.095000000001</v>
      </c>
      <c r="L464" s="1">
        <f t="shared" si="15"/>
        <v>82.726095000000001</v>
      </c>
    </row>
    <row r="465" spans="1:12">
      <c r="A465" s="1" t="s">
        <v>723</v>
      </c>
      <c r="B465" s="1" t="s">
        <v>726</v>
      </c>
      <c r="C465" s="1">
        <v>847920</v>
      </c>
      <c r="D465" s="1" t="s">
        <v>647</v>
      </c>
      <c r="E465" s="1" t="s">
        <v>147</v>
      </c>
      <c r="F465" s="1" t="s">
        <v>292</v>
      </c>
      <c r="G465" s="1" t="str">
        <f t="shared" si="14"/>
        <v>Germany to World</v>
      </c>
      <c r="H465" s="1">
        <v>2013</v>
      </c>
      <c r="I465" s="1" t="s">
        <v>724</v>
      </c>
      <c r="J465" s="1">
        <v>6</v>
      </c>
      <c r="K465" s="1">
        <v>57776.303999999996</v>
      </c>
      <c r="L465" s="1">
        <f t="shared" si="15"/>
        <v>57.776303999999996</v>
      </c>
    </row>
    <row r="466" spans="1:12">
      <c r="A466" s="1" t="s">
        <v>723</v>
      </c>
      <c r="B466" s="1" t="s">
        <v>726</v>
      </c>
      <c r="C466" s="1">
        <v>847920</v>
      </c>
      <c r="D466" s="1" t="s">
        <v>647</v>
      </c>
      <c r="E466" s="1" t="s">
        <v>147</v>
      </c>
      <c r="F466" s="1" t="s">
        <v>292</v>
      </c>
      <c r="G466" s="1" t="str">
        <f t="shared" si="14"/>
        <v>Germany to World</v>
      </c>
      <c r="H466" s="1">
        <v>2014</v>
      </c>
      <c r="I466" s="1" t="s">
        <v>724</v>
      </c>
      <c r="J466" s="1">
        <v>6</v>
      </c>
      <c r="K466" s="1">
        <v>31538.815999999999</v>
      </c>
      <c r="L466" s="1">
        <f t="shared" si="15"/>
        <v>31.538816000000001</v>
      </c>
    </row>
    <row r="467" spans="1:12">
      <c r="A467" s="1" t="s">
        <v>723</v>
      </c>
      <c r="B467" s="1" t="s">
        <v>726</v>
      </c>
      <c r="C467" s="1">
        <v>847920</v>
      </c>
      <c r="D467" s="1" t="s">
        <v>647</v>
      </c>
      <c r="E467" s="1" t="s">
        <v>147</v>
      </c>
      <c r="F467" s="1" t="s">
        <v>292</v>
      </c>
      <c r="G467" s="1" t="str">
        <f t="shared" si="14"/>
        <v>Germany to World</v>
      </c>
      <c r="H467" s="1">
        <v>2015</v>
      </c>
      <c r="I467" s="1" t="s">
        <v>724</v>
      </c>
      <c r="J467" s="1">
        <v>6</v>
      </c>
      <c r="K467" s="1">
        <v>43436.231</v>
      </c>
      <c r="L467" s="1">
        <f t="shared" si="15"/>
        <v>43.436230999999999</v>
      </c>
    </row>
    <row r="468" spans="1:12">
      <c r="A468" s="1" t="s">
        <v>723</v>
      </c>
      <c r="B468" s="1" t="s">
        <v>726</v>
      </c>
      <c r="C468" s="1">
        <v>847920</v>
      </c>
      <c r="D468" s="1" t="s">
        <v>647</v>
      </c>
      <c r="E468" s="1" t="s">
        <v>147</v>
      </c>
      <c r="F468" s="1" t="s">
        <v>292</v>
      </c>
      <c r="G468" s="1" t="str">
        <f t="shared" si="14"/>
        <v>Germany to World</v>
      </c>
      <c r="H468" s="1">
        <v>2016</v>
      </c>
      <c r="I468" s="1" t="s">
        <v>724</v>
      </c>
      <c r="J468" s="1">
        <v>6</v>
      </c>
      <c r="K468" s="1">
        <v>29715.003000000001</v>
      </c>
      <c r="L468" s="1">
        <f t="shared" si="15"/>
        <v>29.715002999999999</v>
      </c>
    </row>
    <row r="469" spans="1:12">
      <c r="A469" s="1" t="s">
        <v>723</v>
      </c>
      <c r="B469" s="1" t="s">
        <v>726</v>
      </c>
      <c r="C469" s="1">
        <v>847920</v>
      </c>
      <c r="D469" s="1" t="s">
        <v>647</v>
      </c>
      <c r="E469" s="1" t="s">
        <v>147</v>
      </c>
      <c r="F469" s="1" t="s">
        <v>292</v>
      </c>
      <c r="G469" s="1" t="str">
        <f t="shared" si="14"/>
        <v>Germany to World</v>
      </c>
      <c r="H469" s="1">
        <v>2017</v>
      </c>
      <c r="I469" s="1" t="s">
        <v>724</v>
      </c>
      <c r="J469" s="1">
        <v>6</v>
      </c>
      <c r="K469" s="1">
        <v>33942.28</v>
      </c>
      <c r="L469" s="1">
        <f t="shared" si="15"/>
        <v>33.942279999999997</v>
      </c>
    </row>
    <row r="470" spans="1:12">
      <c r="A470" s="1" t="s">
        <v>723</v>
      </c>
      <c r="B470" s="1" t="s">
        <v>726</v>
      </c>
      <c r="C470" s="1">
        <v>847920</v>
      </c>
      <c r="D470" s="1" t="s">
        <v>647</v>
      </c>
      <c r="E470" s="1" t="s">
        <v>670</v>
      </c>
      <c r="F470" s="1" t="s">
        <v>670</v>
      </c>
      <c r="G470" s="1" t="str">
        <f t="shared" si="14"/>
        <v>Germany to EU27</v>
      </c>
      <c r="H470" s="1">
        <v>2012</v>
      </c>
      <c r="I470" s="1" t="s">
        <v>724</v>
      </c>
      <c r="J470" s="1">
        <v>6</v>
      </c>
      <c r="K470" s="1">
        <v>7437.3010000000004</v>
      </c>
      <c r="L470" s="1">
        <f t="shared" si="15"/>
        <v>7.4373010000000006</v>
      </c>
    </row>
    <row r="471" spans="1:12">
      <c r="A471" s="1" t="s">
        <v>723</v>
      </c>
      <c r="B471" s="1" t="s">
        <v>726</v>
      </c>
      <c r="C471" s="1">
        <v>847920</v>
      </c>
      <c r="D471" s="1" t="s">
        <v>647</v>
      </c>
      <c r="E471" s="1" t="s">
        <v>670</v>
      </c>
      <c r="F471" s="1" t="s">
        <v>670</v>
      </c>
      <c r="G471" s="1" t="str">
        <f t="shared" si="14"/>
        <v>Germany to EU27</v>
      </c>
      <c r="H471" s="1">
        <v>2013</v>
      </c>
      <c r="I471" s="1" t="s">
        <v>724</v>
      </c>
      <c r="J471" s="1">
        <v>6</v>
      </c>
      <c r="K471" s="1">
        <v>4515.8280000000004</v>
      </c>
      <c r="L471" s="1">
        <f t="shared" si="15"/>
        <v>4.5158280000000008</v>
      </c>
    </row>
    <row r="472" spans="1:12">
      <c r="A472" s="1" t="s">
        <v>723</v>
      </c>
      <c r="B472" s="1" t="s">
        <v>726</v>
      </c>
      <c r="C472" s="1">
        <v>847920</v>
      </c>
      <c r="D472" s="1" t="s">
        <v>647</v>
      </c>
      <c r="E472" s="1" t="s">
        <v>670</v>
      </c>
      <c r="F472" s="1" t="s">
        <v>670</v>
      </c>
      <c r="G472" s="1" t="str">
        <f t="shared" si="14"/>
        <v>Germany to EU27</v>
      </c>
      <c r="H472" s="1">
        <v>2014</v>
      </c>
      <c r="I472" s="1" t="s">
        <v>724</v>
      </c>
      <c r="J472" s="1">
        <v>6</v>
      </c>
      <c r="K472" s="1">
        <v>3751.4659999999999</v>
      </c>
      <c r="L472" s="1">
        <f t="shared" si="15"/>
        <v>3.7514659999999997</v>
      </c>
    </row>
    <row r="473" spans="1:12">
      <c r="A473" s="1" t="s">
        <v>723</v>
      </c>
      <c r="B473" s="1" t="s">
        <v>726</v>
      </c>
      <c r="C473" s="1">
        <v>847920</v>
      </c>
      <c r="D473" s="1" t="s">
        <v>647</v>
      </c>
      <c r="E473" s="1" t="s">
        <v>670</v>
      </c>
      <c r="F473" s="1" t="s">
        <v>670</v>
      </c>
      <c r="G473" s="1" t="str">
        <f t="shared" si="14"/>
        <v>Germany to EU27</v>
      </c>
      <c r="H473" s="1">
        <v>2015</v>
      </c>
      <c r="I473" s="1" t="s">
        <v>724</v>
      </c>
      <c r="J473" s="1">
        <v>6</v>
      </c>
      <c r="K473" s="1">
        <v>3587.127</v>
      </c>
      <c r="L473" s="1">
        <f t="shared" si="15"/>
        <v>3.5871269999999997</v>
      </c>
    </row>
    <row r="474" spans="1:12">
      <c r="A474" s="1" t="s">
        <v>723</v>
      </c>
      <c r="B474" s="1" t="s">
        <v>726</v>
      </c>
      <c r="C474" s="1">
        <v>847920</v>
      </c>
      <c r="D474" s="1" t="s">
        <v>647</v>
      </c>
      <c r="E474" s="1" t="s">
        <v>670</v>
      </c>
      <c r="F474" s="1" t="s">
        <v>670</v>
      </c>
      <c r="G474" s="1" t="str">
        <f t="shared" si="14"/>
        <v>Germany to EU27</v>
      </c>
      <c r="H474" s="1">
        <v>2016</v>
      </c>
      <c r="I474" s="1" t="s">
        <v>724</v>
      </c>
      <c r="J474" s="1">
        <v>6</v>
      </c>
      <c r="K474" s="1">
        <v>2653.9969999999998</v>
      </c>
      <c r="L474" s="1">
        <f t="shared" si="15"/>
        <v>2.6539969999999999</v>
      </c>
    </row>
    <row r="475" spans="1:12">
      <c r="A475" s="1" t="s">
        <v>723</v>
      </c>
      <c r="B475" s="1" t="s">
        <v>726</v>
      </c>
      <c r="C475" s="1">
        <v>847920</v>
      </c>
      <c r="D475" s="1" t="s">
        <v>647</v>
      </c>
      <c r="E475" s="1" t="s">
        <v>670</v>
      </c>
      <c r="F475" s="1" t="s">
        <v>670</v>
      </c>
      <c r="G475" s="1" t="str">
        <f t="shared" si="14"/>
        <v>Germany to EU27</v>
      </c>
      <c r="H475" s="1">
        <v>2017</v>
      </c>
      <c r="I475" s="1" t="s">
        <v>724</v>
      </c>
      <c r="J475" s="1">
        <v>6</v>
      </c>
      <c r="K475" s="1">
        <v>3544.1460000000002</v>
      </c>
      <c r="L475" s="1">
        <f t="shared" si="15"/>
        <v>3.544146</v>
      </c>
    </row>
    <row r="476" spans="1:12">
      <c r="A476" s="1" t="s">
        <v>723</v>
      </c>
      <c r="B476" s="1" t="s">
        <v>726</v>
      </c>
      <c r="C476" s="1">
        <v>847989</v>
      </c>
      <c r="D476" s="1" t="s">
        <v>647</v>
      </c>
      <c r="E476" s="1" t="s">
        <v>147</v>
      </c>
      <c r="F476" s="1" t="s">
        <v>292</v>
      </c>
      <c r="G476" s="1" t="str">
        <f t="shared" si="14"/>
        <v>Germany to World</v>
      </c>
      <c r="H476" s="1">
        <v>2012</v>
      </c>
      <c r="I476" s="1" t="s">
        <v>724</v>
      </c>
      <c r="J476" s="1">
        <v>6</v>
      </c>
      <c r="K476" s="1">
        <v>7312160.1349999998</v>
      </c>
      <c r="L476" s="1">
        <f t="shared" si="15"/>
        <v>7312.1601350000001</v>
      </c>
    </row>
    <row r="477" spans="1:12">
      <c r="A477" s="1" t="s">
        <v>723</v>
      </c>
      <c r="B477" s="1" t="s">
        <v>726</v>
      </c>
      <c r="C477" s="1">
        <v>847989</v>
      </c>
      <c r="D477" s="1" t="s">
        <v>647</v>
      </c>
      <c r="E477" s="1" t="s">
        <v>147</v>
      </c>
      <c r="F477" s="1" t="s">
        <v>292</v>
      </c>
      <c r="G477" s="1" t="str">
        <f t="shared" si="14"/>
        <v>Germany to World</v>
      </c>
      <c r="H477" s="1">
        <v>2013</v>
      </c>
      <c r="I477" s="1" t="s">
        <v>724</v>
      </c>
      <c r="J477" s="1">
        <v>6</v>
      </c>
      <c r="K477" s="1">
        <v>7307958.6830000002</v>
      </c>
      <c r="L477" s="1">
        <f t="shared" si="15"/>
        <v>7307.9586829999998</v>
      </c>
    </row>
    <row r="478" spans="1:12">
      <c r="A478" s="1" t="s">
        <v>723</v>
      </c>
      <c r="B478" s="1" t="s">
        <v>726</v>
      </c>
      <c r="C478" s="1">
        <v>847989</v>
      </c>
      <c r="D478" s="1" t="s">
        <v>647</v>
      </c>
      <c r="E478" s="1" t="s">
        <v>147</v>
      </c>
      <c r="F478" s="1" t="s">
        <v>292</v>
      </c>
      <c r="G478" s="1" t="str">
        <f t="shared" si="14"/>
        <v>Germany to World</v>
      </c>
      <c r="H478" s="1">
        <v>2014</v>
      </c>
      <c r="I478" s="1" t="s">
        <v>724</v>
      </c>
      <c r="J478" s="1">
        <v>6</v>
      </c>
      <c r="K478" s="1">
        <v>7782979.6119999997</v>
      </c>
      <c r="L478" s="1">
        <f t="shared" si="15"/>
        <v>7782.9796120000001</v>
      </c>
    </row>
    <row r="479" spans="1:12">
      <c r="A479" s="1" t="s">
        <v>723</v>
      </c>
      <c r="B479" s="1" t="s">
        <v>726</v>
      </c>
      <c r="C479" s="1">
        <v>847989</v>
      </c>
      <c r="D479" s="1" t="s">
        <v>647</v>
      </c>
      <c r="E479" s="1" t="s">
        <v>147</v>
      </c>
      <c r="F479" s="1" t="s">
        <v>292</v>
      </c>
      <c r="G479" s="1" t="str">
        <f t="shared" si="14"/>
        <v>Germany to World</v>
      </c>
      <c r="H479" s="1">
        <v>2015</v>
      </c>
      <c r="I479" s="1" t="s">
        <v>724</v>
      </c>
      <c r="J479" s="1">
        <v>6</v>
      </c>
      <c r="K479" s="1">
        <v>6952437.7189999996</v>
      </c>
      <c r="L479" s="1">
        <f t="shared" si="15"/>
        <v>6952.4377189999996</v>
      </c>
    </row>
    <row r="480" spans="1:12">
      <c r="A480" s="1" t="s">
        <v>723</v>
      </c>
      <c r="B480" s="1" t="s">
        <v>726</v>
      </c>
      <c r="C480" s="1">
        <v>847989</v>
      </c>
      <c r="D480" s="1" t="s">
        <v>647</v>
      </c>
      <c r="E480" s="1" t="s">
        <v>147</v>
      </c>
      <c r="F480" s="1" t="s">
        <v>292</v>
      </c>
      <c r="G480" s="1" t="str">
        <f t="shared" si="14"/>
        <v>Germany to World</v>
      </c>
      <c r="H480" s="1">
        <v>2016</v>
      </c>
      <c r="I480" s="1" t="s">
        <v>724</v>
      </c>
      <c r="J480" s="1">
        <v>6</v>
      </c>
      <c r="K480" s="1">
        <v>7219405.2690000003</v>
      </c>
      <c r="L480" s="1">
        <f t="shared" si="15"/>
        <v>7219.4052690000008</v>
      </c>
    </row>
    <row r="481" spans="1:12">
      <c r="A481" s="1" t="s">
        <v>723</v>
      </c>
      <c r="B481" s="1" t="s">
        <v>726</v>
      </c>
      <c r="C481" s="1">
        <v>847989</v>
      </c>
      <c r="D481" s="1" t="s">
        <v>647</v>
      </c>
      <c r="E481" s="1" t="s">
        <v>147</v>
      </c>
      <c r="F481" s="1" t="s">
        <v>292</v>
      </c>
      <c r="G481" s="1" t="str">
        <f t="shared" si="14"/>
        <v>Germany to World</v>
      </c>
      <c r="H481" s="1">
        <v>2017</v>
      </c>
      <c r="I481" s="1" t="s">
        <v>724</v>
      </c>
      <c r="J481" s="1">
        <v>6</v>
      </c>
      <c r="K481" s="1">
        <v>8803292.5769999996</v>
      </c>
      <c r="L481" s="1">
        <f t="shared" si="15"/>
        <v>8803.2925770000002</v>
      </c>
    </row>
    <row r="482" spans="1:12">
      <c r="A482" s="1" t="s">
        <v>723</v>
      </c>
      <c r="B482" s="1" t="s">
        <v>726</v>
      </c>
      <c r="C482" s="1">
        <v>847989</v>
      </c>
      <c r="D482" s="1" t="s">
        <v>647</v>
      </c>
      <c r="E482" s="1" t="s">
        <v>670</v>
      </c>
      <c r="F482" s="1" t="s">
        <v>670</v>
      </c>
      <c r="G482" s="1" t="str">
        <f t="shared" si="14"/>
        <v>Germany to EU27</v>
      </c>
      <c r="H482" s="1">
        <v>2012</v>
      </c>
      <c r="I482" s="1" t="s">
        <v>724</v>
      </c>
      <c r="J482" s="1">
        <v>6</v>
      </c>
      <c r="K482" s="1">
        <v>2707305.63</v>
      </c>
      <c r="L482" s="1">
        <f t="shared" si="15"/>
        <v>2707.3056299999998</v>
      </c>
    </row>
    <row r="483" spans="1:12">
      <c r="A483" s="1" t="s">
        <v>723</v>
      </c>
      <c r="B483" s="1" t="s">
        <v>726</v>
      </c>
      <c r="C483" s="1">
        <v>847989</v>
      </c>
      <c r="D483" s="1" t="s">
        <v>647</v>
      </c>
      <c r="E483" s="1" t="s">
        <v>670</v>
      </c>
      <c r="F483" s="1" t="s">
        <v>670</v>
      </c>
      <c r="G483" s="1" t="str">
        <f t="shared" si="14"/>
        <v>Germany to EU27</v>
      </c>
      <c r="H483" s="1">
        <v>2013</v>
      </c>
      <c r="I483" s="1" t="s">
        <v>724</v>
      </c>
      <c r="J483" s="1">
        <v>6</v>
      </c>
      <c r="K483" s="1">
        <v>2840813.31</v>
      </c>
      <c r="L483" s="1">
        <f t="shared" si="15"/>
        <v>2840.81331</v>
      </c>
    </row>
    <row r="484" spans="1:12">
      <c r="A484" s="1" t="s">
        <v>723</v>
      </c>
      <c r="B484" s="1" t="s">
        <v>726</v>
      </c>
      <c r="C484" s="1">
        <v>847989</v>
      </c>
      <c r="D484" s="1" t="s">
        <v>647</v>
      </c>
      <c r="E484" s="1" t="s">
        <v>670</v>
      </c>
      <c r="F484" s="1" t="s">
        <v>670</v>
      </c>
      <c r="G484" s="1" t="str">
        <f t="shared" si="14"/>
        <v>Germany to EU27</v>
      </c>
      <c r="H484" s="1">
        <v>2014</v>
      </c>
      <c r="I484" s="1" t="s">
        <v>724</v>
      </c>
      <c r="J484" s="1">
        <v>6</v>
      </c>
      <c r="K484" s="1">
        <v>3082342.926</v>
      </c>
      <c r="L484" s="1">
        <f t="shared" si="15"/>
        <v>3082.3429259999998</v>
      </c>
    </row>
    <row r="485" spans="1:12">
      <c r="A485" s="1" t="s">
        <v>723</v>
      </c>
      <c r="B485" s="1" t="s">
        <v>726</v>
      </c>
      <c r="C485" s="1">
        <v>847989</v>
      </c>
      <c r="D485" s="1" t="s">
        <v>647</v>
      </c>
      <c r="E485" s="1" t="s">
        <v>670</v>
      </c>
      <c r="F485" s="1" t="s">
        <v>670</v>
      </c>
      <c r="G485" s="1" t="str">
        <f t="shared" si="14"/>
        <v>Germany to EU27</v>
      </c>
      <c r="H485" s="1">
        <v>2015</v>
      </c>
      <c r="I485" s="1" t="s">
        <v>724</v>
      </c>
      <c r="J485" s="1">
        <v>6</v>
      </c>
      <c r="K485" s="1">
        <v>2936210.5380000002</v>
      </c>
      <c r="L485" s="1">
        <f t="shared" si="15"/>
        <v>2936.2105380000003</v>
      </c>
    </row>
    <row r="486" spans="1:12">
      <c r="A486" s="1" t="s">
        <v>723</v>
      </c>
      <c r="B486" s="1" t="s">
        <v>726</v>
      </c>
      <c r="C486" s="1">
        <v>847989</v>
      </c>
      <c r="D486" s="1" t="s">
        <v>647</v>
      </c>
      <c r="E486" s="1" t="s">
        <v>670</v>
      </c>
      <c r="F486" s="1" t="s">
        <v>670</v>
      </c>
      <c r="G486" s="1" t="str">
        <f t="shared" si="14"/>
        <v>Germany to EU27</v>
      </c>
      <c r="H486" s="1">
        <v>2016</v>
      </c>
      <c r="I486" s="1" t="s">
        <v>724</v>
      </c>
      <c r="J486" s="1">
        <v>6</v>
      </c>
      <c r="K486" s="1">
        <v>3146462.1809999999</v>
      </c>
      <c r="L486" s="1">
        <f t="shared" si="15"/>
        <v>3146.4621809999999</v>
      </c>
    </row>
    <row r="487" spans="1:12">
      <c r="A487" s="1" t="s">
        <v>723</v>
      </c>
      <c r="B487" s="1" t="s">
        <v>726</v>
      </c>
      <c r="C487" s="1">
        <v>847989</v>
      </c>
      <c r="D487" s="1" t="s">
        <v>647</v>
      </c>
      <c r="E487" s="1" t="s">
        <v>670</v>
      </c>
      <c r="F487" s="1" t="s">
        <v>670</v>
      </c>
      <c r="G487" s="1" t="str">
        <f t="shared" si="14"/>
        <v>Germany to EU27</v>
      </c>
      <c r="H487" s="1">
        <v>2017</v>
      </c>
      <c r="I487" s="1" t="s">
        <v>724</v>
      </c>
      <c r="J487" s="1">
        <v>6</v>
      </c>
      <c r="K487" s="1">
        <v>3868669.88</v>
      </c>
      <c r="L487" s="1">
        <f t="shared" si="15"/>
        <v>3868.6698799999999</v>
      </c>
    </row>
    <row r="488" spans="1:12">
      <c r="A488" s="1" t="s">
        <v>723</v>
      </c>
      <c r="B488" s="1" t="s">
        <v>726</v>
      </c>
      <c r="C488" s="1">
        <v>902690</v>
      </c>
      <c r="D488" s="1" t="s">
        <v>647</v>
      </c>
      <c r="E488" s="1" t="s">
        <v>147</v>
      </c>
      <c r="F488" s="1" t="s">
        <v>292</v>
      </c>
      <c r="G488" s="1" t="str">
        <f t="shared" si="14"/>
        <v>Germany to World</v>
      </c>
      <c r="H488" s="1">
        <v>2012</v>
      </c>
      <c r="I488" s="1" t="s">
        <v>724</v>
      </c>
      <c r="J488" s="1">
        <v>6</v>
      </c>
      <c r="K488" s="1">
        <v>487712.49900000001</v>
      </c>
      <c r="L488" s="1">
        <f t="shared" si="15"/>
        <v>487.71249900000004</v>
      </c>
    </row>
    <row r="489" spans="1:12">
      <c r="A489" s="1" t="s">
        <v>723</v>
      </c>
      <c r="B489" s="1" t="s">
        <v>726</v>
      </c>
      <c r="C489" s="1">
        <v>902690</v>
      </c>
      <c r="D489" s="1" t="s">
        <v>647</v>
      </c>
      <c r="E489" s="1" t="s">
        <v>147</v>
      </c>
      <c r="F489" s="1" t="s">
        <v>292</v>
      </c>
      <c r="G489" s="1" t="str">
        <f t="shared" si="14"/>
        <v>Germany to World</v>
      </c>
      <c r="H489" s="1">
        <v>2013</v>
      </c>
      <c r="I489" s="1" t="s">
        <v>724</v>
      </c>
      <c r="J489" s="1">
        <v>6</v>
      </c>
      <c r="K489" s="1">
        <v>536166.26199999999</v>
      </c>
      <c r="L489" s="1">
        <f t="shared" si="15"/>
        <v>536.16626199999996</v>
      </c>
    </row>
    <row r="490" spans="1:12">
      <c r="A490" s="1" t="s">
        <v>723</v>
      </c>
      <c r="B490" s="1" t="s">
        <v>726</v>
      </c>
      <c r="C490" s="1">
        <v>902690</v>
      </c>
      <c r="D490" s="1" t="s">
        <v>647</v>
      </c>
      <c r="E490" s="1" t="s">
        <v>147</v>
      </c>
      <c r="F490" s="1" t="s">
        <v>292</v>
      </c>
      <c r="G490" s="1" t="str">
        <f t="shared" si="14"/>
        <v>Germany to World</v>
      </c>
      <c r="H490" s="1">
        <v>2014</v>
      </c>
      <c r="I490" s="1" t="s">
        <v>724</v>
      </c>
      <c r="J490" s="1">
        <v>6</v>
      </c>
      <c r="K490" s="1">
        <v>603338.12300000002</v>
      </c>
      <c r="L490" s="1">
        <f t="shared" si="15"/>
        <v>603.338123</v>
      </c>
    </row>
    <row r="491" spans="1:12">
      <c r="A491" s="1" t="s">
        <v>723</v>
      </c>
      <c r="B491" s="1" t="s">
        <v>726</v>
      </c>
      <c r="C491" s="1">
        <v>902690</v>
      </c>
      <c r="D491" s="1" t="s">
        <v>647</v>
      </c>
      <c r="E491" s="1" t="s">
        <v>147</v>
      </c>
      <c r="F491" s="1" t="s">
        <v>292</v>
      </c>
      <c r="G491" s="1" t="str">
        <f t="shared" si="14"/>
        <v>Germany to World</v>
      </c>
      <c r="H491" s="1">
        <v>2015</v>
      </c>
      <c r="I491" s="1" t="s">
        <v>724</v>
      </c>
      <c r="J491" s="1">
        <v>6</v>
      </c>
      <c r="K491" s="1">
        <v>502367.87199999997</v>
      </c>
      <c r="L491" s="1">
        <f t="shared" si="15"/>
        <v>502.36787199999998</v>
      </c>
    </row>
    <row r="492" spans="1:12">
      <c r="A492" s="1" t="s">
        <v>723</v>
      </c>
      <c r="B492" s="1" t="s">
        <v>726</v>
      </c>
      <c r="C492" s="1">
        <v>902690</v>
      </c>
      <c r="D492" s="1" t="s">
        <v>647</v>
      </c>
      <c r="E492" s="1" t="s">
        <v>147</v>
      </c>
      <c r="F492" s="1" t="s">
        <v>292</v>
      </c>
      <c r="G492" s="1" t="str">
        <f t="shared" si="14"/>
        <v>Germany to World</v>
      </c>
      <c r="H492" s="1">
        <v>2016</v>
      </c>
      <c r="I492" s="1" t="s">
        <v>724</v>
      </c>
      <c r="J492" s="1">
        <v>6</v>
      </c>
      <c r="K492" s="1">
        <v>486201.79</v>
      </c>
      <c r="L492" s="1">
        <f t="shared" si="15"/>
        <v>486.20178999999996</v>
      </c>
    </row>
    <row r="493" spans="1:12">
      <c r="A493" s="1" t="s">
        <v>723</v>
      </c>
      <c r="B493" s="1" t="s">
        <v>726</v>
      </c>
      <c r="C493" s="1">
        <v>902690</v>
      </c>
      <c r="D493" s="1" t="s">
        <v>647</v>
      </c>
      <c r="E493" s="1" t="s">
        <v>147</v>
      </c>
      <c r="F493" s="1" t="s">
        <v>292</v>
      </c>
      <c r="G493" s="1" t="str">
        <f t="shared" si="14"/>
        <v>Germany to World</v>
      </c>
      <c r="H493" s="1">
        <v>2017</v>
      </c>
      <c r="I493" s="1" t="s">
        <v>724</v>
      </c>
      <c r="J493" s="1">
        <v>6</v>
      </c>
      <c r="K493" s="1">
        <v>526873.60900000005</v>
      </c>
      <c r="L493" s="1">
        <f t="shared" si="15"/>
        <v>526.8736090000001</v>
      </c>
    </row>
    <row r="494" spans="1:12">
      <c r="A494" s="1" t="s">
        <v>723</v>
      </c>
      <c r="B494" s="1" t="s">
        <v>726</v>
      </c>
      <c r="C494" s="1">
        <v>902690</v>
      </c>
      <c r="D494" s="1" t="s">
        <v>647</v>
      </c>
      <c r="E494" s="1" t="s">
        <v>670</v>
      </c>
      <c r="F494" s="1" t="s">
        <v>670</v>
      </c>
      <c r="G494" s="1" t="str">
        <f t="shared" si="14"/>
        <v>Germany to EU27</v>
      </c>
      <c r="H494" s="1">
        <v>2012</v>
      </c>
      <c r="I494" s="1" t="s">
        <v>724</v>
      </c>
      <c r="J494" s="1">
        <v>6</v>
      </c>
      <c r="K494" s="1">
        <v>246436.606</v>
      </c>
      <c r="L494" s="1">
        <f t="shared" si="15"/>
        <v>246.43660600000001</v>
      </c>
    </row>
    <row r="495" spans="1:12">
      <c r="A495" s="1" t="s">
        <v>723</v>
      </c>
      <c r="B495" s="1" t="s">
        <v>726</v>
      </c>
      <c r="C495" s="1">
        <v>902690</v>
      </c>
      <c r="D495" s="1" t="s">
        <v>647</v>
      </c>
      <c r="E495" s="1" t="s">
        <v>670</v>
      </c>
      <c r="F495" s="1" t="s">
        <v>670</v>
      </c>
      <c r="G495" s="1" t="str">
        <f t="shared" si="14"/>
        <v>Germany to EU27</v>
      </c>
      <c r="H495" s="1">
        <v>2013</v>
      </c>
      <c r="I495" s="1" t="s">
        <v>724</v>
      </c>
      <c r="J495" s="1">
        <v>6</v>
      </c>
      <c r="K495" s="1">
        <v>277841.71100000001</v>
      </c>
      <c r="L495" s="1">
        <f t="shared" si="15"/>
        <v>277.84171100000003</v>
      </c>
    </row>
    <row r="496" spans="1:12">
      <c r="A496" s="1" t="s">
        <v>723</v>
      </c>
      <c r="B496" s="1" t="s">
        <v>726</v>
      </c>
      <c r="C496" s="1">
        <v>902690</v>
      </c>
      <c r="D496" s="1" t="s">
        <v>647</v>
      </c>
      <c r="E496" s="1" t="s">
        <v>670</v>
      </c>
      <c r="F496" s="1" t="s">
        <v>670</v>
      </c>
      <c r="G496" s="1" t="str">
        <f t="shared" si="14"/>
        <v>Germany to EU27</v>
      </c>
      <c r="H496" s="1">
        <v>2014</v>
      </c>
      <c r="I496" s="1" t="s">
        <v>724</v>
      </c>
      <c r="J496" s="1">
        <v>6</v>
      </c>
      <c r="K496" s="1">
        <v>323552.26</v>
      </c>
      <c r="L496" s="1">
        <f t="shared" si="15"/>
        <v>323.55225999999999</v>
      </c>
    </row>
    <row r="497" spans="1:12">
      <c r="A497" s="1" t="s">
        <v>723</v>
      </c>
      <c r="B497" s="1" t="s">
        <v>726</v>
      </c>
      <c r="C497" s="1">
        <v>902690</v>
      </c>
      <c r="D497" s="1" t="s">
        <v>647</v>
      </c>
      <c r="E497" s="1" t="s">
        <v>670</v>
      </c>
      <c r="F497" s="1" t="s">
        <v>670</v>
      </c>
      <c r="G497" s="1" t="str">
        <f t="shared" si="14"/>
        <v>Germany to EU27</v>
      </c>
      <c r="H497" s="1">
        <v>2015</v>
      </c>
      <c r="I497" s="1" t="s">
        <v>724</v>
      </c>
      <c r="J497" s="1">
        <v>6</v>
      </c>
      <c r="K497" s="1">
        <v>279213.59899999999</v>
      </c>
      <c r="L497" s="1">
        <f t="shared" si="15"/>
        <v>279.21359899999999</v>
      </c>
    </row>
    <row r="498" spans="1:12">
      <c r="A498" s="1" t="s">
        <v>723</v>
      </c>
      <c r="B498" s="1" t="s">
        <v>726</v>
      </c>
      <c r="C498" s="1">
        <v>902690</v>
      </c>
      <c r="D498" s="1" t="s">
        <v>647</v>
      </c>
      <c r="E498" s="1" t="s">
        <v>670</v>
      </c>
      <c r="F498" s="1" t="s">
        <v>670</v>
      </c>
      <c r="G498" s="1" t="str">
        <f t="shared" si="14"/>
        <v>Germany to EU27</v>
      </c>
      <c r="H498" s="1">
        <v>2016</v>
      </c>
      <c r="I498" s="1" t="s">
        <v>724</v>
      </c>
      <c r="J498" s="1">
        <v>6</v>
      </c>
      <c r="K498" s="1">
        <v>261491.30900000001</v>
      </c>
      <c r="L498" s="1">
        <f t="shared" si="15"/>
        <v>261.491309</v>
      </c>
    </row>
    <row r="499" spans="1:12">
      <c r="A499" s="1" t="s">
        <v>723</v>
      </c>
      <c r="B499" s="1" t="s">
        <v>726</v>
      </c>
      <c r="C499" s="1">
        <v>902690</v>
      </c>
      <c r="D499" s="1" t="s">
        <v>647</v>
      </c>
      <c r="E499" s="1" t="s">
        <v>670</v>
      </c>
      <c r="F499" s="1" t="s">
        <v>670</v>
      </c>
      <c r="G499" s="1" t="str">
        <f t="shared" si="14"/>
        <v>Germany to EU27</v>
      </c>
      <c r="H499" s="1">
        <v>2017</v>
      </c>
      <c r="I499" s="1" t="s">
        <v>724</v>
      </c>
      <c r="J499" s="1">
        <v>6</v>
      </c>
      <c r="K499" s="1">
        <v>272276.11499999999</v>
      </c>
      <c r="L499" s="1">
        <f t="shared" si="15"/>
        <v>272.276115</v>
      </c>
    </row>
    <row r="500" spans="1:12">
      <c r="A500" s="1" t="s">
        <v>723</v>
      </c>
      <c r="B500" s="1" t="s">
        <v>726</v>
      </c>
      <c r="C500" s="1">
        <v>902790</v>
      </c>
      <c r="D500" s="1" t="s">
        <v>647</v>
      </c>
      <c r="E500" s="1" t="s">
        <v>147</v>
      </c>
      <c r="F500" s="1" t="s">
        <v>292</v>
      </c>
      <c r="G500" s="1" t="str">
        <f t="shared" si="14"/>
        <v>Germany to World</v>
      </c>
      <c r="H500" s="1">
        <v>2012</v>
      </c>
      <c r="I500" s="1" t="s">
        <v>724</v>
      </c>
      <c r="J500" s="1">
        <v>6</v>
      </c>
      <c r="K500" s="1">
        <v>1543115.29</v>
      </c>
      <c r="L500" s="1">
        <f t="shared" si="15"/>
        <v>1543.11529</v>
      </c>
    </row>
    <row r="501" spans="1:12">
      <c r="A501" s="1" t="s">
        <v>723</v>
      </c>
      <c r="B501" s="1" t="s">
        <v>726</v>
      </c>
      <c r="C501" s="1">
        <v>902790</v>
      </c>
      <c r="D501" s="1" t="s">
        <v>647</v>
      </c>
      <c r="E501" s="1" t="s">
        <v>147</v>
      </c>
      <c r="F501" s="1" t="s">
        <v>292</v>
      </c>
      <c r="G501" s="1" t="str">
        <f t="shared" si="14"/>
        <v>Germany to World</v>
      </c>
      <c r="H501" s="1">
        <v>2013</v>
      </c>
      <c r="I501" s="1" t="s">
        <v>724</v>
      </c>
      <c r="J501" s="1">
        <v>6</v>
      </c>
      <c r="K501" s="1">
        <v>1515705.858</v>
      </c>
      <c r="L501" s="1">
        <f t="shared" si="15"/>
        <v>1515.705858</v>
      </c>
    </row>
    <row r="502" spans="1:12">
      <c r="A502" s="1" t="s">
        <v>723</v>
      </c>
      <c r="B502" s="1" t="s">
        <v>726</v>
      </c>
      <c r="C502" s="1">
        <v>902790</v>
      </c>
      <c r="D502" s="1" t="s">
        <v>647</v>
      </c>
      <c r="E502" s="1" t="s">
        <v>147</v>
      </c>
      <c r="F502" s="1" t="s">
        <v>292</v>
      </c>
      <c r="G502" s="1" t="str">
        <f t="shared" si="14"/>
        <v>Germany to World</v>
      </c>
      <c r="H502" s="1">
        <v>2014</v>
      </c>
      <c r="I502" s="1" t="s">
        <v>724</v>
      </c>
      <c r="J502" s="1">
        <v>6</v>
      </c>
      <c r="K502" s="1">
        <v>1535658.196</v>
      </c>
      <c r="L502" s="1">
        <f t="shared" si="15"/>
        <v>1535.6581960000001</v>
      </c>
    </row>
    <row r="503" spans="1:12">
      <c r="A503" s="1" t="s">
        <v>723</v>
      </c>
      <c r="B503" s="1" t="s">
        <v>726</v>
      </c>
      <c r="C503" s="1">
        <v>902790</v>
      </c>
      <c r="D503" s="1" t="s">
        <v>647</v>
      </c>
      <c r="E503" s="1" t="s">
        <v>147</v>
      </c>
      <c r="F503" s="1" t="s">
        <v>292</v>
      </c>
      <c r="G503" s="1" t="str">
        <f t="shared" si="14"/>
        <v>Germany to World</v>
      </c>
      <c r="H503" s="1">
        <v>2015</v>
      </c>
      <c r="I503" s="1" t="s">
        <v>724</v>
      </c>
      <c r="J503" s="1">
        <v>6</v>
      </c>
      <c r="K503" s="1">
        <v>1488704.067</v>
      </c>
      <c r="L503" s="1">
        <f t="shared" si="15"/>
        <v>1488.7040670000001</v>
      </c>
    </row>
    <row r="504" spans="1:12">
      <c r="A504" s="1" t="s">
        <v>723</v>
      </c>
      <c r="B504" s="1" t="s">
        <v>726</v>
      </c>
      <c r="C504" s="1">
        <v>902790</v>
      </c>
      <c r="D504" s="1" t="s">
        <v>647</v>
      </c>
      <c r="E504" s="1" t="s">
        <v>147</v>
      </c>
      <c r="F504" s="1" t="s">
        <v>292</v>
      </c>
      <c r="G504" s="1" t="str">
        <f t="shared" si="14"/>
        <v>Germany to World</v>
      </c>
      <c r="H504" s="1">
        <v>2016</v>
      </c>
      <c r="I504" s="1" t="s">
        <v>724</v>
      </c>
      <c r="J504" s="1">
        <v>6</v>
      </c>
      <c r="K504" s="1">
        <v>1544494.1</v>
      </c>
      <c r="L504" s="1">
        <f t="shared" si="15"/>
        <v>1544.4941000000001</v>
      </c>
    </row>
    <row r="505" spans="1:12">
      <c r="A505" s="1" t="s">
        <v>723</v>
      </c>
      <c r="B505" s="1" t="s">
        <v>726</v>
      </c>
      <c r="C505" s="1">
        <v>902790</v>
      </c>
      <c r="D505" s="1" t="s">
        <v>647</v>
      </c>
      <c r="E505" s="1" t="s">
        <v>147</v>
      </c>
      <c r="F505" s="1" t="s">
        <v>292</v>
      </c>
      <c r="G505" s="1" t="str">
        <f t="shared" si="14"/>
        <v>Germany to World</v>
      </c>
      <c r="H505" s="1">
        <v>2017</v>
      </c>
      <c r="I505" s="1" t="s">
        <v>724</v>
      </c>
      <c r="J505" s="1">
        <v>6</v>
      </c>
      <c r="K505" s="1">
        <v>1802725.9480000001</v>
      </c>
      <c r="L505" s="1">
        <f t="shared" si="15"/>
        <v>1802.725948</v>
      </c>
    </row>
    <row r="506" spans="1:12">
      <c r="A506" s="1" t="s">
        <v>723</v>
      </c>
      <c r="B506" s="1" t="s">
        <v>726</v>
      </c>
      <c r="C506" s="1">
        <v>902790</v>
      </c>
      <c r="D506" s="1" t="s">
        <v>647</v>
      </c>
      <c r="E506" s="1" t="s">
        <v>670</v>
      </c>
      <c r="F506" s="1" t="s">
        <v>670</v>
      </c>
      <c r="G506" s="1" t="str">
        <f t="shared" si="14"/>
        <v>Germany to EU27</v>
      </c>
      <c r="H506" s="1">
        <v>2012</v>
      </c>
      <c r="I506" s="1" t="s">
        <v>724</v>
      </c>
      <c r="J506" s="1">
        <v>6</v>
      </c>
      <c r="K506" s="1">
        <v>577063.20700000005</v>
      </c>
      <c r="L506" s="1">
        <f t="shared" si="15"/>
        <v>577.06320700000003</v>
      </c>
    </row>
    <row r="507" spans="1:12">
      <c r="A507" s="1" t="s">
        <v>723</v>
      </c>
      <c r="B507" s="1" t="s">
        <v>726</v>
      </c>
      <c r="C507" s="1">
        <v>902790</v>
      </c>
      <c r="D507" s="1" t="s">
        <v>647</v>
      </c>
      <c r="E507" s="1" t="s">
        <v>670</v>
      </c>
      <c r="F507" s="1" t="s">
        <v>670</v>
      </c>
      <c r="G507" s="1" t="str">
        <f t="shared" si="14"/>
        <v>Germany to EU27</v>
      </c>
      <c r="H507" s="1">
        <v>2013</v>
      </c>
      <c r="I507" s="1" t="s">
        <v>724</v>
      </c>
      <c r="J507" s="1">
        <v>6</v>
      </c>
      <c r="K507" s="1">
        <v>570217.57999999996</v>
      </c>
      <c r="L507" s="1">
        <f t="shared" si="15"/>
        <v>570.21758</v>
      </c>
    </row>
    <row r="508" spans="1:12">
      <c r="A508" s="1" t="s">
        <v>723</v>
      </c>
      <c r="B508" s="1" t="s">
        <v>726</v>
      </c>
      <c r="C508" s="1">
        <v>902790</v>
      </c>
      <c r="D508" s="1" t="s">
        <v>647</v>
      </c>
      <c r="E508" s="1" t="s">
        <v>670</v>
      </c>
      <c r="F508" s="1" t="s">
        <v>670</v>
      </c>
      <c r="G508" s="1" t="str">
        <f t="shared" si="14"/>
        <v>Germany to EU27</v>
      </c>
      <c r="H508" s="1">
        <v>2014</v>
      </c>
      <c r="I508" s="1" t="s">
        <v>724</v>
      </c>
      <c r="J508" s="1">
        <v>6</v>
      </c>
      <c r="K508" s="1">
        <v>604470.67700000003</v>
      </c>
      <c r="L508" s="1">
        <f t="shared" si="15"/>
        <v>604.47067700000002</v>
      </c>
    </row>
    <row r="509" spans="1:12">
      <c r="A509" s="1" t="s">
        <v>723</v>
      </c>
      <c r="B509" s="1" t="s">
        <v>726</v>
      </c>
      <c r="C509" s="1">
        <v>902790</v>
      </c>
      <c r="D509" s="1" t="s">
        <v>647</v>
      </c>
      <c r="E509" s="1" t="s">
        <v>670</v>
      </c>
      <c r="F509" s="1" t="s">
        <v>670</v>
      </c>
      <c r="G509" s="1" t="str">
        <f t="shared" si="14"/>
        <v>Germany to EU27</v>
      </c>
      <c r="H509" s="1">
        <v>2015</v>
      </c>
      <c r="I509" s="1" t="s">
        <v>724</v>
      </c>
      <c r="J509" s="1">
        <v>6</v>
      </c>
      <c r="K509" s="1">
        <v>585819.28500000003</v>
      </c>
      <c r="L509" s="1">
        <f t="shared" si="15"/>
        <v>585.81928500000004</v>
      </c>
    </row>
    <row r="510" spans="1:12">
      <c r="A510" s="1" t="s">
        <v>723</v>
      </c>
      <c r="B510" s="1" t="s">
        <v>726</v>
      </c>
      <c r="C510" s="1">
        <v>902790</v>
      </c>
      <c r="D510" s="1" t="s">
        <v>647</v>
      </c>
      <c r="E510" s="1" t="s">
        <v>670</v>
      </c>
      <c r="F510" s="1" t="s">
        <v>670</v>
      </c>
      <c r="G510" s="1" t="str">
        <f t="shared" si="14"/>
        <v>Germany to EU27</v>
      </c>
      <c r="H510" s="1">
        <v>2016</v>
      </c>
      <c r="I510" s="1" t="s">
        <v>724</v>
      </c>
      <c r="J510" s="1">
        <v>6</v>
      </c>
      <c r="K510" s="1">
        <v>596124.68500000006</v>
      </c>
      <c r="L510" s="1">
        <f t="shared" si="15"/>
        <v>596.124685</v>
      </c>
    </row>
    <row r="511" spans="1:12">
      <c r="A511" s="1" t="s">
        <v>723</v>
      </c>
      <c r="B511" s="1" t="s">
        <v>726</v>
      </c>
      <c r="C511" s="1">
        <v>902790</v>
      </c>
      <c r="D511" s="1" t="s">
        <v>647</v>
      </c>
      <c r="E511" s="1" t="s">
        <v>670</v>
      </c>
      <c r="F511" s="1" t="s">
        <v>670</v>
      </c>
      <c r="G511" s="1" t="str">
        <f t="shared" si="14"/>
        <v>Germany to EU27</v>
      </c>
      <c r="H511" s="1">
        <v>2017</v>
      </c>
      <c r="I511" s="1" t="s">
        <v>724</v>
      </c>
      <c r="J511" s="1">
        <v>6</v>
      </c>
      <c r="K511" s="1">
        <v>746765.34900000005</v>
      </c>
      <c r="L511" s="1">
        <f t="shared" si="15"/>
        <v>746.76534900000001</v>
      </c>
    </row>
    <row r="512" spans="1:12">
      <c r="A512" s="1" t="s">
        <v>723</v>
      </c>
      <c r="B512" s="1" t="s">
        <v>727</v>
      </c>
      <c r="C512" s="1">
        <v>271019</v>
      </c>
      <c r="D512" s="1" t="s">
        <v>646</v>
      </c>
      <c r="E512" s="1" t="s">
        <v>147</v>
      </c>
      <c r="F512" s="1" t="s">
        <v>292</v>
      </c>
      <c r="G512" s="1" t="str">
        <f t="shared" si="14"/>
        <v>UK to World</v>
      </c>
      <c r="H512" s="1">
        <v>2012</v>
      </c>
      <c r="I512" s="1" t="s">
        <v>724</v>
      </c>
      <c r="J512" s="1">
        <v>6</v>
      </c>
      <c r="K512" s="1">
        <v>14708489.99</v>
      </c>
      <c r="L512" s="1">
        <f t="shared" si="15"/>
        <v>14708.48999</v>
      </c>
    </row>
    <row r="513" spans="1:12">
      <c r="A513" s="1" t="s">
        <v>723</v>
      </c>
      <c r="B513" s="1" t="s">
        <v>727</v>
      </c>
      <c r="C513" s="1">
        <v>271019</v>
      </c>
      <c r="D513" s="1" t="s">
        <v>646</v>
      </c>
      <c r="E513" s="1" t="s">
        <v>147</v>
      </c>
      <c r="F513" s="1" t="s">
        <v>292</v>
      </c>
      <c r="G513" s="1" t="str">
        <f t="shared" si="14"/>
        <v>UK to World</v>
      </c>
      <c r="H513" s="1">
        <v>2013</v>
      </c>
      <c r="I513" s="1" t="s">
        <v>724</v>
      </c>
      <c r="J513" s="1">
        <v>6</v>
      </c>
      <c r="K513" s="1">
        <v>13004270.585999999</v>
      </c>
      <c r="L513" s="1">
        <f t="shared" si="15"/>
        <v>13004.270585999999</v>
      </c>
    </row>
    <row r="514" spans="1:12">
      <c r="A514" s="1" t="s">
        <v>723</v>
      </c>
      <c r="B514" s="1" t="s">
        <v>727</v>
      </c>
      <c r="C514" s="1">
        <v>271019</v>
      </c>
      <c r="D514" s="1" t="s">
        <v>646</v>
      </c>
      <c r="E514" s="1" t="s">
        <v>147</v>
      </c>
      <c r="F514" s="1" t="s">
        <v>292</v>
      </c>
      <c r="G514" s="1" t="str">
        <f t="shared" si="14"/>
        <v>UK to World</v>
      </c>
      <c r="H514" s="1">
        <v>2014</v>
      </c>
      <c r="I514" s="1" t="s">
        <v>724</v>
      </c>
      <c r="J514" s="1">
        <v>6</v>
      </c>
      <c r="K514" s="1">
        <v>9699819.6899999995</v>
      </c>
      <c r="L514" s="1">
        <f t="shared" si="15"/>
        <v>9699.8196900000003</v>
      </c>
    </row>
    <row r="515" spans="1:12">
      <c r="A515" s="1" t="s">
        <v>723</v>
      </c>
      <c r="B515" s="1" t="s">
        <v>727</v>
      </c>
      <c r="C515" s="1">
        <v>271019</v>
      </c>
      <c r="D515" s="1" t="s">
        <v>646</v>
      </c>
      <c r="E515" s="1" t="s">
        <v>147</v>
      </c>
      <c r="F515" s="1" t="s">
        <v>292</v>
      </c>
      <c r="G515" s="1" t="str">
        <f t="shared" si="14"/>
        <v>UK to World</v>
      </c>
      <c r="H515" s="1">
        <v>2015</v>
      </c>
      <c r="I515" s="1" t="s">
        <v>724</v>
      </c>
      <c r="J515" s="1">
        <v>6</v>
      </c>
      <c r="K515" s="1">
        <v>4730565.0290000001</v>
      </c>
      <c r="L515" s="1">
        <f t="shared" si="15"/>
        <v>4730.5650290000003</v>
      </c>
    </row>
    <row r="516" spans="1:12">
      <c r="A516" s="1" t="s">
        <v>723</v>
      </c>
      <c r="B516" s="1" t="s">
        <v>727</v>
      </c>
      <c r="C516" s="1">
        <v>271019</v>
      </c>
      <c r="D516" s="1" t="s">
        <v>646</v>
      </c>
      <c r="E516" s="1" t="s">
        <v>147</v>
      </c>
      <c r="F516" s="1" t="s">
        <v>292</v>
      </c>
      <c r="G516" s="1" t="str">
        <f t="shared" si="14"/>
        <v>UK to World</v>
      </c>
      <c r="H516" s="1">
        <v>2016</v>
      </c>
      <c r="I516" s="1" t="s">
        <v>724</v>
      </c>
      <c r="J516" s="1">
        <v>6</v>
      </c>
      <c r="K516" s="1">
        <v>3088515.9019999998</v>
      </c>
      <c r="L516" s="1">
        <f t="shared" si="15"/>
        <v>3088.5159019999996</v>
      </c>
    </row>
    <row r="517" spans="1:12">
      <c r="A517" s="1" t="s">
        <v>723</v>
      </c>
      <c r="B517" s="1" t="s">
        <v>727</v>
      </c>
      <c r="C517" s="1">
        <v>271019</v>
      </c>
      <c r="D517" s="1" t="s">
        <v>646</v>
      </c>
      <c r="E517" s="1" t="s">
        <v>147</v>
      </c>
      <c r="F517" s="1" t="s">
        <v>292</v>
      </c>
      <c r="G517" s="1" t="str">
        <f t="shared" si="14"/>
        <v>UK to World</v>
      </c>
      <c r="H517" s="1">
        <v>2017</v>
      </c>
      <c r="I517" s="1" t="s">
        <v>724</v>
      </c>
      <c r="J517" s="1">
        <v>6</v>
      </c>
      <c r="K517" s="1">
        <v>3802776.4679999999</v>
      </c>
      <c r="L517" s="1">
        <f t="shared" si="15"/>
        <v>3802.776468</v>
      </c>
    </row>
    <row r="518" spans="1:12">
      <c r="A518" s="1" t="s">
        <v>723</v>
      </c>
      <c r="B518" s="1" t="s">
        <v>727</v>
      </c>
      <c r="C518" s="1">
        <v>271019</v>
      </c>
      <c r="D518" s="1" t="s">
        <v>646</v>
      </c>
      <c r="E518" s="1" t="s">
        <v>670</v>
      </c>
      <c r="F518" s="1" t="s">
        <v>670</v>
      </c>
      <c r="G518" s="1" t="str">
        <f t="shared" si="14"/>
        <v>UK to EU27</v>
      </c>
      <c r="H518" s="1">
        <v>2012</v>
      </c>
      <c r="I518" s="1" t="s">
        <v>724</v>
      </c>
      <c r="J518" s="1">
        <v>6</v>
      </c>
      <c r="K518" s="1">
        <v>11230637.530999999</v>
      </c>
      <c r="L518" s="1">
        <f t="shared" si="15"/>
        <v>11230.637531</v>
      </c>
    </row>
    <row r="519" spans="1:12">
      <c r="A519" s="1" t="s">
        <v>723</v>
      </c>
      <c r="B519" s="1" t="s">
        <v>727</v>
      </c>
      <c r="C519" s="1">
        <v>271019</v>
      </c>
      <c r="D519" s="1" t="s">
        <v>646</v>
      </c>
      <c r="E519" s="1" t="s">
        <v>670</v>
      </c>
      <c r="F519" s="1" t="s">
        <v>670</v>
      </c>
      <c r="G519" s="1" t="str">
        <f t="shared" si="14"/>
        <v>UK to EU27</v>
      </c>
      <c r="H519" s="1">
        <v>2013</v>
      </c>
      <c r="I519" s="1" t="s">
        <v>724</v>
      </c>
      <c r="J519" s="1">
        <v>6</v>
      </c>
      <c r="K519" s="1">
        <v>11146380.225</v>
      </c>
      <c r="L519" s="1">
        <f t="shared" si="15"/>
        <v>11146.380224999999</v>
      </c>
    </row>
    <row r="520" spans="1:12">
      <c r="A520" s="1" t="s">
        <v>723</v>
      </c>
      <c r="B520" s="1" t="s">
        <v>727</v>
      </c>
      <c r="C520" s="1">
        <v>271019</v>
      </c>
      <c r="D520" s="1" t="s">
        <v>646</v>
      </c>
      <c r="E520" s="1" t="s">
        <v>670</v>
      </c>
      <c r="F520" s="1" t="s">
        <v>670</v>
      </c>
      <c r="G520" s="1" t="str">
        <f t="shared" si="14"/>
        <v>UK to EU27</v>
      </c>
      <c r="H520" s="1">
        <v>2014</v>
      </c>
      <c r="I520" s="1" t="s">
        <v>724</v>
      </c>
      <c r="J520" s="1">
        <v>6</v>
      </c>
      <c r="K520" s="1">
        <v>7324300.4129999997</v>
      </c>
      <c r="L520" s="1">
        <f t="shared" si="15"/>
        <v>7324.3004129999999</v>
      </c>
    </row>
    <row r="521" spans="1:12">
      <c r="A521" s="1" t="s">
        <v>723</v>
      </c>
      <c r="B521" s="1" t="s">
        <v>727</v>
      </c>
      <c r="C521" s="1">
        <v>271019</v>
      </c>
      <c r="D521" s="1" t="s">
        <v>646</v>
      </c>
      <c r="E521" s="1" t="s">
        <v>670</v>
      </c>
      <c r="F521" s="1" t="s">
        <v>670</v>
      </c>
      <c r="G521" s="1" t="str">
        <f t="shared" ref="G521:G584" si="16">CONCATENATE(D521, " to ",F521)</f>
        <v>UK to EU27</v>
      </c>
      <c r="H521" s="1">
        <v>2015</v>
      </c>
      <c r="I521" s="1" t="s">
        <v>724</v>
      </c>
      <c r="J521" s="1">
        <v>6</v>
      </c>
      <c r="K521" s="1">
        <v>3414521.1170000001</v>
      </c>
      <c r="L521" s="1">
        <f t="shared" ref="L521:L584" si="17">K521/(1*10^3)</f>
        <v>3414.5211170000002</v>
      </c>
    </row>
    <row r="522" spans="1:12">
      <c r="A522" s="1" t="s">
        <v>723</v>
      </c>
      <c r="B522" s="1" t="s">
        <v>727</v>
      </c>
      <c r="C522" s="1">
        <v>271019</v>
      </c>
      <c r="D522" s="1" t="s">
        <v>646</v>
      </c>
      <c r="E522" s="1" t="s">
        <v>670</v>
      </c>
      <c r="F522" s="1" t="s">
        <v>670</v>
      </c>
      <c r="G522" s="1" t="str">
        <f t="shared" si="16"/>
        <v>UK to EU27</v>
      </c>
      <c r="H522" s="1">
        <v>2016</v>
      </c>
      <c r="I522" s="1" t="s">
        <v>724</v>
      </c>
      <c r="J522" s="1">
        <v>6</v>
      </c>
      <c r="K522" s="1">
        <v>2483345.87</v>
      </c>
      <c r="L522" s="1">
        <f t="shared" si="17"/>
        <v>2483.3458700000001</v>
      </c>
    </row>
    <row r="523" spans="1:12">
      <c r="A523" s="1" t="s">
        <v>723</v>
      </c>
      <c r="B523" s="1" t="s">
        <v>727</v>
      </c>
      <c r="C523" s="1">
        <v>271019</v>
      </c>
      <c r="D523" s="1" t="s">
        <v>646</v>
      </c>
      <c r="E523" s="1" t="s">
        <v>670</v>
      </c>
      <c r="F523" s="1" t="s">
        <v>670</v>
      </c>
      <c r="G523" s="1" t="str">
        <f t="shared" si="16"/>
        <v>UK to EU27</v>
      </c>
      <c r="H523" s="1">
        <v>2017</v>
      </c>
      <c r="I523" s="1" t="s">
        <v>724</v>
      </c>
      <c r="J523" s="1">
        <v>6</v>
      </c>
      <c r="K523" s="1">
        <v>3203838.469</v>
      </c>
      <c r="L523" s="1">
        <f t="shared" si="17"/>
        <v>3203.8384690000003</v>
      </c>
    </row>
    <row r="524" spans="1:12">
      <c r="A524" s="1" t="s">
        <v>723</v>
      </c>
      <c r="B524" s="1" t="s">
        <v>727</v>
      </c>
      <c r="C524" s="1">
        <v>380210</v>
      </c>
      <c r="D524" s="1" t="s">
        <v>646</v>
      </c>
      <c r="E524" s="1" t="s">
        <v>147</v>
      </c>
      <c r="F524" s="1" t="s">
        <v>292</v>
      </c>
      <c r="G524" s="1" t="str">
        <f t="shared" si="16"/>
        <v>UK to World</v>
      </c>
      <c r="H524" s="1">
        <v>2012</v>
      </c>
      <c r="I524" s="1" t="s">
        <v>724</v>
      </c>
      <c r="J524" s="1">
        <v>6</v>
      </c>
      <c r="K524" s="1">
        <v>54024.894</v>
      </c>
      <c r="L524" s="1">
        <f t="shared" si="17"/>
        <v>54.024894000000003</v>
      </c>
    </row>
    <row r="525" spans="1:12">
      <c r="A525" s="1" t="s">
        <v>723</v>
      </c>
      <c r="B525" s="1" t="s">
        <v>727</v>
      </c>
      <c r="C525" s="1">
        <v>380210</v>
      </c>
      <c r="D525" s="1" t="s">
        <v>646</v>
      </c>
      <c r="E525" s="1" t="s">
        <v>147</v>
      </c>
      <c r="F525" s="1" t="s">
        <v>292</v>
      </c>
      <c r="G525" s="1" t="str">
        <f t="shared" si="16"/>
        <v>UK to World</v>
      </c>
      <c r="H525" s="1">
        <v>2013</v>
      </c>
      <c r="I525" s="1" t="s">
        <v>724</v>
      </c>
      <c r="J525" s="1">
        <v>6</v>
      </c>
      <c r="K525" s="1">
        <v>50663.709000000003</v>
      </c>
      <c r="L525" s="1">
        <f t="shared" si="17"/>
        <v>50.663709000000004</v>
      </c>
    </row>
    <row r="526" spans="1:12">
      <c r="A526" s="1" t="s">
        <v>723</v>
      </c>
      <c r="B526" s="1" t="s">
        <v>727</v>
      </c>
      <c r="C526" s="1">
        <v>380210</v>
      </c>
      <c r="D526" s="1" t="s">
        <v>646</v>
      </c>
      <c r="E526" s="1" t="s">
        <v>147</v>
      </c>
      <c r="F526" s="1" t="s">
        <v>292</v>
      </c>
      <c r="G526" s="1" t="str">
        <f t="shared" si="16"/>
        <v>UK to World</v>
      </c>
      <c r="H526" s="1">
        <v>2014</v>
      </c>
      <c r="I526" s="1" t="s">
        <v>724</v>
      </c>
      <c r="J526" s="1">
        <v>6</v>
      </c>
      <c r="K526" s="1">
        <v>56337.75</v>
      </c>
      <c r="L526" s="1">
        <f t="shared" si="17"/>
        <v>56.33775</v>
      </c>
    </row>
    <row r="527" spans="1:12">
      <c r="A527" s="1" t="s">
        <v>723</v>
      </c>
      <c r="B527" s="1" t="s">
        <v>727</v>
      </c>
      <c r="C527" s="1">
        <v>380210</v>
      </c>
      <c r="D527" s="1" t="s">
        <v>646</v>
      </c>
      <c r="E527" s="1" t="s">
        <v>147</v>
      </c>
      <c r="F527" s="1" t="s">
        <v>292</v>
      </c>
      <c r="G527" s="1" t="str">
        <f t="shared" si="16"/>
        <v>UK to World</v>
      </c>
      <c r="H527" s="1">
        <v>2015</v>
      </c>
      <c r="I527" s="1" t="s">
        <v>724</v>
      </c>
      <c r="J527" s="1">
        <v>6</v>
      </c>
      <c r="K527" s="1">
        <v>48019.830999999998</v>
      </c>
      <c r="L527" s="1">
        <f t="shared" si="17"/>
        <v>48.019830999999996</v>
      </c>
    </row>
    <row r="528" spans="1:12">
      <c r="A528" s="1" t="s">
        <v>723</v>
      </c>
      <c r="B528" s="1" t="s">
        <v>727</v>
      </c>
      <c r="C528" s="1">
        <v>380210</v>
      </c>
      <c r="D528" s="1" t="s">
        <v>646</v>
      </c>
      <c r="E528" s="1" t="s">
        <v>147</v>
      </c>
      <c r="F528" s="1" t="s">
        <v>292</v>
      </c>
      <c r="G528" s="1" t="str">
        <f t="shared" si="16"/>
        <v>UK to World</v>
      </c>
      <c r="H528" s="1">
        <v>2016</v>
      </c>
      <c r="I528" s="1" t="s">
        <v>724</v>
      </c>
      <c r="J528" s="1">
        <v>6</v>
      </c>
      <c r="K528" s="1">
        <v>45438.930999999997</v>
      </c>
      <c r="L528" s="1">
        <f t="shared" si="17"/>
        <v>45.438930999999997</v>
      </c>
    </row>
    <row r="529" spans="1:12">
      <c r="A529" s="1" t="s">
        <v>723</v>
      </c>
      <c r="B529" s="1" t="s">
        <v>727</v>
      </c>
      <c r="C529" s="1">
        <v>380210</v>
      </c>
      <c r="D529" s="1" t="s">
        <v>646</v>
      </c>
      <c r="E529" s="1" t="s">
        <v>147</v>
      </c>
      <c r="F529" s="1" t="s">
        <v>292</v>
      </c>
      <c r="G529" s="1" t="str">
        <f t="shared" si="16"/>
        <v>UK to World</v>
      </c>
      <c r="H529" s="1">
        <v>2017</v>
      </c>
      <c r="I529" s="1" t="s">
        <v>724</v>
      </c>
      <c r="J529" s="1">
        <v>6</v>
      </c>
      <c r="K529" s="1">
        <v>49055.567000000003</v>
      </c>
      <c r="L529" s="1">
        <f t="shared" si="17"/>
        <v>49.055567000000003</v>
      </c>
    </row>
    <row r="530" spans="1:12">
      <c r="A530" s="1" t="s">
        <v>723</v>
      </c>
      <c r="B530" s="1" t="s">
        <v>727</v>
      </c>
      <c r="C530" s="1">
        <v>380210</v>
      </c>
      <c r="D530" s="1" t="s">
        <v>646</v>
      </c>
      <c r="E530" s="1" t="s">
        <v>670</v>
      </c>
      <c r="F530" s="1" t="s">
        <v>670</v>
      </c>
      <c r="G530" s="1" t="str">
        <f t="shared" si="16"/>
        <v>UK to EU27</v>
      </c>
      <c r="H530" s="1">
        <v>2012</v>
      </c>
      <c r="I530" s="1" t="s">
        <v>724</v>
      </c>
      <c r="J530" s="1">
        <v>6</v>
      </c>
      <c r="K530" s="1">
        <v>36628.445</v>
      </c>
      <c r="L530" s="1">
        <f t="shared" si="17"/>
        <v>36.628444999999999</v>
      </c>
    </row>
    <row r="531" spans="1:12">
      <c r="A531" s="1" t="s">
        <v>723</v>
      </c>
      <c r="B531" s="1" t="s">
        <v>727</v>
      </c>
      <c r="C531" s="1">
        <v>380210</v>
      </c>
      <c r="D531" s="1" t="s">
        <v>646</v>
      </c>
      <c r="E531" s="1" t="s">
        <v>670</v>
      </c>
      <c r="F531" s="1" t="s">
        <v>670</v>
      </c>
      <c r="G531" s="1" t="str">
        <f t="shared" si="16"/>
        <v>UK to EU27</v>
      </c>
      <c r="H531" s="1">
        <v>2013</v>
      </c>
      <c r="I531" s="1" t="s">
        <v>724</v>
      </c>
      <c r="J531" s="1">
        <v>6</v>
      </c>
      <c r="K531" s="1">
        <v>32691.585999999999</v>
      </c>
      <c r="L531" s="1">
        <f t="shared" si="17"/>
        <v>32.691586000000001</v>
      </c>
    </row>
    <row r="532" spans="1:12">
      <c r="A532" s="1" t="s">
        <v>723</v>
      </c>
      <c r="B532" s="1" t="s">
        <v>727</v>
      </c>
      <c r="C532" s="1">
        <v>380210</v>
      </c>
      <c r="D532" s="1" t="s">
        <v>646</v>
      </c>
      <c r="E532" s="1" t="s">
        <v>670</v>
      </c>
      <c r="F532" s="1" t="s">
        <v>670</v>
      </c>
      <c r="G532" s="1" t="str">
        <f t="shared" si="16"/>
        <v>UK to EU27</v>
      </c>
      <c r="H532" s="1">
        <v>2014</v>
      </c>
      <c r="I532" s="1" t="s">
        <v>724</v>
      </c>
      <c r="J532" s="1">
        <v>6</v>
      </c>
      <c r="K532" s="1">
        <v>39790.313000000002</v>
      </c>
      <c r="L532" s="1">
        <f t="shared" si="17"/>
        <v>39.790313000000005</v>
      </c>
    </row>
    <row r="533" spans="1:12">
      <c r="A533" s="1" t="s">
        <v>723</v>
      </c>
      <c r="B533" s="1" t="s">
        <v>727</v>
      </c>
      <c r="C533" s="1">
        <v>380210</v>
      </c>
      <c r="D533" s="1" t="s">
        <v>646</v>
      </c>
      <c r="E533" s="1" t="s">
        <v>670</v>
      </c>
      <c r="F533" s="1" t="s">
        <v>670</v>
      </c>
      <c r="G533" s="1" t="str">
        <f t="shared" si="16"/>
        <v>UK to EU27</v>
      </c>
      <c r="H533" s="1">
        <v>2015</v>
      </c>
      <c r="I533" s="1" t="s">
        <v>724</v>
      </c>
      <c r="J533" s="1">
        <v>6</v>
      </c>
      <c r="K533" s="1">
        <v>32184.561000000002</v>
      </c>
      <c r="L533" s="1">
        <f t="shared" si="17"/>
        <v>32.184561000000002</v>
      </c>
    </row>
    <row r="534" spans="1:12">
      <c r="A534" s="1" t="s">
        <v>723</v>
      </c>
      <c r="B534" s="1" t="s">
        <v>727</v>
      </c>
      <c r="C534" s="1">
        <v>380210</v>
      </c>
      <c r="D534" s="1" t="s">
        <v>646</v>
      </c>
      <c r="E534" s="1" t="s">
        <v>670</v>
      </c>
      <c r="F534" s="1" t="s">
        <v>670</v>
      </c>
      <c r="G534" s="1" t="str">
        <f t="shared" si="16"/>
        <v>UK to EU27</v>
      </c>
      <c r="H534" s="1">
        <v>2016</v>
      </c>
      <c r="I534" s="1" t="s">
        <v>724</v>
      </c>
      <c r="J534" s="1">
        <v>6</v>
      </c>
      <c r="K534" s="1">
        <v>32081.82</v>
      </c>
      <c r="L534" s="1">
        <f t="shared" si="17"/>
        <v>32.08182</v>
      </c>
    </row>
    <row r="535" spans="1:12">
      <c r="A535" s="1" t="s">
        <v>723</v>
      </c>
      <c r="B535" s="1" t="s">
        <v>727</v>
      </c>
      <c r="C535" s="1">
        <v>380210</v>
      </c>
      <c r="D535" s="1" t="s">
        <v>646</v>
      </c>
      <c r="E535" s="1" t="s">
        <v>670</v>
      </c>
      <c r="F535" s="1" t="s">
        <v>670</v>
      </c>
      <c r="G535" s="1" t="str">
        <f t="shared" si="16"/>
        <v>UK to EU27</v>
      </c>
      <c r="H535" s="1">
        <v>2017</v>
      </c>
      <c r="I535" s="1" t="s">
        <v>724</v>
      </c>
      <c r="J535" s="1">
        <v>6</v>
      </c>
      <c r="K535" s="1">
        <v>35132.417000000001</v>
      </c>
      <c r="L535" s="1">
        <f t="shared" si="17"/>
        <v>35.132417000000004</v>
      </c>
    </row>
    <row r="536" spans="1:12">
      <c r="A536" s="1" t="s">
        <v>723</v>
      </c>
      <c r="B536" s="1" t="s">
        <v>727</v>
      </c>
      <c r="C536" s="1">
        <v>730900</v>
      </c>
      <c r="D536" s="1" t="s">
        <v>646</v>
      </c>
      <c r="E536" s="1" t="s">
        <v>147</v>
      </c>
      <c r="F536" s="1" t="s">
        <v>292</v>
      </c>
      <c r="G536" s="1" t="str">
        <f t="shared" si="16"/>
        <v>UK to World</v>
      </c>
      <c r="H536" s="1">
        <v>2012</v>
      </c>
      <c r="I536" s="1" t="s">
        <v>724</v>
      </c>
      <c r="J536" s="1">
        <v>6</v>
      </c>
      <c r="K536" s="1">
        <v>125134.73699999999</v>
      </c>
      <c r="L536" s="1">
        <f t="shared" si="17"/>
        <v>125.13473699999999</v>
      </c>
    </row>
    <row r="537" spans="1:12">
      <c r="A537" s="1" t="s">
        <v>723</v>
      </c>
      <c r="B537" s="1" t="s">
        <v>727</v>
      </c>
      <c r="C537" s="1">
        <v>730900</v>
      </c>
      <c r="D537" s="1" t="s">
        <v>646</v>
      </c>
      <c r="E537" s="1" t="s">
        <v>147</v>
      </c>
      <c r="F537" s="1" t="s">
        <v>292</v>
      </c>
      <c r="G537" s="1" t="str">
        <f t="shared" si="16"/>
        <v>UK to World</v>
      </c>
      <c r="H537" s="1">
        <v>2013</v>
      </c>
      <c r="I537" s="1" t="s">
        <v>724</v>
      </c>
      <c r="J537" s="1">
        <v>6</v>
      </c>
      <c r="K537" s="1">
        <v>139723.76999999999</v>
      </c>
      <c r="L537" s="1">
        <f t="shared" si="17"/>
        <v>139.72377</v>
      </c>
    </row>
    <row r="538" spans="1:12">
      <c r="A538" s="1" t="s">
        <v>723</v>
      </c>
      <c r="B538" s="1" t="s">
        <v>727</v>
      </c>
      <c r="C538" s="1">
        <v>730900</v>
      </c>
      <c r="D538" s="1" t="s">
        <v>646</v>
      </c>
      <c r="E538" s="1" t="s">
        <v>147</v>
      </c>
      <c r="F538" s="1" t="s">
        <v>292</v>
      </c>
      <c r="G538" s="1" t="str">
        <f t="shared" si="16"/>
        <v>UK to World</v>
      </c>
      <c r="H538" s="1">
        <v>2014</v>
      </c>
      <c r="I538" s="1" t="s">
        <v>724</v>
      </c>
      <c r="J538" s="1">
        <v>6</v>
      </c>
      <c r="K538" s="1">
        <v>147905.67199999999</v>
      </c>
      <c r="L538" s="1">
        <f t="shared" si="17"/>
        <v>147.90567199999998</v>
      </c>
    </row>
    <row r="539" spans="1:12">
      <c r="A539" s="1" t="s">
        <v>723</v>
      </c>
      <c r="B539" s="1" t="s">
        <v>727</v>
      </c>
      <c r="C539" s="1">
        <v>730900</v>
      </c>
      <c r="D539" s="1" t="s">
        <v>646</v>
      </c>
      <c r="E539" s="1" t="s">
        <v>147</v>
      </c>
      <c r="F539" s="1" t="s">
        <v>292</v>
      </c>
      <c r="G539" s="1" t="str">
        <f t="shared" si="16"/>
        <v>UK to World</v>
      </c>
      <c r="H539" s="1">
        <v>2015</v>
      </c>
      <c r="I539" s="1" t="s">
        <v>724</v>
      </c>
      <c r="J539" s="1">
        <v>6</v>
      </c>
      <c r="K539" s="1">
        <v>126881.554</v>
      </c>
      <c r="L539" s="1">
        <f t="shared" si="17"/>
        <v>126.88155400000001</v>
      </c>
    </row>
    <row r="540" spans="1:12">
      <c r="A540" s="1" t="s">
        <v>723</v>
      </c>
      <c r="B540" s="1" t="s">
        <v>727</v>
      </c>
      <c r="C540" s="1">
        <v>730900</v>
      </c>
      <c r="D540" s="1" t="s">
        <v>646</v>
      </c>
      <c r="E540" s="1" t="s">
        <v>147</v>
      </c>
      <c r="F540" s="1" t="s">
        <v>292</v>
      </c>
      <c r="G540" s="1" t="str">
        <f t="shared" si="16"/>
        <v>UK to World</v>
      </c>
      <c r="H540" s="1">
        <v>2016</v>
      </c>
      <c r="I540" s="1" t="s">
        <v>724</v>
      </c>
      <c r="J540" s="1">
        <v>6</v>
      </c>
      <c r="K540" s="1">
        <v>98315.373999999996</v>
      </c>
      <c r="L540" s="1">
        <f t="shared" si="17"/>
        <v>98.315373999999991</v>
      </c>
    </row>
    <row r="541" spans="1:12">
      <c r="A541" s="1" t="s">
        <v>723</v>
      </c>
      <c r="B541" s="1" t="s">
        <v>727</v>
      </c>
      <c r="C541" s="1">
        <v>730900</v>
      </c>
      <c r="D541" s="1" t="s">
        <v>646</v>
      </c>
      <c r="E541" s="1" t="s">
        <v>147</v>
      </c>
      <c r="F541" s="1" t="s">
        <v>292</v>
      </c>
      <c r="G541" s="1" t="str">
        <f t="shared" si="16"/>
        <v>UK to World</v>
      </c>
      <c r="H541" s="1">
        <v>2017</v>
      </c>
      <c r="I541" s="1" t="s">
        <v>724</v>
      </c>
      <c r="J541" s="1">
        <v>6</v>
      </c>
      <c r="K541" s="1">
        <v>100952.27800000001</v>
      </c>
      <c r="L541" s="1">
        <f t="shared" si="17"/>
        <v>100.95227800000001</v>
      </c>
    </row>
    <row r="542" spans="1:12">
      <c r="A542" s="1" t="s">
        <v>723</v>
      </c>
      <c r="B542" s="1" t="s">
        <v>727</v>
      </c>
      <c r="C542" s="1">
        <v>730900</v>
      </c>
      <c r="D542" s="1" t="s">
        <v>646</v>
      </c>
      <c r="E542" s="1" t="s">
        <v>670</v>
      </c>
      <c r="F542" s="1" t="s">
        <v>670</v>
      </c>
      <c r="G542" s="1" t="str">
        <f t="shared" si="16"/>
        <v>UK to EU27</v>
      </c>
      <c r="H542" s="1">
        <v>2012</v>
      </c>
      <c r="I542" s="1" t="s">
        <v>724</v>
      </c>
      <c r="J542" s="1">
        <v>6</v>
      </c>
      <c r="K542" s="1">
        <v>27362.332999999999</v>
      </c>
      <c r="L542" s="1">
        <f t="shared" si="17"/>
        <v>27.362333</v>
      </c>
    </row>
    <row r="543" spans="1:12">
      <c r="A543" s="1" t="s">
        <v>723</v>
      </c>
      <c r="B543" s="1" t="s">
        <v>727</v>
      </c>
      <c r="C543" s="1">
        <v>730900</v>
      </c>
      <c r="D543" s="1" t="s">
        <v>646</v>
      </c>
      <c r="E543" s="1" t="s">
        <v>670</v>
      </c>
      <c r="F543" s="1" t="s">
        <v>670</v>
      </c>
      <c r="G543" s="1" t="str">
        <f t="shared" si="16"/>
        <v>UK to EU27</v>
      </c>
      <c r="H543" s="1">
        <v>2013</v>
      </c>
      <c r="I543" s="1" t="s">
        <v>724</v>
      </c>
      <c r="J543" s="1">
        <v>6</v>
      </c>
      <c r="K543" s="1">
        <v>40840.758999999998</v>
      </c>
      <c r="L543" s="1">
        <f t="shared" si="17"/>
        <v>40.840758999999998</v>
      </c>
    </row>
    <row r="544" spans="1:12">
      <c r="A544" s="1" t="s">
        <v>723</v>
      </c>
      <c r="B544" s="1" t="s">
        <v>727</v>
      </c>
      <c r="C544" s="1">
        <v>730900</v>
      </c>
      <c r="D544" s="1" t="s">
        <v>646</v>
      </c>
      <c r="E544" s="1" t="s">
        <v>670</v>
      </c>
      <c r="F544" s="1" t="s">
        <v>670</v>
      </c>
      <c r="G544" s="1" t="str">
        <f t="shared" si="16"/>
        <v>UK to EU27</v>
      </c>
      <c r="H544" s="1">
        <v>2014</v>
      </c>
      <c r="I544" s="1" t="s">
        <v>724</v>
      </c>
      <c r="J544" s="1">
        <v>6</v>
      </c>
      <c r="K544" s="1">
        <v>33266.597000000002</v>
      </c>
      <c r="L544" s="1">
        <f t="shared" si="17"/>
        <v>33.266597000000004</v>
      </c>
    </row>
    <row r="545" spans="1:12">
      <c r="A545" s="1" t="s">
        <v>723</v>
      </c>
      <c r="B545" s="1" t="s">
        <v>727</v>
      </c>
      <c r="C545" s="1">
        <v>730900</v>
      </c>
      <c r="D545" s="1" t="s">
        <v>646</v>
      </c>
      <c r="E545" s="1" t="s">
        <v>670</v>
      </c>
      <c r="F545" s="1" t="s">
        <v>670</v>
      </c>
      <c r="G545" s="1" t="str">
        <f t="shared" si="16"/>
        <v>UK to EU27</v>
      </c>
      <c r="H545" s="1">
        <v>2015</v>
      </c>
      <c r="I545" s="1" t="s">
        <v>724</v>
      </c>
      <c r="J545" s="1">
        <v>6</v>
      </c>
      <c r="K545" s="1">
        <v>33649.451999999997</v>
      </c>
      <c r="L545" s="1">
        <f t="shared" si="17"/>
        <v>33.649451999999997</v>
      </c>
    </row>
    <row r="546" spans="1:12">
      <c r="A546" s="1" t="s">
        <v>723</v>
      </c>
      <c r="B546" s="1" t="s">
        <v>727</v>
      </c>
      <c r="C546" s="1">
        <v>730900</v>
      </c>
      <c r="D546" s="1" t="s">
        <v>646</v>
      </c>
      <c r="E546" s="1" t="s">
        <v>670</v>
      </c>
      <c r="F546" s="1" t="s">
        <v>670</v>
      </c>
      <c r="G546" s="1" t="str">
        <f t="shared" si="16"/>
        <v>UK to EU27</v>
      </c>
      <c r="H546" s="1">
        <v>2016</v>
      </c>
      <c r="I546" s="1" t="s">
        <v>724</v>
      </c>
      <c r="J546" s="1">
        <v>6</v>
      </c>
      <c r="K546" s="1">
        <v>30000.956999999999</v>
      </c>
      <c r="L546" s="1">
        <f t="shared" si="17"/>
        <v>30.000957</v>
      </c>
    </row>
    <row r="547" spans="1:12">
      <c r="A547" s="1" t="s">
        <v>723</v>
      </c>
      <c r="B547" s="1" t="s">
        <v>727</v>
      </c>
      <c r="C547" s="1">
        <v>730900</v>
      </c>
      <c r="D547" s="1" t="s">
        <v>646</v>
      </c>
      <c r="E547" s="1" t="s">
        <v>670</v>
      </c>
      <c r="F547" s="1" t="s">
        <v>670</v>
      </c>
      <c r="G547" s="1" t="str">
        <f t="shared" si="16"/>
        <v>UK to EU27</v>
      </c>
      <c r="H547" s="1">
        <v>2017</v>
      </c>
      <c r="I547" s="1" t="s">
        <v>724</v>
      </c>
      <c r="J547" s="1">
        <v>6</v>
      </c>
      <c r="K547" s="1">
        <v>37301.108</v>
      </c>
      <c r="L547" s="1">
        <f t="shared" si="17"/>
        <v>37.301107999999999</v>
      </c>
    </row>
    <row r="548" spans="1:12">
      <c r="A548" s="1" t="s">
        <v>723</v>
      </c>
      <c r="B548" s="1" t="s">
        <v>727</v>
      </c>
      <c r="C548" s="1">
        <v>741999</v>
      </c>
      <c r="D548" s="1" t="s">
        <v>646</v>
      </c>
      <c r="E548" s="1" t="s">
        <v>147</v>
      </c>
      <c r="F548" s="1" t="s">
        <v>292</v>
      </c>
      <c r="G548" s="1" t="str">
        <f t="shared" si="16"/>
        <v>UK to World</v>
      </c>
      <c r="H548" s="1">
        <v>2012</v>
      </c>
      <c r="I548" s="1" t="s">
        <v>724</v>
      </c>
      <c r="J548" s="1">
        <v>6</v>
      </c>
      <c r="K548" s="1">
        <v>87332.891000000003</v>
      </c>
      <c r="L548" s="1">
        <f t="shared" si="17"/>
        <v>87.332891000000004</v>
      </c>
    </row>
    <row r="549" spans="1:12">
      <c r="A549" s="1" t="s">
        <v>723</v>
      </c>
      <c r="B549" s="1" t="s">
        <v>727</v>
      </c>
      <c r="C549" s="1">
        <v>741999</v>
      </c>
      <c r="D549" s="1" t="s">
        <v>646</v>
      </c>
      <c r="E549" s="1" t="s">
        <v>147</v>
      </c>
      <c r="F549" s="1" t="s">
        <v>292</v>
      </c>
      <c r="G549" s="1" t="str">
        <f t="shared" si="16"/>
        <v>UK to World</v>
      </c>
      <c r="H549" s="1">
        <v>2013</v>
      </c>
      <c r="I549" s="1" t="s">
        <v>724</v>
      </c>
      <c r="J549" s="1">
        <v>6</v>
      </c>
      <c r="K549" s="1">
        <v>85795.600999999995</v>
      </c>
      <c r="L549" s="1">
        <f t="shared" si="17"/>
        <v>85.795600999999991</v>
      </c>
    </row>
    <row r="550" spans="1:12">
      <c r="A550" s="1" t="s">
        <v>723</v>
      </c>
      <c r="B550" s="1" t="s">
        <v>727</v>
      </c>
      <c r="C550" s="1">
        <v>741999</v>
      </c>
      <c r="D550" s="1" t="s">
        <v>646</v>
      </c>
      <c r="E550" s="1" t="s">
        <v>147</v>
      </c>
      <c r="F550" s="1" t="s">
        <v>292</v>
      </c>
      <c r="G550" s="1" t="str">
        <f t="shared" si="16"/>
        <v>UK to World</v>
      </c>
      <c r="H550" s="1">
        <v>2014</v>
      </c>
      <c r="I550" s="1" t="s">
        <v>724</v>
      </c>
      <c r="J550" s="1">
        <v>6</v>
      </c>
      <c r="K550" s="1">
        <v>95704.067999999999</v>
      </c>
      <c r="L550" s="1">
        <f t="shared" si="17"/>
        <v>95.704067999999992</v>
      </c>
    </row>
    <row r="551" spans="1:12">
      <c r="A551" s="1" t="s">
        <v>723</v>
      </c>
      <c r="B551" s="1" t="s">
        <v>727</v>
      </c>
      <c r="C551" s="1">
        <v>741999</v>
      </c>
      <c r="D551" s="1" t="s">
        <v>646</v>
      </c>
      <c r="E551" s="1" t="s">
        <v>147</v>
      </c>
      <c r="F551" s="1" t="s">
        <v>292</v>
      </c>
      <c r="G551" s="1" t="str">
        <f t="shared" si="16"/>
        <v>UK to World</v>
      </c>
      <c r="H551" s="1">
        <v>2015</v>
      </c>
      <c r="I551" s="1" t="s">
        <v>724</v>
      </c>
      <c r="J551" s="1">
        <v>6</v>
      </c>
      <c r="K551" s="1">
        <v>88993.918000000005</v>
      </c>
      <c r="L551" s="1">
        <f t="shared" si="17"/>
        <v>88.993918000000008</v>
      </c>
    </row>
    <row r="552" spans="1:12">
      <c r="A552" s="1" t="s">
        <v>723</v>
      </c>
      <c r="B552" s="1" t="s">
        <v>727</v>
      </c>
      <c r="C552" s="1">
        <v>741999</v>
      </c>
      <c r="D552" s="1" t="s">
        <v>646</v>
      </c>
      <c r="E552" s="1" t="s">
        <v>147</v>
      </c>
      <c r="F552" s="1" t="s">
        <v>292</v>
      </c>
      <c r="G552" s="1" t="str">
        <f t="shared" si="16"/>
        <v>UK to World</v>
      </c>
      <c r="H552" s="1">
        <v>2016</v>
      </c>
      <c r="I552" s="1" t="s">
        <v>724</v>
      </c>
      <c r="J552" s="1">
        <v>6</v>
      </c>
      <c r="K552" s="1">
        <v>80474.107999999993</v>
      </c>
      <c r="L552" s="1">
        <f t="shared" si="17"/>
        <v>80.474107999999987</v>
      </c>
    </row>
    <row r="553" spans="1:12">
      <c r="A553" s="1" t="s">
        <v>723</v>
      </c>
      <c r="B553" s="1" t="s">
        <v>727</v>
      </c>
      <c r="C553" s="1">
        <v>741999</v>
      </c>
      <c r="D553" s="1" t="s">
        <v>646</v>
      </c>
      <c r="E553" s="1" t="s">
        <v>147</v>
      </c>
      <c r="F553" s="1" t="s">
        <v>292</v>
      </c>
      <c r="G553" s="1" t="str">
        <f t="shared" si="16"/>
        <v>UK to World</v>
      </c>
      <c r="H553" s="1">
        <v>2017</v>
      </c>
      <c r="I553" s="1" t="s">
        <v>724</v>
      </c>
      <c r="J553" s="1">
        <v>6</v>
      </c>
      <c r="K553" s="1">
        <v>71094.497000000003</v>
      </c>
      <c r="L553" s="1">
        <f t="shared" si="17"/>
        <v>71.094497000000004</v>
      </c>
    </row>
    <row r="554" spans="1:12">
      <c r="A554" s="1" t="s">
        <v>723</v>
      </c>
      <c r="B554" s="1" t="s">
        <v>727</v>
      </c>
      <c r="C554" s="1">
        <v>741999</v>
      </c>
      <c r="D554" s="1" t="s">
        <v>646</v>
      </c>
      <c r="E554" s="1" t="s">
        <v>670</v>
      </c>
      <c r="F554" s="1" t="s">
        <v>670</v>
      </c>
      <c r="G554" s="1" t="str">
        <f t="shared" si="16"/>
        <v>UK to EU27</v>
      </c>
      <c r="H554" s="1">
        <v>2012</v>
      </c>
      <c r="I554" s="1" t="s">
        <v>724</v>
      </c>
      <c r="J554" s="1">
        <v>6</v>
      </c>
      <c r="K554" s="1">
        <v>38464.347000000002</v>
      </c>
      <c r="L554" s="1">
        <f t="shared" si="17"/>
        <v>38.464347000000004</v>
      </c>
    </row>
    <row r="555" spans="1:12">
      <c r="A555" s="1" t="s">
        <v>723</v>
      </c>
      <c r="B555" s="1" t="s">
        <v>727</v>
      </c>
      <c r="C555" s="1">
        <v>741999</v>
      </c>
      <c r="D555" s="1" t="s">
        <v>646</v>
      </c>
      <c r="E555" s="1" t="s">
        <v>670</v>
      </c>
      <c r="F555" s="1" t="s">
        <v>670</v>
      </c>
      <c r="G555" s="1" t="str">
        <f t="shared" si="16"/>
        <v>UK to EU27</v>
      </c>
      <c r="H555" s="1">
        <v>2013</v>
      </c>
      <c r="I555" s="1" t="s">
        <v>724</v>
      </c>
      <c r="J555" s="1">
        <v>6</v>
      </c>
      <c r="K555" s="1">
        <v>40689.837</v>
      </c>
      <c r="L555" s="1">
        <f t="shared" si="17"/>
        <v>40.689836999999997</v>
      </c>
    </row>
    <row r="556" spans="1:12">
      <c r="A556" s="1" t="s">
        <v>723</v>
      </c>
      <c r="B556" s="1" t="s">
        <v>727</v>
      </c>
      <c r="C556" s="1">
        <v>741999</v>
      </c>
      <c r="D556" s="1" t="s">
        <v>646</v>
      </c>
      <c r="E556" s="1" t="s">
        <v>670</v>
      </c>
      <c r="F556" s="1" t="s">
        <v>670</v>
      </c>
      <c r="G556" s="1" t="str">
        <f t="shared" si="16"/>
        <v>UK to EU27</v>
      </c>
      <c r="H556" s="1">
        <v>2014</v>
      </c>
      <c r="I556" s="1" t="s">
        <v>724</v>
      </c>
      <c r="J556" s="1">
        <v>6</v>
      </c>
      <c r="K556" s="1">
        <v>45906.445</v>
      </c>
      <c r="L556" s="1">
        <f t="shared" si="17"/>
        <v>45.906444999999998</v>
      </c>
    </row>
    <row r="557" spans="1:12">
      <c r="A557" s="1" t="s">
        <v>723</v>
      </c>
      <c r="B557" s="1" t="s">
        <v>727</v>
      </c>
      <c r="C557" s="1">
        <v>741999</v>
      </c>
      <c r="D557" s="1" t="s">
        <v>646</v>
      </c>
      <c r="E557" s="1" t="s">
        <v>670</v>
      </c>
      <c r="F557" s="1" t="s">
        <v>670</v>
      </c>
      <c r="G557" s="1" t="str">
        <f t="shared" si="16"/>
        <v>UK to EU27</v>
      </c>
      <c r="H557" s="1">
        <v>2015</v>
      </c>
      <c r="I557" s="1" t="s">
        <v>724</v>
      </c>
      <c r="J557" s="1">
        <v>6</v>
      </c>
      <c r="K557" s="1">
        <v>46004.713000000003</v>
      </c>
      <c r="L557" s="1">
        <f t="shared" si="17"/>
        <v>46.004713000000002</v>
      </c>
    </row>
    <row r="558" spans="1:12">
      <c r="A558" s="1" t="s">
        <v>723</v>
      </c>
      <c r="B558" s="1" t="s">
        <v>727</v>
      </c>
      <c r="C558" s="1">
        <v>741999</v>
      </c>
      <c r="D558" s="1" t="s">
        <v>646</v>
      </c>
      <c r="E558" s="1" t="s">
        <v>670</v>
      </c>
      <c r="F558" s="1" t="s">
        <v>670</v>
      </c>
      <c r="G558" s="1" t="str">
        <f t="shared" si="16"/>
        <v>UK to EU27</v>
      </c>
      <c r="H558" s="1">
        <v>2016</v>
      </c>
      <c r="I558" s="1" t="s">
        <v>724</v>
      </c>
      <c r="J558" s="1">
        <v>6</v>
      </c>
      <c r="K558" s="1">
        <v>42647.82</v>
      </c>
      <c r="L558" s="1">
        <f t="shared" si="17"/>
        <v>42.647820000000003</v>
      </c>
    </row>
    <row r="559" spans="1:12">
      <c r="A559" s="1" t="s">
        <v>723</v>
      </c>
      <c r="B559" s="1" t="s">
        <v>727</v>
      </c>
      <c r="C559" s="1">
        <v>741999</v>
      </c>
      <c r="D559" s="1" t="s">
        <v>646</v>
      </c>
      <c r="E559" s="1" t="s">
        <v>670</v>
      </c>
      <c r="F559" s="1" t="s">
        <v>670</v>
      </c>
      <c r="G559" s="1" t="str">
        <f t="shared" si="16"/>
        <v>UK to EU27</v>
      </c>
      <c r="H559" s="1">
        <v>2017</v>
      </c>
      <c r="I559" s="1" t="s">
        <v>724</v>
      </c>
      <c r="J559" s="1">
        <v>6</v>
      </c>
      <c r="K559" s="1">
        <v>33950.044000000002</v>
      </c>
      <c r="L559" s="1">
        <f t="shared" si="17"/>
        <v>33.950043999999998</v>
      </c>
    </row>
    <row r="560" spans="1:12">
      <c r="A560" s="1" t="s">
        <v>723</v>
      </c>
      <c r="B560" s="1" t="s">
        <v>727</v>
      </c>
      <c r="C560" s="1">
        <v>761100</v>
      </c>
      <c r="D560" s="1" t="s">
        <v>646</v>
      </c>
      <c r="E560" s="1" t="s">
        <v>147</v>
      </c>
      <c r="F560" s="1" t="s">
        <v>292</v>
      </c>
      <c r="G560" s="1" t="str">
        <f t="shared" si="16"/>
        <v>UK to World</v>
      </c>
      <c r="H560" s="1">
        <v>2012</v>
      </c>
      <c r="I560" s="1" t="s">
        <v>724</v>
      </c>
      <c r="J560" s="1">
        <v>6</v>
      </c>
      <c r="K560" s="1">
        <v>5978.4830000000002</v>
      </c>
      <c r="L560" s="1">
        <f t="shared" si="17"/>
        <v>5.9784829999999998</v>
      </c>
    </row>
    <row r="561" spans="1:12">
      <c r="A561" s="1" t="s">
        <v>723</v>
      </c>
      <c r="B561" s="1" t="s">
        <v>727</v>
      </c>
      <c r="C561" s="1">
        <v>761100</v>
      </c>
      <c r="D561" s="1" t="s">
        <v>646</v>
      </c>
      <c r="E561" s="1" t="s">
        <v>147</v>
      </c>
      <c r="F561" s="1" t="s">
        <v>292</v>
      </c>
      <c r="G561" s="1" t="str">
        <f t="shared" si="16"/>
        <v>UK to World</v>
      </c>
      <c r="H561" s="1">
        <v>2013</v>
      </c>
      <c r="I561" s="1" t="s">
        <v>724</v>
      </c>
      <c r="J561" s="1">
        <v>6</v>
      </c>
      <c r="K561" s="1">
        <v>11600.673000000001</v>
      </c>
      <c r="L561" s="1">
        <f t="shared" si="17"/>
        <v>11.600673</v>
      </c>
    </row>
    <row r="562" spans="1:12">
      <c r="A562" s="1" t="s">
        <v>723</v>
      </c>
      <c r="B562" s="1" t="s">
        <v>727</v>
      </c>
      <c r="C562" s="1">
        <v>761100</v>
      </c>
      <c r="D562" s="1" t="s">
        <v>646</v>
      </c>
      <c r="E562" s="1" t="s">
        <v>147</v>
      </c>
      <c r="F562" s="1" t="s">
        <v>292</v>
      </c>
      <c r="G562" s="1" t="str">
        <f t="shared" si="16"/>
        <v>UK to World</v>
      </c>
      <c r="H562" s="1">
        <v>2014</v>
      </c>
      <c r="I562" s="1" t="s">
        <v>724</v>
      </c>
      <c r="J562" s="1">
        <v>6</v>
      </c>
      <c r="K562" s="1">
        <v>18451.559000000001</v>
      </c>
      <c r="L562" s="1">
        <f t="shared" si="17"/>
        <v>18.451559</v>
      </c>
    </row>
    <row r="563" spans="1:12">
      <c r="A563" s="1" t="s">
        <v>723</v>
      </c>
      <c r="B563" s="1" t="s">
        <v>727</v>
      </c>
      <c r="C563" s="1">
        <v>761100</v>
      </c>
      <c r="D563" s="1" t="s">
        <v>646</v>
      </c>
      <c r="E563" s="1" t="s">
        <v>147</v>
      </c>
      <c r="F563" s="1" t="s">
        <v>292</v>
      </c>
      <c r="G563" s="1" t="str">
        <f t="shared" si="16"/>
        <v>UK to World</v>
      </c>
      <c r="H563" s="1">
        <v>2015</v>
      </c>
      <c r="I563" s="1" t="s">
        <v>724</v>
      </c>
      <c r="J563" s="1">
        <v>6</v>
      </c>
      <c r="K563" s="1">
        <v>13496.575000000001</v>
      </c>
      <c r="L563" s="1">
        <f t="shared" si="17"/>
        <v>13.496575</v>
      </c>
    </row>
    <row r="564" spans="1:12">
      <c r="A564" s="1" t="s">
        <v>723</v>
      </c>
      <c r="B564" s="1" t="s">
        <v>727</v>
      </c>
      <c r="C564" s="1">
        <v>761100</v>
      </c>
      <c r="D564" s="1" t="s">
        <v>646</v>
      </c>
      <c r="E564" s="1" t="s">
        <v>147</v>
      </c>
      <c r="F564" s="1" t="s">
        <v>292</v>
      </c>
      <c r="G564" s="1" t="str">
        <f t="shared" si="16"/>
        <v>UK to World</v>
      </c>
      <c r="H564" s="1">
        <v>2016</v>
      </c>
      <c r="I564" s="1" t="s">
        <v>724</v>
      </c>
      <c r="J564" s="1">
        <v>6</v>
      </c>
      <c r="K564" s="1">
        <v>12910.691999999999</v>
      </c>
      <c r="L564" s="1">
        <f t="shared" si="17"/>
        <v>12.910691999999999</v>
      </c>
    </row>
    <row r="565" spans="1:12">
      <c r="A565" s="1" t="s">
        <v>723</v>
      </c>
      <c r="B565" s="1" t="s">
        <v>727</v>
      </c>
      <c r="C565" s="1">
        <v>761100</v>
      </c>
      <c r="D565" s="1" t="s">
        <v>646</v>
      </c>
      <c r="E565" s="1" t="s">
        <v>147</v>
      </c>
      <c r="F565" s="1" t="s">
        <v>292</v>
      </c>
      <c r="G565" s="1" t="str">
        <f t="shared" si="16"/>
        <v>UK to World</v>
      </c>
      <c r="H565" s="1">
        <v>2017</v>
      </c>
      <c r="I565" s="1" t="s">
        <v>724</v>
      </c>
      <c r="J565" s="1">
        <v>6</v>
      </c>
      <c r="K565" s="1">
        <v>14045.384</v>
      </c>
      <c r="L565" s="1">
        <f t="shared" si="17"/>
        <v>14.045384</v>
      </c>
    </row>
    <row r="566" spans="1:12">
      <c r="A566" s="1" t="s">
        <v>723</v>
      </c>
      <c r="B566" s="1" t="s">
        <v>727</v>
      </c>
      <c r="C566" s="1">
        <v>761100</v>
      </c>
      <c r="D566" s="1" t="s">
        <v>646</v>
      </c>
      <c r="E566" s="1" t="s">
        <v>670</v>
      </c>
      <c r="F566" s="1" t="s">
        <v>670</v>
      </c>
      <c r="G566" s="1" t="str">
        <f t="shared" si="16"/>
        <v>UK to EU27</v>
      </c>
      <c r="H566" s="1">
        <v>2012</v>
      </c>
      <c r="I566" s="1" t="s">
        <v>724</v>
      </c>
      <c r="J566" s="1">
        <v>6</v>
      </c>
      <c r="K566" s="1">
        <v>112.655</v>
      </c>
      <c r="L566" s="1">
        <f t="shared" si="17"/>
        <v>0.11265500000000001</v>
      </c>
    </row>
    <row r="567" spans="1:12">
      <c r="A567" s="1" t="s">
        <v>723</v>
      </c>
      <c r="B567" s="1" t="s">
        <v>727</v>
      </c>
      <c r="C567" s="1">
        <v>761100</v>
      </c>
      <c r="D567" s="1" t="s">
        <v>646</v>
      </c>
      <c r="E567" s="1" t="s">
        <v>670</v>
      </c>
      <c r="F567" s="1" t="s">
        <v>670</v>
      </c>
      <c r="G567" s="1" t="str">
        <f t="shared" si="16"/>
        <v>UK to EU27</v>
      </c>
      <c r="H567" s="1">
        <v>2013</v>
      </c>
      <c r="I567" s="1" t="s">
        <v>724</v>
      </c>
      <c r="J567" s="1">
        <v>6</v>
      </c>
      <c r="K567" s="1">
        <v>208.614</v>
      </c>
      <c r="L567" s="1">
        <f t="shared" si="17"/>
        <v>0.20861399999999999</v>
      </c>
    </row>
    <row r="568" spans="1:12">
      <c r="A568" s="1" t="s">
        <v>723</v>
      </c>
      <c r="B568" s="1" t="s">
        <v>727</v>
      </c>
      <c r="C568" s="1">
        <v>761100</v>
      </c>
      <c r="D568" s="1" t="s">
        <v>646</v>
      </c>
      <c r="E568" s="1" t="s">
        <v>670</v>
      </c>
      <c r="F568" s="1" t="s">
        <v>670</v>
      </c>
      <c r="G568" s="1" t="str">
        <f t="shared" si="16"/>
        <v>UK to EU27</v>
      </c>
      <c r="H568" s="1">
        <v>2014</v>
      </c>
      <c r="I568" s="1" t="s">
        <v>724</v>
      </c>
      <c r="J568" s="1">
        <v>6</v>
      </c>
      <c r="K568" s="1">
        <v>304.33300000000003</v>
      </c>
      <c r="L568" s="1">
        <f t="shared" si="17"/>
        <v>0.30433300000000002</v>
      </c>
    </row>
    <row r="569" spans="1:12">
      <c r="A569" s="1" t="s">
        <v>723</v>
      </c>
      <c r="B569" s="1" t="s">
        <v>727</v>
      </c>
      <c r="C569" s="1">
        <v>761100</v>
      </c>
      <c r="D569" s="1" t="s">
        <v>646</v>
      </c>
      <c r="E569" s="1" t="s">
        <v>670</v>
      </c>
      <c r="F569" s="1" t="s">
        <v>670</v>
      </c>
      <c r="G569" s="1" t="str">
        <f t="shared" si="16"/>
        <v>UK to EU27</v>
      </c>
      <c r="H569" s="1">
        <v>2015</v>
      </c>
      <c r="I569" s="1" t="s">
        <v>724</v>
      </c>
      <c r="J569" s="1">
        <v>6</v>
      </c>
      <c r="K569" s="1">
        <v>145.22300000000001</v>
      </c>
      <c r="L569" s="1">
        <f t="shared" si="17"/>
        <v>0.14522300000000002</v>
      </c>
    </row>
    <row r="570" spans="1:12">
      <c r="A570" s="1" t="s">
        <v>723</v>
      </c>
      <c r="B570" s="1" t="s">
        <v>727</v>
      </c>
      <c r="C570" s="1">
        <v>761100</v>
      </c>
      <c r="D570" s="1" t="s">
        <v>646</v>
      </c>
      <c r="E570" s="1" t="s">
        <v>670</v>
      </c>
      <c r="F570" s="1" t="s">
        <v>670</v>
      </c>
      <c r="G570" s="1" t="str">
        <f t="shared" si="16"/>
        <v>UK to EU27</v>
      </c>
      <c r="H570" s="1">
        <v>2016</v>
      </c>
      <c r="I570" s="1" t="s">
        <v>724</v>
      </c>
      <c r="J570" s="1">
        <v>6</v>
      </c>
      <c r="K570" s="1">
        <v>532.89099999999996</v>
      </c>
      <c r="L570" s="1">
        <f t="shared" si="17"/>
        <v>0.532891</v>
      </c>
    </row>
    <row r="571" spans="1:12">
      <c r="A571" s="1" t="s">
        <v>723</v>
      </c>
      <c r="B571" s="1" t="s">
        <v>727</v>
      </c>
      <c r="C571" s="1">
        <v>761100</v>
      </c>
      <c r="D571" s="1" t="s">
        <v>646</v>
      </c>
      <c r="E571" s="1" t="s">
        <v>670</v>
      </c>
      <c r="F571" s="1" t="s">
        <v>670</v>
      </c>
      <c r="G571" s="1" t="str">
        <f t="shared" si="16"/>
        <v>UK to EU27</v>
      </c>
      <c r="H571" s="1">
        <v>2017</v>
      </c>
      <c r="I571" s="1" t="s">
        <v>724</v>
      </c>
      <c r="J571" s="1">
        <v>6</v>
      </c>
      <c r="K571" s="1">
        <v>965.34699999999998</v>
      </c>
      <c r="L571" s="1">
        <f t="shared" si="17"/>
        <v>0.96534699999999996</v>
      </c>
    </row>
    <row r="572" spans="1:12">
      <c r="A572" s="1" t="s">
        <v>723</v>
      </c>
      <c r="B572" s="1" t="s">
        <v>727</v>
      </c>
      <c r="C572" s="1">
        <v>841931</v>
      </c>
      <c r="D572" s="1" t="s">
        <v>646</v>
      </c>
      <c r="E572" s="1" t="s">
        <v>147</v>
      </c>
      <c r="F572" s="1" t="s">
        <v>292</v>
      </c>
      <c r="G572" s="1" t="str">
        <f t="shared" si="16"/>
        <v>UK to World</v>
      </c>
      <c r="H572" s="1">
        <v>2012</v>
      </c>
      <c r="I572" s="1" t="s">
        <v>724</v>
      </c>
      <c r="J572" s="1">
        <v>6</v>
      </c>
      <c r="K572" s="1">
        <v>16864.237000000001</v>
      </c>
      <c r="L572" s="1">
        <f t="shared" si="17"/>
        <v>16.864236999999999</v>
      </c>
    </row>
    <row r="573" spans="1:12">
      <c r="A573" s="1" t="s">
        <v>723</v>
      </c>
      <c r="B573" s="1" t="s">
        <v>727</v>
      </c>
      <c r="C573" s="1">
        <v>841931</v>
      </c>
      <c r="D573" s="1" t="s">
        <v>646</v>
      </c>
      <c r="E573" s="1" t="s">
        <v>147</v>
      </c>
      <c r="F573" s="1" t="s">
        <v>292</v>
      </c>
      <c r="G573" s="1" t="str">
        <f t="shared" si="16"/>
        <v>UK to World</v>
      </c>
      <c r="H573" s="1">
        <v>2013</v>
      </c>
      <c r="I573" s="1" t="s">
        <v>724</v>
      </c>
      <c r="J573" s="1">
        <v>6</v>
      </c>
      <c r="K573" s="1">
        <v>16934.302</v>
      </c>
      <c r="L573" s="1">
        <f t="shared" si="17"/>
        <v>16.934301999999999</v>
      </c>
    </row>
    <row r="574" spans="1:12">
      <c r="A574" s="1" t="s">
        <v>723</v>
      </c>
      <c r="B574" s="1" t="s">
        <v>727</v>
      </c>
      <c r="C574" s="1">
        <v>841931</v>
      </c>
      <c r="D574" s="1" t="s">
        <v>646</v>
      </c>
      <c r="E574" s="1" t="s">
        <v>147</v>
      </c>
      <c r="F574" s="1" t="s">
        <v>292</v>
      </c>
      <c r="G574" s="1" t="str">
        <f t="shared" si="16"/>
        <v>UK to World</v>
      </c>
      <c r="H574" s="1">
        <v>2014</v>
      </c>
      <c r="I574" s="1" t="s">
        <v>724</v>
      </c>
      <c r="J574" s="1">
        <v>6</v>
      </c>
      <c r="K574" s="1">
        <v>16626.392</v>
      </c>
      <c r="L574" s="1">
        <f t="shared" si="17"/>
        <v>16.626391999999999</v>
      </c>
    </row>
    <row r="575" spans="1:12">
      <c r="A575" s="1" t="s">
        <v>723</v>
      </c>
      <c r="B575" s="1" t="s">
        <v>727</v>
      </c>
      <c r="C575" s="1">
        <v>841931</v>
      </c>
      <c r="D575" s="1" t="s">
        <v>646</v>
      </c>
      <c r="E575" s="1" t="s">
        <v>147</v>
      </c>
      <c r="F575" s="1" t="s">
        <v>292</v>
      </c>
      <c r="G575" s="1" t="str">
        <f t="shared" si="16"/>
        <v>UK to World</v>
      </c>
      <c r="H575" s="1">
        <v>2015</v>
      </c>
      <c r="I575" s="1" t="s">
        <v>724</v>
      </c>
      <c r="J575" s="1">
        <v>6</v>
      </c>
      <c r="K575" s="1">
        <v>10541.870999999999</v>
      </c>
      <c r="L575" s="1">
        <f t="shared" si="17"/>
        <v>10.541870999999999</v>
      </c>
    </row>
    <row r="576" spans="1:12">
      <c r="A576" s="1" t="s">
        <v>723</v>
      </c>
      <c r="B576" s="1" t="s">
        <v>727</v>
      </c>
      <c r="C576" s="1">
        <v>841931</v>
      </c>
      <c r="D576" s="1" t="s">
        <v>646</v>
      </c>
      <c r="E576" s="1" t="s">
        <v>147</v>
      </c>
      <c r="F576" s="1" t="s">
        <v>292</v>
      </c>
      <c r="G576" s="1" t="str">
        <f t="shared" si="16"/>
        <v>UK to World</v>
      </c>
      <c r="H576" s="1">
        <v>2016</v>
      </c>
      <c r="I576" s="1" t="s">
        <v>724</v>
      </c>
      <c r="J576" s="1">
        <v>6</v>
      </c>
      <c r="K576" s="1">
        <v>12049.162</v>
      </c>
      <c r="L576" s="1">
        <f t="shared" si="17"/>
        <v>12.049162000000001</v>
      </c>
    </row>
    <row r="577" spans="1:12">
      <c r="A577" s="1" t="s">
        <v>723</v>
      </c>
      <c r="B577" s="1" t="s">
        <v>727</v>
      </c>
      <c r="C577" s="1">
        <v>841931</v>
      </c>
      <c r="D577" s="1" t="s">
        <v>646</v>
      </c>
      <c r="E577" s="1" t="s">
        <v>147</v>
      </c>
      <c r="F577" s="1" t="s">
        <v>292</v>
      </c>
      <c r="G577" s="1" t="str">
        <f t="shared" si="16"/>
        <v>UK to World</v>
      </c>
      <c r="H577" s="1">
        <v>2017</v>
      </c>
      <c r="I577" s="1" t="s">
        <v>724</v>
      </c>
      <c r="J577" s="1">
        <v>6</v>
      </c>
      <c r="K577" s="1">
        <v>11174.828</v>
      </c>
      <c r="L577" s="1">
        <f t="shared" si="17"/>
        <v>11.174828</v>
      </c>
    </row>
    <row r="578" spans="1:12">
      <c r="A578" s="1" t="s">
        <v>723</v>
      </c>
      <c r="B578" s="1" t="s">
        <v>727</v>
      </c>
      <c r="C578" s="1">
        <v>841931</v>
      </c>
      <c r="D578" s="1" t="s">
        <v>646</v>
      </c>
      <c r="E578" s="1" t="s">
        <v>670</v>
      </c>
      <c r="F578" s="1" t="s">
        <v>670</v>
      </c>
      <c r="G578" s="1" t="str">
        <f t="shared" si="16"/>
        <v>UK to EU27</v>
      </c>
      <c r="H578" s="1">
        <v>2012</v>
      </c>
      <c r="I578" s="1" t="s">
        <v>724</v>
      </c>
      <c r="J578" s="1">
        <v>6</v>
      </c>
      <c r="K578" s="1">
        <v>4303.4160000000002</v>
      </c>
      <c r="L578" s="1">
        <f t="shared" si="17"/>
        <v>4.3034160000000004</v>
      </c>
    </row>
    <row r="579" spans="1:12">
      <c r="A579" s="1" t="s">
        <v>723</v>
      </c>
      <c r="B579" s="1" t="s">
        <v>727</v>
      </c>
      <c r="C579" s="1">
        <v>841931</v>
      </c>
      <c r="D579" s="1" t="s">
        <v>646</v>
      </c>
      <c r="E579" s="1" t="s">
        <v>670</v>
      </c>
      <c r="F579" s="1" t="s">
        <v>670</v>
      </c>
      <c r="G579" s="1" t="str">
        <f t="shared" si="16"/>
        <v>UK to EU27</v>
      </c>
      <c r="H579" s="1">
        <v>2013</v>
      </c>
      <c r="I579" s="1" t="s">
        <v>724</v>
      </c>
      <c r="J579" s="1">
        <v>6</v>
      </c>
      <c r="K579" s="1">
        <v>5461.2340000000004</v>
      </c>
      <c r="L579" s="1">
        <f t="shared" si="17"/>
        <v>5.4612340000000001</v>
      </c>
    </row>
    <row r="580" spans="1:12">
      <c r="A580" s="1" t="s">
        <v>723</v>
      </c>
      <c r="B580" s="1" t="s">
        <v>727</v>
      </c>
      <c r="C580" s="1">
        <v>841931</v>
      </c>
      <c r="D580" s="1" t="s">
        <v>646</v>
      </c>
      <c r="E580" s="1" t="s">
        <v>670</v>
      </c>
      <c r="F580" s="1" t="s">
        <v>670</v>
      </c>
      <c r="G580" s="1" t="str">
        <f t="shared" si="16"/>
        <v>UK to EU27</v>
      </c>
      <c r="H580" s="1">
        <v>2014</v>
      </c>
      <c r="I580" s="1" t="s">
        <v>724</v>
      </c>
      <c r="J580" s="1">
        <v>6</v>
      </c>
      <c r="K580" s="1">
        <v>3262.7150000000001</v>
      </c>
      <c r="L580" s="1">
        <f t="shared" si="17"/>
        <v>3.262715</v>
      </c>
    </row>
    <row r="581" spans="1:12">
      <c r="A581" s="1" t="s">
        <v>723</v>
      </c>
      <c r="B581" s="1" t="s">
        <v>727</v>
      </c>
      <c r="C581" s="1">
        <v>841931</v>
      </c>
      <c r="D581" s="1" t="s">
        <v>646</v>
      </c>
      <c r="E581" s="1" t="s">
        <v>670</v>
      </c>
      <c r="F581" s="1" t="s">
        <v>670</v>
      </c>
      <c r="G581" s="1" t="str">
        <f t="shared" si="16"/>
        <v>UK to EU27</v>
      </c>
      <c r="H581" s="1">
        <v>2015</v>
      </c>
      <c r="I581" s="1" t="s">
        <v>724</v>
      </c>
      <c r="J581" s="1">
        <v>6</v>
      </c>
      <c r="K581" s="1">
        <v>4501.0389999999998</v>
      </c>
      <c r="L581" s="1">
        <f t="shared" si="17"/>
        <v>4.5010389999999996</v>
      </c>
    </row>
    <row r="582" spans="1:12">
      <c r="A582" s="1" t="s">
        <v>723</v>
      </c>
      <c r="B582" s="1" t="s">
        <v>727</v>
      </c>
      <c r="C582" s="1">
        <v>841931</v>
      </c>
      <c r="D582" s="1" t="s">
        <v>646</v>
      </c>
      <c r="E582" s="1" t="s">
        <v>670</v>
      </c>
      <c r="F582" s="1" t="s">
        <v>670</v>
      </c>
      <c r="G582" s="1" t="str">
        <f t="shared" si="16"/>
        <v>UK to EU27</v>
      </c>
      <c r="H582" s="1">
        <v>2016</v>
      </c>
      <c r="I582" s="1" t="s">
        <v>724</v>
      </c>
      <c r="J582" s="1">
        <v>6</v>
      </c>
      <c r="K582" s="1">
        <v>5351.9880000000003</v>
      </c>
      <c r="L582" s="1">
        <f t="shared" si="17"/>
        <v>5.3519880000000004</v>
      </c>
    </row>
    <row r="583" spans="1:12">
      <c r="A583" s="1" t="s">
        <v>723</v>
      </c>
      <c r="B583" s="1" t="s">
        <v>727</v>
      </c>
      <c r="C583" s="1">
        <v>841931</v>
      </c>
      <c r="D583" s="1" t="s">
        <v>646</v>
      </c>
      <c r="E583" s="1" t="s">
        <v>670</v>
      </c>
      <c r="F583" s="1" t="s">
        <v>670</v>
      </c>
      <c r="G583" s="1" t="str">
        <f t="shared" si="16"/>
        <v>UK to EU27</v>
      </c>
      <c r="H583" s="1">
        <v>2017</v>
      </c>
      <c r="I583" s="1" t="s">
        <v>724</v>
      </c>
      <c r="J583" s="1">
        <v>6</v>
      </c>
      <c r="K583" s="1">
        <v>4427.5219999999999</v>
      </c>
      <c r="L583" s="1">
        <f t="shared" si="17"/>
        <v>4.4275219999999997</v>
      </c>
    </row>
    <row r="584" spans="1:12">
      <c r="A584" s="1" t="s">
        <v>723</v>
      </c>
      <c r="B584" s="1" t="s">
        <v>727</v>
      </c>
      <c r="C584" s="1">
        <v>841940</v>
      </c>
      <c r="D584" s="1" t="s">
        <v>646</v>
      </c>
      <c r="E584" s="1" t="s">
        <v>147</v>
      </c>
      <c r="F584" s="1" t="s">
        <v>292</v>
      </c>
      <c r="G584" s="1" t="str">
        <f t="shared" si="16"/>
        <v>UK to World</v>
      </c>
      <c r="H584" s="1">
        <v>2012</v>
      </c>
      <c r="I584" s="1" t="s">
        <v>724</v>
      </c>
      <c r="J584" s="1">
        <v>6</v>
      </c>
      <c r="K584" s="1">
        <v>27042.799999999999</v>
      </c>
      <c r="L584" s="1">
        <f t="shared" si="17"/>
        <v>27.0428</v>
      </c>
    </row>
    <row r="585" spans="1:12">
      <c r="A585" s="1" t="s">
        <v>723</v>
      </c>
      <c r="B585" s="1" t="s">
        <v>727</v>
      </c>
      <c r="C585" s="1">
        <v>841940</v>
      </c>
      <c r="D585" s="1" t="s">
        <v>646</v>
      </c>
      <c r="E585" s="1" t="s">
        <v>147</v>
      </c>
      <c r="F585" s="1" t="s">
        <v>292</v>
      </c>
      <c r="G585" s="1" t="str">
        <f t="shared" ref="G585:G648" si="18">CONCATENATE(D585, " to ",F585)</f>
        <v>UK to World</v>
      </c>
      <c r="H585" s="1">
        <v>2013</v>
      </c>
      <c r="I585" s="1" t="s">
        <v>724</v>
      </c>
      <c r="J585" s="1">
        <v>6</v>
      </c>
      <c r="K585" s="1">
        <v>36198.296000000002</v>
      </c>
      <c r="L585" s="1">
        <f t="shared" ref="L585:L648" si="19">K585/(1*10^3)</f>
        <v>36.198295999999999</v>
      </c>
    </row>
    <row r="586" spans="1:12">
      <c r="A586" s="1" t="s">
        <v>723</v>
      </c>
      <c r="B586" s="1" t="s">
        <v>727</v>
      </c>
      <c r="C586" s="1">
        <v>841940</v>
      </c>
      <c r="D586" s="1" t="s">
        <v>646</v>
      </c>
      <c r="E586" s="1" t="s">
        <v>147</v>
      </c>
      <c r="F586" s="1" t="s">
        <v>292</v>
      </c>
      <c r="G586" s="1" t="str">
        <f t="shared" si="18"/>
        <v>UK to World</v>
      </c>
      <c r="H586" s="1">
        <v>2014</v>
      </c>
      <c r="I586" s="1" t="s">
        <v>724</v>
      </c>
      <c r="J586" s="1">
        <v>6</v>
      </c>
      <c r="K586" s="1">
        <v>28236.803</v>
      </c>
      <c r="L586" s="1">
        <f t="shared" si="19"/>
        <v>28.236802999999998</v>
      </c>
    </row>
    <row r="587" spans="1:12">
      <c r="A587" s="1" t="s">
        <v>723</v>
      </c>
      <c r="B587" s="1" t="s">
        <v>727</v>
      </c>
      <c r="C587" s="1">
        <v>841940</v>
      </c>
      <c r="D587" s="1" t="s">
        <v>646</v>
      </c>
      <c r="E587" s="1" t="s">
        <v>147</v>
      </c>
      <c r="F587" s="1" t="s">
        <v>292</v>
      </c>
      <c r="G587" s="1" t="str">
        <f t="shared" si="18"/>
        <v>UK to World</v>
      </c>
      <c r="H587" s="1">
        <v>2015</v>
      </c>
      <c r="I587" s="1" t="s">
        <v>724</v>
      </c>
      <c r="J587" s="1">
        <v>6</v>
      </c>
      <c r="K587" s="1">
        <v>31157.51</v>
      </c>
      <c r="L587" s="1">
        <f t="shared" si="19"/>
        <v>31.157509999999998</v>
      </c>
    </row>
    <row r="588" spans="1:12">
      <c r="A588" s="1" t="s">
        <v>723</v>
      </c>
      <c r="B588" s="1" t="s">
        <v>727</v>
      </c>
      <c r="C588" s="1">
        <v>841940</v>
      </c>
      <c r="D588" s="1" t="s">
        <v>646</v>
      </c>
      <c r="E588" s="1" t="s">
        <v>147</v>
      </c>
      <c r="F588" s="1" t="s">
        <v>292</v>
      </c>
      <c r="G588" s="1" t="str">
        <f t="shared" si="18"/>
        <v>UK to World</v>
      </c>
      <c r="H588" s="1">
        <v>2016</v>
      </c>
      <c r="I588" s="1" t="s">
        <v>724</v>
      </c>
      <c r="J588" s="1">
        <v>6</v>
      </c>
      <c r="K588" s="1">
        <v>22098.418000000001</v>
      </c>
      <c r="L588" s="1">
        <f t="shared" si="19"/>
        <v>22.098418000000002</v>
      </c>
    </row>
    <row r="589" spans="1:12">
      <c r="A589" s="1" t="s">
        <v>723</v>
      </c>
      <c r="B589" s="1" t="s">
        <v>727</v>
      </c>
      <c r="C589" s="1">
        <v>841940</v>
      </c>
      <c r="D589" s="1" t="s">
        <v>646</v>
      </c>
      <c r="E589" s="1" t="s">
        <v>147</v>
      </c>
      <c r="F589" s="1" t="s">
        <v>292</v>
      </c>
      <c r="G589" s="1" t="str">
        <f t="shared" si="18"/>
        <v>UK to World</v>
      </c>
      <c r="H589" s="1">
        <v>2017</v>
      </c>
      <c r="I589" s="1" t="s">
        <v>724</v>
      </c>
      <c r="J589" s="1">
        <v>6</v>
      </c>
      <c r="K589" s="1">
        <v>38266.050999999999</v>
      </c>
      <c r="L589" s="1">
        <f t="shared" si="19"/>
        <v>38.266050999999997</v>
      </c>
    </row>
    <row r="590" spans="1:12">
      <c r="A590" s="1" t="s">
        <v>723</v>
      </c>
      <c r="B590" s="1" t="s">
        <v>727</v>
      </c>
      <c r="C590" s="1">
        <v>841940</v>
      </c>
      <c r="D590" s="1" t="s">
        <v>646</v>
      </c>
      <c r="E590" s="1" t="s">
        <v>670</v>
      </c>
      <c r="F590" s="1" t="s">
        <v>670</v>
      </c>
      <c r="G590" s="1" t="str">
        <f t="shared" si="18"/>
        <v>UK to EU27</v>
      </c>
      <c r="H590" s="1">
        <v>2012</v>
      </c>
      <c r="I590" s="1" t="s">
        <v>724</v>
      </c>
      <c r="J590" s="1">
        <v>6</v>
      </c>
      <c r="K590" s="1">
        <v>19685.571</v>
      </c>
      <c r="L590" s="1">
        <f t="shared" si="19"/>
        <v>19.685570999999999</v>
      </c>
    </row>
    <row r="591" spans="1:12">
      <c r="A591" s="1" t="s">
        <v>723</v>
      </c>
      <c r="B591" s="1" t="s">
        <v>727</v>
      </c>
      <c r="C591" s="1">
        <v>841940</v>
      </c>
      <c r="D591" s="1" t="s">
        <v>646</v>
      </c>
      <c r="E591" s="1" t="s">
        <v>670</v>
      </c>
      <c r="F591" s="1" t="s">
        <v>670</v>
      </c>
      <c r="G591" s="1" t="str">
        <f t="shared" si="18"/>
        <v>UK to EU27</v>
      </c>
      <c r="H591" s="1">
        <v>2013</v>
      </c>
      <c r="I591" s="1" t="s">
        <v>724</v>
      </c>
      <c r="J591" s="1">
        <v>6</v>
      </c>
      <c r="K591" s="1">
        <v>18229.159</v>
      </c>
      <c r="L591" s="1">
        <f t="shared" si="19"/>
        <v>18.229158999999999</v>
      </c>
    </row>
    <row r="592" spans="1:12">
      <c r="A592" s="1" t="s">
        <v>723</v>
      </c>
      <c r="B592" s="1" t="s">
        <v>727</v>
      </c>
      <c r="C592" s="1">
        <v>841940</v>
      </c>
      <c r="D592" s="1" t="s">
        <v>646</v>
      </c>
      <c r="E592" s="1" t="s">
        <v>670</v>
      </c>
      <c r="F592" s="1" t="s">
        <v>670</v>
      </c>
      <c r="G592" s="1" t="str">
        <f t="shared" si="18"/>
        <v>UK to EU27</v>
      </c>
      <c r="H592" s="1">
        <v>2014</v>
      </c>
      <c r="I592" s="1" t="s">
        <v>724</v>
      </c>
      <c r="J592" s="1">
        <v>6</v>
      </c>
      <c r="K592" s="1">
        <v>15586.109</v>
      </c>
      <c r="L592" s="1">
        <f t="shared" si="19"/>
        <v>15.586109</v>
      </c>
    </row>
    <row r="593" spans="1:12">
      <c r="A593" s="1" t="s">
        <v>723</v>
      </c>
      <c r="B593" s="1" t="s">
        <v>727</v>
      </c>
      <c r="C593" s="1">
        <v>841940</v>
      </c>
      <c r="D593" s="1" t="s">
        <v>646</v>
      </c>
      <c r="E593" s="1" t="s">
        <v>670</v>
      </c>
      <c r="F593" s="1" t="s">
        <v>670</v>
      </c>
      <c r="G593" s="1" t="str">
        <f t="shared" si="18"/>
        <v>UK to EU27</v>
      </c>
      <c r="H593" s="1">
        <v>2015</v>
      </c>
      <c r="I593" s="1" t="s">
        <v>724</v>
      </c>
      <c r="J593" s="1">
        <v>6</v>
      </c>
      <c r="K593" s="1">
        <v>20533.186000000002</v>
      </c>
      <c r="L593" s="1">
        <f t="shared" si="19"/>
        <v>20.533186000000001</v>
      </c>
    </row>
    <row r="594" spans="1:12">
      <c r="A594" s="1" t="s">
        <v>723</v>
      </c>
      <c r="B594" s="1" t="s">
        <v>727</v>
      </c>
      <c r="C594" s="1">
        <v>841940</v>
      </c>
      <c r="D594" s="1" t="s">
        <v>646</v>
      </c>
      <c r="E594" s="1" t="s">
        <v>670</v>
      </c>
      <c r="F594" s="1" t="s">
        <v>670</v>
      </c>
      <c r="G594" s="1" t="str">
        <f t="shared" si="18"/>
        <v>UK to EU27</v>
      </c>
      <c r="H594" s="1">
        <v>2016</v>
      </c>
      <c r="I594" s="1" t="s">
        <v>724</v>
      </c>
      <c r="J594" s="1">
        <v>6</v>
      </c>
      <c r="K594" s="1">
        <v>8799.9509999999991</v>
      </c>
      <c r="L594" s="1">
        <f t="shared" si="19"/>
        <v>8.7999509999999983</v>
      </c>
    </row>
    <row r="595" spans="1:12">
      <c r="A595" s="1" t="s">
        <v>723</v>
      </c>
      <c r="B595" s="1" t="s">
        <v>727</v>
      </c>
      <c r="C595" s="1">
        <v>841940</v>
      </c>
      <c r="D595" s="1" t="s">
        <v>646</v>
      </c>
      <c r="E595" s="1" t="s">
        <v>670</v>
      </c>
      <c r="F595" s="1" t="s">
        <v>670</v>
      </c>
      <c r="G595" s="1" t="str">
        <f t="shared" si="18"/>
        <v>UK to EU27</v>
      </c>
      <c r="H595" s="1">
        <v>2017</v>
      </c>
      <c r="I595" s="1" t="s">
        <v>724</v>
      </c>
      <c r="J595" s="1">
        <v>6</v>
      </c>
      <c r="K595" s="1">
        <v>15004.641</v>
      </c>
      <c r="L595" s="1">
        <f t="shared" si="19"/>
        <v>15.004640999999999</v>
      </c>
    </row>
    <row r="596" spans="1:12">
      <c r="A596" s="1" t="s">
        <v>723</v>
      </c>
      <c r="B596" s="1" t="s">
        <v>727</v>
      </c>
      <c r="C596" s="1">
        <v>842139</v>
      </c>
      <c r="D596" s="1" t="s">
        <v>646</v>
      </c>
      <c r="E596" s="1" t="s">
        <v>147</v>
      </c>
      <c r="F596" s="1" t="s">
        <v>292</v>
      </c>
      <c r="G596" s="1" t="str">
        <f t="shared" si="18"/>
        <v>UK to World</v>
      </c>
      <c r="H596" s="1">
        <v>2012</v>
      </c>
      <c r="I596" s="1" t="s">
        <v>724</v>
      </c>
      <c r="J596" s="1">
        <v>6</v>
      </c>
      <c r="K596" s="1">
        <v>654134.89800000004</v>
      </c>
      <c r="L596" s="1">
        <f t="shared" si="19"/>
        <v>654.13489800000002</v>
      </c>
    </row>
    <row r="597" spans="1:12">
      <c r="A597" s="1" t="s">
        <v>723</v>
      </c>
      <c r="B597" s="1" t="s">
        <v>727</v>
      </c>
      <c r="C597" s="1">
        <v>842139</v>
      </c>
      <c r="D597" s="1" t="s">
        <v>646</v>
      </c>
      <c r="E597" s="1" t="s">
        <v>147</v>
      </c>
      <c r="F597" s="1" t="s">
        <v>292</v>
      </c>
      <c r="G597" s="1" t="str">
        <f t="shared" si="18"/>
        <v>UK to World</v>
      </c>
      <c r="H597" s="1">
        <v>2013</v>
      </c>
      <c r="I597" s="1" t="s">
        <v>724</v>
      </c>
      <c r="J597" s="1">
        <v>6</v>
      </c>
      <c r="K597" s="1">
        <v>682380.95400000003</v>
      </c>
      <c r="L597" s="1">
        <f t="shared" si="19"/>
        <v>682.38095399999997</v>
      </c>
    </row>
    <row r="598" spans="1:12">
      <c r="A598" s="1" t="s">
        <v>723</v>
      </c>
      <c r="B598" s="1" t="s">
        <v>727</v>
      </c>
      <c r="C598" s="1">
        <v>842139</v>
      </c>
      <c r="D598" s="1" t="s">
        <v>646</v>
      </c>
      <c r="E598" s="1" t="s">
        <v>147</v>
      </c>
      <c r="F598" s="1" t="s">
        <v>292</v>
      </c>
      <c r="G598" s="1" t="str">
        <f t="shared" si="18"/>
        <v>UK to World</v>
      </c>
      <c r="H598" s="1">
        <v>2014</v>
      </c>
      <c r="I598" s="1" t="s">
        <v>724</v>
      </c>
      <c r="J598" s="1">
        <v>6</v>
      </c>
      <c r="K598" s="1">
        <v>827245.65800000005</v>
      </c>
      <c r="L598" s="1">
        <f t="shared" si="19"/>
        <v>827.24565800000005</v>
      </c>
    </row>
    <row r="599" spans="1:12">
      <c r="A599" s="1" t="s">
        <v>723</v>
      </c>
      <c r="B599" s="1" t="s">
        <v>727</v>
      </c>
      <c r="C599" s="1">
        <v>842139</v>
      </c>
      <c r="D599" s="1" t="s">
        <v>646</v>
      </c>
      <c r="E599" s="1" t="s">
        <v>147</v>
      </c>
      <c r="F599" s="1" t="s">
        <v>292</v>
      </c>
      <c r="G599" s="1" t="str">
        <f t="shared" si="18"/>
        <v>UK to World</v>
      </c>
      <c r="H599" s="1">
        <v>2015</v>
      </c>
      <c r="I599" s="1" t="s">
        <v>724</v>
      </c>
      <c r="J599" s="1">
        <v>6</v>
      </c>
      <c r="K599" s="1">
        <v>749105.6</v>
      </c>
      <c r="L599" s="1">
        <f t="shared" si="19"/>
        <v>749.10559999999998</v>
      </c>
    </row>
    <row r="600" spans="1:12">
      <c r="A600" s="1" t="s">
        <v>723</v>
      </c>
      <c r="B600" s="1" t="s">
        <v>727</v>
      </c>
      <c r="C600" s="1">
        <v>842139</v>
      </c>
      <c r="D600" s="1" t="s">
        <v>646</v>
      </c>
      <c r="E600" s="1" t="s">
        <v>147</v>
      </c>
      <c r="F600" s="1" t="s">
        <v>292</v>
      </c>
      <c r="G600" s="1" t="str">
        <f t="shared" si="18"/>
        <v>UK to World</v>
      </c>
      <c r="H600" s="1">
        <v>2016</v>
      </c>
      <c r="I600" s="1" t="s">
        <v>724</v>
      </c>
      <c r="J600" s="1">
        <v>6</v>
      </c>
      <c r="K600" s="1">
        <v>1244720.3829999999</v>
      </c>
      <c r="L600" s="1">
        <f t="shared" si="19"/>
        <v>1244.7203829999999</v>
      </c>
    </row>
    <row r="601" spans="1:12">
      <c r="A601" s="1" t="s">
        <v>723</v>
      </c>
      <c r="B601" s="1" t="s">
        <v>727</v>
      </c>
      <c r="C601" s="1">
        <v>842139</v>
      </c>
      <c r="D601" s="1" t="s">
        <v>646</v>
      </c>
      <c r="E601" s="1" t="s">
        <v>147</v>
      </c>
      <c r="F601" s="1" t="s">
        <v>292</v>
      </c>
      <c r="G601" s="1" t="str">
        <f t="shared" si="18"/>
        <v>UK to World</v>
      </c>
      <c r="H601" s="1">
        <v>2017</v>
      </c>
      <c r="I601" s="1" t="s">
        <v>724</v>
      </c>
      <c r="J601" s="1">
        <v>6</v>
      </c>
      <c r="K601" s="1">
        <v>1300760.0249999999</v>
      </c>
      <c r="L601" s="1">
        <f t="shared" si="19"/>
        <v>1300.7600249999998</v>
      </c>
    </row>
    <row r="602" spans="1:12">
      <c r="A602" s="1" t="s">
        <v>723</v>
      </c>
      <c r="B602" s="1" t="s">
        <v>727</v>
      </c>
      <c r="C602" s="1">
        <v>842139</v>
      </c>
      <c r="D602" s="1" t="s">
        <v>646</v>
      </c>
      <c r="E602" s="1" t="s">
        <v>670</v>
      </c>
      <c r="F602" s="1" t="s">
        <v>670</v>
      </c>
      <c r="G602" s="1" t="str">
        <f t="shared" si="18"/>
        <v>UK to EU27</v>
      </c>
      <c r="H602" s="1">
        <v>2012</v>
      </c>
      <c r="I602" s="1" t="s">
        <v>724</v>
      </c>
      <c r="J602" s="1">
        <v>6</v>
      </c>
      <c r="K602" s="1">
        <v>337244.10399999999</v>
      </c>
      <c r="L602" s="1">
        <f t="shared" si="19"/>
        <v>337.24410399999999</v>
      </c>
    </row>
    <row r="603" spans="1:12">
      <c r="A603" s="1" t="s">
        <v>723</v>
      </c>
      <c r="B603" s="1" t="s">
        <v>727</v>
      </c>
      <c r="C603" s="1">
        <v>842139</v>
      </c>
      <c r="D603" s="1" t="s">
        <v>646</v>
      </c>
      <c r="E603" s="1" t="s">
        <v>670</v>
      </c>
      <c r="F603" s="1" t="s">
        <v>670</v>
      </c>
      <c r="G603" s="1" t="str">
        <f t="shared" si="18"/>
        <v>UK to EU27</v>
      </c>
      <c r="H603" s="1">
        <v>2013</v>
      </c>
      <c r="I603" s="1" t="s">
        <v>724</v>
      </c>
      <c r="J603" s="1">
        <v>6</v>
      </c>
      <c r="K603" s="1">
        <v>389235.647</v>
      </c>
      <c r="L603" s="1">
        <f t="shared" si="19"/>
        <v>389.23564699999997</v>
      </c>
    </row>
    <row r="604" spans="1:12">
      <c r="A604" s="1" t="s">
        <v>723</v>
      </c>
      <c r="B604" s="1" t="s">
        <v>727</v>
      </c>
      <c r="C604" s="1">
        <v>842139</v>
      </c>
      <c r="D604" s="1" t="s">
        <v>646</v>
      </c>
      <c r="E604" s="1" t="s">
        <v>670</v>
      </c>
      <c r="F604" s="1" t="s">
        <v>670</v>
      </c>
      <c r="G604" s="1" t="str">
        <f t="shared" si="18"/>
        <v>UK to EU27</v>
      </c>
      <c r="H604" s="1">
        <v>2014</v>
      </c>
      <c r="I604" s="1" t="s">
        <v>724</v>
      </c>
      <c r="J604" s="1">
        <v>6</v>
      </c>
      <c r="K604" s="1">
        <v>427295.29599999997</v>
      </c>
      <c r="L604" s="1">
        <f t="shared" si="19"/>
        <v>427.29529599999995</v>
      </c>
    </row>
    <row r="605" spans="1:12">
      <c r="A605" s="1" t="s">
        <v>723</v>
      </c>
      <c r="B605" s="1" t="s">
        <v>727</v>
      </c>
      <c r="C605" s="1">
        <v>842139</v>
      </c>
      <c r="D605" s="1" t="s">
        <v>646</v>
      </c>
      <c r="E605" s="1" t="s">
        <v>670</v>
      </c>
      <c r="F605" s="1" t="s">
        <v>670</v>
      </c>
      <c r="G605" s="1" t="str">
        <f t="shared" si="18"/>
        <v>UK to EU27</v>
      </c>
      <c r="H605" s="1">
        <v>2015</v>
      </c>
      <c r="I605" s="1" t="s">
        <v>724</v>
      </c>
      <c r="J605" s="1">
        <v>6</v>
      </c>
      <c r="K605" s="1">
        <v>357009.96</v>
      </c>
      <c r="L605" s="1">
        <f t="shared" si="19"/>
        <v>357.00996000000004</v>
      </c>
    </row>
    <row r="606" spans="1:12">
      <c r="A606" s="1" t="s">
        <v>723</v>
      </c>
      <c r="B606" s="1" t="s">
        <v>727</v>
      </c>
      <c r="C606" s="1">
        <v>842139</v>
      </c>
      <c r="D606" s="1" t="s">
        <v>646</v>
      </c>
      <c r="E606" s="1" t="s">
        <v>670</v>
      </c>
      <c r="F606" s="1" t="s">
        <v>670</v>
      </c>
      <c r="G606" s="1" t="str">
        <f t="shared" si="18"/>
        <v>UK to EU27</v>
      </c>
      <c r="H606" s="1">
        <v>2016</v>
      </c>
      <c r="I606" s="1" t="s">
        <v>724</v>
      </c>
      <c r="J606" s="1">
        <v>6</v>
      </c>
      <c r="K606" s="1">
        <v>836751.01300000004</v>
      </c>
      <c r="L606" s="1">
        <f t="shared" si="19"/>
        <v>836.75101300000006</v>
      </c>
    </row>
    <row r="607" spans="1:12">
      <c r="A607" s="1" t="s">
        <v>723</v>
      </c>
      <c r="B607" s="1" t="s">
        <v>727</v>
      </c>
      <c r="C607" s="1">
        <v>842139</v>
      </c>
      <c r="D607" s="1" t="s">
        <v>646</v>
      </c>
      <c r="E607" s="1" t="s">
        <v>670</v>
      </c>
      <c r="F607" s="1" t="s">
        <v>670</v>
      </c>
      <c r="G607" s="1" t="str">
        <f t="shared" si="18"/>
        <v>UK to EU27</v>
      </c>
      <c r="H607" s="1">
        <v>2017</v>
      </c>
      <c r="I607" s="1" t="s">
        <v>724</v>
      </c>
      <c r="J607" s="1">
        <v>6</v>
      </c>
      <c r="K607" s="1">
        <v>864034.57299999997</v>
      </c>
      <c r="L607" s="1">
        <f t="shared" si="19"/>
        <v>864.03457300000002</v>
      </c>
    </row>
    <row r="608" spans="1:12">
      <c r="A608" s="1" t="s">
        <v>723</v>
      </c>
      <c r="B608" s="1" t="s">
        <v>727</v>
      </c>
      <c r="C608" s="1">
        <v>842489</v>
      </c>
      <c r="D608" s="1" t="s">
        <v>646</v>
      </c>
      <c r="E608" s="1" t="s">
        <v>147</v>
      </c>
      <c r="F608" s="1" t="s">
        <v>292</v>
      </c>
      <c r="G608" s="1" t="str">
        <f t="shared" si="18"/>
        <v>UK to World</v>
      </c>
      <c r="H608" s="1">
        <v>2012</v>
      </c>
      <c r="I608" s="1" t="s">
        <v>724</v>
      </c>
      <c r="J608" s="1">
        <v>6</v>
      </c>
      <c r="K608" s="1">
        <v>113606.895</v>
      </c>
      <c r="L608" s="1">
        <f t="shared" si="19"/>
        <v>113.60689500000001</v>
      </c>
    </row>
    <row r="609" spans="1:12">
      <c r="A609" s="1" t="s">
        <v>723</v>
      </c>
      <c r="B609" s="1" t="s">
        <v>727</v>
      </c>
      <c r="C609" s="1">
        <v>842489</v>
      </c>
      <c r="D609" s="1" t="s">
        <v>646</v>
      </c>
      <c r="E609" s="1" t="s">
        <v>147</v>
      </c>
      <c r="F609" s="1" t="s">
        <v>292</v>
      </c>
      <c r="G609" s="1" t="str">
        <f t="shared" si="18"/>
        <v>UK to World</v>
      </c>
      <c r="H609" s="1">
        <v>2013</v>
      </c>
      <c r="I609" s="1" t="s">
        <v>724</v>
      </c>
      <c r="J609" s="1">
        <v>6</v>
      </c>
      <c r="K609" s="1">
        <v>125828.179</v>
      </c>
      <c r="L609" s="1">
        <f t="shared" si="19"/>
        <v>125.82817900000001</v>
      </c>
    </row>
    <row r="610" spans="1:12">
      <c r="A610" s="1" t="s">
        <v>723</v>
      </c>
      <c r="B610" s="1" t="s">
        <v>727</v>
      </c>
      <c r="C610" s="1">
        <v>842489</v>
      </c>
      <c r="D610" s="1" t="s">
        <v>646</v>
      </c>
      <c r="E610" s="1" t="s">
        <v>147</v>
      </c>
      <c r="F610" s="1" t="s">
        <v>292</v>
      </c>
      <c r="G610" s="1" t="str">
        <f t="shared" si="18"/>
        <v>UK to World</v>
      </c>
      <c r="H610" s="1">
        <v>2014</v>
      </c>
      <c r="I610" s="1" t="s">
        <v>724</v>
      </c>
      <c r="J610" s="1">
        <v>6</v>
      </c>
      <c r="K610" s="1">
        <v>114252.467</v>
      </c>
      <c r="L610" s="1">
        <f t="shared" si="19"/>
        <v>114.25246700000001</v>
      </c>
    </row>
    <row r="611" spans="1:12">
      <c r="A611" s="1" t="s">
        <v>723</v>
      </c>
      <c r="B611" s="1" t="s">
        <v>727</v>
      </c>
      <c r="C611" s="1">
        <v>842489</v>
      </c>
      <c r="D611" s="1" t="s">
        <v>646</v>
      </c>
      <c r="E611" s="1" t="s">
        <v>147</v>
      </c>
      <c r="F611" s="1" t="s">
        <v>292</v>
      </c>
      <c r="G611" s="1" t="str">
        <f t="shared" si="18"/>
        <v>UK to World</v>
      </c>
      <c r="H611" s="1">
        <v>2015</v>
      </c>
      <c r="I611" s="1" t="s">
        <v>724</v>
      </c>
      <c r="J611" s="1">
        <v>6</v>
      </c>
      <c r="K611" s="1">
        <v>111270.47199999999</v>
      </c>
      <c r="L611" s="1">
        <f t="shared" si="19"/>
        <v>111.270472</v>
      </c>
    </row>
    <row r="612" spans="1:12">
      <c r="A612" s="1" t="s">
        <v>723</v>
      </c>
      <c r="B612" s="1" t="s">
        <v>727</v>
      </c>
      <c r="C612" s="1">
        <v>842489</v>
      </c>
      <c r="D612" s="1" t="s">
        <v>646</v>
      </c>
      <c r="E612" s="1" t="s">
        <v>147</v>
      </c>
      <c r="F612" s="1" t="s">
        <v>292</v>
      </c>
      <c r="G612" s="1" t="str">
        <f t="shared" si="18"/>
        <v>UK to World</v>
      </c>
      <c r="H612" s="1">
        <v>2016</v>
      </c>
      <c r="I612" s="1" t="s">
        <v>724</v>
      </c>
      <c r="J612" s="1">
        <v>6</v>
      </c>
      <c r="K612" s="1">
        <v>92875.625</v>
      </c>
      <c r="L612" s="1">
        <f t="shared" si="19"/>
        <v>92.875624999999999</v>
      </c>
    </row>
    <row r="613" spans="1:12">
      <c r="A613" s="1" t="s">
        <v>723</v>
      </c>
      <c r="B613" s="1" t="s">
        <v>727</v>
      </c>
      <c r="C613" s="1">
        <v>842489</v>
      </c>
      <c r="D613" s="1" t="s">
        <v>646</v>
      </c>
      <c r="E613" s="1" t="s">
        <v>147</v>
      </c>
      <c r="F613" s="1" t="s">
        <v>292</v>
      </c>
      <c r="G613" s="1" t="str">
        <f t="shared" si="18"/>
        <v>UK to World</v>
      </c>
      <c r="H613" s="1">
        <v>2017</v>
      </c>
      <c r="I613" s="1" t="s">
        <v>724</v>
      </c>
      <c r="J613" s="1">
        <v>6</v>
      </c>
      <c r="K613" s="1">
        <v>82402.606</v>
      </c>
      <c r="L613" s="1">
        <f t="shared" si="19"/>
        <v>82.402606000000006</v>
      </c>
    </row>
    <row r="614" spans="1:12">
      <c r="A614" s="1" t="s">
        <v>723</v>
      </c>
      <c r="B614" s="1" t="s">
        <v>727</v>
      </c>
      <c r="C614" s="1">
        <v>842489</v>
      </c>
      <c r="D614" s="1" t="s">
        <v>646</v>
      </c>
      <c r="E614" s="1" t="s">
        <v>670</v>
      </c>
      <c r="F614" s="1" t="s">
        <v>670</v>
      </c>
      <c r="G614" s="1" t="str">
        <f t="shared" si="18"/>
        <v>UK to EU27</v>
      </c>
      <c r="H614" s="1">
        <v>2012</v>
      </c>
      <c r="I614" s="1" t="s">
        <v>724</v>
      </c>
      <c r="J614" s="1">
        <v>6</v>
      </c>
      <c r="K614" s="1">
        <v>48489.819000000003</v>
      </c>
      <c r="L614" s="1">
        <f t="shared" si="19"/>
        <v>48.489819000000004</v>
      </c>
    </row>
    <row r="615" spans="1:12">
      <c r="A615" s="1" t="s">
        <v>723</v>
      </c>
      <c r="B615" s="1" t="s">
        <v>727</v>
      </c>
      <c r="C615" s="1">
        <v>842489</v>
      </c>
      <c r="D615" s="1" t="s">
        <v>646</v>
      </c>
      <c r="E615" s="1" t="s">
        <v>670</v>
      </c>
      <c r="F615" s="1" t="s">
        <v>670</v>
      </c>
      <c r="G615" s="1" t="str">
        <f t="shared" si="18"/>
        <v>UK to EU27</v>
      </c>
      <c r="H615" s="1">
        <v>2013</v>
      </c>
      <c r="I615" s="1" t="s">
        <v>724</v>
      </c>
      <c r="J615" s="1">
        <v>6</v>
      </c>
      <c r="K615" s="1">
        <v>58438.834000000003</v>
      </c>
      <c r="L615" s="1">
        <f t="shared" si="19"/>
        <v>58.438834</v>
      </c>
    </row>
    <row r="616" spans="1:12">
      <c r="A616" s="1" t="s">
        <v>723</v>
      </c>
      <c r="B616" s="1" t="s">
        <v>727</v>
      </c>
      <c r="C616" s="1">
        <v>842489</v>
      </c>
      <c r="D616" s="1" t="s">
        <v>646</v>
      </c>
      <c r="E616" s="1" t="s">
        <v>670</v>
      </c>
      <c r="F616" s="1" t="s">
        <v>670</v>
      </c>
      <c r="G616" s="1" t="str">
        <f t="shared" si="18"/>
        <v>UK to EU27</v>
      </c>
      <c r="H616" s="1">
        <v>2014</v>
      </c>
      <c r="I616" s="1" t="s">
        <v>724</v>
      </c>
      <c r="J616" s="1">
        <v>6</v>
      </c>
      <c r="K616" s="1">
        <v>59755.707999999999</v>
      </c>
      <c r="L616" s="1">
        <f t="shared" si="19"/>
        <v>59.755707999999998</v>
      </c>
    </row>
    <row r="617" spans="1:12">
      <c r="A617" s="1" t="s">
        <v>723</v>
      </c>
      <c r="B617" s="1" t="s">
        <v>727</v>
      </c>
      <c r="C617" s="1">
        <v>842489</v>
      </c>
      <c r="D617" s="1" t="s">
        <v>646</v>
      </c>
      <c r="E617" s="1" t="s">
        <v>670</v>
      </c>
      <c r="F617" s="1" t="s">
        <v>670</v>
      </c>
      <c r="G617" s="1" t="str">
        <f t="shared" si="18"/>
        <v>UK to EU27</v>
      </c>
      <c r="H617" s="1">
        <v>2015</v>
      </c>
      <c r="I617" s="1" t="s">
        <v>724</v>
      </c>
      <c r="J617" s="1">
        <v>6</v>
      </c>
      <c r="K617" s="1">
        <v>52443.072</v>
      </c>
      <c r="L617" s="1">
        <f t="shared" si="19"/>
        <v>52.443072000000001</v>
      </c>
    </row>
    <row r="618" spans="1:12">
      <c r="A618" s="1" t="s">
        <v>723</v>
      </c>
      <c r="B618" s="1" t="s">
        <v>727</v>
      </c>
      <c r="C618" s="1">
        <v>842489</v>
      </c>
      <c r="D618" s="1" t="s">
        <v>646</v>
      </c>
      <c r="E618" s="1" t="s">
        <v>670</v>
      </c>
      <c r="F618" s="1" t="s">
        <v>670</v>
      </c>
      <c r="G618" s="1" t="str">
        <f t="shared" si="18"/>
        <v>UK to EU27</v>
      </c>
      <c r="H618" s="1">
        <v>2016</v>
      </c>
      <c r="I618" s="1" t="s">
        <v>724</v>
      </c>
      <c r="J618" s="1">
        <v>6</v>
      </c>
      <c r="K618" s="1">
        <v>52461.421999999999</v>
      </c>
      <c r="L618" s="1">
        <f t="shared" si="19"/>
        <v>52.461421999999999</v>
      </c>
    </row>
    <row r="619" spans="1:12">
      <c r="A619" s="1" t="s">
        <v>723</v>
      </c>
      <c r="B619" s="1" t="s">
        <v>727</v>
      </c>
      <c r="C619" s="1">
        <v>842489</v>
      </c>
      <c r="D619" s="1" t="s">
        <v>646</v>
      </c>
      <c r="E619" s="1" t="s">
        <v>670</v>
      </c>
      <c r="F619" s="1" t="s">
        <v>670</v>
      </c>
      <c r="G619" s="1" t="str">
        <f t="shared" si="18"/>
        <v>UK to EU27</v>
      </c>
      <c r="H619" s="1">
        <v>2017</v>
      </c>
      <c r="I619" s="1" t="s">
        <v>724</v>
      </c>
      <c r="J619" s="1">
        <v>6</v>
      </c>
      <c r="K619" s="1">
        <v>43937.232000000004</v>
      </c>
      <c r="L619" s="1">
        <f t="shared" si="19"/>
        <v>43.937232000000002</v>
      </c>
    </row>
    <row r="620" spans="1:12">
      <c r="A620" s="1" t="s">
        <v>723</v>
      </c>
      <c r="B620" s="1" t="s">
        <v>727</v>
      </c>
      <c r="C620" s="1">
        <v>847780</v>
      </c>
      <c r="D620" s="1" t="s">
        <v>646</v>
      </c>
      <c r="E620" s="1" t="s">
        <v>147</v>
      </c>
      <c r="F620" s="1" t="s">
        <v>292</v>
      </c>
      <c r="G620" s="1" t="str">
        <f t="shared" si="18"/>
        <v>UK to World</v>
      </c>
      <c r="H620" s="1">
        <v>2012</v>
      </c>
      <c r="I620" s="1" t="s">
        <v>724</v>
      </c>
      <c r="J620" s="1">
        <v>6</v>
      </c>
      <c r="K620" s="1">
        <v>76907.384000000005</v>
      </c>
      <c r="L620" s="1">
        <f t="shared" si="19"/>
        <v>76.907384000000008</v>
      </c>
    </row>
    <row r="621" spans="1:12">
      <c r="A621" s="1" t="s">
        <v>723</v>
      </c>
      <c r="B621" s="1" t="s">
        <v>727</v>
      </c>
      <c r="C621" s="1">
        <v>847780</v>
      </c>
      <c r="D621" s="1" t="s">
        <v>646</v>
      </c>
      <c r="E621" s="1" t="s">
        <v>147</v>
      </c>
      <c r="F621" s="1" t="s">
        <v>292</v>
      </c>
      <c r="G621" s="1" t="str">
        <f t="shared" si="18"/>
        <v>UK to World</v>
      </c>
      <c r="H621" s="1">
        <v>2013</v>
      </c>
      <c r="I621" s="1" t="s">
        <v>724</v>
      </c>
      <c r="J621" s="1">
        <v>6</v>
      </c>
      <c r="K621" s="1">
        <v>95816.402000000002</v>
      </c>
      <c r="L621" s="1">
        <f t="shared" si="19"/>
        <v>95.816401999999997</v>
      </c>
    </row>
    <row r="622" spans="1:12">
      <c r="A622" s="1" t="s">
        <v>723</v>
      </c>
      <c r="B622" s="1" t="s">
        <v>727</v>
      </c>
      <c r="C622" s="1">
        <v>847780</v>
      </c>
      <c r="D622" s="1" t="s">
        <v>646</v>
      </c>
      <c r="E622" s="1" t="s">
        <v>147</v>
      </c>
      <c r="F622" s="1" t="s">
        <v>292</v>
      </c>
      <c r="G622" s="1" t="str">
        <f t="shared" si="18"/>
        <v>UK to World</v>
      </c>
      <c r="H622" s="1">
        <v>2014</v>
      </c>
      <c r="I622" s="1" t="s">
        <v>724</v>
      </c>
      <c r="J622" s="1">
        <v>6</v>
      </c>
      <c r="K622" s="1">
        <v>113814.15399999999</v>
      </c>
      <c r="L622" s="1">
        <f t="shared" si="19"/>
        <v>113.814154</v>
      </c>
    </row>
    <row r="623" spans="1:12">
      <c r="A623" s="1" t="s">
        <v>723</v>
      </c>
      <c r="B623" s="1" t="s">
        <v>727</v>
      </c>
      <c r="C623" s="1">
        <v>847780</v>
      </c>
      <c r="D623" s="1" t="s">
        <v>646</v>
      </c>
      <c r="E623" s="1" t="s">
        <v>147</v>
      </c>
      <c r="F623" s="1" t="s">
        <v>292</v>
      </c>
      <c r="G623" s="1" t="str">
        <f t="shared" si="18"/>
        <v>UK to World</v>
      </c>
      <c r="H623" s="1">
        <v>2015</v>
      </c>
      <c r="I623" s="1" t="s">
        <v>724</v>
      </c>
      <c r="J623" s="1">
        <v>6</v>
      </c>
      <c r="K623" s="1">
        <v>114216.97900000001</v>
      </c>
      <c r="L623" s="1">
        <f t="shared" si="19"/>
        <v>114.21697900000001</v>
      </c>
    </row>
    <row r="624" spans="1:12">
      <c r="A624" s="1" t="s">
        <v>723</v>
      </c>
      <c r="B624" s="1" t="s">
        <v>727</v>
      </c>
      <c r="C624" s="1">
        <v>847780</v>
      </c>
      <c r="D624" s="1" t="s">
        <v>646</v>
      </c>
      <c r="E624" s="1" t="s">
        <v>147</v>
      </c>
      <c r="F624" s="1" t="s">
        <v>292</v>
      </c>
      <c r="G624" s="1" t="str">
        <f t="shared" si="18"/>
        <v>UK to World</v>
      </c>
      <c r="H624" s="1">
        <v>2016</v>
      </c>
      <c r="I624" s="1" t="s">
        <v>724</v>
      </c>
      <c r="J624" s="1">
        <v>6</v>
      </c>
      <c r="K624" s="1">
        <v>116975.031</v>
      </c>
      <c r="L624" s="1">
        <f t="shared" si="19"/>
        <v>116.975031</v>
      </c>
    </row>
    <row r="625" spans="1:12">
      <c r="A625" s="1" t="s">
        <v>723</v>
      </c>
      <c r="B625" s="1" t="s">
        <v>727</v>
      </c>
      <c r="C625" s="1">
        <v>847780</v>
      </c>
      <c r="D625" s="1" t="s">
        <v>646</v>
      </c>
      <c r="E625" s="1" t="s">
        <v>147</v>
      </c>
      <c r="F625" s="1" t="s">
        <v>292</v>
      </c>
      <c r="G625" s="1" t="str">
        <f t="shared" si="18"/>
        <v>UK to World</v>
      </c>
      <c r="H625" s="1">
        <v>2017</v>
      </c>
      <c r="I625" s="1" t="s">
        <v>724</v>
      </c>
      <c r="J625" s="1">
        <v>6</v>
      </c>
      <c r="K625" s="1">
        <v>97617.937000000005</v>
      </c>
      <c r="L625" s="1">
        <f t="shared" si="19"/>
        <v>97.617937000000012</v>
      </c>
    </row>
    <row r="626" spans="1:12">
      <c r="A626" s="1" t="s">
        <v>723</v>
      </c>
      <c r="B626" s="1" t="s">
        <v>727</v>
      </c>
      <c r="C626" s="1">
        <v>847780</v>
      </c>
      <c r="D626" s="1" t="s">
        <v>646</v>
      </c>
      <c r="E626" s="1" t="s">
        <v>670</v>
      </c>
      <c r="F626" s="1" t="s">
        <v>670</v>
      </c>
      <c r="G626" s="1" t="str">
        <f t="shared" si="18"/>
        <v>UK to EU27</v>
      </c>
      <c r="H626" s="1">
        <v>2012</v>
      </c>
      <c r="I626" s="1" t="s">
        <v>724</v>
      </c>
      <c r="J626" s="1">
        <v>6</v>
      </c>
      <c r="K626" s="1">
        <v>18824.635999999999</v>
      </c>
      <c r="L626" s="1">
        <f t="shared" si="19"/>
        <v>18.824635999999998</v>
      </c>
    </row>
    <row r="627" spans="1:12">
      <c r="A627" s="1" t="s">
        <v>723</v>
      </c>
      <c r="B627" s="1" t="s">
        <v>727</v>
      </c>
      <c r="C627" s="1">
        <v>847780</v>
      </c>
      <c r="D627" s="1" t="s">
        <v>646</v>
      </c>
      <c r="E627" s="1" t="s">
        <v>670</v>
      </c>
      <c r="F627" s="1" t="s">
        <v>670</v>
      </c>
      <c r="G627" s="1" t="str">
        <f t="shared" si="18"/>
        <v>UK to EU27</v>
      </c>
      <c r="H627" s="1">
        <v>2013</v>
      </c>
      <c r="I627" s="1" t="s">
        <v>724</v>
      </c>
      <c r="J627" s="1">
        <v>6</v>
      </c>
      <c r="K627" s="1">
        <v>31777.558000000001</v>
      </c>
      <c r="L627" s="1">
        <f t="shared" si="19"/>
        <v>31.777558000000003</v>
      </c>
    </row>
    <row r="628" spans="1:12">
      <c r="A628" s="1" t="s">
        <v>723</v>
      </c>
      <c r="B628" s="1" t="s">
        <v>727</v>
      </c>
      <c r="C628" s="1">
        <v>847780</v>
      </c>
      <c r="D628" s="1" t="s">
        <v>646</v>
      </c>
      <c r="E628" s="1" t="s">
        <v>670</v>
      </c>
      <c r="F628" s="1" t="s">
        <v>670</v>
      </c>
      <c r="G628" s="1" t="str">
        <f t="shared" si="18"/>
        <v>UK to EU27</v>
      </c>
      <c r="H628" s="1">
        <v>2014</v>
      </c>
      <c r="I628" s="1" t="s">
        <v>724</v>
      </c>
      <c r="J628" s="1">
        <v>6</v>
      </c>
      <c r="K628" s="1">
        <v>47001.885000000002</v>
      </c>
      <c r="L628" s="1">
        <f t="shared" si="19"/>
        <v>47.001885000000001</v>
      </c>
    </row>
    <row r="629" spans="1:12">
      <c r="A629" s="1" t="s">
        <v>723</v>
      </c>
      <c r="B629" s="1" t="s">
        <v>727</v>
      </c>
      <c r="C629" s="1">
        <v>847780</v>
      </c>
      <c r="D629" s="1" t="s">
        <v>646</v>
      </c>
      <c r="E629" s="1" t="s">
        <v>670</v>
      </c>
      <c r="F629" s="1" t="s">
        <v>670</v>
      </c>
      <c r="G629" s="1" t="str">
        <f t="shared" si="18"/>
        <v>UK to EU27</v>
      </c>
      <c r="H629" s="1">
        <v>2015</v>
      </c>
      <c r="I629" s="1" t="s">
        <v>724</v>
      </c>
      <c r="J629" s="1">
        <v>6</v>
      </c>
      <c r="K629" s="1">
        <v>41307.654999999999</v>
      </c>
      <c r="L629" s="1">
        <f t="shared" si="19"/>
        <v>41.307654999999997</v>
      </c>
    </row>
    <row r="630" spans="1:12">
      <c r="A630" s="1" t="s">
        <v>723</v>
      </c>
      <c r="B630" s="1" t="s">
        <v>727</v>
      </c>
      <c r="C630" s="1">
        <v>847780</v>
      </c>
      <c r="D630" s="1" t="s">
        <v>646</v>
      </c>
      <c r="E630" s="1" t="s">
        <v>670</v>
      </c>
      <c r="F630" s="1" t="s">
        <v>670</v>
      </c>
      <c r="G630" s="1" t="str">
        <f t="shared" si="18"/>
        <v>UK to EU27</v>
      </c>
      <c r="H630" s="1">
        <v>2016</v>
      </c>
      <c r="I630" s="1" t="s">
        <v>724</v>
      </c>
      <c r="J630" s="1">
        <v>6</v>
      </c>
      <c r="K630" s="1">
        <v>50112.946000000004</v>
      </c>
      <c r="L630" s="1">
        <f t="shared" si="19"/>
        <v>50.112946000000001</v>
      </c>
    </row>
    <row r="631" spans="1:12">
      <c r="A631" s="1" t="s">
        <v>723</v>
      </c>
      <c r="B631" s="1" t="s">
        <v>727</v>
      </c>
      <c r="C631" s="1">
        <v>847780</v>
      </c>
      <c r="D631" s="1" t="s">
        <v>646</v>
      </c>
      <c r="E631" s="1" t="s">
        <v>670</v>
      </c>
      <c r="F631" s="1" t="s">
        <v>670</v>
      </c>
      <c r="G631" s="1" t="str">
        <f t="shared" si="18"/>
        <v>UK to EU27</v>
      </c>
      <c r="H631" s="1">
        <v>2017</v>
      </c>
      <c r="I631" s="1" t="s">
        <v>724</v>
      </c>
      <c r="J631" s="1">
        <v>6</v>
      </c>
      <c r="K631" s="1">
        <v>31007.532999999999</v>
      </c>
      <c r="L631" s="1">
        <f t="shared" si="19"/>
        <v>31.007532999999999</v>
      </c>
    </row>
    <row r="632" spans="1:12">
      <c r="A632" s="1" t="s">
        <v>723</v>
      </c>
      <c r="B632" s="1" t="s">
        <v>727</v>
      </c>
      <c r="C632" s="1">
        <v>847920</v>
      </c>
      <c r="D632" s="1" t="s">
        <v>646</v>
      </c>
      <c r="E632" s="1" t="s">
        <v>147</v>
      </c>
      <c r="F632" s="1" t="s">
        <v>292</v>
      </c>
      <c r="G632" s="1" t="str">
        <f t="shared" si="18"/>
        <v>UK to World</v>
      </c>
      <c r="H632" s="1">
        <v>2012</v>
      </c>
      <c r="I632" s="1" t="s">
        <v>724</v>
      </c>
      <c r="J632" s="1">
        <v>6</v>
      </c>
      <c r="K632" s="1">
        <v>41044.686999999998</v>
      </c>
      <c r="L632" s="1">
        <f t="shared" si="19"/>
        <v>41.044686999999996</v>
      </c>
    </row>
    <row r="633" spans="1:12">
      <c r="A633" s="1" t="s">
        <v>723</v>
      </c>
      <c r="B633" s="1" t="s">
        <v>727</v>
      </c>
      <c r="C633" s="1">
        <v>847920</v>
      </c>
      <c r="D633" s="1" t="s">
        <v>646</v>
      </c>
      <c r="E633" s="1" t="s">
        <v>147</v>
      </c>
      <c r="F633" s="1" t="s">
        <v>292</v>
      </c>
      <c r="G633" s="1" t="str">
        <f t="shared" si="18"/>
        <v>UK to World</v>
      </c>
      <c r="H633" s="1">
        <v>2013</v>
      </c>
      <c r="I633" s="1" t="s">
        <v>724</v>
      </c>
      <c r="J633" s="1">
        <v>6</v>
      </c>
      <c r="K633" s="1">
        <v>21311.833999999999</v>
      </c>
      <c r="L633" s="1">
        <f t="shared" si="19"/>
        <v>21.311833999999998</v>
      </c>
    </row>
    <row r="634" spans="1:12">
      <c r="A634" s="1" t="s">
        <v>723</v>
      </c>
      <c r="B634" s="1" t="s">
        <v>727</v>
      </c>
      <c r="C634" s="1">
        <v>847920</v>
      </c>
      <c r="D634" s="1" t="s">
        <v>646</v>
      </c>
      <c r="E634" s="1" t="s">
        <v>147</v>
      </c>
      <c r="F634" s="1" t="s">
        <v>292</v>
      </c>
      <c r="G634" s="1" t="str">
        <f t="shared" si="18"/>
        <v>UK to World</v>
      </c>
      <c r="H634" s="1">
        <v>2014</v>
      </c>
      <c r="I634" s="1" t="s">
        <v>724</v>
      </c>
      <c r="J634" s="1">
        <v>6</v>
      </c>
      <c r="K634" s="1">
        <v>27987.062999999998</v>
      </c>
      <c r="L634" s="1">
        <f t="shared" si="19"/>
        <v>27.987062999999999</v>
      </c>
    </row>
    <row r="635" spans="1:12">
      <c r="A635" s="1" t="s">
        <v>723</v>
      </c>
      <c r="B635" s="1" t="s">
        <v>727</v>
      </c>
      <c r="C635" s="1">
        <v>847920</v>
      </c>
      <c r="D635" s="1" t="s">
        <v>646</v>
      </c>
      <c r="E635" s="1" t="s">
        <v>147</v>
      </c>
      <c r="F635" s="1" t="s">
        <v>292</v>
      </c>
      <c r="G635" s="1" t="str">
        <f t="shared" si="18"/>
        <v>UK to World</v>
      </c>
      <c r="H635" s="1">
        <v>2015</v>
      </c>
      <c r="I635" s="1" t="s">
        <v>724</v>
      </c>
      <c r="J635" s="1">
        <v>6</v>
      </c>
      <c r="K635" s="1">
        <v>15657.178</v>
      </c>
      <c r="L635" s="1">
        <f t="shared" si="19"/>
        <v>15.657178</v>
      </c>
    </row>
    <row r="636" spans="1:12">
      <c r="A636" s="1" t="s">
        <v>723</v>
      </c>
      <c r="B636" s="1" t="s">
        <v>727</v>
      </c>
      <c r="C636" s="1">
        <v>847920</v>
      </c>
      <c r="D636" s="1" t="s">
        <v>646</v>
      </c>
      <c r="E636" s="1" t="s">
        <v>147</v>
      </c>
      <c r="F636" s="1" t="s">
        <v>292</v>
      </c>
      <c r="G636" s="1" t="str">
        <f t="shared" si="18"/>
        <v>UK to World</v>
      </c>
      <c r="H636" s="1">
        <v>2016</v>
      </c>
      <c r="I636" s="1" t="s">
        <v>724</v>
      </c>
      <c r="J636" s="1">
        <v>6</v>
      </c>
      <c r="K636" s="1">
        <v>16983.007000000001</v>
      </c>
      <c r="L636" s="1">
        <f t="shared" si="19"/>
        <v>16.983007000000001</v>
      </c>
    </row>
    <row r="637" spans="1:12">
      <c r="A637" s="1" t="s">
        <v>723</v>
      </c>
      <c r="B637" s="1" t="s">
        <v>727</v>
      </c>
      <c r="C637" s="1">
        <v>847920</v>
      </c>
      <c r="D637" s="1" t="s">
        <v>646</v>
      </c>
      <c r="E637" s="1" t="s">
        <v>147</v>
      </c>
      <c r="F637" s="1" t="s">
        <v>292</v>
      </c>
      <c r="G637" s="1" t="str">
        <f t="shared" si="18"/>
        <v>UK to World</v>
      </c>
      <c r="H637" s="1">
        <v>2017</v>
      </c>
      <c r="I637" s="1" t="s">
        <v>724</v>
      </c>
      <c r="J637" s="1">
        <v>6</v>
      </c>
      <c r="K637" s="1">
        <v>15139.093000000001</v>
      </c>
      <c r="L637" s="1">
        <f t="shared" si="19"/>
        <v>15.139093000000001</v>
      </c>
    </row>
    <row r="638" spans="1:12">
      <c r="A638" s="1" t="s">
        <v>723</v>
      </c>
      <c r="B638" s="1" t="s">
        <v>727</v>
      </c>
      <c r="C638" s="1">
        <v>847920</v>
      </c>
      <c r="D638" s="1" t="s">
        <v>646</v>
      </c>
      <c r="E638" s="1" t="s">
        <v>670</v>
      </c>
      <c r="F638" s="1" t="s">
        <v>670</v>
      </c>
      <c r="G638" s="1" t="str">
        <f t="shared" si="18"/>
        <v>UK to EU27</v>
      </c>
      <c r="H638" s="1">
        <v>2012</v>
      </c>
      <c r="I638" s="1" t="s">
        <v>724</v>
      </c>
      <c r="J638" s="1">
        <v>6</v>
      </c>
      <c r="K638" s="1">
        <v>4374.75</v>
      </c>
      <c r="L638" s="1">
        <f t="shared" si="19"/>
        <v>4.3747499999999997</v>
      </c>
    </row>
    <row r="639" spans="1:12">
      <c r="A639" s="1" t="s">
        <v>723</v>
      </c>
      <c r="B639" s="1" t="s">
        <v>727</v>
      </c>
      <c r="C639" s="1">
        <v>847920</v>
      </c>
      <c r="D639" s="1" t="s">
        <v>646</v>
      </c>
      <c r="E639" s="1" t="s">
        <v>670</v>
      </c>
      <c r="F639" s="1" t="s">
        <v>670</v>
      </c>
      <c r="G639" s="1" t="str">
        <f t="shared" si="18"/>
        <v>UK to EU27</v>
      </c>
      <c r="H639" s="1">
        <v>2013</v>
      </c>
      <c r="I639" s="1" t="s">
        <v>724</v>
      </c>
      <c r="J639" s="1">
        <v>6</v>
      </c>
      <c r="K639" s="1">
        <v>6899.0320000000002</v>
      </c>
      <c r="L639" s="1">
        <f t="shared" si="19"/>
        <v>6.8990320000000001</v>
      </c>
    </row>
    <row r="640" spans="1:12">
      <c r="A640" s="1" t="s">
        <v>723</v>
      </c>
      <c r="B640" s="1" t="s">
        <v>727</v>
      </c>
      <c r="C640" s="1">
        <v>847920</v>
      </c>
      <c r="D640" s="1" t="s">
        <v>646</v>
      </c>
      <c r="E640" s="1" t="s">
        <v>670</v>
      </c>
      <c r="F640" s="1" t="s">
        <v>670</v>
      </c>
      <c r="G640" s="1" t="str">
        <f t="shared" si="18"/>
        <v>UK to EU27</v>
      </c>
      <c r="H640" s="1">
        <v>2014</v>
      </c>
      <c r="I640" s="1" t="s">
        <v>724</v>
      </c>
      <c r="J640" s="1">
        <v>6</v>
      </c>
      <c r="K640" s="1">
        <v>5468.5450000000001</v>
      </c>
      <c r="L640" s="1">
        <f t="shared" si="19"/>
        <v>5.4685449999999998</v>
      </c>
    </row>
    <row r="641" spans="1:12">
      <c r="A641" s="1" t="s">
        <v>723</v>
      </c>
      <c r="B641" s="1" t="s">
        <v>727</v>
      </c>
      <c r="C641" s="1">
        <v>847920</v>
      </c>
      <c r="D641" s="1" t="s">
        <v>646</v>
      </c>
      <c r="E641" s="1" t="s">
        <v>670</v>
      </c>
      <c r="F641" s="1" t="s">
        <v>670</v>
      </c>
      <c r="G641" s="1" t="str">
        <f t="shared" si="18"/>
        <v>UK to EU27</v>
      </c>
      <c r="H641" s="1">
        <v>2015</v>
      </c>
      <c r="I641" s="1" t="s">
        <v>724</v>
      </c>
      <c r="J641" s="1">
        <v>6</v>
      </c>
      <c r="K641" s="1">
        <v>6105.56</v>
      </c>
      <c r="L641" s="1">
        <f t="shared" si="19"/>
        <v>6.1055600000000005</v>
      </c>
    </row>
    <row r="642" spans="1:12">
      <c r="A642" s="1" t="s">
        <v>723</v>
      </c>
      <c r="B642" s="1" t="s">
        <v>727</v>
      </c>
      <c r="C642" s="1">
        <v>847920</v>
      </c>
      <c r="D642" s="1" t="s">
        <v>646</v>
      </c>
      <c r="E642" s="1" t="s">
        <v>670</v>
      </c>
      <c r="F642" s="1" t="s">
        <v>670</v>
      </c>
      <c r="G642" s="1" t="str">
        <f t="shared" si="18"/>
        <v>UK to EU27</v>
      </c>
      <c r="H642" s="1">
        <v>2016</v>
      </c>
      <c r="I642" s="1" t="s">
        <v>724</v>
      </c>
      <c r="J642" s="1">
        <v>6</v>
      </c>
      <c r="K642" s="1">
        <v>8520.3979999999992</v>
      </c>
      <c r="L642" s="1">
        <f t="shared" si="19"/>
        <v>8.5203979999999984</v>
      </c>
    </row>
    <row r="643" spans="1:12">
      <c r="A643" s="1" t="s">
        <v>723</v>
      </c>
      <c r="B643" s="1" t="s">
        <v>727</v>
      </c>
      <c r="C643" s="1">
        <v>847920</v>
      </c>
      <c r="D643" s="1" t="s">
        <v>646</v>
      </c>
      <c r="E643" s="1" t="s">
        <v>670</v>
      </c>
      <c r="F643" s="1" t="s">
        <v>670</v>
      </c>
      <c r="G643" s="1" t="str">
        <f t="shared" si="18"/>
        <v>UK to EU27</v>
      </c>
      <c r="H643" s="1">
        <v>2017</v>
      </c>
      <c r="I643" s="1" t="s">
        <v>724</v>
      </c>
      <c r="J643" s="1">
        <v>6</v>
      </c>
      <c r="K643" s="1">
        <v>6740.2849999999999</v>
      </c>
      <c r="L643" s="1">
        <f t="shared" si="19"/>
        <v>6.7402850000000001</v>
      </c>
    </row>
    <row r="644" spans="1:12">
      <c r="A644" s="1" t="s">
        <v>723</v>
      </c>
      <c r="B644" s="1" t="s">
        <v>727</v>
      </c>
      <c r="C644" s="1">
        <v>847989</v>
      </c>
      <c r="D644" s="1" t="s">
        <v>646</v>
      </c>
      <c r="E644" s="1" t="s">
        <v>147</v>
      </c>
      <c r="F644" s="1" t="s">
        <v>292</v>
      </c>
      <c r="G644" s="1" t="str">
        <f t="shared" si="18"/>
        <v>UK to World</v>
      </c>
      <c r="H644" s="1">
        <v>2012</v>
      </c>
      <c r="I644" s="1" t="s">
        <v>724</v>
      </c>
      <c r="J644" s="1">
        <v>6</v>
      </c>
      <c r="K644" s="1">
        <v>834311.36199999996</v>
      </c>
      <c r="L644" s="1">
        <f t="shared" si="19"/>
        <v>834.31136199999992</v>
      </c>
    </row>
    <row r="645" spans="1:12">
      <c r="A645" s="1" t="s">
        <v>723</v>
      </c>
      <c r="B645" s="1" t="s">
        <v>727</v>
      </c>
      <c r="C645" s="1">
        <v>847989</v>
      </c>
      <c r="D645" s="1" t="s">
        <v>646</v>
      </c>
      <c r="E645" s="1" t="s">
        <v>147</v>
      </c>
      <c r="F645" s="1" t="s">
        <v>292</v>
      </c>
      <c r="G645" s="1" t="str">
        <f t="shared" si="18"/>
        <v>UK to World</v>
      </c>
      <c r="H645" s="1">
        <v>2013</v>
      </c>
      <c r="I645" s="1" t="s">
        <v>724</v>
      </c>
      <c r="J645" s="1">
        <v>6</v>
      </c>
      <c r="K645" s="1">
        <v>929230.30799999996</v>
      </c>
      <c r="L645" s="1">
        <f t="shared" si="19"/>
        <v>929.23030799999992</v>
      </c>
    </row>
    <row r="646" spans="1:12">
      <c r="A646" s="1" t="s">
        <v>723</v>
      </c>
      <c r="B646" s="1" t="s">
        <v>727</v>
      </c>
      <c r="C646" s="1">
        <v>847989</v>
      </c>
      <c r="D646" s="1" t="s">
        <v>646</v>
      </c>
      <c r="E646" s="1" t="s">
        <v>147</v>
      </c>
      <c r="F646" s="1" t="s">
        <v>292</v>
      </c>
      <c r="G646" s="1" t="str">
        <f t="shared" si="18"/>
        <v>UK to World</v>
      </c>
      <c r="H646" s="1">
        <v>2014</v>
      </c>
      <c r="I646" s="1" t="s">
        <v>724</v>
      </c>
      <c r="J646" s="1">
        <v>6</v>
      </c>
      <c r="K646" s="1">
        <v>1046021.142</v>
      </c>
      <c r="L646" s="1">
        <f t="shared" si="19"/>
        <v>1046.0211420000001</v>
      </c>
    </row>
    <row r="647" spans="1:12">
      <c r="A647" s="1" t="s">
        <v>723</v>
      </c>
      <c r="B647" s="1" t="s">
        <v>727</v>
      </c>
      <c r="C647" s="1">
        <v>847989</v>
      </c>
      <c r="D647" s="1" t="s">
        <v>646</v>
      </c>
      <c r="E647" s="1" t="s">
        <v>147</v>
      </c>
      <c r="F647" s="1" t="s">
        <v>292</v>
      </c>
      <c r="G647" s="1" t="str">
        <f t="shared" si="18"/>
        <v>UK to World</v>
      </c>
      <c r="H647" s="1">
        <v>2015</v>
      </c>
      <c r="I647" s="1" t="s">
        <v>724</v>
      </c>
      <c r="J647" s="1">
        <v>6</v>
      </c>
      <c r="K647" s="1">
        <v>985038.179</v>
      </c>
      <c r="L647" s="1">
        <f t="shared" si="19"/>
        <v>985.03817900000001</v>
      </c>
    </row>
    <row r="648" spans="1:12">
      <c r="A648" s="1" t="s">
        <v>723</v>
      </c>
      <c r="B648" s="1" t="s">
        <v>727</v>
      </c>
      <c r="C648" s="1">
        <v>847989</v>
      </c>
      <c r="D648" s="1" t="s">
        <v>646</v>
      </c>
      <c r="E648" s="1" t="s">
        <v>147</v>
      </c>
      <c r="F648" s="1" t="s">
        <v>292</v>
      </c>
      <c r="G648" s="1" t="str">
        <f t="shared" si="18"/>
        <v>UK to World</v>
      </c>
      <c r="H648" s="1">
        <v>2016</v>
      </c>
      <c r="I648" s="1" t="s">
        <v>724</v>
      </c>
      <c r="J648" s="1">
        <v>6</v>
      </c>
      <c r="K648" s="1">
        <v>1010474.399</v>
      </c>
      <c r="L648" s="1">
        <f t="shared" si="19"/>
        <v>1010.4743989999999</v>
      </c>
    </row>
    <row r="649" spans="1:12">
      <c r="A649" s="1" t="s">
        <v>723</v>
      </c>
      <c r="B649" s="1" t="s">
        <v>727</v>
      </c>
      <c r="C649" s="1">
        <v>847989</v>
      </c>
      <c r="D649" s="1" t="s">
        <v>646</v>
      </c>
      <c r="E649" s="1" t="s">
        <v>147</v>
      </c>
      <c r="F649" s="1" t="s">
        <v>292</v>
      </c>
      <c r="G649" s="1" t="str">
        <f t="shared" ref="G649:G712" si="20">CONCATENATE(D649, " to ",F649)</f>
        <v>UK to World</v>
      </c>
      <c r="H649" s="1">
        <v>2017</v>
      </c>
      <c r="I649" s="1" t="s">
        <v>724</v>
      </c>
      <c r="J649" s="1">
        <v>6</v>
      </c>
      <c r="K649" s="1">
        <v>915805.06900000002</v>
      </c>
      <c r="L649" s="1">
        <f t="shared" ref="L649:L712" si="21">K649/(1*10^3)</f>
        <v>915.805069</v>
      </c>
    </row>
    <row r="650" spans="1:12">
      <c r="A650" s="1" t="s">
        <v>723</v>
      </c>
      <c r="B650" s="1" t="s">
        <v>727</v>
      </c>
      <c r="C650" s="1">
        <v>847989</v>
      </c>
      <c r="D650" s="1" t="s">
        <v>646</v>
      </c>
      <c r="E650" s="1" t="s">
        <v>670</v>
      </c>
      <c r="F650" s="1" t="s">
        <v>670</v>
      </c>
      <c r="G650" s="1" t="str">
        <f t="shared" si="20"/>
        <v>UK to EU27</v>
      </c>
      <c r="H650" s="1">
        <v>2012</v>
      </c>
      <c r="I650" s="1" t="s">
        <v>724</v>
      </c>
      <c r="J650" s="1">
        <v>6</v>
      </c>
      <c r="K650" s="1">
        <v>188724.86499999999</v>
      </c>
      <c r="L650" s="1">
        <f t="shared" si="21"/>
        <v>188.72486499999999</v>
      </c>
    </row>
    <row r="651" spans="1:12">
      <c r="A651" s="1" t="s">
        <v>723</v>
      </c>
      <c r="B651" s="1" t="s">
        <v>727</v>
      </c>
      <c r="C651" s="1">
        <v>847989</v>
      </c>
      <c r="D651" s="1" t="s">
        <v>646</v>
      </c>
      <c r="E651" s="1" t="s">
        <v>670</v>
      </c>
      <c r="F651" s="1" t="s">
        <v>670</v>
      </c>
      <c r="G651" s="1" t="str">
        <f t="shared" si="20"/>
        <v>UK to EU27</v>
      </c>
      <c r="H651" s="1">
        <v>2013</v>
      </c>
      <c r="I651" s="1" t="s">
        <v>724</v>
      </c>
      <c r="J651" s="1">
        <v>6</v>
      </c>
      <c r="K651" s="1">
        <v>219111.448</v>
      </c>
      <c r="L651" s="1">
        <f t="shared" si="21"/>
        <v>219.111448</v>
      </c>
    </row>
    <row r="652" spans="1:12">
      <c r="A652" s="1" t="s">
        <v>723</v>
      </c>
      <c r="B652" s="1" t="s">
        <v>727</v>
      </c>
      <c r="C652" s="1">
        <v>847989</v>
      </c>
      <c r="D652" s="1" t="s">
        <v>646</v>
      </c>
      <c r="E652" s="1" t="s">
        <v>670</v>
      </c>
      <c r="F652" s="1" t="s">
        <v>670</v>
      </c>
      <c r="G652" s="1" t="str">
        <f t="shared" si="20"/>
        <v>UK to EU27</v>
      </c>
      <c r="H652" s="1">
        <v>2014</v>
      </c>
      <c r="I652" s="1" t="s">
        <v>724</v>
      </c>
      <c r="J652" s="1">
        <v>6</v>
      </c>
      <c r="K652" s="1">
        <v>267036.25</v>
      </c>
      <c r="L652" s="1">
        <f t="shared" si="21"/>
        <v>267.03625</v>
      </c>
    </row>
    <row r="653" spans="1:12">
      <c r="A653" s="1" t="s">
        <v>723</v>
      </c>
      <c r="B653" s="1" t="s">
        <v>727</v>
      </c>
      <c r="C653" s="1">
        <v>847989</v>
      </c>
      <c r="D653" s="1" t="s">
        <v>646</v>
      </c>
      <c r="E653" s="1" t="s">
        <v>670</v>
      </c>
      <c r="F653" s="1" t="s">
        <v>670</v>
      </c>
      <c r="G653" s="1" t="str">
        <f t="shared" si="20"/>
        <v>UK to EU27</v>
      </c>
      <c r="H653" s="1">
        <v>2015</v>
      </c>
      <c r="I653" s="1" t="s">
        <v>724</v>
      </c>
      <c r="J653" s="1">
        <v>6</v>
      </c>
      <c r="K653" s="1">
        <v>244657.96900000001</v>
      </c>
      <c r="L653" s="1">
        <f t="shared" si="21"/>
        <v>244.65796900000001</v>
      </c>
    </row>
    <row r="654" spans="1:12">
      <c r="A654" s="1" t="s">
        <v>723</v>
      </c>
      <c r="B654" s="1" t="s">
        <v>727</v>
      </c>
      <c r="C654" s="1">
        <v>847989</v>
      </c>
      <c r="D654" s="1" t="s">
        <v>646</v>
      </c>
      <c r="E654" s="1" t="s">
        <v>670</v>
      </c>
      <c r="F654" s="1" t="s">
        <v>670</v>
      </c>
      <c r="G654" s="1" t="str">
        <f t="shared" si="20"/>
        <v>UK to EU27</v>
      </c>
      <c r="H654" s="1">
        <v>2016</v>
      </c>
      <c r="I654" s="1" t="s">
        <v>724</v>
      </c>
      <c r="J654" s="1">
        <v>6</v>
      </c>
      <c r="K654" s="1">
        <v>309998.63099999999</v>
      </c>
      <c r="L654" s="1">
        <f t="shared" si="21"/>
        <v>309.99863099999999</v>
      </c>
    </row>
    <row r="655" spans="1:12">
      <c r="A655" s="1" t="s">
        <v>723</v>
      </c>
      <c r="B655" s="1" t="s">
        <v>727</v>
      </c>
      <c r="C655" s="1">
        <v>847989</v>
      </c>
      <c r="D655" s="1" t="s">
        <v>646</v>
      </c>
      <c r="E655" s="1" t="s">
        <v>670</v>
      </c>
      <c r="F655" s="1" t="s">
        <v>670</v>
      </c>
      <c r="G655" s="1" t="str">
        <f t="shared" si="20"/>
        <v>UK to EU27</v>
      </c>
      <c r="H655" s="1">
        <v>2017</v>
      </c>
      <c r="I655" s="1" t="s">
        <v>724</v>
      </c>
      <c r="J655" s="1">
        <v>6</v>
      </c>
      <c r="K655" s="1">
        <v>284003.76</v>
      </c>
      <c r="L655" s="1">
        <f t="shared" si="21"/>
        <v>284.00376</v>
      </c>
    </row>
    <row r="656" spans="1:12">
      <c r="A656" s="1" t="s">
        <v>723</v>
      </c>
      <c r="B656" s="1" t="s">
        <v>727</v>
      </c>
      <c r="C656" s="1">
        <v>902690</v>
      </c>
      <c r="D656" s="1" t="s">
        <v>646</v>
      </c>
      <c r="E656" s="1" t="s">
        <v>147</v>
      </c>
      <c r="F656" s="1" t="s">
        <v>292</v>
      </c>
      <c r="G656" s="1" t="str">
        <f t="shared" si="20"/>
        <v>UK to World</v>
      </c>
      <c r="H656" s="1">
        <v>2012</v>
      </c>
      <c r="I656" s="1" t="s">
        <v>724</v>
      </c>
      <c r="J656" s="1">
        <v>6</v>
      </c>
      <c r="K656" s="1">
        <v>139372.364</v>
      </c>
      <c r="L656" s="1">
        <f t="shared" si="21"/>
        <v>139.372364</v>
      </c>
    </row>
    <row r="657" spans="1:12">
      <c r="A657" s="1" t="s">
        <v>723</v>
      </c>
      <c r="B657" s="1" t="s">
        <v>727</v>
      </c>
      <c r="C657" s="1">
        <v>902690</v>
      </c>
      <c r="D657" s="1" t="s">
        <v>646</v>
      </c>
      <c r="E657" s="1" t="s">
        <v>147</v>
      </c>
      <c r="F657" s="1" t="s">
        <v>292</v>
      </c>
      <c r="G657" s="1" t="str">
        <f t="shared" si="20"/>
        <v>UK to World</v>
      </c>
      <c r="H657" s="1">
        <v>2013</v>
      </c>
      <c r="I657" s="1" t="s">
        <v>724</v>
      </c>
      <c r="J657" s="1">
        <v>6</v>
      </c>
      <c r="K657" s="1">
        <v>153033.47099999999</v>
      </c>
      <c r="L657" s="1">
        <f t="shared" si="21"/>
        <v>153.03347099999999</v>
      </c>
    </row>
    <row r="658" spans="1:12">
      <c r="A658" s="1" t="s">
        <v>723</v>
      </c>
      <c r="B658" s="1" t="s">
        <v>727</v>
      </c>
      <c r="C658" s="1">
        <v>902690</v>
      </c>
      <c r="D658" s="1" t="s">
        <v>646</v>
      </c>
      <c r="E658" s="1" t="s">
        <v>147</v>
      </c>
      <c r="F658" s="1" t="s">
        <v>292</v>
      </c>
      <c r="G658" s="1" t="str">
        <f t="shared" si="20"/>
        <v>UK to World</v>
      </c>
      <c r="H658" s="1">
        <v>2014</v>
      </c>
      <c r="I658" s="1" t="s">
        <v>724</v>
      </c>
      <c r="J658" s="1">
        <v>6</v>
      </c>
      <c r="K658" s="1">
        <v>163877.83199999999</v>
      </c>
      <c r="L658" s="1">
        <f t="shared" si="21"/>
        <v>163.87783199999998</v>
      </c>
    </row>
    <row r="659" spans="1:12">
      <c r="A659" s="1" t="s">
        <v>723</v>
      </c>
      <c r="B659" s="1" t="s">
        <v>727</v>
      </c>
      <c r="C659" s="1">
        <v>902690</v>
      </c>
      <c r="D659" s="1" t="s">
        <v>646</v>
      </c>
      <c r="E659" s="1" t="s">
        <v>147</v>
      </c>
      <c r="F659" s="1" t="s">
        <v>292</v>
      </c>
      <c r="G659" s="1" t="str">
        <f t="shared" si="20"/>
        <v>UK to World</v>
      </c>
      <c r="H659" s="1">
        <v>2015</v>
      </c>
      <c r="I659" s="1" t="s">
        <v>724</v>
      </c>
      <c r="J659" s="1">
        <v>6</v>
      </c>
      <c r="K659" s="1">
        <v>152494.08900000001</v>
      </c>
      <c r="L659" s="1">
        <f t="shared" si="21"/>
        <v>152.494089</v>
      </c>
    </row>
    <row r="660" spans="1:12">
      <c r="A660" s="1" t="s">
        <v>723</v>
      </c>
      <c r="B660" s="1" t="s">
        <v>727</v>
      </c>
      <c r="C660" s="1">
        <v>902690</v>
      </c>
      <c r="D660" s="1" t="s">
        <v>646</v>
      </c>
      <c r="E660" s="1" t="s">
        <v>147</v>
      </c>
      <c r="F660" s="1" t="s">
        <v>292</v>
      </c>
      <c r="G660" s="1" t="str">
        <f t="shared" si="20"/>
        <v>UK to World</v>
      </c>
      <c r="H660" s="1">
        <v>2016</v>
      </c>
      <c r="I660" s="1" t="s">
        <v>724</v>
      </c>
      <c r="J660" s="1">
        <v>6</v>
      </c>
      <c r="K660" s="1">
        <v>147262.204</v>
      </c>
      <c r="L660" s="1">
        <f t="shared" si="21"/>
        <v>147.262204</v>
      </c>
    </row>
    <row r="661" spans="1:12">
      <c r="A661" s="1" t="s">
        <v>723</v>
      </c>
      <c r="B661" s="1" t="s">
        <v>727</v>
      </c>
      <c r="C661" s="1">
        <v>902690</v>
      </c>
      <c r="D661" s="1" t="s">
        <v>646</v>
      </c>
      <c r="E661" s="1" t="s">
        <v>147</v>
      </c>
      <c r="F661" s="1" t="s">
        <v>292</v>
      </c>
      <c r="G661" s="1" t="str">
        <f t="shared" si="20"/>
        <v>UK to World</v>
      </c>
      <c r="H661" s="1">
        <v>2017</v>
      </c>
      <c r="I661" s="1" t="s">
        <v>724</v>
      </c>
      <c r="J661" s="1">
        <v>6</v>
      </c>
      <c r="K661" s="1">
        <v>193600.27100000001</v>
      </c>
      <c r="L661" s="1">
        <f t="shared" si="21"/>
        <v>193.60027100000002</v>
      </c>
    </row>
    <row r="662" spans="1:12">
      <c r="A662" s="1" t="s">
        <v>723</v>
      </c>
      <c r="B662" s="1" t="s">
        <v>727</v>
      </c>
      <c r="C662" s="1">
        <v>902690</v>
      </c>
      <c r="D662" s="1" t="s">
        <v>646</v>
      </c>
      <c r="E662" s="1" t="s">
        <v>670</v>
      </c>
      <c r="F662" s="1" t="s">
        <v>670</v>
      </c>
      <c r="G662" s="1" t="str">
        <f t="shared" si="20"/>
        <v>UK to EU27</v>
      </c>
      <c r="H662" s="1">
        <v>2012</v>
      </c>
      <c r="I662" s="1" t="s">
        <v>724</v>
      </c>
      <c r="J662" s="1">
        <v>6</v>
      </c>
      <c r="K662" s="1">
        <v>38714.055</v>
      </c>
      <c r="L662" s="1">
        <f t="shared" si="21"/>
        <v>38.714055000000002</v>
      </c>
    </row>
    <row r="663" spans="1:12">
      <c r="A663" s="1" t="s">
        <v>723</v>
      </c>
      <c r="B663" s="1" t="s">
        <v>727</v>
      </c>
      <c r="C663" s="1">
        <v>902690</v>
      </c>
      <c r="D663" s="1" t="s">
        <v>646</v>
      </c>
      <c r="E663" s="1" t="s">
        <v>670</v>
      </c>
      <c r="F663" s="1" t="s">
        <v>670</v>
      </c>
      <c r="G663" s="1" t="str">
        <f t="shared" si="20"/>
        <v>UK to EU27</v>
      </c>
      <c r="H663" s="1">
        <v>2013</v>
      </c>
      <c r="I663" s="1" t="s">
        <v>724</v>
      </c>
      <c r="J663" s="1">
        <v>6</v>
      </c>
      <c r="K663" s="1">
        <v>45109.464999999997</v>
      </c>
      <c r="L663" s="1">
        <f t="shared" si="21"/>
        <v>45.109464999999993</v>
      </c>
    </row>
    <row r="664" spans="1:12">
      <c r="A664" s="1" t="s">
        <v>723</v>
      </c>
      <c r="B664" s="1" t="s">
        <v>727</v>
      </c>
      <c r="C664" s="1">
        <v>902690</v>
      </c>
      <c r="D664" s="1" t="s">
        <v>646</v>
      </c>
      <c r="E664" s="1" t="s">
        <v>670</v>
      </c>
      <c r="F664" s="1" t="s">
        <v>670</v>
      </c>
      <c r="G664" s="1" t="str">
        <f t="shared" si="20"/>
        <v>UK to EU27</v>
      </c>
      <c r="H664" s="1">
        <v>2014</v>
      </c>
      <c r="I664" s="1" t="s">
        <v>724</v>
      </c>
      <c r="J664" s="1">
        <v>6</v>
      </c>
      <c r="K664" s="1">
        <v>43339.499000000003</v>
      </c>
      <c r="L664" s="1">
        <f t="shared" si="21"/>
        <v>43.339499000000004</v>
      </c>
    </row>
    <row r="665" spans="1:12">
      <c r="A665" s="1" t="s">
        <v>723</v>
      </c>
      <c r="B665" s="1" t="s">
        <v>727</v>
      </c>
      <c r="C665" s="1">
        <v>902690</v>
      </c>
      <c r="D665" s="1" t="s">
        <v>646</v>
      </c>
      <c r="E665" s="1" t="s">
        <v>670</v>
      </c>
      <c r="F665" s="1" t="s">
        <v>670</v>
      </c>
      <c r="G665" s="1" t="str">
        <f t="shared" si="20"/>
        <v>UK to EU27</v>
      </c>
      <c r="H665" s="1">
        <v>2015</v>
      </c>
      <c r="I665" s="1" t="s">
        <v>724</v>
      </c>
      <c r="J665" s="1">
        <v>6</v>
      </c>
      <c r="K665" s="1">
        <v>38994.614000000001</v>
      </c>
      <c r="L665" s="1">
        <f t="shared" si="21"/>
        <v>38.994613999999999</v>
      </c>
    </row>
    <row r="666" spans="1:12">
      <c r="A666" s="1" t="s">
        <v>723</v>
      </c>
      <c r="B666" s="1" t="s">
        <v>727</v>
      </c>
      <c r="C666" s="1">
        <v>902690</v>
      </c>
      <c r="D666" s="1" t="s">
        <v>646</v>
      </c>
      <c r="E666" s="1" t="s">
        <v>670</v>
      </c>
      <c r="F666" s="1" t="s">
        <v>670</v>
      </c>
      <c r="G666" s="1" t="str">
        <f t="shared" si="20"/>
        <v>UK to EU27</v>
      </c>
      <c r="H666" s="1">
        <v>2016</v>
      </c>
      <c r="I666" s="1" t="s">
        <v>724</v>
      </c>
      <c r="J666" s="1">
        <v>6</v>
      </c>
      <c r="K666" s="1">
        <v>38204.802000000003</v>
      </c>
      <c r="L666" s="1">
        <f t="shared" si="21"/>
        <v>38.204802000000001</v>
      </c>
    </row>
    <row r="667" spans="1:12">
      <c r="A667" s="1" t="s">
        <v>723</v>
      </c>
      <c r="B667" s="1" t="s">
        <v>727</v>
      </c>
      <c r="C667" s="1">
        <v>902690</v>
      </c>
      <c r="D667" s="1" t="s">
        <v>646</v>
      </c>
      <c r="E667" s="1" t="s">
        <v>670</v>
      </c>
      <c r="F667" s="1" t="s">
        <v>670</v>
      </c>
      <c r="G667" s="1" t="str">
        <f t="shared" si="20"/>
        <v>UK to EU27</v>
      </c>
      <c r="H667" s="1">
        <v>2017</v>
      </c>
      <c r="I667" s="1" t="s">
        <v>724</v>
      </c>
      <c r="J667" s="1">
        <v>6</v>
      </c>
      <c r="K667" s="1">
        <v>43769.226999999999</v>
      </c>
      <c r="L667" s="1">
        <f t="shared" si="21"/>
        <v>43.769227000000001</v>
      </c>
    </row>
    <row r="668" spans="1:12">
      <c r="A668" s="1" t="s">
        <v>723</v>
      </c>
      <c r="B668" s="1" t="s">
        <v>727</v>
      </c>
      <c r="C668" s="1">
        <v>902790</v>
      </c>
      <c r="D668" s="1" t="s">
        <v>646</v>
      </c>
      <c r="E668" s="1" t="s">
        <v>147</v>
      </c>
      <c r="F668" s="1" t="s">
        <v>292</v>
      </c>
      <c r="G668" s="1" t="str">
        <f t="shared" si="20"/>
        <v>UK to World</v>
      </c>
      <c r="H668" s="1">
        <v>2012</v>
      </c>
      <c r="I668" s="1" t="s">
        <v>724</v>
      </c>
      <c r="J668" s="1">
        <v>6</v>
      </c>
      <c r="K668" s="1">
        <v>450665.73599999998</v>
      </c>
      <c r="L668" s="1">
        <f t="shared" si="21"/>
        <v>450.66573599999998</v>
      </c>
    </row>
    <row r="669" spans="1:12">
      <c r="A669" s="1" t="s">
        <v>723</v>
      </c>
      <c r="B669" s="1" t="s">
        <v>727</v>
      </c>
      <c r="C669" s="1">
        <v>902790</v>
      </c>
      <c r="D669" s="1" t="s">
        <v>646</v>
      </c>
      <c r="E669" s="1" t="s">
        <v>147</v>
      </c>
      <c r="F669" s="1" t="s">
        <v>292</v>
      </c>
      <c r="G669" s="1" t="str">
        <f t="shared" si="20"/>
        <v>UK to World</v>
      </c>
      <c r="H669" s="1">
        <v>2013</v>
      </c>
      <c r="I669" s="1" t="s">
        <v>724</v>
      </c>
      <c r="J669" s="1">
        <v>6</v>
      </c>
      <c r="K669" s="1">
        <v>458415.47100000002</v>
      </c>
      <c r="L669" s="1">
        <f t="shared" si="21"/>
        <v>458.41547100000003</v>
      </c>
    </row>
    <row r="670" spans="1:12">
      <c r="A670" s="1" t="s">
        <v>723</v>
      </c>
      <c r="B670" s="1" t="s">
        <v>727</v>
      </c>
      <c r="C670" s="1">
        <v>902790</v>
      </c>
      <c r="D670" s="1" t="s">
        <v>646</v>
      </c>
      <c r="E670" s="1" t="s">
        <v>147</v>
      </c>
      <c r="F670" s="1" t="s">
        <v>292</v>
      </c>
      <c r="G670" s="1" t="str">
        <f t="shared" si="20"/>
        <v>UK to World</v>
      </c>
      <c r="H670" s="1">
        <v>2014</v>
      </c>
      <c r="I670" s="1" t="s">
        <v>724</v>
      </c>
      <c r="J670" s="1">
        <v>6</v>
      </c>
      <c r="K670" s="1">
        <v>582173.14899999998</v>
      </c>
      <c r="L670" s="1">
        <f t="shared" si="21"/>
        <v>582.17314899999997</v>
      </c>
    </row>
    <row r="671" spans="1:12">
      <c r="A671" s="1" t="s">
        <v>723</v>
      </c>
      <c r="B671" s="1" t="s">
        <v>727</v>
      </c>
      <c r="C671" s="1">
        <v>902790</v>
      </c>
      <c r="D671" s="1" t="s">
        <v>646</v>
      </c>
      <c r="E671" s="1" t="s">
        <v>147</v>
      </c>
      <c r="F671" s="1" t="s">
        <v>292</v>
      </c>
      <c r="G671" s="1" t="str">
        <f t="shared" si="20"/>
        <v>UK to World</v>
      </c>
      <c r="H671" s="1">
        <v>2015</v>
      </c>
      <c r="I671" s="1" t="s">
        <v>724</v>
      </c>
      <c r="J671" s="1">
        <v>6</v>
      </c>
      <c r="K671" s="1">
        <v>530021.88399999996</v>
      </c>
      <c r="L671" s="1">
        <f t="shared" si="21"/>
        <v>530.021884</v>
      </c>
    </row>
    <row r="672" spans="1:12">
      <c r="A672" s="1" t="s">
        <v>723</v>
      </c>
      <c r="B672" s="1" t="s">
        <v>727</v>
      </c>
      <c r="C672" s="1">
        <v>902790</v>
      </c>
      <c r="D672" s="1" t="s">
        <v>646</v>
      </c>
      <c r="E672" s="1" t="s">
        <v>147</v>
      </c>
      <c r="F672" s="1" t="s">
        <v>292</v>
      </c>
      <c r="G672" s="1" t="str">
        <f t="shared" si="20"/>
        <v>UK to World</v>
      </c>
      <c r="H672" s="1">
        <v>2016</v>
      </c>
      <c r="I672" s="1" t="s">
        <v>724</v>
      </c>
      <c r="J672" s="1">
        <v>6</v>
      </c>
      <c r="K672" s="1">
        <v>494014.728</v>
      </c>
      <c r="L672" s="1">
        <f t="shared" si="21"/>
        <v>494.01472799999999</v>
      </c>
    </row>
    <row r="673" spans="1:12">
      <c r="A673" s="1" t="s">
        <v>723</v>
      </c>
      <c r="B673" s="1" t="s">
        <v>727</v>
      </c>
      <c r="C673" s="1">
        <v>902790</v>
      </c>
      <c r="D673" s="1" t="s">
        <v>646</v>
      </c>
      <c r="E673" s="1" t="s">
        <v>147</v>
      </c>
      <c r="F673" s="1" t="s">
        <v>292</v>
      </c>
      <c r="G673" s="1" t="str">
        <f t="shared" si="20"/>
        <v>UK to World</v>
      </c>
      <c r="H673" s="1">
        <v>2017</v>
      </c>
      <c r="I673" s="1" t="s">
        <v>724</v>
      </c>
      <c r="J673" s="1">
        <v>6</v>
      </c>
      <c r="K673" s="1">
        <v>549559.35600000003</v>
      </c>
      <c r="L673" s="1">
        <f t="shared" si="21"/>
        <v>549.55935599999998</v>
      </c>
    </row>
    <row r="674" spans="1:12">
      <c r="A674" s="1" t="s">
        <v>723</v>
      </c>
      <c r="B674" s="1" t="s">
        <v>727</v>
      </c>
      <c r="C674" s="1">
        <v>902790</v>
      </c>
      <c r="D674" s="1" t="s">
        <v>646</v>
      </c>
      <c r="E674" s="1" t="s">
        <v>670</v>
      </c>
      <c r="F674" s="1" t="s">
        <v>670</v>
      </c>
      <c r="G674" s="1" t="str">
        <f t="shared" si="20"/>
        <v>UK to EU27</v>
      </c>
      <c r="H674" s="1">
        <v>2012</v>
      </c>
      <c r="I674" s="1" t="s">
        <v>724</v>
      </c>
      <c r="J674" s="1">
        <v>6</v>
      </c>
      <c r="K674" s="1">
        <v>185287.772</v>
      </c>
      <c r="L674" s="1">
        <f t="shared" si="21"/>
        <v>185.28777199999999</v>
      </c>
    </row>
    <row r="675" spans="1:12">
      <c r="A675" s="1" t="s">
        <v>723</v>
      </c>
      <c r="B675" s="1" t="s">
        <v>727</v>
      </c>
      <c r="C675" s="1">
        <v>902790</v>
      </c>
      <c r="D675" s="1" t="s">
        <v>646</v>
      </c>
      <c r="E675" s="1" t="s">
        <v>670</v>
      </c>
      <c r="F675" s="1" t="s">
        <v>670</v>
      </c>
      <c r="G675" s="1" t="str">
        <f t="shared" si="20"/>
        <v>UK to EU27</v>
      </c>
      <c r="H675" s="1">
        <v>2013</v>
      </c>
      <c r="I675" s="1" t="s">
        <v>724</v>
      </c>
      <c r="J675" s="1">
        <v>6</v>
      </c>
      <c r="K675" s="1">
        <v>192305.079</v>
      </c>
      <c r="L675" s="1">
        <f t="shared" si="21"/>
        <v>192.30507900000001</v>
      </c>
    </row>
    <row r="676" spans="1:12">
      <c r="A676" s="1" t="s">
        <v>723</v>
      </c>
      <c r="B676" s="1" t="s">
        <v>727</v>
      </c>
      <c r="C676" s="1">
        <v>902790</v>
      </c>
      <c r="D676" s="1" t="s">
        <v>646</v>
      </c>
      <c r="E676" s="1" t="s">
        <v>670</v>
      </c>
      <c r="F676" s="1" t="s">
        <v>670</v>
      </c>
      <c r="G676" s="1" t="str">
        <f t="shared" si="20"/>
        <v>UK to EU27</v>
      </c>
      <c r="H676" s="1">
        <v>2014</v>
      </c>
      <c r="I676" s="1" t="s">
        <v>724</v>
      </c>
      <c r="J676" s="1">
        <v>6</v>
      </c>
      <c r="K676" s="1">
        <v>235104.84299999999</v>
      </c>
      <c r="L676" s="1">
        <f t="shared" si="21"/>
        <v>235.10484299999999</v>
      </c>
    </row>
    <row r="677" spans="1:12">
      <c r="A677" s="1" t="s">
        <v>723</v>
      </c>
      <c r="B677" s="1" t="s">
        <v>727</v>
      </c>
      <c r="C677" s="1">
        <v>902790</v>
      </c>
      <c r="D677" s="1" t="s">
        <v>646</v>
      </c>
      <c r="E677" s="1" t="s">
        <v>670</v>
      </c>
      <c r="F677" s="1" t="s">
        <v>670</v>
      </c>
      <c r="G677" s="1" t="str">
        <f t="shared" si="20"/>
        <v>UK to EU27</v>
      </c>
      <c r="H677" s="1">
        <v>2015</v>
      </c>
      <c r="I677" s="1" t="s">
        <v>724</v>
      </c>
      <c r="J677" s="1">
        <v>6</v>
      </c>
      <c r="K677" s="1">
        <v>209824.22500000001</v>
      </c>
      <c r="L677" s="1">
        <f t="shared" si="21"/>
        <v>209.82422500000001</v>
      </c>
    </row>
    <row r="678" spans="1:12">
      <c r="A678" s="1" t="s">
        <v>723</v>
      </c>
      <c r="B678" s="1" t="s">
        <v>727</v>
      </c>
      <c r="C678" s="1">
        <v>902790</v>
      </c>
      <c r="D678" s="1" t="s">
        <v>646</v>
      </c>
      <c r="E678" s="1" t="s">
        <v>670</v>
      </c>
      <c r="F678" s="1" t="s">
        <v>670</v>
      </c>
      <c r="G678" s="1" t="str">
        <f t="shared" si="20"/>
        <v>UK to EU27</v>
      </c>
      <c r="H678" s="1">
        <v>2016</v>
      </c>
      <c r="I678" s="1" t="s">
        <v>724</v>
      </c>
      <c r="J678" s="1">
        <v>6</v>
      </c>
      <c r="K678" s="1">
        <v>194747.58100000001</v>
      </c>
      <c r="L678" s="1">
        <f t="shared" si="21"/>
        <v>194.747581</v>
      </c>
    </row>
    <row r="679" spans="1:12">
      <c r="A679" s="1" t="s">
        <v>723</v>
      </c>
      <c r="B679" s="1" t="s">
        <v>727</v>
      </c>
      <c r="C679" s="1">
        <v>902790</v>
      </c>
      <c r="D679" s="1" t="s">
        <v>646</v>
      </c>
      <c r="E679" s="1" t="s">
        <v>670</v>
      </c>
      <c r="F679" s="1" t="s">
        <v>670</v>
      </c>
      <c r="G679" s="1" t="str">
        <f t="shared" si="20"/>
        <v>UK to EU27</v>
      </c>
      <c r="H679" s="1">
        <v>2017</v>
      </c>
      <c r="I679" s="1" t="s">
        <v>724</v>
      </c>
      <c r="J679" s="1">
        <v>6</v>
      </c>
      <c r="K679" s="1">
        <v>190592.04199999999</v>
      </c>
      <c r="L679" s="1">
        <f t="shared" si="21"/>
        <v>190.59204199999999</v>
      </c>
    </row>
    <row r="680" spans="1:12">
      <c r="A680" s="1" t="s">
        <v>723</v>
      </c>
      <c r="B680" s="1" t="s">
        <v>728</v>
      </c>
      <c r="C680" s="1">
        <v>271019</v>
      </c>
      <c r="D680" s="1" t="s">
        <v>686</v>
      </c>
      <c r="E680" s="1" t="s">
        <v>147</v>
      </c>
      <c r="F680" s="1" t="s">
        <v>292</v>
      </c>
      <c r="G680" s="1" t="str">
        <f t="shared" si="20"/>
        <v>US to World</v>
      </c>
      <c r="H680" s="1">
        <v>2012</v>
      </c>
      <c r="I680" s="1" t="s">
        <v>724</v>
      </c>
      <c r="J680" s="1">
        <v>6</v>
      </c>
      <c r="K680" s="1">
        <v>71198701.101999998</v>
      </c>
      <c r="L680" s="1">
        <f t="shared" si="21"/>
        <v>71198.701101999992</v>
      </c>
    </row>
    <row r="681" spans="1:12">
      <c r="A681" s="1" t="s">
        <v>723</v>
      </c>
      <c r="B681" s="1" t="s">
        <v>728</v>
      </c>
      <c r="C681" s="1">
        <v>271019</v>
      </c>
      <c r="D681" s="1" t="s">
        <v>686</v>
      </c>
      <c r="E681" s="1" t="s">
        <v>147</v>
      </c>
      <c r="F681" s="1" t="s">
        <v>292</v>
      </c>
      <c r="G681" s="1" t="str">
        <f t="shared" si="20"/>
        <v>US to World</v>
      </c>
      <c r="H681" s="1">
        <v>2013</v>
      </c>
      <c r="I681" s="1" t="s">
        <v>724</v>
      </c>
      <c r="J681" s="1">
        <v>6</v>
      </c>
      <c r="K681" s="1">
        <v>77135063.214000002</v>
      </c>
      <c r="L681" s="1">
        <f t="shared" si="21"/>
        <v>77135.063213999994</v>
      </c>
    </row>
    <row r="682" spans="1:12">
      <c r="A682" s="1" t="s">
        <v>723</v>
      </c>
      <c r="B682" s="1" t="s">
        <v>728</v>
      </c>
      <c r="C682" s="1">
        <v>271019</v>
      </c>
      <c r="D682" s="1" t="s">
        <v>686</v>
      </c>
      <c r="E682" s="1" t="s">
        <v>147</v>
      </c>
      <c r="F682" s="1" t="s">
        <v>292</v>
      </c>
      <c r="G682" s="1" t="str">
        <f t="shared" si="20"/>
        <v>US to World</v>
      </c>
      <c r="H682" s="1">
        <v>2014</v>
      </c>
      <c r="I682" s="1" t="s">
        <v>724</v>
      </c>
      <c r="J682" s="1">
        <v>6</v>
      </c>
      <c r="K682" s="1">
        <v>72374156.818000004</v>
      </c>
      <c r="L682" s="1">
        <f t="shared" si="21"/>
        <v>72374.156818000003</v>
      </c>
    </row>
    <row r="683" spans="1:12">
      <c r="A683" s="1" t="s">
        <v>723</v>
      </c>
      <c r="B683" s="1" t="s">
        <v>728</v>
      </c>
      <c r="C683" s="1">
        <v>271019</v>
      </c>
      <c r="D683" s="1" t="s">
        <v>686</v>
      </c>
      <c r="E683" s="1" t="s">
        <v>147</v>
      </c>
      <c r="F683" s="1" t="s">
        <v>292</v>
      </c>
      <c r="G683" s="1" t="str">
        <f t="shared" si="20"/>
        <v>US to World</v>
      </c>
      <c r="H683" s="1">
        <v>2015</v>
      </c>
      <c r="I683" s="1" t="s">
        <v>724</v>
      </c>
      <c r="J683" s="1">
        <v>6</v>
      </c>
      <c r="K683" s="1">
        <v>46980658.645000003</v>
      </c>
      <c r="L683" s="1">
        <f t="shared" si="21"/>
        <v>46980.658645000003</v>
      </c>
    </row>
    <row r="684" spans="1:12">
      <c r="A684" s="1" t="s">
        <v>723</v>
      </c>
      <c r="B684" s="1" t="s">
        <v>728</v>
      </c>
      <c r="C684" s="1">
        <v>271019</v>
      </c>
      <c r="D684" s="1" t="s">
        <v>686</v>
      </c>
      <c r="E684" s="1" t="s">
        <v>147</v>
      </c>
      <c r="F684" s="1" t="s">
        <v>292</v>
      </c>
      <c r="G684" s="1" t="str">
        <f t="shared" si="20"/>
        <v>US to World</v>
      </c>
      <c r="H684" s="1">
        <v>2016</v>
      </c>
      <c r="I684" s="1" t="s">
        <v>724</v>
      </c>
      <c r="J684" s="1">
        <v>6</v>
      </c>
      <c r="K684" s="1">
        <v>37163783.498000003</v>
      </c>
      <c r="L684" s="1">
        <f t="shared" si="21"/>
        <v>37163.783498000004</v>
      </c>
    </row>
    <row r="685" spans="1:12">
      <c r="A685" s="1" t="s">
        <v>723</v>
      </c>
      <c r="B685" s="1" t="s">
        <v>728</v>
      </c>
      <c r="C685" s="1">
        <v>271019</v>
      </c>
      <c r="D685" s="1" t="s">
        <v>686</v>
      </c>
      <c r="E685" s="1" t="s">
        <v>147</v>
      </c>
      <c r="F685" s="1" t="s">
        <v>292</v>
      </c>
      <c r="G685" s="1" t="str">
        <f t="shared" si="20"/>
        <v>US to World</v>
      </c>
      <c r="H685" s="1">
        <v>2017</v>
      </c>
      <c r="I685" s="1" t="s">
        <v>724</v>
      </c>
      <c r="J685" s="1">
        <v>6</v>
      </c>
      <c r="K685" s="1">
        <v>47481403.398000002</v>
      </c>
      <c r="L685" s="1">
        <f t="shared" si="21"/>
        <v>47481.403398000002</v>
      </c>
    </row>
    <row r="686" spans="1:12">
      <c r="A686" s="1" t="s">
        <v>723</v>
      </c>
      <c r="B686" s="1" t="s">
        <v>728</v>
      </c>
      <c r="C686" s="1">
        <v>271019</v>
      </c>
      <c r="D686" s="1" t="s">
        <v>686</v>
      </c>
      <c r="E686" s="1" t="s">
        <v>670</v>
      </c>
      <c r="F686" s="1" t="s">
        <v>670</v>
      </c>
      <c r="G686" s="1" t="str">
        <f t="shared" si="20"/>
        <v>US to EU27</v>
      </c>
      <c r="H686" s="1">
        <v>2012</v>
      </c>
      <c r="I686" s="1" t="s">
        <v>724</v>
      </c>
      <c r="J686" s="1">
        <v>6</v>
      </c>
      <c r="K686" s="1">
        <v>16675766.617000001</v>
      </c>
      <c r="L686" s="1">
        <f t="shared" si="21"/>
        <v>16675.766617000001</v>
      </c>
    </row>
    <row r="687" spans="1:12">
      <c r="A687" s="1" t="s">
        <v>723</v>
      </c>
      <c r="B687" s="1" t="s">
        <v>728</v>
      </c>
      <c r="C687" s="1">
        <v>271019</v>
      </c>
      <c r="D687" s="1" t="s">
        <v>686</v>
      </c>
      <c r="E687" s="1" t="s">
        <v>670</v>
      </c>
      <c r="F687" s="1" t="s">
        <v>670</v>
      </c>
      <c r="G687" s="1" t="str">
        <f t="shared" si="20"/>
        <v>US to EU27</v>
      </c>
      <c r="H687" s="1">
        <v>2013</v>
      </c>
      <c r="I687" s="1" t="s">
        <v>724</v>
      </c>
      <c r="J687" s="1">
        <v>6</v>
      </c>
      <c r="K687" s="1">
        <v>18776022.473999999</v>
      </c>
      <c r="L687" s="1">
        <f t="shared" si="21"/>
        <v>18776.022474000001</v>
      </c>
    </row>
    <row r="688" spans="1:12">
      <c r="A688" s="1" t="s">
        <v>723</v>
      </c>
      <c r="B688" s="1" t="s">
        <v>728</v>
      </c>
      <c r="C688" s="1">
        <v>271019</v>
      </c>
      <c r="D688" s="1" t="s">
        <v>686</v>
      </c>
      <c r="E688" s="1" t="s">
        <v>670</v>
      </c>
      <c r="F688" s="1" t="s">
        <v>670</v>
      </c>
      <c r="G688" s="1" t="str">
        <f t="shared" si="20"/>
        <v>US to EU27</v>
      </c>
      <c r="H688" s="1">
        <v>2014</v>
      </c>
      <c r="I688" s="1" t="s">
        <v>724</v>
      </c>
      <c r="J688" s="1">
        <v>6</v>
      </c>
      <c r="K688" s="1">
        <v>15796075.441</v>
      </c>
      <c r="L688" s="1">
        <f t="shared" si="21"/>
        <v>15796.075440999999</v>
      </c>
    </row>
    <row r="689" spans="1:12">
      <c r="A689" s="1" t="s">
        <v>723</v>
      </c>
      <c r="B689" s="1" t="s">
        <v>728</v>
      </c>
      <c r="C689" s="1">
        <v>271019</v>
      </c>
      <c r="D689" s="1" t="s">
        <v>686</v>
      </c>
      <c r="E689" s="1" t="s">
        <v>670</v>
      </c>
      <c r="F689" s="1" t="s">
        <v>670</v>
      </c>
      <c r="G689" s="1" t="str">
        <f t="shared" si="20"/>
        <v>US to EU27</v>
      </c>
      <c r="H689" s="1">
        <v>2015</v>
      </c>
      <c r="I689" s="1" t="s">
        <v>724</v>
      </c>
      <c r="J689" s="1">
        <v>6</v>
      </c>
      <c r="K689" s="1">
        <v>10546212.919</v>
      </c>
      <c r="L689" s="1">
        <f t="shared" si="21"/>
        <v>10546.212919</v>
      </c>
    </row>
    <row r="690" spans="1:12">
      <c r="A690" s="1" t="s">
        <v>723</v>
      </c>
      <c r="B690" s="1" t="s">
        <v>728</v>
      </c>
      <c r="C690" s="1">
        <v>271019</v>
      </c>
      <c r="D690" s="1" t="s">
        <v>686</v>
      </c>
      <c r="E690" s="1" t="s">
        <v>670</v>
      </c>
      <c r="F690" s="1" t="s">
        <v>670</v>
      </c>
      <c r="G690" s="1" t="str">
        <f t="shared" si="20"/>
        <v>US to EU27</v>
      </c>
      <c r="H690" s="1">
        <v>2016</v>
      </c>
      <c r="I690" s="1" t="s">
        <v>724</v>
      </c>
      <c r="J690" s="1">
        <v>6</v>
      </c>
      <c r="K690" s="1">
        <v>7221550.0300000003</v>
      </c>
      <c r="L690" s="1">
        <f t="shared" si="21"/>
        <v>7221.5500300000003</v>
      </c>
    </row>
    <row r="691" spans="1:12">
      <c r="A691" s="1" t="s">
        <v>723</v>
      </c>
      <c r="B691" s="1" t="s">
        <v>728</v>
      </c>
      <c r="C691" s="1">
        <v>271019</v>
      </c>
      <c r="D691" s="1" t="s">
        <v>686</v>
      </c>
      <c r="E691" s="1" t="s">
        <v>670</v>
      </c>
      <c r="F691" s="1" t="s">
        <v>670</v>
      </c>
      <c r="G691" s="1" t="str">
        <f t="shared" si="20"/>
        <v>US to EU27</v>
      </c>
      <c r="H691" s="1">
        <v>2017</v>
      </c>
      <c r="I691" s="1" t="s">
        <v>724</v>
      </c>
      <c r="J691" s="1">
        <v>6</v>
      </c>
      <c r="K691" s="1">
        <v>6865481.3880000003</v>
      </c>
      <c r="L691" s="1">
        <f t="shared" si="21"/>
        <v>6865.4813880000002</v>
      </c>
    </row>
    <row r="692" spans="1:12">
      <c r="A692" s="1" t="s">
        <v>723</v>
      </c>
      <c r="B692" s="1" t="s">
        <v>728</v>
      </c>
      <c r="C692" s="1">
        <v>380210</v>
      </c>
      <c r="D692" s="1" t="s">
        <v>686</v>
      </c>
      <c r="E692" s="1" t="s">
        <v>147</v>
      </c>
      <c r="F692" s="1" t="s">
        <v>292</v>
      </c>
      <c r="G692" s="1" t="str">
        <f t="shared" si="20"/>
        <v>US to World</v>
      </c>
      <c r="H692" s="1">
        <v>2012</v>
      </c>
      <c r="I692" s="1" t="s">
        <v>724</v>
      </c>
      <c r="J692" s="1">
        <v>6</v>
      </c>
      <c r="K692" s="1">
        <v>203241.16399999999</v>
      </c>
      <c r="L692" s="1">
        <f t="shared" si="21"/>
        <v>203.241164</v>
      </c>
    </row>
    <row r="693" spans="1:12">
      <c r="A693" s="1" t="s">
        <v>723</v>
      </c>
      <c r="B693" s="1" t="s">
        <v>728</v>
      </c>
      <c r="C693" s="1">
        <v>380210</v>
      </c>
      <c r="D693" s="1" t="s">
        <v>686</v>
      </c>
      <c r="E693" s="1" t="s">
        <v>147</v>
      </c>
      <c r="F693" s="1" t="s">
        <v>292</v>
      </c>
      <c r="G693" s="1" t="str">
        <f t="shared" si="20"/>
        <v>US to World</v>
      </c>
      <c r="H693" s="1">
        <v>2013</v>
      </c>
      <c r="I693" s="1" t="s">
        <v>724</v>
      </c>
      <c r="J693" s="1">
        <v>6</v>
      </c>
      <c r="K693" s="1">
        <v>221623.41200000001</v>
      </c>
      <c r="L693" s="1">
        <f t="shared" si="21"/>
        <v>221.623412</v>
      </c>
    </row>
    <row r="694" spans="1:12">
      <c r="A694" s="1" t="s">
        <v>723</v>
      </c>
      <c r="B694" s="1" t="s">
        <v>728</v>
      </c>
      <c r="C694" s="1">
        <v>380210</v>
      </c>
      <c r="D694" s="1" t="s">
        <v>686</v>
      </c>
      <c r="E694" s="1" t="s">
        <v>147</v>
      </c>
      <c r="F694" s="1" t="s">
        <v>292</v>
      </c>
      <c r="G694" s="1" t="str">
        <f t="shared" si="20"/>
        <v>US to World</v>
      </c>
      <c r="H694" s="1">
        <v>2014</v>
      </c>
      <c r="I694" s="1" t="s">
        <v>724</v>
      </c>
      <c r="J694" s="1">
        <v>6</v>
      </c>
      <c r="K694" s="1">
        <v>252090.06599999999</v>
      </c>
      <c r="L694" s="1">
        <f t="shared" si="21"/>
        <v>252.09006599999998</v>
      </c>
    </row>
    <row r="695" spans="1:12">
      <c r="A695" s="1" t="s">
        <v>723</v>
      </c>
      <c r="B695" s="1" t="s">
        <v>728</v>
      </c>
      <c r="C695" s="1">
        <v>380210</v>
      </c>
      <c r="D695" s="1" t="s">
        <v>686</v>
      </c>
      <c r="E695" s="1" t="s">
        <v>147</v>
      </c>
      <c r="F695" s="1" t="s">
        <v>292</v>
      </c>
      <c r="G695" s="1" t="str">
        <f t="shared" si="20"/>
        <v>US to World</v>
      </c>
      <c r="H695" s="1">
        <v>2015</v>
      </c>
      <c r="I695" s="1" t="s">
        <v>724</v>
      </c>
      <c r="J695" s="1">
        <v>6</v>
      </c>
      <c r="K695" s="1">
        <v>255750.166</v>
      </c>
      <c r="L695" s="1">
        <f t="shared" si="21"/>
        <v>255.75016600000001</v>
      </c>
    </row>
    <row r="696" spans="1:12">
      <c r="A696" s="1" t="s">
        <v>723</v>
      </c>
      <c r="B696" s="1" t="s">
        <v>728</v>
      </c>
      <c r="C696" s="1">
        <v>380210</v>
      </c>
      <c r="D696" s="1" t="s">
        <v>686</v>
      </c>
      <c r="E696" s="1" t="s">
        <v>147</v>
      </c>
      <c r="F696" s="1" t="s">
        <v>292</v>
      </c>
      <c r="G696" s="1" t="str">
        <f t="shared" si="20"/>
        <v>US to World</v>
      </c>
      <c r="H696" s="1">
        <v>2016</v>
      </c>
      <c r="I696" s="1" t="s">
        <v>724</v>
      </c>
      <c r="J696" s="1">
        <v>6</v>
      </c>
      <c r="K696" s="1">
        <v>266662.76299999998</v>
      </c>
      <c r="L696" s="1">
        <f t="shared" si="21"/>
        <v>266.66276299999998</v>
      </c>
    </row>
    <row r="697" spans="1:12">
      <c r="A697" s="1" t="s">
        <v>723</v>
      </c>
      <c r="B697" s="1" t="s">
        <v>728</v>
      </c>
      <c r="C697" s="1">
        <v>380210</v>
      </c>
      <c r="D697" s="1" t="s">
        <v>686</v>
      </c>
      <c r="E697" s="1" t="s">
        <v>147</v>
      </c>
      <c r="F697" s="1" t="s">
        <v>292</v>
      </c>
      <c r="G697" s="1" t="str">
        <f t="shared" si="20"/>
        <v>US to World</v>
      </c>
      <c r="H697" s="1">
        <v>2017</v>
      </c>
      <c r="I697" s="1" t="s">
        <v>724</v>
      </c>
      <c r="J697" s="1">
        <v>6</v>
      </c>
      <c r="K697" s="1">
        <v>290706.30699999997</v>
      </c>
      <c r="L697" s="1">
        <f t="shared" si="21"/>
        <v>290.70630699999998</v>
      </c>
    </row>
    <row r="698" spans="1:12">
      <c r="A698" s="1" t="s">
        <v>723</v>
      </c>
      <c r="B698" s="1" t="s">
        <v>728</v>
      </c>
      <c r="C698" s="1">
        <v>380210</v>
      </c>
      <c r="D698" s="1" t="s">
        <v>686</v>
      </c>
      <c r="E698" s="1" t="s">
        <v>670</v>
      </c>
      <c r="F698" s="1" t="s">
        <v>670</v>
      </c>
      <c r="G698" s="1" t="str">
        <f t="shared" si="20"/>
        <v>US to EU27</v>
      </c>
      <c r="H698" s="1">
        <v>2012</v>
      </c>
      <c r="I698" s="1" t="s">
        <v>724</v>
      </c>
      <c r="J698" s="1">
        <v>6</v>
      </c>
      <c r="K698" s="1">
        <v>40570.834000000003</v>
      </c>
      <c r="L698" s="1">
        <f t="shared" si="21"/>
        <v>40.570834000000005</v>
      </c>
    </row>
    <row r="699" spans="1:12">
      <c r="A699" s="1" t="s">
        <v>723</v>
      </c>
      <c r="B699" s="1" t="s">
        <v>728</v>
      </c>
      <c r="C699" s="1">
        <v>380210</v>
      </c>
      <c r="D699" s="1" t="s">
        <v>686</v>
      </c>
      <c r="E699" s="1" t="s">
        <v>670</v>
      </c>
      <c r="F699" s="1" t="s">
        <v>670</v>
      </c>
      <c r="G699" s="1" t="str">
        <f t="shared" si="20"/>
        <v>US to EU27</v>
      </c>
      <c r="H699" s="1">
        <v>2013</v>
      </c>
      <c r="I699" s="1" t="s">
        <v>724</v>
      </c>
      <c r="J699" s="1">
        <v>6</v>
      </c>
      <c r="K699" s="1">
        <v>44844.892</v>
      </c>
      <c r="L699" s="1">
        <f t="shared" si="21"/>
        <v>44.844892000000002</v>
      </c>
    </row>
    <row r="700" spans="1:12">
      <c r="A700" s="1" t="s">
        <v>723</v>
      </c>
      <c r="B700" s="1" t="s">
        <v>728</v>
      </c>
      <c r="C700" s="1">
        <v>380210</v>
      </c>
      <c r="D700" s="1" t="s">
        <v>686</v>
      </c>
      <c r="E700" s="1" t="s">
        <v>670</v>
      </c>
      <c r="F700" s="1" t="s">
        <v>670</v>
      </c>
      <c r="G700" s="1" t="str">
        <f t="shared" si="20"/>
        <v>US to EU27</v>
      </c>
      <c r="H700" s="1">
        <v>2014</v>
      </c>
      <c r="I700" s="1" t="s">
        <v>724</v>
      </c>
      <c r="J700" s="1">
        <v>6</v>
      </c>
      <c r="K700" s="1">
        <v>44388.248</v>
      </c>
      <c r="L700" s="1">
        <f t="shared" si="21"/>
        <v>44.388247999999997</v>
      </c>
    </row>
    <row r="701" spans="1:12">
      <c r="A701" s="1" t="s">
        <v>723</v>
      </c>
      <c r="B701" s="1" t="s">
        <v>728</v>
      </c>
      <c r="C701" s="1">
        <v>380210</v>
      </c>
      <c r="D701" s="1" t="s">
        <v>686</v>
      </c>
      <c r="E701" s="1" t="s">
        <v>670</v>
      </c>
      <c r="F701" s="1" t="s">
        <v>670</v>
      </c>
      <c r="G701" s="1" t="str">
        <f t="shared" si="20"/>
        <v>US to EU27</v>
      </c>
      <c r="H701" s="1">
        <v>2015</v>
      </c>
      <c r="I701" s="1" t="s">
        <v>724</v>
      </c>
      <c r="J701" s="1">
        <v>6</v>
      </c>
      <c r="K701" s="1">
        <v>39132.944000000003</v>
      </c>
      <c r="L701" s="1">
        <f t="shared" si="21"/>
        <v>39.132944000000002</v>
      </c>
    </row>
    <row r="702" spans="1:12">
      <c r="A702" s="1" t="s">
        <v>723</v>
      </c>
      <c r="B702" s="1" t="s">
        <v>728</v>
      </c>
      <c r="C702" s="1">
        <v>380210</v>
      </c>
      <c r="D702" s="1" t="s">
        <v>686</v>
      </c>
      <c r="E702" s="1" t="s">
        <v>670</v>
      </c>
      <c r="F702" s="1" t="s">
        <v>670</v>
      </c>
      <c r="G702" s="1" t="str">
        <f t="shared" si="20"/>
        <v>US to EU27</v>
      </c>
      <c r="H702" s="1">
        <v>2016</v>
      </c>
      <c r="I702" s="1" t="s">
        <v>724</v>
      </c>
      <c r="J702" s="1">
        <v>6</v>
      </c>
      <c r="K702" s="1">
        <v>42415.654999999999</v>
      </c>
      <c r="L702" s="1">
        <f t="shared" si="21"/>
        <v>42.415655000000001</v>
      </c>
    </row>
    <row r="703" spans="1:12">
      <c r="A703" s="1" t="s">
        <v>723</v>
      </c>
      <c r="B703" s="1" t="s">
        <v>728</v>
      </c>
      <c r="C703" s="1">
        <v>380210</v>
      </c>
      <c r="D703" s="1" t="s">
        <v>686</v>
      </c>
      <c r="E703" s="1" t="s">
        <v>670</v>
      </c>
      <c r="F703" s="1" t="s">
        <v>670</v>
      </c>
      <c r="G703" s="1" t="str">
        <f t="shared" si="20"/>
        <v>US to EU27</v>
      </c>
      <c r="H703" s="1">
        <v>2017</v>
      </c>
      <c r="I703" s="1" t="s">
        <v>724</v>
      </c>
      <c r="J703" s="1">
        <v>6</v>
      </c>
      <c r="K703" s="1">
        <v>50448.695</v>
      </c>
      <c r="L703" s="1">
        <f t="shared" si="21"/>
        <v>50.448695000000001</v>
      </c>
    </row>
    <row r="704" spans="1:12">
      <c r="A704" s="1" t="s">
        <v>723</v>
      </c>
      <c r="B704" s="1" t="s">
        <v>728</v>
      </c>
      <c r="C704" s="1">
        <v>730900</v>
      </c>
      <c r="D704" s="1" t="s">
        <v>686</v>
      </c>
      <c r="E704" s="1" t="s">
        <v>147</v>
      </c>
      <c r="F704" s="1" t="s">
        <v>292</v>
      </c>
      <c r="G704" s="1" t="str">
        <f t="shared" si="20"/>
        <v>US to World</v>
      </c>
      <c r="H704" s="1">
        <v>2012</v>
      </c>
      <c r="I704" s="1" t="s">
        <v>724</v>
      </c>
      <c r="J704" s="1">
        <v>6</v>
      </c>
      <c r="K704" s="1">
        <v>356199.44500000001</v>
      </c>
      <c r="L704" s="1">
        <f t="shared" si="21"/>
        <v>356.19944500000003</v>
      </c>
    </row>
    <row r="705" spans="1:12">
      <c r="A705" s="1" t="s">
        <v>723</v>
      </c>
      <c r="B705" s="1" t="s">
        <v>728</v>
      </c>
      <c r="C705" s="1">
        <v>730900</v>
      </c>
      <c r="D705" s="1" t="s">
        <v>686</v>
      </c>
      <c r="E705" s="1" t="s">
        <v>147</v>
      </c>
      <c r="F705" s="1" t="s">
        <v>292</v>
      </c>
      <c r="G705" s="1" t="str">
        <f t="shared" si="20"/>
        <v>US to World</v>
      </c>
      <c r="H705" s="1">
        <v>2013</v>
      </c>
      <c r="I705" s="1" t="s">
        <v>724</v>
      </c>
      <c r="J705" s="1">
        <v>6</v>
      </c>
      <c r="K705" s="1">
        <v>396836.56</v>
      </c>
      <c r="L705" s="1">
        <f t="shared" si="21"/>
        <v>396.83656000000002</v>
      </c>
    </row>
    <row r="706" spans="1:12">
      <c r="A706" s="1" t="s">
        <v>723</v>
      </c>
      <c r="B706" s="1" t="s">
        <v>728</v>
      </c>
      <c r="C706" s="1">
        <v>730900</v>
      </c>
      <c r="D706" s="1" t="s">
        <v>686</v>
      </c>
      <c r="E706" s="1" t="s">
        <v>147</v>
      </c>
      <c r="F706" s="1" t="s">
        <v>292</v>
      </c>
      <c r="G706" s="1" t="str">
        <f t="shared" si="20"/>
        <v>US to World</v>
      </c>
      <c r="H706" s="1">
        <v>2014</v>
      </c>
      <c r="I706" s="1" t="s">
        <v>724</v>
      </c>
      <c r="J706" s="1">
        <v>6</v>
      </c>
      <c r="K706" s="1">
        <v>485103.74</v>
      </c>
      <c r="L706" s="1">
        <f t="shared" si="21"/>
        <v>485.10374000000002</v>
      </c>
    </row>
    <row r="707" spans="1:12">
      <c r="A707" s="1" t="s">
        <v>723</v>
      </c>
      <c r="B707" s="1" t="s">
        <v>728</v>
      </c>
      <c r="C707" s="1">
        <v>730900</v>
      </c>
      <c r="D707" s="1" t="s">
        <v>686</v>
      </c>
      <c r="E707" s="1" t="s">
        <v>147</v>
      </c>
      <c r="F707" s="1" t="s">
        <v>292</v>
      </c>
      <c r="G707" s="1" t="str">
        <f t="shared" si="20"/>
        <v>US to World</v>
      </c>
      <c r="H707" s="1">
        <v>2015</v>
      </c>
      <c r="I707" s="1" t="s">
        <v>724</v>
      </c>
      <c r="J707" s="1">
        <v>6</v>
      </c>
      <c r="K707" s="1">
        <v>369948.38799999998</v>
      </c>
      <c r="L707" s="1">
        <f t="shared" si="21"/>
        <v>369.94838799999997</v>
      </c>
    </row>
    <row r="708" spans="1:12">
      <c r="A708" s="1" t="s">
        <v>723</v>
      </c>
      <c r="B708" s="1" t="s">
        <v>728</v>
      </c>
      <c r="C708" s="1">
        <v>730900</v>
      </c>
      <c r="D708" s="1" t="s">
        <v>686</v>
      </c>
      <c r="E708" s="1" t="s">
        <v>147</v>
      </c>
      <c r="F708" s="1" t="s">
        <v>292</v>
      </c>
      <c r="G708" s="1" t="str">
        <f t="shared" si="20"/>
        <v>US to World</v>
      </c>
      <c r="H708" s="1">
        <v>2016</v>
      </c>
      <c r="I708" s="1" t="s">
        <v>724</v>
      </c>
      <c r="J708" s="1">
        <v>6</v>
      </c>
      <c r="K708" s="1">
        <v>316497.77100000001</v>
      </c>
      <c r="L708" s="1">
        <f t="shared" si="21"/>
        <v>316.497771</v>
      </c>
    </row>
    <row r="709" spans="1:12">
      <c r="A709" s="1" t="s">
        <v>723</v>
      </c>
      <c r="B709" s="1" t="s">
        <v>728</v>
      </c>
      <c r="C709" s="1">
        <v>730900</v>
      </c>
      <c r="D709" s="1" t="s">
        <v>686</v>
      </c>
      <c r="E709" s="1" t="s">
        <v>147</v>
      </c>
      <c r="F709" s="1" t="s">
        <v>292</v>
      </c>
      <c r="G709" s="1" t="str">
        <f t="shared" si="20"/>
        <v>US to World</v>
      </c>
      <c r="H709" s="1">
        <v>2017</v>
      </c>
      <c r="I709" s="1" t="s">
        <v>724</v>
      </c>
      <c r="J709" s="1">
        <v>6</v>
      </c>
      <c r="K709" s="1">
        <v>326641.86499999999</v>
      </c>
      <c r="L709" s="1">
        <f t="shared" si="21"/>
        <v>326.641865</v>
      </c>
    </row>
    <row r="710" spans="1:12">
      <c r="A710" s="1" t="s">
        <v>723</v>
      </c>
      <c r="B710" s="1" t="s">
        <v>728</v>
      </c>
      <c r="C710" s="1">
        <v>730900</v>
      </c>
      <c r="D710" s="1" t="s">
        <v>686</v>
      </c>
      <c r="E710" s="1" t="s">
        <v>670</v>
      </c>
      <c r="F710" s="1" t="s">
        <v>670</v>
      </c>
      <c r="G710" s="1" t="str">
        <f t="shared" si="20"/>
        <v>US to EU27</v>
      </c>
      <c r="H710" s="1">
        <v>2012</v>
      </c>
      <c r="I710" s="1" t="s">
        <v>724</v>
      </c>
      <c r="J710" s="1">
        <v>6</v>
      </c>
      <c r="K710" s="1">
        <v>9861.1839999999993</v>
      </c>
      <c r="L710" s="1">
        <f t="shared" si="21"/>
        <v>9.8611839999999997</v>
      </c>
    </row>
    <row r="711" spans="1:12">
      <c r="A711" s="1" t="s">
        <v>723</v>
      </c>
      <c r="B711" s="1" t="s">
        <v>728</v>
      </c>
      <c r="C711" s="1">
        <v>730900</v>
      </c>
      <c r="D711" s="1" t="s">
        <v>686</v>
      </c>
      <c r="E711" s="1" t="s">
        <v>670</v>
      </c>
      <c r="F711" s="1" t="s">
        <v>670</v>
      </c>
      <c r="G711" s="1" t="str">
        <f t="shared" si="20"/>
        <v>US to EU27</v>
      </c>
      <c r="H711" s="1">
        <v>2013</v>
      </c>
      <c r="I711" s="1" t="s">
        <v>724</v>
      </c>
      <c r="J711" s="1">
        <v>6</v>
      </c>
      <c r="K711" s="1">
        <v>17467.366000000002</v>
      </c>
      <c r="L711" s="1">
        <f t="shared" si="21"/>
        <v>17.467366000000002</v>
      </c>
    </row>
    <row r="712" spans="1:12">
      <c r="A712" s="1" t="s">
        <v>723</v>
      </c>
      <c r="B712" s="1" t="s">
        <v>728</v>
      </c>
      <c r="C712" s="1">
        <v>730900</v>
      </c>
      <c r="D712" s="1" t="s">
        <v>686</v>
      </c>
      <c r="E712" s="1" t="s">
        <v>670</v>
      </c>
      <c r="F712" s="1" t="s">
        <v>670</v>
      </c>
      <c r="G712" s="1" t="str">
        <f t="shared" si="20"/>
        <v>US to EU27</v>
      </c>
      <c r="H712" s="1">
        <v>2014</v>
      </c>
      <c r="I712" s="1" t="s">
        <v>724</v>
      </c>
      <c r="J712" s="1">
        <v>6</v>
      </c>
      <c r="K712" s="1">
        <v>25369.268</v>
      </c>
      <c r="L712" s="1">
        <f t="shared" si="21"/>
        <v>25.369268000000002</v>
      </c>
    </row>
    <row r="713" spans="1:12">
      <c r="A713" s="1" t="s">
        <v>723</v>
      </c>
      <c r="B713" s="1" t="s">
        <v>728</v>
      </c>
      <c r="C713" s="1">
        <v>730900</v>
      </c>
      <c r="D713" s="1" t="s">
        <v>686</v>
      </c>
      <c r="E713" s="1" t="s">
        <v>670</v>
      </c>
      <c r="F713" s="1" t="s">
        <v>670</v>
      </c>
      <c r="G713" s="1" t="str">
        <f t="shared" ref="G713:G776" si="22">CONCATENATE(D713, " to ",F713)</f>
        <v>US to EU27</v>
      </c>
      <c r="H713" s="1">
        <v>2015</v>
      </c>
      <c r="I713" s="1" t="s">
        <v>724</v>
      </c>
      <c r="J713" s="1">
        <v>6</v>
      </c>
      <c r="K713" s="1">
        <v>38002.341999999997</v>
      </c>
      <c r="L713" s="1">
        <f t="shared" ref="L713:L776" si="23">K713/(1*10^3)</f>
        <v>38.002341999999999</v>
      </c>
    </row>
    <row r="714" spans="1:12">
      <c r="A714" s="1" t="s">
        <v>723</v>
      </c>
      <c r="B714" s="1" t="s">
        <v>728</v>
      </c>
      <c r="C714" s="1">
        <v>730900</v>
      </c>
      <c r="D714" s="1" t="s">
        <v>686</v>
      </c>
      <c r="E714" s="1" t="s">
        <v>670</v>
      </c>
      <c r="F714" s="1" t="s">
        <v>670</v>
      </c>
      <c r="G714" s="1" t="str">
        <f t="shared" si="22"/>
        <v>US to EU27</v>
      </c>
      <c r="H714" s="1">
        <v>2016</v>
      </c>
      <c r="I714" s="1" t="s">
        <v>724</v>
      </c>
      <c r="J714" s="1">
        <v>6</v>
      </c>
      <c r="K714" s="1">
        <v>14675.337</v>
      </c>
      <c r="L714" s="1">
        <f t="shared" si="23"/>
        <v>14.675336999999999</v>
      </c>
    </row>
    <row r="715" spans="1:12">
      <c r="A715" s="1" t="s">
        <v>723</v>
      </c>
      <c r="B715" s="1" t="s">
        <v>728</v>
      </c>
      <c r="C715" s="1">
        <v>730900</v>
      </c>
      <c r="D715" s="1" t="s">
        <v>686</v>
      </c>
      <c r="E715" s="1" t="s">
        <v>670</v>
      </c>
      <c r="F715" s="1" t="s">
        <v>670</v>
      </c>
      <c r="G715" s="1" t="str">
        <f t="shared" si="22"/>
        <v>US to EU27</v>
      </c>
      <c r="H715" s="1">
        <v>2017</v>
      </c>
      <c r="I715" s="1" t="s">
        <v>724</v>
      </c>
      <c r="J715" s="1">
        <v>6</v>
      </c>
      <c r="K715" s="1">
        <v>29597.449000000001</v>
      </c>
      <c r="L715" s="1">
        <f t="shared" si="23"/>
        <v>29.597449000000001</v>
      </c>
    </row>
    <row r="716" spans="1:12">
      <c r="A716" s="1" t="s">
        <v>723</v>
      </c>
      <c r="B716" s="1" t="s">
        <v>728</v>
      </c>
      <c r="C716" s="1">
        <v>741999</v>
      </c>
      <c r="D716" s="1" t="s">
        <v>686</v>
      </c>
      <c r="E716" s="1" t="s">
        <v>147</v>
      </c>
      <c r="F716" s="1" t="s">
        <v>292</v>
      </c>
      <c r="G716" s="1" t="str">
        <f t="shared" si="22"/>
        <v>US to World</v>
      </c>
      <c r="H716" s="1">
        <v>2012</v>
      </c>
      <c r="I716" s="1" t="s">
        <v>724</v>
      </c>
      <c r="J716" s="1">
        <v>6</v>
      </c>
      <c r="K716" s="1">
        <v>187002.74600000001</v>
      </c>
      <c r="L716" s="1">
        <f t="shared" si="23"/>
        <v>187.002746</v>
      </c>
    </row>
    <row r="717" spans="1:12">
      <c r="A717" s="1" t="s">
        <v>723</v>
      </c>
      <c r="B717" s="1" t="s">
        <v>728</v>
      </c>
      <c r="C717" s="1">
        <v>741999</v>
      </c>
      <c r="D717" s="1" t="s">
        <v>686</v>
      </c>
      <c r="E717" s="1" t="s">
        <v>147</v>
      </c>
      <c r="F717" s="1" t="s">
        <v>292</v>
      </c>
      <c r="G717" s="1" t="str">
        <f t="shared" si="22"/>
        <v>US to World</v>
      </c>
      <c r="H717" s="1">
        <v>2013</v>
      </c>
      <c r="I717" s="1" t="s">
        <v>724</v>
      </c>
      <c r="J717" s="1">
        <v>6</v>
      </c>
      <c r="K717" s="1">
        <v>185285.69200000001</v>
      </c>
      <c r="L717" s="1">
        <f t="shared" si="23"/>
        <v>185.28569200000001</v>
      </c>
    </row>
    <row r="718" spans="1:12">
      <c r="A718" s="1" t="s">
        <v>723</v>
      </c>
      <c r="B718" s="1" t="s">
        <v>728</v>
      </c>
      <c r="C718" s="1">
        <v>741999</v>
      </c>
      <c r="D718" s="1" t="s">
        <v>686</v>
      </c>
      <c r="E718" s="1" t="s">
        <v>147</v>
      </c>
      <c r="F718" s="1" t="s">
        <v>292</v>
      </c>
      <c r="G718" s="1" t="str">
        <f t="shared" si="22"/>
        <v>US to World</v>
      </c>
      <c r="H718" s="1">
        <v>2014</v>
      </c>
      <c r="I718" s="1" t="s">
        <v>724</v>
      </c>
      <c r="J718" s="1">
        <v>6</v>
      </c>
      <c r="K718" s="1">
        <v>199543.288</v>
      </c>
      <c r="L718" s="1">
        <f t="shared" si="23"/>
        <v>199.54328799999999</v>
      </c>
    </row>
    <row r="719" spans="1:12">
      <c r="A719" s="1" t="s">
        <v>723</v>
      </c>
      <c r="B719" s="1" t="s">
        <v>728</v>
      </c>
      <c r="C719" s="1">
        <v>741999</v>
      </c>
      <c r="D719" s="1" t="s">
        <v>686</v>
      </c>
      <c r="E719" s="1" t="s">
        <v>147</v>
      </c>
      <c r="F719" s="1" t="s">
        <v>292</v>
      </c>
      <c r="G719" s="1" t="str">
        <f t="shared" si="22"/>
        <v>US to World</v>
      </c>
      <c r="H719" s="1">
        <v>2015</v>
      </c>
      <c r="I719" s="1" t="s">
        <v>724</v>
      </c>
      <c r="J719" s="1">
        <v>6</v>
      </c>
      <c r="K719" s="1">
        <v>194828.82199999999</v>
      </c>
      <c r="L719" s="1">
        <f t="shared" si="23"/>
        <v>194.82882199999997</v>
      </c>
    </row>
    <row r="720" spans="1:12">
      <c r="A720" s="1" t="s">
        <v>723</v>
      </c>
      <c r="B720" s="1" t="s">
        <v>728</v>
      </c>
      <c r="C720" s="1">
        <v>741999</v>
      </c>
      <c r="D720" s="1" t="s">
        <v>686</v>
      </c>
      <c r="E720" s="1" t="s">
        <v>147</v>
      </c>
      <c r="F720" s="1" t="s">
        <v>292</v>
      </c>
      <c r="G720" s="1" t="str">
        <f t="shared" si="22"/>
        <v>US to World</v>
      </c>
      <c r="H720" s="1">
        <v>2016</v>
      </c>
      <c r="I720" s="1" t="s">
        <v>724</v>
      </c>
      <c r="J720" s="1">
        <v>6</v>
      </c>
      <c r="K720" s="1">
        <v>187123.75099999999</v>
      </c>
      <c r="L720" s="1">
        <f t="shared" si="23"/>
        <v>187.123751</v>
      </c>
    </row>
    <row r="721" spans="1:12">
      <c r="A721" s="1" t="s">
        <v>723</v>
      </c>
      <c r="B721" s="1" t="s">
        <v>728</v>
      </c>
      <c r="C721" s="1">
        <v>741999</v>
      </c>
      <c r="D721" s="1" t="s">
        <v>686</v>
      </c>
      <c r="E721" s="1" t="s">
        <v>147</v>
      </c>
      <c r="F721" s="1" t="s">
        <v>292</v>
      </c>
      <c r="G721" s="1" t="str">
        <f t="shared" si="22"/>
        <v>US to World</v>
      </c>
      <c r="H721" s="1">
        <v>2017</v>
      </c>
      <c r="I721" s="1" t="s">
        <v>724</v>
      </c>
      <c r="J721" s="1">
        <v>6</v>
      </c>
      <c r="K721" s="1">
        <v>183635.734</v>
      </c>
      <c r="L721" s="1">
        <f t="shared" si="23"/>
        <v>183.63573399999999</v>
      </c>
    </row>
    <row r="722" spans="1:12">
      <c r="A722" s="1" t="s">
        <v>723</v>
      </c>
      <c r="B722" s="1" t="s">
        <v>728</v>
      </c>
      <c r="C722" s="1">
        <v>741999</v>
      </c>
      <c r="D722" s="1" t="s">
        <v>686</v>
      </c>
      <c r="E722" s="1" t="s">
        <v>670</v>
      </c>
      <c r="F722" s="1" t="s">
        <v>670</v>
      </c>
      <c r="G722" s="1" t="str">
        <f t="shared" si="22"/>
        <v>US to EU27</v>
      </c>
      <c r="H722" s="1">
        <v>2012</v>
      </c>
      <c r="I722" s="1" t="s">
        <v>724</v>
      </c>
      <c r="J722" s="1">
        <v>6</v>
      </c>
      <c r="K722" s="1">
        <v>13761.089</v>
      </c>
      <c r="L722" s="1">
        <f t="shared" si="23"/>
        <v>13.761089</v>
      </c>
    </row>
    <row r="723" spans="1:12">
      <c r="A723" s="1" t="s">
        <v>723</v>
      </c>
      <c r="B723" s="1" t="s">
        <v>728</v>
      </c>
      <c r="C723" s="1">
        <v>741999</v>
      </c>
      <c r="D723" s="1" t="s">
        <v>686</v>
      </c>
      <c r="E723" s="1" t="s">
        <v>670</v>
      </c>
      <c r="F723" s="1" t="s">
        <v>670</v>
      </c>
      <c r="G723" s="1" t="str">
        <f t="shared" si="22"/>
        <v>US to EU27</v>
      </c>
      <c r="H723" s="1">
        <v>2013</v>
      </c>
      <c r="I723" s="1" t="s">
        <v>724</v>
      </c>
      <c r="J723" s="1">
        <v>6</v>
      </c>
      <c r="K723" s="1">
        <v>11141.696</v>
      </c>
      <c r="L723" s="1">
        <f t="shared" si="23"/>
        <v>11.141696</v>
      </c>
    </row>
    <row r="724" spans="1:12">
      <c r="A724" s="1" t="s">
        <v>723</v>
      </c>
      <c r="B724" s="1" t="s">
        <v>728</v>
      </c>
      <c r="C724" s="1">
        <v>741999</v>
      </c>
      <c r="D724" s="1" t="s">
        <v>686</v>
      </c>
      <c r="E724" s="1" t="s">
        <v>670</v>
      </c>
      <c r="F724" s="1" t="s">
        <v>670</v>
      </c>
      <c r="G724" s="1" t="str">
        <f t="shared" si="22"/>
        <v>US to EU27</v>
      </c>
      <c r="H724" s="1">
        <v>2014</v>
      </c>
      <c r="I724" s="1" t="s">
        <v>724</v>
      </c>
      <c r="J724" s="1">
        <v>6</v>
      </c>
      <c r="K724" s="1">
        <v>14912.175999999999</v>
      </c>
      <c r="L724" s="1">
        <f t="shared" si="23"/>
        <v>14.912175999999999</v>
      </c>
    </row>
    <row r="725" spans="1:12">
      <c r="A725" s="1" t="s">
        <v>723</v>
      </c>
      <c r="B725" s="1" t="s">
        <v>728</v>
      </c>
      <c r="C725" s="1">
        <v>741999</v>
      </c>
      <c r="D725" s="1" t="s">
        <v>686</v>
      </c>
      <c r="E725" s="1" t="s">
        <v>670</v>
      </c>
      <c r="F725" s="1" t="s">
        <v>670</v>
      </c>
      <c r="G725" s="1" t="str">
        <f t="shared" si="22"/>
        <v>US to EU27</v>
      </c>
      <c r="H725" s="1">
        <v>2015</v>
      </c>
      <c r="I725" s="1" t="s">
        <v>724</v>
      </c>
      <c r="J725" s="1">
        <v>6</v>
      </c>
      <c r="K725" s="1">
        <v>16978.316999999999</v>
      </c>
      <c r="L725" s="1">
        <f t="shared" si="23"/>
        <v>16.978317000000001</v>
      </c>
    </row>
    <row r="726" spans="1:12">
      <c r="A726" s="1" t="s">
        <v>723</v>
      </c>
      <c r="B726" s="1" t="s">
        <v>728</v>
      </c>
      <c r="C726" s="1">
        <v>741999</v>
      </c>
      <c r="D726" s="1" t="s">
        <v>686</v>
      </c>
      <c r="E726" s="1" t="s">
        <v>670</v>
      </c>
      <c r="F726" s="1" t="s">
        <v>670</v>
      </c>
      <c r="G726" s="1" t="str">
        <f t="shared" si="22"/>
        <v>US to EU27</v>
      </c>
      <c r="H726" s="1">
        <v>2016</v>
      </c>
      <c r="I726" s="1" t="s">
        <v>724</v>
      </c>
      <c r="J726" s="1">
        <v>6</v>
      </c>
      <c r="K726" s="1">
        <v>18250.66</v>
      </c>
      <c r="L726" s="1">
        <f t="shared" si="23"/>
        <v>18.25066</v>
      </c>
    </row>
    <row r="727" spans="1:12">
      <c r="A727" s="1" t="s">
        <v>723</v>
      </c>
      <c r="B727" s="1" t="s">
        <v>728</v>
      </c>
      <c r="C727" s="1">
        <v>741999</v>
      </c>
      <c r="D727" s="1" t="s">
        <v>686</v>
      </c>
      <c r="E727" s="1" t="s">
        <v>670</v>
      </c>
      <c r="F727" s="1" t="s">
        <v>670</v>
      </c>
      <c r="G727" s="1" t="str">
        <f t="shared" si="22"/>
        <v>US to EU27</v>
      </c>
      <c r="H727" s="1">
        <v>2017</v>
      </c>
      <c r="I727" s="1" t="s">
        <v>724</v>
      </c>
      <c r="J727" s="1">
        <v>6</v>
      </c>
      <c r="K727" s="1">
        <v>17707.077000000001</v>
      </c>
      <c r="L727" s="1">
        <f t="shared" si="23"/>
        <v>17.707077000000002</v>
      </c>
    </row>
    <row r="728" spans="1:12">
      <c r="A728" s="1" t="s">
        <v>723</v>
      </c>
      <c r="B728" s="1" t="s">
        <v>728</v>
      </c>
      <c r="C728" s="1">
        <v>761100</v>
      </c>
      <c r="D728" s="1" t="s">
        <v>686</v>
      </c>
      <c r="E728" s="1" t="s">
        <v>147</v>
      </c>
      <c r="F728" s="1" t="s">
        <v>292</v>
      </c>
      <c r="G728" s="1" t="str">
        <f t="shared" si="22"/>
        <v>US to World</v>
      </c>
      <c r="H728" s="1">
        <v>2012</v>
      </c>
      <c r="I728" s="1" t="s">
        <v>724</v>
      </c>
      <c r="J728" s="1">
        <v>6</v>
      </c>
      <c r="K728" s="1">
        <v>41843.875999999997</v>
      </c>
      <c r="L728" s="1">
        <f t="shared" si="23"/>
        <v>41.843875999999995</v>
      </c>
    </row>
    <row r="729" spans="1:12">
      <c r="A729" s="1" t="s">
        <v>723</v>
      </c>
      <c r="B729" s="1" t="s">
        <v>728</v>
      </c>
      <c r="C729" s="1">
        <v>761100</v>
      </c>
      <c r="D729" s="1" t="s">
        <v>686</v>
      </c>
      <c r="E729" s="1" t="s">
        <v>147</v>
      </c>
      <c r="F729" s="1" t="s">
        <v>292</v>
      </c>
      <c r="G729" s="1" t="str">
        <f t="shared" si="22"/>
        <v>US to World</v>
      </c>
      <c r="H729" s="1">
        <v>2013</v>
      </c>
      <c r="I729" s="1" t="s">
        <v>724</v>
      </c>
      <c r="J729" s="1">
        <v>6</v>
      </c>
      <c r="K729" s="1">
        <v>40155.571000000004</v>
      </c>
      <c r="L729" s="1">
        <f t="shared" si="23"/>
        <v>40.155571000000002</v>
      </c>
    </row>
    <row r="730" spans="1:12">
      <c r="A730" s="1" t="s">
        <v>723</v>
      </c>
      <c r="B730" s="1" t="s">
        <v>728</v>
      </c>
      <c r="C730" s="1">
        <v>761100</v>
      </c>
      <c r="D730" s="1" t="s">
        <v>686</v>
      </c>
      <c r="E730" s="1" t="s">
        <v>147</v>
      </c>
      <c r="F730" s="1" t="s">
        <v>292</v>
      </c>
      <c r="G730" s="1" t="str">
        <f t="shared" si="22"/>
        <v>US to World</v>
      </c>
      <c r="H730" s="1">
        <v>2014</v>
      </c>
      <c r="I730" s="1" t="s">
        <v>724</v>
      </c>
      <c r="J730" s="1">
        <v>6</v>
      </c>
      <c r="K730" s="1">
        <v>33815.296999999999</v>
      </c>
      <c r="L730" s="1">
        <f t="shared" si="23"/>
        <v>33.815297000000001</v>
      </c>
    </row>
    <row r="731" spans="1:12">
      <c r="A731" s="1" t="s">
        <v>723</v>
      </c>
      <c r="B731" s="1" t="s">
        <v>728</v>
      </c>
      <c r="C731" s="1">
        <v>761100</v>
      </c>
      <c r="D731" s="1" t="s">
        <v>686</v>
      </c>
      <c r="E731" s="1" t="s">
        <v>147</v>
      </c>
      <c r="F731" s="1" t="s">
        <v>292</v>
      </c>
      <c r="G731" s="1" t="str">
        <f t="shared" si="22"/>
        <v>US to World</v>
      </c>
      <c r="H731" s="1">
        <v>2015</v>
      </c>
      <c r="I731" s="1" t="s">
        <v>724</v>
      </c>
      <c r="J731" s="1">
        <v>6</v>
      </c>
      <c r="K731" s="1">
        <v>25535.17</v>
      </c>
      <c r="L731" s="1">
        <f t="shared" si="23"/>
        <v>25.535169999999997</v>
      </c>
    </row>
    <row r="732" spans="1:12">
      <c r="A732" s="1" t="s">
        <v>723</v>
      </c>
      <c r="B732" s="1" t="s">
        <v>728</v>
      </c>
      <c r="C732" s="1">
        <v>761100</v>
      </c>
      <c r="D732" s="1" t="s">
        <v>686</v>
      </c>
      <c r="E732" s="1" t="s">
        <v>147</v>
      </c>
      <c r="F732" s="1" t="s">
        <v>292</v>
      </c>
      <c r="G732" s="1" t="str">
        <f t="shared" si="22"/>
        <v>US to World</v>
      </c>
      <c r="H732" s="1">
        <v>2016</v>
      </c>
      <c r="I732" s="1" t="s">
        <v>724</v>
      </c>
      <c r="J732" s="1">
        <v>6</v>
      </c>
      <c r="K732" s="1">
        <v>26880.357</v>
      </c>
      <c r="L732" s="1">
        <f t="shared" si="23"/>
        <v>26.880357</v>
      </c>
    </row>
    <row r="733" spans="1:12">
      <c r="A733" s="1" t="s">
        <v>723</v>
      </c>
      <c r="B733" s="1" t="s">
        <v>728</v>
      </c>
      <c r="C733" s="1">
        <v>761100</v>
      </c>
      <c r="D733" s="1" t="s">
        <v>686</v>
      </c>
      <c r="E733" s="1" t="s">
        <v>147</v>
      </c>
      <c r="F733" s="1" t="s">
        <v>292</v>
      </c>
      <c r="G733" s="1" t="str">
        <f t="shared" si="22"/>
        <v>US to World</v>
      </c>
      <c r="H733" s="1">
        <v>2017</v>
      </c>
      <c r="I733" s="1" t="s">
        <v>724</v>
      </c>
      <c r="J733" s="1">
        <v>6</v>
      </c>
      <c r="K733" s="1">
        <v>24036.735000000001</v>
      </c>
      <c r="L733" s="1">
        <f t="shared" si="23"/>
        <v>24.036735</v>
      </c>
    </row>
    <row r="734" spans="1:12">
      <c r="A734" s="1" t="s">
        <v>723</v>
      </c>
      <c r="B734" s="1" t="s">
        <v>728</v>
      </c>
      <c r="C734" s="1">
        <v>761100</v>
      </c>
      <c r="D734" s="1" t="s">
        <v>686</v>
      </c>
      <c r="E734" s="1" t="s">
        <v>670</v>
      </c>
      <c r="F734" s="1" t="s">
        <v>670</v>
      </c>
      <c r="G734" s="1" t="str">
        <f t="shared" si="22"/>
        <v>US to EU27</v>
      </c>
      <c r="H734" s="1">
        <v>2012</v>
      </c>
      <c r="I734" s="1" t="s">
        <v>724</v>
      </c>
      <c r="J734" s="1">
        <v>6</v>
      </c>
      <c r="K734" s="1">
        <v>1218.213</v>
      </c>
      <c r="L734" s="1">
        <f t="shared" si="23"/>
        <v>1.218213</v>
      </c>
    </row>
    <row r="735" spans="1:12">
      <c r="A735" s="1" t="s">
        <v>723</v>
      </c>
      <c r="B735" s="1" t="s">
        <v>728</v>
      </c>
      <c r="C735" s="1">
        <v>761100</v>
      </c>
      <c r="D735" s="1" t="s">
        <v>686</v>
      </c>
      <c r="E735" s="1" t="s">
        <v>670</v>
      </c>
      <c r="F735" s="1" t="s">
        <v>670</v>
      </c>
      <c r="G735" s="1" t="str">
        <f t="shared" si="22"/>
        <v>US to EU27</v>
      </c>
      <c r="H735" s="1">
        <v>2013</v>
      </c>
      <c r="I735" s="1" t="s">
        <v>724</v>
      </c>
      <c r="J735" s="1">
        <v>6</v>
      </c>
      <c r="K735" s="1">
        <v>1984.19</v>
      </c>
      <c r="L735" s="1">
        <f t="shared" si="23"/>
        <v>1.9841900000000001</v>
      </c>
    </row>
    <row r="736" spans="1:12">
      <c r="A736" s="1" t="s">
        <v>723</v>
      </c>
      <c r="B736" s="1" t="s">
        <v>728</v>
      </c>
      <c r="C736" s="1">
        <v>761100</v>
      </c>
      <c r="D736" s="1" t="s">
        <v>686</v>
      </c>
      <c r="E736" s="1" t="s">
        <v>670</v>
      </c>
      <c r="F736" s="1" t="s">
        <v>670</v>
      </c>
      <c r="G736" s="1" t="str">
        <f t="shared" si="22"/>
        <v>US to EU27</v>
      </c>
      <c r="H736" s="1">
        <v>2014</v>
      </c>
      <c r="I736" s="1" t="s">
        <v>724</v>
      </c>
      <c r="J736" s="1">
        <v>6</v>
      </c>
      <c r="K736" s="1">
        <v>1195.1389999999999</v>
      </c>
      <c r="L736" s="1">
        <f t="shared" si="23"/>
        <v>1.195139</v>
      </c>
    </row>
    <row r="737" spans="1:12">
      <c r="A737" s="1" t="s">
        <v>723</v>
      </c>
      <c r="B737" s="1" t="s">
        <v>728</v>
      </c>
      <c r="C737" s="1">
        <v>761100</v>
      </c>
      <c r="D737" s="1" t="s">
        <v>686</v>
      </c>
      <c r="E737" s="1" t="s">
        <v>670</v>
      </c>
      <c r="F737" s="1" t="s">
        <v>670</v>
      </c>
      <c r="G737" s="1" t="str">
        <f t="shared" si="22"/>
        <v>US to EU27</v>
      </c>
      <c r="H737" s="1">
        <v>2015</v>
      </c>
      <c r="I737" s="1" t="s">
        <v>724</v>
      </c>
      <c r="J737" s="1">
        <v>6</v>
      </c>
      <c r="K737" s="1">
        <v>735.11199999999997</v>
      </c>
      <c r="L737" s="1">
        <f t="shared" si="23"/>
        <v>0.73511199999999999</v>
      </c>
    </row>
    <row r="738" spans="1:12">
      <c r="A738" s="1" t="s">
        <v>723</v>
      </c>
      <c r="B738" s="1" t="s">
        <v>728</v>
      </c>
      <c r="C738" s="1">
        <v>761100</v>
      </c>
      <c r="D738" s="1" t="s">
        <v>686</v>
      </c>
      <c r="E738" s="1" t="s">
        <v>670</v>
      </c>
      <c r="F738" s="1" t="s">
        <v>670</v>
      </c>
      <c r="G738" s="1" t="str">
        <f t="shared" si="22"/>
        <v>US to EU27</v>
      </c>
      <c r="H738" s="1">
        <v>2016</v>
      </c>
      <c r="I738" s="1" t="s">
        <v>724</v>
      </c>
      <c r="J738" s="1">
        <v>6</v>
      </c>
      <c r="K738" s="1">
        <v>1467.0409999999999</v>
      </c>
      <c r="L738" s="1">
        <f t="shared" si="23"/>
        <v>1.467041</v>
      </c>
    </row>
    <row r="739" spans="1:12">
      <c r="A739" s="1" t="s">
        <v>723</v>
      </c>
      <c r="B739" s="1" t="s">
        <v>728</v>
      </c>
      <c r="C739" s="1">
        <v>761100</v>
      </c>
      <c r="D739" s="1" t="s">
        <v>686</v>
      </c>
      <c r="E739" s="1" t="s">
        <v>670</v>
      </c>
      <c r="F739" s="1" t="s">
        <v>670</v>
      </c>
      <c r="G739" s="1" t="str">
        <f t="shared" si="22"/>
        <v>US to EU27</v>
      </c>
      <c r="H739" s="1">
        <v>2017</v>
      </c>
      <c r="I739" s="1" t="s">
        <v>724</v>
      </c>
      <c r="J739" s="1">
        <v>6</v>
      </c>
      <c r="K739" s="1">
        <v>936.83600000000001</v>
      </c>
      <c r="L739" s="1">
        <f t="shared" si="23"/>
        <v>0.936836</v>
      </c>
    </row>
    <row r="740" spans="1:12">
      <c r="A740" s="1" t="s">
        <v>723</v>
      </c>
      <c r="B740" s="1" t="s">
        <v>728</v>
      </c>
      <c r="C740" s="1">
        <v>841931</v>
      </c>
      <c r="D740" s="1" t="s">
        <v>686</v>
      </c>
      <c r="E740" s="1" t="s">
        <v>147</v>
      </c>
      <c r="F740" s="1" t="s">
        <v>292</v>
      </c>
      <c r="G740" s="1" t="str">
        <f t="shared" si="22"/>
        <v>US to World</v>
      </c>
      <c r="H740" s="1">
        <v>2012</v>
      </c>
      <c r="I740" s="1" t="s">
        <v>724</v>
      </c>
      <c r="J740" s="1">
        <v>6</v>
      </c>
      <c r="K740" s="1">
        <v>62787.341</v>
      </c>
      <c r="L740" s="1">
        <f t="shared" si="23"/>
        <v>62.787340999999998</v>
      </c>
    </row>
    <row r="741" spans="1:12">
      <c r="A741" s="1" t="s">
        <v>723</v>
      </c>
      <c r="B741" s="1" t="s">
        <v>728</v>
      </c>
      <c r="C741" s="1">
        <v>841931</v>
      </c>
      <c r="D741" s="1" t="s">
        <v>686</v>
      </c>
      <c r="E741" s="1" t="s">
        <v>147</v>
      </c>
      <c r="F741" s="1" t="s">
        <v>292</v>
      </c>
      <c r="G741" s="1" t="str">
        <f t="shared" si="22"/>
        <v>US to World</v>
      </c>
      <c r="H741" s="1">
        <v>2013</v>
      </c>
      <c r="I741" s="1" t="s">
        <v>724</v>
      </c>
      <c r="J741" s="1">
        <v>6</v>
      </c>
      <c r="K741" s="1">
        <v>53633.786999999997</v>
      </c>
      <c r="L741" s="1">
        <f t="shared" si="23"/>
        <v>53.633786999999998</v>
      </c>
    </row>
    <row r="742" spans="1:12">
      <c r="A742" s="1" t="s">
        <v>723</v>
      </c>
      <c r="B742" s="1" t="s">
        <v>728</v>
      </c>
      <c r="C742" s="1">
        <v>841931</v>
      </c>
      <c r="D742" s="1" t="s">
        <v>686</v>
      </c>
      <c r="E742" s="1" t="s">
        <v>147</v>
      </c>
      <c r="F742" s="1" t="s">
        <v>292</v>
      </c>
      <c r="G742" s="1" t="str">
        <f t="shared" si="22"/>
        <v>US to World</v>
      </c>
      <c r="H742" s="1">
        <v>2014</v>
      </c>
      <c r="I742" s="1" t="s">
        <v>724</v>
      </c>
      <c r="J742" s="1">
        <v>6</v>
      </c>
      <c r="K742" s="1">
        <v>53177.857000000004</v>
      </c>
      <c r="L742" s="1">
        <f t="shared" si="23"/>
        <v>53.177857000000003</v>
      </c>
    </row>
    <row r="743" spans="1:12">
      <c r="A743" s="1" t="s">
        <v>723</v>
      </c>
      <c r="B743" s="1" t="s">
        <v>728</v>
      </c>
      <c r="C743" s="1">
        <v>841931</v>
      </c>
      <c r="D743" s="1" t="s">
        <v>686</v>
      </c>
      <c r="E743" s="1" t="s">
        <v>147</v>
      </c>
      <c r="F743" s="1" t="s">
        <v>292</v>
      </c>
      <c r="G743" s="1" t="str">
        <f t="shared" si="22"/>
        <v>US to World</v>
      </c>
      <c r="H743" s="1">
        <v>2015</v>
      </c>
      <c r="I743" s="1" t="s">
        <v>724</v>
      </c>
      <c r="J743" s="1">
        <v>6</v>
      </c>
      <c r="K743" s="1">
        <v>30345.995999999999</v>
      </c>
      <c r="L743" s="1">
        <f t="shared" si="23"/>
        <v>30.345996</v>
      </c>
    </row>
    <row r="744" spans="1:12">
      <c r="A744" s="1" t="s">
        <v>723</v>
      </c>
      <c r="B744" s="1" t="s">
        <v>728</v>
      </c>
      <c r="C744" s="1">
        <v>841931</v>
      </c>
      <c r="D744" s="1" t="s">
        <v>686</v>
      </c>
      <c r="E744" s="1" t="s">
        <v>147</v>
      </c>
      <c r="F744" s="1" t="s">
        <v>292</v>
      </c>
      <c r="G744" s="1" t="str">
        <f t="shared" si="22"/>
        <v>US to World</v>
      </c>
      <c r="H744" s="1">
        <v>2016</v>
      </c>
      <c r="I744" s="1" t="s">
        <v>724</v>
      </c>
      <c r="J744" s="1">
        <v>6</v>
      </c>
      <c r="K744" s="1">
        <v>34385.713000000003</v>
      </c>
      <c r="L744" s="1">
        <f t="shared" si="23"/>
        <v>34.385713000000003</v>
      </c>
    </row>
    <row r="745" spans="1:12">
      <c r="A745" s="1" t="s">
        <v>723</v>
      </c>
      <c r="B745" s="1" t="s">
        <v>728</v>
      </c>
      <c r="C745" s="1">
        <v>841931</v>
      </c>
      <c r="D745" s="1" t="s">
        <v>686</v>
      </c>
      <c r="E745" s="1" t="s">
        <v>147</v>
      </c>
      <c r="F745" s="1" t="s">
        <v>292</v>
      </c>
      <c r="G745" s="1" t="str">
        <f t="shared" si="22"/>
        <v>US to World</v>
      </c>
      <c r="H745" s="1">
        <v>2017</v>
      </c>
      <c r="I745" s="1" t="s">
        <v>724</v>
      </c>
      <c r="J745" s="1">
        <v>6</v>
      </c>
      <c r="K745" s="1">
        <v>42853.580999999998</v>
      </c>
      <c r="L745" s="1">
        <f t="shared" si="23"/>
        <v>42.853580999999998</v>
      </c>
    </row>
    <row r="746" spans="1:12">
      <c r="A746" s="1" t="s">
        <v>723</v>
      </c>
      <c r="B746" s="1" t="s">
        <v>728</v>
      </c>
      <c r="C746" s="1">
        <v>841931</v>
      </c>
      <c r="D746" s="1" t="s">
        <v>686</v>
      </c>
      <c r="E746" s="1" t="s">
        <v>670</v>
      </c>
      <c r="F746" s="1" t="s">
        <v>670</v>
      </c>
      <c r="G746" s="1" t="str">
        <f t="shared" si="22"/>
        <v>US to EU27</v>
      </c>
      <c r="H746" s="1">
        <v>2012</v>
      </c>
      <c r="I746" s="1" t="s">
        <v>724</v>
      </c>
      <c r="J746" s="1">
        <v>6</v>
      </c>
      <c r="K746" s="1">
        <v>7889.7669999999998</v>
      </c>
      <c r="L746" s="1">
        <f t="shared" si="23"/>
        <v>7.889767</v>
      </c>
    </row>
    <row r="747" spans="1:12">
      <c r="A747" s="1" t="s">
        <v>723</v>
      </c>
      <c r="B747" s="1" t="s">
        <v>728</v>
      </c>
      <c r="C747" s="1">
        <v>841931</v>
      </c>
      <c r="D747" s="1" t="s">
        <v>686</v>
      </c>
      <c r="E747" s="1" t="s">
        <v>670</v>
      </c>
      <c r="F747" s="1" t="s">
        <v>670</v>
      </c>
      <c r="G747" s="1" t="str">
        <f t="shared" si="22"/>
        <v>US to EU27</v>
      </c>
      <c r="H747" s="1">
        <v>2013</v>
      </c>
      <c r="I747" s="1" t="s">
        <v>724</v>
      </c>
      <c r="J747" s="1">
        <v>6</v>
      </c>
      <c r="K747" s="1">
        <v>4936.125</v>
      </c>
      <c r="L747" s="1">
        <f t="shared" si="23"/>
        <v>4.9361249999999997</v>
      </c>
    </row>
    <row r="748" spans="1:12">
      <c r="A748" s="1" t="s">
        <v>723</v>
      </c>
      <c r="B748" s="1" t="s">
        <v>728</v>
      </c>
      <c r="C748" s="1">
        <v>841931</v>
      </c>
      <c r="D748" s="1" t="s">
        <v>686</v>
      </c>
      <c r="E748" s="1" t="s">
        <v>670</v>
      </c>
      <c r="F748" s="1" t="s">
        <v>670</v>
      </c>
      <c r="G748" s="1" t="str">
        <f t="shared" si="22"/>
        <v>US to EU27</v>
      </c>
      <c r="H748" s="1">
        <v>2014</v>
      </c>
      <c r="I748" s="1" t="s">
        <v>724</v>
      </c>
      <c r="J748" s="1">
        <v>6</v>
      </c>
      <c r="K748" s="1">
        <v>4623.0640000000003</v>
      </c>
      <c r="L748" s="1">
        <f t="shared" si="23"/>
        <v>4.6230640000000003</v>
      </c>
    </row>
    <row r="749" spans="1:12">
      <c r="A749" s="1" t="s">
        <v>723</v>
      </c>
      <c r="B749" s="1" t="s">
        <v>728</v>
      </c>
      <c r="C749" s="1">
        <v>841931</v>
      </c>
      <c r="D749" s="1" t="s">
        <v>686</v>
      </c>
      <c r="E749" s="1" t="s">
        <v>670</v>
      </c>
      <c r="F749" s="1" t="s">
        <v>670</v>
      </c>
      <c r="G749" s="1" t="str">
        <f t="shared" si="22"/>
        <v>US to EU27</v>
      </c>
      <c r="H749" s="1">
        <v>2015</v>
      </c>
      <c r="I749" s="1" t="s">
        <v>724</v>
      </c>
      <c r="J749" s="1">
        <v>6</v>
      </c>
      <c r="K749" s="1">
        <v>3636.7249999999999</v>
      </c>
      <c r="L749" s="1">
        <f t="shared" si="23"/>
        <v>3.6367249999999998</v>
      </c>
    </row>
    <row r="750" spans="1:12">
      <c r="A750" s="1" t="s">
        <v>723</v>
      </c>
      <c r="B750" s="1" t="s">
        <v>728</v>
      </c>
      <c r="C750" s="1">
        <v>841931</v>
      </c>
      <c r="D750" s="1" t="s">
        <v>686</v>
      </c>
      <c r="E750" s="1" t="s">
        <v>670</v>
      </c>
      <c r="F750" s="1" t="s">
        <v>670</v>
      </c>
      <c r="G750" s="1" t="str">
        <f t="shared" si="22"/>
        <v>US to EU27</v>
      </c>
      <c r="H750" s="1">
        <v>2016</v>
      </c>
      <c r="I750" s="1" t="s">
        <v>724</v>
      </c>
      <c r="J750" s="1">
        <v>6</v>
      </c>
      <c r="K750" s="1">
        <v>2490.3760000000002</v>
      </c>
      <c r="L750" s="1">
        <f t="shared" si="23"/>
        <v>2.4903760000000004</v>
      </c>
    </row>
    <row r="751" spans="1:12">
      <c r="A751" s="1" t="s">
        <v>723</v>
      </c>
      <c r="B751" s="1" t="s">
        <v>728</v>
      </c>
      <c r="C751" s="1">
        <v>841931</v>
      </c>
      <c r="D751" s="1" t="s">
        <v>686</v>
      </c>
      <c r="E751" s="1" t="s">
        <v>670</v>
      </c>
      <c r="F751" s="1" t="s">
        <v>670</v>
      </c>
      <c r="G751" s="1" t="str">
        <f t="shared" si="22"/>
        <v>US to EU27</v>
      </c>
      <c r="H751" s="1">
        <v>2017</v>
      </c>
      <c r="I751" s="1" t="s">
        <v>724</v>
      </c>
      <c r="J751" s="1">
        <v>6</v>
      </c>
      <c r="K751" s="1">
        <v>3425.2159999999999</v>
      </c>
      <c r="L751" s="1">
        <f t="shared" si="23"/>
        <v>3.4252159999999998</v>
      </c>
    </row>
    <row r="752" spans="1:12">
      <c r="A752" s="1" t="s">
        <v>723</v>
      </c>
      <c r="B752" s="1" t="s">
        <v>728</v>
      </c>
      <c r="C752" s="1">
        <v>841940</v>
      </c>
      <c r="D752" s="1" t="s">
        <v>686</v>
      </c>
      <c r="E752" s="1" t="s">
        <v>147</v>
      </c>
      <c r="F752" s="1" t="s">
        <v>292</v>
      </c>
      <c r="G752" s="1" t="str">
        <f t="shared" si="22"/>
        <v>US to World</v>
      </c>
      <c r="H752" s="1">
        <v>2012</v>
      </c>
      <c r="I752" s="1" t="s">
        <v>724</v>
      </c>
      <c r="J752" s="1">
        <v>6</v>
      </c>
      <c r="K752" s="1">
        <v>130138.685</v>
      </c>
      <c r="L752" s="1">
        <f t="shared" si="23"/>
        <v>130.13868500000001</v>
      </c>
    </row>
    <row r="753" spans="1:12">
      <c r="A753" s="1" t="s">
        <v>723</v>
      </c>
      <c r="B753" s="1" t="s">
        <v>728</v>
      </c>
      <c r="C753" s="1">
        <v>841940</v>
      </c>
      <c r="D753" s="1" t="s">
        <v>686</v>
      </c>
      <c r="E753" s="1" t="s">
        <v>147</v>
      </c>
      <c r="F753" s="1" t="s">
        <v>292</v>
      </c>
      <c r="G753" s="1" t="str">
        <f t="shared" si="22"/>
        <v>US to World</v>
      </c>
      <c r="H753" s="1">
        <v>2013</v>
      </c>
      <c r="I753" s="1" t="s">
        <v>724</v>
      </c>
      <c r="J753" s="1">
        <v>6</v>
      </c>
      <c r="K753" s="1">
        <v>100946.923</v>
      </c>
      <c r="L753" s="1">
        <f t="shared" si="23"/>
        <v>100.946923</v>
      </c>
    </row>
    <row r="754" spans="1:12">
      <c r="A754" s="1" t="s">
        <v>723</v>
      </c>
      <c r="B754" s="1" t="s">
        <v>728</v>
      </c>
      <c r="C754" s="1">
        <v>841940</v>
      </c>
      <c r="D754" s="1" t="s">
        <v>686</v>
      </c>
      <c r="E754" s="1" t="s">
        <v>147</v>
      </c>
      <c r="F754" s="1" t="s">
        <v>292</v>
      </c>
      <c r="G754" s="1" t="str">
        <f t="shared" si="22"/>
        <v>US to World</v>
      </c>
      <c r="H754" s="1">
        <v>2014</v>
      </c>
      <c r="I754" s="1" t="s">
        <v>724</v>
      </c>
      <c r="J754" s="1">
        <v>6</v>
      </c>
      <c r="K754" s="1">
        <v>328193.25300000003</v>
      </c>
      <c r="L754" s="1">
        <f t="shared" si="23"/>
        <v>328.19325300000003</v>
      </c>
    </row>
    <row r="755" spans="1:12">
      <c r="A755" s="1" t="s">
        <v>723</v>
      </c>
      <c r="B755" s="1" t="s">
        <v>728</v>
      </c>
      <c r="C755" s="1">
        <v>841940</v>
      </c>
      <c r="D755" s="1" t="s">
        <v>686</v>
      </c>
      <c r="E755" s="1" t="s">
        <v>147</v>
      </c>
      <c r="F755" s="1" t="s">
        <v>292</v>
      </c>
      <c r="G755" s="1" t="str">
        <f t="shared" si="22"/>
        <v>US to World</v>
      </c>
      <c r="H755" s="1">
        <v>2015</v>
      </c>
      <c r="I755" s="1" t="s">
        <v>724</v>
      </c>
      <c r="J755" s="1">
        <v>6</v>
      </c>
      <c r="K755" s="1">
        <v>106321.18799999999</v>
      </c>
      <c r="L755" s="1">
        <f t="shared" si="23"/>
        <v>106.32118799999999</v>
      </c>
    </row>
    <row r="756" spans="1:12">
      <c r="A756" s="1" t="s">
        <v>723</v>
      </c>
      <c r="B756" s="1" t="s">
        <v>728</v>
      </c>
      <c r="C756" s="1">
        <v>841940</v>
      </c>
      <c r="D756" s="1" t="s">
        <v>686</v>
      </c>
      <c r="E756" s="1" t="s">
        <v>147</v>
      </c>
      <c r="F756" s="1" t="s">
        <v>292</v>
      </c>
      <c r="G756" s="1" t="str">
        <f t="shared" si="22"/>
        <v>US to World</v>
      </c>
      <c r="H756" s="1">
        <v>2016</v>
      </c>
      <c r="I756" s="1" t="s">
        <v>724</v>
      </c>
      <c r="J756" s="1">
        <v>6</v>
      </c>
      <c r="K756" s="1">
        <v>28464.126</v>
      </c>
      <c r="L756" s="1">
        <f t="shared" si="23"/>
        <v>28.464126</v>
      </c>
    </row>
    <row r="757" spans="1:12">
      <c r="A757" s="1" t="s">
        <v>723</v>
      </c>
      <c r="B757" s="1" t="s">
        <v>728</v>
      </c>
      <c r="C757" s="1">
        <v>841940</v>
      </c>
      <c r="D757" s="1" t="s">
        <v>686</v>
      </c>
      <c r="E757" s="1" t="s">
        <v>147</v>
      </c>
      <c r="F757" s="1" t="s">
        <v>292</v>
      </c>
      <c r="G757" s="1" t="str">
        <f t="shared" si="22"/>
        <v>US to World</v>
      </c>
      <c r="H757" s="1">
        <v>2017</v>
      </c>
      <c r="I757" s="1" t="s">
        <v>724</v>
      </c>
      <c r="J757" s="1">
        <v>6</v>
      </c>
      <c r="K757" s="1">
        <v>13201.646000000001</v>
      </c>
      <c r="L757" s="1">
        <f t="shared" si="23"/>
        <v>13.201646</v>
      </c>
    </row>
    <row r="758" spans="1:12">
      <c r="A758" s="1" t="s">
        <v>723</v>
      </c>
      <c r="B758" s="1" t="s">
        <v>728</v>
      </c>
      <c r="C758" s="1">
        <v>841940</v>
      </c>
      <c r="D758" s="1" t="s">
        <v>686</v>
      </c>
      <c r="E758" s="1" t="s">
        <v>670</v>
      </c>
      <c r="F758" s="1" t="s">
        <v>670</v>
      </c>
      <c r="G758" s="1" t="str">
        <f t="shared" si="22"/>
        <v>US to EU27</v>
      </c>
      <c r="H758" s="1">
        <v>2012</v>
      </c>
      <c r="I758" s="1" t="s">
        <v>724</v>
      </c>
      <c r="J758" s="1">
        <v>6</v>
      </c>
      <c r="K758" s="1">
        <v>6672.4</v>
      </c>
      <c r="L758" s="1">
        <f t="shared" si="23"/>
        <v>6.6723999999999997</v>
      </c>
    </row>
    <row r="759" spans="1:12">
      <c r="A759" s="1" t="s">
        <v>723</v>
      </c>
      <c r="B759" s="1" t="s">
        <v>728</v>
      </c>
      <c r="C759" s="1">
        <v>841940</v>
      </c>
      <c r="D759" s="1" t="s">
        <v>686</v>
      </c>
      <c r="E759" s="1" t="s">
        <v>670</v>
      </c>
      <c r="F759" s="1" t="s">
        <v>670</v>
      </c>
      <c r="G759" s="1" t="str">
        <f t="shared" si="22"/>
        <v>US to EU27</v>
      </c>
      <c r="H759" s="1">
        <v>2013</v>
      </c>
      <c r="I759" s="1" t="s">
        <v>724</v>
      </c>
      <c r="J759" s="1">
        <v>6</v>
      </c>
      <c r="K759" s="1">
        <v>8855.2520000000004</v>
      </c>
      <c r="L759" s="1">
        <f t="shared" si="23"/>
        <v>8.8552520000000001</v>
      </c>
    </row>
    <row r="760" spans="1:12">
      <c r="A760" s="1" t="s">
        <v>723</v>
      </c>
      <c r="B760" s="1" t="s">
        <v>728</v>
      </c>
      <c r="C760" s="1">
        <v>841940</v>
      </c>
      <c r="D760" s="1" t="s">
        <v>686</v>
      </c>
      <c r="E760" s="1" t="s">
        <v>670</v>
      </c>
      <c r="F760" s="1" t="s">
        <v>670</v>
      </c>
      <c r="G760" s="1" t="str">
        <f t="shared" si="22"/>
        <v>US to EU27</v>
      </c>
      <c r="H760" s="1">
        <v>2014</v>
      </c>
      <c r="I760" s="1" t="s">
        <v>724</v>
      </c>
      <c r="J760" s="1">
        <v>6</v>
      </c>
      <c r="K760" s="1">
        <v>5381.7240000000002</v>
      </c>
      <c r="L760" s="1">
        <f t="shared" si="23"/>
        <v>5.3817240000000002</v>
      </c>
    </row>
    <row r="761" spans="1:12">
      <c r="A761" s="1" t="s">
        <v>723</v>
      </c>
      <c r="B761" s="1" t="s">
        <v>728</v>
      </c>
      <c r="C761" s="1">
        <v>841940</v>
      </c>
      <c r="D761" s="1" t="s">
        <v>686</v>
      </c>
      <c r="E761" s="1" t="s">
        <v>670</v>
      </c>
      <c r="F761" s="1" t="s">
        <v>670</v>
      </c>
      <c r="G761" s="1" t="str">
        <f t="shared" si="22"/>
        <v>US to EU27</v>
      </c>
      <c r="H761" s="1">
        <v>2015</v>
      </c>
      <c r="I761" s="1" t="s">
        <v>724</v>
      </c>
      <c r="J761" s="1">
        <v>6</v>
      </c>
      <c r="K761" s="1">
        <v>5780.0460000000003</v>
      </c>
      <c r="L761" s="1">
        <f t="shared" si="23"/>
        <v>5.7800460000000005</v>
      </c>
    </row>
    <row r="762" spans="1:12">
      <c r="A762" s="1" t="s">
        <v>723</v>
      </c>
      <c r="B762" s="1" t="s">
        <v>728</v>
      </c>
      <c r="C762" s="1">
        <v>841940</v>
      </c>
      <c r="D762" s="1" t="s">
        <v>686</v>
      </c>
      <c r="E762" s="1" t="s">
        <v>670</v>
      </c>
      <c r="F762" s="1" t="s">
        <v>670</v>
      </c>
      <c r="G762" s="1" t="str">
        <f t="shared" si="22"/>
        <v>US to EU27</v>
      </c>
      <c r="H762" s="1">
        <v>2016</v>
      </c>
      <c r="I762" s="1" t="s">
        <v>724</v>
      </c>
      <c r="J762" s="1">
        <v>6</v>
      </c>
      <c r="K762" s="1">
        <v>800.46100000000001</v>
      </c>
      <c r="L762" s="1">
        <f t="shared" si="23"/>
        <v>0.80046099999999998</v>
      </c>
    </row>
    <row r="763" spans="1:12">
      <c r="A763" s="1" t="s">
        <v>723</v>
      </c>
      <c r="B763" s="1" t="s">
        <v>728</v>
      </c>
      <c r="C763" s="1">
        <v>841940</v>
      </c>
      <c r="D763" s="1" t="s">
        <v>686</v>
      </c>
      <c r="E763" s="1" t="s">
        <v>670</v>
      </c>
      <c r="F763" s="1" t="s">
        <v>670</v>
      </c>
      <c r="G763" s="1" t="str">
        <f t="shared" si="22"/>
        <v>US to EU27</v>
      </c>
      <c r="H763" s="1">
        <v>2017</v>
      </c>
      <c r="I763" s="1" t="s">
        <v>724</v>
      </c>
      <c r="J763" s="1">
        <v>6</v>
      </c>
      <c r="K763" s="1">
        <v>538.87099999999998</v>
      </c>
      <c r="L763" s="1">
        <f t="shared" si="23"/>
        <v>0.53887099999999999</v>
      </c>
    </row>
    <row r="764" spans="1:12">
      <c r="A764" s="1" t="s">
        <v>723</v>
      </c>
      <c r="B764" s="1" t="s">
        <v>728</v>
      </c>
      <c r="C764" s="1">
        <v>842139</v>
      </c>
      <c r="D764" s="1" t="s">
        <v>686</v>
      </c>
      <c r="E764" s="1" t="s">
        <v>147</v>
      </c>
      <c r="F764" s="1" t="s">
        <v>292</v>
      </c>
      <c r="G764" s="1" t="str">
        <f t="shared" si="22"/>
        <v>US to World</v>
      </c>
      <c r="H764" s="1">
        <v>2012</v>
      </c>
      <c r="I764" s="1" t="s">
        <v>724</v>
      </c>
      <c r="J764" s="1">
        <v>6</v>
      </c>
      <c r="K764" s="1">
        <v>2062256.862</v>
      </c>
      <c r="L764" s="1">
        <f t="shared" si="23"/>
        <v>2062.2568620000002</v>
      </c>
    </row>
    <row r="765" spans="1:12">
      <c r="A765" s="1" t="s">
        <v>723</v>
      </c>
      <c r="B765" s="1" t="s">
        <v>728</v>
      </c>
      <c r="C765" s="1">
        <v>842139</v>
      </c>
      <c r="D765" s="1" t="s">
        <v>686</v>
      </c>
      <c r="E765" s="1" t="s">
        <v>147</v>
      </c>
      <c r="F765" s="1" t="s">
        <v>292</v>
      </c>
      <c r="G765" s="1" t="str">
        <f t="shared" si="22"/>
        <v>US to World</v>
      </c>
      <c r="H765" s="1">
        <v>2013</v>
      </c>
      <c r="I765" s="1" t="s">
        <v>724</v>
      </c>
      <c r="J765" s="1">
        <v>6</v>
      </c>
      <c r="K765" s="1">
        <v>2387136.3420000002</v>
      </c>
      <c r="L765" s="1">
        <f t="shared" si="23"/>
        <v>2387.1363420000002</v>
      </c>
    </row>
    <row r="766" spans="1:12">
      <c r="A766" s="1" t="s">
        <v>723</v>
      </c>
      <c r="B766" s="1" t="s">
        <v>728</v>
      </c>
      <c r="C766" s="1">
        <v>842139</v>
      </c>
      <c r="D766" s="1" t="s">
        <v>686</v>
      </c>
      <c r="E766" s="1" t="s">
        <v>147</v>
      </c>
      <c r="F766" s="1" t="s">
        <v>292</v>
      </c>
      <c r="G766" s="1" t="str">
        <f t="shared" si="22"/>
        <v>US to World</v>
      </c>
      <c r="H766" s="1">
        <v>2014</v>
      </c>
      <c r="I766" s="1" t="s">
        <v>724</v>
      </c>
      <c r="J766" s="1">
        <v>6</v>
      </c>
      <c r="K766" s="1">
        <v>2572122.3169999998</v>
      </c>
      <c r="L766" s="1">
        <f t="shared" si="23"/>
        <v>2572.1223169999998</v>
      </c>
    </row>
    <row r="767" spans="1:12">
      <c r="A767" s="1" t="s">
        <v>723</v>
      </c>
      <c r="B767" s="1" t="s">
        <v>728</v>
      </c>
      <c r="C767" s="1">
        <v>842139</v>
      </c>
      <c r="D767" s="1" t="s">
        <v>686</v>
      </c>
      <c r="E767" s="1" t="s">
        <v>147</v>
      </c>
      <c r="F767" s="1" t="s">
        <v>292</v>
      </c>
      <c r="G767" s="1" t="str">
        <f t="shared" si="22"/>
        <v>US to World</v>
      </c>
      <c r="H767" s="1">
        <v>2015</v>
      </c>
      <c r="I767" s="1" t="s">
        <v>724</v>
      </c>
      <c r="J767" s="1">
        <v>6</v>
      </c>
      <c r="K767" s="1">
        <v>2791082.6770000001</v>
      </c>
      <c r="L767" s="1">
        <f t="shared" si="23"/>
        <v>2791.0826770000003</v>
      </c>
    </row>
    <row r="768" spans="1:12">
      <c r="A768" s="1" t="s">
        <v>723</v>
      </c>
      <c r="B768" s="1" t="s">
        <v>728</v>
      </c>
      <c r="C768" s="1">
        <v>842139</v>
      </c>
      <c r="D768" s="1" t="s">
        <v>686</v>
      </c>
      <c r="E768" s="1" t="s">
        <v>147</v>
      </c>
      <c r="F768" s="1" t="s">
        <v>292</v>
      </c>
      <c r="G768" s="1" t="str">
        <f t="shared" si="22"/>
        <v>US to World</v>
      </c>
      <c r="H768" s="1">
        <v>2016</v>
      </c>
      <c r="I768" s="1" t="s">
        <v>724</v>
      </c>
      <c r="J768" s="1">
        <v>6</v>
      </c>
      <c r="K768" s="1">
        <v>2252213.5669999998</v>
      </c>
      <c r="L768" s="1">
        <f t="shared" si="23"/>
        <v>2252.2135669999998</v>
      </c>
    </row>
    <row r="769" spans="1:12">
      <c r="A769" s="1" t="s">
        <v>723</v>
      </c>
      <c r="B769" s="1" t="s">
        <v>728</v>
      </c>
      <c r="C769" s="1">
        <v>842139</v>
      </c>
      <c r="D769" s="1" t="s">
        <v>686</v>
      </c>
      <c r="E769" s="1" t="s">
        <v>147</v>
      </c>
      <c r="F769" s="1" t="s">
        <v>292</v>
      </c>
      <c r="G769" s="1" t="str">
        <f t="shared" si="22"/>
        <v>US to World</v>
      </c>
      <c r="H769" s="1">
        <v>2017</v>
      </c>
      <c r="I769" s="1" t="s">
        <v>724</v>
      </c>
      <c r="J769" s="1">
        <v>6</v>
      </c>
      <c r="K769" s="1">
        <v>2641217.0090000001</v>
      </c>
      <c r="L769" s="1">
        <f t="shared" si="23"/>
        <v>2641.217009</v>
      </c>
    </row>
    <row r="770" spans="1:12">
      <c r="A770" s="1" t="s">
        <v>723</v>
      </c>
      <c r="B770" s="1" t="s">
        <v>728</v>
      </c>
      <c r="C770" s="1">
        <v>842139</v>
      </c>
      <c r="D770" s="1" t="s">
        <v>686</v>
      </c>
      <c r="E770" s="1" t="s">
        <v>670</v>
      </c>
      <c r="F770" s="1" t="s">
        <v>670</v>
      </c>
      <c r="G770" s="1" t="str">
        <f t="shared" si="22"/>
        <v>US to EU27</v>
      </c>
      <c r="H770" s="1">
        <v>2012</v>
      </c>
      <c r="I770" s="1" t="s">
        <v>724</v>
      </c>
      <c r="J770" s="1">
        <v>6</v>
      </c>
      <c r="K770" s="1">
        <v>224800.01500000001</v>
      </c>
      <c r="L770" s="1">
        <f t="shared" si="23"/>
        <v>224.800015</v>
      </c>
    </row>
    <row r="771" spans="1:12">
      <c r="A771" s="1" t="s">
        <v>723</v>
      </c>
      <c r="B771" s="1" t="s">
        <v>728</v>
      </c>
      <c r="C771" s="1">
        <v>842139</v>
      </c>
      <c r="D771" s="1" t="s">
        <v>686</v>
      </c>
      <c r="E771" s="1" t="s">
        <v>670</v>
      </c>
      <c r="F771" s="1" t="s">
        <v>670</v>
      </c>
      <c r="G771" s="1" t="str">
        <f t="shared" si="22"/>
        <v>US to EU27</v>
      </c>
      <c r="H771" s="1">
        <v>2013</v>
      </c>
      <c r="I771" s="1" t="s">
        <v>724</v>
      </c>
      <c r="J771" s="1">
        <v>6</v>
      </c>
      <c r="K771" s="1">
        <v>257264.78200000001</v>
      </c>
      <c r="L771" s="1">
        <f t="shared" si="23"/>
        <v>257.26478200000003</v>
      </c>
    </row>
    <row r="772" spans="1:12">
      <c r="A772" s="1" t="s">
        <v>723</v>
      </c>
      <c r="B772" s="1" t="s">
        <v>728</v>
      </c>
      <c r="C772" s="1">
        <v>842139</v>
      </c>
      <c r="D772" s="1" t="s">
        <v>686</v>
      </c>
      <c r="E772" s="1" t="s">
        <v>670</v>
      </c>
      <c r="F772" s="1" t="s">
        <v>670</v>
      </c>
      <c r="G772" s="1" t="str">
        <f t="shared" si="22"/>
        <v>US to EU27</v>
      </c>
      <c r="H772" s="1">
        <v>2014</v>
      </c>
      <c r="I772" s="1" t="s">
        <v>724</v>
      </c>
      <c r="J772" s="1">
        <v>6</v>
      </c>
      <c r="K772" s="1">
        <v>296806.864</v>
      </c>
      <c r="L772" s="1">
        <f t="shared" si="23"/>
        <v>296.80686400000002</v>
      </c>
    </row>
    <row r="773" spans="1:12">
      <c r="A773" s="1" t="s">
        <v>723</v>
      </c>
      <c r="B773" s="1" t="s">
        <v>728</v>
      </c>
      <c r="C773" s="1">
        <v>842139</v>
      </c>
      <c r="D773" s="1" t="s">
        <v>686</v>
      </c>
      <c r="E773" s="1" t="s">
        <v>670</v>
      </c>
      <c r="F773" s="1" t="s">
        <v>670</v>
      </c>
      <c r="G773" s="1" t="str">
        <f t="shared" si="22"/>
        <v>US to EU27</v>
      </c>
      <c r="H773" s="1">
        <v>2015</v>
      </c>
      <c r="I773" s="1" t="s">
        <v>724</v>
      </c>
      <c r="J773" s="1">
        <v>6</v>
      </c>
      <c r="K773" s="1">
        <v>325866.25</v>
      </c>
      <c r="L773" s="1">
        <f t="shared" si="23"/>
        <v>325.86624999999998</v>
      </c>
    </row>
    <row r="774" spans="1:12">
      <c r="A774" s="1" t="s">
        <v>723</v>
      </c>
      <c r="B774" s="1" t="s">
        <v>728</v>
      </c>
      <c r="C774" s="1">
        <v>842139</v>
      </c>
      <c r="D774" s="1" t="s">
        <v>686</v>
      </c>
      <c r="E774" s="1" t="s">
        <v>670</v>
      </c>
      <c r="F774" s="1" t="s">
        <v>670</v>
      </c>
      <c r="G774" s="1" t="str">
        <f t="shared" si="22"/>
        <v>US to EU27</v>
      </c>
      <c r="H774" s="1">
        <v>2016</v>
      </c>
      <c r="I774" s="1" t="s">
        <v>724</v>
      </c>
      <c r="J774" s="1">
        <v>6</v>
      </c>
      <c r="K774" s="1">
        <v>259132.75</v>
      </c>
      <c r="L774" s="1">
        <f t="shared" si="23"/>
        <v>259.13274999999999</v>
      </c>
    </row>
    <row r="775" spans="1:12">
      <c r="A775" s="1" t="s">
        <v>723</v>
      </c>
      <c r="B775" s="1" t="s">
        <v>728</v>
      </c>
      <c r="C775" s="1">
        <v>842139</v>
      </c>
      <c r="D775" s="1" t="s">
        <v>686</v>
      </c>
      <c r="E775" s="1" t="s">
        <v>670</v>
      </c>
      <c r="F775" s="1" t="s">
        <v>670</v>
      </c>
      <c r="G775" s="1" t="str">
        <f t="shared" si="22"/>
        <v>US to EU27</v>
      </c>
      <c r="H775" s="1">
        <v>2017</v>
      </c>
      <c r="I775" s="1" t="s">
        <v>724</v>
      </c>
      <c r="J775" s="1">
        <v>6</v>
      </c>
      <c r="K775" s="1">
        <v>316163.43800000002</v>
      </c>
      <c r="L775" s="1">
        <f t="shared" si="23"/>
        <v>316.16343800000004</v>
      </c>
    </row>
    <row r="776" spans="1:12">
      <c r="A776" s="1" t="s">
        <v>723</v>
      </c>
      <c r="B776" s="1" t="s">
        <v>728</v>
      </c>
      <c r="C776" s="1">
        <v>842489</v>
      </c>
      <c r="D776" s="1" t="s">
        <v>686</v>
      </c>
      <c r="E776" s="1" t="s">
        <v>147</v>
      </c>
      <c r="F776" s="1" t="s">
        <v>292</v>
      </c>
      <c r="G776" s="1" t="str">
        <f t="shared" si="22"/>
        <v>US to World</v>
      </c>
      <c r="H776" s="1">
        <v>2012</v>
      </c>
      <c r="I776" s="1" t="s">
        <v>724</v>
      </c>
      <c r="J776" s="1">
        <v>6</v>
      </c>
      <c r="K776" s="1">
        <v>463228.16800000001</v>
      </c>
      <c r="L776" s="1">
        <f t="shared" si="23"/>
        <v>463.22816799999998</v>
      </c>
    </row>
    <row r="777" spans="1:12">
      <c r="A777" s="1" t="s">
        <v>723</v>
      </c>
      <c r="B777" s="1" t="s">
        <v>728</v>
      </c>
      <c r="C777" s="1">
        <v>842489</v>
      </c>
      <c r="D777" s="1" t="s">
        <v>686</v>
      </c>
      <c r="E777" s="1" t="s">
        <v>147</v>
      </c>
      <c r="F777" s="1" t="s">
        <v>292</v>
      </c>
      <c r="G777" s="1" t="str">
        <f t="shared" ref="G777:G840" si="24">CONCATENATE(D777, " to ",F777)</f>
        <v>US to World</v>
      </c>
      <c r="H777" s="1">
        <v>2013</v>
      </c>
      <c r="I777" s="1" t="s">
        <v>724</v>
      </c>
      <c r="J777" s="1">
        <v>6</v>
      </c>
      <c r="K777" s="1">
        <v>496679.92300000001</v>
      </c>
      <c r="L777" s="1">
        <f t="shared" ref="L777:L840" si="25">K777/(1*10^3)</f>
        <v>496.67992300000003</v>
      </c>
    </row>
    <row r="778" spans="1:12">
      <c r="A778" s="1" t="s">
        <v>723</v>
      </c>
      <c r="B778" s="1" t="s">
        <v>728</v>
      </c>
      <c r="C778" s="1">
        <v>842489</v>
      </c>
      <c r="D778" s="1" t="s">
        <v>686</v>
      </c>
      <c r="E778" s="1" t="s">
        <v>147</v>
      </c>
      <c r="F778" s="1" t="s">
        <v>292</v>
      </c>
      <c r="G778" s="1" t="str">
        <f t="shared" si="24"/>
        <v>US to World</v>
      </c>
      <c r="H778" s="1">
        <v>2014</v>
      </c>
      <c r="I778" s="1" t="s">
        <v>724</v>
      </c>
      <c r="J778" s="1">
        <v>6</v>
      </c>
      <c r="K778" s="1">
        <v>411692.75</v>
      </c>
      <c r="L778" s="1">
        <f t="shared" si="25"/>
        <v>411.69274999999999</v>
      </c>
    </row>
    <row r="779" spans="1:12">
      <c r="A779" s="1" t="s">
        <v>723</v>
      </c>
      <c r="B779" s="1" t="s">
        <v>728</v>
      </c>
      <c r="C779" s="1">
        <v>842489</v>
      </c>
      <c r="D779" s="1" t="s">
        <v>686</v>
      </c>
      <c r="E779" s="1" t="s">
        <v>147</v>
      </c>
      <c r="F779" s="1" t="s">
        <v>292</v>
      </c>
      <c r="G779" s="1" t="str">
        <f t="shared" si="24"/>
        <v>US to World</v>
      </c>
      <c r="H779" s="1">
        <v>2015</v>
      </c>
      <c r="I779" s="1" t="s">
        <v>724</v>
      </c>
      <c r="J779" s="1">
        <v>6</v>
      </c>
      <c r="K779" s="1">
        <v>502559.27</v>
      </c>
      <c r="L779" s="1">
        <f t="shared" si="25"/>
        <v>502.55927000000003</v>
      </c>
    </row>
    <row r="780" spans="1:12">
      <c r="A780" s="1" t="s">
        <v>723</v>
      </c>
      <c r="B780" s="1" t="s">
        <v>728</v>
      </c>
      <c r="C780" s="1">
        <v>842489</v>
      </c>
      <c r="D780" s="1" t="s">
        <v>686</v>
      </c>
      <c r="E780" s="1" t="s">
        <v>147</v>
      </c>
      <c r="F780" s="1" t="s">
        <v>292</v>
      </c>
      <c r="G780" s="1" t="str">
        <f t="shared" si="24"/>
        <v>US to World</v>
      </c>
      <c r="H780" s="1">
        <v>2016</v>
      </c>
      <c r="I780" s="1" t="s">
        <v>724</v>
      </c>
      <c r="J780" s="1">
        <v>6</v>
      </c>
      <c r="K780" s="1">
        <v>467041.44500000001</v>
      </c>
      <c r="L780" s="1">
        <f t="shared" si="25"/>
        <v>467.04144500000001</v>
      </c>
    </row>
    <row r="781" spans="1:12">
      <c r="A781" s="1" t="s">
        <v>723</v>
      </c>
      <c r="B781" s="1" t="s">
        <v>728</v>
      </c>
      <c r="C781" s="1">
        <v>842489</v>
      </c>
      <c r="D781" s="1" t="s">
        <v>686</v>
      </c>
      <c r="E781" s="1" t="s">
        <v>147</v>
      </c>
      <c r="F781" s="1" t="s">
        <v>292</v>
      </c>
      <c r="G781" s="1" t="str">
        <f t="shared" si="24"/>
        <v>US to World</v>
      </c>
      <c r="H781" s="1">
        <v>2017</v>
      </c>
      <c r="I781" s="1" t="s">
        <v>724</v>
      </c>
      <c r="J781" s="1">
        <v>6</v>
      </c>
      <c r="K781" s="1">
        <v>461320.78100000002</v>
      </c>
      <c r="L781" s="1">
        <f t="shared" si="25"/>
        <v>461.32078100000001</v>
      </c>
    </row>
    <row r="782" spans="1:12">
      <c r="A782" s="1" t="s">
        <v>723</v>
      </c>
      <c r="B782" s="1" t="s">
        <v>728</v>
      </c>
      <c r="C782" s="1">
        <v>842489</v>
      </c>
      <c r="D782" s="1" t="s">
        <v>686</v>
      </c>
      <c r="E782" s="1" t="s">
        <v>670</v>
      </c>
      <c r="F782" s="1" t="s">
        <v>670</v>
      </c>
      <c r="G782" s="1" t="str">
        <f t="shared" si="24"/>
        <v>US to EU27</v>
      </c>
      <c r="H782" s="1">
        <v>2012</v>
      </c>
      <c r="I782" s="1" t="s">
        <v>724</v>
      </c>
      <c r="J782" s="1">
        <v>6</v>
      </c>
      <c r="K782" s="1">
        <v>84223.782000000007</v>
      </c>
      <c r="L782" s="1">
        <f t="shared" si="25"/>
        <v>84.223782</v>
      </c>
    </row>
    <row r="783" spans="1:12">
      <c r="A783" s="1" t="s">
        <v>723</v>
      </c>
      <c r="B783" s="1" t="s">
        <v>728</v>
      </c>
      <c r="C783" s="1">
        <v>842489</v>
      </c>
      <c r="D783" s="1" t="s">
        <v>686</v>
      </c>
      <c r="E783" s="1" t="s">
        <v>670</v>
      </c>
      <c r="F783" s="1" t="s">
        <v>670</v>
      </c>
      <c r="G783" s="1" t="str">
        <f t="shared" si="24"/>
        <v>US to EU27</v>
      </c>
      <c r="H783" s="1">
        <v>2013</v>
      </c>
      <c r="I783" s="1" t="s">
        <v>724</v>
      </c>
      <c r="J783" s="1">
        <v>6</v>
      </c>
      <c r="K783" s="1">
        <v>93379.86</v>
      </c>
      <c r="L783" s="1">
        <f t="shared" si="25"/>
        <v>93.379859999999994</v>
      </c>
    </row>
    <row r="784" spans="1:12">
      <c r="A784" s="1" t="s">
        <v>723</v>
      </c>
      <c r="B784" s="1" t="s">
        <v>728</v>
      </c>
      <c r="C784" s="1">
        <v>842489</v>
      </c>
      <c r="D784" s="1" t="s">
        <v>686</v>
      </c>
      <c r="E784" s="1" t="s">
        <v>670</v>
      </c>
      <c r="F784" s="1" t="s">
        <v>670</v>
      </c>
      <c r="G784" s="1" t="str">
        <f t="shared" si="24"/>
        <v>US to EU27</v>
      </c>
      <c r="H784" s="1">
        <v>2014</v>
      </c>
      <c r="I784" s="1" t="s">
        <v>724</v>
      </c>
      <c r="J784" s="1">
        <v>6</v>
      </c>
      <c r="K784" s="1">
        <v>84200.51</v>
      </c>
      <c r="L784" s="1">
        <f t="shared" si="25"/>
        <v>84.200509999999994</v>
      </c>
    </row>
    <row r="785" spans="1:12">
      <c r="A785" s="1" t="s">
        <v>723</v>
      </c>
      <c r="B785" s="1" t="s">
        <v>728</v>
      </c>
      <c r="C785" s="1">
        <v>842489</v>
      </c>
      <c r="D785" s="1" t="s">
        <v>686</v>
      </c>
      <c r="E785" s="1" t="s">
        <v>670</v>
      </c>
      <c r="F785" s="1" t="s">
        <v>670</v>
      </c>
      <c r="G785" s="1" t="str">
        <f t="shared" si="24"/>
        <v>US to EU27</v>
      </c>
      <c r="H785" s="1">
        <v>2015</v>
      </c>
      <c r="I785" s="1" t="s">
        <v>724</v>
      </c>
      <c r="J785" s="1">
        <v>6</v>
      </c>
      <c r="K785" s="1">
        <v>85873.975999999995</v>
      </c>
      <c r="L785" s="1">
        <f t="shared" si="25"/>
        <v>85.873975999999999</v>
      </c>
    </row>
    <row r="786" spans="1:12">
      <c r="A786" s="1" t="s">
        <v>723</v>
      </c>
      <c r="B786" s="1" t="s">
        <v>728</v>
      </c>
      <c r="C786" s="1">
        <v>842489</v>
      </c>
      <c r="D786" s="1" t="s">
        <v>686</v>
      </c>
      <c r="E786" s="1" t="s">
        <v>670</v>
      </c>
      <c r="F786" s="1" t="s">
        <v>670</v>
      </c>
      <c r="G786" s="1" t="str">
        <f t="shared" si="24"/>
        <v>US to EU27</v>
      </c>
      <c r="H786" s="1">
        <v>2016</v>
      </c>
      <c r="I786" s="1" t="s">
        <v>724</v>
      </c>
      <c r="J786" s="1">
        <v>6</v>
      </c>
      <c r="K786" s="1">
        <v>90056.877999999997</v>
      </c>
      <c r="L786" s="1">
        <f t="shared" si="25"/>
        <v>90.056877999999998</v>
      </c>
    </row>
    <row r="787" spans="1:12">
      <c r="A787" s="1" t="s">
        <v>723</v>
      </c>
      <c r="B787" s="1" t="s">
        <v>728</v>
      </c>
      <c r="C787" s="1">
        <v>842489</v>
      </c>
      <c r="D787" s="1" t="s">
        <v>686</v>
      </c>
      <c r="E787" s="1" t="s">
        <v>670</v>
      </c>
      <c r="F787" s="1" t="s">
        <v>670</v>
      </c>
      <c r="G787" s="1" t="str">
        <f t="shared" si="24"/>
        <v>US to EU27</v>
      </c>
      <c r="H787" s="1">
        <v>2017</v>
      </c>
      <c r="I787" s="1" t="s">
        <v>724</v>
      </c>
      <c r="J787" s="1">
        <v>6</v>
      </c>
      <c r="K787" s="1">
        <v>81735.039000000004</v>
      </c>
      <c r="L787" s="1">
        <f t="shared" si="25"/>
        <v>81.735039</v>
      </c>
    </row>
    <row r="788" spans="1:12">
      <c r="A788" s="1" t="s">
        <v>723</v>
      </c>
      <c r="B788" s="1" t="s">
        <v>728</v>
      </c>
      <c r="C788" s="1">
        <v>847780</v>
      </c>
      <c r="D788" s="1" t="s">
        <v>686</v>
      </c>
      <c r="E788" s="1" t="s">
        <v>147</v>
      </c>
      <c r="F788" s="1" t="s">
        <v>292</v>
      </c>
      <c r="G788" s="1" t="str">
        <f t="shared" si="24"/>
        <v>US to World</v>
      </c>
      <c r="H788" s="1">
        <v>2012</v>
      </c>
      <c r="I788" s="1" t="s">
        <v>724</v>
      </c>
      <c r="J788" s="1">
        <v>6</v>
      </c>
      <c r="K788" s="1">
        <v>220650.321</v>
      </c>
      <c r="L788" s="1">
        <f t="shared" si="25"/>
        <v>220.65032099999999</v>
      </c>
    </row>
    <row r="789" spans="1:12">
      <c r="A789" s="1" t="s">
        <v>723</v>
      </c>
      <c r="B789" s="1" t="s">
        <v>728</v>
      </c>
      <c r="C789" s="1">
        <v>847780</v>
      </c>
      <c r="D789" s="1" t="s">
        <v>686</v>
      </c>
      <c r="E789" s="1" t="s">
        <v>147</v>
      </c>
      <c r="F789" s="1" t="s">
        <v>292</v>
      </c>
      <c r="G789" s="1" t="str">
        <f t="shared" si="24"/>
        <v>US to World</v>
      </c>
      <c r="H789" s="1">
        <v>2013</v>
      </c>
      <c r="I789" s="1" t="s">
        <v>724</v>
      </c>
      <c r="J789" s="1">
        <v>6</v>
      </c>
      <c r="K789" s="1">
        <v>222744.39300000001</v>
      </c>
      <c r="L789" s="1">
        <f t="shared" si="25"/>
        <v>222.744393</v>
      </c>
    </row>
    <row r="790" spans="1:12">
      <c r="A790" s="1" t="s">
        <v>723</v>
      </c>
      <c r="B790" s="1" t="s">
        <v>728</v>
      </c>
      <c r="C790" s="1">
        <v>847780</v>
      </c>
      <c r="D790" s="1" t="s">
        <v>686</v>
      </c>
      <c r="E790" s="1" t="s">
        <v>147</v>
      </c>
      <c r="F790" s="1" t="s">
        <v>292</v>
      </c>
      <c r="G790" s="1" t="str">
        <f t="shared" si="24"/>
        <v>US to World</v>
      </c>
      <c r="H790" s="1">
        <v>2014</v>
      </c>
      <c r="I790" s="1" t="s">
        <v>724</v>
      </c>
      <c r="J790" s="1">
        <v>6</v>
      </c>
      <c r="K790" s="1">
        <v>267677.30900000001</v>
      </c>
      <c r="L790" s="1">
        <f t="shared" si="25"/>
        <v>267.67730900000004</v>
      </c>
    </row>
    <row r="791" spans="1:12">
      <c r="A791" s="1" t="s">
        <v>723</v>
      </c>
      <c r="B791" s="1" t="s">
        <v>728</v>
      </c>
      <c r="C791" s="1">
        <v>847780</v>
      </c>
      <c r="D791" s="1" t="s">
        <v>686</v>
      </c>
      <c r="E791" s="1" t="s">
        <v>147</v>
      </c>
      <c r="F791" s="1" t="s">
        <v>292</v>
      </c>
      <c r="G791" s="1" t="str">
        <f t="shared" si="24"/>
        <v>US to World</v>
      </c>
      <c r="H791" s="1">
        <v>2015</v>
      </c>
      <c r="I791" s="1" t="s">
        <v>724</v>
      </c>
      <c r="J791" s="1">
        <v>6</v>
      </c>
      <c r="K791" s="1">
        <v>293782.47200000001</v>
      </c>
      <c r="L791" s="1">
        <f t="shared" si="25"/>
        <v>293.78247199999998</v>
      </c>
    </row>
    <row r="792" spans="1:12">
      <c r="A792" s="1" t="s">
        <v>723</v>
      </c>
      <c r="B792" s="1" t="s">
        <v>728</v>
      </c>
      <c r="C792" s="1">
        <v>847780</v>
      </c>
      <c r="D792" s="1" t="s">
        <v>686</v>
      </c>
      <c r="E792" s="1" t="s">
        <v>147</v>
      </c>
      <c r="F792" s="1" t="s">
        <v>292</v>
      </c>
      <c r="G792" s="1" t="str">
        <f t="shared" si="24"/>
        <v>US to World</v>
      </c>
      <c r="H792" s="1">
        <v>2016</v>
      </c>
      <c r="I792" s="1" t="s">
        <v>724</v>
      </c>
      <c r="J792" s="1">
        <v>6</v>
      </c>
      <c r="K792" s="1">
        <v>291460.69699999999</v>
      </c>
      <c r="L792" s="1">
        <f t="shared" si="25"/>
        <v>291.46069699999998</v>
      </c>
    </row>
    <row r="793" spans="1:12">
      <c r="A793" s="1" t="s">
        <v>723</v>
      </c>
      <c r="B793" s="1" t="s">
        <v>728</v>
      </c>
      <c r="C793" s="1">
        <v>847780</v>
      </c>
      <c r="D793" s="1" t="s">
        <v>686</v>
      </c>
      <c r="E793" s="1" t="s">
        <v>147</v>
      </c>
      <c r="F793" s="1" t="s">
        <v>292</v>
      </c>
      <c r="G793" s="1" t="str">
        <f t="shared" si="24"/>
        <v>US to World</v>
      </c>
      <c r="H793" s="1">
        <v>2017</v>
      </c>
      <c r="I793" s="1" t="s">
        <v>724</v>
      </c>
      <c r="J793" s="1">
        <v>6</v>
      </c>
      <c r="K793" s="1">
        <v>318587.83100000001</v>
      </c>
      <c r="L793" s="1">
        <f t="shared" si="25"/>
        <v>318.58783099999999</v>
      </c>
    </row>
    <row r="794" spans="1:12">
      <c r="A794" s="1" t="s">
        <v>723</v>
      </c>
      <c r="B794" s="1" t="s">
        <v>728</v>
      </c>
      <c r="C794" s="1">
        <v>847780</v>
      </c>
      <c r="D794" s="1" t="s">
        <v>686</v>
      </c>
      <c r="E794" s="1" t="s">
        <v>670</v>
      </c>
      <c r="F794" s="1" t="s">
        <v>670</v>
      </c>
      <c r="G794" s="1" t="str">
        <f t="shared" si="24"/>
        <v>US to EU27</v>
      </c>
      <c r="H794" s="1">
        <v>2012</v>
      </c>
      <c r="I794" s="1" t="s">
        <v>724</v>
      </c>
      <c r="J794" s="1">
        <v>6</v>
      </c>
      <c r="K794" s="1">
        <v>43794.459000000003</v>
      </c>
      <c r="L794" s="1">
        <f t="shared" si="25"/>
        <v>43.794459000000003</v>
      </c>
    </row>
    <row r="795" spans="1:12">
      <c r="A795" s="1" t="s">
        <v>723</v>
      </c>
      <c r="B795" s="1" t="s">
        <v>728</v>
      </c>
      <c r="C795" s="1">
        <v>847780</v>
      </c>
      <c r="D795" s="1" t="s">
        <v>686</v>
      </c>
      <c r="E795" s="1" t="s">
        <v>670</v>
      </c>
      <c r="F795" s="1" t="s">
        <v>670</v>
      </c>
      <c r="G795" s="1" t="str">
        <f t="shared" si="24"/>
        <v>US to EU27</v>
      </c>
      <c r="H795" s="1">
        <v>2013</v>
      </c>
      <c r="I795" s="1" t="s">
        <v>724</v>
      </c>
      <c r="J795" s="1">
        <v>6</v>
      </c>
      <c r="K795" s="1">
        <v>47483.13</v>
      </c>
      <c r="L795" s="1">
        <f t="shared" si="25"/>
        <v>47.483129999999996</v>
      </c>
    </row>
    <row r="796" spans="1:12">
      <c r="A796" s="1" t="s">
        <v>723</v>
      </c>
      <c r="B796" s="1" t="s">
        <v>728</v>
      </c>
      <c r="C796" s="1">
        <v>847780</v>
      </c>
      <c r="D796" s="1" t="s">
        <v>686</v>
      </c>
      <c r="E796" s="1" t="s">
        <v>670</v>
      </c>
      <c r="F796" s="1" t="s">
        <v>670</v>
      </c>
      <c r="G796" s="1" t="str">
        <f t="shared" si="24"/>
        <v>US to EU27</v>
      </c>
      <c r="H796" s="1">
        <v>2014</v>
      </c>
      <c r="I796" s="1" t="s">
        <v>724</v>
      </c>
      <c r="J796" s="1">
        <v>6</v>
      </c>
      <c r="K796" s="1">
        <v>61857.131000000001</v>
      </c>
      <c r="L796" s="1">
        <f t="shared" si="25"/>
        <v>61.857131000000003</v>
      </c>
    </row>
    <row r="797" spans="1:12">
      <c r="A797" s="1" t="s">
        <v>723</v>
      </c>
      <c r="B797" s="1" t="s">
        <v>728</v>
      </c>
      <c r="C797" s="1">
        <v>847780</v>
      </c>
      <c r="D797" s="1" t="s">
        <v>686</v>
      </c>
      <c r="E797" s="1" t="s">
        <v>670</v>
      </c>
      <c r="F797" s="1" t="s">
        <v>670</v>
      </c>
      <c r="G797" s="1" t="str">
        <f t="shared" si="24"/>
        <v>US to EU27</v>
      </c>
      <c r="H797" s="1">
        <v>2015</v>
      </c>
      <c r="I797" s="1" t="s">
        <v>724</v>
      </c>
      <c r="J797" s="1">
        <v>6</v>
      </c>
      <c r="K797" s="1">
        <v>90157.578999999998</v>
      </c>
      <c r="L797" s="1">
        <f t="shared" si="25"/>
        <v>90.157578999999998</v>
      </c>
    </row>
    <row r="798" spans="1:12">
      <c r="A798" s="1" t="s">
        <v>723</v>
      </c>
      <c r="B798" s="1" t="s">
        <v>728</v>
      </c>
      <c r="C798" s="1">
        <v>847780</v>
      </c>
      <c r="D798" s="1" t="s">
        <v>686</v>
      </c>
      <c r="E798" s="1" t="s">
        <v>670</v>
      </c>
      <c r="F798" s="1" t="s">
        <v>670</v>
      </c>
      <c r="G798" s="1" t="str">
        <f t="shared" si="24"/>
        <v>US to EU27</v>
      </c>
      <c r="H798" s="1">
        <v>2016</v>
      </c>
      <c r="I798" s="1" t="s">
        <v>724</v>
      </c>
      <c r="J798" s="1">
        <v>6</v>
      </c>
      <c r="K798" s="1">
        <v>85420.918999999994</v>
      </c>
      <c r="L798" s="1">
        <f t="shared" si="25"/>
        <v>85.420918999999998</v>
      </c>
    </row>
    <row r="799" spans="1:12">
      <c r="A799" s="1" t="s">
        <v>723</v>
      </c>
      <c r="B799" s="1" t="s">
        <v>728</v>
      </c>
      <c r="C799" s="1">
        <v>847780</v>
      </c>
      <c r="D799" s="1" t="s">
        <v>686</v>
      </c>
      <c r="E799" s="1" t="s">
        <v>670</v>
      </c>
      <c r="F799" s="1" t="s">
        <v>670</v>
      </c>
      <c r="G799" s="1" t="str">
        <f t="shared" si="24"/>
        <v>US to EU27</v>
      </c>
      <c r="H799" s="1">
        <v>2017</v>
      </c>
      <c r="I799" s="1" t="s">
        <v>724</v>
      </c>
      <c r="J799" s="1">
        <v>6</v>
      </c>
      <c r="K799" s="1">
        <v>94407.790999999997</v>
      </c>
      <c r="L799" s="1">
        <f t="shared" si="25"/>
        <v>94.407791000000003</v>
      </c>
    </row>
    <row r="800" spans="1:12">
      <c r="A800" s="1" t="s">
        <v>723</v>
      </c>
      <c r="B800" s="1" t="s">
        <v>728</v>
      </c>
      <c r="C800" s="1">
        <v>847920</v>
      </c>
      <c r="D800" s="1" t="s">
        <v>686</v>
      </c>
      <c r="E800" s="1" t="s">
        <v>147</v>
      </c>
      <c r="F800" s="1" t="s">
        <v>292</v>
      </c>
      <c r="G800" s="1" t="str">
        <f t="shared" si="24"/>
        <v>US to World</v>
      </c>
      <c r="H800" s="1">
        <v>2012</v>
      </c>
      <c r="I800" s="1" t="s">
        <v>724</v>
      </c>
      <c r="J800" s="1">
        <v>6</v>
      </c>
      <c r="K800" s="1">
        <v>55988.296999999999</v>
      </c>
      <c r="L800" s="1">
        <f t="shared" si="25"/>
        <v>55.988296999999996</v>
      </c>
    </row>
    <row r="801" spans="1:12">
      <c r="A801" s="1" t="s">
        <v>723</v>
      </c>
      <c r="B801" s="1" t="s">
        <v>728</v>
      </c>
      <c r="C801" s="1">
        <v>847920</v>
      </c>
      <c r="D801" s="1" t="s">
        <v>686</v>
      </c>
      <c r="E801" s="1" t="s">
        <v>147</v>
      </c>
      <c r="F801" s="1" t="s">
        <v>292</v>
      </c>
      <c r="G801" s="1" t="str">
        <f t="shared" si="24"/>
        <v>US to World</v>
      </c>
      <c r="H801" s="1">
        <v>2013</v>
      </c>
      <c r="I801" s="1" t="s">
        <v>724</v>
      </c>
      <c r="J801" s="1">
        <v>6</v>
      </c>
      <c r="K801" s="1">
        <v>43750.322999999997</v>
      </c>
      <c r="L801" s="1">
        <f t="shared" si="25"/>
        <v>43.750322999999995</v>
      </c>
    </row>
    <row r="802" spans="1:12">
      <c r="A802" s="1" t="s">
        <v>723</v>
      </c>
      <c r="B802" s="1" t="s">
        <v>728</v>
      </c>
      <c r="C802" s="1">
        <v>847920</v>
      </c>
      <c r="D802" s="1" t="s">
        <v>686</v>
      </c>
      <c r="E802" s="1" t="s">
        <v>147</v>
      </c>
      <c r="F802" s="1" t="s">
        <v>292</v>
      </c>
      <c r="G802" s="1" t="str">
        <f t="shared" si="24"/>
        <v>US to World</v>
      </c>
      <c r="H802" s="1">
        <v>2014</v>
      </c>
      <c r="I802" s="1" t="s">
        <v>724</v>
      </c>
      <c r="J802" s="1">
        <v>6</v>
      </c>
      <c r="K802" s="1">
        <v>22399.918000000001</v>
      </c>
      <c r="L802" s="1">
        <f t="shared" si="25"/>
        <v>22.399918000000003</v>
      </c>
    </row>
    <row r="803" spans="1:12">
      <c r="A803" s="1" t="s">
        <v>723</v>
      </c>
      <c r="B803" s="1" t="s">
        <v>728</v>
      </c>
      <c r="C803" s="1">
        <v>847920</v>
      </c>
      <c r="D803" s="1" t="s">
        <v>686</v>
      </c>
      <c r="E803" s="1" t="s">
        <v>147</v>
      </c>
      <c r="F803" s="1" t="s">
        <v>292</v>
      </c>
      <c r="G803" s="1" t="str">
        <f t="shared" si="24"/>
        <v>US to World</v>
      </c>
      <c r="H803" s="1">
        <v>2015</v>
      </c>
      <c r="I803" s="1" t="s">
        <v>724</v>
      </c>
      <c r="J803" s="1">
        <v>6</v>
      </c>
      <c r="K803" s="1">
        <v>47158.913999999997</v>
      </c>
      <c r="L803" s="1">
        <f t="shared" si="25"/>
        <v>47.158913999999996</v>
      </c>
    </row>
    <row r="804" spans="1:12">
      <c r="A804" s="1" t="s">
        <v>723</v>
      </c>
      <c r="B804" s="1" t="s">
        <v>728</v>
      </c>
      <c r="C804" s="1">
        <v>847920</v>
      </c>
      <c r="D804" s="1" t="s">
        <v>686</v>
      </c>
      <c r="E804" s="1" t="s">
        <v>147</v>
      </c>
      <c r="F804" s="1" t="s">
        <v>292</v>
      </c>
      <c r="G804" s="1" t="str">
        <f t="shared" si="24"/>
        <v>US to World</v>
      </c>
      <c r="H804" s="1">
        <v>2016</v>
      </c>
      <c r="I804" s="1" t="s">
        <v>724</v>
      </c>
      <c r="J804" s="1">
        <v>6</v>
      </c>
      <c r="K804" s="1">
        <v>45852.337</v>
      </c>
      <c r="L804" s="1">
        <f t="shared" si="25"/>
        <v>45.852336999999999</v>
      </c>
    </row>
    <row r="805" spans="1:12">
      <c r="A805" s="1" t="s">
        <v>723</v>
      </c>
      <c r="B805" s="1" t="s">
        <v>728</v>
      </c>
      <c r="C805" s="1">
        <v>847920</v>
      </c>
      <c r="D805" s="1" t="s">
        <v>686</v>
      </c>
      <c r="E805" s="1" t="s">
        <v>147</v>
      </c>
      <c r="F805" s="1" t="s">
        <v>292</v>
      </c>
      <c r="G805" s="1" t="str">
        <f t="shared" si="24"/>
        <v>US to World</v>
      </c>
      <c r="H805" s="1">
        <v>2017</v>
      </c>
      <c r="I805" s="1" t="s">
        <v>724</v>
      </c>
      <c r="J805" s="1">
        <v>6</v>
      </c>
      <c r="K805" s="1">
        <v>19031.830000000002</v>
      </c>
      <c r="L805" s="1">
        <f t="shared" si="25"/>
        <v>19.031830000000003</v>
      </c>
    </row>
    <row r="806" spans="1:12">
      <c r="A806" s="1" t="s">
        <v>723</v>
      </c>
      <c r="B806" s="1" t="s">
        <v>728</v>
      </c>
      <c r="C806" s="1">
        <v>847920</v>
      </c>
      <c r="D806" s="1" t="s">
        <v>686</v>
      </c>
      <c r="E806" s="1" t="s">
        <v>670</v>
      </c>
      <c r="F806" s="1" t="s">
        <v>670</v>
      </c>
      <c r="G806" s="1" t="str">
        <f t="shared" si="24"/>
        <v>US to EU27</v>
      </c>
      <c r="H806" s="1">
        <v>2012</v>
      </c>
      <c r="I806" s="1" t="s">
        <v>724</v>
      </c>
      <c r="J806" s="1">
        <v>6</v>
      </c>
      <c r="K806" s="1">
        <v>11882.682000000001</v>
      </c>
      <c r="L806" s="1">
        <f t="shared" si="25"/>
        <v>11.882682000000001</v>
      </c>
    </row>
    <row r="807" spans="1:12">
      <c r="A807" s="1" t="s">
        <v>723</v>
      </c>
      <c r="B807" s="1" t="s">
        <v>728</v>
      </c>
      <c r="C807" s="1">
        <v>847920</v>
      </c>
      <c r="D807" s="1" t="s">
        <v>686</v>
      </c>
      <c r="E807" s="1" t="s">
        <v>670</v>
      </c>
      <c r="F807" s="1" t="s">
        <v>670</v>
      </c>
      <c r="G807" s="1" t="str">
        <f t="shared" si="24"/>
        <v>US to EU27</v>
      </c>
      <c r="H807" s="1">
        <v>2013</v>
      </c>
      <c r="I807" s="1" t="s">
        <v>724</v>
      </c>
      <c r="J807" s="1">
        <v>6</v>
      </c>
      <c r="K807" s="1">
        <v>9319.116</v>
      </c>
      <c r="L807" s="1">
        <f t="shared" si="25"/>
        <v>9.3191159999999993</v>
      </c>
    </row>
    <row r="808" spans="1:12">
      <c r="A808" s="1" t="s">
        <v>723</v>
      </c>
      <c r="B808" s="1" t="s">
        <v>728</v>
      </c>
      <c r="C808" s="1">
        <v>847920</v>
      </c>
      <c r="D808" s="1" t="s">
        <v>686</v>
      </c>
      <c r="E808" s="1" t="s">
        <v>670</v>
      </c>
      <c r="F808" s="1" t="s">
        <v>670</v>
      </c>
      <c r="G808" s="1" t="str">
        <f t="shared" si="24"/>
        <v>US to EU27</v>
      </c>
      <c r="H808" s="1">
        <v>2014</v>
      </c>
      <c r="I808" s="1" t="s">
        <v>724</v>
      </c>
      <c r="J808" s="1">
        <v>6</v>
      </c>
      <c r="K808" s="1">
        <v>2515.7860000000001</v>
      </c>
      <c r="L808" s="1">
        <f t="shared" si="25"/>
        <v>2.5157859999999999</v>
      </c>
    </row>
    <row r="809" spans="1:12">
      <c r="A809" s="1" t="s">
        <v>723</v>
      </c>
      <c r="B809" s="1" t="s">
        <v>728</v>
      </c>
      <c r="C809" s="1">
        <v>847920</v>
      </c>
      <c r="D809" s="1" t="s">
        <v>686</v>
      </c>
      <c r="E809" s="1" t="s">
        <v>670</v>
      </c>
      <c r="F809" s="1" t="s">
        <v>670</v>
      </c>
      <c r="G809" s="1" t="str">
        <f t="shared" si="24"/>
        <v>US to EU27</v>
      </c>
      <c r="H809" s="1">
        <v>2015</v>
      </c>
      <c r="I809" s="1" t="s">
        <v>724</v>
      </c>
      <c r="J809" s="1">
        <v>6</v>
      </c>
      <c r="K809" s="1">
        <v>687.49599999999998</v>
      </c>
      <c r="L809" s="1">
        <f t="shared" si="25"/>
        <v>0.687496</v>
      </c>
    </row>
    <row r="810" spans="1:12">
      <c r="A810" s="1" t="s">
        <v>723</v>
      </c>
      <c r="B810" s="1" t="s">
        <v>728</v>
      </c>
      <c r="C810" s="1">
        <v>847920</v>
      </c>
      <c r="D810" s="1" t="s">
        <v>686</v>
      </c>
      <c r="E810" s="1" t="s">
        <v>670</v>
      </c>
      <c r="F810" s="1" t="s">
        <v>670</v>
      </c>
      <c r="G810" s="1" t="str">
        <f t="shared" si="24"/>
        <v>US to EU27</v>
      </c>
      <c r="H810" s="1">
        <v>2016</v>
      </c>
      <c r="I810" s="1" t="s">
        <v>724</v>
      </c>
      <c r="J810" s="1">
        <v>6</v>
      </c>
      <c r="K810" s="1">
        <v>352.11</v>
      </c>
      <c r="L810" s="1">
        <f t="shared" si="25"/>
        <v>0.35211000000000003</v>
      </c>
    </row>
    <row r="811" spans="1:12">
      <c r="A811" s="1" t="s">
        <v>723</v>
      </c>
      <c r="B811" s="1" t="s">
        <v>728</v>
      </c>
      <c r="C811" s="1">
        <v>847920</v>
      </c>
      <c r="D811" s="1" t="s">
        <v>686</v>
      </c>
      <c r="E811" s="1" t="s">
        <v>670</v>
      </c>
      <c r="F811" s="1" t="s">
        <v>670</v>
      </c>
      <c r="G811" s="1" t="str">
        <f t="shared" si="24"/>
        <v>US to EU27</v>
      </c>
      <c r="H811" s="1">
        <v>2017</v>
      </c>
      <c r="I811" s="1" t="s">
        <v>724</v>
      </c>
      <c r="J811" s="1">
        <v>6</v>
      </c>
      <c r="K811" s="1">
        <v>449.34699999999998</v>
      </c>
      <c r="L811" s="1">
        <f t="shared" si="25"/>
        <v>0.449347</v>
      </c>
    </row>
    <row r="812" spans="1:12">
      <c r="A812" s="1" t="s">
        <v>723</v>
      </c>
      <c r="B812" s="1" t="s">
        <v>728</v>
      </c>
      <c r="C812" s="1">
        <v>847989</v>
      </c>
      <c r="D812" s="1" t="s">
        <v>686</v>
      </c>
      <c r="E812" s="1" t="s">
        <v>147</v>
      </c>
      <c r="F812" s="1" t="s">
        <v>292</v>
      </c>
      <c r="G812" s="1" t="str">
        <f t="shared" si="24"/>
        <v>US to World</v>
      </c>
      <c r="H812" s="1">
        <v>2012</v>
      </c>
      <c r="I812" s="1" t="s">
        <v>724</v>
      </c>
      <c r="J812" s="1">
        <v>6</v>
      </c>
      <c r="K812" s="1">
        <v>3019631.4360000002</v>
      </c>
      <c r="L812" s="1">
        <f t="shared" si="25"/>
        <v>3019.6314360000001</v>
      </c>
    </row>
    <row r="813" spans="1:12">
      <c r="A813" s="1" t="s">
        <v>723</v>
      </c>
      <c r="B813" s="1" t="s">
        <v>728</v>
      </c>
      <c r="C813" s="1">
        <v>847989</v>
      </c>
      <c r="D813" s="1" t="s">
        <v>686</v>
      </c>
      <c r="E813" s="1" t="s">
        <v>147</v>
      </c>
      <c r="F813" s="1" t="s">
        <v>292</v>
      </c>
      <c r="G813" s="1" t="str">
        <f t="shared" si="24"/>
        <v>US to World</v>
      </c>
      <c r="H813" s="1">
        <v>2013</v>
      </c>
      <c r="I813" s="1" t="s">
        <v>724</v>
      </c>
      <c r="J813" s="1">
        <v>6</v>
      </c>
      <c r="K813" s="1">
        <v>3569825.7930000001</v>
      </c>
      <c r="L813" s="1">
        <f t="shared" si="25"/>
        <v>3569.825793</v>
      </c>
    </row>
    <row r="814" spans="1:12">
      <c r="A814" s="1" t="s">
        <v>723</v>
      </c>
      <c r="B814" s="1" t="s">
        <v>728</v>
      </c>
      <c r="C814" s="1">
        <v>847989</v>
      </c>
      <c r="D814" s="1" t="s">
        <v>686</v>
      </c>
      <c r="E814" s="1" t="s">
        <v>147</v>
      </c>
      <c r="F814" s="1" t="s">
        <v>292</v>
      </c>
      <c r="G814" s="1" t="str">
        <f t="shared" si="24"/>
        <v>US to World</v>
      </c>
      <c r="H814" s="1">
        <v>2014</v>
      </c>
      <c r="I814" s="1" t="s">
        <v>724</v>
      </c>
      <c r="J814" s="1">
        <v>6</v>
      </c>
      <c r="K814" s="1">
        <v>3863388.2050000001</v>
      </c>
      <c r="L814" s="1">
        <f t="shared" si="25"/>
        <v>3863.3882050000002</v>
      </c>
    </row>
    <row r="815" spans="1:12">
      <c r="A815" s="1" t="s">
        <v>723</v>
      </c>
      <c r="B815" s="1" t="s">
        <v>728</v>
      </c>
      <c r="C815" s="1">
        <v>847989</v>
      </c>
      <c r="D815" s="1" t="s">
        <v>686</v>
      </c>
      <c r="E815" s="1" t="s">
        <v>147</v>
      </c>
      <c r="F815" s="1" t="s">
        <v>292</v>
      </c>
      <c r="G815" s="1" t="str">
        <f t="shared" si="24"/>
        <v>US to World</v>
      </c>
      <c r="H815" s="1">
        <v>2015</v>
      </c>
      <c r="I815" s="1" t="s">
        <v>724</v>
      </c>
      <c r="J815" s="1">
        <v>6</v>
      </c>
      <c r="K815" s="1">
        <v>3690019.28</v>
      </c>
      <c r="L815" s="1">
        <f t="shared" si="25"/>
        <v>3690.01928</v>
      </c>
    </row>
    <row r="816" spans="1:12">
      <c r="A816" s="1" t="s">
        <v>723</v>
      </c>
      <c r="B816" s="1" t="s">
        <v>728</v>
      </c>
      <c r="C816" s="1">
        <v>847989</v>
      </c>
      <c r="D816" s="1" t="s">
        <v>686</v>
      </c>
      <c r="E816" s="1" t="s">
        <v>147</v>
      </c>
      <c r="F816" s="1" t="s">
        <v>292</v>
      </c>
      <c r="G816" s="1" t="str">
        <f t="shared" si="24"/>
        <v>US to World</v>
      </c>
      <c r="H816" s="1">
        <v>2016</v>
      </c>
      <c r="I816" s="1" t="s">
        <v>724</v>
      </c>
      <c r="J816" s="1">
        <v>6</v>
      </c>
      <c r="K816" s="1">
        <v>3007282.665</v>
      </c>
      <c r="L816" s="1">
        <f t="shared" si="25"/>
        <v>3007.2826650000002</v>
      </c>
    </row>
    <row r="817" spans="1:12">
      <c r="A817" s="1" t="s">
        <v>723</v>
      </c>
      <c r="B817" s="1" t="s">
        <v>728</v>
      </c>
      <c r="C817" s="1">
        <v>847989</v>
      </c>
      <c r="D817" s="1" t="s">
        <v>686</v>
      </c>
      <c r="E817" s="1" t="s">
        <v>147</v>
      </c>
      <c r="F817" s="1" t="s">
        <v>292</v>
      </c>
      <c r="G817" s="1" t="str">
        <f t="shared" si="24"/>
        <v>US to World</v>
      </c>
      <c r="H817" s="1">
        <v>2017</v>
      </c>
      <c r="I817" s="1" t="s">
        <v>724</v>
      </c>
      <c r="J817" s="1">
        <v>6</v>
      </c>
      <c r="K817" s="1">
        <v>3201020.1310000001</v>
      </c>
      <c r="L817" s="1">
        <f t="shared" si="25"/>
        <v>3201.0201310000002</v>
      </c>
    </row>
    <row r="818" spans="1:12">
      <c r="A818" s="1" t="s">
        <v>723</v>
      </c>
      <c r="B818" s="1" t="s">
        <v>728</v>
      </c>
      <c r="C818" s="1">
        <v>847989</v>
      </c>
      <c r="D818" s="1" t="s">
        <v>686</v>
      </c>
      <c r="E818" s="1" t="s">
        <v>670</v>
      </c>
      <c r="F818" s="1" t="s">
        <v>670</v>
      </c>
      <c r="G818" s="1" t="str">
        <f t="shared" si="24"/>
        <v>US to EU27</v>
      </c>
      <c r="H818" s="1">
        <v>2012</v>
      </c>
      <c r="I818" s="1" t="s">
        <v>724</v>
      </c>
      <c r="J818" s="1">
        <v>6</v>
      </c>
      <c r="K818" s="1">
        <v>370716.67599999998</v>
      </c>
      <c r="L818" s="1">
        <f t="shared" si="25"/>
        <v>370.71667599999995</v>
      </c>
    </row>
    <row r="819" spans="1:12">
      <c r="A819" s="1" t="s">
        <v>723</v>
      </c>
      <c r="B819" s="1" t="s">
        <v>728</v>
      </c>
      <c r="C819" s="1">
        <v>847989</v>
      </c>
      <c r="D819" s="1" t="s">
        <v>686</v>
      </c>
      <c r="E819" s="1" t="s">
        <v>670</v>
      </c>
      <c r="F819" s="1" t="s">
        <v>670</v>
      </c>
      <c r="G819" s="1" t="str">
        <f t="shared" si="24"/>
        <v>US to EU27</v>
      </c>
      <c r="H819" s="1">
        <v>2013</v>
      </c>
      <c r="I819" s="1" t="s">
        <v>724</v>
      </c>
      <c r="J819" s="1">
        <v>6</v>
      </c>
      <c r="K819" s="1">
        <v>411167.853</v>
      </c>
      <c r="L819" s="1">
        <f t="shared" si="25"/>
        <v>411.16785299999998</v>
      </c>
    </row>
    <row r="820" spans="1:12">
      <c r="A820" s="1" t="s">
        <v>723</v>
      </c>
      <c r="B820" s="1" t="s">
        <v>728</v>
      </c>
      <c r="C820" s="1">
        <v>847989</v>
      </c>
      <c r="D820" s="1" t="s">
        <v>686</v>
      </c>
      <c r="E820" s="1" t="s">
        <v>670</v>
      </c>
      <c r="F820" s="1" t="s">
        <v>670</v>
      </c>
      <c r="G820" s="1" t="str">
        <f t="shared" si="24"/>
        <v>US to EU27</v>
      </c>
      <c r="H820" s="1">
        <v>2014</v>
      </c>
      <c r="I820" s="1" t="s">
        <v>724</v>
      </c>
      <c r="J820" s="1">
        <v>6</v>
      </c>
      <c r="K820" s="1">
        <v>502910.973</v>
      </c>
      <c r="L820" s="1">
        <f t="shared" si="25"/>
        <v>502.91097300000001</v>
      </c>
    </row>
    <row r="821" spans="1:12">
      <c r="A821" s="1" t="s">
        <v>723</v>
      </c>
      <c r="B821" s="1" t="s">
        <v>728</v>
      </c>
      <c r="C821" s="1">
        <v>847989</v>
      </c>
      <c r="D821" s="1" t="s">
        <v>686</v>
      </c>
      <c r="E821" s="1" t="s">
        <v>670</v>
      </c>
      <c r="F821" s="1" t="s">
        <v>670</v>
      </c>
      <c r="G821" s="1" t="str">
        <f t="shared" si="24"/>
        <v>US to EU27</v>
      </c>
      <c r="H821" s="1">
        <v>2015</v>
      </c>
      <c r="I821" s="1" t="s">
        <v>724</v>
      </c>
      <c r="J821" s="1">
        <v>6</v>
      </c>
      <c r="K821" s="1">
        <v>636093.51199999999</v>
      </c>
      <c r="L821" s="1">
        <f t="shared" si="25"/>
        <v>636.09351200000003</v>
      </c>
    </row>
    <row r="822" spans="1:12">
      <c r="A822" s="1" t="s">
        <v>723</v>
      </c>
      <c r="B822" s="1" t="s">
        <v>728</v>
      </c>
      <c r="C822" s="1">
        <v>847989</v>
      </c>
      <c r="D822" s="1" t="s">
        <v>686</v>
      </c>
      <c r="E822" s="1" t="s">
        <v>670</v>
      </c>
      <c r="F822" s="1" t="s">
        <v>670</v>
      </c>
      <c r="G822" s="1" t="str">
        <f t="shared" si="24"/>
        <v>US to EU27</v>
      </c>
      <c r="H822" s="1">
        <v>2016</v>
      </c>
      <c r="I822" s="1" t="s">
        <v>724</v>
      </c>
      <c r="J822" s="1">
        <v>6</v>
      </c>
      <c r="K822" s="1">
        <v>409859.75199999998</v>
      </c>
      <c r="L822" s="1">
        <f t="shared" si="25"/>
        <v>409.85975199999996</v>
      </c>
    </row>
    <row r="823" spans="1:12">
      <c r="A823" s="1" t="s">
        <v>723</v>
      </c>
      <c r="B823" s="1" t="s">
        <v>728</v>
      </c>
      <c r="C823" s="1">
        <v>847989</v>
      </c>
      <c r="D823" s="1" t="s">
        <v>686</v>
      </c>
      <c r="E823" s="1" t="s">
        <v>670</v>
      </c>
      <c r="F823" s="1" t="s">
        <v>670</v>
      </c>
      <c r="G823" s="1" t="str">
        <f t="shared" si="24"/>
        <v>US to EU27</v>
      </c>
      <c r="H823" s="1">
        <v>2017</v>
      </c>
      <c r="I823" s="1" t="s">
        <v>724</v>
      </c>
      <c r="J823" s="1">
        <v>6</v>
      </c>
      <c r="K823" s="1">
        <v>497473.71799999999</v>
      </c>
      <c r="L823" s="1">
        <f t="shared" si="25"/>
        <v>497.47371800000002</v>
      </c>
    </row>
    <row r="824" spans="1:12">
      <c r="A824" s="1" t="s">
        <v>723</v>
      </c>
      <c r="B824" s="1" t="s">
        <v>728</v>
      </c>
      <c r="C824" s="1">
        <v>902690</v>
      </c>
      <c r="D824" s="1" t="s">
        <v>686</v>
      </c>
      <c r="E824" s="1" t="s">
        <v>147</v>
      </c>
      <c r="F824" s="1" t="s">
        <v>292</v>
      </c>
      <c r="G824" s="1" t="str">
        <f t="shared" si="24"/>
        <v>US to World</v>
      </c>
      <c r="H824" s="1">
        <v>2012</v>
      </c>
      <c r="I824" s="1" t="s">
        <v>724</v>
      </c>
      <c r="J824" s="1">
        <v>6</v>
      </c>
      <c r="K824" s="1">
        <v>723432.86</v>
      </c>
      <c r="L824" s="1">
        <f t="shared" si="25"/>
        <v>723.43286000000001</v>
      </c>
    </row>
    <row r="825" spans="1:12">
      <c r="A825" s="1" t="s">
        <v>723</v>
      </c>
      <c r="B825" s="1" t="s">
        <v>728</v>
      </c>
      <c r="C825" s="1">
        <v>902690</v>
      </c>
      <c r="D825" s="1" t="s">
        <v>686</v>
      </c>
      <c r="E825" s="1" t="s">
        <v>147</v>
      </c>
      <c r="F825" s="1" t="s">
        <v>292</v>
      </c>
      <c r="G825" s="1" t="str">
        <f t="shared" si="24"/>
        <v>US to World</v>
      </c>
      <c r="H825" s="1">
        <v>2013</v>
      </c>
      <c r="I825" s="1" t="s">
        <v>724</v>
      </c>
      <c r="J825" s="1">
        <v>6</v>
      </c>
      <c r="K825" s="1">
        <v>745695.74600000004</v>
      </c>
      <c r="L825" s="1">
        <f t="shared" si="25"/>
        <v>745.6957460000001</v>
      </c>
    </row>
    <row r="826" spans="1:12">
      <c r="A826" s="1" t="s">
        <v>723</v>
      </c>
      <c r="B826" s="1" t="s">
        <v>728</v>
      </c>
      <c r="C826" s="1">
        <v>902690</v>
      </c>
      <c r="D826" s="1" t="s">
        <v>686</v>
      </c>
      <c r="E826" s="1" t="s">
        <v>147</v>
      </c>
      <c r="F826" s="1" t="s">
        <v>292</v>
      </c>
      <c r="G826" s="1" t="str">
        <f t="shared" si="24"/>
        <v>US to World</v>
      </c>
      <c r="H826" s="1">
        <v>2014</v>
      </c>
      <c r="I826" s="1" t="s">
        <v>724</v>
      </c>
      <c r="J826" s="1">
        <v>6</v>
      </c>
      <c r="K826" s="1">
        <v>737771.93299999996</v>
      </c>
      <c r="L826" s="1">
        <f t="shared" si="25"/>
        <v>737.77193299999999</v>
      </c>
    </row>
    <row r="827" spans="1:12">
      <c r="A827" s="1" t="s">
        <v>723</v>
      </c>
      <c r="B827" s="1" t="s">
        <v>728</v>
      </c>
      <c r="C827" s="1">
        <v>902690</v>
      </c>
      <c r="D827" s="1" t="s">
        <v>686</v>
      </c>
      <c r="E827" s="1" t="s">
        <v>147</v>
      </c>
      <c r="F827" s="1" t="s">
        <v>292</v>
      </c>
      <c r="G827" s="1" t="str">
        <f t="shared" si="24"/>
        <v>US to World</v>
      </c>
      <c r="H827" s="1">
        <v>2015</v>
      </c>
      <c r="I827" s="1" t="s">
        <v>724</v>
      </c>
      <c r="J827" s="1">
        <v>6</v>
      </c>
      <c r="K827" s="1">
        <v>651029.79200000002</v>
      </c>
      <c r="L827" s="1">
        <f t="shared" si="25"/>
        <v>651.02979200000004</v>
      </c>
    </row>
    <row r="828" spans="1:12">
      <c r="A828" s="1" t="s">
        <v>723</v>
      </c>
      <c r="B828" s="1" t="s">
        <v>728</v>
      </c>
      <c r="C828" s="1">
        <v>902690</v>
      </c>
      <c r="D828" s="1" t="s">
        <v>686</v>
      </c>
      <c r="E828" s="1" t="s">
        <v>147</v>
      </c>
      <c r="F828" s="1" t="s">
        <v>292</v>
      </c>
      <c r="G828" s="1" t="str">
        <f t="shared" si="24"/>
        <v>US to World</v>
      </c>
      <c r="H828" s="1">
        <v>2016</v>
      </c>
      <c r="I828" s="1" t="s">
        <v>724</v>
      </c>
      <c r="J828" s="1">
        <v>6</v>
      </c>
      <c r="K828" s="1">
        <v>559325.83200000005</v>
      </c>
      <c r="L828" s="1">
        <f t="shared" si="25"/>
        <v>559.3258320000001</v>
      </c>
    </row>
    <row r="829" spans="1:12">
      <c r="A829" s="1" t="s">
        <v>723</v>
      </c>
      <c r="B829" s="1" t="s">
        <v>728</v>
      </c>
      <c r="C829" s="1">
        <v>902690</v>
      </c>
      <c r="D829" s="1" t="s">
        <v>686</v>
      </c>
      <c r="E829" s="1" t="s">
        <v>147</v>
      </c>
      <c r="F829" s="1" t="s">
        <v>292</v>
      </c>
      <c r="G829" s="1" t="str">
        <f t="shared" si="24"/>
        <v>US to World</v>
      </c>
      <c r="H829" s="1">
        <v>2017</v>
      </c>
      <c r="I829" s="1" t="s">
        <v>724</v>
      </c>
      <c r="J829" s="1">
        <v>6</v>
      </c>
      <c r="K829" s="1">
        <v>528322.92799999996</v>
      </c>
      <c r="L829" s="1">
        <f t="shared" si="25"/>
        <v>528.32292799999993</v>
      </c>
    </row>
    <row r="830" spans="1:12">
      <c r="A830" s="1" t="s">
        <v>723</v>
      </c>
      <c r="B830" s="1" t="s">
        <v>728</v>
      </c>
      <c r="C830" s="1">
        <v>902690</v>
      </c>
      <c r="D830" s="1" t="s">
        <v>686</v>
      </c>
      <c r="E830" s="1" t="s">
        <v>670</v>
      </c>
      <c r="F830" s="1" t="s">
        <v>670</v>
      </c>
      <c r="G830" s="1" t="str">
        <f t="shared" si="24"/>
        <v>US to EU27</v>
      </c>
      <c r="H830" s="1">
        <v>2012</v>
      </c>
      <c r="I830" s="1" t="s">
        <v>724</v>
      </c>
      <c r="J830" s="1">
        <v>6</v>
      </c>
      <c r="K830" s="1">
        <v>168805.753</v>
      </c>
      <c r="L830" s="1">
        <f t="shared" si="25"/>
        <v>168.80575300000001</v>
      </c>
    </row>
    <row r="831" spans="1:12">
      <c r="A831" s="1" t="s">
        <v>723</v>
      </c>
      <c r="B831" s="1" t="s">
        <v>728</v>
      </c>
      <c r="C831" s="1">
        <v>902690</v>
      </c>
      <c r="D831" s="1" t="s">
        <v>686</v>
      </c>
      <c r="E831" s="1" t="s">
        <v>670</v>
      </c>
      <c r="F831" s="1" t="s">
        <v>670</v>
      </c>
      <c r="G831" s="1" t="str">
        <f t="shared" si="24"/>
        <v>US to EU27</v>
      </c>
      <c r="H831" s="1">
        <v>2013</v>
      </c>
      <c r="I831" s="1" t="s">
        <v>724</v>
      </c>
      <c r="J831" s="1">
        <v>6</v>
      </c>
      <c r="K831" s="1">
        <v>158920.05300000001</v>
      </c>
      <c r="L831" s="1">
        <f t="shared" si="25"/>
        <v>158.92005300000002</v>
      </c>
    </row>
    <row r="832" spans="1:12">
      <c r="A832" s="1" t="s">
        <v>723</v>
      </c>
      <c r="B832" s="1" t="s">
        <v>728</v>
      </c>
      <c r="C832" s="1">
        <v>902690</v>
      </c>
      <c r="D832" s="1" t="s">
        <v>686</v>
      </c>
      <c r="E832" s="1" t="s">
        <v>670</v>
      </c>
      <c r="F832" s="1" t="s">
        <v>670</v>
      </c>
      <c r="G832" s="1" t="str">
        <f t="shared" si="24"/>
        <v>US to EU27</v>
      </c>
      <c r="H832" s="1">
        <v>2014</v>
      </c>
      <c r="I832" s="1" t="s">
        <v>724</v>
      </c>
      <c r="J832" s="1">
        <v>6</v>
      </c>
      <c r="K832" s="1">
        <v>152328.049</v>
      </c>
      <c r="L832" s="1">
        <f t="shared" si="25"/>
        <v>152.32804899999999</v>
      </c>
    </row>
    <row r="833" spans="1:12">
      <c r="A833" s="1" t="s">
        <v>723</v>
      </c>
      <c r="B833" s="1" t="s">
        <v>728</v>
      </c>
      <c r="C833" s="1">
        <v>902690</v>
      </c>
      <c r="D833" s="1" t="s">
        <v>686</v>
      </c>
      <c r="E833" s="1" t="s">
        <v>670</v>
      </c>
      <c r="F833" s="1" t="s">
        <v>670</v>
      </c>
      <c r="G833" s="1" t="str">
        <f t="shared" si="24"/>
        <v>US to EU27</v>
      </c>
      <c r="H833" s="1">
        <v>2015</v>
      </c>
      <c r="I833" s="1" t="s">
        <v>724</v>
      </c>
      <c r="J833" s="1">
        <v>6</v>
      </c>
      <c r="K833" s="1">
        <v>135433.353</v>
      </c>
      <c r="L833" s="1">
        <f t="shared" si="25"/>
        <v>135.43335300000001</v>
      </c>
    </row>
    <row r="834" spans="1:12">
      <c r="A834" s="1" t="s">
        <v>723</v>
      </c>
      <c r="B834" s="1" t="s">
        <v>728</v>
      </c>
      <c r="C834" s="1">
        <v>902690</v>
      </c>
      <c r="D834" s="1" t="s">
        <v>686</v>
      </c>
      <c r="E834" s="1" t="s">
        <v>670</v>
      </c>
      <c r="F834" s="1" t="s">
        <v>670</v>
      </c>
      <c r="G834" s="1" t="str">
        <f t="shared" si="24"/>
        <v>US to EU27</v>
      </c>
      <c r="H834" s="1">
        <v>2016</v>
      </c>
      <c r="I834" s="1" t="s">
        <v>724</v>
      </c>
      <c r="J834" s="1">
        <v>6</v>
      </c>
      <c r="K834" s="1">
        <v>112920.95299999999</v>
      </c>
      <c r="L834" s="1">
        <f t="shared" si="25"/>
        <v>112.920953</v>
      </c>
    </row>
    <row r="835" spans="1:12">
      <c r="A835" s="1" t="s">
        <v>723</v>
      </c>
      <c r="B835" s="1" t="s">
        <v>728</v>
      </c>
      <c r="C835" s="1">
        <v>902690</v>
      </c>
      <c r="D835" s="1" t="s">
        <v>686</v>
      </c>
      <c r="E835" s="1" t="s">
        <v>670</v>
      </c>
      <c r="F835" s="1" t="s">
        <v>670</v>
      </c>
      <c r="G835" s="1" t="str">
        <f t="shared" si="24"/>
        <v>US to EU27</v>
      </c>
      <c r="H835" s="1">
        <v>2017</v>
      </c>
      <c r="I835" s="1" t="s">
        <v>724</v>
      </c>
      <c r="J835" s="1">
        <v>6</v>
      </c>
      <c r="K835" s="1">
        <v>107143.32</v>
      </c>
      <c r="L835" s="1">
        <f t="shared" si="25"/>
        <v>107.14332</v>
      </c>
    </row>
    <row r="836" spans="1:12">
      <c r="A836" s="1" t="s">
        <v>723</v>
      </c>
      <c r="B836" s="1" t="s">
        <v>728</v>
      </c>
      <c r="C836" s="1">
        <v>902790</v>
      </c>
      <c r="D836" s="1" t="s">
        <v>686</v>
      </c>
      <c r="E836" s="1" t="s">
        <v>147</v>
      </c>
      <c r="F836" s="1" t="s">
        <v>292</v>
      </c>
      <c r="G836" s="1" t="str">
        <f t="shared" si="24"/>
        <v>US to World</v>
      </c>
      <c r="H836" s="1">
        <v>2012</v>
      </c>
      <c r="I836" s="1" t="s">
        <v>724</v>
      </c>
      <c r="J836" s="1">
        <v>6</v>
      </c>
      <c r="K836" s="1">
        <v>1475625.8130000001</v>
      </c>
      <c r="L836" s="1">
        <f t="shared" si="25"/>
        <v>1475.6258130000001</v>
      </c>
    </row>
    <row r="837" spans="1:12">
      <c r="A837" s="1" t="s">
        <v>723</v>
      </c>
      <c r="B837" s="1" t="s">
        <v>728</v>
      </c>
      <c r="C837" s="1">
        <v>902790</v>
      </c>
      <c r="D837" s="1" t="s">
        <v>686</v>
      </c>
      <c r="E837" s="1" t="s">
        <v>147</v>
      </c>
      <c r="F837" s="1" t="s">
        <v>292</v>
      </c>
      <c r="G837" s="1" t="str">
        <f t="shared" si="24"/>
        <v>US to World</v>
      </c>
      <c r="H837" s="1">
        <v>2013</v>
      </c>
      <c r="I837" s="1" t="s">
        <v>724</v>
      </c>
      <c r="J837" s="1">
        <v>6</v>
      </c>
      <c r="K837" s="1">
        <v>1454036.398</v>
      </c>
      <c r="L837" s="1">
        <f t="shared" si="25"/>
        <v>1454.036398</v>
      </c>
    </row>
    <row r="838" spans="1:12">
      <c r="A838" s="1" t="s">
        <v>723</v>
      </c>
      <c r="B838" s="1" t="s">
        <v>728</v>
      </c>
      <c r="C838" s="1">
        <v>902790</v>
      </c>
      <c r="D838" s="1" t="s">
        <v>686</v>
      </c>
      <c r="E838" s="1" t="s">
        <v>147</v>
      </c>
      <c r="F838" s="1" t="s">
        <v>292</v>
      </c>
      <c r="G838" s="1" t="str">
        <f t="shared" si="24"/>
        <v>US to World</v>
      </c>
      <c r="H838" s="1">
        <v>2014</v>
      </c>
      <c r="I838" s="1" t="s">
        <v>724</v>
      </c>
      <c r="J838" s="1">
        <v>6</v>
      </c>
      <c r="K838" s="1">
        <v>1449145.129</v>
      </c>
      <c r="L838" s="1">
        <f t="shared" si="25"/>
        <v>1449.145129</v>
      </c>
    </row>
    <row r="839" spans="1:12">
      <c r="A839" s="1" t="s">
        <v>723</v>
      </c>
      <c r="B839" s="1" t="s">
        <v>728</v>
      </c>
      <c r="C839" s="1">
        <v>902790</v>
      </c>
      <c r="D839" s="1" t="s">
        <v>686</v>
      </c>
      <c r="E839" s="1" t="s">
        <v>147</v>
      </c>
      <c r="F839" s="1" t="s">
        <v>292</v>
      </c>
      <c r="G839" s="1" t="str">
        <f t="shared" si="24"/>
        <v>US to World</v>
      </c>
      <c r="H839" s="1">
        <v>2015</v>
      </c>
      <c r="I839" s="1" t="s">
        <v>724</v>
      </c>
      <c r="J839" s="1">
        <v>6</v>
      </c>
      <c r="K839" s="1">
        <v>1384054.3570000001</v>
      </c>
      <c r="L839" s="1">
        <f t="shared" si="25"/>
        <v>1384.054357</v>
      </c>
    </row>
    <row r="840" spans="1:12">
      <c r="A840" s="1" t="s">
        <v>723</v>
      </c>
      <c r="B840" s="1" t="s">
        <v>728</v>
      </c>
      <c r="C840" s="1">
        <v>902790</v>
      </c>
      <c r="D840" s="1" t="s">
        <v>686</v>
      </c>
      <c r="E840" s="1" t="s">
        <v>147</v>
      </c>
      <c r="F840" s="1" t="s">
        <v>292</v>
      </c>
      <c r="G840" s="1" t="str">
        <f t="shared" si="24"/>
        <v>US to World</v>
      </c>
      <c r="H840" s="1">
        <v>2016</v>
      </c>
      <c r="I840" s="1" t="s">
        <v>724</v>
      </c>
      <c r="J840" s="1">
        <v>6</v>
      </c>
      <c r="K840" s="1">
        <v>1433766.5209999999</v>
      </c>
      <c r="L840" s="1">
        <f t="shared" si="25"/>
        <v>1433.766521</v>
      </c>
    </row>
    <row r="841" spans="1:12">
      <c r="A841" s="1" t="s">
        <v>723</v>
      </c>
      <c r="B841" s="1" t="s">
        <v>728</v>
      </c>
      <c r="C841" s="1">
        <v>902790</v>
      </c>
      <c r="D841" s="1" t="s">
        <v>686</v>
      </c>
      <c r="E841" s="1" t="s">
        <v>147</v>
      </c>
      <c r="F841" s="1" t="s">
        <v>292</v>
      </c>
      <c r="G841" s="1" t="str">
        <f t="shared" ref="G841:G904" si="26">CONCATENATE(D841, " to ",F841)</f>
        <v>US to World</v>
      </c>
      <c r="H841" s="1">
        <v>2017</v>
      </c>
      <c r="I841" s="1" t="s">
        <v>724</v>
      </c>
      <c r="J841" s="1">
        <v>6</v>
      </c>
      <c r="K841" s="1">
        <v>1434486.9650000001</v>
      </c>
      <c r="L841" s="1">
        <f t="shared" ref="L841:L904" si="27">K841/(1*10^3)</f>
        <v>1434.4869650000001</v>
      </c>
    </row>
    <row r="842" spans="1:12">
      <c r="A842" s="1" t="s">
        <v>723</v>
      </c>
      <c r="B842" s="1" t="s">
        <v>728</v>
      </c>
      <c r="C842" s="1">
        <v>902790</v>
      </c>
      <c r="D842" s="1" t="s">
        <v>686</v>
      </c>
      <c r="E842" s="1" t="s">
        <v>670</v>
      </c>
      <c r="F842" s="1" t="s">
        <v>670</v>
      </c>
      <c r="G842" s="1" t="str">
        <f t="shared" si="26"/>
        <v>US to EU27</v>
      </c>
      <c r="H842" s="1">
        <v>2012</v>
      </c>
      <c r="I842" s="1" t="s">
        <v>724</v>
      </c>
      <c r="J842" s="1">
        <v>6</v>
      </c>
      <c r="K842" s="1">
        <v>568121.79399999999</v>
      </c>
      <c r="L842" s="1">
        <f t="shared" si="27"/>
        <v>568.12179400000002</v>
      </c>
    </row>
    <row r="843" spans="1:12">
      <c r="A843" s="1" t="s">
        <v>723</v>
      </c>
      <c r="B843" s="1" t="s">
        <v>728</v>
      </c>
      <c r="C843" s="1">
        <v>902790</v>
      </c>
      <c r="D843" s="1" t="s">
        <v>686</v>
      </c>
      <c r="E843" s="1" t="s">
        <v>670</v>
      </c>
      <c r="F843" s="1" t="s">
        <v>670</v>
      </c>
      <c r="G843" s="1" t="str">
        <f t="shared" si="26"/>
        <v>US to EU27</v>
      </c>
      <c r="H843" s="1">
        <v>2013</v>
      </c>
      <c r="I843" s="1" t="s">
        <v>724</v>
      </c>
      <c r="J843" s="1">
        <v>6</v>
      </c>
      <c r="K843" s="1">
        <v>541937.68000000005</v>
      </c>
      <c r="L843" s="1">
        <f t="shared" si="27"/>
        <v>541.93768</v>
      </c>
    </row>
    <row r="844" spans="1:12">
      <c r="A844" s="1" t="s">
        <v>723</v>
      </c>
      <c r="B844" s="1" t="s">
        <v>728</v>
      </c>
      <c r="C844" s="1">
        <v>902790</v>
      </c>
      <c r="D844" s="1" t="s">
        <v>686</v>
      </c>
      <c r="E844" s="1" t="s">
        <v>670</v>
      </c>
      <c r="F844" s="1" t="s">
        <v>670</v>
      </c>
      <c r="G844" s="1" t="str">
        <f t="shared" si="26"/>
        <v>US to EU27</v>
      </c>
      <c r="H844" s="1">
        <v>2014</v>
      </c>
      <c r="I844" s="1" t="s">
        <v>724</v>
      </c>
      <c r="J844" s="1">
        <v>6</v>
      </c>
      <c r="K844" s="1">
        <v>541528.72699999996</v>
      </c>
      <c r="L844" s="1">
        <f t="shared" si="27"/>
        <v>541.528727</v>
      </c>
    </row>
    <row r="845" spans="1:12">
      <c r="A845" s="1" t="s">
        <v>723</v>
      </c>
      <c r="B845" s="1" t="s">
        <v>728</v>
      </c>
      <c r="C845" s="1">
        <v>902790</v>
      </c>
      <c r="D845" s="1" t="s">
        <v>686</v>
      </c>
      <c r="E845" s="1" t="s">
        <v>670</v>
      </c>
      <c r="F845" s="1" t="s">
        <v>670</v>
      </c>
      <c r="G845" s="1" t="str">
        <f t="shared" si="26"/>
        <v>US to EU27</v>
      </c>
      <c r="H845" s="1">
        <v>2015</v>
      </c>
      <c r="I845" s="1" t="s">
        <v>724</v>
      </c>
      <c r="J845" s="1">
        <v>6</v>
      </c>
      <c r="K845" s="1">
        <v>499254.14299999998</v>
      </c>
      <c r="L845" s="1">
        <f t="shared" si="27"/>
        <v>499.254143</v>
      </c>
    </row>
    <row r="846" spans="1:12">
      <c r="A846" s="1" t="s">
        <v>723</v>
      </c>
      <c r="B846" s="1" t="s">
        <v>728</v>
      </c>
      <c r="C846" s="1">
        <v>902790</v>
      </c>
      <c r="D846" s="1" t="s">
        <v>686</v>
      </c>
      <c r="E846" s="1" t="s">
        <v>670</v>
      </c>
      <c r="F846" s="1" t="s">
        <v>670</v>
      </c>
      <c r="G846" s="1" t="str">
        <f t="shared" si="26"/>
        <v>US to EU27</v>
      </c>
      <c r="H846" s="1">
        <v>2016</v>
      </c>
      <c r="I846" s="1" t="s">
        <v>724</v>
      </c>
      <c r="J846" s="1">
        <v>6</v>
      </c>
      <c r="K846" s="1">
        <v>471068.26899999997</v>
      </c>
      <c r="L846" s="1">
        <f t="shared" si="27"/>
        <v>471.06826899999999</v>
      </c>
    </row>
    <row r="847" spans="1:12">
      <c r="A847" s="1" t="s">
        <v>723</v>
      </c>
      <c r="B847" s="1" t="s">
        <v>728</v>
      </c>
      <c r="C847" s="1">
        <v>902790</v>
      </c>
      <c r="D847" s="1" t="s">
        <v>686</v>
      </c>
      <c r="E847" s="1" t="s">
        <v>670</v>
      </c>
      <c r="F847" s="1" t="s">
        <v>670</v>
      </c>
      <c r="G847" s="1" t="str">
        <f t="shared" si="26"/>
        <v>US to EU27</v>
      </c>
      <c r="H847" s="1">
        <v>2017</v>
      </c>
      <c r="I847" s="1" t="s">
        <v>724</v>
      </c>
      <c r="J847" s="1">
        <v>6</v>
      </c>
      <c r="K847" s="1">
        <v>466734.71299999999</v>
      </c>
      <c r="L847" s="1">
        <f t="shared" si="27"/>
        <v>466.734713</v>
      </c>
    </row>
    <row r="848" spans="1:12">
      <c r="A848" s="1" t="s">
        <v>723</v>
      </c>
      <c r="B848" s="1" t="s">
        <v>147</v>
      </c>
      <c r="C848" s="1">
        <v>382490</v>
      </c>
      <c r="D848" s="1" t="s">
        <v>292</v>
      </c>
      <c r="E848" s="1" t="s">
        <v>147</v>
      </c>
      <c r="F848" s="1" t="s">
        <v>292</v>
      </c>
      <c r="G848" s="1" t="str">
        <f t="shared" si="26"/>
        <v>World to World</v>
      </c>
      <c r="H848" s="1">
        <v>2012</v>
      </c>
      <c r="I848" s="1" t="s">
        <v>724</v>
      </c>
      <c r="J848" s="1">
        <v>6</v>
      </c>
      <c r="K848" s="1">
        <v>32961814.949999999</v>
      </c>
      <c r="L848" s="1">
        <f t="shared" si="27"/>
        <v>32961.81495</v>
      </c>
    </row>
    <row r="849" spans="1:12">
      <c r="A849" s="1" t="s">
        <v>723</v>
      </c>
      <c r="B849" s="1" t="s">
        <v>147</v>
      </c>
      <c r="C849" s="1">
        <v>382490</v>
      </c>
      <c r="D849" s="1" t="s">
        <v>292</v>
      </c>
      <c r="E849" s="1" t="s">
        <v>147</v>
      </c>
      <c r="F849" s="1" t="s">
        <v>292</v>
      </c>
      <c r="G849" s="1" t="str">
        <f t="shared" si="26"/>
        <v>World to World</v>
      </c>
      <c r="H849" s="1">
        <v>2013</v>
      </c>
      <c r="I849" s="1" t="s">
        <v>724</v>
      </c>
      <c r="J849" s="1">
        <v>6</v>
      </c>
      <c r="K849" s="1">
        <v>36742654.251000002</v>
      </c>
      <c r="L849" s="1">
        <f t="shared" si="27"/>
        <v>36742.654251</v>
      </c>
    </row>
    <row r="850" spans="1:12">
      <c r="A850" s="1" t="s">
        <v>723</v>
      </c>
      <c r="B850" s="1" t="s">
        <v>147</v>
      </c>
      <c r="C850" s="1">
        <v>382490</v>
      </c>
      <c r="D850" s="1" t="s">
        <v>292</v>
      </c>
      <c r="E850" s="1" t="s">
        <v>147</v>
      </c>
      <c r="F850" s="1" t="s">
        <v>292</v>
      </c>
      <c r="G850" s="1" t="str">
        <f t="shared" si="26"/>
        <v>World to World</v>
      </c>
      <c r="H850" s="1">
        <v>2014</v>
      </c>
      <c r="I850" s="1" t="s">
        <v>724</v>
      </c>
      <c r="J850" s="1">
        <v>6</v>
      </c>
      <c r="K850" s="1">
        <v>37001501.369999997</v>
      </c>
      <c r="L850" s="1">
        <f t="shared" si="27"/>
        <v>37001.501369999998</v>
      </c>
    </row>
    <row r="851" spans="1:12">
      <c r="A851" s="1" t="s">
        <v>723</v>
      </c>
      <c r="B851" s="1" t="s">
        <v>147</v>
      </c>
      <c r="C851" s="1">
        <v>382490</v>
      </c>
      <c r="D851" s="1" t="s">
        <v>292</v>
      </c>
      <c r="E851" s="1" t="s">
        <v>147</v>
      </c>
      <c r="F851" s="1" t="s">
        <v>292</v>
      </c>
      <c r="G851" s="1" t="str">
        <f t="shared" si="26"/>
        <v>World to World</v>
      </c>
      <c r="H851" s="1">
        <v>2015</v>
      </c>
      <c r="I851" s="1" t="s">
        <v>724</v>
      </c>
      <c r="J851" s="1">
        <v>6</v>
      </c>
      <c r="K851" s="1">
        <v>30976373.927000001</v>
      </c>
      <c r="L851" s="1">
        <f t="shared" si="27"/>
        <v>30976.373927000001</v>
      </c>
    </row>
    <row r="852" spans="1:12">
      <c r="A852" s="1" t="s">
        <v>723</v>
      </c>
      <c r="B852" s="1" t="s">
        <v>147</v>
      </c>
      <c r="C852" s="1">
        <v>382490</v>
      </c>
      <c r="D852" s="1" t="s">
        <v>292</v>
      </c>
      <c r="E852" s="1" t="s">
        <v>147</v>
      </c>
      <c r="F852" s="1" t="s">
        <v>292</v>
      </c>
      <c r="G852" s="1" t="str">
        <f t="shared" si="26"/>
        <v>World to World</v>
      </c>
      <c r="H852" s="1">
        <v>2016</v>
      </c>
      <c r="I852" s="1" t="s">
        <v>724</v>
      </c>
      <c r="J852" s="1">
        <v>6</v>
      </c>
      <c r="K852" s="1">
        <v>29988022.813999999</v>
      </c>
      <c r="L852" s="1">
        <f t="shared" si="27"/>
        <v>29988.022814</v>
      </c>
    </row>
    <row r="853" spans="1:12">
      <c r="A853" s="1" t="s">
        <v>723</v>
      </c>
      <c r="B853" s="1" t="s">
        <v>147</v>
      </c>
      <c r="C853" s="1">
        <v>382490</v>
      </c>
      <c r="D853" s="1" t="s">
        <v>292</v>
      </c>
      <c r="E853" s="1" t="s">
        <v>147</v>
      </c>
      <c r="F853" s="1" t="s">
        <v>292</v>
      </c>
      <c r="G853" s="1" t="str">
        <f t="shared" si="26"/>
        <v>World to World</v>
      </c>
      <c r="H853" s="1">
        <v>2017</v>
      </c>
      <c r="I853" s="1" t="s">
        <v>724</v>
      </c>
      <c r="J853" s="1">
        <v>6</v>
      </c>
      <c r="K853" s="1">
        <v>30039921.719999999</v>
      </c>
      <c r="L853" s="1">
        <f t="shared" si="27"/>
        <v>30039.921719999998</v>
      </c>
    </row>
    <row r="854" spans="1:12">
      <c r="A854" s="1" t="s">
        <v>723</v>
      </c>
      <c r="B854" s="1" t="s">
        <v>147</v>
      </c>
      <c r="C854" s="1">
        <v>382490</v>
      </c>
      <c r="D854" s="1" t="s">
        <v>292</v>
      </c>
      <c r="E854" s="1" t="s">
        <v>670</v>
      </c>
      <c r="F854" s="1" t="s">
        <v>670</v>
      </c>
      <c r="G854" s="1" t="str">
        <f t="shared" si="26"/>
        <v>World to EU27</v>
      </c>
      <c r="H854" s="1">
        <v>2012</v>
      </c>
      <c r="I854" s="1" t="s">
        <v>724</v>
      </c>
      <c r="J854" s="1">
        <v>6</v>
      </c>
      <c r="K854" s="1">
        <v>12866284.435000001</v>
      </c>
      <c r="L854" s="1">
        <f t="shared" si="27"/>
        <v>12866.284435000001</v>
      </c>
    </row>
    <row r="855" spans="1:12">
      <c r="A855" s="1" t="s">
        <v>723</v>
      </c>
      <c r="B855" s="1" t="s">
        <v>147</v>
      </c>
      <c r="C855" s="1">
        <v>382490</v>
      </c>
      <c r="D855" s="1" t="s">
        <v>292</v>
      </c>
      <c r="E855" s="1" t="s">
        <v>670</v>
      </c>
      <c r="F855" s="1" t="s">
        <v>670</v>
      </c>
      <c r="G855" s="1" t="str">
        <f t="shared" si="26"/>
        <v>World to EU27</v>
      </c>
      <c r="H855" s="1">
        <v>2013</v>
      </c>
      <c r="I855" s="1" t="s">
        <v>724</v>
      </c>
      <c r="J855" s="1">
        <v>6</v>
      </c>
      <c r="K855" s="1">
        <v>13539984.274</v>
      </c>
      <c r="L855" s="1">
        <f t="shared" si="27"/>
        <v>13539.984274</v>
      </c>
    </row>
    <row r="856" spans="1:12">
      <c r="A856" s="1" t="s">
        <v>723</v>
      </c>
      <c r="B856" s="1" t="s">
        <v>147</v>
      </c>
      <c r="C856" s="1">
        <v>382490</v>
      </c>
      <c r="D856" s="1" t="s">
        <v>292</v>
      </c>
      <c r="E856" s="1" t="s">
        <v>670</v>
      </c>
      <c r="F856" s="1" t="s">
        <v>670</v>
      </c>
      <c r="G856" s="1" t="str">
        <f t="shared" si="26"/>
        <v>World to EU27</v>
      </c>
      <c r="H856" s="1">
        <v>2014</v>
      </c>
      <c r="I856" s="1" t="s">
        <v>724</v>
      </c>
      <c r="J856" s="1">
        <v>6</v>
      </c>
      <c r="K856" s="1">
        <v>13464958.796</v>
      </c>
      <c r="L856" s="1">
        <f t="shared" si="27"/>
        <v>13464.958796000001</v>
      </c>
    </row>
    <row r="857" spans="1:12">
      <c r="A857" s="1" t="s">
        <v>723</v>
      </c>
      <c r="B857" s="1" t="s">
        <v>147</v>
      </c>
      <c r="C857" s="1">
        <v>382490</v>
      </c>
      <c r="D857" s="1" t="s">
        <v>292</v>
      </c>
      <c r="E857" s="1" t="s">
        <v>670</v>
      </c>
      <c r="F857" s="1" t="s">
        <v>670</v>
      </c>
      <c r="G857" s="1" t="str">
        <f t="shared" si="26"/>
        <v>World to EU27</v>
      </c>
      <c r="H857" s="1">
        <v>2015</v>
      </c>
      <c r="I857" s="1" t="s">
        <v>724</v>
      </c>
      <c r="J857" s="1">
        <v>6</v>
      </c>
      <c r="K857" s="1">
        <v>10887882.638</v>
      </c>
      <c r="L857" s="1">
        <f t="shared" si="27"/>
        <v>10887.882638000001</v>
      </c>
    </row>
    <row r="858" spans="1:12">
      <c r="A858" s="1" t="s">
        <v>723</v>
      </c>
      <c r="B858" s="1" t="s">
        <v>147</v>
      </c>
      <c r="C858" s="1">
        <v>382490</v>
      </c>
      <c r="D858" s="1" t="s">
        <v>292</v>
      </c>
      <c r="E858" s="1" t="s">
        <v>670</v>
      </c>
      <c r="F858" s="1" t="s">
        <v>670</v>
      </c>
      <c r="G858" s="1" t="str">
        <f t="shared" si="26"/>
        <v>World to EU27</v>
      </c>
      <c r="H858" s="1">
        <v>2016</v>
      </c>
      <c r="I858" s="1" t="s">
        <v>724</v>
      </c>
      <c r="J858" s="1">
        <v>6</v>
      </c>
      <c r="K858" s="1">
        <v>10854892.603</v>
      </c>
      <c r="L858" s="1">
        <f t="shared" si="27"/>
        <v>10854.892603</v>
      </c>
    </row>
    <row r="859" spans="1:12">
      <c r="A859" s="1" t="s">
        <v>723</v>
      </c>
      <c r="B859" s="1" t="s">
        <v>147</v>
      </c>
      <c r="C859" s="1">
        <v>382490</v>
      </c>
      <c r="D859" s="1" t="s">
        <v>292</v>
      </c>
      <c r="E859" s="1" t="s">
        <v>670</v>
      </c>
      <c r="F859" s="1" t="s">
        <v>670</v>
      </c>
      <c r="G859" s="1" t="str">
        <f t="shared" si="26"/>
        <v>World to EU27</v>
      </c>
      <c r="H859" s="1">
        <v>2017</v>
      </c>
      <c r="I859" s="1" t="s">
        <v>724</v>
      </c>
      <c r="J859" s="1">
        <v>6</v>
      </c>
      <c r="K859" s="1">
        <v>11023398.937999999</v>
      </c>
      <c r="L859" s="1">
        <f t="shared" si="27"/>
        <v>11023.398937999998</v>
      </c>
    </row>
    <row r="860" spans="1:12">
      <c r="A860" s="1" t="s">
        <v>723</v>
      </c>
      <c r="B860" s="1" t="s">
        <v>147</v>
      </c>
      <c r="C860" s="1">
        <v>841932</v>
      </c>
      <c r="D860" s="1" t="s">
        <v>292</v>
      </c>
      <c r="E860" s="1" t="s">
        <v>147</v>
      </c>
      <c r="F860" s="1" t="s">
        <v>292</v>
      </c>
      <c r="G860" s="1" t="str">
        <f t="shared" si="26"/>
        <v>World to World</v>
      </c>
      <c r="H860" s="1">
        <v>2012</v>
      </c>
      <c r="I860" s="1" t="s">
        <v>724</v>
      </c>
      <c r="J860" s="1">
        <v>6</v>
      </c>
      <c r="K860" s="1">
        <v>393541.185</v>
      </c>
      <c r="L860" s="1">
        <f t="shared" si="27"/>
        <v>393.54118499999998</v>
      </c>
    </row>
    <row r="861" spans="1:12">
      <c r="A861" s="1" t="s">
        <v>723</v>
      </c>
      <c r="B861" s="1" t="s">
        <v>147</v>
      </c>
      <c r="C861" s="1">
        <v>841932</v>
      </c>
      <c r="D861" s="1" t="s">
        <v>292</v>
      </c>
      <c r="E861" s="1" t="s">
        <v>147</v>
      </c>
      <c r="F861" s="1" t="s">
        <v>292</v>
      </c>
      <c r="G861" s="1" t="str">
        <f t="shared" si="26"/>
        <v>World to World</v>
      </c>
      <c r="H861" s="1">
        <v>2013</v>
      </c>
      <c r="I861" s="1" t="s">
        <v>724</v>
      </c>
      <c r="J861" s="1">
        <v>6</v>
      </c>
      <c r="K861" s="1">
        <v>323285.95600000001</v>
      </c>
      <c r="L861" s="1">
        <f t="shared" si="27"/>
        <v>323.285956</v>
      </c>
    </row>
    <row r="862" spans="1:12">
      <c r="A862" s="1" t="s">
        <v>723</v>
      </c>
      <c r="B862" s="1" t="s">
        <v>147</v>
      </c>
      <c r="C862" s="1">
        <v>841932</v>
      </c>
      <c r="D862" s="1" t="s">
        <v>292</v>
      </c>
      <c r="E862" s="1" t="s">
        <v>147</v>
      </c>
      <c r="F862" s="1" t="s">
        <v>292</v>
      </c>
      <c r="G862" s="1" t="str">
        <f t="shared" si="26"/>
        <v>World to World</v>
      </c>
      <c r="H862" s="1">
        <v>2014</v>
      </c>
      <c r="I862" s="1" t="s">
        <v>724</v>
      </c>
      <c r="J862" s="1">
        <v>6</v>
      </c>
      <c r="K862" s="1">
        <v>350550.32500000001</v>
      </c>
      <c r="L862" s="1">
        <f t="shared" si="27"/>
        <v>350.55032499999999</v>
      </c>
    </row>
    <row r="863" spans="1:12">
      <c r="A863" s="1" t="s">
        <v>723</v>
      </c>
      <c r="B863" s="1" t="s">
        <v>147</v>
      </c>
      <c r="C863" s="1">
        <v>841932</v>
      </c>
      <c r="D863" s="1" t="s">
        <v>292</v>
      </c>
      <c r="E863" s="1" t="s">
        <v>147</v>
      </c>
      <c r="F863" s="1" t="s">
        <v>292</v>
      </c>
      <c r="G863" s="1" t="str">
        <f t="shared" si="26"/>
        <v>World to World</v>
      </c>
      <c r="H863" s="1">
        <v>2015</v>
      </c>
      <c r="I863" s="1" t="s">
        <v>724</v>
      </c>
      <c r="J863" s="1">
        <v>6</v>
      </c>
      <c r="K863" s="1">
        <v>453954.58399999997</v>
      </c>
      <c r="L863" s="1">
        <f t="shared" si="27"/>
        <v>453.95458399999995</v>
      </c>
    </row>
    <row r="864" spans="1:12">
      <c r="A864" s="1" t="s">
        <v>723</v>
      </c>
      <c r="B864" s="1" t="s">
        <v>147</v>
      </c>
      <c r="C864" s="1">
        <v>841932</v>
      </c>
      <c r="D864" s="1" t="s">
        <v>292</v>
      </c>
      <c r="E864" s="1" t="s">
        <v>147</v>
      </c>
      <c r="F864" s="1" t="s">
        <v>292</v>
      </c>
      <c r="G864" s="1" t="str">
        <f t="shared" si="26"/>
        <v>World to World</v>
      </c>
      <c r="H864" s="1">
        <v>2016</v>
      </c>
      <c r="I864" s="1" t="s">
        <v>724</v>
      </c>
      <c r="J864" s="1">
        <v>6</v>
      </c>
      <c r="K864" s="1">
        <v>320640.62699999998</v>
      </c>
      <c r="L864" s="1">
        <f t="shared" si="27"/>
        <v>320.64062699999999</v>
      </c>
    </row>
    <row r="865" spans="1:12">
      <c r="A865" s="1" t="s">
        <v>723</v>
      </c>
      <c r="B865" s="1" t="s">
        <v>147</v>
      </c>
      <c r="C865" s="1">
        <v>841932</v>
      </c>
      <c r="D865" s="1" t="s">
        <v>292</v>
      </c>
      <c r="E865" s="1" t="s">
        <v>147</v>
      </c>
      <c r="F865" s="1" t="s">
        <v>292</v>
      </c>
      <c r="G865" s="1" t="str">
        <f t="shared" si="26"/>
        <v>World to World</v>
      </c>
      <c r="H865" s="1">
        <v>2017</v>
      </c>
      <c r="I865" s="1" t="s">
        <v>724</v>
      </c>
      <c r="J865" s="1">
        <v>6</v>
      </c>
      <c r="K865" s="1">
        <v>340965.03100000002</v>
      </c>
      <c r="L865" s="1">
        <f t="shared" si="27"/>
        <v>340.96503100000001</v>
      </c>
    </row>
    <row r="866" spans="1:12">
      <c r="A866" s="1" t="s">
        <v>723</v>
      </c>
      <c r="B866" s="1" t="s">
        <v>147</v>
      </c>
      <c r="C866" s="1">
        <v>841932</v>
      </c>
      <c r="D866" s="1" t="s">
        <v>292</v>
      </c>
      <c r="E866" s="1" t="s">
        <v>670</v>
      </c>
      <c r="F866" s="1" t="s">
        <v>670</v>
      </c>
      <c r="G866" s="1" t="str">
        <f t="shared" si="26"/>
        <v>World to EU27</v>
      </c>
      <c r="H866" s="1">
        <v>2012</v>
      </c>
      <c r="I866" s="1" t="s">
        <v>724</v>
      </c>
      <c r="J866" s="1">
        <v>6</v>
      </c>
      <c r="K866" s="1">
        <v>117610.064</v>
      </c>
      <c r="L866" s="1">
        <f t="shared" si="27"/>
        <v>117.61006399999999</v>
      </c>
    </row>
    <row r="867" spans="1:12">
      <c r="A867" s="1" t="s">
        <v>723</v>
      </c>
      <c r="B867" s="1" t="s">
        <v>147</v>
      </c>
      <c r="C867" s="1">
        <v>841932</v>
      </c>
      <c r="D867" s="1" t="s">
        <v>292</v>
      </c>
      <c r="E867" s="1" t="s">
        <v>670</v>
      </c>
      <c r="F867" s="1" t="s">
        <v>670</v>
      </c>
      <c r="G867" s="1" t="str">
        <f t="shared" si="26"/>
        <v>World to EU27</v>
      </c>
      <c r="H867" s="1">
        <v>2013</v>
      </c>
      <c r="I867" s="1" t="s">
        <v>724</v>
      </c>
      <c r="J867" s="1">
        <v>6</v>
      </c>
      <c r="K867" s="1">
        <v>115008.481</v>
      </c>
      <c r="L867" s="1">
        <f t="shared" si="27"/>
        <v>115.008481</v>
      </c>
    </row>
    <row r="868" spans="1:12">
      <c r="A868" s="1" t="s">
        <v>723</v>
      </c>
      <c r="B868" s="1" t="s">
        <v>147</v>
      </c>
      <c r="C868" s="1">
        <v>841932</v>
      </c>
      <c r="D868" s="1" t="s">
        <v>292</v>
      </c>
      <c r="E868" s="1" t="s">
        <v>670</v>
      </c>
      <c r="F868" s="1" t="s">
        <v>670</v>
      </c>
      <c r="G868" s="1" t="str">
        <f t="shared" si="26"/>
        <v>World to EU27</v>
      </c>
      <c r="H868" s="1">
        <v>2014</v>
      </c>
      <c r="I868" s="1" t="s">
        <v>724</v>
      </c>
      <c r="J868" s="1">
        <v>6</v>
      </c>
      <c r="K868" s="1">
        <v>114091.833</v>
      </c>
      <c r="L868" s="1">
        <f t="shared" si="27"/>
        <v>114.09183299999999</v>
      </c>
    </row>
    <row r="869" spans="1:12">
      <c r="A869" s="1" t="s">
        <v>723</v>
      </c>
      <c r="B869" s="1" t="s">
        <v>147</v>
      </c>
      <c r="C869" s="1">
        <v>841932</v>
      </c>
      <c r="D869" s="1" t="s">
        <v>292</v>
      </c>
      <c r="E869" s="1" t="s">
        <v>670</v>
      </c>
      <c r="F869" s="1" t="s">
        <v>670</v>
      </c>
      <c r="G869" s="1" t="str">
        <f t="shared" si="26"/>
        <v>World to EU27</v>
      </c>
      <c r="H869" s="1">
        <v>2015</v>
      </c>
      <c r="I869" s="1" t="s">
        <v>724</v>
      </c>
      <c r="J869" s="1">
        <v>6</v>
      </c>
      <c r="K869" s="1">
        <v>107062.31</v>
      </c>
      <c r="L869" s="1">
        <f t="shared" si="27"/>
        <v>107.06231</v>
      </c>
    </row>
    <row r="870" spans="1:12">
      <c r="A870" s="1" t="s">
        <v>723</v>
      </c>
      <c r="B870" s="1" t="s">
        <v>147</v>
      </c>
      <c r="C870" s="1">
        <v>841932</v>
      </c>
      <c r="D870" s="1" t="s">
        <v>292</v>
      </c>
      <c r="E870" s="1" t="s">
        <v>670</v>
      </c>
      <c r="F870" s="1" t="s">
        <v>670</v>
      </c>
      <c r="G870" s="1" t="str">
        <f t="shared" si="26"/>
        <v>World to EU27</v>
      </c>
      <c r="H870" s="1">
        <v>2016</v>
      </c>
      <c r="I870" s="1" t="s">
        <v>724</v>
      </c>
      <c r="J870" s="1">
        <v>6</v>
      </c>
      <c r="K870" s="1">
        <v>110655.398</v>
      </c>
      <c r="L870" s="1">
        <f t="shared" si="27"/>
        <v>110.65539800000001</v>
      </c>
    </row>
    <row r="871" spans="1:12">
      <c r="A871" s="1" t="s">
        <v>723</v>
      </c>
      <c r="B871" s="1" t="s">
        <v>147</v>
      </c>
      <c r="C871" s="1">
        <v>841932</v>
      </c>
      <c r="D871" s="1" t="s">
        <v>292</v>
      </c>
      <c r="E871" s="1" t="s">
        <v>670</v>
      </c>
      <c r="F871" s="1" t="s">
        <v>670</v>
      </c>
      <c r="G871" s="1" t="str">
        <f t="shared" si="26"/>
        <v>World to EU27</v>
      </c>
      <c r="H871" s="1">
        <v>2017</v>
      </c>
      <c r="I871" s="1" t="s">
        <v>724</v>
      </c>
      <c r="J871" s="1">
        <v>6</v>
      </c>
      <c r="K871" s="1">
        <v>119722.74</v>
      </c>
      <c r="L871" s="1">
        <f t="shared" si="27"/>
        <v>119.72274</v>
      </c>
    </row>
    <row r="872" spans="1:12">
      <c r="A872" s="1" t="s">
        <v>723</v>
      </c>
      <c r="B872" s="1" t="s">
        <v>147</v>
      </c>
      <c r="C872" s="1">
        <v>841990</v>
      </c>
      <c r="D872" s="1" t="s">
        <v>292</v>
      </c>
      <c r="E872" s="1" t="s">
        <v>147</v>
      </c>
      <c r="F872" s="1" t="s">
        <v>292</v>
      </c>
      <c r="G872" s="1" t="str">
        <f t="shared" si="26"/>
        <v>World to World</v>
      </c>
      <c r="H872" s="1">
        <v>2012</v>
      </c>
      <c r="I872" s="1" t="s">
        <v>724</v>
      </c>
      <c r="J872" s="1">
        <v>6</v>
      </c>
      <c r="K872" s="1">
        <v>6376390.1780000003</v>
      </c>
      <c r="L872" s="1">
        <f t="shared" si="27"/>
        <v>6376.3901780000006</v>
      </c>
    </row>
    <row r="873" spans="1:12">
      <c r="A873" s="1" t="s">
        <v>723</v>
      </c>
      <c r="B873" s="1" t="s">
        <v>147</v>
      </c>
      <c r="C873" s="1">
        <v>841990</v>
      </c>
      <c r="D873" s="1" t="s">
        <v>292</v>
      </c>
      <c r="E873" s="1" t="s">
        <v>147</v>
      </c>
      <c r="F873" s="1" t="s">
        <v>292</v>
      </c>
      <c r="G873" s="1" t="str">
        <f t="shared" si="26"/>
        <v>World to World</v>
      </c>
      <c r="H873" s="1">
        <v>2013</v>
      </c>
      <c r="I873" s="1" t="s">
        <v>724</v>
      </c>
      <c r="J873" s="1">
        <v>6</v>
      </c>
      <c r="K873" s="1">
        <v>6676758.6119999997</v>
      </c>
      <c r="L873" s="1">
        <f t="shared" si="27"/>
        <v>6676.7586119999996</v>
      </c>
    </row>
    <row r="874" spans="1:12">
      <c r="A874" s="1" t="s">
        <v>723</v>
      </c>
      <c r="B874" s="1" t="s">
        <v>147</v>
      </c>
      <c r="C874" s="1">
        <v>841990</v>
      </c>
      <c r="D874" s="1" t="s">
        <v>292</v>
      </c>
      <c r="E874" s="1" t="s">
        <v>147</v>
      </c>
      <c r="F874" s="1" t="s">
        <v>292</v>
      </c>
      <c r="G874" s="1" t="str">
        <f t="shared" si="26"/>
        <v>World to World</v>
      </c>
      <c r="H874" s="1">
        <v>2014</v>
      </c>
      <c r="I874" s="1" t="s">
        <v>724</v>
      </c>
      <c r="J874" s="1">
        <v>6</v>
      </c>
      <c r="K874" s="1">
        <v>6598468.6140000001</v>
      </c>
      <c r="L874" s="1">
        <f t="shared" si="27"/>
        <v>6598.4686140000003</v>
      </c>
    </row>
    <row r="875" spans="1:12">
      <c r="A875" s="1" t="s">
        <v>723</v>
      </c>
      <c r="B875" s="1" t="s">
        <v>147</v>
      </c>
      <c r="C875" s="1">
        <v>841990</v>
      </c>
      <c r="D875" s="1" t="s">
        <v>292</v>
      </c>
      <c r="E875" s="1" t="s">
        <v>147</v>
      </c>
      <c r="F875" s="1" t="s">
        <v>292</v>
      </c>
      <c r="G875" s="1" t="str">
        <f t="shared" si="26"/>
        <v>World to World</v>
      </c>
      <c r="H875" s="1">
        <v>2015</v>
      </c>
      <c r="I875" s="1" t="s">
        <v>724</v>
      </c>
      <c r="J875" s="1">
        <v>6</v>
      </c>
      <c r="K875" s="1">
        <v>6117909.3629999999</v>
      </c>
      <c r="L875" s="1">
        <f t="shared" si="27"/>
        <v>6117.9093629999998</v>
      </c>
    </row>
    <row r="876" spans="1:12">
      <c r="A876" s="1" t="s">
        <v>723</v>
      </c>
      <c r="B876" s="1" t="s">
        <v>147</v>
      </c>
      <c r="C876" s="1">
        <v>841990</v>
      </c>
      <c r="D876" s="1" t="s">
        <v>292</v>
      </c>
      <c r="E876" s="1" t="s">
        <v>147</v>
      </c>
      <c r="F876" s="1" t="s">
        <v>292</v>
      </c>
      <c r="G876" s="1" t="str">
        <f t="shared" si="26"/>
        <v>World to World</v>
      </c>
      <c r="H876" s="1">
        <v>2016</v>
      </c>
      <c r="I876" s="1" t="s">
        <v>724</v>
      </c>
      <c r="J876" s="1">
        <v>6</v>
      </c>
      <c r="K876" s="1">
        <v>6044823.0410000002</v>
      </c>
      <c r="L876" s="1">
        <f t="shared" si="27"/>
        <v>6044.8230410000006</v>
      </c>
    </row>
    <row r="877" spans="1:12">
      <c r="A877" s="1" t="s">
        <v>723</v>
      </c>
      <c r="B877" s="1" t="s">
        <v>147</v>
      </c>
      <c r="C877" s="1">
        <v>841990</v>
      </c>
      <c r="D877" s="1" t="s">
        <v>292</v>
      </c>
      <c r="E877" s="1" t="s">
        <v>147</v>
      </c>
      <c r="F877" s="1" t="s">
        <v>292</v>
      </c>
      <c r="G877" s="1" t="str">
        <f t="shared" si="26"/>
        <v>World to World</v>
      </c>
      <c r="H877" s="1">
        <v>2017</v>
      </c>
      <c r="I877" s="1" t="s">
        <v>724</v>
      </c>
      <c r="J877" s="1">
        <v>6</v>
      </c>
      <c r="K877" s="1">
        <v>5942512.7520000003</v>
      </c>
      <c r="L877" s="1">
        <f t="shared" si="27"/>
        <v>5942.5127520000005</v>
      </c>
    </row>
    <row r="878" spans="1:12">
      <c r="A878" s="1" t="s">
        <v>723</v>
      </c>
      <c r="B878" s="1" t="s">
        <v>147</v>
      </c>
      <c r="C878" s="1">
        <v>841990</v>
      </c>
      <c r="D878" s="1" t="s">
        <v>292</v>
      </c>
      <c r="E878" s="1" t="s">
        <v>670</v>
      </c>
      <c r="F878" s="1" t="s">
        <v>670</v>
      </c>
      <c r="G878" s="1" t="str">
        <f t="shared" si="26"/>
        <v>World to EU27</v>
      </c>
      <c r="H878" s="1">
        <v>2012</v>
      </c>
      <c r="I878" s="1" t="s">
        <v>724</v>
      </c>
      <c r="J878" s="1">
        <v>6</v>
      </c>
      <c r="K878" s="1">
        <v>1865616.4369999999</v>
      </c>
      <c r="L878" s="1">
        <f t="shared" si="27"/>
        <v>1865.6164369999999</v>
      </c>
    </row>
    <row r="879" spans="1:12">
      <c r="A879" s="1" t="s">
        <v>723</v>
      </c>
      <c r="B879" s="1" t="s">
        <v>147</v>
      </c>
      <c r="C879" s="1">
        <v>841990</v>
      </c>
      <c r="D879" s="1" t="s">
        <v>292</v>
      </c>
      <c r="E879" s="1" t="s">
        <v>670</v>
      </c>
      <c r="F879" s="1" t="s">
        <v>670</v>
      </c>
      <c r="G879" s="1" t="str">
        <f t="shared" si="26"/>
        <v>World to EU27</v>
      </c>
      <c r="H879" s="1">
        <v>2013</v>
      </c>
      <c r="I879" s="1" t="s">
        <v>724</v>
      </c>
      <c r="J879" s="1">
        <v>6</v>
      </c>
      <c r="K879" s="1">
        <v>2082872.983</v>
      </c>
      <c r="L879" s="1">
        <f t="shared" si="27"/>
        <v>2082.8729830000002</v>
      </c>
    </row>
    <row r="880" spans="1:12">
      <c r="A880" s="1" t="s">
        <v>723</v>
      </c>
      <c r="B880" s="1" t="s">
        <v>147</v>
      </c>
      <c r="C880" s="1">
        <v>841990</v>
      </c>
      <c r="D880" s="1" t="s">
        <v>292</v>
      </c>
      <c r="E880" s="1" t="s">
        <v>670</v>
      </c>
      <c r="F880" s="1" t="s">
        <v>670</v>
      </c>
      <c r="G880" s="1" t="str">
        <f t="shared" si="26"/>
        <v>World to EU27</v>
      </c>
      <c r="H880" s="1">
        <v>2014</v>
      </c>
      <c r="I880" s="1" t="s">
        <v>724</v>
      </c>
      <c r="J880" s="1">
        <v>6</v>
      </c>
      <c r="K880" s="1">
        <v>2078400.9380000001</v>
      </c>
      <c r="L880" s="1">
        <f t="shared" si="27"/>
        <v>2078.4009380000002</v>
      </c>
    </row>
    <row r="881" spans="1:12">
      <c r="A881" s="1" t="s">
        <v>723</v>
      </c>
      <c r="B881" s="1" t="s">
        <v>147</v>
      </c>
      <c r="C881" s="1">
        <v>841990</v>
      </c>
      <c r="D881" s="1" t="s">
        <v>292</v>
      </c>
      <c r="E881" s="1" t="s">
        <v>670</v>
      </c>
      <c r="F881" s="1" t="s">
        <v>670</v>
      </c>
      <c r="G881" s="1" t="str">
        <f t="shared" si="26"/>
        <v>World to EU27</v>
      </c>
      <c r="H881" s="1">
        <v>2015</v>
      </c>
      <c r="I881" s="1" t="s">
        <v>724</v>
      </c>
      <c r="J881" s="1">
        <v>6</v>
      </c>
      <c r="K881" s="1">
        <v>1798026.7509999999</v>
      </c>
      <c r="L881" s="1">
        <f t="shared" si="27"/>
        <v>1798.0267509999999</v>
      </c>
    </row>
    <row r="882" spans="1:12">
      <c r="A882" s="1" t="s">
        <v>723</v>
      </c>
      <c r="B882" s="1" t="s">
        <v>147</v>
      </c>
      <c r="C882" s="1">
        <v>841990</v>
      </c>
      <c r="D882" s="1" t="s">
        <v>292</v>
      </c>
      <c r="E882" s="1" t="s">
        <v>670</v>
      </c>
      <c r="F882" s="1" t="s">
        <v>670</v>
      </c>
      <c r="G882" s="1" t="str">
        <f t="shared" si="26"/>
        <v>World to EU27</v>
      </c>
      <c r="H882" s="1">
        <v>2016</v>
      </c>
      <c r="I882" s="1" t="s">
        <v>724</v>
      </c>
      <c r="J882" s="1">
        <v>6</v>
      </c>
      <c r="K882" s="1">
        <v>1851108.5830000001</v>
      </c>
      <c r="L882" s="1">
        <f t="shared" si="27"/>
        <v>1851.1085830000002</v>
      </c>
    </row>
    <row r="883" spans="1:12">
      <c r="A883" s="1" t="s">
        <v>723</v>
      </c>
      <c r="B883" s="1" t="s">
        <v>147</v>
      </c>
      <c r="C883" s="1">
        <v>841990</v>
      </c>
      <c r="D883" s="1" t="s">
        <v>292</v>
      </c>
      <c r="E883" s="1" t="s">
        <v>670</v>
      </c>
      <c r="F883" s="1" t="s">
        <v>670</v>
      </c>
      <c r="G883" s="1" t="str">
        <f t="shared" si="26"/>
        <v>World to EU27</v>
      </c>
      <c r="H883" s="1">
        <v>2017</v>
      </c>
      <c r="I883" s="1" t="s">
        <v>724</v>
      </c>
      <c r="J883" s="1">
        <v>6</v>
      </c>
      <c r="K883" s="1">
        <v>2009559.588</v>
      </c>
      <c r="L883" s="1">
        <f t="shared" si="27"/>
        <v>2009.5595880000001</v>
      </c>
    </row>
    <row r="884" spans="1:12">
      <c r="A884" s="1" t="s">
        <v>723</v>
      </c>
      <c r="B884" s="1" t="s">
        <v>147</v>
      </c>
      <c r="C884" s="1">
        <v>847410</v>
      </c>
      <c r="D884" s="1" t="s">
        <v>292</v>
      </c>
      <c r="E884" s="1" t="s">
        <v>147</v>
      </c>
      <c r="F884" s="1" t="s">
        <v>292</v>
      </c>
      <c r="G884" s="1" t="str">
        <f t="shared" si="26"/>
        <v>World to World</v>
      </c>
      <c r="H884" s="1">
        <v>2012</v>
      </c>
      <c r="I884" s="1" t="s">
        <v>724</v>
      </c>
      <c r="J884" s="1">
        <v>6</v>
      </c>
      <c r="K884" s="1">
        <v>2337877.966</v>
      </c>
      <c r="L884" s="1">
        <f t="shared" si="27"/>
        <v>2337.877966</v>
      </c>
    </row>
    <row r="885" spans="1:12">
      <c r="A885" s="1" t="s">
        <v>723</v>
      </c>
      <c r="B885" s="1" t="s">
        <v>147</v>
      </c>
      <c r="C885" s="1">
        <v>847410</v>
      </c>
      <c r="D885" s="1" t="s">
        <v>292</v>
      </c>
      <c r="E885" s="1" t="s">
        <v>147</v>
      </c>
      <c r="F885" s="1" t="s">
        <v>292</v>
      </c>
      <c r="G885" s="1" t="str">
        <f t="shared" si="26"/>
        <v>World to World</v>
      </c>
      <c r="H885" s="1">
        <v>2013</v>
      </c>
      <c r="I885" s="1" t="s">
        <v>724</v>
      </c>
      <c r="J885" s="1">
        <v>6</v>
      </c>
      <c r="K885" s="1">
        <v>2282610.8289999999</v>
      </c>
      <c r="L885" s="1">
        <f t="shared" si="27"/>
        <v>2282.6108289999997</v>
      </c>
    </row>
    <row r="886" spans="1:12">
      <c r="A886" s="1" t="s">
        <v>723</v>
      </c>
      <c r="B886" s="1" t="s">
        <v>147</v>
      </c>
      <c r="C886" s="1">
        <v>847410</v>
      </c>
      <c r="D886" s="1" t="s">
        <v>292</v>
      </c>
      <c r="E886" s="1" t="s">
        <v>147</v>
      </c>
      <c r="F886" s="1" t="s">
        <v>292</v>
      </c>
      <c r="G886" s="1" t="str">
        <f t="shared" si="26"/>
        <v>World to World</v>
      </c>
      <c r="H886" s="1">
        <v>2014</v>
      </c>
      <c r="I886" s="1" t="s">
        <v>724</v>
      </c>
      <c r="J886" s="1">
        <v>6</v>
      </c>
      <c r="K886" s="1">
        <v>2230249.0449999999</v>
      </c>
      <c r="L886" s="1">
        <f t="shared" si="27"/>
        <v>2230.249045</v>
      </c>
    </row>
    <row r="887" spans="1:12">
      <c r="A887" s="1" t="s">
        <v>723</v>
      </c>
      <c r="B887" s="1" t="s">
        <v>147</v>
      </c>
      <c r="C887" s="1">
        <v>847410</v>
      </c>
      <c r="D887" s="1" t="s">
        <v>292</v>
      </c>
      <c r="E887" s="1" t="s">
        <v>147</v>
      </c>
      <c r="F887" s="1" t="s">
        <v>292</v>
      </c>
      <c r="G887" s="1" t="str">
        <f t="shared" si="26"/>
        <v>World to World</v>
      </c>
      <c r="H887" s="1">
        <v>2015</v>
      </c>
      <c r="I887" s="1" t="s">
        <v>724</v>
      </c>
      <c r="J887" s="1">
        <v>6</v>
      </c>
      <c r="K887" s="1">
        <v>1812785.0530000001</v>
      </c>
      <c r="L887" s="1">
        <f t="shared" si="27"/>
        <v>1812.7850530000001</v>
      </c>
    </row>
    <row r="888" spans="1:12">
      <c r="A888" s="1" t="s">
        <v>723</v>
      </c>
      <c r="B888" s="1" t="s">
        <v>147</v>
      </c>
      <c r="C888" s="1">
        <v>847410</v>
      </c>
      <c r="D888" s="1" t="s">
        <v>292</v>
      </c>
      <c r="E888" s="1" t="s">
        <v>147</v>
      </c>
      <c r="F888" s="1" t="s">
        <v>292</v>
      </c>
      <c r="G888" s="1" t="str">
        <f t="shared" si="26"/>
        <v>World to World</v>
      </c>
      <c r="H888" s="1">
        <v>2016</v>
      </c>
      <c r="I888" s="1" t="s">
        <v>724</v>
      </c>
      <c r="J888" s="1">
        <v>6</v>
      </c>
      <c r="K888" s="1">
        <v>1673926.8459999999</v>
      </c>
      <c r="L888" s="1">
        <f t="shared" si="27"/>
        <v>1673.9268459999998</v>
      </c>
    </row>
    <row r="889" spans="1:12">
      <c r="A889" s="1" t="s">
        <v>723</v>
      </c>
      <c r="B889" s="1" t="s">
        <v>147</v>
      </c>
      <c r="C889" s="1">
        <v>847410</v>
      </c>
      <c r="D889" s="1" t="s">
        <v>292</v>
      </c>
      <c r="E889" s="1" t="s">
        <v>147</v>
      </c>
      <c r="F889" s="1" t="s">
        <v>292</v>
      </c>
      <c r="G889" s="1" t="str">
        <f t="shared" si="26"/>
        <v>World to World</v>
      </c>
      <c r="H889" s="1">
        <v>2017</v>
      </c>
      <c r="I889" s="1" t="s">
        <v>724</v>
      </c>
      <c r="J889" s="1">
        <v>6</v>
      </c>
      <c r="K889" s="1">
        <v>1833790.672</v>
      </c>
      <c r="L889" s="1">
        <f t="shared" si="27"/>
        <v>1833.7906720000001</v>
      </c>
    </row>
    <row r="890" spans="1:12">
      <c r="A890" s="1" t="s">
        <v>723</v>
      </c>
      <c r="B890" s="1" t="s">
        <v>147</v>
      </c>
      <c r="C890" s="1">
        <v>847410</v>
      </c>
      <c r="D890" s="1" t="s">
        <v>292</v>
      </c>
      <c r="E890" s="1" t="s">
        <v>670</v>
      </c>
      <c r="F890" s="1" t="s">
        <v>670</v>
      </c>
      <c r="G890" s="1" t="str">
        <f t="shared" si="26"/>
        <v>World to EU27</v>
      </c>
      <c r="H890" s="1">
        <v>2012</v>
      </c>
      <c r="I890" s="1" t="s">
        <v>724</v>
      </c>
      <c r="J890" s="1">
        <v>6</v>
      </c>
      <c r="K890" s="1">
        <v>420240.34600000002</v>
      </c>
      <c r="L890" s="1">
        <f t="shared" si="27"/>
        <v>420.24034600000005</v>
      </c>
    </row>
    <row r="891" spans="1:12">
      <c r="A891" s="1" t="s">
        <v>723</v>
      </c>
      <c r="B891" s="1" t="s">
        <v>147</v>
      </c>
      <c r="C891" s="1">
        <v>847410</v>
      </c>
      <c r="D891" s="1" t="s">
        <v>292</v>
      </c>
      <c r="E891" s="1" t="s">
        <v>670</v>
      </c>
      <c r="F891" s="1" t="s">
        <v>670</v>
      </c>
      <c r="G891" s="1" t="str">
        <f t="shared" si="26"/>
        <v>World to EU27</v>
      </c>
      <c r="H891" s="1">
        <v>2013</v>
      </c>
      <c r="I891" s="1" t="s">
        <v>724</v>
      </c>
      <c r="J891" s="1">
        <v>6</v>
      </c>
      <c r="K891" s="1">
        <v>461680.10100000002</v>
      </c>
      <c r="L891" s="1">
        <f t="shared" si="27"/>
        <v>461.68010100000004</v>
      </c>
    </row>
    <row r="892" spans="1:12">
      <c r="A892" s="1" t="s">
        <v>723</v>
      </c>
      <c r="B892" s="1" t="s">
        <v>147</v>
      </c>
      <c r="C892" s="1">
        <v>847410</v>
      </c>
      <c r="D892" s="1" t="s">
        <v>292</v>
      </c>
      <c r="E892" s="1" t="s">
        <v>670</v>
      </c>
      <c r="F892" s="1" t="s">
        <v>670</v>
      </c>
      <c r="G892" s="1" t="str">
        <f t="shared" si="26"/>
        <v>World to EU27</v>
      </c>
      <c r="H892" s="1">
        <v>2014</v>
      </c>
      <c r="I892" s="1" t="s">
        <v>724</v>
      </c>
      <c r="J892" s="1">
        <v>6</v>
      </c>
      <c r="K892" s="1">
        <v>491802.55</v>
      </c>
      <c r="L892" s="1">
        <f t="shared" si="27"/>
        <v>491.80255</v>
      </c>
    </row>
    <row r="893" spans="1:12">
      <c r="A893" s="1" t="s">
        <v>723</v>
      </c>
      <c r="B893" s="1" t="s">
        <v>147</v>
      </c>
      <c r="C893" s="1">
        <v>847410</v>
      </c>
      <c r="D893" s="1" t="s">
        <v>292</v>
      </c>
      <c r="E893" s="1" t="s">
        <v>670</v>
      </c>
      <c r="F893" s="1" t="s">
        <v>670</v>
      </c>
      <c r="G893" s="1" t="str">
        <f t="shared" si="26"/>
        <v>World to EU27</v>
      </c>
      <c r="H893" s="1">
        <v>2015</v>
      </c>
      <c r="I893" s="1" t="s">
        <v>724</v>
      </c>
      <c r="J893" s="1">
        <v>6</v>
      </c>
      <c r="K893" s="1">
        <v>486236.15</v>
      </c>
      <c r="L893" s="1">
        <f t="shared" si="27"/>
        <v>486.23615000000001</v>
      </c>
    </row>
    <row r="894" spans="1:12">
      <c r="A894" s="1" t="s">
        <v>723</v>
      </c>
      <c r="B894" s="1" t="s">
        <v>147</v>
      </c>
      <c r="C894" s="1">
        <v>847410</v>
      </c>
      <c r="D894" s="1" t="s">
        <v>292</v>
      </c>
      <c r="E894" s="1" t="s">
        <v>670</v>
      </c>
      <c r="F894" s="1" t="s">
        <v>670</v>
      </c>
      <c r="G894" s="1" t="str">
        <f t="shared" si="26"/>
        <v>World to EU27</v>
      </c>
      <c r="H894" s="1">
        <v>2016</v>
      </c>
      <c r="I894" s="1" t="s">
        <v>724</v>
      </c>
      <c r="J894" s="1">
        <v>6</v>
      </c>
      <c r="K894" s="1">
        <v>453073.61</v>
      </c>
      <c r="L894" s="1">
        <f t="shared" si="27"/>
        <v>453.07360999999997</v>
      </c>
    </row>
    <row r="895" spans="1:12">
      <c r="A895" s="1" t="s">
        <v>723</v>
      </c>
      <c r="B895" s="1" t="s">
        <v>147</v>
      </c>
      <c r="C895" s="1">
        <v>847410</v>
      </c>
      <c r="D895" s="1" t="s">
        <v>292</v>
      </c>
      <c r="E895" s="1" t="s">
        <v>670</v>
      </c>
      <c r="F895" s="1" t="s">
        <v>670</v>
      </c>
      <c r="G895" s="1" t="str">
        <f t="shared" si="26"/>
        <v>World to EU27</v>
      </c>
      <c r="H895" s="1">
        <v>2017</v>
      </c>
      <c r="I895" s="1" t="s">
        <v>724</v>
      </c>
      <c r="J895" s="1">
        <v>6</v>
      </c>
      <c r="K895" s="1">
        <v>510321.897</v>
      </c>
      <c r="L895" s="1">
        <f t="shared" si="27"/>
        <v>510.32189699999998</v>
      </c>
    </row>
    <row r="896" spans="1:12">
      <c r="A896" s="1" t="s">
        <v>723</v>
      </c>
      <c r="B896" s="1" t="s">
        <v>725</v>
      </c>
      <c r="C896" s="1">
        <v>382490</v>
      </c>
      <c r="D896" s="1" t="s">
        <v>649</v>
      </c>
      <c r="E896" s="1" t="s">
        <v>147</v>
      </c>
      <c r="F896" s="1" t="s">
        <v>292</v>
      </c>
      <c r="G896" s="1" t="str">
        <f t="shared" si="26"/>
        <v>China to World</v>
      </c>
      <c r="H896" s="1">
        <v>2012</v>
      </c>
      <c r="I896" s="1" t="s">
        <v>724</v>
      </c>
      <c r="J896" s="1">
        <v>6</v>
      </c>
      <c r="K896" s="1">
        <v>2419824.835</v>
      </c>
      <c r="L896" s="1">
        <f t="shared" si="27"/>
        <v>2419.8248349999999</v>
      </c>
    </row>
    <row r="897" spans="1:12">
      <c r="A897" s="1" t="s">
        <v>723</v>
      </c>
      <c r="B897" s="1" t="s">
        <v>725</v>
      </c>
      <c r="C897" s="1">
        <v>382490</v>
      </c>
      <c r="D897" s="1" t="s">
        <v>649</v>
      </c>
      <c r="E897" s="1" t="s">
        <v>147</v>
      </c>
      <c r="F897" s="1" t="s">
        <v>292</v>
      </c>
      <c r="G897" s="1" t="str">
        <f t="shared" si="26"/>
        <v>China to World</v>
      </c>
      <c r="H897" s="1">
        <v>2013</v>
      </c>
      <c r="I897" s="1" t="s">
        <v>724</v>
      </c>
      <c r="J897" s="1">
        <v>6</v>
      </c>
      <c r="K897" s="1">
        <v>2409610.2409999999</v>
      </c>
      <c r="L897" s="1">
        <f t="shared" si="27"/>
        <v>2409.6102409999999</v>
      </c>
    </row>
    <row r="898" spans="1:12">
      <c r="A898" s="1" t="s">
        <v>723</v>
      </c>
      <c r="B898" s="1" t="s">
        <v>725</v>
      </c>
      <c r="C898" s="1">
        <v>382490</v>
      </c>
      <c r="D898" s="1" t="s">
        <v>649</v>
      </c>
      <c r="E898" s="1" t="s">
        <v>147</v>
      </c>
      <c r="F898" s="1" t="s">
        <v>292</v>
      </c>
      <c r="G898" s="1" t="str">
        <f t="shared" si="26"/>
        <v>China to World</v>
      </c>
      <c r="H898" s="1">
        <v>2014</v>
      </c>
      <c r="I898" s="1" t="s">
        <v>724</v>
      </c>
      <c r="J898" s="1">
        <v>6</v>
      </c>
      <c r="K898" s="1">
        <v>2727015.574</v>
      </c>
      <c r="L898" s="1">
        <f t="shared" si="27"/>
        <v>2727.015574</v>
      </c>
    </row>
    <row r="899" spans="1:12">
      <c r="A899" s="1" t="s">
        <v>723</v>
      </c>
      <c r="B899" s="1" t="s">
        <v>725</v>
      </c>
      <c r="C899" s="1">
        <v>382490</v>
      </c>
      <c r="D899" s="1" t="s">
        <v>649</v>
      </c>
      <c r="E899" s="1" t="s">
        <v>147</v>
      </c>
      <c r="F899" s="1" t="s">
        <v>292</v>
      </c>
      <c r="G899" s="1" t="str">
        <f t="shared" si="26"/>
        <v>China to World</v>
      </c>
      <c r="H899" s="1">
        <v>2015</v>
      </c>
      <c r="I899" s="1" t="s">
        <v>724</v>
      </c>
      <c r="J899" s="1">
        <v>6</v>
      </c>
      <c r="K899" s="1">
        <v>2774440.1970000002</v>
      </c>
      <c r="L899" s="1">
        <f t="shared" si="27"/>
        <v>2774.4401970000004</v>
      </c>
    </row>
    <row r="900" spans="1:12">
      <c r="A900" s="1" t="s">
        <v>723</v>
      </c>
      <c r="B900" s="1" t="s">
        <v>725</v>
      </c>
      <c r="C900" s="1">
        <v>382490</v>
      </c>
      <c r="D900" s="1" t="s">
        <v>649</v>
      </c>
      <c r="E900" s="1" t="s">
        <v>147</v>
      </c>
      <c r="F900" s="1" t="s">
        <v>292</v>
      </c>
      <c r="G900" s="1" t="str">
        <f t="shared" si="26"/>
        <v>China to World</v>
      </c>
      <c r="H900" s="1">
        <v>2016</v>
      </c>
      <c r="I900" s="1" t="s">
        <v>724</v>
      </c>
      <c r="J900" s="1">
        <v>6</v>
      </c>
      <c r="K900" s="1">
        <v>2549668.5249999999</v>
      </c>
      <c r="L900" s="1">
        <f t="shared" si="27"/>
        <v>2549.668525</v>
      </c>
    </row>
    <row r="901" spans="1:12">
      <c r="A901" s="1" t="s">
        <v>723</v>
      </c>
      <c r="B901" s="1" t="s">
        <v>725</v>
      </c>
      <c r="C901" s="1">
        <v>382490</v>
      </c>
      <c r="D901" s="1" t="s">
        <v>649</v>
      </c>
      <c r="E901" s="1" t="s">
        <v>147</v>
      </c>
      <c r="F901" s="1" t="s">
        <v>292</v>
      </c>
      <c r="G901" s="1" t="str">
        <f t="shared" si="26"/>
        <v>China to World</v>
      </c>
      <c r="H901" s="1">
        <v>2017</v>
      </c>
      <c r="I901" s="1" t="s">
        <v>724</v>
      </c>
      <c r="J901" s="1">
        <v>6</v>
      </c>
      <c r="K901" s="1">
        <v>2888528.8810000001</v>
      </c>
      <c r="L901" s="1">
        <f t="shared" si="27"/>
        <v>2888.5288810000002</v>
      </c>
    </row>
    <row r="902" spans="1:12">
      <c r="A902" s="1" t="s">
        <v>723</v>
      </c>
      <c r="B902" s="1" t="s">
        <v>725</v>
      </c>
      <c r="C902" s="1">
        <v>382490</v>
      </c>
      <c r="D902" s="1" t="s">
        <v>649</v>
      </c>
      <c r="E902" s="1" t="s">
        <v>670</v>
      </c>
      <c r="F902" s="1" t="s">
        <v>670</v>
      </c>
      <c r="G902" s="1" t="str">
        <f t="shared" si="26"/>
        <v>China to EU27</v>
      </c>
      <c r="H902" s="1">
        <v>2012</v>
      </c>
      <c r="I902" s="1" t="s">
        <v>724</v>
      </c>
      <c r="J902" s="1">
        <v>6</v>
      </c>
      <c r="K902" s="1">
        <v>350915.62099999998</v>
      </c>
      <c r="L902" s="1">
        <f t="shared" si="27"/>
        <v>350.91562099999999</v>
      </c>
    </row>
    <row r="903" spans="1:12">
      <c r="A903" s="1" t="s">
        <v>723</v>
      </c>
      <c r="B903" s="1" t="s">
        <v>725</v>
      </c>
      <c r="C903" s="1">
        <v>382490</v>
      </c>
      <c r="D903" s="1" t="s">
        <v>649</v>
      </c>
      <c r="E903" s="1" t="s">
        <v>670</v>
      </c>
      <c r="F903" s="1" t="s">
        <v>670</v>
      </c>
      <c r="G903" s="1" t="str">
        <f t="shared" si="26"/>
        <v>China to EU27</v>
      </c>
      <c r="H903" s="1">
        <v>2013</v>
      </c>
      <c r="I903" s="1" t="s">
        <v>724</v>
      </c>
      <c r="J903" s="1">
        <v>6</v>
      </c>
      <c r="K903" s="1">
        <v>340787.15</v>
      </c>
      <c r="L903" s="1">
        <f t="shared" si="27"/>
        <v>340.78715</v>
      </c>
    </row>
    <row r="904" spans="1:12">
      <c r="A904" s="1" t="s">
        <v>723</v>
      </c>
      <c r="B904" s="1" t="s">
        <v>725</v>
      </c>
      <c r="C904" s="1">
        <v>382490</v>
      </c>
      <c r="D904" s="1" t="s">
        <v>649</v>
      </c>
      <c r="E904" s="1" t="s">
        <v>670</v>
      </c>
      <c r="F904" s="1" t="s">
        <v>670</v>
      </c>
      <c r="G904" s="1" t="str">
        <f t="shared" si="26"/>
        <v>China to EU27</v>
      </c>
      <c r="H904" s="1">
        <v>2014</v>
      </c>
      <c r="I904" s="1" t="s">
        <v>724</v>
      </c>
      <c r="J904" s="1">
        <v>6</v>
      </c>
      <c r="K904" s="1">
        <v>348880.97</v>
      </c>
      <c r="L904" s="1">
        <f t="shared" si="27"/>
        <v>348.88096999999999</v>
      </c>
    </row>
    <row r="905" spans="1:12">
      <c r="A905" s="1" t="s">
        <v>723</v>
      </c>
      <c r="B905" s="1" t="s">
        <v>725</v>
      </c>
      <c r="C905" s="1">
        <v>382490</v>
      </c>
      <c r="D905" s="1" t="s">
        <v>649</v>
      </c>
      <c r="E905" s="1" t="s">
        <v>670</v>
      </c>
      <c r="F905" s="1" t="s">
        <v>670</v>
      </c>
      <c r="G905" s="1" t="str">
        <f t="shared" ref="G905:G968" si="28">CONCATENATE(D905, " to ",F905)</f>
        <v>China to EU27</v>
      </c>
      <c r="H905" s="1">
        <v>2015</v>
      </c>
      <c r="I905" s="1" t="s">
        <v>724</v>
      </c>
      <c r="J905" s="1">
        <v>6</v>
      </c>
      <c r="K905" s="1">
        <v>355598.05</v>
      </c>
      <c r="L905" s="1">
        <f t="shared" ref="L905:L968" si="29">K905/(1*10^3)</f>
        <v>355.59805</v>
      </c>
    </row>
    <row r="906" spans="1:12">
      <c r="A906" s="1" t="s">
        <v>723</v>
      </c>
      <c r="B906" s="1" t="s">
        <v>725</v>
      </c>
      <c r="C906" s="1">
        <v>382490</v>
      </c>
      <c r="D906" s="1" t="s">
        <v>649</v>
      </c>
      <c r="E906" s="1" t="s">
        <v>670</v>
      </c>
      <c r="F906" s="1" t="s">
        <v>670</v>
      </c>
      <c r="G906" s="1" t="str">
        <f t="shared" si="28"/>
        <v>China to EU27</v>
      </c>
      <c r="H906" s="1">
        <v>2016</v>
      </c>
      <c r="I906" s="1" t="s">
        <v>724</v>
      </c>
      <c r="J906" s="1">
        <v>6</v>
      </c>
      <c r="K906" s="1">
        <v>345975.35800000001</v>
      </c>
      <c r="L906" s="1">
        <f t="shared" si="29"/>
        <v>345.97535800000003</v>
      </c>
    </row>
    <row r="907" spans="1:12">
      <c r="A907" s="1" t="s">
        <v>723</v>
      </c>
      <c r="B907" s="1" t="s">
        <v>725</v>
      </c>
      <c r="C907" s="1">
        <v>382490</v>
      </c>
      <c r="D907" s="1" t="s">
        <v>649</v>
      </c>
      <c r="E907" s="1" t="s">
        <v>670</v>
      </c>
      <c r="F907" s="1" t="s">
        <v>670</v>
      </c>
      <c r="G907" s="1" t="str">
        <f t="shared" si="28"/>
        <v>China to EU27</v>
      </c>
      <c r="H907" s="1">
        <v>2017</v>
      </c>
      <c r="I907" s="1" t="s">
        <v>724</v>
      </c>
      <c r="J907" s="1">
        <v>6</v>
      </c>
      <c r="K907" s="1">
        <v>432585.34899999999</v>
      </c>
      <c r="L907" s="1">
        <f t="shared" si="29"/>
        <v>432.58534900000001</v>
      </c>
    </row>
    <row r="908" spans="1:12">
      <c r="A908" s="1" t="s">
        <v>723</v>
      </c>
      <c r="B908" s="1" t="s">
        <v>725</v>
      </c>
      <c r="C908" s="1">
        <v>841932</v>
      </c>
      <c r="D908" s="1" t="s">
        <v>649</v>
      </c>
      <c r="E908" s="1" t="s">
        <v>147</v>
      </c>
      <c r="F908" s="1" t="s">
        <v>292</v>
      </c>
      <c r="G908" s="1" t="str">
        <f t="shared" si="28"/>
        <v>China to World</v>
      </c>
      <c r="H908" s="1">
        <v>2012</v>
      </c>
      <c r="I908" s="1" t="s">
        <v>724</v>
      </c>
      <c r="J908" s="1">
        <v>6</v>
      </c>
      <c r="K908" s="1">
        <v>28872.698</v>
      </c>
      <c r="L908" s="1">
        <f t="shared" si="29"/>
        <v>28.872698</v>
      </c>
    </row>
    <row r="909" spans="1:12">
      <c r="A909" s="1" t="s">
        <v>723</v>
      </c>
      <c r="B909" s="1" t="s">
        <v>725</v>
      </c>
      <c r="C909" s="1">
        <v>841932</v>
      </c>
      <c r="D909" s="1" t="s">
        <v>649</v>
      </c>
      <c r="E909" s="1" t="s">
        <v>147</v>
      </c>
      <c r="F909" s="1" t="s">
        <v>292</v>
      </c>
      <c r="G909" s="1" t="str">
        <f t="shared" si="28"/>
        <v>China to World</v>
      </c>
      <c r="H909" s="1">
        <v>2013</v>
      </c>
      <c r="I909" s="1" t="s">
        <v>724</v>
      </c>
      <c r="J909" s="1">
        <v>6</v>
      </c>
      <c r="K909" s="1">
        <v>35616.466</v>
      </c>
      <c r="L909" s="1">
        <f t="shared" si="29"/>
        <v>35.616466000000003</v>
      </c>
    </row>
    <row r="910" spans="1:12">
      <c r="A910" s="1" t="s">
        <v>723</v>
      </c>
      <c r="B910" s="1" t="s">
        <v>725</v>
      </c>
      <c r="C910" s="1">
        <v>841932</v>
      </c>
      <c r="D910" s="1" t="s">
        <v>649</v>
      </c>
      <c r="E910" s="1" t="s">
        <v>147</v>
      </c>
      <c r="F910" s="1" t="s">
        <v>292</v>
      </c>
      <c r="G910" s="1" t="str">
        <f t="shared" si="28"/>
        <v>China to World</v>
      </c>
      <c r="H910" s="1">
        <v>2014</v>
      </c>
      <c r="I910" s="1" t="s">
        <v>724</v>
      </c>
      <c r="J910" s="1">
        <v>6</v>
      </c>
      <c r="K910" s="1">
        <v>45747.284</v>
      </c>
      <c r="L910" s="1">
        <f t="shared" si="29"/>
        <v>45.747284000000001</v>
      </c>
    </row>
    <row r="911" spans="1:12">
      <c r="A911" s="1" t="s">
        <v>723</v>
      </c>
      <c r="B911" s="1" t="s">
        <v>725</v>
      </c>
      <c r="C911" s="1">
        <v>841932</v>
      </c>
      <c r="D911" s="1" t="s">
        <v>649</v>
      </c>
      <c r="E911" s="1" t="s">
        <v>147</v>
      </c>
      <c r="F911" s="1" t="s">
        <v>292</v>
      </c>
      <c r="G911" s="1" t="str">
        <f t="shared" si="28"/>
        <v>China to World</v>
      </c>
      <c r="H911" s="1">
        <v>2015</v>
      </c>
      <c r="I911" s="1" t="s">
        <v>724</v>
      </c>
      <c r="J911" s="1">
        <v>6</v>
      </c>
      <c r="K911" s="1">
        <v>77851.811000000002</v>
      </c>
      <c r="L911" s="1">
        <f t="shared" si="29"/>
        <v>77.851810999999998</v>
      </c>
    </row>
    <row r="912" spans="1:12">
      <c r="A912" s="1" t="s">
        <v>723</v>
      </c>
      <c r="B912" s="1" t="s">
        <v>725</v>
      </c>
      <c r="C912" s="1">
        <v>841932</v>
      </c>
      <c r="D912" s="1" t="s">
        <v>649</v>
      </c>
      <c r="E912" s="1" t="s">
        <v>147</v>
      </c>
      <c r="F912" s="1" t="s">
        <v>292</v>
      </c>
      <c r="G912" s="1" t="str">
        <f t="shared" si="28"/>
        <v>China to World</v>
      </c>
      <c r="H912" s="1">
        <v>2016</v>
      </c>
      <c r="I912" s="1" t="s">
        <v>724</v>
      </c>
      <c r="J912" s="1">
        <v>6</v>
      </c>
      <c r="K912" s="1">
        <v>61082.188999999998</v>
      </c>
      <c r="L912" s="1">
        <f t="shared" si="29"/>
        <v>61.082189</v>
      </c>
    </row>
    <row r="913" spans="1:12">
      <c r="A913" s="1" t="s">
        <v>723</v>
      </c>
      <c r="B913" s="1" t="s">
        <v>725</v>
      </c>
      <c r="C913" s="1">
        <v>841932</v>
      </c>
      <c r="D913" s="1" t="s">
        <v>649</v>
      </c>
      <c r="E913" s="1" t="s">
        <v>147</v>
      </c>
      <c r="F913" s="1" t="s">
        <v>292</v>
      </c>
      <c r="G913" s="1" t="str">
        <f t="shared" si="28"/>
        <v>China to World</v>
      </c>
      <c r="H913" s="1">
        <v>2017</v>
      </c>
      <c r="I913" s="1" t="s">
        <v>724</v>
      </c>
      <c r="J913" s="1">
        <v>6</v>
      </c>
      <c r="K913" s="1">
        <v>65164.688000000002</v>
      </c>
      <c r="L913" s="1">
        <f t="shared" si="29"/>
        <v>65.164687999999998</v>
      </c>
    </row>
    <row r="914" spans="1:12">
      <c r="A914" s="1" t="s">
        <v>723</v>
      </c>
      <c r="B914" s="1" t="s">
        <v>725</v>
      </c>
      <c r="C914" s="1">
        <v>841932</v>
      </c>
      <c r="D914" s="1" t="s">
        <v>649</v>
      </c>
      <c r="E914" s="1" t="s">
        <v>670</v>
      </c>
      <c r="F914" s="1" t="s">
        <v>670</v>
      </c>
      <c r="G914" s="1" t="str">
        <f t="shared" si="28"/>
        <v>China to EU27</v>
      </c>
      <c r="H914" s="1">
        <v>2012</v>
      </c>
      <c r="I914" s="1" t="s">
        <v>724</v>
      </c>
      <c r="J914" s="1">
        <v>6</v>
      </c>
      <c r="K914" s="1">
        <v>1308.0319999999999</v>
      </c>
      <c r="L914" s="1">
        <f t="shared" si="29"/>
        <v>1.3080319999999999</v>
      </c>
    </row>
    <row r="915" spans="1:12">
      <c r="A915" s="1" t="s">
        <v>723</v>
      </c>
      <c r="B915" s="1" t="s">
        <v>725</v>
      </c>
      <c r="C915" s="1">
        <v>841932</v>
      </c>
      <c r="D915" s="1" t="s">
        <v>649</v>
      </c>
      <c r="E915" s="1" t="s">
        <v>670</v>
      </c>
      <c r="F915" s="1" t="s">
        <v>670</v>
      </c>
      <c r="G915" s="1" t="str">
        <f t="shared" si="28"/>
        <v>China to EU27</v>
      </c>
      <c r="H915" s="1">
        <v>2013</v>
      </c>
      <c r="I915" s="1" t="s">
        <v>724</v>
      </c>
      <c r="J915" s="1">
        <v>6</v>
      </c>
      <c r="K915" s="1">
        <v>1377.0930000000001</v>
      </c>
      <c r="L915" s="1">
        <f t="shared" si="29"/>
        <v>1.3770930000000001</v>
      </c>
    </row>
    <row r="916" spans="1:12">
      <c r="A916" s="1" t="s">
        <v>723</v>
      </c>
      <c r="B916" s="1" t="s">
        <v>725</v>
      </c>
      <c r="C916" s="1">
        <v>841932</v>
      </c>
      <c r="D916" s="1" t="s">
        <v>649</v>
      </c>
      <c r="E916" s="1" t="s">
        <v>670</v>
      </c>
      <c r="F916" s="1" t="s">
        <v>670</v>
      </c>
      <c r="G916" s="1" t="str">
        <f t="shared" si="28"/>
        <v>China to EU27</v>
      </c>
      <c r="H916" s="1">
        <v>2014</v>
      </c>
      <c r="I916" s="1" t="s">
        <v>724</v>
      </c>
      <c r="J916" s="1">
        <v>6</v>
      </c>
      <c r="K916" s="1">
        <v>1221.0139999999999</v>
      </c>
      <c r="L916" s="1">
        <f t="shared" si="29"/>
        <v>1.2210139999999998</v>
      </c>
    </row>
    <row r="917" spans="1:12">
      <c r="A917" s="1" t="s">
        <v>723</v>
      </c>
      <c r="B917" s="1" t="s">
        <v>725</v>
      </c>
      <c r="C917" s="1">
        <v>841932</v>
      </c>
      <c r="D917" s="1" t="s">
        <v>649</v>
      </c>
      <c r="E917" s="1" t="s">
        <v>670</v>
      </c>
      <c r="F917" s="1" t="s">
        <v>670</v>
      </c>
      <c r="G917" s="1" t="str">
        <f t="shared" si="28"/>
        <v>China to EU27</v>
      </c>
      <c r="H917" s="1">
        <v>2015</v>
      </c>
      <c r="I917" s="1" t="s">
        <v>724</v>
      </c>
      <c r="J917" s="1">
        <v>6</v>
      </c>
      <c r="K917" s="1">
        <v>2926.4969999999998</v>
      </c>
      <c r="L917" s="1">
        <f t="shared" si="29"/>
        <v>2.9264969999999999</v>
      </c>
    </row>
    <row r="918" spans="1:12">
      <c r="A918" s="1" t="s">
        <v>723</v>
      </c>
      <c r="B918" s="1" t="s">
        <v>725</v>
      </c>
      <c r="C918" s="1">
        <v>841932</v>
      </c>
      <c r="D918" s="1" t="s">
        <v>649</v>
      </c>
      <c r="E918" s="1" t="s">
        <v>670</v>
      </c>
      <c r="F918" s="1" t="s">
        <v>670</v>
      </c>
      <c r="G918" s="1" t="str">
        <f t="shared" si="28"/>
        <v>China to EU27</v>
      </c>
      <c r="H918" s="1">
        <v>2016</v>
      </c>
      <c r="I918" s="1" t="s">
        <v>724</v>
      </c>
      <c r="J918" s="1">
        <v>6</v>
      </c>
      <c r="K918" s="1">
        <v>5917.4719999999998</v>
      </c>
      <c r="L918" s="1">
        <f t="shared" si="29"/>
        <v>5.9174720000000001</v>
      </c>
    </row>
    <row r="919" spans="1:12">
      <c r="A919" s="1" t="s">
        <v>723</v>
      </c>
      <c r="B919" s="1" t="s">
        <v>725</v>
      </c>
      <c r="C919" s="1">
        <v>841932</v>
      </c>
      <c r="D919" s="1" t="s">
        <v>649</v>
      </c>
      <c r="E919" s="1" t="s">
        <v>670</v>
      </c>
      <c r="F919" s="1" t="s">
        <v>670</v>
      </c>
      <c r="G919" s="1" t="str">
        <f t="shared" si="28"/>
        <v>China to EU27</v>
      </c>
      <c r="H919" s="1">
        <v>2017</v>
      </c>
      <c r="I919" s="1" t="s">
        <v>724</v>
      </c>
      <c r="J919" s="1">
        <v>6</v>
      </c>
      <c r="K919" s="1">
        <v>3512.6030000000001</v>
      </c>
      <c r="L919" s="1">
        <f t="shared" si="29"/>
        <v>3.5126029999999999</v>
      </c>
    </row>
    <row r="920" spans="1:12">
      <c r="A920" s="1" t="s">
        <v>723</v>
      </c>
      <c r="B920" s="1" t="s">
        <v>725</v>
      </c>
      <c r="C920" s="1">
        <v>841990</v>
      </c>
      <c r="D920" s="1" t="s">
        <v>649</v>
      </c>
      <c r="E920" s="1" t="s">
        <v>147</v>
      </c>
      <c r="F920" s="1" t="s">
        <v>292</v>
      </c>
      <c r="G920" s="1" t="str">
        <f t="shared" si="28"/>
        <v>China to World</v>
      </c>
      <c r="H920" s="1">
        <v>2012</v>
      </c>
      <c r="I920" s="1" t="s">
        <v>724</v>
      </c>
      <c r="J920" s="1">
        <v>6</v>
      </c>
      <c r="K920" s="1">
        <v>881355.44200000004</v>
      </c>
      <c r="L920" s="1">
        <f t="shared" si="29"/>
        <v>881.35544200000004</v>
      </c>
    </row>
    <row r="921" spans="1:12">
      <c r="A921" s="1" t="s">
        <v>723</v>
      </c>
      <c r="B921" s="1" t="s">
        <v>725</v>
      </c>
      <c r="C921" s="1">
        <v>841990</v>
      </c>
      <c r="D921" s="1" t="s">
        <v>649</v>
      </c>
      <c r="E921" s="1" t="s">
        <v>147</v>
      </c>
      <c r="F921" s="1" t="s">
        <v>292</v>
      </c>
      <c r="G921" s="1" t="str">
        <f t="shared" si="28"/>
        <v>China to World</v>
      </c>
      <c r="H921" s="1">
        <v>2013</v>
      </c>
      <c r="I921" s="1" t="s">
        <v>724</v>
      </c>
      <c r="J921" s="1">
        <v>6</v>
      </c>
      <c r="K921" s="1">
        <v>883656.65</v>
      </c>
      <c r="L921" s="1">
        <f t="shared" si="29"/>
        <v>883.65665000000001</v>
      </c>
    </row>
    <row r="922" spans="1:12">
      <c r="A922" s="1" t="s">
        <v>723</v>
      </c>
      <c r="B922" s="1" t="s">
        <v>725</v>
      </c>
      <c r="C922" s="1">
        <v>841990</v>
      </c>
      <c r="D922" s="1" t="s">
        <v>649</v>
      </c>
      <c r="E922" s="1" t="s">
        <v>147</v>
      </c>
      <c r="F922" s="1" t="s">
        <v>292</v>
      </c>
      <c r="G922" s="1" t="str">
        <f t="shared" si="28"/>
        <v>China to World</v>
      </c>
      <c r="H922" s="1">
        <v>2014</v>
      </c>
      <c r="I922" s="1" t="s">
        <v>724</v>
      </c>
      <c r="J922" s="1">
        <v>6</v>
      </c>
      <c r="K922" s="1">
        <v>888262.36899999995</v>
      </c>
      <c r="L922" s="1">
        <f t="shared" si="29"/>
        <v>888.26236899999992</v>
      </c>
    </row>
    <row r="923" spans="1:12">
      <c r="A923" s="1" t="s">
        <v>723</v>
      </c>
      <c r="B923" s="1" t="s">
        <v>725</v>
      </c>
      <c r="C923" s="1">
        <v>841990</v>
      </c>
      <c r="D923" s="1" t="s">
        <v>649</v>
      </c>
      <c r="E923" s="1" t="s">
        <v>147</v>
      </c>
      <c r="F923" s="1" t="s">
        <v>292</v>
      </c>
      <c r="G923" s="1" t="str">
        <f t="shared" si="28"/>
        <v>China to World</v>
      </c>
      <c r="H923" s="1">
        <v>2015</v>
      </c>
      <c r="I923" s="1" t="s">
        <v>724</v>
      </c>
      <c r="J923" s="1">
        <v>6</v>
      </c>
      <c r="K923" s="1">
        <v>1146659.5870000001</v>
      </c>
      <c r="L923" s="1">
        <f t="shared" si="29"/>
        <v>1146.6595870000001</v>
      </c>
    </row>
    <row r="924" spans="1:12">
      <c r="A924" s="1" t="s">
        <v>723</v>
      </c>
      <c r="B924" s="1" t="s">
        <v>725</v>
      </c>
      <c r="C924" s="1">
        <v>841990</v>
      </c>
      <c r="D924" s="1" t="s">
        <v>649</v>
      </c>
      <c r="E924" s="1" t="s">
        <v>147</v>
      </c>
      <c r="F924" s="1" t="s">
        <v>292</v>
      </c>
      <c r="G924" s="1" t="str">
        <f t="shared" si="28"/>
        <v>China to World</v>
      </c>
      <c r="H924" s="1">
        <v>2016</v>
      </c>
      <c r="I924" s="1" t="s">
        <v>724</v>
      </c>
      <c r="J924" s="1">
        <v>6</v>
      </c>
      <c r="K924" s="1">
        <v>1236139.129</v>
      </c>
      <c r="L924" s="1">
        <f t="shared" si="29"/>
        <v>1236.1391289999999</v>
      </c>
    </row>
    <row r="925" spans="1:12">
      <c r="A925" s="1" t="s">
        <v>723</v>
      </c>
      <c r="B925" s="1" t="s">
        <v>725</v>
      </c>
      <c r="C925" s="1">
        <v>841990</v>
      </c>
      <c r="D925" s="1" t="s">
        <v>649</v>
      </c>
      <c r="E925" s="1" t="s">
        <v>147</v>
      </c>
      <c r="F925" s="1" t="s">
        <v>292</v>
      </c>
      <c r="G925" s="1" t="str">
        <f t="shared" si="28"/>
        <v>China to World</v>
      </c>
      <c r="H925" s="1">
        <v>2017</v>
      </c>
      <c r="I925" s="1" t="s">
        <v>724</v>
      </c>
      <c r="J925" s="1">
        <v>6</v>
      </c>
      <c r="K925" s="1">
        <v>836966.15399999998</v>
      </c>
      <c r="L925" s="1">
        <f t="shared" si="29"/>
        <v>836.96615399999996</v>
      </c>
    </row>
    <row r="926" spans="1:12">
      <c r="A926" s="1" t="s">
        <v>723</v>
      </c>
      <c r="B926" s="1" t="s">
        <v>725</v>
      </c>
      <c r="C926" s="1">
        <v>841990</v>
      </c>
      <c r="D926" s="1" t="s">
        <v>649</v>
      </c>
      <c r="E926" s="1" t="s">
        <v>670</v>
      </c>
      <c r="F926" s="1" t="s">
        <v>670</v>
      </c>
      <c r="G926" s="1" t="str">
        <f t="shared" si="28"/>
        <v>China to EU27</v>
      </c>
      <c r="H926" s="1">
        <v>2012</v>
      </c>
      <c r="I926" s="1" t="s">
        <v>724</v>
      </c>
      <c r="J926" s="1">
        <v>6</v>
      </c>
      <c r="K926" s="1">
        <v>218059.709</v>
      </c>
      <c r="L926" s="1">
        <f t="shared" si="29"/>
        <v>218.059709</v>
      </c>
    </row>
    <row r="927" spans="1:12">
      <c r="A927" s="1" t="s">
        <v>723</v>
      </c>
      <c r="B927" s="1" t="s">
        <v>725</v>
      </c>
      <c r="C927" s="1">
        <v>841990</v>
      </c>
      <c r="D927" s="1" t="s">
        <v>649</v>
      </c>
      <c r="E927" s="1" t="s">
        <v>670</v>
      </c>
      <c r="F927" s="1" t="s">
        <v>670</v>
      </c>
      <c r="G927" s="1" t="str">
        <f t="shared" si="28"/>
        <v>China to EU27</v>
      </c>
      <c r="H927" s="1">
        <v>2013</v>
      </c>
      <c r="I927" s="1" t="s">
        <v>724</v>
      </c>
      <c r="J927" s="1">
        <v>6</v>
      </c>
      <c r="K927" s="1">
        <v>222442.742</v>
      </c>
      <c r="L927" s="1">
        <f t="shared" si="29"/>
        <v>222.44274200000001</v>
      </c>
    </row>
    <row r="928" spans="1:12">
      <c r="A928" s="1" t="s">
        <v>723</v>
      </c>
      <c r="B928" s="1" t="s">
        <v>725</v>
      </c>
      <c r="C928" s="1">
        <v>841990</v>
      </c>
      <c r="D928" s="1" t="s">
        <v>649</v>
      </c>
      <c r="E928" s="1" t="s">
        <v>670</v>
      </c>
      <c r="F928" s="1" t="s">
        <v>670</v>
      </c>
      <c r="G928" s="1" t="str">
        <f t="shared" si="28"/>
        <v>China to EU27</v>
      </c>
      <c r="H928" s="1">
        <v>2014</v>
      </c>
      <c r="I928" s="1" t="s">
        <v>724</v>
      </c>
      <c r="J928" s="1">
        <v>6</v>
      </c>
      <c r="K928" s="1">
        <v>215368.46599999999</v>
      </c>
      <c r="L928" s="1">
        <f t="shared" si="29"/>
        <v>215.36846599999998</v>
      </c>
    </row>
    <row r="929" spans="1:12">
      <c r="A929" s="1" t="s">
        <v>723</v>
      </c>
      <c r="B929" s="1" t="s">
        <v>725</v>
      </c>
      <c r="C929" s="1">
        <v>841990</v>
      </c>
      <c r="D929" s="1" t="s">
        <v>649</v>
      </c>
      <c r="E929" s="1" t="s">
        <v>670</v>
      </c>
      <c r="F929" s="1" t="s">
        <v>670</v>
      </c>
      <c r="G929" s="1" t="str">
        <f t="shared" si="28"/>
        <v>China to EU27</v>
      </c>
      <c r="H929" s="1">
        <v>2015</v>
      </c>
      <c r="I929" s="1" t="s">
        <v>724</v>
      </c>
      <c r="J929" s="1">
        <v>6</v>
      </c>
      <c r="K929" s="1">
        <v>191519.258</v>
      </c>
      <c r="L929" s="1">
        <f t="shared" si="29"/>
        <v>191.51925800000001</v>
      </c>
    </row>
    <row r="930" spans="1:12">
      <c r="A930" s="1" t="s">
        <v>723</v>
      </c>
      <c r="B930" s="1" t="s">
        <v>725</v>
      </c>
      <c r="C930" s="1">
        <v>841990</v>
      </c>
      <c r="D930" s="1" t="s">
        <v>649</v>
      </c>
      <c r="E930" s="1" t="s">
        <v>670</v>
      </c>
      <c r="F930" s="1" t="s">
        <v>670</v>
      </c>
      <c r="G930" s="1" t="str">
        <f t="shared" si="28"/>
        <v>China to EU27</v>
      </c>
      <c r="H930" s="1">
        <v>2016</v>
      </c>
      <c r="I930" s="1" t="s">
        <v>724</v>
      </c>
      <c r="J930" s="1">
        <v>6</v>
      </c>
      <c r="K930" s="1">
        <v>187668.70300000001</v>
      </c>
      <c r="L930" s="1">
        <f t="shared" si="29"/>
        <v>187.66870300000002</v>
      </c>
    </row>
    <row r="931" spans="1:12">
      <c r="A931" s="1" t="s">
        <v>723</v>
      </c>
      <c r="B931" s="1" t="s">
        <v>725</v>
      </c>
      <c r="C931" s="1">
        <v>841990</v>
      </c>
      <c r="D931" s="1" t="s">
        <v>649</v>
      </c>
      <c r="E931" s="1" t="s">
        <v>670</v>
      </c>
      <c r="F931" s="1" t="s">
        <v>670</v>
      </c>
      <c r="G931" s="1" t="str">
        <f t="shared" si="28"/>
        <v>China to EU27</v>
      </c>
      <c r="H931" s="1">
        <v>2017</v>
      </c>
      <c r="I931" s="1" t="s">
        <v>724</v>
      </c>
      <c r="J931" s="1">
        <v>6</v>
      </c>
      <c r="K931" s="1">
        <v>215207.76</v>
      </c>
      <c r="L931" s="1">
        <f t="shared" si="29"/>
        <v>215.20776000000001</v>
      </c>
    </row>
    <row r="932" spans="1:12">
      <c r="A932" s="1" t="s">
        <v>723</v>
      </c>
      <c r="B932" s="1" t="s">
        <v>725</v>
      </c>
      <c r="C932" s="1">
        <v>847410</v>
      </c>
      <c r="D932" s="1" t="s">
        <v>649</v>
      </c>
      <c r="E932" s="1" t="s">
        <v>147</v>
      </c>
      <c r="F932" s="1" t="s">
        <v>292</v>
      </c>
      <c r="G932" s="1" t="str">
        <f t="shared" si="28"/>
        <v>China to World</v>
      </c>
      <c r="H932" s="1">
        <v>2012</v>
      </c>
      <c r="I932" s="1" t="s">
        <v>724</v>
      </c>
      <c r="J932" s="1">
        <v>6</v>
      </c>
      <c r="K932" s="1">
        <v>355461.30499999999</v>
      </c>
      <c r="L932" s="1">
        <f t="shared" si="29"/>
        <v>355.46130499999998</v>
      </c>
    </row>
    <row r="933" spans="1:12">
      <c r="A933" s="1" t="s">
        <v>723</v>
      </c>
      <c r="B933" s="1" t="s">
        <v>725</v>
      </c>
      <c r="C933" s="1">
        <v>847410</v>
      </c>
      <c r="D933" s="1" t="s">
        <v>649</v>
      </c>
      <c r="E933" s="1" t="s">
        <v>147</v>
      </c>
      <c r="F933" s="1" t="s">
        <v>292</v>
      </c>
      <c r="G933" s="1" t="str">
        <f t="shared" si="28"/>
        <v>China to World</v>
      </c>
      <c r="H933" s="1">
        <v>2013</v>
      </c>
      <c r="I933" s="1" t="s">
        <v>724</v>
      </c>
      <c r="J933" s="1">
        <v>6</v>
      </c>
      <c r="K933" s="1">
        <v>370975.09600000002</v>
      </c>
      <c r="L933" s="1">
        <f t="shared" si="29"/>
        <v>370.97509600000001</v>
      </c>
    </row>
    <row r="934" spans="1:12">
      <c r="A934" s="1" t="s">
        <v>723</v>
      </c>
      <c r="B934" s="1" t="s">
        <v>725</v>
      </c>
      <c r="C934" s="1">
        <v>847410</v>
      </c>
      <c r="D934" s="1" t="s">
        <v>649</v>
      </c>
      <c r="E934" s="1" t="s">
        <v>147</v>
      </c>
      <c r="F934" s="1" t="s">
        <v>292</v>
      </c>
      <c r="G934" s="1" t="str">
        <f t="shared" si="28"/>
        <v>China to World</v>
      </c>
      <c r="H934" s="1">
        <v>2014</v>
      </c>
      <c r="I934" s="1" t="s">
        <v>724</v>
      </c>
      <c r="J934" s="1">
        <v>6</v>
      </c>
      <c r="K934" s="1">
        <v>402599.25699999998</v>
      </c>
      <c r="L934" s="1">
        <f t="shared" si="29"/>
        <v>402.59925699999997</v>
      </c>
    </row>
    <row r="935" spans="1:12">
      <c r="A935" s="1" t="s">
        <v>723</v>
      </c>
      <c r="B935" s="1" t="s">
        <v>725</v>
      </c>
      <c r="C935" s="1">
        <v>847410</v>
      </c>
      <c r="D935" s="1" t="s">
        <v>649</v>
      </c>
      <c r="E935" s="1" t="s">
        <v>147</v>
      </c>
      <c r="F935" s="1" t="s">
        <v>292</v>
      </c>
      <c r="G935" s="1" t="str">
        <f t="shared" si="28"/>
        <v>China to World</v>
      </c>
      <c r="H935" s="1">
        <v>2015</v>
      </c>
      <c r="I935" s="1" t="s">
        <v>724</v>
      </c>
      <c r="J935" s="1">
        <v>6</v>
      </c>
      <c r="K935" s="1">
        <v>249844.24100000001</v>
      </c>
      <c r="L935" s="1">
        <f t="shared" si="29"/>
        <v>249.84424100000001</v>
      </c>
    </row>
    <row r="936" spans="1:12">
      <c r="A936" s="1" t="s">
        <v>723</v>
      </c>
      <c r="B936" s="1" t="s">
        <v>725</v>
      </c>
      <c r="C936" s="1">
        <v>847410</v>
      </c>
      <c r="D936" s="1" t="s">
        <v>649</v>
      </c>
      <c r="E936" s="1" t="s">
        <v>147</v>
      </c>
      <c r="F936" s="1" t="s">
        <v>292</v>
      </c>
      <c r="G936" s="1" t="str">
        <f t="shared" si="28"/>
        <v>China to World</v>
      </c>
      <c r="H936" s="1">
        <v>2016</v>
      </c>
      <c r="I936" s="1" t="s">
        <v>724</v>
      </c>
      <c r="J936" s="1">
        <v>6</v>
      </c>
      <c r="K936" s="1">
        <v>232615.739</v>
      </c>
      <c r="L936" s="1">
        <f t="shared" si="29"/>
        <v>232.61573899999999</v>
      </c>
    </row>
    <row r="937" spans="1:12">
      <c r="A937" s="1" t="s">
        <v>723</v>
      </c>
      <c r="B937" s="1" t="s">
        <v>725</v>
      </c>
      <c r="C937" s="1">
        <v>847410</v>
      </c>
      <c r="D937" s="1" t="s">
        <v>649</v>
      </c>
      <c r="E937" s="1" t="s">
        <v>147</v>
      </c>
      <c r="F937" s="1" t="s">
        <v>292</v>
      </c>
      <c r="G937" s="1" t="str">
        <f t="shared" si="28"/>
        <v>China to World</v>
      </c>
      <c r="H937" s="1">
        <v>2017</v>
      </c>
      <c r="I937" s="1" t="s">
        <v>724</v>
      </c>
      <c r="J937" s="1">
        <v>6</v>
      </c>
      <c r="K937" s="1">
        <v>299487.712</v>
      </c>
      <c r="L937" s="1">
        <f t="shared" si="29"/>
        <v>299.48771199999999</v>
      </c>
    </row>
    <row r="938" spans="1:12">
      <c r="A938" s="1" t="s">
        <v>723</v>
      </c>
      <c r="B938" s="1" t="s">
        <v>725</v>
      </c>
      <c r="C938" s="1">
        <v>847410</v>
      </c>
      <c r="D938" s="1" t="s">
        <v>649</v>
      </c>
      <c r="E938" s="1" t="s">
        <v>670</v>
      </c>
      <c r="F938" s="1" t="s">
        <v>670</v>
      </c>
      <c r="G938" s="1" t="str">
        <f t="shared" si="28"/>
        <v>China to EU27</v>
      </c>
      <c r="H938" s="1">
        <v>2012</v>
      </c>
      <c r="I938" s="1" t="s">
        <v>724</v>
      </c>
      <c r="J938" s="1">
        <v>6</v>
      </c>
      <c r="K938" s="1">
        <v>4883.0659999999998</v>
      </c>
      <c r="L938" s="1">
        <f t="shared" si="29"/>
        <v>4.8830659999999995</v>
      </c>
    </row>
    <row r="939" spans="1:12">
      <c r="A939" s="1" t="s">
        <v>723</v>
      </c>
      <c r="B939" s="1" t="s">
        <v>725</v>
      </c>
      <c r="C939" s="1">
        <v>847410</v>
      </c>
      <c r="D939" s="1" t="s">
        <v>649</v>
      </c>
      <c r="E939" s="1" t="s">
        <v>670</v>
      </c>
      <c r="F939" s="1" t="s">
        <v>670</v>
      </c>
      <c r="G939" s="1" t="str">
        <f t="shared" si="28"/>
        <v>China to EU27</v>
      </c>
      <c r="H939" s="1">
        <v>2013</v>
      </c>
      <c r="I939" s="1" t="s">
        <v>724</v>
      </c>
      <c r="J939" s="1">
        <v>6</v>
      </c>
      <c r="K939" s="1">
        <v>6355.6989999999996</v>
      </c>
      <c r="L939" s="1">
        <f t="shared" si="29"/>
        <v>6.3556989999999995</v>
      </c>
    </row>
    <row r="940" spans="1:12">
      <c r="A940" s="1" t="s">
        <v>723</v>
      </c>
      <c r="B940" s="1" t="s">
        <v>725</v>
      </c>
      <c r="C940" s="1">
        <v>847410</v>
      </c>
      <c r="D940" s="1" t="s">
        <v>649</v>
      </c>
      <c r="E940" s="1" t="s">
        <v>670</v>
      </c>
      <c r="F940" s="1" t="s">
        <v>670</v>
      </c>
      <c r="G940" s="1" t="str">
        <f t="shared" si="28"/>
        <v>China to EU27</v>
      </c>
      <c r="H940" s="1">
        <v>2014</v>
      </c>
      <c r="I940" s="1" t="s">
        <v>724</v>
      </c>
      <c r="J940" s="1">
        <v>6</v>
      </c>
      <c r="K940" s="1">
        <v>6567.5590000000002</v>
      </c>
      <c r="L940" s="1">
        <f t="shared" si="29"/>
        <v>6.5675590000000001</v>
      </c>
    </row>
    <row r="941" spans="1:12">
      <c r="A941" s="1" t="s">
        <v>723</v>
      </c>
      <c r="B941" s="1" t="s">
        <v>725</v>
      </c>
      <c r="C941" s="1">
        <v>847410</v>
      </c>
      <c r="D941" s="1" t="s">
        <v>649</v>
      </c>
      <c r="E941" s="1" t="s">
        <v>670</v>
      </c>
      <c r="F941" s="1" t="s">
        <v>670</v>
      </c>
      <c r="G941" s="1" t="str">
        <f t="shared" si="28"/>
        <v>China to EU27</v>
      </c>
      <c r="H941" s="1">
        <v>2015</v>
      </c>
      <c r="I941" s="1" t="s">
        <v>724</v>
      </c>
      <c r="J941" s="1">
        <v>6</v>
      </c>
      <c r="K941" s="1">
        <v>4430.5339999999997</v>
      </c>
      <c r="L941" s="1">
        <f t="shared" si="29"/>
        <v>4.4305339999999998</v>
      </c>
    </row>
    <row r="942" spans="1:12">
      <c r="A942" s="1" t="s">
        <v>723</v>
      </c>
      <c r="B942" s="1" t="s">
        <v>725</v>
      </c>
      <c r="C942" s="1">
        <v>847410</v>
      </c>
      <c r="D942" s="1" t="s">
        <v>649</v>
      </c>
      <c r="E942" s="1" t="s">
        <v>670</v>
      </c>
      <c r="F942" s="1" t="s">
        <v>670</v>
      </c>
      <c r="G942" s="1" t="str">
        <f t="shared" si="28"/>
        <v>China to EU27</v>
      </c>
      <c r="H942" s="1">
        <v>2016</v>
      </c>
      <c r="I942" s="1" t="s">
        <v>724</v>
      </c>
      <c r="J942" s="1">
        <v>6</v>
      </c>
      <c r="K942" s="1">
        <v>6397.2659999999996</v>
      </c>
      <c r="L942" s="1">
        <f t="shared" si="29"/>
        <v>6.3972659999999992</v>
      </c>
    </row>
    <row r="943" spans="1:12">
      <c r="A943" s="1" t="s">
        <v>723</v>
      </c>
      <c r="B943" s="1" t="s">
        <v>725</v>
      </c>
      <c r="C943" s="1">
        <v>847410</v>
      </c>
      <c r="D943" s="1" t="s">
        <v>649</v>
      </c>
      <c r="E943" s="1" t="s">
        <v>670</v>
      </c>
      <c r="F943" s="1" t="s">
        <v>670</v>
      </c>
      <c r="G943" s="1" t="str">
        <f t="shared" si="28"/>
        <v>China to EU27</v>
      </c>
      <c r="H943" s="1">
        <v>2017</v>
      </c>
      <c r="I943" s="1" t="s">
        <v>724</v>
      </c>
      <c r="J943" s="1">
        <v>6</v>
      </c>
      <c r="K943" s="1">
        <v>5112.3649999999998</v>
      </c>
      <c r="L943" s="1">
        <f t="shared" si="29"/>
        <v>5.1123649999999996</v>
      </c>
    </row>
    <row r="944" spans="1:12">
      <c r="A944" s="1" t="s">
        <v>723</v>
      </c>
      <c r="B944" s="1" t="s">
        <v>726</v>
      </c>
      <c r="C944" s="1">
        <v>382490</v>
      </c>
      <c r="D944" s="1" t="s">
        <v>647</v>
      </c>
      <c r="E944" s="1" t="s">
        <v>147</v>
      </c>
      <c r="F944" s="1" t="s">
        <v>292</v>
      </c>
      <c r="G944" s="1" t="str">
        <f t="shared" si="28"/>
        <v>Germany to World</v>
      </c>
      <c r="H944" s="1">
        <v>2012</v>
      </c>
      <c r="I944" s="1" t="s">
        <v>724</v>
      </c>
      <c r="J944" s="1">
        <v>6</v>
      </c>
      <c r="K944" s="1">
        <v>4399257.2939999998</v>
      </c>
      <c r="L944" s="1">
        <f t="shared" si="29"/>
        <v>4399.257294</v>
      </c>
    </row>
    <row r="945" spans="1:12">
      <c r="A945" s="1" t="s">
        <v>723</v>
      </c>
      <c r="B945" s="1" t="s">
        <v>726</v>
      </c>
      <c r="C945" s="1">
        <v>382490</v>
      </c>
      <c r="D945" s="1" t="s">
        <v>647</v>
      </c>
      <c r="E945" s="1" t="s">
        <v>147</v>
      </c>
      <c r="F945" s="1" t="s">
        <v>292</v>
      </c>
      <c r="G945" s="1" t="str">
        <f t="shared" si="28"/>
        <v>Germany to World</v>
      </c>
      <c r="H945" s="1">
        <v>2013</v>
      </c>
      <c r="I945" s="1" t="s">
        <v>724</v>
      </c>
      <c r="J945" s="1">
        <v>6</v>
      </c>
      <c r="K945" s="1">
        <v>4455167.1969999997</v>
      </c>
      <c r="L945" s="1">
        <f t="shared" si="29"/>
        <v>4455.1671969999998</v>
      </c>
    </row>
    <row r="946" spans="1:12">
      <c r="A946" s="1" t="s">
        <v>723</v>
      </c>
      <c r="B946" s="1" t="s">
        <v>726</v>
      </c>
      <c r="C946" s="1">
        <v>382490</v>
      </c>
      <c r="D946" s="1" t="s">
        <v>647</v>
      </c>
      <c r="E946" s="1" t="s">
        <v>147</v>
      </c>
      <c r="F946" s="1" t="s">
        <v>292</v>
      </c>
      <c r="G946" s="1" t="str">
        <f t="shared" si="28"/>
        <v>Germany to World</v>
      </c>
      <c r="H946" s="1">
        <v>2014</v>
      </c>
      <c r="I946" s="1" t="s">
        <v>724</v>
      </c>
      <c r="J946" s="1">
        <v>6</v>
      </c>
      <c r="K946" s="1">
        <v>4639747.1009999998</v>
      </c>
      <c r="L946" s="1">
        <f t="shared" si="29"/>
        <v>4639.7471009999999</v>
      </c>
    </row>
    <row r="947" spans="1:12">
      <c r="A947" s="1" t="s">
        <v>723</v>
      </c>
      <c r="B947" s="1" t="s">
        <v>726</v>
      </c>
      <c r="C947" s="1">
        <v>382490</v>
      </c>
      <c r="D947" s="1" t="s">
        <v>647</v>
      </c>
      <c r="E947" s="1" t="s">
        <v>147</v>
      </c>
      <c r="F947" s="1" t="s">
        <v>292</v>
      </c>
      <c r="G947" s="1" t="str">
        <f t="shared" si="28"/>
        <v>Germany to World</v>
      </c>
      <c r="H947" s="1">
        <v>2015</v>
      </c>
      <c r="I947" s="1" t="s">
        <v>724</v>
      </c>
      <c r="J947" s="1">
        <v>6</v>
      </c>
      <c r="K947" s="1">
        <v>3989494.3130000001</v>
      </c>
      <c r="L947" s="1">
        <f t="shared" si="29"/>
        <v>3989.4943130000001</v>
      </c>
    </row>
    <row r="948" spans="1:12">
      <c r="A948" s="1" t="s">
        <v>723</v>
      </c>
      <c r="B948" s="1" t="s">
        <v>726</v>
      </c>
      <c r="C948" s="1">
        <v>382490</v>
      </c>
      <c r="D948" s="1" t="s">
        <v>647</v>
      </c>
      <c r="E948" s="1" t="s">
        <v>147</v>
      </c>
      <c r="F948" s="1" t="s">
        <v>292</v>
      </c>
      <c r="G948" s="1" t="str">
        <f t="shared" si="28"/>
        <v>Germany to World</v>
      </c>
      <c r="H948" s="1">
        <v>2016</v>
      </c>
      <c r="I948" s="1" t="s">
        <v>724</v>
      </c>
      <c r="J948" s="1">
        <v>6</v>
      </c>
      <c r="K948" s="1">
        <v>4176234.5120000001</v>
      </c>
      <c r="L948" s="1">
        <f t="shared" si="29"/>
        <v>4176.234512</v>
      </c>
    </row>
    <row r="949" spans="1:12">
      <c r="A949" s="1" t="s">
        <v>723</v>
      </c>
      <c r="B949" s="1" t="s">
        <v>726</v>
      </c>
      <c r="C949" s="1">
        <v>382490</v>
      </c>
      <c r="D949" s="1" t="s">
        <v>647</v>
      </c>
      <c r="E949" s="1" t="s">
        <v>147</v>
      </c>
      <c r="F949" s="1" t="s">
        <v>292</v>
      </c>
      <c r="G949" s="1" t="str">
        <f t="shared" si="28"/>
        <v>Germany to World</v>
      </c>
      <c r="H949" s="1">
        <v>2017</v>
      </c>
      <c r="I949" s="1" t="s">
        <v>724</v>
      </c>
      <c r="J949" s="1">
        <v>6</v>
      </c>
      <c r="K949" s="1">
        <v>4651831.2130000005</v>
      </c>
      <c r="L949" s="1">
        <f t="shared" si="29"/>
        <v>4651.8312130000004</v>
      </c>
    </row>
    <row r="950" spans="1:12">
      <c r="A950" s="1" t="s">
        <v>723</v>
      </c>
      <c r="B950" s="1" t="s">
        <v>726</v>
      </c>
      <c r="C950" s="1">
        <v>382490</v>
      </c>
      <c r="D950" s="1" t="s">
        <v>647</v>
      </c>
      <c r="E950" s="1" t="s">
        <v>670</v>
      </c>
      <c r="F950" s="1" t="s">
        <v>670</v>
      </c>
      <c r="G950" s="1" t="str">
        <f t="shared" si="28"/>
        <v>Germany to EU27</v>
      </c>
      <c r="H950" s="1">
        <v>2012</v>
      </c>
      <c r="I950" s="1" t="s">
        <v>724</v>
      </c>
      <c r="J950" s="1">
        <v>6</v>
      </c>
      <c r="K950" s="1">
        <v>2444079.0780000002</v>
      </c>
      <c r="L950" s="1">
        <f t="shared" si="29"/>
        <v>2444.0790780000002</v>
      </c>
    </row>
    <row r="951" spans="1:12">
      <c r="A951" s="1" t="s">
        <v>723</v>
      </c>
      <c r="B951" s="1" t="s">
        <v>726</v>
      </c>
      <c r="C951" s="1">
        <v>382490</v>
      </c>
      <c r="D951" s="1" t="s">
        <v>647</v>
      </c>
      <c r="E951" s="1" t="s">
        <v>670</v>
      </c>
      <c r="F951" s="1" t="s">
        <v>670</v>
      </c>
      <c r="G951" s="1" t="str">
        <f t="shared" si="28"/>
        <v>Germany to EU27</v>
      </c>
      <c r="H951" s="1">
        <v>2013</v>
      </c>
      <c r="I951" s="1" t="s">
        <v>724</v>
      </c>
      <c r="J951" s="1">
        <v>6</v>
      </c>
      <c r="K951" s="1">
        <v>2432822.8459999999</v>
      </c>
      <c r="L951" s="1">
        <f t="shared" si="29"/>
        <v>2432.822846</v>
      </c>
    </row>
    <row r="952" spans="1:12">
      <c r="A952" s="1" t="s">
        <v>723</v>
      </c>
      <c r="B952" s="1" t="s">
        <v>726</v>
      </c>
      <c r="C952" s="1">
        <v>382490</v>
      </c>
      <c r="D952" s="1" t="s">
        <v>647</v>
      </c>
      <c r="E952" s="1" t="s">
        <v>670</v>
      </c>
      <c r="F952" s="1" t="s">
        <v>670</v>
      </c>
      <c r="G952" s="1" t="str">
        <f t="shared" si="28"/>
        <v>Germany to EU27</v>
      </c>
      <c r="H952" s="1">
        <v>2014</v>
      </c>
      <c r="I952" s="1" t="s">
        <v>724</v>
      </c>
      <c r="J952" s="1">
        <v>6</v>
      </c>
      <c r="K952" s="1">
        <v>2561459.2999999998</v>
      </c>
      <c r="L952" s="1">
        <f t="shared" si="29"/>
        <v>2561.4593</v>
      </c>
    </row>
    <row r="953" spans="1:12">
      <c r="A953" s="1" t="s">
        <v>723</v>
      </c>
      <c r="B953" s="1" t="s">
        <v>726</v>
      </c>
      <c r="C953" s="1">
        <v>382490</v>
      </c>
      <c r="D953" s="1" t="s">
        <v>647</v>
      </c>
      <c r="E953" s="1" t="s">
        <v>670</v>
      </c>
      <c r="F953" s="1" t="s">
        <v>670</v>
      </c>
      <c r="G953" s="1" t="str">
        <f t="shared" si="28"/>
        <v>Germany to EU27</v>
      </c>
      <c r="H953" s="1">
        <v>2015</v>
      </c>
      <c r="I953" s="1" t="s">
        <v>724</v>
      </c>
      <c r="J953" s="1">
        <v>6</v>
      </c>
      <c r="K953" s="1">
        <v>2140672.4890000001</v>
      </c>
      <c r="L953" s="1">
        <f t="shared" si="29"/>
        <v>2140.672489</v>
      </c>
    </row>
    <row r="954" spans="1:12">
      <c r="A954" s="1" t="s">
        <v>723</v>
      </c>
      <c r="B954" s="1" t="s">
        <v>726</v>
      </c>
      <c r="C954" s="1">
        <v>382490</v>
      </c>
      <c r="D954" s="1" t="s">
        <v>647</v>
      </c>
      <c r="E954" s="1" t="s">
        <v>670</v>
      </c>
      <c r="F954" s="1" t="s">
        <v>670</v>
      </c>
      <c r="G954" s="1" t="str">
        <f t="shared" si="28"/>
        <v>Germany to EU27</v>
      </c>
      <c r="H954" s="1">
        <v>2016</v>
      </c>
      <c r="I954" s="1" t="s">
        <v>724</v>
      </c>
      <c r="J954" s="1">
        <v>6</v>
      </c>
      <c r="K954" s="1">
        <v>2242348.818</v>
      </c>
      <c r="L954" s="1">
        <f t="shared" si="29"/>
        <v>2242.3488179999999</v>
      </c>
    </row>
    <row r="955" spans="1:12">
      <c r="A955" s="1" t="s">
        <v>723</v>
      </c>
      <c r="B955" s="1" t="s">
        <v>726</v>
      </c>
      <c r="C955" s="1">
        <v>382490</v>
      </c>
      <c r="D955" s="1" t="s">
        <v>647</v>
      </c>
      <c r="E955" s="1" t="s">
        <v>670</v>
      </c>
      <c r="F955" s="1" t="s">
        <v>670</v>
      </c>
      <c r="G955" s="1" t="str">
        <f t="shared" si="28"/>
        <v>Germany to EU27</v>
      </c>
      <c r="H955" s="1">
        <v>2017</v>
      </c>
      <c r="I955" s="1" t="s">
        <v>724</v>
      </c>
      <c r="J955" s="1">
        <v>6</v>
      </c>
      <c r="K955" s="1">
        <v>2523539.6340000001</v>
      </c>
      <c r="L955" s="1">
        <f t="shared" si="29"/>
        <v>2523.5396340000002</v>
      </c>
    </row>
    <row r="956" spans="1:12">
      <c r="A956" s="1" t="s">
        <v>723</v>
      </c>
      <c r="B956" s="1" t="s">
        <v>726</v>
      </c>
      <c r="C956" s="1">
        <v>841932</v>
      </c>
      <c r="D956" s="1" t="s">
        <v>647</v>
      </c>
      <c r="E956" s="1" t="s">
        <v>147</v>
      </c>
      <c r="F956" s="1" t="s">
        <v>292</v>
      </c>
      <c r="G956" s="1" t="str">
        <f t="shared" si="28"/>
        <v>Germany to World</v>
      </c>
      <c r="H956" s="1">
        <v>2012</v>
      </c>
      <c r="I956" s="1" t="s">
        <v>724</v>
      </c>
      <c r="J956" s="1">
        <v>6</v>
      </c>
      <c r="K956" s="1">
        <v>89289.183999999994</v>
      </c>
      <c r="L956" s="1">
        <f t="shared" si="29"/>
        <v>89.289183999999992</v>
      </c>
    </row>
    <row r="957" spans="1:12">
      <c r="A957" s="1" t="s">
        <v>723</v>
      </c>
      <c r="B957" s="1" t="s">
        <v>726</v>
      </c>
      <c r="C957" s="1">
        <v>841932</v>
      </c>
      <c r="D957" s="1" t="s">
        <v>647</v>
      </c>
      <c r="E957" s="1" t="s">
        <v>147</v>
      </c>
      <c r="F957" s="1" t="s">
        <v>292</v>
      </c>
      <c r="G957" s="1" t="str">
        <f t="shared" si="28"/>
        <v>Germany to World</v>
      </c>
      <c r="H957" s="1">
        <v>2013</v>
      </c>
      <c r="I957" s="1" t="s">
        <v>724</v>
      </c>
      <c r="J957" s="1">
        <v>6</v>
      </c>
      <c r="K957" s="1">
        <v>76862.178</v>
      </c>
      <c r="L957" s="1">
        <f t="shared" si="29"/>
        <v>76.862178</v>
      </c>
    </row>
    <row r="958" spans="1:12">
      <c r="A958" s="1" t="s">
        <v>723</v>
      </c>
      <c r="B958" s="1" t="s">
        <v>726</v>
      </c>
      <c r="C958" s="1">
        <v>841932</v>
      </c>
      <c r="D958" s="1" t="s">
        <v>647</v>
      </c>
      <c r="E958" s="1" t="s">
        <v>147</v>
      </c>
      <c r="F958" s="1" t="s">
        <v>292</v>
      </c>
      <c r="G958" s="1" t="str">
        <f t="shared" si="28"/>
        <v>Germany to World</v>
      </c>
      <c r="H958" s="1">
        <v>2014</v>
      </c>
      <c r="I958" s="1" t="s">
        <v>724</v>
      </c>
      <c r="J958" s="1">
        <v>6</v>
      </c>
      <c r="K958" s="1">
        <v>70726.861999999994</v>
      </c>
      <c r="L958" s="1">
        <f t="shared" si="29"/>
        <v>70.726861999999997</v>
      </c>
    </row>
    <row r="959" spans="1:12">
      <c r="A959" s="1" t="s">
        <v>723</v>
      </c>
      <c r="B959" s="1" t="s">
        <v>726</v>
      </c>
      <c r="C959" s="1">
        <v>841932</v>
      </c>
      <c r="D959" s="1" t="s">
        <v>647</v>
      </c>
      <c r="E959" s="1" t="s">
        <v>147</v>
      </c>
      <c r="F959" s="1" t="s">
        <v>292</v>
      </c>
      <c r="G959" s="1" t="str">
        <f t="shared" si="28"/>
        <v>Germany to World</v>
      </c>
      <c r="H959" s="1">
        <v>2015</v>
      </c>
      <c r="I959" s="1" t="s">
        <v>724</v>
      </c>
      <c r="J959" s="1">
        <v>6</v>
      </c>
      <c r="K959" s="1">
        <v>73430.675000000003</v>
      </c>
      <c r="L959" s="1">
        <f t="shared" si="29"/>
        <v>73.430675000000008</v>
      </c>
    </row>
    <row r="960" spans="1:12">
      <c r="A960" s="1" t="s">
        <v>723</v>
      </c>
      <c r="B960" s="1" t="s">
        <v>726</v>
      </c>
      <c r="C960" s="1">
        <v>841932</v>
      </c>
      <c r="D960" s="1" t="s">
        <v>647</v>
      </c>
      <c r="E960" s="1" t="s">
        <v>147</v>
      </c>
      <c r="F960" s="1" t="s">
        <v>292</v>
      </c>
      <c r="G960" s="1" t="str">
        <f t="shared" si="28"/>
        <v>Germany to World</v>
      </c>
      <c r="H960" s="1">
        <v>2016</v>
      </c>
      <c r="I960" s="1" t="s">
        <v>724</v>
      </c>
      <c r="J960" s="1">
        <v>6</v>
      </c>
      <c r="K960" s="1">
        <v>68069.576000000001</v>
      </c>
      <c r="L960" s="1">
        <f t="shared" si="29"/>
        <v>68.069575999999998</v>
      </c>
    </row>
    <row r="961" spans="1:12">
      <c r="A961" s="1" t="s">
        <v>723</v>
      </c>
      <c r="B961" s="1" t="s">
        <v>726</v>
      </c>
      <c r="C961" s="1">
        <v>841932</v>
      </c>
      <c r="D961" s="1" t="s">
        <v>647</v>
      </c>
      <c r="E961" s="1" t="s">
        <v>147</v>
      </c>
      <c r="F961" s="1" t="s">
        <v>292</v>
      </c>
      <c r="G961" s="1" t="str">
        <f t="shared" si="28"/>
        <v>Germany to World</v>
      </c>
      <c r="H961" s="1">
        <v>2017</v>
      </c>
      <c r="I961" s="1" t="s">
        <v>724</v>
      </c>
      <c r="J961" s="1">
        <v>6</v>
      </c>
      <c r="K961" s="1">
        <v>77069.483999999997</v>
      </c>
      <c r="L961" s="1">
        <f t="shared" si="29"/>
        <v>77.069484000000003</v>
      </c>
    </row>
    <row r="962" spans="1:12">
      <c r="A962" s="1" t="s">
        <v>723</v>
      </c>
      <c r="B962" s="1" t="s">
        <v>726</v>
      </c>
      <c r="C962" s="1">
        <v>841932</v>
      </c>
      <c r="D962" s="1" t="s">
        <v>647</v>
      </c>
      <c r="E962" s="1" t="s">
        <v>670</v>
      </c>
      <c r="F962" s="1" t="s">
        <v>670</v>
      </c>
      <c r="G962" s="1" t="str">
        <f t="shared" si="28"/>
        <v>Germany to EU27</v>
      </c>
      <c r="H962" s="1">
        <v>2012</v>
      </c>
      <c r="I962" s="1" t="s">
        <v>724</v>
      </c>
      <c r="J962" s="1">
        <v>6</v>
      </c>
      <c r="K962" s="1">
        <v>34003.49</v>
      </c>
      <c r="L962" s="1">
        <f t="shared" si="29"/>
        <v>34.003489999999999</v>
      </c>
    </row>
    <row r="963" spans="1:12">
      <c r="A963" s="1" t="s">
        <v>723</v>
      </c>
      <c r="B963" s="1" t="s">
        <v>726</v>
      </c>
      <c r="C963" s="1">
        <v>841932</v>
      </c>
      <c r="D963" s="1" t="s">
        <v>647</v>
      </c>
      <c r="E963" s="1" t="s">
        <v>670</v>
      </c>
      <c r="F963" s="1" t="s">
        <v>670</v>
      </c>
      <c r="G963" s="1" t="str">
        <f t="shared" si="28"/>
        <v>Germany to EU27</v>
      </c>
      <c r="H963" s="1">
        <v>2013</v>
      </c>
      <c r="I963" s="1" t="s">
        <v>724</v>
      </c>
      <c r="J963" s="1">
        <v>6</v>
      </c>
      <c r="K963" s="1">
        <v>36794.305999999997</v>
      </c>
      <c r="L963" s="1">
        <f t="shared" si="29"/>
        <v>36.794305999999999</v>
      </c>
    </row>
    <row r="964" spans="1:12">
      <c r="A964" s="1" t="s">
        <v>723</v>
      </c>
      <c r="B964" s="1" t="s">
        <v>726</v>
      </c>
      <c r="C964" s="1">
        <v>841932</v>
      </c>
      <c r="D964" s="1" t="s">
        <v>647</v>
      </c>
      <c r="E964" s="1" t="s">
        <v>670</v>
      </c>
      <c r="F964" s="1" t="s">
        <v>670</v>
      </c>
      <c r="G964" s="1" t="str">
        <f t="shared" si="28"/>
        <v>Germany to EU27</v>
      </c>
      <c r="H964" s="1">
        <v>2014</v>
      </c>
      <c r="I964" s="1" t="s">
        <v>724</v>
      </c>
      <c r="J964" s="1">
        <v>6</v>
      </c>
      <c r="K964" s="1">
        <v>28330.713</v>
      </c>
      <c r="L964" s="1">
        <f t="shared" si="29"/>
        <v>28.330712999999999</v>
      </c>
    </row>
    <row r="965" spans="1:12">
      <c r="A965" s="1" t="s">
        <v>723</v>
      </c>
      <c r="B965" s="1" t="s">
        <v>726</v>
      </c>
      <c r="C965" s="1">
        <v>841932</v>
      </c>
      <c r="D965" s="1" t="s">
        <v>647</v>
      </c>
      <c r="E965" s="1" t="s">
        <v>670</v>
      </c>
      <c r="F965" s="1" t="s">
        <v>670</v>
      </c>
      <c r="G965" s="1" t="str">
        <f t="shared" si="28"/>
        <v>Germany to EU27</v>
      </c>
      <c r="H965" s="1">
        <v>2015</v>
      </c>
      <c r="I965" s="1" t="s">
        <v>724</v>
      </c>
      <c r="J965" s="1">
        <v>6</v>
      </c>
      <c r="K965" s="1">
        <v>29576.436000000002</v>
      </c>
      <c r="L965" s="1">
        <f t="shared" si="29"/>
        <v>29.576436000000001</v>
      </c>
    </row>
    <row r="966" spans="1:12">
      <c r="A966" s="1" t="s">
        <v>723</v>
      </c>
      <c r="B966" s="1" t="s">
        <v>726</v>
      </c>
      <c r="C966" s="1">
        <v>841932</v>
      </c>
      <c r="D966" s="1" t="s">
        <v>647</v>
      </c>
      <c r="E966" s="1" t="s">
        <v>670</v>
      </c>
      <c r="F966" s="1" t="s">
        <v>670</v>
      </c>
      <c r="G966" s="1" t="str">
        <f t="shared" si="28"/>
        <v>Germany to EU27</v>
      </c>
      <c r="H966" s="1">
        <v>2016</v>
      </c>
      <c r="I966" s="1" t="s">
        <v>724</v>
      </c>
      <c r="J966" s="1">
        <v>6</v>
      </c>
      <c r="K966" s="1">
        <v>29066.776999999998</v>
      </c>
      <c r="L966" s="1">
        <f t="shared" si="29"/>
        <v>29.066776999999998</v>
      </c>
    </row>
    <row r="967" spans="1:12">
      <c r="A967" s="1" t="s">
        <v>723</v>
      </c>
      <c r="B967" s="1" t="s">
        <v>726</v>
      </c>
      <c r="C967" s="1">
        <v>841932</v>
      </c>
      <c r="D967" s="1" t="s">
        <v>647</v>
      </c>
      <c r="E967" s="1" t="s">
        <v>670</v>
      </c>
      <c r="F967" s="1" t="s">
        <v>670</v>
      </c>
      <c r="G967" s="1" t="str">
        <f t="shared" si="28"/>
        <v>Germany to EU27</v>
      </c>
      <c r="H967" s="1">
        <v>2017</v>
      </c>
      <c r="I967" s="1" t="s">
        <v>724</v>
      </c>
      <c r="J967" s="1">
        <v>6</v>
      </c>
      <c r="K967" s="1">
        <v>38251.468999999997</v>
      </c>
      <c r="L967" s="1">
        <f t="shared" si="29"/>
        <v>38.251469</v>
      </c>
    </row>
    <row r="968" spans="1:12">
      <c r="A968" s="1" t="s">
        <v>723</v>
      </c>
      <c r="B968" s="1" t="s">
        <v>726</v>
      </c>
      <c r="C968" s="1">
        <v>841990</v>
      </c>
      <c r="D968" s="1" t="s">
        <v>647</v>
      </c>
      <c r="E968" s="1" t="s">
        <v>147</v>
      </c>
      <c r="F968" s="1" t="s">
        <v>292</v>
      </c>
      <c r="G968" s="1" t="str">
        <f t="shared" si="28"/>
        <v>Germany to World</v>
      </c>
      <c r="H968" s="1">
        <v>2012</v>
      </c>
      <c r="I968" s="1" t="s">
        <v>724</v>
      </c>
      <c r="J968" s="1">
        <v>6</v>
      </c>
      <c r="K968" s="1">
        <v>848673.54399999999</v>
      </c>
      <c r="L968" s="1">
        <f t="shared" si="29"/>
        <v>848.67354399999999</v>
      </c>
    </row>
    <row r="969" spans="1:12">
      <c r="A969" s="1" t="s">
        <v>723</v>
      </c>
      <c r="B969" s="1" t="s">
        <v>726</v>
      </c>
      <c r="C969" s="1">
        <v>841990</v>
      </c>
      <c r="D969" s="1" t="s">
        <v>647</v>
      </c>
      <c r="E969" s="1" t="s">
        <v>147</v>
      </c>
      <c r="F969" s="1" t="s">
        <v>292</v>
      </c>
      <c r="G969" s="1" t="str">
        <f t="shared" ref="G969:G1032" si="30">CONCATENATE(D969, " to ",F969)</f>
        <v>Germany to World</v>
      </c>
      <c r="H969" s="1">
        <v>2013</v>
      </c>
      <c r="I969" s="1" t="s">
        <v>724</v>
      </c>
      <c r="J969" s="1">
        <v>6</v>
      </c>
      <c r="K969" s="1">
        <v>849062.05</v>
      </c>
      <c r="L969" s="1">
        <f t="shared" ref="L969:L1032" si="31">K969/(1*10^3)</f>
        <v>849.06205</v>
      </c>
    </row>
    <row r="970" spans="1:12">
      <c r="A970" s="1" t="s">
        <v>723</v>
      </c>
      <c r="B970" s="1" t="s">
        <v>726</v>
      </c>
      <c r="C970" s="1">
        <v>841990</v>
      </c>
      <c r="D970" s="1" t="s">
        <v>647</v>
      </c>
      <c r="E970" s="1" t="s">
        <v>147</v>
      </c>
      <c r="F970" s="1" t="s">
        <v>292</v>
      </c>
      <c r="G970" s="1" t="str">
        <f t="shared" si="30"/>
        <v>Germany to World</v>
      </c>
      <c r="H970" s="1">
        <v>2014</v>
      </c>
      <c r="I970" s="1" t="s">
        <v>724</v>
      </c>
      <c r="J970" s="1">
        <v>6</v>
      </c>
      <c r="K970" s="1">
        <v>872520.55500000005</v>
      </c>
      <c r="L970" s="1">
        <f t="shared" si="31"/>
        <v>872.52055500000006</v>
      </c>
    </row>
    <row r="971" spans="1:12">
      <c r="A971" s="1" t="s">
        <v>723</v>
      </c>
      <c r="B971" s="1" t="s">
        <v>726</v>
      </c>
      <c r="C971" s="1">
        <v>841990</v>
      </c>
      <c r="D971" s="1" t="s">
        <v>647</v>
      </c>
      <c r="E971" s="1" t="s">
        <v>147</v>
      </c>
      <c r="F971" s="1" t="s">
        <v>292</v>
      </c>
      <c r="G971" s="1" t="str">
        <f t="shared" si="30"/>
        <v>Germany to World</v>
      </c>
      <c r="H971" s="1">
        <v>2015</v>
      </c>
      <c r="I971" s="1" t="s">
        <v>724</v>
      </c>
      <c r="J971" s="1">
        <v>6</v>
      </c>
      <c r="K971" s="1">
        <v>700031.13100000005</v>
      </c>
      <c r="L971" s="1">
        <f t="shared" si="31"/>
        <v>700.03113100000007</v>
      </c>
    </row>
    <row r="972" spans="1:12">
      <c r="A972" s="1" t="s">
        <v>723</v>
      </c>
      <c r="B972" s="1" t="s">
        <v>726</v>
      </c>
      <c r="C972" s="1">
        <v>841990</v>
      </c>
      <c r="D972" s="1" t="s">
        <v>647</v>
      </c>
      <c r="E972" s="1" t="s">
        <v>147</v>
      </c>
      <c r="F972" s="1" t="s">
        <v>292</v>
      </c>
      <c r="G972" s="1" t="str">
        <f t="shared" si="30"/>
        <v>Germany to World</v>
      </c>
      <c r="H972" s="1">
        <v>2016</v>
      </c>
      <c r="I972" s="1" t="s">
        <v>724</v>
      </c>
      <c r="J972" s="1">
        <v>6</v>
      </c>
      <c r="K972" s="1">
        <v>624947.31099999999</v>
      </c>
      <c r="L972" s="1">
        <f t="shared" si="31"/>
        <v>624.94731100000001</v>
      </c>
    </row>
    <row r="973" spans="1:12">
      <c r="A973" s="1" t="s">
        <v>723</v>
      </c>
      <c r="B973" s="1" t="s">
        <v>726</v>
      </c>
      <c r="C973" s="1">
        <v>841990</v>
      </c>
      <c r="D973" s="1" t="s">
        <v>647</v>
      </c>
      <c r="E973" s="1" t="s">
        <v>147</v>
      </c>
      <c r="F973" s="1" t="s">
        <v>292</v>
      </c>
      <c r="G973" s="1" t="str">
        <f t="shared" si="30"/>
        <v>Germany to World</v>
      </c>
      <c r="H973" s="1">
        <v>2017</v>
      </c>
      <c r="I973" s="1" t="s">
        <v>724</v>
      </c>
      <c r="J973" s="1">
        <v>6</v>
      </c>
      <c r="K973" s="1">
        <v>733295.54700000002</v>
      </c>
      <c r="L973" s="1">
        <f t="shared" si="31"/>
        <v>733.29554700000006</v>
      </c>
    </row>
    <row r="974" spans="1:12">
      <c r="A974" s="1" t="s">
        <v>723</v>
      </c>
      <c r="B974" s="1" t="s">
        <v>726</v>
      </c>
      <c r="C974" s="1">
        <v>841990</v>
      </c>
      <c r="D974" s="1" t="s">
        <v>647</v>
      </c>
      <c r="E974" s="1" t="s">
        <v>670</v>
      </c>
      <c r="F974" s="1" t="s">
        <v>670</v>
      </c>
      <c r="G974" s="1" t="str">
        <f t="shared" si="30"/>
        <v>Germany to EU27</v>
      </c>
      <c r="H974" s="1">
        <v>2012</v>
      </c>
      <c r="I974" s="1" t="s">
        <v>724</v>
      </c>
      <c r="J974" s="1">
        <v>6</v>
      </c>
      <c r="K974" s="1">
        <v>314364.52100000001</v>
      </c>
      <c r="L974" s="1">
        <f t="shared" si="31"/>
        <v>314.36452100000002</v>
      </c>
    </row>
    <row r="975" spans="1:12">
      <c r="A975" s="1" t="s">
        <v>723</v>
      </c>
      <c r="B975" s="1" t="s">
        <v>726</v>
      </c>
      <c r="C975" s="1">
        <v>841990</v>
      </c>
      <c r="D975" s="1" t="s">
        <v>647</v>
      </c>
      <c r="E975" s="1" t="s">
        <v>670</v>
      </c>
      <c r="F975" s="1" t="s">
        <v>670</v>
      </c>
      <c r="G975" s="1" t="str">
        <f t="shared" si="30"/>
        <v>Germany to EU27</v>
      </c>
      <c r="H975" s="1">
        <v>2013</v>
      </c>
      <c r="I975" s="1" t="s">
        <v>724</v>
      </c>
      <c r="J975" s="1">
        <v>6</v>
      </c>
      <c r="K975" s="1">
        <v>326828.25300000003</v>
      </c>
      <c r="L975" s="1">
        <f t="shared" si="31"/>
        <v>326.82825300000002</v>
      </c>
    </row>
    <row r="976" spans="1:12">
      <c r="A976" s="1" t="s">
        <v>723</v>
      </c>
      <c r="B976" s="1" t="s">
        <v>726</v>
      </c>
      <c r="C976" s="1">
        <v>841990</v>
      </c>
      <c r="D976" s="1" t="s">
        <v>647</v>
      </c>
      <c r="E976" s="1" t="s">
        <v>670</v>
      </c>
      <c r="F976" s="1" t="s">
        <v>670</v>
      </c>
      <c r="G976" s="1" t="str">
        <f t="shared" si="30"/>
        <v>Germany to EU27</v>
      </c>
      <c r="H976" s="1">
        <v>2014</v>
      </c>
      <c r="I976" s="1" t="s">
        <v>724</v>
      </c>
      <c r="J976" s="1">
        <v>6</v>
      </c>
      <c r="K976" s="1">
        <v>351124.86</v>
      </c>
      <c r="L976" s="1">
        <f t="shared" si="31"/>
        <v>351.12486000000001</v>
      </c>
    </row>
    <row r="977" spans="1:12">
      <c r="A977" s="1" t="s">
        <v>723</v>
      </c>
      <c r="B977" s="1" t="s">
        <v>726</v>
      </c>
      <c r="C977" s="1">
        <v>841990</v>
      </c>
      <c r="D977" s="1" t="s">
        <v>647</v>
      </c>
      <c r="E977" s="1" t="s">
        <v>670</v>
      </c>
      <c r="F977" s="1" t="s">
        <v>670</v>
      </c>
      <c r="G977" s="1" t="str">
        <f t="shared" si="30"/>
        <v>Germany to EU27</v>
      </c>
      <c r="H977" s="1">
        <v>2015</v>
      </c>
      <c r="I977" s="1" t="s">
        <v>724</v>
      </c>
      <c r="J977" s="1">
        <v>6</v>
      </c>
      <c r="K977" s="1">
        <v>295507.59100000001</v>
      </c>
      <c r="L977" s="1">
        <f t="shared" si="31"/>
        <v>295.50759099999999</v>
      </c>
    </row>
    <row r="978" spans="1:12">
      <c r="A978" s="1" t="s">
        <v>723</v>
      </c>
      <c r="B978" s="1" t="s">
        <v>726</v>
      </c>
      <c r="C978" s="1">
        <v>841990</v>
      </c>
      <c r="D978" s="1" t="s">
        <v>647</v>
      </c>
      <c r="E978" s="1" t="s">
        <v>670</v>
      </c>
      <c r="F978" s="1" t="s">
        <v>670</v>
      </c>
      <c r="G978" s="1" t="str">
        <f t="shared" si="30"/>
        <v>Germany to EU27</v>
      </c>
      <c r="H978" s="1">
        <v>2016</v>
      </c>
      <c r="I978" s="1" t="s">
        <v>724</v>
      </c>
      <c r="J978" s="1">
        <v>6</v>
      </c>
      <c r="K978" s="1">
        <v>270981.342</v>
      </c>
      <c r="L978" s="1">
        <f t="shared" si="31"/>
        <v>270.98134199999998</v>
      </c>
    </row>
    <row r="979" spans="1:12">
      <c r="A979" s="1" t="s">
        <v>723</v>
      </c>
      <c r="B979" s="1" t="s">
        <v>726</v>
      </c>
      <c r="C979" s="1">
        <v>841990</v>
      </c>
      <c r="D979" s="1" t="s">
        <v>647</v>
      </c>
      <c r="E979" s="1" t="s">
        <v>670</v>
      </c>
      <c r="F979" s="1" t="s">
        <v>670</v>
      </c>
      <c r="G979" s="1" t="str">
        <f t="shared" si="30"/>
        <v>Germany to EU27</v>
      </c>
      <c r="H979" s="1">
        <v>2017</v>
      </c>
      <c r="I979" s="1" t="s">
        <v>724</v>
      </c>
      <c r="J979" s="1">
        <v>6</v>
      </c>
      <c r="K979" s="1">
        <v>327017.83299999998</v>
      </c>
      <c r="L979" s="1">
        <f t="shared" si="31"/>
        <v>327.017833</v>
      </c>
    </row>
    <row r="980" spans="1:12">
      <c r="A980" s="1" t="s">
        <v>723</v>
      </c>
      <c r="B980" s="1" t="s">
        <v>726</v>
      </c>
      <c r="C980" s="1">
        <v>847410</v>
      </c>
      <c r="D980" s="1" t="s">
        <v>647</v>
      </c>
      <c r="E980" s="1" t="s">
        <v>147</v>
      </c>
      <c r="F980" s="1" t="s">
        <v>292</v>
      </c>
      <c r="G980" s="1" t="str">
        <f t="shared" si="30"/>
        <v>Germany to World</v>
      </c>
      <c r="H980" s="1">
        <v>2012</v>
      </c>
      <c r="I980" s="1" t="s">
        <v>724</v>
      </c>
      <c r="J980" s="1">
        <v>6</v>
      </c>
      <c r="K980" s="1">
        <v>235196.277</v>
      </c>
      <c r="L980" s="1">
        <f t="shared" si="31"/>
        <v>235.19627700000001</v>
      </c>
    </row>
    <row r="981" spans="1:12">
      <c r="A981" s="1" t="s">
        <v>723</v>
      </c>
      <c r="B981" s="1" t="s">
        <v>726</v>
      </c>
      <c r="C981" s="1">
        <v>847410</v>
      </c>
      <c r="D981" s="1" t="s">
        <v>647</v>
      </c>
      <c r="E981" s="1" t="s">
        <v>147</v>
      </c>
      <c r="F981" s="1" t="s">
        <v>292</v>
      </c>
      <c r="G981" s="1" t="str">
        <f t="shared" si="30"/>
        <v>Germany to World</v>
      </c>
      <c r="H981" s="1">
        <v>2013</v>
      </c>
      <c r="I981" s="1" t="s">
        <v>724</v>
      </c>
      <c r="J981" s="1">
        <v>6</v>
      </c>
      <c r="K981" s="1">
        <v>211651.71</v>
      </c>
      <c r="L981" s="1">
        <f t="shared" si="31"/>
        <v>211.65170999999998</v>
      </c>
    </row>
    <row r="982" spans="1:12">
      <c r="A982" s="1" t="s">
        <v>723</v>
      </c>
      <c r="B982" s="1" t="s">
        <v>726</v>
      </c>
      <c r="C982" s="1">
        <v>847410</v>
      </c>
      <c r="D982" s="1" t="s">
        <v>647</v>
      </c>
      <c r="E982" s="1" t="s">
        <v>147</v>
      </c>
      <c r="F982" s="1" t="s">
        <v>292</v>
      </c>
      <c r="G982" s="1" t="str">
        <f t="shared" si="30"/>
        <v>Germany to World</v>
      </c>
      <c r="H982" s="1">
        <v>2014</v>
      </c>
      <c r="I982" s="1" t="s">
        <v>724</v>
      </c>
      <c r="J982" s="1">
        <v>6</v>
      </c>
      <c r="K982" s="1">
        <v>204365.769</v>
      </c>
      <c r="L982" s="1">
        <f t="shared" si="31"/>
        <v>204.365769</v>
      </c>
    </row>
    <row r="983" spans="1:12">
      <c r="A983" s="1" t="s">
        <v>723</v>
      </c>
      <c r="B983" s="1" t="s">
        <v>726</v>
      </c>
      <c r="C983" s="1">
        <v>847410</v>
      </c>
      <c r="D983" s="1" t="s">
        <v>647</v>
      </c>
      <c r="E983" s="1" t="s">
        <v>147</v>
      </c>
      <c r="F983" s="1" t="s">
        <v>292</v>
      </c>
      <c r="G983" s="1" t="str">
        <f t="shared" si="30"/>
        <v>Germany to World</v>
      </c>
      <c r="H983" s="1">
        <v>2015</v>
      </c>
      <c r="I983" s="1" t="s">
        <v>724</v>
      </c>
      <c r="J983" s="1">
        <v>6</v>
      </c>
      <c r="K983" s="1">
        <v>178831.88800000001</v>
      </c>
      <c r="L983" s="1">
        <f t="shared" si="31"/>
        <v>178.83188799999999</v>
      </c>
    </row>
    <row r="984" spans="1:12">
      <c r="A984" s="1" t="s">
        <v>723</v>
      </c>
      <c r="B984" s="1" t="s">
        <v>726</v>
      </c>
      <c r="C984" s="1">
        <v>847410</v>
      </c>
      <c r="D984" s="1" t="s">
        <v>647</v>
      </c>
      <c r="E984" s="1" t="s">
        <v>147</v>
      </c>
      <c r="F984" s="1" t="s">
        <v>292</v>
      </c>
      <c r="G984" s="1" t="str">
        <f t="shared" si="30"/>
        <v>Germany to World</v>
      </c>
      <c r="H984" s="1">
        <v>2016</v>
      </c>
      <c r="I984" s="1" t="s">
        <v>724</v>
      </c>
      <c r="J984" s="1">
        <v>6</v>
      </c>
      <c r="K984" s="1">
        <v>176754.595</v>
      </c>
      <c r="L984" s="1">
        <f t="shared" si="31"/>
        <v>176.75459499999999</v>
      </c>
    </row>
    <row r="985" spans="1:12">
      <c r="A985" s="1" t="s">
        <v>723</v>
      </c>
      <c r="B985" s="1" t="s">
        <v>726</v>
      </c>
      <c r="C985" s="1">
        <v>847410</v>
      </c>
      <c r="D985" s="1" t="s">
        <v>647</v>
      </c>
      <c r="E985" s="1" t="s">
        <v>147</v>
      </c>
      <c r="F985" s="1" t="s">
        <v>292</v>
      </c>
      <c r="G985" s="1" t="str">
        <f t="shared" si="30"/>
        <v>Germany to World</v>
      </c>
      <c r="H985" s="1">
        <v>2017</v>
      </c>
      <c r="I985" s="1" t="s">
        <v>724</v>
      </c>
      <c r="J985" s="1">
        <v>6</v>
      </c>
      <c r="K985" s="1">
        <v>208166.22700000001</v>
      </c>
      <c r="L985" s="1">
        <f t="shared" si="31"/>
        <v>208.16622700000002</v>
      </c>
    </row>
    <row r="986" spans="1:12">
      <c r="A986" s="1" t="s">
        <v>723</v>
      </c>
      <c r="B986" s="1" t="s">
        <v>726</v>
      </c>
      <c r="C986" s="1">
        <v>847410</v>
      </c>
      <c r="D986" s="1" t="s">
        <v>647</v>
      </c>
      <c r="E986" s="1" t="s">
        <v>670</v>
      </c>
      <c r="F986" s="1" t="s">
        <v>670</v>
      </c>
      <c r="G986" s="1" t="str">
        <f t="shared" si="30"/>
        <v>Germany to EU27</v>
      </c>
      <c r="H986" s="1">
        <v>2012</v>
      </c>
      <c r="I986" s="1" t="s">
        <v>724</v>
      </c>
      <c r="J986" s="1">
        <v>6</v>
      </c>
      <c r="K986" s="1">
        <v>66905.679000000004</v>
      </c>
      <c r="L986" s="1">
        <f t="shared" si="31"/>
        <v>66.905679000000006</v>
      </c>
    </row>
    <row r="987" spans="1:12">
      <c r="A987" s="1" t="s">
        <v>723</v>
      </c>
      <c r="B987" s="1" t="s">
        <v>726</v>
      </c>
      <c r="C987" s="1">
        <v>847410</v>
      </c>
      <c r="D987" s="1" t="s">
        <v>647</v>
      </c>
      <c r="E987" s="1" t="s">
        <v>670</v>
      </c>
      <c r="F987" s="1" t="s">
        <v>670</v>
      </c>
      <c r="G987" s="1" t="str">
        <f t="shared" si="30"/>
        <v>Germany to EU27</v>
      </c>
      <c r="H987" s="1">
        <v>2013</v>
      </c>
      <c r="I987" s="1" t="s">
        <v>724</v>
      </c>
      <c r="J987" s="1">
        <v>6</v>
      </c>
      <c r="K987" s="1">
        <v>66646.362999999998</v>
      </c>
      <c r="L987" s="1">
        <f t="shared" si="31"/>
        <v>66.646362999999994</v>
      </c>
    </row>
    <row r="988" spans="1:12">
      <c r="A988" s="1" t="s">
        <v>723</v>
      </c>
      <c r="B988" s="1" t="s">
        <v>726</v>
      </c>
      <c r="C988" s="1">
        <v>847410</v>
      </c>
      <c r="D988" s="1" t="s">
        <v>647</v>
      </c>
      <c r="E988" s="1" t="s">
        <v>670</v>
      </c>
      <c r="F988" s="1" t="s">
        <v>670</v>
      </c>
      <c r="G988" s="1" t="str">
        <f t="shared" si="30"/>
        <v>Germany to EU27</v>
      </c>
      <c r="H988" s="1">
        <v>2014</v>
      </c>
      <c r="I988" s="1" t="s">
        <v>724</v>
      </c>
      <c r="J988" s="1">
        <v>6</v>
      </c>
      <c r="K988" s="1">
        <v>84873.509000000005</v>
      </c>
      <c r="L988" s="1">
        <f t="shared" si="31"/>
        <v>84.873508999999999</v>
      </c>
    </row>
    <row r="989" spans="1:12">
      <c r="A989" s="1" t="s">
        <v>723</v>
      </c>
      <c r="B989" s="1" t="s">
        <v>726</v>
      </c>
      <c r="C989" s="1">
        <v>847410</v>
      </c>
      <c r="D989" s="1" t="s">
        <v>647</v>
      </c>
      <c r="E989" s="1" t="s">
        <v>670</v>
      </c>
      <c r="F989" s="1" t="s">
        <v>670</v>
      </c>
      <c r="G989" s="1" t="str">
        <f t="shared" si="30"/>
        <v>Germany to EU27</v>
      </c>
      <c r="H989" s="1">
        <v>2015</v>
      </c>
      <c r="I989" s="1" t="s">
        <v>724</v>
      </c>
      <c r="J989" s="1">
        <v>6</v>
      </c>
      <c r="K989" s="1">
        <v>74133.057000000001</v>
      </c>
      <c r="L989" s="1">
        <f t="shared" si="31"/>
        <v>74.133056999999994</v>
      </c>
    </row>
    <row r="990" spans="1:12">
      <c r="A990" s="1" t="s">
        <v>723</v>
      </c>
      <c r="B990" s="1" t="s">
        <v>726</v>
      </c>
      <c r="C990" s="1">
        <v>847410</v>
      </c>
      <c r="D990" s="1" t="s">
        <v>647</v>
      </c>
      <c r="E990" s="1" t="s">
        <v>670</v>
      </c>
      <c r="F990" s="1" t="s">
        <v>670</v>
      </c>
      <c r="G990" s="1" t="str">
        <f t="shared" si="30"/>
        <v>Germany to EU27</v>
      </c>
      <c r="H990" s="1">
        <v>2016</v>
      </c>
      <c r="I990" s="1" t="s">
        <v>724</v>
      </c>
      <c r="J990" s="1">
        <v>6</v>
      </c>
      <c r="K990" s="1">
        <v>68631.293000000005</v>
      </c>
      <c r="L990" s="1">
        <f t="shared" si="31"/>
        <v>68.631292999999999</v>
      </c>
    </row>
    <row r="991" spans="1:12">
      <c r="A991" s="1" t="s">
        <v>723</v>
      </c>
      <c r="B991" s="1" t="s">
        <v>726</v>
      </c>
      <c r="C991" s="1">
        <v>847410</v>
      </c>
      <c r="D991" s="1" t="s">
        <v>647</v>
      </c>
      <c r="E991" s="1" t="s">
        <v>670</v>
      </c>
      <c r="F991" s="1" t="s">
        <v>670</v>
      </c>
      <c r="G991" s="1" t="str">
        <f t="shared" si="30"/>
        <v>Germany to EU27</v>
      </c>
      <c r="H991" s="1">
        <v>2017</v>
      </c>
      <c r="I991" s="1" t="s">
        <v>724</v>
      </c>
      <c r="J991" s="1">
        <v>6</v>
      </c>
      <c r="K991" s="1">
        <v>83447.487999999998</v>
      </c>
      <c r="L991" s="1">
        <f t="shared" si="31"/>
        <v>83.447487999999993</v>
      </c>
    </row>
    <row r="992" spans="1:12">
      <c r="A992" s="1" t="s">
        <v>723</v>
      </c>
      <c r="B992" s="1" t="s">
        <v>727</v>
      </c>
      <c r="C992" s="1">
        <v>382490</v>
      </c>
      <c r="D992" s="1" t="s">
        <v>646</v>
      </c>
      <c r="E992" s="1" t="s">
        <v>147</v>
      </c>
      <c r="F992" s="1" t="s">
        <v>292</v>
      </c>
      <c r="G992" s="1" t="str">
        <f t="shared" si="30"/>
        <v>UK to World</v>
      </c>
      <c r="H992" s="1">
        <v>2012</v>
      </c>
      <c r="I992" s="1" t="s">
        <v>724</v>
      </c>
      <c r="J992" s="1">
        <v>6</v>
      </c>
      <c r="K992" s="1">
        <v>897437.924</v>
      </c>
      <c r="L992" s="1">
        <f t="shared" si="31"/>
        <v>897.43792399999995</v>
      </c>
    </row>
    <row r="993" spans="1:12">
      <c r="A993" s="1" t="s">
        <v>723</v>
      </c>
      <c r="B993" s="1" t="s">
        <v>727</v>
      </c>
      <c r="C993" s="1">
        <v>382490</v>
      </c>
      <c r="D993" s="1" t="s">
        <v>646</v>
      </c>
      <c r="E993" s="1" t="s">
        <v>147</v>
      </c>
      <c r="F993" s="1" t="s">
        <v>292</v>
      </c>
      <c r="G993" s="1" t="str">
        <f t="shared" si="30"/>
        <v>UK to World</v>
      </c>
      <c r="H993" s="1">
        <v>2013</v>
      </c>
      <c r="I993" s="1" t="s">
        <v>724</v>
      </c>
      <c r="J993" s="1">
        <v>6</v>
      </c>
      <c r="K993" s="1">
        <v>913018.56</v>
      </c>
      <c r="L993" s="1">
        <f t="shared" si="31"/>
        <v>913.01856000000009</v>
      </c>
    </row>
    <row r="994" spans="1:12">
      <c r="A994" s="1" t="s">
        <v>723</v>
      </c>
      <c r="B994" s="1" t="s">
        <v>727</v>
      </c>
      <c r="C994" s="1">
        <v>382490</v>
      </c>
      <c r="D994" s="1" t="s">
        <v>646</v>
      </c>
      <c r="E994" s="1" t="s">
        <v>147</v>
      </c>
      <c r="F994" s="1" t="s">
        <v>292</v>
      </c>
      <c r="G994" s="1" t="str">
        <f t="shared" si="30"/>
        <v>UK to World</v>
      </c>
      <c r="H994" s="1">
        <v>2014</v>
      </c>
      <c r="I994" s="1" t="s">
        <v>724</v>
      </c>
      <c r="J994" s="1">
        <v>6</v>
      </c>
      <c r="K994" s="1">
        <v>1144743.5549999999</v>
      </c>
      <c r="L994" s="1">
        <f t="shared" si="31"/>
        <v>1144.743555</v>
      </c>
    </row>
    <row r="995" spans="1:12">
      <c r="A995" s="1" t="s">
        <v>723</v>
      </c>
      <c r="B995" s="1" t="s">
        <v>727</v>
      </c>
      <c r="C995" s="1">
        <v>382490</v>
      </c>
      <c r="D995" s="1" t="s">
        <v>646</v>
      </c>
      <c r="E995" s="1" t="s">
        <v>147</v>
      </c>
      <c r="F995" s="1" t="s">
        <v>292</v>
      </c>
      <c r="G995" s="1" t="str">
        <f t="shared" si="30"/>
        <v>UK to World</v>
      </c>
      <c r="H995" s="1">
        <v>2015</v>
      </c>
      <c r="I995" s="1" t="s">
        <v>724</v>
      </c>
      <c r="J995" s="1">
        <v>6</v>
      </c>
      <c r="K995" s="1">
        <v>982912.00399999996</v>
      </c>
      <c r="L995" s="1">
        <f t="shared" si="31"/>
        <v>982.91200399999991</v>
      </c>
    </row>
    <row r="996" spans="1:12">
      <c r="A996" s="1" t="s">
        <v>723</v>
      </c>
      <c r="B996" s="1" t="s">
        <v>727</v>
      </c>
      <c r="C996" s="1">
        <v>382490</v>
      </c>
      <c r="D996" s="1" t="s">
        <v>646</v>
      </c>
      <c r="E996" s="1" t="s">
        <v>147</v>
      </c>
      <c r="F996" s="1" t="s">
        <v>292</v>
      </c>
      <c r="G996" s="1" t="str">
        <f t="shared" si="30"/>
        <v>UK to World</v>
      </c>
      <c r="H996" s="1">
        <v>2016</v>
      </c>
      <c r="I996" s="1" t="s">
        <v>724</v>
      </c>
      <c r="J996" s="1">
        <v>6</v>
      </c>
      <c r="K996" s="1">
        <v>985451.26100000006</v>
      </c>
      <c r="L996" s="1">
        <f t="shared" si="31"/>
        <v>985.45126100000004</v>
      </c>
    </row>
    <row r="997" spans="1:12">
      <c r="A997" s="1" t="s">
        <v>723</v>
      </c>
      <c r="B997" s="1" t="s">
        <v>727</v>
      </c>
      <c r="C997" s="1">
        <v>382490</v>
      </c>
      <c r="D997" s="1" t="s">
        <v>646</v>
      </c>
      <c r="E997" s="1" t="s">
        <v>147</v>
      </c>
      <c r="F997" s="1" t="s">
        <v>292</v>
      </c>
      <c r="G997" s="1" t="str">
        <f t="shared" si="30"/>
        <v>UK to World</v>
      </c>
      <c r="H997" s="1">
        <v>2017</v>
      </c>
      <c r="I997" s="1" t="s">
        <v>724</v>
      </c>
      <c r="J997" s="1">
        <v>6</v>
      </c>
      <c r="K997" s="1">
        <v>958558.09199999995</v>
      </c>
      <c r="L997" s="1">
        <f t="shared" si="31"/>
        <v>958.55809199999999</v>
      </c>
    </row>
    <row r="998" spans="1:12">
      <c r="A998" s="1" t="s">
        <v>723</v>
      </c>
      <c r="B998" s="1" t="s">
        <v>727</v>
      </c>
      <c r="C998" s="1">
        <v>382490</v>
      </c>
      <c r="D998" s="1" t="s">
        <v>646</v>
      </c>
      <c r="E998" s="1" t="s">
        <v>670</v>
      </c>
      <c r="F998" s="1" t="s">
        <v>670</v>
      </c>
      <c r="G998" s="1" t="str">
        <f t="shared" si="30"/>
        <v>UK to EU27</v>
      </c>
      <c r="H998" s="1">
        <v>2012</v>
      </c>
      <c r="I998" s="1" t="s">
        <v>724</v>
      </c>
      <c r="J998" s="1">
        <v>6</v>
      </c>
      <c r="K998" s="1">
        <v>480856.08399999997</v>
      </c>
      <c r="L998" s="1">
        <f t="shared" si="31"/>
        <v>480.85608399999995</v>
      </c>
    </row>
    <row r="999" spans="1:12">
      <c r="A999" s="1" t="s">
        <v>723</v>
      </c>
      <c r="B999" s="1" t="s">
        <v>727</v>
      </c>
      <c r="C999" s="1">
        <v>382490</v>
      </c>
      <c r="D999" s="1" t="s">
        <v>646</v>
      </c>
      <c r="E999" s="1" t="s">
        <v>670</v>
      </c>
      <c r="F999" s="1" t="s">
        <v>670</v>
      </c>
      <c r="G999" s="1" t="str">
        <f t="shared" si="30"/>
        <v>UK to EU27</v>
      </c>
      <c r="H999" s="1">
        <v>2013</v>
      </c>
      <c r="I999" s="1" t="s">
        <v>724</v>
      </c>
      <c r="J999" s="1">
        <v>6</v>
      </c>
      <c r="K999" s="1">
        <v>477818.31800000003</v>
      </c>
      <c r="L999" s="1">
        <f t="shared" si="31"/>
        <v>477.81831800000003</v>
      </c>
    </row>
    <row r="1000" spans="1:12">
      <c r="A1000" s="1" t="s">
        <v>723</v>
      </c>
      <c r="B1000" s="1" t="s">
        <v>727</v>
      </c>
      <c r="C1000" s="1">
        <v>382490</v>
      </c>
      <c r="D1000" s="1" t="s">
        <v>646</v>
      </c>
      <c r="E1000" s="1" t="s">
        <v>670</v>
      </c>
      <c r="F1000" s="1" t="s">
        <v>670</v>
      </c>
      <c r="G1000" s="1" t="str">
        <f t="shared" si="30"/>
        <v>UK to EU27</v>
      </c>
      <c r="H1000" s="1">
        <v>2014</v>
      </c>
      <c r="I1000" s="1" t="s">
        <v>724</v>
      </c>
      <c r="J1000" s="1">
        <v>6</v>
      </c>
      <c r="K1000" s="1">
        <v>575683.68000000005</v>
      </c>
      <c r="L1000" s="1">
        <f t="shared" si="31"/>
        <v>575.68368000000009</v>
      </c>
    </row>
    <row r="1001" spans="1:12">
      <c r="A1001" s="1" t="s">
        <v>723</v>
      </c>
      <c r="B1001" s="1" t="s">
        <v>727</v>
      </c>
      <c r="C1001" s="1">
        <v>382490</v>
      </c>
      <c r="D1001" s="1" t="s">
        <v>646</v>
      </c>
      <c r="E1001" s="1" t="s">
        <v>670</v>
      </c>
      <c r="F1001" s="1" t="s">
        <v>670</v>
      </c>
      <c r="G1001" s="1" t="str">
        <f t="shared" si="30"/>
        <v>UK to EU27</v>
      </c>
      <c r="H1001" s="1">
        <v>2015</v>
      </c>
      <c r="I1001" s="1" t="s">
        <v>724</v>
      </c>
      <c r="J1001" s="1">
        <v>6</v>
      </c>
      <c r="K1001" s="1">
        <v>538333.60699999996</v>
      </c>
      <c r="L1001" s="1">
        <f t="shared" si="31"/>
        <v>538.33360699999992</v>
      </c>
    </row>
    <row r="1002" spans="1:12">
      <c r="A1002" s="1" t="s">
        <v>723</v>
      </c>
      <c r="B1002" s="1" t="s">
        <v>727</v>
      </c>
      <c r="C1002" s="1">
        <v>382490</v>
      </c>
      <c r="D1002" s="1" t="s">
        <v>646</v>
      </c>
      <c r="E1002" s="1" t="s">
        <v>670</v>
      </c>
      <c r="F1002" s="1" t="s">
        <v>670</v>
      </c>
      <c r="G1002" s="1" t="str">
        <f t="shared" si="30"/>
        <v>UK to EU27</v>
      </c>
      <c r="H1002" s="1">
        <v>2016</v>
      </c>
      <c r="I1002" s="1" t="s">
        <v>724</v>
      </c>
      <c r="J1002" s="1">
        <v>6</v>
      </c>
      <c r="K1002" s="1">
        <v>541350.18400000001</v>
      </c>
      <c r="L1002" s="1">
        <f t="shared" si="31"/>
        <v>541.35018400000001</v>
      </c>
    </row>
    <row r="1003" spans="1:12">
      <c r="A1003" s="1" t="s">
        <v>723</v>
      </c>
      <c r="B1003" s="1" t="s">
        <v>727</v>
      </c>
      <c r="C1003" s="1">
        <v>382490</v>
      </c>
      <c r="D1003" s="1" t="s">
        <v>646</v>
      </c>
      <c r="E1003" s="1" t="s">
        <v>670</v>
      </c>
      <c r="F1003" s="1" t="s">
        <v>670</v>
      </c>
      <c r="G1003" s="1" t="str">
        <f t="shared" si="30"/>
        <v>UK to EU27</v>
      </c>
      <c r="H1003" s="1">
        <v>2017</v>
      </c>
      <c r="I1003" s="1" t="s">
        <v>724</v>
      </c>
      <c r="J1003" s="1">
        <v>6</v>
      </c>
      <c r="K1003" s="1">
        <v>502795.84499999997</v>
      </c>
      <c r="L1003" s="1">
        <f t="shared" si="31"/>
        <v>502.79584499999999</v>
      </c>
    </row>
    <row r="1004" spans="1:12">
      <c r="A1004" s="1" t="s">
        <v>723</v>
      </c>
      <c r="B1004" s="1" t="s">
        <v>727</v>
      </c>
      <c r="C1004" s="1">
        <v>841932</v>
      </c>
      <c r="D1004" s="1" t="s">
        <v>646</v>
      </c>
      <c r="E1004" s="1" t="s">
        <v>147</v>
      </c>
      <c r="F1004" s="1" t="s">
        <v>292</v>
      </c>
      <c r="G1004" s="1" t="str">
        <f t="shared" si="30"/>
        <v>UK to World</v>
      </c>
      <c r="H1004" s="1">
        <v>2012</v>
      </c>
      <c r="I1004" s="1" t="s">
        <v>724</v>
      </c>
      <c r="J1004" s="1">
        <v>6</v>
      </c>
      <c r="K1004" s="1">
        <v>15292.394</v>
      </c>
      <c r="L1004" s="1">
        <f t="shared" si="31"/>
        <v>15.292394</v>
      </c>
    </row>
    <row r="1005" spans="1:12">
      <c r="A1005" s="1" t="s">
        <v>723</v>
      </c>
      <c r="B1005" s="1" t="s">
        <v>727</v>
      </c>
      <c r="C1005" s="1">
        <v>841932</v>
      </c>
      <c r="D1005" s="1" t="s">
        <v>646</v>
      </c>
      <c r="E1005" s="1" t="s">
        <v>147</v>
      </c>
      <c r="F1005" s="1" t="s">
        <v>292</v>
      </c>
      <c r="G1005" s="1" t="str">
        <f t="shared" si="30"/>
        <v>UK to World</v>
      </c>
      <c r="H1005" s="1">
        <v>2013</v>
      </c>
      <c r="I1005" s="1" t="s">
        <v>724</v>
      </c>
      <c r="J1005" s="1">
        <v>6</v>
      </c>
      <c r="K1005" s="1">
        <v>16451.652999999998</v>
      </c>
      <c r="L1005" s="1">
        <f t="shared" si="31"/>
        <v>16.451652999999997</v>
      </c>
    </row>
    <row r="1006" spans="1:12">
      <c r="A1006" s="1" t="s">
        <v>723</v>
      </c>
      <c r="B1006" s="1" t="s">
        <v>727</v>
      </c>
      <c r="C1006" s="1">
        <v>841932</v>
      </c>
      <c r="D1006" s="1" t="s">
        <v>646</v>
      </c>
      <c r="E1006" s="1" t="s">
        <v>147</v>
      </c>
      <c r="F1006" s="1" t="s">
        <v>292</v>
      </c>
      <c r="G1006" s="1" t="str">
        <f t="shared" si="30"/>
        <v>UK to World</v>
      </c>
      <c r="H1006" s="1">
        <v>2014</v>
      </c>
      <c r="I1006" s="1" t="s">
        <v>724</v>
      </c>
      <c r="J1006" s="1">
        <v>6</v>
      </c>
      <c r="K1006" s="1">
        <v>13259.535</v>
      </c>
      <c r="L1006" s="1">
        <f t="shared" si="31"/>
        <v>13.259535</v>
      </c>
    </row>
    <row r="1007" spans="1:12">
      <c r="A1007" s="1" t="s">
        <v>723</v>
      </c>
      <c r="B1007" s="1" t="s">
        <v>727</v>
      </c>
      <c r="C1007" s="1">
        <v>841932</v>
      </c>
      <c r="D1007" s="1" t="s">
        <v>646</v>
      </c>
      <c r="E1007" s="1" t="s">
        <v>147</v>
      </c>
      <c r="F1007" s="1" t="s">
        <v>292</v>
      </c>
      <c r="G1007" s="1" t="str">
        <f t="shared" si="30"/>
        <v>UK to World</v>
      </c>
      <c r="H1007" s="1">
        <v>2015</v>
      </c>
      <c r="I1007" s="1" t="s">
        <v>724</v>
      </c>
      <c r="J1007" s="1">
        <v>6</v>
      </c>
      <c r="K1007" s="1">
        <v>14736.529</v>
      </c>
      <c r="L1007" s="1">
        <f t="shared" si="31"/>
        <v>14.736529000000001</v>
      </c>
    </row>
    <row r="1008" spans="1:12">
      <c r="A1008" s="1" t="s">
        <v>723</v>
      </c>
      <c r="B1008" s="1" t="s">
        <v>727</v>
      </c>
      <c r="C1008" s="1">
        <v>841932</v>
      </c>
      <c r="D1008" s="1" t="s">
        <v>646</v>
      </c>
      <c r="E1008" s="1" t="s">
        <v>147</v>
      </c>
      <c r="F1008" s="1" t="s">
        <v>292</v>
      </c>
      <c r="G1008" s="1" t="str">
        <f t="shared" si="30"/>
        <v>UK to World</v>
      </c>
      <c r="H1008" s="1">
        <v>2016</v>
      </c>
      <c r="I1008" s="1" t="s">
        <v>724</v>
      </c>
      <c r="J1008" s="1">
        <v>6</v>
      </c>
      <c r="K1008" s="1">
        <v>8990.3269999999993</v>
      </c>
      <c r="L1008" s="1">
        <f t="shared" si="31"/>
        <v>8.9903269999999988</v>
      </c>
    </row>
    <row r="1009" spans="1:12">
      <c r="A1009" s="1" t="s">
        <v>723</v>
      </c>
      <c r="B1009" s="1" t="s">
        <v>727</v>
      </c>
      <c r="C1009" s="1">
        <v>841932</v>
      </c>
      <c r="D1009" s="1" t="s">
        <v>646</v>
      </c>
      <c r="E1009" s="1" t="s">
        <v>147</v>
      </c>
      <c r="F1009" s="1" t="s">
        <v>292</v>
      </c>
      <c r="G1009" s="1" t="str">
        <f t="shared" si="30"/>
        <v>UK to World</v>
      </c>
      <c r="H1009" s="1">
        <v>2017</v>
      </c>
      <c r="I1009" s="1" t="s">
        <v>724</v>
      </c>
      <c r="J1009" s="1">
        <v>6</v>
      </c>
      <c r="K1009" s="1">
        <v>9484.6740000000009</v>
      </c>
      <c r="L1009" s="1">
        <f t="shared" si="31"/>
        <v>9.484674</v>
      </c>
    </row>
    <row r="1010" spans="1:12">
      <c r="A1010" s="1" t="s">
        <v>723</v>
      </c>
      <c r="B1010" s="1" t="s">
        <v>727</v>
      </c>
      <c r="C1010" s="1">
        <v>841932</v>
      </c>
      <c r="D1010" s="1" t="s">
        <v>646</v>
      </c>
      <c r="E1010" s="1" t="s">
        <v>670</v>
      </c>
      <c r="F1010" s="1" t="s">
        <v>670</v>
      </c>
      <c r="G1010" s="1" t="str">
        <f t="shared" si="30"/>
        <v>UK to EU27</v>
      </c>
      <c r="H1010" s="1">
        <v>2012</v>
      </c>
      <c r="I1010" s="1" t="s">
        <v>724</v>
      </c>
      <c r="J1010" s="1">
        <v>6</v>
      </c>
      <c r="K1010" s="1">
        <v>12643.258</v>
      </c>
      <c r="L1010" s="1">
        <f t="shared" si="31"/>
        <v>12.643257999999999</v>
      </c>
    </row>
    <row r="1011" spans="1:12">
      <c r="A1011" s="1" t="s">
        <v>723</v>
      </c>
      <c r="B1011" s="1" t="s">
        <v>727</v>
      </c>
      <c r="C1011" s="1">
        <v>841932</v>
      </c>
      <c r="D1011" s="1" t="s">
        <v>646</v>
      </c>
      <c r="E1011" s="1" t="s">
        <v>670</v>
      </c>
      <c r="F1011" s="1" t="s">
        <v>670</v>
      </c>
      <c r="G1011" s="1" t="str">
        <f t="shared" si="30"/>
        <v>UK to EU27</v>
      </c>
      <c r="H1011" s="1">
        <v>2013</v>
      </c>
      <c r="I1011" s="1" t="s">
        <v>724</v>
      </c>
      <c r="J1011" s="1">
        <v>6</v>
      </c>
      <c r="K1011" s="1">
        <v>8024.0749999999998</v>
      </c>
      <c r="L1011" s="1">
        <f t="shared" si="31"/>
        <v>8.0240749999999998</v>
      </c>
    </row>
    <row r="1012" spans="1:12">
      <c r="A1012" s="1" t="s">
        <v>723</v>
      </c>
      <c r="B1012" s="1" t="s">
        <v>727</v>
      </c>
      <c r="C1012" s="1">
        <v>841932</v>
      </c>
      <c r="D1012" s="1" t="s">
        <v>646</v>
      </c>
      <c r="E1012" s="1" t="s">
        <v>670</v>
      </c>
      <c r="F1012" s="1" t="s">
        <v>670</v>
      </c>
      <c r="G1012" s="1" t="str">
        <f t="shared" si="30"/>
        <v>UK to EU27</v>
      </c>
      <c r="H1012" s="1">
        <v>2014</v>
      </c>
      <c r="I1012" s="1" t="s">
        <v>724</v>
      </c>
      <c r="J1012" s="1">
        <v>6</v>
      </c>
      <c r="K1012" s="1">
        <v>11191.134</v>
      </c>
      <c r="L1012" s="1">
        <f t="shared" si="31"/>
        <v>11.191134</v>
      </c>
    </row>
    <row r="1013" spans="1:12">
      <c r="A1013" s="1" t="s">
        <v>723</v>
      </c>
      <c r="B1013" s="1" t="s">
        <v>727</v>
      </c>
      <c r="C1013" s="1">
        <v>841932</v>
      </c>
      <c r="D1013" s="1" t="s">
        <v>646</v>
      </c>
      <c r="E1013" s="1" t="s">
        <v>670</v>
      </c>
      <c r="F1013" s="1" t="s">
        <v>670</v>
      </c>
      <c r="G1013" s="1" t="str">
        <f t="shared" si="30"/>
        <v>UK to EU27</v>
      </c>
      <c r="H1013" s="1">
        <v>2015</v>
      </c>
      <c r="I1013" s="1" t="s">
        <v>724</v>
      </c>
      <c r="J1013" s="1">
        <v>6</v>
      </c>
      <c r="K1013" s="1">
        <v>12402.311</v>
      </c>
      <c r="L1013" s="1">
        <f t="shared" si="31"/>
        <v>12.402310999999999</v>
      </c>
    </row>
    <row r="1014" spans="1:12">
      <c r="A1014" s="1" t="s">
        <v>723</v>
      </c>
      <c r="B1014" s="1" t="s">
        <v>727</v>
      </c>
      <c r="C1014" s="1">
        <v>841932</v>
      </c>
      <c r="D1014" s="1" t="s">
        <v>646</v>
      </c>
      <c r="E1014" s="1" t="s">
        <v>670</v>
      </c>
      <c r="F1014" s="1" t="s">
        <v>670</v>
      </c>
      <c r="G1014" s="1" t="str">
        <f t="shared" si="30"/>
        <v>UK to EU27</v>
      </c>
      <c r="H1014" s="1">
        <v>2016</v>
      </c>
      <c r="I1014" s="1" t="s">
        <v>724</v>
      </c>
      <c r="J1014" s="1">
        <v>6</v>
      </c>
      <c r="K1014" s="1">
        <v>6422.26</v>
      </c>
      <c r="L1014" s="1">
        <f t="shared" si="31"/>
        <v>6.4222600000000005</v>
      </c>
    </row>
    <row r="1015" spans="1:12">
      <c r="A1015" s="1" t="s">
        <v>723</v>
      </c>
      <c r="B1015" s="1" t="s">
        <v>727</v>
      </c>
      <c r="C1015" s="1">
        <v>841932</v>
      </c>
      <c r="D1015" s="1" t="s">
        <v>646</v>
      </c>
      <c r="E1015" s="1" t="s">
        <v>670</v>
      </c>
      <c r="F1015" s="1" t="s">
        <v>670</v>
      </c>
      <c r="G1015" s="1" t="str">
        <f t="shared" si="30"/>
        <v>UK to EU27</v>
      </c>
      <c r="H1015" s="1">
        <v>2017</v>
      </c>
      <c r="I1015" s="1" t="s">
        <v>724</v>
      </c>
      <c r="J1015" s="1">
        <v>6</v>
      </c>
      <c r="K1015" s="1">
        <v>7959.7690000000002</v>
      </c>
      <c r="L1015" s="1">
        <f t="shared" si="31"/>
        <v>7.9597690000000005</v>
      </c>
    </row>
    <row r="1016" spans="1:12">
      <c r="A1016" s="1" t="s">
        <v>723</v>
      </c>
      <c r="B1016" s="1" t="s">
        <v>727</v>
      </c>
      <c r="C1016" s="1">
        <v>841990</v>
      </c>
      <c r="D1016" s="1" t="s">
        <v>646</v>
      </c>
      <c r="E1016" s="1" t="s">
        <v>147</v>
      </c>
      <c r="F1016" s="1" t="s">
        <v>292</v>
      </c>
      <c r="G1016" s="1" t="str">
        <f t="shared" si="30"/>
        <v>UK to World</v>
      </c>
      <c r="H1016" s="1">
        <v>2012</v>
      </c>
      <c r="I1016" s="1" t="s">
        <v>724</v>
      </c>
      <c r="J1016" s="1">
        <v>6</v>
      </c>
      <c r="K1016" s="1">
        <v>228974.61600000001</v>
      </c>
      <c r="L1016" s="1">
        <f t="shared" si="31"/>
        <v>228.974616</v>
      </c>
    </row>
    <row r="1017" spans="1:12">
      <c r="A1017" s="1" t="s">
        <v>723</v>
      </c>
      <c r="B1017" s="1" t="s">
        <v>727</v>
      </c>
      <c r="C1017" s="1">
        <v>841990</v>
      </c>
      <c r="D1017" s="1" t="s">
        <v>646</v>
      </c>
      <c r="E1017" s="1" t="s">
        <v>147</v>
      </c>
      <c r="F1017" s="1" t="s">
        <v>292</v>
      </c>
      <c r="G1017" s="1" t="str">
        <f t="shared" si="30"/>
        <v>UK to World</v>
      </c>
      <c r="H1017" s="1">
        <v>2013</v>
      </c>
      <c r="I1017" s="1" t="s">
        <v>724</v>
      </c>
      <c r="J1017" s="1">
        <v>6</v>
      </c>
      <c r="K1017" s="1">
        <v>222645.791</v>
      </c>
      <c r="L1017" s="1">
        <f t="shared" si="31"/>
        <v>222.645791</v>
      </c>
    </row>
    <row r="1018" spans="1:12">
      <c r="A1018" s="1" t="s">
        <v>723</v>
      </c>
      <c r="B1018" s="1" t="s">
        <v>727</v>
      </c>
      <c r="C1018" s="1">
        <v>841990</v>
      </c>
      <c r="D1018" s="1" t="s">
        <v>646</v>
      </c>
      <c r="E1018" s="1" t="s">
        <v>147</v>
      </c>
      <c r="F1018" s="1" t="s">
        <v>292</v>
      </c>
      <c r="G1018" s="1" t="str">
        <f t="shared" si="30"/>
        <v>UK to World</v>
      </c>
      <c r="H1018" s="1">
        <v>2014</v>
      </c>
      <c r="I1018" s="1" t="s">
        <v>724</v>
      </c>
      <c r="J1018" s="1">
        <v>6</v>
      </c>
      <c r="K1018" s="1">
        <v>236300.59400000001</v>
      </c>
      <c r="L1018" s="1">
        <f t="shared" si="31"/>
        <v>236.30059400000002</v>
      </c>
    </row>
    <row r="1019" spans="1:12">
      <c r="A1019" s="1" t="s">
        <v>723</v>
      </c>
      <c r="B1019" s="1" t="s">
        <v>727</v>
      </c>
      <c r="C1019" s="1">
        <v>841990</v>
      </c>
      <c r="D1019" s="1" t="s">
        <v>646</v>
      </c>
      <c r="E1019" s="1" t="s">
        <v>147</v>
      </c>
      <c r="F1019" s="1" t="s">
        <v>292</v>
      </c>
      <c r="G1019" s="1" t="str">
        <f t="shared" si="30"/>
        <v>UK to World</v>
      </c>
      <c r="H1019" s="1">
        <v>2015</v>
      </c>
      <c r="I1019" s="1" t="s">
        <v>724</v>
      </c>
      <c r="J1019" s="1">
        <v>6</v>
      </c>
      <c r="K1019" s="1">
        <v>193625.774</v>
      </c>
      <c r="L1019" s="1">
        <f t="shared" si="31"/>
        <v>193.62577400000001</v>
      </c>
    </row>
    <row r="1020" spans="1:12">
      <c r="A1020" s="1" t="s">
        <v>723</v>
      </c>
      <c r="B1020" s="1" t="s">
        <v>727</v>
      </c>
      <c r="C1020" s="1">
        <v>841990</v>
      </c>
      <c r="D1020" s="1" t="s">
        <v>646</v>
      </c>
      <c r="E1020" s="1" t="s">
        <v>147</v>
      </c>
      <c r="F1020" s="1" t="s">
        <v>292</v>
      </c>
      <c r="G1020" s="1" t="str">
        <f t="shared" si="30"/>
        <v>UK to World</v>
      </c>
      <c r="H1020" s="1">
        <v>2016</v>
      </c>
      <c r="I1020" s="1" t="s">
        <v>724</v>
      </c>
      <c r="J1020" s="1">
        <v>6</v>
      </c>
      <c r="K1020" s="1">
        <v>147254.916</v>
      </c>
      <c r="L1020" s="1">
        <f t="shared" si="31"/>
        <v>147.25491600000001</v>
      </c>
    </row>
    <row r="1021" spans="1:12">
      <c r="A1021" s="1" t="s">
        <v>723</v>
      </c>
      <c r="B1021" s="1" t="s">
        <v>727</v>
      </c>
      <c r="C1021" s="1">
        <v>841990</v>
      </c>
      <c r="D1021" s="1" t="s">
        <v>646</v>
      </c>
      <c r="E1021" s="1" t="s">
        <v>147</v>
      </c>
      <c r="F1021" s="1" t="s">
        <v>292</v>
      </c>
      <c r="G1021" s="1" t="str">
        <f t="shared" si="30"/>
        <v>UK to World</v>
      </c>
      <c r="H1021" s="1">
        <v>2017</v>
      </c>
      <c r="I1021" s="1" t="s">
        <v>724</v>
      </c>
      <c r="J1021" s="1">
        <v>6</v>
      </c>
      <c r="K1021" s="1">
        <v>141348.64799999999</v>
      </c>
      <c r="L1021" s="1">
        <f t="shared" si="31"/>
        <v>141.348648</v>
      </c>
    </row>
    <row r="1022" spans="1:12">
      <c r="A1022" s="1" t="s">
        <v>723</v>
      </c>
      <c r="B1022" s="1" t="s">
        <v>727</v>
      </c>
      <c r="C1022" s="1">
        <v>841990</v>
      </c>
      <c r="D1022" s="1" t="s">
        <v>646</v>
      </c>
      <c r="E1022" s="1" t="s">
        <v>670</v>
      </c>
      <c r="F1022" s="1" t="s">
        <v>670</v>
      </c>
      <c r="G1022" s="1" t="str">
        <f t="shared" si="30"/>
        <v>UK to EU27</v>
      </c>
      <c r="H1022" s="1">
        <v>2012</v>
      </c>
      <c r="I1022" s="1" t="s">
        <v>724</v>
      </c>
      <c r="J1022" s="1">
        <v>6</v>
      </c>
      <c r="K1022" s="1">
        <v>113205.557</v>
      </c>
      <c r="L1022" s="1">
        <f t="shared" si="31"/>
        <v>113.205557</v>
      </c>
    </row>
    <row r="1023" spans="1:12">
      <c r="A1023" s="1" t="s">
        <v>723</v>
      </c>
      <c r="B1023" s="1" t="s">
        <v>727</v>
      </c>
      <c r="C1023" s="1">
        <v>841990</v>
      </c>
      <c r="D1023" s="1" t="s">
        <v>646</v>
      </c>
      <c r="E1023" s="1" t="s">
        <v>670</v>
      </c>
      <c r="F1023" s="1" t="s">
        <v>670</v>
      </c>
      <c r="G1023" s="1" t="str">
        <f t="shared" si="30"/>
        <v>UK to EU27</v>
      </c>
      <c r="H1023" s="1">
        <v>2013</v>
      </c>
      <c r="I1023" s="1" t="s">
        <v>724</v>
      </c>
      <c r="J1023" s="1">
        <v>6</v>
      </c>
      <c r="K1023" s="1">
        <v>96220.630999999994</v>
      </c>
      <c r="L1023" s="1">
        <f t="shared" si="31"/>
        <v>96.220630999999997</v>
      </c>
    </row>
    <row r="1024" spans="1:12">
      <c r="A1024" s="1" t="s">
        <v>723</v>
      </c>
      <c r="B1024" s="1" t="s">
        <v>727</v>
      </c>
      <c r="C1024" s="1">
        <v>841990</v>
      </c>
      <c r="D1024" s="1" t="s">
        <v>646</v>
      </c>
      <c r="E1024" s="1" t="s">
        <v>670</v>
      </c>
      <c r="F1024" s="1" t="s">
        <v>670</v>
      </c>
      <c r="G1024" s="1" t="str">
        <f t="shared" si="30"/>
        <v>UK to EU27</v>
      </c>
      <c r="H1024" s="1">
        <v>2014</v>
      </c>
      <c r="I1024" s="1" t="s">
        <v>724</v>
      </c>
      <c r="J1024" s="1">
        <v>6</v>
      </c>
      <c r="K1024" s="1">
        <v>112476.747</v>
      </c>
      <c r="L1024" s="1">
        <f t="shared" si="31"/>
        <v>112.476747</v>
      </c>
    </row>
    <row r="1025" spans="1:12">
      <c r="A1025" s="1" t="s">
        <v>723</v>
      </c>
      <c r="B1025" s="1" t="s">
        <v>727</v>
      </c>
      <c r="C1025" s="1">
        <v>841990</v>
      </c>
      <c r="D1025" s="1" t="s">
        <v>646</v>
      </c>
      <c r="E1025" s="1" t="s">
        <v>670</v>
      </c>
      <c r="F1025" s="1" t="s">
        <v>670</v>
      </c>
      <c r="G1025" s="1" t="str">
        <f t="shared" si="30"/>
        <v>UK to EU27</v>
      </c>
      <c r="H1025" s="1">
        <v>2015</v>
      </c>
      <c r="I1025" s="1" t="s">
        <v>724</v>
      </c>
      <c r="J1025" s="1">
        <v>6</v>
      </c>
      <c r="K1025" s="1">
        <v>84262.138000000006</v>
      </c>
      <c r="L1025" s="1">
        <f t="shared" si="31"/>
        <v>84.262138000000007</v>
      </c>
    </row>
    <row r="1026" spans="1:12">
      <c r="A1026" s="1" t="s">
        <v>723</v>
      </c>
      <c r="B1026" s="1" t="s">
        <v>727</v>
      </c>
      <c r="C1026" s="1">
        <v>841990</v>
      </c>
      <c r="D1026" s="1" t="s">
        <v>646</v>
      </c>
      <c r="E1026" s="1" t="s">
        <v>670</v>
      </c>
      <c r="F1026" s="1" t="s">
        <v>670</v>
      </c>
      <c r="G1026" s="1" t="str">
        <f t="shared" si="30"/>
        <v>UK to EU27</v>
      </c>
      <c r="H1026" s="1">
        <v>2016</v>
      </c>
      <c r="I1026" s="1" t="s">
        <v>724</v>
      </c>
      <c r="J1026" s="1">
        <v>6</v>
      </c>
      <c r="K1026" s="1">
        <v>62202.677000000003</v>
      </c>
      <c r="L1026" s="1">
        <f t="shared" si="31"/>
        <v>62.202677000000001</v>
      </c>
    </row>
    <row r="1027" spans="1:12">
      <c r="A1027" s="1" t="s">
        <v>723</v>
      </c>
      <c r="B1027" s="1" t="s">
        <v>727</v>
      </c>
      <c r="C1027" s="1">
        <v>841990</v>
      </c>
      <c r="D1027" s="1" t="s">
        <v>646</v>
      </c>
      <c r="E1027" s="1" t="s">
        <v>670</v>
      </c>
      <c r="F1027" s="1" t="s">
        <v>670</v>
      </c>
      <c r="G1027" s="1" t="str">
        <f t="shared" si="30"/>
        <v>UK to EU27</v>
      </c>
      <c r="H1027" s="1">
        <v>2017</v>
      </c>
      <c r="I1027" s="1" t="s">
        <v>724</v>
      </c>
      <c r="J1027" s="1">
        <v>6</v>
      </c>
      <c r="K1027" s="1">
        <v>66190.686000000002</v>
      </c>
      <c r="L1027" s="1">
        <f t="shared" si="31"/>
        <v>66.190685999999999</v>
      </c>
    </row>
    <row r="1028" spans="1:12">
      <c r="A1028" s="1" t="s">
        <v>723</v>
      </c>
      <c r="B1028" s="1" t="s">
        <v>727</v>
      </c>
      <c r="C1028" s="1">
        <v>847410</v>
      </c>
      <c r="D1028" s="1" t="s">
        <v>646</v>
      </c>
      <c r="E1028" s="1" t="s">
        <v>147</v>
      </c>
      <c r="F1028" s="1" t="s">
        <v>292</v>
      </c>
      <c r="G1028" s="1" t="str">
        <f t="shared" si="30"/>
        <v>UK to World</v>
      </c>
      <c r="H1028" s="1">
        <v>2012</v>
      </c>
      <c r="I1028" s="1" t="s">
        <v>724</v>
      </c>
      <c r="J1028" s="1">
        <v>6</v>
      </c>
      <c r="K1028" s="1">
        <v>471648.82400000002</v>
      </c>
      <c r="L1028" s="1">
        <f t="shared" si="31"/>
        <v>471.64882400000005</v>
      </c>
    </row>
    <row r="1029" spans="1:12">
      <c r="A1029" s="1" t="s">
        <v>723</v>
      </c>
      <c r="B1029" s="1" t="s">
        <v>727</v>
      </c>
      <c r="C1029" s="1">
        <v>847410</v>
      </c>
      <c r="D1029" s="1" t="s">
        <v>646</v>
      </c>
      <c r="E1029" s="1" t="s">
        <v>147</v>
      </c>
      <c r="F1029" s="1" t="s">
        <v>292</v>
      </c>
      <c r="G1029" s="1" t="str">
        <f t="shared" si="30"/>
        <v>UK to World</v>
      </c>
      <c r="H1029" s="1">
        <v>2013</v>
      </c>
      <c r="I1029" s="1" t="s">
        <v>724</v>
      </c>
      <c r="J1029" s="1">
        <v>6</v>
      </c>
      <c r="K1029" s="1">
        <v>474231.06900000002</v>
      </c>
      <c r="L1029" s="1">
        <f t="shared" si="31"/>
        <v>474.23106899999999</v>
      </c>
    </row>
    <row r="1030" spans="1:12">
      <c r="A1030" s="1" t="s">
        <v>723</v>
      </c>
      <c r="B1030" s="1" t="s">
        <v>727</v>
      </c>
      <c r="C1030" s="1">
        <v>847410</v>
      </c>
      <c r="D1030" s="1" t="s">
        <v>646</v>
      </c>
      <c r="E1030" s="1" t="s">
        <v>147</v>
      </c>
      <c r="F1030" s="1" t="s">
        <v>292</v>
      </c>
      <c r="G1030" s="1" t="str">
        <f t="shared" si="30"/>
        <v>UK to World</v>
      </c>
      <c r="H1030" s="1">
        <v>2014</v>
      </c>
      <c r="I1030" s="1" t="s">
        <v>724</v>
      </c>
      <c r="J1030" s="1">
        <v>6</v>
      </c>
      <c r="K1030" s="1">
        <v>478768.93599999999</v>
      </c>
      <c r="L1030" s="1">
        <f t="shared" si="31"/>
        <v>478.768936</v>
      </c>
    </row>
    <row r="1031" spans="1:12">
      <c r="A1031" s="1" t="s">
        <v>723</v>
      </c>
      <c r="B1031" s="1" t="s">
        <v>727</v>
      </c>
      <c r="C1031" s="1">
        <v>847410</v>
      </c>
      <c r="D1031" s="1" t="s">
        <v>646</v>
      </c>
      <c r="E1031" s="1" t="s">
        <v>147</v>
      </c>
      <c r="F1031" s="1" t="s">
        <v>292</v>
      </c>
      <c r="G1031" s="1" t="str">
        <f t="shared" si="30"/>
        <v>UK to World</v>
      </c>
      <c r="H1031" s="1">
        <v>2015</v>
      </c>
      <c r="I1031" s="1" t="s">
        <v>724</v>
      </c>
      <c r="J1031" s="1">
        <v>6</v>
      </c>
      <c r="K1031" s="1">
        <v>427178.12800000003</v>
      </c>
      <c r="L1031" s="1">
        <f t="shared" si="31"/>
        <v>427.17812800000002</v>
      </c>
    </row>
    <row r="1032" spans="1:12">
      <c r="A1032" s="1" t="s">
        <v>723</v>
      </c>
      <c r="B1032" s="1" t="s">
        <v>727</v>
      </c>
      <c r="C1032" s="1">
        <v>847410</v>
      </c>
      <c r="D1032" s="1" t="s">
        <v>646</v>
      </c>
      <c r="E1032" s="1" t="s">
        <v>147</v>
      </c>
      <c r="F1032" s="1" t="s">
        <v>292</v>
      </c>
      <c r="G1032" s="1" t="str">
        <f t="shared" si="30"/>
        <v>UK to World</v>
      </c>
      <c r="H1032" s="1">
        <v>2016</v>
      </c>
      <c r="I1032" s="1" t="s">
        <v>724</v>
      </c>
      <c r="J1032" s="1">
        <v>6</v>
      </c>
      <c r="K1032" s="1">
        <v>407127.65299999999</v>
      </c>
      <c r="L1032" s="1">
        <f t="shared" si="31"/>
        <v>407.12765300000001</v>
      </c>
    </row>
    <row r="1033" spans="1:12">
      <c r="A1033" s="1" t="s">
        <v>723</v>
      </c>
      <c r="B1033" s="1" t="s">
        <v>727</v>
      </c>
      <c r="C1033" s="1">
        <v>847410</v>
      </c>
      <c r="D1033" s="1" t="s">
        <v>646</v>
      </c>
      <c r="E1033" s="1" t="s">
        <v>147</v>
      </c>
      <c r="F1033" s="1" t="s">
        <v>292</v>
      </c>
      <c r="G1033" s="1" t="str">
        <f t="shared" ref="G1033:G1096" si="32">CONCATENATE(D1033, " to ",F1033)</f>
        <v>UK to World</v>
      </c>
      <c r="H1033" s="1">
        <v>2017</v>
      </c>
      <c r="I1033" s="1" t="s">
        <v>724</v>
      </c>
      <c r="J1033" s="1">
        <v>6</v>
      </c>
      <c r="K1033" s="1">
        <v>441127.74300000002</v>
      </c>
      <c r="L1033" s="1">
        <f t="shared" ref="L1033:L1096" si="33">K1033/(1*10^3)</f>
        <v>441.12774300000001</v>
      </c>
    </row>
    <row r="1034" spans="1:12">
      <c r="A1034" s="1" t="s">
        <v>723</v>
      </c>
      <c r="B1034" s="1" t="s">
        <v>727</v>
      </c>
      <c r="C1034" s="1">
        <v>847410</v>
      </c>
      <c r="D1034" s="1" t="s">
        <v>646</v>
      </c>
      <c r="E1034" s="1" t="s">
        <v>670</v>
      </c>
      <c r="F1034" s="1" t="s">
        <v>670</v>
      </c>
      <c r="G1034" s="1" t="str">
        <f t="shared" si="32"/>
        <v>UK to EU27</v>
      </c>
      <c r="H1034" s="1">
        <v>2012</v>
      </c>
      <c r="I1034" s="1" t="s">
        <v>724</v>
      </c>
      <c r="J1034" s="1">
        <v>6</v>
      </c>
      <c r="K1034" s="1">
        <v>115025.978</v>
      </c>
      <c r="L1034" s="1">
        <f t="shared" si="33"/>
        <v>115.02597800000001</v>
      </c>
    </row>
    <row r="1035" spans="1:12">
      <c r="A1035" s="1" t="s">
        <v>723</v>
      </c>
      <c r="B1035" s="1" t="s">
        <v>727</v>
      </c>
      <c r="C1035" s="1">
        <v>847410</v>
      </c>
      <c r="D1035" s="1" t="s">
        <v>646</v>
      </c>
      <c r="E1035" s="1" t="s">
        <v>670</v>
      </c>
      <c r="F1035" s="1" t="s">
        <v>670</v>
      </c>
      <c r="G1035" s="1" t="str">
        <f t="shared" si="32"/>
        <v>UK to EU27</v>
      </c>
      <c r="H1035" s="1">
        <v>2013</v>
      </c>
      <c r="I1035" s="1" t="s">
        <v>724</v>
      </c>
      <c r="J1035" s="1">
        <v>6</v>
      </c>
      <c r="K1035" s="1">
        <v>140025.65599999999</v>
      </c>
      <c r="L1035" s="1">
        <f t="shared" si="33"/>
        <v>140.025656</v>
      </c>
    </row>
    <row r="1036" spans="1:12">
      <c r="A1036" s="1" t="s">
        <v>723</v>
      </c>
      <c r="B1036" s="1" t="s">
        <v>727</v>
      </c>
      <c r="C1036" s="1">
        <v>847410</v>
      </c>
      <c r="D1036" s="1" t="s">
        <v>646</v>
      </c>
      <c r="E1036" s="1" t="s">
        <v>670</v>
      </c>
      <c r="F1036" s="1" t="s">
        <v>670</v>
      </c>
      <c r="G1036" s="1" t="str">
        <f t="shared" si="32"/>
        <v>UK to EU27</v>
      </c>
      <c r="H1036" s="1">
        <v>2014</v>
      </c>
      <c r="I1036" s="1" t="s">
        <v>724</v>
      </c>
      <c r="J1036" s="1">
        <v>6</v>
      </c>
      <c r="K1036" s="1">
        <v>165020.25700000001</v>
      </c>
      <c r="L1036" s="1">
        <f t="shared" si="33"/>
        <v>165.02025700000002</v>
      </c>
    </row>
    <row r="1037" spans="1:12">
      <c r="A1037" s="1" t="s">
        <v>723</v>
      </c>
      <c r="B1037" s="1" t="s">
        <v>727</v>
      </c>
      <c r="C1037" s="1">
        <v>847410</v>
      </c>
      <c r="D1037" s="1" t="s">
        <v>646</v>
      </c>
      <c r="E1037" s="1" t="s">
        <v>670</v>
      </c>
      <c r="F1037" s="1" t="s">
        <v>670</v>
      </c>
      <c r="G1037" s="1" t="str">
        <f t="shared" si="32"/>
        <v>UK to EU27</v>
      </c>
      <c r="H1037" s="1">
        <v>2015</v>
      </c>
      <c r="I1037" s="1" t="s">
        <v>724</v>
      </c>
      <c r="J1037" s="1">
        <v>6</v>
      </c>
      <c r="K1037" s="1">
        <v>147780.95699999999</v>
      </c>
      <c r="L1037" s="1">
        <f t="shared" si="33"/>
        <v>147.780957</v>
      </c>
    </row>
    <row r="1038" spans="1:12">
      <c r="A1038" s="1" t="s">
        <v>723</v>
      </c>
      <c r="B1038" s="1" t="s">
        <v>727</v>
      </c>
      <c r="C1038" s="1">
        <v>847410</v>
      </c>
      <c r="D1038" s="1" t="s">
        <v>646</v>
      </c>
      <c r="E1038" s="1" t="s">
        <v>670</v>
      </c>
      <c r="F1038" s="1" t="s">
        <v>670</v>
      </c>
      <c r="G1038" s="1" t="str">
        <f t="shared" si="32"/>
        <v>UK to EU27</v>
      </c>
      <c r="H1038" s="1">
        <v>2016</v>
      </c>
      <c r="I1038" s="1" t="s">
        <v>724</v>
      </c>
      <c r="J1038" s="1">
        <v>6</v>
      </c>
      <c r="K1038" s="1">
        <v>162991.68400000001</v>
      </c>
      <c r="L1038" s="1">
        <f t="shared" si="33"/>
        <v>162.99168400000002</v>
      </c>
    </row>
    <row r="1039" spans="1:12">
      <c r="A1039" s="1" t="s">
        <v>723</v>
      </c>
      <c r="B1039" s="1" t="s">
        <v>727</v>
      </c>
      <c r="C1039" s="1">
        <v>847410</v>
      </c>
      <c r="D1039" s="1" t="s">
        <v>646</v>
      </c>
      <c r="E1039" s="1" t="s">
        <v>670</v>
      </c>
      <c r="F1039" s="1" t="s">
        <v>670</v>
      </c>
      <c r="G1039" s="1" t="str">
        <f t="shared" si="32"/>
        <v>UK to EU27</v>
      </c>
      <c r="H1039" s="1">
        <v>2017</v>
      </c>
      <c r="I1039" s="1" t="s">
        <v>724</v>
      </c>
      <c r="J1039" s="1">
        <v>6</v>
      </c>
      <c r="K1039" s="1">
        <v>168973.29699999999</v>
      </c>
      <c r="L1039" s="1">
        <f t="shared" si="33"/>
        <v>168.973297</v>
      </c>
    </row>
    <row r="1040" spans="1:12">
      <c r="A1040" s="1" t="s">
        <v>723</v>
      </c>
      <c r="B1040" s="1" t="s">
        <v>728</v>
      </c>
      <c r="C1040" s="1">
        <v>382490</v>
      </c>
      <c r="D1040" s="1" t="s">
        <v>686</v>
      </c>
      <c r="E1040" s="1" t="s">
        <v>147</v>
      </c>
      <c r="F1040" s="1" t="s">
        <v>292</v>
      </c>
      <c r="G1040" s="1" t="str">
        <f t="shared" si="32"/>
        <v>US to World</v>
      </c>
      <c r="H1040" s="1">
        <v>2012</v>
      </c>
      <c r="I1040" s="1" t="s">
        <v>724</v>
      </c>
      <c r="J1040" s="1">
        <v>6</v>
      </c>
      <c r="K1040" s="1">
        <v>3907043.963</v>
      </c>
      <c r="L1040" s="1">
        <f t="shared" si="33"/>
        <v>3907.0439630000001</v>
      </c>
    </row>
    <row r="1041" spans="1:12">
      <c r="A1041" s="1" t="s">
        <v>723</v>
      </c>
      <c r="B1041" s="1" t="s">
        <v>728</v>
      </c>
      <c r="C1041" s="1">
        <v>382490</v>
      </c>
      <c r="D1041" s="1" t="s">
        <v>686</v>
      </c>
      <c r="E1041" s="1" t="s">
        <v>147</v>
      </c>
      <c r="F1041" s="1" t="s">
        <v>292</v>
      </c>
      <c r="G1041" s="1" t="str">
        <f t="shared" si="32"/>
        <v>US to World</v>
      </c>
      <c r="H1041" s="1">
        <v>2013</v>
      </c>
      <c r="I1041" s="1" t="s">
        <v>724</v>
      </c>
      <c r="J1041" s="1">
        <v>6</v>
      </c>
      <c r="K1041" s="1">
        <v>4209308.6749999998</v>
      </c>
      <c r="L1041" s="1">
        <f t="shared" si="33"/>
        <v>4209.3086750000002</v>
      </c>
    </row>
    <row r="1042" spans="1:12">
      <c r="A1042" s="1" t="s">
        <v>723</v>
      </c>
      <c r="B1042" s="1" t="s">
        <v>728</v>
      </c>
      <c r="C1042" s="1">
        <v>382490</v>
      </c>
      <c r="D1042" s="1" t="s">
        <v>686</v>
      </c>
      <c r="E1042" s="1" t="s">
        <v>147</v>
      </c>
      <c r="F1042" s="1" t="s">
        <v>292</v>
      </c>
      <c r="G1042" s="1" t="str">
        <f t="shared" si="32"/>
        <v>US to World</v>
      </c>
      <c r="H1042" s="1">
        <v>2014</v>
      </c>
      <c r="I1042" s="1" t="s">
        <v>724</v>
      </c>
      <c r="J1042" s="1">
        <v>6</v>
      </c>
      <c r="K1042" s="1">
        <v>4119745.3339999998</v>
      </c>
      <c r="L1042" s="1">
        <f t="shared" si="33"/>
        <v>4119.7453340000002</v>
      </c>
    </row>
    <row r="1043" spans="1:12">
      <c r="A1043" s="1" t="s">
        <v>723</v>
      </c>
      <c r="B1043" s="1" t="s">
        <v>728</v>
      </c>
      <c r="C1043" s="1">
        <v>382490</v>
      </c>
      <c r="D1043" s="1" t="s">
        <v>686</v>
      </c>
      <c r="E1043" s="1" t="s">
        <v>147</v>
      </c>
      <c r="F1043" s="1" t="s">
        <v>292</v>
      </c>
      <c r="G1043" s="1" t="str">
        <f t="shared" si="32"/>
        <v>US to World</v>
      </c>
      <c r="H1043" s="1">
        <v>2015</v>
      </c>
      <c r="I1043" s="1" t="s">
        <v>724</v>
      </c>
      <c r="J1043" s="1">
        <v>6</v>
      </c>
      <c r="K1043" s="1">
        <v>3693594.0359999998</v>
      </c>
      <c r="L1043" s="1">
        <f t="shared" si="33"/>
        <v>3693.594036</v>
      </c>
    </row>
    <row r="1044" spans="1:12">
      <c r="A1044" s="1" t="s">
        <v>723</v>
      </c>
      <c r="B1044" s="1" t="s">
        <v>728</v>
      </c>
      <c r="C1044" s="1">
        <v>382490</v>
      </c>
      <c r="D1044" s="1" t="s">
        <v>686</v>
      </c>
      <c r="E1044" s="1" t="s">
        <v>147</v>
      </c>
      <c r="F1044" s="1" t="s">
        <v>292</v>
      </c>
      <c r="G1044" s="1" t="str">
        <f t="shared" si="32"/>
        <v>US to World</v>
      </c>
      <c r="H1044" s="1">
        <v>2016</v>
      </c>
      <c r="I1044" s="1" t="s">
        <v>724</v>
      </c>
      <c r="J1044" s="1">
        <v>6</v>
      </c>
      <c r="K1044" s="1">
        <v>3647069.78</v>
      </c>
      <c r="L1044" s="1">
        <f t="shared" si="33"/>
        <v>3647.0697799999998</v>
      </c>
    </row>
    <row r="1045" spans="1:12">
      <c r="A1045" s="1" t="s">
        <v>723</v>
      </c>
      <c r="B1045" s="1" t="s">
        <v>728</v>
      </c>
      <c r="C1045" s="1">
        <v>382490</v>
      </c>
      <c r="D1045" s="1" t="s">
        <v>686</v>
      </c>
      <c r="E1045" s="1" t="s">
        <v>147</v>
      </c>
      <c r="F1045" s="1" t="s">
        <v>292</v>
      </c>
      <c r="G1045" s="1" t="str">
        <f t="shared" si="32"/>
        <v>US to World</v>
      </c>
      <c r="H1045" s="1">
        <v>2017</v>
      </c>
      <c r="I1045" s="1" t="s">
        <v>724</v>
      </c>
      <c r="J1045" s="1">
        <v>6</v>
      </c>
      <c r="K1045" s="1">
        <v>3780468.3339999998</v>
      </c>
      <c r="L1045" s="1">
        <f t="shared" si="33"/>
        <v>3780.4683339999997</v>
      </c>
    </row>
    <row r="1046" spans="1:12">
      <c r="A1046" s="1" t="s">
        <v>723</v>
      </c>
      <c r="B1046" s="1" t="s">
        <v>728</v>
      </c>
      <c r="C1046" s="1">
        <v>382490</v>
      </c>
      <c r="D1046" s="1" t="s">
        <v>686</v>
      </c>
      <c r="E1046" s="1" t="s">
        <v>670</v>
      </c>
      <c r="F1046" s="1" t="s">
        <v>670</v>
      </c>
      <c r="G1046" s="1" t="str">
        <f t="shared" si="32"/>
        <v>US to EU27</v>
      </c>
      <c r="H1046" s="1">
        <v>2012</v>
      </c>
      <c r="I1046" s="1" t="s">
        <v>724</v>
      </c>
      <c r="J1046" s="1">
        <v>6</v>
      </c>
      <c r="K1046" s="1">
        <v>583092.84199999995</v>
      </c>
      <c r="L1046" s="1">
        <f t="shared" si="33"/>
        <v>583.09284199999991</v>
      </c>
    </row>
    <row r="1047" spans="1:12">
      <c r="A1047" s="1" t="s">
        <v>723</v>
      </c>
      <c r="B1047" s="1" t="s">
        <v>728</v>
      </c>
      <c r="C1047" s="1">
        <v>382490</v>
      </c>
      <c r="D1047" s="1" t="s">
        <v>686</v>
      </c>
      <c r="E1047" s="1" t="s">
        <v>670</v>
      </c>
      <c r="F1047" s="1" t="s">
        <v>670</v>
      </c>
      <c r="G1047" s="1" t="str">
        <f t="shared" si="32"/>
        <v>US to EU27</v>
      </c>
      <c r="H1047" s="1">
        <v>2013</v>
      </c>
      <c r="I1047" s="1" t="s">
        <v>724</v>
      </c>
      <c r="J1047" s="1">
        <v>6</v>
      </c>
      <c r="K1047" s="1">
        <v>567948.18500000006</v>
      </c>
      <c r="L1047" s="1">
        <f t="shared" si="33"/>
        <v>567.94818500000008</v>
      </c>
    </row>
    <row r="1048" spans="1:12">
      <c r="A1048" s="1" t="s">
        <v>723</v>
      </c>
      <c r="B1048" s="1" t="s">
        <v>728</v>
      </c>
      <c r="C1048" s="1">
        <v>382490</v>
      </c>
      <c r="D1048" s="1" t="s">
        <v>686</v>
      </c>
      <c r="E1048" s="1" t="s">
        <v>670</v>
      </c>
      <c r="F1048" s="1" t="s">
        <v>670</v>
      </c>
      <c r="G1048" s="1" t="str">
        <f t="shared" si="32"/>
        <v>US to EU27</v>
      </c>
      <c r="H1048" s="1">
        <v>2014</v>
      </c>
      <c r="I1048" s="1" t="s">
        <v>724</v>
      </c>
      <c r="J1048" s="1">
        <v>6</v>
      </c>
      <c r="K1048" s="1">
        <v>718788.12100000004</v>
      </c>
      <c r="L1048" s="1">
        <f t="shared" si="33"/>
        <v>718.78812100000005</v>
      </c>
    </row>
    <row r="1049" spans="1:12">
      <c r="A1049" s="1" t="s">
        <v>723</v>
      </c>
      <c r="B1049" s="1" t="s">
        <v>728</v>
      </c>
      <c r="C1049" s="1">
        <v>382490</v>
      </c>
      <c r="D1049" s="1" t="s">
        <v>686</v>
      </c>
      <c r="E1049" s="1" t="s">
        <v>670</v>
      </c>
      <c r="F1049" s="1" t="s">
        <v>670</v>
      </c>
      <c r="G1049" s="1" t="str">
        <f t="shared" si="32"/>
        <v>US to EU27</v>
      </c>
      <c r="H1049" s="1">
        <v>2015</v>
      </c>
      <c r="I1049" s="1" t="s">
        <v>724</v>
      </c>
      <c r="J1049" s="1">
        <v>6</v>
      </c>
      <c r="K1049" s="1">
        <v>668927.90099999995</v>
      </c>
      <c r="L1049" s="1">
        <f t="shared" si="33"/>
        <v>668.92790099999991</v>
      </c>
    </row>
    <row r="1050" spans="1:12">
      <c r="A1050" s="1" t="s">
        <v>723</v>
      </c>
      <c r="B1050" s="1" t="s">
        <v>728</v>
      </c>
      <c r="C1050" s="1">
        <v>382490</v>
      </c>
      <c r="D1050" s="1" t="s">
        <v>686</v>
      </c>
      <c r="E1050" s="1" t="s">
        <v>670</v>
      </c>
      <c r="F1050" s="1" t="s">
        <v>670</v>
      </c>
      <c r="G1050" s="1" t="str">
        <f t="shared" si="32"/>
        <v>US to EU27</v>
      </c>
      <c r="H1050" s="1">
        <v>2016</v>
      </c>
      <c r="I1050" s="1" t="s">
        <v>724</v>
      </c>
      <c r="J1050" s="1">
        <v>6</v>
      </c>
      <c r="K1050" s="1">
        <v>703689.005</v>
      </c>
      <c r="L1050" s="1">
        <f t="shared" si="33"/>
        <v>703.68900499999995</v>
      </c>
    </row>
    <row r="1051" spans="1:12">
      <c r="A1051" s="1" t="s">
        <v>723</v>
      </c>
      <c r="B1051" s="1" t="s">
        <v>728</v>
      </c>
      <c r="C1051" s="1">
        <v>382490</v>
      </c>
      <c r="D1051" s="1" t="s">
        <v>686</v>
      </c>
      <c r="E1051" s="1" t="s">
        <v>670</v>
      </c>
      <c r="F1051" s="1" t="s">
        <v>670</v>
      </c>
      <c r="G1051" s="1" t="str">
        <f t="shared" si="32"/>
        <v>US to EU27</v>
      </c>
      <c r="H1051" s="1">
        <v>2017</v>
      </c>
      <c r="I1051" s="1" t="s">
        <v>724</v>
      </c>
      <c r="J1051" s="1">
        <v>6</v>
      </c>
      <c r="K1051" s="1">
        <v>680516.41799999995</v>
      </c>
      <c r="L1051" s="1">
        <f t="shared" si="33"/>
        <v>680.51641799999993</v>
      </c>
    </row>
    <row r="1052" spans="1:12">
      <c r="A1052" s="1" t="s">
        <v>723</v>
      </c>
      <c r="B1052" s="1" t="s">
        <v>728</v>
      </c>
      <c r="C1052" s="1">
        <v>841932</v>
      </c>
      <c r="D1052" s="1" t="s">
        <v>686</v>
      </c>
      <c r="E1052" s="1" t="s">
        <v>147</v>
      </c>
      <c r="F1052" s="1" t="s">
        <v>292</v>
      </c>
      <c r="G1052" s="1" t="str">
        <f t="shared" si="32"/>
        <v>US to World</v>
      </c>
      <c r="H1052" s="1">
        <v>2012</v>
      </c>
      <c r="I1052" s="1" t="s">
        <v>724</v>
      </c>
      <c r="J1052" s="1">
        <v>6</v>
      </c>
      <c r="K1052" s="1">
        <v>13647.782999999999</v>
      </c>
      <c r="L1052" s="1">
        <f t="shared" si="33"/>
        <v>13.647782999999999</v>
      </c>
    </row>
    <row r="1053" spans="1:12">
      <c r="A1053" s="1" t="s">
        <v>723</v>
      </c>
      <c r="B1053" s="1" t="s">
        <v>728</v>
      </c>
      <c r="C1053" s="1">
        <v>841932</v>
      </c>
      <c r="D1053" s="1" t="s">
        <v>686</v>
      </c>
      <c r="E1053" s="1" t="s">
        <v>147</v>
      </c>
      <c r="F1053" s="1" t="s">
        <v>292</v>
      </c>
      <c r="G1053" s="1" t="str">
        <f t="shared" si="32"/>
        <v>US to World</v>
      </c>
      <c r="H1053" s="1">
        <v>2013</v>
      </c>
      <c r="I1053" s="1" t="s">
        <v>724</v>
      </c>
      <c r="J1053" s="1">
        <v>6</v>
      </c>
      <c r="K1053" s="1">
        <v>13672.151</v>
      </c>
      <c r="L1053" s="1">
        <f t="shared" si="33"/>
        <v>13.672150999999999</v>
      </c>
    </row>
    <row r="1054" spans="1:12">
      <c r="A1054" s="1" t="s">
        <v>723</v>
      </c>
      <c r="B1054" s="1" t="s">
        <v>728</v>
      </c>
      <c r="C1054" s="1">
        <v>841932</v>
      </c>
      <c r="D1054" s="1" t="s">
        <v>686</v>
      </c>
      <c r="E1054" s="1" t="s">
        <v>147</v>
      </c>
      <c r="F1054" s="1" t="s">
        <v>292</v>
      </c>
      <c r="G1054" s="1" t="str">
        <f t="shared" si="32"/>
        <v>US to World</v>
      </c>
      <c r="H1054" s="1">
        <v>2014</v>
      </c>
      <c r="I1054" s="1" t="s">
        <v>724</v>
      </c>
      <c r="J1054" s="1">
        <v>6</v>
      </c>
      <c r="K1054" s="1">
        <v>16844.973000000002</v>
      </c>
      <c r="L1054" s="1">
        <f t="shared" si="33"/>
        <v>16.844973000000003</v>
      </c>
    </row>
    <row r="1055" spans="1:12">
      <c r="A1055" s="1" t="s">
        <v>723</v>
      </c>
      <c r="B1055" s="1" t="s">
        <v>728</v>
      </c>
      <c r="C1055" s="1">
        <v>841932</v>
      </c>
      <c r="D1055" s="1" t="s">
        <v>686</v>
      </c>
      <c r="E1055" s="1" t="s">
        <v>147</v>
      </c>
      <c r="F1055" s="1" t="s">
        <v>292</v>
      </c>
      <c r="G1055" s="1" t="str">
        <f t="shared" si="32"/>
        <v>US to World</v>
      </c>
      <c r="H1055" s="1">
        <v>2015</v>
      </c>
      <c r="I1055" s="1" t="s">
        <v>724</v>
      </c>
      <c r="J1055" s="1">
        <v>6</v>
      </c>
      <c r="K1055" s="1">
        <v>13257.156000000001</v>
      </c>
      <c r="L1055" s="1">
        <f t="shared" si="33"/>
        <v>13.257156</v>
      </c>
    </row>
    <row r="1056" spans="1:12">
      <c r="A1056" s="1" t="s">
        <v>723</v>
      </c>
      <c r="B1056" s="1" t="s">
        <v>728</v>
      </c>
      <c r="C1056" s="1">
        <v>841932</v>
      </c>
      <c r="D1056" s="1" t="s">
        <v>686</v>
      </c>
      <c r="E1056" s="1" t="s">
        <v>147</v>
      </c>
      <c r="F1056" s="1" t="s">
        <v>292</v>
      </c>
      <c r="G1056" s="1" t="str">
        <f t="shared" si="32"/>
        <v>US to World</v>
      </c>
      <c r="H1056" s="1">
        <v>2016</v>
      </c>
      <c r="I1056" s="1" t="s">
        <v>724</v>
      </c>
      <c r="J1056" s="1">
        <v>6</v>
      </c>
      <c r="K1056" s="1">
        <v>8228.35</v>
      </c>
      <c r="L1056" s="1">
        <f t="shared" si="33"/>
        <v>8.2283500000000007</v>
      </c>
    </row>
    <row r="1057" spans="1:12">
      <c r="A1057" s="1" t="s">
        <v>723</v>
      </c>
      <c r="B1057" s="1" t="s">
        <v>728</v>
      </c>
      <c r="C1057" s="1">
        <v>841932</v>
      </c>
      <c r="D1057" s="1" t="s">
        <v>686</v>
      </c>
      <c r="E1057" s="1" t="s">
        <v>147</v>
      </c>
      <c r="F1057" s="1" t="s">
        <v>292</v>
      </c>
      <c r="G1057" s="1" t="str">
        <f t="shared" si="32"/>
        <v>US to World</v>
      </c>
      <c r="H1057" s="1">
        <v>2017</v>
      </c>
      <c r="I1057" s="1" t="s">
        <v>724</v>
      </c>
      <c r="J1057" s="1">
        <v>6</v>
      </c>
      <c r="K1057" s="1">
        <v>10096.366</v>
      </c>
      <c r="L1057" s="1">
        <f t="shared" si="33"/>
        <v>10.096366</v>
      </c>
    </row>
    <row r="1058" spans="1:12">
      <c r="A1058" s="1" t="s">
        <v>723</v>
      </c>
      <c r="B1058" s="1" t="s">
        <v>728</v>
      </c>
      <c r="C1058" s="1">
        <v>841932</v>
      </c>
      <c r="D1058" s="1" t="s">
        <v>686</v>
      </c>
      <c r="E1058" s="1" t="s">
        <v>670</v>
      </c>
      <c r="F1058" s="1" t="s">
        <v>670</v>
      </c>
      <c r="G1058" s="1" t="str">
        <f t="shared" si="32"/>
        <v>US to EU27</v>
      </c>
      <c r="H1058" s="1">
        <v>2012</v>
      </c>
      <c r="I1058" s="1" t="s">
        <v>724</v>
      </c>
      <c r="J1058" s="1">
        <v>6</v>
      </c>
      <c r="K1058" s="1">
        <v>2928.7049999999999</v>
      </c>
      <c r="L1058" s="1">
        <f t="shared" si="33"/>
        <v>2.9287049999999999</v>
      </c>
    </row>
    <row r="1059" spans="1:12">
      <c r="A1059" s="1" t="s">
        <v>723</v>
      </c>
      <c r="B1059" s="1" t="s">
        <v>728</v>
      </c>
      <c r="C1059" s="1">
        <v>841932</v>
      </c>
      <c r="D1059" s="1" t="s">
        <v>686</v>
      </c>
      <c r="E1059" s="1" t="s">
        <v>670</v>
      </c>
      <c r="F1059" s="1" t="s">
        <v>670</v>
      </c>
      <c r="G1059" s="1" t="str">
        <f t="shared" si="32"/>
        <v>US to EU27</v>
      </c>
      <c r="H1059" s="1">
        <v>2013</v>
      </c>
      <c r="I1059" s="1" t="s">
        <v>724</v>
      </c>
      <c r="J1059" s="1">
        <v>6</v>
      </c>
      <c r="K1059" s="1">
        <v>7407.34</v>
      </c>
      <c r="L1059" s="1">
        <f t="shared" si="33"/>
        <v>7.4073400000000005</v>
      </c>
    </row>
    <row r="1060" spans="1:12">
      <c r="A1060" s="1" t="s">
        <v>723</v>
      </c>
      <c r="B1060" s="1" t="s">
        <v>728</v>
      </c>
      <c r="C1060" s="1">
        <v>841932</v>
      </c>
      <c r="D1060" s="1" t="s">
        <v>686</v>
      </c>
      <c r="E1060" s="1" t="s">
        <v>670</v>
      </c>
      <c r="F1060" s="1" t="s">
        <v>670</v>
      </c>
      <c r="G1060" s="1" t="str">
        <f t="shared" si="32"/>
        <v>US to EU27</v>
      </c>
      <c r="H1060" s="1">
        <v>2014</v>
      </c>
      <c r="I1060" s="1" t="s">
        <v>724</v>
      </c>
      <c r="J1060" s="1">
        <v>6</v>
      </c>
      <c r="K1060" s="1">
        <v>6107.2430000000004</v>
      </c>
      <c r="L1060" s="1">
        <f t="shared" si="33"/>
        <v>6.1072430000000004</v>
      </c>
    </row>
    <row r="1061" spans="1:12">
      <c r="A1061" s="1" t="s">
        <v>723</v>
      </c>
      <c r="B1061" s="1" t="s">
        <v>728</v>
      </c>
      <c r="C1061" s="1">
        <v>841932</v>
      </c>
      <c r="D1061" s="1" t="s">
        <v>686</v>
      </c>
      <c r="E1061" s="1" t="s">
        <v>670</v>
      </c>
      <c r="F1061" s="1" t="s">
        <v>670</v>
      </c>
      <c r="G1061" s="1" t="str">
        <f t="shared" si="32"/>
        <v>US to EU27</v>
      </c>
      <c r="H1061" s="1">
        <v>2015</v>
      </c>
      <c r="I1061" s="1" t="s">
        <v>724</v>
      </c>
      <c r="J1061" s="1">
        <v>6</v>
      </c>
      <c r="K1061" s="1">
        <v>1505.7529999999999</v>
      </c>
      <c r="L1061" s="1">
        <f t="shared" si="33"/>
        <v>1.5057529999999999</v>
      </c>
    </row>
    <row r="1062" spans="1:12">
      <c r="A1062" s="1" t="s">
        <v>723</v>
      </c>
      <c r="B1062" s="1" t="s">
        <v>728</v>
      </c>
      <c r="C1062" s="1">
        <v>841932</v>
      </c>
      <c r="D1062" s="1" t="s">
        <v>686</v>
      </c>
      <c r="E1062" s="1" t="s">
        <v>670</v>
      </c>
      <c r="F1062" s="1" t="s">
        <v>670</v>
      </c>
      <c r="G1062" s="1" t="str">
        <f t="shared" si="32"/>
        <v>US to EU27</v>
      </c>
      <c r="H1062" s="1">
        <v>2016</v>
      </c>
      <c r="I1062" s="1" t="s">
        <v>724</v>
      </c>
      <c r="J1062" s="1">
        <v>6</v>
      </c>
      <c r="K1062" s="1">
        <v>2115.9589999999998</v>
      </c>
      <c r="L1062" s="1">
        <f t="shared" si="33"/>
        <v>2.1159589999999997</v>
      </c>
    </row>
    <row r="1063" spans="1:12">
      <c r="A1063" s="1" t="s">
        <v>723</v>
      </c>
      <c r="B1063" s="1" t="s">
        <v>728</v>
      </c>
      <c r="C1063" s="1">
        <v>841932</v>
      </c>
      <c r="D1063" s="1" t="s">
        <v>686</v>
      </c>
      <c r="E1063" s="1" t="s">
        <v>670</v>
      </c>
      <c r="F1063" s="1" t="s">
        <v>670</v>
      </c>
      <c r="G1063" s="1" t="str">
        <f t="shared" si="32"/>
        <v>US to EU27</v>
      </c>
      <c r="H1063" s="1">
        <v>2017</v>
      </c>
      <c r="I1063" s="1" t="s">
        <v>724</v>
      </c>
      <c r="J1063" s="1">
        <v>6</v>
      </c>
      <c r="K1063" s="1">
        <v>4889.7150000000001</v>
      </c>
      <c r="L1063" s="1">
        <f t="shared" si="33"/>
        <v>4.8897149999999998</v>
      </c>
    </row>
    <row r="1064" spans="1:12">
      <c r="A1064" s="1" t="s">
        <v>723</v>
      </c>
      <c r="B1064" s="1" t="s">
        <v>728</v>
      </c>
      <c r="C1064" s="1">
        <v>841990</v>
      </c>
      <c r="D1064" s="1" t="s">
        <v>686</v>
      </c>
      <c r="E1064" s="1" t="s">
        <v>147</v>
      </c>
      <c r="F1064" s="1" t="s">
        <v>292</v>
      </c>
      <c r="G1064" s="1" t="str">
        <f t="shared" si="32"/>
        <v>US to World</v>
      </c>
      <c r="H1064" s="1">
        <v>2012</v>
      </c>
      <c r="I1064" s="1" t="s">
        <v>724</v>
      </c>
      <c r="J1064" s="1">
        <v>6</v>
      </c>
      <c r="K1064" s="1">
        <v>800777.59</v>
      </c>
      <c r="L1064" s="1">
        <f t="shared" si="33"/>
        <v>800.77758999999992</v>
      </c>
    </row>
    <row r="1065" spans="1:12">
      <c r="A1065" s="1" t="s">
        <v>723</v>
      </c>
      <c r="B1065" s="1" t="s">
        <v>728</v>
      </c>
      <c r="C1065" s="1">
        <v>841990</v>
      </c>
      <c r="D1065" s="1" t="s">
        <v>686</v>
      </c>
      <c r="E1065" s="1" t="s">
        <v>147</v>
      </c>
      <c r="F1065" s="1" t="s">
        <v>292</v>
      </c>
      <c r="G1065" s="1" t="str">
        <f t="shared" si="32"/>
        <v>US to World</v>
      </c>
      <c r="H1065" s="1">
        <v>2013</v>
      </c>
      <c r="I1065" s="1" t="s">
        <v>724</v>
      </c>
      <c r="J1065" s="1">
        <v>6</v>
      </c>
      <c r="K1065" s="1">
        <v>836823.71</v>
      </c>
      <c r="L1065" s="1">
        <f t="shared" si="33"/>
        <v>836.82371000000001</v>
      </c>
    </row>
    <row r="1066" spans="1:12">
      <c r="A1066" s="1" t="s">
        <v>723</v>
      </c>
      <c r="B1066" s="1" t="s">
        <v>728</v>
      </c>
      <c r="C1066" s="1">
        <v>841990</v>
      </c>
      <c r="D1066" s="1" t="s">
        <v>686</v>
      </c>
      <c r="E1066" s="1" t="s">
        <v>147</v>
      </c>
      <c r="F1066" s="1" t="s">
        <v>292</v>
      </c>
      <c r="G1066" s="1" t="str">
        <f t="shared" si="32"/>
        <v>US to World</v>
      </c>
      <c r="H1066" s="1">
        <v>2014</v>
      </c>
      <c r="I1066" s="1" t="s">
        <v>724</v>
      </c>
      <c r="J1066" s="1">
        <v>6</v>
      </c>
      <c r="K1066" s="1">
        <v>757887.96799999999</v>
      </c>
      <c r="L1066" s="1">
        <f t="shared" si="33"/>
        <v>757.887968</v>
      </c>
    </row>
    <row r="1067" spans="1:12">
      <c r="A1067" s="1" t="s">
        <v>723</v>
      </c>
      <c r="B1067" s="1" t="s">
        <v>728</v>
      </c>
      <c r="C1067" s="1">
        <v>841990</v>
      </c>
      <c r="D1067" s="1" t="s">
        <v>686</v>
      </c>
      <c r="E1067" s="1" t="s">
        <v>147</v>
      </c>
      <c r="F1067" s="1" t="s">
        <v>292</v>
      </c>
      <c r="G1067" s="1" t="str">
        <f t="shared" si="32"/>
        <v>US to World</v>
      </c>
      <c r="H1067" s="1">
        <v>2015</v>
      </c>
      <c r="I1067" s="1" t="s">
        <v>724</v>
      </c>
      <c r="J1067" s="1">
        <v>6</v>
      </c>
      <c r="K1067" s="1">
        <v>772629.48300000001</v>
      </c>
      <c r="L1067" s="1">
        <f t="shared" si="33"/>
        <v>772.62948300000005</v>
      </c>
    </row>
    <row r="1068" spans="1:12">
      <c r="A1068" s="1" t="s">
        <v>723</v>
      </c>
      <c r="B1068" s="1" t="s">
        <v>728</v>
      </c>
      <c r="C1068" s="1">
        <v>841990</v>
      </c>
      <c r="D1068" s="1" t="s">
        <v>686</v>
      </c>
      <c r="E1068" s="1" t="s">
        <v>147</v>
      </c>
      <c r="F1068" s="1" t="s">
        <v>292</v>
      </c>
      <c r="G1068" s="1" t="str">
        <f t="shared" si="32"/>
        <v>US to World</v>
      </c>
      <c r="H1068" s="1">
        <v>2016</v>
      </c>
      <c r="I1068" s="1" t="s">
        <v>724</v>
      </c>
      <c r="J1068" s="1">
        <v>6</v>
      </c>
      <c r="K1068" s="1">
        <v>737014.91</v>
      </c>
      <c r="L1068" s="1">
        <f t="shared" si="33"/>
        <v>737.01490999999999</v>
      </c>
    </row>
    <row r="1069" spans="1:12">
      <c r="A1069" s="1" t="s">
        <v>723</v>
      </c>
      <c r="B1069" s="1" t="s">
        <v>728</v>
      </c>
      <c r="C1069" s="1">
        <v>841990</v>
      </c>
      <c r="D1069" s="1" t="s">
        <v>686</v>
      </c>
      <c r="E1069" s="1" t="s">
        <v>147</v>
      </c>
      <c r="F1069" s="1" t="s">
        <v>292</v>
      </c>
      <c r="G1069" s="1" t="str">
        <f t="shared" si="32"/>
        <v>US to World</v>
      </c>
      <c r="H1069" s="1">
        <v>2017</v>
      </c>
      <c r="I1069" s="1" t="s">
        <v>724</v>
      </c>
      <c r="J1069" s="1">
        <v>6</v>
      </c>
      <c r="K1069" s="1">
        <v>660661.91899999999</v>
      </c>
      <c r="L1069" s="1">
        <f t="shared" si="33"/>
        <v>660.66191900000001</v>
      </c>
    </row>
    <row r="1070" spans="1:12">
      <c r="A1070" s="1" t="s">
        <v>723</v>
      </c>
      <c r="B1070" s="1" t="s">
        <v>728</v>
      </c>
      <c r="C1070" s="1">
        <v>841990</v>
      </c>
      <c r="D1070" s="1" t="s">
        <v>686</v>
      </c>
      <c r="E1070" s="1" t="s">
        <v>670</v>
      </c>
      <c r="F1070" s="1" t="s">
        <v>670</v>
      </c>
      <c r="G1070" s="1" t="str">
        <f t="shared" si="32"/>
        <v>US to EU27</v>
      </c>
      <c r="H1070" s="1">
        <v>2012</v>
      </c>
      <c r="I1070" s="1" t="s">
        <v>724</v>
      </c>
      <c r="J1070" s="1">
        <v>6</v>
      </c>
      <c r="K1070" s="1">
        <v>120904.74099999999</v>
      </c>
      <c r="L1070" s="1">
        <f t="shared" si="33"/>
        <v>120.904741</v>
      </c>
    </row>
    <row r="1071" spans="1:12">
      <c r="A1071" s="1" t="s">
        <v>723</v>
      </c>
      <c r="B1071" s="1" t="s">
        <v>728</v>
      </c>
      <c r="C1071" s="1">
        <v>841990</v>
      </c>
      <c r="D1071" s="1" t="s">
        <v>686</v>
      </c>
      <c r="E1071" s="1" t="s">
        <v>670</v>
      </c>
      <c r="F1071" s="1" t="s">
        <v>670</v>
      </c>
      <c r="G1071" s="1" t="str">
        <f t="shared" si="32"/>
        <v>US to EU27</v>
      </c>
      <c r="H1071" s="1">
        <v>2013</v>
      </c>
      <c r="I1071" s="1" t="s">
        <v>724</v>
      </c>
      <c r="J1071" s="1">
        <v>6</v>
      </c>
      <c r="K1071" s="1">
        <v>117186.91</v>
      </c>
      <c r="L1071" s="1">
        <f t="shared" si="33"/>
        <v>117.18691</v>
      </c>
    </row>
    <row r="1072" spans="1:12">
      <c r="A1072" s="1" t="s">
        <v>723</v>
      </c>
      <c r="B1072" s="1" t="s">
        <v>728</v>
      </c>
      <c r="C1072" s="1">
        <v>841990</v>
      </c>
      <c r="D1072" s="1" t="s">
        <v>686</v>
      </c>
      <c r="E1072" s="1" t="s">
        <v>670</v>
      </c>
      <c r="F1072" s="1" t="s">
        <v>670</v>
      </c>
      <c r="G1072" s="1" t="str">
        <f t="shared" si="32"/>
        <v>US to EU27</v>
      </c>
      <c r="H1072" s="1">
        <v>2014</v>
      </c>
      <c r="I1072" s="1" t="s">
        <v>724</v>
      </c>
      <c r="J1072" s="1">
        <v>6</v>
      </c>
      <c r="K1072" s="1">
        <v>113847.211</v>
      </c>
      <c r="L1072" s="1">
        <f t="shared" si="33"/>
        <v>113.847211</v>
      </c>
    </row>
    <row r="1073" spans="1:12">
      <c r="A1073" s="1" t="s">
        <v>723</v>
      </c>
      <c r="B1073" s="1" t="s">
        <v>728</v>
      </c>
      <c r="C1073" s="1">
        <v>841990</v>
      </c>
      <c r="D1073" s="1" t="s">
        <v>686</v>
      </c>
      <c r="E1073" s="1" t="s">
        <v>670</v>
      </c>
      <c r="F1073" s="1" t="s">
        <v>670</v>
      </c>
      <c r="G1073" s="1" t="str">
        <f t="shared" si="32"/>
        <v>US to EU27</v>
      </c>
      <c r="H1073" s="1">
        <v>2015</v>
      </c>
      <c r="I1073" s="1" t="s">
        <v>724</v>
      </c>
      <c r="J1073" s="1">
        <v>6</v>
      </c>
      <c r="K1073" s="1">
        <v>127462.083</v>
      </c>
      <c r="L1073" s="1">
        <f t="shared" si="33"/>
        <v>127.46208299999999</v>
      </c>
    </row>
    <row r="1074" spans="1:12">
      <c r="A1074" s="1" t="s">
        <v>723</v>
      </c>
      <c r="B1074" s="1" t="s">
        <v>728</v>
      </c>
      <c r="C1074" s="1">
        <v>841990</v>
      </c>
      <c r="D1074" s="1" t="s">
        <v>686</v>
      </c>
      <c r="E1074" s="1" t="s">
        <v>670</v>
      </c>
      <c r="F1074" s="1" t="s">
        <v>670</v>
      </c>
      <c r="G1074" s="1" t="str">
        <f t="shared" si="32"/>
        <v>US to EU27</v>
      </c>
      <c r="H1074" s="1">
        <v>2016</v>
      </c>
      <c r="I1074" s="1" t="s">
        <v>724</v>
      </c>
      <c r="J1074" s="1">
        <v>6</v>
      </c>
      <c r="K1074" s="1">
        <v>147136.08600000001</v>
      </c>
      <c r="L1074" s="1">
        <f t="shared" si="33"/>
        <v>147.13608600000001</v>
      </c>
    </row>
    <row r="1075" spans="1:12">
      <c r="A1075" s="1" t="s">
        <v>723</v>
      </c>
      <c r="B1075" s="1" t="s">
        <v>728</v>
      </c>
      <c r="C1075" s="1">
        <v>841990</v>
      </c>
      <c r="D1075" s="1" t="s">
        <v>686</v>
      </c>
      <c r="E1075" s="1" t="s">
        <v>670</v>
      </c>
      <c r="F1075" s="1" t="s">
        <v>670</v>
      </c>
      <c r="G1075" s="1" t="str">
        <f t="shared" si="32"/>
        <v>US to EU27</v>
      </c>
      <c r="H1075" s="1">
        <v>2017</v>
      </c>
      <c r="I1075" s="1" t="s">
        <v>724</v>
      </c>
      <c r="J1075" s="1">
        <v>6</v>
      </c>
      <c r="K1075" s="1">
        <v>69922.175000000003</v>
      </c>
      <c r="L1075" s="1">
        <f t="shared" si="33"/>
        <v>69.92217500000001</v>
      </c>
    </row>
    <row r="1076" spans="1:12">
      <c r="A1076" s="1" t="s">
        <v>723</v>
      </c>
      <c r="B1076" s="1" t="s">
        <v>728</v>
      </c>
      <c r="C1076" s="1">
        <v>847410</v>
      </c>
      <c r="D1076" s="1" t="s">
        <v>686</v>
      </c>
      <c r="E1076" s="1" t="s">
        <v>147</v>
      </c>
      <c r="F1076" s="1" t="s">
        <v>292</v>
      </c>
      <c r="G1076" s="1" t="str">
        <f t="shared" si="32"/>
        <v>US to World</v>
      </c>
      <c r="H1076" s="1">
        <v>2012</v>
      </c>
      <c r="I1076" s="1" t="s">
        <v>724</v>
      </c>
      <c r="J1076" s="1">
        <v>6</v>
      </c>
      <c r="K1076" s="1">
        <v>298501.39399999997</v>
      </c>
      <c r="L1076" s="1">
        <f t="shared" si="33"/>
        <v>298.50139399999995</v>
      </c>
    </row>
    <row r="1077" spans="1:12">
      <c r="A1077" s="1" t="s">
        <v>723</v>
      </c>
      <c r="B1077" s="1" t="s">
        <v>728</v>
      </c>
      <c r="C1077" s="1">
        <v>847410</v>
      </c>
      <c r="D1077" s="1" t="s">
        <v>686</v>
      </c>
      <c r="E1077" s="1" t="s">
        <v>147</v>
      </c>
      <c r="F1077" s="1" t="s">
        <v>292</v>
      </c>
      <c r="G1077" s="1" t="str">
        <f t="shared" si="32"/>
        <v>US to World</v>
      </c>
      <c r="H1077" s="1">
        <v>2013</v>
      </c>
      <c r="I1077" s="1" t="s">
        <v>724</v>
      </c>
      <c r="J1077" s="1">
        <v>6</v>
      </c>
      <c r="K1077" s="1">
        <v>277926.99699999997</v>
      </c>
      <c r="L1077" s="1">
        <f t="shared" si="33"/>
        <v>277.92699699999997</v>
      </c>
    </row>
    <row r="1078" spans="1:12">
      <c r="A1078" s="1" t="s">
        <v>723</v>
      </c>
      <c r="B1078" s="1" t="s">
        <v>728</v>
      </c>
      <c r="C1078" s="1">
        <v>847410</v>
      </c>
      <c r="D1078" s="1" t="s">
        <v>686</v>
      </c>
      <c r="E1078" s="1" t="s">
        <v>147</v>
      </c>
      <c r="F1078" s="1" t="s">
        <v>292</v>
      </c>
      <c r="G1078" s="1" t="str">
        <f t="shared" si="32"/>
        <v>US to World</v>
      </c>
      <c r="H1078" s="1">
        <v>2014</v>
      </c>
      <c r="I1078" s="1" t="s">
        <v>724</v>
      </c>
      <c r="J1078" s="1">
        <v>6</v>
      </c>
      <c r="K1078" s="1">
        <v>298994.02100000001</v>
      </c>
      <c r="L1078" s="1">
        <f t="shared" si="33"/>
        <v>298.99402100000003</v>
      </c>
    </row>
    <row r="1079" spans="1:12">
      <c r="A1079" s="1" t="s">
        <v>723</v>
      </c>
      <c r="B1079" s="1" t="s">
        <v>728</v>
      </c>
      <c r="C1079" s="1">
        <v>847410</v>
      </c>
      <c r="D1079" s="1" t="s">
        <v>686</v>
      </c>
      <c r="E1079" s="1" t="s">
        <v>147</v>
      </c>
      <c r="F1079" s="1" t="s">
        <v>292</v>
      </c>
      <c r="G1079" s="1" t="str">
        <f t="shared" si="32"/>
        <v>US to World</v>
      </c>
      <c r="H1079" s="1">
        <v>2015</v>
      </c>
      <c r="I1079" s="1" t="s">
        <v>724</v>
      </c>
      <c r="J1079" s="1">
        <v>6</v>
      </c>
      <c r="K1079" s="1">
        <v>196838.465</v>
      </c>
      <c r="L1079" s="1">
        <f t="shared" si="33"/>
        <v>196.83846499999999</v>
      </c>
    </row>
    <row r="1080" spans="1:12">
      <c r="A1080" s="1" t="s">
        <v>723</v>
      </c>
      <c r="B1080" s="1" t="s">
        <v>728</v>
      </c>
      <c r="C1080" s="1">
        <v>847410</v>
      </c>
      <c r="D1080" s="1" t="s">
        <v>686</v>
      </c>
      <c r="E1080" s="1" t="s">
        <v>147</v>
      </c>
      <c r="F1080" s="1" t="s">
        <v>292</v>
      </c>
      <c r="G1080" s="1" t="str">
        <f t="shared" si="32"/>
        <v>US to World</v>
      </c>
      <c r="H1080" s="1">
        <v>2016</v>
      </c>
      <c r="I1080" s="1" t="s">
        <v>724</v>
      </c>
      <c r="J1080" s="1">
        <v>6</v>
      </c>
      <c r="K1080" s="1">
        <v>171038.01800000001</v>
      </c>
      <c r="L1080" s="1">
        <f t="shared" si="33"/>
        <v>171.03801800000002</v>
      </c>
    </row>
    <row r="1081" spans="1:12">
      <c r="A1081" s="1" t="s">
        <v>723</v>
      </c>
      <c r="B1081" s="1" t="s">
        <v>728</v>
      </c>
      <c r="C1081" s="1">
        <v>847410</v>
      </c>
      <c r="D1081" s="1" t="s">
        <v>686</v>
      </c>
      <c r="E1081" s="1" t="s">
        <v>147</v>
      </c>
      <c r="F1081" s="1" t="s">
        <v>292</v>
      </c>
      <c r="G1081" s="1" t="str">
        <f t="shared" si="32"/>
        <v>US to World</v>
      </c>
      <c r="H1081" s="1">
        <v>2017</v>
      </c>
      <c r="I1081" s="1" t="s">
        <v>724</v>
      </c>
      <c r="J1081" s="1">
        <v>6</v>
      </c>
      <c r="K1081" s="1">
        <v>137423.47399999999</v>
      </c>
      <c r="L1081" s="1">
        <f t="shared" si="33"/>
        <v>137.423474</v>
      </c>
    </row>
    <row r="1082" spans="1:12">
      <c r="A1082" s="1" t="s">
        <v>723</v>
      </c>
      <c r="B1082" s="1" t="s">
        <v>728</v>
      </c>
      <c r="C1082" s="1">
        <v>847410</v>
      </c>
      <c r="D1082" s="1" t="s">
        <v>686</v>
      </c>
      <c r="E1082" s="1" t="s">
        <v>670</v>
      </c>
      <c r="F1082" s="1" t="s">
        <v>670</v>
      </c>
      <c r="G1082" s="1" t="str">
        <f t="shared" si="32"/>
        <v>US to EU27</v>
      </c>
      <c r="H1082" s="1">
        <v>2012</v>
      </c>
      <c r="I1082" s="1" t="s">
        <v>724</v>
      </c>
      <c r="J1082" s="1">
        <v>6</v>
      </c>
      <c r="K1082" s="1">
        <v>12137.945</v>
      </c>
      <c r="L1082" s="1">
        <f t="shared" si="33"/>
        <v>12.137945</v>
      </c>
    </row>
    <row r="1083" spans="1:12">
      <c r="A1083" s="1" t="s">
        <v>723</v>
      </c>
      <c r="B1083" s="1" t="s">
        <v>728</v>
      </c>
      <c r="C1083" s="1">
        <v>847410</v>
      </c>
      <c r="D1083" s="1" t="s">
        <v>686</v>
      </c>
      <c r="E1083" s="1" t="s">
        <v>670</v>
      </c>
      <c r="F1083" s="1" t="s">
        <v>670</v>
      </c>
      <c r="G1083" s="1" t="str">
        <f t="shared" si="32"/>
        <v>US to EU27</v>
      </c>
      <c r="H1083" s="1">
        <v>2013</v>
      </c>
      <c r="I1083" s="1" t="s">
        <v>724</v>
      </c>
      <c r="J1083" s="1">
        <v>6</v>
      </c>
      <c r="K1083" s="1">
        <v>12692.198</v>
      </c>
      <c r="L1083" s="1">
        <f t="shared" si="33"/>
        <v>12.692198000000001</v>
      </c>
    </row>
    <row r="1084" spans="1:12">
      <c r="A1084" s="1" t="s">
        <v>723</v>
      </c>
      <c r="B1084" s="1" t="s">
        <v>728</v>
      </c>
      <c r="C1084" s="1">
        <v>847410</v>
      </c>
      <c r="D1084" s="1" t="s">
        <v>686</v>
      </c>
      <c r="E1084" s="1" t="s">
        <v>670</v>
      </c>
      <c r="F1084" s="1" t="s">
        <v>670</v>
      </c>
      <c r="G1084" s="1" t="str">
        <f t="shared" si="32"/>
        <v>US to EU27</v>
      </c>
      <c r="H1084" s="1">
        <v>2014</v>
      </c>
      <c r="I1084" s="1" t="s">
        <v>724</v>
      </c>
      <c r="J1084" s="1">
        <v>6</v>
      </c>
      <c r="K1084" s="1">
        <v>19013.828000000001</v>
      </c>
      <c r="L1084" s="1">
        <f t="shared" si="33"/>
        <v>19.013828</v>
      </c>
    </row>
    <row r="1085" spans="1:12">
      <c r="A1085" s="1" t="s">
        <v>723</v>
      </c>
      <c r="B1085" s="1" t="s">
        <v>728</v>
      </c>
      <c r="C1085" s="1">
        <v>847410</v>
      </c>
      <c r="D1085" s="1" t="s">
        <v>686</v>
      </c>
      <c r="E1085" s="1" t="s">
        <v>670</v>
      </c>
      <c r="F1085" s="1" t="s">
        <v>670</v>
      </c>
      <c r="G1085" s="1" t="str">
        <f t="shared" si="32"/>
        <v>US to EU27</v>
      </c>
      <c r="H1085" s="1">
        <v>2015</v>
      </c>
      <c r="I1085" s="1" t="s">
        <v>724</v>
      </c>
      <c r="J1085" s="1">
        <v>6</v>
      </c>
      <c r="K1085" s="1">
        <v>25755.268</v>
      </c>
      <c r="L1085" s="1">
        <f t="shared" si="33"/>
        <v>25.755268000000001</v>
      </c>
    </row>
    <row r="1086" spans="1:12">
      <c r="A1086" s="1" t="s">
        <v>723</v>
      </c>
      <c r="B1086" s="1" t="s">
        <v>728</v>
      </c>
      <c r="C1086" s="1">
        <v>847410</v>
      </c>
      <c r="D1086" s="1" t="s">
        <v>686</v>
      </c>
      <c r="E1086" s="1" t="s">
        <v>670</v>
      </c>
      <c r="F1086" s="1" t="s">
        <v>670</v>
      </c>
      <c r="G1086" s="1" t="str">
        <f t="shared" si="32"/>
        <v>US to EU27</v>
      </c>
      <c r="H1086" s="1">
        <v>2016</v>
      </c>
      <c r="I1086" s="1" t="s">
        <v>724</v>
      </c>
      <c r="J1086" s="1">
        <v>6</v>
      </c>
      <c r="K1086" s="1">
        <v>19393.88</v>
      </c>
      <c r="L1086" s="1">
        <f t="shared" si="33"/>
        <v>19.393879999999999</v>
      </c>
    </row>
    <row r="1087" spans="1:12">
      <c r="A1087" s="1" t="s">
        <v>723</v>
      </c>
      <c r="B1087" s="1" t="s">
        <v>728</v>
      </c>
      <c r="C1087" s="1">
        <v>847410</v>
      </c>
      <c r="D1087" s="1" t="s">
        <v>686</v>
      </c>
      <c r="E1087" s="1" t="s">
        <v>670</v>
      </c>
      <c r="F1087" s="1" t="s">
        <v>670</v>
      </c>
      <c r="G1087" s="1" t="str">
        <f t="shared" si="32"/>
        <v>US to EU27</v>
      </c>
      <c r="H1087" s="1">
        <v>2017</v>
      </c>
      <c r="I1087" s="1" t="s">
        <v>724</v>
      </c>
      <c r="J1087" s="1">
        <v>6</v>
      </c>
      <c r="K1087" s="1">
        <v>7796.1310000000003</v>
      </c>
      <c r="L1087" s="1">
        <f t="shared" si="33"/>
        <v>7.7961309999999999</v>
      </c>
    </row>
    <row r="1088" spans="1:12" ht="14.45">
      <c r="A1088" t="s">
        <v>723</v>
      </c>
      <c r="B1088" t="s">
        <v>147</v>
      </c>
      <c r="C1088">
        <v>840510</v>
      </c>
      <c r="D1088" t="s">
        <v>292</v>
      </c>
      <c r="E1088" t="s">
        <v>147</v>
      </c>
      <c r="F1088" t="s">
        <v>292</v>
      </c>
      <c r="G1088" s="1" t="str">
        <f t="shared" si="32"/>
        <v>World to World</v>
      </c>
      <c r="H1088">
        <v>2012</v>
      </c>
      <c r="I1088" t="s">
        <v>724</v>
      </c>
      <c r="J1088">
        <v>6</v>
      </c>
      <c r="K1088">
        <v>581711.23800000001</v>
      </c>
      <c r="L1088" s="1">
        <f t="shared" si="33"/>
        <v>581.71123799999998</v>
      </c>
    </row>
    <row r="1089" spans="1:12" ht="14.45">
      <c r="A1089" t="s">
        <v>723</v>
      </c>
      <c r="B1089" t="s">
        <v>147</v>
      </c>
      <c r="C1089">
        <v>840510</v>
      </c>
      <c r="D1089" t="s">
        <v>292</v>
      </c>
      <c r="E1089" t="s">
        <v>147</v>
      </c>
      <c r="F1089" t="s">
        <v>292</v>
      </c>
      <c r="G1089" s="1" t="str">
        <f t="shared" si="32"/>
        <v>World to World</v>
      </c>
      <c r="H1089">
        <v>2013</v>
      </c>
      <c r="I1089" t="s">
        <v>724</v>
      </c>
      <c r="J1089">
        <v>6</v>
      </c>
      <c r="K1089">
        <v>483848.35600000003</v>
      </c>
      <c r="L1089" s="1">
        <f t="shared" si="33"/>
        <v>483.84835600000002</v>
      </c>
    </row>
    <row r="1090" spans="1:12" ht="14.45">
      <c r="A1090" t="s">
        <v>723</v>
      </c>
      <c r="B1090" t="s">
        <v>147</v>
      </c>
      <c r="C1090">
        <v>840510</v>
      </c>
      <c r="D1090" t="s">
        <v>292</v>
      </c>
      <c r="E1090" t="s">
        <v>147</v>
      </c>
      <c r="F1090" t="s">
        <v>292</v>
      </c>
      <c r="G1090" s="1" t="str">
        <f t="shared" si="32"/>
        <v>World to World</v>
      </c>
      <c r="H1090">
        <v>2014</v>
      </c>
      <c r="I1090" t="s">
        <v>724</v>
      </c>
      <c r="J1090">
        <v>6</v>
      </c>
      <c r="K1090">
        <v>526273.84</v>
      </c>
      <c r="L1090" s="1">
        <f t="shared" si="33"/>
        <v>526.27383999999995</v>
      </c>
    </row>
    <row r="1091" spans="1:12" ht="14.45">
      <c r="A1091" t="s">
        <v>723</v>
      </c>
      <c r="B1091" t="s">
        <v>147</v>
      </c>
      <c r="C1091">
        <v>840510</v>
      </c>
      <c r="D1091" t="s">
        <v>292</v>
      </c>
      <c r="E1091" t="s">
        <v>147</v>
      </c>
      <c r="F1091" t="s">
        <v>292</v>
      </c>
      <c r="G1091" s="1" t="str">
        <f t="shared" si="32"/>
        <v>World to World</v>
      </c>
      <c r="H1091">
        <v>2015</v>
      </c>
      <c r="I1091" t="s">
        <v>724</v>
      </c>
      <c r="J1091">
        <v>6</v>
      </c>
      <c r="K1091">
        <v>463029.66399999999</v>
      </c>
      <c r="L1091" s="1">
        <f t="shared" si="33"/>
        <v>463.02966399999997</v>
      </c>
    </row>
    <row r="1092" spans="1:12" ht="14.45">
      <c r="A1092" t="s">
        <v>723</v>
      </c>
      <c r="B1092" t="s">
        <v>147</v>
      </c>
      <c r="C1092">
        <v>840510</v>
      </c>
      <c r="D1092" t="s">
        <v>292</v>
      </c>
      <c r="E1092" t="s">
        <v>147</v>
      </c>
      <c r="F1092" t="s">
        <v>292</v>
      </c>
      <c r="G1092" s="1" t="str">
        <f t="shared" si="32"/>
        <v>World to World</v>
      </c>
      <c r="H1092">
        <v>2016</v>
      </c>
      <c r="I1092" t="s">
        <v>724</v>
      </c>
      <c r="J1092">
        <v>6</v>
      </c>
      <c r="K1092">
        <v>439191.73499999999</v>
      </c>
      <c r="L1092" s="1">
        <f t="shared" si="33"/>
        <v>439.19173499999999</v>
      </c>
    </row>
    <row r="1093" spans="1:12" ht="14.45">
      <c r="A1093" t="s">
        <v>723</v>
      </c>
      <c r="B1093" t="s">
        <v>147</v>
      </c>
      <c r="C1093">
        <v>840510</v>
      </c>
      <c r="D1093" t="s">
        <v>292</v>
      </c>
      <c r="E1093" t="s">
        <v>147</v>
      </c>
      <c r="F1093" t="s">
        <v>292</v>
      </c>
      <c r="G1093" s="1" t="str">
        <f t="shared" si="32"/>
        <v>World to World</v>
      </c>
      <c r="H1093">
        <v>2017</v>
      </c>
      <c r="I1093" t="s">
        <v>724</v>
      </c>
      <c r="J1093">
        <v>6</v>
      </c>
      <c r="K1093">
        <v>382592.614</v>
      </c>
      <c r="L1093" s="1">
        <f t="shared" si="33"/>
        <v>382.59261400000003</v>
      </c>
    </row>
    <row r="1094" spans="1:12" ht="14.45">
      <c r="A1094" t="s">
        <v>723</v>
      </c>
      <c r="B1094" t="s">
        <v>147</v>
      </c>
      <c r="C1094">
        <v>840510</v>
      </c>
      <c r="D1094" t="s">
        <v>292</v>
      </c>
      <c r="E1094" t="s">
        <v>670</v>
      </c>
      <c r="F1094" t="s">
        <v>670</v>
      </c>
      <c r="G1094" s="1" t="str">
        <f t="shared" si="32"/>
        <v>World to EU27</v>
      </c>
      <c r="H1094">
        <v>2012</v>
      </c>
      <c r="I1094" t="s">
        <v>724</v>
      </c>
      <c r="J1094">
        <v>6</v>
      </c>
      <c r="K1094">
        <v>180472.66899999999</v>
      </c>
      <c r="L1094" s="1">
        <f t="shared" si="33"/>
        <v>180.472669</v>
      </c>
    </row>
    <row r="1095" spans="1:12" ht="14.45">
      <c r="A1095" t="s">
        <v>723</v>
      </c>
      <c r="B1095" t="s">
        <v>147</v>
      </c>
      <c r="C1095">
        <v>840510</v>
      </c>
      <c r="D1095" t="s">
        <v>292</v>
      </c>
      <c r="E1095" t="s">
        <v>670</v>
      </c>
      <c r="F1095" t="s">
        <v>670</v>
      </c>
      <c r="G1095" s="1" t="str">
        <f t="shared" si="32"/>
        <v>World to EU27</v>
      </c>
      <c r="H1095">
        <v>2013</v>
      </c>
      <c r="I1095" t="s">
        <v>724</v>
      </c>
      <c r="J1095">
        <v>6</v>
      </c>
      <c r="K1095">
        <v>133212.807</v>
      </c>
      <c r="L1095" s="1">
        <f t="shared" si="33"/>
        <v>133.212807</v>
      </c>
    </row>
    <row r="1096" spans="1:12" ht="14.45">
      <c r="A1096" t="s">
        <v>723</v>
      </c>
      <c r="B1096" t="s">
        <v>147</v>
      </c>
      <c r="C1096">
        <v>840510</v>
      </c>
      <c r="D1096" t="s">
        <v>292</v>
      </c>
      <c r="E1096" t="s">
        <v>670</v>
      </c>
      <c r="F1096" t="s">
        <v>670</v>
      </c>
      <c r="G1096" s="1" t="str">
        <f t="shared" si="32"/>
        <v>World to EU27</v>
      </c>
      <c r="H1096">
        <v>2014</v>
      </c>
      <c r="I1096" t="s">
        <v>724</v>
      </c>
      <c r="J1096">
        <v>6</v>
      </c>
      <c r="K1096">
        <v>119530.137</v>
      </c>
      <c r="L1096" s="1">
        <f t="shared" si="33"/>
        <v>119.530137</v>
      </c>
    </row>
    <row r="1097" spans="1:12" ht="14.45">
      <c r="A1097" t="s">
        <v>723</v>
      </c>
      <c r="B1097" t="s">
        <v>147</v>
      </c>
      <c r="C1097">
        <v>840510</v>
      </c>
      <c r="D1097" t="s">
        <v>292</v>
      </c>
      <c r="E1097" t="s">
        <v>670</v>
      </c>
      <c r="F1097" t="s">
        <v>670</v>
      </c>
      <c r="G1097" s="1" t="str">
        <f t="shared" ref="G1097:G1160" si="34">CONCATENATE(D1097, " to ",F1097)</f>
        <v>World to EU27</v>
      </c>
      <c r="H1097">
        <v>2015</v>
      </c>
      <c r="I1097" t="s">
        <v>724</v>
      </c>
      <c r="J1097">
        <v>6</v>
      </c>
      <c r="K1097">
        <v>73691.415999999997</v>
      </c>
      <c r="L1097" s="1">
        <f t="shared" ref="L1097:L1160" si="35">K1097/(1*10^3)</f>
        <v>73.691416000000004</v>
      </c>
    </row>
    <row r="1098" spans="1:12" ht="14.45">
      <c r="A1098" t="s">
        <v>723</v>
      </c>
      <c r="B1098" t="s">
        <v>147</v>
      </c>
      <c r="C1098">
        <v>840510</v>
      </c>
      <c r="D1098" t="s">
        <v>292</v>
      </c>
      <c r="E1098" t="s">
        <v>670</v>
      </c>
      <c r="F1098" t="s">
        <v>670</v>
      </c>
      <c r="G1098" s="1" t="str">
        <f t="shared" si="34"/>
        <v>World to EU27</v>
      </c>
      <c r="H1098">
        <v>2016</v>
      </c>
      <c r="I1098" t="s">
        <v>724</v>
      </c>
      <c r="J1098">
        <v>6</v>
      </c>
      <c r="K1098">
        <v>96963.13</v>
      </c>
      <c r="L1098" s="1">
        <f t="shared" si="35"/>
        <v>96.963130000000007</v>
      </c>
    </row>
    <row r="1099" spans="1:12" ht="14.45">
      <c r="A1099" t="s">
        <v>723</v>
      </c>
      <c r="B1099" t="s">
        <v>147</v>
      </c>
      <c r="C1099">
        <v>840510</v>
      </c>
      <c r="D1099" t="s">
        <v>292</v>
      </c>
      <c r="E1099" t="s">
        <v>670</v>
      </c>
      <c r="F1099" t="s">
        <v>670</v>
      </c>
      <c r="G1099" s="1" t="str">
        <f t="shared" si="34"/>
        <v>World to EU27</v>
      </c>
      <c r="H1099">
        <v>2017</v>
      </c>
      <c r="I1099" t="s">
        <v>724</v>
      </c>
      <c r="J1099">
        <v>6</v>
      </c>
      <c r="K1099">
        <v>95650.107000000004</v>
      </c>
      <c r="L1099" s="1">
        <f t="shared" si="35"/>
        <v>95.650107000000006</v>
      </c>
    </row>
    <row r="1100" spans="1:12" ht="14.45">
      <c r="A1100" t="s">
        <v>723</v>
      </c>
      <c r="B1100" t="s">
        <v>147</v>
      </c>
      <c r="C1100">
        <v>842129</v>
      </c>
      <c r="D1100" t="s">
        <v>292</v>
      </c>
      <c r="E1100" t="s">
        <v>147</v>
      </c>
      <c r="F1100" t="s">
        <v>292</v>
      </c>
      <c r="G1100" s="1" t="str">
        <f t="shared" si="34"/>
        <v>World to World</v>
      </c>
      <c r="H1100">
        <v>2012</v>
      </c>
      <c r="I1100" t="s">
        <v>724</v>
      </c>
      <c r="J1100">
        <v>6</v>
      </c>
      <c r="K1100">
        <v>7293919.5999999996</v>
      </c>
      <c r="L1100" s="1">
        <f t="shared" si="35"/>
        <v>7293.9195999999993</v>
      </c>
    </row>
    <row r="1101" spans="1:12" ht="14.45">
      <c r="A1101" t="s">
        <v>723</v>
      </c>
      <c r="B1101" t="s">
        <v>147</v>
      </c>
      <c r="C1101">
        <v>842129</v>
      </c>
      <c r="D1101" t="s">
        <v>292</v>
      </c>
      <c r="E1101" t="s">
        <v>147</v>
      </c>
      <c r="F1101" t="s">
        <v>292</v>
      </c>
      <c r="G1101" s="1" t="str">
        <f t="shared" si="34"/>
        <v>World to World</v>
      </c>
      <c r="H1101">
        <v>2013</v>
      </c>
      <c r="I1101" t="s">
        <v>724</v>
      </c>
      <c r="J1101">
        <v>6</v>
      </c>
      <c r="K1101">
        <v>7728276.6299999999</v>
      </c>
      <c r="L1101" s="1">
        <f t="shared" si="35"/>
        <v>7728.2766300000003</v>
      </c>
    </row>
    <row r="1102" spans="1:12" ht="14.45">
      <c r="A1102" t="s">
        <v>723</v>
      </c>
      <c r="B1102" t="s">
        <v>147</v>
      </c>
      <c r="C1102">
        <v>842129</v>
      </c>
      <c r="D1102" t="s">
        <v>292</v>
      </c>
      <c r="E1102" t="s">
        <v>147</v>
      </c>
      <c r="F1102" t="s">
        <v>292</v>
      </c>
      <c r="G1102" s="1" t="str">
        <f t="shared" si="34"/>
        <v>World to World</v>
      </c>
      <c r="H1102">
        <v>2014</v>
      </c>
      <c r="I1102" t="s">
        <v>724</v>
      </c>
      <c r="J1102">
        <v>6</v>
      </c>
      <c r="K1102">
        <v>8430650.2709999997</v>
      </c>
      <c r="L1102" s="1">
        <f t="shared" si="35"/>
        <v>8430.6502710000004</v>
      </c>
    </row>
    <row r="1103" spans="1:12" ht="14.45">
      <c r="A1103" t="s">
        <v>723</v>
      </c>
      <c r="B1103" t="s">
        <v>147</v>
      </c>
      <c r="C1103">
        <v>842129</v>
      </c>
      <c r="D1103" t="s">
        <v>292</v>
      </c>
      <c r="E1103" t="s">
        <v>147</v>
      </c>
      <c r="F1103" t="s">
        <v>292</v>
      </c>
      <c r="G1103" s="1" t="str">
        <f t="shared" si="34"/>
        <v>World to World</v>
      </c>
      <c r="H1103">
        <v>2015</v>
      </c>
      <c r="I1103" t="s">
        <v>724</v>
      </c>
      <c r="J1103">
        <v>6</v>
      </c>
      <c r="K1103">
        <v>8131211.9270000001</v>
      </c>
      <c r="L1103" s="1">
        <f t="shared" si="35"/>
        <v>8131.2119270000003</v>
      </c>
    </row>
    <row r="1104" spans="1:12" ht="14.45">
      <c r="A1104" t="s">
        <v>723</v>
      </c>
      <c r="B1104" t="s">
        <v>147</v>
      </c>
      <c r="C1104">
        <v>842129</v>
      </c>
      <c r="D1104" t="s">
        <v>292</v>
      </c>
      <c r="E1104" t="s">
        <v>147</v>
      </c>
      <c r="F1104" t="s">
        <v>292</v>
      </c>
      <c r="G1104" s="1" t="str">
        <f t="shared" si="34"/>
        <v>World to World</v>
      </c>
      <c r="H1104">
        <v>2016</v>
      </c>
      <c r="I1104" t="s">
        <v>724</v>
      </c>
      <c r="J1104">
        <v>6</v>
      </c>
      <c r="K1104">
        <v>7711552.9249999998</v>
      </c>
      <c r="L1104" s="1">
        <f t="shared" si="35"/>
        <v>7711.552925</v>
      </c>
    </row>
    <row r="1105" spans="1:12" ht="14.45">
      <c r="A1105" t="s">
        <v>723</v>
      </c>
      <c r="B1105" t="s">
        <v>147</v>
      </c>
      <c r="C1105">
        <v>842129</v>
      </c>
      <c r="D1105" t="s">
        <v>292</v>
      </c>
      <c r="E1105" t="s">
        <v>147</v>
      </c>
      <c r="F1105" t="s">
        <v>292</v>
      </c>
      <c r="G1105" s="1" t="str">
        <f t="shared" si="34"/>
        <v>World to World</v>
      </c>
      <c r="H1105">
        <v>2017</v>
      </c>
      <c r="I1105" t="s">
        <v>724</v>
      </c>
      <c r="J1105">
        <v>6</v>
      </c>
      <c r="K1105">
        <v>8043346.8540000003</v>
      </c>
      <c r="L1105" s="1">
        <f t="shared" si="35"/>
        <v>8043.3468540000003</v>
      </c>
    </row>
    <row r="1106" spans="1:12" ht="14.45">
      <c r="A1106" t="s">
        <v>723</v>
      </c>
      <c r="B1106" t="s">
        <v>147</v>
      </c>
      <c r="C1106">
        <v>842129</v>
      </c>
      <c r="D1106" t="s">
        <v>292</v>
      </c>
      <c r="E1106" t="s">
        <v>670</v>
      </c>
      <c r="F1106" t="s">
        <v>670</v>
      </c>
      <c r="G1106" s="1" t="str">
        <f t="shared" si="34"/>
        <v>World to EU27</v>
      </c>
      <c r="H1106">
        <v>2012</v>
      </c>
      <c r="I1106" t="s">
        <v>724</v>
      </c>
      <c r="J1106">
        <v>6</v>
      </c>
      <c r="K1106">
        <v>2312129.699</v>
      </c>
      <c r="L1106" s="1">
        <f t="shared" si="35"/>
        <v>2312.1296990000001</v>
      </c>
    </row>
    <row r="1107" spans="1:12" ht="14.45">
      <c r="A1107" t="s">
        <v>723</v>
      </c>
      <c r="B1107" t="s">
        <v>147</v>
      </c>
      <c r="C1107">
        <v>842129</v>
      </c>
      <c r="D1107" t="s">
        <v>292</v>
      </c>
      <c r="E1107" t="s">
        <v>670</v>
      </c>
      <c r="F1107" t="s">
        <v>670</v>
      </c>
      <c r="G1107" s="1" t="str">
        <f t="shared" si="34"/>
        <v>World to EU27</v>
      </c>
      <c r="H1107">
        <v>2013</v>
      </c>
      <c r="I1107" t="s">
        <v>724</v>
      </c>
      <c r="J1107">
        <v>6</v>
      </c>
      <c r="K1107">
        <v>2589652.4419999998</v>
      </c>
      <c r="L1107" s="1">
        <f t="shared" si="35"/>
        <v>2589.6524419999996</v>
      </c>
    </row>
    <row r="1108" spans="1:12" ht="14.45">
      <c r="A1108" t="s">
        <v>723</v>
      </c>
      <c r="B1108" t="s">
        <v>147</v>
      </c>
      <c r="C1108">
        <v>842129</v>
      </c>
      <c r="D1108" t="s">
        <v>292</v>
      </c>
      <c r="E1108" t="s">
        <v>670</v>
      </c>
      <c r="F1108" t="s">
        <v>670</v>
      </c>
      <c r="G1108" s="1" t="str">
        <f t="shared" si="34"/>
        <v>World to EU27</v>
      </c>
      <c r="H1108">
        <v>2014</v>
      </c>
      <c r="I1108" t="s">
        <v>724</v>
      </c>
      <c r="J1108">
        <v>6</v>
      </c>
      <c r="K1108">
        <v>2749050.2859999998</v>
      </c>
      <c r="L1108" s="1">
        <f t="shared" si="35"/>
        <v>2749.0502859999997</v>
      </c>
    </row>
    <row r="1109" spans="1:12" ht="14.45">
      <c r="A1109" t="s">
        <v>723</v>
      </c>
      <c r="B1109" t="s">
        <v>147</v>
      </c>
      <c r="C1109">
        <v>842129</v>
      </c>
      <c r="D1109" t="s">
        <v>292</v>
      </c>
      <c r="E1109" t="s">
        <v>670</v>
      </c>
      <c r="F1109" t="s">
        <v>670</v>
      </c>
      <c r="G1109" s="1" t="str">
        <f t="shared" si="34"/>
        <v>World to EU27</v>
      </c>
      <c r="H1109">
        <v>2015</v>
      </c>
      <c r="I1109" t="s">
        <v>724</v>
      </c>
      <c r="J1109">
        <v>6</v>
      </c>
      <c r="K1109">
        <v>2568541.0040000002</v>
      </c>
      <c r="L1109" s="1">
        <f t="shared" si="35"/>
        <v>2568.5410040000002</v>
      </c>
    </row>
    <row r="1110" spans="1:12" ht="14.45">
      <c r="A1110" t="s">
        <v>723</v>
      </c>
      <c r="B1110" t="s">
        <v>147</v>
      </c>
      <c r="C1110">
        <v>842129</v>
      </c>
      <c r="D1110" t="s">
        <v>292</v>
      </c>
      <c r="E1110" t="s">
        <v>670</v>
      </c>
      <c r="F1110" t="s">
        <v>670</v>
      </c>
      <c r="G1110" s="1" t="str">
        <f t="shared" si="34"/>
        <v>World to EU27</v>
      </c>
      <c r="H1110">
        <v>2016</v>
      </c>
      <c r="I1110" t="s">
        <v>724</v>
      </c>
      <c r="J1110">
        <v>6</v>
      </c>
      <c r="K1110">
        <v>2731059.0060000001</v>
      </c>
      <c r="L1110" s="1">
        <f t="shared" si="35"/>
        <v>2731.059006</v>
      </c>
    </row>
    <row r="1111" spans="1:12" ht="14.45">
      <c r="A1111" t="s">
        <v>723</v>
      </c>
      <c r="B1111" t="s">
        <v>147</v>
      </c>
      <c r="C1111">
        <v>842129</v>
      </c>
      <c r="D1111" t="s">
        <v>292</v>
      </c>
      <c r="E1111" t="s">
        <v>670</v>
      </c>
      <c r="F1111" t="s">
        <v>670</v>
      </c>
      <c r="G1111" s="1" t="str">
        <f t="shared" si="34"/>
        <v>World to EU27</v>
      </c>
      <c r="H1111">
        <v>2017</v>
      </c>
      <c r="I1111" t="s">
        <v>724</v>
      </c>
      <c r="J1111">
        <v>6</v>
      </c>
      <c r="K1111">
        <v>2728983.9079999998</v>
      </c>
      <c r="L1111" s="1">
        <f t="shared" si="35"/>
        <v>2728.9839079999997</v>
      </c>
    </row>
    <row r="1112" spans="1:12" ht="14.45">
      <c r="A1112" t="s">
        <v>723</v>
      </c>
      <c r="B1112" t="s">
        <v>725</v>
      </c>
      <c r="C1112">
        <v>840510</v>
      </c>
      <c r="D1112" t="s">
        <v>649</v>
      </c>
      <c r="E1112" t="s">
        <v>147</v>
      </c>
      <c r="F1112" t="s">
        <v>292</v>
      </c>
      <c r="G1112" s="1" t="str">
        <f t="shared" si="34"/>
        <v>China to World</v>
      </c>
      <c r="H1112">
        <v>2012</v>
      </c>
      <c r="I1112" t="s">
        <v>724</v>
      </c>
      <c r="J1112">
        <v>6</v>
      </c>
      <c r="K1112">
        <v>33153.012000000002</v>
      </c>
      <c r="L1112" s="1">
        <f t="shared" si="35"/>
        <v>33.153012000000004</v>
      </c>
    </row>
    <row r="1113" spans="1:12" ht="14.45">
      <c r="A1113" t="s">
        <v>723</v>
      </c>
      <c r="B1113" t="s">
        <v>725</v>
      </c>
      <c r="C1113">
        <v>840510</v>
      </c>
      <c r="D1113" t="s">
        <v>649</v>
      </c>
      <c r="E1113" t="s">
        <v>147</v>
      </c>
      <c r="F1113" t="s">
        <v>292</v>
      </c>
      <c r="G1113" s="1" t="str">
        <f t="shared" si="34"/>
        <v>China to World</v>
      </c>
      <c r="H1113">
        <v>2013</v>
      </c>
      <c r="I1113" t="s">
        <v>724</v>
      </c>
      <c r="J1113">
        <v>6</v>
      </c>
      <c r="K1113">
        <v>23847.495999999999</v>
      </c>
      <c r="L1113" s="1">
        <f t="shared" si="35"/>
        <v>23.847496</v>
      </c>
    </row>
    <row r="1114" spans="1:12" ht="14.45">
      <c r="A1114" t="s">
        <v>723</v>
      </c>
      <c r="B1114" t="s">
        <v>725</v>
      </c>
      <c r="C1114">
        <v>840510</v>
      </c>
      <c r="D1114" t="s">
        <v>649</v>
      </c>
      <c r="E1114" t="s">
        <v>147</v>
      </c>
      <c r="F1114" t="s">
        <v>292</v>
      </c>
      <c r="G1114" s="1" t="str">
        <f t="shared" si="34"/>
        <v>China to World</v>
      </c>
      <c r="H1114">
        <v>2014</v>
      </c>
      <c r="I1114" t="s">
        <v>724</v>
      </c>
      <c r="J1114">
        <v>6</v>
      </c>
      <c r="K1114">
        <v>25267.899000000001</v>
      </c>
      <c r="L1114" s="1">
        <f t="shared" si="35"/>
        <v>25.267899</v>
      </c>
    </row>
    <row r="1115" spans="1:12" ht="14.45">
      <c r="A1115" t="s">
        <v>723</v>
      </c>
      <c r="B1115" t="s">
        <v>725</v>
      </c>
      <c r="C1115">
        <v>840510</v>
      </c>
      <c r="D1115" t="s">
        <v>649</v>
      </c>
      <c r="E1115" t="s">
        <v>147</v>
      </c>
      <c r="F1115" t="s">
        <v>292</v>
      </c>
      <c r="G1115" s="1" t="str">
        <f t="shared" si="34"/>
        <v>China to World</v>
      </c>
      <c r="H1115">
        <v>2015</v>
      </c>
      <c r="I1115" t="s">
        <v>724</v>
      </c>
      <c r="J1115">
        <v>6</v>
      </c>
      <c r="K1115">
        <v>42029.13</v>
      </c>
      <c r="L1115" s="1">
        <f t="shared" si="35"/>
        <v>42.029129999999995</v>
      </c>
    </row>
    <row r="1116" spans="1:12" ht="14.45">
      <c r="A1116" t="s">
        <v>723</v>
      </c>
      <c r="B1116" t="s">
        <v>725</v>
      </c>
      <c r="C1116">
        <v>840510</v>
      </c>
      <c r="D1116" t="s">
        <v>649</v>
      </c>
      <c r="E1116" t="s">
        <v>147</v>
      </c>
      <c r="F1116" t="s">
        <v>292</v>
      </c>
      <c r="G1116" s="1" t="str">
        <f t="shared" si="34"/>
        <v>China to World</v>
      </c>
      <c r="H1116">
        <v>2016</v>
      </c>
      <c r="I1116" t="s">
        <v>724</v>
      </c>
      <c r="J1116">
        <v>6</v>
      </c>
      <c r="K1116">
        <v>24953.964</v>
      </c>
      <c r="L1116" s="1">
        <f t="shared" si="35"/>
        <v>24.953963999999999</v>
      </c>
    </row>
    <row r="1117" spans="1:12" ht="14.45">
      <c r="A1117" t="s">
        <v>723</v>
      </c>
      <c r="B1117" t="s">
        <v>725</v>
      </c>
      <c r="C1117">
        <v>840510</v>
      </c>
      <c r="D1117" t="s">
        <v>649</v>
      </c>
      <c r="E1117" t="s">
        <v>147</v>
      </c>
      <c r="F1117" t="s">
        <v>292</v>
      </c>
      <c r="G1117" s="1" t="str">
        <f t="shared" si="34"/>
        <v>China to World</v>
      </c>
      <c r="H1117">
        <v>2017</v>
      </c>
      <c r="I1117" t="s">
        <v>724</v>
      </c>
      <c r="J1117">
        <v>6</v>
      </c>
      <c r="K1117">
        <v>37367.017</v>
      </c>
      <c r="L1117" s="1">
        <f t="shared" si="35"/>
        <v>37.367016999999997</v>
      </c>
    </row>
    <row r="1118" spans="1:12" ht="14.45">
      <c r="A1118" t="s">
        <v>723</v>
      </c>
      <c r="B1118" t="s">
        <v>725</v>
      </c>
      <c r="C1118">
        <v>840510</v>
      </c>
      <c r="D1118" t="s">
        <v>649</v>
      </c>
      <c r="E1118" t="s">
        <v>670</v>
      </c>
      <c r="F1118" t="s">
        <v>670</v>
      </c>
      <c r="G1118" s="1" t="str">
        <f t="shared" si="34"/>
        <v>China to EU27</v>
      </c>
      <c r="H1118">
        <v>2012</v>
      </c>
      <c r="I1118" t="s">
        <v>724</v>
      </c>
      <c r="J1118">
        <v>6</v>
      </c>
      <c r="K1118">
        <v>2132.2620000000002</v>
      </c>
      <c r="L1118" s="1">
        <f t="shared" si="35"/>
        <v>2.1322620000000003</v>
      </c>
    </row>
    <row r="1119" spans="1:12" ht="14.45">
      <c r="A1119" t="s">
        <v>723</v>
      </c>
      <c r="B1119" t="s">
        <v>725</v>
      </c>
      <c r="C1119">
        <v>840510</v>
      </c>
      <c r="D1119" t="s">
        <v>649</v>
      </c>
      <c r="E1119" t="s">
        <v>670</v>
      </c>
      <c r="F1119" t="s">
        <v>670</v>
      </c>
      <c r="G1119" s="1" t="str">
        <f t="shared" si="34"/>
        <v>China to EU27</v>
      </c>
      <c r="H1119">
        <v>2013</v>
      </c>
      <c r="I1119" t="s">
        <v>724</v>
      </c>
      <c r="J1119">
        <v>6</v>
      </c>
      <c r="K1119">
        <v>1567.357</v>
      </c>
      <c r="L1119" s="1">
        <f t="shared" si="35"/>
        <v>1.5673569999999999</v>
      </c>
    </row>
    <row r="1120" spans="1:12" ht="14.45">
      <c r="A1120" t="s">
        <v>723</v>
      </c>
      <c r="B1120" t="s">
        <v>725</v>
      </c>
      <c r="C1120">
        <v>840510</v>
      </c>
      <c r="D1120" t="s">
        <v>649</v>
      </c>
      <c r="E1120" t="s">
        <v>670</v>
      </c>
      <c r="F1120" t="s">
        <v>670</v>
      </c>
      <c r="G1120" s="1" t="str">
        <f t="shared" si="34"/>
        <v>China to EU27</v>
      </c>
      <c r="H1120">
        <v>2014</v>
      </c>
      <c r="I1120" t="s">
        <v>724</v>
      </c>
      <c r="J1120">
        <v>6</v>
      </c>
      <c r="K1120">
        <v>5936.6580000000004</v>
      </c>
      <c r="L1120" s="1">
        <f t="shared" si="35"/>
        <v>5.9366580000000004</v>
      </c>
    </row>
    <row r="1121" spans="1:12" ht="14.45">
      <c r="A1121" t="s">
        <v>723</v>
      </c>
      <c r="B1121" t="s">
        <v>725</v>
      </c>
      <c r="C1121">
        <v>840510</v>
      </c>
      <c r="D1121" t="s">
        <v>649</v>
      </c>
      <c r="E1121" t="s">
        <v>670</v>
      </c>
      <c r="F1121" t="s">
        <v>670</v>
      </c>
      <c r="G1121" s="1" t="str">
        <f t="shared" si="34"/>
        <v>China to EU27</v>
      </c>
      <c r="H1121">
        <v>2015</v>
      </c>
      <c r="I1121" t="s">
        <v>724</v>
      </c>
      <c r="J1121">
        <v>6</v>
      </c>
      <c r="K1121">
        <v>2012.88</v>
      </c>
      <c r="L1121" s="1">
        <f t="shared" si="35"/>
        <v>2.01288</v>
      </c>
    </row>
    <row r="1122" spans="1:12" ht="14.45">
      <c r="A1122" t="s">
        <v>723</v>
      </c>
      <c r="B1122" t="s">
        <v>725</v>
      </c>
      <c r="C1122">
        <v>840510</v>
      </c>
      <c r="D1122" t="s">
        <v>649</v>
      </c>
      <c r="E1122" t="s">
        <v>670</v>
      </c>
      <c r="F1122" t="s">
        <v>670</v>
      </c>
      <c r="G1122" s="1" t="str">
        <f t="shared" si="34"/>
        <v>China to EU27</v>
      </c>
      <c r="H1122">
        <v>2016</v>
      </c>
      <c r="I1122" t="s">
        <v>724</v>
      </c>
      <c r="J1122">
        <v>6</v>
      </c>
      <c r="K1122">
        <v>651.71900000000005</v>
      </c>
      <c r="L1122" s="1">
        <f t="shared" si="35"/>
        <v>0.65171900000000005</v>
      </c>
    </row>
    <row r="1123" spans="1:12" ht="14.45">
      <c r="A1123" t="s">
        <v>723</v>
      </c>
      <c r="B1123" t="s">
        <v>725</v>
      </c>
      <c r="C1123">
        <v>840510</v>
      </c>
      <c r="D1123" t="s">
        <v>649</v>
      </c>
      <c r="E1123" t="s">
        <v>670</v>
      </c>
      <c r="F1123" t="s">
        <v>670</v>
      </c>
      <c r="G1123" s="1" t="str">
        <f t="shared" si="34"/>
        <v>China to EU27</v>
      </c>
      <c r="H1123">
        <v>2017</v>
      </c>
      <c r="I1123" t="s">
        <v>724</v>
      </c>
      <c r="J1123">
        <v>6</v>
      </c>
      <c r="K1123">
        <v>1670.037</v>
      </c>
      <c r="L1123" s="1">
        <f t="shared" si="35"/>
        <v>1.670037</v>
      </c>
    </row>
    <row r="1124" spans="1:12" ht="14.45">
      <c r="A1124" t="s">
        <v>723</v>
      </c>
      <c r="B1124" t="s">
        <v>725</v>
      </c>
      <c r="C1124">
        <v>842129</v>
      </c>
      <c r="D1124" t="s">
        <v>649</v>
      </c>
      <c r="E1124" t="s">
        <v>147</v>
      </c>
      <c r="F1124" t="s">
        <v>292</v>
      </c>
      <c r="G1124" s="1" t="str">
        <f t="shared" si="34"/>
        <v>China to World</v>
      </c>
      <c r="H1124">
        <v>2012</v>
      </c>
      <c r="I1124" t="s">
        <v>724</v>
      </c>
      <c r="J1124">
        <v>6</v>
      </c>
      <c r="K1124">
        <v>460583.41399999999</v>
      </c>
      <c r="L1124" s="1">
        <f t="shared" si="35"/>
        <v>460.583414</v>
      </c>
    </row>
    <row r="1125" spans="1:12" ht="14.45">
      <c r="A1125" t="s">
        <v>723</v>
      </c>
      <c r="B1125" t="s">
        <v>725</v>
      </c>
      <c r="C1125">
        <v>842129</v>
      </c>
      <c r="D1125" t="s">
        <v>649</v>
      </c>
      <c r="E1125" t="s">
        <v>147</v>
      </c>
      <c r="F1125" t="s">
        <v>292</v>
      </c>
      <c r="G1125" s="1" t="str">
        <f t="shared" si="34"/>
        <v>China to World</v>
      </c>
      <c r="H1125">
        <v>2013</v>
      </c>
      <c r="I1125" t="s">
        <v>724</v>
      </c>
      <c r="J1125">
        <v>6</v>
      </c>
      <c r="K1125">
        <v>507682.283</v>
      </c>
      <c r="L1125" s="1">
        <f t="shared" si="35"/>
        <v>507.68228299999998</v>
      </c>
    </row>
    <row r="1126" spans="1:12" ht="14.45">
      <c r="A1126" t="s">
        <v>723</v>
      </c>
      <c r="B1126" t="s">
        <v>725</v>
      </c>
      <c r="C1126">
        <v>842129</v>
      </c>
      <c r="D1126" t="s">
        <v>649</v>
      </c>
      <c r="E1126" t="s">
        <v>147</v>
      </c>
      <c r="F1126" t="s">
        <v>292</v>
      </c>
      <c r="G1126" s="1" t="str">
        <f t="shared" si="34"/>
        <v>China to World</v>
      </c>
      <c r="H1126">
        <v>2014</v>
      </c>
      <c r="I1126" t="s">
        <v>724</v>
      </c>
      <c r="J1126">
        <v>6</v>
      </c>
      <c r="K1126">
        <v>645956.71499999997</v>
      </c>
      <c r="L1126" s="1">
        <f t="shared" si="35"/>
        <v>645.95671499999992</v>
      </c>
    </row>
    <row r="1127" spans="1:12" ht="14.45">
      <c r="A1127" t="s">
        <v>723</v>
      </c>
      <c r="B1127" t="s">
        <v>725</v>
      </c>
      <c r="C1127">
        <v>842129</v>
      </c>
      <c r="D1127" t="s">
        <v>649</v>
      </c>
      <c r="E1127" t="s">
        <v>147</v>
      </c>
      <c r="F1127" t="s">
        <v>292</v>
      </c>
      <c r="G1127" s="1" t="str">
        <f t="shared" si="34"/>
        <v>China to World</v>
      </c>
      <c r="H1127">
        <v>2015</v>
      </c>
      <c r="I1127" t="s">
        <v>724</v>
      </c>
      <c r="J1127">
        <v>6</v>
      </c>
      <c r="K1127">
        <v>609475.79700000002</v>
      </c>
      <c r="L1127" s="1">
        <f t="shared" si="35"/>
        <v>609.47579700000006</v>
      </c>
    </row>
    <row r="1128" spans="1:12" ht="14.45">
      <c r="A1128" t="s">
        <v>723</v>
      </c>
      <c r="B1128" t="s">
        <v>725</v>
      </c>
      <c r="C1128">
        <v>842129</v>
      </c>
      <c r="D1128" t="s">
        <v>649</v>
      </c>
      <c r="E1128" t="s">
        <v>147</v>
      </c>
      <c r="F1128" t="s">
        <v>292</v>
      </c>
      <c r="G1128" s="1" t="str">
        <f t="shared" si="34"/>
        <v>China to World</v>
      </c>
      <c r="H1128">
        <v>2016</v>
      </c>
      <c r="I1128" t="s">
        <v>724</v>
      </c>
      <c r="J1128">
        <v>6</v>
      </c>
      <c r="K1128">
        <v>607419.875</v>
      </c>
      <c r="L1128" s="1">
        <f t="shared" si="35"/>
        <v>607.41987500000005</v>
      </c>
    </row>
    <row r="1129" spans="1:12" ht="14.45">
      <c r="A1129" t="s">
        <v>723</v>
      </c>
      <c r="B1129" t="s">
        <v>725</v>
      </c>
      <c r="C1129">
        <v>842129</v>
      </c>
      <c r="D1129" t="s">
        <v>649</v>
      </c>
      <c r="E1129" t="s">
        <v>147</v>
      </c>
      <c r="F1129" t="s">
        <v>292</v>
      </c>
      <c r="G1129" s="1" t="str">
        <f t="shared" si="34"/>
        <v>China to World</v>
      </c>
      <c r="H1129">
        <v>2017</v>
      </c>
      <c r="I1129" t="s">
        <v>724</v>
      </c>
      <c r="J1129">
        <v>6</v>
      </c>
      <c r="K1129">
        <v>741540.32200000004</v>
      </c>
      <c r="L1129" s="1">
        <f t="shared" si="35"/>
        <v>741.54032200000006</v>
      </c>
    </row>
    <row r="1130" spans="1:12" ht="14.45">
      <c r="A1130" t="s">
        <v>723</v>
      </c>
      <c r="B1130" t="s">
        <v>725</v>
      </c>
      <c r="C1130">
        <v>842129</v>
      </c>
      <c r="D1130" t="s">
        <v>649</v>
      </c>
      <c r="E1130" t="s">
        <v>670</v>
      </c>
      <c r="F1130" t="s">
        <v>670</v>
      </c>
      <c r="G1130" s="1" t="str">
        <f t="shared" si="34"/>
        <v>China to EU27</v>
      </c>
      <c r="H1130">
        <v>2012</v>
      </c>
      <c r="I1130" t="s">
        <v>724</v>
      </c>
      <c r="J1130">
        <v>6</v>
      </c>
      <c r="K1130">
        <v>39123.898999999998</v>
      </c>
      <c r="L1130" s="1">
        <f t="shared" si="35"/>
        <v>39.123898999999994</v>
      </c>
    </row>
    <row r="1131" spans="1:12" ht="14.45">
      <c r="A1131" t="s">
        <v>723</v>
      </c>
      <c r="B1131" t="s">
        <v>725</v>
      </c>
      <c r="C1131">
        <v>842129</v>
      </c>
      <c r="D1131" t="s">
        <v>649</v>
      </c>
      <c r="E1131" t="s">
        <v>670</v>
      </c>
      <c r="F1131" t="s">
        <v>670</v>
      </c>
      <c r="G1131" s="1" t="str">
        <f t="shared" si="34"/>
        <v>China to EU27</v>
      </c>
      <c r="H1131">
        <v>2013</v>
      </c>
      <c r="I1131" t="s">
        <v>724</v>
      </c>
      <c r="J1131">
        <v>6</v>
      </c>
      <c r="K1131">
        <v>54730.364999999998</v>
      </c>
      <c r="L1131" s="1">
        <f t="shared" si="35"/>
        <v>54.730364999999999</v>
      </c>
    </row>
    <row r="1132" spans="1:12" ht="14.45">
      <c r="A1132" t="s">
        <v>723</v>
      </c>
      <c r="B1132" t="s">
        <v>725</v>
      </c>
      <c r="C1132">
        <v>842129</v>
      </c>
      <c r="D1132" t="s">
        <v>649</v>
      </c>
      <c r="E1132" t="s">
        <v>670</v>
      </c>
      <c r="F1132" t="s">
        <v>670</v>
      </c>
      <c r="G1132" s="1" t="str">
        <f t="shared" si="34"/>
        <v>China to EU27</v>
      </c>
      <c r="H1132">
        <v>2014</v>
      </c>
      <c r="I1132" t="s">
        <v>724</v>
      </c>
      <c r="J1132">
        <v>6</v>
      </c>
      <c r="K1132">
        <v>70118.255000000005</v>
      </c>
      <c r="L1132" s="1">
        <f t="shared" si="35"/>
        <v>70.118255000000005</v>
      </c>
    </row>
    <row r="1133" spans="1:12" ht="14.45">
      <c r="A1133" t="s">
        <v>723</v>
      </c>
      <c r="B1133" t="s">
        <v>725</v>
      </c>
      <c r="C1133">
        <v>842129</v>
      </c>
      <c r="D1133" t="s">
        <v>649</v>
      </c>
      <c r="E1133" t="s">
        <v>670</v>
      </c>
      <c r="F1133" t="s">
        <v>670</v>
      </c>
      <c r="G1133" s="1" t="str">
        <f t="shared" si="34"/>
        <v>China to EU27</v>
      </c>
      <c r="H1133">
        <v>2015</v>
      </c>
      <c r="I1133" t="s">
        <v>724</v>
      </c>
      <c r="J1133">
        <v>6</v>
      </c>
      <c r="K1133">
        <v>64972.677000000003</v>
      </c>
      <c r="L1133" s="1">
        <f t="shared" si="35"/>
        <v>64.972677000000004</v>
      </c>
    </row>
    <row r="1134" spans="1:12" ht="14.45">
      <c r="A1134" t="s">
        <v>723</v>
      </c>
      <c r="B1134" t="s">
        <v>725</v>
      </c>
      <c r="C1134">
        <v>842129</v>
      </c>
      <c r="D1134" t="s">
        <v>649</v>
      </c>
      <c r="E1134" t="s">
        <v>670</v>
      </c>
      <c r="F1134" t="s">
        <v>670</v>
      </c>
      <c r="G1134" s="1" t="str">
        <f t="shared" si="34"/>
        <v>China to EU27</v>
      </c>
      <c r="H1134">
        <v>2016</v>
      </c>
      <c r="I1134" t="s">
        <v>724</v>
      </c>
      <c r="J1134">
        <v>6</v>
      </c>
      <c r="K1134">
        <v>90361.519</v>
      </c>
      <c r="L1134" s="1">
        <f t="shared" si="35"/>
        <v>90.361519000000001</v>
      </c>
    </row>
    <row r="1135" spans="1:12" ht="14.45">
      <c r="A1135" t="s">
        <v>723</v>
      </c>
      <c r="B1135" t="s">
        <v>725</v>
      </c>
      <c r="C1135">
        <v>842129</v>
      </c>
      <c r="D1135" t="s">
        <v>649</v>
      </c>
      <c r="E1135" t="s">
        <v>670</v>
      </c>
      <c r="F1135" t="s">
        <v>670</v>
      </c>
      <c r="G1135" s="1" t="str">
        <f t="shared" si="34"/>
        <v>China to EU27</v>
      </c>
      <c r="H1135">
        <v>2017</v>
      </c>
      <c r="I1135" t="s">
        <v>724</v>
      </c>
      <c r="J1135">
        <v>6</v>
      </c>
      <c r="K1135">
        <v>55882.15</v>
      </c>
      <c r="L1135" s="1">
        <f t="shared" si="35"/>
        <v>55.882150000000003</v>
      </c>
    </row>
    <row r="1136" spans="1:12" ht="14.45">
      <c r="A1136" t="s">
        <v>723</v>
      </c>
      <c r="B1136" t="s">
        <v>726</v>
      </c>
      <c r="C1136">
        <v>840510</v>
      </c>
      <c r="D1136" t="s">
        <v>647</v>
      </c>
      <c r="E1136" t="s">
        <v>147</v>
      </c>
      <c r="F1136" t="s">
        <v>292</v>
      </c>
      <c r="G1136" s="1" t="str">
        <f t="shared" si="34"/>
        <v>Germany to World</v>
      </c>
      <c r="H1136">
        <v>2012</v>
      </c>
      <c r="I1136" t="s">
        <v>724</v>
      </c>
      <c r="J1136">
        <v>6</v>
      </c>
      <c r="K1136">
        <v>101444.99099999999</v>
      </c>
      <c r="L1136" s="1">
        <f t="shared" si="35"/>
        <v>101.44499099999999</v>
      </c>
    </row>
    <row r="1137" spans="1:12" ht="14.45">
      <c r="A1137" t="s">
        <v>723</v>
      </c>
      <c r="B1137" t="s">
        <v>726</v>
      </c>
      <c r="C1137">
        <v>840510</v>
      </c>
      <c r="D1137" t="s">
        <v>647</v>
      </c>
      <c r="E1137" t="s">
        <v>147</v>
      </c>
      <c r="F1137" t="s">
        <v>292</v>
      </c>
      <c r="G1137" s="1" t="str">
        <f t="shared" si="34"/>
        <v>Germany to World</v>
      </c>
      <c r="H1137">
        <v>2013</v>
      </c>
      <c r="I1137" t="s">
        <v>724</v>
      </c>
      <c r="J1137">
        <v>6</v>
      </c>
      <c r="K1137">
        <v>58451.531000000003</v>
      </c>
      <c r="L1137" s="1">
        <f t="shared" si="35"/>
        <v>58.451531000000003</v>
      </c>
    </row>
    <row r="1138" spans="1:12" ht="14.45">
      <c r="A1138" t="s">
        <v>723</v>
      </c>
      <c r="B1138" t="s">
        <v>726</v>
      </c>
      <c r="C1138">
        <v>840510</v>
      </c>
      <c r="D1138" t="s">
        <v>647</v>
      </c>
      <c r="E1138" t="s">
        <v>147</v>
      </c>
      <c r="F1138" t="s">
        <v>292</v>
      </c>
      <c r="G1138" s="1" t="str">
        <f t="shared" si="34"/>
        <v>Germany to World</v>
      </c>
      <c r="H1138">
        <v>2014</v>
      </c>
      <c r="I1138" t="s">
        <v>724</v>
      </c>
      <c r="J1138">
        <v>6</v>
      </c>
      <c r="K1138">
        <v>39378.095000000001</v>
      </c>
      <c r="L1138" s="1">
        <f t="shared" si="35"/>
        <v>39.378095000000002</v>
      </c>
    </row>
    <row r="1139" spans="1:12" ht="14.45">
      <c r="A1139" t="s">
        <v>723</v>
      </c>
      <c r="B1139" t="s">
        <v>726</v>
      </c>
      <c r="C1139">
        <v>840510</v>
      </c>
      <c r="D1139" t="s">
        <v>647</v>
      </c>
      <c r="E1139" t="s">
        <v>147</v>
      </c>
      <c r="F1139" t="s">
        <v>292</v>
      </c>
      <c r="G1139" s="1" t="str">
        <f t="shared" si="34"/>
        <v>Germany to World</v>
      </c>
      <c r="H1139">
        <v>2015</v>
      </c>
      <c r="I1139" t="s">
        <v>724</v>
      </c>
      <c r="J1139">
        <v>6</v>
      </c>
      <c r="K1139">
        <v>22594.19</v>
      </c>
      <c r="L1139" s="1">
        <f t="shared" si="35"/>
        <v>22.594189999999998</v>
      </c>
    </row>
    <row r="1140" spans="1:12" ht="14.45">
      <c r="A1140" t="s">
        <v>723</v>
      </c>
      <c r="B1140" t="s">
        <v>726</v>
      </c>
      <c r="C1140">
        <v>840510</v>
      </c>
      <c r="D1140" t="s">
        <v>647</v>
      </c>
      <c r="E1140" t="s">
        <v>147</v>
      </c>
      <c r="F1140" t="s">
        <v>292</v>
      </c>
      <c r="G1140" s="1" t="str">
        <f t="shared" si="34"/>
        <v>Germany to World</v>
      </c>
      <c r="H1140">
        <v>2016</v>
      </c>
      <c r="I1140" t="s">
        <v>724</v>
      </c>
      <c r="J1140">
        <v>6</v>
      </c>
      <c r="K1140">
        <v>32320.984</v>
      </c>
      <c r="L1140" s="1">
        <f t="shared" si="35"/>
        <v>32.320984000000003</v>
      </c>
    </row>
    <row r="1141" spans="1:12" ht="14.45">
      <c r="A1141" t="s">
        <v>723</v>
      </c>
      <c r="B1141" t="s">
        <v>726</v>
      </c>
      <c r="C1141">
        <v>840510</v>
      </c>
      <c r="D1141" t="s">
        <v>647</v>
      </c>
      <c r="E1141" t="s">
        <v>147</v>
      </c>
      <c r="F1141" t="s">
        <v>292</v>
      </c>
      <c r="G1141" s="1" t="str">
        <f t="shared" si="34"/>
        <v>Germany to World</v>
      </c>
      <c r="H1141">
        <v>2017</v>
      </c>
      <c r="I1141" t="s">
        <v>724</v>
      </c>
      <c r="J1141">
        <v>6</v>
      </c>
      <c r="K1141">
        <v>31293.5</v>
      </c>
      <c r="L1141" s="1">
        <f t="shared" si="35"/>
        <v>31.293500000000002</v>
      </c>
    </row>
    <row r="1142" spans="1:12" ht="14.45">
      <c r="A1142" t="s">
        <v>723</v>
      </c>
      <c r="B1142" t="s">
        <v>726</v>
      </c>
      <c r="C1142">
        <v>840510</v>
      </c>
      <c r="D1142" t="s">
        <v>647</v>
      </c>
      <c r="E1142" t="s">
        <v>670</v>
      </c>
      <c r="F1142" t="s">
        <v>670</v>
      </c>
      <c r="G1142" s="1" t="str">
        <f t="shared" si="34"/>
        <v>Germany to EU27</v>
      </c>
      <c r="H1142">
        <v>2012</v>
      </c>
      <c r="I1142" t="s">
        <v>724</v>
      </c>
      <c r="J1142">
        <v>6</v>
      </c>
      <c r="K1142">
        <v>42217.517999999996</v>
      </c>
      <c r="L1142" s="1">
        <f t="shared" si="35"/>
        <v>42.217517999999998</v>
      </c>
    </row>
    <row r="1143" spans="1:12" ht="14.45">
      <c r="A1143" t="s">
        <v>723</v>
      </c>
      <c r="B1143" t="s">
        <v>726</v>
      </c>
      <c r="C1143">
        <v>840510</v>
      </c>
      <c r="D1143" t="s">
        <v>647</v>
      </c>
      <c r="E1143" t="s">
        <v>670</v>
      </c>
      <c r="F1143" t="s">
        <v>670</v>
      </c>
      <c r="G1143" s="1" t="str">
        <f t="shared" si="34"/>
        <v>Germany to EU27</v>
      </c>
      <c r="H1143">
        <v>2013</v>
      </c>
      <c r="I1143" t="s">
        <v>724</v>
      </c>
      <c r="J1143">
        <v>6</v>
      </c>
      <c r="K1143">
        <v>23885.573</v>
      </c>
      <c r="L1143" s="1">
        <f t="shared" si="35"/>
        <v>23.885573000000001</v>
      </c>
    </row>
    <row r="1144" spans="1:12" ht="14.45">
      <c r="A1144" t="s">
        <v>723</v>
      </c>
      <c r="B1144" t="s">
        <v>726</v>
      </c>
      <c r="C1144">
        <v>840510</v>
      </c>
      <c r="D1144" t="s">
        <v>647</v>
      </c>
      <c r="E1144" t="s">
        <v>670</v>
      </c>
      <c r="F1144" t="s">
        <v>670</v>
      </c>
      <c r="G1144" s="1" t="str">
        <f t="shared" si="34"/>
        <v>Germany to EU27</v>
      </c>
      <c r="H1144">
        <v>2014</v>
      </c>
      <c r="I1144" t="s">
        <v>724</v>
      </c>
      <c r="J1144">
        <v>6</v>
      </c>
      <c r="K1144">
        <v>20012.973000000002</v>
      </c>
      <c r="L1144" s="1">
        <f t="shared" si="35"/>
        <v>20.012973000000002</v>
      </c>
    </row>
    <row r="1145" spans="1:12" ht="14.45">
      <c r="A1145" t="s">
        <v>723</v>
      </c>
      <c r="B1145" t="s">
        <v>726</v>
      </c>
      <c r="C1145">
        <v>840510</v>
      </c>
      <c r="D1145" t="s">
        <v>647</v>
      </c>
      <c r="E1145" t="s">
        <v>670</v>
      </c>
      <c r="F1145" t="s">
        <v>670</v>
      </c>
      <c r="G1145" s="1" t="str">
        <f t="shared" si="34"/>
        <v>Germany to EU27</v>
      </c>
      <c r="H1145">
        <v>2015</v>
      </c>
      <c r="I1145" t="s">
        <v>724</v>
      </c>
      <c r="J1145">
        <v>6</v>
      </c>
      <c r="K1145">
        <v>16092.797</v>
      </c>
      <c r="L1145" s="1">
        <f t="shared" si="35"/>
        <v>16.092797000000001</v>
      </c>
    </row>
    <row r="1146" spans="1:12" ht="14.45">
      <c r="A1146" t="s">
        <v>723</v>
      </c>
      <c r="B1146" t="s">
        <v>726</v>
      </c>
      <c r="C1146">
        <v>840510</v>
      </c>
      <c r="D1146" t="s">
        <v>647</v>
      </c>
      <c r="E1146" t="s">
        <v>670</v>
      </c>
      <c r="F1146" t="s">
        <v>670</v>
      </c>
      <c r="G1146" s="1" t="str">
        <f t="shared" si="34"/>
        <v>Germany to EU27</v>
      </c>
      <c r="H1146">
        <v>2016</v>
      </c>
      <c r="I1146" t="s">
        <v>724</v>
      </c>
      <c r="J1146">
        <v>6</v>
      </c>
      <c r="K1146">
        <v>1483.0909999999999</v>
      </c>
      <c r="L1146" s="1">
        <f t="shared" si="35"/>
        <v>1.4830909999999999</v>
      </c>
    </row>
    <row r="1147" spans="1:12" ht="14.45">
      <c r="A1147" t="s">
        <v>723</v>
      </c>
      <c r="B1147" t="s">
        <v>726</v>
      </c>
      <c r="C1147">
        <v>840510</v>
      </c>
      <c r="D1147" t="s">
        <v>647</v>
      </c>
      <c r="E1147" t="s">
        <v>670</v>
      </c>
      <c r="F1147" t="s">
        <v>670</v>
      </c>
      <c r="G1147" s="1" t="str">
        <f t="shared" si="34"/>
        <v>Germany to EU27</v>
      </c>
      <c r="H1147">
        <v>2017</v>
      </c>
      <c r="I1147" t="s">
        <v>724</v>
      </c>
      <c r="J1147">
        <v>6</v>
      </c>
      <c r="K1147">
        <v>7045.8869999999997</v>
      </c>
      <c r="L1147" s="1">
        <f t="shared" si="35"/>
        <v>7.0458869999999996</v>
      </c>
    </row>
    <row r="1148" spans="1:12" ht="14.45">
      <c r="A1148" t="s">
        <v>723</v>
      </c>
      <c r="B1148" t="s">
        <v>726</v>
      </c>
      <c r="C1148">
        <v>842129</v>
      </c>
      <c r="D1148" t="s">
        <v>647</v>
      </c>
      <c r="E1148" t="s">
        <v>147</v>
      </c>
      <c r="F1148" t="s">
        <v>292</v>
      </c>
      <c r="G1148" s="1" t="str">
        <f t="shared" si="34"/>
        <v>Germany to World</v>
      </c>
      <c r="H1148">
        <v>2012</v>
      </c>
      <c r="I1148" t="s">
        <v>724</v>
      </c>
      <c r="J1148">
        <v>6</v>
      </c>
      <c r="K1148">
        <v>1689710.4280000001</v>
      </c>
      <c r="L1148" s="1">
        <f t="shared" si="35"/>
        <v>1689.7104280000001</v>
      </c>
    </row>
    <row r="1149" spans="1:12" ht="14.45">
      <c r="A1149" t="s">
        <v>723</v>
      </c>
      <c r="B1149" t="s">
        <v>726</v>
      </c>
      <c r="C1149">
        <v>842129</v>
      </c>
      <c r="D1149" t="s">
        <v>647</v>
      </c>
      <c r="E1149" t="s">
        <v>147</v>
      </c>
      <c r="F1149" t="s">
        <v>292</v>
      </c>
      <c r="G1149" s="1" t="str">
        <f t="shared" si="34"/>
        <v>Germany to World</v>
      </c>
      <c r="H1149">
        <v>2013</v>
      </c>
      <c r="I1149" t="s">
        <v>724</v>
      </c>
      <c r="J1149">
        <v>6</v>
      </c>
      <c r="K1149">
        <v>1802048.3489999999</v>
      </c>
      <c r="L1149" s="1">
        <f t="shared" si="35"/>
        <v>1802.0483489999999</v>
      </c>
    </row>
    <row r="1150" spans="1:12" ht="14.45">
      <c r="A1150" t="s">
        <v>723</v>
      </c>
      <c r="B1150" t="s">
        <v>726</v>
      </c>
      <c r="C1150">
        <v>842129</v>
      </c>
      <c r="D1150" t="s">
        <v>647</v>
      </c>
      <c r="E1150" t="s">
        <v>147</v>
      </c>
      <c r="F1150" t="s">
        <v>292</v>
      </c>
      <c r="G1150" s="1" t="str">
        <f t="shared" si="34"/>
        <v>Germany to World</v>
      </c>
      <c r="H1150">
        <v>2014</v>
      </c>
      <c r="I1150" t="s">
        <v>724</v>
      </c>
      <c r="J1150">
        <v>6</v>
      </c>
      <c r="K1150">
        <v>1991265.9040000001</v>
      </c>
      <c r="L1150" s="1">
        <f t="shared" si="35"/>
        <v>1991.2659040000001</v>
      </c>
    </row>
    <row r="1151" spans="1:12" ht="14.45">
      <c r="A1151" t="s">
        <v>723</v>
      </c>
      <c r="B1151" t="s">
        <v>726</v>
      </c>
      <c r="C1151">
        <v>842129</v>
      </c>
      <c r="D1151" t="s">
        <v>647</v>
      </c>
      <c r="E1151" t="s">
        <v>147</v>
      </c>
      <c r="F1151" t="s">
        <v>292</v>
      </c>
      <c r="G1151" s="1" t="str">
        <f t="shared" si="34"/>
        <v>Germany to World</v>
      </c>
      <c r="H1151">
        <v>2015</v>
      </c>
      <c r="I1151" t="s">
        <v>724</v>
      </c>
      <c r="J1151">
        <v>6</v>
      </c>
      <c r="K1151">
        <v>1713683.44</v>
      </c>
      <c r="L1151" s="1">
        <f t="shared" si="35"/>
        <v>1713.68344</v>
      </c>
    </row>
    <row r="1152" spans="1:12" ht="14.45">
      <c r="A1152" t="s">
        <v>723</v>
      </c>
      <c r="B1152" t="s">
        <v>726</v>
      </c>
      <c r="C1152">
        <v>842129</v>
      </c>
      <c r="D1152" t="s">
        <v>647</v>
      </c>
      <c r="E1152" t="s">
        <v>147</v>
      </c>
      <c r="F1152" t="s">
        <v>292</v>
      </c>
      <c r="G1152" s="1" t="str">
        <f t="shared" si="34"/>
        <v>Germany to World</v>
      </c>
      <c r="H1152">
        <v>2016</v>
      </c>
      <c r="I1152" t="s">
        <v>724</v>
      </c>
      <c r="J1152">
        <v>6</v>
      </c>
      <c r="K1152">
        <v>1776987.78</v>
      </c>
      <c r="L1152" s="1">
        <f t="shared" si="35"/>
        <v>1776.9877799999999</v>
      </c>
    </row>
    <row r="1153" spans="1:12" ht="14.45">
      <c r="A1153" t="s">
        <v>723</v>
      </c>
      <c r="B1153" t="s">
        <v>726</v>
      </c>
      <c r="C1153">
        <v>842129</v>
      </c>
      <c r="D1153" t="s">
        <v>647</v>
      </c>
      <c r="E1153" t="s">
        <v>147</v>
      </c>
      <c r="F1153" t="s">
        <v>292</v>
      </c>
      <c r="G1153" s="1" t="str">
        <f t="shared" si="34"/>
        <v>Germany to World</v>
      </c>
      <c r="H1153">
        <v>2017</v>
      </c>
      <c r="I1153" t="s">
        <v>724</v>
      </c>
      <c r="J1153">
        <v>6</v>
      </c>
      <c r="K1153">
        <v>1689814.63</v>
      </c>
      <c r="L1153" s="1">
        <f t="shared" si="35"/>
        <v>1689.8146299999999</v>
      </c>
    </row>
    <row r="1154" spans="1:12" ht="14.45">
      <c r="A1154" t="s">
        <v>723</v>
      </c>
      <c r="B1154" t="s">
        <v>726</v>
      </c>
      <c r="C1154">
        <v>842129</v>
      </c>
      <c r="D1154" t="s">
        <v>647</v>
      </c>
      <c r="E1154" t="s">
        <v>670</v>
      </c>
      <c r="F1154" t="s">
        <v>670</v>
      </c>
      <c r="G1154" s="1" t="str">
        <f t="shared" si="34"/>
        <v>Germany to EU27</v>
      </c>
      <c r="H1154">
        <v>2012</v>
      </c>
      <c r="I1154" t="s">
        <v>724</v>
      </c>
      <c r="J1154">
        <v>6</v>
      </c>
      <c r="K1154">
        <v>660368.67099999997</v>
      </c>
      <c r="L1154" s="1">
        <f t="shared" si="35"/>
        <v>660.36867099999995</v>
      </c>
    </row>
    <row r="1155" spans="1:12" ht="14.45">
      <c r="A1155" t="s">
        <v>723</v>
      </c>
      <c r="B1155" t="s">
        <v>726</v>
      </c>
      <c r="C1155">
        <v>842129</v>
      </c>
      <c r="D1155" t="s">
        <v>647</v>
      </c>
      <c r="E1155" t="s">
        <v>670</v>
      </c>
      <c r="F1155" t="s">
        <v>670</v>
      </c>
      <c r="G1155" s="1" t="str">
        <f t="shared" si="34"/>
        <v>Germany to EU27</v>
      </c>
      <c r="H1155">
        <v>2013</v>
      </c>
      <c r="I1155" t="s">
        <v>724</v>
      </c>
      <c r="J1155">
        <v>6</v>
      </c>
      <c r="K1155">
        <v>715966.402</v>
      </c>
      <c r="L1155" s="1">
        <f t="shared" si="35"/>
        <v>715.96640200000002</v>
      </c>
    </row>
    <row r="1156" spans="1:12" ht="14.45">
      <c r="A1156" t="s">
        <v>723</v>
      </c>
      <c r="B1156" t="s">
        <v>726</v>
      </c>
      <c r="C1156">
        <v>842129</v>
      </c>
      <c r="D1156" t="s">
        <v>647</v>
      </c>
      <c r="E1156" t="s">
        <v>670</v>
      </c>
      <c r="F1156" t="s">
        <v>670</v>
      </c>
      <c r="G1156" s="1" t="str">
        <f t="shared" si="34"/>
        <v>Germany to EU27</v>
      </c>
      <c r="H1156">
        <v>2014</v>
      </c>
      <c r="I1156" t="s">
        <v>724</v>
      </c>
      <c r="J1156">
        <v>6</v>
      </c>
      <c r="K1156">
        <v>765793.451</v>
      </c>
      <c r="L1156" s="1">
        <f t="shared" si="35"/>
        <v>765.793451</v>
      </c>
    </row>
    <row r="1157" spans="1:12" ht="14.45">
      <c r="A1157" t="s">
        <v>723</v>
      </c>
      <c r="B1157" t="s">
        <v>726</v>
      </c>
      <c r="C1157">
        <v>842129</v>
      </c>
      <c r="D1157" t="s">
        <v>647</v>
      </c>
      <c r="E1157" t="s">
        <v>670</v>
      </c>
      <c r="F1157" t="s">
        <v>670</v>
      </c>
      <c r="G1157" s="1" t="str">
        <f t="shared" si="34"/>
        <v>Germany to EU27</v>
      </c>
      <c r="H1157">
        <v>2015</v>
      </c>
      <c r="I1157" t="s">
        <v>724</v>
      </c>
      <c r="J1157">
        <v>6</v>
      </c>
      <c r="K1157">
        <v>646925.60199999996</v>
      </c>
      <c r="L1157" s="1">
        <f t="shared" si="35"/>
        <v>646.92560199999991</v>
      </c>
    </row>
    <row r="1158" spans="1:12" ht="14.45">
      <c r="A1158" t="s">
        <v>723</v>
      </c>
      <c r="B1158" t="s">
        <v>726</v>
      </c>
      <c r="C1158">
        <v>842129</v>
      </c>
      <c r="D1158" t="s">
        <v>647</v>
      </c>
      <c r="E1158" t="s">
        <v>670</v>
      </c>
      <c r="F1158" t="s">
        <v>670</v>
      </c>
      <c r="G1158" s="1" t="str">
        <f t="shared" si="34"/>
        <v>Germany to EU27</v>
      </c>
      <c r="H1158">
        <v>2016</v>
      </c>
      <c r="I1158" t="s">
        <v>724</v>
      </c>
      <c r="J1158">
        <v>6</v>
      </c>
      <c r="K1158">
        <v>661338.68000000005</v>
      </c>
      <c r="L1158" s="1">
        <f t="shared" si="35"/>
        <v>661.33868000000007</v>
      </c>
    </row>
    <row r="1159" spans="1:12" ht="14.45">
      <c r="A1159" t="s">
        <v>723</v>
      </c>
      <c r="B1159" t="s">
        <v>726</v>
      </c>
      <c r="C1159">
        <v>842129</v>
      </c>
      <c r="D1159" t="s">
        <v>647</v>
      </c>
      <c r="E1159" t="s">
        <v>670</v>
      </c>
      <c r="F1159" t="s">
        <v>670</v>
      </c>
      <c r="G1159" s="1" t="str">
        <f t="shared" si="34"/>
        <v>Germany to EU27</v>
      </c>
      <c r="H1159">
        <v>2017</v>
      </c>
      <c r="I1159" t="s">
        <v>724</v>
      </c>
      <c r="J1159">
        <v>6</v>
      </c>
      <c r="K1159">
        <v>602903.86899999995</v>
      </c>
      <c r="L1159" s="1">
        <f t="shared" si="35"/>
        <v>602.90386899999999</v>
      </c>
    </row>
    <row r="1160" spans="1:12" ht="14.45">
      <c r="A1160" t="s">
        <v>723</v>
      </c>
      <c r="B1160" t="s">
        <v>727</v>
      </c>
      <c r="C1160">
        <v>840510</v>
      </c>
      <c r="D1160" t="s">
        <v>646</v>
      </c>
      <c r="E1160" t="s">
        <v>147</v>
      </c>
      <c r="F1160" t="s">
        <v>292</v>
      </c>
      <c r="G1160" s="1" t="str">
        <f t="shared" si="34"/>
        <v>UK to World</v>
      </c>
      <c r="H1160">
        <v>2012</v>
      </c>
      <c r="I1160" t="s">
        <v>724</v>
      </c>
      <c r="J1160">
        <v>6</v>
      </c>
      <c r="K1160">
        <v>40604.33</v>
      </c>
      <c r="L1160" s="1">
        <f t="shared" si="35"/>
        <v>40.604330000000004</v>
      </c>
    </row>
    <row r="1161" spans="1:12" ht="14.45">
      <c r="A1161" t="s">
        <v>723</v>
      </c>
      <c r="B1161" t="s">
        <v>727</v>
      </c>
      <c r="C1161">
        <v>840510</v>
      </c>
      <c r="D1161" t="s">
        <v>646</v>
      </c>
      <c r="E1161" t="s">
        <v>147</v>
      </c>
      <c r="F1161" t="s">
        <v>292</v>
      </c>
      <c r="G1161" s="1" t="str">
        <f t="shared" ref="G1161:G1207" si="36">CONCATENATE(D1161, " to ",F1161)</f>
        <v>UK to World</v>
      </c>
      <c r="H1161">
        <v>2013</v>
      </c>
      <c r="I1161" t="s">
        <v>724</v>
      </c>
      <c r="J1161">
        <v>6</v>
      </c>
      <c r="K1161">
        <v>33205.336000000003</v>
      </c>
      <c r="L1161" s="1">
        <f t="shared" ref="L1161:L1207" si="37">K1161/(1*10^3)</f>
        <v>33.205336000000003</v>
      </c>
    </row>
    <row r="1162" spans="1:12" ht="14.45">
      <c r="A1162" t="s">
        <v>723</v>
      </c>
      <c r="B1162" t="s">
        <v>727</v>
      </c>
      <c r="C1162">
        <v>840510</v>
      </c>
      <c r="D1162" t="s">
        <v>646</v>
      </c>
      <c r="E1162" t="s">
        <v>147</v>
      </c>
      <c r="F1162" t="s">
        <v>292</v>
      </c>
      <c r="G1162" s="1" t="str">
        <f t="shared" si="36"/>
        <v>UK to World</v>
      </c>
      <c r="H1162">
        <v>2014</v>
      </c>
      <c r="I1162" t="s">
        <v>724</v>
      </c>
      <c r="J1162">
        <v>6</v>
      </c>
      <c r="K1162">
        <v>39454.218999999997</v>
      </c>
      <c r="L1162" s="1">
        <f t="shared" si="37"/>
        <v>39.454218999999995</v>
      </c>
    </row>
    <row r="1163" spans="1:12" ht="14.45">
      <c r="A1163" t="s">
        <v>723</v>
      </c>
      <c r="B1163" t="s">
        <v>727</v>
      </c>
      <c r="C1163">
        <v>840510</v>
      </c>
      <c r="D1163" t="s">
        <v>646</v>
      </c>
      <c r="E1163" t="s">
        <v>147</v>
      </c>
      <c r="F1163" t="s">
        <v>292</v>
      </c>
      <c r="G1163" s="1" t="str">
        <f t="shared" si="36"/>
        <v>UK to World</v>
      </c>
      <c r="H1163">
        <v>2015</v>
      </c>
      <c r="I1163" t="s">
        <v>724</v>
      </c>
      <c r="J1163">
        <v>6</v>
      </c>
      <c r="K1163">
        <v>29941.034</v>
      </c>
      <c r="L1163" s="1">
        <f t="shared" si="37"/>
        <v>29.941033999999998</v>
      </c>
    </row>
    <row r="1164" spans="1:12" ht="14.45">
      <c r="A1164" t="s">
        <v>723</v>
      </c>
      <c r="B1164" t="s">
        <v>727</v>
      </c>
      <c r="C1164">
        <v>840510</v>
      </c>
      <c r="D1164" t="s">
        <v>646</v>
      </c>
      <c r="E1164" t="s">
        <v>147</v>
      </c>
      <c r="F1164" t="s">
        <v>292</v>
      </c>
      <c r="G1164" s="1" t="str">
        <f t="shared" si="36"/>
        <v>UK to World</v>
      </c>
      <c r="H1164">
        <v>2016</v>
      </c>
      <c r="I1164" t="s">
        <v>724</v>
      </c>
      <c r="J1164">
        <v>6</v>
      </c>
      <c r="K1164">
        <v>47662.347999999998</v>
      </c>
      <c r="L1164" s="1">
        <f t="shared" si="37"/>
        <v>47.662348000000001</v>
      </c>
    </row>
    <row r="1165" spans="1:12" ht="14.45">
      <c r="A1165" t="s">
        <v>723</v>
      </c>
      <c r="B1165" t="s">
        <v>727</v>
      </c>
      <c r="C1165">
        <v>840510</v>
      </c>
      <c r="D1165" t="s">
        <v>646</v>
      </c>
      <c r="E1165" t="s">
        <v>147</v>
      </c>
      <c r="F1165" t="s">
        <v>292</v>
      </c>
      <c r="G1165" s="1" t="str">
        <f t="shared" si="36"/>
        <v>UK to World</v>
      </c>
      <c r="H1165">
        <v>2017</v>
      </c>
      <c r="I1165" t="s">
        <v>724</v>
      </c>
      <c r="J1165">
        <v>6</v>
      </c>
      <c r="K1165">
        <v>41230.343999999997</v>
      </c>
      <c r="L1165" s="1">
        <f t="shared" si="37"/>
        <v>41.230343999999995</v>
      </c>
    </row>
    <row r="1166" spans="1:12" ht="14.45">
      <c r="A1166" t="s">
        <v>723</v>
      </c>
      <c r="B1166" t="s">
        <v>727</v>
      </c>
      <c r="C1166">
        <v>840510</v>
      </c>
      <c r="D1166" t="s">
        <v>646</v>
      </c>
      <c r="E1166" t="s">
        <v>670</v>
      </c>
      <c r="F1166" t="s">
        <v>670</v>
      </c>
      <c r="G1166" s="1" t="str">
        <f t="shared" si="36"/>
        <v>UK to EU27</v>
      </c>
      <c r="H1166">
        <v>2012</v>
      </c>
      <c r="I1166" t="s">
        <v>724</v>
      </c>
      <c r="J1166">
        <v>6</v>
      </c>
      <c r="K1166">
        <v>8724.8080000000009</v>
      </c>
      <c r="L1166" s="1">
        <f t="shared" si="37"/>
        <v>8.7248080000000012</v>
      </c>
    </row>
    <row r="1167" spans="1:12" ht="14.45">
      <c r="A1167" t="s">
        <v>723</v>
      </c>
      <c r="B1167" t="s">
        <v>727</v>
      </c>
      <c r="C1167">
        <v>840510</v>
      </c>
      <c r="D1167" t="s">
        <v>646</v>
      </c>
      <c r="E1167" t="s">
        <v>670</v>
      </c>
      <c r="F1167" t="s">
        <v>670</v>
      </c>
      <c r="G1167" s="1" t="str">
        <f t="shared" si="36"/>
        <v>UK to EU27</v>
      </c>
      <c r="H1167">
        <v>2013</v>
      </c>
      <c r="I1167" t="s">
        <v>724</v>
      </c>
      <c r="J1167">
        <v>6</v>
      </c>
      <c r="K1167">
        <v>8160.8220000000001</v>
      </c>
      <c r="L1167" s="1">
        <f t="shared" si="37"/>
        <v>8.1608219999999996</v>
      </c>
    </row>
    <row r="1168" spans="1:12" ht="14.45">
      <c r="A1168" t="s">
        <v>723</v>
      </c>
      <c r="B1168" t="s">
        <v>727</v>
      </c>
      <c r="C1168">
        <v>840510</v>
      </c>
      <c r="D1168" t="s">
        <v>646</v>
      </c>
      <c r="E1168" t="s">
        <v>670</v>
      </c>
      <c r="F1168" t="s">
        <v>670</v>
      </c>
      <c r="G1168" s="1" t="str">
        <f t="shared" si="36"/>
        <v>UK to EU27</v>
      </c>
      <c r="H1168">
        <v>2014</v>
      </c>
      <c r="I1168" t="s">
        <v>724</v>
      </c>
      <c r="J1168">
        <v>6</v>
      </c>
      <c r="K1168">
        <v>10371.721</v>
      </c>
      <c r="L1168" s="1">
        <f t="shared" si="37"/>
        <v>10.371720999999999</v>
      </c>
    </row>
    <row r="1169" spans="1:12" ht="14.45">
      <c r="A1169" t="s">
        <v>723</v>
      </c>
      <c r="B1169" t="s">
        <v>727</v>
      </c>
      <c r="C1169">
        <v>840510</v>
      </c>
      <c r="D1169" t="s">
        <v>646</v>
      </c>
      <c r="E1169" t="s">
        <v>670</v>
      </c>
      <c r="F1169" t="s">
        <v>670</v>
      </c>
      <c r="G1169" s="1" t="str">
        <f t="shared" si="36"/>
        <v>UK to EU27</v>
      </c>
      <c r="H1169">
        <v>2015</v>
      </c>
      <c r="I1169" t="s">
        <v>724</v>
      </c>
      <c r="J1169">
        <v>6</v>
      </c>
      <c r="K1169">
        <v>10605.732</v>
      </c>
      <c r="L1169" s="1">
        <f t="shared" si="37"/>
        <v>10.605732</v>
      </c>
    </row>
    <row r="1170" spans="1:12" ht="14.45">
      <c r="A1170" t="s">
        <v>723</v>
      </c>
      <c r="B1170" t="s">
        <v>727</v>
      </c>
      <c r="C1170">
        <v>840510</v>
      </c>
      <c r="D1170" t="s">
        <v>646</v>
      </c>
      <c r="E1170" t="s">
        <v>670</v>
      </c>
      <c r="F1170" t="s">
        <v>670</v>
      </c>
      <c r="G1170" s="1" t="str">
        <f t="shared" si="36"/>
        <v>UK to EU27</v>
      </c>
      <c r="H1170">
        <v>2016</v>
      </c>
      <c r="I1170" t="s">
        <v>724</v>
      </c>
      <c r="J1170">
        <v>6</v>
      </c>
      <c r="K1170">
        <v>31081.733</v>
      </c>
      <c r="L1170" s="1">
        <f t="shared" si="37"/>
        <v>31.081733</v>
      </c>
    </row>
    <row r="1171" spans="1:12" ht="14.45">
      <c r="A1171" t="s">
        <v>723</v>
      </c>
      <c r="B1171" t="s">
        <v>727</v>
      </c>
      <c r="C1171">
        <v>840510</v>
      </c>
      <c r="D1171" t="s">
        <v>646</v>
      </c>
      <c r="E1171" t="s">
        <v>670</v>
      </c>
      <c r="F1171" t="s">
        <v>670</v>
      </c>
      <c r="G1171" s="1" t="str">
        <f t="shared" si="36"/>
        <v>UK to EU27</v>
      </c>
      <c r="H1171">
        <v>2017</v>
      </c>
      <c r="I1171" t="s">
        <v>724</v>
      </c>
      <c r="J1171">
        <v>6</v>
      </c>
      <c r="K1171">
        <v>12700.982</v>
      </c>
      <c r="L1171" s="1">
        <f t="shared" si="37"/>
        <v>12.700982</v>
      </c>
    </row>
    <row r="1172" spans="1:12" ht="14.45">
      <c r="A1172" t="s">
        <v>723</v>
      </c>
      <c r="B1172" t="s">
        <v>727</v>
      </c>
      <c r="C1172">
        <v>842129</v>
      </c>
      <c r="D1172" t="s">
        <v>646</v>
      </c>
      <c r="E1172" t="s">
        <v>147</v>
      </c>
      <c r="F1172" t="s">
        <v>292</v>
      </c>
      <c r="G1172" s="1" t="str">
        <f t="shared" si="36"/>
        <v>UK to World</v>
      </c>
      <c r="H1172">
        <v>2012</v>
      </c>
      <c r="I1172" t="s">
        <v>724</v>
      </c>
      <c r="J1172">
        <v>6</v>
      </c>
      <c r="K1172">
        <v>481234.82500000001</v>
      </c>
      <c r="L1172" s="1">
        <f t="shared" si="37"/>
        <v>481.234825</v>
      </c>
    </row>
    <row r="1173" spans="1:12" ht="14.45">
      <c r="A1173" t="s">
        <v>723</v>
      </c>
      <c r="B1173" t="s">
        <v>727</v>
      </c>
      <c r="C1173">
        <v>842129</v>
      </c>
      <c r="D1173" t="s">
        <v>646</v>
      </c>
      <c r="E1173" t="s">
        <v>147</v>
      </c>
      <c r="F1173" t="s">
        <v>292</v>
      </c>
      <c r="G1173" s="1" t="str">
        <f t="shared" si="36"/>
        <v>UK to World</v>
      </c>
      <c r="H1173">
        <v>2013</v>
      </c>
      <c r="I1173" t="s">
        <v>724</v>
      </c>
      <c r="J1173">
        <v>6</v>
      </c>
      <c r="K1173">
        <v>497790.53200000001</v>
      </c>
      <c r="L1173" s="1">
        <f t="shared" si="37"/>
        <v>497.79053199999998</v>
      </c>
    </row>
    <row r="1174" spans="1:12" ht="14.45">
      <c r="A1174" t="s">
        <v>723</v>
      </c>
      <c r="B1174" t="s">
        <v>727</v>
      </c>
      <c r="C1174">
        <v>842129</v>
      </c>
      <c r="D1174" t="s">
        <v>646</v>
      </c>
      <c r="E1174" t="s">
        <v>147</v>
      </c>
      <c r="F1174" t="s">
        <v>292</v>
      </c>
      <c r="G1174" s="1" t="str">
        <f t="shared" si="36"/>
        <v>UK to World</v>
      </c>
      <c r="H1174">
        <v>2014</v>
      </c>
      <c r="I1174" t="s">
        <v>724</v>
      </c>
      <c r="J1174">
        <v>6</v>
      </c>
      <c r="K1174">
        <v>612716.60499999998</v>
      </c>
      <c r="L1174" s="1">
        <f t="shared" si="37"/>
        <v>612.71660499999996</v>
      </c>
    </row>
    <row r="1175" spans="1:12" ht="14.45">
      <c r="A1175" t="s">
        <v>723</v>
      </c>
      <c r="B1175" t="s">
        <v>727</v>
      </c>
      <c r="C1175">
        <v>842129</v>
      </c>
      <c r="D1175" t="s">
        <v>646</v>
      </c>
      <c r="E1175" t="s">
        <v>147</v>
      </c>
      <c r="F1175" t="s">
        <v>292</v>
      </c>
      <c r="G1175" s="1" t="str">
        <f t="shared" si="36"/>
        <v>UK to World</v>
      </c>
      <c r="H1175">
        <v>2015</v>
      </c>
      <c r="I1175" t="s">
        <v>724</v>
      </c>
      <c r="J1175">
        <v>6</v>
      </c>
      <c r="K1175">
        <v>541198.11600000004</v>
      </c>
      <c r="L1175" s="1">
        <f t="shared" si="37"/>
        <v>541.19811600000003</v>
      </c>
    </row>
    <row r="1176" spans="1:12" ht="14.45">
      <c r="A1176" t="s">
        <v>723</v>
      </c>
      <c r="B1176" t="s">
        <v>727</v>
      </c>
      <c r="C1176">
        <v>842129</v>
      </c>
      <c r="D1176" t="s">
        <v>646</v>
      </c>
      <c r="E1176" t="s">
        <v>147</v>
      </c>
      <c r="F1176" t="s">
        <v>292</v>
      </c>
      <c r="G1176" s="1" t="str">
        <f t="shared" si="36"/>
        <v>UK to World</v>
      </c>
      <c r="H1176">
        <v>2016</v>
      </c>
      <c r="I1176" t="s">
        <v>724</v>
      </c>
      <c r="J1176">
        <v>6</v>
      </c>
      <c r="K1176">
        <v>514726.39199999999</v>
      </c>
      <c r="L1176" s="1">
        <f t="shared" si="37"/>
        <v>514.72639200000003</v>
      </c>
    </row>
    <row r="1177" spans="1:12" ht="14.45">
      <c r="A1177" t="s">
        <v>723</v>
      </c>
      <c r="B1177" t="s">
        <v>727</v>
      </c>
      <c r="C1177">
        <v>842129</v>
      </c>
      <c r="D1177" t="s">
        <v>646</v>
      </c>
      <c r="E1177" t="s">
        <v>147</v>
      </c>
      <c r="F1177" t="s">
        <v>292</v>
      </c>
      <c r="G1177" s="1" t="str">
        <f t="shared" si="36"/>
        <v>UK to World</v>
      </c>
      <c r="H1177">
        <v>2017</v>
      </c>
      <c r="I1177" t="s">
        <v>724</v>
      </c>
      <c r="J1177">
        <v>6</v>
      </c>
      <c r="K1177">
        <v>486235.22700000001</v>
      </c>
      <c r="L1177" s="1">
        <f t="shared" si="37"/>
        <v>486.23522700000001</v>
      </c>
    </row>
    <row r="1178" spans="1:12" ht="14.45">
      <c r="A1178" t="s">
        <v>723</v>
      </c>
      <c r="B1178" t="s">
        <v>727</v>
      </c>
      <c r="C1178">
        <v>842129</v>
      </c>
      <c r="D1178" t="s">
        <v>646</v>
      </c>
      <c r="E1178" t="s">
        <v>670</v>
      </c>
      <c r="F1178" t="s">
        <v>670</v>
      </c>
      <c r="G1178" s="1" t="str">
        <f t="shared" si="36"/>
        <v>UK to EU27</v>
      </c>
      <c r="H1178">
        <v>2012</v>
      </c>
      <c r="I1178" t="s">
        <v>724</v>
      </c>
      <c r="J1178">
        <v>6</v>
      </c>
      <c r="K1178">
        <v>210372.96400000001</v>
      </c>
      <c r="L1178" s="1">
        <f t="shared" si="37"/>
        <v>210.372964</v>
      </c>
    </row>
    <row r="1179" spans="1:12" ht="14.45">
      <c r="A1179" t="s">
        <v>723</v>
      </c>
      <c r="B1179" t="s">
        <v>727</v>
      </c>
      <c r="C1179">
        <v>842129</v>
      </c>
      <c r="D1179" t="s">
        <v>646</v>
      </c>
      <c r="E1179" t="s">
        <v>670</v>
      </c>
      <c r="F1179" t="s">
        <v>670</v>
      </c>
      <c r="G1179" s="1" t="str">
        <f t="shared" si="36"/>
        <v>UK to EU27</v>
      </c>
      <c r="H1179">
        <v>2013</v>
      </c>
      <c r="I1179" t="s">
        <v>724</v>
      </c>
      <c r="J1179">
        <v>6</v>
      </c>
      <c r="K1179">
        <v>238027.98499999999</v>
      </c>
      <c r="L1179" s="1">
        <f t="shared" si="37"/>
        <v>238.02798499999997</v>
      </c>
    </row>
    <row r="1180" spans="1:12" ht="14.45">
      <c r="A1180" t="s">
        <v>723</v>
      </c>
      <c r="B1180" t="s">
        <v>727</v>
      </c>
      <c r="C1180">
        <v>842129</v>
      </c>
      <c r="D1180" t="s">
        <v>646</v>
      </c>
      <c r="E1180" t="s">
        <v>670</v>
      </c>
      <c r="F1180" t="s">
        <v>670</v>
      </c>
      <c r="G1180" s="1" t="str">
        <f t="shared" si="36"/>
        <v>UK to EU27</v>
      </c>
      <c r="H1180">
        <v>2014</v>
      </c>
      <c r="I1180" t="s">
        <v>724</v>
      </c>
      <c r="J1180">
        <v>6</v>
      </c>
      <c r="K1180">
        <v>268808.52</v>
      </c>
      <c r="L1180" s="1">
        <f t="shared" si="37"/>
        <v>268.80852000000004</v>
      </c>
    </row>
    <row r="1181" spans="1:12" ht="14.45">
      <c r="A1181" t="s">
        <v>723</v>
      </c>
      <c r="B1181" t="s">
        <v>727</v>
      </c>
      <c r="C1181">
        <v>842129</v>
      </c>
      <c r="D1181" t="s">
        <v>646</v>
      </c>
      <c r="E1181" t="s">
        <v>670</v>
      </c>
      <c r="F1181" t="s">
        <v>670</v>
      </c>
      <c r="G1181" s="1" t="str">
        <f t="shared" si="36"/>
        <v>UK to EU27</v>
      </c>
      <c r="H1181">
        <v>2015</v>
      </c>
      <c r="I1181" t="s">
        <v>724</v>
      </c>
      <c r="J1181">
        <v>6</v>
      </c>
      <c r="K1181">
        <v>247299.72399999999</v>
      </c>
      <c r="L1181" s="1">
        <f t="shared" si="37"/>
        <v>247.299724</v>
      </c>
    </row>
    <row r="1182" spans="1:12" ht="14.45">
      <c r="A1182" t="s">
        <v>723</v>
      </c>
      <c r="B1182" t="s">
        <v>727</v>
      </c>
      <c r="C1182">
        <v>842129</v>
      </c>
      <c r="D1182" t="s">
        <v>646</v>
      </c>
      <c r="E1182" t="s">
        <v>670</v>
      </c>
      <c r="F1182" t="s">
        <v>670</v>
      </c>
      <c r="G1182" s="1" t="str">
        <f t="shared" si="36"/>
        <v>UK to EU27</v>
      </c>
      <c r="H1182">
        <v>2016</v>
      </c>
      <c r="I1182" t="s">
        <v>724</v>
      </c>
      <c r="J1182">
        <v>6</v>
      </c>
      <c r="K1182">
        <v>263102.408</v>
      </c>
      <c r="L1182" s="1">
        <f t="shared" si="37"/>
        <v>263.10240799999997</v>
      </c>
    </row>
    <row r="1183" spans="1:12" ht="14.45">
      <c r="A1183" t="s">
        <v>723</v>
      </c>
      <c r="B1183" t="s">
        <v>727</v>
      </c>
      <c r="C1183">
        <v>842129</v>
      </c>
      <c r="D1183" t="s">
        <v>646</v>
      </c>
      <c r="E1183" t="s">
        <v>670</v>
      </c>
      <c r="F1183" t="s">
        <v>670</v>
      </c>
      <c r="G1183" s="1" t="str">
        <f t="shared" si="36"/>
        <v>UK to EU27</v>
      </c>
      <c r="H1183">
        <v>2017</v>
      </c>
      <c r="I1183" t="s">
        <v>724</v>
      </c>
      <c r="J1183">
        <v>6</v>
      </c>
      <c r="K1183">
        <v>252917.45499999999</v>
      </c>
      <c r="L1183" s="1">
        <f t="shared" si="37"/>
        <v>252.91745499999999</v>
      </c>
    </row>
    <row r="1184" spans="1:12" ht="14.45">
      <c r="A1184" t="s">
        <v>723</v>
      </c>
      <c r="B1184" t="s">
        <v>728</v>
      </c>
      <c r="C1184">
        <v>840510</v>
      </c>
      <c r="D1184" t="s">
        <v>686</v>
      </c>
      <c r="E1184" t="s">
        <v>147</v>
      </c>
      <c r="F1184" t="s">
        <v>292</v>
      </c>
      <c r="G1184" s="1" t="str">
        <f t="shared" si="36"/>
        <v>US to World</v>
      </c>
      <c r="H1184">
        <v>2012</v>
      </c>
      <c r="I1184" t="s">
        <v>724</v>
      </c>
      <c r="J1184">
        <v>6</v>
      </c>
      <c r="K1184">
        <v>81102.8</v>
      </c>
      <c r="L1184" s="1">
        <f t="shared" si="37"/>
        <v>81.102800000000002</v>
      </c>
    </row>
    <row r="1185" spans="1:12" ht="14.45">
      <c r="A1185" t="s">
        <v>723</v>
      </c>
      <c r="B1185" t="s">
        <v>728</v>
      </c>
      <c r="C1185">
        <v>840510</v>
      </c>
      <c r="D1185" t="s">
        <v>686</v>
      </c>
      <c r="E1185" t="s">
        <v>147</v>
      </c>
      <c r="F1185" t="s">
        <v>292</v>
      </c>
      <c r="G1185" s="1" t="str">
        <f t="shared" si="36"/>
        <v>US to World</v>
      </c>
      <c r="H1185">
        <v>2013</v>
      </c>
      <c r="I1185" t="s">
        <v>724</v>
      </c>
      <c r="J1185">
        <v>6</v>
      </c>
      <c r="K1185">
        <v>52849.832000000002</v>
      </c>
      <c r="L1185" s="1">
        <f t="shared" si="37"/>
        <v>52.849831999999999</v>
      </c>
    </row>
    <row r="1186" spans="1:12" ht="14.45">
      <c r="A1186" t="s">
        <v>723</v>
      </c>
      <c r="B1186" t="s">
        <v>728</v>
      </c>
      <c r="C1186">
        <v>840510</v>
      </c>
      <c r="D1186" t="s">
        <v>686</v>
      </c>
      <c r="E1186" t="s">
        <v>147</v>
      </c>
      <c r="F1186" t="s">
        <v>292</v>
      </c>
      <c r="G1186" s="1" t="str">
        <f t="shared" si="36"/>
        <v>US to World</v>
      </c>
      <c r="H1186">
        <v>2014</v>
      </c>
      <c r="I1186" t="s">
        <v>724</v>
      </c>
      <c r="J1186">
        <v>6</v>
      </c>
      <c r="K1186">
        <v>81354.883000000002</v>
      </c>
      <c r="L1186" s="1">
        <f t="shared" si="37"/>
        <v>81.354883000000001</v>
      </c>
    </row>
    <row r="1187" spans="1:12" ht="14.45">
      <c r="A1187" t="s">
        <v>723</v>
      </c>
      <c r="B1187" t="s">
        <v>728</v>
      </c>
      <c r="C1187">
        <v>840510</v>
      </c>
      <c r="D1187" t="s">
        <v>686</v>
      </c>
      <c r="E1187" t="s">
        <v>147</v>
      </c>
      <c r="F1187" t="s">
        <v>292</v>
      </c>
      <c r="G1187" s="1" t="str">
        <f t="shared" si="36"/>
        <v>US to World</v>
      </c>
      <c r="H1187">
        <v>2015</v>
      </c>
      <c r="I1187" t="s">
        <v>724</v>
      </c>
      <c r="J1187">
        <v>6</v>
      </c>
      <c r="K1187">
        <v>94034.26</v>
      </c>
      <c r="L1187" s="1">
        <f t="shared" si="37"/>
        <v>94.034259999999989</v>
      </c>
    </row>
    <row r="1188" spans="1:12" ht="14.45">
      <c r="A1188" t="s">
        <v>723</v>
      </c>
      <c r="B1188" t="s">
        <v>728</v>
      </c>
      <c r="C1188">
        <v>840510</v>
      </c>
      <c r="D1188" t="s">
        <v>686</v>
      </c>
      <c r="E1188" t="s">
        <v>147</v>
      </c>
      <c r="F1188" t="s">
        <v>292</v>
      </c>
      <c r="G1188" s="1" t="str">
        <f t="shared" si="36"/>
        <v>US to World</v>
      </c>
      <c r="H1188">
        <v>2016</v>
      </c>
      <c r="I1188" t="s">
        <v>724</v>
      </c>
      <c r="J1188">
        <v>6</v>
      </c>
      <c r="K1188">
        <v>58179.447999999997</v>
      </c>
      <c r="L1188" s="1">
        <f t="shared" si="37"/>
        <v>58.179447999999994</v>
      </c>
    </row>
    <row r="1189" spans="1:12" ht="14.45">
      <c r="A1189" t="s">
        <v>723</v>
      </c>
      <c r="B1189" t="s">
        <v>728</v>
      </c>
      <c r="C1189">
        <v>840510</v>
      </c>
      <c r="D1189" t="s">
        <v>686</v>
      </c>
      <c r="E1189" t="s">
        <v>147</v>
      </c>
      <c r="F1189" t="s">
        <v>292</v>
      </c>
      <c r="G1189" s="1" t="str">
        <f t="shared" si="36"/>
        <v>US to World</v>
      </c>
      <c r="H1189">
        <v>2017</v>
      </c>
      <c r="I1189" t="s">
        <v>724</v>
      </c>
      <c r="J1189">
        <v>6</v>
      </c>
      <c r="K1189">
        <v>36018.222000000002</v>
      </c>
      <c r="L1189" s="1">
        <f t="shared" si="37"/>
        <v>36.018222000000002</v>
      </c>
    </row>
    <row r="1190" spans="1:12" ht="14.45">
      <c r="A1190" t="s">
        <v>723</v>
      </c>
      <c r="B1190" t="s">
        <v>728</v>
      </c>
      <c r="C1190">
        <v>840510</v>
      </c>
      <c r="D1190" t="s">
        <v>686</v>
      </c>
      <c r="E1190" t="s">
        <v>670</v>
      </c>
      <c r="F1190" t="s">
        <v>670</v>
      </c>
      <c r="G1190" s="1" t="str">
        <f t="shared" si="36"/>
        <v>US to EU27</v>
      </c>
      <c r="H1190">
        <v>2012</v>
      </c>
      <c r="I1190" t="s">
        <v>724</v>
      </c>
      <c r="J1190">
        <v>6</v>
      </c>
      <c r="K1190">
        <v>7266.165</v>
      </c>
      <c r="L1190" s="1">
        <f t="shared" si="37"/>
        <v>7.266165</v>
      </c>
    </row>
    <row r="1191" spans="1:12" ht="14.45">
      <c r="A1191" t="s">
        <v>723</v>
      </c>
      <c r="B1191" t="s">
        <v>728</v>
      </c>
      <c r="C1191">
        <v>840510</v>
      </c>
      <c r="D1191" t="s">
        <v>686</v>
      </c>
      <c r="E1191" t="s">
        <v>670</v>
      </c>
      <c r="F1191" t="s">
        <v>670</v>
      </c>
      <c r="G1191" s="1" t="str">
        <f t="shared" si="36"/>
        <v>US to EU27</v>
      </c>
      <c r="H1191">
        <v>2013</v>
      </c>
      <c r="I1191" t="s">
        <v>724</v>
      </c>
      <c r="J1191">
        <v>6</v>
      </c>
      <c r="K1191">
        <v>3717.502</v>
      </c>
      <c r="L1191" s="1">
        <f t="shared" si="37"/>
        <v>3.7175020000000001</v>
      </c>
    </row>
    <row r="1192" spans="1:12" ht="14.45">
      <c r="A1192" t="s">
        <v>723</v>
      </c>
      <c r="B1192" t="s">
        <v>728</v>
      </c>
      <c r="C1192">
        <v>840510</v>
      </c>
      <c r="D1192" t="s">
        <v>686</v>
      </c>
      <c r="E1192" t="s">
        <v>670</v>
      </c>
      <c r="F1192" t="s">
        <v>670</v>
      </c>
      <c r="G1192" s="1" t="str">
        <f t="shared" si="36"/>
        <v>US to EU27</v>
      </c>
      <c r="H1192">
        <v>2014</v>
      </c>
      <c r="I1192" t="s">
        <v>724</v>
      </c>
      <c r="J1192">
        <v>6</v>
      </c>
      <c r="K1192">
        <v>14061.992</v>
      </c>
      <c r="L1192" s="1">
        <f t="shared" si="37"/>
        <v>14.061992</v>
      </c>
    </row>
    <row r="1193" spans="1:12" ht="14.45">
      <c r="A1193" t="s">
        <v>723</v>
      </c>
      <c r="B1193" t="s">
        <v>728</v>
      </c>
      <c r="C1193">
        <v>840510</v>
      </c>
      <c r="D1193" t="s">
        <v>686</v>
      </c>
      <c r="E1193" t="s">
        <v>670</v>
      </c>
      <c r="F1193" t="s">
        <v>670</v>
      </c>
      <c r="G1193" s="1" t="str">
        <f t="shared" si="36"/>
        <v>US to EU27</v>
      </c>
      <c r="H1193">
        <v>2015</v>
      </c>
      <c r="I1193" t="s">
        <v>724</v>
      </c>
      <c r="J1193">
        <v>6</v>
      </c>
      <c r="K1193">
        <v>3071.1779999999999</v>
      </c>
      <c r="L1193" s="1">
        <f t="shared" si="37"/>
        <v>3.0711779999999997</v>
      </c>
    </row>
    <row r="1194" spans="1:12" ht="14.45">
      <c r="A1194" t="s">
        <v>723</v>
      </c>
      <c r="B1194" t="s">
        <v>728</v>
      </c>
      <c r="C1194">
        <v>840510</v>
      </c>
      <c r="D1194" t="s">
        <v>686</v>
      </c>
      <c r="E1194" t="s">
        <v>670</v>
      </c>
      <c r="F1194" t="s">
        <v>670</v>
      </c>
      <c r="G1194" s="1" t="str">
        <f t="shared" si="36"/>
        <v>US to EU27</v>
      </c>
      <c r="H1194">
        <v>2016</v>
      </c>
      <c r="I1194" t="s">
        <v>724</v>
      </c>
      <c r="J1194">
        <v>6</v>
      </c>
      <c r="K1194">
        <v>15054.823</v>
      </c>
      <c r="L1194" s="1">
        <f t="shared" si="37"/>
        <v>15.054823000000001</v>
      </c>
    </row>
    <row r="1195" spans="1:12" ht="14.45">
      <c r="A1195" t="s">
        <v>723</v>
      </c>
      <c r="B1195" t="s">
        <v>728</v>
      </c>
      <c r="C1195">
        <v>840510</v>
      </c>
      <c r="D1195" t="s">
        <v>686</v>
      </c>
      <c r="E1195" t="s">
        <v>670</v>
      </c>
      <c r="F1195" t="s">
        <v>670</v>
      </c>
      <c r="G1195" s="1" t="str">
        <f t="shared" si="36"/>
        <v>US to EU27</v>
      </c>
      <c r="H1195">
        <v>2017</v>
      </c>
      <c r="I1195" t="s">
        <v>724</v>
      </c>
      <c r="J1195">
        <v>6</v>
      </c>
      <c r="K1195">
        <v>2274.027</v>
      </c>
      <c r="L1195" s="1">
        <f t="shared" si="37"/>
        <v>2.2740270000000002</v>
      </c>
    </row>
    <row r="1196" spans="1:12" ht="14.45">
      <c r="A1196" t="s">
        <v>723</v>
      </c>
      <c r="B1196" t="s">
        <v>728</v>
      </c>
      <c r="C1196">
        <v>842129</v>
      </c>
      <c r="D1196" t="s">
        <v>686</v>
      </c>
      <c r="E1196" t="s">
        <v>147</v>
      </c>
      <c r="F1196" t="s">
        <v>292</v>
      </c>
      <c r="G1196" s="1" t="str">
        <f t="shared" si="36"/>
        <v>US to World</v>
      </c>
      <c r="H1196">
        <v>2012</v>
      </c>
      <c r="I1196" t="s">
        <v>724</v>
      </c>
      <c r="J1196">
        <v>6</v>
      </c>
      <c r="K1196">
        <v>1069795.9539999999</v>
      </c>
      <c r="L1196" s="1">
        <f t="shared" si="37"/>
        <v>1069.7959539999999</v>
      </c>
    </row>
    <row r="1197" spans="1:12" ht="14.45">
      <c r="A1197" t="s">
        <v>723</v>
      </c>
      <c r="B1197" t="s">
        <v>728</v>
      </c>
      <c r="C1197">
        <v>842129</v>
      </c>
      <c r="D1197" t="s">
        <v>686</v>
      </c>
      <c r="E1197" t="s">
        <v>147</v>
      </c>
      <c r="F1197" t="s">
        <v>292</v>
      </c>
      <c r="G1197" s="1" t="str">
        <f t="shared" si="36"/>
        <v>US to World</v>
      </c>
      <c r="H1197">
        <v>2013</v>
      </c>
      <c r="I1197" t="s">
        <v>724</v>
      </c>
      <c r="J1197">
        <v>6</v>
      </c>
      <c r="K1197">
        <v>1169518.2150000001</v>
      </c>
      <c r="L1197" s="1">
        <f t="shared" si="37"/>
        <v>1169.5182150000001</v>
      </c>
    </row>
    <row r="1198" spans="1:12" ht="14.45">
      <c r="A1198" t="s">
        <v>723</v>
      </c>
      <c r="B1198" t="s">
        <v>728</v>
      </c>
      <c r="C1198">
        <v>842129</v>
      </c>
      <c r="D1198" t="s">
        <v>686</v>
      </c>
      <c r="E1198" t="s">
        <v>147</v>
      </c>
      <c r="F1198" t="s">
        <v>292</v>
      </c>
      <c r="G1198" s="1" t="str">
        <f t="shared" si="36"/>
        <v>US to World</v>
      </c>
      <c r="H1198">
        <v>2014</v>
      </c>
      <c r="I1198" t="s">
        <v>724</v>
      </c>
      <c r="J1198">
        <v>6</v>
      </c>
      <c r="K1198">
        <v>1402903.6569999999</v>
      </c>
      <c r="L1198" s="1">
        <f t="shared" si="37"/>
        <v>1402.9036569999998</v>
      </c>
    </row>
    <row r="1199" spans="1:12" ht="14.45">
      <c r="A1199" t="s">
        <v>723</v>
      </c>
      <c r="B1199" t="s">
        <v>728</v>
      </c>
      <c r="C1199">
        <v>842129</v>
      </c>
      <c r="D1199" t="s">
        <v>686</v>
      </c>
      <c r="E1199" t="s">
        <v>147</v>
      </c>
      <c r="F1199" t="s">
        <v>292</v>
      </c>
      <c r="G1199" s="1" t="str">
        <f t="shared" si="36"/>
        <v>US to World</v>
      </c>
      <c r="H1199">
        <v>2015</v>
      </c>
      <c r="I1199" t="s">
        <v>724</v>
      </c>
      <c r="J1199">
        <v>6</v>
      </c>
      <c r="K1199">
        <v>1319759.6869999999</v>
      </c>
      <c r="L1199" s="1">
        <f t="shared" si="37"/>
        <v>1319.759687</v>
      </c>
    </row>
    <row r="1200" spans="1:12" ht="14.45">
      <c r="A1200" t="s">
        <v>723</v>
      </c>
      <c r="B1200" t="s">
        <v>728</v>
      </c>
      <c r="C1200">
        <v>842129</v>
      </c>
      <c r="D1200" t="s">
        <v>686</v>
      </c>
      <c r="E1200" t="s">
        <v>147</v>
      </c>
      <c r="F1200" t="s">
        <v>292</v>
      </c>
      <c r="G1200" s="1" t="str">
        <f t="shared" si="36"/>
        <v>US to World</v>
      </c>
      <c r="H1200">
        <v>2016</v>
      </c>
      <c r="I1200" t="s">
        <v>724</v>
      </c>
      <c r="J1200">
        <v>6</v>
      </c>
      <c r="K1200">
        <v>1328798.118</v>
      </c>
      <c r="L1200" s="1">
        <f t="shared" si="37"/>
        <v>1328.7981179999999</v>
      </c>
    </row>
    <row r="1201" spans="1:12" ht="14.45">
      <c r="A1201" t="s">
        <v>723</v>
      </c>
      <c r="B1201" t="s">
        <v>728</v>
      </c>
      <c r="C1201">
        <v>842129</v>
      </c>
      <c r="D1201" t="s">
        <v>686</v>
      </c>
      <c r="E1201" t="s">
        <v>147</v>
      </c>
      <c r="F1201" t="s">
        <v>292</v>
      </c>
      <c r="G1201" s="1" t="str">
        <f t="shared" si="36"/>
        <v>US to World</v>
      </c>
      <c r="H1201">
        <v>2017</v>
      </c>
      <c r="I1201" t="s">
        <v>724</v>
      </c>
      <c r="J1201">
        <v>6</v>
      </c>
      <c r="K1201">
        <v>1385910.926</v>
      </c>
      <c r="L1201" s="1">
        <f t="shared" si="37"/>
        <v>1385.910926</v>
      </c>
    </row>
    <row r="1202" spans="1:12" ht="14.45">
      <c r="A1202" t="s">
        <v>723</v>
      </c>
      <c r="B1202" t="s">
        <v>728</v>
      </c>
      <c r="C1202">
        <v>842129</v>
      </c>
      <c r="D1202" t="s">
        <v>686</v>
      </c>
      <c r="E1202" t="s">
        <v>670</v>
      </c>
      <c r="F1202" t="s">
        <v>670</v>
      </c>
      <c r="G1202" s="1" t="str">
        <f t="shared" si="36"/>
        <v>US to EU27</v>
      </c>
      <c r="H1202">
        <v>2012</v>
      </c>
      <c r="I1202" t="s">
        <v>724</v>
      </c>
      <c r="J1202">
        <v>6</v>
      </c>
      <c r="K1202">
        <v>196984.421</v>
      </c>
      <c r="L1202" s="1">
        <f t="shared" si="37"/>
        <v>196.984421</v>
      </c>
    </row>
    <row r="1203" spans="1:12" ht="14.45">
      <c r="A1203" t="s">
        <v>723</v>
      </c>
      <c r="B1203" t="s">
        <v>728</v>
      </c>
      <c r="C1203">
        <v>842129</v>
      </c>
      <c r="D1203" t="s">
        <v>686</v>
      </c>
      <c r="E1203" t="s">
        <v>670</v>
      </c>
      <c r="F1203" t="s">
        <v>670</v>
      </c>
      <c r="G1203" s="1" t="str">
        <f t="shared" si="36"/>
        <v>US to EU27</v>
      </c>
      <c r="H1203">
        <v>2013</v>
      </c>
      <c r="I1203" t="s">
        <v>724</v>
      </c>
      <c r="J1203">
        <v>6</v>
      </c>
      <c r="K1203">
        <v>220660.85</v>
      </c>
      <c r="L1203" s="1">
        <f t="shared" si="37"/>
        <v>220.66085000000001</v>
      </c>
    </row>
    <row r="1204" spans="1:12" ht="14.45">
      <c r="A1204" t="s">
        <v>723</v>
      </c>
      <c r="B1204" t="s">
        <v>728</v>
      </c>
      <c r="C1204">
        <v>842129</v>
      </c>
      <c r="D1204" t="s">
        <v>686</v>
      </c>
      <c r="E1204" t="s">
        <v>670</v>
      </c>
      <c r="F1204" t="s">
        <v>670</v>
      </c>
      <c r="G1204" s="1" t="str">
        <f t="shared" si="36"/>
        <v>US to EU27</v>
      </c>
      <c r="H1204">
        <v>2014</v>
      </c>
      <c r="I1204" t="s">
        <v>724</v>
      </c>
      <c r="J1204">
        <v>6</v>
      </c>
      <c r="K1204">
        <v>272315.97399999999</v>
      </c>
      <c r="L1204" s="1">
        <f t="shared" si="37"/>
        <v>272.31597399999998</v>
      </c>
    </row>
    <row r="1205" spans="1:12" ht="14.45">
      <c r="A1205" t="s">
        <v>723</v>
      </c>
      <c r="B1205" t="s">
        <v>728</v>
      </c>
      <c r="C1205">
        <v>842129</v>
      </c>
      <c r="D1205" t="s">
        <v>686</v>
      </c>
      <c r="E1205" t="s">
        <v>670</v>
      </c>
      <c r="F1205" t="s">
        <v>670</v>
      </c>
      <c r="G1205" s="1" t="str">
        <f t="shared" si="36"/>
        <v>US to EU27</v>
      </c>
      <c r="H1205">
        <v>2015</v>
      </c>
      <c r="I1205" t="s">
        <v>724</v>
      </c>
      <c r="J1205">
        <v>6</v>
      </c>
      <c r="K1205">
        <v>304441.21600000001</v>
      </c>
      <c r="L1205" s="1">
        <f t="shared" si="37"/>
        <v>304.441216</v>
      </c>
    </row>
    <row r="1206" spans="1:12" ht="14.45">
      <c r="A1206" t="s">
        <v>723</v>
      </c>
      <c r="B1206" t="s">
        <v>728</v>
      </c>
      <c r="C1206">
        <v>842129</v>
      </c>
      <c r="D1206" t="s">
        <v>686</v>
      </c>
      <c r="E1206" t="s">
        <v>670</v>
      </c>
      <c r="F1206" t="s">
        <v>670</v>
      </c>
      <c r="G1206" s="1" t="str">
        <f t="shared" si="36"/>
        <v>US to EU27</v>
      </c>
      <c r="H1206">
        <v>2016</v>
      </c>
      <c r="I1206" t="s">
        <v>724</v>
      </c>
      <c r="J1206">
        <v>6</v>
      </c>
      <c r="K1206">
        <v>372127.64500000002</v>
      </c>
      <c r="L1206" s="1">
        <f t="shared" si="37"/>
        <v>372.12764500000003</v>
      </c>
    </row>
    <row r="1207" spans="1:12" ht="14.45">
      <c r="A1207" t="s">
        <v>723</v>
      </c>
      <c r="B1207" t="s">
        <v>728</v>
      </c>
      <c r="C1207">
        <v>842129</v>
      </c>
      <c r="D1207" t="s">
        <v>686</v>
      </c>
      <c r="E1207" t="s">
        <v>670</v>
      </c>
      <c r="F1207" t="s">
        <v>670</v>
      </c>
      <c r="G1207" s="1" t="str">
        <f t="shared" si="36"/>
        <v>US to EU27</v>
      </c>
      <c r="H1207">
        <v>2017</v>
      </c>
      <c r="I1207" t="s">
        <v>724</v>
      </c>
      <c r="J1207">
        <v>6</v>
      </c>
      <c r="K1207">
        <v>406624.28499999997</v>
      </c>
      <c r="L1207" s="1">
        <f t="shared" si="37"/>
        <v>406.62428499999999</v>
      </c>
    </row>
  </sheetData>
  <conditionalFormatting sqref="A1:XFD8 A84:F88 H84:K88 A9:F48 H9:K48 M9:XFD1048576 G9:G1207 L9:L1207">
    <cfRule type="expression" dxfId="997" priority="1">
      <formula>_xlfn.ISFORMULA(A1)</formula>
    </cfRule>
  </conditionalFormatting>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tint="0.39997558519241921"/>
  </sheetPr>
  <dimension ref="B1:L51"/>
  <sheetViews>
    <sheetView workbookViewId="0">
      <selection activeCell="B33" sqref="B33"/>
    </sheetView>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3" style="1" bestFit="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22.140625" style="1" bestFit="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7" t="s">
        <v>84</v>
      </c>
      <c r="C14" s="496" t="s">
        <v>411</v>
      </c>
      <c r="D14" s="496" t="s">
        <v>296</v>
      </c>
      <c r="E14" s="324">
        <f>E28+E42</f>
        <v>0</v>
      </c>
      <c r="F14" s="324">
        <f>F28+F42</f>
        <v>3171434347.1366711</v>
      </c>
      <c r="G14" s="324">
        <f t="shared" ref="G14:L14" si="0">G19+G20</f>
        <v>5786206883.5898085</v>
      </c>
      <c r="H14" s="324">
        <f t="shared" si="0"/>
        <v>5794762129.08249</v>
      </c>
      <c r="I14" s="324">
        <f t="shared" si="0"/>
        <v>6009273922.6906099</v>
      </c>
      <c r="J14" s="324">
        <f t="shared" si="0"/>
        <v>8961856169.0131531</v>
      </c>
      <c r="K14" s="324">
        <f t="shared" si="0"/>
        <v>10988661348.209351</v>
      </c>
      <c r="L14" s="324">
        <f t="shared" si="0"/>
        <v>10994268088.817017</v>
      </c>
    </row>
    <row r="15" spans="2:12">
      <c r="C15" s="496" t="s">
        <v>380</v>
      </c>
      <c r="D15" s="496" t="s">
        <v>296</v>
      </c>
      <c r="E15" s="325">
        <f>E21</f>
        <v>0</v>
      </c>
      <c r="F15" s="324">
        <f t="shared" ref="F15:L15" si="1">F21</f>
        <v>0</v>
      </c>
      <c r="G15" s="324">
        <f t="shared" si="1"/>
        <v>0</v>
      </c>
      <c r="H15" s="324">
        <f t="shared" si="1"/>
        <v>0</v>
      </c>
      <c r="I15" s="324">
        <f t="shared" si="1"/>
        <v>0</v>
      </c>
      <c r="J15" s="324">
        <f t="shared" si="1"/>
        <v>0</v>
      </c>
      <c r="K15" s="324">
        <f t="shared" si="1"/>
        <v>0</v>
      </c>
      <c r="L15" s="324">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0</v>
      </c>
      <c r="F19" s="187">
        <f t="shared" ref="F19:L19" si="2">F33+F47</f>
        <v>2228447068.6288214</v>
      </c>
      <c r="G19" s="187">
        <f t="shared" si="2"/>
        <v>4065748918.8944407</v>
      </c>
      <c r="H19" s="187">
        <f t="shared" si="2"/>
        <v>4071760366.6031971</v>
      </c>
      <c r="I19" s="187">
        <f t="shared" si="2"/>
        <v>4222489697.6656275</v>
      </c>
      <c r="J19" s="187">
        <f t="shared" si="2"/>
        <v>6297157665.3766499</v>
      </c>
      <c r="K19" s="187">
        <f t="shared" si="2"/>
        <v>7721317072.724721</v>
      </c>
      <c r="L19" s="187">
        <f t="shared" si="2"/>
        <v>7725256717.4734764</v>
      </c>
    </row>
    <row r="20" spans="2:12">
      <c r="C20" s="112" t="s">
        <v>335</v>
      </c>
      <c r="D20" s="496" t="s">
        <v>296</v>
      </c>
      <c r="E20" s="187">
        <f t="shared" ref="E20:L20" si="3">E34+E48</f>
        <v>0</v>
      </c>
      <c r="F20" s="187">
        <f t="shared" si="3"/>
        <v>942987278.50784993</v>
      </c>
      <c r="G20" s="187">
        <f t="shared" si="3"/>
        <v>1720457964.6953678</v>
      </c>
      <c r="H20" s="187">
        <f t="shared" si="3"/>
        <v>1723001762.4792929</v>
      </c>
      <c r="I20" s="187">
        <f t="shared" si="3"/>
        <v>1786784225.0249825</v>
      </c>
      <c r="J20" s="187">
        <f t="shared" si="3"/>
        <v>2664698503.6365032</v>
      </c>
      <c r="K20" s="187">
        <f t="shared" si="3"/>
        <v>3267344275.4846287</v>
      </c>
      <c r="L20" s="187">
        <f t="shared" si="3"/>
        <v>3269011371.3435411</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0</v>
      </c>
      <c r="F28" s="51">
        <f t="shared" ref="F28:L28" si="4">F33+F34</f>
        <v>211633093.52458301</v>
      </c>
      <c r="G28" s="51">
        <f t="shared" si="4"/>
        <v>220999907.6573751</v>
      </c>
      <c r="H28" s="51">
        <f t="shared" si="4"/>
        <v>261357671.10760459</v>
      </c>
      <c r="I28" s="51">
        <f t="shared" si="4"/>
        <v>352659258.28088975</v>
      </c>
      <c r="J28" s="51">
        <f t="shared" si="4"/>
        <v>610647157.04827464</v>
      </c>
      <c r="K28" s="51">
        <f t="shared" si="4"/>
        <v>711814968.3683883</v>
      </c>
      <c r="L28" s="51">
        <f t="shared" si="4"/>
        <v>920711408.5311743</v>
      </c>
    </row>
    <row r="29" spans="2:12">
      <c r="B29" s="497" t="str">
        <f>B14</f>
        <v>BioSNG</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turnover'!E33*'Tradeable %'!I20</f>
        <v>0</v>
      </c>
      <c r="F33" s="187">
        <f>'Market turnover'!F33*'Tradeable %'!J20</f>
        <v>148706577.29853436</v>
      </c>
      <c r="G33" s="187">
        <f>'Market turnover'!G33*'Tradeable %'!K20</f>
        <v>155288283.62187576</v>
      </c>
      <c r="H33" s="187">
        <f>'Market turnover'!H33*'Tradeable %'!L20</f>
        <v>183646158.89628503</v>
      </c>
      <c r="I33" s="187">
        <f>'Market turnover'!I33*'Tradeable %'!M20</f>
        <v>247800333.9562735</v>
      </c>
      <c r="J33" s="187">
        <f>'Market turnover'!J33*'Tradeable %'!N20</f>
        <v>429078681.17129546</v>
      </c>
      <c r="K33" s="187">
        <f>'Market turnover'!K33*'Tradeable %'!O20</f>
        <v>500165479.09900463</v>
      </c>
      <c r="L33" s="187">
        <f>'Market turnover'!L33*'Tradeable %'!P20</f>
        <v>646949113.49712682</v>
      </c>
    </row>
    <row r="34" spans="3:12">
      <c r="C34" s="112" t="s">
        <v>335</v>
      </c>
      <c r="D34" s="496" t="s">
        <v>296</v>
      </c>
      <c r="E34" s="187">
        <f>'Market turnover'!E34*'Tradeable %'!I21</f>
        <v>0</v>
      </c>
      <c r="F34" s="187">
        <f>'Market turnover'!F34*'Tradeable %'!J21</f>
        <v>62926516.226048656</v>
      </c>
      <c r="G34" s="187">
        <f>'Market turnover'!G34*'Tradeable %'!K21</f>
        <v>65711624.035499349</v>
      </c>
      <c r="H34" s="187">
        <f>'Market turnover'!H34*'Tradeable %'!L21</f>
        <v>77711512.211319566</v>
      </c>
      <c r="I34" s="187">
        <f>'Market turnover'!I34*'Tradeable %'!M21</f>
        <v>104858924.32461628</v>
      </c>
      <c r="J34" s="187">
        <f>'Market turnover'!J34*'Tradeable %'!N21</f>
        <v>181568475.8769792</v>
      </c>
      <c r="K34" s="187">
        <f>'Market turnover'!K34*'Tradeable %'!O21</f>
        <v>211649489.26938364</v>
      </c>
      <c r="L34" s="187">
        <f>'Market turnover'!L34*'Tradeable %'!P21</f>
        <v>273762295.03404748</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0</v>
      </c>
      <c r="F42" s="51">
        <f t="shared" ref="F42:L42" si="6">F47+F48</f>
        <v>2959801253.6120882</v>
      </c>
      <c r="G42" s="51">
        <f t="shared" si="6"/>
        <v>5565206975.9324331</v>
      </c>
      <c r="H42" s="51">
        <f t="shared" si="6"/>
        <v>5533404457.9748859</v>
      </c>
      <c r="I42" s="51">
        <f t="shared" si="6"/>
        <v>5656614664.4097204</v>
      </c>
      <c r="J42" s="51">
        <f t="shared" si="6"/>
        <v>8351209011.9648781</v>
      </c>
      <c r="K42" s="51">
        <f t="shared" si="6"/>
        <v>10276846379.840961</v>
      </c>
      <c r="L42" s="51">
        <f t="shared" si="6"/>
        <v>10073556680.285843</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turnover'!E48*'Tradeable %'!I35</f>
        <v>0</v>
      </c>
      <c r="F47" s="187">
        <f>'Market turnover'!F48*'Tradeable %'!J35</f>
        <v>2079740491.330287</v>
      </c>
      <c r="G47" s="187">
        <f>'Market turnover'!G48*'Tradeable %'!K35</f>
        <v>3910460635.2725649</v>
      </c>
      <c r="H47" s="187">
        <f>'Market turnover'!H48*'Tradeable %'!L35</f>
        <v>3888114207.706912</v>
      </c>
      <c r="I47" s="187">
        <f>'Market turnover'!I48*'Tradeable %'!M35</f>
        <v>3974689363.7093539</v>
      </c>
      <c r="J47" s="187">
        <f>'Market turnover'!J48*'Tradeable %'!N35</f>
        <v>5868078984.2053547</v>
      </c>
      <c r="K47" s="187">
        <f>'Market turnover'!K48*'Tradeable %'!O35</f>
        <v>7221151593.6257162</v>
      </c>
      <c r="L47" s="187">
        <f>'Market turnover'!L48*'Tradeable %'!P35</f>
        <v>7078307603.9763498</v>
      </c>
    </row>
    <row r="48" spans="3:12">
      <c r="C48" s="112" t="s">
        <v>335</v>
      </c>
      <c r="D48" s="496" t="s">
        <v>296</v>
      </c>
      <c r="E48" s="187">
        <f>'Market turnover'!E49*'Tradeable %'!I36</f>
        <v>0</v>
      </c>
      <c r="F48" s="187">
        <f>'Market turnover'!F49*'Tradeable %'!J36</f>
        <v>880060762.28180122</v>
      </c>
      <c r="G48" s="187">
        <f>'Market turnover'!G49*'Tradeable %'!K36</f>
        <v>1654746340.6598685</v>
      </c>
      <c r="H48" s="187">
        <f>'Market turnover'!H49*'Tradeable %'!L36</f>
        <v>1645290250.2679734</v>
      </c>
      <c r="I48" s="187">
        <f>'Market turnover'!I49*'Tradeable %'!M36</f>
        <v>1681925300.7003663</v>
      </c>
      <c r="J48" s="187">
        <f>'Market turnover'!J49*'Tradeable %'!N36</f>
        <v>2483130027.7595239</v>
      </c>
      <c r="K48" s="187">
        <f>'Market turnover'!K49*'Tradeable %'!O36</f>
        <v>3055694786.2152452</v>
      </c>
      <c r="L48" s="187">
        <f>'Market turnover'!L49*'Tradeable %'!P36</f>
        <v>2995249076.3094935</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C28:C30 C42:C43 A11:A24 M11:XFD16 A25:B1048576 O17:XFD17 M18:XFD1048576 A1:XFD10 C44:D44 C52:L1048576 C38:D41 E38:L44 B24:D24 B11:L13 B15:L16 C14:L14 D38:L38 C25:D27 E24:L30">
    <cfRule type="expression" dxfId="3730" priority="50">
      <formula>_xlfn.ISFORMULA(A1)</formula>
    </cfRule>
  </conditionalFormatting>
  <conditionalFormatting sqref="C43">
    <cfRule type="expression" dxfId="3729" priority="32">
      <formula>_xlfn.ISFORMULA(C43)</formula>
    </cfRule>
  </conditionalFormatting>
  <conditionalFormatting sqref="B17:B23">
    <cfRule type="expression" dxfId="3728" priority="49">
      <formula>_xlfn.ISFORMULA(B17)</formula>
    </cfRule>
  </conditionalFormatting>
  <conditionalFormatting sqref="E43:L43">
    <cfRule type="expression" dxfId="3727" priority="34">
      <formula>_xlfn.ISFORMULA(E43)</formula>
    </cfRule>
  </conditionalFormatting>
  <conditionalFormatting sqref="C41:C42">
    <cfRule type="expression" dxfId="3726" priority="33">
      <formula>_xlfn.ISFORMULA(C41)</formula>
    </cfRule>
  </conditionalFormatting>
  <conditionalFormatting sqref="B17:B23">
    <cfRule type="expression" dxfId="3725" priority="41">
      <formula>_xlfn.ISFORMULA(B17)</formula>
    </cfRule>
  </conditionalFormatting>
  <conditionalFormatting sqref="B28:B38 E29:L30">
    <cfRule type="expression" dxfId="3724" priority="39">
      <formula>_xlfn.ISFORMULA(B28)</formula>
    </cfRule>
  </conditionalFormatting>
  <conditionalFormatting sqref="C27:C28">
    <cfRule type="expression" dxfId="3723" priority="38">
      <formula>_xlfn.ISFORMULA(C27)</formula>
    </cfRule>
  </conditionalFormatting>
  <conditionalFormatting sqref="C29:C30 C38">
    <cfRule type="expression" dxfId="3722" priority="37">
      <formula>_xlfn.ISFORMULA(C29)</formula>
    </cfRule>
  </conditionalFormatting>
  <conditionalFormatting sqref="D28:D30">
    <cfRule type="expression" dxfId="3721" priority="27">
      <formula>_xlfn.ISFORMULA(D28)</formula>
    </cfRule>
  </conditionalFormatting>
  <conditionalFormatting sqref="D28:D30">
    <cfRule type="expression" dxfId="3720" priority="26">
      <formula>_xlfn.ISFORMULA(D28)</formula>
    </cfRule>
  </conditionalFormatting>
  <conditionalFormatting sqref="D42:D43">
    <cfRule type="expression" dxfId="3719" priority="21">
      <formula>_xlfn.ISFORMULA(D42)</formula>
    </cfRule>
  </conditionalFormatting>
  <conditionalFormatting sqref="D42:D43">
    <cfRule type="expression" dxfId="3718" priority="20">
      <formula>_xlfn.ISFORMULA(D42)</formula>
    </cfRule>
  </conditionalFormatting>
  <conditionalFormatting sqref="M17:N17">
    <cfRule type="expression" dxfId="3717" priority="17">
      <formula>_xlfn.ISFORMULA(M17)</formula>
    </cfRule>
  </conditionalFormatting>
  <conditionalFormatting sqref="D21:D23 C18:D18 E18:L23 C17:L17 C31:L31 C45:L45">
    <cfRule type="expression" dxfId="3716" priority="16">
      <formula>_xlfn.ISFORMULA(C17)</formula>
    </cfRule>
  </conditionalFormatting>
  <conditionalFormatting sqref="C19:C23">
    <cfRule type="expression" dxfId="3715" priority="15">
      <formula>_xlfn.ISFORMULA(C19)</formula>
    </cfRule>
  </conditionalFormatting>
  <conditionalFormatting sqref="D35:D37 C32:D32 E32:L37">
    <cfRule type="expression" dxfId="3714" priority="12">
      <formula>_xlfn.ISFORMULA(C32)</formula>
    </cfRule>
  </conditionalFormatting>
  <conditionalFormatting sqref="C33:C37">
    <cfRule type="expression" dxfId="3713" priority="11">
      <formula>_xlfn.ISFORMULA(C33)</formula>
    </cfRule>
  </conditionalFormatting>
  <conditionalFormatting sqref="D49:D51 C46:D46 E46:L51">
    <cfRule type="expression" dxfId="3712" priority="9">
      <formula>_xlfn.ISFORMULA(C46)</formula>
    </cfRule>
  </conditionalFormatting>
  <conditionalFormatting sqref="C47:C51">
    <cfRule type="expression" dxfId="3711" priority="8">
      <formula>_xlfn.ISFORMULA(C47)</formula>
    </cfRule>
  </conditionalFormatting>
  <conditionalFormatting sqref="D19:D20">
    <cfRule type="expression" dxfId="3710" priority="6">
      <formula>_xlfn.ISFORMULA(D19)</formula>
    </cfRule>
  </conditionalFormatting>
  <conditionalFormatting sqref="D19:D20">
    <cfRule type="expression" dxfId="3709" priority="5">
      <formula>_xlfn.ISFORMULA(D19)</formula>
    </cfRule>
  </conditionalFormatting>
  <conditionalFormatting sqref="D33:D34">
    <cfRule type="expression" dxfId="3708" priority="4">
      <formula>_xlfn.ISFORMULA(D33)</formula>
    </cfRule>
  </conditionalFormatting>
  <conditionalFormatting sqref="D33:D34">
    <cfRule type="expression" dxfId="3707" priority="3">
      <formula>_xlfn.ISFORMULA(D33)</formula>
    </cfRule>
  </conditionalFormatting>
  <conditionalFormatting sqref="D47:D48">
    <cfRule type="expression" dxfId="3706" priority="2">
      <formula>_xlfn.ISFORMULA(D47)</formula>
    </cfRule>
  </conditionalFormatting>
  <conditionalFormatting sqref="D47:D48">
    <cfRule type="expression" dxfId="3705" priority="1">
      <formula>_xlfn.ISFORMULA(D47)</formula>
    </cfRule>
  </conditionalFormatting>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8DEBD-9920-45BD-A8CA-DFA6BE437F5C}">
  <sheetPr>
    <tabColor theme="5" tint="0.39997558519241921"/>
  </sheetPr>
  <dimension ref="A1:T1207"/>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8" width="15.7109375" style="1" customWidth="1"/>
    <col min="9" max="9" width="21.85546875" style="1" customWidth="1"/>
    <col min="10" max="10" width="24" style="1" customWidth="1"/>
    <col min="11" max="11" width="8.85546875" style="1"/>
    <col min="12" max="12" width="17.85546875" style="1" customWidth="1"/>
    <col min="13" max="13" width="10.85546875" style="1" customWidth="1"/>
    <col min="14" max="14" width="11.7109375" style="1" customWidth="1"/>
    <col min="15" max="15" width="10.7109375" style="1" customWidth="1"/>
    <col min="16" max="16" width="11.42578125" style="1" customWidth="1"/>
    <col min="17" max="18" width="10.85546875" style="1" customWidth="1"/>
    <col min="19" max="16384" width="8.85546875" style="1"/>
  </cols>
  <sheetData>
    <row r="1" spans="1:20" s="109" customFormat="1" ht="35.1">
      <c r="A1" s="109" t="s">
        <v>729</v>
      </c>
    </row>
    <row r="2" spans="1:20" s="167" customFormat="1" ht="12.4">
      <c r="A2" s="167" t="s">
        <v>486</v>
      </c>
    </row>
    <row r="3" spans="1:20" s="167" customFormat="1" ht="12.4">
      <c r="A3" s="167" t="s">
        <v>487</v>
      </c>
    </row>
    <row r="4" spans="1:20" s="167" customFormat="1" ht="12.4">
      <c r="A4" s="167" t="s">
        <v>470</v>
      </c>
    </row>
    <row r="6" spans="1:20" ht="14.45">
      <c r="A6" t="s">
        <v>712</v>
      </c>
      <c r="B6" t="s">
        <v>713</v>
      </c>
      <c r="C6" t="s">
        <v>714</v>
      </c>
      <c r="D6" t="s">
        <v>715</v>
      </c>
      <c r="E6" t="s">
        <v>716</v>
      </c>
      <c r="F6" t="s">
        <v>717</v>
      </c>
      <c r="G6" t="s">
        <v>718</v>
      </c>
      <c r="H6" t="s">
        <v>672</v>
      </c>
      <c r="I6" t="s">
        <v>719</v>
      </c>
      <c r="J6" t="s">
        <v>720</v>
      </c>
      <c r="K6" t="s">
        <v>721</v>
      </c>
      <c r="L6" s="1" t="s">
        <v>730</v>
      </c>
    </row>
    <row r="7" spans="1:20" ht="14.45">
      <c r="A7" t="s">
        <v>723</v>
      </c>
      <c r="B7" t="s">
        <v>726</v>
      </c>
      <c r="C7">
        <v>380210</v>
      </c>
      <c r="D7" t="s">
        <v>647</v>
      </c>
      <c r="E7" t="s">
        <v>147</v>
      </c>
      <c r="F7" t="s">
        <v>292</v>
      </c>
      <c r="G7" t="str">
        <f>CONCATENATE(D7, " to ",F7)</f>
        <v>Germany to World</v>
      </c>
      <c r="H7">
        <v>2012</v>
      </c>
      <c r="I7" t="s">
        <v>724</v>
      </c>
      <c r="J7">
        <v>6</v>
      </c>
      <c r="K7">
        <v>84430.941999999995</v>
      </c>
      <c r="L7" s="1">
        <f>K7/1000</f>
        <v>84.430942000000002</v>
      </c>
    </row>
    <row r="8" spans="1:20" ht="14.45">
      <c r="A8" t="s">
        <v>723</v>
      </c>
      <c r="B8" t="s">
        <v>726</v>
      </c>
      <c r="C8">
        <v>380210</v>
      </c>
      <c r="D8" t="s">
        <v>647</v>
      </c>
      <c r="E8" t="s">
        <v>147</v>
      </c>
      <c r="F8" t="s">
        <v>292</v>
      </c>
      <c r="G8" t="str">
        <f t="shared" ref="G8:G71" si="0">CONCATENATE(D8, " to ",F8)</f>
        <v>Germany to World</v>
      </c>
      <c r="H8">
        <v>2013</v>
      </c>
      <c r="I8" t="s">
        <v>724</v>
      </c>
      <c r="J8">
        <v>6</v>
      </c>
      <c r="K8">
        <v>79724.438999999998</v>
      </c>
      <c r="L8" s="1">
        <f t="shared" ref="L8:L71" si="1">K8/1000</f>
        <v>79.724439000000004</v>
      </c>
    </row>
    <row r="9" spans="1:20" ht="14.45">
      <c r="A9" t="s">
        <v>723</v>
      </c>
      <c r="B9" t="s">
        <v>726</v>
      </c>
      <c r="C9">
        <v>380210</v>
      </c>
      <c r="D9" t="s">
        <v>647</v>
      </c>
      <c r="E9" t="s">
        <v>147</v>
      </c>
      <c r="F9" t="s">
        <v>292</v>
      </c>
      <c r="G9" t="str">
        <f t="shared" si="0"/>
        <v>Germany to World</v>
      </c>
      <c r="H9">
        <v>2014</v>
      </c>
      <c r="I9" t="s">
        <v>724</v>
      </c>
      <c r="J9">
        <v>6</v>
      </c>
      <c r="K9">
        <v>76454.578999999998</v>
      </c>
      <c r="L9" s="1">
        <f t="shared" si="1"/>
        <v>76.454578999999995</v>
      </c>
      <c r="S9" s="5"/>
      <c r="T9" s="5"/>
    </row>
    <row r="10" spans="1:20" ht="14.45">
      <c r="A10" t="s">
        <v>723</v>
      </c>
      <c r="B10" t="s">
        <v>726</v>
      </c>
      <c r="C10">
        <v>380210</v>
      </c>
      <c r="D10" t="s">
        <v>647</v>
      </c>
      <c r="E10" t="s">
        <v>147</v>
      </c>
      <c r="F10" t="s">
        <v>292</v>
      </c>
      <c r="G10" t="str">
        <f t="shared" si="0"/>
        <v>Germany to World</v>
      </c>
      <c r="H10">
        <v>2015</v>
      </c>
      <c r="I10" t="s">
        <v>724</v>
      </c>
      <c r="J10">
        <v>6</v>
      </c>
      <c r="K10">
        <v>54249.661</v>
      </c>
      <c r="L10" s="1">
        <f t="shared" si="1"/>
        <v>54.249661000000003</v>
      </c>
      <c r="S10" s="5"/>
      <c r="T10" s="5"/>
    </row>
    <row r="11" spans="1:20" ht="14.45">
      <c r="A11" t="s">
        <v>723</v>
      </c>
      <c r="B11" t="s">
        <v>726</v>
      </c>
      <c r="C11">
        <v>380210</v>
      </c>
      <c r="D11" t="s">
        <v>647</v>
      </c>
      <c r="E11" t="s">
        <v>147</v>
      </c>
      <c r="F11" t="s">
        <v>292</v>
      </c>
      <c r="G11" t="str">
        <f t="shared" si="0"/>
        <v>Germany to World</v>
      </c>
      <c r="H11">
        <v>2016</v>
      </c>
      <c r="I11" t="s">
        <v>724</v>
      </c>
      <c r="J11">
        <v>6</v>
      </c>
      <c r="K11">
        <v>62741.637999999999</v>
      </c>
      <c r="L11" s="1">
        <f t="shared" si="1"/>
        <v>62.741638000000002</v>
      </c>
    </row>
    <row r="12" spans="1:20" ht="14.45">
      <c r="A12" t="s">
        <v>723</v>
      </c>
      <c r="B12" t="s">
        <v>726</v>
      </c>
      <c r="C12">
        <v>380210</v>
      </c>
      <c r="D12" t="s">
        <v>647</v>
      </c>
      <c r="E12" t="s">
        <v>147</v>
      </c>
      <c r="F12" t="s">
        <v>292</v>
      </c>
      <c r="G12" t="str">
        <f t="shared" si="0"/>
        <v>Germany to World</v>
      </c>
      <c r="H12">
        <v>2017</v>
      </c>
      <c r="I12" t="s">
        <v>724</v>
      </c>
      <c r="J12">
        <v>6</v>
      </c>
      <c r="K12">
        <v>70374.388999999996</v>
      </c>
      <c r="L12" s="1">
        <f t="shared" si="1"/>
        <v>70.374388999999994</v>
      </c>
    </row>
    <row r="13" spans="1:20" ht="14.45">
      <c r="A13" t="s">
        <v>723</v>
      </c>
      <c r="B13" t="s">
        <v>726</v>
      </c>
      <c r="C13">
        <v>380210</v>
      </c>
      <c r="D13" t="s">
        <v>647</v>
      </c>
      <c r="E13" t="s">
        <v>670</v>
      </c>
      <c r="F13" t="s">
        <v>670</v>
      </c>
      <c r="G13" t="str">
        <f t="shared" si="0"/>
        <v>Germany to EU27</v>
      </c>
      <c r="H13">
        <v>2012</v>
      </c>
      <c r="I13" t="s">
        <v>724</v>
      </c>
      <c r="J13">
        <v>6</v>
      </c>
      <c r="K13">
        <v>38973.771000000001</v>
      </c>
      <c r="L13" s="1">
        <f t="shared" si="1"/>
        <v>38.973770999999999</v>
      </c>
    </row>
    <row r="14" spans="1:20" ht="14.45">
      <c r="A14" t="s">
        <v>723</v>
      </c>
      <c r="B14" t="s">
        <v>726</v>
      </c>
      <c r="C14">
        <v>380210</v>
      </c>
      <c r="D14" t="s">
        <v>647</v>
      </c>
      <c r="E14" t="s">
        <v>670</v>
      </c>
      <c r="F14" t="s">
        <v>670</v>
      </c>
      <c r="G14" t="str">
        <f t="shared" si="0"/>
        <v>Germany to EU27</v>
      </c>
      <c r="H14">
        <v>2013</v>
      </c>
      <c r="I14" t="s">
        <v>724</v>
      </c>
      <c r="J14">
        <v>6</v>
      </c>
      <c r="K14">
        <v>40926.059000000001</v>
      </c>
      <c r="L14" s="1">
        <f t="shared" si="1"/>
        <v>40.926059000000002</v>
      </c>
    </row>
    <row r="15" spans="1:20" ht="14.45">
      <c r="A15" t="s">
        <v>723</v>
      </c>
      <c r="B15" t="s">
        <v>726</v>
      </c>
      <c r="C15">
        <v>380210</v>
      </c>
      <c r="D15" t="s">
        <v>647</v>
      </c>
      <c r="E15" t="s">
        <v>670</v>
      </c>
      <c r="F15" t="s">
        <v>670</v>
      </c>
      <c r="G15" t="str">
        <f t="shared" si="0"/>
        <v>Germany to EU27</v>
      </c>
      <c r="H15">
        <v>2014</v>
      </c>
      <c r="I15" t="s">
        <v>724</v>
      </c>
      <c r="J15">
        <v>6</v>
      </c>
      <c r="K15">
        <v>49009.853999999999</v>
      </c>
      <c r="L15" s="1">
        <f t="shared" si="1"/>
        <v>49.009853999999997</v>
      </c>
    </row>
    <row r="16" spans="1:20" ht="14.45">
      <c r="A16" t="s">
        <v>723</v>
      </c>
      <c r="B16" t="s">
        <v>726</v>
      </c>
      <c r="C16">
        <v>380210</v>
      </c>
      <c r="D16" t="s">
        <v>647</v>
      </c>
      <c r="E16" t="s">
        <v>670</v>
      </c>
      <c r="F16" t="s">
        <v>670</v>
      </c>
      <c r="G16" t="str">
        <f t="shared" si="0"/>
        <v>Germany to EU27</v>
      </c>
      <c r="H16">
        <v>2015</v>
      </c>
      <c r="I16" t="s">
        <v>724</v>
      </c>
      <c r="J16">
        <v>6</v>
      </c>
      <c r="K16">
        <v>32802.923999999999</v>
      </c>
      <c r="L16" s="1">
        <f t="shared" si="1"/>
        <v>32.802923999999997</v>
      </c>
    </row>
    <row r="17" spans="1:12" ht="14.45">
      <c r="A17" t="s">
        <v>723</v>
      </c>
      <c r="B17" t="s">
        <v>726</v>
      </c>
      <c r="C17">
        <v>380210</v>
      </c>
      <c r="D17" t="s">
        <v>647</v>
      </c>
      <c r="E17" t="s">
        <v>670</v>
      </c>
      <c r="F17" t="s">
        <v>670</v>
      </c>
      <c r="G17" t="str">
        <f t="shared" si="0"/>
        <v>Germany to EU27</v>
      </c>
      <c r="H17">
        <v>2016</v>
      </c>
      <c r="I17" t="s">
        <v>724</v>
      </c>
      <c r="J17">
        <v>6</v>
      </c>
      <c r="K17">
        <v>36659.387000000002</v>
      </c>
      <c r="L17" s="1">
        <f t="shared" si="1"/>
        <v>36.659387000000002</v>
      </c>
    </row>
    <row r="18" spans="1:12" ht="14.45">
      <c r="A18" t="s">
        <v>723</v>
      </c>
      <c r="B18" t="s">
        <v>726</v>
      </c>
      <c r="C18">
        <v>380210</v>
      </c>
      <c r="D18" t="s">
        <v>647</v>
      </c>
      <c r="E18" t="s">
        <v>670</v>
      </c>
      <c r="F18" t="s">
        <v>670</v>
      </c>
      <c r="G18" t="str">
        <f t="shared" si="0"/>
        <v>Germany to EU27</v>
      </c>
      <c r="H18">
        <v>2017</v>
      </c>
      <c r="I18" t="s">
        <v>724</v>
      </c>
      <c r="J18">
        <v>6</v>
      </c>
      <c r="K18">
        <v>40886.451000000001</v>
      </c>
      <c r="L18" s="1">
        <f t="shared" si="1"/>
        <v>40.886451000000001</v>
      </c>
    </row>
    <row r="19" spans="1:12" ht="14.45">
      <c r="A19" t="s">
        <v>723</v>
      </c>
      <c r="B19" t="s">
        <v>726</v>
      </c>
      <c r="C19">
        <v>382490</v>
      </c>
      <c r="D19" t="s">
        <v>647</v>
      </c>
      <c r="E19" t="s">
        <v>147</v>
      </c>
      <c r="F19" t="s">
        <v>292</v>
      </c>
      <c r="G19" t="str">
        <f t="shared" si="0"/>
        <v>Germany to World</v>
      </c>
      <c r="H19">
        <v>2012</v>
      </c>
      <c r="I19" t="s">
        <v>724</v>
      </c>
      <c r="J19">
        <v>6</v>
      </c>
      <c r="K19">
        <v>4399257.2939999998</v>
      </c>
      <c r="L19" s="1">
        <f t="shared" si="1"/>
        <v>4399.257294</v>
      </c>
    </row>
    <row r="20" spans="1:12" ht="14.45">
      <c r="A20" t="s">
        <v>723</v>
      </c>
      <c r="B20" t="s">
        <v>726</v>
      </c>
      <c r="C20">
        <v>382490</v>
      </c>
      <c r="D20" t="s">
        <v>647</v>
      </c>
      <c r="E20" t="s">
        <v>147</v>
      </c>
      <c r="F20" t="s">
        <v>292</v>
      </c>
      <c r="G20" t="str">
        <f t="shared" si="0"/>
        <v>Germany to World</v>
      </c>
      <c r="H20">
        <v>2013</v>
      </c>
      <c r="I20" t="s">
        <v>724</v>
      </c>
      <c r="J20">
        <v>6</v>
      </c>
      <c r="K20">
        <v>4455167.1969999997</v>
      </c>
      <c r="L20" s="1">
        <f t="shared" si="1"/>
        <v>4455.1671969999998</v>
      </c>
    </row>
    <row r="21" spans="1:12" ht="14.45">
      <c r="A21" t="s">
        <v>723</v>
      </c>
      <c r="B21" t="s">
        <v>726</v>
      </c>
      <c r="C21">
        <v>382490</v>
      </c>
      <c r="D21" t="s">
        <v>647</v>
      </c>
      <c r="E21" t="s">
        <v>147</v>
      </c>
      <c r="F21" t="s">
        <v>292</v>
      </c>
      <c r="G21" t="str">
        <f t="shared" si="0"/>
        <v>Germany to World</v>
      </c>
      <c r="H21">
        <v>2014</v>
      </c>
      <c r="I21" t="s">
        <v>724</v>
      </c>
      <c r="J21">
        <v>6</v>
      </c>
      <c r="K21">
        <v>4639747.1009999998</v>
      </c>
      <c r="L21" s="1">
        <f t="shared" si="1"/>
        <v>4639.7471009999999</v>
      </c>
    </row>
    <row r="22" spans="1:12" ht="14.45">
      <c r="A22" t="s">
        <v>723</v>
      </c>
      <c r="B22" t="s">
        <v>726</v>
      </c>
      <c r="C22">
        <v>382490</v>
      </c>
      <c r="D22" t="s">
        <v>647</v>
      </c>
      <c r="E22" t="s">
        <v>147</v>
      </c>
      <c r="F22" t="s">
        <v>292</v>
      </c>
      <c r="G22" t="str">
        <f t="shared" si="0"/>
        <v>Germany to World</v>
      </c>
      <c r="H22">
        <v>2015</v>
      </c>
      <c r="I22" t="s">
        <v>724</v>
      </c>
      <c r="J22">
        <v>6</v>
      </c>
      <c r="K22">
        <v>3989494.3130000001</v>
      </c>
      <c r="L22" s="1">
        <f t="shared" si="1"/>
        <v>3989.4943130000001</v>
      </c>
    </row>
    <row r="23" spans="1:12" ht="14.45">
      <c r="A23" t="s">
        <v>723</v>
      </c>
      <c r="B23" t="s">
        <v>726</v>
      </c>
      <c r="C23">
        <v>382490</v>
      </c>
      <c r="D23" t="s">
        <v>647</v>
      </c>
      <c r="E23" t="s">
        <v>147</v>
      </c>
      <c r="F23" t="s">
        <v>292</v>
      </c>
      <c r="G23" t="str">
        <f t="shared" si="0"/>
        <v>Germany to World</v>
      </c>
      <c r="H23">
        <v>2016</v>
      </c>
      <c r="I23" t="s">
        <v>724</v>
      </c>
      <c r="J23">
        <v>6</v>
      </c>
      <c r="K23">
        <v>4176234.5120000001</v>
      </c>
      <c r="L23" s="1">
        <f t="shared" si="1"/>
        <v>4176.234512</v>
      </c>
    </row>
    <row r="24" spans="1:12" ht="14.45">
      <c r="A24" t="s">
        <v>723</v>
      </c>
      <c r="B24" t="s">
        <v>726</v>
      </c>
      <c r="C24">
        <v>382490</v>
      </c>
      <c r="D24" t="s">
        <v>647</v>
      </c>
      <c r="E24" t="s">
        <v>147</v>
      </c>
      <c r="F24" t="s">
        <v>292</v>
      </c>
      <c r="G24" t="str">
        <f t="shared" si="0"/>
        <v>Germany to World</v>
      </c>
      <c r="H24">
        <v>2017</v>
      </c>
      <c r="I24" t="s">
        <v>724</v>
      </c>
      <c r="J24">
        <v>6</v>
      </c>
      <c r="K24">
        <v>4651831.2130000005</v>
      </c>
      <c r="L24" s="1">
        <f t="shared" si="1"/>
        <v>4651.8312130000004</v>
      </c>
    </row>
    <row r="25" spans="1:12" ht="14.45">
      <c r="A25" t="s">
        <v>723</v>
      </c>
      <c r="B25" t="s">
        <v>726</v>
      </c>
      <c r="C25">
        <v>382490</v>
      </c>
      <c r="D25" t="s">
        <v>647</v>
      </c>
      <c r="E25" t="s">
        <v>670</v>
      </c>
      <c r="F25" t="s">
        <v>670</v>
      </c>
      <c r="G25" t="str">
        <f t="shared" si="0"/>
        <v>Germany to EU27</v>
      </c>
      <c r="H25">
        <v>2012</v>
      </c>
      <c r="I25" t="s">
        <v>724</v>
      </c>
      <c r="J25">
        <v>6</v>
      </c>
      <c r="K25">
        <v>2444079.0780000002</v>
      </c>
      <c r="L25" s="1">
        <f t="shared" si="1"/>
        <v>2444.0790780000002</v>
      </c>
    </row>
    <row r="26" spans="1:12" ht="14.45">
      <c r="A26" t="s">
        <v>723</v>
      </c>
      <c r="B26" t="s">
        <v>726</v>
      </c>
      <c r="C26">
        <v>382490</v>
      </c>
      <c r="D26" t="s">
        <v>647</v>
      </c>
      <c r="E26" t="s">
        <v>670</v>
      </c>
      <c r="F26" t="s">
        <v>670</v>
      </c>
      <c r="G26" t="str">
        <f t="shared" si="0"/>
        <v>Germany to EU27</v>
      </c>
      <c r="H26">
        <v>2013</v>
      </c>
      <c r="I26" t="s">
        <v>724</v>
      </c>
      <c r="J26">
        <v>6</v>
      </c>
      <c r="K26">
        <v>2432822.8459999999</v>
      </c>
      <c r="L26" s="1">
        <f t="shared" si="1"/>
        <v>2432.822846</v>
      </c>
    </row>
    <row r="27" spans="1:12" ht="14.45">
      <c r="A27" t="s">
        <v>723</v>
      </c>
      <c r="B27" t="s">
        <v>726</v>
      </c>
      <c r="C27">
        <v>382490</v>
      </c>
      <c r="D27" t="s">
        <v>647</v>
      </c>
      <c r="E27" t="s">
        <v>670</v>
      </c>
      <c r="F27" t="s">
        <v>670</v>
      </c>
      <c r="G27" t="str">
        <f t="shared" si="0"/>
        <v>Germany to EU27</v>
      </c>
      <c r="H27">
        <v>2014</v>
      </c>
      <c r="I27" t="s">
        <v>724</v>
      </c>
      <c r="J27">
        <v>6</v>
      </c>
      <c r="K27">
        <v>2561459.2999999998</v>
      </c>
      <c r="L27" s="1">
        <f t="shared" si="1"/>
        <v>2561.4593</v>
      </c>
    </row>
    <row r="28" spans="1:12" ht="14.45">
      <c r="A28" t="s">
        <v>723</v>
      </c>
      <c r="B28" t="s">
        <v>726</v>
      </c>
      <c r="C28">
        <v>382490</v>
      </c>
      <c r="D28" t="s">
        <v>647</v>
      </c>
      <c r="E28" t="s">
        <v>670</v>
      </c>
      <c r="F28" t="s">
        <v>670</v>
      </c>
      <c r="G28" t="str">
        <f t="shared" si="0"/>
        <v>Germany to EU27</v>
      </c>
      <c r="H28">
        <v>2015</v>
      </c>
      <c r="I28" t="s">
        <v>724</v>
      </c>
      <c r="J28">
        <v>6</v>
      </c>
      <c r="K28">
        <v>2140672.4890000001</v>
      </c>
      <c r="L28" s="1">
        <f t="shared" si="1"/>
        <v>2140.672489</v>
      </c>
    </row>
    <row r="29" spans="1:12" ht="14.45">
      <c r="A29" t="s">
        <v>723</v>
      </c>
      <c r="B29" t="s">
        <v>726</v>
      </c>
      <c r="C29">
        <v>382490</v>
      </c>
      <c r="D29" t="s">
        <v>647</v>
      </c>
      <c r="E29" t="s">
        <v>670</v>
      </c>
      <c r="F29" t="s">
        <v>670</v>
      </c>
      <c r="G29" t="str">
        <f t="shared" si="0"/>
        <v>Germany to EU27</v>
      </c>
      <c r="H29">
        <v>2016</v>
      </c>
      <c r="I29" t="s">
        <v>724</v>
      </c>
      <c r="J29">
        <v>6</v>
      </c>
      <c r="K29">
        <v>2242348.818</v>
      </c>
      <c r="L29" s="1">
        <f t="shared" si="1"/>
        <v>2242.3488179999999</v>
      </c>
    </row>
    <row r="30" spans="1:12" ht="14.45">
      <c r="A30" t="s">
        <v>723</v>
      </c>
      <c r="B30" t="s">
        <v>726</v>
      </c>
      <c r="C30">
        <v>382490</v>
      </c>
      <c r="D30" t="s">
        <v>647</v>
      </c>
      <c r="E30" t="s">
        <v>670</v>
      </c>
      <c r="F30" t="s">
        <v>670</v>
      </c>
      <c r="G30" t="str">
        <f t="shared" si="0"/>
        <v>Germany to EU27</v>
      </c>
      <c r="H30">
        <v>2017</v>
      </c>
      <c r="I30" t="s">
        <v>724</v>
      </c>
      <c r="J30">
        <v>6</v>
      </c>
      <c r="K30">
        <v>2523539.6340000001</v>
      </c>
      <c r="L30" s="1">
        <f t="shared" si="1"/>
        <v>2523.5396340000002</v>
      </c>
    </row>
    <row r="31" spans="1:12" ht="14.45">
      <c r="A31" t="s">
        <v>723</v>
      </c>
      <c r="B31" t="s">
        <v>726</v>
      </c>
      <c r="C31">
        <v>730900</v>
      </c>
      <c r="D31" t="s">
        <v>647</v>
      </c>
      <c r="E31" t="s">
        <v>147</v>
      </c>
      <c r="F31" t="s">
        <v>292</v>
      </c>
      <c r="G31" t="str">
        <f t="shared" si="0"/>
        <v>Germany to World</v>
      </c>
      <c r="H31">
        <v>2012</v>
      </c>
      <c r="I31" t="s">
        <v>724</v>
      </c>
      <c r="J31">
        <v>6</v>
      </c>
      <c r="K31">
        <v>357239.32400000002</v>
      </c>
      <c r="L31" s="1">
        <f t="shared" si="1"/>
        <v>357.23932400000001</v>
      </c>
    </row>
    <row r="32" spans="1:12" ht="14.45">
      <c r="A32" t="s">
        <v>723</v>
      </c>
      <c r="B32" t="s">
        <v>726</v>
      </c>
      <c r="C32">
        <v>730900</v>
      </c>
      <c r="D32" t="s">
        <v>647</v>
      </c>
      <c r="E32" t="s">
        <v>147</v>
      </c>
      <c r="F32" t="s">
        <v>292</v>
      </c>
      <c r="G32" t="str">
        <f t="shared" si="0"/>
        <v>Germany to World</v>
      </c>
      <c r="H32">
        <v>2013</v>
      </c>
      <c r="I32" t="s">
        <v>724</v>
      </c>
      <c r="J32">
        <v>6</v>
      </c>
      <c r="K32">
        <v>387450.40700000001</v>
      </c>
      <c r="L32" s="1">
        <f t="shared" si="1"/>
        <v>387.45040699999998</v>
      </c>
    </row>
    <row r="33" spans="1:12" ht="14.45">
      <c r="A33" t="s">
        <v>723</v>
      </c>
      <c r="B33" t="s">
        <v>726</v>
      </c>
      <c r="C33">
        <v>730900</v>
      </c>
      <c r="D33" t="s">
        <v>647</v>
      </c>
      <c r="E33" t="s">
        <v>147</v>
      </c>
      <c r="F33" t="s">
        <v>292</v>
      </c>
      <c r="G33" t="str">
        <f t="shared" si="0"/>
        <v>Germany to World</v>
      </c>
      <c r="H33">
        <v>2014</v>
      </c>
      <c r="I33" t="s">
        <v>724</v>
      </c>
      <c r="J33">
        <v>6</v>
      </c>
      <c r="K33">
        <v>379571.97200000001</v>
      </c>
      <c r="L33" s="1">
        <f t="shared" si="1"/>
        <v>379.57197200000002</v>
      </c>
    </row>
    <row r="34" spans="1:12" ht="14.45">
      <c r="A34" t="s">
        <v>723</v>
      </c>
      <c r="B34" t="s">
        <v>726</v>
      </c>
      <c r="C34">
        <v>730900</v>
      </c>
      <c r="D34" t="s">
        <v>647</v>
      </c>
      <c r="E34" t="s">
        <v>147</v>
      </c>
      <c r="F34" t="s">
        <v>292</v>
      </c>
      <c r="G34" t="str">
        <f t="shared" si="0"/>
        <v>Germany to World</v>
      </c>
      <c r="H34">
        <v>2015</v>
      </c>
      <c r="I34" t="s">
        <v>724</v>
      </c>
      <c r="J34">
        <v>6</v>
      </c>
      <c r="K34">
        <v>320722.49200000003</v>
      </c>
      <c r="L34" s="1">
        <f t="shared" si="1"/>
        <v>320.72249200000005</v>
      </c>
    </row>
    <row r="35" spans="1:12" ht="14.45">
      <c r="A35" t="s">
        <v>723</v>
      </c>
      <c r="B35" t="s">
        <v>726</v>
      </c>
      <c r="C35">
        <v>730900</v>
      </c>
      <c r="D35" t="s">
        <v>647</v>
      </c>
      <c r="E35" t="s">
        <v>147</v>
      </c>
      <c r="F35" t="s">
        <v>292</v>
      </c>
      <c r="G35" t="str">
        <f t="shared" si="0"/>
        <v>Germany to World</v>
      </c>
      <c r="H35">
        <v>2016</v>
      </c>
      <c r="I35" t="s">
        <v>724</v>
      </c>
      <c r="J35">
        <v>6</v>
      </c>
      <c r="K35">
        <v>280289.04499999998</v>
      </c>
      <c r="L35" s="1">
        <f t="shared" si="1"/>
        <v>280.28904499999999</v>
      </c>
    </row>
    <row r="36" spans="1:12" ht="14.45">
      <c r="A36" t="s">
        <v>723</v>
      </c>
      <c r="B36" t="s">
        <v>726</v>
      </c>
      <c r="C36">
        <v>730900</v>
      </c>
      <c r="D36" t="s">
        <v>647</v>
      </c>
      <c r="E36" t="s">
        <v>147</v>
      </c>
      <c r="F36" t="s">
        <v>292</v>
      </c>
      <c r="G36" t="str">
        <f t="shared" si="0"/>
        <v>Germany to World</v>
      </c>
      <c r="H36">
        <v>2017</v>
      </c>
      <c r="I36" t="s">
        <v>724</v>
      </c>
      <c r="J36">
        <v>6</v>
      </c>
      <c r="K36">
        <v>324094.804</v>
      </c>
      <c r="L36" s="1">
        <f t="shared" si="1"/>
        <v>324.09480400000001</v>
      </c>
    </row>
    <row r="37" spans="1:12" ht="14.45">
      <c r="A37" t="s">
        <v>723</v>
      </c>
      <c r="B37" t="s">
        <v>726</v>
      </c>
      <c r="C37">
        <v>730900</v>
      </c>
      <c r="D37" t="s">
        <v>647</v>
      </c>
      <c r="E37" t="s">
        <v>670</v>
      </c>
      <c r="F37" t="s">
        <v>670</v>
      </c>
      <c r="G37" t="str">
        <f t="shared" si="0"/>
        <v>Germany to EU27</v>
      </c>
      <c r="H37">
        <v>2012</v>
      </c>
      <c r="I37" t="s">
        <v>724</v>
      </c>
      <c r="J37">
        <v>6</v>
      </c>
      <c r="K37">
        <v>197690.99100000001</v>
      </c>
      <c r="L37" s="1">
        <f t="shared" si="1"/>
        <v>197.690991</v>
      </c>
    </row>
    <row r="38" spans="1:12" ht="14.45">
      <c r="A38" t="s">
        <v>723</v>
      </c>
      <c r="B38" t="s">
        <v>726</v>
      </c>
      <c r="C38">
        <v>730900</v>
      </c>
      <c r="D38" t="s">
        <v>647</v>
      </c>
      <c r="E38" t="s">
        <v>670</v>
      </c>
      <c r="F38" t="s">
        <v>670</v>
      </c>
      <c r="G38" t="str">
        <f t="shared" si="0"/>
        <v>Germany to EU27</v>
      </c>
      <c r="H38">
        <v>2013</v>
      </c>
      <c r="I38" t="s">
        <v>724</v>
      </c>
      <c r="J38">
        <v>6</v>
      </c>
      <c r="K38">
        <v>202782.79300000001</v>
      </c>
      <c r="L38" s="1">
        <f t="shared" si="1"/>
        <v>202.782793</v>
      </c>
    </row>
    <row r="39" spans="1:12" ht="14.45">
      <c r="A39" t="s">
        <v>723</v>
      </c>
      <c r="B39" t="s">
        <v>726</v>
      </c>
      <c r="C39">
        <v>730900</v>
      </c>
      <c r="D39" t="s">
        <v>647</v>
      </c>
      <c r="E39" t="s">
        <v>670</v>
      </c>
      <c r="F39" t="s">
        <v>670</v>
      </c>
      <c r="G39" t="str">
        <f t="shared" si="0"/>
        <v>Germany to EU27</v>
      </c>
      <c r="H39">
        <v>2014</v>
      </c>
      <c r="I39" t="s">
        <v>724</v>
      </c>
      <c r="J39">
        <v>6</v>
      </c>
      <c r="K39">
        <v>218879.62599999999</v>
      </c>
      <c r="L39" s="1">
        <f t="shared" si="1"/>
        <v>218.879626</v>
      </c>
    </row>
    <row r="40" spans="1:12" ht="14.45">
      <c r="A40" t="s">
        <v>723</v>
      </c>
      <c r="B40" t="s">
        <v>726</v>
      </c>
      <c r="C40">
        <v>730900</v>
      </c>
      <c r="D40" t="s">
        <v>647</v>
      </c>
      <c r="E40" t="s">
        <v>670</v>
      </c>
      <c r="F40" t="s">
        <v>670</v>
      </c>
      <c r="G40" t="str">
        <f t="shared" si="0"/>
        <v>Germany to EU27</v>
      </c>
      <c r="H40">
        <v>2015</v>
      </c>
      <c r="I40" t="s">
        <v>724</v>
      </c>
      <c r="J40">
        <v>6</v>
      </c>
      <c r="K40">
        <v>189496.08</v>
      </c>
      <c r="L40" s="1">
        <f t="shared" si="1"/>
        <v>189.49607999999998</v>
      </c>
    </row>
    <row r="41" spans="1:12" ht="14.45">
      <c r="A41" t="s">
        <v>723</v>
      </c>
      <c r="B41" t="s">
        <v>726</v>
      </c>
      <c r="C41">
        <v>730900</v>
      </c>
      <c r="D41" t="s">
        <v>647</v>
      </c>
      <c r="E41" t="s">
        <v>670</v>
      </c>
      <c r="F41" t="s">
        <v>670</v>
      </c>
      <c r="G41" t="str">
        <f t="shared" si="0"/>
        <v>Germany to EU27</v>
      </c>
      <c r="H41">
        <v>2016</v>
      </c>
      <c r="I41" t="s">
        <v>724</v>
      </c>
      <c r="J41">
        <v>6</v>
      </c>
      <c r="K41">
        <v>150076.432</v>
      </c>
      <c r="L41" s="1">
        <f t="shared" si="1"/>
        <v>150.07643200000001</v>
      </c>
    </row>
    <row r="42" spans="1:12" ht="14.45">
      <c r="A42" t="s">
        <v>723</v>
      </c>
      <c r="B42" t="s">
        <v>726</v>
      </c>
      <c r="C42">
        <v>730900</v>
      </c>
      <c r="D42" t="s">
        <v>647</v>
      </c>
      <c r="E42" t="s">
        <v>670</v>
      </c>
      <c r="F42" t="s">
        <v>670</v>
      </c>
      <c r="G42" t="str">
        <f t="shared" si="0"/>
        <v>Germany to EU27</v>
      </c>
      <c r="H42">
        <v>2017</v>
      </c>
      <c r="I42" t="s">
        <v>724</v>
      </c>
      <c r="J42">
        <v>6</v>
      </c>
      <c r="K42">
        <v>192073.74100000001</v>
      </c>
      <c r="L42" s="1">
        <f t="shared" si="1"/>
        <v>192.07374100000001</v>
      </c>
    </row>
    <row r="43" spans="1:12" ht="14.45">
      <c r="A43" t="s">
        <v>723</v>
      </c>
      <c r="B43" t="s">
        <v>726</v>
      </c>
      <c r="C43">
        <v>741999</v>
      </c>
      <c r="D43" t="s">
        <v>647</v>
      </c>
      <c r="E43" t="s">
        <v>147</v>
      </c>
      <c r="F43" t="s">
        <v>292</v>
      </c>
      <c r="G43" t="str">
        <f t="shared" si="0"/>
        <v>Germany to World</v>
      </c>
      <c r="H43">
        <v>2012</v>
      </c>
      <c r="I43" t="s">
        <v>724</v>
      </c>
      <c r="J43">
        <v>6</v>
      </c>
      <c r="K43">
        <v>548075.47600000002</v>
      </c>
      <c r="L43" s="1">
        <f t="shared" si="1"/>
        <v>548.07547599999998</v>
      </c>
    </row>
    <row r="44" spans="1:12" ht="14.45">
      <c r="A44" t="s">
        <v>723</v>
      </c>
      <c r="B44" t="s">
        <v>726</v>
      </c>
      <c r="C44">
        <v>741999</v>
      </c>
      <c r="D44" t="s">
        <v>647</v>
      </c>
      <c r="E44" t="s">
        <v>147</v>
      </c>
      <c r="F44" t="s">
        <v>292</v>
      </c>
      <c r="G44" t="str">
        <f t="shared" si="0"/>
        <v>Germany to World</v>
      </c>
      <c r="H44">
        <v>2013</v>
      </c>
      <c r="I44" t="s">
        <v>724</v>
      </c>
      <c r="J44">
        <v>6</v>
      </c>
      <c r="K44">
        <v>575649.20299999998</v>
      </c>
      <c r="L44" s="1">
        <f t="shared" si="1"/>
        <v>575.64920299999994</v>
      </c>
    </row>
    <row r="45" spans="1:12" ht="14.45">
      <c r="A45" t="s">
        <v>723</v>
      </c>
      <c r="B45" t="s">
        <v>726</v>
      </c>
      <c r="C45">
        <v>741999</v>
      </c>
      <c r="D45" t="s">
        <v>647</v>
      </c>
      <c r="E45" t="s">
        <v>147</v>
      </c>
      <c r="F45" t="s">
        <v>292</v>
      </c>
      <c r="G45" t="str">
        <f t="shared" si="0"/>
        <v>Germany to World</v>
      </c>
      <c r="H45">
        <v>2014</v>
      </c>
      <c r="I45" t="s">
        <v>724</v>
      </c>
      <c r="J45">
        <v>6</v>
      </c>
      <c r="K45">
        <v>602517.16200000001</v>
      </c>
      <c r="L45" s="1">
        <f t="shared" si="1"/>
        <v>602.51716199999998</v>
      </c>
    </row>
    <row r="46" spans="1:12" ht="14.45">
      <c r="A46" t="s">
        <v>723</v>
      </c>
      <c r="B46" t="s">
        <v>726</v>
      </c>
      <c r="C46">
        <v>741999</v>
      </c>
      <c r="D46" t="s">
        <v>647</v>
      </c>
      <c r="E46" t="s">
        <v>147</v>
      </c>
      <c r="F46" t="s">
        <v>292</v>
      </c>
      <c r="G46" t="str">
        <f t="shared" si="0"/>
        <v>Germany to World</v>
      </c>
      <c r="H46">
        <v>2015</v>
      </c>
      <c r="I46" t="s">
        <v>724</v>
      </c>
      <c r="J46">
        <v>6</v>
      </c>
      <c r="K46">
        <v>531965.05299999996</v>
      </c>
      <c r="L46" s="1">
        <f t="shared" si="1"/>
        <v>531.96505300000001</v>
      </c>
    </row>
    <row r="47" spans="1:12" ht="14.45">
      <c r="A47" t="s">
        <v>723</v>
      </c>
      <c r="B47" t="s">
        <v>726</v>
      </c>
      <c r="C47">
        <v>741999</v>
      </c>
      <c r="D47" t="s">
        <v>647</v>
      </c>
      <c r="E47" t="s">
        <v>147</v>
      </c>
      <c r="F47" t="s">
        <v>292</v>
      </c>
      <c r="G47" t="str">
        <f t="shared" si="0"/>
        <v>Germany to World</v>
      </c>
      <c r="H47">
        <v>2016</v>
      </c>
      <c r="I47" t="s">
        <v>724</v>
      </c>
      <c r="J47">
        <v>6</v>
      </c>
      <c r="K47">
        <v>543306.01500000001</v>
      </c>
      <c r="L47" s="1">
        <f t="shared" si="1"/>
        <v>543.306015</v>
      </c>
    </row>
    <row r="48" spans="1:12" ht="14.45">
      <c r="A48" t="s">
        <v>723</v>
      </c>
      <c r="B48" t="s">
        <v>726</v>
      </c>
      <c r="C48">
        <v>741999</v>
      </c>
      <c r="D48" t="s">
        <v>647</v>
      </c>
      <c r="E48" t="s">
        <v>147</v>
      </c>
      <c r="F48" t="s">
        <v>292</v>
      </c>
      <c r="G48" t="str">
        <f t="shared" si="0"/>
        <v>Germany to World</v>
      </c>
      <c r="H48">
        <v>2017</v>
      </c>
      <c r="I48" t="s">
        <v>724</v>
      </c>
      <c r="J48">
        <v>6</v>
      </c>
      <c r="K48">
        <v>593291.06000000006</v>
      </c>
      <c r="L48" s="1">
        <f t="shared" si="1"/>
        <v>593.29106000000002</v>
      </c>
    </row>
    <row r="49" spans="1:12" ht="14.45">
      <c r="A49" t="s">
        <v>723</v>
      </c>
      <c r="B49" t="s">
        <v>726</v>
      </c>
      <c r="C49">
        <v>741999</v>
      </c>
      <c r="D49" t="s">
        <v>647</v>
      </c>
      <c r="E49" t="s">
        <v>670</v>
      </c>
      <c r="F49" t="s">
        <v>670</v>
      </c>
      <c r="G49" t="str">
        <f t="shared" si="0"/>
        <v>Germany to EU27</v>
      </c>
      <c r="H49">
        <v>2012</v>
      </c>
      <c r="I49" t="s">
        <v>724</v>
      </c>
      <c r="J49">
        <v>6</v>
      </c>
      <c r="K49">
        <v>359849.10399999999</v>
      </c>
      <c r="L49" s="1">
        <f t="shared" si="1"/>
        <v>359.84910400000001</v>
      </c>
    </row>
    <row r="50" spans="1:12" ht="14.45">
      <c r="A50" t="s">
        <v>723</v>
      </c>
      <c r="B50" t="s">
        <v>726</v>
      </c>
      <c r="C50">
        <v>741999</v>
      </c>
      <c r="D50" t="s">
        <v>647</v>
      </c>
      <c r="E50" t="s">
        <v>670</v>
      </c>
      <c r="F50" t="s">
        <v>670</v>
      </c>
      <c r="G50" t="str">
        <f t="shared" si="0"/>
        <v>Germany to EU27</v>
      </c>
      <c r="H50">
        <v>2013</v>
      </c>
      <c r="I50" t="s">
        <v>724</v>
      </c>
      <c r="J50">
        <v>6</v>
      </c>
      <c r="K50">
        <v>375994.81199999998</v>
      </c>
      <c r="L50" s="1">
        <f t="shared" si="1"/>
        <v>375.99481199999997</v>
      </c>
    </row>
    <row r="51" spans="1:12" ht="14.45">
      <c r="A51" t="s">
        <v>723</v>
      </c>
      <c r="B51" t="s">
        <v>726</v>
      </c>
      <c r="C51">
        <v>741999</v>
      </c>
      <c r="D51" t="s">
        <v>647</v>
      </c>
      <c r="E51" t="s">
        <v>670</v>
      </c>
      <c r="F51" t="s">
        <v>670</v>
      </c>
      <c r="G51" t="str">
        <f t="shared" si="0"/>
        <v>Germany to EU27</v>
      </c>
      <c r="H51">
        <v>2014</v>
      </c>
      <c r="I51" t="s">
        <v>724</v>
      </c>
      <c r="J51">
        <v>6</v>
      </c>
      <c r="K51">
        <v>405785.49</v>
      </c>
      <c r="L51" s="1">
        <f t="shared" si="1"/>
        <v>405.78548999999998</v>
      </c>
    </row>
    <row r="52" spans="1:12" ht="14.45">
      <c r="A52" t="s">
        <v>723</v>
      </c>
      <c r="B52" t="s">
        <v>726</v>
      </c>
      <c r="C52">
        <v>741999</v>
      </c>
      <c r="D52" t="s">
        <v>647</v>
      </c>
      <c r="E52" t="s">
        <v>670</v>
      </c>
      <c r="F52" t="s">
        <v>670</v>
      </c>
      <c r="G52" t="str">
        <f t="shared" si="0"/>
        <v>Germany to EU27</v>
      </c>
      <c r="H52">
        <v>2015</v>
      </c>
      <c r="I52" t="s">
        <v>724</v>
      </c>
      <c r="J52">
        <v>6</v>
      </c>
      <c r="K52">
        <v>361512.63799999998</v>
      </c>
      <c r="L52" s="1">
        <f t="shared" si="1"/>
        <v>361.51263799999998</v>
      </c>
    </row>
    <row r="53" spans="1:12" ht="14.45">
      <c r="A53" t="s">
        <v>723</v>
      </c>
      <c r="B53" t="s">
        <v>726</v>
      </c>
      <c r="C53">
        <v>741999</v>
      </c>
      <c r="D53" t="s">
        <v>647</v>
      </c>
      <c r="E53" t="s">
        <v>670</v>
      </c>
      <c r="F53" t="s">
        <v>670</v>
      </c>
      <c r="G53" t="str">
        <f t="shared" si="0"/>
        <v>Germany to EU27</v>
      </c>
      <c r="H53">
        <v>2016</v>
      </c>
      <c r="I53" t="s">
        <v>724</v>
      </c>
      <c r="J53">
        <v>6</v>
      </c>
      <c r="K53">
        <v>366666.31699999998</v>
      </c>
      <c r="L53" s="1">
        <f t="shared" si="1"/>
        <v>366.66631699999999</v>
      </c>
    </row>
    <row r="54" spans="1:12" ht="14.45">
      <c r="A54" t="s">
        <v>723</v>
      </c>
      <c r="B54" t="s">
        <v>726</v>
      </c>
      <c r="C54">
        <v>741999</v>
      </c>
      <c r="D54" t="s">
        <v>647</v>
      </c>
      <c r="E54" t="s">
        <v>670</v>
      </c>
      <c r="F54" t="s">
        <v>670</v>
      </c>
      <c r="G54" t="str">
        <f t="shared" si="0"/>
        <v>Germany to EU27</v>
      </c>
      <c r="H54">
        <v>2017</v>
      </c>
      <c r="I54" t="s">
        <v>724</v>
      </c>
      <c r="J54">
        <v>6</v>
      </c>
      <c r="K54">
        <v>396792.96100000001</v>
      </c>
      <c r="L54" s="1">
        <f t="shared" si="1"/>
        <v>396.79296099999999</v>
      </c>
    </row>
    <row r="55" spans="1:12" ht="14.45">
      <c r="A55" t="s">
        <v>723</v>
      </c>
      <c r="B55" t="s">
        <v>726</v>
      </c>
      <c r="C55">
        <v>761100</v>
      </c>
      <c r="D55" t="s">
        <v>647</v>
      </c>
      <c r="E55" t="s">
        <v>147</v>
      </c>
      <c r="F55" t="s">
        <v>292</v>
      </c>
      <c r="G55" t="str">
        <f t="shared" si="0"/>
        <v>Germany to World</v>
      </c>
      <c r="H55">
        <v>2012</v>
      </c>
      <c r="I55" t="s">
        <v>724</v>
      </c>
      <c r="J55">
        <v>6</v>
      </c>
      <c r="K55">
        <v>22517.34</v>
      </c>
      <c r="L55" s="1">
        <f t="shared" si="1"/>
        <v>22.517340000000001</v>
      </c>
    </row>
    <row r="56" spans="1:12" ht="14.45">
      <c r="A56" t="s">
        <v>723</v>
      </c>
      <c r="B56" t="s">
        <v>726</v>
      </c>
      <c r="C56">
        <v>761100</v>
      </c>
      <c r="D56" t="s">
        <v>647</v>
      </c>
      <c r="E56" t="s">
        <v>147</v>
      </c>
      <c r="F56" t="s">
        <v>292</v>
      </c>
      <c r="G56" t="str">
        <f t="shared" si="0"/>
        <v>Germany to World</v>
      </c>
      <c r="H56">
        <v>2013</v>
      </c>
      <c r="I56" t="s">
        <v>724</v>
      </c>
      <c r="J56">
        <v>6</v>
      </c>
      <c r="K56">
        <v>25290.387999999999</v>
      </c>
      <c r="L56" s="1">
        <f t="shared" si="1"/>
        <v>25.290388</v>
      </c>
    </row>
    <row r="57" spans="1:12" ht="14.45">
      <c r="A57" t="s">
        <v>723</v>
      </c>
      <c r="B57" t="s">
        <v>726</v>
      </c>
      <c r="C57">
        <v>761100</v>
      </c>
      <c r="D57" t="s">
        <v>647</v>
      </c>
      <c r="E57" t="s">
        <v>147</v>
      </c>
      <c r="F57" t="s">
        <v>292</v>
      </c>
      <c r="G57" t="str">
        <f t="shared" si="0"/>
        <v>Germany to World</v>
      </c>
      <c r="H57">
        <v>2014</v>
      </c>
      <c r="I57" t="s">
        <v>724</v>
      </c>
      <c r="J57">
        <v>6</v>
      </c>
      <c r="K57">
        <v>23332.904999999999</v>
      </c>
      <c r="L57" s="1">
        <f t="shared" si="1"/>
        <v>23.332905</v>
      </c>
    </row>
    <row r="58" spans="1:12" ht="14.45">
      <c r="A58" t="s">
        <v>723</v>
      </c>
      <c r="B58" t="s">
        <v>726</v>
      </c>
      <c r="C58">
        <v>761100</v>
      </c>
      <c r="D58" t="s">
        <v>647</v>
      </c>
      <c r="E58" t="s">
        <v>147</v>
      </c>
      <c r="F58" t="s">
        <v>292</v>
      </c>
      <c r="G58" t="str">
        <f t="shared" si="0"/>
        <v>Germany to World</v>
      </c>
      <c r="H58">
        <v>2015</v>
      </c>
      <c r="I58" t="s">
        <v>724</v>
      </c>
      <c r="J58">
        <v>6</v>
      </c>
      <c r="K58">
        <v>22734.595000000001</v>
      </c>
      <c r="L58" s="1">
        <f t="shared" si="1"/>
        <v>22.734595000000002</v>
      </c>
    </row>
    <row r="59" spans="1:12" ht="14.45">
      <c r="A59" t="s">
        <v>723</v>
      </c>
      <c r="B59" t="s">
        <v>726</v>
      </c>
      <c r="C59">
        <v>761100</v>
      </c>
      <c r="D59" t="s">
        <v>647</v>
      </c>
      <c r="E59" t="s">
        <v>147</v>
      </c>
      <c r="F59" t="s">
        <v>292</v>
      </c>
      <c r="G59" t="str">
        <f t="shared" si="0"/>
        <v>Germany to World</v>
      </c>
      <c r="H59">
        <v>2016</v>
      </c>
      <c r="I59" t="s">
        <v>724</v>
      </c>
      <c r="J59">
        <v>6</v>
      </c>
      <c r="K59">
        <v>30871.074000000001</v>
      </c>
      <c r="L59" s="1">
        <f t="shared" si="1"/>
        <v>30.871074</v>
      </c>
    </row>
    <row r="60" spans="1:12" ht="14.45">
      <c r="A60" t="s">
        <v>723</v>
      </c>
      <c r="B60" t="s">
        <v>726</v>
      </c>
      <c r="C60">
        <v>761100</v>
      </c>
      <c r="D60" t="s">
        <v>647</v>
      </c>
      <c r="E60" t="s">
        <v>147</v>
      </c>
      <c r="F60" t="s">
        <v>292</v>
      </c>
      <c r="G60" t="str">
        <f t="shared" si="0"/>
        <v>Germany to World</v>
      </c>
      <c r="H60">
        <v>2017</v>
      </c>
      <c r="I60" t="s">
        <v>724</v>
      </c>
      <c r="J60">
        <v>6</v>
      </c>
      <c r="K60">
        <v>41620.902000000002</v>
      </c>
      <c r="L60" s="1">
        <f t="shared" si="1"/>
        <v>41.620902000000001</v>
      </c>
    </row>
    <row r="61" spans="1:12" ht="14.45">
      <c r="A61" t="s">
        <v>723</v>
      </c>
      <c r="B61" t="s">
        <v>726</v>
      </c>
      <c r="C61">
        <v>761100</v>
      </c>
      <c r="D61" t="s">
        <v>647</v>
      </c>
      <c r="E61" t="s">
        <v>670</v>
      </c>
      <c r="F61" t="s">
        <v>670</v>
      </c>
      <c r="G61" t="str">
        <f t="shared" si="0"/>
        <v>Germany to EU27</v>
      </c>
      <c r="H61">
        <v>2012</v>
      </c>
      <c r="I61" t="s">
        <v>724</v>
      </c>
      <c r="J61">
        <v>6</v>
      </c>
      <c r="K61">
        <v>4768.1040000000003</v>
      </c>
      <c r="L61" s="1">
        <f t="shared" si="1"/>
        <v>4.7681040000000001</v>
      </c>
    </row>
    <row r="62" spans="1:12" ht="14.45">
      <c r="A62" t="s">
        <v>723</v>
      </c>
      <c r="B62" t="s">
        <v>726</v>
      </c>
      <c r="C62">
        <v>761100</v>
      </c>
      <c r="D62" t="s">
        <v>647</v>
      </c>
      <c r="E62" t="s">
        <v>670</v>
      </c>
      <c r="F62" t="s">
        <v>670</v>
      </c>
      <c r="G62" t="str">
        <f t="shared" si="0"/>
        <v>Germany to EU27</v>
      </c>
      <c r="H62">
        <v>2013</v>
      </c>
      <c r="I62" t="s">
        <v>724</v>
      </c>
      <c r="J62">
        <v>6</v>
      </c>
      <c r="K62">
        <v>7513.4070000000002</v>
      </c>
      <c r="L62" s="1">
        <f t="shared" si="1"/>
        <v>7.5134069999999999</v>
      </c>
    </row>
    <row r="63" spans="1:12" ht="14.45">
      <c r="A63" t="s">
        <v>723</v>
      </c>
      <c r="B63" t="s">
        <v>726</v>
      </c>
      <c r="C63">
        <v>761100</v>
      </c>
      <c r="D63" t="s">
        <v>647</v>
      </c>
      <c r="E63" t="s">
        <v>670</v>
      </c>
      <c r="F63" t="s">
        <v>670</v>
      </c>
      <c r="G63" t="str">
        <f t="shared" si="0"/>
        <v>Germany to EU27</v>
      </c>
      <c r="H63">
        <v>2014</v>
      </c>
      <c r="I63" t="s">
        <v>724</v>
      </c>
      <c r="J63">
        <v>6</v>
      </c>
      <c r="K63">
        <v>6690.3890000000001</v>
      </c>
      <c r="L63" s="1">
        <f t="shared" si="1"/>
        <v>6.6903889999999997</v>
      </c>
    </row>
    <row r="64" spans="1:12" ht="14.45">
      <c r="A64" t="s">
        <v>723</v>
      </c>
      <c r="B64" t="s">
        <v>726</v>
      </c>
      <c r="C64">
        <v>761100</v>
      </c>
      <c r="D64" t="s">
        <v>647</v>
      </c>
      <c r="E64" t="s">
        <v>670</v>
      </c>
      <c r="F64" t="s">
        <v>670</v>
      </c>
      <c r="G64" t="str">
        <f t="shared" si="0"/>
        <v>Germany to EU27</v>
      </c>
      <c r="H64">
        <v>2015</v>
      </c>
      <c r="I64" t="s">
        <v>724</v>
      </c>
      <c r="J64">
        <v>6</v>
      </c>
      <c r="K64">
        <v>9653.4879999999994</v>
      </c>
      <c r="L64" s="1">
        <f t="shared" si="1"/>
        <v>9.6534879999999994</v>
      </c>
    </row>
    <row r="65" spans="1:12" ht="14.45">
      <c r="A65" t="s">
        <v>723</v>
      </c>
      <c r="B65" t="s">
        <v>726</v>
      </c>
      <c r="C65">
        <v>761100</v>
      </c>
      <c r="D65" t="s">
        <v>647</v>
      </c>
      <c r="E65" t="s">
        <v>670</v>
      </c>
      <c r="F65" t="s">
        <v>670</v>
      </c>
      <c r="G65" t="str">
        <f t="shared" si="0"/>
        <v>Germany to EU27</v>
      </c>
      <c r="H65">
        <v>2016</v>
      </c>
      <c r="I65" t="s">
        <v>724</v>
      </c>
      <c r="J65">
        <v>6</v>
      </c>
      <c r="K65">
        <v>9997.7620000000006</v>
      </c>
      <c r="L65" s="1">
        <f t="shared" si="1"/>
        <v>9.9977619999999998</v>
      </c>
    </row>
    <row r="66" spans="1:12" ht="14.45">
      <c r="A66" t="s">
        <v>723</v>
      </c>
      <c r="B66" t="s">
        <v>726</v>
      </c>
      <c r="C66">
        <v>761100</v>
      </c>
      <c r="D66" t="s">
        <v>647</v>
      </c>
      <c r="E66" t="s">
        <v>670</v>
      </c>
      <c r="F66" t="s">
        <v>670</v>
      </c>
      <c r="G66" t="str">
        <f t="shared" si="0"/>
        <v>Germany to EU27</v>
      </c>
      <c r="H66">
        <v>2017</v>
      </c>
      <c r="I66" t="s">
        <v>724</v>
      </c>
      <c r="J66">
        <v>6</v>
      </c>
      <c r="K66">
        <v>10092.773999999999</v>
      </c>
      <c r="L66" s="1">
        <f t="shared" si="1"/>
        <v>10.092773999999999</v>
      </c>
    </row>
    <row r="67" spans="1:12" ht="14.45">
      <c r="A67" t="s">
        <v>723</v>
      </c>
      <c r="B67" t="s">
        <v>726</v>
      </c>
      <c r="C67">
        <v>840510</v>
      </c>
      <c r="D67" t="s">
        <v>647</v>
      </c>
      <c r="E67" t="s">
        <v>147</v>
      </c>
      <c r="F67" t="s">
        <v>292</v>
      </c>
      <c r="G67" t="str">
        <f t="shared" si="0"/>
        <v>Germany to World</v>
      </c>
      <c r="H67">
        <v>2012</v>
      </c>
      <c r="I67" t="s">
        <v>724</v>
      </c>
      <c r="J67">
        <v>6</v>
      </c>
      <c r="K67">
        <v>101444.99099999999</v>
      </c>
      <c r="L67" s="1">
        <f t="shared" si="1"/>
        <v>101.44499099999999</v>
      </c>
    </row>
    <row r="68" spans="1:12" ht="14.45">
      <c r="A68" t="s">
        <v>723</v>
      </c>
      <c r="B68" t="s">
        <v>726</v>
      </c>
      <c r="C68">
        <v>840510</v>
      </c>
      <c r="D68" t="s">
        <v>647</v>
      </c>
      <c r="E68" t="s">
        <v>147</v>
      </c>
      <c r="F68" t="s">
        <v>292</v>
      </c>
      <c r="G68" t="str">
        <f t="shared" si="0"/>
        <v>Germany to World</v>
      </c>
      <c r="H68">
        <v>2013</v>
      </c>
      <c r="I68" t="s">
        <v>724</v>
      </c>
      <c r="J68">
        <v>6</v>
      </c>
      <c r="K68">
        <v>58451.531000000003</v>
      </c>
      <c r="L68" s="1">
        <f t="shared" si="1"/>
        <v>58.451531000000003</v>
      </c>
    </row>
    <row r="69" spans="1:12" ht="14.45">
      <c r="A69" t="s">
        <v>723</v>
      </c>
      <c r="B69" t="s">
        <v>726</v>
      </c>
      <c r="C69">
        <v>840510</v>
      </c>
      <c r="D69" t="s">
        <v>647</v>
      </c>
      <c r="E69" t="s">
        <v>147</v>
      </c>
      <c r="F69" t="s">
        <v>292</v>
      </c>
      <c r="G69" t="str">
        <f t="shared" si="0"/>
        <v>Germany to World</v>
      </c>
      <c r="H69">
        <v>2014</v>
      </c>
      <c r="I69" t="s">
        <v>724</v>
      </c>
      <c r="J69">
        <v>6</v>
      </c>
      <c r="K69">
        <v>39378.095000000001</v>
      </c>
      <c r="L69" s="1">
        <f t="shared" si="1"/>
        <v>39.378095000000002</v>
      </c>
    </row>
    <row r="70" spans="1:12" ht="14.45">
      <c r="A70" t="s">
        <v>723</v>
      </c>
      <c r="B70" t="s">
        <v>726</v>
      </c>
      <c r="C70">
        <v>840510</v>
      </c>
      <c r="D70" t="s">
        <v>647</v>
      </c>
      <c r="E70" t="s">
        <v>147</v>
      </c>
      <c r="F70" t="s">
        <v>292</v>
      </c>
      <c r="G70" t="str">
        <f t="shared" si="0"/>
        <v>Germany to World</v>
      </c>
      <c r="H70">
        <v>2015</v>
      </c>
      <c r="I70" t="s">
        <v>724</v>
      </c>
      <c r="J70">
        <v>6</v>
      </c>
      <c r="K70">
        <v>22594.19</v>
      </c>
      <c r="L70" s="1">
        <f t="shared" si="1"/>
        <v>22.594189999999998</v>
      </c>
    </row>
    <row r="71" spans="1:12" ht="14.45">
      <c r="A71" t="s">
        <v>723</v>
      </c>
      <c r="B71" t="s">
        <v>726</v>
      </c>
      <c r="C71">
        <v>840510</v>
      </c>
      <c r="D71" t="s">
        <v>647</v>
      </c>
      <c r="E71" t="s">
        <v>147</v>
      </c>
      <c r="F71" t="s">
        <v>292</v>
      </c>
      <c r="G71" t="str">
        <f t="shared" si="0"/>
        <v>Germany to World</v>
      </c>
      <c r="H71">
        <v>2016</v>
      </c>
      <c r="I71" t="s">
        <v>724</v>
      </c>
      <c r="J71">
        <v>6</v>
      </c>
      <c r="K71">
        <v>32320.984</v>
      </c>
      <c r="L71" s="1">
        <f t="shared" si="1"/>
        <v>32.320984000000003</v>
      </c>
    </row>
    <row r="72" spans="1:12" ht="14.45">
      <c r="A72" t="s">
        <v>723</v>
      </c>
      <c r="B72" t="s">
        <v>726</v>
      </c>
      <c r="C72">
        <v>840510</v>
      </c>
      <c r="D72" t="s">
        <v>647</v>
      </c>
      <c r="E72" t="s">
        <v>147</v>
      </c>
      <c r="F72" t="s">
        <v>292</v>
      </c>
      <c r="G72" t="str">
        <f t="shared" ref="G72:G135" si="2">CONCATENATE(D72, " to ",F72)</f>
        <v>Germany to World</v>
      </c>
      <c r="H72">
        <v>2017</v>
      </c>
      <c r="I72" t="s">
        <v>724</v>
      </c>
      <c r="J72">
        <v>6</v>
      </c>
      <c r="K72">
        <v>31293.5</v>
      </c>
      <c r="L72" s="1">
        <f t="shared" ref="L72:L135" si="3">K72/1000</f>
        <v>31.293500000000002</v>
      </c>
    </row>
    <row r="73" spans="1:12" ht="14.45">
      <c r="A73" t="s">
        <v>723</v>
      </c>
      <c r="B73" t="s">
        <v>726</v>
      </c>
      <c r="C73">
        <v>840510</v>
      </c>
      <c r="D73" t="s">
        <v>647</v>
      </c>
      <c r="E73" t="s">
        <v>670</v>
      </c>
      <c r="F73" t="s">
        <v>670</v>
      </c>
      <c r="G73" t="str">
        <f t="shared" si="2"/>
        <v>Germany to EU27</v>
      </c>
      <c r="H73">
        <v>2012</v>
      </c>
      <c r="I73" t="s">
        <v>724</v>
      </c>
      <c r="J73">
        <v>6</v>
      </c>
      <c r="K73">
        <v>42217.517999999996</v>
      </c>
      <c r="L73" s="1">
        <f t="shared" si="3"/>
        <v>42.217517999999998</v>
      </c>
    </row>
    <row r="74" spans="1:12" ht="14.45">
      <c r="A74" t="s">
        <v>723</v>
      </c>
      <c r="B74" t="s">
        <v>726</v>
      </c>
      <c r="C74">
        <v>840510</v>
      </c>
      <c r="D74" t="s">
        <v>647</v>
      </c>
      <c r="E74" t="s">
        <v>670</v>
      </c>
      <c r="F74" t="s">
        <v>670</v>
      </c>
      <c r="G74" t="str">
        <f t="shared" si="2"/>
        <v>Germany to EU27</v>
      </c>
      <c r="H74">
        <v>2013</v>
      </c>
      <c r="I74" t="s">
        <v>724</v>
      </c>
      <c r="J74">
        <v>6</v>
      </c>
      <c r="K74">
        <v>23885.573</v>
      </c>
      <c r="L74" s="1">
        <f t="shared" si="3"/>
        <v>23.885573000000001</v>
      </c>
    </row>
    <row r="75" spans="1:12" ht="14.45">
      <c r="A75" t="s">
        <v>723</v>
      </c>
      <c r="B75" t="s">
        <v>726</v>
      </c>
      <c r="C75">
        <v>840510</v>
      </c>
      <c r="D75" t="s">
        <v>647</v>
      </c>
      <c r="E75" t="s">
        <v>670</v>
      </c>
      <c r="F75" t="s">
        <v>670</v>
      </c>
      <c r="G75" t="str">
        <f t="shared" si="2"/>
        <v>Germany to EU27</v>
      </c>
      <c r="H75">
        <v>2014</v>
      </c>
      <c r="I75" t="s">
        <v>724</v>
      </c>
      <c r="J75">
        <v>6</v>
      </c>
      <c r="K75">
        <v>20012.973000000002</v>
      </c>
      <c r="L75" s="1">
        <f t="shared" si="3"/>
        <v>20.012973000000002</v>
      </c>
    </row>
    <row r="76" spans="1:12" ht="14.45">
      <c r="A76" t="s">
        <v>723</v>
      </c>
      <c r="B76" t="s">
        <v>726</v>
      </c>
      <c r="C76">
        <v>840510</v>
      </c>
      <c r="D76" t="s">
        <v>647</v>
      </c>
      <c r="E76" t="s">
        <v>670</v>
      </c>
      <c r="F76" t="s">
        <v>670</v>
      </c>
      <c r="G76" t="str">
        <f t="shared" si="2"/>
        <v>Germany to EU27</v>
      </c>
      <c r="H76">
        <v>2015</v>
      </c>
      <c r="I76" t="s">
        <v>724</v>
      </c>
      <c r="J76">
        <v>6</v>
      </c>
      <c r="K76">
        <v>16092.797</v>
      </c>
      <c r="L76" s="1">
        <f t="shared" si="3"/>
        <v>16.092797000000001</v>
      </c>
    </row>
    <row r="77" spans="1:12" ht="14.45">
      <c r="A77" t="s">
        <v>723</v>
      </c>
      <c r="B77" t="s">
        <v>726</v>
      </c>
      <c r="C77">
        <v>840510</v>
      </c>
      <c r="D77" t="s">
        <v>647</v>
      </c>
      <c r="E77" t="s">
        <v>670</v>
      </c>
      <c r="F77" t="s">
        <v>670</v>
      </c>
      <c r="G77" t="str">
        <f t="shared" si="2"/>
        <v>Germany to EU27</v>
      </c>
      <c r="H77">
        <v>2016</v>
      </c>
      <c r="I77" t="s">
        <v>724</v>
      </c>
      <c r="J77">
        <v>6</v>
      </c>
      <c r="K77">
        <v>1483.0909999999999</v>
      </c>
      <c r="L77" s="1">
        <f t="shared" si="3"/>
        <v>1.4830909999999999</v>
      </c>
    </row>
    <row r="78" spans="1:12" ht="14.45">
      <c r="A78" t="s">
        <v>723</v>
      </c>
      <c r="B78" t="s">
        <v>726</v>
      </c>
      <c r="C78">
        <v>840510</v>
      </c>
      <c r="D78" t="s">
        <v>647</v>
      </c>
      <c r="E78" t="s">
        <v>670</v>
      </c>
      <c r="F78" t="s">
        <v>670</v>
      </c>
      <c r="G78" t="str">
        <f t="shared" si="2"/>
        <v>Germany to EU27</v>
      </c>
      <c r="H78">
        <v>2017</v>
      </c>
      <c r="I78" t="s">
        <v>724</v>
      </c>
      <c r="J78">
        <v>6</v>
      </c>
      <c r="K78">
        <v>7045.8869999999997</v>
      </c>
      <c r="L78" s="1">
        <f t="shared" si="3"/>
        <v>7.0458869999999996</v>
      </c>
    </row>
    <row r="79" spans="1:12" ht="14.45">
      <c r="A79" t="s">
        <v>723</v>
      </c>
      <c r="B79" t="s">
        <v>726</v>
      </c>
      <c r="C79">
        <v>841931</v>
      </c>
      <c r="D79" t="s">
        <v>647</v>
      </c>
      <c r="E79" t="s">
        <v>147</v>
      </c>
      <c r="F79" t="s">
        <v>292</v>
      </c>
      <c r="G79" t="str">
        <f t="shared" si="2"/>
        <v>Germany to World</v>
      </c>
      <c r="H79">
        <v>2012</v>
      </c>
      <c r="I79" t="s">
        <v>724</v>
      </c>
      <c r="J79">
        <v>6</v>
      </c>
      <c r="K79">
        <v>63680.487000000001</v>
      </c>
      <c r="L79" s="1">
        <f t="shared" si="3"/>
        <v>63.680486999999999</v>
      </c>
    </row>
    <row r="80" spans="1:12" ht="14.45">
      <c r="A80" t="s">
        <v>723</v>
      </c>
      <c r="B80" t="s">
        <v>726</v>
      </c>
      <c r="C80">
        <v>841931</v>
      </c>
      <c r="D80" t="s">
        <v>647</v>
      </c>
      <c r="E80" t="s">
        <v>147</v>
      </c>
      <c r="F80" t="s">
        <v>292</v>
      </c>
      <c r="G80" t="str">
        <f t="shared" si="2"/>
        <v>Germany to World</v>
      </c>
      <c r="H80">
        <v>2013</v>
      </c>
      <c r="I80" t="s">
        <v>724</v>
      </c>
      <c r="J80">
        <v>6</v>
      </c>
      <c r="K80">
        <v>100721.617</v>
      </c>
      <c r="L80" s="1">
        <f t="shared" si="3"/>
        <v>100.72161699999999</v>
      </c>
    </row>
    <row r="81" spans="1:12" ht="14.45">
      <c r="A81" t="s">
        <v>723</v>
      </c>
      <c r="B81" t="s">
        <v>726</v>
      </c>
      <c r="C81">
        <v>841931</v>
      </c>
      <c r="D81" t="s">
        <v>647</v>
      </c>
      <c r="E81" t="s">
        <v>147</v>
      </c>
      <c r="F81" t="s">
        <v>292</v>
      </c>
      <c r="G81" t="str">
        <f t="shared" si="2"/>
        <v>Germany to World</v>
      </c>
      <c r="H81">
        <v>2014</v>
      </c>
      <c r="I81" t="s">
        <v>724</v>
      </c>
      <c r="J81">
        <v>6</v>
      </c>
      <c r="K81">
        <v>88340.716</v>
      </c>
      <c r="L81" s="1">
        <f t="shared" si="3"/>
        <v>88.340716</v>
      </c>
    </row>
    <row r="82" spans="1:12" ht="14.45">
      <c r="A82" t="s">
        <v>723</v>
      </c>
      <c r="B82" t="s">
        <v>726</v>
      </c>
      <c r="C82">
        <v>841931</v>
      </c>
      <c r="D82" t="s">
        <v>647</v>
      </c>
      <c r="E82" t="s">
        <v>147</v>
      </c>
      <c r="F82" t="s">
        <v>292</v>
      </c>
      <c r="G82" t="str">
        <f t="shared" si="2"/>
        <v>Germany to World</v>
      </c>
      <c r="H82">
        <v>2015</v>
      </c>
      <c r="I82" t="s">
        <v>724</v>
      </c>
      <c r="J82">
        <v>6</v>
      </c>
      <c r="K82">
        <v>85515.620999999999</v>
      </c>
      <c r="L82" s="1">
        <f t="shared" si="3"/>
        <v>85.515620999999996</v>
      </c>
    </row>
    <row r="83" spans="1:12" ht="14.45">
      <c r="A83" t="s">
        <v>723</v>
      </c>
      <c r="B83" t="s">
        <v>726</v>
      </c>
      <c r="C83">
        <v>841931</v>
      </c>
      <c r="D83" t="s">
        <v>647</v>
      </c>
      <c r="E83" t="s">
        <v>147</v>
      </c>
      <c r="F83" t="s">
        <v>292</v>
      </c>
      <c r="G83" t="str">
        <f t="shared" si="2"/>
        <v>Germany to World</v>
      </c>
      <c r="H83">
        <v>2016</v>
      </c>
      <c r="I83" t="s">
        <v>724</v>
      </c>
      <c r="J83">
        <v>6</v>
      </c>
      <c r="K83">
        <v>45633.915999999997</v>
      </c>
      <c r="L83" s="1">
        <f t="shared" si="3"/>
        <v>45.633915999999999</v>
      </c>
    </row>
    <row r="84" spans="1:12" ht="14.45">
      <c r="A84" t="s">
        <v>723</v>
      </c>
      <c r="B84" t="s">
        <v>726</v>
      </c>
      <c r="C84">
        <v>841931</v>
      </c>
      <c r="D84" t="s">
        <v>647</v>
      </c>
      <c r="E84" t="s">
        <v>147</v>
      </c>
      <c r="F84" t="s">
        <v>292</v>
      </c>
      <c r="G84" t="str">
        <f t="shared" si="2"/>
        <v>Germany to World</v>
      </c>
      <c r="H84">
        <v>2017</v>
      </c>
      <c r="I84" t="s">
        <v>724</v>
      </c>
      <c r="J84">
        <v>6</v>
      </c>
      <c r="K84">
        <v>47687.455999999998</v>
      </c>
      <c r="L84" s="1">
        <f t="shared" si="3"/>
        <v>47.687455999999997</v>
      </c>
    </row>
    <row r="85" spans="1:12" ht="14.45">
      <c r="A85" t="s">
        <v>723</v>
      </c>
      <c r="B85" t="s">
        <v>726</v>
      </c>
      <c r="C85">
        <v>841931</v>
      </c>
      <c r="D85" t="s">
        <v>647</v>
      </c>
      <c r="E85" t="s">
        <v>670</v>
      </c>
      <c r="F85" t="s">
        <v>670</v>
      </c>
      <c r="G85" t="str">
        <f t="shared" si="2"/>
        <v>Germany to EU27</v>
      </c>
      <c r="H85">
        <v>2012</v>
      </c>
      <c r="I85" t="s">
        <v>724</v>
      </c>
      <c r="J85">
        <v>6</v>
      </c>
      <c r="K85">
        <v>20793</v>
      </c>
      <c r="L85" s="1">
        <f t="shared" si="3"/>
        <v>20.792999999999999</v>
      </c>
    </row>
    <row r="86" spans="1:12" ht="14.45">
      <c r="A86" t="s">
        <v>723</v>
      </c>
      <c r="B86" t="s">
        <v>726</v>
      </c>
      <c r="C86">
        <v>841931</v>
      </c>
      <c r="D86" t="s">
        <v>647</v>
      </c>
      <c r="E86" t="s">
        <v>670</v>
      </c>
      <c r="F86" t="s">
        <v>670</v>
      </c>
      <c r="G86" t="str">
        <f t="shared" si="2"/>
        <v>Germany to EU27</v>
      </c>
      <c r="H86">
        <v>2013</v>
      </c>
      <c r="I86" t="s">
        <v>724</v>
      </c>
      <c r="J86">
        <v>6</v>
      </c>
      <c r="K86">
        <v>26754.651999999998</v>
      </c>
      <c r="L86" s="1">
        <f t="shared" si="3"/>
        <v>26.754651999999997</v>
      </c>
    </row>
    <row r="87" spans="1:12" ht="14.45">
      <c r="A87" t="s">
        <v>723</v>
      </c>
      <c r="B87" t="s">
        <v>726</v>
      </c>
      <c r="C87">
        <v>841931</v>
      </c>
      <c r="D87" t="s">
        <v>647</v>
      </c>
      <c r="E87" t="s">
        <v>670</v>
      </c>
      <c r="F87" t="s">
        <v>670</v>
      </c>
      <c r="G87" t="str">
        <f t="shared" si="2"/>
        <v>Germany to EU27</v>
      </c>
      <c r="H87">
        <v>2014</v>
      </c>
      <c r="I87" t="s">
        <v>724</v>
      </c>
      <c r="J87">
        <v>6</v>
      </c>
      <c r="K87">
        <v>29978.905999999999</v>
      </c>
      <c r="L87" s="1">
        <f t="shared" si="3"/>
        <v>29.978905999999998</v>
      </c>
    </row>
    <row r="88" spans="1:12" ht="14.45">
      <c r="A88" t="s">
        <v>723</v>
      </c>
      <c r="B88" t="s">
        <v>726</v>
      </c>
      <c r="C88">
        <v>841931</v>
      </c>
      <c r="D88" t="s">
        <v>647</v>
      </c>
      <c r="E88" t="s">
        <v>670</v>
      </c>
      <c r="F88" t="s">
        <v>670</v>
      </c>
      <c r="G88" t="str">
        <f t="shared" si="2"/>
        <v>Germany to EU27</v>
      </c>
      <c r="H88">
        <v>2015</v>
      </c>
      <c r="I88" t="s">
        <v>724</v>
      </c>
      <c r="J88">
        <v>6</v>
      </c>
      <c r="K88">
        <v>27846.133000000002</v>
      </c>
      <c r="L88" s="1">
        <f t="shared" si="3"/>
        <v>27.846133000000002</v>
      </c>
    </row>
    <row r="89" spans="1:12" ht="14.45">
      <c r="A89" t="s">
        <v>723</v>
      </c>
      <c r="B89" t="s">
        <v>726</v>
      </c>
      <c r="C89">
        <v>841931</v>
      </c>
      <c r="D89" t="s">
        <v>647</v>
      </c>
      <c r="E89" t="s">
        <v>670</v>
      </c>
      <c r="F89" t="s">
        <v>670</v>
      </c>
      <c r="G89" t="str">
        <f t="shared" si="2"/>
        <v>Germany to EU27</v>
      </c>
      <c r="H89">
        <v>2016</v>
      </c>
      <c r="I89" t="s">
        <v>724</v>
      </c>
      <c r="J89">
        <v>6</v>
      </c>
      <c r="K89">
        <v>21139.333999999999</v>
      </c>
      <c r="L89" s="1">
        <f t="shared" si="3"/>
        <v>21.139333999999998</v>
      </c>
    </row>
    <row r="90" spans="1:12" ht="14.45">
      <c r="A90" t="s">
        <v>723</v>
      </c>
      <c r="B90" t="s">
        <v>726</v>
      </c>
      <c r="C90">
        <v>841931</v>
      </c>
      <c r="D90" t="s">
        <v>647</v>
      </c>
      <c r="E90" t="s">
        <v>670</v>
      </c>
      <c r="F90" t="s">
        <v>670</v>
      </c>
      <c r="G90" t="str">
        <f t="shared" si="2"/>
        <v>Germany to EU27</v>
      </c>
      <c r="H90">
        <v>2017</v>
      </c>
      <c r="I90" t="s">
        <v>724</v>
      </c>
      <c r="J90">
        <v>6</v>
      </c>
      <c r="K90">
        <v>14344.614</v>
      </c>
      <c r="L90" s="1">
        <f t="shared" si="3"/>
        <v>14.344614</v>
      </c>
    </row>
    <row r="91" spans="1:12" ht="14.45">
      <c r="A91" t="s">
        <v>723</v>
      </c>
      <c r="B91" t="s">
        <v>726</v>
      </c>
      <c r="C91">
        <v>841932</v>
      </c>
      <c r="D91" t="s">
        <v>647</v>
      </c>
      <c r="E91" t="s">
        <v>147</v>
      </c>
      <c r="F91" t="s">
        <v>292</v>
      </c>
      <c r="G91" t="str">
        <f t="shared" si="2"/>
        <v>Germany to World</v>
      </c>
      <c r="H91">
        <v>2012</v>
      </c>
      <c r="I91" t="s">
        <v>724</v>
      </c>
      <c r="J91">
        <v>6</v>
      </c>
      <c r="K91">
        <v>89289.183999999994</v>
      </c>
      <c r="L91" s="1">
        <f t="shared" si="3"/>
        <v>89.289183999999992</v>
      </c>
    </row>
    <row r="92" spans="1:12" ht="14.45">
      <c r="A92" t="s">
        <v>723</v>
      </c>
      <c r="B92" t="s">
        <v>726</v>
      </c>
      <c r="C92">
        <v>841932</v>
      </c>
      <c r="D92" t="s">
        <v>647</v>
      </c>
      <c r="E92" t="s">
        <v>147</v>
      </c>
      <c r="F92" t="s">
        <v>292</v>
      </c>
      <c r="G92" t="str">
        <f t="shared" si="2"/>
        <v>Germany to World</v>
      </c>
      <c r="H92">
        <v>2013</v>
      </c>
      <c r="I92" t="s">
        <v>724</v>
      </c>
      <c r="J92">
        <v>6</v>
      </c>
      <c r="K92">
        <v>76862.178</v>
      </c>
      <c r="L92" s="1">
        <f t="shared" si="3"/>
        <v>76.862178</v>
      </c>
    </row>
    <row r="93" spans="1:12" ht="14.45">
      <c r="A93" t="s">
        <v>723</v>
      </c>
      <c r="B93" t="s">
        <v>726</v>
      </c>
      <c r="C93">
        <v>841932</v>
      </c>
      <c r="D93" t="s">
        <v>647</v>
      </c>
      <c r="E93" t="s">
        <v>147</v>
      </c>
      <c r="F93" t="s">
        <v>292</v>
      </c>
      <c r="G93" t="str">
        <f t="shared" si="2"/>
        <v>Germany to World</v>
      </c>
      <c r="H93">
        <v>2014</v>
      </c>
      <c r="I93" t="s">
        <v>724</v>
      </c>
      <c r="J93">
        <v>6</v>
      </c>
      <c r="K93">
        <v>70726.861999999994</v>
      </c>
      <c r="L93" s="1">
        <f t="shared" si="3"/>
        <v>70.726861999999997</v>
      </c>
    </row>
    <row r="94" spans="1:12" ht="14.45">
      <c r="A94" t="s">
        <v>723</v>
      </c>
      <c r="B94" t="s">
        <v>726</v>
      </c>
      <c r="C94">
        <v>841932</v>
      </c>
      <c r="D94" t="s">
        <v>647</v>
      </c>
      <c r="E94" t="s">
        <v>147</v>
      </c>
      <c r="F94" t="s">
        <v>292</v>
      </c>
      <c r="G94" t="str">
        <f t="shared" si="2"/>
        <v>Germany to World</v>
      </c>
      <c r="H94">
        <v>2015</v>
      </c>
      <c r="I94" t="s">
        <v>724</v>
      </c>
      <c r="J94">
        <v>6</v>
      </c>
      <c r="K94">
        <v>73430.675000000003</v>
      </c>
      <c r="L94" s="1">
        <f t="shared" si="3"/>
        <v>73.430675000000008</v>
      </c>
    </row>
    <row r="95" spans="1:12" ht="14.45">
      <c r="A95" t="s">
        <v>723</v>
      </c>
      <c r="B95" t="s">
        <v>726</v>
      </c>
      <c r="C95">
        <v>841932</v>
      </c>
      <c r="D95" t="s">
        <v>647</v>
      </c>
      <c r="E95" t="s">
        <v>147</v>
      </c>
      <c r="F95" t="s">
        <v>292</v>
      </c>
      <c r="G95" t="str">
        <f t="shared" si="2"/>
        <v>Germany to World</v>
      </c>
      <c r="H95">
        <v>2016</v>
      </c>
      <c r="I95" t="s">
        <v>724</v>
      </c>
      <c r="J95">
        <v>6</v>
      </c>
      <c r="K95">
        <v>68069.576000000001</v>
      </c>
      <c r="L95" s="1">
        <f t="shared" si="3"/>
        <v>68.069575999999998</v>
      </c>
    </row>
    <row r="96" spans="1:12" ht="14.45">
      <c r="A96" t="s">
        <v>723</v>
      </c>
      <c r="B96" t="s">
        <v>726</v>
      </c>
      <c r="C96">
        <v>841932</v>
      </c>
      <c r="D96" t="s">
        <v>647</v>
      </c>
      <c r="E96" t="s">
        <v>147</v>
      </c>
      <c r="F96" t="s">
        <v>292</v>
      </c>
      <c r="G96" t="str">
        <f t="shared" si="2"/>
        <v>Germany to World</v>
      </c>
      <c r="H96">
        <v>2017</v>
      </c>
      <c r="I96" t="s">
        <v>724</v>
      </c>
      <c r="J96">
        <v>6</v>
      </c>
      <c r="K96">
        <v>77069.483999999997</v>
      </c>
      <c r="L96" s="1">
        <f t="shared" si="3"/>
        <v>77.069484000000003</v>
      </c>
    </row>
    <row r="97" spans="1:12" ht="14.45">
      <c r="A97" t="s">
        <v>723</v>
      </c>
      <c r="B97" t="s">
        <v>726</v>
      </c>
      <c r="C97">
        <v>841932</v>
      </c>
      <c r="D97" t="s">
        <v>647</v>
      </c>
      <c r="E97" t="s">
        <v>670</v>
      </c>
      <c r="F97" t="s">
        <v>670</v>
      </c>
      <c r="G97" t="str">
        <f t="shared" si="2"/>
        <v>Germany to EU27</v>
      </c>
      <c r="H97">
        <v>2012</v>
      </c>
      <c r="I97" t="s">
        <v>724</v>
      </c>
      <c r="J97">
        <v>6</v>
      </c>
      <c r="K97">
        <v>34003.49</v>
      </c>
      <c r="L97" s="1">
        <f t="shared" si="3"/>
        <v>34.003489999999999</v>
      </c>
    </row>
    <row r="98" spans="1:12" ht="14.45">
      <c r="A98" t="s">
        <v>723</v>
      </c>
      <c r="B98" t="s">
        <v>726</v>
      </c>
      <c r="C98">
        <v>841932</v>
      </c>
      <c r="D98" t="s">
        <v>647</v>
      </c>
      <c r="E98" t="s">
        <v>670</v>
      </c>
      <c r="F98" t="s">
        <v>670</v>
      </c>
      <c r="G98" t="str">
        <f t="shared" si="2"/>
        <v>Germany to EU27</v>
      </c>
      <c r="H98">
        <v>2013</v>
      </c>
      <c r="I98" t="s">
        <v>724</v>
      </c>
      <c r="J98">
        <v>6</v>
      </c>
      <c r="K98">
        <v>36794.305999999997</v>
      </c>
      <c r="L98" s="1">
        <f t="shared" si="3"/>
        <v>36.794305999999999</v>
      </c>
    </row>
    <row r="99" spans="1:12" ht="14.45">
      <c r="A99" t="s">
        <v>723</v>
      </c>
      <c r="B99" t="s">
        <v>726</v>
      </c>
      <c r="C99">
        <v>841932</v>
      </c>
      <c r="D99" t="s">
        <v>647</v>
      </c>
      <c r="E99" t="s">
        <v>670</v>
      </c>
      <c r="F99" t="s">
        <v>670</v>
      </c>
      <c r="G99" t="str">
        <f t="shared" si="2"/>
        <v>Germany to EU27</v>
      </c>
      <c r="H99">
        <v>2014</v>
      </c>
      <c r="I99" t="s">
        <v>724</v>
      </c>
      <c r="J99">
        <v>6</v>
      </c>
      <c r="K99">
        <v>28330.713</v>
      </c>
      <c r="L99" s="1">
        <f t="shared" si="3"/>
        <v>28.330712999999999</v>
      </c>
    </row>
    <row r="100" spans="1:12" ht="14.45">
      <c r="A100" t="s">
        <v>723</v>
      </c>
      <c r="B100" t="s">
        <v>726</v>
      </c>
      <c r="C100">
        <v>841932</v>
      </c>
      <c r="D100" t="s">
        <v>647</v>
      </c>
      <c r="E100" t="s">
        <v>670</v>
      </c>
      <c r="F100" t="s">
        <v>670</v>
      </c>
      <c r="G100" t="str">
        <f t="shared" si="2"/>
        <v>Germany to EU27</v>
      </c>
      <c r="H100">
        <v>2015</v>
      </c>
      <c r="I100" t="s">
        <v>724</v>
      </c>
      <c r="J100">
        <v>6</v>
      </c>
      <c r="K100">
        <v>29576.436000000002</v>
      </c>
      <c r="L100" s="1">
        <f t="shared" si="3"/>
        <v>29.576436000000001</v>
      </c>
    </row>
    <row r="101" spans="1:12" ht="14.45">
      <c r="A101" t="s">
        <v>723</v>
      </c>
      <c r="B101" t="s">
        <v>726</v>
      </c>
      <c r="C101">
        <v>841932</v>
      </c>
      <c r="D101" t="s">
        <v>647</v>
      </c>
      <c r="E101" t="s">
        <v>670</v>
      </c>
      <c r="F101" t="s">
        <v>670</v>
      </c>
      <c r="G101" t="str">
        <f t="shared" si="2"/>
        <v>Germany to EU27</v>
      </c>
      <c r="H101">
        <v>2016</v>
      </c>
      <c r="I101" t="s">
        <v>724</v>
      </c>
      <c r="J101">
        <v>6</v>
      </c>
      <c r="K101">
        <v>29066.776999999998</v>
      </c>
      <c r="L101" s="1">
        <f t="shared" si="3"/>
        <v>29.066776999999998</v>
      </c>
    </row>
    <row r="102" spans="1:12" ht="14.45">
      <c r="A102" t="s">
        <v>723</v>
      </c>
      <c r="B102" t="s">
        <v>726</v>
      </c>
      <c r="C102">
        <v>841932</v>
      </c>
      <c r="D102" t="s">
        <v>647</v>
      </c>
      <c r="E102" t="s">
        <v>670</v>
      </c>
      <c r="F102" t="s">
        <v>670</v>
      </c>
      <c r="G102" t="str">
        <f t="shared" si="2"/>
        <v>Germany to EU27</v>
      </c>
      <c r="H102">
        <v>2017</v>
      </c>
      <c r="I102" t="s">
        <v>724</v>
      </c>
      <c r="J102">
        <v>6</v>
      </c>
      <c r="K102">
        <v>38251.468999999997</v>
      </c>
      <c r="L102" s="1">
        <f t="shared" si="3"/>
        <v>38.251469</v>
      </c>
    </row>
    <row r="103" spans="1:12" ht="14.45">
      <c r="A103" t="s">
        <v>723</v>
      </c>
      <c r="B103" t="s">
        <v>726</v>
      </c>
      <c r="C103">
        <v>841940</v>
      </c>
      <c r="D103" t="s">
        <v>647</v>
      </c>
      <c r="E103" t="s">
        <v>147</v>
      </c>
      <c r="F103" t="s">
        <v>292</v>
      </c>
      <c r="G103" t="str">
        <f t="shared" si="2"/>
        <v>Germany to World</v>
      </c>
      <c r="H103">
        <v>2012</v>
      </c>
      <c r="I103" t="s">
        <v>724</v>
      </c>
      <c r="J103">
        <v>6</v>
      </c>
      <c r="K103">
        <v>141422.33100000001</v>
      </c>
      <c r="L103" s="1">
        <f t="shared" si="3"/>
        <v>141.42233100000001</v>
      </c>
    </row>
    <row r="104" spans="1:12" ht="14.45">
      <c r="A104" t="s">
        <v>723</v>
      </c>
      <c r="B104" t="s">
        <v>726</v>
      </c>
      <c r="C104">
        <v>841940</v>
      </c>
      <c r="D104" t="s">
        <v>647</v>
      </c>
      <c r="E104" t="s">
        <v>147</v>
      </c>
      <c r="F104" t="s">
        <v>292</v>
      </c>
      <c r="G104" t="str">
        <f t="shared" si="2"/>
        <v>Germany to World</v>
      </c>
      <c r="H104">
        <v>2013</v>
      </c>
      <c r="I104" t="s">
        <v>724</v>
      </c>
      <c r="J104">
        <v>6</v>
      </c>
      <c r="K104">
        <v>236179.27</v>
      </c>
      <c r="L104" s="1">
        <f t="shared" si="3"/>
        <v>236.17927</v>
      </c>
    </row>
    <row r="105" spans="1:12" ht="14.45">
      <c r="A105" t="s">
        <v>723</v>
      </c>
      <c r="B105" t="s">
        <v>726</v>
      </c>
      <c r="C105">
        <v>841940</v>
      </c>
      <c r="D105" t="s">
        <v>647</v>
      </c>
      <c r="E105" t="s">
        <v>147</v>
      </c>
      <c r="F105" t="s">
        <v>292</v>
      </c>
      <c r="G105" t="str">
        <f t="shared" si="2"/>
        <v>Germany to World</v>
      </c>
      <c r="H105">
        <v>2014</v>
      </c>
      <c r="I105" t="s">
        <v>724</v>
      </c>
      <c r="J105">
        <v>6</v>
      </c>
      <c r="K105">
        <v>240779.416</v>
      </c>
      <c r="L105" s="1">
        <f t="shared" si="3"/>
        <v>240.779416</v>
      </c>
    </row>
    <row r="106" spans="1:12" ht="14.45">
      <c r="A106" t="s">
        <v>723</v>
      </c>
      <c r="B106" t="s">
        <v>726</v>
      </c>
      <c r="C106">
        <v>841940</v>
      </c>
      <c r="D106" t="s">
        <v>647</v>
      </c>
      <c r="E106" t="s">
        <v>147</v>
      </c>
      <c r="F106" t="s">
        <v>292</v>
      </c>
      <c r="G106" t="str">
        <f t="shared" si="2"/>
        <v>Germany to World</v>
      </c>
      <c r="H106">
        <v>2015</v>
      </c>
      <c r="I106" t="s">
        <v>724</v>
      </c>
      <c r="J106">
        <v>6</v>
      </c>
      <c r="K106">
        <v>176937.435</v>
      </c>
      <c r="L106" s="1">
        <f t="shared" si="3"/>
        <v>176.93743499999999</v>
      </c>
    </row>
    <row r="107" spans="1:12" ht="14.45">
      <c r="A107" t="s">
        <v>723</v>
      </c>
      <c r="B107" t="s">
        <v>726</v>
      </c>
      <c r="C107">
        <v>841940</v>
      </c>
      <c r="D107" t="s">
        <v>647</v>
      </c>
      <c r="E107" t="s">
        <v>147</v>
      </c>
      <c r="F107" t="s">
        <v>292</v>
      </c>
      <c r="G107" t="str">
        <f t="shared" si="2"/>
        <v>Germany to World</v>
      </c>
      <c r="H107">
        <v>2016</v>
      </c>
      <c r="I107" t="s">
        <v>724</v>
      </c>
      <c r="J107">
        <v>6</v>
      </c>
      <c r="K107">
        <v>154523.12899999999</v>
      </c>
      <c r="L107" s="1">
        <f t="shared" si="3"/>
        <v>154.52312899999998</v>
      </c>
    </row>
    <row r="108" spans="1:12" ht="14.45">
      <c r="A108" t="s">
        <v>723</v>
      </c>
      <c r="B108" t="s">
        <v>726</v>
      </c>
      <c r="C108">
        <v>841940</v>
      </c>
      <c r="D108" t="s">
        <v>647</v>
      </c>
      <c r="E108" t="s">
        <v>147</v>
      </c>
      <c r="F108" t="s">
        <v>292</v>
      </c>
      <c r="G108" t="str">
        <f t="shared" si="2"/>
        <v>Germany to World</v>
      </c>
      <c r="H108">
        <v>2017</v>
      </c>
      <c r="I108" t="s">
        <v>724</v>
      </c>
      <c r="J108">
        <v>6</v>
      </c>
      <c r="K108">
        <v>157495.554</v>
      </c>
      <c r="L108" s="1">
        <f t="shared" si="3"/>
        <v>157.495554</v>
      </c>
    </row>
    <row r="109" spans="1:12" ht="14.45">
      <c r="A109" t="s">
        <v>723</v>
      </c>
      <c r="B109" t="s">
        <v>726</v>
      </c>
      <c r="C109">
        <v>841940</v>
      </c>
      <c r="D109" t="s">
        <v>647</v>
      </c>
      <c r="E109" t="s">
        <v>670</v>
      </c>
      <c r="F109" t="s">
        <v>670</v>
      </c>
      <c r="G109" t="str">
        <f t="shared" si="2"/>
        <v>Germany to EU27</v>
      </c>
      <c r="H109">
        <v>2012</v>
      </c>
      <c r="I109" t="s">
        <v>724</v>
      </c>
      <c r="J109">
        <v>6</v>
      </c>
      <c r="K109">
        <v>39048.841999999997</v>
      </c>
      <c r="L109" s="1">
        <f t="shared" si="3"/>
        <v>39.048841999999993</v>
      </c>
    </row>
    <row r="110" spans="1:12" ht="14.45">
      <c r="A110" t="s">
        <v>723</v>
      </c>
      <c r="B110" t="s">
        <v>726</v>
      </c>
      <c r="C110">
        <v>841940</v>
      </c>
      <c r="D110" t="s">
        <v>647</v>
      </c>
      <c r="E110" t="s">
        <v>670</v>
      </c>
      <c r="F110" t="s">
        <v>670</v>
      </c>
      <c r="G110" t="str">
        <f t="shared" si="2"/>
        <v>Germany to EU27</v>
      </c>
      <c r="H110">
        <v>2013</v>
      </c>
      <c r="I110" t="s">
        <v>724</v>
      </c>
      <c r="J110">
        <v>6</v>
      </c>
      <c r="K110">
        <v>60446.455999999998</v>
      </c>
      <c r="L110" s="1">
        <f t="shared" si="3"/>
        <v>60.446455999999998</v>
      </c>
    </row>
    <row r="111" spans="1:12" ht="14.45">
      <c r="A111" t="s">
        <v>723</v>
      </c>
      <c r="B111" t="s">
        <v>726</v>
      </c>
      <c r="C111">
        <v>841940</v>
      </c>
      <c r="D111" t="s">
        <v>647</v>
      </c>
      <c r="E111" t="s">
        <v>670</v>
      </c>
      <c r="F111" t="s">
        <v>670</v>
      </c>
      <c r="G111" t="str">
        <f t="shared" si="2"/>
        <v>Germany to EU27</v>
      </c>
      <c r="H111">
        <v>2014</v>
      </c>
      <c r="I111" t="s">
        <v>724</v>
      </c>
      <c r="J111">
        <v>6</v>
      </c>
      <c r="K111">
        <v>50941.165999999997</v>
      </c>
      <c r="L111" s="1">
        <f t="shared" si="3"/>
        <v>50.941165999999996</v>
      </c>
    </row>
    <row r="112" spans="1:12" ht="14.45">
      <c r="A112" t="s">
        <v>723</v>
      </c>
      <c r="B112" t="s">
        <v>726</v>
      </c>
      <c r="C112">
        <v>841940</v>
      </c>
      <c r="D112" t="s">
        <v>647</v>
      </c>
      <c r="E112" t="s">
        <v>670</v>
      </c>
      <c r="F112" t="s">
        <v>670</v>
      </c>
      <c r="G112" t="str">
        <f t="shared" si="2"/>
        <v>Germany to EU27</v>
      </c>
      <c r="H112">
        <v>2015</v>
      </c>
      <c r="I112" t="s">
        <v>724</v>
      </c>
      <c r="J112">
        <v>6</v>
      </c>
      <c r="K112">
        <v>57426.684999999998</v>
      </c>
      <c r="L112" s="1">
        <f t="shared" si="3"/>
        <v>57.426684999999999</v>
      </c>
    </row>
    <row r="113" spans="1:12" ht="14.45">
      <c r="A113" t="s">
        <v>723</v>
      </c>
      <c r="B113" t="s">
        <v>726</v>
      </c>
      <c r="C113">
        <v>841940</v>
      </c>
      <c r="D113" t="s">
        <v>647</v>
      </c>
      <c r="E113" t="s">
        <v>670</v>
      </c>
      <c r="F113" t="s">
        <v>670</v>
      </c>
      <c r="G113" t="str">
        <f t="shared" si="2"/>
        <v>Germany to EU27</v>
      </c>
      <c r="H113">
        <v>2016</v>
      </c>
      <c r="I113" t="s">
        <v>724</v>
      </c>
      <c r="J113">
        <v>6</v>
      </c>
      <c r="K113">
        <v>55750.815999999999</v>
      </c>
      <c r="L113" s="1">
        <f t="shared" si="3"/>
        <v>55.750816</v>
      </c>
    </row>
    <row r="114" spans="1:12" ht="14.45">
      <c r="A114" t="s">
        <v>723</v>
      </c>
      <c r="B114" t="s">
        <v>726</v>
      </c>
      <c r="C114">
        <v>841940</v>
      </c>
      <c r="D114" t="s">
        <v>647</v>
      </c>
      <c r="E114" t="s">
        <v>670</v>
      </c>
      <c r="F114" t="s">
        <v>670</v>
      </c>
      <c r="G114" t="str">
        <f t="shared" si="2"/>
        <v>Germany to EU27</v>
      </c>
      <c r="H114">
        <v>2017</v>
      </c>
      <c r="I114" t="s">
        <v>724</v>
      </c>
      <c r="J114">
        <v>6</v>
      </c>
      <c r="K114">
        <v>58980.908000000003</v>
      </c>
      <c r="L114" s="1">
        <f t="shared" si="3"/>
        <v>58.980908000000007</v>
      </c>
    </row>
    <row r="115" spans="1:12" ht="14.45">
      <c r="A115" t="s">
        <v>723</v>
      </c>
      <c r="B115" t="s">
        <v>726</v>
      </c>
      <c r="C115">
        <v>841990</v>
      </c>
      <c r="D115" t="s">
        <v>647</v>
      </c>
      <c r="E115" t="s">
        <v>147</v>
      </c>
      <c r="F115" t="s">
        <v>292</v>
      </c>
      <c r="G115" t="str">
        <f t="shared" si="2"/>
        <v>Germany to World</v>
      </c>
      <c r="H115">
        <v>2012</v>
      </c>
      <c r="I115" t="s">
        <v>724</v>
      </c>
      <c r="J115">
        <v>6</v>
      </c>
      <c r="K115">
        <v>848673.54399999999</v>
      </c>
      <c r="L115" s="1">
        <f t="shared" si="3"/>
        <v>848.67354399999999</v>
      </c>
    </row>
    <row r="116" spans="1:12" ht="14.45">
      <c r="A116" t="s">
        <v>723</v>
      </c>
      <c r="B116" t="s">
        <v>726</v>
      </c>
      <c r="C116">
        <v>841990</v>
      </c>
      <c r="D116" t="s">
        <v>647</v>
      </c>
      <c r="E116" t="s">
        <v>147</v>
      </c>
      <c r="F116" t="s">
        <v>292</v>
      </c>
      <c r="G116" t="str">
        <f t="shared" si="2"/>
        <v>Germany to World</v>
      </c>
      <c r="H116">
        <v>2013</v>
      </c>
      <c r="I116" t="s">
        <v>724</v>
      </c>
      <c r="J116">
        <v>6</v>
      </c>
      <c r="K116">
        <v>849062.05</v>
      </c>
      <c r="L116" s="1">
        <f t="shared" si="3"/>
        <v>849.06205</v>
      </c>
    </row>
    <row r="117" spans="1:12" ht="14.45">
      <c r="A117" t="s">
        <v>723</v>
      </c>
      <c r="B117" t="s">
        <v>726</v>
      </c>
      <c r="C117">
        <v>841990</v>
      </c>
      <c r="D117" t="s">
        <v>647</v>
      </c>
      <c r="E117" t="s">
        <v>147</v>
      </c>
      <c r="F117" t="s">
        <v>292</v>
      </c>
      <c r="G117" t="str">
        <f t="shared" si="2"/>
        <v>Germany to World</v>
      </c>
      <c r="H117">
        <v>2014</v>
      </c>
      <c r="I117" t="s">
        <v>724</v>
      </c>
      <c r="J117">
        <v>6</v>
      </c>
      <c r="K117">
        <v>872520.55500000005</v>
      </c>
      <c r="L117" s="1">
        <f t="shared" si="3"/>
        <v>872.52055500000006</v>
      </c>
    </row>
    <row r="118" spans="1:12" ht="14.45">
      <c r="A118" t="s">
        <v>723</v>
      </c>
      <c r="B118" t="s">
        <v>726</v>
      </c>
      <c r="C118">
        <v>841990</v>
      </c>
      <c r="D118" t="s">
        <v>647</v>
      </c>
      <c r="E118" t="s">
        <v>147</v>
      </c>
      <c r="F118" t="s">
        <v>292</v>
      </c>
      <c r="G118" t="str">
        <f t="shared" si="2"/>
        <v>Germany to World</v>
      </c>
      <c r="H118">
        <v>2015</v>
      </c>
      <c r="I118" t="s">
        <v>724</v>
      </c>
      <c r="J118">
        <v>6</v>
      </c>
      <c r="K118">
        <v>700031.13100000005</v>
      </c>
      <c r="L118" s="1">
        <f t="shared" si="3"/>
        <v>700.03113100000007</v>
      </c>
    </row>
    <row r="119" spans="1:12" ht="14.45">
      <c r="A119" t="s">
        <v>723</v>
      </c>
      <c r="B119" t="s">
        <v>726</v>
      </c>
      <c r="C119">
        <v>841990</v>
      </c>
      <c r="D119" t="s">
        <v>647</v>
      </c>
      <c r="E119" t="s">
        <v>147</v>
      </c>
      <c r="F119" t="s">
        <v>292</v>
      </c>
      <c r="G119" t="str">
        <f t="shared" si="2"/>
        <v>Germany to World</v>
      </c>
      <c r="H119">
        <v>2016</v>
      </c>
      <c r="I119" t="s">
        <v>724</v>
      </c>
      <c r="J119">
        <v>6</v>
      </c>
      <c r="K119">
        <v>624947.31099999999</v>
      </c>
      <c r="L119" s="1">
        <f t="shared" si="3"/>
        <v>624.94731100000001</v>
      </c>
    </row>
    <row r="120" spans="1:12" ht="14.45">
      <c r="A120" t="s">
        <v>723</v>
      </c>
      <c r="B120" t="s">
        <v>726</v>
      </c>
      <c r="C120">
        <v>841990</v>
      </c>
      <c r="D120" t="s">
        <v>647</v>
      </c>
      <c r="E120" t="s">
        <v>147</v>
      </c>
      <c r="F120" t="s">
        <v>292</v>
      </c>
      <c r="G120" t="str">
        <f t="shared" si="2"/>
        <v>Germany to World</v>
      </c>
      <c r="H120">
        <v>2017</v>
      </c>
      <c r="I120" t="s">
        <v>724</v>
      </c>
      <c r="J120">
        <v>6</v>
      </c>
      <c r="K120">
        <v>733295.54700000002</v>
      </c>
      <c r="L120" s="1">
        <f t="shared" si="3"/>
        <v>733.29554700000006</v>
      </c>
    </row>
    <row r="121" spans="1:12" ht="14.45">
      <c r="A121" t="s">
        <v>723</v>
      </c>
      <c r="B121" t="s">
        <v>726</v>
      </c>
      <c r="C121">
        <v>841990</v>
      </c>
      <c r="D121" t="s">
        <v>647</v>
      </c>
      <c r="E121" t="s">
        <v>670</v>
      </c>
      <c r="F121" t="s">
        <v>670</v>
      </c>
      <c r="G121" t="str">
        <f t="shared" si="2"/>
        <v>Germany to EU27</v>
      </c>
      <c r="H121">
        <v>2012</v>
      </c>
      <c r="I121" t="s">
        <v>724</v>
      </c>
      <c r="J121">
        <v>6</v>
      </c>
      <c r="K121">
        <v>314364.52100000001</v>
      </c>
      <c r="L121" s="1">
        <f t="shared" si="3"/>
        <v>314.36452100000002</v>
      </c>
    </row>
    <row r="122" spans="1:12" ht="14.45">
      <c r="A122" t="s">
        <v>723</v>
      </c>
      <c r="B122" t="s">
        <v>726</v>
      </c>
      <c r="C122">
        <v>841990</v>
      </c>
      <c r="D122" t="s">
        <v>647</v>
      </c>
      <c r="E122" t="s">
        <v>670</v>
      </c>
      <c r="F122" t="s">
        <v>670</v>
      </c>
      <c r="G122" t="str">
        <f t="shared" si="2"/>
        <v>Germany to EU27</v>
      </c>
      <c r="H122">
        <v>2013</v>
      </c>
      <c r="I122" t="s">
        <v>724</v>
      </c>
      <c r="J122">
        <v>6</v>
      </c>
      <c r="K122">
        <v>326828.25300000003</v>
      </c>
      <c r="L122" s="1">
        <f t="shared" si="3"/>
        <v>326.82825300000002</v>
      </c>
    </row>
    <row r="123" spans="1:12" ht="14.45">
      <c r="A123" t="s">
        <v>723</v>
      </c>
      <c r="B123" t="s">
        <v>726</v>
      </c>
      <c r="C123">
        <v>841990</v>
      </c>
      <c r="D123" t="s">
        <v>647</v>
      </c>
      <c r="E123" t="s">
        <v>670</v>
      </c>
      <c r="F123" t="s">
        <v>670</v>
      </c>
      <c r="G123" t="str">
        <f t="shared" si="2"/>
        <v>Germany to EU27</v>
      </c>
      <c r="H123">
        <v>2014</v>
      </c>
      <c r="I123" t="s">
        <v>724</v>
      </c>
      <c r="J123">
        <v>6</v>
      </c>
      <c r="K123">
        <v>351124.86</v>
      </c>
      <c r="L123" s="1">
        <f t="shared" si="3"/>
        <v>351.12486000000001</v>
      </c>
    </row>
    <row r="124" spans="1:12" ht="14.45">
      <c r="A124" t="s">
        <v>723</v>
      </c>
      <c r="B124" t="s">
        <v>726</v>
      </c>
      <c r="C124">
        <v>841990</v>
      </c>
      <c r="D124" t="s">
        <v>647</v>
      </c>
      <c r="E124" t="s">
        <v>670</v>
      </c>
      <c r="F124" t="s">
        <v>670</v>
      </c>
      <c r="G124" t="str">
        <f t="shared" si="2"/>
        <v>Germany to EU27</v>
      </c>
      <c r="H124">
        <v>2015</v>
      </c>
      <c r="I124" t="s">
        <v>724</v>
      </c>
      <c r="J124">
        <v>6</v>
      </c>
      <c r="K124">
        <v>295507.59100000001</v>
      </c>
      <c r="L124" s="1">
        <f t="shared" si="3"/>
        <v>295.50759099999999</v>
      </c>
    </row>
    <row r="125" spans="1:12" ht="14.45">
      <c r="A125" t="s">
        <v>723</v>
      </c>
      <c r="B125" t="s">
        <v>726</v>
      </c>
      <c r="C125">
        <v>841990</v>
      </c>
      <c r="D125" t="s">
        <v>647</v>
      </c>
      <c r="E125" t="s">
        <v>670</v>
      </c>
      <c r="F125" t="s">
        <v>670</v>
      </c>
      <c r="G125" t="str">
        <f t="shared" si="2"/>
        <v>Germany to EU27</v>
      </c>
      <c r="H125">
        <v>2016</v>
      </c>
      <c r="I125" t="s">
        <v>724</v>
      </c>
      <c r="J125">
        <v>6</v>
      </c>
      <c r="K125">
        <v>270981.342</v>
      </c>
      <c r="L125" s="1">
        <f t="shared" si="3"/>
        <v>270.98134199999998</v>
      </c>
    </row>
    <row r="126" spans="1:12" ht="14.45">
      <c r="A126" t="s">
        <v>723</v>
      </c>
      <c r="B126" t="s">
        <v>726</v>
      </c>
      <c r="C126">
        <v>841990</v>
      </c>
      <c r="D126" t="s">
        <v>647</v>
      </c>
      <c r="E126" t="s">
        <v>670</v>
      </c>
      <c r="F126" t="s">
        <v>670</v>
      </c>
      <c r="G126" t="str">
        <f t="shared" si="2"/>
        <v>Germany to EU27</v>
      </c>
      <c r="H126">
        <v>2017</v>
      </c>
      <c r="I126" t="s">
        <v>724</v>
      </c>
      <c r="J126">
        <v>6</v>
      </c>
      <c r="K126">
        <v>327017.83299999998</v>
      </c>
      <c r="L126" s="1">
        <f t="shared" si="3"/>
        <v>327.017833</v>
      </c>
    </row>
    <row r="127" spans="1:12" ht="14.45">
      <c r="A127" t="s">
        <v>723</v>
      </c>
      <c r="B127" t="s">
        <v>726</v>
      </c>
      <c r="C127">
        <v>842129</v>
      </c>
      <c r="D127" t="s">
        <v>647</v>
      </c>
      <c r="E127" t="s">
        <v>147</v>
      </c>
      <c r="F127" t="s">
        <v>292</v>
      </c>
      <c r="G127" t="str">
        <f t="shared" si="2"/>
        <v>Germany to World</v>
      </c>
      <c r="H127">
        <v>2012</v>
      </c>
      <c r="I127" t="s">
        <v>724</v>
      </c>
      <c r="J127">
        <v>6</v>
      </c>
      <c r="K127">
        <v>1689710.4280000001</v>
      </c>
      <c r="L127" s="1">
        <f t="shared" si="3"/>
        <v>1689.7104280000001</v>
      </c>
    </row>
    <row r="128" spans="1:12" ht="14.45">
      <c r="A128" t="s">
        <v>723</v>
      </c>
      <c r="B128" t="s">
        <v>726</v>
      </c>
      <c r="C128">
        <v>842129</v>
      </c>
      <c r="D128" t="s">
        <v>647</v>
      </c>
      <c r="E128" t="s">
        <v>147</v>
      </c>
      <c r="F128" t="s">
        <v>292</v>
      </c>
      <c r="G128" t="str">
        <f t="shared" si="2"/>
        <v>Germany to World</v>
      </c>
      <c r="H128">
        <v>2013</v>
      </c>
      <c r="I128" t="s">
        <v>724</v>
      </c>
      <c r="J128">
        <v>6</v>
      </c>
      <c r="K128">
        <v>1802048.3489999999</v>
      </c>
      <c r="L128" s="1">
        <f t="shared" si="3"/>
        <v>1802.0483489999999</v>
      </c>
    </row>
    <row r="129" spans="1:12" ht="14.45">
      <c r="A129" t="s">
        <v>723</v>
      </c>
      <c r="B129" t="s">
        <v>726</v>
      </c>
      <c r="C129">
        <v>842129</v>
      </c>
      <c r="D129" t="s">
        <v>647</v>
      </c>
      <c r="E129" t="s">
        <v>147</v>
      </c>
      <c r="F129" t="s">
        <v>292</v>
      </c>
      <c r="G129" t="str">
        <f t="shared" si="2"/>
        <v>Germany to World</v>
      </c>
      <c r="H129">
        <v>2014</v>
      </c>
      <c r="I129" t="s">
        <v>724</v>
      </c>
      <c r="J129">
        <v>6</v>
      </c>
      <c r="K129">
        <v>1991265.9040000001</v>
      </c>
      <c r="L129" s="1">
        <f t="shared" si="3"/>
        <v>1991.2659040000001</v>
      </c>
    </row>
    <row r="130" spans="1:12" ht="14.45">
      <c r="A130" t="s">
        <v>723</v>
      </c>
      <c r="B130" t="s">
        <v>726</v>
      </c>
      <c r="C130">
        <v>842129</v>
      </c>
      <c r="D130" t="s">
        <v>647</v>
      </c>
      <c r="E130" t="s">
        <v>147</v>
      </c>
      <c r="F130" t="s">
        <v>292</v>
      </c>
      <c r="G130" t="str">
        <f t="shared" si="2"/>
        <v>Germany to World</v>
      </c>
      <c r="H130">
        <v>2015</v>
      </c>
      <c r="I130" t="s">
        <v>724</v>
      </c>
      <c r="J130">
        <v>6</v>
      </c>
      <c r="K130">
        <v>1713683.44</v>
      </c>
      <c r="L130" s="1">
        <f t="shared" si="3"/>
        <v>1713.68344</v>
      </c>
    </row>
    <row r="131" spans="1:12" ht="14.45">
      <c r="A131" t="s">
        <v>723</v>
      </c>
      <c r="B131" t="s">
        <v>726</v>
      </c>
      <c r="C131">
        <v>842129</v>
      </c>
      <c r="D131" t="s">
        <v>647</v>
      </c>
      <c r="E131" t="s">
        <v>147</v>
      </c>
      <c r="F131" t="s">
        <v>292</v>
      </c>
      <c r="G131" t="str">
        <f t="shared" si="2"/>
        <v>Germany to World</v>
      </c>
      <c r="H131">
        <v>2016</v>
      </c>
      <c r="I131" t="s">
        <v>724</v>
      </c>
      <c r="J131">
        <v>6</v>
      </c>
      <c r="K131">
        <v>1776987.78</v>
      </c>
      <c r="L131" s="1">
        <f t="shared" si="3"/>
        <v>1776.9877799999999</v>
      </c>
    </row>
    <row r="132" spans="1:12" ht="14.45">
      <c r="A132" t="s">
        <v>723</v>
      </c>
      <c r="B132" t="s">
        <v>726</v>
      </c>
      <c r="C132">
        <v>842129</v>
      </c>
      <c r="D132" t="s">
        <v>647</v>
      </c>
      <c r="E132" t="s">
        <v>147</v>
      </c>
      <c r="F132" t="s">
        <v>292</v>
      </c>
      <c r="G132" t="str">
        <f t="shared" si="2"/>
        <v>Germany to World</v>
      </c>
      <c r="H132">
        <v>2017</v>
      </c>
      <c r="I132" t="s">
        <v>724</v>
      </c>
      <c r="J132">
        <v>6</v>
      </c>
      <c r="K132">
        <v>1689814.63</v>
      </c>
      <c r="L132" s="1">
        <f t="shared" si="3"/>
        <v>1689.8146299999999</v>
      </c>
    </row>
    <row r="133" spans="1:12" ht="14.45">
      <c r="A133" t="s">
        <v>723</v>
      </c>
      <c r="B133" t="s">
        <v>726</v>
      </c>
      <c r="C133">
        <v>842129</v>
      </c>
      <c r="D133" t="s">
        <v>647</v>
      </c>
      <c r="E133" t="s">
        <v>670</v>
      </c>
      <c r="F133" t="s">
        <v>670</v>
      </c>
      <c r="G133" t="str">
        <f t="shared" si="2"/>
        <v>Germany to EU27</v>
      </c>
      <c r="H133">
        <v>2012</v>
      </c>
      <c r="I133" t="s">
        <v>724</v>
      </c>
      <c r="J133">
        <v>6</v>
      </c>
      <c r="K133">
        <v>660368.67099999997</v>
      </c>
      <c r="L133" s="1">
        <f t="shared" si="3"/>
        <v>660.36867099999995</v>
      </c>
    </row>
    <row r="134" spans="1:12" ht="14.45">
      <c r="A134" t="s">
        <v>723</v>
      </c>
      <c r="B134" t="s">
        <v>726</v>
      </c>
      <c r="C134">
        <v>842129</v>
      </c>
      <c r="D134" t="s">
        <v>647</v>
      </c>
      <c r="E134" t="s">
        <v>670</v>
      </c>
      <c r="F134" t="s">
        <v>670</v>
      </c>
      <c r="G134" t="str">
        <f t="shared" si="2"/>
        <v>Germany to EU27</v>
      </c>
      <c r="H134">
        <v>2013</v>
      </c>
      <c r="I134" t="s">
        <v>724</v>
      </c>
      <c r="J134">
        <v>6</v>
      </c>
      <c r="K134">
        <v>715966.402</v>
      </c>
      <c r="L134" s="1">
        <f t="shared" si="3"/>
        <v>715.96640200000002</v>
      </c>
    </row>
    <row r="135" spans="1:12" ht="14.45">
      <c r="A135" t="s">
        <v>723</v>
      </c>
      <c r="B135" t="s">
        <v>726</v>
      </c>
      <c r="C135">
        <v>842129</v>
      </c>
      <c r="D135" t="s">
        <v>647</v>
      </c>
      <c r="E135" t="s">
        <v>670</v>
      </c>
      <c r="F135" t="s">
        <v>670</v>
      </c>
      <c r="G135" t="str">
        <f t="shared" si="2"/>
        <v>Germany to EU27</v>
      </c>
      <c r="H135">
        <v>2014</v>
      </c>
      <c r="I135" t="s">
        <v>724</v>
      </c>
      <c r="J135">
        <v>6</v>
      </c>
      <c r="K135">
        <v>765793.451</v>
      </c>
      <c r="L135" s="1">
        <f t="shared" si="3"/>
        <v>765.793451</v>
      </c>
    </row>
    <row r="136" spans="1:12" ht="14.45">
      <c r="A136" t="s">
        <v>723</v>
      </c>
      <c r="B136" t="s">
        <v>726</v>
      </c>
      <c r="C136">
        <v>842129</v>
      </c>
      <c r="D136" t="s">
        <v>647</v>
      </c>
      <c r="E136" t="s">
        <v>670</v>
      </c>
      <c r="F136" t="s">
        <v>670</v>
      </c>
      <c r="G136" t="str">
        <f t="shared" ref="G136:G199" si="4">CONCATENATE(D136, " to ",F136)</f>
        <v>Germany to EU27</v>
      </c>
      <c r="H136">
        <v>2015</v>
      </c>
      <c r="I136" t="s">
        <v>724</v>
      </c>
      <c r="J136">
        <v>6</v>
      </c>
      <c r="K136">
        <v>646925.60199999996</v>
      </c>
      <c r="L136" s="1">
        <f t="shared" ref="L136:L199" si="5">K136/1000</f>
        <v>646.92560199999991</v>
      </c>
    </row>
    <row r="137" spans="1:12" ht="14.45">
      <c r="A137" t="s">
        <v>723</v>
      </c>
      <c r="B137" t="s">
        <v>726</v>
      </c>
      <c r="C137">
        <v>842129</v>
      </c>
      <c r="D137" t="s">
        <v>647</v>
      </c>
      <c r="E137" t="s">
        <v>670</v>
      </c>
      <c r="F137" t="s">
        <v>670</v>
      </c>
      <c r="G137" t="str">
        <f t="shared" si="4"/>
        <v>Germany to EU27</v>
      </c>
      <c r="H137">
        <v>2016</v>
      </c>
      <c r="I137" t="s">
        <v>724</v>
      </c>
      <c r="J137">
        <v>6</v>
      </c>
      <c r="K137">
        <v>661338.68000000005</v>
      </c>
      <c r="L137" s="1">
        <f t="shared" si="5"/>
        <v>661.33868000000007</v>
      </c>
    </row>
    <row r="138" spans="1:12" ht="14.45">
      <c r="A138" t="s">
        <v>723</v>
      </c>
      <c r="B138" t="s">
        <v>726</v>
      </c>
      <c r="C138">
        <v>842129</v>
      </c>
      <c r="D138" t="s">
        <v>647</v>
      </c>
      <c r="E138" t="s">
        <v>670</v>
      </c>
      <c r="F138" t="s">
        <v>670</v>
      </c>
      <c r="G138" t="str">
        <f t="shared" si="4"/>
        <v>Germany to EU27</v>
      </c>
      <c r="H138">
        <v>2017</v>
      </c>
      <c r="I138" t="s">
        <v>724</v>
      </c>
      <c r="J138">
        <v>6</v>
      </c>
      <c r="K138">
        <v>602903.86899999995</v>
      </c>
      <c r="L138" s="1">
        <f t="shared" si="5"/>
        <v>602.90386899999999</v>
      </c>
    </row>
    <row r="139" spans="1:12" ht="14.45">
      <c r="A139" t="s">
        <v>723</v>
      </c>
      <c r="B139" t="s">
        <v>726</v>
      </c>
      <c r="C139">
        <v>842139</v>
      </c>
      <c r="D139" t="s">
        <v>647</v>
      </c>
      <c r="E139" t="s">
        <v>147</v>
      </c>
      <c r="F139" t="s">
        <v>292</v>
      </c>
      <c r="G139" t="str">
        <f t="shared" si="4"/>
        <v>Germany to World</v>
      </c>
      <c r="H139">
        <v>2012</v>
      </c>
      <c r="I139" t="s">
        <v>724</v>
      </c>
      <c r="J139">
        <v>6</v>
      </c>
      <c r="K139">
        <v>3483763.1630000002</v>
      </c>
      <c r="L139" s="1">
        <f t="shared" si="5"/>
        <v>3483.7631630000001</v>
      </c>
    </row>
    <row r="140" spans="1:12" ht="14.45">
      <c r="A140" t="s">
        <v>723</v>
      </c>
      <c r="B140" t="s">
        <v>726</v>
      </c>
      <c r="C140">
        <v>842139</v>
      </c>
      <c r="D140" t="s">
        <v>647</v>
      </c>
      <c r="E140" t="s">
        <v>147</v>
      </c>
      <c r="F140" t="s">
        <v>292</v>
      </c>
      <c r="G140" t="str">
        <f t="shared" si="4"/>
        <v>Germany to World</v>
      </c>
      <c r="H140">
        <v>2013</v>
      </c>
      <c r="I140" t="s">
        <v>724</v>
      </c>
      <c r="J140">
        <v>6</v>
      </c>
      <c r="K140">
        <v>3623836.648</v>
      </c>
      <c r="L140" s="1">
        <f t="shared" si="5"/>
        <v>3623.836648</v>
      </c>
    </row>
    <row r="141" spans="1:12" ht="14.45">
      <c r="A141" t="s">
        <v>723</v>
      </c>
      <c r="B141" t="s">
        <v>726</v>
      </c>
      <c r="C141">
        <v>842139</v>
      </c>
      <c r="D141" t="s">
        <v>647</v>
      </c>
      <c r="E141" t="s">
        <v>147</v>
      </c>
      <c r="F141" t="s">
        <v>292</v>
      </c>
      <c r="G141" t="str">
        <f t="shared" si="4"/>
        <v>Germany to World</v>
      </c>
      <c r="H141">
        <v>2014</v>
      </c>
      <c r="I141" t="s">
        <v>724</v>
      </c>
      <c r="J141">
        <v>6</v>
      </c>
      <c r="K141">
        <v>4636958.8210000005</v>
      </c>
      <c r="L141" s="1">
        <f t="shared" si="5"/>
        <v>4636.9588210000002</v>
      </c>
    </row>
    <row r="142" spans="1:12" ht="14.45">
      <c r="A142" t="s">
        <v>723</v>
      </c>
      <c r="B142" t="s">
        <v>726</v>
      </c>
      <c r="C142">
        <v>842139</v>
      </c>
      <c r="D142" t="s">
        <v>647</v>
      </c>
      <c r="E142" t="s">
        <v>147</v>
      </c>
      <c r="F142" t="s">
        <v>292</v>
      </c>
      <c r="G142" t="str">
        <f t="shared" si="4"/>
        <v>Germany to World</v>
      </c>
      <c r="H142">
        <v>2015</v>
      </c>
      <c r="I142" t="s">
        <v>724</v>
      </c>
      <c r="J142">
        <v>6</v>
      </c>
      <c r="K142">
        <v>4535117.3190000001</v>
      </c>
      <c r="L142" s="1">
        <f t="shared" si="5"/>
        <v>4535.117319</v>
      </c>
    </row>
    <row r="143" spans="1:12" ht="14.45">
      <c r="A143" t="s">
        <v>723</v>
      </c>
      <c r="B143" t="s">
        <v>726</v>
      </c>
      <c r="C143">
        <v>842139</v>
      </c>
      <c r="D143" t="s">
        <v>647</v>
      </c>
      <c r="E143" t="s">
        <v>147</v>
      </c>
      <c r="F143" t="s">
        <v>292</v>
      </c>
      <c r="G143" t="str">
        <f t="shared" si="4"/>
        <v>Germany to World</v>
      </c>
      <c r="H143">
        <v>2016</v>
      </c>
      <c r="I143" t="s">
        <v>724</v>
      </c>
      <c r="J143">
        <v>6</v>
      </c>
      <c r="K143">
        <v>4268917.727</v>
      </c>
      <c r="L143" s="1">
        <f t="shared" si="5"/>
        <v>4268.917727</v>
      </c>
    </row>
    <row r="144" spans="1:12" ht="14.45">
      <c r="A144" t="s">
        <v>723</v>
      </c>
      <c r="B144" t="s">
        <v>726</v>
      </c>
      <c r="C144">
        <v>842139</v>
      </c>
      <c r="D144" t="s">
        <v>647</v>
      </c>
      <c r="E144" t="s">
        <v>147</v>
      </c>
      <c r="F144" t="s">
        <v>292</v>
      </c>
      <c r="G144" t="str">
        <f t="shared" si="4"/>
        <v>Germany to World</v>
      </c>
      <c r="H144">
        <v>2017</v>
      </c>
      <c r="I144" t="s">
        <v>724</v>
      </c>
      <c r="J144">
        <v>6</v>
      </c>
      <c r="K144">
        <v>4234522.7050000001</v>
      </c>
      <c r="L144" s="1">
        <f t="shared" si="5"/>
        <v>4234.5227050000003</v>
      </c>
    </row>
    <row r="145" spans="1:12" ht="14.45">
      <c r="A145" t="s">
        <v>723</v>
      </c>
      <c r="B145" t="s">
        <v>726</v>
      </c>
      <c r="C145">
        <v>842139</v>
      </c>
      <c r="D145" t="s">
        <v>647</v>
      </c>
      <c r="E145" t="s">
        <v>670</v>
      </c>
      <c r="F145" t="s">
        <v>670</v>
      </c>
      <c r="G145" t="str">
        <f t="shared" si="4"/>
        <v>Germany to EU27</v>
      </c>
      <c r="H145">
        <v>2012</v>
      </c>
      <c r="I145" t="s">
        <v>724</v>
      </c>
      <c r="J145">
        <v>6</v>
      </c>
      <c r="K145">
        <v>1906942.6839999999</v>
      </c>
      <c r="L145" s="1">
        <f t="shared" si="5"/>
        <v>1906.9426839999999</v>
      </c>
    </row>
    <row r="146" spans="1:12" ht="14.45">
      <c r="A146" t="s">
        <v>723</v>
      </c>
      <c r="B146" t="s">
        <v>726</v>
      </c>
      <c r="C146">
        <v>842139</v>
      </c>
      <c r="D146" t="s">
        <v>647</v>
      </c>
      <c r="E146" t="s">
        <v>670</v>
      </c>
      <c r="F146" t="s">
        <v>670</v>
      </c>
      <c r="G146" t="str">
        <f t="shared" si="4"/>
        <v>Germany to EU27</v>
      </c>
      <c r="H146">
        <v>2013</v>
      </c>
      <c r="I146" t="s">
        <v>724</v>
      </c>
      <c r="J146">
        <v>6</v>
      </c>
      <c r="K146">
        <v>1928737.5649999999</v>
      </c>
      <c r="L146" s="1">
        <f t="shared" si="5"/>
        <v>1928.7375649999999</v>
      </c>
    </row>
    <row r="147" spans="1:12" ht="14.45">
      <c r="A147" t="s">
        <v>723</v>
      </c>
      <c r="B147" t="s">
        <v>726</v>
      </c>
      <c r="C147">
        <v>842139</v>
      </c>
      <c r="D147" t="s">
        <v>647</v>
      </c>
      <c r="E147" t="s">
        <v>670</v>
      </c>
      <c r="F147" t="s">
        <v>670</v>
      </c>
      <c r="G147" t="str">
        <f t="shared" si="4"/>
        <v>Germany to EU27</v>
      </c>
      <c r="H147">
        <v>2014</v>
      </c>
      <c r="I147" t="s">
        <v>724</v>
      </c>
      <c r="J147">
        <v>6</v>
      </c>
      <c r="K147">
        <v>2845554.8990000002</v>
      </c>
      <c r="L147" s="1">
        <f t="shared" si="5"/>
        <v>2845.5548990000002</v>
      </c>
    </row>
    <row r="148" spans="1:12" ht="14.45">
      <c r="A148" t="s">
        <v>723</v>
      </c>
      <c r="B148" t="s">
        <v>726</v>
      </c>
      <c r="C148">
        <v>842139</v>
      </c>
      <c r="D148" t="s">
        <v>647</v>
      </c>
      <c r="E148" t="s">
        <v>670</v>
      </c>
      <c r="F148" t="s">
        <v>670</v>
      </c>
      <c r="G148" t="str">
        <f t="shared" si="4"/>
        <v>Germany to EU27</v>
      </c>
      <c r="H148">
        <v>2015</v>
      </c>
      <c r="I148" t="s">
        <v>724</v>
      </c>
      <c r="J148">
        <v>6</v>
      </c>
      <c r="K148">
        <v>3045834.65</v>
      </c>
      <c r="L148" s="1">
        <f t="shared" si="5"/>
        <v>3045.8346499999998</v>
      </c>
    </row>
    <row r="149" spans="1:12" ht="14.45">
      <c r="A149" t="s">
        <v>723</v>
      </c>
      <c r="B149" t="s">
        <v>726</v>
      </c>
      <c r="C149">
        <v>842139</v>
      </c>
      <c r="D149" t="s">
        <v>647</v>
      </c>
      <c r="E149" t="s">
        <v>670</v>
      </c>
      <c r="F149" t="s">
        <v>670</v>
      </c>
      <c r="G149" t="str">
        <f t="shared" si="4"/>
        <v>Germany to EU27</v>
      </c>
      <c r="H149">
        <v>2016</v>
      </c>
      <c r="I149" t="s">
        <v>724</v>
      </c>
      <c r="J149">
        <v>6</v>
      </c>
      <c r="K149">
        <v>2802269.8190000001</v>
      </c>
      <c r="L149" s="1">
        <f t="shared" si="5"/>
        <v>2802.2698190000001</v>
      </c>
    </row>
    <row r="150" spans="1:12" ht="14.45">
      <c r="A150" t="s">
        <v>723</v>
      </c>
      <c r="B150" t="s">
        <v>726</v>
      </c>
      <c r="C150">
        <v>842139</v>
      </c>
      <c r="D150" t="s">
        <v>647</v>
      </c>
      <c r="E150" t="s">
        <v>670</v>
      </c>
      <c r="F150" t="s">
        <v>670</v>
      </c>
      <c r="G150" t="str">
        <f t="shared" si="4"/>
        <v>Germany to EU27</v>
      </c>
      <c r="H150">
        <v>2017</v>
      </c>
      <c r="I150" t="s">
        <v>724</v>
      </c>
      <c r="J150">
        <v>6</v>
      </c>
      <c r="K150">
        <v>2654793.5559999999</v>
      </c>
      <c r="L150" s="1">
        <f t="shared" si="5"/>
        <v>2654.7935560000001</v>
      </c>
    </row>
    <row r="151" spans="1:12" ht="14.45">
      <c r="A151" t="s">
        <v>723</v>
      </c>
      <c r="B151" t="s">
        <v>726</v>
      </c>
      <c r="C151">
        <v>847410</v>
      </c>
      <c r="D151" t="s">
        <v>647</v>
      </c>
      <c r="E151" t="s">
        <v>147</v>
      </c>
      <c r="F151" t="s">
        <v>292</v>
      </c>
      <c r="G151" t="str">
        <f t="shared" si="4"/>
        <v>Germany to World</v>
      </c>
      <c r="H151">
        <v>2012</v>
      </c>
      <c r="I151" t="s">
        <v>724</v>
      </c>
      <c r="J151">
        <v>6</v>
      </c>
      <c r="K151">
        <v>235196.277</v>
      </c>
      <c r="L151" s="1">
        <f t="shared" si="5"/>
        <v>235.19627700000001</v>
      </c>
    </row>
    <row r="152" spans="1:12" ht="14.45">
      <c r="A152" t="s">
        <v>723</v>
      </c>
      <c r="B152" t="s">
        <v>726</v>
      </c>
      <c r="C152">
        <v>847410</v>
      </c>
      <c r="D152" t="s">
        <v>647</v>
      </c>
      <c r="E152" t="s">
        <v>147</v>
      </c>
      <c r="F152" t="s">
        <v>292</v>
      </c>
      <c r="G152" t="str">
        <f t="shared" si="4"/>
        <v>Germany to World</v>
      </c>
      <c r="H152">
        <v>2013</v>
      </c>
      <c r="I152" t="s">
        <v>724</v>
      </c>
      <c r="J152">
        <v>6</v>
      </c>
      <c r="K152">
        <v>211651.71</v>
      </c>
      <c r="L152" s="1">
        <f t="shared" si="5"/>
        <v>211.65170999999998</v>
      </c>
    </row>
    <row r="153" spans="1:12" ht="14.45">
      <c r="A153" t="s">
        <v>723</v>
      </c>
      <c r="B153" t="s">
        <v>726</v>
      </c>
      <c r="C153">
        <v>847410</v>
      </c>
      <c r="D153" t="s">
        <v>647</v>
      </c>
      <c r="E153" t="s">
        <v>147</v>
      </c>
      <c r="F153" t="s">
        <v>292</v>
      </c>
      <c r="G153" t="str">
        <f t="shared" si="4"/>
        <v>Germany to World</v>
      </c>
      <c r="H153">
        <v>2014</v>
      </c>
      <c r="I153" t="s">
        <v>724</v>
      </c>
      <c r="J153">
        <v>6</v>
      </c>
      <c r="K153">
        <v>204365.769</v>
      </c>
      <c r="L153" s="1">
        <f t="shared" si="5"/>
        <v>204.365769</v>
      </c>
    </row>
    <row r="154" spans="1:12" ht="14.45">
      <c r="A154" t="s">
        <v>723</v>
      </c>
      <c r="B154" t="s">
        <v>726</v>
      </c>
      <c r="C154">
        <v>847410</v>
      </c>
      <c r="D154" t="s">
        <v>647</v>
      </c>
      <c r="E154" t="s">
        <v>147</v>
      </c>
      <c r="F154" t="s">
        <v>292</v>
      </c>
      <c r="G154" t="str">
        <f t="shared" si="4"/>
        <v>Germany to World</v>
      </c>
      <c r="H154">
        <v>2015</v>
      </c>
      <c r="I154" t="s">
        <v>724</v>
      </c>
      <c r="J154">
        <v>6</v>
      </c>
      <c r="K154">
        <v>178831.88800000001</v>
      </c>
      <c r="L154" s="1">
        <f t="shared" si="5"/>
        <v>178.83188799999999</v>
      </c>
    </row>
    <row r="155" spans="1:12" ht="14.45">
      <c r="A155" t="s">
        <v>723</v>
      </c>
      <c r="B155" t="s">
        <v>726</v>
      </c>
      <c r="C155">
        <v>847410</v>
      </c>
      <c r="D155" t="s">
        <v>647</v>
      </c>
      <c r="E155" t="s">
        <v>147</v>
      </c>
      <c r="F155" t="s">
        <v>292</v>
      </c>
      <c r="G155" t="str">
        <f t="shared" si="4"/>
        <v>Germany to World</v>
      </c>
      <c r="H155">
        <v>2016</v>
      </c>
      <c r="I155" t="s">
        <v>724</v>
      </c>
      <c r="J155">
        <v>6</v>
      </c>
      <c r="K155">
        <v>176754.595</v>
      </c>
      <c r="L155" s="1">
        <f t="shared" si="5"/>
        <v>176.75459499999999</v>
      </c>
    </row>
    <row r="156" spans="1:12" ht="14.45">
      <c r="A156" t="s">
        <v>723</v>
      </c>
      <c r="B156" t="s">
        <v>726</v>
      </c>
      <c r="C156">
        <v>847410</v>
      </c>
      <c r="D156" t="s">
        <v>647</v>
      </c>
      <c r="E156" t="s">
        <v>147</v>
      </c>
      <c r="F156" t="s">
        <v>292</v>
      </c>
      <c r="G156" t="str">
        <f t="shared" si="4"/>
        <v>Germany to World</v>
      </c>
      <c r="H156">
        <v>2017</v>
      </c>
      <c r="I156" t="s">
        <v>724</v>
      </c>
      <c r="J156">
        <v>6</v>
      </c>
      <c r="K156">
        <v>208166.22700000001</v>
      </c>
      <c r="L156" s="1">
        <f t="shared" si="5"/>
        <v>208.16622700000002</v>
      </c>
    </row>
    <row r="157" spans="1:12" ht="14.45">
      <c r="A157" t="s">
        <v>723</v>
      </c>
      <c r="B157" t="s">
        <v>726</v>
      </c>
      <c r="C157">
        <v>847410</v>
      </c>
      <c r="D157" t="s">
        <v>647</v>
      </c>
      <c r="E157" t="s">
        <v>670</v>
      </c>
      <c r="F157" t="s">
        <v>670</v>
      </c>
      <c r="G157" t="str">
        <f t="shared" si="4"/>
        <v>Germany to EU27</v>
      </c>
      <c r="H157">
        <v>2012</v>
      </c>
      <c r="I157" t="s">
        <v>724</v>
      </c>
      <c r="J157">
        <v>6</v>
      </c>
      <c r="K157">
        <v>66905.679000000004</v>
      </c>
      <c r="L157" s="1">
        <f t="shared" si="5"/>
        <v>66.905679000000006</v>
      </c>
    </row>
    <row r="158" spans="1:12" ht="14.45">
      <c r="A158" t="s">
        <v>723</v>
      </c>
      <c r="B158" t="s">
        <v>726</v>
      </c>
      <c r="C158">
        <v>847410</v>
      </c>
      <c r="D158" t="s">
        <v>647</v>
      </c>
      <c r="E158" t="s">
        <v>670</v>
      </c>
      <c r="F158" t="s">
        <v>670</v>
      </c>
      <c r="G158" t="str">
        <f t="shared" si="4"/>
        <v>Germany to EU27</v>
      </c>
      <c r="H158">
        <v>2013</v>
      </c>
      <c r="I158" t="s">
        <v>724</v>
      </c>
      <c r="J158">
        <v>6</v>
      </c>
      <c r="K158">
        <v>66646.362999999998</v>
      </c>
      <c r="L158" s="1">
        <f t="shared" si="5"/>
        <v>66.646362999999994</v>
      </c>
    </row>
    <row r="159" spans="1:12" ht="14.45">
      <c r="A159" t="s">
        <v>723</v>
      </c>
      <c r="B159" t="s">
        <v>726</v>
      </c>
      <c r="C159">
        <v>847410</v>
      </c>
      <c r="D159" t="s">
        <v>647</v>
      </c>
      <c r="E159" t="s">
        <v>670</v>
      </c>
      <c r="F159" t="s">
        <v>670</v>
      </c>
      <c r="G159" t="str">
        <f t="shared" si="4"/>
        <v>Germany to EU27</v>
      </c>
      <c r="H159">
        <v>2014</v>
      </c>
      <c r="I159" t="s">
        <v>724</v>
      </c>
      <c r="J159">
        <v>6</v>
      </c>
      <c r="K159">
        <v>84873.509000000005</v>
      </c>
      <c r="L159" s="1">
        <f t="shared" si="5"/>
        <v>84.873508999999999</v>
      </c>
    </row>
    <row r="160" spans="1:12" ht="14.45">
      <c r="A160" t="s">
        <v>723</v>
      </c>
      <c r="B160" t="s">
        <v>726</v>
      </c>
      <c r="C160">
        <v>847410</v>
      </c>
      <c r="D160" t="s">
        <v>647</v>
      </c>
      <c r="E160" t="s">
        <v>670</v>
      </c>
      <c r="F160" t="s">
        <v>670</v>
      </c>
      <c r="G160" t="str">
        <f t="shared" si="4"/>
        <v>Germany to EU27</v>
      </c>
      <c r="H160">
        <v>2015</v>
      </c>
      <c r="I160" t="s">
        <v>724</v>
      </c>
      <c r="J160">
        <v>6</v>
      </c>
      <c r="K160">
        <v>74133.057000000001</v>
      </c>
      <c r="L160" s="1">
        <f t="shared" si="5"/>
        <v>74.133056999999994</v>
      </c>
    </row>
    <row r="161" spans="1:12" ht="14.45">
      <c r="A161" t="s">
        <v>723</v>
      </c>
      <c r="B161" t="s">
        <v>726</v>
      </c>
      <c r="C161">
        <v>847410</v>
      </c>
      <c r="D161" t="s">
        <v>647</v>
      </c>
      <c r="E161" t="s">
        <v>670</v>
      </c>
      <c r="F161" t="s">
        <v>670</v>
      </c>
      <c r="G161" t="str">
        <f t="shared" si="4"/>
        <v>Germany to EU27</v>
      </c>
      <c r="H161">
        <v>2016</v>
      </c>
      <c r="I161" t="s">
        <v>724</v>
      </c>
      <c r="J161">
        <v>6</v>
      </c>
      <c r="K161">
        <v>68631.293000000005</v>
      </c>
      <c r="L161" s="1">
        <f t="shared" si="5"/>
        <v>68.631292999999999</v>
      </c>
    </row>
    <row r="162" spans="1:12" ht="14.45">
      <c r="A162" t="s">
        <v>723</v>
      </c>
      <c r="B162" t="s">
        <v>726</v>
      </c>
      <c r="C162">
        <v>847410</v>
      </c>
      <c r="D162" t="s">
        <v>647</v>
      </c>
      <c r="E162" t="s">
        <v>670</v>
      </c>
      <c r="F162" t="s">
        <v>670</v>
      </c>
      <c r="G162" t="str">
        <f t="shared" si="4"/>
        <v>Germany to EU27</v>
      </c>
      <c r="H162">
        <v>2017</v>
      </c>
      <c r="I162" t="s">
        <v>724</v>
      </c>
      <c r="J162">
        <v>6</v>
      </c>
      <c r="K162">
        <v>83447.487999999998</v>
      </c>
      <c r="L162" s="1">
        <f t="shared" si="5"/>
        <v>83.447487999999993</v>
      </c>
    </row>
    <row r="163" spans="1:12" ht="14.45">
      <c r="A163" t="s">
        <v>723</v>
      </c>
      <c r="B163" t="s">
        <v>726</v>
      </c>
      <c r="C163">
        <v>847780</v>
      </c>
      <c r="D163" t="s">
        <v>647</v>
      </c>
      <c r="E163" t="s">
        <v>147</v>
      </c>
      <c r="F163" t="s">
        <v>292</v>
      </c>
      <c r="G163" t="str">
        <f t="shared" si="4"/>
        <v>Germany to World</v>
      </c>
      <c r="H163">
        <v>2012</v>
      </c>
      <c r="I163" t="s">
        <v>724</v>
      </c>
      <c r="J163">
        <v>6</v>
      </c>
      <c r="K163">
        <v>1791218.959</v>
      </c>
      <c r="L163" s="1">
        <f t="shared" si="5"/>
        <v>1791.218959</v>
      </c>
    </row>
    <row r="164" spans="1:12" ht="14.45">
      <c r="A164" t="s">
        <v>723</v>
      </c>
      <c r="B164" t="s">
        <v>726</v>
      </c>
      <c r="C164">
        <v>847780</v>
      </c>
      <c r="D164" t="s">
        <v>647</v>
      </c>
      <c r="E164" t="s">
        <v>147</v>
      </c>
      <c r="F164" t="s">
        <v>292</v>
      </c>
      <c r="G164" t="str">
        <f t="shared" si="4"/>
        <v>Germany to World</v>
      </c>
      <c r="H164">
        <v>2013</v>
      </c>
      <c r="I164" t="s">
        <v>724</v>
      </c>
      <c r="J164">
        <v>6</v>
      </c>
      <c r="K164">
        <v>1869842.0079999999</v>
      </c>
      <c r="L164" s="1">
        <f t="shared" si="5"/>
        <v>1869.8420079999999</v>
      </c>
    </row>
    <row r="165" spans="1:12" ht="14.45">
      <c r="A165" t="s">
        <v>723</v>
      </c>
      <c r="B165" t="s">
        <v>726</v>
      </c>
      <c r="C165">
        <v>847780</v>
      </c>
      <c r="D165" t="s">
        <v>647</v>
      </c>
      <c r="E165" t="s">
        <v>147</v>
      </c>
      <c r="F165" t="s">
        <v>292</v>
      </c>
      <c r="G165" t="str">
        <f t="shared" si="4"/>
        <v>Germany to World</v>
      </c>
      <c r="H165">
        <v>2014</v>
      </c>
      <c r="I165" t="s">
        <v>724</v>
      </c>
      <c r="J165">
        <v>6</v>
      </c>
      <c r="K165">
        <v>1963118.9040000001</v>
      </c>
      <c r="L165" s="1">
        <f t="shared" si="5"/>
        <v>1963.1189040000002</v>
      </c>
    </row>
    <row r="166" spans="1:12" ht="14.45">
      <c r="A166" t="s">
        <v>723</v>
      </c>
      <c r="B166" t="s">
        <v>726</v>
      </c>
      <c r="C166">
        <v>847780</v>
      </c>
      <c r="D166" t="s">
        <v>647</v>
      </c>
      <c r="E166" t="s">
        <v>147</v>
      </c>
      <c r="F166" t="s">
        <v>292</v>
      </c>
      <c r="G166" t="str">
        <f t="shared" si="4"/>
        <v>Germany to World</v>
      </c>
      <c r="H166">
        <v>2015</v>
      </c>
      <c r="I166" t="s">
        <v>724</v>
      </c>
      <c r="J166">
        <v>6</v>
      </c>
      <c r="K166">
        <v>1447138.0519999999</v>
      </c>
      <c r="L166" s="1">
        <f t="shared" si="5"/>
        <v>1447.138052</v>
      </c>
    </row>
    <row r="167" spans="1:12" ht="14.45">
      <c r="A167" t="s">
        <v>723</v>
      </c>
      <c r="B167" t="s">
        <v>726</v>
      </c>
      <c r="C167">
        <v>847780</v>
      </c>
      <c r="D167" t="s">
        <v>647</v>
      </c>
      <c r="E167" t="s">
        <v>147</v>
      </c>
      <c r="F167" t="s">
        <v>292</v>
      </c>
      <c r="G167" t="str">
        <f t="shared" si="4"/>
        <v>Germany to World</v>
      </c>
      <c r="H167">
        <v>2016</v>
      </c>
      <c r="I167" t="s">
        <v>724</v>
      </c>
      <c r="J167">
        <v>6</v>
      </c>
      <c r="K167">
        <v>1612679.1370000001</v>
      </c>
      <c r="L167" s="1">
        <f t="shared" si="5"/>
        <v>1612.6791370000001</v>
      </c>
    </row>
    <row r="168" spans="1:12" ht="14.45">
      <c r="A168" t="s">
        <v>723</v>
      </c>
      <c r="B168" t="s">
        <v>726</v>
      </c>
      <c r="C168">
        <v>847780</v>
      </c>
      <c r="D168" t="s">
        <v>647</v>
      </c>
      <c r="E168" t="s">
        <v>147</v>
      </c>
      <c r="F168" t="s">
        <v>292</v>
      </c>
      <c r="G168" t="str">
        <f t="shared" si="4"/>
        <v>Germany to World</v>
      </c>
      <c r="H168">
        <v>2017</v>
      </c>
      <c r="I168" t="s">
        <v>724</v>
      </c>
      <c r="J168">
        <v>6</v>
      </c>
      <c r="K168">
        <v>1742298.862</v>
      </c>
      <c r="L168" s="1">
        <f t="shared" si="5"/>
        <v>1742.2988619999999</v>
      </c>
    </row>
    <row r="169" spans="1:12" ht="14.45">
      <c r="A169" t="s">
        <v>723</v>
      </c>
      <c r="B169" t="s">
        <v>726</v>
      </c>
      <c r="C169">
        <v>847780</v>
      </c>
      <c r="D169" t="s">
        <v>647</v>
      </c>
      <c r="E169" t="s">
        <v>670</v>
      </c>
      <c r="F169" t="s">
        <v>670</v>
      </c>
      <c r="G169" t="str">
        <f t="shared" si="4"/>
        <v>Germany to EU27</v>
      </c>
      <c r="H169">
        <v>2012</v>
      </c>
      <c r="I169" t="s">
        <v>724</v>
      </c>
      <c r="J169">
        <v>6</v>
      </c>
      <c r="K169">
        <v>362796.19699999999</v>
      </c>
      <c r="L169" s="1">
        <f t="shared" si="5"/>
        <v>362.79619700000001</v>
      </c>
    </row>
    <row r="170" spans="1:12" ht="14.45">
      <c r="A170" t="s">
        <v>723</v>
      </c>
      <c r="B170" t="s">
        <v>726</v>
      </c>
      <c r="C170">
        <v>847780</v>
      </c>
      <c r="D170" t="s">
        <v>647</v>
      </c>
      <c r="E170" t="s">
        <v>670</v>
      </c>
      <c r="F170" t="s">
        <v>670</v>
      </c>
      <c r="G170" t="str">
        <f t="shared" si="4"/>
        <v>Germany to EU27</v>
      </c>
      <c r="H170">
        <v>2013</v>
      </c>
      <c r="I170" t="s">
        <v>724</v>
      </c>
      <c r="J170">
        <v>6</v>
      </c>
      <c r="K170">
        <v>361628.89</v>
      </c>
      <c r="L170" s="1">
        <f t="shared" si="5"/>
        <v>361.62889000000001</v>
      </c>
    </row>
    <row r="171" spans="1:12" ht="14.45">
      <c r="A171" t="s">
        <v>723</v>
      </c>
      <c r="B171" t="s">
        <v>726</v>
      </c>
      <c r="C171">
        <v>847780</v>
      </c>
      <c r="D171" t="s">
        <v>647</v>
      </c>
      <c r="E171" t="s">
        <v>670</v>
      </c>
      <c r="F171" t="s">
        <v>670</v>
      </c>
      <c r="G171" t="str">
        <f t="shared" si="4"/>
        <v>Germany to EU27</v>
      </c>
      <c r="H171">
        <v>2014</v>
      </c>
      <c r="I171" t="s">
        <v>724</v>
      </c>
      <c r="J171">
        <v>6</v>
      </c>
      <c r="K171">
        <v>539978.78700000001</v>
      </c>
      <c r="L171" s="1">
        <f t="shared" si="5"/>
        <v>539.97878700000001</v>
      </c>
    </row>
    <row r="172" spans="1:12" ht="14.45">
      <c r="A172" t="s">
        <v>723</v>
      </c>
      <c r="B172" t="s">
        <v>726</v>
      </c>
      <c r="C172">
        <v>847780</v>
      </c>
      <c r="D172" t="s">
        <v>647</v>
      </c>
      <c r="E172" t="s">
        <v>670</v>
      </c>
      <c r="F172" t="s">
        <v>670</v>
      </c>
      <c r="G172" t="str">
        <f t="shared" si="4"/>
        <v>Germany to EU27</v>
      </c>
      <c r="H172">
        <v>2015</v>
      </c>
      <c r="I172" t="s">
        <v>724</v>
      </c>
      <c r="J172">
        <v>6</v>
      </c>
      <c r="K172">
        <v>438184.897</v>
      </c>
      <c r="L172" s="1">
        <f t="shared" si="5"/>
        <v>438.18489699999998</v>
      </c>
    </row>
    <row r="173" spans="1:12" ht="14.45">
      <c r="A173" t="s">
        <v>723</v>
      </c>
      <c r="B173" t="s">
        <v>726</v>
      </c>
      <c r="C173">
        <v>847780</v>
      </c>
      <c r="D173" t="s">
        <v>647</v>
      </c>
      <c r="E173" t="s">
        <v>670</v>
      </c>
      <c r="F173" t="s">
        <v>670</v>
      </c>
      <c r="G173" t="str">
        <f t="shared" si="4"/>
        <v>Germany to EU27</v>
      </c>
      <c r="H173">
        <v>2016</v>
      </c>
      <c r="I173" t="s">
        <v>724</v>
      </c>
      <c r="J173">
        <v>6</v>
      </c>
      <c r="K173">
        <v>445779.81900000002</v>
      </c>
      <c r="L173" s="1">
        <f t="shared" si="5"/>
        <v>445.77981900000003</v>
      </c>
    </row>
    <row r="174" spans="1:12" ht="14.45">
      <c r="A174" t="s">
        <v>723</v>
      </c>
      <c r="B174" t="s">
        <v>726</v>
      </c>
      <c r="C174">
        <v>847780</v>
      </c>
      <c r="D174" t="s">
        <v>647</v>
      </c>
      <c r="E174" t="s">
        <v>670</v>
      </c>
      <c r="F174" t="s">
        <v>670</v>
      </c>
      <c r="G174" t="str">
        <f t="shared" si="4"/>
        <v>Germany to EU27</v>
      </c>
      <c r="H174">
        <v>2017</v>
      </c>
      <c r="I174" t="s">
        <v>724</v>
      </c>
      <c r="J174">
        <v>6</v>
      </c>
      <c r="K174">
        <v>539844.98800000001</v>
      </c>
      <c r="L174" s="1">
        <f t="shared" si="5"/>
        <v>539.84498800000006</v>
      </c>
    </row>
    <row r="175" spans="1:12" ht="14.45">
      <c r="A175" t="s">
        <v>723</v>
      </c>
      <c r="B175" t="s">
        <v>726</v>
      </c>
      <c r="C175">
        <v>847920</v>
      </c>
      <c r="D175" t="s">
        <v>647</v>
      </c>
      <c r="E175" t="s">
        <v>147</v>
      </c>
      <c r="F175" t="s">
        <v>292</v>
      </c>
      <c r="G175" t="str">
        <f t="shared" si="4"/>
        <v>Germany to World</v>
      </c>
      <c r="H175">
        <v>2012</v>
      </c>
      <c r="I175" t="s">
        <v>724</v>
      </c>
      <c r="J175">
        <v>6</v>
      </c>
      <c r="K175">
        <v>82726.095000000001</v>
      </c>
      <c r="L175" s="1">
        <f t="shared" si="5"/>
        <v>82.726095000000001</v>
      </c>
    </row>
    <row r="176" spans="1:12" ht="14.45">
      <c r="A176" t="s">
        <v>723</v>
      </c>
      <c r="B176" t="s">
        <v>726</v>
      </c>
      <c r="C176">
        <v>847920</v>
      </c>
      <c r="D176" t="s">
        <v>647</v>
      </c>
      <c r="E176" t="s">
        <v>147</v>
      </c>
      <c r="F176" t="s">
        <v>292</v>
      </c>
      <c r="G176" t="str">
        <f t="shared" si="4"/>
        <v>Germany to World</v>
      </c>
      <c r="H176">
        <v>2013</v>
      </c>
      <c r="I176" t="s">
        <v>724</v>
      </c>
      <c r="J176">
        <v>6</v>
      </c>
      <c r="K176">
        <v>57776.303999999996</v>
      </c>
      <c r="L176" s="1">
        <f t="shared" si="5"/>
        <v>57.776303999999996</v>
      </c>
    </row>
    <row r="177" spans="1:12" ht="14.45">
      <c r="A177" t="s">
        <v>723</v>
      </c>
      <c r="B177" t="s">
        <v>726</v>
      </c>
      <c r="C177">
        <v>847920</v>
      </c>
      <c r="D177" t="s">
        <v>647</v>
      </c>
      <c r="E177" t="s">
        <v>147</v>
      </c>
      <c r="F177" t="s">
        <v>292</v>
      </c>
      <c r="G177" t="str">
        <f t="shared" si="4"/>
        <v>Germany to World</v>
      </c>
      <c r="H177">
        <v>2014</v>
      </c>
      <c r="I177" t="s">
        <v>724</v>
      </c>
      <c r="J177">
        <v>6</v>
      </c>
      <c r="K177">
        <v>31538.815999999999</v>
      </c>
      <c r="L177" s="1">
        <f t="shared" si="5"/>
        <v>31.538816000000001</v>
      </c>
    </row>
    <row r="178" spans="1:12" ht="14.45">
      <c r="A178" t="s">
        <v>723</v>
      </c>
      <c r="B178" t="s">
        <v>726</v>
      </c>
      <c r="C178">
        <v>847920</v>
      </c>
      <c r="D178" t="s">
        <v>647</v>
      </c>
      <c r="E178" t="s">
        <v>147</v>
      </c>
      <c r="F178" t="s">
        <v>292</v>
      </c>
      <c r="G178" t="str">
        <f t="shared" si="4"/>
        <v>Germany to World</v>
      </c>
      <c r="H178">
        <v>2015</v>
      </c>
      <c r="I178" t="s">
        <v>724</v>
      </c>
      <c r="J178">
        <v>6</v>
      </c>
      <c r="K178">
        <v>43436.231</v>
      </c>
      <c r="L178" s="1">
        <f t="shared" si="5"/>
        <v>43.436230999999999</v>
      </c>
    </row>
    <row r="179" spans="1:12" ht="14.45">
      <c r="A179" t="s">
        <v>723</v>
      </c>
      <c r="B179" t="s">
        <v>726</v>
      </c>
      <c r="C179">
        <v>847920</v>
      </c>
      <c r="D179" t="s">
        <v>647</v>
      </c>
      <c r="E179" t="s">
        <v>147</v>
      </c>
      <c r="F179" t="s">
        <v>292</v>
      </c>
      <c r="G179" t="str">
        <f t="shared" si="4"/>
        <v>Germany to World</v>
      </c>
      <c r="H179">
        <v>2016</v>
      </c>
      <c r="I179" t="s">
        <v>724</v>
      </c>
      <c r="J179">
        <v>6</v>
      </c>
      <c r="K179">
        <v>29715.003000000001</v>
      </c>
      <c r="L179" s="1">
        <f t="shared" si="5"/>
        <v>29.715002999999999</v>
      </c>
    </row>
    <row r="180" spans="1:12" ht="14.45">
      <c r="A180" t="s">
        <v>723</v>
      </c>
      <c r="B180" t="s">
        <v>726</v>
      </c>
      <c r="C180">
        <v>847920</v>
      </c>
      <c r="D180" t="s">
        <v>647</v>
      </c>
      <c r="E180" t="s">
        <v>147</v>
      </c>
      <c r="F180" t="s">
        <v>292</v>
      </c>
      <c r="G180" t="str">
        <f t="shared" si="4"/>
        <v>Germany to World</v>
      </c>
      <c r="H180">
        <v>2017</v>
      </c>
      <c r="I180" t="s">
        <v>724</v>
      </c>
      <c r="J180">
        <v>6</v>
      </c>
      <c r="K180">
        <v>33942.28</v>
      </c>
      <c r="L180" s="1">
        <f t="shared" si="5"/>
        <v>33.942279999999997</v>
      </c>
    </row>
    <row r="181" spans="1:12" ht="14.45">
      <c r="A181" t="s">
        <v>723</v>
      </c>
      <c r="B181" t="s">
        <v>726</v>
      </c>
      <c r="C181">
        <v>847920</v>
      </c>
      <c r="D181" t="s">
        <v>647</v>
      </c>
      <c r="E181" t="s">
        <v>670</v>
      </c>
      <c r="F181" t="s">
        <v>670</v>
      </c>
      <c r="G181" t="str">
        <f t="shared" si="4"/>
        <v>Germany to EU27</v>
      </c>
      <c r="H181">
        <v>2012</v>
      </c>
      <c r="I181" t="s">
        <v>724</v>
      </c>
      <c r="J181">
        <v>6</v>
      </c>
      <c r="K181">
        <v>7437.3010000000004</v>
      </c>
      <c r="L181" s="1">
        <f t="shared" si="5"/>
        <v>7.4373010000000006</v>
      </c>
    </row>
    <row r="182" spans="1:12" ht="14.45">
      <c r="A182" t="s">
        <v>723</v>
      </c>
      <c r="B182" t="s">
        <v>726</v>
      </c>
      <c r="C182">
        <v>847920</v>
      </c>
      <c r="D182" t="s">
        <v>647</v>
      </c>
      <c r="E182" t="s">
        <v>670</v>
      </c>
      <c r="F182" t="s">
        <v>670</v>
      </c>
      <c r="G182" t="str">
        <f t="shared" si="4"/>
        <v>Germany to EU27</v>
      </c>
      <c r="H182">
        <v>2013</v>
      </c>
      <c r="I182" t="s">
        <v>724</v>
      </c>
      <c r="J182">
        <v>6</v>
      </c>
      <c r="K182">
        <v>4515.8280000000004</v>
      </c>
      <c r="L182" s="1">
        <f t="shared" si="5"/>
        <v>4.5158280000000008</v>
      </c>
    </row>
    <row r="183" spans="1:12" ht="14.45">
      <c r="A183" t="s">
        <v>723</v>
      </c>
      <c r="B183" t="s">
        <v>726</v>
      </c>
      <c r="C183">
        <v>847920</v>
      </c>
      <c r="D183" t="s">
        <v>647</v>
      </c>
      <c r="E183" t="s">
        <v>670</v>
      </c>
      <c r="F183" t="s">
        <v>670</v>
      </c>
      <c r="G183" t="str">
        <f t="shared" si="4"/>
        <v>Germany to EU27</v>
      </c>
      <c r="H183">
        <v>2014</v>
      </c>
      <c r="I183" t="s">
        <v>724</v>
      </c>
      <c r="J183">
        <v>6</v>
      </c>
      <c r="K183">
        <v>3751.4659999999999</v>
      </c>
      <c r="L183" s="1">
        <f t="shared" si="5"/>
        <v>3.7514659999999997</v>
      </c>
    </row>
    <row r="184" spans="1:12" ht="14.45">
      <c r="A184" t="s">
        <v>723</v>
      </c>
      <c r="B184" t="s">
        <v>726</v>
      </c>
      <c r="C184">
        <v>847920</v>
      </c>
      <c r="D184" t="s">
        <v>647</v>
      </c>
      <c r="E184" t="s">
        <v>670</v>
      </c>
      <c r="F184" t="s">
        <v>670</v>
      </c>
      <c r="G184" t="str">
        <f t="shared" si="4"/>
        <v>Germany to EU27</v>
      </c>
      <c r="H184">
        <v>2015</v>
      </c>
      <c r="I184" t="s">
        <v>724</v>
      </c>
      <c r="J184">
        <v>6</v>
      </c>
      <c r="K184">
        <v>3587.127</v>
      </c>
      <c r="L184" s="1">
        <f t="shared" si="5"/>
        <v>3.5871269999999997</v>
      </c>
    </row>
    <row r="185" spans="1:12" ht="14.45">
      <c r="A185" t="s">
        <v>723</v>
      </c>
      <c r="B185" t="s">
        <v>726</v>
      </c>
      <c r="C185">
        <v>847920</v>
      </c>
      <c r="D185" t="s">
        <v>647</v>
      </c>
      <c r="E185" t="s">
        <v>670</v>
      </c>
      <c r="F185" t="s">
        <v>670</v>
      </c>
      <c r="G185" t="str">
        <f t="shared" si="4"/>
        <v>Germany to EU27</v>
      </c>
      <c r="H185">
        <v>2016</v>
      </c>
      <c r="I185" t="s">
        <v>724</v>
      </c>
      <c r="J185">
        <v>6</v>
      </c>
      <c r="K185">
        <v>2653.9969999999998</v>
      </c>
      <c r="L185" s="1">
        <f t="shared" si="5"/>
        <v>2.6539969999999999</v>
      </c>
    </row>
    <row r="186" spans="1:12" ht="14.45">
      <c r="A186" t="s">
        <v>723</v>
      </c>
      <c r="B186" t="s">
        <v>726</v>
      </c>
      <c r="C186">
        <v>847920</v>
      </c>
      <c r="D186" t="s">
        <v>647</v>
      </c>
      <c r="E186" t="s">
        <v>670</v>
      </c>
      <c r="F186" t="s">
        <v>670</v>
      </c>
      <c r="G186" t="str">
        <f t="shared" si="4"/>
        <v>Germany to EU27</v>
      </c>
      <c r="H186">
        <v>2017</v>
      </c>
      <c r="I186" t="s">
        <v>724</v>
      </c>
      <c r="J186">
        <v>6</v>
      </c>
      <c r="K186">
        <v>3544.1460000000002</v>
      </c>
      <c r="L186" s="1">
        <f t="shared" si="5"/>
        <v>3.544146</v>
      </c>
    </row>
    <row r="187" spans="1:12" ht="14.45">
      <c r="A187" t="s">
        <v>723</v>
      </c>
      <c r="B187" t="s">
        <v>726</v>
      </c>
      <c r="C187">
        <v>847989</v>
      </c>
      <c r="D187" t="s">
        <v>647</v>
      </c>
      <c r="E187" t="s">
        <v>147</v>
      </c>
      <c r="F187" t="s">
        <v>292</v>
      </c>
      <c r="G187" t="str">
        <f t="shared" si="4"/>
        <v>Germany to World</v>
      </c>
      <c r="H187">
        <v>2012</v>
      </c>
      <c r="I187" t="s">
        <v>724</v>
      </c>
      <c r="J187">
        <v>6</v>
      </c>
      <c r="K187">
        <v>7312160.1349999998</v>
      </c>
      <c r="L187" s="1">
        <f t="shared" si="5"/>
        <v>7312.1601350000001</v>
      </c>
    </row>
    <row r="188" spans="1:12" ht="14.45">
      <c r="A188" t="s">
        <v>723</v>
      </c>
      <c r="B188" t="s">
        <v>726</v>
      </c>
      <c r="C188">
        <v>847989</v>
      </c>
      <c r="D188" t="s">
        <v>647</v>
      </c>
      <c r="E188" t="s">
        <v>147</v>
      </c>
      <c r="F188" t="s">
        <v>292</v>
      </c>
      <c r="G188" t="str">
        <f t="shared" si="4"/>
        <v>Germany to World</v>
      </c>
      <c r="H188">
        <v>2013</v>
      </c>
      <c r="I188" t="s">
        <v>724</v>
      </c>
      <c r="J188">
        <v>6</v>
      </c>
      <c r="K188">
        <v>7307958.6830000002</v>
      </c>
      <c r="L188" s="1">
        <f t="shared" si="5"/>
        <v>7307.9586829999998</v>
      </c>
    </row>
    <row r="189" spans="1:12" ht="14.45">
      <c r="A189" t="s">
        <v>723</v>
      </c>
      <c r="B189" t="s">
        <v>726</v>
      </c>
      <c r="C189">
        <v>847989</v>
      </c>
      <c r="D189" t="s">
        <v>647</v>
      </c>
      <c r="E189" t="s">
        <v>147</v>
      </c>
      <c r="F189" t="s">
        <v>292</v>
      </c>
      <c r="G189" t="str">
        <f t="shared" si="4"/>
        <v>Germany to World</v>
      </c>
      <c r="H189">
        <v>2014</v>
      </c>
      <c r="I189" t="s">
        <v>724</v>
      </c>
      <c r="J189">
        <v>6</v>
      </c>
      <c r="K189">
        <v>7782979.6119999997</v>
      </c>
      <c r="L189" s="1">
        <f t="shared" si="5"/>
        <v>7782.9796120000001</v>
      </c>
    </row>
    <row r="190" spans="1:12" ht="14.45">
      <c r="A190" t="s">
        <v>723</v>
      </c>
      <c r="B190" t="s">
        <v>726</v>
      </c>
      <c r="C190">
        <v>847989</v>
      </c>
      <c r="D190" t="s">
        <v>647</v>
      </c>
      <c r="E190" t="s">
        <v>147</v>
      </c>
      <c r="F190" t="s">
        <v>292</v>
      </c>
      <c r="G190" t="str">
        <f t="shared" si="4"/>
        <v>Germany to World</v>
      </c>
      <c r="H190">
        <v>2015</v>
      </c>
      <c r="I190" t="s">
        <v>724</v>
      </c>
      <c r="J190">
        <v>6</v>
      </c>
      <c r="K190">
        <v>6952437.7189999996</v>
      </c>
      <c r="L190" s="1">
        <f t="shared" si="5"/>
        <v>6952.4377189999996</v>
      </c>
    </row>
    <row r="191" spans="1:12" ht="14.45">
      <c r="A191" t="s">
        <v>723</v>
      </c>
      <c r="B191" t="s">
        <v>726</v>
      </c>
      <c r="C191">
        <v>847989</v>
      </c>
      <c r="D191" t="s">
        <v>647</v>
      </c>
      <c r="E191" t="s">
        <v>147</v>
      </c>
      <c r="F191" t="s">
        <v>292</v>
      </c>
      <c r="G191" t="str">
        <f t="shared" si="4"/>
        <v>Germany to World</v>
      </c>
      <c r="H191">
        <v>2016</v>
      </c>
      <c r="I191" t="s">
        <v>724</v>
      </c>
      <c r="J191">
        <v>6</v>
      </c>
      <c r="K191">
        <v>7219405.2690000003</v>
      </c>
      <c r="L191" s="1">
        <f t="shared" si="5"/>
        <v>7219.4052690000008</v>
      </c>
    </row>
    <row r="192" spans="1:12" ht="14.45">
      <c r="A192" t="s">
        <v>723</v>
      </c>
      <c r="B192" t="s">
        <v>726</v>
      </c>
      <c r="C192">
        <v>847989</v>
      </c>
      <c r="D192" t="s">
        <v>647</v>
      </c>
      <c r="E192" t="s">
        <v>147</v>
      </c>
      <c r="F192" t="s">
        <v>292</v>
      </c>
      <c r="G192" t="str">
        <f t="shared" si="4"/>
        <v>Germany to World</v>
      </c>
      <c r="H192">
        <v>2017</v>
      </c>
      <c r="I192" t="s">
        <v>724</v>
      </c>
      <c r="J192">
        <v>6</v>
      </c>
      <c r="K192">
        <v>8803292.5769999996</v>
      </c>
      <c r="L192" s="1">
        <f t="shared" si="5"/>
        <v>8803.2925770000002</v>
      </c>
    </row>
    <row r="193" spans="1:12" ht="14.45">
      <c r="A193" t="s">
        <v>723</v>
      </c>
      <c r="B193" t="s">
        <v>726</v>
      </c>
      <c r="C193">
        <v>847989</v>
      </c>
      <c r="D193" t="s">
        <v>647</v>
      </c>
      <c r="E193" t="s">
        <v>670</v>
      </c>
      <c r="F193" t="s">
        <v>670</v>
      </c>
      <c r="G193" t="str">
        <f t="shared" si="4"/>
        <v>Germany to EU27</v>
      </c>
      <c r="H193">
        <v>2012</v>
      </c>
      <c r="I193" t="s">
        <v>724</v>
      </c>
      <c r="J193">
        <v>6</v>
      </c>
      <c r="K193">
        <v>2707305.63</v>
      </c>
      <c r="L193" s="1">
        <f t="shared" si="5"/>
        <v>2707.3056299999998</v>
      </c>
    </row>
    <row r="194" spans="1:12" ht="14.45">
      <c r="A194" t="s">
        <v>723</v>
      </c>
      <c r="B194" t="s">
        <v>726</v>
      </c>
      <c r="C194">
        <v>847989</v>
      </c>
      <c r="D194" t="s">
        <v>647</v>
      </c>
      <c r="E194" t="s">
        <v>670</v>
      </c>
      <c r="F194" t="s">
        <v>670</v>
      </c>
      <c r="G194" t="str">
        <f t="shared" si="4"/>
        <v>Germany to EU27</v>
      </c>
      <c r="H194">
        <v>2013</v>
      </c>
      <c r="I194" t="s">
        <v>724</v>
      </c>
      <c r="J194">
        <v>6</v>
      </c>
      <c r="K194">
        <v>2840813.31</v>
      </c>
      <c r="L194" s="1">
        <f t="shared" si="5"/>
        <v>2840.81331</v>
      </c>
    </row>
    <row r="195" spans="1:12" ht="14.45">
      <c r="A195" t="s">
        <v>723</v>
      </c>
      <c r="B195" t="s">
        <v>726</v>
      </c>
      <c r="C195">
        <v>847989</v>
      </c>
      <c r="D195" t="s">
        <v>647</v>
      </c>
      <c r="E195" t="s">
        <v>670</v>
      </c>
      <c r="F195" t="s">
        <v>670</v>
      </c>
      <c r="G195" t="str">
        <f t="shared" si="4"/>
        <v>Germany to EU27</v>
      </c>
      <c r="H195">
        <v>2014</v>
      </c>
      <c r="I195" t="s">
        <v>724</v>
      </c>
      <c r="J195">
        <v>6</v>
      </c>
      <c r="K195">
        <v>3082342.926</v>
      </c>
      <c r="L195" s="1">
        <f t="shared" si="5"/>
        <v>3082.3429259999998</v>
      </c>
    </row>
    <row r="196" spans="1:12" ht="14.45">
      <c r="A196" t="s">
        <v>723</v>
      </c>
      <c r="B196" t="s">
        <v>726</v>
      </c>
      <c r="C196">
        <v>847989</v>
      </c>
      <c r="D196" t="s">
        <v>647</v>
      </c>
      <c r="E196" t="s">
        <v>670</v>
      </c>
      <c r="F196" t="s">
        <v>670</v>
      </c>
      <c r="G196" t="str">
        <f t="shared" si="4"/>
        <v>Germany to EU27</v>
      </c>
      <c r="H196">
        <v>2015</v>
      </c>
      <c r="I196" t="s">
        <v>724</v>
      </c>
      <c r="J196">
        <v>6</v>
      </c>
      <c r="K196">
        <v>2936210.5380000002</v>
      </c>
      <c r="L196" s="1">
        <f t="shared" si="5"/>
        <v>2936.2105380000003</v>
      </c>
    </row>
    <row r="197" spans="1:12" ht="14.45">
      <c r="A197" t="s">
        <v>723</v>
      </c>
      <c r="B197" t="s">
        <v>726</v>
      </c>
      <c r="C197">
        <v>847989</v>
      </c>
      <c r="D197" t="s">
        <v>647</v>
      </c>
      <c r="E197" t="s">
        <v>670</v>
      </c>
      <c r="F197" t="s">
        <v>670</v>
      </c>
      <c r="G197" t="str">
        <f t="shared" si="4"/>
        <v>Germany to EU27</v>
      </c>
      <c r="H197">
        <v>2016</v>
      </c>
      <c r="I197" t="s">
        <v>724</v>
      </c>
      <c r="J197">
        <v>6</v>
      </c>
      <c r="K197">
        <v>3146462.1809999999</v>
      </c>
      <c r="L197" s="1">
        <f t="shared" si="5"/>
        <v>3146.4621809999999</v>
      </c>
    </row>
    <row r="198" spans="1:12" ht="14.45">
      <c r="A198" t="s">
        <v>723</v>
      </c>
      <c r="B198" t="s">
        <v>726</v>
      </c>
      <c r="C198">
        <v>847989</v>
      </c>
      <c r="D198" t="s">
        <v>647</v>
      </c>
      <c r="E198" t="s">
        <v>670</v>
      </c>
      <c r="F198" t="s">
        <v>670</v>
      </c>
      <c r="G198" t="str">
        <f t="shared" si="4"/>
        <v>Germany to EU27</v>
      </c>
      <c r="H198">
        <v>2017</v>
      </c>
      <c r="I198" t="s">
        <v>724</v>
      </c>
      <c r="J198">
        <v>6</v>
      </c>
      <c r="K198">
        <v>3868669.88</v>
      </c>
      <c r="L198" s="1">
        <f t="shared" si="5"/>
        <v>3868.6698799999999</v>
      </c>
    </row>
    <row r="199" spans="1:12" ht="14.45">
      <c r="A199" t="s">
        <v>723</v>
      </c>
      <c r="B199" t="s">
        <v>731</v>
      </c>
      <c r="C199">
        <v>380210</v>
      </c>
      <c r="D199" t="s">
        <v>732</v>
      </c>
      <c r="E199" t="s">
        <v>147</v>
      </c>
      <c r="F199" t="s">
        <v>292</v>
      </c>
      <c r="G199" t="str">
        <f t="shared" si="4"/>
        <v>Spain to World</v>
      </c>
      <c r="H199">
        <v>2012</v>
      </c>
      <c r="I199" t="s">
        <v>724</v>
      </c>
      <c r="J199">
        <v>6</v>
      </c>
      <c r="K199">
        <v>680.28300000000002</v>
      </c>
      <c r="L199" s="1">
        <f t="shared" si="5"/>
        <v>0.68028299999999997</v>
      </c>
    </row>
    <row r="200" spans="1:12" ht="14.45">
      <c r="A200" t="s">
        <v>723</v>
      </c>
      <c r="B200" t="s">
        <v>731</v>
      </c>
      <c r="C200">
        <v>380210</v>
      </c>
      <c r="D200" t="s">
        <v>732</v>
      </c>
      <c r="E200" t="s">
        <v>147</v>
      </c>
      <c r="F200" t="s">
        <v>292</v>
      </c>
      <c r="G200" t="str">
        <f t="shared" ref="G200:G263" si="6">CONCATENATE(D200, " to ",F200)</f>
        <v>Spain to World</v>
      </c>
      <c r="H200">
        <v>2013</v>
      </c>
      <c r="I200" t="s">
        <v>724</v>
      </c>
      <c r="J200">
        <v>6</v>
      </c>
      <c r="K200">
        <v>793.65499999999997</v>
      </c>
      <c r="L200" s="1">
        <f t="shared" ref="L200:L263" si="7">K200/1000</f>
        <v>0.793655</v>
      </c>
    </row>
    <row r="201" spans="1:12" ht="14.45">
      <c r="A201" t="s">
        <v>723</v>
      </c>
      <c r="B201" t="s">
        <v>731</v>
      </c>
      <c r="C201">
        <v>380210</v>
      </c>
      <c r="D201" t="s">
        <v>732</v>
      </c>
      <c r="E201" t="s">
        <v>147</v>
      </c>
      <c r="F201" t="s">
        <v>292</v>
      </c>
      <c r="G201" t="str">
        <f t="shared" si="6"/>
        <v>Spain to World</v>
      </c>
      <c r="H201">
        <v>2014</v>
      </c>
      <c r="I201" t="s">
        <v>724</v>
      </c>
      <c r="J201">
        <v>6</v>
      </c>
      <c r="K201">
        <v>944.35799999999995</v>
      </c>
      <c r="L201" s="1">
        <f t="shared" si="7"/>
        <v>0.94435799999999992</v>
      </c>
    </row>
    <row r="202" spans="1:12" ht="14.45">
      <c r="A202" t="s">
        <v>723</v>
      </c>
      <c r="B202" t="s">
        <v>731</v>
      </c>
      <c r="C202">
        <v>380210</v>
      </c>
      <c r="D202" t="s">
        <v>732</v>
      </c>
      <c r="E202" t="s">
        <v>147</v>
      </c>
      <c r="F202" t="s">
        <v>292</v>
      </c>
      <c r="G202" t="str">
        <f t="shared" si="6"/>
        <v>Spain to World</v>
      </c>
      <c r="H202">
        <v>2015</v>
      </c>
      <c r="I202" t="s">
        <v>724</v>
      </c>
      <c r="J202">
        <v>6</v>
      </c>
      <c r="K202">
        <v>988.60699999999997</v>
      </c>
      <c r="L202" s="1">
        <f t="shared" si="7"/>
        <v>0.98860700000000001</v>
      </c>
    </row>
    <row r="203" spans="1:12" ht="14.45">
      <c r="A203" t="s">
        <v>723</v>
      </c>
      <c r="B203" t="s">
        <v>731</v>
      </c>
      <c r="C203">
        <v>380210</v>
      </c>
      <c r="D203" t="s">
        <v>732</v>
      </c>
      <c r="E203" t="s">
        <v>147</v>
      </c>
      <c r="F203" t="s">
        <v>292</v>
      </c>
      <c r="G203" t="str">
        <f t="shared" si="6"/>
        <v>Spain to World</v>
      </c>
      <c r="H203">
        <v>2016</v>
      </c>
      <c r="I203" t="s">
        <v>724</v>
      </c>
      <c r="J203">
        <v>6</v>
      </c>
      <c r="K203">
        <v>1431.5170000000001</v>
      </c>
      <c r="L203" s="1">
        <f t="shared" si="7"/>
        <v>1.4315170000000002</v>
      </c>
    </row>
    <row r="204" spans="1:12" ht="14.45">
      <c r="A204" t="s">
        <v>723</v>
      </c>
      <c r="B204" t="s">
        <v>731</v>
      </c>
      <c r="C204">
        <v>380210</v>
      </c>
      <c r="D204" t="s">
        <v>732</v>
      </c>
      <c r="E204" t="s">
        <v>147</v>
      </c>
      <c r="F204" t="s">
        <v>292</v>
      </c>
      <c r="G204" t="str">
        <f t="shared" si="6"/>
        <v>Spain to World</v>
      </c>
      <c r="H204">
        <v>2017</v>
      </c>
      <c r="I204" t="s">
        <v>724</v>
      </c>
      <c r="J204">
        <v>6</v>
      </c>
      <c r="K204">
        <v>1870.134</v>
      </c>
      <c r="L204" s="1">
        <f t="shared" si="7"/>
        <v>1.870134</v>
      </c>
    </row>
    <row r="205" spans="1:12" ht="14.45">
      <c r="A205" t="s">
        <v>723</v>
      </c>
      <c r="B205" t="s">
        <v>731</v>
      </c>
      <c r="C205">
        <v>380210</v>
      </c>
      <c r="D205" t="s">
        <v>732</v>
      </c>
      <c r="E205" t="s">
        <v>670</v>
      </c>
      <c r="F205" t="s">
        <v>670</v>
      </c>
      <c r="G205" t="str">
        <f t="shared" si="6"/>
        <v>Spain to EU27</v>
      </c>
      <c r="H205">
        <v>2012</v>
      </c>
      <c r="I205" t="s">
        <v>724</v>
      </c>
      <c r="J205">
        <v>6</v>
      </c>
      <c r="K205">
        <v>335.53199999999998</v>
      </c>
      <c r="L205" s="1">
        <f t="shared" si="7"/>
        <v>0.335532</v>
      </c>
    </row>
    <row r="206" spans="1:12" ht="14.45">
      <c r="A206" t="s">
        <v>723</v>
      </c>
      <c r="B206" t="s">
        <v>731</v>
      </c>
      <c r="C206">
        <v>380210</v>
      </c>
      <c r="D206" t="s">
        <v>732</v>
      </c>
      <c r="E206" t="s">
        <v>670</v>
      </c>
      <c r="F206" t="s">
        <v>670</v>
      </c>
      <c r="G206" t="str">
        <f t="shared" si="6"/>
        <v>Spain to EU27</v>
      </c>
      <c r="H206">
        <v>2013</v>
      </c>
      <c r="I206" t="s">
        <v>724</v>
      </c>
      <c r="J206">
        <v>6</v>
      </c>
      <c r="K206">
        <v>410.81900000000002</v>
      </c>
      <c r="L206" s="1">
        <f t="shared" si="7"/>
        <v>0.41081899999999999</v>
      </c>
    </row>
    <row r="207" spans="1:12" ht="14.45">
      <c r="A207" t="s">
        <v>723</v>
      </c>
      <c r="B207" t="s">
        <v>731</v>
      </c>
      <c r="C207">
        <v>380210</v>
      </c>
      <c r="D207" t="s">
        <v>732</v>
      </c>
      <c r="E207" t="s">
        <v>670</v>
      </c>
      <c r="F207" t="s">
        <v>670</v>
      </c>
      <c r="G207" t="str">
        <f t="shared" si="6"/>
        <v>Spain to EU27</v>
      </c>
      <c r="H207">
        <v>2014</v>
      </c>
      <c r="I207" t="s">
        <v>724</v>
      </c>
      <c r="J207">
        <v>6</v>
      </c>
      <c r="K207">
        <v>452.15800000000002</v>
      </c>
      <c r="L207" s="1">
        <f t="shared" si="7"/>
        <v>0.452158</v>
      </c>
    </row>
    <row r="208" spans="1:12" ht="14.45">
      <c r="A208" t="s">
        <v>723</v>
      </c>
      <c r="B208" t="s">
        <v>731</v>
      </c>
      <c r="C208">
        <v>380210</v>
      </c>
      <c r="D208" t="s">
        <v>732</v>
      </c>
      <c r="E208" t="s">
        <v>670</v>
      </c>
      <c r="F208" t="s">
        <v>670</v>
      </c>
      <c r="G208" t="str">
        <f t="shared" si="6"/>
        <v>Spain to EU27</v>
      </c>
      <c r="H208">
        <v>2015</v>
      </c>
      <c r="I208" t="s">
        <v>724</v>
      </c>
      <c r="J208">
        <v>6</v>
      </c>
      <c r="K208">
        <v>321.33</v>
      </c>
      <c r="L208" s="1">
        <f t="shared" si="7"/>
        <v>0.32133</v>
      </c>
    </row>
    <row r="209" spans="1:12" ht="14.45">
      <c r="A209" t="s">
        <v>723</v>
      </c>
      <c r="B209" t="s">
        <v>731</v>
      </c>
      <c r="C209">
        <v>380210</v>
      </c>
      <c r="D209" t="s">
        <v>732</v>
      </c>
      <c r="E209" t="s">
        <v>670</v>
      </c>
      <c r="F209" t="s">
        <v>670</v>
      </c>
      <c r="G209" t="str">
        <f t="shared" si="6"/>
        <v>Spain to EU27</v>
      </c>
      <c r="H209">
        <v>2016</v>
      </c>
      <c r="I209" t="s">
        <v>724</v>
      </c>
      <c r="J209">
        <v>6</v>
      </c>
      <c r="K209">
        <v>588.76900000000001</v>
      </c>
      <c r="L209" s="1">
        <f t="shared" si="7"/>
        <v>0.58876899999999999</v>
      </c>
    </row>
    <row r="210" spans="1:12" ht="14.45">
      <c r="A210" t="s">
        <v>723</v>
      </c>
      <c r="B210" t="s">
        <v>731</v>
      </c>
      <c r="C210">
        <v>380210</v>
      </c>
      <c r="D210" t="s">
        <v>732</v>
      </c>
      <c r="E210" t="s">
        <v>670</v>
      </c>
      <c r="F210" t="s">
        <v>670</v>
      </c>
      <c r="G210" t="str">
        <f t="shared" si="6"/>
        <v>Spain to EU27</v>
      </c>
      <c r="H210">
        <v>2017</v>
      </c>
      <c r="I210" t="s">
        <v>724</v>
      </c>
      <c r="J210">
        <v>6</v>
      </c>
      <c r="K210">
        <v>1238.8510000000001</v>
      </c>
      <c r="L210" s="1">
        <f t="shared" si="7"/>
        <v>1.2388510000000001</v>
      </c>
    </row>
    <row r="211" spans="1:12" ht="14.45">
      <c r="A211" t="s">
        <v>723</v>
      </c>
      <c r="B211" t="s">
        <v>731</v>
      </c>
      <c r="C211">
        <v>382490</v>
      </c>
      <c r="D211" t="s">
        <v>732</v>
      </c>
      <c r="E211" t="s">
        <v>147</v>
      </c>
      <c r="F211" t="s">
        <v>292</v>
      </c>
      <c r="G211" t="str">
        <f t="shared" si="6"/>
        <v>Spain to World</v>
      </c>
      <c r="H211">
        <v>2012</v>
      </c>
      <c r="I211" t="s">
        <v>724</v>
      </c>
      <c r="J211">
        <v>6</v>
      </c>
      <c r="K211">
        <v>378008.299</v>
      </c>
      <c r="L211" s="1">
        <f t="shared" si="7"/>
        <v>378.00829900000002</v>
      </c>
    </row>
    <row r="212" spans="1:12" ht="14.45">
      <c r="A212" t="s">
        <v>723</v>
      </c>
      <c r="B212" t="s">
        <v>731</v>
      </c>
      <c r="C212">
        <v>382490</v>
      </c>
      <c r="D212" t="s">
        <v>732</v>
      </c>
      <c r="E212" t="s">
        <v>147</v>
      </c>
      <c r="F212" t="s">
        <v>292</v>
      </c>
      <c r="G212" t="str">
        <f t="shared" si="6"/>
        <v>Spain to World</v>
      </c>
      <c r="H212">
        <v>2013</v>
      </c>
      <c r="I212" t="s">
        <v>724</v>
      </c>
      <c r="J212">
        <v>6</v>
      </c>
      <c r="K212">
        <v>410225.42200000002</v>
      </c>
      <c r="L212" s="1">
        <f t="shared" si="7"/>
        <v>410.22542200000004</v>
      </c>
    </row>
    <row r="213" spans="1:12" ht="14.45">
      <c r="A213" t="s">
        <v>723</v>
      </c>
      <c r="B213" t="s">
        <v>731</v>
      </c>
      <c r="C213">
        <v>382490</v>
      </c>
      <c r="D213" t="s">
        <v>732</v>
      </c>
      <c r="E213" t="s">
        <v>147</v>
      </c>
      <c r="F213" t="s">
        <v>292</v>
      </c>
      <c r="G213" t="str">
        <f t="shared" si="6"/>
        <v>Spain to World</v>
      </c>
      <c r="H213">
        <v>2014</v>
      </c>
      <c r="I213" t="s">
        <v>724</v>
      </c>
      <c r="J213">
        <v>6</v>
      </c>
      <c r="K213">
        <v>457147.69099999999</v>
      </c>
      <c r="L213" s="1">
        <f t="shared" si="7"/>
        <v>457.14769100000001</v>
      </c>
    </row>
    <row r="214" spans="1:12" ht="14.45">
      <c r="A214" t="s">
        <v>723</v>
      </c>
      <c r="B214" t="s">
        <v>731</v>
      </c>
      <c r="C214">
        <v>382490</v>
      </c>
      <c r="D214" t="s">
        <v>732</v>
      </c>
      <c r="E214" t="s">
        <v>147</v>
      </c>
      <c r="F214" t="s">
        <v>292</v>
      </c>
      <c r="G214" t="str">
        <f t="shared" si="6"/>
        <v>Spain to World</v>
      </c>
      <c r="H214">
        <v>2015</v>
      </c>
      <c r="I214" t="s">
        <v>724</v>
      </c>
      <c r="J214">
        <v>6</v>
      </c>
      <c r="K214">
        <v>418505.571</v>
      </c>
      <c r="L214" s="1">
        <f t="shared" si="7"/>
        <v>418.50557099999997</v>
      </c>
    </row>
    <row r="215" spans="1:12" ht="14.45">
      <c r="A215" t="s">
        <v>723</v>
      </c>
      <c r="B215" t="s">
        <v>731</v>
      </c>
      <c r="C215">
        <v>382490</v>
      </c>
      <c r="D215" t="s">
        <v>732</v>
      </c>
      <c r="E215" t="s">
        <v>147</v>
      </c>
      <c r="F215" t="s">
        <v>292</v>
      </c>
      <c r="G215" t="str">
        <f t="shared" si="6"/>
        <v>Spain to World</v>
      </c>
      <c r="H215">
        <v>2016</v>
      </c>
      <c r="I215" t="s">
        <v>724</v>
      </c>
      <c r="J215">
        <v>6</v>
      </c>
      <c r="K215">
        <v>426698.94500000001</v>
      </c>
      <c r="L215" s="1">
        <f t="shared" si="7"/>
        <v>426.69894499999998</v>
      </c>
    </row>
    <row r="216" spans="1:12" ht="14.45">
      <c r="A216" t="s">
        <v>723</v>
      </c>
      <c r="B216" t="s">
        <v>731</v>
      </c>
      <c r="C216">
        <v>382490</v>
      </c>
      <c r="D216" t="s">
        <v>732</v>
      </c>
      <c r="E216" t="s">
        <v>147</v>
      </c>
      <c r="F216" t="s">
        <v>292</v>
      </c>
      <c r="G216" t="str">
        <f t="shared" si="6"/>
        <v>Spain to World</v>
      </c>
      <c r="H216">
        <v>2017</v>
      </c>
      <c r="I216" t="s">
        <v>724</v>
      </c>
      <c r="J216">
        <v>6</v>
      </c>
      <c r="K216">
        <v>428556.68800000002</v>
      </c>
      <c r="L216" s="1">
        <f t="shared" si="7"/>
        <v>428.55668800000001</v>
      </c>
    </row>
    <row r="217" spans="1:12" ht="14.45">
      <c r="A217" t="s">
        <v>723</v>
      </c>
      <c r="B217" t="s">
        <v>731</v>
      </c>
      <c r="C217">
        <v>382490</v>
      </c>
      <c r="D217" t="s">
        <v>732</v>
      </c>
      <c r="E217" t="s">
        <v>670</v>
      </c>
      <c r="F217" t="s">
        <v>670</v>
      </c>
      <c r="G217" t="str">
        <f t="shared" si="6"/>
        <v>Spain to EU27</v>
      </c>
      <c r="H217">
        <v>2012</v>
      </c>
      <c r="I217" t="s">
        <v>724</v>
      </c>
      <c r="J217">
        <v>6</v>
      </c>
      <c r="K217">
        <v>177226.535</v>
      </c>
      <c r="L217" s="1">
        <f t="shared" si="7"/>
        <v>177.22653500000001</v>
      </c>
    </row>
    <row r="218" spans="1:12" ht="14.45">
      <c r="A218" t="s">
        <v>723</v>
      </c>
      <c r="B218" t="s">
        <v>731</v>
      </c>
      <c r="C218">
        <v>382490</v>
      </c>
      <c r="D218" t="s">
        <v>732</v>
      </c>
      <c r="E218" t="s">
        <v>670</v>
      </c>
      <c r="F218" t="s">
        <v>670</v>
      </c>
      <c r="G218" t="str">
        <f t="shared" si="6"/>
        <v>Spain to EU27</v>
      </c>
      <c r="H218">
        <v>2013</v>
      </c>
      <c r="I218" t="s">
        <v>724</v>
      </c>
      <c r="J218">
        <v>6</v>
      </c>
      <c r="K218">
        <v>205149.06599999999</v>
      </c>
      <c r="L218" s="1">
        <f t="shared" si="7"/>
        <v>205.149066</v>
      </c>
    </row>
    <row r="219" spans="1:12" ht="14.45">
      <c r="A219" t="s">
        <v>723</v>
      </c>
      <c r="B219" t="s">
        <v>731</v>
      </c>
      <c r="C219">
        <v>382490</v>
      </c>
      <c r="D219" t="s">
        <v>732</v>
      </c>
      <c r="E219" t="s">
        <v>670</v>
      </c>
      <c r="F219" t="s">
        <v>670</v>
      </c>
      <c r="G219" t="str">
        <f t="shared" si="6"/>
        <v>Spain to EU27</v>
      </c>
      <c r="H219">
        <v>2014</v>
      </c>
      <c r="I219" t="s">
        <v>724</v>
      </c>
      <c r="J219">
        <v>6</v>
      </c>
      <c r="K219">
        <v>254616.63699999999</v>
      </c>
      <c r="L219" s="1">
        <f t="shared" si="7"/>
        <v>254.616637</v>
      </c>
    </row>
    <row r="220" spans="1:12" ht="14.45">
      <c r="A220" t="s">
        <v>723</v>
      </c>
      <c r="B220" t="s">
        <v>731</v>
      </c>
      <c r="C220">
        <v>382490</v>
      </c>
      <c r="D220" t="s">
        <v>732</v>
      </c>
      <c r="E220" t="s">
        <v>670</v>
      </c>
      <c r="F220" t="s">
        <v>670</v>
      </c>
      <c r="G220" t="str">
        <f t="shared" si="6"/>
        <v>Spain to EU27</v>
      </c>
      <c r="H220">
        <v>2015</v>
      </c>
      <c r="I220" t="s">
        <v>724</v>
      </c>
      <c r="J220">
        <v>6</v>
      </c>
      <c r="K220">
        <v>194455.29500000001</v>
      </c>
      <c r="L220" s="1">
        <f t="shared" si="7"/>
        <v>194.45529500000001</v>
      </c>
    </row>
    <row r="221" spans="1:12" ht="14.45">
      <c r="A221" t="s">
        <v>723</v>
      </c>
      <c r="B221" t="s">
        <v>731</v>
      </c>
      <c r="C221">
        <v>382490</v>
      </c>
      <c r="D221" t="s">
        <v>732</v>
      </c>
      <c r="E221" t="s">
        <v>670</v>
      </c>
      <c r="F221" t="s">
        <v>670</v>
      </c>
      <c r="G221" t="str">
        <f t="shared" si="6"/>
        <v>Spain to EU27</v>
      </c>
      <c r="H221">
        <v>2016</v>
      </c>
      <c r="I221" t="s">
        <v>724</v>
      </c>
      <c r="J221">
        <v>6</v>
      </c>
      <c r="K221">
        <v>211434.239</v>
      </c>
      <c r="L221" s="1">
        <f t="shared" si="7"/>
        <v>211.43423899999999</v>
      </c>
    </row>
    <row r="222" spans="1:12" ht="14.45">
      <c r="A222" t="s">
        <v>723</v>
      </c>
      <c r="B222" t="s">
        <v>731</v>
      </c>
      <c r="C222">
        <v>382490</v>
      </c>
      <c r="D222" t="s">
        <v>732</v>
      </c>
      <c r="E222" t="s">
        <v>670</v>
      </c>
      <c r="F222" t="s">
        <v>670</v>
      </c>
      <c r="G222" t="str">
        <f t="shared" si="6"/>
        <v>Spain to EU27</v>
      </c>
      <c r="H222">
        <v>2017</v>
      </c>
      <c r="I222" t="s">
        <v>724</v>
      </c>
      <c r="J222">
        <v>6</v>
      </c>
      <c r="K222">
        <v>207201.27</v>
      </c>
      <c r="L222" s="1">
        <f t="shared" si="7"/>
        <v>207.20126999999999</v>
      </c>
    </row>
    <row r="223" spans="1:12" ht="14.45">
      <c r="A223" t="s">
        <v>723</v>
      </c>
      <c r="B223" t="s">
        <v>731</v>
      </c>
      <c r="C223">
        <v>730900</v>
      </c>
      <c r="D223" t="s">
        <v>732</v>
      </c>
      <c r="E223" t="s">
        <v>147</v>
      </c>
      <c r="F223" t="s">
        <v>292</v>
      </c>
      <c r="G223" t="str">
        <f t="shared" si="6"/>
        <v>Spain to World</v>
      </c>
      <c r="H223">
        <v>2012</v>
      </c>
      <c r="I223" t="s">
        <v>724</v>
      </c>
      <c r="J223">
        <v>6</v>
      </c>
      <c r="K223">
        <v>205215.97899999999</v>
      </c>
      <c r="L223" s="1">
        <f t="shared" si="7"/>
        <v>205.215979</v>
      </c>
    </row>
    <row r="224" spans="1:12" ht="14.45">
      <c r="A224" t="s">
        <v>723</v>
      </c>
      <c r="B224" t="s">
        <v>731</v>
      </c>
      <c r="C224">
        <v>730900</v>
      </c>
      <c r="D224" t="s">
        <v>732</v>
      </c>
      <c r="E224" t="s">
        <v>147</v>
      </c>
      <c r="F224" t="s">
        <v>292</v>
      </c>
      <c r="G224" t="str">
        <f t="shared" si="6"/>
        <v>Spain to World</v>
      </c>
      <c r="H224">
        <v>2013</v>
      </c>
      <c r="I224" t="s">
        <v>724</v>
      </c>
      <c r="J224">
        <v>6</v>
      </c>
      <c r="K224">
        <v>169535.91399999999</v>
      </c>
      <c r="L224" s="1">
        <f t="shared" si="7"/>
        <v>169.53591399999999</v>
      </c>
    </row>
    <row r="225" spans="1:12" ht="14.45">
      <c r="A225" t="s">
        <v>723</v>
      </c>
      <c r="B225" t="s">
        <v>731</v>
      </c>
      <c r="C225">
        <v>730900</v>
      </c>
      <c r="D225" t="s">
        <v>732</v>
      </c>
      <c r="E225" t="s">
        <v>147</v>
      </c>
      <c r="F225" t="s">
        <v>292</v>
      </c>
      <c r="G225" t="str">
        <f t="shared" si="6"/>
        <v>Spain to World</v>
      </c>
      <c r="H225">
        <v>2014</v>
      </c>
      <c r="I225" t="s">
        <v>724</v>
      </c>
      <c r="J225">
        <v>6</v>
      </c>
      <c r="K225">
        <v>233863.60200000001</v>
      </c>
      <c r="L225" s="1">
        <f t="shared" si="7"/>
        <v>233.86360200000001</v>
      </c>
    </row>
    <row r="226" spans="1:12" ht="14.45">
      <c r="A226" t="s">
        <v>723</v>
      </c>
      <c r="B226" t="s">
        <v>731</v>
      </c>
      <c r="C226">
        <v>730900</v>
      </c>
      <c r="D226" t="s">
        <v>732</v>
      </c>
      <c r="E226" t="s">
        <v>147</v>
      </c>
      <c r="F226" t="s">
        <v>292</v>
      </c>
      <c r="G226" t="str">
        <f t="shared" si="6"/>
        <v>Spain to World</v>
      </c>
      <c r="H226">
        <v>2015</v>
      </c>
      <c r="I226" t="s">
        <v>724</v>
      </c>
      <c r="J226">
        <v>6</v>
      </c>
      <c r="K226">
        <v>206439.03200000001</v>
      </c>
      <c r="L226" s="1">
        <f t="shared" si="7"/>
        <v>206.439032</v>
      </c>
    </row>
    <row r="227" spans="1:12" ht="14.45">
      <c r="A227" t="s">
        <v>723</v>
      </c>
      <c r="B227" t="s">
        <v>731</v>
      </c>
      <c r="C227">
        <v>730900</v>
      </c>
      <c r="D227" t="s">
        <v>732</v>
      </c>
      <c r="E227" t="s">
        <v>147</v>
      </c>
      <c r="F227" t="s">
        <v>292</v>
      </c>
      <c r="G227" t="str">
        <f t="shared" si="6"/>
        <v>Spain to World</v>
      </c>
      <c r="H227">
        <v>2016</v>
      </c>
      <c r="I227" t="s">
        <v>724</v>
      </c>
      <c r="J227">
        <v>6</v>
      </c>
      <c r="K227">
        <v>153081.22</v>
      </c>
      <c r="L227" s="1">
        <f t="shared" si="7"/>
        <v>153.08122</v>
      </c>
    </row>
    <row r="228" spans="1:12" ht="14.45">
      <c r="A228" t="s">
        <v>723</v>
      </c>
      <c r="B228" t="s">
        <v>731</v>
      </c>
      <c r="C228">
        <v>730900</v>
      </c>
      <c r="D228" t="s">
        <v>732</v>
      </c>
      <c r="E228" t="s">
        <v>147</v>
      </c>
      <c r="F228" t="s">
        <v>292</v>
      </c>
      <c r="G228" t="str">
        <f t="shared" si="6"/>
        <v>Spain to World</v>
      </c>
      <c r="H228">
        <v>2017</v>
      </c>
      <c r="I228" t="s">
        <v>724</v>
      </c>
      <c r="J228">
        <v>6</v>
      </c>
      <c r="K228">
        <v>196800.65900000001</v>
      </c>
      <c r="L228" s="1">
        <f t="shared" si="7"/>
        <v>196.80065900000002</v>
      </c>
    </row>
    <row r="229" spans="1:12" ht="14.45">
      <c r="A229" t="s">
        <v>723</v>
      </c>
      <c r="B229" t="s">
        <v>731</v>
      </c>
      <c r="C229">
        <v>730900</v>
      </c>
      <c r="D229" t="s">
        <v>732</v>
      </c>
      <c r="E229" t="s">
        <v>670</v>
      </c>
      <c r="F229" t="s">
        <v>670</v>
      </c>
      <c r="G229" t="str">
        <f t="shared" si="6"/>
        <v>Spain to EU27</v>
      </c>
      <c r="H229">
        <v>2012</v>
      </c>
      <c r="I229" t="s">
        <v>724</v>
      </c>
      <c r="J229">
        <v>6</v>
      </c>
      <c r="K229">
        <v>85163.198999999993</v>
      </c>
      <c r="L229" s="1">
        <f t="shared" si="7"/>
        <v>85.163198999999992</v>
      </c>
    </row>
    <row r="230" spans="1:12" ht="14.45">
      <c r="A230" t="s">
        <v>723</v>
      </c>
      <c r="B230" t="s">
        <v>731</v>
      </c>
      <c r="C230">
        <v>730900</v>
      </c>
      <c r="D230" t="s">
        <v>732</v>
      </c>
      <c r="E230" t="s">
        <v>670</v>
      </c>
      <c r="F230" t="s">
        <v>670</v>
      </c>
      <c r="G230" t="str">
        <f t="shared" si="6"/>
        <v>Spain to EU27</v>
      </c>
      <c r="H230">
        <v>2013</v>
      </c>
      <c r="I230" t="s">
        <v>724</v>
      </c>
      <c r="J230">
        <v>6</v>
      </c>
      <c r="K230">
        <v>73239.293000000005</v>
      </c>
      <c r="L230" s="1">
        <f t="shared" si="7"/>
        <v>73.239293000000004</v>
      </c>
    </row>
    <row r="231" spans="1:12" ht="14.45">
      <c r="A231" t="s">
        <v>723</v>
      </c>
      <c r="B231" t="s">
        <v>731</v>
      </c>
      <c r="C231">
        <v>730900</v>
      </c>
      <c r="D231" t="s">
        <v>732</v>
      </c>
      <c r="E231" t="s">
        <v>670</v>
      </c>
      <c r="F231" t="s">
        <v>670</v>
      </c>
      <c r="G231" t="str">
        <f t="shared" si="6"/>
        <v>Spain to EU27</v>
      </c>
      <c r="H231">
        <v>2014</v>
      </c>
      <c r="I231" t="s">
        <v>724</v>
      </c>
      <c r="J231">
        <v>6</v>
      </c>
      <c r="K231">
        <v>95304.703999999998</v>
      </c>
      <c r="L231" s="1">
        <f t="shared" si="7"/>
        <v>95.304704000000001</v>
      </c>
    </row>
    <row r="232" spans="1:12" ht="14.45">
      <c r="A232" t="s">
        <v>723</v>
      </c>
      <c r="B232" t="s">
        <v>731</v>
      </c>
      <c r="C232">
        <v>730900</v>
      </c>
      <c r="D232" t="s">
        <v>732</v>
      </c>
      <c r="E232" t="s">
        <v>670</v>
      </c>
      <c r="F232" t="s">
        <v>670</v>
      </c>
      <c r="G232" t="str">
        <f t="shared" si="6"/>
        <v>Spain to EU27</v>
      </c>
      <c r="H232">
        <v>2015</v>
      </c>
      <c r="I232" t="s">
        <v>724</v>
      </c>
      <c r="J232">
        <v>6</v>
      </c>
      <c r="K232">
        <v>89793.304000000004</v>
      </c>
      <c r="L232" s="1">
        <f t="shared" si="7"/>
        <v>89.793304000000006</v>
      </c>
    </row>
    <row r="233" spans="1:12" ht="14.45">
      <c r="A233" t="s">
        <v>723</v>
      </c>
      <c r="B233" t="s">
        <v>731</v>
      </c>
      <c r="C233">
        <v>730900</v>
      </c>
      <c r="D233" t="s">
        <v>732</v>
      </c>
      <c r="E233" t="s">
        <v>670</v>
      </c>
      <c r="F233" t="s">
        <v>670</v>
      </c>
      <c r="G233" t="str">
        <f t="shared" si="6"/>
        <v>Spain to EU27</v>
      </c>
      <c r="H233">
        <v>2016</v>
      </c>
      <c r="I233" t="s">
        <v>724</v>
      </c>
      <c r="J233">
        <v>6</v>
      </c>
      <c r="K233">
        <v>69320.498999999996</v>
      </c>
      <c r="L233" s="1">
        <f t="shared" si="7"/>
        <v>69.320498999999998</v>
      </c>
    </row>
    <row r="234" spans="1:12" ht="14.45">
      <c r="A234" t="s">
        <v>723</v>
      </c>
      <c r="B234" t="s">
        <v>731</v>
      </c>
      <c r="C234">
        <v>730900</v>
      </c>
      <c r="D234" t="s">
        <v>732</v>
      </c>
      <c r="E234" t="s">
        <v>670</v>
      </c>
      <c r="F234" t="s">
        <v>670</v>
      </c>
      <c r="G234" t="str">
        <f t="shared" si="6"/>
        <v>Spain to EU27</v>
      </c>
      <c r="H234">
        <v>2017</v>
      </c>
      <c r="I234" t="s">
        <v>724</v>
      </c>
      <c r="J234">
        <v>6</v>
      </c>
      <c r="K234">
        <v>95725.597999999998</v>
      </c>
      <c r="L234" s="1">
        <f t="shared" si="7"/>
        <v>95.725598000000005</v>
      </c>
    </row>
    <row r="235" spans="1:12" ht="14.45">
      <c r="A235" t="s">
        <v>723</v>
      </c>
      <c r="B235" t="s">
        <v>731</v>
      </c>
      <c r="C235">
        <v>741999</v>
      </c>
      <c r="D235" t="s">
        <v>732</v>
      </c>
      <c r="E235" t="s">
        <v>147</v>
      </c>
      <c r="F235" t="s">
        <v>292</v>
      </c>
      <c r="G235" t="str">
        <f t="shared" si="6"/>
        <v>Spain to World</v>
      </c>
      <c r="H235">
        <v>2012</v>
      </c>
      <c r="I235" t="s">
        <v>724</v>
      </c>
      <c r="J235">
        <v>6</v>
      </c>
      <c r="K235">
        <v>12583.918</v>
      </c>
      <c r="L235" s="1">
        <f t="shared" si="7"/>
        <v>12.583917999999999</v>
      </c>
    </row>
    <row r="236" spans="1:12" ht="14.45">
      <c r="A236" t="s">
        <v>723</v>
      </c>
      <c r="B236" t="s">
        <v>731</v>
      </c>
      <c r="C236">
        <v>741999</v>
      </c>
      <c r="D236" t="s">
        <v>732</v>
      </c>
      <c r="E236" t="s">
        <v>147</v>
      </c>
      <c r="F236" t="s">
        <v>292</v>
      </c>
      <c r="G236" t="str">
        <f t="shared" si="6"/>
        <v>Spain to World</v>
      </c>
      <c r="H236">
        <v>2013</v>
      </c>
      <c r="I236" t="s">
        <v>724</v>
      </c>
      <c r="J236">
        <v>6</v>
      </c>
      <c r="K236">
        <v>15385.99</v>
      </c>
      <c r="L236" s="1">
        <f t="shared" si="7"/>
        <v>15.38599</v>
      </c>
    </row>
    <row r="237" spans="1:12" ht="14.45">
      <c r="A237" t="s">
        <v>723</v>
      </c>
      <c r="B237" t="s">
        <v>731</v>
      </c>
      <c r="C237">
        <v>741999</v>
      </c>
      <c r="D237" t="s">
        <v>732</v>
      </c>
      <c r="E237" t="s">
        <v>147</v>
      </c>
      <c r="F237" t="s">
        <v>292</v>
      </c>
      <c r="G237" t="str">
        <f t="shared" si="6"/>
        <v>Spain to World</v>
      </c>
      <c r="H237">
        <v>2014</v>
      </c>
      <c r="I237" t="s">
        <v>724</v>
      </c>
      <c r="J237">
        <v>6</v>
      </c>
      <c r="K237">
        <v>16829.437000000002</v>
      </c>
      <c r="L237" s="1">
        <f t="shared" si="7"/>
        <v>16.829437000000002</v>
      </c>
    </row>
    <row r="238" spans="1:12" ht="14.45">
      <c r="A238" t="s">
        <v>723</v>
      </c>
      <c r="B238" t="s">
        <v>731</v>
      </c>
      <c r="C238">
        <v>741999</v>
      </c>
      <c r="D238" t="s">
        <v>732</v>
      </c>
      <c r="E238" t="s">
        <v>147</v>
      </c>
      <c r="F238" t="s">
        <v>292</v>
      </c>
      <c r="G238" t="str">
        <f t="shared" si="6"/>
        <v>Spain to World</v>
      </c>
      <c r="H238">
        <v>2015</v>
      </c>
      <c r="I238" t="s">
        <v>724</v>
      </c>
      <c r="J238">
        <v>6</v>
      </c>
      <c r="K238">
        <v>19179.888999999999</v>
      </c>
      <c r="L238" s="1">
        <f t="shared" si="7"/>
        <v>19.179888999999999</v>
      </c>
    </row>
    <row r="239" spans="1:12" ht="14.45">
      <c r="A239" t="s">
        <v>723</v>
      </c>
      <c r="B239" t="s">
        <v>731</v>
      </c>
      <c r="C239">
        <v>741999</v>
      </c>
      <c r="D239" t="s">
        <v>732</v>
      </c>
      <c r="E239" t="s">
        <v>147</v>
      </c>
      <c r="F239" t="s">
        <v>292</v>
      </c>
      <c r="G239" t="str">
        <f t="shared" si="6"/>
        <v>Spain to World</v>
      </c>
      <c r="H239">
        <v>2016</v>
      </c>
      <c r="I239" t="s">
        <v>724</v>
      </c>
      <c r="J239">
        <v>6</v>
      </c>
      <c r="K239">
        <v>21676.897000000001</v>
      </c>
      <c r="L239" s="1">
        <f t="shared" si="7"/>
        <v>21.676897</v>
      </c>
    </row>
    <row r="240" spans="1:12" ht="14.45">
      <c r="A240" t="s">
        <v>723</v>
      </c>
      <c r="B240" t="s">
        <v>731</v>
      </c>
      <c r="C240">
        <v>741999</v>
      </c>
      <c r="D240" t="s">
        <v>732</v>
      </c>
      <c r="E240" t="s">
        <v>147</v>
      </c>
      <c r="F240" t="s">
        <v>292</v>
      </c>
      <c r="G240" t="str">
        <f t="shared" si="6"/>
        <v>Spain to World</v>
      </c>
      <c r="H240">
        <v>2017</v>
      </c>
      <c r="I240" t="s">
        <v>724</v>
      </c>
      <c r="J240">
        <v>6</v>
      </c>
      <c r="K240">
        <v>23355.3</v>
      </c>
      <c r="L240" s="1">
        <f t="shared" si="7"/>
        <v>23.3553</v>
      </c>
    </row>
    <row r="241" spans="1:12" ht="14.45">
      <c r="A241" t="s">
        <v>723</v>
      </c>
      <c r="B241" t="s">
        <v>731</v>
      </c>
      <c r="C241">
        <v>741999</v>
      </c>
      <c r="D241" t="s">
        <v>732</v>
      </c>
      <c r="E241" t="s">
        <v>670</v>
      </c>
      <c r="F241" t="s">
        <v>670</v>
      </c>
      <c r="G241" t="str">
        <f t="shared" si="6"/>
        <v>Spain to EU27</v>
      </c>
      <c r="H241">
        <v>2012</v>
      </c>
      <c r="I241" t="s">
        <v>724</v>
      </c>
      <c r="J241">
        <v>6</v>
      </c>
      <c r="K241">
        <v>6187.2079999999996</v>
      </c>
      <c r="L241" s="1">
        <f t="shared" si="7"/>
        <v>6.187208</v>
      </c>
    </row>
    <row r="242" spans="1:12" ht="14.45">
      <c r="A242" t="s">
        <v>723</v>
      </c>
      <c r="B242" t="s">
        <v>731</v>
      </c>
      <c r="C242">
        <v>741999</v>
      </c>
      <c r="D242" t="s">
        <v>732</v>
      </c>
      <c r="E242" t="s">
        <v>670</v>
      </c>
      <c r="F242" t="s">
        <v>670</v>
      </c>
      <c r="G242" t="str">
        <f t="shared" si="6"/>
        <v>Spain to EU27</v>
      </c>
      <c r="H242">
        <v>2013</v>
      </c>
      <c r="I242" t="s">
        <v>724</v>
      </c>
      <c r="J242">
        <v>6</v>
      </c>
      <c r="K242">
        <v>8851.2099999999991</v>
      </c>
      <c r="L242" s="1">
        <f t="shared" si="7"/>
        <v>8.8512099999999982</v>
      </c>
    </row>
    <row r="243" spans="1:12" ht="14.45">
      <c r="A243" t="s">
        <v>723</v>
      </c>
      <c r="B243" t="s">
        <v>731</v>
      </c>
      <c r="C243">
        <v>741999</v>
      </c>
      <c r="D243" t="s">
        <v>732</v>
      </c>
      <c r="E243" t="s">
        <v>670</v>
      </c>
      <c r="F243" t="s">
        <v>670</v>
      </c>
      <c r="G243" t="str">
        <f t="shared" si="6"/>
        <v>Spain to EU27</v>
      </c>
      <c r="H243">
        <v>2014</v>
      </c>
      <c r="I243" t="s">
        <v>724</v>
      </c>
      <c r="J243">
        <v>6</v>
      </c>
      <c r="K243">
        <v>9474.9889999999996</v>
      </c>
      <c r="L243" s="1">
        <f t="shared" si="7"/>
        <v>9.474988999999999</v>
      </c>
    </row>
    <row r="244" spans="1:12" ht="14.45">
      <c r="A244" t="s">
        <v>723</v>
      </c>
      <c r="B244" t="s">
        <v>731</v>
      </c>
      <c r="C244">
        <v>741999</v>
      </c>
      <c r="D244" t="s">
        <v>732</v>
      </c>
      <c r="E244" t="s">
        <v>670</v>
      </c>
      <c r="F244" t="s">
        <v>670</v>
      </c>
      <c r="G244" t="str">
        <f t="shared" si="6"/>
        <v>Spain to EU27</v>
      </c>
      <c r="H244">
        <v>2015</v>
      </c>
      <c r="I244" t="s">
        <v>724</v>
      </c>
      <c r="J244">
        <v>6</v>
      </c>
      <c r="K244">
        <v>9296.6010000000006</v>
      </c>
      <c r="L244" s="1">
        <f t="shared" si="7"/>
        <v>9.2966010000000008</v>
      </c>
    </row>
    <row r="245" spans="1:12" ht="14.45">
      <c r="A245" t="s">
        <v>723</v>
      </c>
      <c r="B245" t="s">
        <v>731</v>
      </c>
      <c r="C245">
        <v>741999</v>
      </c>
      <c r="D245" t="s">
        <v>732</v>
      </c>
      <c r="E245" t="s">
        <v>670</v>
      </c>
      <c r="F245" t="s">
        <v>670</v>
      </c>
      <c r="G245" t="str">
        <f t="shared" si="6"/>
        <v>Spain to EU27</v>
      </c>
      <c r="H245">
        <v>2016</v>
      </c>
      <c r="I245" t="s">
        <v>724</v>
      </c>
      <c r="J245">
        <v>6</v>
      </c>
      <c r="K245">
        <v>9342.6980000000003</v>
      </c>
      <c r="L245" s="1">
        <f t="shared" si="7"/>
        <v>9.3426980000000004</v>
      </c>
    </row>
    <row r="246" spans="1:12" ht="14.45">
      <c r="A246" t="s">
        <v>723</v>
      </c>
      <c r="B246" t="s">
        <v>731</v>
      </c>
      <c r="C246">
        <v>741999</v>
      </c>
      <c r="D246" t="s">
        <v>732</v>
      </c>
      <c r="E246" t="s">
        <v>670</v>
      </c>
      <c r="F246" t="s">
        <v>670</v>
      </c>
      <c r="G246" t="str">
        <f t="shared" si="6"/>
        <v>Spain to EU27</v>
      </c>
      <c r="H246">
        <v>2017</v>
      </c>
      <c r="I246" t="s">
        <v>724</v>
      </c>
      <c r="J246">
        <v>6</v>
      </c>
      <c r="K246">
        <v>14508.897999999999</v>
      </c>
      <c r="L246" s="1">
        <f t="shared" si="7"/>
        <v>14.508897999999999</v>
      </c>
    </row>
    <row r="247" spans="1:12" ht="14.45">
      <c r="A247" t="s">
        <v>723</v>
      </c>
      <c r="B247" t="s">
        <v>731</v>
      </c>
      <c r="C247">
        <v>761100</v>
      </c>
      <c r="D247" t="s">
        <v>732</v>
      </c>
      <c r="E247" t="s">
        <v>147</v>
      </c>
      <c r="F247" t="s">
        <v>292</v>
      </c>
      <c r="G247" t="str">
        <f t="shared" si="6"/>
        <v>Spain to World</v>
      </c>
      <c r="H247">
        <v>2012</v>
      </c>
      <c r="I247" t="s">
        <v>724</v>
      </c>
      <c r="J247">
        <v>6</v>
      </c>
      <c r="K247">
        <v>5739.3289999999997</v>
      </c>
      <c r="L247" s="1">
        <f t="shared" si="7"/>
        <v>5.7393289999999997</v>
      </c>
    </row>
    <row r="248" spans="1:12" ht="14.45">
      <c r="A248" t="s">
        <v>723</v>
      </c>
      <c r="B248" t="s">
        <v>731</v>
      </c>
      <c r="C248">
        <v>761100</v>
      </c>
      <c r="D248" t="s">
        <v>732</v>
      </c>
      <c r="E248" t="s">
        <v>147</v>
      </c>
      <c r="F248" t="s">
        <v>292</v>
      </c>
      <c r="G248" t="str">
        <f t="shared" si="6"/>
        <v>Spain to World</v>
      </c>
      <c r="H248">
        <v>2013</v>
      </c>
      <c r="I248" t="s">
        <v>724</v>
      </c>
      <c r="J248">
        <v>6</v>
      </c>
      <c r="K248">
        <v>11772.018</v>
      </c>
      <c r="L248" s="1">
        <f t="shared" si="7"/>
        <v>11.772017999999999</v>
      </c>
    </row>
    <row r="249" spans="1:12" ht="14.45">
      <c r="A249" t="s">
        <v>723</v>
      </c>
      <c r="B249" t="s">
        <v>731</v>
      </c>
      <c r="C249">
        <v>761100</v>
      </c>
      <c r="D249" t="s">
        <v>732</v>
      </c>
      <c r="E249" t="s">
        <v>147</v>
      </c>
      <c r="F249" t="s">
        <v>292</v>
      </c>
      <c r="G249" t="str">
        <f t="shared" si="6"/>
        <v>Spain to World</v>
      </c>
      <c r="H249">
        <v>2014</v>
      </c>
      <c r="I249" t="s">
        <v>724</v>
      </c>
      <c r="J249">
        <v>6</v>
      </c>
      <c r="K249">
        <v>8285.6939999999995</v>
      </c>
      <c r="L249" s="1">
        <f t="shared" si="7"/>
        <v>8.2856939999999994</v>
      </c>
    </row>
    <row r="250" spans="1:12" ht="14.45">
      <c r="A250" t="s">
        <v>723</v>
      </c>
      <c r="B250" t="s">
        <v>731</v>
      </c>
      <c r="C250">
        <v>761100</v>
      </c>
      <c r="D250" t="s">
        <v>732</v>
      </c>
      <c r="E250" t="s">
        <v>147</v>
      </c>
      <c r="F250" t="s">
        <v>292</v>
      </c>
      <c r="G250" t="str">
        <f t="shared" si="6"/>
        <v>Spain to World</v>
      </c>
      <c r="H250">
        <v>2015</v>
      </c>
      <c r="I250" t="s">
        <v>724</v>
      </c>
      <c r="J250">
        <v>6</v>
      </c>
      <c r="K250">
        <v>2689.32</v>
      </c>
      <c r="L250" s="1">
        <f t="shared" si="7"/>
        <v>2.6893200000000004</v>
      </c>
    </row>
    <row r="251" spans="1:12" ht="14.45">
      <c r="A251" t="s">
        <v>723</v>
      </c>
      <c r="B251" t="s">
        <v>731</v>
      </c>
      <c r="C251">
        <v>761100</v>
      </c>
      <c r="D251" t="s">
        <v>732</v>
      </c>
      <c r="E251" t="s">
        <v>147</v>
      </c>
      <c r="F251" t="s">
        <v>292</v>
      </c>
      <c r="G251" t="str">
        <f t="shared" si="6"/>
        <v>Spain to World</v>
      </c>
      <c r="H251">
        <v>2016</v>
      </c>
      <c r="I251" t="s">
        <v>724</v>
      </c>
      <c r="J251">
        <v>6</v>
      </c>
      <c r="K251">
        <v>1919.7619999999999</v>
      </c>
      <c r="L251" s="1">
        <f t="shared" si="7"/>
        <v>1.919762</v>
      </c>
    </row>
    <row r="252" spans="1:12" ht="14.45">
      <c r="A252" t="s">
        <v>723</v>
      </c>
      <c r="B252" t="s">
        <v>731</v>
      </c>
      <c r="C252">
        <v>761100</v>
      </c>
      <c r="D252" t="s">
        <v>732</v>
      </c>
      <c r="E252" t="s">
        <v>147</v>
      </c>
      <c r="F252" t="s">
        <v>292</v>
      </c>
      <c r="G252" t="str">
        <f t="shared" si="6"/>
        <v>Spain to World</v>
      </c>
      <c r="H252">
        <v>2017</v>
      </c>
      <c r="I252" t="s">
        <v>724</v>
      </c>
      <c r="J252">
        <v>6</v>
      </c>
      <c r="K252">
        <v>3024.2840000000001</v>
      </c>
      <c r="L252" s="1">
        <f t="shared" si="7"/>
        <v>3.0242840000000002</v>
      </c>
    </row>
    <row r="253" spans="1:12" ht="14.45">
      <c r="A253" t="s">
        <v>723</v>
      </c>
      <c r="B253" t="s">
        <v>731</v>
      </c>
      <c r="C253">
        <v>761100</v>
      </c>
      <c r="D253" t="s">
        <v>732</v>
      </c>
      <c r="E253" t="s">
        <v>670</v>
      </c>
      <c r="F253" t="s">
        <v>670</v>
      </c>
      <c r="G253" t="str">
        <f t="shared" si="6"/>
        <v>Spain to EU27</v>
      </c>
      <c r="H253">
        <v>2012</v>
      </c>
      <c r="I253" t="s">
        <v>724</v>
      </c>
      <c r="J253">
        <v>6</v>
      </c>
      <c r="K253">
        <v>681.65800000000002</v>
      </c>
      <c r="L253" s="1">
        <f t="shared" si="7"/>
        <v>0.68165799999999999</v>
      </c>
    </row>
    <row r="254" spans="1:12" ht="14.45">
      <c r="A254" t="s">
        <v>723</v>
      </c>
      <c r="B254" t="s">
        <v>731</v>
      </c>
      <c r="C254">
        <v>761100</v>
      </c>
      <c r="D254" t="s">
        <v>732</v>
      </c>
      <c r="E254" t="s">
        <v>670</v>
      </c>
      <c r="F254" t="s">
        <v>670</v>
      </c>
      <c r="G254" t="str">
        <f t="shared" si="6"/>
        <v>Spain to EU27</v>
      </c>
      <c r="H254">
        <v>2013</v>
      </c>
      <c r="I254" t="s">
        <v>724</v>
      </c>
      <c r="J254">
        <v>6</v>
      </c>
      <c r="K254">
        <v>576.78899999999999</v>
      </c>
      <c r="L254" s="1">
        <f t="shared" si="7"/>
        <v>0.576789</v>
      </c>
    </row>
    <row r="255" spans="1:12" ht="14.45">
      <c r="A255" t="s">
        <v>723</v>
      </c>
      <c r="B255" t="s">
        <v>731</v>
      </c>
      <c r="C255">
        <v>761100</v>
      </c>
      <c r="D255" t="s">
        <v>732</v>
      </c>
      <c r="E255" t="s">
        <v>670</v>
      </c>
      <c r="F255" t="s">
        <v>670</v>
      </c>
      <c r="G255" t="str">
        <f t="shared" si="6"/>
        <v>Spain to EU27</v>
      </c>
      <c r="H255">
        <v>2014</v>
      </c>
      <c r="I255" t="s">
        <v>724</v>
      </c>
      <c r="J255">
        <v>6</v>
      </c>
      <c r="K255">
        <v>938.77599999999995</v>
      </c>
      <c r="L255" s="1">
        <f t="shared" si="7"/>
        <v>0.93877599999999994</v>
      </c>
    </row>
    <row r="256" spans="1:12" ht="14.45">
      <c r="A256" t="s">
        <v>723</v>
      </c>
      <c r="B256" t="s">
        <v>731</v>
      </c>
      <c r="C256">
        <v>761100</v>
      </c>
      <c r="D256" t="s">
        <v>732</v>
      </c>
      <c r="E256" t="s">
        <v>670</v>
      </c>
      <c r="F256" t="s">
        <v>670</v>
      </c>
      <c r="G256" t="str">
        <f t="shared" si="6"/>
        <v>Spain to EU27</v>
      </c>
      <c r="H256">
        <v>2015</v>
      </c>
      <c r="I256" t="s">
        <v>724</v>
      </c>
      <c r="J256">
        <v>6</v>
      </c>
      <c r="K256">
        <v>434.48899999999998</v>
      </c>
      <c r="L256" s="1">
        <f t="shared" si="7"/>
        <v>0.43448899999999996</v>
      </c>
    </row>
    <row r="257" spans="1:12" ht="14.45">
      <c r="A257" t="s">
        <v>723</v>
      </c>
      <c r="B257" t="s">
        <v>731</v>
      </c>
      <c r="C257">
        <v>761100</v>
      </c>
      <c r="D257" t="s">
        <v>732</v>
      </c>
      <c r="E257" t="s">
        <v>670</v>
      </c>
      <c r="F257" t="s">
        <v>670</v>
      </c>
      <c r="G257" t="str">
        <f t="shared" si="6"/>
        <v>Spain to EU27</v>
      </c>
      <c r="H257">
        <v>2016</v>
      </c>
      <c r="I257" t="s">
        <v>724</v>
      </c>
      <c r="J257">
        <v>6</v>
      </c>
      <c r="K257">
        <v>1547.61</v>
      </c>
      <c r="L257" s="1">
        <f t="shared" si="7"/>
        <v>1.5476099999999999</v>
      </c>
    </row>
    <row r="258" spans="1:12" ht="14.45">
      <c r="A258" t="s">
        <v>723</v>
      </c>
      <c r="B258" t="s">
        <v>731</v>
      </c>
      <c r="C258">
        <v>761100</v>
      </c>
      <c r="D258" t="s">
        <v>732</v>
      </c>
      <c r="E258" t="s">
        <v>670</v>
      </c>
      <c r="F258" t="s">
        <v>670</v>
      </c>
      <c r="G258" t="str">
        <f t="shared" si="6"/>
        <v>Spain to EU27</v>
      </c>
      <c r="H258">
        <v>2017</v>
      </c>
      <c r="I258" t="s">
        <v>724</v>
      </c>
      <c r="J258">
        <v>6</v>
      </c>
      <c r="K258">
        <v>1422.8209999999999</v>
      </c>
      <c r="L258" s="1">
        <f t="shared" si="7"/>
        <v>1.4228209999999999</v>
      </c>
    </row>
    <row r="259" spans="1:12" ht="14.45">
      <c r="A259" t="s">
        <v>723</v>
      </c>
      <c r="B259" t="s">
        <v>731</v>
      </c>
      <c r="C259">
        <v>840510</v>
      </c>
      <c r="D259" t="s">
        <v>732</v>
      </c>
      <c r="E259" t="s">
        <v>147</v>
      </c>
      <c r="F259" t="s">
        <v>292</v>
      </c>
      <c r="G259" t="str">
        <f t="shared" si="6"/>
        <v>Spain to World</v>
      </c>
      <c r="H259">
        <v>2012</v>
      </c>
      <c r="I259" t="s">
        <v>724</v>
      </c>
      <c r="J259">
        <v>6</v>
      </c>
      <c r="K259">
        <v>11327.92</v>
      </c>
      <c r="L259" s="1">
        <f t="shared" si="7"/>
        <v>11.327920000000001</v>
      </c>
    </row>
    <row r="260" spans="1:12" ht="14.45">
      <c r="A260" t="s">
        <v>723</v>
      </c>
      <c r="B260" t="s">
        <v>731</v>
      </c>
      <c r="C260">
        <v>840510</v>
      </c>
      <c r="D260" t="s">
        <v>732</v>
      </c>
      <c r="E260" t="s">
        <v>147</v>
      </c>
      <c r="F260" t="s">
        <v>292</v>
      </c>
      <c r="G260" t="str">
        <f t="shared" si="6"/>
        <v>Spain to World</v>
      </c>
      <c r="H260">
        <v>2013</v>
      </c>
      <c r="I260" t="s">
        <v>724</v>
      </c>
      <c r="J260">
        <v>6</v>
      </c>
      <c r="K260">
        <v>4593.9530000000004</v>
      </c>
      <c r="L260" s="1">
        <f t="shared" si="7"/>
        <v>4.5939530000000008</v>
      </c>
    </row>
    <row r="261" spans="1:12" ht="14.45">
      <c r="A261" t="s">
        <v>723</v>
      </c>
      <c r="B261" t="s">
        <v>731</v>
      </c>
      <c r="C261">
        <v>840510</v>
      </c>
      <c r="D261" t="s">
        <v>732</v>
      </c>
      <c r="E261" t="s">
        <v>147</v>
      </c>
      <c r="F261" t="s">
        <v>292</v>
      </c>
      <c r="G261" t="str">
        <f t="shared" si="6"/>
        <v>Spain to World</v>
      </c>
      <c r="H261">
        <v>2014</v>
      </c>
      <c r="I261" t="s">
        <v>724</v>
      </c>
      <c r="J261">
        <v>6</v>
      </c>
      <c r="K261">
        <v>2340.1280000000002</v>
      </c>
      <c r="L261" s="1">
        <f t="shared" si="7"/>
        <v>2.340128</v>
      </c>
    </row>
    <row r="262" spans="1:12" ht="14.45">
      <c r="A262" t="s">
        <v>723</v>
      </c>
      <c r="B262" t="s">
        <v>731</v>
      </c>
      <c r="C262">
        <v>840510</v>
      </c>
      <c r="D262" t="s">
        <v>732</v>
      </c>
      <c r="E262" t="s">
        <v>147</v>
      </c>
      <c r="F262" t="s">
        <v>292</v>
      </c>
      <c r="G262" t="str">
        <f t="shared" si="6"/>
        <v>Spain to World</v>
      </c>
      <c r="H262">
        <v>2015</v>
      </c>
      <c r="I262" t="s">
        <v>724</v>
      </c>
      <c r="J262">
        <v>6</v>
      </c>
      <c r="K262">
        <v>2364.8020000000001</v>
      </c>
      <c r="L262" s="1">
        <f t="shared" si="7"/>
        <v>2.3648020000000001</v>
      </c>
    </row>
    <row r="263" spans="1:12" ht="14.45">
      <c r="A263" t="s">
        <v>723</v>
      </c>
      <c r="B263" t="s">
        <v>731</v>
      </c>
      <c r="C263">
        <v>840510</v>
      </c>
      <c r="D263" t="s">
        <v>732</v>
      </c>
      <c r="E263" t="s">
        <v>147</v>
      </c>
      <c r="F263" t="s">
        <v>292</v>
      </c>
      <c r="G263" t="str">
        <f t="shared" si="6"/>
        <v>Spain to World</v>
      </c>
      <c r="H263">
        <v>2016</v>
      </c>
      <c r="I263" t="s">
        <v>724</v>
      </c>
      <c r="J263">
        <v>6</v>
      </c>
      <c r="K263">
        <v>1808.229</v>
      </c>
      <c r="L263" s="1">
        <f t="shared" si="7"/>
        <v>1.8082290000000001</v>
      </c>
    </row>
    <row r="264" spans="1:12" ht="14.45">
      <c r="A264" t="s">
        <v>723</v>
      </c>
      <c r="B264" t="s">
        <v>731</v>
      </c>
      <c r="C264">
        <v>840510</v>
      </c>
      <c r="D264" t="s">
        <v>732</v>
      </c>
      <c r="E264" t="s">
        <v>147</v>
      </c>
      <c r="F264" t="s">
        <v>292</v>
      </c>
      <c r="G264" t="str">
        <f t="shared" ref="G264:G327" si="8">CONCATENATE(D264, " to ",F264)</f>
        <v>Spain to World</v>
      </c>
      <c r="H264">
        <v>2017</v>
      </c>
      <c r="I264" t="s">
        <v>724</v>
      </c>
      <c r="J264">
        <v>6</v>
      </c>
      <c r="K264">
        <v>8779.6260000000002</v>
      </c>
      <c r="L264" s="1">
        <f t="shared" ref="L264:L327" si="9">K264/1000</f>
        <v>8.7796260000000004</v>
      </c>
    </row>
    <row r="265" spans="1:12" ht="14.45">
      <c r="A265" t="s">
        <v>723</v>
      </c>
      <c r="B265" t="s">
        <v>731</v>
      </c>
      <c r="C265">
        <v>840510</v>
      </c>
      <c r="D265" t="s">
        <v>732</v>
      </c>
      <c r="E265" t="s">
        <v>670</v>
      </c>
      <c r="F265" t="s">
        <v>670</v>
      </c>
      <c r="G265" t="str">
        <f t="shared" si="8"/>
        <v>Spain to EU27</v>
      </c>
      <c r="H265">
        <v>2012</v>
      </c>
      <c r="I265" t="s">
        <v>724</v>
      </c>
      <c r="J265">
        <v>6</v>
      </c>
      <c r="K265">
        <v>605.81399999999996</v>
      </c>
      <c r="L265" s="1">
        <f t="shared" si="9"/>
        <v>0.60581399999999996</v>
      </c>
    </row>
    <row r="266" spans="1:12" ht="14.45">
      <c r="A266" t="s">
        <v>723</v>
      </c>
      <c r="B266" t="s">
        <v>731</v>
      </c>
      <c r="C266">
        <v>840510</v>
      </c>
      <c r="D266" t="s">
        <v>732</v>
      </c>
      <c r="E266" t="s">
        <v>670</v>
      </c>
      <c r="F266" t="s">
        <v>670</v>
      </c>
      <c r="G266" t="str">
        <f t="shared" si="8"/>
        <v>Spain to EU27</v>
      </c>
      <c r="H266">
        <v>2013</v>
      </c>
      <c r="I266" t="s">
        <v>724</v>
      </c>
      <c r="J266">
        <v>6</v>
      </c>
      <c r="K266">
        <v>1672.8040000000001</v>
      </c>
      <c r="L266" s="1">
        <f t="shared" si="9"/>
        <v>1.6728040000000002</v>
      </c>
    </row>
    <row r="267" spans="1:12" ht="14.45">
      <c r="A267" t="s">
        <v>723</v>
      </c>
      <c r="B267" t="s">
        <v>731</v>
      </c>
      <c r="C267">
        <v>840510</v>
      </c>
      <c r="D267" t="s">
        <v>732</v>
      </c>
      <c r="E267" t="s">
        <v>670</v>
      </c>
      <c r="F267" t="s">
        <v>670</v>
      </c>
      <c r="G267" t="str">
        <f t="shared" si="8"/>
        <v>Spain to EU27</v>
      </c>
      <c r="H267">
        <v>2014</v>
      </c>
      <c r="I267" t="s">
        <v>724</v>
      </c>
      <c r="J267">
        <v>6</v>
      </c>
      <c r="K267">
        <v>5.7729999999999997</v>
      </c>
      <c r="L267" s="1">
        <f t="shared" si="9"/>
        <v>5.7729999999999995E-3</v>
      </c>
    </row>
    <row r="268" spans="1:12" ht="14.45">
      <c r="A268" t="s">
        <v>723</v>
      </c>
      <c r="B268" t="s">
        <v>731</v>
      </c>
      <c r="C268">
        <v>840510</v>
      </c>
      <c r="D268" t="s">
        <v>732</v>
      </c>
      <c r="E268" t="s">
        <v>670</v>
      </c>
      <c r="F268" t="s">
        <v>670</v>
      </c>
      <c r="G268" t="str">
        <f t="shared" si="8"/>
        <v>Spain to EU27</v>
      </c>
      <c r="H268">
        <v>2015</v>
      </c>
      <c r="I268" t="s">
        <v>724</v>
      </c>
      <c r="J268">
        <v>6</v>
      </c>
      <c r="K268">
        <v>824.84</v>
      </c>
      <c r="L268" s="1">
        <f t="shared" si="9"/>
        <v>0.82484000000000002</v>
      </c>
    </row>
    <row r="269" spans="1:12" ht="14.45">
      <c r="A269" t="s">
        <v>723</v>
      </c>
      <c r="B269" t="s">
        <v>731</v>
      </c>
      <c r="C269">
        <v>840510</v>
      </c>
      <c r="D269" t="s">
        <v>732</v>
      </c>
      <c r="E269" t="s">
        <v>670</v>
      </c>
      <c r="F269" t="s">
        <v>670</v>
      </c>
      <c r="G269" t="str">
        <f t="shared" si="8"/>
        <v>Spain to EU27</v>
      </c>
      <c r="H269">
        <v>2016</v>
      </c>
      <c r="I269" t="s">
        <v>724</v>
      </c>
      <c r="J269">
        <v>6</v>
      </c>
      <c r="K269">
        <v>248.41900000000001</v>
      </c>
      <c r="L269" s="1">
        <f t="shared" si="9"/>
        <v>0.248419</v>
      </c>
    </row>
    <row r="270" spans="1:12" ht="14.45">
      <c r="A270" t="s">
        <v>723</v>
      </c>
      <c r="B270" t="s">
        <v>731</v>
      </c>
      <c r="C270">
        <v>840510</v>
      </c>
      <c r="D270" t="s">
        <v>732</v>
      </c>
      <c r="E270" t="s">
        <v>670</v>
      </c>
      <c r="F270" t="s">
        <v>670</v>
      </c>
      <c r="G270" t="str">
        <f t="shared" si="8"/>
        <v>Spain to EU27</v>
      </c>
      <c r="H270">
        <v>2017</v>
      </c>
      <c r="I270" t="s">
        <v>724</v>
      </c>
      <c r="J270">
        <v>6</v>
      </c>
      <c r="K270">
        <v>291.68400000000003</v>
      </c>
      <c r="L270" s="1">
        <f t="shared" si="9"/>
        <v>0.291684</v>
      </c>
    </row>
    <row r="271" spans="1:12" ht="14.45">
      <c r="A271" t="s">
        <v>723</v>
      </c>
      <c r="B271" t="s">
        <v>731</v>
      </c>
      <c r="C271">
        <v>841931</v>
      </c>
      <c r="D271" t="s">
        <v>732</v>
      </c>
      <c r="E271" t="s">
        <v>147</v>
      </c>
      <c r="F271" t="s">
        <v>292</v>
      </c>
      <c r="G271" t="str">
        <f t="shared" si="8"/>
        <v>Spain to World</v>
      </c>
      <c r="H271">
        <v>2012</v>
      </c>
      <c r="I271" t="s">
        <v>724</v>
      </c>
      <c r="J271">
        <v>6</v>
      </c>
      <c r="K271">
        <v>9896.1890000000003</v>
      </c>
      <c r="L271" s="1">
        <f t="shared" si="9"/>
        <v>9.8961889999999997</v>
      </c>
    </row>
    <row r="272" spans="1:12" ht="14.45">
      <c r="A272" t="s">
        <v>723</v>
      </c>
      <c r="B272" t="s">
        <v>731</v>
      </c>
      <c r="C272">
        <v>841931</v>
      </c>
      <c r="D272" t="s">
        <v>732</v>
      </c>
      <c r="E272" t="s">
        <v>147</v>
      </c>
      <c r="F272" t="s">
        <v>292</v>
      </c>
      <c r="G272" t="str">
        <f t="shared" si="8"/>
        <v>Spain to World</v>
      </c>
      <c r="H272">
        <v>2013</v>
      </c>
      <c r="I272" t="s">
        <v>724</v>
      </c>
      <c r="J272">
        <v>6</v>
      </c>
      <c r="K272">
        <v>4713.4399999999996</v>
      </c>
      <c r="L272" s="1">
        <f t="shared" si="9"/>
        <v>4.7134399999999994</v>
      </c>
    </row>
    <row r="273" spans="1:12" ht="14.45">
      <c r="A273" t="s">
        <v>723</v>
      </c>
      <c r="B273" t="s">
        <v>731</v>
      </c>
      <c r="C273">
        <v>841931</v>
      </c>
      <c r="D273" t="s">
        <v>732</v>
      </c>
      <c r="E273" t="s">
        <v>147</v>
      </c>
      <c r="F273" t="s">
        <v>292</v>
      </c>
      <c r="G273" t="str">
        <f t="shared" si="8"/>
        <v>Spain to World</v>
      </c>
      <c r="H273">
        <v>2014</v>
      </c>
      <c r="I273" t="s">
        <v>724</v>
      </c>
      <c r="J273">
        <v>6</v>
      </c>
      <c r="K273">
        <v>6726.3869999999997</v>
      </c>
      <c r="L273" s="1">
        <f t="shared" si="9"/>
        <v>6.7263869999999999</v>
      </c>
    </row>
    <row r="274" spans="1:12" ht="14.45">
      <c r="A274" t="s">
        <v>723</v>
      </c>
      <c r="B274" t="s">
        <v>731</v>
      </c>
      <c r="C274">
        <v>841931</v>
      </c>
      <c r="D274" t="s">
        <v>732</v>
      </c>
      <c r="E274" t="s">
        <v>147</v>
      </c>
      <c r="F274" t="s">
        <v>292</v>
      </c>
      <c r="G274" t="str">
        <f t="shared" si="8"/>
        <v>Spain to World</v>
      </c>
      <c r="H274">
        <v>2015</v>
      </c>
      <c r="I274" t="s">
        <v>724</v>
      </c>
      <c r="J274">
        <v>6</v>
      </c>
      <c r="K274">
        <v>1460.077</v>
      </c>
      <c r="L274" s="1">
        <f t="shared" si="9"/>
        <v>1.4600770000000001</v>
      </c>
    </row>
    <row r="275" spans="1:12" ht="14.45">
      <c r="A275" t="s">
        <v>723</v>
      </c>
      <c r="B275" t="s">
        <v>731</v>
      </c>
      <c r="C275">
        <v>841931</v>
      </c>
      <c r="D275" t="s">
        <v>732</v>
      </c>
      <c r="E275" t="s">
        <v>147</v>
      </c>
      <c r="F275" t="s">
        <v>292</v>
      </c>
      <c r="G275" t="str">
        <f t="shared" si="8"/>
        <v>Spain to World</v>
      </c>
      <c r="H275">
        <v>2016</v>
      </c>
      <c r="I275" t="s">
        <v>724</v>
      </c>
      <c r="J275">
        <v>6</v>
      </c>
      <c r="K275">
        <v>1389.5</v>
      </c>
      <c r="L275" s="1">
        <f t="shared" si="9"/>
        <v>1.3895</v>
      </c>
    </row>
    <row r="276" spans="1:12" ht="14.45">
      <c r="A276" t="s">
        <v>723</v>
      </c>
      <c r="B276" t="s">
        <v>731</v>
      </c>
      <c r="C276">
        <v>841931</v>
      </c>
      <c r="D276" t="s">
        <v>732</v>
      </c>
      <c r="E276" t="s">
        <v>147</v>
      </c>
      <c r="F276" t="s">
        <v>292</v>
      </c>
      <c r="G276" t="str">
        <f t="shared" si="8"/>
        <v>Spain to World</v>
      </c>
      <c r="H276">
        <v>2017</v>
      </c>
      <c r="I276" t="s">
        <v>724</v>
      </c>
      <c r="J276">
        <v>6</v>
      </c>
      <c r="K276">
        <v>2126.8519999999999</v>
      </c>
      <c r="L276" s="1">
        <f t="shared" si="9"/>
        <v>2.126852</v>
      </c>
    </row>
    <row r="277" spans="1:12" ht="14.45">
      <c r="A277" t="s">
        <v>723</v>
      </c>
      <c r="B277" t="s">
        <v>731</v>
      </c>
      <c r="C277">
        <v>841931</v>
      </c>
      <c r="D277" t="s">
        <v>732</v>
      </c>
      <c r="E277" t="s">
        <v>670</v>
      </c>
      <c r="F277" t="s">
        <v>670</v>
      </c>
      <c r="G277" t="str">
        <f t="shared" si="8"/>
        <v>Spain to EU27</v>
      </c>
      <c r="H277">
        <v>2012</v>
      </c>
      <c r="I277" t="s">
        <v>724</v>
      </c>
      <c r="J277">
        <v>6</v>
      </c>
      <c r="K277">
        <v>104.965</v>
      </c>
      <c r="L277" s="1">
        <f t="shared" si="9"/>
        <v>0.104965</v>
      </c>
    </row>
    <row r="278" spans="1:12" ht="14.45">
      <c r="A278" t="s">
        <v>723</v>
      </c>
      <c r="B278" t="s">
        <v>731</v>
      </c>
      <c r="C278">
        <v>841931</v>
      </c>
      <c r="D278" t="s">
        <v>732</v>
      </c>
      <c r="E278" t="s">
        <v>670</v>
      </c>
      <c r="F278" t="s">
        <v>670</v>
      </c>
      <c r="G278" t="str">
        <f t="shared" si="8"/>
        <v>Spain to EU27</v>
      </c>
      <c r="H278">
        <v>2013</v>
      </c>
      <c r="I278" t="s">
        <v>724</v>
      </c>
      <c r="J278">
        <v>6</v>
      </c>
      <c r="K278">
        <v>3069.107</v>
      </c>
      <c r="L278" s="1">
        <f t="shared" si="9"/>
        <v>3.0691069999999998</v>
      </c>
    </row>
    <row r="279" spans="1:12" ht="14.45">
      <c r="A279" t="s">
        <v>723</v>
      </c>
      <c r="B279" t="s">
        <v>731</v>
      </c>
      <c r="C279">
        <v>841931</v>
      </c>
      <c r="D279" t="s">
        <v>732</v>
      </c>
      <c r="E279" t="s">
        <v>670</v>
      </c>
      <c r="F279" t="s">
        <v>670</v>
      </c>
      <c r="G279" t="str">
        <f t="shared" si="8"/>
        <v>Spain to EU27</v>
      </c>
      <c r="H279">
        <v>2014</v>
      </c>
      <c r="I279" t="s">
        <v>724</v>
      </c>
      <c r="J279">
        <v>6</v>
      </c>
      <c r="K279">
        <v>5766.9639999999999</v>
      </c>
      <c r="L279" s="1">
        <f t="shared" si="9"/>
        <v>5.7669639999999998</v>
      </c>
    </row>
    <row r="280" spans="1:12" ht="14.45">
      <c r="A280" t="s">
        <v>723</v>
      </c>
      <c r="B280" t="s">
        <v>731</v>
      </c>
      <c r="C280">
        <v>841931</v>
      </c>
      <c r="D280" t="s">
        <v>732</v>
      </c>
      <c r="E280" t="s">
        <v>670</v>
      </c>
      <c r="F280" t="s">
        <v>670</v>
      </c>
      <c r="G280" t="str">
        <f t="shared" si="8"/>
        <v>Spain to EU27</v>
      </c>
      <c r="H280">
        <v>2015</v>
      </c>
      <c r="I280" t="s">
        <v>724</v>
      </c>
      <c r="J280">
        <v>6</v>
      </c>
      <c r="K280">
        <v>149.14699999999999</v>
      </c>
      <c r="L280" s="1">
        <f t="shared" si="9"/>
        <v>0.149147</v>
      </c>
    </row>
    <row r="281" spans="1:12" ht="14.45">
      <c r="A281" t="s">
        <v>723</v>
      </c>
      <c r="B281" t="s">
        <v>731</v>
      </c>
      <c r="C281">
        <v>841931</v>
      </c>
      <c r="D281" t="s">
        <v>732</v>
      </c>
      <c r="E281" t="s">
        <v>670</v>
      </c>
      <c r="F281" t="s">
        <v>670</v>
      </c>
      <c r="G281" t="str">
        <f t="shared" si="8"/>
        <v>Spain to EU27</v>
      </c>
      <c r="H281">
        <v>2016</v>
      </c>
      <c r="I281" t="s">
        <v>724</v>
      </c>
      <c r="J281">
        <v>6</v>
      </c>
      <c r="K281">
        <v>12.148999999999999</v>
      </c>
      <c r="L281" s="1">
        <f t="shared" si="9"/>
        <v>1.2148999999999998E-2</v>
      </c>
    </row>
    <row r="282" spans="1:12" ht="14.45">
      <c r="A282" t="s">
        <v>723</v>
      </c>
      <c r="B282" t="s">
        <v>731</v>
      </c>
      <c r="C282">
        <v>841931</v>
      </c>
      <c r="D282" t="s">
        <v>732</v>
      </c>
      <c r="E282" t="s">
        <v>670</v>
      </c>
      <c r="F282" t="s">
        <v>670</v>
      </c>
      <c r="G282" t="str">
        <f t="shared" si="8"/>
        <v>Spain to EU27</v>
      </c>
      <c r="H282">
        <v>2017</v>
      </c>
      <c r="I282" t="s">
        <v>724</v>
      </c>
      <c r="J282">
        <v>6</v>
      </c>
      <c r="K282">
        <v>927.02499999999998</v>
      </c>
      <c r="L282" s="1">
        <f t="shared" si="9"/>
        <v>0.92702499999999999</v>
      </c>
    </row>
    <row r="283" spans="1:12" ht="14.45">
      <c r="A283" t="s">
        <v>723</v>
      </c>
      <c r="B283" t="s">
        <v>731</v>
      </c>
      <c r="C283">
        <v>841932</v>
      </c>
      <c r="D283" t="s">
        <v>732</v>
      </c>
      <c r="E283" t="s">
        <v>147</v>
      </c>
      <c r="F283" t="s">
        <v>292</v>
      </c>
      <c r="G283" t="str">
        <f t="shared" si="8"/>
        <v>Spain to World</v>
      </c>
      <c r="H283">
        <v>2012</v>
      </c>
      <c r="I283" t="s">
        <v>724</v>
      </c>
      <c r="J283">
        <v>6</v>
      </c>
      <c r="K283">
        <v>8138.4030000000002</v>
      </c>
      <c r="L283" s="1">
        <f t="shared" si="9"/>
        <v>8.1384030000000003</v>
      </c>
    </row>
    <row r="284" spans="1:12" ht="14.45">
      <c r="A284" t="s">
        <v>723</v>
      </c>
      <c r="B284" t="s">
        <v>731</v>
      </c>
      <c r="C284">
        <v>841932</v>
      </c>
      <c r="D284" t="s">
        <v>732</v>
      </c>
      <c r="E284" t="s">
        <v>147</v>
      </c>
      <c r="F284" t="s">
        <v>292</v>
      </c>
      <c r="G284" t="str">
        <f t="shared" si="8"/>
        <v>Spain to World</v>
      </c>
      <c r="H284">
        <v>2013</v>
      </c>
      <c r="I284" t="s">
        <v>724</v>
      </c>
      <c r="J284">
        <v>6</v>
      </c>
      <c r="K284">
        <v>8505.4259999999995</v>
      </c>
      <c r="L284" s="1">
        <f t="shared" si="9"/>
        <v>8.5054259999999999</v>
      </c>
    </row>
    <row r="285" spans="1:12" ht="14.45">
      <c r="A285" t="s">
        <v>723</v>
      </c>
      <c r="B285" t="s">
        <v>731</v>
      </c>
      <c r="C285">
        <v>841932</v>
      </c>
      <c r="D285" t="s">
        <v>732</v>
      </c>
      <c r="E285" t="s">
        <v>147</v>
      </c>
      <c r="F285" t="s">
        <v>292</v>
      </c>
      <c r="G285" t="str">
        <f t="shared" si="8"/>
        <v>Spain to World</v>
      </c>
      <c r="H285">
        <v>2014</v>
      </c>
      <c r="I285" t="s">
        <v>724</v>
      </c>
      <c r="J285">
        <v>6</v>
      </c>
      <c r="K285">
        <v>7502.0959999999995</v>
      </c>
      <c r="L285" s="1">
        <f t="shared" si="9"/>
        <v>7.5020959999999999</v>
      </c>
    </row>
    <row r="286" spans="1:12" ht="14.45">
      <c r="A286" t="s">
        <v>723</v>
      </c>
      <c r="B286" t="s">
        <v>731</v>
      </c>
      <c r="C286">
        <v>841932</v>
      </c>
      <c r="D286" t="s">
        <v>732</v>
      </c>
      <c r="E286" t="s">
        <v>147</v>
      </c>
      <c r="F286" t="s">
        <v>292</v>
      </c>
      <c r="G286" t="str">
        <f t="shared" si="8"/>
        <v>Spain to World</v>
      </c>
      <c r="H286">
        <v>2015</v>
      </c>
      <c r="I286" t="s">
        <v>724</v>
      </c>
      <c r="J286">
        <v>6</v>
      </c>
      <c r="K286">
        <v>5065.1549999999997</v>
      </c>
      <c r="L286" s="1">
        <f t="shared" si="9"/>
        <v>5.0651549999999999</v>
      </c>
    </row>
    <row r="287" spans="1:12" ht="14.45">
      <c r="A287" t="s">
        <v>723</v>
      </c>
      <c r="B287" t="s">
        <v>731</v>
      </c>
      <c r="C287">
        <v>841932</v>
      </c>
      <c r="D287" t="s">
        <v>732</v>
      </c>
      <c r="E287" t="s">
        <v>147</v>
      </c>
      <c r="F287" t="s">
        <v>292</v>
      </c>
      <c r="G287" t="str">
        <f t="shared" si="8"/>
        <v>Spain to World</v>
      </c>
      <c r="H287">
        <v>2016</v>
      </c>
      <c r="I287" t="s">
        <v>724</v>
      </c>
      <c r="J287">
        <v>6</v>
      </c>
      <c r="K287">
        <v>7261.759</v>
      </c>
      <c r="L287" s="1">
        <f t="shared" si="9"/>
        <v>7.2617589999999996</v>
      </c>
    </row>
    <row r="288" spans="1:12" ht="14.45">
      <c r="A288" t="s">
        <v>723</v>
      </c>
      <c r="B288" t="s">
        <v>731</v>
      </c>
      <c r="C288">
        <v>841932</v>
      </c>
      <c r="D288" t="s">
        <v>732</v>
      </c>
      <c r="E288" t="s">
        <v>147</v>
      </c>
      <c r="F288" t="s">
        <v>292</v>
      </c>
      <c r="G288" t="str">
        <f t="shared" si="8"/>
        <v>Spain to World</v>
      </c>
      <c r="H288">
        <v>2017</v>
      </c>
      <c r="I288" t="s">
        <v>724</v>
      </c>
      <c r="J288">
        <v>6</v>
      </c>
      <c r="K288">
        <v>5381.2389999999996</v>
      </c>
      <c r="L288" s="1">
        <f t="shared" si="9"/>
        <v>5.3812389999999999</v>
      </c>
    </row>
    <row r="289" spans="1:12" ht="14.45">
      <c r="A289" t="s">
        <v>723</v>
      </c>
      <c r="B289" t="s">
        <v>731</v>
      </c>
      <c r="C289">
        <v>841932</v>
      </c>
      <c r="D289" t="s">
        <v>732</v>
      </c>
      <c r="E289" t="s">
        <v>670</v>
      </c>
      <c r="F289" t="s">
        <v>670</v>
      </c>
      <c r="G289" t="str">
        <f t="shared" si="8"/>
        <v>Spain to EU27</v>
      </c>
      <c r="H289">
        <v>2012</v>
      </c>
      <c r="I289" t="s">
        <v>724</v>
      </c>
      <c r="J289">
        <v>6</v>
      </c>
      <c r="K289">
        <v>5981.4750000000004</v>
      </c>
      <c r="L289" s="1">
        <f t="shared" si="9"/>
        <v>5.9814750000000005</v>
      </c>
    </row>
    <row r="290" spans="1:12" ht="14.45">
      <c r="A290" t="s">
        <v>723</v>
      </c>
      <c r="B290" t="s">
        <v>731</v>
      </c>
      <c r="C290">
        <v>841932</v>
      </c>
      <c r="D290" t="s">
        <v>732</v>
      </c>
      <c r="E290" t="s">
        <v>670</v>
      </c>
      <c r="F290" t="s">
        <v>670</v>
      </c>
      <c r="G290" t="str">
        <f t="shared" si="8"/>
        <v>Spain to EU27</v>
      </c>
      <c r="H290">
        <v>2013</v>
      </c>
      <c r="I290" t="s">
        <v>724</v>
      </c>
      <c r="J290">
        <v>6</v>
      </c>
      <c r="K290">
        <v>4758.0320000000002</v>
      </c>
      <c r="L290" s="1">
        <f t="shared" si="9"/>
        <v>4.758032</v>
      </c>
    </row>
    <row r="291" spans="1:12" ht="14.45">
      <c r="A291" t="s">
        <v>723</v>
      </c>
      <c r="B291" t="s">
        <v>731</v>
      </c>
      <c r="C291">
        <v>841932</v>
      </c>
      <c r="D291" t="s">
        <v>732</v>
      </c>
      <c r="E291" t="s">
        <v>670</v>
      </c>
      <c r="F291" t="s">
        <v>670</v>
      </c>
      <c r="G291" t="str">
        <f t="shared" si="8"/>
        <v>Spain to EU27</v>
      </c>
      <c r="H291">
        <v>2014</v>
      </c>
      <c r="I291" t="s">
        <v>724</v>
      </c>
      <c r="J291">
        <v>6</v>
      </c>
      <c r="K291">
        <v>998.67600000000004</v>
      </c>
      <c r="L291" s="1">
        <f t="shared" si="9"/>
        <v>0.99867600000000001</v>
      </c>
    </row>
    <row r="292" spans="1:12" ht="14.45">
      <c r="A292" t="s">
        <v>723</v>
      </c>
      <c r="B292" t="s">
        <v>731</v>
      </c>
      <c r="C292">
        <v>841932</v>
      </c>
      <c r="D292" t="s">
        <v>732</v>
      </c>
      <c r="E292" t="s">
        <v>670</v>
      </c>
      <c r="F292" t="s">
        <v>670</v>
      </c>
      <c r="G292" t="str">
        <f t="shared" si="8"/>
        <v>Spain to EU27</v>
      </c>
      <c r="H292">
        <v>2015</v>
      </c>
      <c r="I292" t="s">
        <v>724</v>
      </c>
      <c r="J292">
        <v>6</v>
      </c>
      <c r="K292">
        <v>1272.4829999999999</v>
      </c>
      <c r="L292" s="1">
        <f t="shared" si="9"/>
        <v>1.272483</v>
      </c>
    </row>
    <row r="293" spans="1:12" ht="14.45">
      <c r="A293" t="s">
        <v>723</v>
      </c>
      <c r="B293" t="s">
        <v>731</v>
      </c>
      <c r="C293">
        <v>841932</v>
      </c>
      <c r="D293" t="s">
        <v>732</v>
      </c>
      <c r="E293" t="s">
        <v>670</v>
      </c>
      <c r="F293" t="s">
        <v>670</v>
      </c>
      <c r="G293" t="str">
        <f t="shared" si="8"/>
        <v>Spain to EU27</v>
      </c>
      <c r="H293">
        <v>2016</v>
      </c>
      <c r="I293" t="s">
        <v>724</v>
      </c>
      <c r="J293">
        <v>6</v>
      </c>
      <c r="K293">
        <v>5592.3680000000004</v>
      </c>
      <c r="L293" s="1">
        <f t="shared" si="9"/>
        <v>5.5923680000000004</v>
      </c>
    </row>
    <row r="294" spans="1:12" ht="14.45">
      <c r="A294" t="s">
        <v>723</v>
      </c>
      <c r="B294" t="s">
        <v>731</v>
      </c>
      <c r="C294">
        <v>841932</v>
      </c>
      <c r="D294" t="s">
        <v>732</v>
      </c>
      <c r="E294" t="s">
        <v>670</v>
      </c>
      <c r="F294" t="s">
        <v>670</v>
      </c>
      <c r="G294" t="str">
        <f t="shared" si="8"/>
        <v>Spain to EU27</v>
      </c>
      <c r="H294">
        <v>2017</v>
      </c>
      <c r="I294" t="s">
        <v>724</v>
      </c>
      <c r="J294">
        <v>6</v>
      </c>
      <c r="K294">
        <v>2274.3870000000002</v>
      </c>
      <c r="L294" s="1">
        <f t="shared" si="9"/>
        <v>2.2743870000000004</v>
      </c>
    </row>
    <row r="295" spans="1:12" ht="14.45">
      <c r="A295" t="s">
        <v>723</v>
      </c>
      <c r="B295" t="s">
        <v>731</v>
      </c>
      <c r="C295">
        <v>841940</v>
      </c>
      <c r="D295" t="s">
        <v>732</v>
      </c>
      <c r="E295" t="s">
        <v>147</v>
      </c>
      <c r="F295" t="s">
        <v>292</v>
      </c>
      <c r="G295" t="str">
        <f t="shared" si="8"/>
        <v>Spain to World</v>
      </c>
      <c r="H295">
        <v>2012</v>
      </c>
      <c r="I295" t="s">
        <v>724</v>
      </c>
      <c r="J295">
        <v>6</v>
      </c>
      <c r="K295">
        <v>28715.519</v>
      </c>
      <c r="L295" s="1">
        <f t="shared" si="9"/>
        <v>28.715519</v>
      </c>
    </row>
    <row r="296" spans="1:12" ht="14.45">
      <c r="A296" t="s">
        <v>723</v>
      </c>
      <c r="B296" t="s">
        <v>731</v>
      </c>
      <c r="C296">
        <v>841940</v>
      </c>
      <c r="D296" t="s">
        <v>732</v>
      </c>
      <c r="E296" t="s">
        <v>147</v>
      </c>
      <c r="F296" t="s">
        <v>292</v>
      </c>
      <c r="G296" t="str">
        <f t="shared" si="8"/>
        <v>Spain to World</v>
      </c>
      <c r="H296">
        <v>2013</v>
      </c>
      <c r="I296" t="s">
        <v>724</v>
      </c>
      <c r="J296">
        <v>6</v>
      </c>
      <c r="K296">
        <v>18674.005000000001</v>
      </c>
      <c r="L296" s="1">
        <f t="shared" si="9"/>
        <v>18.674005000000001</v>
      </c>
    </row>
    <row r="297" spans="1:12" ht="14.45">
      <c r="A297" t="s">
        <v>723</v>
      </c>
      <c r="B297" t="s">
        <v>731</v>
      </c>
      <c r="C297">
        <v>841940</v>
      </c>
      <c r="D297" t="s">
        <v>732</v>
      </c>
      <c r="E297" t="s">
        <v>147</v>
      </c>
      <c r="F297" t="s">
        <v>292</v>
      </c>
      <c r="G297" t="str">
        <f t="shared" si="8"/>
        <v>Spain to World</v>
      </c>
      <c r="H297">
        <v>2014</v>
      </c>
      <c r="I297" t="s">
        <v>724</v>
      </c>
      <c r="J297">
        <v>6</v>
      </c>
      <c r="K297">
        <v>18913.46</v>
      </c>
      <c r="L297" s="1">
        <f t="shared" si="9"/>
        <v>18.913460000000001</v>
      </c>
    </row>
    <row r="298" spans="1:12" ht="14.45">
      <c r="A298" t="s">
        <v>723</v>
      </c>
      <c r="B298" t="s">
        <v>731</v>
      </c>
      <c r="C298">
        <v>841940</v>
      </c>
      <c r="D298" t="s">
        <v>732</v>
      </c>
      <c r="E298" t="s">
        <v>147</v>
      </c>
      <c r="F298" t="s">
        <v>292</v>
      </c>
      <c r="G298" t="str">
        <f t="shared" si="8"/>
        <v>Spain to World</v>
      </c>
      <c r="H298">
        <v>2015</v>
      </c>
      <c r="I298" t="s">
        <v>724</v>
      </c>
      <c r="J298">
        <v>6</v>
      </c>
      <c r="K298">
        <v>25315.244999999999</v>
      </c>
      <c r="L298" s="1">
        <f t="shared" si="9"/>
        <v>25.315244999999997</v>
      </c>
    </row>
    <row r="299" spans="1:12" ht="14.45">
      <c r="A299" t="s">
        <v>723</v>
      </c>
      <c r="B299" t="s">
        <v>731</v>
      </c>
      <c r="C299">
        <v>841940</v>
      </c>
      <c r="D299" t="s">
        <v>732</v>
      </c>
      <c r="E299" t="s">
        <v>147</v>
      </c>
      <c r="F299" t="s">
        <v>292</v>
      </c>
      <c r="G299" t="str">
        <f t="shared" si="8"/>
        <v>Spain to World</v>
      </c>
      <c r="H299">
        <v>2016</v>
      </c>
      <c r="I299" t="s">
        <v>724</v>
      </c>
      <c r="J299">
        <v>6</v>
      </c>
      <c r="K299">
        <v>104775.276</v>
      </c>
      <c r="L299" s="1">
        <f t="shared" si="9"/>
        <v>104.77527599999999</v>
      </c>
    </row>
    <row r="300" spans="1:12" ht="14.45">
      <c r="A300" t="s">
        <v>723</v>
      </c>
      <c r="B300" t="s">
        <v>731</v>
      </c>
      <c r="C300">
        <v>841940</v>
      </c>
      <c r="D300" t="s">
        <v>732</v>
      </c>
      <c r="E300" t="s">
        <v>147</v>
      </c>
      <c r="F300" t="s">
        <v>292</v>
      </c>
      <c r="G300" t="str">
        <f t="shared" si="8"/>
        <v>Spain to World</v>
      </c>
      <c r="H300">
        <v>2017</v>
      </c>
      <c r="I300" t="s">
        <v>724</v>
      </c>
      <c r="J300">
        <v>6</v>
      </c>
      <c r="K300">
        <v>24084.567999999999</v>
      </c>
      <c r="L300" s="1">
        <f t="shared" si="9"/>
        <v>24.084568000000001</v>
      </c>
    </row>
    <row r="301" spans="1:12" ht="14.45">
      <c r="A301" t="s">
        <v>723</v>
      </c>
      <c r="B301" t="s">
        <v>731</v>
      </c>
      <c r="C301">
        <v>841940</v>
      </c>
      <c r="D301" t="s">
        <v>732</v>
      </c>
      <c r="E301" t="s">
        <v>670</v>
      </c>
      <c r="F301" t="s">
        <v>670</v>
      </c>
      <c r="G301" t="str">
        <f t="shared" si="8"/>
        <v>Spain to EU27</v>
      </c>
      <c r="H301">
        <v>2012</v>
      </c>
      <c r="I301" t="s">
        <v>724</v>
      </c>
      <c r="J301">
        <v>6</v>
      </c>
      <c r="K301">
        <v>202.1</v>
      </c>
      <c r="L301" s="1">
        <f t="shared" si="9"/>
        <v>0.2021</v>
      </c>
    </row>
    <row r="302" spans="1:12" ht="14.45">
      <c r="A302" t="s">
        <v>723</v>
      </c>
      <c r="B302" t="s">
        <v>731</v>
      </c>
      <c r="C302">
        <v>841940</v>
      </c>
      <c r="D302" t="s">
        <v>732</v>
      </c>
      <c r="E302" t="s">
        <v>670</v>
      </c>
      <c r="F302" t="s">
        <v>670</v>
      </c>
      <c r="G302" t="str">
        <f t="shared" si="8"/>
        <v>Spain to EU27</v>
      </c>
      <c r="H302">
        <v>2013</v>
      </c>
      <c r="I302" t="s">
        <v>724</v>
      </c>
      <c r="J302">
        <v>6</v>
      </c>
      <c r="K302">
        <v>2234.6019999999999</v>
      </c>
      <c r="L302" s="1">
        <f t="shared" si="9"/>
        <v>2.2346019999999998</v>
      </c>
    </row>
    <row r="303" spans="1:12" ht="14.45">
      <c r="A303" t="s">
        <v>723</v>
      </c>
      <c r="B303" t="s">
        <v>731</v>
      </c>
      <c r="C303">
        <v>841940</v>
      </c>
      <c r="D303" t="s">
        <v>732</v>
      </c>
      <c r="E303" t="s">
        <v>670</v>
      </c>
      <c r="F303" t="s">
        <v>670</v>
      </c>
      <c r="G303" t="str">
        <f t="shared" si="8"/>
        <v>Spain to EU27</v>
      </c>
      <c r="H303">
        <v>2014</v>
      </c>
      <c r="I303" t="s">
        <v>724</v>
      </c>
      <c r="J303">
        <v>6</v>
      </c>
      <c r="K303">
        <v>520.87</v>
      </c>
      <c r="L303" s="1">
        <f t="shared" si="9"/>
        <v>0.52087000000000006</v>
      </c>
    </row>
    <row r="304" spans="1:12" ht="14.45">
      <c r="A304" t="s">
        <v>723</v>
      </c>
      <c r="B304" t="s">
        <v>731</v>
      </c>
      <c r="C304">
        <v>841940</v>
      </c>
      <c r="D304" t="s">
        <v>732</v>
      </c>
      <c r="E304" t="s">
        <v>670</v>
      </c>
      <c r="F304" t="s">
        <v>670</v>
      </c>
      <c r="G304" t="str">
        <f t="shared" si="8"/>
        <v>Spain to EU27</v>
      </c>
      <c r="H304">
        <v>2015</v>
      </c>
      <c r="I304" t="s">
        <v>724</v>
      </c>
      <c r="J304">
        <v>6</v>
      </c>
      <c r="K304">
        <v>1133.529</v>
      </c>
      <c r="L304" s="1">
        <f t="shared" si="9"/>
        <v>1.133529</v>
      </c>
    </row>
    <row r="305" spans="1:12" ht="14.45">
      <c r="A305" t="s">
        <v>723</v>
      </c>
      <c r="B305" t="s">
        <v>731</v>
      </c>
      <c r="C305">
        <v>841940</v>
      </c>
      <c r="D305" t="s">
        <v>732</v>
      </c>
      <c r="E305" t="s">
        <v>670</v>
      </c>
      <c r="F305" t="s">
        <v>670</v>
      </c>
      <c r="G305" t="str">
        <f t="shared" si="8"/>
        <v>Spain to EU27</v>
      </c>
      <c r="H305">
        <v>2016</v>
      </c>
      <c r="I305" t="s">
        <v>724</v>
      </c>
      <c r="J305">
        <v>6</v>
      </c>
      <c r="K305">
        <v>59109.156999999999</v>
      </c>
      <c r="L305" s="1">
        <f t="shared" si="9"/>
        <v>59.109156999999996</v>
      </c>
    </row>
    <row r="306" spans="1:12" ht="14.45">
      <c r="A306" t="s">
        <v>723</v>
      </c>
      <c r="B306" t="s">
        <v>731</v>
      </c>
      <c r="C306">
        <v>841940</v>
      </c>
      <c r="D306" t="s">
        <v>732</v>
      </c>
      <c r="E306" t="s">
        <v>670</v>
      </c>
      <c r="F306" t="s">
        <v>670</v>
      </c>
      <c r="G306" t="str">
        <f t="shared" si="8"/>
        <v>Spain to EU27</v>
      </c>
      <c r="H306">
        <v>2017</v>
      </c>
      <c r="I306" t="s">
        <v>724</v>
      </c>
      <c r="J306">
        <v>6</v>
      </c>
      <c r="K306">
        <v>5281.585</v>
      </c>
      <c r="L306" s="1">
        <f t="shared" si="9"/>
        <v>5.2815849999999998</v>
      </c>
    </row>
    <row r="307" spans="1:12" ht="14.45">
      <c r="A307" t="s">
        <v>723</v>
      </c>
      <c r="B307" t="s">
        <v>731</v>
      </c>
      <c r="C307">
        <v>841990</v>
      </c>
      <c r="D307" t="s">
        <v>732</v>
      </c>
      <c r="E307" t="s">
        <v>147</v>
      </c>
      <c r="F307" t="s">
        <v>292</v>
      </c>
      <c r="G307" t="str">
        <f t="shared" si="8"/>
        <v>Spain to World</v>
      </c>
      <c r="H307">
        <v>2012</v>
      </c>
      <c r="I307" t="s">
        <v>724</v>
      </c>
      <c r="J307">
        <v>6</v>
      </c>
      <c r="K307">
        <v>64173.353999999999</v>
      </c>
      <c r="L307" s="1">
        <f t="shared" si="9"/>
        <v>64.173354000000003</v>
      </c>
    </row>
    <row r="308" spans="1:12" ht="14.45">
      <c r="A308" t="s">
        <v>723</v>
      </c>
      <c r="B308" t="s">
        <v>731</v>
      </c>
      <c r="C308">
        <v>841990</v>
      </c>
      <c r="D308" t="s">
        <v>732</v>
      </c>
      <c r="E308" t="s">
        <v>147</v>
      </c>
      <c r="F308" t="s">
        <v>292</v>
      </c>
      <c r="G308" t="str">
        <f t="shared" si="8"/>
        <v>Spain to World</v>
      </c>
      <c r="H308">
        <v>2013</v>
      </c>
      <c r="I308" t="s">
        <v>724</v>
      </c>
      <c r="J308">
        <v>6</v>
      </c>
      <c r="K308">
        <v>98497.08</v>
      </c>
      <c r="L308" s="1">
        <f t="shared" si="9"/>
        <v>98.497079999999997</v>
      </c>
    </row>
    <row r="309" spans="1:12" ht="14.45">
      <c r="A309" t="s">
        <v>723</v>
      </c>
      <c r="B309" t="s">
        <v>731</v>
      </c>
      <c r="C309">
        <v>841990</v>
      </c>
      <c r="D309" t="s">
        <v>732</v>
      </c>
      <c r="E309" t="s">
        <v>147</v>
      </c>
      <c r="F309" t="s">
        <v>292</v>
      </c>
      <c r="G309" t="str">
        <f t="shared" si="8"/>
        <v>Spain to World</v>
      </c>
      <c r="H309">
        <v>2014</v>
      </c>
      <c r="I309" t="s">
        <v>724</v>
      </c>
      <c r="J309">
        <v>6</v>
      </c>
      <c r="K309">
        <v>89799.046000000002</v>
      </c>
      <c r="L309" s="1">
        <f t="shared" si="9"/>
        <v>89.799046000000004</v>
      </c>
    </row>
    <row r="310" spans="1:12" ht="14.45">
      <c r="A310" t="s">
        <v>723</v>
      </c>
      <c r="B310" t="s">
        <v>731</v>
      </c>
      <c r="C310">
        <v>841990</v>
      </c>
      <c r="D310" t="s">
        <v>732</v>
      </c>
      <c r="E310" t="s">
        <v>147</v>
      </c>
      <c r="F310" t="s">
        <v>292</v>
      </c>
      <c r="G310" t="str">
        <f t="shared" si="8"/>
        <v>Spain to World</v>
      </c>
      <c r="H310">
        <v>2015</v>
      </c>
      <c r="I310" t="s">
        <v>724</v>
      </c>
      <c r="J310">
        <v>6</v>
      </c>
      <c r="K310">
        <v>84709.290999999997</v>
      </c>
      <c r="L310" s="1">
        <f t="shared" si="9"/>
        <v>84.709290999999993</v>
      </c>
    </row>
    <row r="311" spans="1:12" ht="14.45">
      <c r="A311" t="s">
        <v>723</v>
      </c>
      <c r="B311" t="s">
        <v>731</v>
      </c>
      <c r="C311">
        <v>841990</v>
      </c>
      <c r="D311" t="s">
        <v>732</v>
      </c>
      <c r="E311" t="s">
        <v>147</v>
      </c>
      <c r="F311" t="s">
        <v>292</v>
      </c>
      <c r="G311" t="str">
        <f t="shared" si="8"/>
        <v>Spain to World</v>
      </c>
      <c r="H311">
        <v>2016</v>
      </c>
      <c r="I311" t="s">
        <v>724</v>
      </c>
      <c r="J311">
        <v>6</v>
      </c>
      <c r="K311">
        <v>87062.157999999996</v>
      </c>
      <c r="L311" s="1">
        <f t="shared" si="9"/>
        <v>87.062157999999997</v>
      </c>
    </row>
    <row r="312" spans="1:12" ht="14.45">
      <c r="A312" t="s">
        <v>723</v>
      </c>
      <c r="B312" t="s">
        <v>731</v>
      </c>
      <c r="C312">
        <v>841990</v>
      </c>
      <c r="D312" t="s">
        <v>732</v>
      </c>
      <c r="E312" t="s">
        <v>147</v>
      </c>
      <c r="F312" t="s">
        <v>292</v>
      </c>
      <c r="G312" t="str">
        <f t="shared" si="8"/>
        <v>Spain to World</v>
      </c>
      <c r="H312">
        <v>2017</v>
      </c>
      <c r="I312" t="s">
        <v>724</v>
      </c>
      <c r="J312">
        <v>6</v>
      </c>
      <c r="K312">
        <v>138900.30499999999</v>
      </c>
      <c r="L312" s="1">
        <f t="shared" si="9"/>
        <v>138.900305</v>
      </c>
    </row>
    <row r="313" spans="1:12" ht="14.45">
      <c r="A313" t="s">
        <v>723</v>
      </c>
      <c r="B313" t="s">
        <v>731</v>
      </c>
      <c r="C313">
        <v>841990</v>
      </c>
      <c r="D313" t="s">
        <v>732</v>
      </c>
      <c r="E313" t="s">
        <v>670</v>
      </c>
      <c r="F313" t="s">
        <v>670</v>
      </c>
      <c r="G313" t="str">
        <f t="shared" si="8"/>
        <v>Spain to EU27</v>
      </c>
      <c r="H313">
        <v>2012</v>
      </c>
      <c r="I313" t="s">
        <v>724</v>
      </c>
      <c r="J313">
        <v>6</v>
      </c>
      <c r="K313">
        <v>15655.683999999999</v>
      </c>
      <c r="L313" s="1">
        <f t="shared" si="9"/>
        <v>15.655683999999999</v>
      </c>
    </row>
    <row r="314" spans="1:12" ht="14.45">
      <c r="A314" t="s">
        <v>723</v>
      </c>
      <c r="B314" t="s">
        <v>731</v>
      </c>
      <c r="C314">
        <v>841990</v>
      </c>
      <c r="D314" t="s">
        <v>732</v>
      </c>
      <c r="E314" t="s">
        <v>670</v>
      </c>
      <c r="F314" t="s">
        <v>670</v>
      </c>
      <c r="G314" t="str">
        <f t="shared" si="8"/>
        <v>Spain to EU27</v>
      </c>
      <c r="H314">
        <v>2013</v>
      </c>
      <c r="I314" t="s">
        <v>724</v>
      </c>
      <c r="J314">
        <v>6</v>
      </c>
      <c r="K314">
        <v>31344.261999999999</v>
      </c>
      <c r="L314" s="1">
        <f t="shared" si="9"/>
        <v>31.344262000000001</v>
      </c>
    </row>
    <row r="315" spans="1:12" ht="14.45">
      <c r="A315" t="s">
        <v>723</v>
      </c>
      <c r="B315" t="s">
        <v>731</v>
      </c>
      <c r="C315">
        <v>841990</v>
      </c>
      <c r="D315" t="s">
        <v>732</v>
      </c>
      <c r="E315" t="s">
        <v>670</v>
      </c>
      <c r="F315" t="s">
        <v>670</v>
      </c>
      <c r="G315" t="str">
        <f t="shared" si="8"/>
        <v>Spain to EU27</v>
      </c>
      <c r="H315">
        <v>2014</v>
      </c>
      <c r="I315" t="s">
        <v>724</v>
      </c>
      <c r="J315">
        <v>6</v>
      </c>
      <c r="K315">
        <v>20970.718000000001</v>
      </c>
      <c r="L315" s="1">
        <f t="shared" si="9"/>
        <v>20.970718000000002</v>
      </c>
    </row>
    <row r="316" spans="1:12" ht="14.45">
      <c r="A316" t="s">
        <v>723</v>
      </c>
      <c r="B316" t="s">
        <v>731</v>
      </c>
      <c r="C316">
        <v>841990</v>
      </c>
      <c r="D316" t="s">
        <v>732</v>
      </c>
      <c r="E316" t="s">
        <v>670</v>
      </c>
      <c r="F316" t="s">
        <v>670</v>
      </c>
      <c r="G316" t="str">
        <f t="shared" si="8"/>
        <v>Spain to EU27</v>
      </c>
      <c r="H316">
        <v>2015</v>
      </c>
      <c r="I316" t="s">
        <v>724</v>
      </c>
      <c r="J316">
        <v>6</v>
      </c>
      <c r="K316">
        <v>25689</v>
      </c>
      <c r="L316" s="1">
        <f t="shared" si="9"/>
        <v>25.689</v>
      </c>
    </row>
    <row r="317" spans="1:12" ht="14.45">
      <c r="A317" t="s">
        <v>723</v>
      </c>
      <c r="B317" t="s">
        <v>731</v>
      </c>
      <c r="C317">
        <v>841990</v>
      </c>
      <c r="D317" t="s">
        <v>732</v>
      </c>
      <c r="E317" t="s">
        <v>670</v>
      </c>
      <c r="F317" t="s">
        <v>670</v>
      </c>
      <c r="G317" t="str">
        <f t="shared" si="8"/>
        <v>Spain to EU27</v>
      </c>
      <c r="H317">
        <v>2016</v>
      </c>
      <c r="I317" t="s">
        <v>724</v>
      </c>
      <c r="J317">
        <v>6</v>
      </c>
      <c r="K317">
        <v>21774.641</v>
      </c>
      <c r="L317" s="1">
        <f t="shared" si="9"/>
        <v>21.774640999999999</v>
      </c>
    </row>
    <row r="318" spans="1:12" ht="14.45">
      <c r="A318" t="s">
        <v>723</v>
      </c>
      <c r="B318" t="s">
        <v>731</v>
      </c>
      <c r="C318">
        <v>841990</v>
      </c>
      <c r="D318" t="s">
        <v>732</v>
      </c>
      <c r="E318" t="s">
        <v>670</v>
      </c>
      <c r="F318" t="s">
        <v>670</v>
      </c>
      <c r="G318" t="str">
        <f t="shared" si="8"/>
        <v>Spain to EU27</v>
      </c>
      <c r="H318">
        <v>2017</v>
      </c>
      <c r="I318" t="s">
        <v>724</v>
      </c>
      <c r="J318">
        <v>6</v>
      </c>
      <c r="K318">
        <v>37994.550999999999</v>
      </c>
      <c r="L318" s="1">
        <f t="shared" si="9"/>
        <v>37.994551000000001</v>
      </c>
    </row>
    <row r="319" spans="1:12" ht="14.45">
      <c r="A319" t="s">
        <v>723</v>
      </c>
      <c r="B319" t="s">
        <v>731</v>
      </c>
      <c r="C319">
        <v>842129</v>
      </c>
      <c r="D319" t="s">
        <v>732</v>
      </c>
      <c r="E319" t="s">
        <v>147</v>
      </c>
      <c r="F319" t="s">
        <v>292</v>
      </c>
      <c r="G319" t="str">
        <f t="shared" si="8"/>
        <v>Spain to World</v>
      </c>
      <c r="H319">
        <v>2012</v>
      </c>
      <c r="I319" t="s">
        <v>724</v>
      </c>
      <c r="J319">
        <v>6</v>
      </c>
      <c r="K319">
        <v>37773.086000000003</v>
      </c>
      <c r="L319" s="1">
        <f t="shared" si="9"/>
        <v>37.773086000000006</v>
      </c>
    </row>
    <row r="320" spans="1:12" ht="14.45">
      <c r="A320" t="s">
        <v>723</v>
      </c>
      <c r="B320" t="s">
        <v>731</v>
      </c>
      <c r="C320">
        <v>842129</v>
      </c>
      <c r="D320" t="s">
        <v>732</v>
      </c>
      <c r="E320" t="s">
        <v>147</v>
      </c>
      <c r="F320" t="s">
        <v>292</v>
      </c>
      <c r="G320" t="str">
        <f t="shared" si="8"/>
        <v>Spain to World</v>
      </c>
      <c r="H320">
        <v>2013</v>
      </c>
      <c r="I320" t="s">
        <v>724</v>
      </c>
      <c r="J320">
        <v>6</v>
      </c>
      <c r="K320">
        <v>46258.841999999997</v>
      </c>
      <c r="L320" s="1">
        <f t="shared" si="9"/>
        <v>46.258841999999994</v>
      </c>
    </row>
    <row r="321" spans="1:12" ht="14.45">
      <c r="A321" t="s">
        <v>723</v>
      </c>
      <c r="B321" t="s">
        <v>731</v>
      </c>
      <c r="C321">
        <v>842129</v>
      </c>
      <c r="D321" t="s">
        <v>732</v>
      </c>
      <c r="E321" t="s">
        <v>147</v>
      </c>
      <c r="F321" t="s">
        <v>292</v>
      </c>
      <c r="G321" t="str">
        <f t="shared" si="8"/>
        <v>Spain to World</v>
      </c>
      <c r="H321">
        <v>2014</v>
      </c>
      <c r="I321" t="s">
        <v>724</v>
      </c>
      <c r="J321">
        <v>6</v>
      </c>
      <c r="K321">
        <v>41553.305999999997</v>
      </c>
      <c r="L321" s="1">
        <f t="shared" si="9"/>
        <v>41.553305999999999</v>
      </c>
    </row>
    <row r="322" spans="1:12" ht="14.45">
      <c r="A322" t="s">
        <v>723</v>
      </c>
      <c r="B322" t="s">
        <v>731</v>
      </c>
      <c r="C322">
        <v>842129</v>
      </c>
      <c r="D322" t="s">
        <v>732</v>
      </c>
      <c r="E322" t="s">
        <v>147</v>
      </c>
      <c r="F322" t="s">
        <v>292</v>
      </c>
      <c r="G322" t="str">
        <f t="shared" si="8"/>
        <v>Spain to World</v>
      </c>
      <c r="H322">
        <v>2015</v>
      </c>
      <c r="I322" t="s">
        <v>724</v>
      </c>
      <c r="J322">
        <v>6</v>
      </c>
      <c r="K322">
        <v>45195.817000000003</v>
      </c>
      <c r="L322" s="1">
        <f t="shared" si="9"/>
        <v>45.195817000000005</v>
      </c>
    </row>
    <row r="323" spans="1:12" ht="14.45">
      <c r="A323" t="s">
        <v>723</v>
      </c>
      <c r="B323" t="s">
        <v>731</v>
      </c>
      <c r="C323">
        <v>842129</v>
      </c>
      <c r="D323" t="s">
        <v>732</v>
      </c>
      <c r="E323" t="s">
        <v>147</v>
      </c>
      <c r="F323" t="s">
        <v>292</v>
      </c>
      <c r="G323" t="str">
        <f t="shared" si="8"/>
        <v>Spain to World</v>
      </c>
      <c r="H323">
        <v>2016</v>
      </c>
      <c r="I323" t="s">
        <v>724</v>
      </c>
      <c r="J323">
        <v>6</v>
      </c>
      <c r="K323">
        <v>34578.427000000003</v>
      </c>
      <c r="L323" s="1">
        <f t="shared" si="9"/>
        <v>34.578427000000005</v>
      </c>
    </row>
    <row r="324" spans="1:12" ht="14.45">
      <c r="A324" t="s">
        <v>723</v>
      </c>
      <c r="B324" t="s">
        <v>731</v>
      </c>
      <c r="C324">
        <v>842129</v>
      </c>
      <c r="D324" t="s">
        <v>732</v>
      </c>
      <c r="E324" t="s">
        <v>147</v>
      </c>
      <c r="F324" t="s">
        <v>292</v>
      </c>
      <c r="G324" t="str">
        <f t="shared" si="8"/>
        <v>Spain to World</v>
      </c>
      <c r="H324">
        <v>2017</v>
      </c>
      <c r="I324" t="s">
        <v>724</v>
      </c>
      <c r="J324">
        <v>6</v>
      </c>
      <c r="K324">
        <v>48850.8</v>
      </c>
      <c r="L324" s="1">
        <f t="shared" si="9"/>
        <v>48.8508</v>
      </c>
    </row>
    <row r="325" spans="1:12" ht="14.45">
      <c r="A325" t="s">
        <v>723</v>
      </c>
      <c r="B325" t="s">
        <v>731</v>
      </c>
      <c r="C325">
        <v>842129</v>
      </c>
      <c r="D325" t="s">
        <v>732</v>
      </c>
      <c r="E325" t="s">
        <v>670</v>
      </c>
      <c r="F325" t="s">
        <v>670</v>
      </c>
      <c r="G325" t="str">
        <f t="shared" si="8"/>
        <v>Spain to EU27</v>
      </c>
      <c r="H325">
        <v>2012</v>
      </c>
      <c r="I325" t="s">
        <v>724</v>
      </c>
      <c r="J325">
        <v>6</v>
      </c>
      <c r="K325">
        <v>18058.352999999999</v>
      </c>
      <c r="L325" s="1">
        <f t="shared" si="9"/>
        <v>18.058353</v>
      </c>
    </row>
    <row r="326" spans="1:12" ht="14.45">
      <c r="A326" t="s">
        <v>723</v>
      </c>
      <c r="B326" t="s">
        <v>731</v>
      </c>
      <c r="C326">
        <v>842129</v>
      </c>
      <c r="D326" t="s">
        <v>732</v>
      </c>
      <c r="E326" t="s">
        <v>670</v>
      </c>
      <c r="F326" t="s">
        <v>670</v>
      </c>
      <c r="G326" t="str">
        <f t="shared" si="8"/>
        <v>Spain to EU27</v>
      </c>
      <c r="H326">
        <v>2013</v>
      </c>
      <c r="I326" t="s">
        <v>724</v>
      </c>
      <c r="J326">
        <v>6</v>
      </c>
      <c r="K326">
        <v>23956.608</v>
      </c>
      <c r="L326" s="1">
        <f t="shared" si="9"/>
        <v>23.956607999999999</v>
      </c>
    </row>
    <row r="327" spans="1:12" ht="14.45">
      <c r="A327" t="s">
        <v>723</v>
      </c>
      <c r="B327" t="s">
        <v>731</v>
      </c>
      <c r="C327">
        <v>842129</v>
      </c>
      <c r="D327" t="s">
        <v>732</v>
      </c>
      <c r="E327" t="s">
        <v>670</v>
      </c>
      <c r="F327" t="s">
        <v>670</v>
      </c>
      <c r="G327" t="str">
        <f t="shared" si="8"/>
        <v>Spain to EU27</v>
      </c>
      <c r="H327">
        <v>2014</v>
      </c>
      <c r="I327" t="s">
        <v>724</v>
      </c>
      <c r="J327">
        <v>6</v>
      </c>
      <c r="K327">
        <v>17797.708999999999</v>
      </c>
      <c r="L327" s="1">
        <f t="shared" si="9"/>
        <v>17.797708999999998</v>
      </c>
    </row>
    <row r="328" spans="1:12" ht="14.45">
      <c r="A328" t="s">
        <v>723</v>
      </c>
      <c r="B328" t="s">
        <v>731</v>
      </c>
      <c r="C328">
        <v>842129</v>
      </c>
      <c r="D328" t="s">
        <v>732</v>
      </c>
      <c r="E328" t="s">
        <v>670</v>
      </c>
      <c r="F328" t="s">
        <v>670</v>
      </c>
      <c r="G328" t="str">
        <f t="shared" ref="G328:G391" si="10">CONCATENATE(D328, " to ",F328)</f>
        <v>Spain to EU27</v>
      </c>
      <c r="H328">
        <v>2015</v>
      </c>
      <c r="I328" t="s">
        <v>724</v>
      </c>
      <c r="J328">
        <v>6</v>
      </c>
      <c r="K328">
        <v>17915.3</v>
      </c>
      <c r="L328" s="1">
        <f t="shared" ref="L328:L391" si="11">K328/1000</f>
        <v>17.915299999999998</v>
      </c>
    </row>
    <row r="329" spans="1:12" ht="14.45">
      <c r="A329" t="s">
        <v>723</v>
      </c>
      <c r="B329" t="s">
        <v>731</v>
      </c>
      <c r="C329">
        <v>842129</v>
      </c>
      <c r="D329" t="s">
        <v>732</v>
      </c>
      <c r="E329" t="s">
        <v>670</v>
      </c>
      <c r="F329" t="s">
        <v>670</v>
      </c>
      <c r="G329" t="str">
        <f t="shared" si="10"/>
        <v>Spain to EU27</v>
      </c>
      <c r="H329">
        <v>2016</v>
      </c>
      <c r="I329" t="s">
        <v>724</v>
      </c>
      <c r="J329">
        <v>6</v>
      </c>
      <c r="K329">
        <v>16911.697</v>
      </c>
      <c r="L329" s="1">
        <f t="shared" si="11"/>
        <v>16.911697</v>
      </c>
    </row>
    <row r="330" spans="1:12" ht="14.45">
      <c r="A330" t="s">
        <v>723</v>
      </c>
      <c r="B330" t="s">
        <v>731</v>
      </c>
      <c r="C330">
        <v>842129</v>
      </c>
      <c r="D330" t="s">
        <v>732</v>
      </c>
      <c r="E330" t="s">
        <v>670</v>
      </c>
      <c r="F330" t="s">
        <v>670</v>
      </c>
      <c r="G330" t="str">
        <f t="shared" si="10"/>
        <v>Spain to EU27</v>
      </c>
      <c r="H330">
        <v>2017</v>
      </c>
      <c r="I330" t="s">
        <v>724</v>
      </c>
      <c r="J330">
        <v>6</v>
      </c>
      <c r="K330">
        <v>26377.99</v>
      </c>
      <c r="L330" s="1">
        <f t="shared" si="11"/>
        <v>26.37799</v>
      </c>
    </row>
    <row r="331" spans="1:12" ht="14.45">
      <c r="A331" t="s">
        <v>723</v>
      </c>
      <c r="B331" t="s">
        <v>731</v>
      </c>
      <c r="C331">
        <v>842139</v>
      </c>
      <c r="D331" t="s">
        <v>732</v>
      </c>
      <c r="E331" t="s">
        <v>147</v>
      </c>
      <c r="F331" t="s">
        <v>292</v>
      </c>
      <c r="G331" t="str">
        <f t="shared" si="10"/>
        <v>Spain to World</v>
      </c>
      <c r="H331">
        <v>2012</v>
      </c>
      <c r="I331" t="s">
        <v>724</v>
      </c>
      <c r="J331">
        <v>6</v>
      </c>
      <c r="K331">
        <v>183045.361</v>
      </c>
      <c r="L331" s="1">
        <f t="shared" si="11"/>
        <v>183.04536100000001</v>
      </c>
    </row>
    <row r="332" spans="1:12" ht="14.45">
      <c r="A332" t="s">
        <v>723</v>
      </c>
      <c r="B332" t="s">
        <v>731</v>
      </c>
      <c r="C332">
        <v>842139</v>
      </c>
      <c r="D332" t="s">
        <v>732</v>
      </c>
      <c r="E332" t="s">
        <v>147</v>
      </c>
      <c r="F332" t="s">
        <v>292</v>
      </c>
      <c r="G332" t="str">
        <f t="shared" si="10"/>
        <v>Spain to World</v>
      </c>
      <c r="H332">
        <v>2013</v>
      </c>
      <c r="I332" t="s">
        <v>724</v>
      </c>
      <c r="J332">
        <v>6</v>
      </c>
      <c r="K332">
        <v>129769.564</v>
      </c>
      <c r="L332" s="1">
        <f t="shared" si="11"/>
        <v>129.769564</v>
      </c>
    </row>
    <row r="333" spans="1:12" ht="14.45">
      <c r="A333" t="s">
        <v>723</v>
      </c>
      <c r="B333" t="s">
        <v>731</v>
      </c>
      <c r="C333">
        <v>842139</v>
      </c>
      <c r="D333" t="s">
        <v>732</v>
      </c>
      <c r="E333" t="s">
        <v>147</v>
      </c>
      <c r="F333" t="s">
        <v>292</v>
      </c>
      <c r="G333" t="str">
        <f t="shared" si="10"/>
        <v>Spain to World</v>
      </c>
      <c r="H333">
        <v>2014</v>
      </c>
      <c r="I333" t="s">
        <v>724</v>
      </c>
      <c r="J333">
        <v>6</v>
      </c>
      <c r="K333">
        <v>118384.473</v>
      </c>
      <c r="L333" s="1">
        <f t="shared" si="11"/>
        <v>118.384473</v>
      </c>
    </row>
    <row r="334" spans="1:12" ht="14.45">
      <c r="A334" t="s">
        <v>723</v>
      </c>
      <c r="B334" t="s">
        <v>731</v>
      </c>
      <c r="C334">
        <v>842139</v>
      </c>
      <c r="D334" t="s">
        <v>732</v>
      </c>
      <c r="E334" t="s">
        <v>147</v>
      </c>
      <c r="F334" t="s">
        <v>292</v>
      </c>
      <c r="G334" t="str">
        <f t="shared" si="10"/>
        <v>Spain to World</v>
      </c>
      <c r="H334">
        <v>2015</v>
      </c>
      <c r="I334" t="s">
        <v>724</v>
      </c>
      <c r="J334">
        <v>6</v>
      </c>
      <c r="K334">
        <v>118849.95299999999</v>
      </c>
      <c r="L334" s="1">
        <f t="shared" si="11"/>
        <v>118.849953</v>
      </c>
    </row>
    <row r="335" spans="1:12" ht="14.45">
      <c r="A335" t="s">
        <v>723</v>
      </c>
      <c r="B335" t="s">
        <v>731</v>
      </c>
      <c r="C335">
        <v>842139</v>
      </c>
      <c r="D335" t="s">
        <v>732</v>
      </c>
      <c r="E335" t="s">
        <v>147</v>
      </c>
      <c r="F335" t="s">
        <v>292</v>
      </c>
      <c r="G335" t="str">
        <f t="shared" si="10"/>
        <v>Spain to World</v>
      </c>
      <c r="H335">
        <v>2016</v>
      </c>
      <c r="I335" t="s">
        <v>724</v>
      </c>
      <c r="J335">
        <v>6</v>
      </c>
      <c r="K335">
        <v>83667.16</v>
      </c>
      <c r="L335" s="1">
        <f t="shared" si="11"/>
        <v>83.66716000000001</v>
      </c>
    </row>
    <row r="336" spans="1:12" ht="14.45">
      <c r="A336" t="s">
        <v>723</v>
      </c>
      <c r="B336" t="s">
        <v>731</v>
      </c>
      <c r="C336">
        <v>842139</v>
      </c>
      <c r="D336" t="s">
        <v>732</v>
      </c>
      <c r="E336" t="s">
        <v>147</v>
      </c>
      <c r="F336" t="s">
        <v>292</v>
      </c>
      <c r="G336" t="str">
        <f t="shared" si="10"/>
        <v>Spain to World</v>
      </c>
      <c r="H336">
        <v>2017</v>
      </c>
      <c r="I336" t="s">
        <v>724</v>
      </c>
      <c r="J336">
        <v>6</v>
      </c>
      <c r="K336">
        <v>91269.292000000001</v>
      </c>
      <c r="L336" s="1">
        <f t="shared" si="11"/>
        <v>91.269292000000007</v>
      </c>
    </row>
    <row r="337" spans="1:12" ht="14.45">
      <c r="A337" t="s">
        <v>723</v>
      </c>
      <c r="B337" t="s">
        <v>731</v>
      </c>
      <c r="C337">
        <v>842139</v>
      </c>
      <c r="D337" t="s">
        <v>732</v>
      </c>
      <c r="E337" t="s">
        <v>670</v>
      </c>
      <c r="F337" t="s">
        <v>670</v>
      </c>
      <c r="G337" t="str">
        <f t="shared" si="10"/>
        <v>Spain to EU27</v>
      </c>
      <c r="H337">
        <v>2012</v>
      </c>
      <c r="I337" t="s">
        <v>724</v>
      </c>
      <c r="J337">
        <v>6</v>
      </c>
      <c r="K337">
        <v>75895.812000000005</v>
      </c>
      <c r="L337" s="1">
        <f t="shared" si="11"/>
        <v>75.895812000000006</v>
      </c>
    </row>
    <row r="338" spans="1:12" ht="14.45">
      <c r="A338" t="s">
        <v>723</v>
      </c>
      <c r="B338" t="s">
        <v>731</v>
      </c>
      <c r="C338">
        <v>842139</v>
      </c>
      <c r="D338" t="s">
        <v>732</v>
      </c>
      <c r="E338" t="s">
        <v>670</v>
      </c>
      <c r="F338" t="s">
        <v>670</v>
      </c>
      <c r="G338" t="str">
        <f t="shared" si="10"/>
        <v>Spain to EU27</v>
      </c>
      <c r="H338">
        <v>2013</v>
      </c>
      <c r="I338" t="s">
        <v>724</v>
      </c>
      <c r="J338">
        <v>6</v>
      </c>
      <c r="K338">
        <v>43639.036999999997</v>
      </c>
      <c r="L338" s="1">
        <f t="shared" si="11"/>
        <v>43.639036999999995</v>
      </c>
    </row>
    <row r="339" spans="1:12" ht="14.45">
      <c r="A339" t="s">
        <v>723</v>
      </c>
      <c r="B339" t="s">
        <v>731</v>
      </c>
      <c r="C339">
        <v>842139</v>
      </c>
      <c r="D339" t="s">
        <v>732</v>
      </c>
      <c r="E339" t="s">
        <v>670</v>
      </c>
      <c r="F339" t="s">
        <v>670</v>
      </c>
      <c r="G339" t="str">
        <f t="shared" si="10"/>
        <v>Spain to EU27</v>
      </c>
      <c r="H339">
        <v>2014</v>
      </c>
      <c r="I339" t="s">
        <v>724</v>
      </c>
      <c r="J339">
        <v>6</v>
      </c>
      <c r="K339">
        <v>61902.29</v>
      </c>
      <c r="L339" s="1">
        <f t="shared" si="11"/>
        <v>61.902290000000001</v>
      </c>
    </row>
    <row r="340" spans="1:12" ht="14.45">
      <c r="A340" t="s">
        <v>723</v>
      </c>
      <c r="B340" t="s">
        <v>731</v>
      </c>
      <c r="C340">
        <v>842139</v>
      </c>
      <c r="D340" t="s">
        <v>732</v>
      </c>
      <c r="E340" t="s">
        <v>670</v>
      </c>
      <c r="F340" t="s">
        <v>670</v>
      </c>
      <c r="G340" t="str">
        <f t="shared" si="10"/>
        <v>Spain to EU27</v>
      </c>
      <c r="H340">
        <v>2015</v>
      </c>
      <c r="I340" t="s">
        <v>724</v>
      </c>
      <c r="J340">
        <v>6</v>
      </c>
      <c r="K340">
        <v>44545.625999999997</v>
      </c>
      <c r="L340" s="1">
        <f t="shared" si="11"/>
        <v>44.545625999999999</v>
      </c>
    </row>
    <row r="341" spans="1:12" ht="14.45">
      <c r="A341" t="s">
        <v>723</v>
      </c>
      <c r="B341" t="s">
        <v>731</v>
      </c>
      <c r="C341">
        <v>842139</v>
      </c>
      <c r="D341" t="s">
        <v>732</v>
      </c>
      <c r="E341" t="s">
        <v>670</v>
      </c>
      <c r="F341" t="s">
        <v>670</v>
      </c>
      <c r="G341" t="str">
        <f t="shared" si="10"/>
        <v>Spain to EU27</v>
      </c>
      <c r="H341">
        <v>2016</v>
      </c>
      <c r="I341" t="s">
        <v>724</v>
      </c>
      <c r="J341">
        <v>6</v>
      </c>
      <c r="K341">
        <v>47545.538</v>
      </c>
      <c r="L341" s="1">
        <f t="shared" si="11"/>
        <v>47.545538000000001</v>
      </c>
    </row>
    <row r="342" spans="1:12" ht="14.45">
      <c r="A342" t="s">
        <v>723</v>
      </c>
      <c r="B342" t="s">
        <v>731</v>
      </c>
      <c r="C342">
        <v>842139</v>
      </c>
      <c r="D342" t="s">
        <v>732</v>
      </c>
      <c r="E342" t="s">
        <v>670</v>
      </c>
      <c r="F342" t="s">
        <v>670</v>
      </c>
      <c r="G342" t="str">
        <f t="shared" si="10"/>
        <v>Spain to EU27</v>
      </c>
      <c r="H342">
        <v>2017</v>
      </c>
      <c r="I342" t="s">
        <v>724</v>
      </c>
      <c r="J342">
        <v>6</v>
      </c>
      <c r="K342">
        <v>45136.188000000002</v>
      </c>
      <c r="L342" s="1">
        <f t="shared" si="11"/>
        <v>45.136188000000004</v>
      </c>
    </row>
    <row r="343" spans="1:12" ht="14.45">
      <c r="A343" t="s">
        <v>723</v>
      </c>
      <c r="B343" t="s">
        <v>731</v>
      </c>
      <c r="C343">
        <v>847410</v>
      </c>
      <c r="D343" t="s">
        <v>732</v>
      </c>
      <c r="E343" t="s">
        <v>147</v>
      </c>
      <c r="F343" t="s">
        <v>292</v>
      </c>
      <c r="G343" t="str">
        <f t="shared" si="10"/>
        <v>Spain to World</v>
      </c>
      <c r="H343">
        <v>2012</v>
      </c>
      <c r="I343" t="s">
        <v>724</v>
      </c>
      <c r="J343">
        <v>6</v>
      </c>
      <c r="K343">
        <v>35183.061000000002</v>
      </c>
      <c r="L343" s="1">
        <f t="shared" si="11"/>
        <v>35.183061000000002</v>
      </c>
    </row>
    <row r="344" spans="1:12" ht="14.45">
      <c r="A344" t="s">
        <v>723</v>
      </c>
      <c r="B344" t="s">
        <v>731</v>
      </c>
      <c r="C344">
        <v>847410</v>
      </c>
      <c r="D344" t="s">
        <v>732</v>
      </c>
      <c r="E344" t="s">
        <v>147</v>
      </c>
      <c r="F344" t="s">
        <v>292</v>
      </c>
      <c r="G344" t="str">
        <f t="shared" si="10"/>
        <v>Spain to World</v>
      </c>
      <c r="H344">
        <v>2013</v>
      </c>
      <c r="I344" t="s">
        <v>724</v>
      </c>
      <c r="J344">
        <v>6</v>
      </c>
      <c r="K344">
        <v>35411.071000000004</v>
      </c>
      <c r="L344" s="1">
        <f t="shared" si="11"/>
        <v>35.411071000000007</v>
      </c>
    </row>
    <row r="345" spans="1:12" ht="14.45">
      <c r="A345" t="s">
        <v>723</v>
      </c>
      <c r="B345" t="s">
        <v>731</v>
      </c>
      <c r="C345">
        <v>847410</v>
      </c>
      <c r="D345" t="s">
        <v>732</v>
      </c>
      <c r="E345" t="s">
        <v>147</v>
      </c>
      <c r="F345" t="s">
        <v>292</v>
      </c>
      <c r="G345" t="str">
        <f t="shared" si="10"/>
        <v>Spain to World</v>
      </c>
      <c r="H345">
        <v>2014</v>
      </c>
      <c r="I345" t="s">
        <v>724</v>
      </c>
      <c r="J345">
        <v>6</v>
      </c>
      <c r="K345">
        <v>27077.95</v>
      </c>
      <c r="L345" s="1">
        <f t="shared" si="11"/>
        <v>27.077950000000001</v>
      </c>
    </row>
    <row r="346" spans="1:12" ht="14.45">
      <c r="A346" t="s">
        <v>723</v>
      </c>
      <c r="B346" t="s">
        <v>731</v>
      </c>
      <c r="C346">
        <v>847410</v>
      </c>
      <c r="D346" t="s">
        <v>732</v>
      </c>
      <c r="E346" t="s">
        <v>147</v>
      </c>
      <c r="F346" t="s">
        <v>292</v>
      </c>
      <c r="G346" t="str">
        <f t="shared" si="10"/>
        <v>Spain to World</v>
      </c>
      <c r="H346">
        <v>2015</v>
      </c>
      <c r="I346" t="s">
        <v>724</v>
      </c>
      <c r="J346">
        <v>6</v>
      </c>
      <c r="K346">
        <v>37068.273000000001</v>
      </c>
      <c r="L346" s="1">
        <f t="shared" si="11"/>
        <v>37.068272999999998</v>
      </c>
    </row>
    <row r="347" spans="1:12" ht="14.45">
      <c r="A347" t="s">
        <v>723</v>
      </c>
      <c r="B347" t="s">
        <v>731</v>
      </c>
      <c r="C347">
        <v>847410</v>
      </c>
      <c r="D347" t="s">
        <v>732</v>
      </c>
      <c r="E347" t="s">
        <v>147</v>
      </c>
      <c r="F347" t="s">
        <v>292</v>
      </c>
      <c r="G347" t="str">
        <f t="shared" si="10"/>
        <v>Spain to World</v>
      </c>
      <c r="H347">
        <v>2016</v>
      </c>
      <c r="I347" t="s">
        <v>724</v>
      </c>
      <c r="J347">
        <v>6</v>
      </c>
      <c r="K347">
        <v>42911.688999999998</v>
      </c>
      <c r="L347" s="1">
        <f t="shared" si="11"/>
        <v>42.911688999999996</v>
      </c>
    </row>
    <row r="348" spans="1:12" ht="14.45">
      <c r="A348" t="s">
        <v>723</v>
      </c>
      <c r="B348" t="s">
        <v>731</v>
      </c>
      <c r="C348">
        <v>847410</v>
      </c>
      <c r="D348" t="s">
        <v>732</v>
      </c>
      <c r="E348" t="s">
        <v>147</v>
      </c>
      <c r="F348" t="s">
        <v>292</v>
      </c>
      <c r="G348" t="str">
        <f t="shared" si="10"/>
        <v>Spain to World</v>
      </c>
      <c r="H348">
        <v>2017</v>
      </c>
      <c r="I348" t="s">
        <v>724</v>
      </c>
      <c r="J348">
        <v>6</v>
      </c>
      <c r="K348">
        <v>33958.904000000002</v>
      </c>
      <c r="L348" s="1">
        <f t="shared" si="11"/>
        <v>33.958904000000004</v>
      </c>
    </row>
    <row r="349" spans="1:12" ht="14.45">
      <c r="A349" t="s">
        <v>723</v>
      </c>
      <c r="B349" t="s">
        <v>731</v>
      </c>
      <c r="C349">
        <v>847410</v>
      </c>
      <c r="D349" t="s">
        <v>732</v>
      </c>
      <c r="E349" t="s">
        <v>670</v>
      </c>
      <c r="F349" t="s">
        <v>670</v>
      </c>
      <c r="G349" t="str">
        <f t="shared" si="10"/>
        <v>Spain to EU27</v>
      </c>
      <c r="H349">
        <v>2012</v>
      </c>
      <c r="I349" t="s">
        <v>724</v>
      </c>
      <c r="J349">
        <v>6</v>
      </c>
      <c r="K349">
        <v>4306.683</v>
      </c>
      <c r="L349" s="1">
        <f t="shared" si="11"/>
        <v>4.3066829999999996</v>
      </c>
    </row>
    <row r="350" spans="1:12" ht="14.45">
      <c r="A350" t="s">
        <v>723</v>
      </c>
      <c r="B350" t="s">
        <v>731</v>
      </c>
      <c r="C350">
        <v>847410</v>
      </c>
      <c r="D350" t="s">
        <v>732</v>
      </c>
      <c r="E350" t="s">
        <v>670</v>
      </c>
      <c r="F350" t="s">
        <v>670</v>
      </c>
      <c r="G350" t="str">
        <f t="shared" si="10"/>
        <v>Spain to EU27</v>
      </c>
      <c r="H350">
        <v>2013</v>
      </c>
      <c r="I350" t="s">
        <v>724</v>
      </c>
      <c r="J350">
        <v>6</v>
      </c>
      <c r="K350">
        <v>10539.300999999999</v>
      </c>
      <c r="L350" s="1">
        <f t="shared" si="11"/>
        <v>10.539301</v>
      </c>
    </row>
    <row r="351" spans="1:12" ht="14.45">
      <c r="A351" t="s">
        <v>723</v>
      </c>
      <c r="B351" t="s">
        <v>731</v>
      </c>
      <c r="C351">
        <v>847410</v>
      </c>
      <c r="D351" t="s">
        <v>732</v>
      </c>
      <c r="E351" t="s">
        <v>670</v>
      </c>
      <c r="F351" t="s">
        <v>670</v>
      </c>
      <c r="G351" t="str">
        <f t="shared" si="10"/>
        <v>Spain to EU27</v>
      </c>
      <c r="H351">
        <v>2014</v>
      </c>
      <c r="I351" t="s">
        <v>724</v>
      </c>
      <c r="J351">
        <v>6</v>
      </c>
      <c r="K351">
        <v>10976.655000000001</v>
      </c>
      <c r="L351" s="1">
        <f t="shared" si="11"/>
        <v>10.976655000000001</v>
      </c>
    </row>
    <row r="352" spans="1:12" ht="14.45">
      <c r="A352" t="s">
        <v>723</v>
      </c>
      <c r="B352" t="s">
        <v>731</v>
      </c>
      <c r="C352">
        <v>847410</v>
      </c>
      <c r="D352" t="s">
        <v>732</v>
      </c>
      <c r="E352" t="s">
        <v>670</v>
      </c>
      <c r="F352" t="s">
        <v>670</v>
      </c>
      <c r="G352" t="str">
        <f t="shared" si="10"/>
        <v>Spain to EU27</v>
      </c>
      <c r="H352">
        <v>2015</v>
      </c>
      <c r="I352" t="s">
        <v>724</v>
      </c>
      <c r="J352">
        <v>6</v>
      </c>
      <c r="K352">
        <v>24563.285</v>
      </c>
      <c r="L352" s="1">
        <f t="shared" si="11"/>
        <v>24.563285</v>
      </c>
    </row>
    <row r="353" spans="1:12" ht="14.45">
      <c r="A353" t="s">
        <v>723</v>
      </c>
      <c r="B353" t="s">
        <v>731</v>
      </c>
      <c r="C353">
        <v>847410</v>
      </c>
      <c r="D353" t="s">
        <v>732</v>
      </c>
      <c r="E353" t="s">
        <v>670</v>
      </c>
      <c r="F353" t="s">
        <v>670</v>
      </c>
      <c r="G353" t="str">
        <f t="shared" si="10"/>
        <v>Spain to EU27</v>
      </c>
      <c r="H353">
        <v>2016</v>
      </c>
      <c r="I353" t="s">
        <v>724</v>
      </c>
      <c r="J353">
        <v>6</v>
      </c>
      <c r="K353">
        <v>12283.043</v>
      </c>
      <c r="L353" s="1">
        <f t="shared" si="11"/>
        <v>12.283042999999999</v>
      </c>
    </row>
    <row r="354" spans="1:12" ht="14.45">
      <c r="A354" t="s">
        <v>723</v>
      </c>
      <c r="B354" t="s">
        <v>731</v>
      </c>
      <c r="C354">
        <v>847410</v>
      </c>
      <c r="D354" t="s">
        <v>732</v>
      </c>
      <c r="E354" t="s">
        <v>670</v>
      </c>
      <c r="F354" t="s">
        <v>670</v>
      </c>
      <c r="G354" t="str">
        <f t="shared" si="10"/>
        <v>Spain to EU27</v>
      </c>
      <c r="H354">
        <v>2017</v>
      </c>
      <c r="I354" t="s">
        <v>724</v>
      </c>
      <c r="J354">
        <v>6</v>
      </c>
      <c r="K354">
        <v>12959.654</v>
      </c>
      <c r="L354" s="1">
        <f t="shared" si="11"/>
        <v>12.959654</v>
      </c>
    </row>
    <row r="355" spans="1:12" ht="14.45">
      <c r="A355" t="s">
        <v>723</v>
      </c>
      <c r="B355" t="s">
        <v>731</v>
      </c>
      <c r="C355">
        <v>847780</v>
      </c>
      <c r="D355" t="s">
        <v>732</v>
      </c>
      <c r="E355" t="s">
        <v>147</v>
      </c>
      <c r="F355" t="s">
        <v>292</v>
      </c>
      <c r="G355" t="str">
        <f t="shared" si="10"/>
        <v>Spain to World</v>
      </c>
      <c r="H355">
        <v>2012</v>
      </c>
      <c r="I355" t="s">
        <v>724</v>
      </c>
      <c r="J355">
        <v>6</v>
      </c>
      <c r="K355">
        <v>41659.805999999997</v>
      </c>
      <c r="L355" s="1">
        <f t="shared" si="11"/>
        <v>41.659805999999996</v>
      </c>
    </row>
    <row r="356" spans="1:12" ht="14.45">
      <c r="A356" t="s">
        <v>723</v>
      </c>
      <c r="B356" t="s">
        <v>731</v>
      </c>
      <c r="C356">
        <v>847780</v>
      </c>
      <c r="D356" t="s">
        <v>732</v>
      </c>
      <c r="E356" t="s">
        <v>147</v>
      </c>
      <c r="F356" t="s">
        <v>292</v>
      </c>
      <c r="G356" t="str">
        <f t="shared" si="10"/>
        <v>Spain to World</v>
      </c>
      <c r="H356">
        <v>2013</v>
      </c>
      <c r="I356" t="s">
        <v>724</v>
      </c>
      <c r="J356">
        <v>6</v>
      </c>
      <c r="K356">
        <v>35435.913999999997</v>
      </c>
      <c r="L356" s="1">
        <f t="shared" si="11"/>
        <v>35.435913999999997</v>
      </c>
    </row>
    <row r="357" spans="1:12" ht="14.45">
      <c r="A357" t="s">
        <v>723</v>
      </c>
      <c r="B357" t="s">
        <v>731</v>
      </c>
      <c r="C357">
        <v>847780</v>
      </c>
      <c r="D357" t="s">
        <v>732</v>
      </c>
      <c r="E357" t="s">
        <v>147</v>
      </c>
      <c r="F357" t="s">
        <v>292</v>
      </c>
      <c r="G357" t="str">
        <f t="shared" si="10"/>
        <v>Spain to World</v>
      </c>
      <c r="H357">
        <v>2014</v>
      </c>
      <c r="I357" t="s">
        <v>724</v>
      </c>
      <c r="J357">
        <v>6</v>
      </c>
      <c r="K357">
        <v>30619.952000000001</v>
      </c>
      <c r="L357" s="1">
        <f t="shared" si="11"/>
        <v>30.619952000000001</v>
      </c>
    </row>
    <row r="358" spans="1:12" ht="14.45">
      <c r="A358" t="s">
        <v>723</v>
      </c>
      <c r="B358" t="s">
        <v>731</v>
      </c>
      <c r="C358">
        <v>847780</v>
      </c>
      <c r="D358" t="s">
        <v>732</v>
      </c>
      <c r="E358" t="s">
        <v>147</v>
      </c>
      <c r="F358" t="s">
        <v>292</v>
      </c>
      <c r="G358" t="str">
        <f t="shared" si="10"/>
        <v>Spain to World</v>
      </c>
      <c r="H358">
        <v>2015</v>
      </c>
      <c r="I358" t="s">
        <v>724</v>
      </c>
      <c r="J358">
        <v>6</v>
      </c>
      <c r="K358">
        <v>22945.773000000001</v>
      </c>
      <c r="L358" s="1">
        <f t="shared" si="11"/>
        <v>22.945773000000003</v>
      </c>
    </row>
    <row r="359" spans="1:12" ht="14.45">
      <c r="A359" t="s">
        <v>723</v>
      </c>
      <c r="B359" t="s">
        <v>731</v>
      </c>
      <c r="C359">
        <v>847780</v>
      </c>
      <c r="D359" t="s">
        <v>732</v>
      </c>
      <c r="E359" t="s">
        <v>147</v>
      </c>
      <c r="F359" t="s">
        <v>292</v>
      </c>
      <c r="G359" t="str">
        <f t="shared" si="10"/>
        <v>Spain to World</v>
      </c>
      <c r="H359">
        <v>2016</v>
      </c>
      <c r="I359" t="s">
        <v>724</v>
      </c>
      <c r="J359">
        <v>6</v>
      </c>
      <c r="K359">
        <v>24662.417000000001</v>
      </c>
      <c r="L359" s="1">
        <f t="shared" si="11"/>
        <v>24.662417000000001</v>
      </c>
    </row>
    <row r="360" spans="1:12" ht="14.45">
      <c r="A360" t="s">
        <v>723</v>
      </c>
      <c r="B360" t="s">
        <v>731</v>
      </c>
      <c r="C360">
        <v>847780</v>
      </c>
      <c r="D360" t="s">
        <v>732</v>
      </c>
      <c r="E360" t="s">
        <v>147</v>
      </c>
      <c r="F360" t="s">
        <v>292</v>
      </c>
      <c r="G360" t="str">
        <f t="shared" si="10"/>
        <v>Spain to World</v>
      </c>
      <c r="H360">
        <v>2017</v>
      </c>
      <c r="I360" t="s">
        <v>724</v>
      </c>
      <c r="J360">
        <v>6</v>
      </c>
      <c r="K360">
        <v>27329.303</v>
      </c>
      <c r="L360" s="1">
        <f t="shared" si="11"/>
        <v>27.329302999999999</v>
      </c>
    </row>
    <row r="361" spans="1:12" ht="14.45">
      <c r="A361" t="s">
        <v>723</v>
      </c>
      <c r="B361" t="s">
        <v>731</v>
      </c>
      <c r="C361">
        <v>847780</v>
      </c>
      <c r="D361" t="s">
        <v>732</v>
      </c>
      <c r="E361" t="s">
        <v>670</v>
      </c>
      <c r="F361" t="s">
        <v>670</v>
      </c>
      <c r="G361" t="str">
        <f t="shared" si="10"/>
        <v>Spain to EU27</v>
      </c>
      <c r="H361">
        <v>2012</v>
      </c>
      <c r="I361" t="s">
        <v>724</v>
      </c>
      <c r="J361">
        <v>6</v>
      </c>
      <c r="K361">
        <v>9112.8310000000001</v>
      </c>
      <c r="L361" s="1">
        <f t="shared" si="11"/>
        <v>9.1128309999999999</v>
      </c>
    </row>
    <row r="362" spans="1:12" ht="14.45">
      <c r="A362" t="s">
        <v>723</v>
      </c>
      <c r="B362" t="s">
        <v>731</v>
      </c>
      <c r="C362">
        <v>847780</v>
      </c>
      <c r="D362" t="s">
        <v>732</v>
      </c>
      <c r="E362" t="s">
        <v>670</v>
      </c>
      <c r="F362" t="s">
        <v>670</v>
      </c>
      <c r="G362" t="str">
        <f t="shared" si="10"/>
        <v>Spain to EU27</v>
      </c>
      <c r="H362">
        <v>2013</v>
      </c>
      <c r="I362" t="s">
        <v>724</v>
      </c>
      <c r="J362">
        <v>6</v>
      </c>
      <c r="K362">
        <v>14006.221</v>
      </c>
      <c r="L362" s="1">
        <f t="shared" si="11"/>
        <v>14.006221</v>
      </c>
    </row>
    <row r="363" spans="1:12" ht="14.45">
      <c r="A363" t="s">
        <v>723</v>
      </c>
      <c r="B363" t="s">
        <v>731</v>
      </c>
      <c r="C363">
        <v>847780</v>
      </c>
      <c r="D363" t="s">
        <v>732</v>
      </c>
      <c r="E363" t="s">
        <v>670</v>
      </c>
      <c r="F363" t="s">
        <v>670</v>
      </c>
      <c r="G363" t="str">
        <f t="shared" si="10"/>
        <v>Spain to EU27</v>
      </c>
      <c r="H363">
        <v>2014</v>
      </c>
      <c r="I363" t="s">
        <v>724</v>
      </c>
      <c r="J363">
        <v>6</v>
      </c>
      <c r="K363">
        <v>6989.973</v>
      </c>
      <c r="L363" s="1">
        <f t="shared" si="11"/>
        <v>6.989973</v>
      </c>
    </row>
    <row r="364" spans="1:12" ht="14.45">
      <c r="A364" t="s">
        <v>723</v>
      </c>
      <c r="B364" t="s">
        <v>731</v>
      </c>
      <c r="C364">
        <v>847780</v>
      </c>
      <c r="D364" t="s">
        <v>732</v>
      </c>
      <c r="E364" t="s">
        <v>670</v>
      </c>
      <c r="F364" t="s">
        <v>670</v>
      </c>
      <c r="G364" t="str">
        <f t="shared" si="10"/>
        <v>Spain to EU27</v>
      </c>
      <c r="H364">
        <v>2015</v>
      </c>
      <c r="I364" t="s">
        <v>724</v>
      </c>
      <c r="J364">
        <v>6</v>
      </c>
      <c r="K364">
        <v>8513.0859999999993</v>
      </c>
      <c r="L364" s="1">
        <f t="shared" si="11"/>
        <v>8.5130859999999995</v>
      </c>
    </row>
    <row r="365" spans="1:12" ht="14.45">
      <c r="A365" t="s">
        <v>723</v>
      </c>
      <c r="B365" t="s">
        <v>731</v>
      </c>
      <c r="C365">
        <v>847780</v>
      </c>
      <c r="D365" t="s">
        <v>732</v>
      </c>
      <c r="E365" t="s">
        <v>670</v>
      </c>
      <c r="F365" t="s">
        <v>670</v>
      </c>
      <c r="G365" t="str">
        <f t="shared" si="10"/>
        <v>Spain to EU27</v>
      </c>
      <c r="H365">
        <v>2016</v>
      </c>
      <c r="I365" t="s">
        <v>724</v>
      </c>
      <c r="J365">
        <v>6</v>
      </c>
      <c r="K365">
        <v>9057.3870000000006</v>
      </c>
      <c r="L365" s="1">
        <f t="shared" si="11"/>
        <v>9.0573870000000003</v>
      </c>
    </row>
    <row r="366" spans="1:12" ht="14.45">
      <c r="A366" t="s">
        <v>723</v>
      </c>
      <c r="B366" t="s">
        <v>731</v>
      </c>
      <c r="C366">
        <v>847780</v>
      </c>
      <c r="D366" t="s">
        <v>732</v>
      </c>
      <c r="E366" t="s">
        <v>670</v>
      </c>
      <c r="F366" t="s">
        <v>670</v>
      </c>
      <c r="G366" t="str">
        <f t="shared" si="10"/>
        <v>Spain to EU27</v>
      </c>
      <c r="H366">
        <v>2017</v>
      </c>
      <c r="I366" t="s">
        <v>724</v>
      </c>
      <c r="J366">
        <v>6</v>
      </c>
      <c r="K366">
        <v>12997.741</v>
      </c>
      <c r="L366" s="1">
        <f t="shared" si="11"/>
        <v>12.997741</v>
      </c>
    </row>
    <row r="367" spans="1:12" ht="14.45">
      <c r="A367" t="s">
        <v>723</v>
      </c>
      <c r="B367" t="s">
        <v>731</v>
      </c>
      <c r="C367">
        <v>847920</v>
      </c>
      <c r="D367" t="s">
        <v>732</v>
      </c>
      <c r="E367" t="s">
        <v>147</v>
      </c>
      <c r="F367" t="s">
        <v>292</v>
      </c>
      <c r="G367" t="str">
        <f t="shared" si="10"/>
        <v>Spain to World</v>
      </c>
      <c r="H367">
        <v>2012</v>
      </c>
      <c r="I367" t="s">
        <v>724</v>
      </c>
      <c r="J367">
        <v>6</v>
      </c>
      <c r="K367">
        <v>10925.566000000001</v>
      </c>
      <c r="L367" s="1">
        <f t="shared" si="11"/>
        <v>10.925566</v>
      </c>
    </row>
    <row r="368" spans="1:12" ht="14.45">
      <c r="A368" t="s">
        <v>723</v>
      </c>
      <c r="B368" t="s">
        <v>731</v>
      </c>
      <c r="C368">
        <v>847920</v>
      </c>
      <c r="D368" t="s">
        <v>732</v>
      </c>
      <c r="E368" t="s">
        <v>147</v>
      </c>
      <c r="F368" t="s">
        <v>292</v>
      </c>
      <c r="G368" t="str">
        <f t="shared" si="10"/>
        <v>Spain to World</v>
      </c>
      <c r="H368">
        <v>2013</v>
      </c>
      <c r="I368" t="s">
        <v>724</v>
      </c>
      <c r="J368">
        <v>6</v>
      </c>
      <c r="K368">
        <v>20670.885999999999</v>
      </c>
      <c r="L368" s="1">
        <f t="shared" si="11"/>
        <v>20.670885999999999</v>
      </c>
    </row>
    <row r="369" spans="1:12" ht="14.45">
      <c r="A369" t="s">
        <v>723</v>
      </c>
      <c r="B369" t="s">
        <v>731</v>
      </c>
      <c r="C369">
        <v>847920</v>
      </c>
      <c r="D369" t="s">
        <v>732</v>
      </c>
      <c r="E369" t="s">
        <v>147</v>
      </c>
      <c r="F369" t="s">
        <v>292</v>
      </c>
      <c r="G369" t="str">
        <f t="shared" si="10"/>
        <v>Spain to World</v>
      </c>
      <c r="H369">
        <v>2014</v>
      </c>
      <c r="I369" t="s">
        <v>724</v>
      </c>
      <c r="J369">
        <v>6</v>
      </c>
      <c r="K369">
        <v>15108.922</v>
      </c>
      <c r="L369" s="1">
        <f t="shared" si="11"/>
        <v>15.108922</v>
      </c>
    </row>
    <row r="370" spans="1:12" ht="14.45">
      <c r="A370" t="s">
        <v>723</v>
      </c>
      <c r="B370" t="s">
        <v>731</v>
      </c>
      <c r="C370">
        <v>847920</v>
      </c>
      <c r="D370" t="s">
        <v>732</v>
      </c>
      <c r="E370" t="s">
        <v>147</v>
      </c>
      <c r="F370" t="s">
        <v>292</v>
      </c>
      <c r="G370" t="str">
        <f t="shared" si="10"/>
        <v>Spain to World</v>
      </c>
      <c r="H370">
        <v>2015</v>
      </c>
      <c r="I370" t="s">
        <v>724</v>
      </c>
      <c r="J370">
        <v>6</v>
      </c>
      <c r="K370">
        <v>10646</v>
      </c>
      <c r="L370" s="1">
        <f t="shared" si="11"/>
        <v>10.646000000000001</v>
      </c>
    </row>
    <row r="371" spans="1:12" ht="14.45">
      <c r="A371" t="s">
        <v>723</v>
      </c>
      <c r="B371" t="s">
        <v>731</v>
      </c>
      <c r="C371">
        <v>847920</v>
      </c>
      <c r="D371" t="s">
        <v>732</v>
      </c>
      <c r="E371" t="s">
        <v>147</v>
      </c>
      <c r="F371" t="s">
        <v>292</v>
      </c>
      <c r="G371" t="str">
        <f t="shared" si="10"/>
        <v>Spain to World</v>
      </c>
      <c r="H371">
        <v>2016</v>
      </c>
      <c r="I371" t="s">
        <v>724</v>
      </c>
      <c r="J371">
        <v>6</v>
      </c>
      <c r="K371">
        <v>21307.167000000001</v>
      </c>
      <c r="L371" s="1">
        <f t="shared" si="11"/>
        <v>21.307167</v>
      </c>
    </row>
    <row r="372" spans="1:12" ht="14.45">
      <c r="A372" t="s">
        <v>723</v>
      </c>
      <c r="B372" t="s">
        <v>731</v>
      </c>
      <c r="C372">
        <v>847920</v>
      </c>
      <c r="D372" t="s">
        <v>732</v>
      </c>
      <c r="E372" t="s">
        <v>147</v>
      </c>
      <c r="F372" t="s">
        <v>292</v>
      </c>
      <c r="G372" t="str">
        <f t="shared" si="10"/>
        <v>Spain to World</v>
      </c>
      <c r="H372">
        <v>2017</v>
      </c>
      <c r="I372" t="s">
        <v>724</v>
      </c>
      <c r="J372">
        <v>6</v>
      </c>
      <c r="K372">
        <v>21774.413</v>
      </c>
      <c r="L372" s="1">
        <f t="shared" si="11"/>
        <v>21.774412999999999</v>
      </c>
    </row>
    <row r="373" spans="1:12" ht="14.45">
      <c r="A373" t="s">
        <v>723</v>
      </c>
      <c r="B373" t="s">
        <v>731</v>
      </c>
      <c r="C373">
        <v>847920</v>
      </c>
      <c r="D373" t="s">
        <v>732</v>
      </c>
      <c r="E373" t="s">
        <v>670</v>
      </c>
      <c r="F373" t="s">
        <v>670</v>
      </c>
      <c r="G373" t="str">
        <f t="shared" si="10"/>
        <v>Spain to EU27</v>
      </c>
      <c r="H373">
        <v>2012</v>
      </c>
      <c r="I373" t="s">
        <v>724</v>
      </c>
      <c r="J373">
        <v>6</v>
      </c>
      <c r="K373">
        <v>4906.97</v>
      </c>
      <c r="L373" s="1">
        <f t="shared" si="11"/>
        <v>4.9069700000000003</v>
      </c>
    </row>
    <row r="374" spans="1:12" ht="14.45">
      <c r="A374" t="s">
        <v>723</v>
      </c>
      <c r="B374" t="s">
        <v>731</v>
      </c>
      <c r="C374">
        <v>847920</v>
      </c>
      <c r="D374" t="s">
        <v>732</v>
      </c>
      <c r="E374" t="s">
        <v>670</v>
      </c>
      <c r="F374" t="s">
        <v>670</v>
      </c>
      <c r="G374" t="str">
        <f t="shared" si="10"/>
        <v>Spain to EU27</v>
      </c>
      <c r="H374">
        <v>2013</v>
      </c>
      <c r="I374" t="s">
        <v>724</v>
      </c>
      <c r="J374">
        <v>6</v>
      </c>
      <c r="K374">
        <v>14693.857</v>
      </c>
      <c r="L374" s="1">
        <f t="shared" si="11"/>
        <v>14.693857</v>
      </c>
    </row>
    <row r="375" spans="1:12" ht="14.45">
      <c r="A375" t="s">
        <v>723</v>
      </c>
      <c r="B375" t="s">
        <v>731</v>
      </c>
      <c r="C375">
        <v>847920</v>
      </c>
      <c r="D375" t="s">
        <v>732</v>
      </c>
      <c r="E375" t="s">
        <v>670</v>
      </c>
      <c r="F375" t="s">
        <v>670</v>
      </c>
      <c r="G375" t="str">
        <f t="shared" si="10"/>
        <v>Spain to EU27</v>
      </c>
      <c r="H375">
        <v>2014</v>
      </c>
      <c r="I375" t="s">
        <v>724</v>
      </c>
      <c r="J375">
        <v>6</v>
      </c>
      <c r="K375">
        <v>9292.1820000000007</v>
      </c>
      <c r="L375" s="1">
        <f t="shared" si="11"/>
        <v>9.2921820000000004</v>
      </c>
    </row>
    <row r="376" spans="1:12" ht="14.45">
      <c r="A376" t="s">
        <v>723</v>
      </c>
      <c r="B376" t="s">
        <v>731</v>
      </c>
      <c r="C376">
        <v>847920</v>
      </c>
      <c r="D376" t="s">
        <v>732</v>
      </c>
      <c r="E376" t="s">
        <v>670</v>
      </c>
      <c r="F376" t="s">
        <v>670</v>
      </c>
      <c r="G376" t="str">
        <f t="shared" si="10"/>
        <v>Spain to EU27</v>
      </c>
      <c r="H376">
        <v>2015</v>
      </c>
      <c r="I376" t="s">
        <v>724</v>
      </c>
      <c r="J376">
        <v>6</v>
      </c>
      <c r="K376">
        <v>6470.91</v>
      </c>
      <c r="L376" s="1">
        <f t="shared" si="11"/>
        <v>6.4709099999999999</v>
      </c>
    </row>
    <row r="377" spans="1:12" ht="14.45">
      <c r="A377" t="s">
        <v>723</v>
      </c>
      <c r="B377" t="s">
        <v>731</v>
      </c>
      <c r="C377">
        <v>847920</v>
      </c>
      <c r="D377" t="s">
        <v>732</v>
      </c>
      <c r="E377" t="s">
        <v>670</v>
      </c>
      <c r="F377" t="s">
        <v>670</v>
      </c>
      <c r="G377" t="str">
        <f t="shared" si="10"/>
        <v>Spain to EU27</v>
      </c>
      <c r="H377">
        <v>2016</v>
      </c>
      <c r="I377" t="s">
        <v>724</v>
      </c>
      <c r="J377">
        <v>6</v>
      </c>
      <c r="K377">
        <v>9914.9449999999997</v>
      </c>
      <c r="L377" s="1">
        <f t="shared" si="11"/>
        <v>9.9149449999999995</v>
      </c>
    </row>
    <row r="378" spans="1:12" ht="14.45">
      <c r="A378" t="s">
        <v>723</v>
      </c>
      <c r="B378" t="s">
        <v>731</v>
      </c>
      <c r="C378">
        <v>847920</v>
      </c>
      <c r="D378" t="s">
        <v>732</v>
      </c>
      <c r="E378" t="s">
        <v>670</v>
      </c>
      <c r="F378" t="s">
        <v>670</v>
      </c>
      <c r="G378" t="str">
        <f t="shared" si="10"/>
        <v>Spain to EU27</v>
      </c>
      <c r="H378">
        <v>2017</v>
      </c>
      <c r="I378" t="s">
        <v>724</v>
      </c>
      <c r="J378">
        <v>6</v>
      </c>
      <c r="K378">
        <v>8768.6360000000004</v>
      </c>
      <c r="L378" s="1">
        <f t="shared" si="11"/>
        <v>8.7686360000000008</v>
      </c>
    </row>
    <row r="379" spans="1:12" ht="14.45">
      <c r="A379" t="s">
        <v>723</v>
      </c>
      <c r="B379" t="s">
        <v>731</v>
      </c>
      <c r="C379">
        <v>847989</v>
      </c>
      <c r="D379" t="s">
        <v>732</v>
      </c>
      <c r="E379" t="s">
        <v>147</v>
      </c>
      <c r="F379" t="s">
        <v>292</v>
      </c>
      <c r="G379" t="str">
        <f t="shared" si="10"/>
        <v>Spain to World</v>
      </c>
      <c r="H379">
        <v>2012</v>
      </c>
      <c r="I379" t="s">
        <v>724</v>
      </c>
      <c r="J379">
        <v>6</v>
      </c>
      <c r="K379">
        <v>255994.29699999999</v>
      </c>
      <c r="L379" s="1">
        <f t="shared" si="11"/>
        <v>255.99429699999999</v>
      </c>
    </row>
    <row r="380" spans="1:12" ht="14.45">
      <c r="A380" t="s">
        <v>723</v>
      </c>
      <c r="B380" t="s">
        <v>731</v>
      </c>
      <c r="C380">
        <v>847989</v>
      </c>
      <c r="D380" t="s">
        <v>732</v>
      </c>
      <c r="E380" t="s">
        <v>147</v>
      </c>
      <c r="F380" t="s">
        <v>292</v>
      </c>
      <c r="G380" t="str">
        <f t="shared" si="10"/>
        <v>Spain to World</v>
      </c>
      <c r="H380">
        <v>2013</v>
      </c>
      <c r="I380" t="s">
        <v>724</v>
      </c>
      <c r="J380">
        <v>6</v>
      </c>
      <c r="K380">
        <v>295783.83399999997</v>
      </c>
      <c r="L380" s="1">
        <f t="shared" si="11"/>
        <v>295.78383399999996</v>
      </c>
    </row>
    <row r="381" spans="1:12" ht="14.45">
      <c r="A381" t="s">
        <v>723</v>
      </c>
      <c r="B381" t="s">
        <v>731</v>
      </c>
      <c r="C381">
        <v>847989</v>
      </c>
      <c r="D381" t="s">
        <v>732</v>
      </c>
      <c r="E381" t="s">
        <v>147</v>
      </c>
      <c r="F381" t="s">
        <v>292</v>
      </c>
      <c r="G381" t="str">
        <f t="shared" si="10"/>
        <v>Spain to World</v>
      </c>
      <c r="H381">
        <v>2014</v>
      </c>
      <c r="I381" t="s">
        <v>724</v>
      </c>
      <c r="J381">
        <v>6</v>
      </c>
      <c r="K381">
        <v>368789.61200000002</v>
      </c>
      <c r="L381" s="1">
        <f t="shared" si="11"/>
        <v>368.78961200000003</v>
      </c>
    </row>
    <row r="382" spans="1:12" ht="14.45">
      <c r="A382" t="s">
        <v>723</v>
      </c>
      <c r="B382" t="s">
        <v>731</v>
      </c>
      <c r="C382">
        <v>847989</v>
      </c>
      <c r="D382" t="s">
        <v>732</v>
      </c>
      <c r="E382" t="s">
        <v>147</v>
      </c>
      <c r="F382" t="s">
        <v>292</v>
      </c>
      <c r="G382" t="str">
        <f t="shared" si="10"/>
        <v>Spain to World</v>
      </c>
      <c r="H382">
        <v>2015</v>
      </c>
      <c r="I382" t="s">
        <v>724</v>
      </c>
      <c r="J382">
        <v>6</v>
      </c>
      <c r="K382">
        <v>261986.76699999999</v>
      </c>
      <c r="L382" s="1">
        <f t="shared" si="11"/>
        <v>261.98676699999999</v>
      </c>
    </row>
    <row r="383" spans="1:12" ht="14.45">
      <c r="A383" t="s">
        <v>723</v>
      </c>
      <c r="B383" t="s">
        <v>731</v>
      </c>
      <c r="C383">
        <v>847989</v>
      </c>
      <c r="D383" t="s">
        <v>732</v>
      </c>
      <c r="E383" t="s">
        <v>147</v>
      </c>
      <c r="F383" t="s">
        <v>292</v>
      </c>
      <c r="G383" t="str">
        <f t="shared" si="10"/>
        <v>Spain to World</v>
      </c>
      <c r="H383">
        <v>2016</v>
      </c>
      <c r="I383" t="s">
        <v>724</v>
      </c>
      <c r="J383">
        <v>6</v>
      </c>
      <c r="K383">
        <v>261111.82800000001</v>
      </c>
      <c r="L383" s="1">
        <f t="shared" si="11"/>
        <v>261.111828</v>
      </c>
    </row>
    <row r="384" spans="1:12" ht="14.45">
      <c r="A384" t="s">
        <v>723</v>
      </c>
      <c r="B384" t="s">
        <v>731</v>
      </c>
      <c r="C384">
        <v>847989</v>
      </c>
      <c r="D384" t="s">
        <v>732</v>
      </c>
      <c r="E384" t="s">
        <v>147</v>
      </c>
      <c r="F384" t="s">
        <v>292</v>
      </c>
      <c r="G384" t="str">
        <f t="shared" si="10"/>
        <v>Spain to World</v>
      </c>
      <c r="H384">
        <v>2017</v>
      </c>
      <c r="I384" t="s">
        <v>724</v>
      </c>
      <c r="J384">
        <v>6</v>
      </c>
      <c r="K384">
        <v>356727.04800000001</v>
      </c>
      <c r="L384" s="1">
        <f t="shared" si="11"/>
        <v>356.72704800000002</v>
      </c>
    </row>
    <row r="385" spans="1:12" ht="14.45">
      <c r="A385" t="s">
        <v>723</v>
      </c>
      <c r="B385" t="s">
        <v>731</v>
      </c>
      <c r="C385">
        <v>847989</v>
      </c>
      <c r="D385" t="s">
        <v>732</v>
      </c>
      <c r="E385" t="s">
        <v>670</v>
      </c>
      <c r="F385" t="s">
        <v>670</v>
      </c>
      <c r="G385" t="str">
        <f t="shared" si="10"/>
        <v>Spain to EU27</v>
      </c>
      <c r="H385">
        <v>2012</v>
      </c>
      <c r="I385" t="s">
        <v>724</v>
      </c>
      <c r="J385">
        <v>6</v>
      </c>
      <c r="K385">
        <v>74756.694000000003</v>
      </c>
      <c r="L385" s="1">
        <f t="shared" si="11"/>
        <v>74.75669400000001</v>
      </c>
    </row>
    <row r="386" spans="1:12" ht="14.45">
      <c r="A386" t="s">
        <v>723</v>
      </c>
      <c r="B386" t="s">
        <v>731</v>
      </c>
      <c r="C386">
        <v>847989</v>
      </c>
      <c r="D386" t="s">
        <v>732</v>
      </c>
      <c r="E386" t="s">
        <v>670</v>
      </c>
      <c r="F386" t="s">
        <v>670</v>
      </c>
      <c r="G386" t="str">
        <f t="shared" si="10"/>
        <v>Spain to EU27</v>
      </c>
      <c r="H386">
        <v>2013</v>
      </c>
      <c r="I386" t="s">
        <v>724</v>
      </c>
      <c r="J386">
        <v>6</v>
      </c>
      <c r="K386">
        <v>77268.55</v>
      </c>
      <c r="L386" s="1">
        <f t="shared" si="11"/>
        <v>77.268550000000005</v>
      </c>
    </row>
    <row r="387" spans="1:12" ht="14.45">
      <c r="A387" t="s">
        <v>723</v>
      </c>
      <c r="B387" t="s">
        <v>731</v>
      </c>
      <c r="C387">
        <v>847989</v>
      </c>
      <c r="D387" t="s">
        <v>732</v>
      </c>
      <c r="E387" t="s">
        <v>670</v>
      </c>
      <c r="F387" t="s">
        <v>670</v>
      </c>
      <c r="G387" t="str">
        <f t="shared" si="10"/>
        <v>Spain to EU27</v>
      </c>
      <c r="H387">
        <v>2014</v>
      </c>
      <c r="I387" t="s">
        <v>724</v>
      </c>
      <c r="J387">
        <v>6</v>
      </c>
      <c r="K387">
        <v>96475.119000000006</v>
      </c>
      <c r="L387" s="1">
        <f t="shared" si="11"/>
        <v>96.475119000000007</v>
      </c>
    </row>
    <row r="388" spans="1:12" ht="14.45">
      <c r="A388" t="s">
        <v>723</v>
      </c>
      <c r="B388" t="s">
        <v>731</v>
      </c>
      <c r="C388">
        <v>847989</v>
      </c>
      <c r="D388" t="s">
        <v>732</v>
      </c>
      <c r="E388" t="s">
        <v>670</v>
      </c>
      <c r="F388" t="s">
        <v>670</v>
      </c>
      <c r="G388" t="str">
        <f t="shared" si="10"/>
        <v>Spain to EU27</v>
      </c>
      <c r="H388">
        <v>2015</v>
      </c>
      <c r="I388" t="s">
        <v>724</v>
      </c>
      <c r="J388">
        <v>6</v>
      </c>
      <c r="K388">
        <v>85593.14</v>
      </c>
      <c r="L388" s="1">
        <f t="shared" si="11"/>
        <v>85.593140000000005</v>
      </c>
    </row>
    <row r="389" spans="1:12" ht="14.45">
      <c r="A389" t="s">
        <v>723</v>
      </c>
      <c r="B389" t="s">
        <v>731</v>
      </c>
      <c r="C389">
        <v>847989</v>
      </c>
      <c r="D389" t="s">
        <v>732</v>
      </c>
      <c r="E389" t="s">
        <v>670</v>
      </c>
      <c r="F389" t="s">
        <v>670</v>
      </c>
      <c r="G389" t="str">
        <f t="shared" si="10"/>
        <v>Spain to EU27</v>
      </c>
      <c r="H389">
        <v>2016</v>
      </c>
      <c r="I389" t="s">
        <v>724</v>
      </c>
      <c r="J389">
        <v>6</v>
      </c>
      <c r="K389">
        <v>84607.074999999997</v>
      </c>
      <c r="L389" s="1">
        <f t="shared" si="11"/>
        <v>84.607074999999995</v>
      </c>
    </row>
    <row r="390" spans="1:12" ht="14.45">
      <c r="A390" t="s">
        <v>723</v>
      </c>
      <c r="B390" t="s">
        <v>731</v>
      </c>
      <c r="C390">
        <v>847989</v>
      </c>
      <c r="D390" t="s">
        <v>732</v>
      </c>
      <c r="E390" t="s">
        <v>670</v>
      </c>
      <c r="F390" t="s">
        <v>670</v>
      </c>
      <c r="G390" t="str">
        <f t="shared" si="10"/>
        <v>Spain to EU27</v>
      </c>
      <c r="H390">
        <v>2017</v>
      </c>
      <c r="I390" t="s">
        <v>724</v>
      </c>
      <c r="J390">
        <v>6</v>
      </c>
      <c r="K390">
        <v>113934.91800000001</v>
      </c>
      <c r="L390" s="1">
        <f t="shared" si="11"/>
        <v>113.93491800000001</v>
      </c>
    </row>
    <row r="391" spans="1:12" ht="14.45">
      <c r="A391" t="s">
        <v>723</v>
      </c>
      <c r="B391" t="s">
        <v>733</v>
      </c>
      <c r="C391">
        <v>380210</v>
      </c>
      <c r="D391" t="s">
        <v>734</v>
      </c>
      <c r="E391" t="s">
        <v>147</v>
      </c>
      <c r="F391" t="s">
        <v>292</v>
      </c>
      <c r="G391" t="str">
        <f t="shared" si="10"/>
        <v>France to World</v>
      </c>
      <c r="H391">
        <v>2012</v>
      </c>
      <c r="I391" t="s">
        <v>724</v>
      </c>
      <c r="J391">
        <v>6</v>
      </c>
      <c r="K391">
        <v>43107.633999999998</v>
      </c>
      <c r="L391" s="1">
        <f t="shared" si="11"/>
        <v>43.107633999999997</v>
      </c>
    </row>
    <row r="392" spans="1:12" ht="14.45">
      <c r="A392" t="s">
        <v>723</v>
      </c>
      <c r="B392" t="s">
        <v>733</v>
      </c>
      <c r="C392">
        <v>380210</v>
      </c>
      <c r="D392" t="s">
        <v>734</v>
      </c>
      <c r="E392" t="s">
        <v>147</v>
      </c>
      <c r="F392" t="s">
        <v>292</v>
      </c>
      <c r="G392" t="str">
        <f t="shared" ref="G392:G455" si="12">CONCATENATE(D392, " to ",F392)</f>
        <v>France to World</v>
      </c>
      <c r="H392">
        <v>2013</v>
      </c>
      <c r="I392" t="s">
        <v>724</v>
      </c>
      <c r="J392">
        <v>6</v>
      </c>
      <c r="K392">
        <v>37352.002</v>
      </c>
      <c r="L392" s="1">
        <f t="shared" ref="L392:L455" si="13">K392/1000</f>
        <v>37.352001999999999</v>
      </c>
    </row>
    <row r="393" spans="1:12" ht="14.45">
      <c r="A393" t="s">
        <v>723</v>
      </c>
      <c r="B393" t="s">
        <v>733</v>
      </c>
      <c r="C393">
        <v>380210</v>
      </c>
      <c r="D393" t="s">
        <v>734</v>
      </c>
      <c r="E393" t="s">
        <v>147</v>
      </c>
      <c r="F393" t="s">
        <v>292</v>
      </c>
      <c r="G393" t="str">
        <f t="shared" si="12"/>
        <v>France to World</v>
      </c>
      <c r="H393">
        <v>2014</v>
      </c>
      <c r="I393" t="s">
        <v>724</v>
      </c>
      <c r="J393">
        <v>6</v>
      </c>
      <c r="K393">
        <v>41144.175999999999</v>
      </c>
      <c r="L393" s="1">
        <f t="shared" si="13"/>
        <v>41.144176000000002</v>
      </c>
    </row>
    <row r="394" spans="1:12" ht="14.45">
      <c r="A394" t="s">
        <v>723</v>
      </c>
      <c r="B394" t="s">
        <v>733</v>
      </c>
      <c r="C394">
        <v>380210</v>
      </c>
      <c r="D394" t="s">
        <v>734</v>
      </c>
      <c r="E394" t="s">
        <v>147</v>
      </c>
      <c r="F394" t="s">
        <v>292</v>
      </c>
      <c r="G394" t="str">
        <f t="shared" si="12"/>
        <v>France to World</v>
      </c>
      <c r="H394">
        <v>2015</v>
      </c>
      <c r="I394" t="s">
        <v>724</v>
      </c>
      <c r="J394">
        <v>6</v>
      </c>
      <c r="K394">
        <v>39414.625</v>
      </c>
      <c r="L394" s="1">
        <f t="shared" si="13"/>
        <v>39.414625000000001</v>
      </c>
    </row>
    <row r="395" spans="1:12" ht="14.45">
      <c r="A395" t="s">
        <v>723</v>
      </c>
      <c r="B395" t="s">
        <v>733</v>
      </c>
      <c r="C395">
        <v>380210</v>
      </c>
      <c r="D395" t="s">
        <v>734</v>
      </c>
      <c r="E395" t="s">
        <v>147</v>
      </c>
      <c r="F395" t="s">
        <v>292</v>
      </c>
      <c r="G395" t="str">
        <f t="shared" si="12"/>
        <v>France to World</v>
      </c>
      <c r="H395">
        <v>2016</v>
      </c>
      <c r="I395" t="s">
        <v>724</v>
      </c>
      <c r="J395">
        <v>6</v>
      </c>
      <c r="K395">
        <v>39247.951000000001</v>
      </c>
      <c r="L395" s="1">
        <f t="shared" si="13"/>
        <v>39.247951</v>
      </c>
    </row>
    <row r="396" spans="1:12" ht="14.45">
      <c r="A396" t="s">
        <v>723</v>
      </c>
      <c r="B396" t="s">
        <v>733</v>
      </c>
      <c r="C396">
        <v>380210</v>
      </c>
      <c r="D396" t="s">
        <v>734</v>
      </c>
      <c r="E396" t="s">
        <v>147</v>
      </c>
      <c r="F396" t="s">
        <v>292</v>
      </c>
      <c r="G396" t="str">
        <f t="shared" si="12"/>
        <v>France to World</v>
      </c>
      <c r="H396">
        <v>2017</v>
      </c>
      <c r="I396" t="s">
        <v>724</v>
      </c>
      <c r="J396">
        <v>6</v>
      </c>
      <c r="K396">
        <v>35326.858999999997</v>
      </c>
      <c r="L396" s="1">
        <f t="shared" si="13"/>
        <v>35.326858999999999</v>
      </c>
    </row>
    <row r="397" spans="1:12" ht="14.45">
      <c r="A397" t="s">
        <v>723</v>
      </c>
      <c r="B397" t="s">
        <v>733</v>
      </c>
      <c r="C397">
        <v>380210</v>
      </c>
      <c r="D397" t="s">
        <v>734</v>
      </c>
      <c r="E397" t="s">
        <v>670</v>
      </c>
      <c r="F397" t="s">
        <v>670</v>
      </c>
      <c r="G397" t="str">
        <f t="shared" si="12"/>
        <v>France to EU27</v>
      </c>
      <c r="H397">
        <v>2012</v>
      </c>
      <c r="I397" t="s">
        <v>724</v>
      </c>
      <c r="J397">
        <v>6</v>
      </c>
      <c r="K397">
        <v>26787.931</v>
      </c>
      <c r="L397" s="1">
        <f t="shared" si="13"/>
        <v>26.787931</v>
      </c>
    </row>
    <row r="398" spans="1:12" ht="14.45">
      <c r="A398" t="s">
        <v>723</v>
      </c>
      <c r="B398" t="s">
        <v>733</v>
      </c>
      <c r="C398">
        <v>380210</v>
      </c>
      <c r="D398" t="s">
        <v>734</v>
      </c>
      <c r="E398" t="s">
        <v>670</v>
      </c>
      <c r="F398" t="s">
        <v>670</v>
      </c>
      <c r="G398" t="str">
        <f t="shared" si="12"/>
        <v>France to EU27</v>
      </c>
      <c r="H398">
        <v>2013</v>
      </c>
      <c r="I398" t="s">
        <v>724</v>
      </c>
      <c r="J398">
        <v>6</v>
      </c>
      <c r="K398">
        <v>23542.991999999998</v>
      </c>
      <c r="L398" s="1">
        <f t="shared" si="13"/>
        <v>23.542991999999998</v>
      </c>
    </row>
    <row r="399" spans="1:12" ht="14.45">
      <c r="A399" t="s">
        <v>723</v>
      </c>
      <c r="B399" t="s">
        <v>733</v>
      </c>
      <c r="C399">
        <v>380210</v>
      </c>
      <c r="D399" t="s">
        <v>734</v>
      </c>
      <c r="E399" t="s">
        <v>670</v>
      </c>
      <c r="F399" t="s">
        <v>670</v>
      </c>
      <c r="G399" t="str">
        <f t="shared" si="12"/>
        <v>France to EU27</v>
      </c>
      <c r="H399">
        <v>2014</v>
      </c>
      <c r="I399" t="s">
        <v>724</v>
      </c>
      <c r="J399">
        <v>6</v>
      </c>
      <c r="K399">
        <v>24455.006000000001</v>
      </c>
      <c r="L399" s="1">
        <f t="shared" si="13"/>
        <v>24.455006000000001</v>
      </c>
    </row>
    <row r="400" spans="1:12" ht="14.45">
      <c r="A400" t="s">
        <v>723</v>
      </c>
      <c r="B400" t="s">
        <v>733</v>
      </c>
      <c r="C400">
        <v>380210</v>
      </c>
      <c r="D400" t="s">
        <v>734</v>
      </c>
      <c r="E400" t="s">
        <v>670</v>
      </c>
      <c r="F400" t="s">
        <v>670</v>
      </c>
      <c r="G400" t="str">
        <f t="shared" si="12"/>
        <v>France to EU27</v>
      </c>
      <c r="H400">
        <v>2015</v>
      </c>
      <c r="I400" t="s">
        <v>724</v>
      </c>
      <c r="J400">
        <v>6</v>
      </c>
      <c r="K400">
        <v>22915.550999999999</v>
      </c>
      <c r="L400" s="1">
        <f t="shared" si="13"/>
        <v>22.915551000000001</v>
      </c>
    </row>
    <row r="401" spans="1:12" ht="14.45">
      <c r="A401" t="s">
        <v>723</v>
      </c>
      <c r="B401" t="s">
        <v>733</v>
      </c>
      <c r="C401">
        <v>380210</v>
      </c>
      <c r="D401" t="s">
        <v>734</v>
      </c>
      <c r="E401" t="s">
        <v>670</v>
      </c>
      <c r="F401" t="s">
        <v>670</v>
      </c>
      <c r="G401" t="str">
        <f t="shared" si="12"/>
        <v>France to EU27</v>
      </c>
      <c r="H401">
        <v>2016</v>
      </c>
      <c r="I401" t="s">
        <v>724</v>
      </c>
      <c r="J401">
        <v>6</v>
      </c>
      <c r="K401">
        <v>22602.197</v>
      </c>
      <c r="L401" s="1">
        <f t="shared" si="13"/>
        <v>22.602197</v>
      </c>
    </row>
    <row r="402" spans="1:12" ht="14.45">
      <c r="A402" t="s">
        <v>723</v>
      </c>
      <c r="B402" t="s">
        <v>733</v>
      </c>
      <c r="C402">
        <v>380210</v>
      </c>
      <c r="D402" t="s">
        <v>734</v>
      </c>
      <c r="E402" t="s">
        <v>670</v>
      </c>
      <c r="F402" t="s">
        <v>670</v>
      </c>
      <c r="G402" t="str">
        <f t="shared" si="12"/>
        <v>France to EU27</v>
      </c>
      <c r="H402">
        <v>2017</v>
      </c>
      <c r="I402" t="s">
        <v>724</v>
      </c>
      <c r="J402">
        <v>6</v>
      </c>
      <c r="K402">
        <v>20462.131000000001</v>
      </c>
      <c r="L402" s="1">
        <f t="shared" si="13"/>
        <v>20.462131000000003</v>
      </c>
    </row>
    <row r="403" spans="1:12" ht="14.45">
      <c r="A403" t="s">
        <v>723</v>
      </c>
      <c r="B403" t="s">
        <v>733</v>
      </c>
      <c r="C403">
        <v>382490</v>
      </c>
      <c r="D403" t="s">
        <v>734</v>
      </c>
      <c r="E403" t="s">
        <v>147</v>
      </c>
      <c r="F403" t="s">
        <v>292</v>
      </c>
      <c r="G403" t="str">
        <f t="shared" si="12"/>
        <v>France to World</v>
      </c>
      <c r="H403">
        <v>2012</v>
      </c>
      <c r="I403" t="s">
        <v>724</v>
      </c>
      <c r="J403">
        <v>6</v>
      </c>
      <c r="K403">
        <v>1668395.5109999999</v>
      </c>
      <c r="L403" s="1">
        <f t="shared" si="13"/>
        <v>1668.3955109999999</v>
      </c>
    </row>
    <row r="404" spans="1:12" ht="14.45">
      <c r="A404" t="s">
        <v>723</v>
      </c>
      <c r="B404" t="s">
        <v>733</v>
      </c>
      <c r="C404">
        <v>382490</v>
      </c>
      <c r="D404" t="s">
        <v>734</v>
      </c>
      <c r="E404" t="s">
        <v>147</v>
      </c>
      <c r="F404" t="s">
        <v>292</v>
      </c>
      <c r="G404" t="str">
        <f t="shared" si="12"/>
        <v>France to World</v>
      </c>
      <c r="H404">
        <v>2013</v>
      </c>
      <c r="I404" t="s">
        <v>724</v>
      </c>
      <c r="J404">
        <v>6</v>
      </c>
      <c r="K404">
        <v>1751824.317</v>
      </c>
      <c r="L404" s="1">
        <f t="shared" si="13"/>
        <v>1751.8243170000001</v>
      </c>
    </row>
    <row r="405" spans="1:12" ht="14.45">
      <c r="A405" t="s">
        <v>723</v>
      </c>
      <c r="B405" t="s">
        <v>733</v>
      </c>
      <c r="C405">
        <v>382490</v>
      </c>
      <c r="D405" t="s">
        <v>734</v>
      </c>
      <c r="E405" t="s">
        <v>147</v>
      </c>
      <c r="F405" t="s">
        <v>292</v>
      </c>
      <c r="G405" t="str">
        <f t="shared" si="12"/>
        <v>France to World</v>
      </c>
      <c r="H405">
        <v>2014</v>
      </c>
      <c r="I405" t="s">
        <v>724</v>
      </c>
      <c r="J405">
        <v>6</v>
      </c>
      <c r="K405">
        <v>1682861.395</v>
      </c>
      <c r="L405" s="1">
        <f t="shared" si="13"/>
        <v>1682.8613950000001</v>
      </c>
    </row>
    <row r="406" spans="1:12" ht="14.45">
      <c r="A406" t="s">
        <v>723</v>
      </c>
      <c r="B406" t="s">
        <v>733</v>
      </c>
      <c r="C406">
        <v>382490</v>
      </c>
      <c r="D406" t="s">
        <v>734</v>
      </c>
      <c r="E406" t="s">
        <v>147</v>
      </c>
      <c r="F406" t="s">
        <v>292</v>
      </c>
      <c r="G406" t="str">
        <f t="shared" si="12"/>
        <v>France to World</v>
      </c>
      <c r="H406">
        <v>2015</v>
      </c>
      <c r="I406" t="s">
        <v>724</v>
      </c>
      <c r="J406">
        <v>6</v>
      </c>
      <c r="K406">
        <v>1443420.652</v>
      </c>
      <c r="L406" s="1">
        <f t="shared" si="13"/>
        <v>1443.420652</v>
      </c>
    </row>
    <row r="407" spans="1:12" ht="14.45">
      <c r="A407" t="s">
        <v>723</v>
      </c>
      <c r="B407" t="s">
        <v>733</v>
      </c>
      <c r="C407">
        <v>382490</v>
      </c>
      <c r="D407" t="s">
        <v>734</v>
      </c>
      <c r="E407" t="s">
        <v>147</v>
      </c>
      <c r="F407" t="s">
        <v>292</v>
      </c>
      <c r="G407" t="str">
        <f t="shared" si="12"/>
        <v>France to World</v>
      </c>
      <c r="H407">
        <v>2016</v>
      </c>
      <c r="I407" t="s">
        <v>724</v>
      </c>
      <c r="J407">
        <v>6</v>
      </c>
      <c r="K407">
        <v>1433571.139</v>
      </c>
      <c r="L407" s="1">
        <f t="shared" si="13"/>
        <v>1433.5711389999999</v>
      </c>
    </row>
    <row r="408" spans="1:12" ht="14.45">
      <c r="A408" t="s">
        <v>723</v>
      </c>
      <c r="B408" t="s">
        <v>733</v>
      </c>
      <c r="C408">
        <v>382490</v>
      </c>
      <c r="D408" t="s">
        <v>734</v>
      </c>
      <c r="E408" t="s">
        <v>147</v>
      </c>
      <c r="F408" t="s">
        <v>292</v>
      </c>
      <c r="G408" t="str">
        <f t="shared" si="12"/>
        <v>France to World</v>
      </c>
      <c r="H408">
        <v>2017</v>
      </c>
      <c r="I408" t="s">
        <v>724</v>
      </c>
      <c r="J408">
        <v>6</v>
      </c>
      <c r="K408">
        <v>1656957.064</v>
      </c>
      <c r="L408" s="1">
        <f t="shared" si="13"/>
        <v>1656.9570639999999</v>
      </c>
    </row>
    <row r="409" spans="1:12" ht="14.45">
      <c r="A409" t="s">
        <v>723</v>
      </c>
      <c r="B409" t="s">
        <v>733</v>
      </c>
      <c r="C409">
        <v>382490</v>
      </c>
      <c r="D409" t="s">
        <v>734</v>
      </c>
      <c r="E409" t="s">
        <v>670</v>
      </c>
      <c r="F409" t="s">
        <v>670</v>
      </c>
      <c r="G409" t="str">
        <f t="shared" si="12"/>
        <v>France to EU27</v>
      </c>
      <c r="H409">
        <v>2012</v>
      </c>
      <c r="I409" t="s">
        <v>724</v>
      </c>
      <c r="J409">
        <v>6</v>
      </c>
      <c r="K409">
        <v>878038.61100000003</v>
      </c>
      <c r="L409" s="1">
        <f t="shared" si="13"/>
        <v>878.03861100000006</v>
      </c>
    </row>
    <row r="410" spans="1:12" ht="14.45">
      <c r="A410" t="s">
        <v>723</v>
      </c>
      <c r="B410" t="s">
        <v>733</v>
      </c>
      <c r="C410">
        <v>382490</v>
      </c>
      <c r="D410" t="s">
        <v>734</v>
      </c>
      <c r="E410" t="s">
        <v>670</v>
      </c>
      <c r="F410" t="s">
        <v>670</v>
      </c>
      <c r="G410" t="str">
        <f t="shared" si="12"/>
        <v>France to EU27</v>
      </c>
      <c r="H410">
        <v>2013</v>
      </c>
      <c r="I410" t="s">
        <v>724</v>
      </c>
      <c r="J410">
        <v>6</v>
      </c>
      <c r="K410">
        <v>942285.06499999994</v>
      </c>
      <c r="L410" s="1">
        <f t="shared" si="13"/>
        <v>942.28506499999992</v>
      </c>
    </row>
    <row r="411" spans="1:12" ht="14.45">
      <c r="A411" t="s">
        <v>723</v>
      </c>
      <c r="B411" t="s">
        <v>733</v>
      </c>
      <c r="C411">
        <v>382490</v>
      </c>
      <c r="D411" t="s">
        <v>734</v>
      </c>
      <c r="E411" t="s">
        <v>670</v>
      </c>
      <c r="F411" t="s">
        <v>670</v>
      </c>
      <c r="G411" t="str">
        <f t="shared" si="12"/>
        <v>France to EU27</v>
      </c>
      <c r="H411">
        <v>2014</v>
      </c>
      <c r="I411" t="s">
        <v>724</v>
      </c>
      <c r="J411">
        <v>6</v>
      </c>
      <c r="K411">
        <v>881681.85199999996</v>
      </c>
      <c r="L411" s="1">
        <f t="shared" si="13"/>
        <v>881.68185199999994</v>
      </c>
    </row>
    <row r="412" spans="1:12" ht="14.45">
      <c r="A412" t="s">
        <v>723</v>
      </c>
      <c r="B412" t="s">
        <v>733</v>
      </c>
      <c r="C412">
        <v>382490</v>
      </c>
      <c r="D412" t="s">
        <v>734</v>
      </c>
      <c r="E412" t="s">
        <v>670</v>
      </c>
      <c r="F412" t="s">
        <v>670</v>
      </c>
      <c r="G412" t="str">
        <f t="shared" si="12"/>
        <v>France to EU27</v>
      </c>
      <c r="H412">
        <v>2015</v>
      </c>
      <c r="I412" t="s">
        <v>724</v>
      </c>
      <c r="J412">
        <v>6</v>
      </c>
      <c r="K412">
        <v>787482.26</v>
      </c>
      <c r="L412" s="1">
        <f t="shared" si="13"/>
        <v>787.48226</v>
      </c>
    </row>
    <row r="413" spans="1:12" ht="14.45">
      <c r="A413" t="s">
        <v>723</v>
      </c>
      <c r="B413" t="s">
        <v>733</v>
      </c>
      <c r="C413">
        <v>382490</v>
      </c>
      <c r="D413" t="s">
        <v>734</v>
      </c>
      <c r="E413" t="s">
        <v>670</v>
      </c>
      <c r="F413" t="s">
        <v>670</v>
      </c>
      <c r="G413" t="str">
        <f t="shared" si="12"/>
        <v>France to EU27</v>
      </c>
      <c r="H413">
        <v>2016</v>
      </c>
      <c r="I413" t="s">
        <v>724</v>
      </c>
      <c r="J413">
        <v>6</v>
      </c>
      <c r="K413">
        <v>814057.30900000001</v>
      </c>
      <c r="L413" s="1">
        <f t="shared" si="13"/>
        <v>814.05730900000003</v>
      </c>
    </row>
    <row r="414" spans="1:12" ht="14.45">
      <c r="A414" t="s">
        <v>723</v>
      </c>
      <c r="B414" t="s">
        <v>733</v>
      </c>
      <c r="C414">
        <v>382490</v>
      </c>
      <c r="D414" t="s">
        <v>734</v>
      </c>
      <c r="E414" t="s">
        <v>670</v>
      </c>
      <c r="F414" t="s">
        <v>670</v>
      </c>
      <c r="G414" t="str">
        <f t="shared" si="12"/>
        <v>France to EU27</v>
      </c>
      <c r="H414">
        <v>2017</v>
      </c>
      <c r="I414" t="s">
        <v>724</v>
      </c>
      <c r="J414">
        <v>6</v>
      </c>
      <c r="K414">
        <v>892417.08</v>
      </c>
      <c r="L414" s="1">
        <f t="shared" si="13"/>
        <v>892.41707999999994</v>
      </c>
    </row>
    <row r="415" spans="1:12" ht="14.45">
      <c r="A415" t="s">
        <v>723</v>
      </c>
      <c r="B415" t="s">
        <v>733</v>
      </c>
      <c r="C415">
        <v>730900</v>
      </c>
      <c r="D415" t="s">
        <v>734</v>
      </c>
      <c r="E415" t="s">
        <v>147</v>
      </c>
      <c r="F415" t="s">
        <v>292</v>
      </c>
      <c r="G415" t="str">
        <f t="shared" si="12"/>
        <v>France to World</v>
      </c>
      <c r="H415">
        <v>2012</v>
      </c>
      <c r="I415" t="s">
        <v>724</v>
      </c>
      <c r="J415">
        <v>6</v>
      </c>
      <c r="K415">
        <v>117181.90399999999</v>
      </c>
      <c r="L415" s="1">
        <f t="shared" si="13"/>
        <v>117.18190399999999</v>
      </c>
    </row>
    <row r="416" spans="1:12" ht="14.45">
      <c r="A416" t="s">
        <v>723</v>
      </c>
      <c r="B416" t="s">
        <v>733</v>
      </c>
      <c r="C416">
        <v>730900</v>
      </c>
      <c r="D416" t="s">
        <v>734</v>
      </c>
      <c r="E416" t="s">
        <v>147</v>
      </c>
      <c r="F416" t="s">
        <v>292</v>
      </c>
      <c r="G416" t="str">
        <f t="shared" si="12"/>
        <v>France to World</v>
      </c>
      <c r="H416">
        <v>2013</v>
      </c>
      <c r="I416" t="s">
        <v>724</v>
      </c>
      <c r="J416">
        <v>6</v>
      </c>
      <c r="K416">
        <v>88742.585000000006</v>
      </c>
      <c r="L416" s="1">
        <f t="shared" si="13"/>
        <v>88.742585000000005</v>
      </c>
    </row>
    <row r="417" spans="1:12" ht="14.45">
      <c r="A417" t="s">
        <v>723</v>
      </c>
      <c r="B417" t="s">
        <v>733</v>
      </c>
      <c r="C417">
        <v>730900</v>
      </c>
      <c r="D417" t="s">
        <v>734</v>
      </c>
      <c r="E417" t="s">
        <v>147</v>
      </c>
      <c r="F417" t="s">
        <v>292</v>
      </c>
      <c r="G417" t="str">
        <f t="shared" si="12"/>
        <v>France to World</v>
      </c>
      <c r="H417">
        <v>2014</v>
      </c>
      <c r="I417" t="s">
        <v>724</v>
      </c>
      <c r="J417">
        <v>6</v>
      </c>
      <c r="K417">
        <v>109789.73299999999</v>
      </c>
      <c r="L417" s="1">
        <f t="shared" si="13"/>
        <v>109.789733</v>
      </c>
    </row>
    <row r="418" spans="1:12" ht="14.45">
      <c r="A418" t="s">
        <v>723</v>
      </c>
      <c r="B418" t="s">
        <v>733</v>
      </c>
      <c r="C418">
        <v>730900</v>
      </c>
      <c r="D418" t="s">
        <v>734</v>
      </c>
      <c r="E418" t="s">
        <v>147</v>
      </c>
      <c r="F418" t="s">
        <v>292</v>
      </c>
      <c r="G418" t="str">
        <f t="shared" si="12"/>
        <v>France to World</v>
      </c>
      <c r="H418">
        <v>2015</v>
      </c>
      <c r="I418" t="s">
        <v>724</v>
      </c>
      <c r="J418">
        <v>6</v>
      </c>
      <c r="K418">
        <v>93384.808999999994</v>
      </c>
      <c r="L418" s="1">
        <f t="shared" si="13"/>
        <v>93.38480899999999</v>
      </c>
    </row>
    <row r="419" spans="1:12" ht="14.45">
      <c r="A419" t="s">
        <v>723</v>
      </c>
      <c r="B419" t="s">
        <v>733</v>
      </c>
      <c r="C419">
        <v>730900</v>
      </c>
      <c r="D419" t="s">
        <v>734</v>
      </c>
      <c r="E419" t="s">
        <v>147</v>
      </c>
      <c r="F419" t="s">
        <v>292</v>
      </c>
      <c r="G419" t="str">
        <f t="shared" si="12"/>
        <v>France to World</v>
      </c>
      <c r="H419">
        <v>2016</v>
      </c>
      <c r="I419" t="s">
        <v>724</v>
      </c>
      <c r="J419">
        <v>6</v>
      </c>
      <c r="K419">
        <v>71397.56</v>
      </c>
      <c r="L419" s="1">
        <f t="shared" si="13"/>
        <v>71.397559999999999</v>
      </c>
    </row>
    <row r="420" spans="1:12" ht="14.45">
      <c r="A420" t="s">
        <v>723</v>
      </c>
      <c r="B420" t="s">
        <v>733</v>
      </c>
      <c r="C420">
        <v>730900</v>
      </c>
      <c r="D420" t="s">
        <v>734</v>
      </c>
      <c r="E420" t="s">
        <v>147</v>
      </c>
      <c r="F420" t="s">
        <v>292</v>
      </c>
      <c r="G420" t="str">
        <f t="shared" si="12"/>
        <v>France to World</v>
      </c>
      <c r="H420">
        <v>2017</v>
      </c>
      <c r="I420" t="s">
        <v>724</v>
      </c>
      <c r="J420">
        <v>6</v>
      </c>
      <c r="K420">
        <v>94468.922999999995</v>
      </c>
      <c r="L420" s="1">
        <f t="shared" si="13"/>
        <v>94.46892299999999</v>
      </c>
    </row>
    <row r="421" spans="1:12" ht="14.45">
      <c r="A421" t="s">
        <v>723</v>
      </c>
      <c r="B421" t="s">
        <v>733</v>
      </c>
      <c r="C421">
        <v>730900</v>
      </c>
      <c r="D421" t="s">
        <v>734</v>
      </c>
      <c r="E421" t="s">
        <v>670</v>
      </c>
      <c r="F421" t="s">
        <v>670</v>
      </c>
      <c r="G421" t="str">
        <f t="shared" si="12"/>
        <v>France to EU27</v>
      </c>
      <c r="H421">
        <v>2012</v>
      </c>
      <c r="I421" t="s">
        <v>724</v>
      </c>
      <c r="J421">
        <v>6</v>
      </c>
      <c r="K421">
        <v>53835.112999999998</v>
      </c>
      <c r="L421" s="1">
        <f t="shared" si="13"/>
        <v>53.835113</v>
      </c>
    </row>
    <row r="422" spans="1:12" ht="14.45">
      <c r="A422" t="s">
        <v>723</v>
      </c>
      <c r="B422" t="s">
        <v>733</v>
      </c>
      <c r="C422">
        <v>730900</v>
      </c>
      <c r="D422" t="s">
        <v>734</v>
      </c>
      <c r="E422" t="s">
        <v>670</v>
      </c>
      <c r="F422" t="s">
        <v>670</v>
      </c>
      <c r="G422" t="str">
        <f t="shared" si="12"/>
        <v>France to EU27</v>
      </c>
      <c r="H422">
        <v>2013</v>
      </c>
      <c r="I422" t="s">
        <v>724</v>
      </c>
      <c r="J422">
        <v>6</v>
      </c>
      <c r="K422">
        <v>39946.963000000003</v>
      </c>
      <c r="L422" s="1">
        <f t="shared" si="13"/>
        <v>39.946963000000004</v>
      </c>
    </row>
    <row r="423" spans="1:12" ht="14.45">
      <c r="A423" t="s">
        <v>723</v>
      </c>
      <c r="B423" t="s">
        <v>733</v>
      </c>
      <c r="C423">
        <v>730900</v>
      </c>
      <c r="D423" t="s">
        <v>734</v>
      </c>
      <c r="E423" t="s">
        <v>670</v>
      </c>
      <c r="F423" t="s">
        <v>670</v>
      </c>
      <c r="G423" t="str">
        <f t="shared" si="12"/>
        <v>France to EU27</v>
      </c>
      <c r="H423">
        <v>2014</v>
      </c>
      <c r="I423" t="s">
        <v>724</v>
      </c>
      <c r="J423">
        <v>6</v>
      </c>
      <c r="K423">
        <v>36747.133999999998</v>
      </c>
      <c r="L423" s="1">
        <f t="shared" si="13"/>
        <v>36.747133999999996</v>
      </c>
    </row>
    <row r="424" spans="1:12" ht="14.45">
      <c r="A424" t="s">
        <v>723</v>
      </c>
      <c r="B424" t="s">
        <v>733</v>
      </c>
      <c r="C424">
        <v>730900</v>
      </c>
      <c r="D424" t="s">
        <v>734</v>
      </c>
      <c r="E424" t="s">
        <v>670</v>
      </c>
      <c r="F424" t="s">
        <v>670</v>
      </c>
      <c r="G424" t="str">
        <f t="shared" si="12"/>
        <v>France to EU27</v>
      </c>
      <c r="H424">
        <v>2015</v>
      </c>
      <c r="I424" t="s">
        <v>724</v>
      </c>
      <c r="J424">
        <v>6</v>
      </c>
      <c r="K424">
        <v>29153.574000000001</v>
      </c>
      <c r="L424" s="1">
        <f t="shared" si="13"/>
        <v>29.153573999999999</v>
      </c>
    </row>
    <row r="425" spans="1:12" ht="14.45">
      <c r="A425" t="s">
        <v>723</v>
      </c>
      <c r="B425" t="s">
        <v>733</v>
      </c>
      <c r="C425">
        <v>730900</v>
      </c>
      <c r="D425" t="s">
        <v>734</v>
      </c>
      <c r="E425" t="s">
        <v>670</v>
      </c>
      <c r="F425" t="s">
        <v>670</v>
      </c>
      <c r="G425" t="str">
        <f t="shared" si="12"/>
        <v>France to EU27</v>
      </c>
      <c r="H425">
        <v>2016</v>
      </c>
      <c r="I425" t="s">
        <v>724</v>
      </c>
      <c r="J425">
        <v>6</v>
      </c>
      <c r="K425">
        <v>24324.647000000001</v>
      </c>
      <c r="L425" s="1">
        <f t="shared" si="13"/>
        <v>24.324647000000002</v>
      </c>
    </row>
    <row r="426" spans="1:12" ht="14.45">
      <c r="A426" t="s">
        <v>723</v>
      </c>
      <c r="B426" t="s">
        <v>733</v>
      </c>
      <c r="C426">
        <v>730900</v>
      </c>
      <c r="D426" t="s">
        <v>734</v>
      </c>
      <c r="E426" t="s">
        <v>670</v>
      </c>
      <c r="F426" t="s">
        <v>670</v>
      </c>
      <c r="G426" t="str">
        <f t="shared" si="12"/>
        <v>France to EU27</v>
      </c>
      <c r="H426">
        <v>2017</v>
      </c>
      <c r="I426" t="s">
        <v>724</v>
      </c>
      <c r="J426">
        <v>6</v>
      </c>
      <c r="K426">
        <v>29108.007000000001</v>
      </c>
      <c r="L426" s="1">
        <f t="shared" si="13"/>
        <v>29.108007000000001</v>
      </c>
    </row>
    <row r="427" spans="1:12" ht="14.45">
      <c r="A427" t="s">
        <v>723</v>
      </c>
      <c r="B427" t="s">
        <v>733</v>
      </c>
      <c r="C427">
        <v>741999</v>
      </c>
      <c r="D427" t="s">
        <v>734</v>
      </c>
      <c r="E427" t="s">
        <v>147</v>
      </c>
      <c r="F427" t="s">
        <v>292</v>
      </c>
      <c r="G427" t="str">
        <f t="shared" si="12"/>
        <v>France to World</v>
      </c>
      <c r="H427">
        <v>2012</v>
      </c>
      <c r="I427" t="s">
        <v>724</v>
      </c>
      <c r="J427">
        <v>6</v>
      </c>
      <c r="K427">
        <v>177452.16699999999</v>
      </c>
      <c r="L427" s="1">
        <f t="shared" si="13"/>
        <v>177.45216699999997</v>
      </c>
    </row>
    <row r="428" spans="1:12" ht="14.45">
      <c r="A428" t="s">
        <v>723</v>
      </c>
      <c r="B428" t="s">
        <v>733</v>
      </c>
      <c r="C428">
        <v>741999</v>
      </c>
      <c r="D428" t="s">
        <v>734</v>
      </c>
      <c r="E428" t="s">
        <v>147</v>
      </c>
      <c r="F428" t="s">
        <v>292</v>
      </c>
      <c r="G428" t="str">
        <f t="shared" si="12"/>
        <v>France to World</v>
      </c>
      <c r="H428">
        <v>2013</v>
      </c>
      <c r="I428" t="s">
        <v>724</v>
      </c>
      <c r="J428">
        <v>6</v>
      </c>
      <c r="K428">
        <v>175307.95199999999</v>
      </c>
      <c r="L428" s="1">
        <f t="shared" si="13"/>
        <v>175.307952</v>
      </c>
    </row>
    <row r="429" spans="1:12" ht="14.45">
      <c r="A429" t="s">
        <v>723</v>
      </c>
      <c r="B429" t="s">
        <v>733</v>
      </c>
      <c r="C429">
        <v>741999</v>
      </c>
      <c r="D429" t="s">
        <v>734</v>
      </c>
      <c r="E429" t="s">
        <v>147</v>
      </c>
      <c r="F429" t="s">
        <v>292</v>
      </c>
      <c r="G429" t="str">
        <f t="shared" si="12"/>
        <v>France to World</v>
      </c>
      <c r="H429">
        <v>2014</v>
      </c>
      <c r="I429" t="s">
        <v>724</v>
      </c>
      <c r="J429">
        <v>6</v>
      </c>
      <c r="K429">
        <v>181740.41800000001</v>
      </c>
      <c r="L429" s="1">
        <f t="shared" si="13"/>
        <v>181.74041800000001</v>
      </c>
    </row>
    <row r="430" spans="1:12" ht="14.45">
      <c r="A430" t="s">
        <v>723</v>
      </c>
      <c r="B430" t="s">
        <v>733</v>
      </c>
      <c r="C430">
        <v>741999</v>
      </c>
      <c r="D430" t="s">
        <v>734</v>
      </c>
      <c r="E430" t="s">
        <v>147</v>
      </c>
      <c r="F430" t="s">
        <v>292</v>
      </c>
      <c r="G430" t="str">
        <f t="shared" si="12"/>
        <v>France to World</v>
      </c>
      <c r="H430">
        <v>2015</v>
      </c>
      <c r="I430" t="s">
        <v>724</v>
      </c>
      <c r="J430">
        <v>6</v>
      </c>
      <c r="K430">
        <v>153552.50200000001</v>
      </c>
      <c r="L430" s="1">
        <f t="shared" si="13"/>
        <v>153.552502</v>
      </c>
    </row>
    <row r="431" spans="1:12" ht="14.45">
      <c r="A431" t="s">
        <v>723</v>
      </c>
      <c r="B431" t="s">
        <v>733</v>
      </c>
      <c r="C431">
        <v>741999</v>
      </c>
      <c r="D431" t="s">
        <v>734</v>
      </c>
      <c r="E431" t="s">
        <v>147</v>
      </c>
      <c r="F431" t="s">
        <v>292</v>
      </c>
      <c r="G431" t="str">
        <f t="shared" si="12"/>
        <v>France to World</v>
      </c>
      <c r="H431">
        <v>2016</v>
      </c>
      <c r="I431" t="s">
        <v>724</v>
      </c>
      <c r="J431">
        <v>6</v>
      </c>
      <c r="K431">
        <v>161374.932</v>
      </c>
      <c r="L431" s="1">
        <f t="shared" si="13"/>
        <v>161.374932</v>
      </c>
    </row>
    <row r="432" spans="1:12" ht="14.45">
      <c r="A432" t="s">
        <v>723</v>
      </c>
      <c r="B432" t="s">
        <v>733</v>
      </c>
      <c r="C432">
        <v>741999</v>
      </c>
      <c r="D432" t="s">
        <v>734</v>
      </c>
      <c r="E432" t="s">
        <v>147</v>
      </c>
      <c r="F432" t="s">
        <v>292</v>
      </c>
      <c r="G432" t="str">
        <f t="shared" si="12"/>
        <v>France to World</v>
      </c>
      <c r="H432">
        <v>2017</v>
      </c>
      <c r="I432" t="s">
        <v>724</v>
      </c>
      <c r="J432">
        <v>6</v>
      </c>
      <c r="K432">
        <v>176099.00899999999</v>
      </c>
      <c r="L432" s="1">
        <f t="shared" si="13"/>
        <v>176.099009</v>
      </c>
    </row>
    <row r="433" spans="1:12" ht="14.45">
      <c r="A433" t="s">
        <v>723</v>
      </c>
      <c r="B433" t="s">
        <v>733</v>
      </c>
      <c r="C433">
        <v>741999</v>
      </c>
      <c r="D433" t="s">
        <v>734</v>
      </c>
      <c r="E433" t="s">
        <v>670</v>
      </c>
      <c r="F433" t="s">
        <v>670</v>
      </c>
      <c r="G433" t="str">
        <f t="shared" si="12"/>
        <v>France to EU27</v>
      </c>
      <c r="H433">
        <v>2012</v>
      </c>
      <c r="I433" t="s">
        <v>724</v>
      </c>
      <c r="J433">
        <v>6</v>
      </c>
      <c r="K433">
        <v>116407.24099999999</v>
      </c>
      <c r="L433" s="1">
        <f t="shared" si="13"/>
        <v>116.407241</v>
      </c>
    </row>
    <row r="434" spans="1:12" ht="14.45">
      <c r="A434" t="s">
        <v>723</v>
      </c>
      <c r="B434" t="s">
        <v>733</v>
      </c>
      <c r="C434">
        <v>741999</v>
      </c>
      <c r="D434" t="s">
        <v>734</v>
      </c>
      <c r="E434" t="s">
        <v>670</v>
      </c>
      <c r="F434" t="s">
        <v>670</v>
      </c>
      <c r="G434" t="str">
        <f t="shared" si="12"/>
        <v>France to EU27</v>
      </c>
      <c r="H434">
        <v>2013</v>
      </c>
      <c r="I434" t="s">
        <v>724</v>
      </c>
      <c r="J434">
        <v>6</v>
      </c>
      <c r="K434">
        <v>103520.285</v>
      </c>
      <c r="L434" s="1">
        <f t="shared" si="13"/>
        <v>103.520285</v>
      </c>
    </row>
    <row r="435" spans="1:12" ht="14.45">
      <c r="A435" t="s">
        <v>723</v>
      </c>
      <c r="B435" t="s">
        <v>733</v>
      </c>
      <c r="C435">
        <v>741999</v>
      </c>
      <c r="D435" t="s">
        <v>734</v>
      </c>
      <c r="E435" t="s">
        <v>670</v>
      </c>
      <c r="F435" t="s">
        <v>670</v>
      </c>
      <c r="G435" t="str">
        <f t="shared" si="12"/>
        <v>France to EU27</v>
      </c>
      <c r="H435">
        <v>2014</v>
      </c>
      <c r="I435" t="s">
        <v>724</v>
      </c>
      <c r="J435">
        <v>6</v>
      </c>
      <c r="K435">
        <v>111141.701</v>
      </c>
      <c r="L435" s="1">
        <f t="shared" si="13"/>
        <v>111.141701</v>
      </c>
    </row>
    <row r="436" spans="1:12" ht="14.45">
      <c r="A436" t="s">
        <v>723</v>
      </c>
      <c r="B436" t="s">
        <v>733</v>
      </c>
      <c r="C436">
        <v>741999</v>
      </c>
      <c r="D436" t="s">
        <v>734</v>
      </c>
      <c r="E436" t="s">
        <v>670</v>
      </c>
      <c r="F436" t="s">
        <v>670</v>
      </c>
      <c r="G436" t="str">
        <f t="shared" si="12"/>
        <v>France to EU27</v>
      </c>
      <c r="H436">
        <v>2015</v>
      </c>
      <c r="I436" t="s">
        <v>724</v>
      </c>
      <c r="J436">
        <v>6</v>
      </c>
      <c r="K436">
        <v>91707.032000000007</v>
      </c>
      <c r="L436" s="1">
        <f t="shared" si="13"/>
        <v>91.707032000000012</v>
      </c>
    </row>
    <row r="437" spans="1:12" ht="14.45">
      <c r="A437" t="s">
        <v>723</v>
      </c>
      <c r="B437" t="s">
        <v>733</v>
      </c>
      <c r="C437">
        <v>741999</v>
      </c>
      <c r="D437" t="s">
        <v>734</v>
      </c>
      <c r="E437" t="s">
        <v>670</v>
      </c>
      <c r="F437" t="s">
        <v>670</v>
      </c>
      <c r="G437" t="str">
        <f t="shared" si="12"/>
        <v>France to EU27</v>
      </c>
      <c r="H437">
        <v>2016</v>
      </c>
      <c r="I437" t="s">
        <v>724</v>
      </c>
      <c r="J437">
        <v>6</v>
      </c>
      <c r="K437">
        <v>97303.862999999998</v>
      </c>
      <c r="L437" s="1">
        <f t="shared" si="13"/>
        <v>97.303862999999993</v>
      </c>
    </row>
    <row r="438" spans="1:12" ht="14.45">
      <c r="A438" t="s">
        <v>723</v>
      </c>
      <c r="B438" t="s">
        <v>733</v>
      </c>
      <c r="C438">
        <v>741999</v>
      </c>
      <c r="D438" t="s">
        <v>734</v>
      </c>
      <c r="E438" t="s">
        <v>670</v>
      </c>
      <c r="F438" t="s">
        <v>670</v>
      </c>
      <c r="G438" t="str">
        <f t="shared" si="12"/>
        <v>France to EU27</v>
      </c>
      <c r="H438">
        <v>2017</v>
      </c>
      <c r="I438" t="s">
        <v>724</v>
      </c>
      <c r="J438">
        <v>6</v>
      </c>
      <c r="K438">
        <v>101949.783</v>
      </c>
      <c r="L438" s="1">
        <f t="shared" si="13"/>
        <v>101.949783</v>
      </c>
    </row>
    <row r="439" spans="1:12" ht="14.45">
      <c r="A439" t="s">
        <v>723</v>
      </c>
      <c r="B439" t="s">
        <v>733</v>
      </c>
      <c r="C439">
        <v>761100</v>
      </c>
      <c r="D439" t="s">
        <v>734</v>
      </c>
      <c r="E439" t="s">
        <v>147</v>
      </c>
      <c r="F439" t="s">
        <v>292</v>
      </c>
      <c r="G439" t="str">
        <f t="shared" si="12"/>
        <v>France to World</v>
      </c>
      <c r="H439">
        <v>2012</v>
      </c>
      <c r="I439" t="s">
        <v>724</v>
      </c>
      <c r="J439">
        <v>6</v>
      </c>
      <c r="K439">
        <v>8650.0679999999993</v>
      </c>
      <c r="L439" s="1">
        <f t="shared" si="13"/>
        <v>8.6500679999999992</v>
      </c>
    </row>
    <row r="440" spans="1:12" ht="14.45">
      <c r="A440" t="s">
        <v>723</v>
      </c>
      <c r="B440" t="s">
        <v>733</v>
      </c>
      <c r="C440">
        <v>761100</v>
      </c>
      <c r="D440" t="s">
        <v>734</v>
      </c>
      <c r="E440" t="s">
        <v>147</v>
      </c>
      <c r="F440" t="s">
        <v>292</v>
      </c>
      <c r="G440" t="str">
        <f t="shared" si="12"/>
        <v>France to World</v>
      </c>
      <c r="H440">
        <v>2013</v>
      </c>
      <c r="I440" t="s">
        <v>724</v>
      </c>
      <c r="J440">
        <v>6</v>
      </c>
      <c r="K440">
        <v>10525.341</v>
      </c>
      <c r="L440" s="1">
        <f t="shared" si="13"/>
        <v>10.525341000000001</v>
      </c>
    </row>
    <row r="441" spans="1:12" ht="14.45">
      <c r="A441" t="s">
        <v>723</v>
      </c>
      <c r="B441" t="s">
        <v>733</v>
      </c>
      <c r="C441">
        <v>761100</v>
      </c>
      <c r="D441" t="s">
        <v>734</v>
      </c>
      <c r="E441" t="s">
        <v>147</v>
      </c>
      <c r="F441" t="s">
        <v>292</v>
      </c>
      <c r="G441" t="str">
        <f t="shared" si="12"/>
        <v>France to World</v>
      </c>
      <c r="H441">
        <v>2014</v>
      </c>
      <c r="I441" t="s">
        <v>724</v>
      </c>
      <c r="J441">
        <v>6</v>
      </c>
      <c r="K441">
        <v>8454.518</v>
      </c>
      <c r="L441" s="1">
        <f t="shared" si="13"/>
        <v>8.4545180000000002</v>
      </c>
    </row>
    <row r="442" spans="1:12" ht="14.45">
      <c r="A442" t="s">
        <v>723</v>
      </c>
      <c r="B442" t="s">
        <v>733</v>
      </c>
      <c r="C442">
        <v>761100</v>
      </c>
      <c r="D442" t="s">
        <v>734</v>
      </c>
      <c r="E442" t="s">
        <v>147</v>
      </c>
      <c r="F442" t="s">
        <v>292</v>
      </c>
      <c r="G442" t="str">
        <f t="shared" si="12"/>
        <v>France to World</v>
      </c>
      <c r="H442">
        <v>2015</v>
      </c>
      <c r="I442" t="s">
        <v>724</v>
      </c>
      <c r="J442">
        <v>6</v>
      </c>
      <c r="K442">
        <v>8350.5130000000008</v>
      </c>
      <c r="L442" s="1">
        <f t="shared" si="13"/>
        <v>8.3505130000000012</v>
      </c>
    </row>
    <row r="443" spans="1:12" ht="14.45">
      <c r="A443" t="s">
        <v>723</v>
      </c>
      <c r="B443" t="s">
        <v>733</v>
      </c>
      <c r="C443">
        <v>761100</v>
      </c>
      <c r="D443" t="s">
        <v>734</v>
      </c>
      <c r="E443" t="s">
        <v>147</v>
      </c>
      <c r="F443" t="s">
        <v>292</v>
      </c>
      <c r="G443" t="str">
        <f t="shared" si="12"/>
        <v>France to World</v>
      </c>
      <c r="H443">
        <v>2016</v>
      </c>
      <c r="I443" t="s">
        <v>724</v>
      </c>
      <c r="J443">
        <v>6</v>
      </c>
      <c r="K443">
        <v>7967.0640000000003</v>
      </c>
      <c r="L443" s="1">
        <f t="shared" si="13"/>
        <v>7.9670640000000006</v>
      </c>
    </row>
    <row r="444" spans="1:12" ht="14.45">
      <c r="A444" t="s">
        <v>723</v>
      </c>
      <c r="B444" t="s">
        <v>733</v>
      </c>
      <c r="C444">
        <v>761100</v>
      </c>
      <c r="D444" t="s">
        <v>734</v>
      </c>
      <c r="E444" t="s">
        <v>147</v>
      </c>
      <c r="F444" t="s">
        <v>292</v>
      </c>
      <c r="G444" t="str">
        <f t="shared" si="12"/>
        <v>France to World</v>
      </c>
      <c r="H444">
        <v>2017</v>
      </c>
      <c r="I444" t="s">
        <v>724</v>
      </c>
      <c r="J444">
        <v>6</v>
      </c>
      <c r="K444">
        <v>8757.4140000000007</v>
      </c>
      <c r="L444" s="1">
        <f t="shared" si="13"/>
        <v>8.7574140000000007</v>
      </c>
    </row>
    <row r="445" spans="1:12" ht="14.45">
      <c r="A445" t="s">
        <v>723</v>
      </c>
      <c r="B445" t="s">
        <v>733</v>
      </c>
      <c r="C445">
        <v>761100</v>
      </c>
      <c r="D445" t="s">
        <v>734</v>
      </c>
      <c r="E445" t="s">
        <v>670</v>
      </c>
      <c r="F445" t="s">
        <v>670</v>
      </c>
      <c r="G445" t="str">
        <f t="shared" si="12"/>
        <v>France to EU27</v>
      </c>
      <c r="H445">
        <v>2012</v>
      </c>
      <c r="I445" t="s">
        <v>724</v>
      </c>
      <c r="J445">
        <v>6</v>
      </c>
      <c r="K445">
        <v>6558.7979999999998</v>
      </c>
      <c r="L445" s="1">
        <f t="shared" si="13"/>
        <v>6.5587979999999995</v>
      </c>
    </row>
    <row r="446" spans="1:12" ht="14.45">
      <c r="A446" t="s">
        <v>723</v>
      </c>
      <c r="B446" t="s">
        <v>733</v>
      </c>
      <c r="C446">
        <v>761100</v>
      </c>
      <c r="D446" t="s">
        <v>734</v>
      </c>
      <c r="E446" t="s">
        <v>670</v>
      </c>
      <c r="F446" t="s">
        <v>670</v>
      </c>
      <c r="G446" t="str">
        <f t="shared" si="12"/>
        <v>France to EU27</v>
      </c>
      <c r="H446">
        <v>2013</v>
      </c>
      <c r="I446" t="s">
        <v>724</v>
      </c>
      <c r="J446">
        <v>6</v>
      </c>
      <c r="K446">
        <v>7401.7079999999996</v>
      </c>
      <c r="L446" s="1">
        <f t="shared" si="13"/>
        <v>7.4017079999999993</v>
      </c>
    </row>
    <row r="447" spans="1:12" ht="14.45">
      <c r="A447" t="s">
        <v>723</v>
      </c>
      <c r="B447" t="s">
        <v>733</v>
      </c>
      <c r="C447">
        <v>761100</v>
      </c>
      <c r="D447" t="s">
        <v>734</v>
      </c>
      <c r="E447" t="s">
        <v>670</v>
      </c>
      <c r="F447" t="s">
        <v>670</v>
      </c>
      <c r="G447" t="str">
        <f t="shared" si="12"/>
        <v>France to EU27</v>
      </c>
      <c r="H447">
        <v>2014</v>
      </c>
      <c r="I447" t="s">
        <v>724</v>
      </c>
      <c r="J447">
        <v>6</v>
      </c>
      <c r="K447">
        <v>6695.4709999999995</v>
      </c>
      <c r="L447" s="1">
        <f t="shared" si="13"/>
        <v>6.6954709999999995</v>
      </c>
    </row>
    <row r="448" spans="1:12" ht="14.45">
      <c r="A448" t="s">
        <v>723</v>
      </c>
      <c r="B448" t="s">
        <v>733</v>
      </c>
      <c r="C448">
        <v>761100</v>
      </c>
      <c r="D448" t="s">
        <v>734</v>
      </c>
      <c r="E448" t="s">
        <v>670</v>
      </c>
      <c r="F448" t="s">
        <v>670</v>
      </c>
      <c r="G448" t="str">
        <f t="shared" si="12"/>
        <v>France to EU27</v>
      </c>
      <c r="H448">
        <v>2015</v>
      </c>
      <c r="I448" t="s">
        <v>724</v>
      </c>
      <c r="J448">
        <v>6</v>
      </c>
      <c r="K448">
        <v>7119.2470000000003</v>
      </c>
      <c r="L448" s="1">
        <f t="shared" si="13"/>
        <v>7.1192470000000005</v>
      </c>
    </row>
    <row r="449" spans="1:12" ht="14.45">
      <c r="A449" t="s">
        <v>723</v>
      </c>
      <c r="B449" t="s">
        <v>733</v>
      </c>
      <c r="C449">
        <v>761100</v>
      </c>
      <c r="D449" t="s">
        <v>734</v>
      </c>
      <c r="E449" t="s">
        <v>670</v>
      </c>
      <c r="F449" t="s">
        <v>670</v>
      </c>
      <c r="G449" t="str">
        <f t="shared" si="12"/>
        <v>France to EU27</v>
      </c>
      <c r="H449">
        <v>2016</v>
      </c>
      <c r="I449" t="s">
        <v>724</v>
      </c>
      <c r="J449">
        <v>6</v>
      </c>
      <c r="K449">
        <v>6435.866</v>
      </c>
      <c r="L449" s="1">
        <f t="shared" si="13"/>
        <v>6.4358659999999999</v>
      </c>
    </row>
    <row r="450" spans="1:12" ht="14.45">
      <c r="A450" t="s">
        <v>723</v>
      </c>
      <c r="B450" t="s">
        <v>733</v>
      </c>
      <c r="C450">
        <v>761100</v>
      </c>
      <c r="D450" t="s">
        <v>734</v>
      </c>
      <c r="E450" t="s">
        <v>670</v>
      </c>
      <c r="F450" t="s">
        <v>670</v>
      </c>
      <c r="G450" t="str">
        <f t="shared" si="12"/>
        <v>France to EU27</v>
      </c>
      <c r="H450">
        <v>2017</v>
      </c>
      <c r="I450" t="s">
        <v>724</v>
      </c>
      <c r="J450">
        <v>6</v>
      </c>
      <c r="K450">
        <v>6691.96</v>
      </c>
      <c r="L450" s="1">
        <f t="shared" si="13"/>
        <v>6.6919599999999999</v>
      </c>
    </row>
    <row r="451" spans="1:12" ht="14.45">
      <c r="A451" t="s">
        <v>723</v>
      </c>
      <c r="B451" t="s">
        <v>733</v>
      </c>
      <c r="C451">
        <v>840510</v>
      </c>
      <c r="D451" t="s">
        <v>734</v>
      </c>
      <c r="E451" t="s">
        <v>147</v>
      </c>
      <c r="F451" t="s">
        <v>292</v>
      </c>
      <c r="G451" t="str">
        <f t="shared" si="12"/>
        <v>France to World</v>
      </c>
      <c r="H451">
        <v>2012</v>
      </c>
      <c r="I451" t="s">
        <v>724</v>
      </c>
      <c r="J451">
        <v>6</v>
      </c>
      <c r="K451">
        <v>45989.750999999997</v>
      </c>
      <c r="L451" s="1">
        <f t="shared" si="13"/>
        <v>45.989750999999998</v>
      </c>
    </row>
    <row r="452" spans="1:12" ht="14.45">
      <c r="A452" t="s">
        <v>723</v>
      </c>
      <c r="B452" t="s">
        <v>733</v>
      </c>
      <c r="C452">
        <v>840510</v>
      </c>
      <c r="D452" t="s">
        <v>734</v>
      </c>
      <c r="E452" t="s">
        <v>147</v>
      </c>
      <c r="F452" t="s">
        <v>292</v>
      </c>
      <c r="G452" t="str">
        <f t="shared" si="12"/>
        <v>France to World</v>
      </c>
      <c r="H452">
        <v>2013</v>
      </c>
      <c r="I452" t="s">
        <v>724</v>
      </c>
      <c r="J452">
        <v>6</v>
      </c>
      <c r="K452">
        <v>19354.724999999999</v>
      </c>
      <c r="L452" s="1">
        <f t="shared" si="13"/>
        <v>19.354724999999998</v>
      </c>
    </row>
    <row r="453" spans="1:12" ht="14.45">
      <c r="A453" t="s">
        <v>723</v>
      </c>
      <c r="B453" t="s">
        <v>733</v>
      </c>
      <c r="C453">
        <v>840510</v>
      </c>
      <c r="D453" t="s">
        <v>734</v>
      </c>
      <c r="E453" t="s">
        <v>147</v>
      </c>
      <c r="F453" t="s">
        <v>292</v>
      </c>
      <c r="G453" t="str">
        <f t="shared" si="12"/>
        <v>France to World</v>
      </c>
      <c r="H453">
        <v>2014</v>
      </c>
      <c r="I453" t="s">
        <v>724</v>
      </c>
      <c r="J453">
        <v>6</v>
      </c>
      <c r="K453">
        <v>10071.802</v>
      </c>
      <c r="L453" s="1">
        <f t="shared" si="13"/>
        <v>10.071802</v>
      </c>
    </row>
    <row r="454" spans="1:12" ht="14.45">
      <c r="A454" t="s">
        <v>723</v>
      </c>
      <c r="B454" t="s">
        <v>733</v>
      </c>
      <c r="C454">
        <v>840510</v>
      </c>
      <c r="D454" t="s">
        <v>734</v>
      </c>
      <c r="E454" t="s">
        <v>147</v>
      </c>
      <c r="F454" t="s">
        <v>292</v>
      </c>
      <c r="G454" t="str">
        <f t="shared" si="12"/>
        <v>France to World</v>
      </c>
      <c r="H454">
        <v>2015</v>
      </c>
      <c r="I454" t="s">
        <v>724</v>
      </c>
      <c r="J454">
        <v>6</v>
      </c>
      <c r="K454">
        <v>18259.25</v>
      </c>
      <c r="L454" s="1">
        <f t="shared" si="13"/>
        <v>18.259250000000002</v>
      </c>
    </row>
    <row r="455" spans="1:12" ht="14.45">
      <c r="A455" t="s">
        <v>723</v>
      </c>
      <c r="B455" t="s">
        <v>733</v>
      </c>
      <c r="C455">
        <v>840510</v>
      </c>
      <c r="D455" t="s">
        <v>734</v>
      </c>
      <c r="E455" t="s">
        <v>147</v>
      </c>
      <c r="F455" t="s">
        <v>292</v>
      </c>
      <c r="G455" t="str">
        <f t="shared" si="12"/>
        <v>France to World</v>
      </c>
      <c r="H455">
        <v>2016</v>
      </c>
      <c r="I455" t="s">
        <v>724</v>
      </c>
      <c r="J455">
        <v>6</v>
      </c>
      <c r="K455">
        <v>16346.831</v>
      </c>
      <c r="L455" s="1">
        <f t="shared" si="13"/>
        <v>16.346831000000002</v>
      </c>
    </row>
    <row r="456" spans="1:12" ht="14.45">
      <c r="A456" t="s">
        <v>723</v>
      </c>
      <c r="B456" t="s">
        <v>733</v>
      </c>
      <c r="C456">
        <v>840510</v>
      </c>
      <c r="D456" t="s">
        <v>734</v>
      </c>
      <c r="E456" t="s">
        <v>147</v>
      </c>
      <c r="F456" t="s">
        <v>292</v>
      </c>
      <c r="G456" t="str">
        <f t="shared" ref="G456:G519" si="14">CONCATENATE(D456, " to ",F456)</f>
        <v>France to World</v>
      </c>
      <c r="H456">
        <v>2017</v>
      </c>
      <c r="I456" t="s">
        <v>724</v>
      </c>
      <c r="J456">
        <v>6</v>
      </c>
      <c r="K456">
        <v>7670.6559999999999</v>
      </c>
      <c r="L456" s="1">
        <f t="shared" ref="L456:L519" si="15">K456/1000</f>
        <v>7.6706560000000001</v>
      </c>
    </row>
    <row r="457" spans="1:12" ht="14.45">
      <c r="A457" t="s">
        <v>723</v>
      </c>
      <c r="B457" t="s">
        <v>733</v>
      </c>
      <c r="C457">
        <v>840510</v>
      </c>
      <c r="D457" t="s">
        <v>734</v>
      </c>
      <c r="E457" t="s">
        <v>670</v>
      </c>
      <c r="F457" t="s">
        <v>670</v>
      </c>
      <c r="G457" t="str">
        <f t="shared" si="14"/>
        <v>France to EU27</v>
      </c>
      <c r="H457">
        <v>2012</v>
      </c>
      <c r="I457" t="s">
        <v>724</v>
      </c>
      <c r="J457">
        <v>6</v>
      </c>
      <c r="K457">
        <v>31044.375</v>
      </c>
      <c r="L457" s="1">
        <f t="shared" si="15"/>
        <v>31.044374999999999</v>
      </c>
    </row>
    <row r="458" spans="1:12" ht="14.45">
      <c r="A458" t="s">
        <v>723</v>
      </c>
      <c r="B458" t="s">
        <v>733</v>
      </c>
      <c r="C458">
        <v>840510</v>
      </c>
      <c r="D458" t="s">
        <v>734</v>
      </c>
      <c r="E458" t="s">
        <v>670</v>
      </c>
      <c r="F458" t="s">
        <v>670</v>
      </c>
      <c r="G458" t="str">
        <f t="shared" si="14"/>
        <v>France to EU27</v>
      </c>
      <c r="H458">
        <v>2013</v>
      </c>
      <c r="I458" t="s">
        <v>724</v>
      </c>
      <c r="J458">
        <v>6</v>
      </c>
      <c r="K458">
        <v>4279.8410000000003</v>
      </c>
      <c r="L458" s="1">
        <f t="shared" si="15"/>
        <v>4.2798410000000002</v>
      </c>
    </row>
    <row r="459" spans="1:12" ht="14.45">
      <c r="A459" t="s">
        <v>723</v>
      </c>
      <c r="B459" t="s">
        <v>733</v>
      </c>
      <c r="C459">
        <v>840510</v>
      </c>
      <c r="D459" t="s">
        <v>734</v>
      </c>
      <c r="E459" t="s">
        <v>670</v>
      </c>
      <c r="F459" t="s">
        <v>670</v>
      </c>
      <c r="G459" t="str">
        <f t="shared" si="14"/>
        <v>France to EU27</v>
      </c>
      <c r="H459">
        <v>2014</v>
      </c>
      <c r="I459" t="s">
        <v>724</v>
      </c>
      <c r="J459">
        <v>6</v>
      </c>
      <c r="K459">
        <v>733.80399999999997</v>
      </c>
      <c r="L459" s="1">
        <f t="shared" si="15"/>
        <v>0.73380400000000001</v>
      </c>
    </row>
    <row r="460" spans="1:12" ht="14.45">
      <c r="A460" t="s">
        <v>723</v>
      </c>
      <c r="B460" t="s">
        <v>733</v>
      </c>
      <c r="C460">
        <v>840510</v>
      </c>
      <c r="D460" t="s">
        <v>734</v>
      </c>
      <c r="E460" t="s">
        <v>670</v>
      </c>
      <c r="F460" t="s">
        <v>670</v>
      </c>
      <c r="G460" t="str">
        <f t="shared" si="14"/>
        <v>France to EU27</v>
      </c>
      <c r="H460">
        <v>2015</v>
      </c>
      <c r="I460" t="s">
        <v>724</v>
      </c>
      <c r="J460">
        <v>6</v>
      </c>
      <c r="K460">
        <v>2072.5549999999998</v>
      </c>
      <c r="L460" s="1">
        <f t="shared" si="15"/>
        <v>2.0725549999999999</v>
      </c>
    </row>
    <row r="461" spans="1:12" ht="14.45">
      <c r="A461" t="s">
        <v>723</v>
      </c>
      <c r="B461" t="s">
        <v>733</v>
      </c>
      <c r="C461">
        <v>840510</v>
      </c>
      <c r="D461" t="s">
        <v>734</v>
      </c>
      <c r="E461" t="s">
        <v>670</v>
      </c>
      <c r="F461" t="s">
        <v>670</v>
      </c>
      <c r="G461" t="str">
        <f t="shared" si="14"/>
        <v>France to EU27</v>
      </c>
      <c r="H461">
        <v>2016</v>
      </c>
      <c r="I461" t="s">
        <v>724</v>
      </c>
      <c r="J461">
        <v>6</v>
      </c>
      <c r="K461">
        <v>3582.2489999999998</v>
      </c>
      <c r="L461" s="1">
        <f t="shared" si="15"/>
        <v>3.582249</v>
      </c>
    </row>
    <row r="462" spans="1:12" ht="14.45">
      <c r="A462" t="s">
        <v>723</v>
      </c>
      <c r="B462" t="s">
        <v>733</v>
      </c>
      <c r="C462">
        <v>840510</v>
      </c>
      <c r="D462" t="s">
        <v>734</v>
      </c>
      <c r="E462" t="s">
        <v>670</v>
      </c>
      <c r="F462" t="s">
        <v>670</v>
      </c>
      <c r="G462" t="str">
        <f t="shared" si="14"/>
        <v>France to EU27</v>
      </c>
      <c r="H462">
        <v>2017</v>
      </c>
      <c r="I462" t="s">
        <v>724</v>
      </c>
      <c r="J462">
        <v>6</v>
      </c>
      <c r="K462">
        <v>3694.9670000000001</v>
      </c>
      <c r="L462" s="1">
        <f t="shared" si="15"/>
        <v>3.6949670000000001</v>
      </c>
    </row>
    <row r="463" spans="1:12" ht="14.45">
      <c r="A463" t="s">
        <v>723</v>
      </c>
      <c r="B463" t="s">
        <v>733</v>
      </c>
      <c r="C463">
        <v>841931</v>
      </c>
      <c r="D463" t="s">
        <v>734</v>
      </c>
      <c r="E463" t="s">
        <v>147</v>
      </c>
      <c r="F463" t="s">
        <v>292</v>
      </c>
      <c r="G463" t="str">
        <f t="shared" si="14"/>
        <v>France to World</v>
      </c>
      <c r="H463">
        <v>2012</v>
      </c>
      <c r="I463" t="s">
        <v>724</v>
      </c>
      <c r="J463">
        <v>6</v>
      </c>
      <c r="K463">
        <v>10827.928</v>
      </c>
      <c r="L463" s="1">
        <f t="shared" si="15"/>
        <v>10.827928</v>
      </c>
    </row>
    <row r="464" spans="1:12" ht="14.45">
      <c r="A464" t="s">
        <v>723</v>
      </c>
      <c r="B464" t="s">
        <v>733</v>
      </c>
      <c r="C464">
        <v>841931</v>
      </c>
      <c r="D464" t="s">
        <v>734</v>
      </c>
      <c r="E464" t="s">
        <v>147</v>
      </c>
      <c r="F464" t="s">
        <v>292</v>
      </c>
      <c r="G464" t="str">
        <f t="shared" si="14"/>
        <v>France to World</v>
      </c>
      <c r="H464">
        <v>2013</v>
      </c>
      <c r="I464" t="s">
        <v>724</v>
      </c>
      <c r="J464">
        <v>6</v>
      </c>
      <c r="K464">
        <v>11442.447</v>
      </c>
      <c r="L464" s="1">
        <f t="shared" si="15"/>
        <v>11.442447</v>
      </c>
    </row>
    <row r="465" spans="1:12" ht="14.45">
      <c r="A465" t="s">
        <v>723</v>
      </c>
      <c r="B465" t="s">
        <v>733</v>
      </c>
      <c r="C465">
        <v>841931</v>
      </c>
      <c r="D465" t="s">
        <v>734</v>
      </c>
      <c r="E465" t="s">
        <v>147</v>
      </c>
      <c r="F465" t="s">
        <v>292</v>
      </c>
      <c r="G465" t="str">
        <f t="shared" si="14"/>
        <v>France to World</v>
      </c>
      <c r="H465">
        <v>2014</v>
      </c>
      <c r="I465" t="s">
        <v>724</v>
      </c>
      <c r="J465">
        <v>6</v>
      </c>
      <c r="K465">
        <v>11493.983</v>
      </c>
      <c r="L465" s="1">
        <f t="shared" si="15"/>
        <v>11.493983</v>
      </c>
    </row>
    <row r="466" spans="1:12" ht="14.45">
      <c r="A466" t="s">
        <v>723</v>
      </c>
      <c r="B466" t="s">
        <v>733</v>
      </c>
      <c r="C466">
        <v>841931</v>
      </c>
      <c r="D466" t="s">
        <v>734</v>
      </c>
      <c r="E466" t="s">
        <v>147</v>
      </c>
      <c r="F466" t="s">
        <v>292</v>
      </c>
      <c r="G466" t="str">
        <f t="shared" si="14"/>
        <v>France to World</v>
      </c>
      <c r="H466">
        <v>2015</v>
      </c>
      <c r="I466" t="s">
        <v>724</v>
      </c>
      <c r="J466">
        <v>6</v>
      </c>
      <c r="K466">
        <v>15095.186</v>
      </c>
      <c r="L466" s="1">
        <f t="shared" si="15"/>
        <v>15.095186</v>
      </c>
    </row>
    <row r="467" spans="1:12" ht="14.45">
      <c r="A467" t="s">
        <v>723</v>
      </c>
      <c r="B467" t="s">
        <v>733</v>
      </c>
      <c r="C467">
        <v>841931</v>
      </c>
      <c r="D467" t="s">
        <v>734</v>
      </c>
      <c r="E467" t="s">
        <v>147</v>
      </c>
      <c r="F467" t="s">
        <v>292</v>
      </c>
      <c r="G467" t="str">
        <f t="shared" si="14"/>
        <v>France to World</v>
      </c>
      <c r="H467">
        <v>2016</v>
      </c>
      <c r="I467" t="s">
        <v>724</v>
      </c>
      <c r="J467">
        <v>6</v>
      </c>
      <c r="K467">
        <v>5403.759</v>
      </c>
      <c r="L467" s="1">
        <f t="shared" si="15"/>
        <v>5.403759</v>
      </c>
    </row>
    <row r="468" spans="1:12" ht="14.45">
      <c r="A468" t="s">
        <v>723</v>
      </c>
      <c r="B468" t="s">
        <v>733</v>
      </c>
      <c r="C468">
        <v>841931</v>
      </c>
      <c r="D468" t="s">
        <v>734</v>
      </c>
      <c r="E468" t="s">
        <v>147</v>
      </c>
      <c r="F468" t="s">
        <v>292</v>
      </c>
      <c r="G468" t="str">
        <f t="shared" si="14"/>
        <v>France to World</v>
      </c>
      <c r="H468">
        <v>2017</v>
      </c>
      <c r="I468" t="s">
        <v>724</v>
      </c>
      <c r="J468">
        <v>6</v>
      </c>
      <c r="K468">
        <v>8844.8770000000004</v>
      </c>
      <c r="L468" s="1">
        <f t="shared" si="15"/>
        <v>8.8448770000000003</v>
      </c>
    </row>
    <row r="469" spans="1:12" ht="14.45">
      <c r="A469" t="s">
        <v>723</v>
      </c>
      <c r="B469" t="s">
        <v>733</v>
      </c>
      <c r="C469">
        <v>841931</v>
      </c>
      <c r="D469" t="s">
        <v>734</v>
      </c>
      <c r="E469" t="s">
        <v>670</v>
      </c>
      <c r="F469" t="s">
        <v>670</v>
      </c>
      <c r="G469" t="str">
        <f t="shared" si="14"/>
        <v>France to EU27</v>
      </c>
      <c r="H469">
        <v>2012</v>
      </c>
      <c r="I469" t="s">
        <v>724</v>
      </c>
      <c r="J469">
        <v>6</v>
      </c>
      <c r="K469">
        <v>6360.9070000000002</v>
      </c>
      <c r="L469" s="1">
        <f t="shared" si="15"/>
        <v>6.3609070000000001</v>
      </c>
    </row>
    <row r="470" spans="1:12" ht="14.45">
      <c r="A470" t="s">
        <v>723</v>
      </c>
      <c r="B470" t="s">
        <v>733</v>
      </c>
      <c r="C470">
        <v>841931</v>
      </c>
      <c r="D470" t="s">
        <v>734</v>
      </c>
      <c r="E470" t="s">
        <v>670</v>
      </c>
      <c r="F470" t="s">
        <v>670</v>
      </c>
      <c r="G470" t="str">
        <f t="shared" si="14"/>
        <v>France to EU27</v>
      </c>
      <c r="H470">
        <v>2013</v>
      </c>
      <c r="I470" t="s">
        <v>724</v>
      </c>
      <c r="J470">
        <v>6</v>
      </c>
      <c r="K470">
        <v>5324.0959999999995</v>
      </c>
      <c r="L470" s="1">
        <f t="shared" si="15"/>
        <v>5.3240959999999999</v>
      </c>
    </row>
    <row r="471" spans="1:12" ht="14.45">
      <c r="A471" t="s">
        <v>723</v>
      </c>
      <c r="B471" t="s">
        <v>733</v>
      </c>
      <c r="C471">
        <v>841931</v>
      </c>
      <c r="D471" t="s">
        <v>734</v>
      </c>
      <c r="E471" t="s">
        <v>670</v>
      </c>
      <c r="F471" t="s">
        <v>670</v>
      </c>
      <c r="G471" t="str">
        <f t="shared" si="14"/>
        <v>France to EU27</v>
      </c>
      <c r="H471">
        <v>2014</v>
      </c>
      <c r="I471" t="s">
        <v>724</v>
      </c>
      <c r="J471">
        <v>6</v>
      </c>
      <c r="K471">
        <v>7167.4989999999998</v>
      </c>
      <c r="L471" s="1">
        <f t="shared" si="15"/>
        <v>7.1674989999999994</v>
      </c>
    </row>
    <row r="472" spans="1:12" ht="14.45">
      <c r="A472" t="s">
        <v>723</v>
      </c>
      <c r="B472" t="s">
        <v>733</v>
      </c>
      <c r="C472">
        <v>841931</v>
      </c>
      <c r="D472" t="s">
        <v>734</v>
      </c>
      <c r="E472" t="s">
        <v>670</v>
      </c>
      <c r="F472" t="s">
        <v>670</v>
      </c>
      <c r="G472" t="str">
        <f t="shared" si="14"/>
        <v>France to EU27</v>
      </c>
      <c r="H472">
        <v>2015</v>
      </c>
      <c r="I472" t="s">
        <v>724</v>
      </c>
      <c r="J472">
        <v>6</v>
      </c>
      <c r="K472">
        <v>8658.7379999999994</v>
      </c>
      <c r="L472" s="1">
        <f t="shared" si="15"/>
        <v>8.6587379999999996</v>
      </c>
    </row>
    <row r="473" spans="1:12" ht="14.45">
      <c r="A473" t="s">
        <v>723</v>
      </c>
      <c r="B473" t="s">
        <v>733</v>
      </c>
      <c r="C473">
        <v>841931</v>
      </c>
      <c r="D473" t="s">
        <v>734</v>
      </c>
      <c r="E473" t="s">
        <v>670</v>
      </c>
      <c r="F473" t="s">
        <v>670</v>
      </c>
      <c r="G473" t="str">
        <f t="shared" si="14"/>
        <v>France to EU27</v>
      </c>
      <c r="H473">
        <v>2016</v>
      </c>
      <c r="I473" t="s">
        <v>724</v>
      </c>
      <c r="J473">
        <v>6</v>
      </c>
      <c r="K473">
        <v>2975.3870000000002</v>
      </c>
      <c r="L473" s="1">
        <f t="shared" si="15"/>
        <v>2.975387</v>
      </c>
    </row>
    <row r="474" spans="1:12" ht="14.45">
      <c r="A474" t="s">
        <v>723</v>
      </c>
      <c r="B474" t="s">
        <v>733</v>
      </c>
      <c r="C474">
        <v>841931</v>
      </c>
      <c r="D474" t="s">
        <v>734</v>
      </c>
      <c r="E474" t="s">
        <v>670</v>
      </c>
      <c r="F474" t="s">
        <v>670</v>
      </c>
      <c r="G474" t="str">
        <f t="shared" si="14"/>
        <v>France to EU27</v>
      </c>
      <c r="H474">
        <v>2017</v>
      </c>
      <c r="I474" t="s">
        <v>724</v>
      </c>
      <c r="J474">
        <v>6</v>
      </c>
      <c r="K474">
        <v>3307.3760000000002</v>
      </c>
      <c r="L474" s="1">
        <f t="shared" si="15"/>
        <v>3.3073760000000001</v>
      </c>
    </row>
    <row r="475" spans="1:12" ht="14.45">
      <c r="A475" t="s">
        <v>723</v>
      </c>
      <c r="B475" t="s">
        <v>733</v>
      </c>
      <c r="C475">
        <v>841932</v>
      </c>
      <c r="D475" t="s">
        <v>734</v>
      </c>
      <c r="E475" t="s">
        <v>147</v>
      </c>
      <c r="F475" t="s">
        <v>292</v>
      </c>
      <c r="G475" t="str">
        <f t="shared" si="14"/>
        <v>France to World</v>
      </c>
      <c r="H475">
        <v>2012</v>
      </c>
      <c r="I475" t="s">
        <v>724</v>
      </c>
      <c r="J475">
        <v>6</v>
      </c>
      <c r="K475">
        <v>11546.608</v>
      </c>
      <c r="L475" s="1">
        <f t="shared" si="15"/>
        <v>11.546608000000001</v>
      </c>
    </row>
    <row r="476" spans="1:12" ht="14.45">
      <c r="A476" t="s">
        <v>723</v>
      </c>
      <c r="B476" t="s">
        <v>733</v>
      </c>
      <c r="C476">
        <v>841932</v>
      </c>
      <c r="D476" t="s">
        <v>734</v>
      </c>
      <c r="E476" t="s">
        <v>147</v>
      </c>
      <c r="F476" t="s">
        <v>292</v>
      </c>
      <c r="G476" t="str">
        <f t="shared" si="14"/>
        <v>France to World</v>
      </c>
      <c r="H476">
        <v>2013</v>
      </c>
      <c r="I476" t="s">
        <v>724</v>
      </c>
      <c r="J476">
        <v>6</v>
      </c>
      <c r="K476">
        <v>10686.472</v>
      </c>
      <c r="L476" s="1">
        <f t="shared" si="15"/>
        <v>10.686472</v>
      </c>
    </row>
    <row r="477" spans="1:12" ht="14.45">
      <c r="A477" t="s">
        <v>723</v>
      </c>
      <c r="B477" t="s">
        <v>733</v>
      </c>
      <c r="C477">
        <v>841932</v>
      </c>
      <c r="D477" t="s">
        <v>734</v>
      </c>
      <c r="E477" t="s">
        <v>147</v>
      </c>
      <c r="F477" t="s">
        <v>292</v>
      </c>
      <c r="G477" t="str">
        <f t="shared" si="14"/>
        <v>France to World</v>
      </c>
      <c r="H477">
        <v>2014</v>
      </c>
      <c r="I477" t="s">
        <v>724</v>
      </c>
      <c r="J477">
        <v>6</v>
      </c>
      <c r="K477">
        <v>12477.156999999999</v>
      </c>
      <c r="L477" s="1">
        <f t="shared" si="15"/>
        <v>12.477157</v>
      </c>
    </row>
    <row r="478" spans="1:12" ht="14.45">
      <c r="A478" t="s">
        <v>723</v>
      </c>
      <c r="B478" t="s">
        <v>733</v>
      </c>
      <c r="C478">
        <v>841932</v>
      </c>
      <c r="D478" t="s">
        <v>734</v>
      </c>
      <c r="E478" t="s">
        <v>147</v>
      </c>
      <c r="F478" t="s">
        <v>292</v>
      </c>
      <c r="G478" t="str">
        <f t="shared" si="14"/>
        <v>France to World</v>
      </c>
      <c r="H478">
        <v>2015</v>
      </c>
      <c r="I478" t="s">
        <v>724</v>
      </c>
      <c r="J478">
        <v>6</v>
      </c>
      <c r="K478">
        <v>7209.19</v>
      </c>
      <c r="L478" s="1">
        <f t="shared" si="15"/>
        <v>7.2091899999999995</v>
      </c>
    </row>
    <row r="479" spans="1:12" ht="14.45">
      <c r="A479" t="s">
        <v>723</v>
      </c>
      <c r="B479" t="s">
        <v>733</v>
      </c>
      <c r="C479">
        <v>841932</v>
      </c>
      <c r="D479" t="s">
        <v>734</v>
      </c>
      <c r="E479" t="s">
        <v>147</v>
      </c>
      <c r="F479" t="s">
        <v>292</v>
      </c>
      <c r="G479" t="str">
        <f t="shared" si="14"/>
        <v>France to World</v>
      </c>
      <c r="H479">
        <v>2016</v>
      </c>
      <c r="I479" t="s">
        <v>724</v>
      </c>
      <c r="J479">
        <v>6</v>
      </c>
      <c r="K479">
        <v>6375.77</v>
      </c>
      <c r="L479" s="1">
        <f t="shared" si="15"/>
        <v>6.3757700000000002</v>
      </c>
    </row>
    <row r="480" spans="1:12" ht="14.45">
      <c r="A480" t="s">
        <v>723</v>
      </c>
      <c r="B480" t="s">
        <v>733</v>
      </c>
      <c r="C480">
        <v>841932</v>
      </c>
      <c r="D480" t="s">
        <v>734</v>
      </c>
      <c r="E480" t="s">
        <v>147</v>
      </c>
      <c r="F480" t="s">
        <v>292</v>
      </c>
      <c r="G480" t="str">
        <f t="shared" si="14"/>
        <v>France to World</v>
      </c>
      <c r="H480">
        <v>2017</v>
      </c>
      <c r="I480" t="s">
        <v>724</v>
      </c>
      <c r="J480">
        <v>6</v>
      </c>
      <c r="K480">
        <v>6547.223</v>
      </c>
      <c r="L480" s="1">
        <f t="shared" si="15"/>
        <v>6.5472229999999998</v>
      </c>
    </row>
    <row r="481" spans="1:12" ht="14.45">
      <c r="A481" t="s">
        <v>723</v>
      </c>
      <c r="B481" t="s">
        <v>733</v>
      </c>
      <c r="C481">
        <v>841932</v>
      </c>
      <c r="D481" t="s">
        <v>734</v>
      </c>
      <c r="E481" t="s">
        <v>670</v>
      </c>
      <c r="F481" t="s">
        <v>670</v>
      </c>
      <c r="G481" t="str">
        <f t="shared" si="14"/>
        <v>France to EU27</v>
      </c>
      <c r="H481">
        <v>2012</v>
      </c>
      <c r="I481" t="s">
        <v>724</v>
      </c>
      <c r="J481">
        <v>6</v>
      </c>
      <c r="K481">
        <v>7860.4059999999999</v>
      </c>
      <c r="L481" s="1">
        <f t="shared" si="15"/>
        <v>7.8604060000000002</v>
      </c>
    </row>
    <row r="482" spans="1:12" ht="14.45">
      <c r="A482" t="s">
        <v>723</v>
      </c>
      <c r="B482" t="s">
        <v>733</v>
      </c>
      <c r="C482">
        <v>841932</v>
      </c>
      <c r="D482" t="s">
        <v>734</v>
      </c>
      <c r="E482" t="s">
        <v>670</v>
      </c>
      <c r="F482" t="s">
        <v>670</v>
      </c>
      <c r="G482" t="str">
        <f t="shared" si="14"/>
        <v>France to EU27</v>
      </c>
      <c r="H482">
        <v>2013</v>
      </c>
      <c r="I482" t="s">
        <v>724</v>
      </c>
      <c r="J482">
        <v>6</v>
      </c>
      <c r="K482">
        <v>4420.7489999999998</v>
      </c>
      <c r="L482" s="1">
        <f t="shared" si="15"/>
        <v>4.4207489999999998</v>
      </c>
    </row>
    <row r="483" spans="1:12" ht="14.45">
      <c r="A483" t="s">
        <v>723</v>
      </c>
      <c r="B483" t="s">
        <v>733</v>
      </c>
      <c r="C483">
        <v>841932</v>
      </c>
      <c r="D483" t="s">
        <v>734</v>
      </c>
      <c r="E483" t="s">
        <v>670</v>
      </c>
      <c r="F483" t="s">
        <v>670</v>
      </c>
      <c r="G483" t="str">
        <f t="shared" si="14"/>
        <v>France to EU27</v>
      </c>
      <c r="H483">
        <v>2014</v>
      </c>
      <c r="I483" t="s">
        <v>724</v>
      </c>
      <c r="J483">
        <v>6</v>
      </c>
      <c r="K483">
        <v>11041.355</v>
      </c>
      <c r="L483" s="1">
        <f t="shared" si="15"/>
        <v>11.041354999999999</v>
      </c>
    </row>
    <row r="484" spans="1:12" ht="14.45">
      <c r="A484" t="s">
        <v>723</v>
      </c>
      <c r="B484" t="s">
        <v>733</v>
      </c>
      <c r="C484">
        <v>841932</v>
      </c>
      <c r="D484" t="s">
        <v>734</v>
      </c>
      <c r="E484" t="s">
        <v>670</v>
      </c>
      <c r="F484" t="s">
        <v>670</v>
      </c>
      <c r="G484" t="str">
        <f t="shared" si="14"/>
        <v>France to EU27</v>
      </c>
      <c r="H484">
        <v>2015</v>
      </c>
      <c r="I484" t="s">
        <v>724</v>
      </c>
      <c r="J484">
        <v>6</v>
      </c>
      <c r="K484">
        <v>4427.16</v>
      </c>
      <c r="L484" s="1">
        <f t="shared" si="15"/>
        <v>4.4271599999999998</v>
      </c>
    </row>
    <row r="485" spans="1:12" ht="14.45">
      <c r="A485" t="s">
        <v>723</v>
      </c>
      <c r="B485" t="s">
        <v>733</v>
      </c>
      <c r="C485">
        <v>841932</v>
      </c>
      <c r="D485" t="s">
        <v>734</v>
      </c>
      <c r="E485" t="s">
        <v>670</v>
      </c>
      <c r="F485" t="s">
        <v>670</v>
      </c>
      <c r="G485" t="str">
        <f t="shared" si="14"/>
        <v>France to EU27</v>
      </c>
      <c r="H485">
        <v>2016</v>
      </c>
      <c r="I485" t="s">
        <v>724</v>
      </c>
      <c r="J485">
        <v>6</v>
      </c>
      <c r="K485">
        <v>2535.364</v>
      </c>
      <c r="L485" s="1">
        <f t="shared" si="15"/>
        <v>2.535364</v>
      </c>
    </row>
    <row r="486" spans="1:12" ht="14.45">
      <c r="A486" t="s">
        <v>723</v>
      </c>
      <c r="B486" t="s">
        <v>733</v>
      </c>
      <c r="C486">
        <v>841932</v>
      </c>
      <c r="D486" t="s">
        <v>734</v>
      </c>
      <c r="E486" t="s">
        <v>670</v>
      </c>
      <c r="F486" t="s">
        <v>670</v>
      </c>
      <c r="G486" t="str">
        <f t="shared" si="14"/>
        <v>France to EU27</v>
      </c>
      <c r="H486">
        <v>2017</v>
      </c>
      <c r="I486" t="s">
        <v>724</v>
      </c>
      <c r="J486">
        <v>6</v>
      </c>
      <c r="K486">
        <v>2984.1959999999999</v>
      </c>
      <c r="L486" s="1">
        <f t="shared" si="15"/>
        <v>2.9841959999999998</v>
      </c>
    </row>
    <row r="487" spans="1:12" ht="14.45">
      <c r="A487" t="s">
        <v>723</v>
      </c>
      <c r="B487" t="s">
        <v>733</v>
      </c>
      <c r="C487">
        <v>841940</v>
      </c>
      <c r="D487" t="s">
        <v>734</v>
      </c>
      <c r="E487" t="s">
        <v>147</v>
      </c>
      <c r="F487" t="s">
        <v>292</v>
      </c>
      <c r="G487" t="str">
        <f t="shared" si="14"/>
        <v>France to World</v>
      </c>
      <c r="H487">
        <v>2012</v>
      </c>
      <c r="I487" t="s">
        <v>724</v>
      </c>
      <c r="J487">
        <v>6</v>
      </c>
      <c r="K487">
        <v>47611.425999999999</v>
      </c>
      <c r="L487" s="1">
        <f t="shared" si="15"/>
        <v>47.611426000000002</v>
      </c>
    </row>
    <row r="488" spans="1:12" ht="14.45">
      <c r="A488" t="s">
        <v>723</v>
      </c>
      <c r="B488" t="s">
        <v>733</v>
      </c>
      <c r="C488">
        <v>841940</v>
      </c>
      <c r="D488" t="s">
        <v>734</v>
      </c>
      <c r="E488" t="s">
        <v>147</v>
      </c>
      <c r="F488" t="s">
        <v>292</v>
      </c>
      <c r="G488" t="str">
        <f t="shared" si="14"/>
        <v>France to World</v>
      </c>
      <c r="H488">
        <v>2013</v>
      </c>
      <c r="I488" t="s">
        <v>724</v>
      </c>
      <c r="J488">
        <v>6</v>
      </c>
      <c r="K488">
        <v>25476.839</v>
      </c>
      <c r="L488" s="1">
        <f t="shared" si="15"/>
        <v>25.476838999999998</v>
      </c>
    </row>
    <row r="489" spans="1:12" ht="14.45">
      <c r="A489" t="s">
        <v>723</v>
      </c>
      <c r="B489" t="s">
        <v>733</v>
      </c>
      <c r="C489">
        <v>841940</v>
      </c>
      <c r="D489" t="s">
        <v>734</v>
      </c>
      <c r="E489" t="s">
        <v>147</v>
      </c>
      <c r="F489" t="s">
        <v>292</v>
      </c>
      <c r="G489" t="str">
        <f t="shared" si="14"/>
        <v>France to World</v>
      </c>
      <c r="H489">
        <v>2014</v>
      </c>
      <c r="I489" t="s">
        <v>724</v>
      </c>
      <c r="J489">
        <v>6</v>
      </c>
      <c r="K489">
        <v>26209.960999999999</v>
      </c>
      <c r="L489" s="1">
        <f t="shared" si="15"/>
        <v>26.209961</v>
      </c>
    </row>
    <row r="490" spans="1:12" ht="14.45">
      <c r="A490" t="s">
        <v>723</v>
      </c>
      <c r="B490" t="s">
        <v>733</v>
      </c>
      <c r="C490">
        <v>841940</v>
      </c>
      <c r="D490" t="s">
        <v>734</v>
      </c>
      <c r="E490" t="s">
        <v>147</v>
      </c>
      <c r="F490" t="s">
        <v>292</v>
      </c>
      <c r="G490" t="str">
        <f t="shared" si="14"/>
        <v>France to World</v>
      </c>
      <c r="H490">
        <v>2015</v>
      </c>
      <c r="I490" t="s">
        <v>724</v>
      </c>
      <c r="J490">
        <v>6</v>
      </c>
      <c r="K490">
        <v>9259.31</v>
      </c>
      <c r="L490" s="1">
        <f t="shared" si="15"/>
        <v>9.2593099999999993</v>
      </c>
    </row>
    <row r="491" spans="1:12" ht="14.45">
      <c r="A491" t="s">
        <v>723</v>
      </c>
      <c r="B491" t="s">
        <v>733</v>
      </c>
      <c r="C491">
        <v>841940</v>
      </c>
      <c r="D491" t="s">
        <v>734</v>
      </c>
      <c r="E491" t="s">
        <v>147</v>
      </c>
      <c r="F491" t="s">
        <v>292</v>
      </c>
      <c r="G491" t="str">
        <f t="shared" si="14"/>
        <v>France to World</v>
      </c>
      <c r="H491">
        <v>2016</v>
      </c>
      <c r="I491" t="s">
        <v>724</v>
      </c>
      <c r="J491">
        <v>6</v>
      </c>
      <c r="K491">
        <v>19589.755000000001</v>
      </c>
      <c r="L491" s="1">
        <f t="shared" si="15"/>
        <v>19.589755</v>
      </c>
    </row>
    <row r="492" spans="1:12" ht="14.45">
      <c r="A492" t="s">
        <v>723</v>
      </c>
      <c r="B492" t="s">
        <v>733</v>
      </c>
      <c r="C492">
        <v>841940</v>
      </c>
      <c r="D492" t="s">
        <v>734</v>
      </c>
      <c r="E492" t="s">
        <v>147</v>
      </c>
      <c r="F492" t="s">
        <v>292</v>
      </c>
      <c r="G492" t="str">
        <f t="shared" si="14"/>
        <v>France to World</v>
      </c>
      <c r="H492">
        <v>2017</v>
      </c>
      <c r="I492" t="s">
        <v>724</v>
      </c>
      <c r="J492">
        <v>6</v>
      </c>
      <c r="K492">
        <v>11352.286</v>
      </c>
      <c r="L492" s="1">
        <f t="shared" si="15"/>
        <v>11.352285999999999</v>
      </c>
    </row>
    <row r="493" spans="1:12" ht="14.45">
      <c r="A493" t="s">
        <v>723</v>
      </c>
      <c r="B493" t="s">
        <v>733</v>
      </c>
      <c r="C493">
        <v>841940</v>
      </c>
      <c r="D493" t="s">
        <v>734</v>
      </c>
      <c r="E493" t="s">
        <v>670</v>
      </c>
      <c r="F493" t="s">
        <v>670</v>
      </c>
      <c r="G493" t="str">
        <f t="shared" si="14"/>
        <v>France to EU27</v>
      </c>
      <c r="H493">
        <v>2012</v>
      </c>
      <c r="I493" t="s">
        <v>724</v>
      </c>
      <c r="J493">
        <v>6</v>
      </c>
      <c r="K493">
        <v>1782.4670000000001</v>
      </c>
      <c r="L493" s="1">
        <f t="shared" si="15"/>
        <v>1.782467</v>
      </c>
    </row>
    <row r="494" spans="1:12" ht="14.45">
      <c r="A494" t="s">
        <v>723</v>
      </c>
      <c r="B494" t="s">
        <v>733</v>
      </c>
      <c r="C494">
        <v>841940</v>
      </c>
      <c r="D494" t="s">
        <v>734</v>
      </c>
      <c r="E494" t="s">
        <v>670</v>
      </c>
      <c r="F494" t="s">
        <v>670</v>
      </c>
      <c r="G494" t="str">
        <f t="shared" si="14"/>
        <v>France to EU27</v>
      </c>
      <c r="H494">
        <v>2013</v>
      </c>
      <c r="I494" t="s">
        <v>724</v>
      </c>
      <c r="J494">
        <v>6</v>
      </c>
      <c r="K494">
        <v>5593.3140000000003</v>
      </c>
      <c r="L494" s="1">
        <f t="shared" si="15"/>
        <v>5.5933140000000003</v>
      </c>
    </row>
    <row r="495" spans="1:12" ht="14.45">
      <c r="A495" t="s">
        <v>723</v>
      </c>
      <c r="B495" t="s">
        <v>733</v>
      </c>
      <c r="C495">
        <v>841940</v>
      </c>
      <c r="D495" t="s">
        <v>734</v>
      </c>
      <c r="E495" t="s">
        <v>670</v>
      </c>
      <c r="F495" t="s">
        <v>670</v>
      </c>
      <c r="G495" t="str">
        <f t="shared" si="14"/>
        <v>France to EU27</v>
      </c>
      <c r="H495">
        <v>2014</v>
      </c>
      <c r="I495" t="s">
        <v>724</v>
      </c>
      <c r="J495">
        <v>6</v>
      </c>
      <c r="K495">
        <v>7185.6959999999999</v>
      </c>
      <c r="L495" s="1">
        <f t="shared" si="15"/>
        <v>7.1856960000000001</v>
      </c>
    </row>
    <row r="496" spans="1:12" ht="14.45">
      <c r="A496" t="s">
        <v>723</v>
      </c>
      <c r="B496" t="s">
        <v>733</v>
      </c>
      <c r="C496">
        <v>841940</v>
      </c>
      <c r="D496" t="s">
        <v>734</v>
      </c>
      <c r="E496" t="s">
        <v>670</v>
      </c>
      <c r="F496" t="s">
        <v>670</v>
      </c>
      <c r="G496" t="str">
        <f t="shared" si="14"/>
        <v>France to EU27</v>
      </c>
      <c r="H496">
        <v>2015</v>
      </c>
      <c r="I496" t="s">
        <v>724</v>
      </c>
      <c r="J496">
        <v>6</v>
      </c>
      <c r="K496">
        <v>2533.8270000000002</v>
      </c>
      <c r="L496" s="1">
        <f t="shared" si="15"/>
        <v>2.5338270000000001</v>
      </c>
    </row>
    <row r="497" spans="1:12" ht="14.45">
      <c r="A497" t="s">
        <v>723</v>
      </c>
      <c r="B497" t="s">
        <v>733</v>
      </c>
      <c r="C497">
        <v>841940</v>
      </c>
      <c r="D497" t="s">
        <v>734</v>
      </c>
      <c r="E497" t="s">
        <v>670</v>
      </c>
      <c r="F497" t="s">
        <v>670</v>
      </c>
      <c r="G497" t="str">
        <f t="shared" si="14"/>
        <v>France to EU27</v>
      </c>
      <c r="H497">
        <v>2016</v>
      </c>
      <c r="I497" t="s">
        <v>724</v>
      </c>
      <c r="J497">
        <v>6</v>
      </c>
      <c r="K497">
        <v>2391.3339999999998</v>
      </c>
      <c r="L497" s="1">
        <f t="shared" si="15"/>
        <v>2.3913339999999996</v>
      </c>
    </row>
    <row r="498" spans="1:12" ht="14.45">
      <c r="A498" t="s">
        <v>723</v>
      </c>
      <c r="B498" t="s">
        <v>733</v>
      </c>
      <c r="C498">
        <v>841940</v>
      </c>
      <c r="D498" t="s">
        <v>734</v>
      </c>
      <c r="E498" t="s">
        <v>670</v>
      </c>
      <c r="F498" t="s">
        <v>670</v>
      </c>
      <c r="G498" t="str">
        <f t="shared" si="14"/>
        <v>France to EU27</v>
      </c>
      <c r="H498">
        <v>2017</v>
      </c>
      <c r="I498" t="s">
        <v>724</v>
      </c>
      <c r="J498">
        <v>6</v>
      </c>
      <c r="K498">
        <v>2301.1320000000001</v>
      </c>
      <c r="L498" s="1">
        <f t="shared" si="15"/>
        <v>2.301132</v>
      </c>
    </row>
    <row r="499" spans="1:12" ht="14.45">
      <c r="A499" t="s">
        <v>723</v>
      </c>
      <c r="B499" t="s">
        <v>733</v>
      </c>
      <c r="C499">
        <v>841990</v>
      </c>
      <c r="D499" t="s">
        <v>734</v>
      </c>
      <c r="E499" t="s">
        <v>147</v>
      </c>
      <c r="F499" t="s">
        <v>292</v>
      </c>
      <c r="G499" t="str">
        <f t="shared" si="14"/>
        <v>France to World</v>
      </c>
      <c r="H499">
        <v>2012</v>
      </c>
      <c r="I499" t="s">
        <v>724</v>
      </c>
      <c r="J499">
        <v>6</v>
      </c>
      <c r="K499">
        <v>313939.23599999998</v>
      </c>
      <c r="L499" s="1">
        <f t="shared" si="15"/>
        <v>313.93923599999999</v>
      </c>
    </row>
    <row r="500" spans="1:12" ht="14.45">
      <c r="A500" t="s">
        <v>723</v>
      </c>
      <c r="B500" t="s">
        <v>733</v>
      </c>
      <c r="C500">
        <v>841990</v>
      </c>
      <c r="D500" t="s">
        <v>734</v>
      </c>
      <c r="E500" t="s">
        <v>147</v>
      </c>
      <c r="F500" t="s">
        <v>292</v>
      </c>
      <c r="G500" t="str">
        <f t="shared" si="14"/>
        <v>France to World</v>
      </c>
      <c r="H500">
        <v>2013</v>
      </c>
      <c r="I500" t="s">
        <v>724</v>
      </c>
      <c r="J500">
        <v>6</v>
      </c>
      <c r="K500">
        <v>339010.223</v>
      </c>
      <c r="L500" s="1">
        <f t="shared" si="15"/>
        <v>339.010223</v>
      </c>
    </row>
    <row r="501" spans="1:12" ht="14.45">
      <c r="A501" t="s">
        <v>723</v>
      </c>
      <c r="B501" t="s">
        <v>733</v>
      </c>
      <c r="C501">
        <v>841990</v>
      </c>
      <c r="D501" t="s">
        <v>734</v>
      </c>
      <c r="E501" t="s">
        <v>147</v>
      </c>
      <c r="F501" t="s">
        <v>292</v>
      </c>
      <c r="G501" t="str">
        <f t="shared" si="14"/>
        <v>France to World</v>
      </c>
      <c r="H501">
        <v>2014</v>
      </c>
      <c r="I501" t="s">
        <v>724</v>
      </c>
      <c r="J501">
        <v>6</v>
      </c>
      <c r="K501">
        <v>350324.75400000002</v>
      </c>
      <c r="L501" s="1">
        <f t="shared" si="15"/>
        <v>350.32475400000004</v>
      </c>
    </row>
    <row r="502" spans="1:12" ht="14.45">
      <c r="A502" t="s">
        <v>723</v>
      </c>
      <c r="B502" t="s">
        <v>733</v>
      </c>
      <c r="C502">
        <v>841990</v>
      </c>
      <c r="D502" t="s">
        <v>734</v>
      </c>
      <c r="E502" t="s">
        <v>147</v>
      </c>
      <c r="F502" t="s">
        <v>292</v>
      </c>
      <c r="G502" t="str">
        <f t="shared" si="14"/>
        <v>France to World</v>
      </c>
      <c r="H502">
        <v>2015</v>
      </c>
      <c r="I502" t="s">
        <v>724</v>
      </c>
      <c r="J502">
        <v>6</v>
      </c>
      <c r="K502">
        <v>296218.72700000001</v>
      </c>
      <c r="L502" s="1">
        <f t="shared" si="15"/>
        <v>296.218727</v>
      </c>
    </row>
    <row r="503" spans="1:12" ht="14.45">
      <c r="A503" t="s">
        <v>723</v>
      </c>
      <c r="B503" t="s">
        <v>733</v>
      </c>
      <c r="C503">
        <v>841990</v>
      </c>
      <c r="D503" t="s">
        <v>734</v>
      </c>
      <c r="E503" t="s">
        <v>147</v>
      </c>
      <c r="F503" t="s">
        <v>292</v>
      </c>
      <c r="G503" t="str">
        <f t="shared" si="14"/>
        <v>France to World</v>
      </c>
      <c r="H503">
        <v>2016</v>
      </c>
      <c r="I503" t="s">
        <v>724</v>
      </c>
      <c r="J503">
        <v>6</v>
      </c>
      <c r="K503">
        <v>261142.399</v>
      </c>
      <c r="L503" s="1">
        <f t="shared" si="15"/>
        <v>261.14239900000001</v>
      </c>
    </row>
    <row r="504" spans="1:12" ht="14.45">
      <c r="A504" t="s">
        <v>723</v>
      </c>
      <c r="B504" t="s">
        <v>733</v>
      </c>
      <c r="C504">
        <v>841990</v>
      </c>
      <c r="D504" t="s">
        <v>734</v>
      </c>
      <c r="E504" t="s">
        <v>147</v>
      </c>
      <c r="F504" t="s">
        <v>292</v>
      </c>
      <c r="G504" t="str">
        <f t="shared" si="14"/>
        <v>France to World</v>
      </c>
      <c r="H504">
        <v>2017</v>
      </c>
      <c r="I504" t="s">
        <v>724</v>
      </c>
      <c r="J504">
        <v>6</v>
      </c>
      <c r="K504">
        <v>250882.63399999999</v>
      </c>
      <c r="L504" s="1">
        <f t="shared" si="15"/>
        <v>250.882634</v>
      </c>
    </row>
    <row r="505" spans="1:12" ht="14.45">
      <c r="A505" t="s">
        <v>723</v>
      </c>
      <c r="B505" t="s">
        <v>733</v>
      </c>
      <c r="C505">
        <v>841990</v>
      </c>
      <c r="D505" t="s">
        <v>734</v>
      </c>
      <c r="E505" t="s">
        <v>670</v>
      </c>
      <c r="F505" t="s">
        <v>670</v>
      </c>
      <c r="G505" t="str">
        <f t="shared" si="14"/>
        <v>France to EU27</v>
      </c>
      <c r="H505">
        <v>2012</v>
      </c>
      <c r="I505" t="s">
        <v>724</v>
      </c>
      <c r="J505">
        <v>6</v>
      </c>
      <c r="K505">
        <v>140391.10800000001</v>
      </c>
      <c r="L505" s="1">
        <f t="shared" si="15"/>
        <v>140.391108</v>
      </c>
    </row>
    <row r="506" spans="1:12" ht="14.45">
      <c r="A506" t="s">
        <v>723</v>
      </c>
      <c r="B506" t="s">
        <v>733</v>
      </c>
      <c r="C506">
        <v>841990</v>
      </c>
      <c r="D506" t="s">
        <v>734</v>
      </c>
      <c r="E506" t="s">
        <v>670</v>
      </c>
      <c r="F506" t="s">
        <v>670</v>
      </c>
      <c r="G506" t="str">
        <f t="shared" si="14"/>
        <v>France to EU27</v>
      </c>
      <c r="H506">
        <v>2013</v>
      </c>
      <c r="I506" t="s">
        <v>724</v>
      </c>
      <c r="J506">
        <v>6</v>
      </c>
      <c r="K506">
        <v>198234.40700000001</v>
      </c>
      <c r="L506" s="1">
        <f t="shared" si="15"/>
        <v>198.234407</v>
      </c>
    </row>
    <row r="507" spans="1:12" ht="14.45">
      <c r="A507" t="s">
        <v>723</v>
      </c>
      <c r="B507" t="s">
        <v>733</v>
      </c>
      <c r="C507">
        <v>841990</v>
      </c>
      <c r="D507" t="s">
        <v>734</v>
      </c>
      <c r="E507" t="s">
        <v>670</v>
      </c>
      <c r="F507" t="s">
        <v>670</v>
      </c>
      <c r="G507" t="str">
        <f t="shared" si="14"/>
        <v>France to EU27</v>
      </c>
      <c r="H507">
        <v>2014</v>
      </c>
      <c r="I507" t="s">
        <v>724</v>
      </c>
      <c r="J507">
        <v>6</v>
      </c>
      <c r="K507">
        <v>199789.20800000001</v>
      </c>
      <c r="L507" s="1">
        <f t="shared" si="15"/>
        <v>199.789208</v>
      </c>
    </row>
    <row r="508" spans="1:12" ht="14.45">
      <c r="A508" t="s">
        <v>723</v>
      </c>
      <c r="B508" t="s">
        <v>733</v>
      </c>
      <c r="C508">
        <v>841990</v>
      </c>
      <c r="D508" t="s">
        <v>734</v>
      </c>
      <c r="E508" t="s">
        <v>670</v>
      </c>
      <c r="F508" t="s">
        <v>670</v>
      </c>
      <c r="G508" t="str">
        <f t="shared" si="14"/>
        <v>France to EU27</v>
      </c>
      <c r="H508">
        <v>2015</v>
      </c>
      <c r="I508" t="s">
        <v>724</v>
      </c>
      <c r="J508">
        <v>6</v>
      </c>
      <c r="K508">
        <v>184597.348</v>
      </c>
      <c r="L508" s="1">
        <f t="shared" si="15"/>
        <v>184.59734800000001</v>
      </c>
    </row>
    <row r="509" spans="1:12" ht="14.45">
      <c r="A509" t="s">
        <v>723</v>
      </c>
      <c r="B509" t="s">
        <v>733</v>
      </c>
      <c r="C509">
        <v>841990</v>
      </c>
      <c r="D509" t="s">
        <v>734</v>
      </c>
      <c r="E509" t="s">
        <v>670</v>
      </c>
      <c r="F509" t="s">
        <v>670</v>
      </c>
      <c r="G509" t="str">
        <f t="shared" si="14"/>
        <v>France to EU27</v>
      </c>
      <c r="H509">
        <v>2016</v>
      </c>
      <c r="I509" t="s">
        <v>724</v>
      </c>
      <c r="J509">
        <v>6</v>
      </c>
      <c r="K509">
        <v>151382.72899999999</v>
      </c>
      <c r="L509" s="1">
        <f t="shared" si="15"/>
        <v>151.38272899999998</v>
      </c>
    </row>
    <row r="510" spans="1:12" ht="14.45">
      <c r="A510" t="s">
        <v>723</v>
      </c>
      <c r="B510" t="s">
        <v>733</v>
      </c>
      <c r="C510">
        <v>841990</v>
      </c>
      <c r="D510" t="s">
        <v>734</v>
      </c>
      <c r="E510" t="s">
        <v>670</v>
      </c>
      <c r="F510" t="s">
        <v>670</v>
      </c>
      <c r="G510" t="str">
        <f t="shared" si="14"/>
        <v>France to EU27</v>
      </c>
      <c r="H510">
        <v>2017</v>
      </c>
      <c r="I510" t="s">
        <v>724</v>
      </c>
      <c r="J510">
        <v>6</v>
      </c>
      <c r="K510">
        <v>134462.22700000001</v>
      </c>
      <c r="L510" s="1">
        <f t="shared" si="15"/>
        <v>134.46222700000001</v>
      </c>
    </row>
    <row r="511" spans="1:12" ht="14.45">
      <c r="A511" t="s">
        <v>723</v>
      </c>
      <c r="B511" t="s">
        <v>733</v>
      </c>
      <c r="C511">
        <v>842129</v>
      </c>
      <c r="D511" t="s">
        <v>734</v>
      </c>
      <c r="E511" t="s">
        <v>147</v>
      </c>
      <c r="F511" t="s">
        <v>292</v>
      </c>
      <c r="G511" t="str">
        <f t="shared" si="14"/>
        <v>France to World</v>
      </c>
      <c r="H511">
        <v>2012</v>
      </c>
      <c r="I511" t="s">
        <v>724</v>
      </c>
      <c r="J511">
        <v>6</v>
      </c>
      <c r="K511">
        <v>749125.59299999999</v>
      </c>
      <c r="L511" s="1">
        <f t="shared" si="15"/>
        <v>749.12559299999998</v>
      </c>
    </row>
    <row r="512" spans="1:12" ht="14.45">
      <c r="A512" t="s">
        <v>723</v>
      </c>
      <c r="B512" t="s">
        <v>733</v>
      </c>
      <c r="C512">
        <v>842129</v>
      </c>
      <c r="D512" t="s">
        <v>734</v>
      </c>
      <c r="E512" t="s">
        <v>147</v>
      </c>
      <c r="F512" t="s">
        <v>292</v>
      </c>
      <c r="G512" t="str">
        <f t="shared" si="14"/>
        <v>France to World</v>
      </c>
      <c r="H512">
        <v>2013</v>
      </c>
      <c r="I512" t="s">
        <v>724</v>
      </c>
      <c r="J512">
        <v>6</v>
      </c>
      <c r="K512">
        <v>751342.946</v>
      </c>
      <c r="L512" s="1">
        <f t="shared" si="15"/>
        <v>751.34294599999998</v>
      </c>
    </row>
    <row r="513" spans="1:12" ht="14.45">
      <c r="A513" t="s">
        <v>723</v>
      </c>
      <c r="B513" t="s">
        <v>733</v>
      </c>
      <c r="C513">
        <v>842129</v>
      </c>
      <c r="D513" t="s">
        <v>734</v>
      </c>
      <c r="E513" t="s">
        <v>147</v>
      </c>
      <c r="F513" t="s">
        <v>292</v>
      </c>
      <c r="G513" t="str">
        <f t="shared" si="14"/>
        <v>France to World</v>
      </c>
      <c r="H513">
        <v>2014</v>
      </c>
      <c r="I513" t="s">
        <v>724</v>
      </c>
      <c r="J513">
        <v>6</v>
      </c>
      <c r="K513">
        <v>760403.23600000003</v>
      </c>
      <c r="L513" s="1">
        <f t="shared" si="15"/>
        <v>760.40323599999999</v>
      </c>
    </row>
    <row r="514" spans="1:12" ht="14.45">
      <c r="A514" t="s">
        <v>723</v>
      </c>
      <c r="B514" t="s">
        <v>733</v>
      </c>
      <c r="C514">
        <v>842129</v>
      </c>
      <c r="D514" t="s">
        <v>734</v>
      </c>
      <c r="E514" t="s">
        <v>147</v>
      </c>
      <c r="F514" t="s">
        <v>292</v>
      </c>
      <c r="G514" t="str">
        <f t="shared" si="14"/>
        <v>France to World</v>
      </c>
      <c r="H514">
        <v>2015</v>
      </c>
      <c r="I514" t="s">
        <v>724</v>
      </c>
      <c r="J514">
        <v>6</v>
      </c>
      <c r="K514">
        <v>664612.48199999996</v>
      </c>
      <c r="L514" s="1">
        <f t="shared" si="15"/>
        <v>664.612482</v>
      </c>
    </row>
    <row r="515" spans="1:12" ht="14.45">
      <c r="A515" t="s">
        <v>723</v>
      </c>
      <c r="B515" t="s">
        <v>733</v>
      </c>
      <c r="C515">
        <v>842129</v>
      </c>
      <c r="D515" t="s">
        <v>734</v>
      </c>
      <c r="E515" t="s">
        <v>147</v>
      </c>
      <c r="F515" t="s">
        <v>292</v>
      </c>
      <c r="G515" t="str">
        <f t="shared" si="14"/>
        <v>France to World</v>
      </c>
      <c r="H515">
        <v>2016</v>
      </c>
      <c r="I515" t="s">
        <v>724</v>
      </c>
      <c r="J515">
        <v>6</v>
      </c>
      <c r="K515">
        <v>683922.92500000005</v>
      </c>
      <c r="L515" s="1">
        <f t="shared" si="15"/>
        <v>683.92292500000008</v>
      </c>
    </row>
    <row r="516" spans="1:12" ht="14.45">
      <c r="A516" t="s">
        <v>723</v>
      </c>
      <c r="B516" t="s">
        <v>733</v>
      </c>
      <c r="C516">
        <v>842129</v>
      </c>
      <c r="D516" t="s">
        <v>734</v>
      </c>
      <c r="E516" t="s">
        <v>147</v>
      </c>
      <c r="F516" t="s">
        <v>292</v>
      </c>
      <c r="G516" t="str">
        <f t="shared" si="14"/>
        <v>France to World</v>
      </c>
      <c r="H516">
        <v>2017</v>
      </c>
      <c r="I516" t="s">
        <v>724</v>
      </c>
      <c r="J516">
        <v>6</v>
      </c>
      <c r="K516">
        <v>700215.36399999994</v>
      </c>
      <c r="L516" s="1">
        <f t="shared" si="15"/>
        <v>700.21536399999991</v>
      </c>
    </row>
    <row r="517" spans="1:12" ht="14.45">
      <c r="A517" t="s">
        <v>723</v>
      </c>
      <c r="B517" t="s">
        <v>733</v>
      </c>
      <c r="C517">
        <v>842129</v>
      </c>
      <c r="D517" t="s">
        <v>734</v>
      </c>
      <c r="E517" t="s">
        <v>670</v>
      </c>
      <c r="F517" t="s">
        <v>670</v>
      </c>
      <c r="G517" t="str">
        <f t="shared" si="14"/>
        <v>France to EU27</v>
      </c>
      <c r="H517">
        <v>2012</v>
      </c>
      <c r="I517" t="s">
        <v>724</v>
      </c>
      <c r="J517">
        <v>6</v>
      </c>
      <c r="K517">
        <v>299898.27799999999</v>
      </c>
      <c r="L517" s="1">
        <f t="shared" si="15"/>
        <v>299.898278</v>
      </c>
    </row>
    <row r="518" spans="1:12" ht="14.45">
      <c r="A518" t="s">
        <v>723</v>
      </c>
      <c r="B518" t="s">
        <v>733</v>
      </c>
      <c r="C518">
        <v>842129</v>
      </c>
      <c r="D518" t="s">
        <v>734</v>
      </c>
      <c r="E518" t="s">
        <v>670</v>
      </c>
      <c r="F518" t="s">
        <v>670</v>
      </c>
      <c r="G518" t="str">
        <f t="shared" si="14"/>
        <v>France to EU27</v>
      </c>
      <c r="H518">
        <v>2013</v>
      </c>
      <c r="I518" t="s">
        <v>724</v>
      </c>
      <c r="J518">
        <v>6</v>
      </c>
      <c r="K518">
        <v>332702.07</v>
      </c>
      <c r="L518" s="1">
        <f t="shared" si="15"/>
        <v>332.70206999999999</v>
      </c>
    </row>
    <row r="519" spans="1:12" ht="14.45">
      <c r="A519" t="s">
        <v>723</v>
      </c>
      <c r="B519" t="s">
        <v>733</v>
      </c>
      <c r="C519">
        <v>842129</v>
      </c>
      <c r="D519" t="s">
        <v>734</v>
      </c>
      <c r="E519" t="s">
        <v>670</v>
      </c>
      <c r="F519" t="s">
        <v>670</v>
      </c>
      <c r="G519" t="str">
        <f t="shared" si="14"/>
        <v>France to EU27</v>
      </c>
      <c r="H519">
        <v>2014</v>
      </c>
      <c r="I519" t="s">
        <v>724</v>
      </c>
      <c r="J519">
        <v>6</v>
      </c>
      <c r="K519">
        <v>361333.97499999998</v>
      </c>
      <c r="L519" s="1">
        <f t="shared" si="15"/>
        <v>361.33397499999995</v>
      </c>
    </row>
    <row r="520" spans="1:12" ht="14.45">
      <c r="A520" t="s">
        <v>723</v>
      </c>
      <c r="B520" t="s">
        <v>733</v>
      </c>
      <c r="C520">
        <v>842129</v>
      </c>
      <c r="D520" t="s">
        <v>734</v>
      </c>
      <c r="E520" t="s">
        <v>670</v>
      </c>
      <c r="F520" t="s">
        <v>670</v>
      </c>
      <c r="G520" t="str">
        <f t="shared" ref="G520:G583" si="16">CONCATENATE(D520, " to ",F520)</f>
        <v>France to EU27</v>
      </c>
      <c r="H520">
        <v>2015</v>
      </c>
      <c r="I520" t="s">
        <v>724</v>
      </c>
      <c r="J520">
        <v>6</v>
      </c>
      <c r="K520">
        <v>346482.28700000001</v>
      </c>
      <c r="L520" s="1">
        <f t="shared" ref="L520:L583" si="17">K520/1000</f>
        <v>346.48228699999999</v>
      </c>
    </row>
    <row r="521" spans="1:12" ht="14.45">
      <c r="A521" t="s">
        <v>723</v>
      </c>
      <c r="B521" t="s">
        <v>733</v>
      </c>
      <c r="C521">
        <v>842129</v>
      </c>
      <c r="D521" t="s">
        <v>734</v>
      </c>
      <c r="E521" t="s">
        <v>670</v>
      </c>
      <c r="F521" t="s">
        <v>670</v>
      </c>
      <c r="G521" t="str">
        <f t="shared" si="16"/>
        <v>France to EU27</v>
      </c>
      <c r="H521">
        <v>2016</v>
      </c>
      <c r="I521" t="s">
        <v>724</v>
      </c>
      <c r="J521">
        <v>6</v>
      </c>
      <c r="K521">
        <v>375206.76500000001</v>
      </c>
      <c r="L521" s="1">
        <f t="shared" si="17"/>
        <v>375.20676500000002</v>
      </c>
    </row>
    <row r="522" spans="1:12" ht="14.45">
      <c r="A522" t="s">
        <v>723</v>
      </c>
      <c r="B522" t="s">
        <v>733</v>
      </c>
      <c r="C522">
        <v>842129</v>
      </c>
      <c r="D522" t="s">
        <v>734</v>
      </c>
      <c r="E522" t="s">
        <v>670</v>
      </c>
      <c r="F522" t="s">
        <v>670</v>
      </c>
      <c r="G522" t="str">
        <f t="shared" si="16"/>
        <v>France to EU27</v>
      </c>
      <c r="H522">
        <v>2017</v>
      </c>
      <c r="I522" t="s">
        <v>724</v>
      </c>
      <c r="J522">
        <v>6</v>
      </c>
      <c r="K522">
        <v>396659.473</v>
      </c>
      <c r="L522" s="1">
        <f t="shared" si="17"/>
        <v>396.65947299999999</v>
      </c>
    </row>
    <row r="523" spans="1:12" ht="14.45">
      <c r="A523" t="s">
        <v>723</v>
      </c>
      <c r="B523" t="s">
        <v>733</v>
      </c>
      <c r="C523">
        <v>842139</v>
      </c>
      <c r="D523" t="s">
        <v>734</v>
      </c>
      <c r="E523" t="s">
        <v>147</v>
      </c>
      <c r="F523" t="s">
        <v>292</v>
      </c>
      <c r="G523" t="str">
        <f t="shared" si="16"/>
        <v>France to World</v>
      </c>
      <c r="H523">
        <v>2012</v>
      </c>
      <c r="I523" t="s">
        <v>724</v>
      </c>
      <c r="J523">
        <v>6</v>
      </c>
      <c r="K523">
        <v>297574.91399999999</v>
      </c>
      <c r="L523" s="1">
        <f t="shared" si="17"/>
        <v>297.57491399999998</v>
      </c>
    </row>
    <row r="524" spans="1:12" ht="14.45">
      <c r="A524" t="s">
        <v>723</v>
      </c>
      <c r="B524" t="s">
        <v>733</v>
      </c>
      <c r="C524">
        <v>842139</v>
      </c>
      <c r="D524" t="s">
        <v>734</v>
      </c>
      <c r="E524" t="s">
        <v>147</v>
      </c>
      <c r="F524" t="s">
        <v>292</v>
      </c>
      <c r="G524" t="str">
        <f t="shared" si="16"/>
        <v>France to World</v>
      </c>
      <c r="H524">
        <v>2013</v>
      </c>
      <c r="I524" t="s">
        <v>724</v>
      </c>
      <c r="J524">
        <v>6</v>
      </c>
      <c r="K524">
        <v>313675.88699999999</v>
      </c>
      <c r="L524" s="1">
        <f t="shared" si="17"/>
        <v>313.67588699999999</v>
      </c>
    </row>
    <row r="525" spans="1:12" ht="14.45">
      <c r="A525" t="s">
        <v>723</v>
      </c>
      <c r="B525" t="s">
        <v>733</v>
      </c>
      <c r="C525">
        <v>842139</v>
      </c>
      <c r="D525" t="s">
        <v>734</v>
      </c>
      <c r="E525" t="s">
        <v>147</v>
      </c>
      <c r="F525" t="s">
        <v>292</v>
      </c>
      <c r="G525" t="str">
        <f t="shared" si="16"/>
        <v>France to World</v>
      </c>
      <c r="H525">
        <v>2014</v>
      </c>
      <c r="I525" t="s">
        <v>724</v>
      </c>
      <c r="J525">
        <v>6</v>
      </c>
      <c r="K525">
        <v>377673.51699999999</v>
      </c>
      <c r="L525" s="1">
        <f t="shared" si="17"/>
        <v>377.673517</v>
      </c>
    </row>
    <row r="526" spans="1:12" ht="14.45">
      <c r="A526" t="s">
        <v>723</v>
      </c>
      <c r="B526" t="s">
        <v>733</v>
      </c>
      <c r="C526">
        <v>842139</v>
      </c>
      <c r="D526" t="s">
        <v>734</v>
      </c>
      <c r="E526" t="s">
        <v>147</v>
      </c>
      <c r="F526" t="s">
        <v>292</v>
      </c>
      <c r="G526" t="str">
        <f t="shared" si="16"/>
        <v>France to World</v>
      </c>
      <c r="H526">
        <v>2015</v>
      </c>
      <c r="I526" t="s">
        <v>724</v>
      </c>
      <c r="J526">
        <v>6</v>
      </c>
      <c r="K526">
        <v>364379.58199999999</v>
      </c>
      <c r="L526" s="1">
        <f t="shared" si="17"/>
        <v>364.37958199999997</v>
      </c>
    </row>
    <row r="527" spans="1:12" ht="14.45">
      <c r="A527" t="s">
        <v>723</v>
      </c>
      <c r="B527" t="s">
        <v>733</v>
      </c>
      <c r="C527">
        <v>842139</v>
      </c>
      <c r="D527" t="s">
        <v>734</v>
      </c>
      <c r="E527" t="s">
        <v>147</v>
      </c>
      <c r="F527" t="s">
        <v>292</v>
      </c>
      <c r="G527" t="str">
        <f t="shared" si="16"/>
        <v>France to World</v>
      </c>
      <c r="H527">
        <v>2016</v>
      </c>
      <c r="I527" t="s">
        <v>724</v>
      </c>
      <c r="J527">
        <v>6</v>
      </c>
      <c r="K527">
        <v>480211.72700000001</v>
      </c>
      <c r="L527" s="1">
        <f t="shared" si="17"/>
        <v>480.211727</v>
      </c>
    </row>
    <row r="528" spans="1:12" ht="14.45">
      <c r="A528" t="s">
        <v>723</v>
      </c>
      <c r="B528" t="s">
        <v>733</v>
      </c>
      <c r="C528">
        <v>842139</v>
      </c>
      <c r="D528" t="s">
        <v>734</v>
      </c>
      <c r="E528" t="s">
        <v>147</v>
      </c>
      <c r="F528" t="s">
        <v>292</v>
      </c>
      <c r="G528" t="str">
        <f t="shared" si="16"/>
        <v>France to World</v>
      </c>
      <c r="H528">
        <v>2017</v>
      </c>
      <c r="I528" t="s">
        <v>724</v>
      </c>
      <c r="J528">
        <v>6</v>
      </c>
      <c r="K528">
        <v>314205.44099999999</v>
      </c>
      <c r="L528" s="1">
        <f t="shared" si="17"/>
        <v>314.20544100000001</v>
      </c>
    </row>
    <row r="529" spans="1:12" ht="14.45">
      <c r="A529" t="s">
        <v>723</v>
      </c>
      <c r="B529" t="s">
        <v>733</v>
      </c>
      <c r="C529">
        <v>842139</v>
      </c>
      <c r="D529" t="s">
        <v>734</v>
      </c>
      <c r="E529" t="s">
        <v>670</v>
      </c>
      <c r="F529" t="s">
        <v>670</v>
      </c>
      <c r="G529" t="str">
        <f t="shared" si="16"/>
        <v>France to EU27</v>
      </c>
      <c r="H529">
        <v>2012</v>
      </c>
      <c r="I529" t="s">
        <v>724</v>
      </c>
      <c r="J529">
        <v>6</v>
      </c>
      <c r="K529">
        <v>170217.484</v>
      </c>
      <c r="L529" s="1">
        <f t="shared" si="17"/>
        <v>170.21748399999998</v>
      </c>
    </row>
    <row r="530" spans="1:12" ht="14.45">
      <c r="A530" t="s">
        <v>723</v>
      </c>
      <c r="B530" t="s">
        <v>733</v>
      </c>
      <c r="C530">
        <v>842139</v>
      </c>
      <c r="D530" t="s">
        <v>734</v>
      </c>
      <c r="E530" t="s">
        <v>670</v>
      </c>
      <c r="F530" t="s">
        <v>670</v>
      </c>
      <c r="G530" t="str">
        <f t="shared" si="16"/>
        <v>France to EU27</v>
      </c>
      <c r="H530">
        <v>2013</v>
      </c>
      <c r="I530" t="s">
        <v>724</v>
      </c>
      <c r="J530">
        <v>6</v>
      </c>
      <c r="K530">
        <v>206765.33100000001</v>
      </c>
      <c r="L530" s="1">
        <f t="shared" si="17"/>
        <v>206.765331</v>
      </c>
    </row>
    <row r="531" spans="1:12" ht="14.45">
      <c r="A531" t="s">
        <v>723</v>
      </c>
      <c r="B531" t="s">
        <v>733</v>
      </c>
      <c r="C531">
        <v>842139</v>
      </c>
      <c r="D531" t="s">
        <v>734</v>
      </c>
      <c r="E531" t="s">
        <v>670</v>
      </c>
      <c r="F531" t="s">
        <v>670</v>
      </c>
      <c r="G531" t="str">
        <f t="shared" si="16"/>
        <v>France to EU27</v>
      </c>
      <c r="H531">
        <v>2014</v>
      </c>
      <c r="I531" t="s">
        <v>724</v>
      </c>
      <c r="J531">
        <v>6</v>
      </c>
      <c r="K531">
        <v>253973.2</v>
      </c>
      <c r="L531" s="1">
        <f t="shared" si="17"/>
        <v>253.97320000000002</v>
      </c>
    </row>
    <row r="532" spans="1:12" ht="14.45">
      <c r="A532" t="s">
        <v>723</v>
      </c>
      <c r="B532" t="s">
        <v>733</v>
      </c>
      <c r="C532">
        <v>842139</v>
      </c>
      <c r="D532" t="s">
        <v>734</v>
      </c>
      <c r="E532" t="s">
        <v>670</v>
      </c>
      <c r="F532" t="s">
        <v>670</v>
      </c>
      <c r="G532" t="str">
        <f t="shared" si="16"/>
        <v>France to EU27</v>
      </c>
      <c r="H532">
        <v>2015</v>
      </c>
      <c r="I532" t="s">
        <v>724</v>
      </c>
      <c r="J532">
        <v>6</v>
      </c>
      <c r="K532">
        <v>279331.40700000001</v>
      </c>
      <c r="L532" s="1">
        <f t="shared" si="17"/>
        <v>279.33140700000001</v>
      </c>
    </row>
    <row r="533" spans="1:12" ht="14.45">
      <c r="A533" t="s">
        <v>723</v>
      </c>
      <c r="B533" t="s">
        <v>733</v>
      </c>
      <c r="C533">
        <v>842139</v>
      </c>
      <c r="D533" t="s">
        <v>734</v>
      </c>
      <c r="E533" t="s">
        <v>670</v>
      </c>
      <c r="F533" t="s">
        <v>670</v>
      </c>
      <c r="G533" t="str">
        <f t="shared" si="16"/>
        <v>France to EU27</v>
      </c>
      <c r="H533">
        <v>2016</v>
      </c>
      <c r="I533" t="s">
        <v>724</v>
      </c>
      <c r="J533">
        <v>6</v>
      </c>
      <c r="K533">
        <v>380375.09499999997</v>
      </c>
      <c r="L533" s="1">
        <f t="shared" si="17"/>
        <v>380.37509499999999</v>
      </c>
    </row>
    <row r="534" spans="1:12" ht="14.45">
      <c r="A534" t="s">
        <v>723</v>
      </c>
      <c r="B534" t="s">
        <v>733</v>
      </c>
      <c r="C534">
        <v>842139</v>
      </c>
      <c r="D534" t="s">
        <v>734</v>
      </c>
      <c r="E534" t="s">
        <v>670</v>
      </c>
      <c r="F534" t="s">
        <v>670</v>
      </c>
      <c r="G534" t="str">
        <f t="shared" si="16"/>
        <v>France to EU27</v>
      </c>
      <c r="H534">
        <v>2017</v>
      </c>
      <c r="I534" t="s">
        <v>724</v>
      </c>
      <c r="J534">
        <v>6</v>
      </c>
      <c r="K534">
        <v>210427.67</v>
      </c>
      <c r="L534" s="1">
        <f t="shared" si="17"/>
        <v>210.42767000000001</v>
      </c>
    </row>
    <row r="535" spans="1:12" ht="14.45">
      <c r="A535" t="s">
        <v>723</v>
      </c>
      <c r="B535" t="s">
        <v>733</v>
      </c>
      <c r="C535">
        <v>847410</v>
      </c>
      <c r="D535" t="s">
        <v>734</v>
      </c>
      <c r="E535" t="s">
        <v>147</v>
      </c>
      <c r="F535" t="s">
        <v>292</v>
      </c>
      <c r="G535" t="str">
        <f t="shared" si="16"/>
        <v>France to World</v>
      </c>
      <c r="H535">
        <v>2012</v>
      </c>
      <c r="I535" t="s">
        <v>724</v>
      </c>
      <c r="J535">
        <v>6</v>
      </c>
      <c r="K535">
        <v>54567.451000000001</v>
      </c>
      <c r="L535" s="1">
        <f t="shared" si="17"/>
        <v>54.567450999999998</v>
      </c>
    </row>
    <row r="536" spans="1:12" ht="14.45">
      <c r="A536" t="s">
        <v>723</v>
      </c>
      <c r="B536" t="s">
        <v>733</v>
      </c>
      <c r="C536">
        <v>847410</v>
      </c>
      <c r="D536" t="s">
        <v>734</v>
      </c>
      <c r="E536" t="s">
        <v>147</v>
      </c>
      <c r="F536" t="s">
        <v>292</v>
      </c>
      <c r="G536" t="str">
        <f t="shared" si="16"/>
        <v>France to World</v>
      </c>
      <c r="H536">
        <v>2013</v>
      </c>
      <c r="I536" t="s">
        <v>724</v>
      </c>
      <c r="J536">
        <v>6</v>
      </c>
      <c r="K536">
        <v>51360.404000000002</v>
      </c>
      <c r="L536" s="1">
        <f t="shared" si="17"/>
        <v>51.360404000000003</v>
      </c>
    </row>
    <row r="537" spans="1:12" ht="14.45">
      <c r="A537" t="s">
        <v>723</v>
      </c>
      <c r="B537" t="s">
        <v>733</v>
      </c>
      <c r="C537">
        <v>847410</v>
      </c>
      <c r="D537" t="s">
        <v>734</v>
      </c>
      <c r="E537" t="s">
        <v>147</v>
      </c>
      <c r="F537" t="s">
        <v>292</v>
      </c>
      <c r="G537" t="str">
        <f t="shared" si="16"/>
        <v>France to World</v>
      </c>
      <c r="H537">
        <v>2014</v>
      </c>
      <c r="I537" t="s">
        <v>724</v>
      </c>
      <c r="J537">
        <v>6</v>
      </c>
      <c r="K537">
        <v>56050.724000000002</v>
      </c>
      <c r="L537" s="1">
        <f t="shared" si="17"/>
        <v>56.050724000000002</v>
      </c>
    </row>
    <row r="538" spans="1:12" ht="14.45">
      <c r="A538" t="s">
        <v>723</v>
      </c>
      <c r="B538" t="s">
        <v>733</v>
      </c>
      <c r="C538">
        <v>847410</v>
      </c>
      <c r="D538" t="s">
        <v>734</v>
      </c>
      <c r="E538" t="s">
        <v>147</v>
      </c>
      <c r="F538" t="s">
        <v>292</v>
      </c>
      <c r="G538" t="str">
        <f t="shared" si="16"/>
        <v>France to World</v>
      </c>
      <c r="H538">
        <v>2015</v>
      </c>
      <c r="I538" t="s">
        <v>724</v>
      </c>
      <c r="J538">
        <v>6</v>
      </c>
      <c r="K538">
        <v>39396.146000000001</v>
      </c>
      <c r="L538" s="1">
        <f t="shared" si="17"/>
        <v>39.396146000000002</v>
      </c>
    </row>
    <row r="539" spans="1:12" ht="14.45">
      <c r="A539" t="s">
        <v>723</v>
      </c>
      <c r="B539" t="s">
        <v>733</v>
      </c>
      <c r="C539">
        <v>847410</v>
      </c>
      <c r="D539" t="s">
        <v>734</v>
      </c>
      <c r="E539" t="s">
        <v>147</v>
      </c>
      <c r="F539" t="s">
        <v>292</v>
      </c>
      <c r="G539" t="str">
        <f t="shared" si="16"/>
        <v>France to World</v>
      </c>
      <c r="H539">
        <v>2016</v>
      </c>
      <c r="I539" t="s">
        <v>724</v>
      </c>
      <c r="J539">
        <v>6</v>
      </c>
      <c r="K539">
        <v>27540.825000000001</v>
      </c>
      <c r="L539" s="1">
        <f t="shared" si="17"/>
        <v>27.540825000000002</v>
      </c>
    </row>
    <row r="540" spans="1:12" ht="14.45">
      <c r="A540" t="s">
        <v>723</v>
      </c>
      <c r="B540" t="s">
        <v>733</v>
      </c>
      <c r="C540">
        <v>847410</v>
      </c>
      <c r="D540" t="s">
        <v>734</v>
      </c>
      <c r="E540" t="s">
        <v>147</v>
      </c>
      <c r="F540" t="s">
        <v>292</v>
      </c>
      <c r="G540" t="str">
        <f t="shared" si="16"/>
        <v>France to World</v>
      </c>
      <c r="H540">
        <v>2017</v>
      </c>
      <c r="I540" t="s">
        <v>724</v>
      </c>
      <c r="J540">
        <v>6</v>
      </c>
      <c r="K540">
        <v>38575.305</v>
      </c>
      <c r="L540" s="1">
        <f t="shared" si="17"/>
        <v>38.575305</v>
      </c>
    </row>
    <row r="541" spans="1:12" ht="14.45">
      <c r="A541" t="s">
        <v>723</v>
      </c>
      <c r="B541" t="s">
        <v>733</v>
      </c>
      <c r="C541">
        <v>847410</v>
      </c>
      <c r="D541" t="s">
        <v>734</v>
      </c>
      <c r="E541" t="s">
        <v>670</v>
      </c>
      <c r="F541" t="s">
        <v>670</v>
      </c>
      <c r="G541" t="str">
        <f t="shared" si="16"/>
        <v>France to EU27</v>
      </c>
      <c r="H541">
        <v>2012</v>
      </c>
      <c r="I541" t="s">
        <v>724</v>
      </c>
      <c r="J541">
        <v>6</v>
      </c>
      <c r="K541">
        <v>23224.008000000002</v>
      </c>
      <c r="L541" s="1">
        <f t="shared" si="17"/>
        <v>23.224008000000001</v>
      </c>
    </row>
    <row r="542" spans="1:12" ht="14.45">
      <c r="A542" t="s">
        <v>723</v>
      </c>
      <c r="B542" t="s">
        <v>733</v>
      </c>
      <c r="C542">
        <v>847410</v>
      </c>
      <c r="D542" t="s">
        <v>734</v>
      </c>
      <c r="E542" t="s">
        <v>670</v>
      </c>
      <c r="F542" t="s">
        <v>670</v>
      </c>
      <c r="G542" t="str">
        <f t="shared" si="16"/>
        <v>France to EU27</v>
      </c>
      <c r="H542">
        <v>2013</v>
      </c>
      <c r="I542" t="s">
        <v>724</v>
      </c>
      <c r="J542">
        <v>6</v>
      </c>
      <c r="K542">
        <v>20119.78</v>
      </c>
      <c r="L542" s="1">
        <f t="shared" si="17"/>
        <v>20.119779999999999</v>
      </c>
    </row>
    <row r="543" spans="1:12" ht="14.45">
      <c r="A543" t="s">
        <v>723</v>
      </c>
      <c r="B543" t="s">
        <v>733</v>
      </c>
      <c r="C543">
        <v>847410</v>
      </c>
      <c r="D543" t="s">
        <v>734</v>
      </c>
      <c r="E543" t="s">
        <v>670</v>
      </c>
      <c r="F543" t="s">
        <v>670</v>
      </c>
      <c r="G543" t="str">
        <f t="shared" si="16"/>
        <v>France to EU27</v>
      </c>
      <c r="H543">
        <v>2014</v>
      </c>
      <c r="I543" t="s">
        <v>724</v>
      </c>
      <c r="J543">
        <v>6</v>
      </c>
      <c r="K543">
        <v>18267.445</v>
      </c>
      <c r="L543" s="1">
        <f t="shared" si="17"/>
        <v>18.267444999999999</v>
      </c>
    </row>
    <row r="544" spans="1:12" ht="14.45">
      <c r="A544" t="s">
        <v>723</v>
      </c>
      <c r="B544" t="s">
        <v>733</v>
      </c>
      <c r="C544">
        <v>847410</v>
      </c>
      <c r="D544" t="s">
        <v>734</v>
      </c>
      <c r="E544" t="s">
        <v>670</v>
      </c>
      <c r="F544" t="s">
        <v>670</v>
      </c>
      <c r="G544" t="str">
        <f t="shared" si="16"/>
        <v>France to EU27</v>
      </c>
      <c r="H544">
        <v>2015</v>
      </c>
      <c r="I544" t="s">
        <v>724</v>
      </c>
      <c r="J544">
        <v>6</v>
      </c>
      <c r="K544">
        <v>18233.503000000001</v>
      </c>
      <c r="L544" s="1">
        <f t="shared" si="17"/>
        <v>18.233502999999999</v>
      </c>
    </row>
    <row r="545" spans="1:12" ht="14.45">
      <c r="A545" t="s">
        <v>723</v>
      </c>
      <c r="B545" t="s">
        <v>733</v>
      </c>
      <c r="C545">
        <v>847410</v>
      </c>
      <c r="D545" t="s">
        <v>734</v>
      </c>
      <c r="E545" t="s">
        <v>670</v>
      </c>
      <c r="F545" t="s">
        <v>670</v>
      </c>
      <c r="G545" t="str">
        <f t="shared" si="16"/>
        <v>France to EU27</v>
      </c>
      <c r="H545">
        <v>2016</v>
      </c>
      <c r="I545" t="s">
        <v>724</v>
      </c>
      <c r="J545">
        <v>6</v>
      </c>
      <c r="K545">
        <v>9944.1970000000001</v>
      </c>
      <c r="L545" s="1">
        <f t="shared" si="17"/>
        <v>9.9441970000000008</v>
      </c>
    </row>
    <row r="546" spans="1:12" ht="14.45">
      <c r="A546" t="s">
        <v>723</v>
      </c>
      <c r="B546" t="s">
        <v>733</v>
      </c>
      <c r="C546">
        <v>847410</v>
      </c>
      <c r="D546" t="s">
        <v>734</v>
      </c>
      <c r="E546" t="s">
        <v>670</v>
      </c>
      <c r="F546" t="s">
        <v>670</v>
      </c>
      <c r="G546" t="str">
        <f t="shared" si="16"/>
        <v>France to EU27</v>
      </c>
      <c r="H546">
        <v>2017</v>
      </c>
      <c r="I546" t="s">
        <v>724</v>
      </c>
      <c r="J546">
        <v>6</v>
      </c>
      <c r="K546">
        <v>17870.677</v>
      </c>
      <c r="L546" s="1">
        <f t="shared" si="17"/>
        <v>17.870677000000001</v>
      </c>
    </row>
    <row r="547" spans="1:12" ht="14.45">
      <c r="A547" t="s">
        <v>723</v>
      </c>
      <c r="B547" t="s">
        <v>733</v>
      </c>
      <c r="C547">
        <v>847780</v>
      </c>
      <c r="D547" t="s">
        <v>734</v>
      </c>
      <c r="E547" t="s">
        <v>147</v>
      </c>
      <c r="F547" t="s">
        <v>292</v>
      </c>
      <c r="G547" t="str">
        <f t="shared" si="16"/>
        <v>France to World</v>
      </c>
      <c r="H547">
        <v>2012</v>
      </c>
      <c r="I547" t="s">
        <v>724</v>
      </c>
      <c r="J547">
        <v>6</v>
      </c>
      <c r="K547">
        <v>118434.742</v>
      </c>
      <c r="L547" s="1">
        <f t="shared" si="17"/>
        <v>118.434742</v>
      </c>
    </row>
    <row r="548" spans="1:12" ht="14.45">
      <c r="A548" t="s">
        <v>723</v>
      </c>
      <c r="B548" t="s">
        <v>733</v>
      </c>
      <c r="C548">
        <v>847780</v>
      </c>
      <c r="D548" t="s">
        <v>734</v>
      </c>
      <c r="E548" t="s">
        <v>147</v>
      </c>
      <c r="F548" t="s">
        <v>292</v>
      </c>
      <c r="G548" t="str">
        <f t="shared" si="16"/>
        <v>France to World</v>
      </c>
      <c r="H548">
        <v>2013</v>
      </c>
      <c r="I548" t="s">
        <v>724</v>
      </c>
      <c r="J548">
        <v>6</v>
      </c>
      <c r="K548">
        <v>134441.72899999999</v>
      </c>
      <c r="L548" s="1">
        <f t="shared" si="17"/>
        <v>134.44172899999998</v>
      </c>
    </row>
    <row r="549" spans="1:12" ht="14.45">
      <c r="A549" t="s">
        <v>723</v>
      </c>
      <c r="B549" t="s">
        <v>733</v>
      </c>
      <c r="C549">
        <v>847780</v>
      </c>
      <c r="D549" t="s">
        <v>734</v>
      </c>
      <c r="E549" t="s">
        <v>147</v>
      </c>
      <c r="F549" t="s">
        <v>292</v>
      </c>
      <c r="G549" t="str">
        <f t="shared" si="16"/>
        <v>France to World</v>
      </c>
      <c r="H549">
        <v>2014</v>
      </c>
      <c r="I549" t="s">
        <v>724</v>
      </c>
      <c r="J549">
        <v>6</v>
      </c>
      <c r="K549">
        <v>140035.56</v>
      </c>
      <c r="L549" s="1">
        <f t="shared" si="17"/>
        <v>140.03556</v>
      </c>
    </row>
    <row r="550" spans="1:12" ht="14.45">
      <c r="A550" t="s">
        <v>723</v>
      </c>
      <c r="B550" t="s">
        <v>733</v>
      </c>
      <c r="C550">
        <v>847780</v>
      </c>
      <c r="D550" t="s">
        <v>734</v>
      </c>
      <c r="E550" t="s">
        <v>147</v>
      </c>
      <c r="F550" t="s">
        <v>292</v>
      </c>
      <c r="G550" t="str">
        <f t="shared" si="16"/>
        <v>France to World</v>
      </c>
      <c r="H550">
        <v>2015</v>
      </c>
      <c r="I550" t="s">
        <v>724</v>
      </c>
      <c r="J550">
        <v>6</v>
      </c>
      <c r="K550">
        <v>85818.267000000007</v>
      </c>
      <c r="L550" s="1">
        <f t="shared" si="17"/>
        <v>85.818267000000006</v>
      </c>
    </row>
    <row r="551" spans="1:12" ht="14.45">
      <c r="A551" t="s">
        <v>723</v>
      </c>
      <c r="B551" t="s">
        <v>733</v>
      </c>
      <c r="C551">
        <v>847780</v>
      </c>
      <c r="D551" t="s">
        <v>734</v>
      </c>
      <c r="E551" t="s">
        <v>147</v>
      </c>
      <c r="F551" t="s">
        <v>292</v>
      </c>
      <c r="G551" t="str">
        <f t="shared" si="16"/>
        <v>France to World</v>
      </c>
      <c r="H551">
        <v>2016</v>
      </c>
      <c r="I551" t="s">
        <v>724</v>
      </c>
      <c r="J551">
        <v>6</v>
      </c>
      <c r="K551">
        <v>99549.870999999999</v>
      </c>
      <c r="L551" s="1">
        <f t="shared" si="17"/>
        <v>99.549870999999996</v>
      </c>
    </row>
    <row r="552" spans="1:12" ht="14.45">
      <c r="A552" t="s">
        <v>723</v>
      </c>
      <c r="B552" t="s">
        <v>733</v>
      </c>
      <c r="C552">
        <v>847780</v>
      </c>
      <c r="D552" t="s">
        <v>734</v>
      </c>
      <c r="E552" t="s">
        <v>147</v>
      </c>
      <c r="F552" t="s">
        <v>292</v>
      </c>
      <c r="G552" t="str">
        <f t="shared" si="16"/>
        <v>France to World</v>
      </c>
      <c r="H552">
        <v>2017</v>
      </c>
      <c r="I552" t="s">
        <v>724</v>
      </c>
      <c r="J552">
        <v>6</v>
      </c>
      <c r="K552">
        <v>101755.489</v>
      </c>
      <c r="L552" s="1">
        <f t="shared" si="17"/>
        <v>101.755489</v>
      </c>
    </row>
    <row r="553" spans="1:12" ht="14.45">
      <c r="A553" t="s">
        <v>723</v>
      </c>
      <c r="B553" t="s">
        <v>733</v>
      </c>
      <c r="C553">
        <v>847780</v>
      </c>
      <c r="D553" t="s">
        <v>734</v>
      </c>
      <c r="E553" t="s">
        <v>670</v>
      </c>
      <c r="F553" t="s">
        <v>670</v>
      </c>
      <c r="G553" t="str">
        <f t="shared" si="16"/>
        <v>France to EU27</v>
      </c>
      <c r="H553">
        <v>2012</v>
      </c>
      <c r="I553" t="s">
        <v>724</v>
      </c>
      <c r="J553">
        <v>6</v>
      </c>
      <c r="K553">
        <v>44631.805999999997</v>
      </c>
      <c r="L553" s="1">
        <f t="shared" si="17"/>
        <v>44.631805999999997</v>
      </c>
    </row>
    <row r="554" spans="1:12" ht="14.45">
      <c r="A554" t="s">
        <v>723</v>
      </c>
      <c r="B554" t="s">
        <v>733</v>
      </c>
      <c r="C554">
        <v>847780</v>
      </c>
      <c r="D554" t="s">
        <v>734</v>
      </c>
      <c r="E554" t="s">
        <v>670</v>
      </c>
      <c r="F554" t="s">
        <v>670</v>
      </c>
      <c r="G554" t="str">
        <f t="shared" si="16"/>
        <v>France to EU27</v>
      </c>
      <c r="H554">
        <v>2013</v>
      </c>
      <c r="I554" t="s">
        <v>724</v>
      </c>
      <c r="J554">
        <v>6</v>
      </c>
      <c r="K554">
        <v>38393.942000000003</v>
      </c>
      <c r="L554" s="1">
        <f t="shared" si="17"/>
        <v>38.393942000000003</v>
      </c>
    </row>
    <row r="555" spans="1:12" ht="14.45">
      <c r="A555" t="s">
        <v>723</v>
      </c>
      <c r="B555" t="s">
        <v>733</v>
      </c>
      <c r="C555">
        <v>847780</v>
      </c>
      <c r="D555" t="s">
        <v>734</v>
      </c>
      <c r="E555" t="s">
        <v>670</v>
      </c>
      <c r="F555" t="s">
        <v>670</v>
      </c>
      <c r="G555" t="str">
        <f t="shared" si="16"/>
        <v>France to EU27</v>
      </c>
      <c r="H555">
        <v>2014</v>
      </c>
      <c r="I555" t="s">
        <v>724</v>
      </c>
      <c r="J555">
        <v>6</v>
      </c>
      <c r="K555">
        <v>41111.910000000003</v>
      </c>
      <c r="L555" s="1">
        <f t="shared" si="17"/>
        <v>41.111910000000002</v>
      </c>
    </row>
    <row r="556" spans="1:12" ht="14.45">
      <c r="A556" t="s">
        <v>723</v>
      </c>
      <c r="B556" t="s">
        <v>733</v>
      </c>
      <c r="C556">
        <v>847780</v>
      </c>
      <c r="D556" t="s">
        <v>734</v>
      </c>
      <c r="E556" t="s">
        <v>670</v>
      </c>
      <c r="F556" t="s">
        <v>670</v>
      </c>
      <c r="G556" t="str">
        <f t="shared" si="16"/>
        <v>France to EU27</v>
      </c>
      <c r="H556">
        <v>2015</v>
      </c>
      <c r="I556" t="s">
        <v>724</v>
      </c>
      <c r="J556">
        <v>6</v>
      </c>
      <c r="K556">
        <v>37391.250999999997</v>
      </c>
      <c r="L556" s="1">
        <f t="shared" si="17"/>
        <v>37.391250999999997</v>
      </c>
    </row>
    <row r="557" spans="1:12" ht="14.45">
      <c r="A557" t="s">
        <v>723</v>
      </c>
      <c r="B557" t="s">
        <v>733</v>
      </c>
      <c r="C557">
        <v>847780</v>
      </c>
      <c r="D557" t="s">
        <v>734</v>
      </c>
      <c r="E557" t="s">
        <v>670</v>
      </c>
      <c r="F557" t="s">
        <v>670</v>
      </c>
      <c r="G557" t="str">
        <f t="shared" si="16"/>
        <v>France to EU27</v>
      </c>
      <c r="H557">
        <v>2016</v>
      </c>
      <c r="I557" t="s">
        <v>724</v>
      </c>
      <c r="J557">
        <v>6</v>
      </c>
      <c r="K557">
        <v>41002.718999999997</v>
      </c>
      <c r="L557" s="1">
        <f t="shared" si="17"/>
        <v>41.002718999999999</v>
      </c>
    </row>
    <row r="558" spans="1:12" ht="14.45">
      <c r="A558" t="s">
        <v>723</v>
      </c>
      <c r="B558" t="s">
        <v>733</v>
      </c>
      <c r="C558">
        <v>847780</v>
      </c>
      <c r="D558" t="s">
        <v>734</v>
      </c>
      <c r="E558" t="s">
        <v>670</v>
      </c>
      <c r="F558" t="s">
        <v>670</v>
      </c>
      <c r="G558" t="str">
        <f t="shared" si="16"/>
        <v>France to EU27</v>
      </c>
      <c r="H558">
        <v>2017</v>
      </c>
      <c r="I558" t="s">
        <v>724</v>
      </c>
      <c r="J558">
        <v>6</v>
      </c>
      <c r="K558">
        <v>32627.951000000001</v>
      </c>
      <c r="L558" s="1">
        <f t="shared" si="17"/>
        <v>32.627951000000003</v>
      </c>
    </row>
    <row r="559" spans="1:12" ht="14.45">
      <c r="A559" t="s">
        <v>723</v>
      </c>
      <c r="B559" t="s">
        <v>733</v>
      </c>
      <c r="C559">
        <v>847920</v>
      </c>
      <c r="D559" t="s">
        <v>734</v>
      </c>
      <c r="E559" t="s">
        <v>147</v>
      </c>
      <c r="F559" t="s">
        <v>292</v>
      </c>
      <c r="G559" t="str">
        <f t="shared" si="16"/>
        <v>France to World</v>
      </c>
      <c r="H559">
        <v>2012</v>
      </c>
      <c r="I559" t="s">
        <v>724</v>
      </c>
      <c r="J559">
        <v>6</v>
      </c>
      <c r="K559">
        <v>4727.4309999999996</v>
      </c>
      <c r="L559" s="1">
        <f t="shared" si="17"/>
        <v>4.7274309999999993</v>
      </c>
    </row>
    <row r="560" spans="1:12" ht="14.45">
      <c r="A560" t="s">
        <v>723</v>
      </c>
      <c r="B560" t="s">
        <v>733</v>
      </c>
      <c r="C560">
        <v>847920</v>
      </c>
      <c r="D560" t="s">
        <v>734</v>
      </c>
      <c r="E560" t="s">
        <v>147</v>
      </c>
      <c r="F560" t="s">
        <v>292</v>
      </c>
      <c r="G560" t="str">
        <f t="shared" si="16"/>
        <v>France to World</v>
      </c>
      <c r="H560">
        <v>2013</v>
      </c>
      <c r="I560" t="s">
        <v>724</v>
      </c>
      <c r="J560">
        <v>6</v>
      </c>
      <c r="K560">
        <v>4304.8010000000004</v>
      </c>
      <c r="L560" s="1">
        <f t="shared" si="17"/>
        <v>4.3048010000000003</v>
      </c>
    </row>
    <row r="561" spans="1:12" ht="14.45">
      <c r="A561" t="s">
        <v>723</v>
      </c>
      <c r="B561" t="s">
        <v>733</v>
      </c>
      <c r="C561">
        <v>847920</v>
      </c>
      <c r="D561" t="s">
        <v>734</v>
      </c>
      <c r="E561" t="s">
        <v>147</v>
      </c>
      <c r="F561" t="s">
        <v>292</v>
      </c>
      <c r="G561" t="str">
        <f t="shared" si="16"/>
        <v>France to World</v>
      </c>
      <c r="H561">
        <v>2014</v>
      </c>
      <c r="I561" t="s">
        <v>724</v>
      </c>
      <c r="J561">
        <v>6</v>
      </c>
      <c r="K561">
        <v>5501.0159999999996</v>
      </c>
      <c r="L561" s="1">
        <f t="shared" si="17"/>
        <v>5.5010159999999999</v>
      </c>
    </row>
    <row r="562" spans="1:12" ht="14.45">
      <c r="A562" t="s">
        <v>723</v>
      </c>
      <c r="B562" t="s">
        <v>733</v>
      </c>
      <c r="C562">
        <v>847920</v>
      </c>
      <c r="D562" t="s">
        <v>734</v>
      </c>
      <c r="E562" t="s">
        <v>147</v>
      </c>
      <c r="F562" t="s">
        <v>292</v>
      </c>
      <c r="G562" t="str">
        <f t="shared" si="16"/>
        <v>France to World</v>
      </c>
      <c r="H562">
        <v>2015</v>
      </c>
      <c r="I562" t="s">
        <v>724</v>
      </c>
      <c r="J562">
        <v>6</v>
      </c>
      <c r="K562">
        <v>3237.5540000000001</v>
      </c>
      <c r="L562" s="1">
        <f t="shared" si="17"/>
        <v>3.2375540000000003</v>
      </c>
    </row>
    <row r="563" spans="1:12" ht="14.45">
      <c r="A563" t="s">
        <v>723</v>
      </c>
      <c r="B563" t="s">
        <v>733</v>
      </c>
      <c r="C563">
        <v>847920</v>
      </c>
      <c r="D563" t="s">
        <v>734</v>
      </c>
      <c r="E563" t="s">
        <v>147</v>
      </c>
      <c r="F563" t="s">
        <v>292</v>
      </c>
      <c r="G563" t="str">
        <f t="shared" si="16"/>
        <v>France to World</v>
      </c>
      <c r="H563">
        <v>2016</v>
      </c>
      <c r="I563" t="s">
        <v>724</v>
      </c>
      <c r="J563">
        <v>6</v>
      </c>
      <c r="K563">
        <v>1048.9459999999999</v>
      </c>
      <c r="L563" s="1">
        <f t="shared" si="17"/>
        <v>1.0489459999999999</v>
      </c>
    </row>
    <row r="564" spans="1:12" ht="14.45">
      <c r="A564" t="s">
        <v>723</v>
      </c>
      <c r="B564" t="s">
        <v>733</v>
      </c>
      <c r="C564">
        <v>847920</v>
      </c>
      <c r="D564" t="s">
        <v>734</v>
      </c>
      <c r="E564" t="s">
        <v>147</v>
      </c>
      <c r="F564" t="s">
        <v>292</v>
      </c>
      <c r="G564" t="str">
        <f t="shared" si="16"/>
        <v>France to World</v>
      </c>
      <c r="H564">
        <v>2017</v>
      </c>
      <c r="I564" t="s">
        <v>724</v>
      </c>
      <c r="J564">
        <v>6</v>
      </c>
      <c r="K564">
        <v>4334.4340000000002</v>
      </c>
      <c r="L564" s="1">
        <f t="shared" si="17"/>
        <v>4.3344339999999999</v>
      </c>
    </row>
    <row r="565" spans="1:12" ht="14.45">
      <c r="A565" t="s">
        <v>723</v>
      </c>
      <c r="B565" t="s">
        <v>733</v>
      </c>
      <c r="C565">
        <v>847920</v>
      </c>
      <c r="D565" t="s">
        <v>734</v>
      </c>
      <c r="E565" t="s">
        <v>670</v>
      </c>
      <c r="F565" t="s">
        <v>670</v>
      </c>
      <c r="G565" t="str">
        <f t="shared" si="16"/>
        <v>France to EU27</v>
      </c>
      <c r="H565">
        <v>2012</v>
      </c>
      <c r="I565" t="s">
        <v>724</v>
      </c>
      <c r="J565">
        <v>6</v>
      </c>
      <c r="K565">
        <v>298.74799999999999</v>
      </c>
      <c r="L565" s="1">
        <f t="shared" si="17"/>
        <v>0.29874800000000001</v>
      </c>
    </row>
    <row r="566" spans="1:12" ht="14.45">
      <c r="A566" t="s">
        <v>723</v>
      </c>
      <c r="B566" t="s">
        <v>733</v>
      </c>
      <c r="C566">
        <v>847920</v>
      </c>
      <c r="D566" t="s">
        <v>734</v>
      </c>
      <c r="E566" t="s">
        <v>670</v>
      </c>
      <c r="F566" t="s">
        <v>670</v>
      </c>
      <c r="G566" t="str">
        <f t="shared" si="16"/>
        <v>France to EU27</v>
      </c>
      <c r="H566">
        <v>2013</v>
      </c>
      <c r="I566" t="s">
        <v>724</v>
      </c>
      <c r="J566">
        <v>6</v>
      </c>
      <c r="K566">
        <v>1268.5609999999999</v>
      </c>
      <c r="L566" s="1">
        <f t="shared" si="17"/>
        <v>1.2685609999999998</v>
      </c>
    </row>
    <row r="567" spans="1:12" ht="14.45">
      <c r="A567" t="s">
        <v>723</v>
      </c>
      <c r="B567" t="s">
        <v>733</v>
      </c>
      <c r="C567">
        <v>847920</v>
      </c>
      <c r="D567" t="s">
        <v>734</v>
      </c>
      <c r="E567" t="s">
        <v>670</v>
      </c>
      <c r="F567" t="s">
        <v>670</v>
      </c>
      <c r="G567" t="str">
        <f t="shared" si="16"/>
        <v>France to EU27</v>
      </c>
      <c r="H567">
        <v>2014</v>
      </c>
      <c r="I567" t="s">
        <v>724</v>
      </c>
      <c r="J567">
        <v>6</v>
      </c>
      <c r="K567">
        <v>2098.009</v>
      </c>
      <c r="L567" s="1">
        <f t="shared" si="17"/>
        <v>2.0980090000000002</v>
      </c>
    </row>
    <row r="568" spans="1:12" ht="14.45">
      <c r="A568" t="s">
        <v>723</v>
      </c>
      <c r="B568" t="s">
        <v>733</v>
      </c>
      <c r="C568">
        <v>847920</v>
      </c>
      <c r="D568" t="s">
        <v>734</v>
      </c>
      <c r="E568" t="s">
        <v>670</v>
      </c>
      <c r="F568" t="s">
        <v>670</v>
      </c>
      <c r="G568" t="str">
        <f t="shared" si="16"/>
        <v>France to EU27</v>
      </c>
      <c r="H568">
        <v>2015</v>
      </c>
      <c r="I568" t="s">
        <v>724</v>
      </c>
      <c r="J568">
        <v>6</v>
      </c>
      <c r="K568">
        <v>1956.0530000000001</v>
      </c>
      <c r="L568" s="1">
        <f t="shared" si="17"/>
        <v>1.956053</v>
      </c>
    </row>
    <row r="569" spans="1:12" ht="14.45">
      <c r="A569" t="s">
        <v>723</v>
      </c>
      <c r="B569" t="s">
        <v>733</v>
      </c>
      <c r="C569">
        <v>847920</v>
      </c>
      <c r="D569" t="s">
        <v>734</v>
      </c>
      <c r="E569" t="s">
        <v>670</v>
      </c>
      <c r="F569" t="s">
        <v>670</v>
      </c>
      <c r="G569" t="str">
        <f t="shared" si="16"/>
        <v>France to EU27</v>
      </c>
      <c r="H569">
        <v>2016</v>
      </c>
      <c r="I569" t="s">
        <v>724</v>
      </c>
      <c r="J569">
        <v>6</v>
      </c>
      <c r="K569">
        <v>283.31799999999998</v>
      </c>
      <c r="L569" s="1">
        <f t="shared" si="17"/>
        <v>0.28331799999999996</v>
      </c>
    </row>
    <row r="570" spans="1:12" ht="14.45">
      <c r="A570" t="s">
        <v>723</v>
      </c>
      <c r="B570" t="s">
        <v>733</v>
      </c>
      <c r="C570">
        <v>847920</v>
      </c>
      <c r="D570" t="s">
        <v>734</v>
      </c>
      <c r="E570" t="s">
        <v>670</v>
      </c>
      <c r="F570" t="s">
        <v>670</v>
      </c>
      <c r="G570" t="str">
        <f t="shared" si="16"/>
        <v>France to EU27</v>
      </c>
      <c r="H570">
        <v>2017</v>
      </c>
      <c r="I570" t="s">
        <v>724</v>
      </c>
      <c r="J570">
        <v>6</v>
      </c>
      <c r="K570">
        <v>2903.2089999999998</v>
      </c>
      <c r="L570" s="1">
        <f t="shared" si="17"/>
        <v>2.9032089999999999</v>
      </c>
    </row>
    <row r="571" spans="1:12" ht="14.45">
      <c r="A571" t="s">
        <v>723</v>
      </c>
      <c r="B571" t="s">
        <v>733</v>
      </c>
      <c r="C571">
        <v>847989</v>
      </c>
      <c r="D571" t="s">
        <v>734</v>
      </c>
      <c r="E571" t="s">
        <v>147</v>
      </c>
      <c r="F571" t="s">
        <v>292</v>
      </c>
      <c r="G571" t="str">
        <f t="shared" si="16"/>
        <v>France to World</v>
      </c>
      <c r="H571">
        <v>2012</v>
      </c>
      <c r="I571" t="s">
        <v>724</v>
      </c>
      <c r="J571">
        <v>6</v>
      </c>
      <c r="K571">
        <v>577865.98300000001</v>
      </c>
      <c r="L571" s="1">
        <f t="shared" si="17"/>
        <v>577.86598300000003</v>
      </c>
    </row>
    <row r="572" spans="1:12" ht="14.45">
      <c r="A572" t="s">
        <v>723</v>
      </c>
      <c r="B572" t="s">
        <v>733</v>
      </c>
      <c r="C572">
        <v>847989</v>
      </c>
      <c r="D572" t="s">
        <v>734</v>
      </c>
      <c r="E572" t="s">
        <v>147</v>
      </c>
      <c r="F572" t="s">
        <v>292</v>
      </c>
      <c r="G572" t="str">
        <f t="shared" si="16"/>
        <v>France to World</v>
      </c>
      <c r="H572">
        <v>2013</v>
      </c>
      <c r="I572" t="s">
        <v>724</v>
      </c>
      <c r="J572">
        <v>6</v>
      </c>
      <c r="K572">
        <v>556983.20200000005</v>
      </c>
      <c r="L572" s="1">
        <f t="shared" si="17"/>
        <v>556.98320200000001</v>
      </c>
    </row>
    <row r="573" spans="1:12" ht="14.45">
      <c r="A573" t="s">
        <v>723</v>
      </c>
      <c r="B573" t="s">
        <v>733</v>
      </c>
      <c r="C573">
        <v>847989</v>
      </c>
      <c r="D573" t="s">
        <v>734</v>
      </c>
      <c r="E573" t="s">
        <v>147</v>
      </c>
      <c r="F573" t="s">
        <v>292</v>
      </c>
      <c r="G573" t="str">
        <f t="shared" si="16"/>
        <v>France to World</v>
      </c>
      <c r="H573">
        <v>2014</v>
      </c>
      <c r="I573" t="s">
        <v>724</v>
      </c>
      <c r="J573">
        <v>6</v>
      </c>
      <c r="K573">
        <v>517846.43</v>
      </c>
      <c r="L573" s="1">
        <f t="shared" si="17"/>
        <v>517.84642999999994</v>
      </c>
    </row>
    <row r="574" spans="1:12" ht="14.45">
      <c r="A574" t="s">
        <v>723</v>
      </c>
      <c r="B574" t="s">
        <v>733</v>
      </c>
      <c r="C574">
        <v>847989</v>
      </c>
      <c r="D574" t="s">
        <v>734</v>
      </c>
      <c r="E574" t="s">
        <v>147</v>
      </c>
      <c r="F574" t="s">
        <v>292</v>
      </c>
      <c r="G574" t="str">
        <f t="shared" si="16"/>
        <v>France to World</v>
      </c>
      <c r="H574">
        <v>2015</v>
      </c>
      <c r="I574" t="s">
        <v>724</v>
      </c>
      <c r="J574">
        <v>6</v>
      </c>
      <c r="K574">
        <v>433298.473</v>
      </c>
      <c r="L574" s="1">
        <f t="shared" si="17"/>
        <v>433.298473</v>
      </c>
    </row>
    <row r="575" spans="1:12" ht="14.45">
      <c r="A575" t="s">
        <v>723</v>
      </c>
      <c r="B575" t="s">
        <v>733</v>
      </c>
      <c r="C575">
        <v>847989</v>
      </c>
      <c r="D575" t="s">
        <v>734</v>
      </c>
      <c r="E575" t="s">
        <v>147</v>
      </c>
      <c r="F575" t="s">
        <v>292</v>
      </c>
      <c r="G575" t="str">
        <f t="shared" si="16"/>
        <v>France to World</v>
      </c>
      <c r="H575">
        <v>2016</v>
      </c>
      <c r="I575" t="s">
        <v>724</v>
      </c>
      <c r="J575">
        <v>6</v>
      </c>
      <c r="K575">
        <v>498453.83</v>
      </c>
      <c r="L575" s="1">
        <f t="shared" si="17"/>
        <v>498.45383000000004</v>
      </c>
    </row>
    <row r="576" spans="1:12" ht="14.45">
      <c r="A576" t="s">
        <v>723</v>
      </c>
      <c r="B576" t="s">
        <v>733</v>
      </c>
      <c r="C576">
        <v>847989</v>
      </c>
      <c r="D576" t="s">
        <v>734</v>
      </c>
      <c r="E576" t="s">
        <v>147</v>
      </c>
      <c r="F576" t="s">
        <v>292</v>
      </c>
      <c r="G576" t="str">
        <f t="shared" si="16"/>
        <v>France to World</v>
      </c>
      <c r="H576">
        <v>2017</v>
      </c>
      <c r="I576" t="s">
        <v>724</v>
      </c>
      <c r="J576">
        <v>6</v>
      </c>
      <c r="K576">
        <v>557600.92500000005</v>
      </c>
      <c r="L576" s="1">
        <f t="shared" si="17"/>
        <v>557.60092500000007</v>
      </c>
    </row>
    <row r="577" spans="1:12" ht="14.45">
      <c r="A577" t="s">
        <v>723</v>
      </c>
      <c r="B577" t="s">
        <v>733</v>
      </c>
      <c r="C577">
        <v>847989</v>
      </c>
      <c r="D577" t="s">
        <v>734</v>
      </c>
      <c r="E577" t="s">
        <v>670</v>
      </c>
      <c r="F577" t="s">
        <v>670</v>
      </c>
      <c r="G577" t="str">
        <f t="shared" si="16"/>
        <v>France to EU27</v>
      </c>
      <c r="H577">
        <v>2012</v>
      </c>
      <c r="I577" t="s">
        <v>724</v>
      </c>
      <c r="J577">
        <v>6</v>
      </c>
      <c r="K577">
        <v>234665.64499999999</v>
      </c>
      <c r="L577" s="1">
        <f t="shared" si="17"/>
        <v>234.66564499999998</v>
      </c>
    </row>
    <row r="578" spans="1:12" ht="14.45">
      <c r="A578" t="s">
        <v>723</v>
      </c>
      <c r="B578" t="s">
        <v>733</v>
      </c>
      <c r="C578">
        <v>847989</v>
      </c>
      <c r="D578" t="s">
        <v>734</v>
      </c>
      <c r="E578" t="s">
        <v>670</v>
      </c>
      <c r="F578" t="s">
        <v>670</v>
      </c>
      <c r="G578" t="str">
        <f t="shared" si="16"/>
        <v>France to EU27</v>
      </c>
      <c r="H578">
        <v>2013</v>
      </c>
      <c r="I578" t="s">
        <v>724</v>
      </c>
      <c r="J578">
        <v>6</v>
      </c>
      <c r="K578">
        <v>183960.15400000001</v>
      </c>
      <c r="L578" s="1">
        <f t="shared" si="17"/>
        <v>183.96015400000002</v>
      </c>
    </row>
    <row r="579" spans="1:12" ht="14.45">
      <c r="A579" t="s">
        <v>723</v>
      </c>
      <c r="B579" t="s">
        <v>733</v>
      </c>
      <c r="C579">
        <v>847989</v>
      </c>
      <c r="D579" t="s">
        <v>734</v>
      </c>
      <c r="E579" t="s">
        <v>670</v>
      </c>
      <c r="F579" t="s">
        <v>670</v>
      </c>
      <c r="G579" t="str">
        <f t="shared" si="16"/>
        <v>France to EU27</v>
      </c>
      <c r="H579">
        <v>2014</v>
      </c>
      <c r="I579" t="s">
        <v>724</v>
      </c>
      <c r="J579">
        <v>6</v>
      </c>
      <c r="K579">
        <v>178706.245</v>
      </c>
      <c r="L579" s="1">
        <f t="shared" si="17"/>
        <v>178.706245</v>
      </c>
    </row>
    <row r="580" spans="1:12" ht="14.45">
      <c r="A580" t="s">
        <v>723</v>
      </c>
      <c r="B580" t="s">
        <v>733</v>
      </c>
      <c r="C580">
        <v>847989</v>
      </c>
      <c r="D580" t="s">
        <v>734</v>
      </c>
      <c r="E580" t="s">
        <v>670</v>
      </c>
      <c r="F580" t="s">
        <v>670</v>
      </c>
      <c r="G580" t="str">
        <f t="shared" si="16"/>
        <v>France to EU27</v>
      </c>
      <c r="H580">
        <v>2015</v>
      </c>
      <c r="I580" t="s">
        <v>724</v>
      </c>
      <c r="J580">
        <v>6</v>
      </c>
      <c r="K580">
        <v>169062.196</v>
      </c>
      <c r="L580" s="1">
        <f t="shared" si="17"/>
        <v>169.062196</v>
      </c>
    </row>
    <row r="581" spans="1:12" ht="14.45">
      <c r="A581" t="s">
        <v>723</v>
      </c>
      <c r="B581" t="s">
        <v>733</v>
      </c>
      <c r="C581">
        <v>847989</v>
      </c>
      <c r="D581" t="s">
        <v>734</v>
      </c>
      <c r="E581" t="s">
        <v>670</v>
      </c>
      <c r="F581" t="s">
        <v>670</v>
      </c>
      <c r="G581" t="str">
        <f t="shared" si="16"/>
        <v>France to EU27</v>
      </c>
      <c r="H581">
        <v>2016</v>
      </c>
      <c r="I581" t="s">
        <v>724</v>
      </c>
      <c r="J581">
        <v>6</v>
      </c>
      <c r="K581">
        <v>205087.611</v>
      </c>
      <c r="L581" s="1">
        <f t="shared" si="17"/>
        <v>205.08761100000001</v>
      </c>
    </row>
    <row r="582" spans="1:12" ht="14.45">
      <c r="A582" t="s">
        <v>723</v>
      </c>
      <c r="B582" t="s">
        <v>733</v>
      </c>
      <c r="C582">
        <v>847989</v>
      </c>
      <c r="D582" t="s">
        <v>734</v>
      </c>
      <c r="E582" t="s">
        <v>670</v>
      </c>
      <c r="F582" t="s">
        <v>670</v>
      </c>
      <c r="G582" t="str">
        <f t="shared" si="16"/>
        <v>France to EU27</v>
      </c>
      <c r="H582">
        <v>2017</v>
      </c>
      <c r="I582" t="s">
        <v>724</v>
      </c>
      <c r="J582">
        <v>6</v>
      </c>
      <c r="K582">
        <v>229061.45600000001</v>
      </c>
      <c r="L582" s="1">
        <f t="shared" si="17"/>
        <v>229.06145599999999</v>
      </c>
    </row>
    <row r="583" spans="1:12" ht="14.45">
      <c r="A583" t="s">
        <v>723</v>
      </c>
      <c r="B583" t="s">
        <v>727</v>
      </c>
      <c r="C583">
        <v>380210</v>
      </c>
      <c r="D583" t="s">
        <v>646</v>
      </c>
      <c r="E583" t="s">
        <v>147</v>
      </c>
      <c r="F583" t="s">
        <v>292</v>
      </c>
      <c r="G583" t="str">
        <f t="shared" si="16"/>
        <v>UK to World</v>
      </c>
      <c r="H583">
        <v>2012</v>
      </c>
      <c r="I583" t="s">
        <v>724</v>
      </c>
      <c r="J583">
        <v>6</v>
      </c>
      <c r="K583">
        <v>54024.894</v>
      </c>
      <c r="L583" s="1">
        <f t="shared" si="17"/>
        <v>54.024894000000003</v>
      </c>
    </row>
    <row r="584" spans="1:12" ht="14.45">
      <c r="A584" t="s">
        <v>723</v>
      </c>
      <c r="B584" t="s">
        <v>727</v>
      </c>
      <c r="C584">
        <v>380210</v>
      </c>
      <c r="D584" t="s">
        <v>646</v>
      </c>
      <c r="E584" t="s">
        <v>147</v>
      </c>
      <c r="F584" t="s">
        <v>292</v>
      </c>
      <c r="G584" t="str">
        <f t="shared" ref="G584:G647" si="18">CONCATENATE(D584, " to ",F584)</f>
        <v>UK to World</v>
      </c>
      <c r="H584">
        <v>2013</v>
      </c>
      <c r="I584" t="s">
        <v>724</v>
      </c>
      <c r="J584">
        <v>6</v>
      </c>
      <c r="K584">
        <v>50663.709000000003</v>
      </c>
      <c r="L584" s="1">
        <f t="shared" ref="L584:L647" si="19">K584/1000</f>
        <v>50.663709000000004</v>
      </c>
    </row>
    <row r="585" spans="1:12" ht="14.45">
      <c r="A585" t="s">
        <v>723</v>
      </c>
      <c r="B585" t="s">
        <v>727</v>
      </c>
      <c r="C585">
        <v>380210</v>
      </c>
      <c r="D585" t="s">
        <v>646</v>
      </c>
      <c r="E585" t="s">
        <v>147</v>
      </c>
      <c r="F585" t="s">
        <v>292</v>
      </c>
      <c r="G585" t="str">
        <f t="shared" si="18"/>
        <v>UK to World</v>
      </c>
      <c r="H585">
        <v>2014</v>
      </c>
      <c r="I585" t="s">
        <v>724</v>
      </c>
      <c r="J585">
        <v>6</v>
      </c>
      <c r="K585">
        <v>56337.75</v>
      </c>
      <c r="L585" s="1">
        <f t="shared" si="19"/>
        <v>56.33775</v>
      </c>
    </row>
    <row r="586" spans="1:12" ht="14.45">
      <c r="A586" t="s">
        <v>723</v>
      </c>
      <c r="B586" t="s">
        <v>727</v>
      </c>
      <c r="C586">
        <v>380210</v>
      </c>
      <c r="D586" t="s">
        <v>646</v>
      </c>
      <c r="E586" t="s">
        <v>147</v>
      </c>
      <c r="F586" t="s">
        <v>292</v>
      </c>
      <c r="G586" t="str">
        <f t="shared" si="18"/>
        <v>UK to World</v>
      </c>
      <c r="H586">
        <v>2015</v>
      </c>
      <c r="I586" t="s">
        <v>724</v>
      </c>
      <c r="J586">
        <v>6</v>
      </c>
      <c r="K586">
        <v>48019.830999999998</v>
      </c>
      <c r="L586" s="1">
        <f t="shared" si="19"/>
        <v>48.019830999999996</v>
      </c>
    </row>
    <row r="587" spans="1:12" ht="14.45">
      <c r="A587" t="s">
        <v>723</v>
      </c>
      <c r="B587" t="s">
        <v>727</v>
      </c>
      <c r="C587">
        <v>380210</v>
      </c>
      <c r="D587" t="s">
        <v>646</v>
      </c>
      <c r="E587" t="s">
        <v>147</v>
      </c>
      <c r="F587" t="s">
        <v>292</v>
      </c>
      <c r="G587" t="str">
        <f t="shared" si="18"/>
        <v>UK to World</v>
      </c>
      <c r="H587">
        <v>2016</v>
      </c>
      <c r="I587" t="s">
        <v>724</v>
      </c>
      <c r="J587">
        <v>6</v>
      </c>
      <c r="K587">
        <v>45438.930999999997</v>
      </c>
      <c r="L587" s="1">
        <f t="shared" si="19"/>
        <v>45.438930999999997</v>
      </c>
    </row>
    <row r="588" spans="1:12" ht="14.45">
      <c r="A588" t="s">
        <v>723</v>
      </c>
      <c r="B588" t="s">
        <v>727</v>
      </c>
      <c r="C588">
        <v>380210</v>
      </c>
      <c r="D588" t="s">
        <v>646</v>
      </c>
      <c r="E588" t="s">
        <v>147</v>
      </c>
      <c r="F588" t="s">
        <v>292</v>
      </c>
      <c r="G588" t="str">
        <f t="shared" si="18"/>
        <v>UK to World</v>
      </c>
      <c r="H588">
        <v>2017</v>
      </c>
      <c r="I588" t="s">
        <v>724</v>
      </c>
      <c r="J588">
        <v>6</v>
      </c>
      <c r="K588">
        <v>49055.567000000003</v>
      </c>
      <c r="L588" s="1">
        <f t="shared" si="19"/>
        <v>49.055567000000003</v>
      </c>
    </row>
    <row r="589" spans="1:12" ht="14.45">
      <c r="A589" t="s">
        <v>723</v>
      </c>
      <c r="B589" t="s">
        <v>727</v>
      </c>
      <c r="C589">
        <v>380210</v>
      </c>
      <c r="D589" t="s">
        <v>646</v>
      </c>
      <c r="E589" t="s">
        <v>670</v>
      </c>
      <c r="F589" t="s">
        <v>670</v>
      </c>
      <c r="G589" t="str">
        <f t="shared" si="18"/>
        <v>UK to EU27</v>
      </c>
      <c r="H589">
        <v>2012</v>
      </c>
      <c r="I589" t="s">
        <v>724</v>
      </c>
      <c r="J589">
        <v>6</v>
      </c>
      <c r="K589">
        <v>36628.445</v>
      </c>
      <c r="L589" s="1">
        <f t="shared" si="19"/>
        <v>36.628444999999999</v>
      </c>
    </row>
    <row r="590" spans="1:12" ht="14.45">
      <c r="A590" t="s">
        <v>723</v>
      </c>
      <c r="B590" t="s">
        <v>727</v>
      </c>
      <c r="C590">
        <v>380210</v>
      </c>
      <c r="D590" t="s">
        <v>646</v>
      </c>
      <c r="E590" t="s">
        <v>670</v>
      </c>
      <c r="F590" t="s">
        <v>670</v>
      </c>
      <c r="G590" t="str">
        <f t="shared" si="18"/>
        <v>UK to EU27</v>
      </c>
      <c r="H590">
        <v>2013</v>
      </c>
      <c r="I590" t="s">
        <v>724</v>
      </c>
      <c r="J590">
        <v>6</v>
      </c>
      <c r="K590">
        <v>32691.585999999999</v>
      </c>
      <c r="L590" s="1">
        <f t="shared" si="19"/>
        <v>32.691586000000001</v>
      </c>
    </row>
    <row r="591" spans="1:12" ht="14.45">
      <c r="A591" t="s">
        <v>723</v>
      </c>
      <c r="B591" t="s">
        <v>727</v>
      </c>
      <c r="C591">
        <v>380210</v>
      </c>
      <c r="D591" t="s">
        <v>646</v>
      </c>
      <c r="E591" t="s">
        <v>670</v>
      </c>
      <c r="F591" t="s">
        <v>670</v>
      </c>
      <c r="G591" t="str">
        <f t="shared" si="18"/>
        <v>UK to EU27</v>
      </c>
      <c r="H591">
        <v>2014</v>
      </c>
      <c r="I591" t="s">
        <v>724</v>
      </c>
      <c r="J591">
        <v>6</v>
      </c>
      <c r="K591">
        <v>39790.313000000002</v>
      </c>
      <c r="L591" s="1">
        <f t="shared" si="19"/>
        <v>39.790313000000005</v>
      </c>
    </row>
    <row r="592" spans="1:12" ht="14.45">
      <c r="A592" t="s">
        <v>723</v>
      </c>
      <c r="B592" t="s">
        <v>727</v>
      </c>
      <c r="C592">
        <v>380210</v>
      </c>
      <c r="D592" t="s">
        <v>646</v>
      </c>
      <c r="E592" t="s">
        <v>670</v>
      </c>
      <c r="F592" t="s">
        <v>670</v>
      </c>
      <c r="G592" t="str">
        <f t="shared" si="18"/>
        <v>UK to EU27</v>
      </c>
      <c r="H592">
        <v>2015</v>
      </c>
      <c r="I592" t="s">
        <v>724</v>
      </c>
      <c r="J592">
        <v>6</v>
      </c>
      <c r="K592">
        <v>32184.561000000002</v>
      </c>
      <c r="L592" s="1">
        <f t="shared" si="19"/>
        <v>32.184561000000002</v>
      </c>
    </row>
    <row r="593" spans="1:12" ht="14.45">
      <c r="A593" t="s">
        <v>723</v>
      </c>
      <c r="B593" t="s">
        <v>727</v>
      </c>
      <c r="C593">
        <v>380210</v>
      </c>
      <c r="D593" t="s">
        <v>646</v>
      </c>
      <c r="E593" t="s">
        <v>670</v>
      </c>
      <c r="F593" t="s">
        <v>670</v>
      </c>
      <c r="G593" t="str">
        <f t="shared" si="18"/>
        <v>UK to EU27</v>
      </c>
      <c r="H593">
        <v>2016</v>
      </c>
      <c r="I593" t="s">
        <v>724</v>
      </c>
      <c r="J593">
        <v>6</v>
      </c>
      <c r="K593">
        <v>32081.82</v>
      </c>
      <c r="L593" s="1">
        <f t="shared" si="19"/>
        <v>32.08182</v>
      </c>
    </row>
    <row r="594" spans="1:12" ht="14.45">
      <c r="A594" t="s">
        <v>723</v>
      </c>
      <c r="B594" t="s">
        <v>727</v>
      </c>
      <c r="C594">
        <v>380210</v>
      </c>
      <c r="D594" t="s">
        <v>646</v>
      </c>
      <c r="E594" t="s">
        <v>670</v>
      </c>
      <c r="F594" t="s">
        <v>670</v>
      </c>
      <c r="G594" t="str">
        <f t="shared" si="18"/>
        <v>UK to EU27</v>
      </c>
      <c r="H594">
        <v>2017</v>
      </c>
      <c r="I594" t="s">
        <v>724</v>
      </c>
      <c r="J594">
        <v>6</v>
      </c>
      <c r="K594">
        <v>35132.417000000001</v>
      </c>
      <c r="L594" s="1">
        <f t="shared" si="19"/>
        <v>35.132417000000004</v>
      </c>
    </row>
    <row r="595" spans="1:12" ht="14.45">
      <c r="A595" t="s">
        <v>723</v>
      </c>
      <c r="B595" t="s">
        <v>727</v>
      </c>
      <c r="C595">
        <v>382490</v>
      </c>
      <c r="D595" t="s">
        <v>646</v>
      </c>
      <c r="E595" t="s">
        <v>147</v>
      </c>
      <c r="F595" t="s">
        <v>292</v>
      </c>
      <c r="G595" t="str">
        <f t="shared" si="18"/>
        <v>UK to World</v>
      </c>
      <c r="H595">
        <v>2012</v>
      </c>
      <c r="I595" t="s">
        <v>724</v>
      </c>
      <c r="J595">
        <v>6</v>
      </c>
      <c r="K595">
        <v>897437.924</v>
      </c>
      <c r="L595" s="1">
        <f t="shared" si="19"/>
        <v>897.43792399999995</v>
      </c>
    </row>
    <row r="596" spans="1:12" ht="14.45">
      <c r="A596" t="s">
        <v>723</v>
      </c>
      <c r="B596" t="s">
        <v>727</v>
      </c>
      <c r="C596">
        <v>382490</v>
      </c>
      <c r="D596" t="s">
        <v>646</v>
      </c>
      <c r="E596" t="s">
        <v>147</v>
      </c>
      <c r="F596" t="s">
        <v>292</v>
      </c>
      <c r="G596" t="str">
        <f t="shared" si="18"/>
        <v>UK to World</v>
      </c>
      <c r="H596">
        <v>2013</v>
      </c>
      <c r="I596" t="s">
        <v>724</v>
      </c>
      <c r="J596">
        <v>6</v>
      </c>
      <c r="K596">
        <v>913018.56</v>
      </c>
      <c r="L596" s="1">
        <f t="shared" si="19"/>
        <v>913.01856000000009</v>
      </c>
    </row>
    <row r="597" spans="1:12" ht="14.45">
      <c r="A597" t="s">
        <v>723</v>
      </c>
      <c r="B597" t="s">
        <v>727</v>
      </c>
      <c r="C597">
        <v>382490</v>
      </c>
      <c r="D597" t="s">
        <v>646</v>
      </c>
      <c r="E597" t="s">
        <v>147</v>
      </c>
      <c r="F597" t="s">
        <v>292</v>
      </c>
      <c r="G597" t="str">
        <f t="shared" si="18"/>
        <v>UK to World</v>
      </c>
      <c r="H597">
        <v>2014</v>
      </c>
      <c r="I597" t="s">
        <v>724</v>
      </c>
      <c r="J597">
        <v>6</v>
      </c>
      <c r="K597">
        <v>1144743.5549999999</v>
      </c>
      <c r="L597" s="1">
        <f t="shared" si="19"/>
        <v>1144.743555</v>
      </c>
    </row>
    <row r="598" spans="1:12" ht="14.45">
      <c r="A598" t="s">
        <v>723</v>
      </c>
      <c r="B598" t="s">
        <v>727</v>
      </c>
      <c r="C598">
        <v>382490</v>
      </c>
      <c r="D598" t="s">
        <v>646</v>
      </c>
      <c r="E598" t="s">
        <v>147</v>
      </c>
      <c r="F598" t="s">
        <v>292</v>
      </c>
      <c r="G598" t="str">
        <f t="shared" si="18"/>
        <v>UK to World</v>
      </c>
      <c r="H598">
        <v>2015</v>
      </c>
      <c r="I598" t="s">
        <v>724</v>
      </c>
      <c r="J598">
        <v>6</v>
      </c>
      <c r="K598">
        <v>982912.00399999996</v>
      </c>
      <c r="L598" s="1">
        <f t="shared" si="19"/>
        <v>982.91200399999991</v>
      </c>
    </row>
    <row r="599" spans="1:12" ht="14.45">
      <c r="A599" t="s">
        <v>723</v>
      </c>
      <c r="B599" t="s">
        <v>727</v>
      </c>
      <c r="C599">
        <v>382490</v>
      </c>
      <c r="D599" t="s">
        <v>646</v>
      </c>
      <c r="E599" t="s">
        <v>147</v>
      </c>
      <c r="F599" t="s">
        <v>292</v>
      </c>
      <c r="G599" t="str">
        <f t="shared" si="18"/>
        <v>UK to World</v>
      </c>
      <c r="H599">
        <v>2016</v>
      </c>
      <c r="I599" t="s">
        <v>724</v>
      </c>
      <c r="J599">
        <v>6</v>
      </c>
      <c r="K599">
        <v>985451.26100000006</v>
      </c>
      <c r="L599" s="1">
        <f t="shared" si="19"/>
        <v>985.45126100000004</v>
      </c>
    </row>
    <row r="600" spans="1:12" ht="14.45">
      <c r="A600" t="s">
        <v>723</v>
      </c>
      <c r="B600" t="s">
        <v>727</v>
      </c>
      <c r="C600">
        <v>382490</v>
      </c>
      <c r="D600" t="s">
        <v>646</v>
      </c>
      <c r="E600" t="s">
        <v>147</v>
      </c>
      <c r="F600" t="s">
        <v>292</v>
      </c>
      <c r="G600" t="str">
        <f t="shared" si="18"/>
        <v>UK to World</v>
      </c>
      <c r="H600">
        <v>2017</v>
      </c>
      <c r="I600" t="s">
        <v>724</v>
      </c>
      <c r="J600">
        <v>6</v>
      </c>
      <c r="K600">
        <v>958558.09199999995</v>
      </c>
      <c r="L600" s="1">
        <f t="shared" si="19"/>
        <v>958.55809199999999</v>
      </c>
    </row>
    <row r="601" spans="1:12" ht="14.45">
      <c r="A601" t="s">
        <v>723</v>
      </c>
      <c r="B601" t="s">
        <v>727</v>
      </c>
      <c r="C601">
        <v>382490</v>
      </c>
      <c r="D601" t="s">
        <v>646</v>
      </c>
      <c r="E601" t="s">
        <v>670</v>
      </c>
      <c r="F601" t="s">
        <v>670</v>
      </c>
      <c r="G601" t="str">
        <f t="shared" si="18"/>
        <v>UK to EU27</v>
      </c>
      <c r="H601">
        <v>2012</v>
      </c>
      <c r="I601" t="s">
        <v>724</v>
      </c>
      <c r="J601">
        <v>6</v>
      </c>
      <c r="K601">
        <v>480856.08399999997</v>
      </c>
      <c r="L601" s="1">
        <f t="shared" si="19"/>
        <v>480.85608399999995</v>
      </c>
    </row>
    <row r="602" spans="1:12" ht="14.45">
      <c r="A602" t="s">
        <v>723</v>
      </c>
      <c r="B602" t="s">
        <v>727</v>
      </c>
      <c r="C602">
        <v>382490</v>
      </c>
      <c r="D602" t="s">
        <v>646</v>
      </c>
      <c r="E602" t="s">
        <v>670</v>
      </c>
      <c r="F602" t="s">
        <v>670</v>
      </c>
      <c r="G602" t="str">
        <f t="shared" si="18"/>
        <v>UK to EU27</v>
      </c>
      <c r="H602">
        <v>2013</v>
      </c>
      <c r="I602" t="s">
        <v>724</v>
      </c>
      <c r="J602">
        <v>6</v>
      </c>
      <c r="K602">
        <v>477818.31800000003</v>
      </c>
      <c r="L602" s="1">
        <f t="shared" si="19"/>
        <v>477.81831800000003</v>
      </c>
    </row>
    <row r="603" spans="1:12" ht="14.45">
      <c r="A603" t="s">
        <v>723</v>
      </c>
      <c r="B603" t="s">
        <v>727</v>
      </c>
      <c r="C603">
        <v>382490</v>
      </c>
      <c r="D603" t="s">
        <v>646</v>
      </c>
      <c r="E603" t="s">
        <v>670</v>
      </c>
      <c r="F603" t="s">
        <v>670</v>
      </c>
      <c r="G603" t="str">
        <f t="shared" si="18"/>
        <v>UK to EU27</v>
      </c>
      <c r="H603">
        <v>2014</v>
      </c>
      <c r="I603" t="s">
        <v>724</v>
      </c>
      <c r="J603">
        <v>6</v>
      </c>
      <c r="K603">
        <v>575683.68000000005</v>
      </c>
      <c r="L603" s="1">
        <f t="shared" si="19"/>
        <v>575.68368000000009</v>
      </c>
    </row>
    <row r="604" spans="1:12" ht="14.45">
      <c r="A604" t="s">
        <v>723</v>
      </c>
      <c r="B604" t="s">
        <v>727</v>
      </c>
      <c r="C604">
        <v>382490</v>
      </c>
      <c r="D604" t="s">
        <v>646</v>
      </c>
      <c r="E604" t="s">
        <v>670</v>
      </c>
      <c r="F604" t="s">
        <v>670</v>
      </c>
      <c r="G604" t="str">
        <f t="shared" si="18"/>
        <v>UK to EU27</v>
      </c>
      <c r="H604">
        <v>2015</v>
      </c>
      <c r="I604" t="s">
        <v>724</v>
      </c>
      <c r="J604">
        <v>6</v>
      </c>
      <c r="K604">
        <v>538333.60699999996</v>
      </c>
      <c r="L604" s="1">
        <f t="shared" si="19"/>
        <v>538.33360699999992</v>
      </c>
    </row>
    <row r="605" spans="1:12" ht="14.45">
      <c r="A605" t="s">
        <v>723</v>
      </c>
      <c r="B605" t="s">
        <v>727</v>
      </c>
      <c r="C605">
        <v>382490</v>
      </c>
      <c r="D605" t="s">
        <v>646</v>
      </c>
      <c r="E605" t="s">
        <v>670</v>
      </c>
      <c r="F605" t="s">
        <v>670</v>
      </c>
      <c r="G605" t="str">
        <f t="shared" si="18"/>
        <v>UK to EU27</v>
      </c>
      <c r="H605">
        <v>2016</v>
      </c>
      <c r="I605" t="s">
        <v>724</v>
      </c>
      <c r="J605">
        <v>6</v>
      </c>
      <c r="K605">
        <v>541350.18400000001</v>
      </c>
      <c r="L605" s="1">
        <f t="shared" si="19"/>
        <v>541.35018400000001</v>
      </c>
    </row>
    <row r="606" spans="1:12" ht="14.45">
      <c r="A606" t="s">
        <v>723</v>
      </c>
      <c r="B606" t="s">
        <v>727</v>
      </c>
      <c r="C606">
        <v>382490</v>
      </c>
      <c r="D606" t="s">
        <v>646</v>
      </c>
      <c r="E606" t="s">
        <v>670</v>
      </c>
      <c r="F606" t="s">
        <v>670</v>
      </c>
      <c r="G606" t="str">
        <f t="shared" si="18"/>
        <v>UK to EU27</v>
      </c>
      <c r="H606">
        <v>2017</v>
      </c>
      <c r="I606" t="s">
        <v>724</v>
      </c>
      <c r="J606">
        <v>6</v>
      </c>
      <c r="K606">
        <v>502795.84499999997</v>
      </c>
      <c r="L606" s="1">
        <f t="shared" si="19"/>
        <v>502.79584499999999</v>
      </c>
    </row>
    <row r="607" spans="1:12" ht="14.45">
      <c r="A607" t="s">
        <v>723</v>
      </c>
      <c r="B607" t="s">
        <v>727</v>
      </c>
      <c r="C607">
        <v>730900</v>
      </c>
      <c r="D607" t="s">
        <v>646</v>
      </c>
      <c r="E607" t="s">
        <v>147</v>
      </c>
      <c r="F607" t="s">
        <v>292</v>
      </c>
      <c r="G607" t="str">
        <f t="shared" si="18"/>
        <v>UK to World</v>
      </c>
      <c r="H607">
        <v>2012</v>
      </c>
      <c r="I607" t="s">
        <v>724</v>
      </c>
      <c r="J607">
        <v>6</v>
      </c>
      <c r="K607">
        <v>125134.73699999999</v>
      </c>
      <c r="L607" s="1">
        <f t="shared" si="19"/>
        <v>125.13473699999999</v>
      </c>
    </row>
    <row r="608" spans="1:12" ht="14.45">
      <c r="A608" t="s">
        <v>723</v>
      </c>
      <c r="B608" t="s">
        <v>727</v>
      </c>
      <c r="C608">
        <v>730900</v>
      </c>
      <c r="D608" t="s">
        <v>646</v>
      </c>
      <c r="E608" t="s">
        <v>147</v>
      </c>
      <c r="F608" t="s">
        <v>292</v>
      </c>
      <c r="G608" t="str">
        <f t="shared" si="18"/>
        <v>UK to World</v>
      </c>
      <c r="H608">
        <v>2013</v>
      </c>
      <c r="I608" t="s">
        <v>724</v>
      </c>
      <c r="J608">
        <v>6</v>
      </c>
      <c r="K608">
        <v>139723.76999999999</v>
      </c>
      <c r="L608" s="1">
        <f t="shared" si="19"/>
        <v>139.72377</v>
      </c>
    </row>
    <row r="609" spans="1:12" ht="14.45">
      <c r="A609" t="s">
        <v>723</v>
      </c>
      <c r="B609" t="s">
        <v>727</v>
      </c>
      <c r="C609">
        <v>730900</v>
      </c>
      <c r="D609" t="s">
        <v>646</v>
      </c>
      <c r="E609" t="s">
        <v>147</v>
      </c>
      <c r="F609" t="s">
        <v>292</v>
      </c>
      <c r="G609" t="str">
        <f t="shared" si="18"/>
        <v>UK to World</v>
      </c>
      <c r="H609">
        <v>2014</v>
      </c>
      <c r="I609" t="s">
        <v>724</v>
      </c>
      <c r="J609">
        <v>6</v>
      </c>
      <c r="K609">
        <v>147905.67199999999</v>
      </c>
      <c r="L609" s="1">
        <f t="shared" si="19"/>
        <v>147.90567199999998</v>
      </c>
    </row>
    <row r="610" spans="1:12" ht="14.45">
      <c r="A610" t="s">
        <v>723</v>
      </c>
      <c r="B610" t="s">
        <v>727</v>
      </c>
      <c r="C610">
        <v>730900</v>
      </c>
      <c r="D610" t="s">
        <v>646</v>
      </c>
      <c r="E610" t="s">
        <v>147</v>
      </c>
      <c r="F610" t="s">
        <v>292</v>
      </c>
      <c r="G610" t="str">
        <f t="shared" si="18"/>
        <v>UK to World</v>
      </c>
      <c r="H610">
        <v>2015</v>
      </c>
      <c r="I610" t="s">
        <v>724</v>
      </c>
      <c r="J610">
        <v>6</v>
      </c>
      <c r="K610">
        <v>126881.554</v>
      </c>
      <c r="L610" s="1">
        <f t="shared" si="19"/>
        <v>126.88155400000001</v>
      </c>
    </row>
    <row r="611" spans="1:12" ht="14.45">
      <c r="A611" t="s">
        <v>723</v>
      </c>
      <c r="B611" t="s">
        <v>727</v>
      </c>
      <c r="C611">
        <v>730900</v>
      </c>
      <c r="D611" t="s">
        <v>646</v>
      </c>
      <c r="E611" t="s">
        <v>147</v>
      </c>
      <c r="F611" t="s">
        <v>292</v>
      </c>
      <c r="G611" t="str">
        <f t="shared" si="18"/>
        <v>UK to World</v>
      </c>
      <c r="H611">
        <v>2016</v>
      </c>
      <c r="I611" t="s">
        <v>724</v>
      </c>
      <c r="J611">
        <v>6</v>
      </c>
      <c r="K611">
        <v>98315.373999999996</v>
      </c>
      <c r="L611" s="1">
        <f t="shared" si="19"/>
        <v>98.315373999999991</v>
      </c>
    </row>
    <row r="612" spans="1:12" ht="14.45">
      <c r="A612" t="s">
        <v>723</v>
      </c>
      <c r="B612" t="s">
        <v>727</v>
      </c>
      <c r="C612">
        <v>730900</v>
      </c>
      <c r="D612" t="s">
        <v>646</v>
      </c>
      <c r="E612" t="s">
        <v>147</v>
      </c>
      <c r="F612" t="s">
        <v>292</v>
      </c>
      <c r="G612" t="str">
        <f t="shared" si="18"/>
        <v>UK to World</v>
      </c>
      <c r="H612">
        <v>2017</v>
      </c>
      <c r="I612" t="s">
        <v>724</v>
      </c>
      <c r="J612">
        <v>6</v>
      </c>
      <c r="K612">
        <v>100952.27800000001</v>
      </c>
      <c r="L612" s="1">
        <f t="shared" si="19"/>
        <v>100.95227800000001</v>
      </c>
    </row>
    <row r="613" spans="1:12" ht="14.45">
      <c r="A613" t="s">
        <v>723</v>
      </c>
      <c r="B613" t="s">
        <v>727</v>
      </c>
      <c r="C613">
        <v>730900</v>
      </c>
      <c r="D613" t="s">
        <v>646</v>
      </c>
      <c r="E613" t="s">
        <v>670</v>
      </c>
      <c r="F613" t="s">
        <v>670</v>
      </c>
      <c r="G613" t="str">
        <f t="shared" si="18"/>
        <v>UK to EU27</v>
      </c>
      <c r="H613">
        <v>2012</v>
      </c>
      <c r="I613" t="s">
        <v>724</v>
      </c>
      <c r="J613">
        <v>6</v>
      </c>
      <c r="K613">
        <v>27362.332999999999</v>
      </c>
      <c r="L613" s="1">
        <f t="shared" si="19"/>
        <v>27.362333</v>
      </c>
    </row>
    <row r="614" spans="1:12" ht="14.45">
      <c r="A614" t="s">
        <v>723</v>
      </c>
      <c r="B614" t="s">
        <v>727</v>
      </c>
      <c r="C614">
        <v>730900</v>
      </c>
      <c r="D614" t="s">
        <v>646</v>
      </c>
      <c r="E614" t="s">
        <v>670</v>
      </c>
      <c r="F614" t="s">
        <v>670</v>
      </c>
      <c r="G614" t="str">
        <f t="shared" si="18"/>
        <v>UK to EU27</v>
      </c>
      <c r="H614">
        <v>2013</v>
      </c>
      <c r="I614" t="s">
        <v>724</v>
      </c>
      <c r="J614">
        <v>6</v>
      </c>
      <c r="K614">
        <v>40840.758999999998</v>
      </c>
      <c r="L614" s="1">
        <f t="shared" si="19"/>
        <v>40.840758999999998</v>
      </c>
    </row>
    <row r="615" spans="1:12" ht="14.45">
      <c r="A615" t="s">
        <v>723</v>
      </c>
      <c r="B615" t="s">
        <v>727</v>
      </c>
      <c r="C615">
        <v>730900</v>
      </c>
      <c r="D615" t="s">
        <v>646</v>
      </c>
      <c r="E615" t="s">
        <v>670</v>
      </c>
      <c r="F615" t="s">
        <v>670</v>
      </c>
      <c r="G615" t="str">
        <f t="shared" si="18"/>
        <v>UK to EU27</v>
      </c>
      <c r="H615">
        <v>2014</v>
      </c>
      <c r="I615" t="s">
        <v>724</v>
      </c>
      <c r="J615">
        <v>6</v>
      </c>
      <c r="K615">
        <v>33266.597000000002</v>
      </c>
      <c r="L615" s="1">
        <f t="shared" si="19"/>
        <v>33.266597000000004</v>
      </c>
    </row>
    <row r="616" spans="1:12" ht="14.45">
      <c r="A616" t="s">
        <v>723</v>
      </c>
      <c r="B616" t="s">
        <v>727</v>
      </c>
      <c r="C616">
        <v>730900</v>
      </c>
      <c r="D616" t="s">
        <v>646</v>
      </c>
      <c r="E616" t="s">
        <v>670</v>
      </c>
      <c r="F616" t="s">
        <v>670</v>
      </c>
      <c r="G616" t="str">
        <f t="shared" si="18"/>
        <v>UK to EU27</v>
      </c>
      <c r="H616">
        <v>2015</v>
      </c>
      <c r="I616" t="s">
        <v>724</v>
      </c>
      <c r="J616">
        <v>6</v>
      </c>
      <c r="K616">
        <v>33649.451999999997</v>
      </c>
      <c r="L616" s="1">
        <f t="shared" si="19"/>
        <v>33.649451999999997</v>
      </c>
    </row>
    <row r="617" spans="1:12" ht="14.45">
      <c r="A617" t="s">
        <v>723</v>
      </c>
      <c r="B617" t="s">
        <v>727</v>
      </c>
      <c r="C617">
        <v>730900</v>
      </c>
      <c r="D617" t="s">
        <v>646</v>
      </c>
      <c r="E617" t="s">
        <v>670</v>
      </c>
      <c r="F617" t="s">
        <v>670</v>
      </c>
      <c r="G617" t="str">
        <f t="shared" si="18"/>
        <v>UK to EU27</v>
      </c>
      <c r="H617">
        <v>2016</v>
      </c>
      <c r="I617" t="s">
        <v>724</v>
      </c>
      <c r="J617">
        <v>6</v>
      </c>
      <c r="K617">
        <v>30000.956999999999</v>
      </c>
      <c r="L617" s="1">
        <f t="shared" si="19"/>
        <v>30.000957</v>
      </c>
    </row>
    <row r="618" spans="1:12" ht="14.45">
      <c r="A618" t="s">
        <v>723</v>
      </c>
      <c r="B618" t="s">
        <v>727</v>
      </c>
      <c r="C618">
        <v>730900</v>
      </c>
      <c r="D618" t="s">
        <v>646</v>
      </c>
      <c r="E618" t="s">
        <v>670</v>
      </c>
      <c r="F618" t="s">
        <v>670</v>
      </c>
      <c r="G618" t="str">
        <f t="shared" si="18"/>
        <v>UK to EU27</v>
      </c>
      <c r="H618">
        <v>2017</v>
      </c>
      <c r="I618" t="s">
        <v>724</v>
      </c>
      <c r="J618">
        <v>6</v>
      </c>
      <c r="K618">
        <v>37301.108</v>
      </c>
      <c r="L618" s="1">
        <f t="shared" si="19"/>
        <v>37.301107999999999</v>
      </c>
    </row>
    <row r="619" spans="1:12" ht="14.45">
      <c r="A619" t="s">
        <v>723</v>
      </c>
      <c r="B619" t="s">
        <v>727</v>
      </c>
      <c r="C619">
        <v>741999</v>
      </c>
      <c r="D619" t="s">
        <v>646</v>
      </c>
      <c r="E619" t="s">
        <v>147</v>
      </c>
      <c r="F619" t="s">
        <v>292</v>
      </c>
      <c r="G619" t="str">
        <f t="shared" si="18"/>
        <v>UK to World</v>
      </c>
      <c r="H619">
        <v>2012</v>
      </c>
      <c r="I619" t="s">
        <v>724</v>
      </c>
      <c r="J619">
        <v>6</v>
      </c>
      <c r="K619">
        <v>87332.891000000003</v>
      </c>
      <c r="L619" s="1">
        <f t="shared" si="19"/>
        <v>87.332891000000004</v>
      </c>
    </row>
    <row r="620" spans="1:12" ht="14.45">
      <c r="A620" t="s">
        <v>723</v>
      </c>
      <c r="B620" t="s">
        <v>727</v>
      </c>
      <c r="C620">
        <v>741999</v>
      </c>
      <c r="D620" t="s">
        <v>646</v>
      </c>
      <c r="E620" t="s">
        <v>147</v>
      </c>
      <c r="F620" t="s">
        <v>292</v>
      </c>
      <c r="G620" t="str">
        <f t="shared" si="18"/>
        <v>UK to World</v>
      </c>
      <c r="H620">
        <v>2013</v>
      </c>
      <c r="I620" t="s">
        <v>724</v>
      </c>
      <c r="J620">
        <v>6</v>
      </c>
      <c r="K620">
        <v>85795.600999999995</v>
      </c>
      <c r="L620" s="1">
        <f t="shared" si="19"/>
        <v>85.795600999999991</v>
      </c>
    </row>
    <row r="621" spans="1:12" ht="14.45">
      <c r="A621" t="s">
        <v>723</v>
      </c>
      <c r="B621" t="s">
        <v>727</v>
      </c>
      <c r="C621">
        <v>741999</v>
      </c>
      <c r="D621" t="s">
        <v>646</v>
      </c>
      <c r="E621" t="s">
        <v>147</v>
      </c>
      <c r="F621" t="s">
        <v>292</v>
      </c>
      <c r="G621" t="str">
        <f t="shared" si="18"/>
        <v>UK to World</v>
      </c>
      <c r="H621">
        <v>2014</v>
      </c>
      <c r="I621" t="s">
        <v>724</v>
      </c>
      <c r="J621">
        <v>6</v>
      </c>
      <c r="K621">
        <v>95704.067999999999</v>
      </c>
      <c r="L621" s="1">
        <f t="shared" si="19"/>
        <v>95.704067999999992</v>
      </c>
    </row>
    <row r="622" spans="1:12" ht="14.45">
      <c r="A622" t="s">
        <v>723</v>
      </c>
      <c r="B622" t="s">
        <v>727</v>
      </c>
      <c r="C622">
        <v>741999</v>
      </c>
      <c r="D622" t="s">
        <v>646</v>
      </c>
      <c r="E622" t="s">
        <v>147</v>
      </c>
      <c r="F622" t="s">
        <v>292</v>
      </c>
      <c r="G622" t="str">
        <f t="shared" si="18"/>
        <v>UK to World</v>
      </c>
      <c r="H622">
        <v>2015</v>
      </c>
      <c r="I622" t="s">
        <v>724</v>
      </c>
      <c r="J622">
        <v>6</v>
      </c>
      <c r="K622">
        <v>88993.918000000005</v>
      </c>
      <c r="L622" s="1">
        <f t="shared" si="19"/>
        <v>88.993918000000008</v>
      </c>
    </row>
    <row r="623" spans="1:12" ht="14.45">
      <c r="A623" t="s">
        <v>723</v>
      </c>
      <c r="B623" t="s">
        <v>727</v>
      </c>
      <c r="C623">
        <v>741999</v>
      </c>
      <c r="D623" t="s">
        <v>646</v>
      </c>
      <c r="E623" t="s">
        <v>147</v>
      </c>
      <c r="F623" t="s">
        <v>292</v>
      </c>
      <c r="G623" t="str">
        <f t="shared" si="18"/>
        <v>UK to World</v>
      </c>
      <c r="H623">
        <v>2016</v>
      </c>
      <c r="I623" t="s">
        <v>724</v>
      </c>
      <c r="J623">
        <v>6</v>
      </c>
      <c r="K623">
        <v>80474.107999999993</v>
      </c>
      <c r="L623" s="1">
        <f t="shared" si="19"/>
        <v>80.474107999999987</v>
      </c>
    </row>
    <row r="624" spans="1:12" ht="14.45">
      <c r="A624" t="s">
        <v>723</v>
      </c>
      <c r="B624" t="s">
        <v>727</v>
      </c>
      <c r="C624">
        <v>741999</v>
      </c>
      <c r="D624" t="s">
        <v>646</v>
      </c>
      <c r="E624" t="s">
        <v>147</v>
      </c>
      <c r="F624" t="s">
        <v>292</v>
      </c>
      <c r="G624" t="str">
        <f t="shared" si="18"/>
        <v>UK to World</v>
      </c>
      <c r="H624">
        <v>2017</v>
      </c>
      <c r="I624" t="s">
        <v>724</v>
      </c>
      <c r="J624">
        <v>6</v>
      </c>
      <c r="K624">
        <v>71094.497000000003</v>
      </c>
      <c r="L624" s="1">
        <f t="shared" si="19"/>
        <v>71.094497000000004</v>
      </c>
    </row>
    <row r="625" spans="1:12" ht="14.45">
      <c r="A625" t="s">
        <v>723</v>
      </c>
      <c r="B625" t="s">
        <v>727</v>
      </c>
      <c r="C625">
        <v>741999</v>
      </c>
      <c r="D625" t="s">
        <v>646</v>
      </c>
      <c r="E625" t="s">
        <v>670</v>
      </c>
      <c r="F625" t="s">
        <v>670</v>
      </c>
      <c r="G625" t="str">
        <f t="shared" si="18"/>
        <v>UK to EU27</v>
      </c>
      <c r="H625">
        <v>2012</v>
      </c>
      <c r="I625" t="s">
        <v>724</v>
      </c>
      <c r="J625">
        <v>6</v>
      </c>
      <c r="K625">
        <v>38464.347000000002</v>
      </c>
      <c r="L625" s="1">
        <f t="shared" si="19"/>
        <v>38.464347000000004</v>
      </c>
    </row>
    <row r="626" spans="1:12" ht="14.45">
      <c r="A626" t="s">
        <v>723</v>
      </c>
      <c r="B626" t="s">
        <v>727</v>
      </c>
      <c r="C626">
        <v>741999</v>
      </c>
      <c r="D626" t="s">
        <v>646</v>
      </c>
      <c r="E626" t="s">
        <v>670</v>
      </c>
      <c r="F626" t="s">
        <v>670</v>
      </c>
      <c r="G626" t="str">
        <f t="shared" si="18"/>
        <v>UK to EU27</v>
      </c>
      <c r="H626">
        <v>2013</v>
      </c>
      <c r="I626" t="s">
        <v>724</v>
      </c>
      <c r="J626">
        <v>6</v>
      </c>
      <c r="K626">
        <v>40689.837</v>
      </c>
      <c r="L626" s="1">
        <f t="shared" si="19"/>
        <v>40.689836999999997</v>
      </c>
    </row>
    <row r="627" spans="1:12" ht="14.45">
      <c r="A627" t="s">
        <v>723</v>
      </c>
      <c r="B627" t="s">
        <v>727</v>
      </c>
      <c r="C627">
        <v>741999</v>
      </c>
      <c r="D627" t="s">
        <v>646</v>
      </c>
      <c r="E627" t="s">
        <v>670</v>
      </c>
      <c r="F627" t="s">
        <v>670</v>
      </c>
      <c r="G627" t="str">
        <f t="shared" si="18"/>
        <v>UK to EU27</v>
      </c>
      <c r="H627">
        <v>2014</v>
      </c>
      <c r="I627" t="s">
        <v>724</v>
      </c>
      <c r="J627">
        <v>6</v>
      </c>
      <c r="K627">
        <v>45906.445</v>
      </c>
      <c r="L627" s="1">
        <f t="shared" si="19"/>
        <v>45.906444999999998</v>
      </c>
    </row>
    <row r="628" spans="1:12" ht="14.45">
      <c r="A628" t="s">
        <v>723</v>
      </c>
      <c r="B628" t="s">
        <v>727</v>
      </c>
      <c r="C628">
        <v>741999</v>
      </c>
      <c r="D628" t="s">
        <v>646</v>
      </c>
      <c r="E628" t="s">
        <v>670</v>
      </c>
      <c r="F628" t="s">
        <v>670</v>
      </c>
      <c r="G628" t="str">
        <f t="shared" si="18"/>
        <v>UK to EU27</v>
      </c>
      <c r="H628">
        <v>2015</v>
      </c>
      <c r="I628" t="s">
        <v>724</v>
      </c>
      <c r="J628">
        <v>6</v>
      </c>
      <c r="K628">
        <v>46004.713000000003</v>
      </c>
      <c r="L628" s="1">
        <f t="shared" si="19"/>
        <v>46.004713000000002</v>
      </c>
    </row>
    <row r="629" spans="1:12" ht="14.45">
      <c r="A629" t="s">
        <v>723</v>
      </c>
      <c r="B629" t="s">
        <v>727</v>
      </c>
      <c r="C629">
        <v>741999</v>
      </c>
      <c r="D629" t="s">
        <v>646</v>
      </c>
      <c r="E629" t="s">
        <v>670</v>
      </c>
      <c r="F629" t="s">
        <v>670</v>
      </c>
      <c r="G629" t="str">
        <f t="shared" si="18"/>
        <v>UK to EU27</v>
      </c>
      <c r="H629">
        <v>2016</v>
      </c>
      <c r="I629" t="s">
        <v>724</v>
      </c>
      <c r="J629">
        <v>6</v>
      </c>
      <c r="K629">
        <v>42647.82</v>
      </c>
      <c r="L629" s="1">
        <f t="shared" si="19"/>
        <v>42.647820000000003</v>
      </c>
    </row>
    <row r="630" spans="1:12" ht="14.45">
      <c r="A630" t="s">
        <v>723</v>
      </c>
      <c r="B630" t="s">
        <v>727</v>
      </c>
      <c r="C630">
        <v>741999</v>
      </c>
      <c r="D630" t="s">
        <v>646</v>
      </c>
      <c r="E630" t="s">
        <v>670</v>
      </c>
      <c r="F630" t="s">
        <v>670</v>
      </c>
      <c r="G630" t="str">
        <f t="shared" si="18"/>
        <v>UK to EU27</v>
      </c>
      <c r="H630">
        <v>2017</v>
      </c>
      <c r="I630" t="s">
        <v>724</v>
      </c>
      <c r="J630">
        <v>6</v>
      </c>
      <c r="K630">
        <v>33950.044000000002</v>
      </c>
      <c r="L630" s="1">
        <f t="shared" si="19"/>
        <v>33.950043999999998</v>
      </c>
    </row>
    <row r="631" spans="1:12" ht="14.45">
      <c r="A631" t="s">
        <v>723</v>
      </c>
      <c r="B631" t="s">
        <v>727</v>
      </c>
      <c r="C631">
        <v>761100</v>
      </c>
      <c r="D631" t="s">
        <v>646</v>
      </c>
      <c r="E631" t="s">
        <v>147</v>
      </c>
      <c r="F631" t="s">
        <v>292</v>
      </c>
      <c r="G631" t="str">
        <f t="shared" si="18"/>
        <v>UK to World</v>
      </c>
      <c r="H631">
        <v>2012</v>
      </c>
      <c r="I631" t="s">
        <v>724</v>
      </c>
      <c r="J631">
        <v>6</v>
      </c>
      <c r="K631">
        <v>5978.4830000000002</v>
      </c>
      <c r="L631" s="1">
        <f t="shared" si="19"/>
        <v>5.9784829999999998</v>
      </c>
    </row>
    <row r="632" spans="1:12" ht="14.45">
      <c r="A632" t="s">
        <v>723</v>
      </c>
      <c r="B632" t="s">
        <v>727</v>
      </c>
      <c r="C632">
        <v>761100</v>
      </c>
      <c r="D632" t="s">
        <v>646</v>
      </c>
      <c r="E632" t="s">
        <v>147</v>
      </c>
      <c r="F632" t="s">
        <v>292</v>
      </c>
      <c r="G632" t="str">
        <f t="shared" si="18"/>
        <v>UK to World</v>
      </c>
      <c r="H632">
        <v>2013</v>
      </c>
      <c r="I632" t="s">
        <v>724</v>
      </c>
      <c r="J632">
        <v>6</v>
      </c>
      <c r="K632">
        <v>11600.673000000001</v>
      </c>
      <c r="L632" s="1">
        <f t="shared" si="19"/>
        <v>11.600673</v>
      </c>
    </row>
    <row r="633" spans="1:12" ht="14.45">
      <c r="A633" t="s">
        <v>723</v>
      </c>
      <c r="B633" t="s">
        <v>727</v>
      </c>
      <c r="C633">
        <v>761100</v>
      </c>
      <c r="D633" t="s">
        <v>646</v>
      </c>
      <c r="E633" t="s">
        <v>147</v>
      </c>
      <c r="F633" t="s">
        <v>292</v>
      </c>
      <c r="G633" t="str">
        <f t="shared" si="18"/>
        <v>UK to World</v>
      </c>
      <c r="H633">
        <v>2014</v>
      </c>
      <c r="I633" t="s">
        <v>724</v>
      </c>
      <c r="J633">
        <v>6</v>
      </c>
      <c r="K633">
        <v>18451.559000000001</v>
      </c>
      <c r="L633" s="1">
        <f t="shared" si="19"/>
        <v>18.451559</v>
      </c>
    </row>
    <row r="634" spans="1:12" ht="14.45">
      <c r="A634" t="s">
        <v>723</v>
      </c>
      <c r="B634" t="s">
        <v>727</v>
      </c>
      <c r="C634">
        <v>761100</v>
      </c>
      <c r="D634" t="s">
        <v>646</v>
      </c>
      <c r="E634" t="s">
        <v>147</v>
      </c>
      <c r="F634" t="s">
        <v>292</v>
      </c>
      <c r="G634" t="str">
        <f t="shared" si="18"/>
        <v>UK to World</v>
      </c>
      <c r="H634">
        <v>2015</v>
      </c>
      <c r="I634" t="s">
        <v>724</v>
      </c>
      <c r="J634">
        <v>6</v>
      </c>
      <c r="K634">
        <v>13496.575000000001</v>
      </c>
      <c r="L634" s="1">
        <f t="shared" si="19"/>
        <v>13.496575</v>
      </c>
    </row>
    <row r="635" spans="1:12" ht="14.45">
      <c r="A635" t="s">
        <v>723</v>
      </c>
      <c r="B635" t="s">
        <v>727</v>
      </c>
      <c r="C635">
        <v>761100</v>
      </c>
      <c r="D635" t="s">
        <v>646</v>
      </c>
      <c r="E635" t="s">
        <v>147</v>
      </c>
      <c r="F635" t="s">
        <v>292</v>
      </c>
      <c r="G635" t="str">
        <f t="shared" si="18"/>
        <v>UK to World</v>
      </c>
      <c r="H635">
        <v>2016</v>
      </c>
      <c r="I635" t="s">
        <v>724</v>
      </c>
      <c r="J635">
        <v>6</v>
      </c>
      <c r="K635">
        <v>12910.691999999999</v>
      </c>
      <c r="L635" s="1">
        <f t="shared" si="19"/>
        <v>12.910691999999999</v>
      </c>
    </row>
    <row r="636" spans="1:12" ht="14.45">
      <c r="A636" t="s">
        <v>723</v>
      </c>
      <c r="B636" t="s">
        <v>727</v>
      </c>
      <c r="C636">
        <v>761100</v>
      </c>
      <c r="D636" t="s">
        <v>646</v>
      </c>
      <c r="E636" t="s">
        <v>147</v>
      </c>
      <c r="F636" t="s">
        <v>292</v>
      </c>
      <c r="G636" t="str">
        <f t="shared" si="18"/>
        <v>UK to World</v>
      </c>
      <c r="H636">
        <v>2017</v>
      </c>
      <c r="I636" t="s">
        <v>724</v>
      </c>
      <c r="J636">
        <v>6</v>
      </c>
      <c r="K636">
        <v>14045.384</v>
      </c>
      <c r="L636" s="1">
        <f t="shared" si="19"/>
        <v>14.045384</v>
      </c>
    </row>
    <row r="637" spans="1:12" ht="14.45">
      <c r="A637" t="s">
        <v>723</v>
      </c>
      <c r="B637" t="s">
        <v>727</v>
      </c>
      <c r="C637">
        <v>761100</v>
      </c>
      <c r="D637" t="s">
        <v>646</v>
      </c>
      <c r="E637" t="s">
        <v>670</v>
      </c>
      <c r="F637" t="s">
        <v>670</v>
      </c>
      <c r="G637" t="str">
        <f t="shared" si="18"/>
        <v>UK to EU27</v>
      </c>
      <c r="H637">
        <v>2012</v>
      </c>
      <c r="I637" t="s">
        <v>724</v>
      </c>
      <c r="J637">
        <v>6</v>
      </c>
      <c r="K637">
        <v>112.655</v>
      </c>
      <c r="L637" s="1">
        <f t="shared" si="19"/>
        <v>0.11265500000000001</v>
      </c>
    </row>
    <row r="638" spans="1:12" ht="14.45">
      <c r="A638" t="s">
        <v>723</v>
      </c>
      <c r="B638" t="s">
        <v>727</v>
      </c>
      <c r="C638">
        <v>761100</v>
      </c>
      <c r="D638" t="s">
        <v>646</v>
      </c>
      <c r="E638" t="s">
        <v>670</v>
      </c>
      <c r="F638" t="s">
        <v>670</v>
      </c>
      <c r="G638" t="str">
        <f t="shared" si="18"/>
        <v>UK to EU27</v>
      </c>
      <c r="H638">
        <v>2013</v>
      </c>
      <c r="I638" t="s">
        <v>724</v>
      </c>
      <c r="J638">
        <v>6</v>
      </c>
      <c r="K638">
        <v>208.614</v>
      </c>
      <c r="L638" s="1">
        <f t="shared" si="19"/>
        <v>0.20861399999999999</v>
      </c>
    </row>
    <row r="639" spans="1:12" ht="14.45">
      <c r="A639" t="s">
        <v>723</v>
      </c>
      <c r="B639" t="s">
        <v>727</v>
      </c>
      <c r="C639">
        <v>761100</v>
      </c>
      <c r="D639" t="s">
        <v>646</v>
      </c>
      <c r="E639" t="s">
        <v>670</v>
      </c>
      <c r="F639" t="s">
        <v>670</v>
      </c>
      <c r="G639" t="str">
        <f t="shared" si="18"/>
        <v>UK to EU27</v>
      </c>
      <c r="H639">
        <v>2014</v>
      </c>
      <c r="I639" t="s">
        <v>724</v>
      </c>
      <c r="J639">
        <v>6</v>
      </c>
      <c r="K639">
        <v>304.33300000000003</v>
      </c>
      <c r="L639" s="1">
        <f t="shared" si="19"/>
        <v>0.30433300000000002</v>
      </c>
    </row>
    <row r="640" spans="1:12" ht="14.45">
      <c r="A640" t="s">
        <v>723</v>
      </c>
      <c r="B640" t="s">
        <v>727</v>
      </c>
      <c r="C640">
        <v>761100</v>
      </c>
      <c r="D640" t="s">
        <v>646</v>
      </c>
      <c r="E640" t="s">
        <v>670</v>
      </c>
      <c r="F640" t="s">
        <v>670</v>
      </c>
      <c r="G640" t="str">
        <f t="shared" si="18"/>
        <v>UK to EU27</v>
      </c>
      <c r="H640">
        <v>2015</v>
      </c>
      <c r="I640" t="s">
        <v>724</v>
      </c>
      <c r="J640">
        <v>6</v>
      </c>
      <c r="K640">
        <v>145.22300000000001</v>
      </c>
      <c r="L640" s="1">
        <f t="shared" si="19"/>
        <v>0.14522300000000002</v>
      </c>
    </row>
    <row r="641" spans="1:12" ht="14.45">
      <c r="A641" t="s">
        <v>723</v>
      </c>
      <c r="B641" t="s">
        <v>727</v>
      </c>
      <c r="C641">
        <v>761100</v>
      </c>
      <c r="D641" t="s">
        <v>646</v>
      </c>
      <c r="E641" t="s">
        <v>670</v>
      </c>
      <c r="F641" t="s">
        <v>670</v>
      </c>
      <c r="G641" t="str">
        <f t="shared" si="18"/>
        <v>UK to EU27</v>
      </c>
      <c r="H641">
        <v>2016</v>
      </c>
      <c r="I641" t="s">
        <v>724</v>
      </c>
      <c r="J641">
        <v>6</v>
      </c>
      <c r="K641">
        <v>532.89099999999996</v>
      </c>
      <c r="L641" s="1">
        <f t="shared" si="19"/>
        <v>0.532891</v>
      </c>
    </row>
    <row r="642" spans="1:12" ht="14.45">
      <c r="A642" t="s">
        <v>723</v>
      </c>
      <c r="B642" t="s">
        <v>727</v>
      </c>
      <c r="C642">
        <v>761100</v>
      </c>
      <c r="D642" t="s">
        <v>646</v>
      </c>
      <c r="E642" t="s">
        <v>670</v>
      </c>
      <c r="F642" t="s">
        <v>670</v>
      </c>
      <c r="G642" t="str">
        <f t="shared" si="18"/>
        <v>UK to EU27</v>
      </c>
      <c r="H642">
        <v>2017</v>
      </c>
      <c r="I642" t="s">
        <v>724</v>
      </c>
      <c r="J642">
        <v>6</v>
      </c>
      <c r="K642">
        <v>965.34699999999998</v>
      </c>
      <c r="L642" s="1">
        <f t="shared" si="19"/>
        <v>0.96534699999999996</v>
      </c>
    </row>
    <row r="643" spans="1:12" ht="14.45">
      <c r="A643" t="s">
        <v>723</v>
      </c>
      <c r="B643" t="s">
        <v>727</v>
      </c>
      <c r="C643">
        <v>840510</v>
      </c>
      <c r="D643" t="s">
        <v>646</v>
      </c>
      <c r="E643" t="s">
        <v>147</v>
      </c>
      <c r="F643" t="s">
        <v>292</v>
      </c>
      <c r="G643" t="str">
        <f t="shared" si="18"/>
        <v>UK to World</v>
      </c>
      <c r="H643">
        <v>2012</v>
      </c>
      <c r="I643" t="s">
        <v>724</v>
      </c>
      <c r="J643">
        <v>6</v>
      </c>
      <c r="K643">
        <v>40604.33</v>
      </c>
      <c r="L643" s="1">
        <f t="shared" si="19"/>
        <v>40.604330000000004</v>
      </c>
    </row>
    <row r="644" spans="1:12" ht="14.45">
      <c r="A644" t="s">
        <v>723</v>
      </c>
      <c r="B644" t="s">
        <v>727</v>
      </c>
      <c r="C644">
        <v>840510</v>
      </c>
      <c r="D644" t="s">
        <v>646</v>
      </c>
      <c r="E644" t="s">
        <v>147</v>
      </c>
      <c r="F644" t="s">
        <v>292</v>
      </c>
      <c r="G644" t="str">
        <f t="shared" si="18"/>
        <v>UK to World</v>
      </c>
      <c r="H644">
        <v>2013</v>
      </c>
      <c r="I644" t="s">
        <v>724</v>
      </c>
      <c r="J644">
        <v>6</v>
      </c>
      <c r="K644">
        <v>33205.336000000003</v>
      </c>
      <c r="L644" s="1">
        <f t="shared" si="19"/>
        <v>33.205336000000003</v>
      </c>
    </row>
    <row r="645" spans="1:12" ht="14.45">
      <c r="A645" t="s">
        <v>723</v>
      </c>
      <c r="B645" t="s">
        <v>727</v>
      </c>
      <c r="C645">
        <v>840510</v>
      </c>
      <c r="D645" t="s">
        <v>646</v>
      </c>
      <c r="E645" t="s">
        <v>147</v>
      </c>
      <c r="F645" t="s">
        <v>292</v>
      </c>
      <c r="G645" t="str">
        <f t="shared" si="18"/>
        <v>UK to World</v>
      </c>
      <c r="H645">
        <v>2014</v>
      </c>
      <c r="I645" t="s">
        <v>724</v>
      </c>
      <c r="J645">
        <v>6</v>
      </c>
      <c r="K645">
        <v>39454.218999999997</v>
      </c>
      <c r="L645" s="1">
        <f t="shared" si="19"/>
        <v>39.454218999999995</v>
      </c>
    </row>
    <row r="646" spans="1:12" ht="14.45">
      <c r="A646" t="s">
        <v>723</v>
      </c>
      <c r="B646" t="s">
        <v>727</v>
      </c>
      <c r="C646">
        <v>840510</v>
      </c>
      <c r="D646" t="s">
        <v>646</v>
      </c>
      <c r="E646" t="s">
        <v>147</v>
      </c>
      <c r="F646" t="s">
        <v>292</v>
      </c>
      <c r="G646" t="str">
        <f t="shared" si="18"/>
        <v>UK to World</v>
      </c>
      <c r="H646">
        <v>2015</v>
      </c>
      <c r="I646" t="s">
        <v>724</v>
      </c>
      <c r="J646">
        <v>6</v>
      </c>
      <c r="K646">
        <v>29941.034</v>
      </c>
      <c r="L646" s="1">
        <f t="shared" si="19"/>
        <v>29.941033999999998</v>
      </c>
    </row>
    <row r="647" spans="1:12" ht="14.45">
      <c r="A647" t="s">
        <v>723</v>
      </c>
      <c r="B647" t="s">
        <v>727</v>
      </c>
      <c r="C647">
        <v>840510</v>
      </c>
      <c r="D647" t="s">
        <v>646</v>
      </c>
      <c r="E647" t="s">
        <v>147</v>
      </c>
      <c r="F647" t="s">
        <v>292</v>
      </c>
      <c r="G647" t="str">
        <f t="shared" si="18"/>
        <v>UK to World</v>
      </c>
      <c r="H647">
        <v>2016</v>
      </c>
      <c r="I647" t="s">
        <v>724</v>
      </c>
      <c r="J647">
        <v>6</v>
      </c>
      <c r="K647">
        <v>47662.347999999998</v>
      </c>
      <c r="L647" s="1">
        <f t="shared" si="19"/>
        <v>47.662348000000001</v>
      </c>
    </row>
    <row r="648" spans="1:12" ht="14.45">
      <c r="A648" t="s">
        <v>723</v>
      </c>
      <c r="B648" t="s">
        <v>727</v>
      </c>
      <c r="C648">
        <v>840510</v>
      </c>
      <c r="D648" t="s">
        <v>646</v>
      </c>
      <c r="E648" t="s">
        <v>147</v>
      </c>
      <c r="F648" t="s">
        <v>292</v>
      </c>
      <c r="G648" t="str">
        <f t="shared" ref="G648:G711" si="20">CONCATENATE(D648, " to ",F648)</f>
        <v>UK to World</v>
      </c>
      <c r="H648">
        <v>2017</v>
      </c>
      <c r="I648" t="s">
        <v>724</v>
      </c>
      <c r="J648">
        <v>6</v>
      </c>
      <c r="K648">
        <v>41230.343999999997</v>
      </c>
      <c r="L648" s="1">
        <f t="shared" ref="L648:L711" si="21">K648/1000</f>
        <v>41.230343999999995</v>
      </c>
    </row>
    <row r="649" spans="1:12" ht="14.45">
      <c r="A649" t="s">
        <v>723</v>
      </c>
      <c r="B649" t="s">
        <v>727</v>
      </c>
      <c r="C649">
        <v>840510</v>
      </c>
      <c r="D649" t="s">
        <v>646</v>
      </c>
      <c r="E649" t="s">
        <v>670</v>
      </c>
      <c r="F649" t="s">
        <v>670</v>
      </c>
      <c r="G649" t="str">
        <f t="shared" si="20"/>
        <v>UK to EU27</v>
      </c>
      <c r="H649">
        <v>2012</v>
      </c>
      <c r="I649" t="s">
        <v>724</v>
      </c>
      <c r="J649">
        <v>6</v>
      </c>
      <c r="K649">
        <v>8724.8080000000009</v>
      </c>
      <c r="L649" s="1">
        <f t="shared" si="21"/>
        <v>8.7248080000000012</v>
      </c>
    </row>
    <row r="650" spans="1:12" ht="14.45">
      <c r="A650" t="s">
        <v>723</v>
      </c>
      <c r="B650" t="s">
        <v>727</v>
      </c>
      <c r="C650">
        <v>840510</v>
      </c>
      <c r="D650" t="s">
        <v>646</v>
      </c>
      <c r="E650" t="s">
        <v>670</v>
      </c>
      <c r="F650" t="s">
        <v>670</v>
      </c>
      <c r="G650" t="str">
        <f t="shared" si="20"/>
        <v>UK to EU27</v>
      </c>
      <c r="H650">
        <v>2013</v>
      </c>
      <c r="I650" t="s">
        <v>724</v>
      </c>
      <c r="J650">
        <v>6</v>
      </c>
      <c r="K650">
        <v>8160.8220000000001</v>
      </c>
      <c r="L650" s="1">
        <f t="shared" si="21"/>
        <v>8.1608219999999996</v>
      </c>
    </row>
    <row r="651" spans="1:12" ht="14.45">
      <c r="A651" t="s">
        <v>723</v>
      </c>
      <c r="B651" t="s">
        <v>727</v>
      </c>
      <c r="C651">
        <v>840510</v>
      </c>
      <c r="D651" t="s">
        <v>646</v>
      </c>
      <c r="E651" t="s">
        <v>670</v>
      </c>
      <c r="F651" t="s">
        <v>670</v>
      </c>
      <c r="G651" t="str">
        <f t="shared" si="20"/>
        <v>UK to EU27</v>
      </c>
      <c r="H651">
        <v>2014</v>
      </c>
      <c r="I651" t="s">
        <v>724</v>
      </c>
      <c r="J651">
        <v>6</v>
      </c>
      <c r="K651">
        <v>10371.721</v>
      </c>
      <c r="L651" s="1">
        <f t="shared" si="21"/>
        <v>10.371720999999999</v>
      </c>
    </row>
    <row r="652" spans="1:12" ht="14.45">
      <c r="A652" t="s">
        <v>723</v>
      </c>
      <c r="B652" t="s">
        <v>727</v>
      </c>
      <c r="C652">
        <v>840510</v>
      </c>
      <c r="D652" t="s">
        <v>646</v>
      </c>
      <c r="E652" t="s">
        <v>670</v>
      </c>
      <c r="F652" t="s">
        <v>670</v>
      </c>
      <c r="G652" t="str">
        <f t="shared" si="20"/>
        <v>UK to EU27</v>
      </c>
      <c r="H652">
        <v>2015</v>
      </c>
      <c r="I652" t="s">
        <v>724</v>
      </c>
      <c r="J652">
        <v>6</v>
      </c>
      <c r="K652">
        <v>10605.732</v>
      </c>
      <c r="L652" s="1">
        <f t="shared" si="21"/>
        <v>10.605732</v>
      </c>
    </row>
    <row r="653" spans="1:12" ht="14.45">
      <c r="A653" t="s">
        <v>723</v>
      </c>
      <c r="B653" t="s">
        <v>727</v>
      </c>
      <c r="C653">
        <v>840510</v>
      </c>
      <c r="D653" t="s">
        <v>646</v>
      </c>
      <c r="E653" t="s">
        <v>670</v>
      </c>
      <c r="F653" t="s">
        <v>670</v>
      </c>
      <c r="G653" t="str">
        <f t="shared" si="20"/>
        <v>UK to EU27</v>
      </c>
      <c r="H653">
        <v>2016</v>
      </c>
      <c r="I653" t="s">
        <v>724</v>
      </c>
      <c r="J653">
        <v>6</v>
      </c>
      <c r="K653">
        <v>31081.733</v>
      </c>
      <c r="L653" s="1">
        <f t="shared" si="21"/>
        <v>31.081733</v>
      </c>
    </row>
    <row r="654" spans="1:12" ht="14.45">
      <c r="A654" t="s">
        <v>723</v>
      </c>
      <c r="B654" t="s">
        <v>727</v>
      </c>
      <c r="C654">
        <v>840510</v>
      </c>
      <c r="D654" t="s">
        <v>646</v>
      </c>
      <c r="E654" t="s">
        <v>670</v>
      </c>
      <c r="F654" t="s">
        <v>670</v>
      </c>
      <c r="G654" t="str">
        <f t="shared" si="20"/>
        <v>UK to EU27</v>
      </c>
      <c r="H654">
        <v>2017</v>
      </c>
      <c r="I654" t="s">
        <v>724</v>
      </c>
      <c r="J654">
        <v>6</v>
      </c>
      <c r="K654">
        <v>12700.982</v>
      </c>
      <c r="L654" s="1">
        <f t="shared" si="21"/>
        <v>12.700982</v>
      </c>
    </row>
    <row r="655" spans="1:12" ht="14.45">
      <c r="A655" t="s">
        <v>723</v>
      </c>
      <c r="B655" t="s">
        <v>727</v>
      </c>
      <c r="C655">
        <v>841931</v>
      </c>
      <c r="D655" t="s">
        <v>646</v>
      </c>
      <c r="E655" t="s">
        <v>147</v>
      </c>
      <c r="F655" t="s">
        <v>292</v>
      </c>
      <c r="G655" t="str">
        <f t="shared" si="20"/>
        <v>UK to World</v>
      </c>
      <c r="H655">
        <v>2012</v>
      </c>
      <c r="I655" t="s">
        <v>724</v>
      </c>
      <c r="J655">
        <v>6</v>
      </c>
      <c r="K655">
        <v>16864.237000000001</v>
      </c>
      <c r="L655" s="1">
        <f t="shared" si="21"/>
        <v>16.864236999999999</v>
      </c>
    </row>
    <row r="656" spans="1:12" ht="14.45">
      <c r="A656" t="s">
        <v>723</v>
      </c>
      <c r="B656" t="s">
        <v>727</v>
      </c>
      <c r="C656">
        <v>841931</v>
      </c>
      <c r="D656" t="s">
        <v>646</v>
      </c>
      <c r="E656" t="s">
        <v>147</v>
      </c>
      <c r="F656" t="s">
        <v>292</v>
      </c>
      <c r="G656" t="str">
        <f t="shared" si="20"/>
        <v>UK to World</v>
      </c>
      <c r="H656">
        <v>2013</v>
      </c>
      <c r="I656" t="s">
        <v>724</v>
      </c>
      <c r="J656">
        <v>6</v>
      </c>
      <c r="K656">
        <v>16934.302</v>
      </c>
      <c r="L656" s="1">
        <f t="shared" si="21"/>
        <v>16.934301999999999</v>
      </c>
    </row>
    <row r="657" spans="1:12" ht="14.45">
      <c r="A657" t="s">
        <v>723</v>
      </c>
      <c r="B657" t="s">
        <v>727</v>
      </c>
      <c r="C657">
        <v>841931</v>
      </c>
      <c r="D657" t="s">
        <v>646</v>
      </c>
      <c r="E657" t="s">
        <v>147</v>
      </c>
      <c r="F657" t="s">
        <v>292</v>
      </c>
      <c r="G657" t="str">
        <f t="shared" si="20"/>
        <v>UK to World</v>
      </c>
      <c r="H657">
        <v>2014</v>
      </c>
      <c r="I657" t="s">
        <v>724</v>
      </c>
      <c r="J657">
        <v>6</v>
      </c>
      <c r="K657">
        <v>16626.392</v>
      </c>
      <c r="L657" s="1">
        <f t="shared" si="21"/>
        <v>16.626391999999999</v>
      </c>
    </row>
    <row r="658" spans="1:12" ht="14.45">
      <c r="A658" t="s">
        <v>723</v>
      </c>
      <c r="B658" t="s">
        <v>727</v>
      </c>
      <c r="C658">
        <v>841931</v>
      </c>
      <c r="D658" t="s">
        <v>646</v>
      </c>
      <c r="E658" t="s">
        <v>147</v>
      </c>
      <c r="F658" t="s">
        <v>292</v>
      </c>
      <c r="G658" t="str">
        <f t="shared" si="20"/>
        <v>UK to World</v>
      </c>
      <c r="H658">
        <v>2015</v>
      </c>
      <c r="I658" t="s">
        <v>724</v>
      </c>
      <c r="J658">
        <v>6</v>
      </c>
      <c r="K658">
        <v>10541.870999999999</v>
      </c>
      <c r="L658" s="1">
        <f t="shared" si="21"/>
        <v>10.541870999999999</v>
      </c>
    </row>
    <row r="659" spans="1:12" ht="14.45">
      <c r="A659" t="s">
        <v>723</v>
      </c>
      <c r="B659" t="s">
        <v>727</v>
      </c>
      <c r="C659">
        <v>841931</v>
      </c>
      <c r="D659" t="s">
        <v>646</v>
      </c>
      <c r="E659" t="s">
        <v>147</v>
      </c>
      <c r="F659" t="s">
        <v>292</v>
      </c>
      <c r="G659" t="str">
        <f t="shared" si="20"/>
        <v>UK to World</v>
      </c>
      <c r="H659">
        <v>2016</v>
      </c>
      <c r="I659" t="s">
        <v>724</v>
      </c>
      <c r="J659">
        <v>6</v>
      </c>
      <c r="K659">
        <v>12049.162</v>
      </c>
      <c r="L659" s="1">
        <f t="shared" si="21"/>
        <v>12.049162000000001</v>
      </c>
    </row>
    <row r="660" spans="1:12" ht="14.45">
      <c r="A660" t="s">
        <v>723</v>
      </c>
      <c r="B660" t="s">
        <v>727</v>
      </c>
      <c r="C660">
        <v>841931</v>
      </c>
      <c r="D660" t="s">
        <v>646</v>
      </c>
      <c r="E660" t="s">
        <v>147</v>
      </c>
      <c r="F660" t="s">
        <v>292</v>
      </c>
      <c r="G660" t="str">
        <f t="shared" si="20"/>
        <v>UK to World</v>
      </c>
      <c r="H660">
        <v>2017</v>
      </c>
      <c r="I660" t="s">
        <v>724</v>
      </c>
      <c r="J660">
        <v>6</v>
      </c>
      <c r="K660">
        <v>11174.828</v>
      </c>
      <c r="L660" s="1">
        <f t="shared" si="21"/>
        <v>11.174828</v>
      </c>
    </row>
    <row r="661" spans="1:12" ht="14.45">
      <c r="A661" t="s">
        <v>723</v>
      </c>
      <c r="B661" t="s">
        <v>727</v>
      </c>
      <c r="C661">
        <v>841931</v>
      </c>
      <c r="D661" t="s">
        <v>646</v>
      </c>
      <c r="E661" t="s">
        <v>670</v>
      </c>
      <c r="F661" t="s">
        <v>670</v>
      </c>
      <c r="G661" t="str">
        <f t="shared" si="20"/>
        <v>UK to EU27</v>
      </c>
      <c r="H661">
        <v>2012</v>
      </c>
      <c r="I661" t="s">
        <v>724</v>
      </c>
      <c r="J661">
        <v>6</v>
      </c>
      <c r="K661">
        <v>4303.4160000000002</v>
      </c>
      <c r="L661" s="1">
        <f t="shared" si="21"/>
        <v>4.3034160000000004</v>
      </c>
    </row>
    <row r="662" spans="1:12" ht="14.45">
      <c r="A662" t="s">
        <v>723</v>
      </c>
      <c r="B662" t="s">
        <v>727</v>
      </c>
      <c r="C662">
        <v>841931</v>
      </c>
      <c r="D662" t="s">
        <v>646</v>
      </c>
      <c r="E662" t="s">
        <v>670</v>
      </c>
      <c r="F662" t="s">
        <v>670</v>
      </c>
      <c r="G662" t="str">
        <f t="shared" si="20"/>
        <v>UK to EU27</v>
      </c>
      <c r="H662">
        <v>2013</v>
      </c>
      <c r="I662" t="s">
        <v>724</v>
      </c>
      <c r="J662">
        <v>6</v>
      </c>
      <c r="K662">
        <v>5461.2340000000004</v>
      </c>
      <c r="L662" s="1">
        <f t="shared" si="21"/>
        <v>5.4612340000000001</v>
      </c>
    </row>
    <row r="663" spans="1:12" ht="14.45">
      <c r="A663" t="s">
        <v>723</v>
      </c>
      <c r="B663" t="s">
        <v>727</v>
      </c>
      <c r="C663">
        <v>841931</v>
      </c>
      <c r="D663" t="s">
        <v>646</v>
      </c>
      <c r="E663" t="s">
        <v>670</v>
      </c>
      <c r="F663" t="s">
        <v>670</v>
      </c>
      <c r="G663" t="str">
        <f t="shared" si="20"/>
        <v>UK to EU27</v>
      </c>
      <c r="H663">
        <v>2014</v>
      </c>
      <c r="I663" t="s">
        <v>724</v>
      </c>
      <c r="J663">
        <v>6</v>
      </c>
      <c r="K663">
        <v>3262.7150000000001</v>
      </c>
      <c r="L663" s="1">
        <f t="shared" si="21"/>
        <v>3.262715</v>
      </c>
    </row>
    <row r="664" spans="1:12" ht="14.45">
      <c r="A664" t="s">
        <v>723</v>
      </c>
      <c r="B664" t="s">
        <v>727</v>
      </c>
      <c r="C664">
        <v>841931</v>
      </c>
      <c r="D664" t="s">
        <v>646</v>
      </c>
      <c r="E664" t="s">
        <v>670</v>
      </c>
      <c r="F664" t="s">
        <v>670</v>
      </c>
      <c r="G664" t="str">
        <f t="shared" si="20"/>
        <v>UK to EU27</v>
      </c>
      <c r="H664">
        <v>2015</v>
      </c>
      <c r="I664" t="s">
        <v>724</v>
      </c>
      <c r="J664">
        <v>6</v>
      </c>
      <c r="K664">
        <v>4501.0389999999998</v>
      </c>
      <c r="L664" s="1">
        <f t="shared" si="21"/>
        <v>4.5010389999999996</v>
      </c>
    </row>
    <row r="665" spans="1:12" ht="14.45">
      <c r="A665" t="s">
        <v>723</v>
      </c>
      <c r="B665" t="s">
        <v>727</v>
      </c>
      <c r="C665">
        <v>841931</v>
      </c>
      <c r="D665" t="s">
        <v>646</v>
      </c>
      <c r="E665" t="s">
        <v>670</v>
      </c>
      <c r="F665" t="s">
        <v>670</v>
      </c>
      <c r="G665" t="str">
        <f t="shared" si="20"/>
        <v>UK to EU27</v>
      </c>
      <c r="H665">
        <v>2016</v>
      </c>
      <c r="I665" t="s">
        <v>724</v>
      </c>
      <c r="J665">
        <v>6</v>
      </c>
      <c r="K665">
        <v>5351.9880000000003</v>
      </c>
      <c r="L665" s="1">
        <f t="shared" si="21"/>
        <v>5.3519880000000004</v>
      </c>
    </row>
    <row r="666" spans="1:12" ht="14.45">
      <c r="A666" t="s">
        <v>723</v>
      </c>
      <c r="B666" t="s">
        <v>727</v>
      </c>
      <c r="C666">
        <v>841931</v>
      </c>
      <c r="D666" t="s">
        <v>646</v>
      </c>
      <c r="E666" t="s">
        <v>670</v>
      </c>
      <c r="F666" t="s">
        <v>670</v>
      </c>
      <c r="G666" t="str">
        <f t="shared" si="20"/>
        <v>UK to EU27</v>
      </c>
      <c r="H666">
        <v>2017</v>
      </c>
      <c r="I666" t="s">
        <v>724</v>
      </c>
      <c r="J666">
        <v>6</v>
      </c>
      <c r="K666">
        <v>4427.5219999999999</v>
      </c>
      <c r="L666" s="1">
        <f t="shared" si="21"/>
        <v>4.4275219999999997</v>
      </c>
    </row>
    <row r="667" spans="1:12" ht="14.45">
      <c r="A667" t="s">
        <v>723</v>
      </c>
      <c r="B667" t="s">
        <v>727</v>
      </c>
      <c r="C667">
        <v>841932</v>
      </c>
      <c r="D667" t="s">
        <v>646</v>
      </c>
      <c r="E667" t="s">
        <v>147</v>
      </c>
      <c r="F667" t="s">
        <v>292</v>
      </c>
      <c r="G667" t="str">
        <f t="shared" si="20"/>
        <v>UK to World</v>
      </c>
      <c r="H667">
        <v>2012</v>
      </c>
      <c r="I667" t="s">
        <v>724</v>
      </c>
      <c r="J667">
        <v>6</v>
      </c>
      <c r="K667">
        <v>15292.394</v>
      </c>
      <c r="L667" s="1">
        <f t="shared" si="21"/>
        <v>15.292394</v>
      </c>
    </row>
    <row r="668" spans="1:12" ht="14.45">
      <c r="A668" t="s">
        <v>723</v>
      </c>
      <c r="B668" t="s">
        <v>727</v>
      </c>
      <c r="C668">
        <v>841932</v>
      </c>
      <c r="D668" t="s">
        <v>646</v>
      </c>
      <c r="E668" t="s">
        <v>147</v>
      </c>
      <c r="F668" t="s">
        <v>292</v>
      </c>
      <c r="G668" t="str">
        <f t="shared" si="20"/>
        <v>UK to World</v>
      </c>
      <c r="H668">
        <v>2013</v>
      </c>
      <c r="I668" t="s">
        <v>724</v>
      </c>
      <c r="J668">
        <v>6</v>
      </c>
      <c r="K668">
        <v>16451.652999999998</v>
      </c>
      <c r="L668" s="1">
        <f t="shared" si="21"/>
        <v>16.451652999999997</v>
      </c>
    </row>
    <row r="669" spans="1:12" ht="14.45">
      <c r="A669" t="s">
        <v>723</v>
      </c>
      <c r="B669" t="s">
        <v>727</v>
      </c>
      <c r="C669">
        <v>841932</v>
      </c>
      <c r="D669" t="s">
        <v>646</v>
      </c>
      <c r="E669" t="s">
        <v>147</v>
      </c>
      <c r="F669" t="s">
        <v>292</v>
      </c>
      <c r="G669" t="str">
        <f t="shared" si="20"/>
        <v>UK to World</v>
      </c>
      <c r="H669">
        <v>2014</v>
      </c>
      <c r="I669" t="s">
        <v>724</v>
      </c>
      <c r="J669">
        <v>6</v>
      </c>
      <c r="K669">
        <v>13259.535</v>
      </c>
      <c r="L669" s="1">
        <f t="shared" si="21"/>
        <v>13.259535</v>
      </c>
    </row>
    <row r="670" spans="1:12" ht="14.45">
      <c r="A670" t="s">
        <v>723</v>
      </c>
      <c r="B670" t="s">
        <v>727</v>
      </c>
      <c r="C670">
        <v>841932</v>
      </c>
      <c r="D670" t="s">
        <v>646</v>
      </c>
      <c r="E670" t="s">
        <v>147</v>
      </c>
      <c r="F670" t="s">
        <v>292</v>
      </c>
      <c r="G670" t="str">
        <f t="shared" si="20"/>
        <v>UK to World</v>
      </c>
      <c r="H670">
        <v>2015</v>
      </c>
      <c r="I670" t="s">
        <v>724</v>
      </c>
      <c r="J670">
        <v>6</v>
      </c>
      <c r="K670">
        <v>14736.529</v>
      </c>
      <c r="L670" s="1">
        <f t="shared" si="21"/>
        <v>14.736529000000001</v>
      </c>
    </row>
    <row r="671" spans="1:12" ht="14.45">
      <c r="A671" t="s">
        <v>723</v>
      </c>
      <c r="B671" t="s">
        <v>727</v>
      </c>
      <c r="C671">
        <v>841932</v>
      </c>
      <c r="D671" t="s">
        <v>646</v>
      </c>
      <c r="E671" t="s">
        <v>147</v>
      </c>
      <c r="F671" t="s">
        <v>292</v>
      </c>
      <c r="G671" t="str">
        <f t="shared" si="20"/>
        <v>UK to World</v>
      </c>
      <c r="H671">
        <v>2016</v>
      </c>
      <c r="I671" t="s">
        <v>724</v>
      </c>
      <c r="J671">
        <v>6</v>
      </c>
      <c r="K671">
        <v>8990.3269999999993</v>
      </c>
      <c r="L671" s="1">
        <f t="shared" si="21"/>
        <v>8.9903269999999988</v>
      </c>
    </row>
    <row r="672" spans="1:12" ht="14.45">
      <c r="A672" t="s">
        <v>723</v>
      </c>
      <c r="B672" t="s">
        <v>727</v>
      </c>
      <c r="C672">
        <v>841932</v>
      </c>
      <c r="D672" t="s">
        <v>646</v>
      </c>
      <c r="E672" t="s">
        <v>147</v>
      </c>
      <c r="F672" t="s">
        <v>292</v>
      </c>
      <c r="G672" t="str">
        <f t="shared" si="20"/>
        <v>UK to World</v>
      </c>
      <c r="H672">
        <v>2017</v>
      </c>
      <c r="I672" t="s">
        <v>724</v>
      </c>
      <c r="J672">
        <v>6</v>
      </c>
      <c r="K672">
        <v>9484.6740000000009</v>
      </c>
      <c r="L672" s="1">
        <f t="shared" si="21"/>
        <v>9.484674</v>
      </c>
    </row>
    <row r="673" spans="1:12" ht="14.45">
      <c r="A673" t="s">
        <v>723</v>
      </c>
      <c r="B673" t="s">
        <v>727</v>
      </c>
      <c r="C673">
        <v>841932</v>
      </c>
      <c r="D673" t="s">
        <v>646</v>
      </c>
      <c r="E673" t="s">
        <v>670</v>
      </c>
      <c r="F673" t="s">
        <v>670</v>
      </c>
      <c r="G673" t="str">
        <f t="shared" si="20"/>
        <v>UK to EU27</v>
      </c>
      <c r="H673">
        <v>2012</v>
      </c>
      <c r="I673" t="s">
        <v>724</v>
      </c>
      <c r="J673">
        <v>6</v>
      </c>
      <c r="K673">
        <v>12643.258</v>
      </c>
      <c r="L673" s="1">
        <f t="shared" si="21"/>
        <v>12.643257999999999</v>
      </c>
    </row>
    <row r="674" spans="1:12" ht="14.45">
      <c r="A674" t="s">
        <v>723</v>
      </c>
      <c r="B674" t="s">
        <v>727</v>
      </c>
      <c r="C674">
        <v>841932</v>
      </c>
      <c r="D674" t="s">
        <v>646</v>
      </c>
      <c r="E674" t="s">
        <v>670</v>
      </c>
      <c r="F674" t="s">
        <v>670</v>
      </c>
      <c r="G674" t="str">
        <f t="shared" si="20"/>
        <v>UK to EU27</v>
      </c>
      <c r="H674">
        <v>2013</v>
      </c>
      <c r="I674" t="s">
        <v>724</v>
      </c>
      <c r="J674">
        <v>6</v>
      </c>
      <c r="K674">
        <v>8024.0749999999998</v>
      </c>
      <c r="L674" s="1">
        <f t="shared" si="21"/>
        <v>8.0240749999999998</v>
      </c>
    </row>
    <row r="675" spans="1:12" ht="14.45">
      <c r="A675" t="s">
        <v>723</v>
      </c>
      <c r="B675" t="s">
        <v>727</v>
      </c>
      <c r="C675">
        <v>841932</v>
      </c>
      <c r="D675" t="s">
        <v>646</v>
      </c>
      <c r="E675" t="s">
        <v>670</v>
      </c>
      <c r="F675" t="s">
        <v>670</v>
      </c>
      <c r="G675" t="str">
        <f t="shared" si="20"/>
        <v>UK to EU27</v>
      </c>
      <c r="H675">
        <v>2014</v>
      </c>
      <c r="I675" t="s">
        <v>724</v>
      </c>
      <c r="J675">
        <v>6</v>
      </c>
      <c r="K675">
        <v>11191.134</v>
      </c>
      <c r="L675" s="1">
        <f t="shared" si="21"/>
        <v>11.191134</v>
      </c>
    </row>
    <row r="676" spans="1:12" ht="14.45">
      <c r="A676" t="s">
        <v>723</v>
      </c>
      <c r="B676" t="s">
        <v>727</v>
      </c>
      <c r="C676">
        <v>841932</v>
      </c>
      <c r="D676" t="s">
        <v>646</v>
      </c>
      <c r="E676" t="s">
        <v>670</v>
      </c>
      <c r="F676" t="s">
        <v>670</v>
      </c>
      <c r="G676" t="str">
        <f t="shared" si="20"/>
        <v>UK to EU27</v>
      </c>
      <c r="H676">
        <v>2015</v>
      </c>
      <c r="I676" t="s">
        <v>724</v>
      </c>
      <c r="J676">
        <v>6</v>
      </c>
      <c r="K676">
        <v>12402.311</v>
      </c>
      <c r="L676" s="1">
        <f t="shared" si="21"/>
        <v>12.402310999999999</v>
      </c>
    </row>
    <row r="677" spans="1:12" ht="14.45">
      <c r="A677" t="s">
        <v>723</v>
      </c>
      <c r="B677" t="s">
        <v>727</v>
      </c>
      <c r="C677">
        <v>841932</v>
      </c>
      <c r="D677" t="s">
        <v>646</v>
      </c>
      <c r="E677" t="s">
        <v>670</v>
      </c>
      <c r="F677" t="s">
        <v>670</v>
      </c>
      <c r="G677" t="str">
        <f t="shared" si="20"/>
        <v>UK to EU27</v>
      </c>
      <c r="H677">
        <v>2016</v>
      </c>
      <c r="I677" t="s">
        <v>724</v>
      </c>
      <c r="J677">
        <v>6</v>
      </c>
      <c r="K677">
        <v>6422.26</v>
      </c>
      <c r="L677" s="1">
        <f t="shared" si="21"/>
        <v>6.4222600000000005</v>
      </c>
    </row>
    <row r="678" spans="1:12" ht="14.45">
      <c r="A678" t="s">
        <v>723</v>
      </c>
      <c r="B678" t="s">
        <v>727</v>
      </c>
      <c r="C678">
        <v>841932</v>
      </c>
      <c r="D678" t="s">
        <v>646</v>
      </c>
      <c r="E678" t="s">
        <v>670</v>
      </c>
      <c r="F678" t="s">
        <v>670</v>
      </c>
      <c r="G678" t="str">
        <f t="shared" si="20"/>
        <v>UK to EU27</v>
      </c>
      <c r="H678">
        <v>2017</v>
      </c>
      <c r="I678" t="s">
        <v>724</v>
      </c>
      <c r="J678">
        <v>6</v>
      </c>
      <c r="K678">
        <v>7959.7690000000002</v>
      </c>
      <c r="L678" s="1">
        <f t="shared" si="21"/>
        <v>7.9597690000000005</v>
      </c>
    </row>
    <row r="679" spans="1:12" ht="14.45">
      <c r="A679" t="s">
        <v>723</v>
      </c>
      <c r="B679" t="s">
        <v>727</v>
      </c>
      <c r="C679">
        <v>841940</v>
      </c>
      <c r="D679" t="s">
        <v>646</v>
      </c>
      <c r="E679" t="s">
        <v>147</v>
      </c>
      <c r="F679" t="s">
        <v>292</v>
      </c>
      <c r="G679" t="str">
        <f t="shared" si="20"/>
        <v>UK to World</v>
      </c>
      <c r="H679">
        <v>2012</v>
      </c>
      <c r="I679" t="s">
        <v>724</v>
      </c>
      <c r="J679">
        <v>6</v>
      </c>
      <c r="K679">
        <v>27042.799999999999</v>
      </c>
      <c r="L679" s="1">
        <f t="shared" si="21"/>
        <v>27.0428</v>
      </c>
    </row>
    <row r="680" spans="1:12" ht="14.45">
      <c r="A680" t="s">
        <v>723</v>
      </c>
      <c r="B680" t="s">
        <v>727</v>
      </c>
      <c r="C680">
        <v>841940</v>
      </c>
      <c r="D680" t="s">
        <v>646</v>
      </c>
      <c r="E680" t="s">
        <v>147</v>
      </c>
      <c r="F680" t="s">
        <v>292</v>
      </c>
      <c r="G680" t="str">
        <f t="shared" si="20"/>
        <v>UK to World</v>
      </c>
      <c r="H680">
        <v>2013</v>
      </c>
      <c r="I680" t="s">
        <v>724</v>
      </c>
      <c r="J680">
        <v>6</v>
      </c>
      <c r="K680">
        <v>36198.296000000002</v>
      </c>
      <c r="L680" s="1">
        <f t="shared" si="21"/>
        <v>36.198295999999999</v>
      </c>
    </row>
    <row r="681" spans="1:12" ht="14.45">
      <c r="A681" t="s">
        <v>723</v>
      </c>
      <c r="B681" t="s">
        <v>727</v>
      </c>
      <c r="C681">
        <v>841940</v>
      </c>
      <c r="D681" t="s">
        <v>646</v>
      </c>
      <c r="E681" t="s">
        <v>147</v>
      </c>
      <c r="F681" t="s">
        <v>292</v>
      </c>
      <c r="G681" t="str">
        <f t="shared" si="20"/>
        <v>UK to World</v>
      </c>
      <c r="H681">
        <v>2014</v>
      </c>
      <c r="I681" t="s">
        <v>724</v>
      </c>
      <c r="J681">
        <v>6</v>
      </c>
      <c r="K681">
        <v>28236.803</v>
      </c>
      <c r="L681" s="1">
        <f t="shared" si="21"/>
        <v>28.236802999999998</v>
      </c>
    </row>
    <row r="682" spans="1:12" ht="14.45">
      <c r="A682" t="s">
        <v>723</v>
      </c>
      <c r="B682" t="s">
        <v>727</v>
      </c>
      <c r="C682">
        <v>841940</v>
      </c>
      <c r="D682" t="s">
        <v>646</v>
      </c>
      <c r="E682" t="s">
        <v>147</v>
      </c>
      <c r="F682" t="s">
        <v>292</v>
      </c>
      <c r="G682" t="str">
        <f t="shared" si="20"/>
        <v>UK to World</v>
      </c>
      <c r="H682">
        <v>2015</v>
      </c>
      <c r="I682" t="s">
        <v>724</v>
      </c>
      <c r="J682">
        <v>6</v>
      </c>
      <c r="K682">
        <v>31157.51</v>
      </c>
      <c r="L682" s="1">
        <f t="shared" si="21"/>
        <v>31.157509999999998</v>
      </c>
    </row>
    <row r="683" spans="1:12" ht="14.45">
      <c r="A683" t="s">
        <v>723</v>
      </c>
      <c r="B683" t="s">
        <v>727</v>
      </c>
      <c r="C683">
        <v>841940</v>
      </c>
      <c r="D683" t="s">
        <v>646</v>
      </c>
      <c r="E683" t="s">
        <v>147</v>
      </c>
      <c r="F683" t="s">
        <v>292</v>
      </c>
      <c r="G683" t="str">
        <f t="shared" si="20"/>
        <v>UK to World</v>
      </c>
      <c r="H683">
        <v>2016</v>
      </c>
      <c r="I683" t="s">
        <v>724</v>
      </c>
      <c r="J683">
        <v>6</v>
      </c>
      <c r="K683">
        <v>22098.418000000001</v>
      </c>
      <c r="L683" s="1">
        <f t="shared" si="21"/>
        <v>22.098418000000002</v>
      </c>
    </row>
    <row r="684" spans="1:12" ht="14.45">
      <c r="A684" t="s">
        <v>723</v>
      </c>
      <c r="B684" t="s">
        <v>727</v>
      </c>
      <c r="C684">
        <v>841940</v>
      </c>
      <c r="D684" t="s">
        <v>646</v>
      </c>
      <c r="E684" t="s">
        <v>147</v>
      </c>
      <c r="F684" t="s">
        <v>292</v>
      </c>
      <c r="G684" t="str">
        <f t="shared" si="20"/>
        <v>UK to World</v>
      </c>
      <c r="H684">
        <v>2017</v>
      </c>
      <c r="I684" t="s">
        <v>724</v>
      </c>
      <c r="J684">
        <v>6</v>
      </c>
      <c r="K684">
        <v>38266.050999999999</v>
      </c>
      <c r="L684" s="1">
        <f t="shared" si="21"/>
        <v>38.266050999999997</v>
      </c>
    </row>
    <row r="685" spans="1:12" ht="14.45">
      <c r="A685" t="s">
        <v>723</v>
      </c>
      <c r="B685" t="s">
        <v>727</v>
      </c>
      <c r="C685">
        <v>841940</v>
      </c>
      <c r="D685" t="s">
        <v>646</v>
      </c>
      <c r="E685" t="s">
        <v>670</v>
      </c>
      <c r="F685" t="s">
        <v>670</v>
      </c>
      <c r="G685" t="str">
        <f t="shared" si="20"/>
        <v>UK to EU27</v>
      </c>
      <c r="H685">
        <v>2012</v>
      </c>
      <c r="I685" t="s">
        <v>724</v>
      </c>
      <c r="J685">
        <v>6</v>
      </c>
      <c r="K685">
        <v>19685.571</v>
      </c>
      <c r="L685" s="1">
        <f t="shared" si="21"/>
        <v>19.685570999999999</v>
      </c>
    </row>
    <row r="686" spans="1:12" ht="14.45">
      <c r="A686" t="s">
        <v>723</v>
      </c>
      <c r="B686" t="s">
        <v>727</v>
      </c>
      <c r="C686">
        <v>841940</v>
      </c>
      <c r="D686" t="s">
        <v>646</v>
      </c>
      <c r="E686" t="s">
        <v>670</v>
      </c>
      <c r="F686" t="s">
        <v>670</v>
      </c>
      <c r="G686" t="str">
        <f t="shared" si="20"/>
        <v>UK to EU27</v>
      </c>
      <c r="H686">
        <v>2013</v>
      </c>
      <c r="I686" t="s">
        <v>724</v>
      </c>
      <c r="J686">
        <v>6</v>
      </c>
      <c r="K686">
        <v>18229.159</v>
      </c>
      <c r="L686" s="1">
        <f t="shared" si="21"/>
        <v>18.229158999999999</v>
      </c>
    </row>
    <row r="687" spans="1:12" ht="14.45">
      <c r="A687" t="s">
        <v>723</v>
      </c>
      <c r="B687" t="s">
        <v>727</v>
      </c>
      <c r="C687">
        <v>841940</v>
      </c>
      <c r="D687" t="s">
        <v>646</v>
      </c>
      <c r="E687" t="s">
        <v>670</v>
      </c>
      <c r="F687" t="s">
        <v>670</v>
      </c>
      <c r="G687" t="str">
        <f t="shared" si="20"/>
        <v>UK to EU27</v>
      </c>
      <c r="H687">
        <v>2014</v>
      </c>
      <c r="I687" t="s">
        <v>724</v>
      </c>
      <c r="J687">
        <v>6</v>
      </c>
      <c r="K687">
        <v>15586.109</v>
      </c>
      <c r="L687" s="1">
        <f t="shared" si="21"/>
        <v>15.586109</v>
      </c>
    </row>
    <row r="688" spans="1:12" ht="14.45">
      <c r="A688" t="s">
        <v>723</v>
      </c>
      <c r="B688" t="s">
        <v>727</v>
      </c>
      <c r="C688">
        <v>841940</v>
      </c>
      <c r="D688" t="s">
        <v>646</v>
      </c>
      <c r="E688" t="s">
        <v>670</v>
      </c>
      <c r="F688" t="s">
        <v>670</v>
      </c>
      <c r="G688" t="str">
        <f t="shared" si="20"/>
        <v>UK to EU27</v>
      </c>
      <c r="H688">
        <v>2015</v>
      </c>
      <c r="I688" t="s">
        <v>724</v>
      </c>
      <c r="J688">
        <v>6</v>
      </c>
      <c r="K688">
        <v>20533.186000000002</v>
      </c>
      <c r="L688" s="1">
        <f t="shared" si="21"/>
        <v>20.533186000000001</v>
      </c>
    </row>
    <row r="689" spans="1:12" ht="14.45">
      <c r="A689" t="s">
        <v>723</v>
      </c>
      <c r="B689" t="s">
        <v>727</v>
      </c>
      <c r="C689">
        <v>841940</v>
      </c>
      <c r="D689" t="s">
        <v>646</v>
      </c>
      <c r="E689" t="s">
        <v>670</v>
      </c>
      <c r="F689" t="s">
        <v>670</v>
      </c>
      <c r="G689" t="str">
        <f t="shared" si="20"/>
        <v>UK to EU27</v>
      </c>
      <c r="H689">
        <v>2016</v>
      </c>
      <c r="I689" t="s">
        <v>724</v>
      </c>
      <c r="J689">
        <v>6</v>
      </c>
      <c r="K689">
        <v>8799.9509999999991</v>
      </c>
      <c r="L689" s="1">
        <f t="shared" si="21"/>
        <v>8.7999509999999983</v>
      </c>
    </row>
    <row r="690" spans="1:12" ht="14.45">
      <c r="A690" t="s">
        <v>723</v>
      </c>
      <c r="B690" t="s">
        <v>727</v>
      </c>
      <c r="C690">
        <v>841940</v>
      </c>
      <c r="D690" t="s">
        <v>646</v>
      </c>
      <c r="E690" t="s">
        <v>670</v>
      </c>
      <c r="F690" t="s">
        <v>670</v>
      </c>
      <c r="G690" t="str">
        <f t="shared" si="20"/>
        <v>UK to EU27</v>
      </c>
      <c r="H690">
        <v>2017</v>
      </c>
      <c r="I690" t="s">
        <v>724</v>
      </c>
      <c r="J690">
        <v>6</v>
      </c>
      <c r="K690">
        <v>15004.641</v>
      </c>
      <c r="L690" s="1">
        <f t="shared" si="21"/>
        <v>15.004640999999999</v>
      </c>
    </row>
    <row r="691" spans="1:12" ht="14.45">
      <c r="A691" t="s">
        <v>723</v>
      </c>
      <c r="B691" t="s">
        <v>727</v>
      </c>
      <c r="C691">
        <v>841990</v>
      </c>
      <c r="D691" t="s">
        <v>646</v>
      </c>
      <c r="E691" t="s">
        <v>147</v>
      </c>
      <c r="F691" t="s">
        <v>292</v>
      </c>
      <c r="G691" t="str">
        <f t="shared" si="20"/>
        <v>UK to World</v>
      </c>
      <c r="H691">
        <v>2012</v>
      </c>
      <c r="I691" t="s">
        <v>724</v>
      </c>
      <c r="J691">
        <v>6</v>
      </c>
      <c r="K691">
        <v>228974.61600000001</v>
      </c>
      <c r="L691" s="1">
        <f t="shared" si="21"/>
        <v>228.974616</v>
      </c>
    </row>
    <row r="692" spans="1:12" ht="14.45">
      <c r="A692" t="s">
        <v>723</v>
      </c>
      <c r="B692" t="s">
        <v>727</v>
      </c>
      <c r="C692">
        <v>841990</v>
      </c>
      <c r="D692" t="s">
        <v>646</v>
      </c>
      <c r="E692" t="s">
        <v>147</v>
      </c>
      <c r="F692" t="s">
        <v>292</v>
      </c>
      <c r="G692" t="str">
        <f t="shared" si="20"/>
        <v>UK to World</v>
      </c>
      <c r="H692">
        <v>2013</v>
      </c>
      <c r="I692" t="s">
        <v>724</v>
      </c>
      <c r="J692">
        <v>6</v>
      </c>
      <c r="K692">
        <v>222645.791</v>
      </c>
      <c r="L692" s="1">
        <f t="shared" si="21"/>
        <v>222.645791</v>
      </c>
    </row>
    <row r="693" spans="1:12" ht="14.45">
      <c r="A693" t="s">
        <v>723</v>
      </c>
      <c r="B693" t="s">
        <v>727</v>
      </c>
      <c r="C693">
        <v>841990</v>
      </c>
      <c r="D693" t="s">
        <v>646</v>
      </c>
      <c r="E693" t="s">
        <v>147</v>
      </c>
      <c r="F693" t="s">
        <v>292</v>
      </c>
      <c r="G693" t="str">
        <f t="shared" si="20"/>
        <v>UK to World</v>
      </c>
      <c r="H693">
        <v>2014</v>
      </c>
      <c r="I693" t="s">
        <v>724</v>
      </c>
      <c r="J693">
        <v>6</v>
      </c>
      <c r="K693">
        <v>236300.59400000001</v>
      </c>
      <c r="L693" s="1">
        <f t="shared" si="21"/>
        <v>236.30059400000002</v>
      </c>
    </row>
    <row r="694" spans="1:12" ht="14.45">
      <c r="A694" t="s">
        <v>723</v>
      </c>
      <c r="B694" t="s">
        <v>727</v>
      </c>
      <c r="C694">
        <v>841990</v>
      </c>
      <c r="D694" t="s">
        <v>646</v>
      </c>
      <c r="E694" t="s">
        <v>147</v>
      </c>
      <c r="F694" t="s">
        <v>292</v>
      </c>
      <c r="G694" t="str">
        <f t="shared" si="20"/>
        <v>UK to World</v>
      </c>
      <c r="H694">
        <v>2015</v>
      </c>
      <c r="I694" t="s">
        <v>724</v>
      </c>
      <c r="J694">
        <v>6</v>
      </c>
      <c r="K694">
        <v>193625.774</v>
      </c>
      <c r="L694" s="1">
        <f t="shared" si="21"/>
        <v>193.62577400000001</v>
      </c>
    </row>
    <row r="695" spans="1:12" ht="14.45">
      <c r="A695" t="s">
        <v>723</v>
      </c>
      <c r="B695" t="s">
        <v>727</v>
      </c>
      <c r="C695">
        <v>841990</v>
      </c>
      <c r="D695" t="s">
        <v>646</v>
      </c>
      <c r="E695" t="s">
        <v>147</v>
      </c>
      <c r="F695" t="s">
        <v>292</v>
      </c>
      <c r="G695" t="str">
        <f t="shared" si="20"/>
        <v>UK to World</v>
      </c>
      <c r="H695">
        <v>2016</v>
      </c>
      <c r="I695" t="s">
        <v>724</v>
      </c>
      <c r="J695">
        <v>6</v>
      </c>
      <c r="K695">
        <v>147254.916</v>
      </c>
      <c r="L695" s="1">
        <f t="shared" si="21"/>
        <v>147.25491600000001</v>
      </c>
    </row>
    <row r="696" spans="1:12" ht="14.45">
      <c r="A696" t="s">
        <v>723</v>
      </c>
      <c r="B696" t="s">
        <v>727</v>
      </c>
      <c r="C696">
        <v>841990</v>
      </c>
      <c r="D696" t="s">
        <v>646</v>
      </c>
      <c r="E696" t="s">
        <v>147</v>
      </c>
      <c r="F696" t="s">
        <v>292</v>
      </c>
      <c r="G696" t="str">
        <f t="shared" si="20"/>
        <v>UK to World</v>
      </c>
      <c r="H696">
        <v>2017</v>
      </c>
      <c r="I696" t="s">
        <v>724</v>
      </c>
      <c r="J696">
        <v>6</v>
      </c>
      <c r="K696">
        <v>141348.64799999999</v>
      </c>
      <c r="L696" s="1">
        <f t="shared" si="21"/>
        <v>141.348648</v>
      </c>
    </row>
    <row r="697" spans="1:12" ht="14.45">
      <c r="A697" t="s">
        <v>723</v>
      </c>
      <c r="B697" t="s">
        <v>727</v>
      </c>
      <c r="C697">
        <v>841990</v>
      </c>
      <c r="D697" t="s">
        <v>646</v>
      </c>
      <c r="E697" t="s">
        <v>670</v>
      </c>
      <c r="F697" t="s">
        <v>670</v>
      </c>
      <c r="G697" t="str">
        <f t="shared" si="20"/>
        <v>UK to EU27</v>
      </c>
      <c r="H697">
        <v>2012</v>
      </c>
      <c r="I697" t="s">
        <v>724</v>
      </c>
      <c r="J697">
        <v>6</v>
      </c>
      <c r="K697">
        <v>113205.557</v>
      </c>
      <c r="L697" s="1">
        <f t="shared" si="21"/>
        <v>113.205557</v>
      </c>
    </row>
    <row r="698" spans="1:12" ht="14.45">
      <c r="A698" t="s">
        <v>723</v>
      </c>
      <c r="B698" t="s">
        <v>727</v>
      </c>
      <c r="C698">
        <v>841990</v>
      </c>
      <c r="D698" t="s">
        <v>646</v>
      </c>
      <c r="E698" t="s">
        <v>670</v>
      </c>
      <c r="F698" t="s">
        <v>670</v>
      </c>
      <c r="G698" t="str">
        <f t="shared" si="20"/>
        <v>UK to EU27</v>
      </c>
      <c r="H698">
        <v>2013</v>
      </c>
      <c r="I698" t="s">
        <v>724</v>
      </c>
      <c r="J698">
        <v>6</v>
      </c>
      <c r="K698">
        <v>96220.630999999994</v>
      </c>
      <c r="L698" s="1">
        <f t="shared" si="21"/>
        <v>96.220630999999997</v>
      </c>
    </row>
    <row r="699" spans="1:12" ht="14.45">
      <c r="A699" t="s">
        <v>723</v>
      </c>
      <c r="B699" t="s">
        <v>727</v>
      </c>
      <c r="C699">
        <v>841990</v>
      </c>
      <c r="D699" t="s">
        <v>646</v>
      </c>
      <c r="E699" t="s">
        <v>670</v>
      </c>
      <c r="F699" t="s">
        <v>670</v>
      </c>
      <c r="G699" t="str">
        <f t="shared" si="20"/>
        <v>UK to EU27</v>
      </c>
      <c r="H699">
        <v>2014</v>
      </c>
      <c r="I699" t="s">
        <v>724</v>
      </c>
      <c r="J699">
        <v>6</v>
      </c>
      <c r="K699">
        <v>112476.747</v>
      </c>
      <c r="L699" s="1">
        <f t="shared" si="21"/>
        <v>112.476747</v>
      </c>
    </row>
    <row r="700" spans="1:12" ht="14.45">
      <c r="A700" t="s">
        <v>723</v>
      </c>
      <c r="B700" t="s">
        <v>727</v>
      </c>
      <c r="C700">
        <v>841990</v>
      </c>
      <c r="D700" t="s">
        <v>646</v>
      </c>
      <c r="E700" t="s">
        <v>670</v>
      </c>
      <c r="F700" t="s">
        <v>670</v>
      </c>
      <c r="G700" t="str">
        <f t="shared" si="20"/>
        <v>UK to EU27</v>
      </c>
      <c r="H700">
        <v>2015</v>
      </c>
      <c r="I700" t="s">
        <v>724</v>
      </c>
      <c r="J700">
        <v>6</v>
      </c>
      <c r="K700">
        <v>84262.138000000006</v>
      </c>
      <c r="L700" s="1">
        <f t="shared" si="21"/>
        <v>84.262138000000007</v>
      </c>
    </row>
    <row r="701" spans="1:12" ht="14.45">
      <c r="A701" t="s">
        <v>723</v>
      </c>
      <c r="B701" t="s">
        <v>727</v>
      </c>
      <c r="C701">
        <v>841990</v>
      </c>
      <c r="D701" t="s">
        <v>646</v>
      </c>
      <c r="E701" t="s">
        <v>670</v>
      </c>
      <c r="F701" t="s">
        <v>670</v>
      </c>
      <c r="G701" t="str">
        <f t="shared" si="20"/>
        <v>UK to EU27</v>
      </c>
      <c r="H701">
        <v>2016</v>
      </c>
      <c r="I701" t="s">
        <v>724</v>
      </c>
      <c r="J701">
        <v>6</v>
      </c>
      <c r="K701">
        <v>62202.677000000003</v>
      </c>
      <c r="L701" s="1">
        <f t="shared" si="21"/>
        <v>62.202677000000001</v>
      </c>
    </row>
    <row r="702" spans="1:12" ht="14.45">
      <c r="A702" t="s">
        <v>723</v>
      </c>
      <c r="B702" t="s">
        <v>727</v>
      </c>
      <c r="C702">
        <v>841990</v>
      </c>
      <c r="D702" t="s">
        <v>646</v>
      </c>
      <c r="E702" t="s">
        <v>670</v>
      </c>
      <c r="F702" t="s">
        <v>670</v>
      </c>
      <c r="G702" t="str">
        <f t="shared" si="20"/>
        <v>UK to EU27</v>
      </c>
      <c r="H702">
        <v>2017</v>
      </c>
      <c r="I702" t="s">
        <v>724</v>
      </c>
      <c r="J702">
        <v>6</v>
      </c>
      <c r="K702">
        <v>66190.686000000002</v>
      </c>
      <c r="L702" s="1">
        <f t="shared" si="21"/>
        <v>66.190685999999999</v>
      </c>
    </row>
    <row r="703" spans="1:12" ht="14.45">
      <c r="A703" t="s">
        <v>723</v>
      </c>
      <c r="B703" t="s">
        <v>727</v>
      </c>
      <c r="C703">
        <v>842129</v>
      </c>
      <c r="D703" t="s">
        <v>646</v>
      </c>
      <c r="E703" t="s">
        <v>147</v>
      </c>
      <c r="F703" t="s">
        <v>292</v>
      </c>
      <c r="G703" t="str">
        <f t="shared" si="20"/>
        <v>UK to World</v>
      </c>
      <c r="H703">
        <v>2012</v>
      </c>
      <c r="I703" t="s">
        <v>724</v>
      </c>
      <c r="J703">
        <v>6</v>
      </c>
      <c r="K703">
        <v>481234.82500000001</v>
      </c>
      <c r="L703" s="1">
        <f t="shared" si="21"/>
        <v>481.234825</v>
      </c>
    </row>
    <row r="704" spans="1:12" ht="14.45">
      <c r="A704" t="s">
        <v>723</v>
      </c>
      <c r="B704" t="s">
        <v>727</v>
      </c>
      <c r="C704">
        <v>842129</v>
      </c>
      <c r="D704" t="s">
        <v>646</v>
      </c>
      <c r="E704" t="s">
        <v>147</v>
      </c>
      <c r="F704" t="s">
        <v>292</v>
      </c>
      <c r="G704" t="str">
        <f t="shared" si="20"/>
        <v>UK to World</v>
      </c>
      <c r="H704">
        <v>2013</v>
      </c>
      <c r="I704" t="s">
        <v>724</v>
      </c>
      <c r="J704">
        <v>6</v>
      </c>
      <c r="K704">
        <v>497790.53200000001</v>
      </c>
      <c r="L704" s="1">
        <f t="shared" si="21"/>
        <v>497.79053199999998</v>
      </c>
    </row>
    <row r="705" spans="1:12" ht="14.45">
      <c r="A705" t="s">
        <v>723</v>
      </c>
      <c r="B705" t="s">
        <v>727</v>
      </c>
      <c r="C705">
        <v>842129</v>
      </c>
      <c r="D705" t="s">
        <v>646</v>
      </c>
      <c r="E705" t="s">
        <v>147</v>
      </c>
      <c r="F705" t="s">
        <v>292</v>
      </c>
      <c r="G705" t="str">
        <f t="shared" si="20"/>
        <v>UK to World</v>
      </c>
      <c r="H705">
        <v>2014</v>
      </c>
      <c r="I705" t="s">
        <v>724</v>
      </c>
      <c r="J705">
        <v>6</v>
      </c>
      <c r="K705">
        <v>612716.60499999998</v>
      </c>
      <c r="L705" s="1">
        <f t="shared" si="21"/>
        <v>612.71660499999996</v>
      </c>
    </row>
    <row r="706" spans="1:12" ht="14.45">
      <c r="A706" t="s">
        <v>723</v>
      </c>
      <c r="B706" t="s">
        <v>727</v>
      </c>
      <c r="C706">
        <v>842129</v>
      </c>
      <c r="D706" t="s">
        <v>646</v>
      </c>
      <c r="E706" t="s">
        <v>147</v>
      </c>
      <c r="F706" t="s">
        <v>292</v>
      </c>
      <c r="G706" t="str">
        <f t="shared" si="20"/>
        <v>UK to World</v>
      </c>
      <c r="H706">
        <v>2015</v>
      </c>
      <c r="I706" t="s">
        <v>724</v>
      </c>
      <c r="J706">
        <v>6</v>
      </c>
      <c r="K706">
        <v>541198.11600000004</v>
      </c>
      <c r="L706" s="1">
        <f t="shared" si="21"/>
        <v>541.19811600000003</v>
      </c>
    </row>
    <row r="707" spans="1:12" ht="14.45">
      <c r="A707" t="s">
        <v>723</v>
      </c>
      <c r="B707" t="s">
        <v>727</v>
      </c>
      <c r="C707">
        <v>842129</v>
      </c>
      <c r="D707" t="s">
        <v>646</v>
      </c>
      <c r="E707" t="s">
        <v>147</v>
      </c>
      <c r="F707" t="s">
        <v>292</v>
      </c>
      <c r="G707" t="str">
        <f t="shared" si="20"/>
        <v>UK to World</v>
      </c>
      <c r="H707">
        <v>2016</v>
      </c>
      <c r="I707" t="s">
        <v>724</v>
      </c>
      <c r="J707">
        <v>6</v>
      </c>
      <c r="K707">
        <v>514726.39199999999</v>
      </c>
      <c r="L707" s="1">
        <f t="shared" si="21"/>
        <v>514.72639200000003</v>
      </c>
    </row>
    <row r="708" spans="1:12" ht="14.45">
      <c r="A708" t="s">
        <v>723</v>
      </c>
      <c r="B708" t="s">
        <v>727</v>
      </c>
      <c r="C708">
        <v>842129</v>
      </c>
      <c r="D708" t="s">
        <v>646</v>
      </c>
      <c r="E708" t="s">
        <v>147</v>
      </c>
      <c r="F708" t="s">
        <v>292</v>
      </c>
      <c r="G708" t="str">
        <f t="shared" si="20"/>
        <v>UK to World</v>
      </c>
      <c r="H708">
        <v>2017</v>
      </c>
      <c r="I708" t="s">
        <v>724</v>
      </c>
      <c r="J708">
        <v>6</v>
      </c>
      <c r="K708">
        <v>486235.22700000001</v>
      </c>
      <c r="L708" s="1">
        <f t="shared" si="21"/>
        <v>486.23522700000001</v>
      </c>
    </row>
    <row r="709" spans="1:12" ht="14.45">
      <c r="A709" t="s">
        <v>723</v>
      </c>
      <c r="B709" t="s">
        <v>727</v>
      </c>
      <c r="C709">
        <v>842129</v>
      </c>
      <c r="D709" t="s">
        <v>646</v>
      </c>
      <c r="E709" t="s">
        <v>670</v>
      </c>
      <c r="F709" t="s">
        <v>670</v>
      </c>
      <c r="G709" t="str">
        <f t="shared" si="20"/>
        <v>UK to EU27</v>
      </c>
      <c r="H709">
        <v>2012</v>
      </c>
      <c r="I709" t="s">
        <v>724</v>
      </c>
      <c r="J709">
        <v>6</v>
      </c>
      <c r="K709">
        <v>210372.96400000001</v>
      </c>
      <c r="L709" s="1">
        <f t="shared" si="21"/>
        <v>210.372964</v>
      </c>
    </row>
    <row r="710" spans="1:12" ht="14.45">
      <c r="A710" t="s">
        <v>723</v>
      </c>
      <c r="B710" t="s">
        <v>727</v>
      </c>
      <c r="C710">
        <v>842129</v>
      </c>
      <c r="D710" t="s">
        <v>646</v>
      </c>
      <c r="E710" t="s">
        <v>670</v>
      </c>
      <c r="F710" t="s">
        <v>670</v>
      </c>
      <c r="G710" t="str">
        <f t="shared" si="20"/>
        <v>UK to EU27</v>
      </c>
      <c r="H710">
        <v>2013</v>
      </c>
      <c r="I710" t="s">
        <v>724</v>
      </c>
      <c r="J710">
        <v>6</v>
      </c>
      <c r="K710">
        <v>238027.98499999999</v>
      </c>
      <c r="L710" s="1">
        <f t="shared" si="21"/>
        <v>238.02798499999997</v>
      </c>
    </row>
    <row r="711" spans="1:12" ht="14.45">
      <c r="A711" t="s">
        <v>723</v>
      </c>
      <c r="B711" t="s">
        <v>727</v>
      </c>
      <c r="C711">
        <v>842129</v>
      </c>
      <c r="D711" t="s">
        <v>646</v>
      </c>
      <c r="E711" t="s">
        <v>670</v>
      </c>
      <c r="F711" t="s">
        <v>670</v>
      </c>
      <c r="G711" t="str">
        <f t="shared" si="20"/>
        <v>UK to EU27</v>
      </c>
      <c r="H711">
        <v>2014</v>
      </c>
      <c r="I711" t="s">
        <v>724</v>
      </c>
      <c r="J711">
        <v>6</v>
      </c>
      <c r="K711">
        <v>268808.52</v>
      </c>
      <c r="L711" s="1">
        <f t="shared" si="21"/>
        <v>268.80852000000004</v>
      </c>
    </row>
    <row r="712" spans="1:12" ht="14.45">
      <c r="A712" t="s">
        <v>723</v>
      </c>
      <c r="B712" t="s">
        <v>727</v>
      </c>
      <c r="C712">
        <v>842129</v>
      </c>
      <c r="D712" t="s">
        <v>646</v>
      </c>
      <c r="E712" t="s">
        <v>670</v>
      </c>
      <c r="F712" t="s">
        <v>670</v>
      </c>
      <c r="G712" t="str">
        <f t="shared" ref="G712:G775" si="22">CONCATENATE(D712, " to ",F712)</f>
        <v>UK to EU27</v>
      </c>
      <c r="H712">
        <v>2015</v>
      </c>
      <c r="I712" t="s">
        <v>724</v>
      </c>
      <c r="J712">
        <v>6</v>
      </c>
      <c r="K712">
        <v>247299.72399999999</v>
      </c>
      <c r="L712" s="1">
        <f t="shared" ref="L712:L775" si="23">K712/1000</f>
        <v>247.299724</v>
      </c>
    </row>
    <row r="713" spans="1:12" ht="14.45">
      <c r="A713" t="s">
        <v>723</v>
      </c>
      <c r="B713" t="s">
        <v>727</v>
      </c>
      <c r="C713">
        <v>842129</v>
      </c>
      <c r="D713" t="s">
        <v>646</v>
      </c>
      <c r="E713" t="s">
        <v>670</v>
      </c>
      <c r="F713" t="s">
        <v>670</v>
      </c>
      <c r="G713" t="str">
        <f t="shared" si="22"/>
        <v>UK to EU27</v>
      </c>
      <c r="H713">
        <v>2016</v>
      </c>
      <c r="I713" t="s">
        <v>724</v>
      </c>
      <c r="J713">
        <v>6</v>
      </c>
      <c r="K713">
        <v>263102.408</v>
      </c>
      <c r="L713" s="1">
        <f t="shared" si="23"/>
        <v>263.10240799999997</v>
      </c>
    </row>
    <row r="714" spans="1:12" ht="14.45">
      <c r="A714" t="s">
        <v>723</v>
      </c>
      <c r="B714" t="s">
        <v>727</v>
      </c>
      <c r="C714">
        <v>842129</v>
      </c>
      <c r="D714" t="s">
        <v>646</v>
      </c>
      <c r="E714" t="s">
        <v>670</v>
      </c>
      <c r="F714" t="s">
        <v>670</v>
      </c>
      <c r="G714" t="str">
        <f t="shared" si="22"/>
        <v>UK to EU27</v>
      </c>
      <c r="H714">
        <v>2017</v>
      </c>
      <c r="I714" t="s">
        <v>724</v>
      </c>
      <c r="J714">
        <v>6</v>
      </c>
      <c r="K714">
        <v>252917.45499999999</v>
      </c>
      <c r="L714" s="1">
        <f t="shared" si="23"/>
        <v>252.91745499999999</v>
      </c>
    </row>
    <row r="715" spans="1:12" ht="14.45">
      <c r="A715" t="s">
        <v>723</v>
      </c>
      <c r="B715" t="s">
        <v>727</v>
      </c>
      <c r="C715">
        <v>842139</v>
      </c>
      <c r="D715" t="s">
        <v>646</v>
      </c>
      <c r="E715" t="s">
        <v>147</v>
      </c>
      <c r="F715" t="s">
        <v>292</v>
      </c>
      <c r="G715" t="str">
        <f t="shared" si="22"/>
        <v>UK to World</v>
      </c>
      <c r="H715">
        <v>2012</v>
      </c>
      <c r="I715" t="s">
        <v>724</v>
      </c>
      <c r="J715">
        <v>6</v>
      </c>
      <c r="K715">
        <v>654134.89800000004</v>
      </c>
      <c r="L715" s="1">
        <f t="shared" si="23"/>
        <v>654.13489800000002</v>
      </c>
    </row>
    <row r="716" spans="1:12" ht="14.45">
      <c r="A716" t="s">
        <v>723</v>
      </c>
      <c r="B716" t="s">
        <v>727</v>
      </c>
      <c r="C716">
        <v>842139</v>
      </c>
      <c r="D716" t="s">
        <v>646</v>
      </c>
      <c r="E716" t="s">
        <v>147</v>
      </c>
      <c r="F716" t="s">
        <v>292</v>
      </c>
      <c r="G716" t="str">
        <f t="shared" si="22"/>
        <v>UK to World</v>
      </c>
      <c r="H716">
        <v>2013</v>
      </c>
      <c r="I716" t="s">
        <v>724</v>
      </c>
      <c r="J716">
        <v>6</v>
      </c>
      <c r="K716">
        <v>682380.95400000003</v>
      </c>
      <c r="L716" s="1">
        <f t="shared" si="23"/>
        <v>682.38095399999997</v>
      </c>
    </row>
    <row r="717" spans="1:12" ht="14.45">
      <c r="A717" t="s">
        <v>723</v>
      </c>
      <c r="B717" t="s">
        <v>727</v>
      </c>
      <c r="C717">
        <v>842139</v>
      </c>
      <c r="D717" t="s">
        <v>646</v>
      </c>
      <c r="E717" t="s">
        <v>147</v>
      </c>
      <c r="F717" t="s">
        <v>292</v>
      </c>
      <c r="G717" t="str">
        <f t="shared" si="22"/>
        <v>UK to World</v>
      </c>
      <c r="H717">
        <v>2014</v>
      </c>
      <c r="I717" t="s">
        <v>724</v>
      </c>
      <c r="J717">
        <v>6</v>
      </c>
      <c r="K717">
        <v>827245.65800000005</v>
      </c>
      <c r="L717" s="1">
        <f t="shared" si="23"/>
        <v>827.24565800000005</v>
      </c>
    </row>
    <row r="718" spans="1:12" ht="14.45">
      <c r="A718" t="s">
        <v>723</v>
      </c>
      <c r="B718" t="s">
        <v>727</v>
      </c>
      <c r="C718">
        <v>842139</v>
      </c>
      <c r="D718" t="s">
        <v>646</v>
      </c>
      <c r="E718" t="s">
        <v>147</v>
      </c>
      <c r="F718" t="s">
        <v>292</v>
      </c>
      <c r="G718" t="str">
        <f t="shared" si="22"/>
        <v>UK to World</v>
      </c>
      <c r="H718">
        <v>2015</v>
      </c>
      <c r="I718" t="s">
        <v>724</v>
      </c>
      <c r="J718">
        <v>6</v>
      </c>
      <c r="K718">
        <v>749105.6</v>
      </c>
      <c r="L718" s="1">
        <f t="shared" si="23"/>
        <v>749.10559999999998</v>
      </c>
    </row>
    <row r="719" spans="1:12" ht="14.45">
      <c r="A719" t="s">
        <v>723</v>
      </c>
      <c r="B719" t="s">
        <v>727</v>
      </c>
      <c r="C719">
        <v>842139</v>
      </c>
      <c r="D719" t="s">
        <v>646</v>
      </c>
      <c r="E719" t="s">
        <v>147</v>
      </c>
      <c r="F719" t="s">
        <v>292</v>
      </c>
      <c r="G719" t="str">
        <f t="shared" si="22"/>
        <v>UK to World</v>
      </c>
      <c r="H719">
        <v>2016</v>
      </c>
      <c r="I719" t="s">
        <v>724</v>
      </c>
      <c r="J719">
        <v>6</v>
      </c>
      <c r="K719">
        <v>1244720.3829999999</v>
      </c>
      <c r="L719" s="1">
        <f t="shared" si="23"/>
        <v>1244.7203829999999</v>
      </c>
    </row>
    <row r="720" spans="1:12" ht="14.45">
      <c r="A720" t="s">
        <v>723</v>
      </c>
      <c r="B720" t="s">
        <v>727</v>
      </c>
      <c r="C720">
        <v>842139</v>
      </c>
      <c r="D720" t="s">
        <v>646</v>
      </c>
      <c r="E720" t="s">
        <v>147</v>
      </c>
      <c r="F720" t="s">
        <v>292</v>
      </c>
      <c r="G720" t="str">
        <f t="shared" si="22"/>
        <v>UK to World</v>
      </c>
      <c r="H720">
        <v>2017</v>
      </c>
      <c r="I720" t="s">
        <v>724</v>
      </c>
      <c r="J720">
        <v>6</v>
      </c>
      <c r="K720">
        <v>1300760.0249999999</v>
      </c>
      <c r="L720" s="1">
        <f t="shared" si="23"/>
        <v>1300.7600249999998</v>
      </c>
    </row>
    <row r="721" spans="1:12" ht="14.45">
      <c r="A721" t="s">
        <v>723</v>
      </c>
      <c r="B721" t="s">
        <v>727</v>
      </c>
      <c r="C721">
        <v>842139</v>
      </c>
      <c r="D721" t="s">
        <v>646</v>
      </c>
      <c r="E721" t="s">
        <v>670</v>
      </c>
      <c r="F721" t="s">
        <v>670</v>
      </c>
      <c r="G721" t="str">
        <f t="shared" si="22"/>
        <v>UK to EU27</v>
      </c>
      <c r="H721">
        <v>2012</v>
      </c>
      <c r="I721" t="s">
        <v>724</v>
      </c>
      <c r="J721">
        <v>6</v>
      </c>
      <c r="K721">
        <v>337244.10399999999</v>
      </c>
      <c r="L721" s="1">
        <f t="shared" si="23"/>
        <v>337.24410399999999</v>
      </c>
    </row>
    <row r="722" spans="1:12" ht="14.45">
      <c r="A722" t="s">
        <v>723</v>
      </c>
      <c r="B722" t="s">
        <v>727</v>
      </c>
      <c r="C722">
        <v>842139</v>
      </c>
      <c r="D722" t="s">
        <v>646</v>
      </c>
      <c r="E722" t="s">
        <v>670</v>
      </c>
      <c r="F722" t="s">
        <v>670</v>
      </c>
      <c r="G722" t="str">
        <f t="shared" si="22"/>
        <v>UK to EU27</v>
      </c>
      <c r="H722">
        <v>2013</v>
      </c>
      <c r="I722" t="s">
        <v>724</v>
      </c>
      <c r="J722">
        <v>6</v>
      </c>
      <c r="K722">
        <v>389235.647</v>
      </c>
      <c r="L722" s="1">
        <f t="shared" si="23"/>
        <v>389.23564699999997</v>
      </c>
    </row>
    <row r="723" spans="1:12" ht="14.45">
      <c r="A723" t="s">
        <v>723</v>
      </c>
      <c r="B723" t="s">
        <v>727</v>
      </c>
      <c r="C723">
        <v>842139</v>
      </c>
      <c r="D723" t="s">
        <v>646</v>
      </c>
      <c r="E723" t="s">
        <v>670</v>
      </c>
      <c r="F723" t="s">
        <v>670</v>
      </c>
      <c r="G723" t="str">
        <f t="shared" si="22"/>
        <v>UK to EU27</v>
      </c>
      <c r="H723">
        <v>2014</v>
      </c>
      <c r="I723" t="s">
        <v>724</v>
      </c>
      <c r="J723">
        <v>6</v>
      </c>
      <c r="K723">
        <v>427295.29599999997</v>
      </c>
      <c r="L723" s="1">
        <f t="shared" si="23"/>
        <v>427.29529599999995</v>
      </c>
    </row>
    <row r="724" spans="1:12" ht="14.45">
      <c r="A724" t="s">
        <v>723</v>
      </c>
      <c r="B724" t="s">
        <v>727</v>
      </c>
      <c r="C724">
        <v>842139</v>
      </c>
      <c r="D724" t="s">
        <v>646</v>
      </c>
      <c r="E724" t="s">
        <v>670</v>
      </c>
      <c r="F724" t="s">
        <v>670</v>
      </c>
      <c r="G724" t="str">
        <f t="shared" si="22"/>
        <v>UK to EU27</v>
      </c>
      <c r="H724">
        <v>2015</v>
      </c>
      <c r="I724" t="s">
        <v>724</v>
      </c>
      <c r="J724">
        <v>6</v>
      </c>
      <c r="K724">
        <v>357009.96</v>
      </c>
      <c r="L724" s="1">
        <f t="shared" si="23"/>
        <v>357.00996000000004</v>
      </c>
    </row>
    <row r="725" spans="1:12" ht="14.45">
      <c r="A725" t="s">
        <v>723</v>
      </c>
      <c r="B725" t="s">
        <v>727</v>
      </c>
      <c r="C725">
        <v>842139</v>
      </c>
      <c r="D725" t="s">
        <v>646</v>
      </c>
      <c r="E725" t="s">
        <v>670</v>
      </c>
      <c r="F725" t="s">
        <v>670</v>
      </c>
      <c r="G725" t="str">
        <f t="shared" si="22"/>
        <v>UK to EU27</v>
      </c>
      <c r="H725">
        <v>2016</v>
      </c>
      <c r="I725" t="s">
        <v>724</v>
      </c>
      <c r="J725">
        <v>6</v>
      </c>
      <c r="K725">
        <v>836751.01300000004</v>
      </c>
      <c r="L725" s="1">
        <f t="shared" si="23"/>
        <v>836.75101300000006</v>
      </c>
    </row>
    <row r="726" spans="1:12" ht="14.45">
      <c r="A726" t="s">
        <v>723</v>
      </c>
      <c r="B726" t="s">
        <v>727</v>
      </c>
      <c r="C726">
        <v>842139</v>
      </c>
      <c r="D726" t="s">
        <v>646</v>
      </c>
      <c r="E726" t="s">
        <v>670</v>
      </c>
      <c r="F726" t="s">
        <v>670</v>
      </c>
      <c r="G726" t="str">
        <f t="shared" si="22"/>
        <v>UK to EU27</v>
      </c>
      <c r="H726">
        <v>2017</v>
      </c>
      <c r="I726" t="s">
        <v>724</v>
      </c>
      <c r="J726">
        <v>6</v>
      </c>
      <c r="K726">
        <v>864034.57299999997</v>
      </c>
      <c r="L726" s="1">
        <f t="shared" si="23"/>
        <v>864.03457300000002</v>
      </c>
    </row>
    <row r="727" spans="1:12" ht="14.45">
      <c r="A727" t="s">
        <v>723</v>
      </c>
      <c r="B727" t="s">
        <v>727</v>
      </c>
      <c r="C727">
        <v>847410</v>
      </c>
      <c r="D727" t="s">
        <v>646</v>
      </c>
      <c r="E727" t="s">
        <v>147</v>
      </c>
      <c r="F727" t="s">
        <v>292</v>
      </c>
      <c r="G727" t="str">
        <f t="shared" si="22"/>
        <v>UK to World</v>
      </c>
      <c r="H727">
        <v>2012</v>
      </c>
      <c r="I727" t="s">
        <v>724</v>
      </c>
      <c r="J727">
        <v>6</v>
      </c>
      <c r="K727">
        <v>471648.82400000002</v>
      </c>
      <c r="L727" s="1">
        <f t="shared" si="23"/>
        <v>471.64882400000005</v>
      </c>
    </row>
    <row r="728" spans="1:12" ht="14.45">
      <c r="A728" t="s">
        <v>723</v>
      </c>
      <c r="B728" t="s">
        <v>727</v>
      </c>
      <c r="C728">
        <v>847410</v>
      </c>
      <c r="D728" t="s">
        <v>646</v>
      </c>
      <c r="E728" t="s">
        <v>147</v>
      </c>
      <c r="F728" t="s">
        <v>292</v>
      </c>
      <c r="G728" t="str">
        <f t="shared" si="22"/>
        <v>UK to World</v>
      </c>
      <c r="H728">
        <v>2013</v>
      </c>
      <c r="I728" t="s">
        <v>724</v>
      </c>
      <c r="J728">
        <v>6</v>
      </c>
      <c r="K728">
        <v>474231.06900000002</v>
      </c>
      <c r="L728" s="1">
        <f t="shared" si="23"/>
        <v>474.23106899999999</v>
      </c>
    </row>
    <row r="729" spans="1:12" ht="14.45">
      <c r="A729" t="s">
        <v>723</v>
      </c>
      <c r="B729" t="s">
        <v>727</v>
      </c>
      <c r="C729">
        <v>847410</v>
      </c>
      <c r="D729" t="s">
        <v>646</v>
      </c>
      <c r="E729" t="s">
        <v>147</v>
      </c>
      <c r="F729" t="s">
        <v>292</v>
      </c>
      <c r="G729" t="str">
        <f t="shared" si="22"/>
        <v>UK to World</v>
      </c>
      <c r="H729">
        <v>2014</v>
      </c>
      <c r="I729" t="s">
        <v>724</v>
      </c>
      <c r="J729">
        <v>6</v>
      </c>
      <c r="K729">
        <v>478768.93599999999</v>
      </c>
      <c r="L729" s="1">
        <f t="shared" si="23"/>
        <v>478.768936</v>
      </c>
    </row>
    <row r="730" spans="1:12" ht="14.45">
      <c r="A730" t="s">
        <v>723</v>
      </c>
      <c r="B730" t="s">
        <v>727</v>
      </c>
      <c r="C730">
        <v>847410</v>
      </c>
      <c r="D730" t="s">
        <v>646</v>
      </c>
      <c r="E730" t="s">
        <v>147</v>
      </c>
      <c r="F730" t="s">
        <v>292</v>
      </c>
      <c r="G730" t="str">
        <f t="shared" si="22"/>
        <v>UK to World</v>
      </c>
      <c r="H730">
        <v>2015</v>
      </c>
      <c r="I730" t="s">
        <v>724</v>
      </c>
      <c r="J730">
        <v>6</v>
      </c>
      <c r="K730">
        <v>427178.12800000003</v>
      </c>
      <c r="L730" s="1">
        <f t="shared" si="23"/>
        <v>427.17812800000002</v>
      </c>
    </row>
    <row r="731" spans="1:12" ht="14.45">
      <c r="A731" t="s">
        <v>723</v>
      </c>
      <c r="B731" t="s">
        <v>727</v>
      </c>
      <c r="C731">
        <v>847410</v>
      </c>
      <c r="D731" t="s">
        <v>646</v>
      </c>
      <c r="E731" t="s">
        <v>147</v>
      </c>
      <c r="F731" t="s">
        <v>292</v>
      </c>
      <c r="G731" t="str">
        <f t="shared" si="22"/>
        <v>UK to World</v>
      </c>
      <c r="H731">
        <v>2016</v>
      </c>
      <c r="I731" t="s">
        <v>724</v>
      </c>
      <c r="J731">
        <v>6</v>
      </c>
      <c r="K731">
        <v>407127.65299999999</v>
      </c>
      <c r="L731" s="1">
        <f t="shared" si="23"/>
        <v>407.12765300000001</v>
      </c>
    </row>
    <row r="732" spans="1:12" ht="14.45">
      <c r="A732" t="s">
        <v>723</v>
      </c>
      <c r="B732" t="s">
        <v>727</v>
      </c>
      <c r="C732">
        <v>847410</v>
      </c>
      <c r="D732" t="s">
        <v>646</v>
      </c>
      <c r="E732" t="s">
        <v>147</v>
      </c>
      <c r="F732" t="s">
        <v>292</v>
      </c>
      <c r="G732" t="str">
        <f t="shared" si="22"/>
        <v>UK to World</v>
      </c>
      <c r="H732">
        <v>2017</v>
      </c>
      <c r="I732" t="s">
        <v>724</v>
      </c>
      <c r="J732">
        <v>6</v>
      </c>
      <c r="K732">
        <v>441127.74300000002</v>
      </c>
      <c r="L732" s="1">
        <f t="shared" si="23"/>
        <v>441.12774300000001</v>
      </c>
    </row>
    <row r="733" spans="1:12" ht="14.45">
      <c r="A733" t="s">
        <v>723</v>
      </c>
      <c r="B733" t="s">
        <v>727</v>
      </c>
      <c r="C733">
        <v>847410</v>
      </c>
      <c r="D733" t="s">
        <v>646</v>
      </c>
      <c r="E733" t="s">
        <v>670</v>
      </c>
      <c r="F733" t="s">
        <v>670</v>
      </c>
      <c r="G733" t="str">
        <f t="shared" si="22"/>
        <v>UK to EU27</v>
      </c>
      <c r="H733">
        <v>2012</v>
      </c>
      <c r="I733" t="s">
        <v>724</v>
      </c>
      <c r="J733">
        <v>6</v>
      </c>
      <c r="K733">
        <v>115025.978</v>
      </c>
      <c r="L733" s="1">
        <f t="shared" si="23"/>
        <v>115.02597800000001</v>
      </c>
    </row>
    <row r="734" spans="1:12" ht="14.45">
      <c r="A734" t="s">
        <v>723</v>
      </c>
      <c r="B734" t="s">
        <v>727</v>
      </c>
      <c r="C734">
        <v>847410</v>
      </c>
      <c r="D734" t="s">
        <v>646</v>
      </c>
      <c r="E734" t="s">
        <v>670</v>
      </c>
      <c r="F734" t="s">
        <v>670</v>
      </c>
      <c r="G734" t="str">
        <f t="shared" si="22"/>
        <v>UK to EU27</v>
      </c>
      <c r="H734">
        <v>2013</v>
      </c>
      <c r="I734" t="s">
        <v>724</v>
      </c>
      <c r="J734">
        <v>6</v>
      </c>
      <c r="K734">
        <v>140025.65599999999</v>
      </c>
      <c r="L734" s="1">
        <f t="shared" si="23"/>
        <v>140.025656</v>
      </c>
    </row>
    <row r="735" spans="1:12" ht="14.45">
      <c r="A735" t="s">
        <v>723</v>
      </c>
      <c r="B735" t="s">
        <v>727</v>
      </c>
      <c r="C735">
        <v>847410</v>
      </c>
      <c r="D735" t="s">
        <v>646</v>
      </c>
      <c r="E735" t="s">
        <v>670</v>
      </c>
      <c r="F735" t="s">
        <v>670</v>
      </c>
      <c r="G735" t="str">
        <f t="shared" si="22"/>
        <v>UK to EU27</v>
      </c>
      <c r="H735">
        <v>2014</v>
      </c>
      <c r="I735" t="s">
        <v>724</v>
      </c>
      <c r="J735">
        <v>6</v>
      </c>
      <c r="K735">
        <v>165020.25700000001</v>
      </c>
      <c r="L735" s="1">
        <f t="shared" si="23"/>
        <v>165.02025700000002</v>
      </c>
    </row>
    <row r="736" spans="1:12" ht="14.45">
      <c r="A736" t="s">
        <v>723</v>
      </c>
      <c r="B736" t="s">
        <v>727</v>
      </c>
      <c r="C736">
        <v>847410</v>
      </c>
      <c r="D736" t="s">
        <v>646</v>
      </c>
      <c r="E736" t="s">
        <v>670</v>
      </c>
      <c r="F736" t="s">
        <v>670</v>
      </c>
      <c r="G736" t="str">
        <f t="shared" si="22"/>
        <v>UK to EU27</v>
      </c>
      <c r="H736">
        <v>2015</v>
      </c>
      <c r="I736" t="s">
        <v>724</v>
      </c>
      <c r="J736">
        <v>6</v>
      </c>
      <c r="K736">
        <v>147780.95699999999</v>
      </c>
      <c r="L736" s="1">
        <f t="shared" si="23"/>
        <v>147.780957</v>
      </c>
    </row>
    <row r="737" spans="1:12" ht="14.45">
      <c r="A737" t="s">
        <v>723</v>
      </c>
      <c r="B737" t="s">
        <v>727</v>
      </c>
      <c r="C737">
        <v>847410</v>
      </c>
      <c r="D737" t="s">
        <v>646</v>
      </c>
      <c r="E737" t="s">
        <v>670</v>
      </c>
      <c r="F737" t="s">
        <v>670</v>
      </c>
      <c r="G737" t="str">
        <f t="shared" si="22"/>
        <v>UK to EU27</v>
      </c>
      <c r="H737">
        <v>2016</v>
      </c>
      <c r="I737" t="s">
        <v>724</v>
      </c>
      <c r="J737">
        <v>6</v>
      </c>
      <c r="K737">
        <v>162991.68400000001</v>
      </c>
      <c r="L737" s="1">
        <f t="shared" si="23"/>
        <v>162.99168400000002</v>
      </c>
    </row>
    <row r="738" spans="1:12" ht="14.45">
      <c r="A738" t="s">
        <v>723</v>
      </c>
      <c r="B738" t="s">
        <v>727</v>
      </c>
      <c r="C738">
        <v>847410</v>
      </c>
      <c r="D738" t="s">
        <v>646</v>
      </c>
      <c r="E738" t="s">
        <v>670</v>
      </c>
      <c r="F738" t="s">
        <v>670</v>
      </c>
      <c r="G738" t="str">
        <f t="shared" si="22"/>
        <v>UK to EU27</v>
      </c>
      <c r="H738">
        <v>2017</v>
      </c>
      <c r="I738" t="s">
        <v>724</v>
      </c>
      <c r="J738">
        <v>6</v>
      </c>
      <c r="K738">
        <v>168973.29699999999</v>
      </c>
      <c r="L738" s="1">
        <f t="shared" si="23"/>
        <v>168.973297</v>
      </c>
    </row>
    <row r="739" spans="1:12" ht="14.45">
      <c r="A739" t="s">
        <v>723</v>
      </c>
      <c r="B739" t="s">
        <v>727</v>
      </c>
      <c r="C739">
        <v>847780</v>
      </c>
      <c r="D739" t="s">
        <v>646</v>
      </c>
      <c r="E739" t="s">
        <v>147</v>
      </c>
      <c r="F739" t="s">
        <v>292</v>
      </c>
      <c r="G739" t="str">
        <f t="shared" si="22"/>
        <v>UK to World</v>
      </c>
      <c r="H739">
        <v>2012</v>
      </c>
      <c r="I739" t="s">
        <v>724</v>
      </c>
      <c r="J739">
        <v>6</v>
      </c>
      <c r="K739">
        <v>76907.384000000005</v>
      </c>
      <c r="L739" s="1">
        <f t="shared" si="23"/>
        <v>76.907384000000008</v>
      </c>
    </row>
    <row r="740" spans="1:12" ht="14.45">
      <c r="A740" t="s">
        <v>723</v>
      </c>
      <c r="B740" t="s">
        <v>727</v>
      </c>
      <c r="C740">
        <v>847780</v>
      </c>
      <c r="D740" t="s">
        <v>646</v>
      </c>
      <c r="E740" t="s">
        <v>147</v>
      </c>
      <c r="F740" t="s">
        <v>292</v>
      </c>
      <c r="G740" t="str">
        <f t="shared" si="22"/>
        <v>UK to World</v>
      </c>
      <c r="H740">
        <v>2013</v>
      </c>
      <c r="I740" t="s">
        <v>724</v>
      </c>
      <c r="J740">
        <v>6</v>
      </c>
      <c r="K740">
        <v>95816.402000000002</v>
      </c>
      <c r="L740" s="1">
        <f t="shared" si="23"/>
        <v>95.816401999999997</v>
      </c>
    </row>
    <row r="741" spans="1:12" ht="14.45">
      <c r="A741" t="s">
        <v>723</v>
      </c>
      <c r="B741" t="s">
        <v>727</v>
      </c>
      <c r="C741">
        <v>847780</v>
      </c>
      <c r="D741" t="s">
        <v>646</v>
      </c>
      <c r="E741" t="s">
        <v>147</v>
      </c>
      <c r="F741" t="s">
        <v>292</v>
      </c>
      <c r="G741" t="str">
        <f t="shared" si="22"/>
        <v>UK to World</v>
      </c>
      <c r="H741">
        <v>2014</v>
      </c>
      <c r="I741" t="s">
        <v>724</v>
      </c>
      <c r="J741">
        <v>6</v>
      </c>
      <c r="K741">
        <v>113814.15399999999</v>
      </c>
      <c r="L741" s="1">
        <f t="shared" si="23"/>
        <v>113.814154</v>
      </c>
    </row>
    <row r="742" spans="1:12" ht="14.45">
      <c r="A742" t="s">
        <v>723</v>
      </c>
      <c r="B742" t="s">
        <v>727</v>
      </c>
      <c r="C742">
        <v>847780</v>
      </c>
      <c r="D742" t="s">
        <v>646</v>
      </c>
      <c r="E742" t="s">
        <v>147</v>
      </c>
      <c r="F742" t="s">
        <v>292</v>
      </c>
      <c r="G742" t="str">
        <f t="shared" si="22"/>
        <v>UK to World</v>
      </c>
      <c r="H742">
        <v>2015</v>
      </c>
      <c r="I742" t="s">
        <v>724</v>
      </c>
      <c r="J742">
        <v>6</v>
      </c>
      <c r="K742">
        <v>114216.97900000001</v>
      </c>
      <c r="L742" s="1">
        <f t="shared" si="23"/>
        <v>114.21697900000001</v>
      </c>
    </row>
    <row r="743" spans="1:12" ht="14.45">
      <c r="A743" t="s">
        <v>723</v>
      </c>
      <c r="B743" t="s">
        <v>727</v>
      </c>
      <c r="C743">
        <v>847780</v>
      </c>
      <c r="D743" t="s">
        <v>646</v>
      </c>
      <c r="E743" t="s">
        <v>147</v>
      </c>
      <c r="F743" t="s">
        <v>292</v>
      </c>
      <c r="G743" t="str">
        <f t="shared" si="22"/>
        <v>UK to World</v>
      </c>
      <c r="H743">
        <v>2016</v>
      </c>
      <c r="I743" t="s">
        <v>724</v>
      </c>
      <c r="J743">
        <v>6</v>
      </c>
      <c r="K743">
        <v>116975.031</v>
      </c>
      <c r="L743" s="1">
        <f t="shared" si="23"/>
        <v>116.975031</v>
      </c>
    </row>
    <row r="744" spans="1:12" ht="14.45">
      <c r="A744" t="s">
        <v>723</v>
      </c>
      <c r="B744" t="s">
        <v>727</v>
      </c>
      <c r="C744">
        <v>847780</v>
      </c>
      <c r="D744" t="s">
        <v>646</v>
      </c>
      <c r="E744" t="s">
        <v>147</v>
      </c>
      <c r="F744" t="s">
        <v>292</v>
      </c>
      <c r="G744" t="str">
        <f t="shared" si="22"/>
        <v>UK to World</v>
      </c>
      <c r="H744">
        <v>2017</v>
      </c>
      <c r="I744" t="s">
        <v>724</v>
      </c>
      <c r="J744">
        <v>6</v>
      </c>
      <c r="K744">
        <v>97617.937000000005</v>
      </c>
      <c r="L744" s="1">
        <f t="shared" si="23"/>
        <v>97.617937000000012</v>
      </c>
    </row>
    <row r="745" spans="1:12" ht="14.45">
      <c r="A745" t="s">
        <v>723</v>
      </c>
      <c r="B745" t="s">
        <v>727</v>
      </c>
      <c r="C745">
        <v>847780</v>
      </c>
      <c r="D745" t="s">
        <v>646</v>
      </c>
      <c r="E745" t="s">
        <v>670</v>
      </c>
      <c r="F745" t="s">
        <v>670</v>
      </c>
      <c r="G745" t="str">
        <f t="shared" si="22"/>
        <v>UK to EU27</v>
      </c>
      <c r="H745">
        <v>2012</v>
      </c>
      <c r="I745" t="s">
        <v>724</v>
      </c>
      <c r="J745">
        <v>6</v>
      </c>
      <c r="K745">
        <v>18824.635999999999</v>
      </c>
      <c r="L745" s="1">
        <f t="shared" si="23"/>
        <v>18.824635999999998</v>
      </c>
    </row>
    <row r="746" spans="1:12" ht="14.45">
      <c r="A746" t="s">
        <v>723</v>
      </c>
      <c r="B746" t="s">
        <v>727</v>
      </c>
      <c r="C746">
        <v>847780</v>
      </c>
      <c r="D746" t="s">
        <v>646</v>
      </c>
      <c r="E746" t="s">
        <v>670</v>
      </c>
      <c r="F746" t="s">
        <v>670</v>
      </c>
      <c r="G746" t="str">
        <f t="shared" si="22"/>
        <v>UK to EU27</v>
      </c>
      <c r="H746">
        <v>2013</v>
      </c>
      <c r="I746" t="s">
        <v>724</v>
      </c>
      <c r="J746">
        <v>6</v>
      </c>
      <c r="K746">
        <v>31777.558000000001</v>
      </c>
      <c r="L746" s="1">
        <f t="shared" si="23"/>
        <v>31.777558000000003</v>
      </c>
    </row>
    <row r="747" spans="1:12" ht="14.45">
      <c r="A747" t="s">
        <v>723</v>
      </c>
      <c r="B747" t="s">
        <v>727</v>
      </c>
      <c r="C747">
        <v>847780</v>
      </c>
      <c r="D747" t="s">
        <v>646</v>
      </c>
      <c r="E747" t="s">
        <v>670</v>
      </c>
      <c r="F747" t="s">
        <v>670</v>
      </c>
      <c r="G747" t="str">
        <f t="shared" si="22"/>
        <v>UK to EU27</v>
      </c>
      <c r="H747">
        <v>2014</v>
      </c>
      <c r="I747" t="s">
        <v>724</v>
      </c>
      <c r="J747">
        <v>6</v>
      </c>
      <c r="K747">
        <v>47001.885000000002</v>
      </c>
      <c r="L747" s="1">
        <f t="shared" si="23"/>
        <v>47.001885000000001</v>
      </c>
    </row>
    <row r="748" spans="1:12" ht="14.45">
      <c r="A748" t="s">
        <v>723</v>
      </c>
      <c r="B748" t="s">
        <v>727</v>
      </c>
      <c r="C748">
        <v>847780</v>
      </c>
      <c r="D748" t="s">
        <v>646</v>
      </c>
      <c r="E748" t="s">
        <v>670</v>
      </c>
      <c r="F748" t="s">
        <v>670</v>
      </c>
      <c r="G748" t="str">
        <f t="shared" si="22"/>
        <v>UK to EU27</v>
      </c>
      <c r="H748">
        <v>2015</v>
      </c>
      <c r="I748" t="s">
        <v>724</v>
      </c>
      <c r="J748">
        <v>6</v>
      </c>
      <c r="K748">
        <v>41307.654999999999</v>
      </c>
      <c r="L748" s="1">
        <f t="shared" si="23"/>
        <v>41.307654999999997</v>
      </c>
    </row>
    <row r="749" spans="1:12" ht="14.45">
      <c r="A749" t="s">
        <v>723</v>
      </c>
      <c r="B749" t="s">
        <v>727</v>
      </c>
      <c r="C749">
        <v>847780</v>
      </c>
      <c r="D749" t="s">
        <v>646</v>
      </c>
      <c r="E749" t="s">
        <v>670</v>
      </c>
      <c r="F749" t="s">
        <v>670</v>
      </c>
      <c r="G749" t="str">
        <f t="shared" si="22"/>
        <v>UK to EU27</v>
      </c>
      <c r="H749">
        <v>2016</v>
      </c>
      <c r="I749" t="s">
        <v>724</v>
      </c>
      <c r="J749">
        <v>6</v>
      </c>
      <c r="K749">
        <v>50112.946000000004</v>
      </c>
      <c r="L749" s="1">
        <f t="shared" si="23"/>
        <v>50.112946000000001</v>
      </c>
    </row>
    <row r="750" spans="1:12" ht="14.45">
      <c r="A750" t="s">
        <v>723</v>
      </c>
      <c r="B750" t="s">
        <v>727</v>
      </c>
      <c r="C750">
        <v>847780</v>
      </c>
      <c r="D750" t="s">
        <v>646</v>
      </c>
      <c r="E750" t="s">
        <v>670</v>
      </c>
      <c r="F750" t="s">
        <v>670</v>
      </c>
      <c r="G750" t="str">
        <f t="shared" si="22"/>
        <v>UK to EU27</v>
      </c>
      <c r="H750">
        <v>2017</v>
      </c>
      <c r="I750" t="s">
        <v>724</v>
      </c>
      <c r="J750">
        <v>6</v>
      </c>
      <c r="K750">
        <v>31007.532999999999</v>
      </c>
      <c r="L750" s="1">
        <f t="shared" si="23"/>
        <v>31.007532999999999</v>
      </c>
    </row>
    <row r="751" spans="1:12" ht="14.45">
      <c r="A751" t="s">
        <v>723</v>
      </c>
      <c r="B751" t="s">
        <v>727</v>
      </c>
      <c r="C751">
        <v>847920</v>
      </c>
      <c r="D751" t="s">
        <v>646</v>
      </c>
      <c r="E751" t="s">
        <v>147</v>
      </c>
      <c r="F751" t="s">
        <v>292</v>
      </c>
      <c r="G751" t="str">
        <f t="shared" si="22"/>
        <v>UK to World</v>
      </c>
      <c r="H751">
        <v>2012</v>
      </c>
      <c r="I751" t="s">
        <v>724</v>
      </c>
      <c r="J751">
        <v>6</v>
      </c>
      <c r="K751">
        <v>41044.686999999998</v>
      </c>
      <c r="L751" s="1">
        <f t="shared" si="23"/>
        <v>41.044686999999996</v>
      </c>
    </row>
    <row r="752" spans="1:12" ht="14.45">
      <c r="A752" t="s">
        <v>723</v>
      </c>
      <c r="B752" t="s">
        <v>727</v>
      </c>
      <c r="C752">
        <v>847920</v>
      </c>
      <c r="D752" t="s">
        <v>646</v>
      </c>
      <c r="E752" t="s">
        <v>147</v>
      </c>
      <c r="F752" t="s">
        <v>292</v>
      </c>
      <c r="G752" t="str">
        <f t="shared" si="22"/>
        <v>UK to World</v>
      </c>
      <c r="H752">
        <v>2013</v>
      </c>
      <c r="I752" t="s">
        <v>724</v>
      </c>
      <c r="J752">
        <v>6</v>
      </c>
      <c r="K752">
        <v>21311.833999999999</v>
      </c>
      <c r="L752" s="1">
        <f t="shared" si="23"/>
        <v>21.311833999999998</v>
      </c>
    </row>
    <row r="753" spans="1:12" ht="14.45">
      <c r="A753" t="s">
        <v>723</v>
      </c>
      <c r="B753" t="s">
        <v>727</v>
      </c>
      <c r="C753">
        <v>847920</v>
      </c>
      <c r="D753" t="s">
        <v>646</v>
      </c>
      <c r="E753" t="s">
        <v>147</v>
      </c>
      <c r="F753" t="s">
        <v>292</v>
      </c>
      <c r="G753" t="str">
        <f t="shared" si="22"/>
        <v>UK to World</v>
      </c>
      <c r="H753">
        <v>2014</v>
      </c>
      <c r="I753" t="s">
        <v>724</v>
      </c>
      <c r="J753">
        <v>6</v>
      </c>
      <c r="K753">
        <v>27987.062999999998</v>
      </c>
      <c r="L753" s="1">
        <f t="shared" si="23"/>
        <v>27.987062999999999</v>
      </c>
    </row>
    <row r="754" spans="1:12" ht="14.45">
      <c r="A754" t="s">
        <v>723</v>
      </c>
      <c r="B754" t="s">
        <v>727</v>
      </c>
      <c r="C754">
        <v>847920</v>
      </c>
      <c r="D754" t="s">
        <v>646</v>
      </c>
      <c r="E754" t="s">
        <v>147</v>
      </c>
      <c r="F754" t="s">
        <v>292</v>
      </c>
      <c r="G754" t="str">
        <f t="shared" si="22"/>
        <v>UK to World</v>
      </c>
      <c r="H754">
        <v>2015</v>
      </c>
      <c r="I754" t="s">
        <v>724</v>
      </c>
      <c r="J754">
        <v>6</v>
      </c>
      <c r="K754">
        <v>15657.178</v>
      </c>
      <c r="L754" s="1">
        <f t="shared" si="23"/>
        <v>15.657178</v>
      </c>
    </row>
    <row r="755" spans="1:12" ht="14.45">
      <c r="A755" t="s">
        <v>723</v>
      </c>
      <c r="B755" t="s">
        <v>727</v>
      </c>
      <c r="C755">
        <v>847920</v>
      </c>
      <c r="D755" t="s">
        <v>646</v>
      </c>
      <c r="E755" t="s">
        <v>147</v>
      </c>
      <c r="F755" t="s">
        <v>292</v>
      </c>
      <c r="G755" t="str">
        <f t="shared" si="22"/>
        <v>UK to World</v>
      </c>
      <c r="H755">
        <v>2016</v>
      </c>
      <c r="I755" t="s">
        <v>724</v>
      </c>
      <c r="J755">
        <v>6</v>
      </c>
      <c r="K755">
        <v>16983.007000000001</v>
      </c>
      <c r="L755" s="1">
        <f t="shared" si="23"/>
        <v>16.983007000000001</v>
      </c>
    </row>
    <row r="756" spans="1:12" ht="14.45">
      <c r="A756" t="s">
        <v>723</v>
      </c>
      <c r="B756" t="s">
        <v>727</v>
      </c>
      <c r="C756">
        <v>847920</v>
      </c>
      <c r="D756" t="s">
        <v>646</v>
      </c>
      <c r="E756" t="s">
        <v>147</v>
      </c>
      <c r="F756" t="s">
        <v>292</v>
      </c>
      <c r="G756" t="str">
        <f t="shared" si="22"/>
        <v>UK to World</v>
      </c>
      <c r="H756">
        <v>2017</v>
      </c>
      <c r="I756" t="s">
        <v>724</v>
      </c>
      <c r="J756">
        <v>6</v>
      </c>
      <c r="K756">
        <v>15139.093000000001</v>
      </c>
      <c r="L756" s="1">
        <f t="shared" si="23"/>
        <v>15.139093000000001</v>
      </c>
    </row>
    <row r="757" spans="1:12" ht="14.45">
      <c r="A757" t="s">
        <v>723</v>
      </c>
      <c r="B757" t="s">
        <v>727</v>
      </c>
      <c r="C757">
        <v>847920</v>
      </c>
      <c r="D757" t="s">
        <v>646</v>
      </c>
      <c r="E757" t="s">
        <v>670</v>
      </c>
      <c r="F757" t="s">
        <v>670</v>
      </c>
      <c r="G757" t="str">
        <f t="shared" si="22"/>
        <v>UK to EU27</v>
      </c>
      <c r="H757">
        <v>2012</v>
      </c>
      <c r="I757" t="s">
        <v>724</v>
      </c>
      <c r="J757">
        <v>6</v>
      </c>
      <c r="K757">
        <v>4374.75</v>
      </c>
      <c r="L757" s="1">
        <f t="shared" si="23"/>
        <v>4.3747499999999997</v>
      </c>
    </row>
    <row r="758" spans="1:12" ht="14.45">
      <c r="A758" t="s">
        <v>723</v>
      </c>
      <c r="B758" t="s">
        <v>727</v>
      </c>
      <c r="C758">
        <v>847920</v>
      </c>
      <c r="D758" t="s">
        <v>646</v>
      </c>
      <c r="E758" t="s">
        <v>670</v>
      </c>
      <c r="F758" t="s">
        <v>670</v>
      </c>
      <c r="G758" t="str">
        <f t="shared" si="22"/>
        <v>UK to EU27</v>
      </c>
      <c r="H758">
        <v>2013</v>
      </c>
      <c r="I758" t="s">
        <v>724</v>
      </c>
      <c r="J758">
        <v>6</v>
      </c>
      <c r="K758">
        <v>6899.0320000000002</v>
      </c>
      <c r="L758" s="1">
        <f t="shared" si="23"/>
        <v>6.8990320000000001</v>
      </c>
    </row>
    <row r="759" spans="1:12" ht="14.45">
      <c r="A759" t="s">
        <v>723</v>
      </c>
      <c r="B759" t="s">
        <v>727</v>
      </c>
      <c r="C759">
        <v>847920</v>
      </c>
      <c r="D759" t="s">
        <v>646</v>
      </c>
      <c r="E759" t="s">
        <v>670</v>
      </c>
      <c r="F759" t="s">
        <v>670</v>
      </c>
      <c r="G759" t="str">
        <f t="shared" si="22"/>
        <v>UK to EU27</v>
      </c>
      <c r="H759">
        <v>2014</v>
      </c>
      <c r="I759" t="s">
        <v>724</v>
      </c>
      <c r="J759">
        <v>6</v>
      </c>
      <c r="K759">
        <v>5468.5450000000001</v>
      </c>
      <c r="L759" s="1">
        <f t="shared" si="23"/>
        <v>5.4685449999999998</v>
      </c>
    </row>
    <row r="760" spans="1:12" ht="14.45">
      <c r="A760" t="s">
        <v>723</v>
      </c>
      <c r="B760" t="s">
        <v>727</v>
      </c>
      <c r="C760">
        <v>847920</v>
      </c>
      <c r="D760" t="s">
        <v>646</v>
      </c>
      <c r="E760" t="s">
        <v>670</v>
      </c>
      <c r="F760" t="s">
        <v>670</v>
      </c>
      <c r="G760" t="str">
        <f t="shared" si="22"/>
        <v>UK to EU27</v>
      </c>
      <c r="H760">
        <v>2015</v>
      </c>
      <c r="I760" t="s">
        <v>724</v>
      </c>
      <c r="J760">
        <v>6</v>
      </c>
      <c r="K760">
        <v>6105.56</v>
      </c>
      <c r="L760" s="1">
        <f t="shared" si="23"/>
        <v>6.1055600000000005</v>
      </c>
    </row>
    <row r="761" spans="1:12" ht="14.45">
      <c r="A761" t="s">
        <v>723</v>
      </c>
      <c r="B761" t="s">
        <v>727</v>
      </c>
      <c r="C761">
        <v>847920</v>
      </c>
      <c r="D761" t="s">
        <v>646</v>
      </c>
      <c r="E761" t="s">
        <v>670</v>
      </c>
      <c r="F761" t="s">
        <v>670</v>
      </c>
      <c r="G761" t="str">
        <f t="shared" si="22"/>
        <v>UK to EU27</v>
      </c>
      <c r="H761">
        <v>2016</v>
      </c>
      <c r="I761" t="s">
        <v>724</v>
      </c>
      <c r="J761">
        <v>6</v>
      </c>
      <c r="K761">
        <v>8520.3979999999992</v>
      </c>
      <c r="L761" s="1">
        <f t="shared" si="23"/>
        <v>8.5203979999999984</v>
      </c>
    </row>
    <row r="762" spans="1:12" ht="14.45">
      <c r="A762" t="s">
        <v>723</v>
      </c>
      <c r="B762" t="s">
        <v>727</v>
      </c>
      <c r="C762">
        <v>847920</v>
      </c>
      <c r="D762" t="s">
        <v>646</v>
      </c>
      <c r="E762" t="s">
        <v>670</v>
      </c>
      <c r="F762" t="s">
        <v>670</v>
      </c>
      <c r="G762" t="str">
        <f t="shared" si="22"/>
        <v>UK to EU27</v>
      </c>
      <c r="H762">
        <v>2017</v>
      </c>
      <c r="I762" t="s">
        <v>724</v>
      </c>
      <c r="J762">
        <v>6</v>
      </c>
      <c r="K762">
        <v>6740.2849999999999</v>
      </c>
      <c r="L762" s="1">
        <f t="shared" si="23"/>
        <v>6.7402850000000001</v>
      </c>
    </row>
    <row r="763" spans="1:12" ht="14.45">
      <c r="A763" t="s">
        <v>723</v>
      </c>
      <c r="B763" t="s">
        <v>727</v>
      </c>
      <c r="C763">
        <v>847989</v>
      </c>
      <c r="D763" t="s">
        <v>646</v>
      </c>
      <c r="E763" t="s">
        <v>147</v>
      </c>
      <c r="F763" t="s">
        <v>292</v>
      </c>
      <c r="G763" t="str">
        <f t="shared" si="22"/>
        <v>UK to World</v>
      </c>
      <c r="H763">
        <v>2012</v>
      </c>
      <c r="I763" t="s">
        <v>724</v>
      </c>
      <c r="J763">
        <v>6</v>
      </c>
      <c r="K763">
        <v>834311.36199999996</v>
      </c>
      <c r="L763" s="1">
        <f t="shared" si="23"/>
        <v>834.31136199999992</v>
      </c>
    </row>
    <row r="764" spans="1:12" ht="14.45">
      <c r="A764" t="s">
        <v>723</v>
      </c>
      <c r="B764" t="s">
        <v>727</v>
      </c>
      <c r="C764">
        <v>847989</v>
      </c>
      <c r="D764" t="s">
        <v>646</v>
      </c>
      <c r="E764" t="s">
        <v>147</v>
      </c>
      <c r="F764" t="s">
        <v>292</v>
      </c>
      <c r="G764" t="str">
        <f t="shared" si="22"/>
        <v>UK to World</v>
      </c>
      <c r="H764">
        <v>2013</v>
      </c>
      <c r="I764" t="s">
        <v>724</v>
      </c>
      <c r="J764">
        <v>6</v>
      </c>
      <c r="K764">
        <v>929230.30799999996</v>
      </c>
      <c r="L764" s="1">
        <f t="shared" si="23"/>
        <v>929.23030799999992</v>
      </c>
    </row>
    <row r="765" spans="1:12" ht="14.45">
      <c r="A765" t="s">
        <v>723</v>
      </c>
      <c r="B765" t="s">
        <v>727</v>
      </c>
      <c r="C765">
        <v>847989</v>
      </c>
      <c r="D765" t="s">
        <v>646</v>
      </c>
      <c r="E765" t="s">
        <v>147</v>
      </c>
      <c r="F765" t="s">
        <v>292</v>
      </c>
      <c r="G765" t="str">
        <f t="shared" si="22"/>
        <v>UK to World</v>
      </c>
      <c r="H765">
        <v>2014</v>
      </c>
      <c r="I765" t="s">
        <v>724</v>
      </c>
      <c r="J765">
        <v>6</v>
      </c>
      <c r="K765">
        <v>1046021.142</v>
      </c>
      <c r="L765" s="1">
        <f t="shared" si="23"/>
        <v>1046.0211420000001</v>
      </c>
    </row>
    <row r="766" spans="1:12" ht="14.45">
      <c r="A766" t="s">
        <v>723</v>
      </c>
      <c r="B766" t="s">
        <v>727</v>
      </c>
      <c r="C766">
        <v>847989</v>
      </c>
      <c r="D766" t="s">
        <v>646</v>
      </c>
      <c r="E766" t="s">
        <v>147</v>
      </c>
      <c r="F766" t="s">
        <v>292</v>
      </c>
      <c r="G766" t="str">
        <f t="shared" si="22"/>
        <v>UK to World</v>
      </c>
      <c r="H766">
        <v>2015</v>
      </c>
      <c r="I766" t="s">
        <v>724</v>
      </c>
      <c r="J766">
        <v>6</v>
      </c>
      <c r="K766">
        <v>985038.179</v>
      </c>
      <c r="L766" s="1">
        <f t="shared" si="23"/>
        <v>985.03817900000001</v>
      </c>
    </row>
    <row r="767" spans="1:12" ht="14.45">
      <c r="A767" t="s">
        <v>723</v>
      </c>
      <c r="B767" t="s">
        <v>727</v>
      </c>
      <c r="C767">
        <v>847989</v>
      </c>
      <c r="D767" t="s">
        <v>646</v>
      </c>
      <c r="E767" t="s">
        <v>147</v>
      </c>
      <c r="F767" t="s">
        <v>292</v>
      </c>
      <c r="G767" t="str">
        <f t="shared" si="22"/>
        <v>UK to World</v>
      </c>
      <c r="H767">
        <v>2016</v>
      </c>
      <c r="I767" t="s">
        <v>724</v>
      </c>
      <c r="J767">
        <v>6</v>
      </c>
      <c r="K767">
        <v>1010474.399</v>
      </c>
      <c r="L767" s="1">
        <f t="shared" si="23"/>
        <v>1010.4743989999999</v>
      </c>
    </row>
    <row r="768" spans="1:12" ht="14.45">
      <c r="A768" t="s">
        <v>723</v>
      </c>
      <c r="B768" t="s">
        <v>727</v>
      </c>
      <c r="C768">
        <v>847989</v>
      </c>
      <c r="D768" t="s">
        <v>646</v>
      </c>
      <c r="E768" t="s">
        <v>147</v>
      </c>
      <c r="F768" t="s">
        <v>292</v>
      </c>
      <c r="G768" t="str">
        <f t="shared" si="22"/>
        <v>UK to World</v>
      </c>
      <c r="H768">
        <v>2017</v>
      </c>
      <c r="I768" t="s">
        <v>724</v>
      </c>
      <c r="J768">
        <v>6</v>
      </c>
      <c r="K768">
        <v>915805.06900000002</v>
      </c>
      <c r="L768" s="1">
        <f t="shared" si="23"/>
        <v>915.805069</v>
      </c>
    </row>
    <row r="769" spans="1:12" ht="14.45">
      <c r="A769" t="s">
        <v>723</v>
      </c>
      <c r="B769" t="s">
        <v>727</v>
      </c>
      <c r="C769">
        <v>847989</v>
      </c>
      <c r="D769" t="s">
        <v>646</v>
      </c>
      <c r="E769" t="s">
        <v>670</v>
      </c>
      <c r="F769" t="s">
        <v>670</v>
      </c>
      <c r="G769" t="str">
        <f t="shared" si="22"/>
        <v>UK to EU27</v>
      </c>
      <c r="H769">
        <v>2012</v>
      </c>
      <c r="I769" t="s">
        <v>724</v>
      </c>
      <c r="J769">
        <v>6</v>
      </c>
      <c r="K769">
        <v>188724.86499999999</v>
      </c>
      <c r="L769" s="1">
        <f t="shared" si="23"/>
        <v>188.72486499999999</v>
      </c>
    </row>
    <row r="770" spans="1:12" ht="14.45">
      <c r="A770" t="s">
        <v>723</v>
      </c>
      <c r="B770" t="s">
        <v>727</v>
      </c>
      <c r="C770">
        <v>847989</v>
      </c>
      <c r="D770" t="s">
        <v>646</v>
      </c>
      <c r="E770" t="s">
        <v>670</v>
      </c>
      <c r="F770" t="s">
        <v>670</v>
      </c>
      <c r="G770" t="str">
        <f t="shared" si="22"/>
        <v>UK to EU27</v>
      </c>
      <c r="H770">
        <v>2013</v>
      </c>
      <c r="I770" t="s">
        <v>724</v>
      </c>
      <c r="J770">
        <v>6</v>
      </c>
      <c r="K770">
        <v>219111.448</v>
      </c>
      <c r="L770" s="1">
        <f t="shared" si="23"/>
        <v>219.111448</v>
      </c>
    </row>
    <row r="771" spans="1:12" ht="14.45">
      <c r="A771" t="s">
        <v>723</v>
      </c>
      <c r="B771" t="s">
        <v>727</v>
      </c>
      <c r="C771">
        <v>847989</v>
      </c>
      <c r="D771" t="s">
        <v>646</v>
      </c>
      <c r="E771" t="s">
        <v>670</v>
      </c>
      <c r="F771" t="s">
        <v>670</v>
      </c>
      <c r="G771" t="str">
        <f t="shared" si="22"/>
        <v>UK to EU27</v>
      </c>
      <c r="H771">
        <v>2014</v>
      </c>
      <c r="I771" t="s">
        <v>724</v>
      </c>
      <c r="J771">
        <v>6</v>
      </c>
      <c r="K771">
        <v>267036.25</v>
      </c>
      <c r="L771" s="1">
        <f t="shared" si="23"/>
        <v>267.03625</v>
      </c>
    </row>
    <row r="772" spans="1:12" ht="14.45">
      <c r="A772" t="s">
        <v>723</v>
      </c>
      <c r="B772" t="s">
        <v>727</v>
      </c>
      <c r="C772">
        <v>847989</v>
      </c>
      <c r="D772" t="s">
        <v>646</v>
      </c>
      <c r="E772" t="s">
        <v>670</v>
      </c>
      <c r="F772" t="s">
        <v>670</v>
      </c>
      <c r="G772" t="str">
        <f t="shared" si="22"/>
        <v>UK to EU27</v>
      </c>
      <c r="H772">
        <v>2015</v>
      </c>
      <c r="I772" t="s">
        <v>724</v>
      </c>
      <c r="J772">
        <v>6</v>
      </c>
      <c r="K772">
        <v>244657.96900000001</v>
      </c>
      <c r="L772" s="1">
        <f t="shared" si="23"/>
        <v>244.65796900000001</v>
      </c>
    </row>
    <row r="773" spans="1:12" ht="14.45">
      <c r="A773" t="s">
        <v>723</v>
      </c>
      <c r="B773" t="s">
        <v>727</v>
      </c>
      <c r="C773">
        <v>847989</v>
      </c>
      <c r="D773" t="s">
        <v>646</v>
      </c>
      <c r="E773" t="s">
        <v>670</v>
      </c>
      <c r="F773" t="s">
        <v>670</v>
      </c>
      <c r="G773" t="str">
        <f t="shared" si="22"/>
        <v>UK to EU27</v>
      </c>
      <c r="H773">
        <v>2016</v>
      </c>
      <c r="I773" t="s">
        <v>724</v>
      </c>
      <c r="J773">
        <v>6</v>
      </c>
      <c r="K773">
        <v>309998.63099999999</v>
      </c>
      <c r="L773" s="1">
        <f t="shared" si="23"/>
        <v>309.99863099999999</v>
      </c>
    </row>
    <row r="774" spans="1:12" ht="14.45">
      <c r="A774" t="s">
        <v>723</v>
      </c>
      <c r="B774" t="s">
        <v>727</v>
      </c>
      <c r="C774">
        <v>847989</v>
      </c>
      <c r="D774" t="s">
        <v>646</v>
      </c>
      <c r="E774" t="s">
        <v>670</v>
      </c>
      <c r="F774" t="s">
        <v>670</v>
      </c>
      <c r="G774" t="str">
        <f t="shared" si="22"/>
        <v>UK to EU27</v>
      </c>
      <c r="H774">
        <v>2017</v>
      </c>
      <c r="I774" t="s">
        <v>724</v>
      </c>
      <c r="J774">
        <v>6</v>
      </c>
      <c r="K774">
        <v>284003.76</v>
      </c>
      <c r="L774" s="1">
        <f t="shared" si="23"/>
        <v>284.00376</v>
      </c>
    </row>
    <row r="775" spans="1:12" ht="14.45">
      <c r="A775" t="s">
        <v>723</v>
      </c>
      <c r="B775" t="s">
        <v>735</v>
      </c>
      <c r="C775">
        <v>380210</v>
      </c>
      <c r="D775" t="s">
        <v>736</v>
      </c>
      <c r="E775" t="s">
        <v>147</v>
      </c>
      <c r="F775" t="s">
        <v>292</v>
      </c>
      <c r="G775" t="str">
        <f t="shared" si="22"/>
        <v>Italy to World</v>
      </c>
      <c r="H775">
        <v>2012</v>
      </c>
      <c r="I775" t="s">
        <v>724</v>
      </c>
      <c r="J775">
        <v>6</v>
      </c>
      <c r="K775">
        <v>11878.949000000001</v>
      </c>
      <c r="L775" s="1">
        <f t="shared" si="23"/>
        <v>11.878949</v>
      </c>
    </row>
    <row r="776" spans="1:12" ht="14.45">
      <c r="A776" t="s">
        <v>723</v>
      </c>
      <c r="B776" t="s">
        <v>735</v>
      </c>
      <c r="C776">
        <v>380210</v>
      </c>
      <c r="D776" t="s">
        <v>736</v>
      </c>
      <c r="E776" t="s">
        <v>147</v>
      </c>
      <c r="F776" t="s">
        <v>292</v>
      </c>
      <c r="G776" t="str">
        <f t="shared" ref="G776:G839" si="24">CONCATENATE(D776, " to ",F776)</f>
        <v>Italy to World</v>
      </c>
      <c r="H776">
        <v>2013</v>
      </c>
      <c r="I776" t="s">
        <v>724</v>
      </c>
      <c r="J776">
        <v>6</v>
      </c>
      <c r="K776">
        <v>13018.018</v>
      </c>
      <c r="L776" s="1">
        <f t="shared" ref="L776:L839" si="25">K776/1000</f>
        <v>13.018018</v>
      </c>
    </row>
    <row r="777" spans="1:12" ht="14.45">
      <c r="A777" t="s">
        <v>723</v>
      </c>
      <c r="B777" t="s">
        <v>735</v>
      </c>
      <c r="C777">
        <v>380210</v>
      </c>
      <c r="D777" t="s">
        <v>736</v>
      </c>
      <c r="E777" t="s">
        <v>147</v>
      </c>
      <c r="F777" t="s">
        <v>292</v>
      </c>
      <c r="G777" t="str">
        <f t="shared" si="24"/>
        <v>Italy to World</v>
      </c>
      <c r="H777">
        <v>2014</v>
      </c>
      <c r="I777" t="s">
        <v>724</v>
      </c>
      <c r="J777">
        <v>6</v>
      </c>
      <c r="K777">
        <v>12547.614</v>
      </c>
      <c r="L777" s="1">
        <f t="shared" si="25"/>
        <v>12.547613999999999</v>
      </c>
    </row>
    <row r="778" spans="1:12" ht="14.45">
      <c r="A778" t="s">
        <v>723</v>
      </c>
      <c r="B778" t="s">
        <v>735</v>
      </c>
      <c r="C778">
        <v>380210</v>
      </c>
      <c r="D778" t="s">
        <v>736</v>
      </c>
      <c r="E778" t="s">
        <v>147</v>
      </c>
      <c r="F778" t="s">
        <v>292</v>
      </c>
      <c r="G778" t="str">
        <f t="shared" si="24"/>
        <v>Italy to World</v>
      </c>
      <c r="H778">
        <v>2015</v>
      </c>
      <c r="I778" t="s">
        <v>724</v>
      </c>
      <c r="J778">
        <v>6</v>
      </c>
      <c r="K778">
        <v>10909.632</v>
      </c>
      <c r="L778" s="1">
        <f t="shared" si="25"/>
        <v>10.909632</v>
      </c>
    </row>
    <row r="779" spans="1:12" ht="14.45">
      <c r="A779" t="s">
        <v>723</v>
      </c>
      <c r="B779" t="s">
        <v>735</v>
      </c>
      <c r="C779">
        <v>380210</v>
      </c>
      <c r="D779" t="s">
        <v>736</v>
      </c>
      <c r="E779" t="s">
        <v>147</v>
      </c>
      <c r="F779" t="s">
        <v>292</v>
      </c>
      <c r="G779" t="str">
        <f t="shared" si="24"/>
        <v>Italy to World</v>
      </c>
      <c r="H779">
        <v>2016</v>
      </c>
      <c r="I779" t="s">
        <v>724</v>
      </c>
      <c r="J779">
        <v>6</v>
      </c>
      <c r="K779">
        <v>11980.686</v>
      </c>
      <c r="L779" s="1">
        <f t="shared" si="25"/>
        <v>11.980686</v>
      </c>
    </row>
    <row r="780" spans="1:12" ht="14.45">
      <c r="A780" t="s">
        <v>723</v>
      </c>
      <c r="B780" t="s">
        <v>735</v>
      </c>
      <c r="C780">
        <v>380210</v>
      </c>
      <c r="D780" t="s">
        <v>736</v>
      </c>
      <c r="E780" t="s">
        <v>147</v>
      </c>
      <c r="F780" t="s">
        <v>292</v>
      </c>
      <c r="G780" t="str">
        <f t="shared" si="24"/>
        <v>Italy to World</v>
      </c>
      <c r="H780">
        <v>2017</v>
      </c>
      <c r="I780" t="s">
        <v>724</v>
      </c>
      <c r="J780">
        <v>6</v>
      </c>
      <c r="K780">
        <v>12314.906000000001</v>
      </c>
      <c r="L780" s="1">
        <f t="shared" si="25"/>
        <v>12.314906000000001</v>
      </c>
    </row>
    <row r="781" spans="1:12" ht="14.45">
      <c r="A781" t="s">
        <v>723</v>
      </c>
      <c r="B781" t="s">
        <v>735</v>
      </c>
      <c r="C781">
        <v>380210</v>
      </c>
      <c r="D781" t="s">
        <v>736</v>
      </c>
      <c r="E781" t="s">
        <v>670</v>
      </c>
      <c r="F781" t="s">
        <v>670</v>
      </c>
      <c r="G781" t="str">
        <f t="shared" si="24"/>
        <v>Italy to EU27</v>
      </c>
      <c r="H781">
        <v>2012</v>
      </c>
      <c r="I781" t="s">
        <v>724</v>
      </c>
      <c r="J781">
        <v>6</v>
      </c>
      <c r="K781">
        <v>7899.77</v>
      </c>
      <c r="L781" s="1">
        <f t="shared" si="25"/>
        <v>7.8997700000000002</v>
      </c>
    </row>
    <row r="782" spans="1:12" ht="14.45">
      <c r="A782" t="s">
        <v>723</v>
      </c>
      <c r="B782" t="s">
        <v>735</v>
      </c>
      <c r="C782">
        <v>380210</v>
      </c>
      <c r="D782" t="s">
        <v>736</v>
      </c>
      <c r="E782" t="s">
        <v>670</v>
      </c>
      <c r="F782" t="s">
        <v>670</v>
      </c>
      <c r="G782" t="str">
        <f t="shared" si="24"/>
        <v>Italy to EU27</v>
      </c>
      <c r="H782">
        <v>2013</v>
      </c>
      <c r="I782" t="s">
        <v>724</v>
      </c>
      <c r="J782">
        <v>6</v>
      </c>
      <c r="K782">
        <v>9237.2559999999994</v>
      </c>
      <c r="L782" s="1">
        <f t="shared" si="25"/>
        <v>9.2372559999999986</v>
      </c>
    </row>
    <row r="783" spans="1:12" ht="14.45">
      <c r="A783" t="s">
        <v>723</v>
      </c>
      <c r="B783" t="s">
        <v>735</v>
      </c>
      <c r="C783">
        <v>380210</v>
      </c>
      <c r="D783" t="s">
        <v>736</v>
      </c>
      <c r="E783" t="s">
        <v>670</v>
      </c>
      <c r="F783" t="s">
        <v>670</v>
      </c>
      <c r="G783" t="str">
        <f t="shared" si="24"/>
        <v>Italy to EU27</v>
      </c>
      <c r="H783">
        <v>2014</v>
      </c>
      <c r="I783" t="s">
        <v>724</v>
      </c>
      <c r="J783">
        <v>6</v>
      </c>
      <c r="K783">
        <v>7698.1620000000003</v>
      </c>
      <c r="L783" s="1">
        <f t="shared" si="25"/>
        <v>7.6981619999999999</v>
      </c>
    </row>
    <row r="784" spans="1:12" ht="14.45">
      <c r="A784" t="s">
        <v>723</v>
      </c>
      <c r="B784" t="s">
        <v>735</v>
      </c>
      <c r="C784">
        <v>380210</v>
      </c>
      <c r="D784" t="s">
        <v>736</v>
      </c>
      <c r="E784" t="s">
        <v>670</v>
      </c>
      <c r="F784" t="s">
        <v>670</v>
      </c>
      <c r="G784" t="str">
        <f t="shared" si="24"/>
        <v>Italy to EU27</v>
      </c>
      <c r="H784">
        <v>2015</v>
      </c>
      <c r="I784" t="s">
        <v>724</v>
      </c>
      <c r="J784">
        <v>6</v>
      </c>
      <c r="K784">
        <v>7370.7920000000004</v>
      </c>
      <c r="L784" s="1">
        <f t="shared" si="25"/>
        <v>7.3707920000000007</v>
      </c>
    </row>
    <row r="785" spans="1:12" ht="14.45">
      <c r="A785" t="s">
        <v>723</v>
      </c>
      <c r="B785" t="s">
        <v>735</v>
      </c>
      <c r="C785">
        <v>380210</v>
      </c>
      <c r="D785" t="s">
        <v>736</v>
      </c>
      <c r="E785" t="s">
        <v>670</v>
      </c>
      <c r="F785" t="s">
        <v>670</v>
      </c>
      <c r="G785" t="str">
        <f t="shared" si="24"/>
        <v>Italy to EU27</v>
      </c>
      <c r="H785">
        <v>2016</v>
      </c>
      <c r="I785" t="s">
        <v>724</v>
      </c>
      <c r="J785">
        <v>6</v>
      </c>
      <c r="K785">
        <v>7794.6540000000005</v>
      </c>
      <c r="L785" s="1">
        <f t="shared" si="25"/>
        <v>7.7946540000000004</v>
      </c>
    </row>
    <row r="786" spans="1:12" ht="14.45">
      <c r="A786" t="s">
        <v>723</v>
      </c>
      <c r="B786" t="s">
        <v>735</v>
      </c>
      <c r="C786">
        <v>380210</v>
      </c>
      <c r="D786" t="s">
        <v>736</v>
      </c>
      <c r="E786" t="s">
        <v>670</v>
      </c>
      <c r="F786" t="s">
        <v>670</v>
      </c>
      <c r="G786" t="str">
        <f t="shared" si="24"/>
        <v>Italy to EU27</v>
      </c>
      <c r="H786">
        <v>2017</v>
      </c>
      <c r="I786" t="s">
        <v>724</v>
      </c>
      <c r="J786">
        <v>6</v>
      </c>
      <c r="K786">
        <v>7370.8739999999998</v>
      </c>
      <c r="L786" s="1">
        <f t="shared" si="25"/>
        <v>7.3708739999999997</v>
      </c>
    </row>
    <row r="787" spans="1:12" ht="14.45">
      <c r="A787" t="s">
        <v>723</v>
      </c>
      <c r="B787" t="s">
        <v>735</v>
      </c>
      <c r="C787">
        <v>382490</v>
      </c>
      <c r="D787" t="s">
        <v>736</v>
      </c>
      <c r="E787" t="s">
        <v>147</v>
      </c>
      <c r="F787" t="s">
        <v>292</v>
      </c>
      <c r="G787" t="str">
        <f t="shared" si="24"/>
        <v>Italy to World</v>
      </c>
      <c r="H787">
        <v>2012</v>
      </c>
      <c r="I787" t="s">
        <v>724</v>
      </c>
      <c r="J787">
        <v>6</v>
      </c>
      <c r="K787">
        <v>679136.26599999995</v>
      </c>
      <c r="L787" s="1">
        <f t="shared" si="25"/>
        <v>679.13626599999998</v>
      </c>
    </row>
    <row r="788" spans="1:12" ht="14.45">
      <c r="A788" t="s">
        <v>723</v>
      </c>
      <c r="B788" t="s">
        <v>735</v>
      </c>
      <c r="C788">
        <v>382490</v>
      </c>
      <c r="D788" t="s">
        <v>736</v>
      </c>
      <c r="E788" t="s">
        <v>147</v>
      </c>
      <c r="F788" t="s">
        <v>292</v>
      </c>
      <c r="G788" t="str">
        <f t="shared" si="24"/>
        <v>Italy to World</v>
      </c>
      <c r="H788">
        <v>2013</v>
      </c>
      <c r="I788" t="s">
        <v>724</v>
      </c>
      <c r="J788">
        <v>6</v>
      </c>
      <c r="K788">
        <v>727086.90800000005</v>
      </c>
      <c r="L788" s="1">
        <f t="shared" si="25"/>
        <v>727.08690800000011</v>
      </c>
    </row>
    <row r="789" spans="1:12" ht="14.45">
      <c r="A789" t="s">
        <v>723</v>
      </c>
      <c r="B789" t="s">
        <v>735</v>
      </c>
      <c r="C789">
        <v>382490</v>
      </c>
      <c r="D789" t="s">
        <v>736</v>
      </c>
      <c r="E789" t="s">
        <v>147</v>
      </c>
      <c r="F789" t="s">
        <v>292</v>
      </c>
      <c r="G789" t="str">
        <f t="shared" si="24"/>
        <v>Italy to World</v>
      </c>
      <c r="H789">
        <v>2014</v>
      </c>
      <c r="I789" t="s">
        <v>724</v>
      </c>
      <c r="J789">
        <v>6</v>
      </c>
      <c r="K789">
        <v>794931.31799999997</v>
      </c>
      <c r="L789" s="1">
        <f t="shared" si="25"/>
        <v>794.93131799999992</v>
      </c>
    </row>
    <row r="790" spans="1:12" ht="14.45">
      <c r="A790" t="s">
        <v>723</v>
      </c>
      <c r="B790" t="s">
        <v>735</v>
      </c>
      <c r="C790">
        <v>382490</v>
      </c>
      <c r="D790" t="s">
        <v>736</v>
      </c>
      <c r="E790" t="s">
        <v>147</v>
      </c>
      <c r="F790" t="s">
        <v>292</v>
      </c>
      <c r="G790" t="str">
        <f t="shared" si="24"/>
        <v>Italy to World</v>
      </c>
      <c r="H790">
        <v>2015</v>
      </c>
      <c r="I790" t="s">
        <v>724</v>
      </c>
      <c r="J790">
        <v>6</v>
      </c>
      <c r="K790">
        <v>655970.13699999999</v>
      </c>
      <c r="L790" s="1">
        <f t="shared" si="25"/>
        <v>655.97013700000002</v>
      </c>
    </row>
    <row r="791" spans="1:12" ht="14.45">
      <c r="A791" t="s">
        <v>723</v>
      </c>
      <c r="B791" t="s">
        <v>735</v>
      </c>
      <c r="C791">
        <v>382490</v>
      </c>
      <c r="D791" t="s">
        <v>736</v>
      </c>
      <c r="E791" t="s">
        <v>147</v>
      </c>
      <c r="F791" t="s">
        <v>292</v>
      </c>
      <c r="G791" t="str">
        <f t="shared" si="24"/>
        <v>Italy to World</v>
      </c>
      <c r="H791">
        <v>2016</v>
      </c>
      <c r="I791" t="s">
        <v>724</v>
      </c>
      <c r="J791">
        <v>6</v>
      </c>
      <c r="K791">
        <v>651439.59600000002</v>
      </c>
      <c r="L791" s="1">
        <f t="shared" si="25"/>
        <v>651.43959600000005</v>
      </c>
    </row>
    <row r="792" spans="1:12" ht="14.45">
      <c r="A792" t="s">
        <v>723</v>
      </c>
      <c r="B792" t="s">
        <v>735</v>
      </c>
      <c r="C792">
        <v>382490</v>
      </c>
      <c r="D792" t="s">
        <v>736</v>
      </c>
      <c r="E792" t="s">
        <v>147</v>
      </c>
      <c r="F792" t="s">
        <v>292</v>
      </c>
      <c r="G792" t="str">
        <f t="shared" si="24"/>
        <v>Italy to World</v>
      </c>
      <c r="H792">
        <v>2017</v>
      </c>
      <c r="I792" t="s">
        <v>724</v>
      </c>
      <c r="J792">
        <v>6</v>
      </c>
      <c r="K792">
        <v>670261.93000000005</v>
      </c>
      <c r="L792" s="1">
        <f t="shared" si="25"/>
        <v>670.26193000000001</v>
      </c>
    </row>
    <row r="793" spans="1:12" ht="14.45">
      <c r="A793" t="s">
        <v>723</v>
      </c>
      <c r="B793" t="s">
        <v>735</v>
      </c>
      <c r="C793">
        <v>382490</v>
      </c>
      <c r="D793" t="s">
        <v>736</v>
      </c>
      <c r="E793" t="s">
        <v>670</v>
      </c>
      <c r="F793" t="s">
        <v>670</v>
      </c>
      <c r="G793" t="str">
        <f t="shared" si="24"/>
        <v>Italy to EU27</v>
      </c>
      <c r="H793">
        <v>2012</v>
      </c>
      <c r="I793" t="s">
        <v>724</v>
      </c>
      <c r="J793">
        <v>6</v>
      </c>
      <c r="K793">
        <v>276743.011</v>
      </c>
      <c r="L793" s="1">
        <f t="shared" si="25"/>
        <v>276.74301100000002</v>
      </c>
    </row>
    <row r="794" spans="1:12" ht="14.45">
      <c r="A794" t="s">
        <v>723</v>
      </c>
      <c r="B794" t="s">
        <v>735</v>
      </c>
      <c r="C794">
        <v>382490</v>
      </c>
      <c r="D794" t="s">
        <v>736</v>
      </c>
      <c r="E794" t="s">
        <v>670</v>
      </c>
      <c r="F794" t="s">
        <v>670</v>
      </c>
      <c r="G794" t="str">
        <f t="shared" si="24"/>
        <v>Italy to EU27</v>
      </c>
      <c r="H794">
        <v>2013</v>
      </c>
      <c r="I794" t="s">
        <v>724</v>
      </c>
      <c r="J794">
        <v>6</v>
      </c>
      <c r="K794">
        <v>287698.21799999999</v>
      </c>
      <c r="L794" s="1">
        <f t="shared" si="25"/>
        <v>287.698218</v>
      </c>
    </row>
    <row r="795" spans="1:12" ht="14.45">
      <c r="A795" t="s">
        <v>723</v>
      </c>
      <c r="B795" t="s">
        <v>735</v>
      </c>
      <c r="C795">
        <v>382490</v>
      </c>
      <c r="D795" t="s">
        <v>736</v>
      </c>
      <c r="E795" t="s">
        <v>670</v>
      </c>
      <c r="F795" t="s">
        <v>670</v>
      </c>
      <c r="G795" t="str">
        <f t="shared" si="24"/>
        <v>Italy to EU27</v>
      </c>
      <c r="H795">
        <v>2014</v>
      </c>
      <c r="I795" t="s">
        <v>724</v>
      </c>
      <c r="J795">
        <v>6</v>
      </c>
      <c r="K795">
        <v>313935.641</v>
      </c>
      <c r="L795" s="1">
        <f t="shared" si="25"/>
        <v>313.93564099999998</v>
      </c>
    </row>
    <row r="796" spans="1:12" ht="14.45">
      <c r="A796" t="s">
        <v>723</v>
      </c>
      <c r="B796" t="s">
        <v>735</v>
      </c>
      <c r="C796">
        <v>382490</v>
      </c>
      <c r="D796" t="s">
        <v>736</v>
      </c>
      <c r="E796" t="s">
        <v>670</v>
      </c>
      <c r="F796" t="s">
        <v>670</v>
      </c>
      <c r="G796" t="str">
        <f t="shared" si="24"/>
        <v>Italy to EU27</v>
      </c>
      <c r="H796">
        <v>2015</v>
      </c>
      <c r="I796" t="s">
        <v>724</v>
      </c>
      <c r="J796">
        <v>6</v>
      </c>
      <c r="K796">
        <v>263603.84600000002</v>
      </c>
      <c r="L796" s="1">
        <f t="shared" si="25"/>
        <v>263.60384600000003</v>
      </c>
    </row>
    <row r="797" spans="1:12" ht="14.45">
      <c r="A797" t="s">
        <v>723</v>
      </c>
      <c r="B797" t="s">
        <v>735</v>
      </c>
      <c r="C797">
        <v>382490</v>
      </c>
      <c r="D797" t="s">
        <v>736</v>
      </c>
      <c r="E797" t="s">
        <v>670</v>
      </c>
      <c r="F797" t="s">
        <v>670</v>
      </c>
      <c r="G797" t="str">
        <f t="shared" si="24"/>
        <v>Italy to EU27</v>
      </c>
      <c r="H797">
        <v>2016</v>
      </c>
      <c r="I797" t="s">
        <v>724</v>
      </c>
      <c r="J797">
        <v>6</v>
      </c>
      <c r="K797">
        <v>273877.522</v>
      </c>
      <c r="L797" s="1">
        <f t="shared" si="25"/>
        <v>273.877522</v>
      </c>
    </row>
    <row r="798" spans="1:12" ht="14.45">
      <c r="A798" t="s">
        <v>723</v>
      </c>
      <c r="B798" t="s">
        <v>735</v>
      </c>
      <c r="C798">
        <v>382490</v>
      </c>
      <c r="D798" t="s">
        <v>736</v>
      </c>
      <c r="E798" t="s">
        <v>670</v>
      </c>
      <c r="F798" t="s">
        <v>670</v>
      </c>
      <c r="G798" t="str">
        <f t="shared" si="24"/>
        <v>Italy to EU27</v>
      </c>
      <c r="H798">
        <v>2017</v>
      </c>
      <c r="I798" t="s">
        <v>724</v>
      </c>
      <c r="J798">
        <v>6</v>
      </c>
      <c r="K798">
        <v>296026.67</v>
      </c>
      <c r="L798" s="1">
        <f t="shared" si="25"/>
        <v>296.02666999999997</v>
      </c>
    </row>
    <row r="799" spans="1:12" ht="14.45">
      <c r="A799" t="s">
        <v>723</v>
      </c>
      <c r="B799" t="s">
        <v>735</v>
      </c>
      <c r="C799">
        <v>730900</v>
      </c>
      <c r="D799" t="s">
        <v>736</v>
      </c>
      <c r="E799" t="s">
        <v>147</v>
      </c>
      <c r="F799" t="s">
        <v>292</v>
      </c>
      <c r="G799" t="str">
        <f t="shared" si="24"/>
        <v>Italy to World</v>
      </c>
      <c r="H799">
        <v>2012</v>
      </c>
      <c r="I799" t="s">
        <v>724</v>
      </c>
      <c r="J799">
        <v>6</v>
      </c>
      <c r="K799">
        <v>380728.69799999997</v>
      </c>
      <c r="L799" s="1">
        <f t="shared" si="25"/>
        <v>380.72869799999995</v>
      </c>
    </row>
    <row r="800" spans="1:12" ht="14.45">
      <c r="A800" t="s">
        <v>723</v>
      </c>
      <c r="B800" t="s">
        <v>735</v>
      </c>
      <c r="C800">
        <v>730900</v>
      </c>
      <c r="D800" t="s">
        <v>736</v>
      </c>
      <c r="E800" t="s">
        <v>147</v>
      </c>
      <c r="F800" t="s">
        <v>292</v>
      </c>
      <c r="G800" t="str">
        <f t="shared" si="24"/>
        <v>Italy to World</v>
      </c>
      <c r="H800">
        <v>2013</v>
      </c>
      <c r="I800" t="s">
        <v>724</v>
      </c>
      <c r="J800">
        <v>6</v>
      </c>
      <c r="K800">
        <v>400590.86</v>
      </c>
      <c r="L800" s="1">
        <f t="shared" si="25"/>
        <v>400.59085999999996</v>
      </c>
    </row>
    <row r="801" spans="1:12" ht="14.45">
      <c r="A801" t="s">
        <v>723</v>
      </c>
      <c r="B801" t="s">
        <v>735</v>
      </c>
      <c r="C801">
        <v>730900</v>
      </c>
      <c r="D801" t="s">
        <v>736</v>
      </c>
      <c r="E801" t="s">
        <v>147</v>
      </c>
      <c r="F801" t="s">
        <v>292</v>
      </c>
      <c r="G801" t="str">
        <f t="shared" si="24"/>
        <v>Italy to World</v>
      </c>
      <c r="H801">
        <v>2014</v>
      </c>
      <c r="I801" t="s">
        <v>724</v>
      </c>
      <c r="J801">
        <v>6</v>
      </c>
      <c r="K801">
        <v>436124.37</v>
      </c>
      <c r="L801" s="1">
        <f t="shared" si="25"/>
        <v>436.12437</v>
      </c>
    </row>
    <row r="802" spans="1:12" ht="14.45">
      <c r="A802" t="s">
        <v>723</v>
      </c>
      <c r="B802" t="s">
        <v>735</v>
      </c>
      <c r="C802">
        <v>730900</v>
      </c>
      <c r="D802" t="s">
        <v>736</v>
      </c>
      <c r="E802" t="s">
        <v>147</v>
      </c>
      <c r="F802" t="s">
        <v>292</v>
      </c>
      <c r="G802" t="str">
        <f t="shared" si="24"/>
        <v>Italy to World</v>
      </c>
      <c r="H802">
        <v>2015</v>
      </c>
      <c r="I802" t="s">
        <v>724</v>
      </c>
      <c r="J802">
        <v>6</v>
      </c>
      <c r="K802">
        <v>323593.43099999998</v>
      </c>
      <c r="L802" s="1">
        <f t="shared" si="25"/>
        <v>323.59343100000001</v>
      </c>
    </row>
    <row r="803" spans="1:12" ht="14.45">
      <c r="A803" t="s">
        <v>723</v>
      </c>
      <c r="B803" t="s">
        <v>735</v>
      </c>
      <c r="C803">
        <v>730900</v>
      </c>
      <c r="D803" t="s">
        <v>736</v>
      </c>
      <c r="E803" t="s">
        <v>147</v>
      </c>
      <c r="F803" t="s">
        <v>292</v>
      </c>
      <c r="G803" t="str">
        <f t="shared" si="24"/>
        <v>Italy to World</v>
      </c>
      <c r="H803">
        <v>2016</v>
      </c>
      <c r="I803" t="s">
        <v>724</v>
      </c>
      <c r="J803">
        <v>6</v>
      </c>
      <c r="K803">
        <v>293851.59000000003</v>
      </c>
      <c r="L803" s="1">
        <f t="shared" si="25"/>
        <v>293.85159000000004</v>
      </c>
    </row>
    <row r="804" spans="1:12" ht="14.45">
      <c r="A804" t="s">
        <v>723</v>
      </c>
      <c r="B804" t="s">
        <v>735</v>
      </c>
      <c r="C804">
        <v>730900</v>
      </c>
      <c r="D804" t="s">
        <v>736</v>
      </c>
      <c r="E804" t="s">
        <v>147</v>
      </c>
      <c r="F804" t="s">
        <v>292</v>
      </c>
      <c r="G804" t="str">
        <f t="shared" si="24"/>
        <v>Italy to World</v>
      </c>
      <c r="H804">
        <v>2017</v>
      </c>
      <c r="I804" t="s">
        <v>724</v>
      </c>
      <c r="J804">
        <v>6</v>
      </c>
      <c r="K804">
        <v>325182.67300000001</v>
      </c>
      <c r="L804" s="1">
        <f t="shared" si="25"/>
        <v>325.18267300000002</v>
      </c>
    </row>
    <row r="805" spans="1:12" ht="14.45">
      <c r="A805" t="s">
        <v>723</v>
      </c>
      <c r="B805" t="s">
        <v>735</v>
      </c>
      <c r="C805">
        <v>730900</v>
      </c>
      <c r="D805" t="s">
        <v>736</v>
      </c>
      <c r="E805" t="s">
        <v>670</v>
      </c>
      <c r="F805" t="s">
        <v>670</v>
      </c>
      <c r="G805" t="str">
        <f t="shared" si="24"/>
        <v>Italy to EU27</v>
      </c>
      <c r="H805">
        <v>2012</v>
      </c>
      <c r="I805" t="s">
        <v>724</v>
      </c>
      <c r="J805">
        <v>6</v>
      </c>
      <c r="K805">
        <v>217052.209</v>
      </c>
      <c r="L805" s="1">
        <f t="shared" si="25"/>
        <v>217.052209</v>
      </c>
    </row>
    <row r="806" spans="1:12" ht="14.45">
      <c r="A806" t="s">
        <v>723</v>
      </c>
      <c r="B806" t="s">
        <v>735</v>
      </c>
      <c r="C806">
        <v>730900</v>
      </c>
      <c r="D806" t="s">
        <v>736</v>
      </c>
      <c r="E806" t="s">
        <v>670</v>
      </c>
      <c r="F806" t="s">
        <v>670</v>
      </c>
      <c r="G806" t="str">
        <f t="shared" si="24"/>
        <v>Italy to EU27</v>
      </c>
      <c r="H806">
        <v>2013</v>
      </c>
      <c r="I806" t="s">
        <v>724</v>
      </c>
      <c r="J806">
        <v>6</v>
      </c>
      <c r="K806">
        <v>166005.61900000001</v>
      </c>
      <c r="L806" s="1">
        <f t="shared" si="25"/>
        <v>166.005619</v>
      </c>
    </row>
    <row r="807" spans="1:12" ht="14.45">
      <c r="A807" t="s">
        <v>723</v>
      </c>
      <c r="B807" t="s">
        <v>735</v>
      </c>
      <c r="C807">
        <v>730900</v>
      </c>
      <c r="D807" t="s">
        <v>736</v>
      </c>
      <c r="E807" t="s">
        <v>670</v>
      </c>
      <c r="F807" t="s">
        <v>670</v>
      </c>
      <c r="G807" t="str">
        <f t="shared" si="24"/>
        <v>Italy to EU27</v>
      </c>
      <c r="H807">
        <v>2014</v>
      </c>
      <c r="I807" t="s">
        <v>724</v>
      </c>
      <c r="J807">
        <v>6</v>
      </c>
      <c r="K807">
        <v>170237.97099999999</v>
      </c>
      <c r="L807" s="1">
        <f t="shared" si="25"/>
        <v>170.23797099999999</v>
      </c>
    </row>
    <row r="808" spans="1:12" ht="14.45">
      <c r="A808" t="s">
        <v>723</v>
      </c>
      <c r="B808" t="s">
        <v>735</v>
      </c>
      <c r="C808">
        <v>730900</v>
      </c>
      <c r="D808" t="s">
        <v>736</v>
      </c>
      <c r="E808" t="s">
        <v>670</v>
      </c>
      <c r="F808" t="s">
        <v>670</v>
      </c>
      <c r="G808" t="str">
        <f t="shared" si="24"/>
        <v>Italy to EU27</v>
      </c>
      <c r="H808">
        <v>2015</v>
      </c>
      <c r="I808" t="s">
        <v>724</v>
      </c>
      <c r="J808">
        <v>6</v>
      </c>
      <c r="K808">
        <v>138387.31200000001</v>
      </c>
      <c r="L808" s="1">
        <f t="shared" si="25"/>
        <v>138.38731200000001</v>
      </c>
    </row>
    <row r="809" spans="1:12" ht="14.45">
      <c r="A809" t="s">
        <v>723</v>
      </c>
      <c r="B809" t="s">
        <v>735</v>
      </c>
      <c r="C809">
        <v>730900</v>
      </c>
      <c r="D809" t="s">
        <v>736</v>
      </c>
      <c r="E809" t="s">
        <v>670</v>
      </c>
      <c r="F809" t="s">
        <v>670</v>
      </c>
      <c r="G809" t="str">
        <f t="shared" si="24"/>
        <v>Italy to EU27</v>
      </c>
      <c r="H809">
        <v>2016</v>
      </c>
      <c r="I809" t="s">
        <v>724</v>
      </c>
      <c r="J809">
        <v>6</v>
      </c>
      <c r="K809">
        <v>154499.277</v>
      </c>
      <c r="L809" s="1">
        <f t="shared" si="25"/>
        <v>154.49927700000001</v>
      </c>
    </row>
    <row r="810" spans="1:12" ht="14.45">
      <c r="A810" t="s">
        <v>723</v>
      </c>
      <c r="B810" t="s">
        <v>735</v>
      </c>
      <c r="C810">
        <v>730900</v>
      </c>
      <c r="D810" t="s">
        <v>736</v>
      </c>
      <c r="E810" t="s">
        <v>670</v>
      </c>
      <c r="F810" t="s">
        <v>670</v>
      </c>
      <c r="G810" t="str">
        <f t="shared" si="24"/>
        <v>Italy to EU27</v>
      </c>
      <c r="H810">
        <v>2017</v>
      </c>
      <c r="I810" t="s">
        <v>724</v>
      </c>
      <c r="J810">
        <v>6</v>
      </c>
      <c r="K810">
        <v>139974.25099999999</v>
      </c>
      <c r="L810" s="1">
        <f t="shared" si="25"/>
        <v>139.97425099999998</v>
      </c>
    </row>
    <row r="811" spans="1:12" ht="14.45">
      <c r="A811" t="s">
        <v>723</v>
      </c>
      <c r="B811" t="s">
        <v>735</v>
      </c>
      <c r="C811">
        <v>741999</v>
      </c>
      <c r="D811" t="s">
        <v>736</v>
      </c>
      <c r="E811" t="s">
        <v>147</v>
      </c>
      <c r="F811" t="s">
        <v>292</v>
      </c>
      <c r="G811" t="str">
        <f t="shared" si="24"/>
        <v>Italy to World</v>
      </c>
      <c r="H811">
        <v>2012</v>
      </c>
      <c r="I811" t="s">
        <v>724</v>
      </c>
      <c r="J811">
        <v>6</v>
      </c>
      <c r="K811">
        <v>167821.185</v>
      </c>
      <c r="L811" s="1">
        <f t="shared" si="25"/>
        <v>167.82118499999999</v>
      </c>
    </row>
    <row r="812" spans="1:12" ht="14.45">
      <c r="A812" t="s">
        <v>723</v>
      </c>
      <c r="B812" t="s">
        <v>735</v>
      </c>
      <c r="C812">
        <v>741999</v>
      </c>
      <c r="D812" t="s">
        <v>736</v>
      </c>
      <c r="E812" t="s">
        <v>147</v>
      </c>
      <c r="F812" t="s">
        <v>292</v>
      </c>
      <c r="G812" t="str">
        <f t="shared" si="24"/>
        <v>Italy to World</v>
      </c>
      <c r="H812">
        <v>2013</v>
      </c>
      <c r="I812" t="s">
        <v>724</v>
      </c>
      <c r="J812">
        <v>6</v>
      </c>
      <c r="K812">
        <v>184507.334</v>
      </c>
      <c r="L812" s="1">
        <f t="shared" si="25"/>
        <v>184.50733400000001</v>
      </c>
    </row>
    <row r="813" spans="1:12" ht="14.45">
      <c r="A813" t="s">
        <v>723</v>
      </c>
      <c r="B813" t="s">
        <v>735</v>
      </c>
      <c r="C813">
        <v>741999</v>
      </c>
      <c r="D813" t="s">
        <v>736</v>
      </c>
      <c r="E813" t="s">
        <v>147</v>
      </c>
      <c r="F813" t="s">
        <v>292</v>
      </c>
      <c r="G813" t="str">
        <f t="shared" si="24"/>
        <v>Italy to World</v>
      </c>
      <c r="H813">
        <v>2014</v>
      </c>
      <c r="I813" t="s">
        <v>724</v>
      </c>
      <c r="J813">
        <v>6</v>
      </c>
      <c r="K813">
        <v>200893.18400000001</v>
      </c>
      <c r="L813" s="1">
        <f t="shared" si="25"/>
        <v>200.89318400000002</v>
      </c>
    </row>
    <row r="814" spans="1:12" ht="14.45">
      <c r="A814" t="s">
        <v>723</v>
      </c>
      <c r="B814" t="s">
        <v>735</v>
      </c>
      <c r="C814">
        <v>741999</v>
      </c>
      <c r="D814" t="s">
        <v>736</v>
      </c>
      <c r="E814" t="s">
        <v>147</v>
      </c>
      <c r="F814" t="s">
        <v>292</v>
      </c>
      <c r="G814" t="str">
        <f t="shared" si="24"/>
        <v>Italy to World</v>
      </c>
      <c r="H814">
        <v>2015</v>
      </c>
      <c r="I814" t="s">
        <v>724</v>
      </c>
      <c r="J814">
        <v>6</v>
      </c>
      <c r="K814">
        <v>170981.45300000001</v>
      </c>
      <c r="L814" s="1">
        <f t="shared" si="25"/>
        <v>170.98145300000002</v>
      </c>
    </row>
    <row r="815" spans="1:12" ht="14.45">
      <c r="A815" t="s">
        <v>723</v>
      </c>
      <c r="B815" t="s">
        <v>735</v>
      </c>
      <c r="C815">
        <v>741999</v>
      </c>
      <c r="D815" t="s">
        <v>736</v>
      </c>
      <c r="E815" t="s">
        <v>147</v>
      </c>
      <c r="F815" t="s">
        <v>292</v>
      </c>
      <c r="G815" t="str">
        <f t="shared" si="24"/>
        <v>Italy to World</v>
      </c>
      <c r="H815">
        <v>2016</v>
      </c>
      <c r="I815" t="s">
        <v>724</v>
      </c>
      <c r="J815">
        <v>6</v>
      </c>
      <c r="K815">
        <v>161046.83199999999</v>
      </c>
      <c r="L815" s="1">
        <f t="shared" si="25"/>
        <v>161.04683199999999</v>
      </c>
    </row>
    <row r="816" spans="1:12" ht="14.45">
      <c r="A816" t="s">
        <v>723</v>
      </c>
      <c r="B816" t="s">
        <v>735</v>
      </c>
      <c r="C816">
        <v>741999</v>
      </c>
      <c r="D816" t="s">
        <v>736</v>
      </c>
      <c r="E816" t="s">
        <v>147</v>
      </c>
      <c r="F816" t="s">
        <v>292</v>
      </c>
      <c r="G816" t="str">
        <f t="shared" si="24"/>
        <v>Italy to World</v>
      </c>
      <c r="H816">
        <v>2017</v>
      </c>
      <c r="I816" t="s">
        <v>724</v>
      </c>
      <c r="J816">
        <v>6</v>
      </c>
      <c r="K816">
        <v>181339.15900000001</v>
      </c>
      <c r="L816" s="1">
        <f t="shared" si="25"/>
        <v>181.33915900000002</v>
      </c>
    </row>
    <row r="817" spans="1:12" ht="14.45">
      <c r="A817" t="s">
        <v>723</v>
      </c>
      <c r="B817" t="s">
        <v>735</v>
      </c>
      <c r="C817">
        <v>741999</v>
      </c>
      <c r="D817" t="s">
        <v>736</v>
      </c>
      <c r="E817" t="s">
        <v>670</v>
      </c>
      <c r="F817" t="s">
        <v>670</v>
      </c>
      <c r="G817" t="str">
        <f t="shared" si="24"/>
        <v>Italy to EU27</v>
      </c>
      <c r="H817">
        <v>2012</v>
      </c>
      <c r="I817" t="s">
        <v>724</v>
      </c>
      <c r="J817">
        <v>6</v>
      </c>
      <c r="K817">
        <v>117138.95699999999</v>
      </c>
      <c r="L817" s="1">
        <f t="shared" si="25"/>
        <v>117.13895699999999</v>
      </c>
    </row>
    <row r="818" spans="1:12" ht="14.45">
      <c r="A818" t="s">
        <v>723</v>
      </c>
      <c r="B818" t="s">
        <v>735</v>
      </c>
      <c r="C818">
        <v>741999</v>
      </c>
      <c r="D818" t="s">
        <v>736</v>
      </c>
      <c r="E818" t="s">
        <v>670</v>
      </c>
      <c r="F818" t="s">
        <v>670</v>
      </c>
      <c r="G818" t="str">
        <f t="shared" si="24"/>
        <v>Italy to EU27</v>
      </c>
      <c r="H818">
        <v>2013</v>
      </c>
      <c r="I818" t="s">
        <v>724</v>
      </c>
      <c r="J818">
        <v>6</v>
      </c>
      <c r="K818">
        <v>121613.266</v>
      </c>
      <c r="L818" s="1">
        <f t="shared" si="25"/>
        <v>121.61326600000001</v>
      </c>
    </row>
    <row r="819" spans="1:12" ht="14.45">
      <c r="A819" t="s">
        <v>723</v>
      </c>
      <c r="B819" t="s">
        <v>735</v>
      </c>
      <c r="C819">
        <v>741999</v>
      </c>
      <c r="D819" t="s">
        <v>736</v>
      </c>
      <c r="E819" t="s">
        <v>670</v>
      </c>
      <c r="F819" t="s">
        <v>670</v>
      </c>
      <c r="G819" t="str">
        <f t="shared" si="24"/>
        <v>Italy to EU27</v>
      </c>
      <c r="H819">
        <v>2014</v>
      </c>
      <c r="I819" t="s">
        <v>724</v>
      </c>
      <c r="J819">
        <v>6</v>
      </c>
      <c r="K819">
        <v>125714.944</v>
      </c>
      <c r="L819" s="1">
        <f t="shared" si="25"/>
        <v>125.714944</v>
      </c>
    </row>
    <row r="820" spans="1:12" ht="14.45">
      <c r="A820" t="s">
        <v>723</v>
      </c>
      <c r="B820" t="s">
        <v>735</v>
      </c>
      <c r="C820">
        <v>741999</v>
      </c>
      <c r="D820" t="s">
        <v>736</v>
      </c>
      <c r="E820" t="s">
        <v>670</v>
      </c>
      <c r="F820" t="s">
        <v>670</v>
      </c>
      <c r="G820" t="str">
        <f t="shared" si="24"/>
        <v>Italy to EU27</v>
      </c>
      <c r="H820">
        <v>2015</v>
      </c>
      <c r="I820" t="s">
        <v>724</v>
      </c>
      <c r="J820">
        <v>6</v>
      </c>
      <c r="K820">
        <v>107272.111</v>
      </c>
      <c r="L820" s="1">
        <f t="shared" si="25"/>
        <v>107.27211100000001</v>
      </c>
    </row>
    <row r="821" spans="1:12" ht="14.45">
      <c r="A821" t="s">
        <v>723</v>
      </c>
      <c r="B821" t="s">
        <v>735</v>
      </c>
      <c r="C821">
        <v>741999</v>
      </c>
      <c r="D821" t="s">
        <v>736</v>
      </c>
      <c r="E821" t="s">
        <v>670</v>
      </c>
      <c r="F821" t="s">
        <v>670</v>
      </c>
      <c r="G821" t="str">
        <f t="shared" si="24"/>
        <v>Italy to EU27</v>
      </c>
      <c r="H821">
        <v>2016</v>
      </c>
      <c r="I821" t="s">
        <v>724</v>
      </c>
      <c r="J821">
        <v>6</v>
      </c>
      <c r="K821">
        <v>107407.499</v>
      </c>
      <c r="L821" s="1">
        <f t="shared" si="25"/>
        <v>107.407499</v>
      </c>
    </row>
    <row r="822" spans="1:12" ht="14.45">
      <c r="A822" t="s">
        <v>723</v>
      </c>
      <c r="B822" t="s">
        <v>735</v>
      </c>
      <c r="C822">
        <v>741999</v>
      </c>
      <c r="D822" t="s">
        <v>736</v>
      </c>
      <c r="E822" t="s">
        <v>670</v>
      </c>
      <c r="F822" t="s">
        <v>670</v>
      </c>
      <c r="G822" t="str">
        <f t="shared" si="24"/>
        <v>Italy to EU27</v>
      </c>
      <c r="H822">
        <v>2017</v>
      </c>
      <c r="I822" t="s">
        <v>724</v>
      </c>
      <c r="J822">
        <v>6</v>
      </c>
      <c r="K822">
        <v>129365.974</v>
      </c>
      <c r="L822" s="1">
        <f t="shared" si="25"/>
        <v>129.36597399999999</v>
      </c>
    </row>
    <row r="823" spans="1:12" ht="14.45">
      <c r="A823" t="s">
        <v>723</v>
      </c>
      <c r="B823" t="s">
        <v>735</v>
      </c>
      <c r="C823">
        <v>761100</v>
      </c>
      <c r="D823" t="s">
        <v>736</v>
      </c>
      <c r="E823" t="s">
        <v>147</v>
      </c>
      <c r="F823" t="s">
        <v>292</v>
      </c>
      <c r="G823" t="str">
        <f t="shared" si="24"/>
        <v>Italy to World</v>
      </c>
      <c r="H823">
        <v>2012</v>
      </c>
      <c r="I823" t="s">
        <v>724</v>
      </c>
      <c r="J823">
        <v>6</v>
      </c>
      <c r="K823">
        <v>8345.6910000000007</v>
      </c>
      <c r="L823" s="1">
        <f t="shared" si="25"/>
        <v>8.3456910000000004</v>
      </c>
    </row>
    <row r="824" spans="1:12" ht="14.45">
      <c r="A824" t="s">
        <v>723</v>
      </c>
      <c r="B824" t="s">
        <v>735</v>
      </c>
      <c r="C824">
        <v>761100</v>
      </c>
      <c r="D824" t="s">
        <v>736</v>
      </c>
      <c r="E824" t="s">
        <v>147</v>
      </c>
      <c r="F824" t="s">
        <v>292</v>
      </c>
      <c r="G824" t="str">
        <f t="shared" si="24"/>
        <v>Italy to World</v>
      </c>
      <c r="H824">
        <v>2013</v>
      </c>
      <c r="I824" t="s">
        <v>724</v>
      </c>
      <c r="J824">
        <v>6</v>
      </c>
      <c r="K824">
        <v>18443.628000000001</v>
      </c>
      <c r="L824" s="1">
        <f t="shared" si="25"/>
        <v>18.443628</v>
      </c>
    </row>
    <row r="825" spans="1:12" ht="14.45">
      <c r="A825" t="s">
        <v>723</v>
      </c>
      <c r="B825" t="s">
        <v>735</v>
      </c>
      <c r="C825">
        <v>761100</v>
      </c>
      <c r="D825" t="s">
        <v>736</v>
      </c>
      <c r="E825" t="s">
        <v>147</v>
      </c>
      <c r="F825" t="s">
        <v>292</v>
      </c>
      <c r="G825" t="str">
        <f t="shared" si="24"/>
        <v>Italy to World</v>
      </c>
      <c r="H825">
        <v>2014</v>
      </c>
      <c r="I825" t="s">
        <v>724</v>
      </c>
      <c r="J825">
        <v>6</v>
      </c>
      <c r="K825">
        <v>19931.833999999999</v>
      </c>
      <c r="L825" s="1">
        <f t="shared" si="25"/>
        <v>19.931833999999998</v>
      </c>
    </row>
    <row r="826" spans="1:12" ht="14.45">
      <c r="A826" t="s">
        <v>723</v>
      </c>
      <c r="B826" t="s">
        <v>735</v>
      </c>
      <c r="C826">
        <v>761100</v>
      </c>
      <c r="D826" t="s">
        <v>736</v>
      </c>
      <c r="E826" t="s">
        <v>147</v>
      </c>
      <c r="F826" t="s">
        <v>292</v>
      </c>
      <c r="G826" t="str">
        <f t="shared" si="24"/>
        <v>Italy to World</v>
      </c>
      <c r="H826">
        <v>2015</v>
      </c>
      <c r="I826" t="s">
        <v>724</v>
      </c>
      <c r="J826">
        <v>6</v>
      </c>
      <c r="K826">
        <v>20265.564999999999</v>
      </c>
      <c r="L826" s="1">
        <f t="shared" si="25"/>
        <v>20.265564999999999</v>
      </c>
    </row>
    <row r="827" spans="1:12" ht="14.45">
      <c r="A827" t="s">
        <v>723</v>
      </c>
      <c r="B827" t="s">
        <v>735</v>
      </c>
      <c r="C827">
        <v>761100</v>
      </c>
      <c r="D827" t="s">
        <v>736</v>
      </c>
      <c r="E827" t="s">
        <v>147</v>
      </c>
      <c r="F827" t="s">
        <v>292</v>
      </c>
      <c r="G827" t="str">
        <f t="shared" si="24"/>
        <v>Italy to World</v>
      </c>
      <c r="H827">
        <v>2016</v>
      </c>
      <c r="I827" t="s">
        <v>724</v>
      </c>
      <c r="J827">
        <v>6</v>
      </c>
      <c r="K827">
        <v>15865.056</v>
      </c>
      <c r="L827" s="1">
        <f t="shared" si="25"/>
        <v>15.865056000000001</v>
      </c>
    </row>
    <row r="828" spans="1:12" ht="14.45">
      <c r="A828" t="s">
        <v>723</v>
      </c>
      <c r="B828" t="s">
        <v>735</v>
      </c>
      <c r="C828">
        <v>761100</v>
      </c>
      <c r="D828" t="s">
        <v>736</v>
      </c>
      <c r="E828" t="s">
        <v>147</v>
      </c>
      <c r="F828" t="s">
        <v>292</v>
      </c>
      <c r="G828" t="str">
        <f t="shared" si="24"/>
        <v>Italy to World</v>
      </c>
      <c r="H828">
        <v>2017</v>
      </c>
      <c r="I828" t="s">
        <v>724</v>
      </c>
      <c r="J828">
        <v>6</v>
      </c>
      <c r="K828">
        <v>8458.58</v>
      </c>
      <c r="L828" s="1">
        <f t="shared" si="25"/>
        <v>8.4585799999999995</v>
      </c>
    </row>
    <row r="829" spans="1:12" ht="14.45">
      <c r="A829" t="s">
        <v>723</v>
      </c>
      <c r="B829" t="s">
        <v>735</v>
      </c>
      <c r="C829">
        <v>761100</v>
      </c>
      <c r="D829" t="s">
        <v>736</v>
      </c>
      <c r="E829" t="s">
        <v>670</v>
      </c>
      <c r="F829" t="s">
        <v>670</v>
      </c>
      <c r="G829" t="str">
        <f t="shared" si="24"/>
        <v>Italy to EU27</v>
      </c>
      <c r="H829">
        <v>2012</v>
      </c>
      <c r="I829" t="s">
        <v>724</v>
      </c>
      <c r="J829">
        <v>6</v>
      </c>
      <c r="K829">
        <v>4378.5529999999999</v>
      </c>
      <c r="L829" s="1">
        <f t="shared" si="25"/>
        <v>4.3785530000000001</v>
      </c>
    </row>
    <row r="830" spans="1:12" ht="14.45">
      <c r="A830" t="s">
        <v>723</v>
      </c>
      <c r="B830" t="s">
        <v>735</v>
      </c>
      <c r="C830">
        <v>761100</v>
      </c>
      <c r="D830" t="s">
        <v>736</v>
      </c>
      <c r="E830" t="s">
        <v>670</v>
      </c>
      <c r="F830" t="s">
        <v>670</v>
      </c>
      <c r="G830" t="str">
        <f t="shared" si="24"/>
        <v>Italy to EU27</v>
      </c>
      <c r="H830">
        <v>2013</v>
      </c>
      <c r="I830" t="s">
        <v>724</v>
      </c>
      <c r="J830">
        <v>6</v>
      </c>
      <c r="K830">
        <v>4742.0259999999998</v>
      </c>
      <c r="L830" s="1">
        <f t="shared" si="25"/>
        <v>4.7420260000000001</v>
      </c>
    </row>
    <row r="831" spans="1:12" ht="14.45">
      <c r="A831" t="s">
        <v>723</v>
      </c>
      <c r="B831" t="s">
        <v>735</v>
      </c>
      <c r="C831">
        <v>761100</v>
      </c>
      <c r="D831" t="s">
        <v>736</v>
      </c>
      <c r="E831" t="s">
        <v>670</v>
      </c>
      <c r="F831" t="s">
        <v>670</v>
      </c>
      <c r="G831" t="str">
        <f t="shared" si="24"/>
        <v>Italy to EU27</v>
      </c>
      <c r="H831">
        <v>2014</v>
      </c>
      <c r="I831" t="s">
        <v>724</v>
      </c>
      <c r="J831">
        <v>6</v>
      </c>
      <c r="K831">
        <v>10312.501</v>
      </c>
      <c r="L831" s="1">
        <f t="shared" si="25"/>
        <v>10.312501000000001</v>
      </c>
    </row>
    <row r="832" spans="1:12" ht="14.45">
      <c r="A832" t="s">
        <v>723</v>
      </c>
      <c r="B832" t="s">
        <v>735</v>
      </c>
      <c r="C832">
        <v>761100</v>
      </c>
      <c r="D832" t="s">
        <v>736</v>
      </c>
      <c r="E832" t="s">
        <v>670</v>
      </c>
      <c r="F832" t="s">
        <v>670</v>
      </c>
      <c r="G832" t="str">
        <f t="shared" si="24"/>
        <v>Italy to EU27</v>
      </c>
      <c r="H832">
        <v>2015</v>
      </c>
      <c r="I832" t="s">
        <v>724</v>
      </c>
      <c r="J832">
        <v>6</v>
      </c>
      <c r="K832">
        <v>13560.63</v>
      </c>
      <c r="L832" s="1">
        <f t="shared" si="25"/>
        <v>13.56063</v>
      </c>
    </row>
    <row r="833" spans="1:12" ht="14.45">
      <c r="A833" t="s">
        <v>723</v>
      </c>
      <c r="B833" t="s">
        <v>735</v>
      </c>
      <c r="C833">
        <v>761100</v>
      </c>
      <c r="D833" t="s">
        <v>736</v>
      </c>
      <c r="E833" t="s">
        <v>670</v>
      </c>
      <c r="F833" t="s">
        <v>670</v>
      </c>
      <c r="G833" t="str">
        <f t="shared" si="24"/>
        <v>Italy to EU27</v>
      </c>
      <c r="H833">
        <v>2016</v>
      </c>
      <c r="I833" t="s">
        <v>724</v>
      </c>
      <c r="J833">
        <v>6</v>
      </c>
      <c r="K833">
        <v>6288.451</v>
      </c>
      <c r="L833" s="1">
        <f t="shared" si="25"/>
        <v>6.2884510000000002</v>
      </c>
    </row>
    <row r="834" spans="1:12" ht="14.45">
      <c r="A834" t="s">
        <v>723</v>
      </c>
      <c r="B834" t="s">
        <v>735</v>
      </c>
      <c r="C834">
        <v>761100</v>
      </c>
      <c r="D834" t="s">
        <v>736</v>
      </c>
      <c r="E834" t="s">
        <v>670</v>
      </c>
      <c r="F834" t="s">
        <v>670</v>
      </c>
      <c r="G834" t="str">
        <f t="shared" si="24"/>
        <v>Italy to EU27</v>
      </c>
      <c r="H834">
        <v>2017</v>
      </c>
      <c r="I834" t="s">
        <v>724</v>
      </c>
      <c r="J834">
        <v>6</v>
      </c>
      <c r="K834">
        <v>4570.7849999999999</v>
      </c>
      <c r="L834" s="1">
        <f t="shared" si="25"/>
        <v>4.5707849999999999</v>
      </c>
    </row>
    <row r="835" spans="1:12" ht="14.45">
      <c r="A835" t="s">
        <v>723</v>
      </c>
      <c r="B835" t="s">
        <v>735</v>
      </c>
      <c r="C835">
        <v>840510</v>
      </c>
      <c r="D835" t="s">
        <v>736</v>
      </c>
      <c r="E835" t="s">
        <v>147</v>
      </c>
      <c r="F835" t="s">
        <v>292</v>
      </c>
      <c r="G835" t="str">
        <f t="shared" si="24"/>
        <v>Italy to World</v>
      </c>
      <c r="H835">
        <v>2012</v>
      </c>
      <c r="I835" t="s">
        <v>724</v>
      </c>
      <c r="J835">
        <v>6</v>
      </c>
      <c r="K835">
        <v>31444.157999999999</v>
      </c>
      <c r="L835" s="1">
        <f t="shared" si="25"/>
        <v>31.444157999999998</v>
      </c>
    </row>
    <row r="836" spans="1:12" ht="14.45">
      <c r="A836" t="s">
        <v>723</v>
      </c>
      <c r="B836" t="s">
        <v>735</v>
      </c>
      <c r="C836">
        <v>840510</v>
      </c>
      <c r="D836" t="s">
        <v>736</v>
      </c>
      <c r="E836" t="s">
        <v>147</v>
      </c>
      <c r="F836" t="s">
        <v>292</v>
      </c>
      <c r="G836" t="str">
        <f t="shared" si="24"/>
        <v>Italy to World</v>
      </c>
      <c r="H836">
        <v>2013</v>
      </c>
      <c r="I836" t="s">
        <v>724</v>
      </c>
      <c r="J836">
        <v>6</v>
      </c>
      <c r="K836">
        <v>23065.233</v>
      </c>
      <c r="L836" s="1">
        <f t="shared" si="25"/>
        <v>23.065232999999999</v>
      </c>
    </row>
    <row r="837" spans="1:12" ht="14.45">
      <c r="A837" t="s">
        <v>723</v>
      </c>
      <c r="B837" t="s">
        <v>735</v>
      </c>
      <c r="C837">
        <v>840510</v>
      </c>
      <c r="D837" t="s">
        <v>736</v>
      </c>
      <c r="E837" t="s">
        <v>147</v>
      </c>
      <c r="F837" t="s">
        <v>292</v>
      </c>
      <c r="G837" t="str">
        <f t="shared" si="24"/>
        <v>Italy to World</v>
      </c>
      <c r="H837">
        <v>2014</v>
      </c>
      <c r="I837" t="s">
        <v>724</v>
      </c>
      <c r="J837">
        <v>6</v>
      </c>
      <c r="K837">
        <v>31749.877</v>
      </c>
      <c r="L837" s="1">
        <f t="shared" si="25"/>
        <v>31.749877000000001</v>
      </c>
    </row>
    <row r="838" spans="1:12" ht="14.45">
      <c r="A838" t="s">
        <v>723</v>
      </c>
      <c r="B838" t="s">
        <v>735</v>
      </c>
      <c r="C838">
        <v>840510</v>
      </c>
      <c r="D838" t="s">
        <v>736</v>
      </c>
      <c r="E838" t="s">
        <v>147</v>
      </c>
      <c r="F838" t="s">
        <v>292</v>
      </c>
      <c r="G838" t="str">
        <f t="shared" si="24"/>
        <v>Italy to World</v>
      </c>
      <c r="H838">
        <v>2015</v>
      </c>
      <c r="I838" t="s">
        <v>724</v>
      </c>
      <c r="J838">
        <v>6</v>
      </c>
      <c r="K838">
        <v>25602.294000000002</v>
      </c>
      <c r="L838" s="1">
        <f t="shared" si="25"/>
        <v>25.602294000000001</v>
      </c>
    </row>
    <row r="839" spans="1:12" ht="14.45">
      <c r="A839" t="s">
        <v>723</v>
      </c>
      <c r="B839" t="s">
        <v>735</v>
      </c>
      <c r="C839">
        <v>840510</v>
      </c>
      <c r="D839" t="s">
        <v>736</v>
      </c>
      <c r="E839" t="s">
        <v>147</v>
      </c>
      <c r="F839" t="s">
        <v>292</v>
      </c>
      <c r="G839" t="str">
        <f t="shared" si="24"/>
        <v>Italy to World</v>
      </c>
      <c r="H839">
        <v>2016</v>
      </c>
      <c r="I839" t="s">
        <v>724</v>
      </c>
      <c r="J839">
        <v>6</v>
      </c>
      <c r="K839">
        <v>33622.493000000002</v>
      </c>
      <c r="L839" s="1">
        <f t="shared" si="25"/>
        <v>33.622493000000006</v>
      </c>
    </row>
    <row r="840" spans="1:12" ht="14.45">
      <c r="A840" t="s">
        <v>723</v>
      </c>
      <c r="B840" t="s">
        <v>735</v>
      </c>
      <c r="C840">
        <v>840510</v>
      </c>
      <c r="D840" t="s">
        <v>736</v>
      </c>
      <c r="E840" t="s">
        <v>147</v>
      </c>
      <c r="F840" t="s">
        <v>292</v>
      </c>
      <c r="G840" t="str">
        <f t="shared" ref="G840:G903" si="26">CONCATENATE(D840, " to ",F840)</f>
        <v>Italy to World</v>
      </c>
      <c r="H840">
        <v>2017</v>
      </c>
      <c r="I840" t="s">
        <v>724</v>
      </c>
      <c r="J840">
        <v>6</v>
      </c>
      <c r="K840">
        <v>35038.714999999997</v>
      </c>
      <c r="L840" s="1">
        <f t="shared" ref="L840:L903" si="27">K840/1000</f>
        <v>35.038714999999996</v>
      </c>
    </row>
    <row r="841" spans="1:12" ht="14.45">
      <c r="A841" t="s">
        <v>723</v>
      </c>
      <c r="B841" t="s">
        <v>735</v>
      </c>
      <c r="C841">
        <v>840510</v>
      </c>
      <c r="D841" t="s">
        <v>736</v>
      </c>
      <c r="E841" t="s">
        <v>670</v>
      </c>
      <c r="F841" t="s">
        <v>670</v>
      </c>
      <c r="G841" t="str">
        <f t="shared" si="26"/>
        <v>Italy to EU27</v>
      </c>
      <c r="H841">
        <v>2012</v>
      </c>
      <c r="I841" t="s">
        <v>724</v>
      </c>
      <c r="J841">
        <v>6</v>
      </c>
      <c r="K841">
        <v>8173.62</v>
      </c>
      <c r="L841" s="1">
        <f t="shared" si="27"/>
        <v>8.1736199999999997</v>
      </c>
    </row>
    <row r="842" spans="1:12" ht="14.45">
      <c r="A842" t="s">
        <v>723</v>
      </c>
      <c r="B842" t="s">
        <v>735</v>
      </c>
      <c r="C842">
        <v>840510</v>
      </c>
      <c r="D842" t="s">
        <v>736</v>
      </c>
      <c r="E842" t="s">
        <v>670</v>
      </c>
      <c r="F842" t="s">
        <v>670</v>
      </c>
      <c r="G842" t="str">
        <f t="shared" si="26"/>
        <v>Italy to EU27</v>
      </c>
      <c r="H842">
        <v>2013</v>
      </c>
      <c r="I842" t="s">
        <v>724</v>
      </c>
      <c r="J842">
        <v>6</v>
      </c>
      <c r="K842">
        <v>8566.5220000000008</v>
      </c>
      <c r="L842" s="1">
        <f t="shared" si="27"/>
        <v>8.5665220000000009</v>
      </c>
    </row>
    <row r="843" spans="1:12" ht="14.45">
      <c r="A843" t="s">
        <v>723</v>
      </c>
      <c r="B843" t="s">
        <v>735</v>
      </c>
      <c r="C843">
        <v>840510</v>
      </c>
      <c r="D843" t="s">
        <v>736</v>
      </c>
      <c r="E843" t="s">
        <v>670</v>
      </c>
      <c r="F843" t="s">
        <v>670</v>
      </c>
      <c r="G843" t="str">
        <f t="shared" si="26"/>
        <v>Italy to EU27</v>
      </c>
      <c r="H843">
        <v>2014</v>
      </c>
      <c r="I843" t="s">
        <v>724</v>
      </c>
      <c r="J843">
        <v>6</v>
      </c>
      <c r="K843">
        <v>9734.4269999999997</v>
      </c>
      <c r="L843" s="1">
        <f t="shared" si="27"/>
        <v>9.7344270000000002</v>
      </c>
    </row>
    <row r="844" spans="1:12" ht="14.45">
      <c r="A844" t="s">
        <v>723</v>
      </c>
      <c r="B844" t="s">
        <v>735</v>
      </c>
      <c r="C844">
        <v>840510</v>
      </c>
      <c r="D844" t="s">
        <v>736</v>
      </c>
      <c r="E844" t="s">
        <v>670</v>
      </c>
      <c r="F844" t="s">
        <v>670</v>
      </c>
      <c r="G844" t="str">
        <f t="shared" si="26"/>
        <v>Italy to EU27</v>
      </c>
      <c r="H844">
        <v>2015</v>
      </c>
      <c r="I844" t="s">
        <v>724</v>
      </c>
      <c r="J844">
        <v>6</v>
      </c>
      <c r="K844">
        <v>5986.357</v>
      </c>
      <c r="L844" s="1">
        <f t="shared" si="27"/>
        <v>5.9863569999999999</v>
      </c>
    </row>
    <row r="845" spans="1:12" ht="14.45">
      <c r="A845" t="s">
        <v>723</v>
      </c>
      <c r="B845" t="s">
        <v>735</v>
      </c>
      <c r="C845">
        <v>840510</v>
      </c>
      <c r="D845" t="s">
        <v>736</v>
      </c>
      <c r="E845" t="s">
        <v>670</v>
      </c>
      <c r="F845" t="s">
        <v>670</v>
      </c>
      <c r="G845" t="str">
        <f t="shared" si="26"/>
        <v>Italy to EU27</v>
      </c>
      <c r="H845">
        <v>2016</v>
      </c>
      <c r="I845" t="s">
        <v>724</v>
      </c>
      <c r="J845">
        <v>6</v>
      </c>
      <c r="K845">
        <v>5327.8919999999998</v>
      </c>
      <c r="L845" s="1">
        <f t="shared" si="27"/>
        <v>5.3278919999999994</v>
      </c>
    </row>
    <row r="846" spans="1:12" ht="14.45">
      <c r="A846" t="s">
        <v>723</v>
      </c>
      <c r="B846" t="s">
        <v>735</v>
      </c>
      <c r="C846">
        <v>840510</v>
      </c>
      <c r="D846" t="s">
        <v>736</v>
      </c>
      <c r="E846" t="s">
        <v>670</v>
      </c>
      <c r="F846" t="s">
        <v>670</v>
      </c>
      <c r="G846" t="str">
        <f t="shared" si="26"/>
        <v>Italy to EU27</v>
      </c>
      <c r="H846">
        <v>2017</v>
      </c>
      <c r="I846" t="s">
        <v>724</v>
      </c>
      <c r="J846">
        <v>6</v>
      </c>
      <c r="K846">
        <v>11641.813</v>
      </c>
      <c r="L846" s="1">
        <f t="shared" si="27"/>
        <v>11.641813000000001</v>
      </c>
    </row>
    <row r="847" spans="1:12" ht="14.45">
      <c r="A847" t="s">
        <v>723</v>
      </c>
      <c r="B847" t="s">
        <v>735</v>
      </c>
      <c r="C847">
        <v>841931</v>
      </c>
      <c r="D847" t="s">
        <v>736</v>
      </c>
      <c r="E847" t="s">
        <v>147</v>
      </c>
      <c r="F847" t="s">
        <v>292</v>
      </c>
      <c r="G847" t="str">
        <f t="shared" si="26"/>
        <v>Italy to World</v>
      </c>
      <c r="H847">
        <v>2012</v>
      </c>
      <c r="I847" t="s">
        <v>724</v>
      </c>
      <c r="J847">
        <v>6</v>
      </c>
      <c r="K847">
        <v>58788.76</v>
      </c>
      <c r="L847" s="1">
        <f t="shared" si="27"/>
        <v>58.788760000000003</v>
      </c>
    </row>
    <row r="848" spans="1:12" ht="14.45">
      <c r="A848" t="s">
        <v>723</v>
      </c>
      <c r="B848" t="s">
        <v>735</v>
      </c>
      <c r="C848">
        <v>841931</v>
      </c>
      <c r="D848" t="s">
        <v>736</v>
      </c>
      <c r="E848" t="s">
        <v>147</v>
      </c>
      <c r="F848" t="s">
        <v>292</v>
      </c>
      <c r="G848" t="str">
        <f t="shared" si="26"/>
        <v>Italy to World</v>
      </c>
      <c r="H848">
        <v>2013</v>
      </c>
      <c r="I848" t="s">
        <v>724</v>
      </c>
      <c r="J848">
        <v>6</v>
      </c>
      <c r="K848">
        <v>69014.182000000001</v>
      </c>
      <c r="L848" s="1">
        <f t="shared" si="27"/>
        <v>69.014182000000005</v>
      </c>
    </row>
    <row r="849" spans="1:12" ht="14.45">
      <c r="A849" t="s">
        <v>723</v>
      </c>
      <c r="B849" t="s">
        <v>735</v>
      </c>
      <c r="C849">
        <v>841931</v>
      </c>
      <c r="D849" t="s">
        <v>736</v>
      </c>
      <c r="E849" t="s">
        <v>147</v>
      </c>
      <c r="F849" t="s">
        <v>292</v>
      </c>
      <c r="G849" t="str">
        <f t="shared" si="26"/>
        <v>Italy to World</v>
      </c>
      <c r="H849">
        <v>2014</v>
      </c>
      <c r="I849" t="s">
        <v>724</v>
      </c>
      <c r="J849">
        <v>6</v>
      </c>
      <c r="K849">
        <v>63688.055</v>
      </c>
      <c r="L849" s="1">
        <f t="shared" si="27"/>
        <v>63.688054999999999</v>
      </c>
    </row>
    <row r="850" spans="1:12" ht="14.45">
      <c r="A850" t="s">
        <v>723</v>
      </c>
      <c r="B850" t="s">
        <v>735</v>
      </c>
      <c r="C850">
        <v>841931</v>
      </c>
      <c r="D850" t="s">
        <v>736</v>
      </c>
      <c r="E850" t="s">
        <v>147</v>
      </c>
      <c r="F850" t="s">
        <v>292</v>
      </c>
      <c r="G850" t="str">
        <f t="shared" si="26"/>
        <v>Italy to World</v>
      </c>
      <c r="H850">
        <v>2015</v>
      </c>
      <c r="I850" t="s">
        <v>724</v>
      </c>
      <c r="J850">
        <v>6</v>
      </c>
      <c r="K850">
        <v>42587.294000000002</v>
      </c>
      <c r="L850" s="1">
        <f t="shared" si="27"/>
        <v>42.587294</v>
      </c>
    </row>
    <row r="851" spans="1:12" ht="14.45">
      <c r="A851" t="s">
        <v>723</v>
      </c>
      <c r="B851" t="s">
        <v>735</v>
      </c>
      <c r="C851">
        <v>841931</v>
      </c>
      <c r="D851" t="s">
        <v>736</v>
      </c>
      <c r="E851" t="s">
        <v>147</v>
      </c>
      <c r="F851" t="s">
        <v>292</v>
      </c>
      <c r="G851" t="str">
        <f t="shared" si="26"/>
        <v>Italy to World</v>
      </c>
      <c r="H851">
        <v>2016</v>
      </c>
      <c r="I851" t="s">
        <v>724</v>
      </c>
      <c r="J851">
        <v>6</v>
      </c>
      <c r="K851">
        <v>57009.478999999999</v>
      </c>
      <c r="L851" s="1">
        <f t="shared" si="27"/>
        <v>57.009478999999999</v>
      </c>
    </row>
    <row r="852" spans="1:12" ht="14.45">
      <c r="A852" t="s">
        <v>723</v>
      </c>
      <c r="B852" t="s">
        <v>735</v>
      </c>
      <c r="C852">
        <v>841931</v>
      </c>
      <c r="D852" t="s">
        <v>736</v>
      </c>
      <c r="E852" t="s">
        <v>147</v>
      </c>
      <c r="F852" t="s">
        <v>292</v>
      </c>
      <c r="G852" t="str">
        <f t="shared" si="26"/>
        <v>Italy to World</v>
      </c>
      <c r="H852">
        <v>2017</v>
      </c>
      <c r="I852" t="s">
        <v>724</v>
      </c>
      <c r="J852">
        <v>6</v>
      </c>
      <c r="K852">
        <v>51644.648999999998</v>
      </c>
      <c r="L852" s="1">
        <f t="shared" si="27"/>
        <v>51.644649000000001</v>
      </c>
    </row>
    <row r="853" spans="1:12" ht="14.45">
      <c r="A853" t="s">
        <v>723</v>
      </c>
      <c r="B853" t="s">
        <v>735</v>
      </c>
      <c r="C853">
        <v>841931</v>
      </c>
      <c r="D853" t="s">
        <v>736</v>
      </c>
      <c r="E853" t="s">
        <v>670</v>
      </c>
      <c r="F853" t="s">
        <v>670</v>
      </c>
      <c r="G853" t="str">
        <f t="shared" si="26"/>
        <v>Italy to EU27</v>
      </c>
      <c r="H853">
        <v>2012</v>
      </c>
      <c r="I853" t="s">
        <v>724</v>
      </c>
      <c r="J853">
        <v>6</v>
      </c>
      <c r="K853">
        <v>26098.151999999998</v>
      </c>
      <c r="L853" s="1">
        <f t="shared" si="27"/>
        <v>26.098151999999999</v>
      </c>
    </row>
    <row r="854" spans="1:12" ht="14.45">
      <c r="A854" t="s">
        <v>723</v>
      </c>
      <c r="B854" t="s">
        <v>735</v>
      </c>
      <c r="C854">
        <v>841931</v>
      </c>
      <c r="D854" t="s">
        <v>736</v>
      </c>
      <c r="E854" t="s">
        <v>670</v>
      </c>
      <c r="F854" t="s">
        <v>670</v>
      </c>
      <c r="G854" t="str">
        <f t="shared" si="26"/>
        <v>Italy to EU27</v>
      </c>
      <c r="H854">
        <v>2013</v>
      </c>
      <c r="I854" t="s">
        <v>724</v>
      </c>
      <c r="J854">
        <v>6</v>
      </c>
      <c r="K854">
        <v>30436.566999999999</v>
      </c>
      <c r="L854" s="1">
        <f t="shared" si="27"/>
        <v>30.436567</v>
      </c>
    </row>
    <row r="855" spans="1:12" ht="14.45">
      <c r="A855" t="s">
        <v>723</v>
      </c>
      <c r="B855" t="s">
        <v>735</v>
      </c>
      <c r="C855">
        <v>841931</v>
      </c>
      <c r="D855" t="s">
        <v>736</v>
      </c>
      <c r="E855" t="s">
        <v>670</v>
      </c>
      <c r="F855" t="s">
        <v>670</v>
      </c>
      <c r="G855" t="str">
        <f t="shared" si="26"/>
        <v>Italy to EU27</v>
      </c>
      <c r="H855">
        <v>2014</v>
      </c>
      <c r="I855" t="s">
        <v>724</v>
      </c>
      <c r="J855">
        <v>6</v>
      </c>
      <c r="K855">
        <v>22922.880000000001</v>
      </c>
      <c r="L855" s="1">
        <f t="shared" si="27"/>
        <v>22.922879999999999</v>
      </c>
    </row>
    <row r="856" spans="1:12" ht="14.45">
      <c r="A856" t="s">
        <v>723</v>
      </c>
      <c r="B856" t="s">
        <v>735</v>
      </c>
      <c r="C856">
        <v>841931</v>
      </c>
      <c r="D856" t="s">
        <v>736</v>
      </c>
      <c r="E856" t="s">
        <v>670</v>
      </c>
      <c r="F856" t="s">
        <v>670</v>
      </c>
      <c r="G856" t="str">
        <f t="shared" si="26"/>
        <v>Italy to EU27</v>
      </c>
      <c r="H856">
        <v>2015</v>
      </c>
      <c r="I856" t="s">
        <v>724</v>
      </c>
      <c r="J856">
        <v>6</v>
      </c>
      <c r="K856">
        <v>20955.882000000001</v>
      </c>
      <c r="L856" s="1">
        <f t="shared" si="27"/>
        <v>20.955882000000003</v>
      </c>
    </row>
    <row r="857" spans="1:12" ht="14.45">
      <c r="A857" t="s">
        <v>723</v>
      </c>
      <c r="B857" t="s">
        <v>735</v>
      </c>
      <c r="C857">
        <v>841931</v>
      </c>
      <c r="D857" t="s">
        <v>736</v>
      </c>
      <c r="E857" t="s">
        <v>670</v>
      </c>
      <c r="F857" t="s">
        <v>670</v>
      </c>
      <c r="G857" t="str">
        <f t="shared" si="26"/>
        <v>Italy to EU27</v>
      </c>
      <c r="H857">
        <v>2016</v>
      </c>
      <c r="I857" t="s">
        <v>724</v>
      </c>
      <c r="J857">
        <v>6</v>
      </c>
      <c r="K857">
        <v>23628.313999999998</v>
      </c>
      <c r="L857" s="1">
        <f t="shared" si="27"/>
        <v>23.628314</v>
      </c>
    </row>
    <row r="858" spans="1:12" ht="14.45">
      <c r="A858" t="s">
        <v>723</v>
      </c>
      <c r="B858" t="s">
        <v>735</v>
      </c>
      <c r="C858">
        <v>841931</v>
      </c>
      <c r="D858" t="s">
        <v>736</v>
      </c>
      <c r="E858" t="s">
        <v>670</v>
      </c>
      <c r="F858" t="s">
        <v>670</v>
      </c>
      <c r="G858" t="str">
        <f t="shared" si="26"/>
        <v>Italy to EU27</v>
      </c>
      <c r="H858">
        <v>2017</v>
      </c>
      <c r="I858" t="s">
        <v>724</v>
      </c>
      <c r="J858">
        <v>6</v>
      </c>
      <c r="K858">
        <v>21164.273000000001</v>
      </c>
      <c r="L858" s="1">
        <f t="shared" si="27"/>
        <v>21.164273000000001</v>
      </c>
    </row>
    <row r="859" spans="1:12" ht="14.45">
      <c r="A859" t="s">
        <v>723</v>
      </c>
      <c r="B859" t="s">
        <v>735</v>
      </c>
      <c r="C859">
        <v>841932</v>
      </c>
      <c r="D859" t="s">
        <v>736</v>
      </c>
      <c r="E859" t="s">
        <v>147</v>
      </c>
      <c r="F859" t="s">
        <v>292</v>
      </c>
      <c r="G859" t="str">
        <f t="shared" si="26"/>
        <v>Italy to World</v>
      </c>
      <c r="H859">
        <v>2012</v>
      </c>
      <c r="I859" t="s">
        <v>724</v>
      </c>
      <c r="J859">
        <v>6</v>
      </c>
      <c r="K859">
        <v>54518.311999999998</v>
      </c>
      <c r="L859" s="1">
        <f t="shared" si="27"/>
        <v>54.518311999999995</v>
      </c>
    </row>
    <row r="860" spans="1:12" ht="14.45">
      <c r="A860" t="s">
        <v>723</v>
      </c>
      <c r="B860" t="s">
        <v>735</v>
      </c>
      <c r="C860">
        <v>841932</v>
      </c>
      <c r="D860" t="s">
        <v>736</v>
      </c>
      <c r="E860" t="s">
        <v>147</v>
      </c>
      <c r="F860" t="s">
        <v>292</v>
      </c>
      <c r="G860" t="str">
        <f t="shared" si="26"/>
        <v>Italy to World</v>
      </c>
      <c r="H860">
        <v>2013</v>
      </c>
      <c r="I860" t="s">
        <v>724</v>
      </c>
      <c r="J860">
        <v>6</v>
      </c>
      <c r="K860">
        <v>48745.21</v>
      </c>
      <c r="L860" s="1">
        <f t="shared" si="27"/>
        <v>48.74521</v>
      </c>
    </row>
    <row r="861" spans="1:12" ht="14.45">
      <c r="A861" t="s">
        <v>723</v>
      </c>
      <c r="B861" t="s">
        <v>735</v>
      </c>
      <c r="C861">
        <v>841932</v>
      </c>
      <c r="D861" t="s">
        <v>736</v>
      </c>
      <c r="E861" t="s">
        <v>147</v>
      </c>
      <c r="F861" t="s">
        <v>292</v>
      </c>
      <c r="G861" t="str">
        <f t="shared" si="26"/>
        <v>Italy to World</v>
      </c>
      <c r="H861">
        <v>2014</v>
      </c>
      <c r="I861" t="s">
        <v>724</v>
      </c>
      <c r="J861">
        <v>6</v>
      </c>
      <c r="K861">
        <v>50746.879000000001</v>
      </c>
      <c r="L861" s="1">
        <f t="shared" si="27"/>
        <v>50.746879</v>
      </c>
    </row>
    <row r="862" spans="1:12" ht="14.45">
      <c r="A862" t="s">
        <v>723</v>
      </c>
      <c r="B862" t="s">
        <v>735</v>
      </c>
      <c r="C862">
        <v>841932</v>
      </c>
      <c r="D862" t="s">
        <v>736</v>
      </c>
      <c r="E862" t="s">
        <v>147</v>
      </c>
      <c r="F862" t="s">
        <v>292</v>
      </c>
      <c r="G862" t="str">
        <f t="shared" si="26"/>
        <v>Italy to World</v>
      </c>
      <c r="H862">
        <v>2015</v>
      </c>
      <c r="I862" t="s">
        <v>724</v>
      </c>
      <c r="J862">
        <v>6</v>
      </c>
      <c r="K862">
        <v>44226.885999999999</v>
      </c>
      <c r="L862" s="1">
        <f t="shared" si="27"/>
        <v>44.226886</v>
      </c>
    </row>
    <row r="863" spans="1:12" ht="14.45">
      <c r="A863" t="s">
        <v>723</v>
      </c>
      <c r="B863" t="s">
        <v>735</v>
      </c>
      <c r="C863">
        <v>841932</v>
      </c>
      <c r="D863" t="s">
        <v>736</v>
      </c>
      <c r="E863" t="s">
        <v>147</v>
      </c>
      <c r="F863" t="s">
        <v>292</v>
      </c>
      <c r="G863" t="str">
        <f t="shared" si="26"/>
        <v>Italy to World</v>
      </c>
      <c r="H863">
        <v>2016</v>
      </c>
      <c r="I863" t="s">
        <v>724</v>
      </c>
      <c r="J863">
        <v>6</v>
      </c>
      <c r="K863">
        <v>34568.035000000003</v>
      </c>
      <c r="L863" s="1">
        <f t="shared" si="27"/>
        <v>34.568035000000002</v>
      </c>
    </row>
    <row r="864" spans="1:12" ht="14.45">
      <c r="A864" t="s">
        <v>723</v>
      </c>
      <c r="B864" t="s">
        <v>735</v>
      </c>
      <c r="C864">
        <v>841932</v>
      </c>
      <c r="D864" t="s">
        <v>736</v>
      </c>
      <c r="E864" t="s">
        <v>147</v>
      </c>
      <c r="F864" t="s">
        <v>292</v>
      </c>
      <c r="G864" t="str">
        <f t="shared" si="26"/>
        <v>Italy to World</v>
      </c>
      <c r="H864">
        <v>2017</v>
      </c>
      <c r="I864" t="s">
        <v>724</v>
      </c>
      <c r="J864">
        <v>6</v>
      </c>
      <c r="K864">
        <v>38425.06</v>
      </c>
      <c r="L864" s="1">
        <f t="shared" si="27"/>
        <v>38.425059999999995</v>
      </c>
    </row>
    <row r="865" spans="1:12" ht="14.45">
      <c r="A865" t="s">
        <v>723</v>
      </c>
      <c r="B865" t="s">
        <v>735</v>
      </c>
      <c r="C865">
        <v>841932</v>
      </c>
      <c r="D865" t="s">
        <v>736</v>
      </c>
      <c r="E865" t="s">
        <v>670</v>
      </c>
      <c r="F865" t="s">
        <v>670</v>
      </c>
      <c r="G865" t="str">
        <f t="shared" si="26"/>
        <v>Italy to EU27</v>
      </c>
      <c r="H865">
        <v>2012</v>
      </c>
      <c r="I865" t="s">
        <v>724</v>
      </c>
      <c r="J865">
        <v>6</v>
      </c>
      <c r="K865">
        <v>22279.263999999999</v>
      </c>
      <c r="L865" s="1">
        <f t="shared" si="27"/>
        <v>22.279263999999998</v>
      </c>
    </row>
    <row r="866" spans="1:12" ht="14.45">
      <c r="A866" t="s">
        <v>723</v>
      </c>
      <c r="B866" t="s">
        <v>735</v>
      </c>
      <c r="C866">
        <v>841932</v>
      </c>
      <c r="D866" t="s">
        <v>736</v>
      </c>
      <c r="E866" t="s">
        <v>670</v>
      </c>
      <c r="F866" t="s">
        <v>670</v>
      </c>
      <c r="G866" t="str">
        <f t="shared" si="26"/>
        <v>Italy to EU27</v>
      </c>
      <c r="H866">
        <v>2013</v>
      </c>
      <c r="I866" t="s">
        <v>724</v>
      </c>
      <c r="J866">
        <v>6</v>
      </c>
      <c r="K866">
        <v>15707.831</v>
      </c>
      <c r="L866" s="1">
        <f t="shared" si="27"/>
        <v>15.707831000000001</v>
      </c>
    </row>
    <row r="867" spans="1:12" ht="14.45">
      <c r="A867" t="s">
        <v>723</v>
      </c>
      <c r="B867" t="s">
        <v>735</v>
      </c>
      <c r="C867">
        <v>841932</v>
      </c>
      <c r="D867" t="s">
        <v>736</v>
      </c>
      <c r="E867" t="s">
        <v>670</v>
      </c>
      <c r="F867" t="s">
        <v>670</v>
      </c>
      <c r="G867" t="str">
        <f t="shared" si="26"/>
        <v>Italy to EU27</v>
      </c>
      <c r="H867">
        <v>2014</v>
      </c>
      <c r="I867" t="s">
        <v>724</v>
      </c>
      <c r="J867">
        <v>6</v>
      </c>
      <c r="K867">
        <v>20088.934000000001</v>
      </c>
      <c r="L867" s="1">
        <f t="shared" si="27"/>
        <v>20.088934000000002</v>
      </c>
    </row>
    <row r="868" spans="1:12" ht="14.45">
      <c r="A868" t="s">
        <v>723</v>
      </c>
      <c r="B868" t="s">
        <v>735</v>
      </c>
      <c r="C868">
        <v>841932</v>
      </c>
      <c r="D868" t="s">
        <v>736</v>
      </c>
      <c r="E868" t="s">
        <v>670</v>
      </c>
      <c r="F868" t="s">
        <v>670</v>
      </c>
      <c r="G868" t="str">
        <f t="shared" si="26"/>
        <v>Italy to EU27</v>
      </c>
      <c r="H868">
        <v>2015</v>
      </c>
      <c r="I868" t="s">
        <v>724</v>
      </c>
      <c r="J868">
        <v>6</v>
      </c>
      <c r="K868">
        <v>14476.904</v>
      </c>
      <c r="L868" s="1">
        <f t="shared" si="27"/>
        <v>14.476904000000001</v>
      </c>
    </row>
    <row r="869" spans="1:12" ht="14.45">
      <c r="A869" t="s">
        <v>723</v>
      </c>
      <c r="B869" t="s">
        <v>735</v>
      </c>
      <c r="C869">
        <v>841932</v>
      </c>
      <c r="D869" t="s">
        <v>736</v>
      </c>
      <c r="E869" t="s">
        <v>670</v>
      </c>
      <c r="F869" t="s">
        <v>670</v>
      </c>
      <c r="G869" t="str">
        <f t="shared" si="26"/>
        <v>Italy to EU27</v>
      </c>
      <c r="H869">
        <v>2016</v>
      </c>
      <c r="I869" t="s">
        <v>724</v>
      </c>
      <c r="J869">
        <v>6</v>
      </c>
      <c r="K869">
        <v>13503.148999999999</v>
      </c>
      <c r="L869" s="1">
        <f t="shared" si="27"/>
        <v>13.503148999999999</v>
      </c>
    </row>
    <row r="870" spans="1:12" ht="14.45">
      <c r="A870" t="s">
        <v>723</v>
      </c>
      <c r="B870" t="s">
        <v>735</v>
      </c>
      <c r="C870">
        <v>841932</v>
      </c>
      <c r="D870" t="s">
        <v>736</v>
      </c>
      <c r="E870" t="s">
        <v>670</v>
      </c>
      <c r="F870" t="s">
        <v>670</v>
      </c>
      <c r="G870" t="str">
        <f t="shared" si="26"/>
        <v>Italy to EU27</v>
      </c>
      <c r="H870">
        <v>2017</v>
      </c>
      <c r="I870" t="s">
        <v>724</v>
      </c>
      <c r="J870">
        <v>6</v>
      </c>
      <c r="K870">
        <v>13543.444</v>
      </c>
      <c r="L870" s="1">
        <f t="shared" si="27"/>
        <v>13.543443999999999</v>
      </c>
    </row>
    <row r="871" spans="1:12" ht="14.45">
      <c r="A871" t="s">
        <v>723</v>
      </c>
      <c r="B871" t="s">
        <v>735</v>
      </c>
      <c r="C871">
        <v>841940</v>
      </c>
      <c r="D871" t="s">
        <v>736</v>
      </c>
      <c r="E871" t="s">
        <v>147</v>
      </c>
      <c r="F871" t="s">
        <v>292</v>
      </c>
      <c r="G871" t="str">
        <f t="shared" si="26"/>
        <v>Italy to World</v>
      </c>
      <c r="H871">
        <v>2012</v>
      </c>
      <c r="I871" t="s">
        <v>724</v>
      </c>
      <c r="J871">
        <v>6</v>
      </c>
      <c r="K871">
        <v>143186.147</v>
      </c>
      <c r="L871" s="1">
        <f t="shared" si="27"/>
        <v>143.18614700000001</v>
      </c>
    </row>
    <row r="872" spans="1:12" ht="14.45">
      <c r="A872" t="s">
        <v>723</v>
      </c>
      <c r="B872" t="s">
        <v>735</v>
      </c>
      <c r="C872">
        <v>841940</v>
      </c>
      <c r="D872" t="s">
        <v>736</v>
      </c>
      <c r="E872" t="s">
        <v>147</v>
      </c>
      <c r="F872" t="s">
        <v>292</v>
      </c>
      <c r="G872" t="str">
        <f t="shared" si="26"/>
        <v>Italy to World</v>
      </c>
      <c r="H872">
        <v>2013</v>
      </c>
      <c r="I872" t="s">
        <v>724</v>
      </c>
      <c r="J872">
        <v>6</v>
      </c>
      <c r="K872">
        <v>120958.851</v>
      </c>
      <c r="L872" s="1">
        <f t="shared" si="27"/>
        <v>120.958851</v>
      </c>
    </row>
    <row r="873" spans="1:12" ht="14.45">
      <c r="A873" t="s">
        <v>723</v>
      </c>
      <c r="B873" t="s">
        <v>735</v>
      </c>
      <c r="C873">
        <v>841940</v>
      </c>
      <c r="D873" t="s">
        <v>736</v>
      </c>
      <c r="E873" t="s">
        <v>147</v>
      </c>
      <c r="F873" t="s">
        <v>292</v>
      </c>
      <c r="G873" t="str">
        <f t="shared" si="26"/>
        <v>Italy to World</v>
      </c>
      <c r="H873">
        <v>2014</v>
      </c>
      <c r="I873" t="s">
        <v>724</v>
      </c>
      <c r="J873">
        <v>6</v>
      </c>
      <c r="K873">
        <v>81339.703999999998</v>
      </c>
      <c r="L873" s="1">
        <f t="shared" si="27"/>
        <v>81.339703999999998</v>
      </c>
    </row>
    <row r="874" spans="1:12" ht="14.45">
      <c r="A874" t="s">
        <v>723</v>
      </c>
      <c r="B874" t="s">
        <v>735</v>
      </c>
      <c r="C874">
        <v>841940</v>
      </c>
      <c r="D874" t="s">
        <v>736</v>
      </c>
      <c r="E874" t="s">
        <v>147</v>
      </c>
      <c r="F874" t="s">
        <v>292</v>
      </c>
      <c r="G874" t="str">
        <f t="shared" si="26"/>
        <v>Italy to World</v>
      </c>
      <c r="H874">
        <v>2015</v>
      </c>
      <c r="I874" t="s">
        <v>724</v>
      </c>
      <c r="J874">
        <v>6</v>
      </c>
      <c r="K874">
        <v>44458.656999999999</v>
      </c>
      <c r="L874" s="1">
        <f t="shared" si="27"/>
        <v>44.458657000000002</v>
      </c>
    </row>
    <row r="875" spans="1:12" ht="14.45">
      <c r="A875" t="s">
        <v>723</v>
      </c>
      <c r="B875" t="s">
        <v>735</v>
      </c>
      <c r="C875">
        <v>841940</v>
      </c>
      <c r="D875" t="s">
        <v>736</v>
      </c>
      <c r="E875" t="s">
        <v>147</v>
      </c>
      <c r="F875" t="s">
        <v>292</v>
      </c>
      <c r="G875" t="str">
        <f t="shared" si="26"/>
        <v>Italy to World</v>
      </c>
      <c r="H875">
        <v>2016</v>
      </c>
      <c r="I875" t="s">
        <v>724</v>
      </c>
      <c r="J875">
        <v>6</v>
      </c>
      <c r="K875">
        <v>52241.74</v>
      </c>
      <c r="L875" s="1">
        <f t="shared" si="27"/>
        <v>52.24174</v>
      </c>
    </row>
    <row r="876" spans="1:12" ht="14.45">
      <c r="A876" t="s">
        <v>723</v>
      </c>
      <c r="B876" t="s">
        <v>735</v>
      </c>
      <c r="C876">
        <v>841940</v>
      </c>
      <c r="D876" t="s">
        <v>736</v>
      </c>
      <c r="E876" t="s">
        <v>147</v>
      </c>
      <c r="F876" t="s">
        <v>292</v>
      </c>
      <c r="G876" t="str">
        <f t="shared" si="26"/>
        <v>Italy to World</v>
      </c>
      <c r="H876">
        <v>2017</v>
      </c>
      <c r="I876" t="s">
        <v>724</v>
      </c>
      <c r="J876">
        <v>6</v>
      </c>
      <c r="K876">
        <v>61102.957000000002</v>
      </c>
      <c r="L876" s="1">
        <f t="shared" si="27"/>
        <v>61.102957000000004</v>
      </c>
    </row>
    <row r="877" spans="1:12" ht="14.45">
      <c r="A877" t="s">
        <v>723</v>
      </c>
      <c r="B877" t="s">
        <v>735</v>
      </c>
      <c r="C877">
        <v>841940</v>
      </c>
      <c r="D877" t="s">
        <v>736</v>
      </c>
      <c r="E877" t="s">
        <v>670</v>
      </c>
      <c r="F877" t="s">
        <v>670</v>
      </c>
      <c r="G877" t="str">
        <f t="shared" si="26"/>
        <v>Italy to EU27</v>
      </c>
      <c r="H877">
        <v>2012</v>
      </c>
      <c r="I877" t="s">
        <v>724</v>
      </c>
      <c r="J877">
        <v>6</v>
      </c>
      <c r="K877">
        <v>12132.275</v>
      </c>
      <c r="L877" s="1">
        <f t="shared" si="27"/>
        <v>12.132275</v>
      </c>
    </row>
    <row r="878" spans="1:12" ht="14.45">
      <c r="A878" t="s">
        <v>723</v>
      </c>
      <c r="B878" t="s">
        <v>735</v>
      </c>
      <c r="C878">
        <v>841940</v>
      </c>
      <c r="D878" t="s">
        <v>736</v>
      </c>
      <c r="E878" t="s">
        <v>670</v>
      </c>
      <c r="F878" t="s">
        <v>670</v>
      </c>
      <c r="G878" t="str">
        <f t="shared" si="26"/>
        <v>Italy to EU27</v>
      </c>
      <c r="H878">
        <v>2013</v>
      </c>
      <c r="I878" t="s">
        <v>724</v>
      </c>
      <c r="J878">
        <v>6</v>
      </c>
      <c r="K878">
        <v>11611.254999999999</v>
      </c>
      <c r="L878" s="1">
        <f t="shared" si="27"/>
        <v>11.611255</v>
      </c>
    </row>
    <row r="879" spans="1:12" ht="14.45">
      <c r="A879" t="s">
        <v>723</v>
      </c>
      <c r="B879" t="s">
        <v>735</v>
      </c>
      <c r="C879">
        <v>841940</v>
      </c>
      <c r="D879" t="s">
        <v>736</v>
      </c>
      <c r="E879" t="s">
        <v>670</v>
      </c>
      <c r="F879" t="s">
        <v>670</v>
      </c>
      <c r="G879" t="str">
        <f t="shared" si="26"/>
        <v>Italy to EU27</v>
      </c>
      <c r="H879">
        <v>2014</v>
      </c>
      <c r="I879" t="s">
        <v>724</v>
      </c>
      <c r="J879">
        <v>6</v>
      </c>
      <c r="K879">
        <v>23091.278999999999</v>
      </c>
      <c r="L879" s="1">
        <f t="shared" si="27"/>
        <v>23.091279</v>
      </c>
    </row>
    <row r="880" spans="1:12" ht="14.45">
      <c r="A880" t="s">
        <v>723</v>
      </c>
      <c r="B880" t="s">
        <v>735</v>
      </c>
      <c r="C880">
        <v>841940</v>
      </c>
      <c r="D880" t="s">
        <v>736</v>
      </c>
      <c r="E880" t="s">
        <v>670</v>
      </c>
      <c r="F880" t="s">
        <v>670</v>
      </c>
      <c r="G880" t="str">
        <f t="shared" si="26"/>
        <v>Italy to EU27</v>
      </c>
      <c r="H880">
        <v>2015</v>
      </c>
      <c r="I880" t="s">
        <v>724</v>
      </c>
      <c r="J880">
        <v>6</v>
      </c>
      <c r="K880">
        <v>15601.272999999999</v>
      </c>
      <c r="L880" s="1">
        <f t="shared" si="27"/>
        <v>15.601272999999999</v>
      </c>
    </row>
    <row r="881" spans="1:12" ht="14.45">
      <c r="A881" t="s">
        <v>723</v>
      </c>
      <c r="B881" t="s">
        <v>735</v>
      </c>
      <c r="C881">
        <v>841940</v>
      </c>
      <c r="D881" t="s">
        <v>736</v>
      </c>
      <c r="E881" t="s">
        <v>670</v>
      </c>
      <c r="F881" t="s">
        <v>670</v>
      </c>
      <c r="G881" t="str">
        <f t="shared" si="26"/>
        <v>Italy to EU27</v>
      </c>
      <c r="H881">
        <v>2016</v>
      </c>
      <c r="I881" t="s">
        <v>724</v>
      </c>
      <c r="J881">
        <v>6</v>
      </c>
      <c r="K881">
        <v>17219.161</v>
      </c>
      <c r="L881" s="1">
        <f t="shared" si="27"/>
        <v>17.219161</v>
      </c>
    </row>
    <row r="882" spans="1:12" ht="14.45">
      <c r="A882" t="s">
        <v>723</v>
      </c>
      <c r="B882" t="s">
        <v>735</v>
      </c>
      <c r="C882">
        <v>841940</v>
      </c>
      <c r="D882" t="s">
        <v>736</v>
      </c>
      <c r="E882" t="s">
        <v>670</v>
      </c>
      <c r="F882" t="s">
        <v>670</v>
      </c>
      <c r="G882" t="str">
        <f t="shared" si="26"/>
        <v>Italy to EU27</v>
      </c>
      <c r="H882">
        <v>2017</v>
      </c>
      <c r="I882" t="s">
        <v>724</v>
      </c>
      <c r="J882">
        <v>6</v>
      </c>
      <c r="K882">
        <v>18198.421999999999</v>
      </c>
      <c r="L882" s="1">
        <f t="shared" si="27"/>
        <v>18.198421999999997</v>
      </c>
    </row>
    <row r="883" spans="1:12" ht="14.45">
      <c r="A883" t="s">
        <v>723</v>
      </c>
      <c r="B883" t="s">
        <v>735</v>
      </c>
      <c r="C883">
        <v>841990</v>
      </c>
      <c r="D883" t="s">
        <v>736</v>
      </c>
      <c r="E883" t="s">
        <v>147</v>
      </c>
      <c r="F883" t="s">
        <v>292</v>
      </c>
      <c r="G883" t="str">
        <f t="shared" si="26"/>
        <v>Italy to World</v>
      </c>
      <c r="H883">
        <v>2012</v>
      </c>
      <c r="I883" t="s">
        <v>724</v>
      </c>
      <c r="J883">
        <v>6</v>
      </c>
      <c r="K883">
        <v>451861.13799999998</v>
      </c>
      <c r="L883" s="1">
        <f t="shared" si="27"/>
        <v>451.86113799999998</v>
      </c>
    </row>
    <row r="884" spans="1:12" ht="14.45">
      <c r="A884" t="s">
        <v>723</v>
      </c>
      <c r="B884" t="s">
        <v>735</v>
      </c>
      <c r="C884">
        <v>841990</v>
      </c>
      <c r="D884" t="s">
        <v>736</v>
      </c>
      <c r="E884" t="s">
        <v>147</v>
      </c>
      <c r="F884" t="s">
        <v>292</v>
      </c>
      <c r="G884" t="str">
        <f t="shared" si="26"/>
        <v>Italy to World</v>
      </c>
      <c r="H884">
        <v>2013</v>
      </c>
      <c r="I884" t="s">
        <v>724</v>
      </c>
      <c r="J884">
        <v>6</v>
      </c>
      <c r="K884">
        <v>460755.09899999999</v>
      </c>
      <c r="L884" s="1">
        <f t="shared" si="27"/>
        <v>460.75509899999997</v>
      </c>
    </row>
    <row r="885" spans="1:12" ht="14.45">
      <c r="A885" t="s">
        <v>723</v>
      </c>
      <c r="B885" t="s">
        <v>735</v>
      </c>
      <c r="C885">
        <v>841990</v>
      </c>
      <c r="D885" t="s">
        <v>736</v>
      </c>
      <c r="E885" t="s">
        <v>147</v>
      </c>
      <c r="F885" t="s">
        <v>292</v>
      </c>
      <c r="G885" t="str">
        <f t="shared" si="26"/>
        <v>Italy to World</v>
      </c>
      <c r="H885">
        <v>2014</v>
      </c>
      <c r="I885" t="s">
        <v>724</v>
      </c>
      <c r="J885">
        <v>6</v>
      </c>
      <c r="K885">
        <v>413481.47600000002</v>
      </c>
      <c r="L885" s="1">
        <f t="shared" si="27"/>
        <v>413.48147600000004</v>
      </c>
    </row>
    <row r="886" spans="1:12" ht="14.45">
      <c r="A886" t="s">
        <v>723</v>
      </c>
      <c r="B886" t="s">
        <v>735</v>
      </c>
      <c r="C886">
        <v>841990</v>
      </c>
      <c r="D886" t="s">
        <v>736</v>
      </c>
      <c r="E886" t="s">
        <v>147</v>
      </c>
      <c r="F886" t="s">
        <v>292</v>
      </c>
      <c r="G886" t="str">
        <f t="shared" si="26"/>
        <v>Italy to World</v>
      </c>
      <c r="H886">
        <v>2015</v>
      </c>
      <c r="I886" t="s">
        <v>724</v>
      </c>
      <c r="J886">
        <v>6</v>
      </c>
      <c r="K886">
        <v>369417.09299999999</v>
      </c>
      <c r="L886" s="1">
        <f t="shared" si="27"/>
        <v>369.41709299999997</v>
      </c>
    </row>
    <row r="887" spans="1:12" ht="14.45">
      <c r="A887" t="s">
        <v>723</v>
      </c>
      <c r="B887" t="s">
        <v>735</v>
      </c>
      <c r="C887">
        <v>841990</v>
      </c>
      <c r="D887" t="s">
        <v>736</v>
      </c>
      <c r="E887" t="s">
        <v>147</v>
      </c>
      <c r="F887" t="s">
        <v>292</v>
      </c>
      <c r="G887" t="str">
        <f t="shared" si="26"/>
        <v>Italy to World</v>
      </c>
      <c r="H887">
        <v>2016</v>
      </c>
      <c r="I887" t="s">
        <v>724</v>
      </c>
      <c r="J887">
        <v>6</v>
      </c>
      <c r="K887">
        <v>388540.52600000001</v>
      </c>
      <c r="L887" s="1">
        <f t="shared" si="27"/>
        <v>388.540526</v>
      </c>
    </row>
    <row r="888" spans="1:12" ht="14.45">
      <c r="A888" t="s">
        <v>723</v>
      </c>
      <c r="B888" t="s">
        <v>735</v>
      </c>
      <c r="C888">
        <v>841990</v>
      </c>
      <c r="D888" t="s">
        <v>736</v>
      </c>
      <c r="E888" t="s">
        <v>147</v>
      </c>
      <c r="F888" t="s">
        <v>292</v>
      </c>
      <c r="G888" t="str">
        <f t="shared" si="26"/>
        <v>Italy to World</v>
      </c>
      <c r="H888">
        <v>2017</v>
      </c>
      <c r="I888" t="s">
        <v>724</v>
      </c>
      <c r="J888">
        <v>6</v>
      </c>
      <c r="K888">
        <v>510234.40500000003</v>
      </c>
      <c r="L888" s="1">
        <f t="shared" si="27"/>
        <v>510.23440500000004</v>
      </c>
    </row>
    <row r="889" spans="1:12" ht="14.45">
      <c r="A889" t="s">
        <v>723</v>
      </c>
      <c r="B889" t="s">
        <v>735</v>
      </c>
      <c r="C889">
        <v>841990</v>
      </c>
      <c r="D889" t="s">
        <v>736</v>
      </c>
      <c r="E889" t="s">
        <v>670</v>
      </c>
      <c r="F889" t="s">
        <v>670</v>
      </c>
      <c r="G889" t="str">
        <f t="shared" si="26"/>
        <v>Italy to EU27</v>
      </c>
      <c r="H889">
        <v>2012</v>
      </c>
      <c r="I889" t="s">
        <v>724</v>
      </c>
      <c r="J889">
        <v>6</v>
      </c>
      <c r="K889">
        <v>163627.663</v>
      </c>
      <c r="L889" s="1">
        <f t="shared" si="27"/>
        <v>163.62766300000001</v>
      </c>
    </row>
    <row r="890" spans="1:12" ht="14.45">
      <c r="A890" t="s">
        <v>723</v>
      </c>
      <c r="B890" t="s">
        <v>735</v>
      </c>
      <c r="C890">
        <v>841990</v>
      </c>
      <c r="D890" t="s">
        <v>736</v>
      </c>
      <c r="E890" t="s">
        <v>670</v>
      </c>
      <c r="F890" t="s">
        <v>670</v>
      </c>
      <c r="G890" t="str">
        <f t="shared" si="26"/>
        <v>Italy to EU27</v>
      </c>
      <c r="H890">
        <v>2013</v>
      </c>
      <c r="I890" t="s">
        <v>724</v>
      </c>
      <c r="J890">
        <v>6</v>
      </c>
      <c r="K890">
        <v>172720.155</v>
      </c>
      <c r="L890" s="1">
        <f t="shared" si="27"/>
        <v>172.72015500000001</v>
      </c>
    </row>
    <row r="891" spans="1:12" ht="14.45">
      <c r="A891" t="s">
        <v>723</v>
      </c>
      <c r="B891" t="s">
        <v>735</v>
      </c>
      <c r="C891">
        <v>841990</v>
      </c>
      <c r="D891" t="s">
        <v>736</v>
      </c>
      <c r="E891" t="s">
        <v>670</v>
      </c>
      <c r="F891" t="s">
        <v>670</v>
      </c>
      <c r="G891" t="str">
        <f t="shared" si="26"/>
        <v>Italy to EU27</v>
      </c>
      <c r="H891">
        <v>2014</v>
      </c>
      <c r="I891" t="s">
        <v>724</v>
      </c>
      <c r="J891">
        <v>6</v>
      </c>
      <c r="K891">
        <v>157366.742</v>
      </c>
      <c r="L891" s="1">
        <f t="shared" si="27"/>
        <v>157.36674199999999</v>
      </c>
    </row>
    <row r="892" spans="1:12" ht="14.45">
      <c r="A892" t="s">
        <v>723</v>
      </c>
      <c r="B892" t="s">
        <v>735</v>
      </c>
      <c r="C892">
        <v>841990</v>
      </c>
      <c r="D892" t="s">
        <v>736</v>
      </c>
      <c r="E892" t="s">
        <v>670</v>
      </c>
      <c r="F892" t="s">
        <v>670</v>
      </c>
      <c r="G892" t="str">
        <f t="shared" si="26"/>
        <v>Italy to EU27</v>
      </c>
      <c r="H892">
        <v>2015</v>
      </c>
      <c r="I892" t="s">
        <v>724</v>
      </c>
      <c r="J892">
        <v>6</v>
      </c>
      <c r="K892">
        <v>123697.23299999999</v>
      </c>
      <c r="L892" s="1">
        <f t="shared" si="27"/>
        <v>123.697233</v>
      </c>
    </row>
    <row r="893" spans="1:12" ht="14.45">
      <c r="A893" t="s">
        <v>723</v>
      </c>
      <c r="B893" t="s">
        <v>735</v>
      </c>
      <c r="C893">
        <v>841990</v>
      </c>
      <c r="D893" t="s">
        <v>736</v>
      </c>
      <c r="E893" t="s">
        <v>670</v>
      </c>
      <c r="F893" t="s">
        <v>670</v>
      </c>
      <c r="G893" t="str">
        <f t="shared" si="26"/>
        <v>Italy to EU27</v>
      </c>
      <c r="H893">
        <v>2016</v>
      </c>
      <c r="I893" t="s">
        <v>724</v>
      </c>
      <c r="J893">
        <v>6</v>
      </c>
      <c r="K893">
        <v>132521.508</v>
      </c>
      <c r="L893" s="1">
        <f t="shared" si="27"/>
        <v>132.52150800000001</v>
      </c>
    </row>
    <row r="894" spans="1:12" ht="14.45">
      <c r="A894" t="s">
        <v>723</v>
      </c>
      <c r="B894" t="s">
        <v>735</v>
      </c>
      <c r="C894">
        <v>841990</v>
      </c>
      <c r="D894" t="s">
        <v>736</v>
      </c>
      <c r="E894" t="s">
        <v>670</v>
      </c>
      <c r="F894" t="s">
        <v>670</v>
      </c>
      <c r="G894" t="str">
        <f t="shared" si="26"/>
        <v>Italy to EU27</v>
      </c>
      <c r="H894">
        <v>2017</v>
      </c>
      <c r="I894" t="s">
        <v>724</v>
      </c>
      <c r="J894">
        <v>6</v>
      </c>
      <c r="K894">
        <v>215629.182</v>
      </c>
      <c r="L894" s="1">
        <f t="shared" si="27"/>
        <v>215.62918200000001</v>
      </c>
    </row>
    <row r="895" spans="1:12" ht="14.45">
      <c r="A895" t="s">
        <v>723</v>
      </c>
      <c r="B895" t="s">
        <v>735</v>
      </c>
      <c r="C895">
        <v>842129</v>
      </c>
      <c r="D895" t="s">
        <v>736</v>
      </c>
      <c r="E895" t="s">
        <v>147</v>
      </c>
      <c r="F895" t="s">
        <v>292</v>
      </c>
      <c r="G895" t="str">
        <f t="shared" si="26"/>
        <v>Italy to World</v>
      </c>
      <c r="H895">
        <v>2012</v>
      </c>
      <c r="I895" t="s">
        <v>724</v>
      </c>
      <c r="J895">
        <v>6</v>
      </c>
      <c r="K895">
        <v>311883.97499999998</v>
      </c>
      <c r="L895" s="1">
        <f t="shared" si="27"/>
        <v>311.88397499999996</v>
      </c>
    </row>
    <row r="896" spans="1:12" ht="14.45">
      <c r="A896" t="s">
        <v>723</v>
      </c>
      <c r="B896" t="s">
        <v>735</v>
      </c>
      <c r="C896">
        <v>842129</v>
      </c>
      <c r="D896" t="s">
        <v>736</v>
      </c>
      <c r="E896" t="s">
        <v>147</v>
      </c>
      <c r="F896" t="s">
        <v>292</v>
      </c>
      <c r="G896" t="str">
        <f t="shared" si="26"/>
        <v>Italy to World</v>
      </c>
      <c r="H896">
        <v>2013</v>
      </c>
      <c r="I896" t="s">
        <v>724</v>
      </c>
      <c r="J896">
        <v>6</v>
      </c>
      <c r="K896">
        <v>389572.255</v>
      </c>
      <c r="L896" s="1">
        <f t="shared" si="27"/>
        <v>389.57225499999998</v>
      </c>
    </row>
    <row r="897" spans="1:12" ht="14.45">
      <c r="A897" t="s">
        <v>723</v>
      </c>
      <c r="B897" t="s">
        <v>735</v>
      </c>
      <c r="C897">
        <v>842129</v>
      </c>
      <c r="D897" t="s">
        <v>736</v>
      </c>
      <c r="E897" t="s">
        <v>147</v>
      </c>
      <c r="F897" t="s">
        <v>292</v>
      </c>
      <c r="G897" t="str">
        <f t="shared" si="26"/>
        <v>Italy to World</v>
      </c>
      <c r="H897">
        <v>2014</v>
      </c>
      <c r="I897" t="s">
        <v>724</v>
      </c>
      <c r="J897">
        <v>6</v>
      </c>
      <c r="K897">
        <v>298356.163</v>
      </c>
      <c r="L897" s="1">
        <f t="shared" si="27"/>
        <v>298.35616299999998</v>
      </c>
    </row>
    <row r="898" spans="1:12" ht="14.45">
      <c r="A898" t="s">
        <v>723</v>
      </c>
      <c r="B898" t="s">
        <v>735</v>
      </c>
      <c r="C898">
        <v>842129</v>
      </c>
      <c r="D898" t="s">
        <v>736</v>
      </c>
      <c r="E898" t="s">
        <v>147</v>
      </c>
      <c r="F898" t="s">
        <v>292</v>
      </c>
      <c r="G898" t="str">
        <f t="shared" si="26"/>
        <v>Italy to World</v>
      </c>
      <c r="H898">
        <v>2015</v>
      </c>
      <c r="I898" t="s">
        <v>724</v>
      </c>
      <c r="J898">
        <v>6</v>
      </c>
      <c r="K898">
        <v>286020.65299999999</v>
      </c>
      <c r="L898" s="1">
        <f t="shared" si="27"/>
        <v>286.02065299999998</v>
      </c>
    </row>
    <row r="899" spans="1:12" ht="14.45">
      <c r="A899" t="s">
        <v>723</v>
      </c>
      <c r="B899" t="s">
        <v>735</v>
      </c>
      <c r="C899">
        <v>842129</v>
      </c>
      <c r="D899" t="s">
        <v>736</v>
      </c>
      <c r="E899" t="s">
        <v>147</v>
      </c>
      <c r="F899" t="s">
        <v>292</v>
      </c>
      <c r="G899" t="str">
        <f t="shared" si="26"/>
        <v>Italy to World</v>
      </c>
      <c r="H899">
        <v>2016</v>
      </c>
      <c r="I899" t="s">
        <v>724</v>
      </c>
      <c r="J899">
        <v>6</v>
      </c>
      <c r="K899">
        <v>284318.22899999999</v>
      </c>
      <c r="L899" s="1">
        <f t="shared" si="27"/>
        <v>284.31822899999997</v>
      </c>
    </row>
    <row r="900" spans="1:12" ht="14.45">
      <c r="A900" t="s">
        <v>723</v>
      </c>
      <c r="B900" t="s">
        <v>735</v>
      </c>
      <c r="C900">
        <v>842129</v>
      </c>
      <c r="D900" t="s">
        <v>736</v>
      </c>
      <c r="E900" t="s">
        <v>147</v>
      </c>
      <c r="F900" t="s">
        <v>292</v>
      </c>
      <c r="G900" t="str">
        <f t="shared" si="26"/>
        <v>Italy to World</v>
      </c>
      <c r="H900">
        <v>2017</v>
      </c>
      <c r="I900" t="s">
        <v>724</v>
      </c>
      <c r="J900">
        <v>6</v>
      </c>
      <c r="K900">
        <v>335487.35100000002</v>
      </c>
      <c r="L900" s="1">
        <f t="shared" si="27"/>
        <v>335.48735100000005</v>
      </c>
    </row>
    <row r="901" spans="1:12" ht="14.45">
      <c r="A901" t="s">
        <v>723</v>
      </c>
      <c r="B901" t="s">
        <v>735</v>
      </c>
      <c r="C901">
        <v>842129</v>
      </c>
      <c r="D901" t="s">
        <v>736</v>
      </c>
      <c r="E901" t="s">
        <v>670</v>
      </c>
      <c r="F901" t="s">
        <v>670</v>
      </c>
      <c r="G901" t="str">
        <f t="shared" si="26"/>
        <v>Italy to EU27</v>
      </c>
      <c r="H901">
        <v>2012</v>
      </c>
      <c r="I901" t="s">
        <v>724</v>
      </c>
      <c r="J901">
        <v>6</v>
      </c>
      <c r="K901">
        <v>137792.11600000001</v>
      </c>
      <c r="L901" s="1">
        <f t="shared" si="27"/>
        <v>137.79211600000002</v>
      </c>
    </row>
    <row r="902" spans="1:12" ht="14.45">
      <c r="A902" t="s">
        <v>723</v>
      </c>
      <c r="B902" t="s">
        <v>735</v>
      </c>
      <c r="C902">
        <v>842129</v>
      </c>
      <c r="D902" t="s">
        <v>736</v>
      </c>
      <c r="E902" t="s">
        <v>670</v>
      </c>
      <c r="F902" t="s">
        <v>670</v>
      </c>
      <c r="G902" t="str">
        <f t="shared" si="26"/>
        <v>Italy to EU27</v>
      </c>
      <c r="H902">
        <v>2013</v>
      </c>
      <c r="I902" t="s">
        <v>724</v>
      </c>
      <c r="J902">
        <v>6</v>
      </c>
      <c r="K902">
        <v>151493.94899999999</v>
      </c>
      <c r="L902" s="1">
        <f t="shared" si="27"/>
        <v>151.49394899999999</v>
      </c>
    </row>
    <row r="903" spans="1:12" ht="14.45">
      <c r="A903" t="s">
        <v>723</v>
      </c>
      <c r="B903" t="s">
        <v>735</v>
      </c>
      <c r="C903">
        <v>842129</v>
      </c>
      <c r="D903" t="s">
        <v>736</v>
      </c>
      <c r="E903" t="s">
        <v>670</v>
      </c>
      <c r="F903" t="s">
        <v>670</v>
      </c>
      <c r="G903" t="str">
        <f t="shared" si="26"/>
        <v>Italy to EU27</v>
      </c>
      <c r="H903">
        <v>2014</v>
      </c>
      <c r="I903" t="s">
        <v>724</v>
      </c>
      <c r="J903">
        <v>6</v>
      </c>
      <c r="K903">
        <v>158292.223</v>
      </c>
      <c r="L903" s="1">
        <f t="shared" si="27"/>
        <v>158.29222300000001</v>
      </c>
    </row>
    <row r="904" spans="1:12" ht="14.45">
      <c r="A904" t="s">
        <v>723</v>
      </c>
      <c r="B904" t="s">
        <v>735</v>
      </c>
      <c r="C904">
        <v>842129</v>
      </c>
      <c r="D904" t="s">
        <v>736</v>
      </c>
      <c r="E904" t="s">
        <v>670</v>
      </c>
      <c r="F904" t="s">
        <v>670</v>
      </c>
      <c r="G904" t="str">
        <f t="shared" ref="G904:G967" si="28">CONCATENATE(D904, " to ",F904)</f>
        <v>Italy to EU27</v>
      </c>
      <c r="H904">
        <v>2015</v>
      </c>
      <c r="I904" t="s">
        <v>724</v>
      </c>
      <c r="J904">
        <v>6</v>
      </c>
      <c r="K904">
        <v>135115.90599999999</v>
      </c>
      <c r="L904" s="1">
        <f t="shared" ref="L904:L967" si="29">K904/1000</f>
        <v>135.115906</v>
      </c>
    </row>
    <row r="905" spans="1:12" ht="14.45">
      <c r="A905" t="s">
        <v>723</v>
      </c>
      <c r="B905" t="s">
        <v>735</v>
      </c>
      <c r="C905">
        <v>842129</v>
      </c>
      <c r="D905" t="s">
        <v>736</v>
      </c>
      <c r="E905" t="s">
        <v>670</v>
      </c>
      <c r="F905" t="s">
        <v>670</v>
      </c>
      <c r="G905" t="str">
        <f t="shared" si="28"/>
        <v>Italy to EU27</v>
      </c>
      <c r="H905">
        <v>2016</v>
      </c>
      <c r="I905" t="s">
        <v>724</v>
      </c>
      <c r="J905">
        <v>6</v>
      </c>
      <c r="K905">
        <v>149766.245</v>
      </c>
      <c r="L905" s="1">
        <f t="shared" si="29"/>
        <v>149.766245</v>
      </c>
    </row>
    <row r="906" spans="1:12" ht="14.45">
      <c r="A906" t="s">
        <v>723</v>
      </c>
      <c r="B906" t="s">
        <v>735</v>
      </c>
      <c r="C906">
        <v>842129</v>
      </c>
      <c r="D906" t="s">
        <v>736</v>
      </c>
      <c r="E906" t="s">
        <v>670</v>
      </c>
      <c r="F906" t="s">
        <v>670</v>
      </c>
      <c r="G906" t="str">
        <f t="shared" si="28"/>
        <v>Italy to EU27</v>
      </c>
      <c r="H906">
        <v>2017</v>
      </c>
      <c r="I906" t="s">
        <v>724</v>
      </c>
      <c r="J906">
        <v>6</v>
      </c>
      <c r="K906">
        <v>176887.13</v>
      </c>
      <c r="L906" s="1">
        <f t="shared" si="29"/>
        <v>176.88713000000001</v>
      </c>
    </row>
    <row r="907" spans="1:12" ht="14.45">
      <c r="A907" t="s">
        <v>723</v>
      </c>
      <c r="B907" t="s">
        <v>735</v>
      </c>
      <c r="C907">
        <v>842139</v>
      </c>
      <c r="D907" t="s">
        <v>736</v>
      </c>
      <c r="E907" t="s">
        <v>147</v>
      </c>
      <c r="F907" t="s">
        <v>292</v>
      </c>
      <c r="G907" t="str">
        <f t="shared" si="28"/>
        <v>Italy to World</v>
      </c>
      <c r="H907">
        <v>2012</v>
      </c>
      <c r="I907" t="s">
        <v>724</v>
      </c>
      <c r="J907">
        <v>6</v>
      </c>
      <c r="K907">
        <v>570023.45499999996</v>
      </c>
      <c r="L907" s="1">
        <f t="shared" si="29"/>
        <v>570.02345500000001</v>
      </c>
    </row>
    <row r="908" spans="1:12" ht="14.45">
      <c r="A908" t="s">
        <v>723</v>
      </c>
      <c r="B908" t="s">
        <v>735</v>
      </c>
      <c r="C908">
        <v>842139</v>
      </c>
      <c r="D908" t="s">
        <v>736</v>
      </c>
      <c r="E908" t="s">
        <v>147</v>
      </c>
      <c r="F908" t="s">
        <v>292</v>
      </c>
      <c r="G908" t="str">
        <f t="shared" si="28"/>
        <v>Italy to World</v>
      </c>
      <c r="H908">
        <v>2013</v>
      </c>
      <c r="I908" t="s">
        <v>724</v>
      </c>
      <c r="J908">
        <v>6</v>
      </c>
      <c r="K908">
        <v>567924.679</v>
      </c>
      <c r="L908" s="1">
        <f t="shared" si="29"/>
        <v>567.92467899999997</v>
      </c>
    </row>
    <row r="909" spans="1:12" ht="14.45">
      <c r="A909" t="s">
        <v>723</v>
      </c>
      <c r="B909" t="s">
        <v>735</v>
      </c>
      <c r="C909">
        <v>842139</v>
      </c>
      <c r="D909" t="s">
        <v>736</v>
      </c>
      <c r="E909" t="s">
        <v>147</v>
      </c>
      <c r="F909" t="s">
        <v>292</v>
      </c>
      <c r="G909" t="str">
        <f t="shared" si="28"/>
        <v>Italy to World</v>
      </c>
      <c r="H909">
        <v>2014</v>
      </c>
      <c r="I909" t="s">
        <v>724</v>
      </c>
      <c r="J909">
        <v>6</v>
      </c>
      <c r="K909">
        <v>799226.06099999999</v>
      </c>
      <c r="L909" s="1">
        <f t="shared" si="29"/>
        <v>799.22606099999996</v>
      </c>
    </row>
    <row r="910" spans="1:12" ht="14.45">
      <c r="A910" t="s">
        <v>723</v>
      </c>
      <c r="B910" t="s">
        <v>735</v>
      </c>
      <c r="C910">
        <v>842139</v>
      </c>
      <c r="D910" t="s">
        <v>736</v>
      </c>
      <c r="E910" t="s">
        <v>147</v>
      </c>
      <c r="F910" t="s">
        <v>292</v>
      </c>
      <c r="G910" t="str">
        <f t="shared" si="28"/>
        <v>Italy to World</v>
      </c>
      <c r="H910">
        <v>2015</v>
      </c>
      <c r="I910" t="s">
        <v>724</v>
      </c>
      <c r="J910">
        <v>6</v>
      </c>
      <c r="K910">
        <v>564093.15099999995</v>
      </c>
      <c r="L910" s="1">
        <f t="shared" si="29"/>
        <v>564.09315099999992</v>
      </c>
    </row>
    <row r="911" spans="1:12" ht="14.45">
      <c r="A911" t="s">
        <v>723</v>
      </c>
      <c r="B911" t="s">
        <v>735</v>
      </c>
      <c r="C911">
        <v>842139</v>
      </c>
      <c r="D911" t="s">
        <v>736</v>
      </c>
      <c r="E911" t="s">
        <v>147</v>
      </c>
      <c r="F911" t="s">
        <v>292</v>
      </c>
      <c r="G911" t="str">
        <f t="shared" si="28"/>
        <v>Italy to World</v>
      </c>
      <c r="H911">
        <v>2016</v>
      </c>
      <c r="I911" t="s">
        <v>724</v>
      </c>
      <c r="J911">
        <v>6</v>
      </c>
      <c r="K911">
        <v>628508.22400000005</v>
      </c>
      <c r="L911" s="1">
        <f t="shared" si="29"/>
        <v>628.50822400000004</v>
      </c>
    </row>
    <row r="912" spans="1:12" ht="14.45">
      <c r="A912" t="s">
        <v>723</v>
      </c>
      <c r="B912" t="s">
        <v>735</v>
      </c>
      <c r="C912">
        <v>842139</v>
      </c>
      <c r="D912" t="s">
        <v>736</v>
      </c>
      <c r="E912" t="s">
        <v>147</v>
      </c>
      <c r="F912" t="s">
        <v>292</v>
      </c>
      <c r="G912" t="str">
        <f t="shared" si="28"/>
        <v>Italy to World</v>
      </c>
      <c r="H912">
        <v>2017</v>
      </c>
      <c r="I912" t="s">
        <v>724</v>
      </c>
      <c r="J912">
        <v>6</v>
      </c>
      <c r="K912">
        <v>712824.80900000001</v>
      </c>
      <c r="L912" s="1">
        <f t="shared" si="29"/>
        <v>712.82480899999996</v>
      </c>
    </row>
    <row r="913" spans="1:12" ht="14.45">
      <c r="A913" t="s">
        <v>723</v>
      </c>
      <c r="B913" t="s">
        <v>735</v>
      </c>
      <c r="C913">
        <v>842139</v>
      </c>
      <c r="D913" t="s">
        <v>736</v>
      </c>
      <c r="E913" t="s">
        <v>670</v>
      </c>
      <c r="F913" t="s">
        <v>670</v>
      </c>
      <c r="G913" t="str">
        <f t="shared" si="28"/>
        <v>Italy to EU27</v>
      </c>
      <c r="H913">
        <v>2012</v>
      </c>
      <c r="I913" t="s">
        <v>724</v>
      </c>
      <c r="J913">
        <v>6</v>
      </c>
      <c r="K913">
        <v>239600.413</v>
      </c>
      <c r="L913" s="1">
        <f t="shared" si="29"/>
        <v>239.600413</v>
      </c>
    </row>
    <row r="914" spans="1:12" ht="14.45">
      <c r="A914" t="s">
        <v>723</v>
      </c>
      <c r="B914" t="s">
        <v>735</v>
      </c>
      <c r="C914">
        <v>842139</v>
      </c>
      <c r="D914" t="s">
        <v>736</v>
      </c>
      <c r="E914" t="s">
        <v>670</v>
      </c>
      <c r="F914" t="s">
        <v>670</v>
      </c>
      <c r="G914" t="str">
        <f t="shared" si="28"/>
        <v>Italy to EU27</v>
      </c>
      <c r="H914">
        <v>2013</v>
      </c>
      <c r="I914" t="s">
        <v>724</v>
      </c>
      <c r="J914">
        <v>6</v>
      </c>
      <c r="K914">
        <v>248181.59099999999</v>
      </c>
      <c r="L914" s="1">
        <f t="shared" si="29"/>
        <v>248.181591</v>
      </c>
    </row>
    <row r="915" spans="1:12" ht="14.45">
      <c r="A915" t="s">
        <v>723</v>
      </c>
      <c r="B915" t="s">
        <v>735</v>
      </c>
      <c r="C915">
        <v>842139</v>
      </c>
      <c r="D915" t="s">
        <v>736</v>
      </c>
      <c r="E915" t="s">
        <v>670</v>
      </c>
      <c r="F915" t="s">
        <v>670</v>
      </c>
      <c r="G915" t="str">
        <f t="shared" si="28"/>
        <v>Italy to EU27</v>
      </c>
      <c r="H915">
        <v>2014</v>
      </c>
      <c r="I915" t="s">
        <v>724</v>
      </c>
      <c r="J915">
        <v>6</v>
      </c>
      <c r="K915">
        <v>265232.77</v>
      </c>
      <c r="L915" s="1">
        <f t="shared" si="29"/>
        <v>265.23277000000002</v>
      </c>
    </row>
    <row r="916" spans="1:12" ht="14.45">
      <c r="A916" t="s">
        <v>723</v>
      </c>
      <c r="B916" t="s">
        <v>735</v>
      </c>
      <c r="C916">
        <v>842139</v>
      </c>
      <c r="D916" t="s">
        <v>736</v>
      </c>
      <c r="E916" t="s">
        <v>670</v>
      </c>
      <c r="F916" t="s">
        <v>670</v>
      </c>
      <c r="G916" t="str">
        <f t="shared" si="28"/>
        <v>Italy to EU27</v>
      </c>
      <c r="H916">
        <v>2015</v>
      </c>
      <c r="I916" t="s">
        <v>724</v>
      </c>
      <c r="J916">
        <v>6</v>
      </c>
      <c r="K916">
        <v>240955.092</v>
      </c>
      <c r="L916" s="1">
        <f t="shared" si="29"/>
        <v>240.95509200000001</v>
      </c>
    </row>
    <row r="917" spans="1:12" ht="14.45">
      <c r="A917" t="s">
        <v>723</v>
      </c>
      <c r="B917" t="s">
        <v>735</v>
      </c>
      <c r="C917">
        <v>842139</v>
      </c>
      <c r="D917" t="s">
        <v>736</v>
      </c>
      <c r="E917" t="s">
        <v>670</v>
      </c>
      <c r="F917" t="s">
        <v>670</v>
      </c>
      <c r="G917" t="str">
        <f t="shared" si="28"/>
        <v>Italy to EU27</v>
      </c>
      <c r="H917">
        <v>2016</v>
      </c>
      <c r="I917" t="s">
        <v>724</v>
      </c>
      <c r="J917">
        <v>6</v>
      </c>
      <c r="K917">
        <v>243162.67199999999</v>
      </c>
      <c r="L917" s="1">
        <f t="shared" si="29"/>
        <v>243.16267199999999</v>
      </c>
    </row>
    <row r="918" spans="1:12" ht="14.45">
      <c r="A918" t="s">
        <v>723</v>
      </c>
      <c r="B918" t="s">
        <v>735</v>
      </c>
      <c r="C918">
        <v>842139</v>
      </c>
      <c r="D918" t="s">
        <v>736</v>
      </c>
      <c r="E918" t="s">
        <v>670</v>
      </c>
      <c r="F918" t="s">
        <v>670</v>
      </c>
      <c r="G918" t="str">
        <f t="shared" si="28"/>
        <v>Italy to EU27</v>
      </c>
      <c r="H918">
        <v>2017</v>
      </c>
      <c r="I918" t="s">
        <v>724</v>
      </c>
      <c r="J918">
        <v>6</v>
      </c>
      <c r="K918">
        <v>282439.136</v>
      </c>
      <c r="L918" s="1">
        <f t="shared" si="29"/>
        <v>282.43913600000002</v>
      </c>
    </row>
    <row r="919" spans="1:12" ht="14.45">
      <c r="A919" t="s">
        <v>723</v>
      </c>
      <c r="B919" t="s">
        <v>735</v>
      </c>
      <c r="C919">
        <v>847410</v>
      </c>
      <c r="D919" t="s">
        <v>736</v>
      </c>
      <c r="E919" t="s">
        <v>147</v>
      </c>
      <c r="F919" t="s">
        <v>292</v>
      </c>
      <c r="G919" t="str">
        <f t="shared" si="28"/>
        <v>Italy to World</v>
      </c>
      <c r="H919">
        <v>2012</v>
      </c>
      <c r="I919" t="s">
        <v>724</v>
      </c>
      <c r="J919">
        <v>6</v>
      </c>
      <c r="K919">
        <v>102191.51700000001</v>
      </c>
      <c r="L919" s="1">
        <f t="shared" si="29"/>
        <v>102.191517</v>
      </c>
    </row>
    <row r="920" spans="1:12" ht="14.45">
      <c r="A920" t="s">
        <v>723</v>
      </c>
      <c r="B920" t="s">
        <v>735</v>
      </c>
      <c r="C920">
        <v>847410</v>
      </c>
      <c r="D920" t="s">
        <v>736</v>
      </c>
      <c r="E920" t="s">
        <v>147</v>
      </c>
      <c r="F920" t="s">
        <v>292</v>
      </c>
      <c r="G920" t="str">
        <f t="shared" si="28"/>
        <v>Italy to World</v>
      </c>
      <c r="H920">
        <v>2013</v>
      </c>
      <c r="I920" t="s">
        <v>724</v>
      </c>
      <c r="J920">
        <v>6</v>
      </c>
      <c r="K920">
        <v>106115.878</v>
      </c>
      <c r="L920" s="1">
        <f t="shared" si="29"/>
        <v>106.115878</v>
      </c>
    </row>
    <row r="921" spans="1:12" ht="14.45">
      <c r="A921" t="s">
        <v>723</v>
      </c>
      <c r="B921" t="s">
        <v>735</v>
      </c>
      <c r="C921">
        <v>847410</v>
      </c>
      <c r="D921" t="s">
        <v>736</v>
      </c>
      <c r="E921" t="s">
        <v>147</v>
      </c>
      <c r="F921" t="s">
        <v>292</v>
      </c>
      <c r="G921" t="str">
        <f t="shared" si="28"/>
        <v>Italy to World</v>
      </c>
      <c r="H921">
        <v>2014</v>
      </c>
      <c r="I921" t="s">
        <v>724</v>
      </c>
      <c r="J921">
        <v>6</v>
      </c>
      <c r="K921">
        <v>101185.53200000001</v>
      </c>
      <c r="L921" s="1">
        <f t="shared" si="29"/>
        <v>101.18553200000001</v>
      </c>
    </row>
    <row r="922" spans="1:12" ht="14.45">
      <c r="A922" t="s">
        <v>723</v>
      </c>
      <c r="B922" t="s">
        <v>735</v>
      </c>
      <c r="C922">
        <v>847410</v>
      </c>
      <c r="D922" t="s">
        <v>736</v>
      </c>
      <c r="E922" t="s">
        <v>147</v>
      </c>
      <c r="F922" t="s">
        <v>292</v>
      </c>
      <c r="G922" t="str">
        <f t="shared" si="28"/>
        <v>Italy to World</v>
      </c>
      <c r="H922">
        <v>2015</v>
      </c>
      <c r="I922" t="s">
        <v>724</v>
      </c>
      <c r="J922">
        <v>6</v>
      </c>
      <c r="K922">
        <v>78512.812999999995</v>
      </c>
      <c r="L922" s="1">
        <f t="shared" si="29"/>
        <v>78.512812999999994</v>
      </c>
    </row>
    <row r="923" spans="1:12" ht="14.45">
      <c r="A923" t="s">
        <v>723</v>
      </c>
      <c r="B923" t="s">
        <v>735</v>
      </c>
      <c r="C923">
        <v>847410</v>
      </c>
      <c r="D923" t="s">
        <v>736</v>
      </c>
      <c r="E923" t="s">
        <v>147</v>
      </c>
      <c r="F923" t="s">
        <v>292</v>
      </c>
      <c r="G923" t="str">
        <f t="shared" si="28"/>
        <v>Italy to World</v>
      </c>
      <c r="H923">
        <v>2016</v>
      </c>
      <c r="I923" t="s">
        <v>724</v>
      </c>
      <c r="J923">
        <v>6</v>
      </c>
      <c r="K923">
        <v>79819.887000000002</v>
      </c>
      <c r="L923" s="1">
        <f t="shared" si="29"/>
        <v>79.819887000000008</v>
      </c>
    </row>
    <row r="924" spans="1:12" ht="14.45">
      <c r="A924" t="s">
        <v>723</v>
      </c>
      <c r="B924" t="s">
        <v>735</v>
      </c>
      <c r="C924">
        <v>847410</v>
      </c>
      <c r="D924" t="s">
        <v>736</v>
      </c>
      <c r="E924" t="s">
        <v>147</v>
      </c>
      <c r="F924" t="s">
        <v>292</v>
      </c>
      <c r="G924" t="str">
        <f t="shared" si="28"/>
        <v>Italy to World</v>
      </c>
      <c r="H924">
        <v>2017</v>
      </c>
      <c r="I924" t="s">
        <v>724</v>
      </c>
      <c r="J924">
        <v>6</v>
      </c>
      <c r="K924">
        <v>88114.19</v>
      </c>
      <c r="L924" s="1">
        <f t="shared" si="29"/>
        <v>88.114190000000008</v>
      </c>
    </row>
    <row r="925" spans="1:12" ht="14.45">
      <c r="A925" t="s">
        <v>723</v>
      </c>
      <c r="B925" t="s">
        <v>735</v>
      </c>
      <c r="C925">
        <v>847410</v>
      </c>
      <c r="D925" t="s">
        <v>736</v>
      </c>
      <c r="E925" t="s">
        <v>670</v>
      </c>
      <c r="F925" t="s">
        <v>670</v>
      </c>
      <c r="G925" t="str">
        <f t="shared" si="28"/>
        <v>Italy to EU27</v>
      </c>
      <c r="H925">
        <v>2012</v>
      </c>
      <c r="I925" t="s">
        <v>724</v>
      </c>
      <c r="J925">
        <v>6</v>
      </c>
      <c r="K925">
        <v>30778.286</v>
      </c>
      <c r="L925" s="1">
        <f t="shared" si="29"/>
        <v>30.778286000000001</v>
      </c>
    </row>
    <row r="926" spans="1:12" ht="14.45">
      <c r="A926" t="s">
        <v>723</v>
      </c>
      <c r="B926" t="s">
        <v>735</v>
      </c>
      <c r="C926">
        <v>847410</v>
      </c>
      <c r="D926" t="s">
        <v>736</v>
      </c>
      <c r="E926" t="s">
        <v>670</v>
      </c>
      <c r="F926" t="s">
        <v>670</v>
      </c>
      <c r="G926" t="str">
        <f t="shared" si="28"/>
        <v>Italy to EU27</v>
      </c>
      <c r="H926">
        <v>2013</v>
      </c>
      <c r="I926" t="s">
        <v>724</v>
      </c>
      <c r="J926">
        <v>6</v>
      </c>
      <c r="K926">
        <v>33206.54</v>
      </c>
      <c r="L926" s="1">
        <f t="shared" si="29"/>
        <v>33.206540000000004</v>
      </c>
    </row>
    <row r="927" spans="1:12" ht="14.45">
      <c r="A927" t="s">
        <v>723</v>
      </c>
      <c r="B927" t="s">
        <v>735</v>
      </c>
      <c r="C927">
        <v>847410</v>
      </c>
      <c r="D927" t="s">
        <v>736</v>
      </c>
      <c r="E927" t="s">
        <v>670</v>
      </c>
      <c r="F927" t="s">
        <v>670</v>
      </c>
      <c r="G927" t="str">
        <f t="shared" si="28"/>
        <v>Italy to EU27</v>
      </c>
      <c r="H927">
        <v>2014</v>
      </c>
      <c r="I927" t="s">
        <v>724</v>
      </c>
      <c r="J927">
        <v>6</v>
      </c>
      <c r="K927">
        <v>25593.422999999999</v>
      </c>
      <c r="L927" s="1">
        <f t="shared" si="29"/>
        <v>25.593422999999998</v>
      </c>
    </row>
    <row r="928" spans="1:12" ht="14.45">
      <c r="A928" t="s">
        <v>723</v>
      </c>
      <c r="B928" t="s">
        <v>735</v>
      </c>
      <c r="C928">
        <v>847410</v>
      </c>
      <c r="D928" t="s">
        <v>736</v>
      </c>
      <c r="E928" t="s">
        <v>670</v>
      </c>
      <c r="F928" t="s">
        <v>670</v>
      </c>
      <c r="G928" t="str">
        <f t="shared" si="28"/>
        <v>Italy to EU27</v>
      </c>
      <c r="H928">
        <v>2015</v>
      </c>
      <c r="I928" t="s">
        <v>724</v>
      </c>
      <c r="J928">
        <v>6</v>
      </c>
      <c r="K928">
        <v>26336.958999999999</v>
      </c>
      <c r="L928" s="1">
        <f t="shared" si="29"/>
        <v>26.336959</v>
      </c>
    </row>
    <row r="929" spans="1:12" ht="14.45">
      <c r="A929" t="s">
        <v>723</v>
      </c>
      <c r="B929" t="s">
        <v>735</v>
      </c>
      <c r="C929">
        <v>847410</v>
      </c>
      <c r="D929" t="s">
        <v>736</v>
      </c>
      <c r="E929" t="s">
        <v>670</v>
      </c>
      <c r="F929" t="s">
        <v>670</v>
      </c>
      <c r="G929" t="str">
        <f t="shared" si="28"/>
        <v>Italy to EU27</v>
      </c>
      <c r="H929">
        <v>2016</v>
      </c>
      <c r="I929" t="s">
        <v>724</v>
      </c>
      <c r="J929">
        <v>6</v>
      </c>
      <c r="K929">
        <v>21575.282999999999</v>
      </c>
      <c r="L929" s="1">
        <f t="shared" si="29"/>
        <v>21.575282999999999</v>
      </c>
    </row>
    <row r="930" spans="1:12" ht="14.45">
      <c r="A930" t="s">
        <v>723</v>
      </c>
      <c r="B930" t="s">
        <v>735</v>
      </c>
      <c r="C930">
        <v>847410</v>
      </c>
      <c r="D930" t="s">
        <v>736</v>
      </c>
      <c r="E930" t="s">
        <v>670</v>
      </c>
      <c r="F930" t="s">
        <v>670</v>
      </c>
      <c r="G930" t="str">
        <f t="shared" si="28"/>
        <v>Italy to EU27</v>
      </c>
      <c r="H930">
        <v>2017</v>
      </c>
      <c r="I930" t="s">
        <v>724</v>
      </c>
      <c r="J930">
        <v>6</v>
      </c>
      <c r="K930">
        <v>35670.777999999998</v>
      </c>
      <c r="L930" s="1">
        <f t="shared" si="29"/>
        <v>35.670777999999999</v>
      </c>
    </row>
    <row r="931" spans="1:12" ht="14.45">
      <c r="A931" t="s">
        <v>723</v>
      </c>
      <c r="B931" t="s">
        <v>735</v>
      </c>
      <c r="C931">
        <v>847780</v>
      </c>
      <c r="D931" t="s">
        <v>736</v>
      </c>
      <c r="E931" t="s">
        <v>147</v>
      </c>
      <c r="F931" t="s">
        <v>292</v>
      </c>
      <c r="G931" t="str">
        <f t="shared" si="28"/>
        <v>Italy to World</v>
      </c>
      <c r="H931">
        <v>2012</v>
      </c>
      <c r="I931" t="s">
        <v>724</v>
      </c>
      <c r="J931">
        <v>6</v>
      </c>
      <c r="K931">
        <v>613100.92200000002</v>
      </c>
      <c r="L931" s="1">
        <f t="shared" si="29"/>
        <v>613.10092199999997</v>
      </c>
    </row>
    <row r="932" spans="1:12" ht="14.45">
      <c r="A932" t="s">
        <v>723</v>
      </c>
      <c r="B932" t="s">
        <v>735</v>
      </c>
      <c r="C932">
        <v>847780</v>
      </c>
      <c r="D932" t="s">
        <v>736</v>
      </c>
      <c r="E932" t="s">
        <v>147</v>
      </c>
      <c r="F932" t="s">
        <v>292</v>
      </c>
      <c r="G932" t="str">
        <f t="shared" si="28"/>
        <v>Italy to World</v>
      </c>
      <c r="H932">
        <v>2013</v>
      </c>
      <c r="I932" t="s">
        <v>724</v>
      </c>
      <c r="J932">
        <v>6</v>
      </c>
      <c r="K932">
        <v>638777.57900000003</v>
      </c>
      <c r="L932" s="1">
        <f t="shared" si="29"/>
        <v>638.77757900000006</v>
      </c>
    </row>
    <row r="933" spans="1:12" ht="14.45">
      <c r="A933" t="s">
        <v>723</v>
      </c>
      <c r="B933" t="s">
        <v>735</v>
      </c>
      <c r="C933">
        <v>847780</v>
      </c>
      <c r="D933" t="s">
        <v>736</v>
      </c>
      <c r="E933" t="s">
        <v>147</v>
      </c>
      <c r="F933" t="s">
        <v>292</v>
      </c>
      <c r="G933" t="str">
        <f t="shared" si="28"/>
        <v>Italy to World</v>
      </c>
      <c r="H933">
        <v>2014</v>
      </c>
      <c r="I933" t="s">
        <v>724</v>
      </c>
      <c r="J933">
        <v>6</v>
      </c>
      <c r="K933">
        <v>672353.603</v>
      </c>
      <c r="L933" s="1">
        <f t="shared" si="29"/>
        <v>672.35360300000002</v>
      </c>
    </row>
    <row r="934" spans="1:12" ht="14.45">
      <c r="A934" t="s">
        <v>723</v>
      </c>
      <c r="B934" t="s">
        <v>735</v>
      </c>
      <c r="C934">
        <v>847780</v>
      </c>
      <c r="D934" t="s">
        <v>736</v>
      </c>
      <c r="E934" t="s">
        <v>147</v>
      </c>
      <c r="F934" t="s">
        <v>292</v>
      </c>
      <c r="G934" t="str">
        <f t="shared" si="28"/>
        <v>Italy to World</v>
      </c>
      <c r="H934">
        <v>2015</v>
      </c>
      <c r="I934" t="s">
        <v>724</v>
      </c>
      <c r="J934">
        <v>6</v>
      </c>
      <c r="K934">
        <v>689967.29200000002</v>
      </c>
      <c r="L934" s="1">
        <f t="shared" si="29"/>
        <v>689.96729200000004</v>
      </c>
    </row>
    <row r="935" spans="1:12" ht="14.45">
      <c r="A935" t="s">
        <v>723</v>
      </c>
      <c r="B935" t="s">
        <v>735</v>
      </c>
      <c r="C935">
        <v>847780</v>
      </c>
      <c r="D935" t="s">
        <v>736</v>
      </c>
      <c r="E935" t="s">
        <v>147</v>
      </c>
      <c r="F935" t="s">
        <v>292</v>
      </c>
      <c r="G935" t="str">
        <f t="shared" si="28"/>
        <v>Italy to World</v>
      </c>
      <c r="H935">
        <v>2016</v>
      </c>
      <c r="I935" t="s">
        <v>724</v>
      </c>
      <c r="J935">
        <v>6</v>
      </c>
      <c r="K935">
        <v>633576.978</v>
      </c>
      <c r="L935" s="1">
        <f t="shared" si="29"/>
        <v>633.57697800000005</v>
      </c>
    </row>
    <row r="936" spans="1:12" ht="14.45">
      <c r="A936" t="s">
        <v>723</v>
      </c>
      <c r="B936" t="s">
        <v>735</v>
      </c>
      <c r="C936">
        <v>847780</v>
      </c>
      <c r="D936" t="s">
        <v>736</v>
      </c>
      <c r="E936" t="s">
        <v>147</v>
      </c>
      <c r="F936" t="s">
        <v>292</v>
      </c>
      <c r="G936" t="str">
        <f t="shared" si="28"/>
        <v>Italy to World</v>
      </c>
      <c r="H936">
        <v>2017</v>
      </c>
      <c r="I936" t="s">
        <v>724</v>
      </c>
      <c r="J936">
        <v>6</v>
      </c>
      <c r="K936">
        <v>721068.67299999995</v>
      </c>
      <c r="L936" s="1">
        <f t="shared" si="29"/>
        <v>721.06867299999999</v>
      </c>
    </row>
    <row r="937" spans="1:12" ht="14.45">
      <c r="A937" t="s">
        <v>723</v>
      </c>
      <c r="B937" t="s">
        <v>735</v>
      </c>
      <c r="C937">
        <v>847780</v>
      </c>
      <c r="D937" t="s">
        <v>736</v>
      </c>
      <c r="E937" t="s">
        <v>670</v>
      </c>
      <c r="F937" t="s">
        <v>670</v>
      </c>
      <c r="G937" t="str">
        <f t="shared" si="28"/>
        <v>Italy to EU27</v>
      </c>
      <c r="H937">
        <v>2012</v>
      </c>
      <c r="I937" t="s">
        <v>724</v>
      </c>
      <c r="J937">
        <v>6</v>
      </c>
      <c r="K937">
        <v>239548.446</v>
      </c>
      <c r="L937" s="1">
        <f t="shared" si="29"/>
        <v>239.54844599999998</v>
      </c>
    </row>
    <row r="938" spans="1:12" ht="14.45">
      <c r="A938" t="s">
        <v>723</v>
      </c>
      <c r="B938" t="s">
        <v>735</v>
      </c>
      <c r="C938">
        <v>847780</v>
      </c>
      <c r="D938" t="s">
        <v>736</v>
      </c>
      <c r="E938" t="s">
        <v>670</v>
      </c>
      <c r="F938" t="s">
        <v>670</v>
      </c>
      <c r="G938" t="str">
        <f t="shared" si="28"/>
        <v>Italy to EU27</v>
      </c>
      <c r="H938">
        <v>2013</v>
      </c>
      <c r="I938" t="s">
        <v>724</v>
      </c>
      <c r="J938">
        <v>6</v>
      </c>
      <c r="K938">
        <v>260548.56200000001</v>
      </c>
      <c r="L938" s="1">
        <f t="shared" si="29"/>
        <v>260.548562</v>
      </c>
    </row>
    <row r="939" spans="1:12" ht="14.45">
      <c r="A939" t="s">
        <v>723</v>
      </c>
      <c r="B939" t="s">
        <v>735</v>
      </c>
      <c r="C939">
        <v>847780</v>
      </c>
      <c r="D939" t="s">
        <v>736</v>
      </c>
      <c r="E939" t="s">
        <v>670</v>
      </c>
      <c r="F939" t="s">
        <v>670</v>
      </c>
      <c r="G939" t="str">
        <f t="shared" si="28"/>
        <v>Italy to EU27</v>
      </c>
      <c r="H939">
        <v>2014</v>
      </c>
      <c r="I939" t="s">
        <v>724</v>
      </c>
      <c r="J939">
        <v>6</v>
      </c>
      <c r="K939">
        <v>288186.03399999999</v>
      </c>
      <c r="L939" s="1">
        <f t="shared" si="29"/>
        <v>288.18603400000001</v>
      </c>
    </row>
    <row r="940" spans="1:12" ht="14.45">
      <c r="A940" t="s">
        <v>723</v>
      </c>
      <c r="B940" t="s">
        <v>735</v>
      </c>
      <c r="C940">
        <v>847780</v>
      </c>
      <c r="D940" t="s">
        <v>736</v>
      </c>
      <c r="E940" t="s">
        <v>670</v>
      </c>
      <c r="F940" t="s">
        <v>670</v>
      </c>
      <c r="G940" t="str">
        <f t="shared" si="28"/>
        <v>Italy to EU27</v>
      </c>
      <c r="H940">
        <v>2015</v>
      </c>
      <c r="I940" t="s">
        <v>724</v>
      </c>
      <c r="J940">
        <v>6</v>
      </c>
      <c r="K940">
        <v>270379.45199999999</v>
      </c>
      <c r="L940" s="1">
        <f t="shared" si="29"/>
        <v>270.37945200000001</v>
      </c>
    </row>
    <row r="941" spans="1:12" ht="14.45">
      <c r="A941" t="s">
        <v>723</v>
      </c>
      <c r="B941" t="s">
        <v>735</v>
      </c>
      <c r="C941">
        <v>847780</v>
      </c>
      <c r="D941" t="s">
        <v>736</v>
      </c>
      <c r="E941" t="s">
        <v>670</v>
      </c>
      <c r="F941" t="s">
        <v>670</v>
      </c>
      <c r="G941" t="str">
        <f t="shared" si="28"/>
        <v>Italy to EU27</v>
      </c>
      <c r="H941">
        <v>2016</v>
      </c>
      <c r="I941" t="s">
        <v>724</v>
      </c>
      <c r="J941">
        <v>6</v>
      </c>
      <c r="K941">
        <v>241768.16899999999</v>
      </c>
      <c r="L941" s="1">
        <f t="shared" si="29"/>
        <v>241.768169</v>
      </c>
    </row>
    <row r="942" spans="1:12" ht="14.45">
      <c r="A942" t="s">
        <v>723</v>
      </c>
      <c r="B942" t="s">
        <v>735</v>
      </c>
      <c r="C942">
        <v>847780</v>
      </c>
      <c r="D942" t="s">
        <v>736</v>
      </c>
      <c r="E942" t="s">
        <v>670</v>
      </c>
      <c r="F942" t="s">
        <v>670</v>
      </c>
      <c r="G942" t="str">
        <f t="shared" si="28"/>
        <v>Italy to EU27</v>
      </c>
      <c r="H942">
        <v>2017</v>
      </c>
      <c r="I942" t="s">
        <v>724</v>
      </c>
      <c r="J942">
        <v>6</v>
      </c>
      <c r="K942">
        <v>302074.59399999998</v>
      </c>
      <c r="L942" s="1">
        <f t="shared" si="29"/>
        <v>302.07459399999999</v>
      </c>
    </row>
    <row r="943" spans="1:12" ht="14.45">
      <c r="A943" t="s">
        <v>723</v>
      </c>
      <c r="B943" t="s">
        <v>735</v>
      </c>
      <c r="C943">
        <v>847920</v>
      </c>
      <c r="D943" t="s">
        <v>736</v>
      </c>
      <c r="E943" t="s">
        <v>147</v>
      </c>
      <c r="F943" t="s">
        <v>292</v>
      </c>
      <c r="G943" t="str">
        <f t="shared" si="28"/>
        <v>Italy to World</v>
      </c>
      <c r="H943">
        <v>2012</v>
      </c>
      <c r="I943" t="s">
        <v>724</v>
      </c>
      <c r="J943">
        <v>6</v>
      </c>
      <c r="K943">
        <v>102096.588</v>
      </c>
      <c r="L943" s="1">
        <f t="shared" si="29"/>
        <v>102.096588</v>
      </c>
    </row>
    <row r="944" spans="1:12" ht="14.45">
      <c r="A944" t="s">
        <v>723</v>
      </c>
      <c r="B944" t="s">
        <v>735</v>
      </c>
      <c r="C944">
        <v>847920</v>
      </c>
      <c r="D944" t="s">
        <v>736</v>
      </c>
      <c r="E944" t="s">
        <v>147</v>
      </c>
      <c r="F944" t="s">
        <v>292</v>
      </c>
      <c r="G944" t="str">
        <f t="shared" si="28"/>
        <v>Italy to World</v>
      </c>
      <c r="H944">
        <v>2013</v>
      </c>
      <c r="I944" t="s">
        <v>724</v>
      </c>
      <c r="J944">
        <v>6</v>
      </c>
      <c r="K944">
        <v>142067.35699999999</v>
      </c>
      <c r="L944" s="1">
        <f t="shared" si="29"/>
        <v>142.06735699999999</v>
      </c>
    </row>
    <row r="945" spans="1:12" ht="14.45">
      <c r="A945" t="s">
        <v>723</v>
      </c>
      <c r="B945" t="s">
        <v>735</v>
      </c>
      <c r="C945">
        <v>847920</v>
      </c>
      <c r="D945" t="s">
        <v>736</v>
      </c>
      <c r="E945" t="s">
        <v>147</v>
      </c>
      <c r="F945" t="s">
        <v>292</v>
      </c>
      <c r="G945" t="str">
        <f t="shared" si="28"/>
        <v>Italy to World</v>
      </c>
      <c r="H945">
        <v>2014</v>
      </c>
      <c r="I945" t="s">
        <v>724</v>
      </c>
      <c r="J945">
        <v>6</v>
      </c>
      <c r="K945">
        <v>132091.95300000001</v>
      </c>
      <c r="L945" s="1">
        <f t="shared" si="29"/>
        <v>132.09195300000002</v>
      </c>
    </row>
    <row r="946" spans="1:12" ht="14.45">
      <c r="A946" t="s">
        <v>723</v>
      </c>
      <c r="B946" t="s">
        <v>735</v>
      </c>
      <c r="C946">
        <v>847920</v>
      </c>
      <c r="D946" t="s">
        <v>736</v>
      </c>
      <c r="E946" t="s">
        <v>147</v>
      </c>
      <c r="F946" t="s">
        <v>292</v>
      </c>
      <c r="G946" t="str">
        <f t="shared" si="28"/>
        <v>Italy to World</v>
      </c>
      <c r="H946">
        <v>2015</v>
      </c>
      <c r="I946" t="s">
        <v>724</v>
      </c>
      <c r="J946">
        <v>6</v>
      </c>
      <c r="K946">
        <v>91362.365999999995</v>
      </c>
      <c r="L946" s="1">
        <f t="shared" si="29"/>
        <v>91.362365999999994</v>
      </c>
    </row>
    <row r="947" spans="1:12" ht="14.45">
      <c r="A947" t="s">
        <v>723</v>
      </c>
      <c r="B947" t="s">
        <v>735</v>
      </c>
      <c r="C947">
        <v>847920</v>
      </c>
      <c r="D947" t="s">
        <v>736</v>
      </c>
      <c r="E947" t="s">
        <v>147</v>
      </c>
      <c r="F947" t="s">
        <v>292</v>
      </c>
      <c r="G947" t="str">
        <f t="shared" si="28"/>
        <v>Italy to World</v>
      </c>
      <c r="H947">
        <v>2016</v>
      </c>
      <c r="I947" t="s">
        <v>724</v>
      </c>
      <c r="J947">
        <v>6</v>
      </c>
      <c r="K947">
        <v>109856.75900000001</v>
      </c>
      <c r="L947" s="1">
        <f t="shared" si="29"/>
        <v>109.85675900000001</v>
      </c>
    </row>
    <row r="948" spans="1:12" ht="14.45">
      <c r="A948" t="s">
        <v>723</v>
      </c>
      <c r="B948" t="s">
        <v>735</v>
      </c>
      <c r="C948">
        <v>847920</v>
      </c>
      <c r="D948" t="s">
        <v>736</v>
      </c>
      <c r="E948" t="s">
        <v>147</v>
      </c>
      <c r="F948" t="s">
        <v>292</v>
      </c>
      <c r="G948" t="str">
        <f t="shared" si="28"/>
        <v>Italy to World</v>
      </c>
      <c r="H948">
        <v>2017</v>
      </c>
      <c r="I948" t="s">
        <v>724</v>
      </c>
      <c r="J948">
        <v>6</v>
      </c>
      <c r="K948">
        <v>128007.52</v>
      </c>
      <c r="L948" s="1">
        <f t="shared" si="29"/>
        <v>128.00752</v>
      </c>
    </row>
    <row r="949" spans="1:12" ht="14.45">
      <c r="A949" t="s">
        <v>723</v>
      </c>
      <c r="B949" t="s">
        <v>735</v>
      </c>
      <c r="C949">
        <v>847920</v>
      </c>
      <c r="D949" t="s">
        <v>736</v>
      </c>
      <c r="E949" t="s">
        <v>670</v>
      </c>
      <c r="F949" t="s">
        <v>670</v>
      </c>
      <c r="G949" t="str">
        <f t="shared" si="28"/>
        <v>Italy to EU27</v>
      </c>
      <c r="H949">
        <v>2012</v>
      </c>
      <c r="I949" t="s">
        <v>724</v>
      </c>
      <c r="J949">
        <v>6</v>
      </c>
      <c r="K949">
        <v>13848.031999999999</v>
      </c>
      <c r="L949" s="1">
        <f t="shared" si="29"/>
        <v>13.848032</v>
      </c>
    </row>
    <row r="950" spans="1:12" ht="14.45">
      <c r="A950" t="s">
        <v>723</v>
      </c>
      <c r="B950" t="s">
        <v>735</v>
      </c>
      <c r="C950">
        <v>847920</v>
      </c>
      <c r="D950" t="s">
        <v>736</v>
      </c>
      <c r="E950" t="s">
        <v>670</v>
      </c>
      <c r="F950" t="s">
        <v>670</v>
      </c>
      <c r="G950" t="str">
        <f t="shared" si="28"/>
        <v>Italy to EU27</v>
      </c>
      <c r="H950">
        <v>2013</v>
      </c>
      <c r="I950" t="s">
        <v>724</v>
      </c>
      <c r="J950">
        <v>6</v>
      </c>
      <c r="K950">
        <v>22976.726999999999</v>
      </c>
      <c r="L950" s="1">
        <f t="shared" si="29"/>
        <v>22.976727</v>
      </c>
    </row>
    <row r="951" spans="1:12" ht="14.45">
      <c r="A951" t="s">
        <v>723</v>
      </c>
      <c r="B951" t="s">
        <v>735</v>
      </c>
      <c r="C951">
        <v>847920</v>
      </c>
      <c r="D951" t="s">
        <v>736</v>
      </c>
      <c r="E951" t="s">
        <v>670</v>
      </c>
      <c r="F951" t="s">
        <v>670</v>
      </c>
      <c r="G951" t="str">
        <f t="shared" si="28"/>
        <v>Italy to EU27</v>
      </c>
      <c r="H951">
        <v>2014</v>
      </c>
      <c r="I951" t="s">
        <v>724</v>
      </c>
      <c r="J951">
        <v>6</v>
      </c>
      <c r="K951">
        <v>14777.673000000001</v>
      </c>
      <c r="L951" s="1">
        <f t="shared" si="29"/>
        <v>14.777673</v>
      </c>
    </row>
    <row r="952" spans="1:12" ht="14.45">
      <c r="A952" t="s">
        <v>723</v>
      </c>
      <c r="B952" t="s">
        <v>735</v>
      </c>
      <c r="C952">
        <v>847920</v>
      </c>
      <c r="D952" t="s">
        <v>736</v>
      </c>
      <c r="E952" t="s">
        <v>670</v>
      </c>
      <c r="F952" t="s">
        <v>670</v>
      </c>
      <c r="G952" t="str">
        <f t="shared" si="28"/>
        <v>Italy to EU27</v>
      </c>
      <c r="H952">
        <v>2015</v>
      </c>
      <c r="I952" t="s">
        <v>724</v>
      </c>
      <c r="J952">
        <v>6</v>
      </c>
      <c r="K952">
        <v>17355.917000000001</v>
      </c>
      <c r="L952" s="1">
        <f t="shared" si="29"/>
        <v>17.355917000000002</v>
      </c>
    </row>
    <row r="953" spans="1:12" ht="14.45">
      <c r="A953" t="s">
        <v>723</v>
      </c>
      <c r="B953" t="s">
        <v>735</v>
      </c>
      <c r="C953">
        <v>847920</v>
      </c>
      <c r="D953" t="s">
        <v>736</v>
      </c>
      <c r="E953" t="s">
        <v>670</v>
      </c>
      <c r="F953" t="s">
        <v>670</v>
      </c>
      <c r="G953" t="str">
        <f t="shared" si="28"/>
        <v>Italy to EU27</v>
      </c>
      <c r="H953">
        <v>2016</v>
      </c>
      <c r="I953" t="s">
        <v>724</v>
      </c>
      <c r="J953">
        <v>6</v>
      </c>
      <c r="K953">
        <v>13784.367</v>
      </c>
      <c r="L953" s="1">
        <f t="shared" si="29"/>
        <v>13.784367</v>
      </c>
    </row>
    <row r="954" spans="1:12" ht="14.45">
      <c r="A954" t="s">
        <v>723</v>
      </c>
      <c r="B954" t="s">
        <v>735</v>
      </c>
      <c r="C954">
        <v>847920</v>
      </c>
      <c r="D954" t="s">
        <v>736</v>
      </c>
      <c r="E954" t="s">
        <v>670</v>
      </c>
      <c r="F954" t="s">
        <v>670</v>
      </c>
      <c r="G954" t="str">
        <f t="shared" si="28"/>
        <v>Italy to EU27</v>
      </c>
      <c r="H954">
        <v>2017</v>
      </c>
      <c r="I954" t="s">
        <v>724</v>
      </c>
      <c r="J954">
        <v>6</v>
      </c>
      <c r="K954">
        <v>23442.91</v>
      </c>
      <c r="L954" s="1">
        <f t="shared" si="29"/>
        <v>23.442910000000001</v>
      </c>
    </row>
    <row r="955" spans="1:12" ht="14.45">
      <c r="A955" t="s">
        <v>723</v>
      </c>
      <c r="B955" t="s">
        <v>735</v>
      </c>
      <c r="C955">
        <v>847989</v>
      </c>
      <c r="D955" t="s">
        <v>736</v>
      </c>
      <c r="E955" t="s">
        <v>147</v>
      </c>
      <c r="F955" t="s">
        <v>292</v>
      </c>
      <c r="G955" t="str">
        <f t="shared" si="28"/>
        <v>Italy to World</v>
      </c>
      <c r="H955">
        <v>2012</v>
      </c>
      <c r="I955" t="s">
        <v>724</v>
      </c>
      <c r="J955">
        <v>6</v>
      </c>
      <c r="K955">
        <v>2591200.9360000002</v>
      </c>
      <c r="L955" s="1">
        <f t="shared" si="29"/>
        <v>2591.2009360000002</v>
      </c>
    </row>
    <row r="956" spans="1:12" ht="14.45">
      <c r="A956" t="s">
        <v>723</v>
      </c>
      <c r="B956" t="s">
        <v>735</v>
      </c>
      <c r="C956">
        <v>847989</v>
      </c>
      <c r="D956" t="s">
        <v>736</v>
      </c>
      <c r="E956" t="s">
        <v>147</v>
      </c>
      <c r="F956" t="s">
        <v>292</v>
      </c>
      <c r="G956" t="str">
        <f t="shared" si="28"/>
        <v>Italy to World</v>
      </c>
      <c r="H956">
        <v>2013</v>
      </c>
      <c r="I956" t="s">
        <v>724</v>
      </c>
      <c r="J956">
        <v>6</v>
      </c>
      <c r="K956">
        <v>2525465.3229999999</v>
      </c>
      <c r="L956" s="1">
        <f t="shared" si="29"/>
        <v>2525.4653229999999</v>
      </c>
    </row>
    <row r="957" spans="1:12" ht="14.45">
      <c r="A957" t="s">
        <v>723</v>
      </c>
      <c r="B957" t="s">
        <v>735</v>
      </c>
      <c r="C957">
        <v>847989</v>
      </c>
      <c r="D957" t="s">
        <v>736</v>
      </c>
      <c r="E957" t="s">
        <v>147</v>
      </c>
      <c r="F957" t="s">
        <v>292</v>
      </c>
      <c r="G957" t="str">
        <f t="shared" si="28"/>
        <v>Italy to World</v>
      </c>
      <c r="H957">
        <v>2014</v>
      </c>
      <c r="I957" t="s">
        <v>724</v>
      </c>
      <c r="J957">
        <v>6</v>
      </c>
      <c r="K957">
        <v>2765136.0469999998</v>
      </c>
      <c r="L957" s="1">
        <f t="shared" si="29"/>
        <v>2765.136047</v>
      </c>
    </row>
    <row r="958" spans="1:12" ht="14.45">
      <c r="A958" t="s">
        <v>723</v>
      </c>
      <c r="B958" t="s">
        <v>735</v>
      </c>
      <c r="C958">
        <v>847989</v>
      </c>
      <c r="D958" t="s">
        <v>736</v>
      </c>
      <c r="E958" t="s">
        <v>147</v>
      </c>
      <c r="F958" t="s">
        <v>292</v>
      </c>
      <c r="G958" t="str">
        <f t="shared" si="28"/>
        <v>Italy to World</v>
      </c>
      <c r="H958">
        <v>2015</v>
      </c>
      <c r="I958" t="s">
        <v>724</v>
      </c>
      <c r="J958">
        <v>6</v>
      </c>
      <c r="K958">
        <v>2342158.4870000002</v>
      </c>
      <c r="L958" s="1">
        <f t="shared" si="29"/>
        <v>2342.1584870000002</v>
      </c>
    </row>
    <row r="959" spans="1:12" ht="14.45">
      <c r="A959" t="s">
        <v>723</v>
      </c>
      <c r="B959" t="s">
        <v>735</v>
      </c>
      <c r="C959">
        <v>847989</v>
      </c>
      <c r="D959" t="s">
        <v>736</v>
      </c>
      <c r="E959" t="s">
        <v>147</v>
      </c>
      <c r="F959" t="s">
        <v>292</v>
      </c>
      <c r="G959" t="str">
        <f t="shared" si="28"/>
        <v>Italy to World</v>
      </c>
      <c r="H959">
        <v>2016</v>
      </c>
      <c r="I959" t="s">
        <v>724</v>
      </c>
      <c r="J959">
        <v>6</v>
      </c>
      <c r="K959">
        <v>2405284.5219999999</v>
      </c>
      <c r="L959" s="1">
        <f t="shared" si="29"/>
        <v>2405.2845219999999</v>
      </c>
    </row>
    <row r="960" spans="1:12" ht="14.45">
      <c r="A960" t="s">
        <v>723</v>
      </c>
      <c r="B960" t="s">
        <v>735</v>
      </c>
      <c r="C960">
        <v>847989</v>
      </c>
      <c r="D960" t="s">
        <v>736</v>
      </c>
      <c r="E960" t="s">
        <v>147</v>
      </c>
      <c r="F960" t="s">
        <v>292</v>
      </c>
      <c r="G960" t="str">
        <f t="shared" si="28"/>
        <v>Italy to World</v>
      </c>
      <c r="H960">
        <v>2017</v>
      </c>
      <c r="I960" t="s">
        <v>724</v>
      </c>
      <c r="J960">
        <v>6</v>
      </c>
      <c r="K960">
        <v>2529463.7400000002</v>
      </c>
      <c r="L960" s="1">
        <f t="shared" si="29"/>
        <v>2529.4637400000001</v>
      </c>
    </row>
    <row r="961" spans="1:12" ht="14.45">
      <c r="A961" t="s">
        <v>723</v>
      </c>
      <c r="B961" t="s">
        <v>735</v>
      </c>
      <c r="C961">
        <v>847989</v>
      </c>
      <c r="D961" t="s">
        <v>736</v>
      </c>
      <c r="E961" t="s">
        <v>670</v>
      </c>
      <c r="F961" t="s">
        <v>670</v>
      </c>
      <c r="G961" t="str">
        <f t="shared" si="28"/>
        <v>Italy to EU27</v>
      </c>
      <c r="H961">
        <v>2012</v>
      </c>
      <c r="I961" t="s">
        <v>724</v>
      </c>
      <c r="J961">
        <v>6</v>
      </c>
      <c r="K961">
        <v>754057.60199999996</v>
      </c>
      <c r="L961" s="1">
        <f t="shared" si="29"/>
        <v>754.05760199999997</v>
      </c>
    </row>
    <row r="962" spans="1:12" ht="14.45">
      <c r="A962" t="s">
        <v>723</v>
      </c>
      <c r="B962" t="s">
        <v>735</v>
      </c>
      <c r="C962">
        <v>847989</v>
      </c>
      <c r="D962" t="s">
        <v>736</v>
      </c>
      <c r="E962" t="s">
        <v>670</v>
      </c>
      <c r="F962" t="s">
        <v>670</v>
      </c>
      <c r="G962" t="str">
        <f t="shared" si="28"/>
        <v>Italy to EU27</v>
      </c>
      <c r="H962">
        <v>2013</v>
      </c>
      <c r="I962" t="s">
        <v>724</v>
      </c>
      <c r="J962">
        <v>6</v>
      </c>
      <c r="K962">
        <v>758164.58499999996</v>
      </c>
      <c r="L962" s="1">
        <f t="shared" si="29"/>
        <v>758.16458499999999</v>
      </c>
    </row>
    <row r="963" spans="1:12" ht="14.45">
      <c r="A963" t="s">
        <v>723</v>
      </c>
      <c r="B963" t="s">
        <v>735</v>
      </c>
      <c r="C963">
        <v>847989</v>
      </c>
      <c r="D963" t="s">
        <v>736</v>
      </c>
      <c r="E963" t="s">
        <v>670</v>
      </c>
      <c r="F963" t="s">
        <v>670</v>
      </c>
      <c r="G963" t="str">
        <f t="shared" si="28"/>
        <v>Italy to EU27</v>
      </c>
      <c r="H963">
        <v>2014</v>
      </c>
      <c r="I963" t="s">
        <v>724</v>
      </c>
      <c r="J963">
        <v>6</v>
      </c>
      <c r="K963">
        <v>839977.7</v>
      </c>
      <c r="L963" s="1">
        <f t="shared" si="29"/>
        <v>839.97769999999991</v>
      </c>
    </row>
    <row r="964" spans="1:12" ht="14.45">
      <c r="A964" t="s">
        <v>723</v>
      </c>
      <c r="B964" t="s">
        <v>735</v>
      </c>
      <c r="C964">
        <v>847989</v>
      </c>
      <c r="D964" t="s">
        <v>736</v>
      </c>
      <c r="E964" t="s">
        <v>670</v>
      </c>
      <c r="F964" t="s">
        <v>670</v>
      </c>
      <c r="G964" t="str">
        <f t="shared" si="28"/>
        <v>Italy to EU27</v>
      </c>
      <c r="H964">
        <v>2015</v>
      </c>
      <c r="I964" t="s">
        <v>724</v>
      </c>
      <c r="J964">
        <v>6</v>
      </c>
      <c r="K964">
        <v>750368.02300000004</v>
      </c>
      <c r="L964" s="1">
        <f t="shared" si="29"/>
        <v>750.36802299999999</v>
      </c>
    </row>
    <row r="965" spans="1:12" ht="14.45">
      <c r="A965" t="s">
        <v>723</v>
      </c>
      <c r="B965" t="s">
        <v>735</v>
      </c>
      <c r="C965">
        <v>847989</v>
      </c>
      <c r="D965" t="s">
        <v>736</v>
      </c>
      <c r="E965" t="s">
        <v>670</v>
      </c>
      <c r="F965" t="s">
        <v>670</v>
      </c>
      <c r="G965" t="str">
        <f t="shared" si="28"/>
        <v>Italy to EU27</v>
      </c>
      <c r="H965">
        <v>2016</v>
      </c>
      <c r="I965" t="s">
        <v>724</v>
      </c>
      <c r="J965">
        <v>6</v>
      </c>
      <c r="K965">
        <v>878558.29200000002</v>
      </c>
      <c r="L965" s="1">
        <f t="shared" si="29"/>
        <v>878.55829200000005</v>
      </c>
    </row>
    <row r="966" spans="1:12" ht="14.45">
      <c r="A966" t="s">
        <v>723</v>
      </c>
      <c r="B966" t="s">
        <v>735</v>
      </c>
      <c r="C966">
        <v>847989</v>
      </c>
      <c r="D966" t="s">
        <v>736</v>
      </c>
      <c r="E966" t="s">
        <v>670</v>
      </c>
      <c r="F966" t="s">
        <v>670</v>
      </c>
      <c r="G966" t="str">
        <f t="shared" si="28"/>
        <v>Italy to EU27</v>
      </c>
      <c r="H966">
        <v>2017</v>
      </c>
      <c r="I966" t="s">
        <v>724</v>
      </c>
      <c r="J966">
        <v>6</v>
      </c>
      <c r="K966">
        <v>937958.72600000002</v>
      </c>
      <c r="L966" s="1">
        <f t="shared" si="29"/>
        <v>937.95872600000007</v>
      </c>
    </row>
    <row r="967" spans="1:12" ht="14.45">
      <c r="A967" t="s">
        <v>723</v>
      </c>
      <c r="B967" t="s">
        <v>726</v>
      </c>
      <c r="C967">
        <v>271019</v>
      </c>
      <c r="D967" t="s">
        <v>647</v>
      </c>
      <c r="E967" t="s">
        <v>147</v>
      </c>
      <c r="F967" t="s">
        <v>292</v>
      </c>
      <c r="G967" t="str">
        <f t="shared" si="28"/>
        <v>Germany to World</v>
      </c>
      <c r="H967">
        <v>2012</v>
      </c>
      <c r="I967" t="s">
        <v>724</v>
      </c>
      <c r="J967">
        <v>6</v>
      </c>
      <c r="K967">
        <v>11077398.601</v>
      </c>
      <c r="L967" s="1">
        <f t="shared" si="29"/>
        <v>11077.398600999999</v>
      </c>
    </row>
    <row r="968" spans="1:12" ht="14.45">
      <c r="A968" t="s">
        <v>723</v>
      </c>
      <c r="B968" t="s">
        <v>726</v>
      </c>
      <c r="C968">
        <v>271019</v>
      </c>
      <c r="D968" t="s">
        <v>647</v>
      </c>
      <c r="E968" t="s">
        <v>147</v>
      </c>
      <c r="F968" t="s">
        <v>292</v>
      </c>
      <c r="G968" t="str">
        <f t="shared" ref="G968:G1031" si="30">CONCATENATE(D968, " to ",F968)</f>
        <v>Germany to World</v>
      </c>
      <c r="H968">
        <v>2013</v>
      </c>
      <c r="I968" t="s">
        <v>724</v>
      </c>
      <c r="J968">
        <v>6</v>
      </c>
      <c r="K968">
        <v>11744177.505999999</v>
      </c>
      <c r="L968" s="1">
        <f t="shared" ref="L968:L1031" si="31">K968/1000</f>
        <v>11744.177506</v>
      </c>
    </row>
    <row r="969" spans="1:12" ht="14.45">
      <c r="A969" t="s">
        <v>723</v>
      </c>
      <c r="B969" t="s">
        <v>726</v>
      </c>
      <c r="C969">
        <v>271019</v>
      </c>
      <c r="D969" t="s">
        <v>647</v>
      </c>
      <c r="E969" t="s">
        <v>147</v>
      </c>
      <c r="F969" t="s">
        <v>292</v>
      </c>
      <c r="G969" t="str">
        <f t="shared" si="30"/>
        <v>Germany to World</v>
      </c>
      <c r="H969">
        <v>2014</v>
      </c>
      <c r="I969" t="s">
        <v>724</v>
      </c>
      <c r="J969">
        <v>6</v>
      </c>
      <c r="K969">
        <v>11925818.709000001</v>
      </c>
      <c r="L969" s="1">
        <f t="shared" si="31"/>
        <v>11925.818709000001</v>
      </c>
    </row>
    <row r="970" spans="1:12" ht="14.45">
      <c r="A970" t="s">
        <v>723</v>
      </c>
      <c r="B970" t="s">
        <v>726</v>
      </c>
      <c r="C970">
        <v>271019</v>
      </c>
      <c r="D970" t="s">
        <v>647</v>
      </c>
      <c r="E970" t="s">
        <v>147</v>
      </c>
      <c r="F970" t="s">
        <v>292</v>
      </c>
      <c r="G970" t="str">
        <f t="shared" si="30"/>
        <v>Germany to World</v>
      </c>
      <c r="H970">
        <v>2015</v>
      </c>
      <c r="I970" t="s">
        <v>724</v>
      </c>
      <c r="J970">
        <v>6</v>
      </c>
      <c r="K970">
        <v>7938357.8439999996</v>
      </c>
      <c r="L970" s="1">
        <f t="shared" si="31"/>
        <v>7938.3578439999992</v>
      </c>
    </row>
    <row r="971" spans="1:12" ht="14.45">
      <c r="A971" t="s">
        <v>723</v>
      </c>
      <c r="B971" t="s">
        <v>726</v>
      </c>
      <c r="C971">
        <v>271019</v>
      </c>
      <c r="D971" t="s">
        <v>647</v>
      </c>
      <c r="E971" t="s">
        <v>147</v>
      </c>
      <c r="F971" t="s">
        <v>292</v>
      </c>
      <c r="G971" t="str">
        <f t="shared" si="30"/>
        <v>Germany to World</v>
      </c>
      <c r="H971">
        <v>2016</v>
      </c>
      <c r="I971" t="s">
        <v>724</v>
      </c>
      <c r="J971">
        <v>6</v>
      </c>
      <c r="K971">
        <v>6537346.3590000002</v>
      </c>
      <c r="L971" s="1">
        <f t="shared" si="31"/>
        <v>6537.3463590000001</v>
      </c>
    </row>
    <row r="972" spans="1:12" ht="14.45">
      <c r="A972" t="s">
        <v>723</v>
      </c>
      <c r="B972" t="s">
        <v>726</v>
      </c>
      <c r="C972">
        <v>271019</v>
      </c>
      <c r="D972" t="s">
        <v>647</v>
      </c>
      <c r="E972" t="s">
        <v>147</v>
      </c>
      <c r="F972" t="s">
        <v>292</v>
      </c>
      <c r="G972" t="str">
        <f t="shared" si="30"/>
        <v>Germany to World</v>
      </c>
      <c r="H972">
        <v>2017</v>
      </c>
      <c r="I972" t="s">
        <v>724</v>
      </c>
      <c r="J972">
        <v>6</v>
      </c>
      <c r="K972">
        <v>7029442.4119999995</v>
      </c>
      <c r="L972" s="1">
        <f t="shared" si="31"/>
        <v>7029.4424119999994</v>
      </c>
    </row>
    <row r="973" spans="1:12" ht="14.45">
      <c r="A973" t="s">
        <v>723</v>
      </c>
      <c r="B973" t="s">
        <v>726</v>
      </c>
      <c r="C973">
        <v>271019</v>
      </c>
      <c r="D973" t="s">
        <v>647</v>
      </c>
      <c r="E973" t="s">
        <v>670</v>
      </c>
      <c r="F973" t="s">
        <v>670</v>
      </c>
      <c r="G973" t="str">
        <f t="shared" si="30"/>
        <v>Germany to EU27</v>
      </c>
      <c r="H973">
        <v>2012</v>
      </c>
      <c r="I973" t="s">
        <v>724</v>
      </c>
      <c r="J973">
        <v>6</v>
      </c>
      <c r="K973">
        <v>7441715.0369999995</v>
      </c>
      <c r="L973" s="1">
        <f t="shared" si="31"/>
        <v>7441.7150369999999</v>
      </c>
    </row>
    <row r="974" spans="1:12" ht="14.45">
      <c r="A974" t="s">
        <v>723</v>
      </c>
      <c r="B974" t="s">
        <v>726</v>
      </c>
      <c r="C974">
        <v>271019</v>
      </c>
      <c r="D974" t="s">
        <v>647</v>
      </c>
      <c r="E974" t="s">
        <v>670</v>
      </c>
      <c r="F974" t="s">
        <v>670</v>
      </c>
      <c r="G974" t="str">
        <f t="shared" si="30"/>
        <v>Germany to EU27</v>
      </c>
      <c r="H974">
        <v>2013</v>
      </c>
      <c r="I974" t="s">
        <v>724</v>
      </c>
      <c r="J974">
        <v>6</v>
      </c>
      <c r="K974">
        <v>8122563.841</v>
      </c>
      <c r="L974" s="1">
        <f t="shared" si="31"/>
        <v>8122.5638410000001</v>
      </c>
    </row>
    <row r="975" spans="1:12" ht="14.45">
      <c r="A975" t="s">
        <v>723</v>
      </c>
      <c r="B975" t="s">
        <v>726</v>
      </c>
      <c r="C975">
        <v>271019</v>
      </c>
      <c r="D975" t="s">
        <v>647</v>
      </c>
      <c r="E975" t="s">
        <v>670</v>
      </c>
      <c r="F975" t="s">
        <v>670</v>
      </c>
      <c r="G975" t="str">
        <f t="shared" si="30"/>
        <v>Germany to EU27</v>
      </c>
      <c r="H975">
        <v>2014</v>
      </c>
      <c r="I975" t="s">
        <v>724</v>
      </c>
      <c r="J975">
        <v>6</v>
      </c>
      <c r="K975">
        <v>8648330.5899999999</v>
      </c>
      <c r="L975" s="1">
        <f t="shared" si="31"/>
        <v>8648.3305899999996</v>
      </c>
    </row>
    <row r="976" spans="1:12" ht="14.45">
      <c r="A976" t="s">
        <v>723</v>
      </c>
      <c r="B976" t="s">
        <v>726</v>
      </c>
      <c r="C976">
        <v>271019</v>
      </c>
      <c r="D976" t="s">
        <v>647</v>
      </c>
      <c r="E976" t="s">
        <v>670</v>
      </c>
      <c r="F976" t="s">
        <v>670</v>
      </c>
      <c r="G976" t="str">
        <f t="shared" si="30"/>
        <v>Germany to EU27</v>
      </c>
      <c r="H976">
        <v>2015</v>
      </c>
      <c r="I976" t="s">
        <v>724</v>
      </c>
      <c r="J976">
        <v>6</v>
      </c>
      <c r="K976">
        <v>5261230.9809999997</v>
      </c>
      <c r="L976" s="1">
        <f t="shared" si="31"/>
        <v>5261.2309809999997</v>
      </c>
    </row>
    <row r="977" spans="1:12" ht="14.45">
      <c r="A977" t="s">
        <v>723</v>
      </c>
      <c r="B977" t="s">
        <v>726</v>
      </c>
      <c r="C977">
        <v>271019</v>
      </c>
      <c r="D977" t="s">
        <v>647</v>
      </c>
      <c r="E977" t="s">
        <v>670</v>
      </c>
      <c r="F977" t="s">
        <v>670</v>
      </c>
      <c r="G977" t="str">
        <f t="shared" si="30"/>
        <v>Germany to EU27</v>
      </c>
      <c r="H977">
        <v>2016</v>
      </c>
      <c r="I977" t="s">
        <v>724</v>
      </c>
      <c r="J977">
        <v>6</v>
      </c>
      <c r="K977">
        <v>4024907.3650000002</v>
      </c>
      <c r="L977" s="1">
        <f t="shared" si="31"/>
        <v>4024.907365</v>
      </c>
    </row>
    <row r="978" spans="1:12" ht="14.45">
      <c r="A978" t="s">
        <v>723</v>
      </c>
      <c r="B978" t="s">
        <v>726</v>
      </c>
      <c r="C978">
        <v>271019</v>
      </c>
      <c r="D978" t="s">
        <v>647</v>
      </c>
      <c r="E978" t="s">
        <v>670</v>
      </c>
      <c r="F978" t="s">
        <v>670</v>
      </c>
      <c r="G978" t="str">
        <f t="shared" si="30"/>
        <v>Germany to EU27</v>
      </c>
      <c r="H978">
        <v>2017</v>
      </c>
      <c r="I978" t="s">
        <v>724</v>
      </c>
      <c r="J978">
        <v>6</v>
      </c>
      <c r="K978">
        <v>4203568.8269999996</v>
      </c>
      <c r="L978" s="1">
        <f t="shared" si="31"/>
        <v>4203.5688269999991</v>
      </c>
    </row>
    <row r="979" spans="1:12" ht="14.45">
      <c r="A979" t="s">
        <v>723</v>
      </c>
      <c r="B979" t="s">
        <v>726</v>
      </c>
      <c r="C979">
        <v>842489</v>
      </c>
      <c r="D979" t="s">
        <v>647</v>
      </c>
      <c r="E979" t="s">
        <v>147</v>
      </c>
      <c r="F979" t="s">
        <v>292</v>
      </c>
      <c r="G979" t="str">
        <f t="shared" si="30"/>
        <v>Germany to World</v>
      </c>
      <c r="H979">
        <v>2012</v>
      </c>
      <c r="I979" t="s">
        <v>724</v>
      </c>
      <c r="J979">
        <v>6</v>
      </c>
      <c r="K979">
        <v>1153930.638</v>
      </c>
      <c r="L979" s="1">
        <f t="shared" si="31"/>
        <v>1153.930638</v>
      </c>
    </row>
    <row r="980" spans="1:12" ht="14.45">
      <c r="A980" t="s">
        <v>723</v>
      </c>
      <c r="B980" t="s">
        <v>726</v>
      </c>
      <c r="C980">
        <v>842489</v>
      </c>
      <c r="D980" t="s">
        <v>647</v>
      </c>
      <c r="E980" t="s">
        <v>147</v>
      </c>
      <c r="F980" t="s">
        <v>292</v>
      </c>
      <c r="G980" t="str">
        <f t="shared" si="30"/>
        <v>Germany to World</v>
      </c>
      <c r="H980">
        <v>2013</v>
      </c>
      <c r="I980" t="s">
        <v>724</v>
      </c>
      <c r="J980">
        <v>6</v>
      </c>
      <c r="K980">
        <v>1074329.6910000001</v>
      </c>
      <c r="L980" s="1">
        <f t="shared" si="31"/>
        <v>1074.3296910000001</v>
      </c>
    </row>
    <row r="981" spans="1:12" ht="14.45">
      <c r="A981" t="s">
        <v>723</v>
      </c>
      <c r="B981" t="s">
        <v>726</v>
      </c>
      <c r="C981">
        <v>842489</v>
      </c>
      <c r="D981" t="s">
        <v>647</v>
      </c>
      <c r="E981" t="s">
        <v>147</v>
      </c>
      <c r="F981" t="s">
        <v>292</v>
      </c>
      <c r="G981" t="str">
        <f t="shared" si="30"/>
        <v>Germany to World</v>
      </c>
      <c r="H981">
        <v>2014</v>
      </c>
      <c r="I981" t="s">
        <v>724</v>
      </c>
      <c r="J981">
        <v>6</v>
      </c>
      <c r="K981">
        <v>1104412.423</v>
      </c>
      <c r="L981" s="1">
        <f t="shared" si="31"/>
        <v>1104.412423</v>
      </c>
    </row>
    <row r="982" spans="1:12" ht="14.45">
      <c r="A982" t="s">
        <v>723</v>
      </c>
      <c r="B982" t="s">
        <v>726</v>
      </c>
      <c r="C982">
        <v>842489</v>
      </c>
      <c r="D982" t="s">
        <v>647</v>
      </c>
      <c r="E982" t="s">
        <v>147</v>
      </c>
      <c r="F982" t="s">
        <v>292</v>
      </c>
      <c r="G982" t="str">
        <f t="shared" si="30"/>
        <v>Germany to World</v>
      </c>
      <c r="H982">
        <v>2015</v>
      </c>
      <c r="I982" t="s">
        <v>724</v>
      </c>
      <c r="J982">
        <v>6</v>
      </c>
      <c r="K982">
        <v>965919.58100000001</v>
      </c>
      <c r="L982" s="1">
        <f t="shared" si="31"/>
        <v>965.91958099999999</v>
      </c>
    </row>
    <row r="983" spans="1:12" ht="14.45">
      <c r="A983" t="s">
        <v>723</v>
      </c>
      <c r="B983" t="s">
        <v>726</v>
      </c>
      <c r="C983">
        <v>842489</v>
      </c>
      <c r="D983" t="s">
        <v>647</v>
      </c>
      <c r="E983" t="s">
        <v>147</v>
      </c>
      <c r="F983" t="s">
        <v>292</v>
      </c>
      <c r="G983" t="str">
        <f t="shared" si="30"/>
        <v>Germany to World</v>
      </c>
      <c r="H983">
        <v>2016</v>
      </c>
      <c r="I983" t="s">
        <v>724</v>
      </c>
      <c r="J983">
        <v>6</v>
      </c>
      <c r="K983">
        <v>979951.61499999999</v>
      </c>
      <c r="L983" s="1">
        <f t="shared" si="31"/>
        <v>979.95161499999995</v>
      </c>
    </row>
    <row r="984" spans="1:12" ht="14.45">
      <c r="A984" t="s">
        <v>723</v>
      </c>
      <c r="B984" t="s">
        <v>726</v>
      </c>
      <c r="C984">
        <v>842489</v>
      </c>
      <c r="D984" t="s">
        <v>647</v>
      </c>
      <c r="E984" t="s">
        <v>147</v>
      </c>
      <c r="F984" t="s">
        <v>292</v>
      </c>
      <c r="G984" t="str">
        <f t="shared" si="30"/>
        <v>Germany to World</v>
      </c>
      <c r="H984">
        <v>2017</v>
      </c>
      <c r="I984" t="s">
        <v>724</v>
      </c>
      <c r="J984">
        <v>6</v>
      </c>
      <c r="K984">
        <v>1237654.206</v>
      </c>
      <c r="L984" s="1">
        <f t="shared" si="31"/>
        <v>1237.6542059999999</v>
      </c>
    </row>
    <row r="985" spans="1:12" ht="14.45">
      <c r="A985" t="s">
        <v>723</v>
      </c>
      <c r="B985" t="s">
        <v>726</v>
      </c>
      <c r="C985">
        <v>842489</v>
      </c>
      <c r="D985" t="s">
        <v>647</v>
      </c>
      <c r="E985" t="s">
        <v>670</v>
      </c>
      <c r="F985" t="s">
        <v>670</v>
      </c>
      <c r="G985" t="str">
        <f t="shared" si="30"/>
        <v>Germany to EU27</v>
      </c>
      <c r="H985">
        <v>2012</v>
      </c>
      <c r="I985" t="s">
        <v>724</v>
      </c>
      <c r="J985">
        <v>6</v>
      </c>
      <c r="K985">
        <v>424721.36200000002</v>
      </c>
      <c r="L985" s="1">
        <f t="shared" si="31"/>
        <v>424.721362</v>
      </c>
    </row>
    <row r="986" spans="1:12" ht="14.45">
      <c r="A986" t="s">
        <v>723</v>
      </c>
      <c r="B986" t="s">
        <v>726</v>
      </c>
      <c r="C986">
        <v>842489</v>
      </c>
      <c r="D986" t="s">
        <v>647</v>
      </c>
      <c r="E986" t="s">
        <v>670</v>
      </c>
      <c r="F986" t="s">
        <v>670</v>
      </c>
      <c r="G986" t="str">
        <f t="shared" si="30"/>
        <v>Germany to EU27</v>
      </c>
      <c r="H986">
        <v>2013</v>
      </c>
      <c r="I986" t="s">
        <v>724</v>
      </c>
      <c r="J986">
        <v>6</v>
      </c>
      <c r="K986">
        <v>402847.598</v>
      </c>
      <c r="L986" s="1">
        <f t="shared" si="31"/>
        <v>402.847598</v>
      </c>
    </row>
    <row r="987" spans="1:12" ht="14.45">
      <c r="A987" t="s">
        <v>723</v>
      </c>
      <c r="B987" t="s">
        <v>726</v>
      </c>
      <c r="C987">
        <v>842489</v>
      </c>
      <c r="D987" t="s">
        <v>647</v>
      </c>
      <c r="E987" t="s">
        <v>670</v>
      </c>
      <c r="F987" t="s">
        <v>670</v>
      </c>
      <c r="G987" t="str">
        <f t="shared" si="30"/>
        <v>Germany to EU27</v>
      </c>
      <c r="H987">
        <v>2014</v>
      </c>
      <c r="I987" t="s">
        <v>724</v>
      </c>
      <c r="J987">
        <v>6</v>
      </c>
      <c r="K987">
        <v>477769.636</v>
      </c>
      <c r="L987" s="1">
        <f t="shared" si="31"/>
        <v>477.76963599999999</v>
      </c>
    </row>
    <row r="988" spans="1:12" ht="14.45">
      <c r="A988" t="s">
        <v>723</v>
      </c>
      <c r="B988" t="s">
        <v>726</v>
      </c>
      <c r="C988">
        <v>842489</v>
      </c>
      <c r="D988" t="s">
        <v>647</v>
      </c>
      <c r="E988" t="s">
        <v>670</v>
      </c>
      <c r="F988" t="s">
        <v>670</v>
      </c>
      <c r="G988" t="str">
        <f t="shared" si="30"/>
        <v>Germany to EU27</v>
      </c>
      <c r="H988">
        <v>2015</v>
      </c>
      <c r="I988" t="s">
        <v>724</v>
      </c>
      <c r="J988">
        <v>6</v>
      </c>
      <c r="K988">
        <v>438195.66399999999</v>
      </c>
      <c r="L988" s="1">
        <f t="shared" si="31"/>
        <v>438.19566399999997</v>
      </c>
    </row>
    <row r="989" spans="1:12" ht="14.45">
      <c r="A989" t="s">
        <v>723</v>
      </c>
      <c r="B989" t="s">
        <v>726</v>
      </c>
      <c r="C989">
        <v>842489</v>
      </c>
      <c r="D989" t="s">
        <v>647</v>
      </c>
      <c r="E989" t="s">
        <v>670</v>
      </c>
      <c r="F989" t="s">
        <v>670</v>
      </c>
      <c r="G989" t="str">
        <f t="shared" si="30"/>
        <v>Germany to EU27</v>
      </c>
      <c r="H989">
        <v>2016</v>
      </c>
      <c r="I989" t="s">
        <v>724</v>
      </c>
      <c r="J989">
        <v>6</v>
      </c>
      <c r="K989">
        <v>442635.13199999998</v>
      </c>
      <c r="L989" s="1">
        <f t="shared" si="31"/>
        <v>442.635132</v>
      </c>
    </row>
    <row r="990" spans="1:12" ht="14.45">
      <c r="A990" t="s">
        <v>723</v>
      </c>
      <c r="B990" t="s">
        <v>726</v>
      </c>
      <c r="C990">
        <v>842489</v>
      </c>
      <c r="D990" t="s">
        <v>647</v>
      </c>
      <c r="E990" t="s">
        <v>670</v>
      </c>
      <c r="F990" t="s">
        <v>670</v>
      </c>
      <c r="G990" t="str">
        <f t="shared" si="30"/>
        <v>Germany to EU27</v>
      </c>
      <c r="H990">
        <v>2017</v>
      </c>
      <c r="I990" t="s">
        <v>724</v>
      </c>
      <c r="J990">
        <v>6</v>
      </c>
      <c r="K990">
        <v>548903.04799999995</v>
      </c>
      <c r="L990" s="1">
        <f t="shared" si="31"/>
        <v>548.9030479999999</v>
      </c>
    </row>
    <row r="991" spans="1:12" ht="14.45">
      <c r="A991" t="s">
        <v>723</v>
      </c>
      <c r="B991" t="s">
        <v>726</v>
      </c>
      <c r="C991">
        <v>902690</v>
      </c>
      <c r="D991" t="s">
        <v>647</v>
      </c>
      <c r="E991" t="s">
        <v>147</v>
      </c>
      <c r="F991" t="s">
        <v>292</v>
      </c>
      <c r="G991" t="str">
        <f t="shared" si="30"/>
        <v>Germany to World</v>
      </c>
      <c r="H991">
        <v>2012</v>
      </c>
      <c r="I991" t="s">
        <v>724</v>
      </c>
      <c r="J991">
        <v>6</v>
      </c>
      <c r="K991">
        <v>487712.49900000001</v>
      </c>
      <c r="L991" s="1">
        <f t="shared" si="31"/>
        <v>487.71249900000004</v>
      </c>
    </row>
    <row r="992" spans="1:12" ht="14.45">
      <c r="A992" t="s">
        <v>723</v>
      </c>
      <c r="B992" t="s">
        <v>726</v>
      </c>
      <c r="C992">
        <v>902690</v>
      </c>
      <c r="D992" t="s">
        <v>647</v>
      </c>
      <c r="E992" t="s">
        <v>147</v>
      </c>
      <c r="F992" t="s">
        <v>292</v>
      </c>
      <c r="G992" t="str">
        <f t="shared" si="30"/>
        <v>Germany to World</v>
      </c>
      <c r="H992">
        <v>2013</v>
      </c>
      <c r="I992" t="s">
        <v>724</v>
      </c>
      <c r="J992">
        <v>6</v>
      </c>
      <c r="K992">
        <v>536166.26199999999</v>
      </c>
      <c r="L992" s="1">
        <f t="shared" si="31"/>
        <v>536.16626199999996</v>
      </c>
    </row>
    <row r="993" spans="1:12" ht="14.45">
      <c r="A993" t="s">
        <v>723</v>
      </c>
      <c r="B993" t="s">
        <v>726</v>
      </c>
      <c r="C993">
        <v>902690</v>
      </c>
      <c r="D993" t="s">
        <v>647</v>
      </c>
      <c r="E993" t="s">
        <v>147</v>
      </c>
      <c r="F993" t="s">
        <v>292</v>
      </c>
      <c r="G993" t="str">
        <f t="shared" si="30"/>
        <v>Germany to World</v>
      </c>
      <c r="H993">
        <v>2014</v>
      </c>
      <c r="I993" t="s">
        <v>724</v>
      </c>
      <c r="J993">
        <v>6</v>
      </c>
      <c r="K993">
        <v>603338.12300000002</v>
      </c>
      <c r="L993" s="1">
        <f t="shared" si="31"/>
        <v>603.338123</v>
      </c>
    </row>
    <row r="994" spans="1:12" ht="14.45">
      <c r="A994" t="s">
        <v>723</v>
      </c>
      <c r="B994" t="s">
        <v>726</v>
      </c>
      <c r="C994">
        <v>902690</v>
      </c>
      <c r="D994" t="s">
        <v>647</v>
      </c>
      <c r="E994" t="s">
        <v>147</v>
      </c>
      <c r="F994" t="s">
        <v>292</v>
      </c>
      <c r="G994" t="str">
        <f t="shared" si="30"/>
        <v>Germany to World</v>
      </c>
      <c r="H994">
        <v>2015</v>
      </c>
      <c r="I994" t="s">
        <v>724</v>
      </c>
      <c r="J994">
        <v>6</v>
      </c>
      <c r="K994">
        <v>502367.87199999997</v>
      </c>
      <c r="L994" s="1">
        <f t="shared" si="31"/>
        <v>502.36787199999998</v>
      </c>
    </row>
    <row r="995" spans="1:12" ht="14.45">
      <c r="A995" t="s">
        <v>723</v>
      </c>
      <c r="B995" t="s">
        <v>726</v>
      </c>
      <c r="C995">
        <v>902690</v>
      </c>
      <c r="D995" t="s">
        <v>647</v>
      </c>
      <c r="E995" t="s">
        <v>147</v>
      </c>
      <c r="F995" t="s">
        <v>292</v>
      </c>
      <c r="G995" t="str">
        <f t="shared" si="30"/>
        <v>Germany to World</v>
      </c>
      <c r="H995">
        <v>2016</v>
      </c>
      <c r="I995" t="s">
        <v>724</v>
      </c>
      <c r="J995">
        <v>6</v>
      </c>
      <c r="K995">
        <v>486201.79</v>
      </c>
      <c r="L995" s="1">
        <f t="shared" si="31"/>
        <v>486.20178999999996</v>
      </c>
    </row>
    <row r="996" spans="1:12" ht="14.45">
      <c r="A996" t="s">
        <v>723</v>
      </c>
      <c r="B996" t="s">
        <v>726</v>
      </c>
      <c r="C996">
        <v>902690</v>
      </c>
      <c r="D996" t="s">
        <v>647</v>
      </c>
      <c r="E996" t="s">
        <v>147</v>
      </c>
      <c r="F996" t="s">
        <v>292</v>
      </c>
      <c r="G996" t="str">
        <f t="shared" si="30"/>
        <v>Germany to World</v>
      </c>
      <c r="H996">
        <v>2017</v>
      </c>
      <c r="I996" t="s">
        <v>724</v>
      </c>
      <c r="J996">
        <v>6</v>
      </c>
      <c r="K996">
        <v>526873.60900000005</v>
      </c>
      <c r="L996" s="1">
        <f t="shared" si="31"/>
        <v>526.8736090000001</v>
      </c>
    </row>
    <row r="997" spans="1:12" ht="14.45">
      <c r="A997" t="s">
        <v>723</v>
      </c>
      <c r="B997" t="s">
        <v>726</v>
      </c>
      <c r="C997">
        <v>902690</v>
      </c>
      <c r="D997" t="s">
        <v>647</v>
      </c>
      <c r="E997" t="s">
        <v>670</v>
      </c>
      <c r="F997" t="s">
        <v>670</v>
      </c>
      <c r="G997" t="str">
        <f t="shared" si="30"/>
        <v>Germany to EU27</v>
      </c>
      <c r="H997">
        <v>2012</v>
      </c>
      <c r="I997" t="s">
        <v>724</v>
      </c>
      <c r="J997">
        <v>6</v>
      </c>
      <c r="K997">
        <v>246436.606</v>
      </c>
      <c r="L997" s="1">
        <f t="shared" si="31"/>
        <v>246.43660600000001</v>
      </c>
    </row>
    <row r="998" spans="1:12" ht="14.45">
      <c r="A998" t="s">
        <v>723</v>
      </c>
      <c r="B998" t="s">
        <v>726</v>
      </c>
      <c r="C998">
        <v>902690</v>
      </c>
      <c r="D998" t="s">
        <v>647</v>
      </c>
      <c r="E998" t="s">
        <v>670</v>
      </c>
      <c r="F998" t="s">
        <v>670</v>
      </c>
      <c r="G998" t="str">
        <f t="shared" si="30"/>
        <v>Germany to EU27</v>
      </c>
      <c r="H998">
        <v>2013</v>
      </c>
      <c r="I998" t="s">
        <v>724</v>
      </c>
      <c r="J998">
        <v>6</v>
      </c>
      <c r="K998">
        <v>277841.71100000001</v>
      </c>
      <c r="L998" s="1">
        <f t="shared" si="31"/>
        <v>277.84171100000003</v>
      </c>
    </row>
    <row r="999" spans="1:12" ht="14.45">
      <c r="A999" t="s">
        <v>723</v>
      </c>
      <c r="B999" t="s">
        <v>726</v>
      </c>
      <c r="C999">
        <v>902690</v>
      </c>
      <c r="D999" t="s">
        <v>647</v>
      </c>
      <c r="E999" t="s">
        <v>670</v>
      </c>
      <c r="F999" t="s">
        <v>670</v>
      </c>
      <c r="G999" t="str">
        <f t="shared" si="30"/>
        <v>Germany to EU27</v>
      </c>
      <c r="H999">
        <v>2014</v>
      </c>
      <c r="I999" t="s">
        <v>724</v>
      </c>
      <c r="J999">
        <v>6</v>
      </c>
      <c r="K999">
        <v>323552.26</v>
      </c>
      <c r="L999" s="1">
        <f t="shared" si="31"/>
        <v>323.55225999999999</v>
      </c>
    </row>
    <row r="1000" spans="1:12" ht="14.45">
      <c r="A1000" t="s">
        <v>723</v>
      </c>
      <c r="B1000" t="s">
        <v>726</v>
      </c>
      <c r="C1000">
        <v>902690</v>
      </c>
      <c r="D1000" t="s">
        <v>647</v>
      </c>
      <c r="E1000" t="s">
        <v>670</v>
      </c>
      <c r="F1000" t="s">
        <v>670</v>
      </c>
      <c r="G1000" t="str">
        <f t="shared" si="30"/>
        <v>Germany to EU27</v>
      </c>
      <c r="H1000">
        <v>2015</v>
      </c>
      <c r="I1000" t="s">
        <v>724</v>
      </c>
      <c r="J1000">
        <v>6</v>
      </c>
      <c r="K1000">
        <v>279213.59899999999</v>
      </c>
      <c r="L1000" s="1">
        <f t="shared" si="31"/>
        <v>279.21359899999999</v>
      </c>
    </row>
    <row r="1001" spans="1:12" ht="14.45">
      <c r="A1001" t="s">
        <v>723</v>
      </c>
      <c r="B1001" t="s">
        <v>726</v>
      </c>
      <c r="C1001">
        <v>902690</v>
      </c>
      <c r="D1001" t="s">
        <v>647</v>
      </c>
      <c r="E1001" t="s">
        <v>670</v>
      </c>
      <c r="F1001" t="s">
        <v>670</v>
      </c>
      <c r="G1001" t="str">
        <f t="shared" si="30"/>
        <v>Germany to EU27</v>
      </c>
      <c r="H1001">
        <v>2016</v>
      </c>
      <c r="I1001" t="s">
        <v>724</v>
      </c>
      <c r="J1001">
        <v>6</v>
      </c>
      <c r="K1001">
        <v>261491.30900000001</v>
      </c>
      <c r="L1001" s="1">
        <f t="shared" si="31"/>
        <v>261.491309</v>
      </c>
    </row>
    <row r="1002" spans="1:12" ht="14.45">
      <c r="A1002" t="s">
        <v>723</v>
      </c>
      <c r="B1002" t="s">
        <v>726</v>
      </c>
      <c r="C1002">
        <v>902690</v>
      </c>
      <c r="D1002" t="s">
        <v>647</v>
      </c>
      <c r="E1002" t="s">
        <v>670</v>
      </c>
      <c r="F1002" t="s">
        <v>670</v>
      </c>
      <c r="G1002" t="str">
        <f t="shared" si="30"/>
        <v>Germany to EU27</v>
      </c>
      <c r="H1002">
        <v>2017</v>
      </c>
      <c r="I1002" t="s">
        <v>724</v>
      </c>
      <c r="J1002">
        <v>6</v>
      </c>
      <c r="K1002">
        <v>272276.11499999999</v>
      </c>
      <c r="L1002" s="1">
        <f t="shared" si="31"/>
        <v>272.276115</v>
      </c>
    </row>
    <row r="1003" spans="1:12" ht="14.45">
      <c r="A1003" t="s">
        <v>723</v>
      </c>
      <c r="B1003" t="s">
        <v>726</v>
      </c>
      <c r="C1003">
        <v>902790</v>
      </c>
      <c r="D1003" t="s">
        <v>647</v>
      </c>
      <c r="E1003" t="s">
        <v>147</v>
      </c>
      <c r="F1003" t="s">
        <v>292</v>
      </c>
      <c r="G1003" t="str">
        <f t="shared" si="30"/>
        <v>Germany to World</v>
      </c>
      <c r="H1003">
        <v>2012</v>
      </c>
      <c r="I1003" t="s">
        <v>724</v>
      </c>
      <c r="J1003">
        <v>6</v>
      </c>
      <c r="K1003">
        <v>1543115.29</v>
      </c>
      <c r="L1003" s="1">
        <f t="shared" si="31"/>
        <v>1543.11529</v>
      </c>
    </row>
    <row r="1004" spans="1:12" ht="14.45">
      <c r="A1004" t="s">
        <v>723</v>
      </c>
      <c r="B1004" t="s">
        <v>726</v>
      </c>
      <c r="C1004">
        <v>902790</v>
      </c>
      <c r="D1004" t="s">
        <v>647</v>
      </c>
      <c r="E1004" t="s">
        <v>147</v>
      </c>
      <c r="F1004" t="s">
        <v>292</v>
      </c>
      <c r="G1004" t="str">
        <f t="shared" si="30"/>
        <v>Germany to World</v>
      </c>
      <c r="H1004">
        <v>2013</v>
      </c>
      <c r="I1004" t="s">
        <v>724</v>
      </c>
      <c r="J1004">
        <v>6</v>
      </c>
      <c r="K1004">
        <v>1515705.858</v>
      </c>
      <c r="L1004" s="1">
        <f t="shared" si="31"/>
        <v>1515.705858</v>
      </c>
    </row>
    <row r="1005" spans="1:12" ht="14.45">
      <c r="A1005" t="s">
        <v>723</v>
      </c>
      <c r="B1005" t="s">
        <v>726</v>
      </c>
      <c r="C1005">
        <v>902790</v>
      </c>
      <c r="D1005" t="s">
        <v>647</v>
      </c>
      <c r="E1005" t="s">
        <v>147</v>
      </c>
      <c r="F1005" t="s">
        <v>292</v>
      </c>
      <c r="G1005" t="str">
        <f t="shared" si="30"/>
        <v>Germany to World</v>
      </c>
      <c r="H1005">
        <v>2014</v>
      </c>
      <c r="I1005" t="s">
        <v>724</v>
      </c>
      <c r="J1005">
        <v>6</v>
      </c>
      <c r="K1005">
        <v>1535658.196</v>
      </c>
      <c r="L1005" s="1">
        <f t="shared" si="31"/>
        <v>1535.6581960000001</v>
      </c>
    </row>
    <row r="1006" spans="1:12" ht="14.45">
      <c r="A1006" t="s">
        <v>723</v>
      </c>
      <c r="B1006" t="s">
        <v>726</v>
      </c>
      <c r="C1006">
        <v>902790</v>
      </c>
      <c r="D1006" t="s">
        <v>647</v>
      </c>
      <c r="E1006" t="s">
        <v>147</v>
      </c>
      <c r="F1006" t="s">
        <v>292</v>
      </c>
      <c r="G1006" t="str">
        <f t="shared" si="30"/>
        <v>Germany to World</v>
      </c>
      <c r="H1006">
        <v>2015</v>
      </c>
      <c r="I1006" t="s">
        <v>724</v>
      </c>
      <c r="J1006">
        <v>6</v>
      </c>
      <c r="K1006">
        <v>1488704.067</v>
      </c>
      <c r="L1006" s="1">
        <f t="shared" si="31"/>
        <v>1488.7040670000001</v>
      </c>
    </row>
    <row r="1007" spans="1:12" ht="14.45">
      <c r="A1007" t="s">
        <v>723</v>
      </c>
      <c r="B1007" t="s">
        <v>726</v>
      </c>
      <c r="C1007">
        <v>902790</v>
      </c>
      <c r="D1007" t="s">
        <v>647</v>
      </c>
      <c r="E1007" t="s">
        <v>147</v>
      </c>
      <c r="F1007" t="s">
        <v>292</v>
      </c>
      <c r="G1007" t="str">
        <f t="shared" si="30"/>
        <v>Germany to World</v>
      </c>
      <c r="H1007">
        <v>2016</v>
      </c>
      <c r="I1007" t="s">
        <v>724</v>
      </c>
      <c r="J1007">
        <v>6</v>
      </c>
      <c r="K1007">
        <v>1544494.1</v>
      </c>
      <c r="L1007" s="1">
        <f t="shared" si="31"/>
        <v>1544.4941000000001</v>
      </c>
    </row>
    <row r="1008" spans="1:12" ht="14.45">
      <c r="A1008" t="s">
        <v>723</v>
      </c>
      <c r="B1008" t="s">
        <v>726</v>
      </c>
      <c r="C1008">
        <v>902790</v>
      </c>
      <c r="D1008" t="s">
        <v>647</v>
      </c>
      <c r="E1008" t="s">
        <v>147</v>
      </c>
      <c r="F1008" t="s">
        <v>292</v>
      </c>
      <c r="G1008" t="str">
        <f t="shared" si="30"/>
        <v>Germany to World</v>
      </c>
      <c r="H1008">
        <v>2017</v>
      </c>
      <c r="I1008" t="s">
        <v>724</v>
      </c>
      <c r="J1008">
        <v>6</v>
      </c>
      <c r="K1008">
        <v>1802725.9480000001</v>
      </c>
      <c r="L1008" s="1">
        <f t="shared" si="31"/>
        <v>1802.725948</v>
      </c>
    </row>
    <row r="1009" spans="1:12" ht="14.45">
      <c r="A1009" t="s">
        <v>723</v>
      </c>
      <c r="B1009" t="s">
        <v>726</v>
      </c>
      <c r="C1009">
        <v>902790</v>
      </c>
      <c r="D1009" t="s">
        <v>647</v>
      </c>
      <c r="E1009" t="s">
        <v>670</v>
      </c>
      <c r="F1009" t="s">
        <v>670</v>
      </c>
      <c r="G1009" t="str">
        <f t="shared" si="30"/>
        <v>Germany to EU27</v>
      </c>
      <c r="H1009">
        <v>2012</v>
      </c>
      <c r="I1009" t="s">
        <v>724</v>
      </c>
      <c r="J1009">
        <v>6</v>
      </c>
      <c r="K1009">
        <v>577063.20700000005</v>
      </c>
      <c r="L1009" s="1">
        <f t="shared" si="31"/>
        <v>577.06320700000003</v>
      </c>
    </row>
    <row r="1010" spans="1:12" ht="14.45">
      <c r="A1010" t="s">
        <v>723</v>
      </c>
      <c r="B1010" t="s">
        <v>726</v>
      </c>
      <c r="C1010">
        <v>902790</v>
      </c>
      <c r="D1010" t="s">
        <v>647</v>
      </c>
      <c r="E1010" t="s">
        <v>670</v>
      </c>
      <c r="F1010" t="s">
        <v>670</v>
      </c>
      <c r="G1010" t="str">
        <f t="shared" si="30"/>
        <v>Germany to EU27</v>
      </c>
      <c r="H1010">
        <v>2013</v>
      </c>
      <c r="I1010" t="s">
        <v>724</v>
      </c>
      <c r="J1010">
        <v>6</v>
      </c>
      <c r="K1010">
        <v>570217.57999999996</v>
      </c>
      <c r="L1010" s="1">
        <f t="shared" si="31"/>
        <v>570.21758</v>
      </c>
    </row>
    <row r="1011" spans="1:12" ht="14.45">
      <c r="A1011" t="s">
        <v>723</v>
      </c>
      <c r="B1011" t="s">
        <v>726</v>
      </c>
      <c r="C1011">
        <v>902790</v>
      </c>
      <c r="D1011" t="s">
        <v>647</v>
      </c>
      <c r="E1011" t="s">
        <v>670</v>
      </c>
      <c r="F1011" t="s">
        <v>670</v>
      </c>
      <c r="G1011" t="str">
        <f t="shared" si="30"/>
        <v>Germany to EU27</v>
      </c>
      <c r="H1011">
        <v>2014</v>
      </c>
      <c r="I1011" t="s">
        <v>724</v>
      </c>
      <c r="J1011">
        <v>6</v>
      </c>
      <c r="K1011">
        <v>604470.67700000003</v>
      </c>
      <c r="L1011" s="1">
        <f t="shared" si="31"/>
        <v>604.47067700000002</v>
      </c>
    </row>
    <row r="1012" spans="1:12" ht="14.45">
      <c r="A1012" t="s">
        <v>723</v>
      </c>
      <c r="B1012" t="s">
        <v>726</v>
      </c>
      <c r="C1012">
        <v>902790</v>
      </c>
      <c r="D1012" t="s">
        <v>647</v>
      </c>
      <c r="E1012" t="s">
        <v>670</v>
      </c>
      <c r="F1012" t="s">
        <v>670</v>
      </c>
      <c r="G1012" t="str">
        <f t="shared" si="30"/>
        <v>Germany to EU27</v>
      </c>
      <c r="H1012">
        <v>2015</v>
      </c>
      <c r="I1012" t="s">
        <v>724</v>
      </c>
      <c r="J1012">
        <v>6</v>
      </c>
      <c r="K1012">
        <v>585819.28500000003</v>
      </c>
      <c r="L1012" s="1">
        <f t="shared" si="31"/>
        <v>585.81928500000004</v>
      </c>
    </row>
    <row r="1013" spans="1:12" ht="14.45">
      <c r="A1013" t="s">
        <v>723</v>
      </c>
      <c r="B1013" t="s">
        <v>726</v>
      </c>
      <c r="C1013">
        <v>902790</v>
      </c>
      <c r="D1013" t="s">
        <v>647</v>
      </c>
      <c r="E1013" t="s">
        <v>670</v>
      </c>
      <c r="F1013" t="s">
        <v>670</v>
      </c>
      <c r="G1013" t="str">
        <f t="shared" si="30"/>
        <v>Germany to EU27</v>
      </c>
      <c r="H1013">
        <v>2016</v>
      </c>
      <c r="I1013" t="s">
        <v>724</v>
      </c>
      <c r="J1013">
        <v>6</v>
      </c>
      <c r="K1013">
        <v>596124.68500000006</v>
      </c>
      <c r="L1013" s="1">
        <f t="shared" si="31"/>
        <v>596.124685</v>
      </c>
    </row>
    <row r="1014" spans="1:12" ht="14.45">
      <c r="A1014" t="s">
        <v>723</v>
      </c>
      <c r="B1014" t="s">
        <v>726</v>
      </c>
      <c r="C1014">
        <v>902790</v>
      </c>
      <c r="D1014" t="s">
        <v>647</v>
      </c>
      <c r="E1014" t="s">
        <v>670</v>
      </c>
      <c r="F1014" t="s">
        <v>670</v>
      </c>
      <c r="G1014" t="str">
        <f t="shared" si="30"/>
        <v>Germany to EU27</v>
      </c>
      <c r="H1014">
        <v>2017</v>
      </c>
      <c r="I1014" t="s">
        <v>724</v>
      </c>
      <c r="J1014">
        <v>6</v>
      </c>
      <c r="K1014">
        <v>746765.34900000005</v>
      </c>
      <c r="L1014" s="1">
        <f t="shared" si="31"/>
        <v>746.76534900000001</v>
      </c>
    </row>
    <row r="1015" spans="1:12" ht="14.45">
      <c r="A1015" t="s">
        <v>723</v>
      </c>
      <c r="B1015" t="s">
        <v>731</v>
      </c>
      <c r="C1015">
        <v>271019</v>
      </c>
      <c r="D1015" t="s">
        <v>732</v>
      </c>
      <c r="E1015" t="s">
        <v>147</v>
      </c>
      <c r="F1015" t="s">
        <v>292</v>
      </c>
      <c r="G1015" t="str">
        <f t="shared" si="30"/>
        <v>Spain to World</v>
      </c>
      <c r="H1015">
        <v>2012</v>
      </c>
      <c r="I1015" t="s">
        <v>724</v>
      </c>
      <c r="J1015">
        <v>6</v>
      </c>
      <c r="K1015">
        <v>9990349.3560000006</v>
      </c>
      <c r="L1015" s="1">
        <f t="shared" si="31"/>
        <v>9990.3493560000006</v>
      </c>
    </row>
    <row r="1016" spans="1:12" ht="14.45">
      <c r="A1016" t="s">
        <v>723</v>
      </c>
      <c r="B1016" t="s">
        <v>731</v>
      </c>
      <c r="C1016">
        <v>271019</v>
      </c>
      <c r="D1016" t="s">
        <v>732</v>
      </c>
      <c r="E1016" t="s">
        <v>147</v>
      </c>
      <c r="F1016" t="s">
        <v>292</v>
      </c>
      <c r="G1016" t="str">
        <f t="shared" si="30"/>
        <v>Spain to World</v>
      </c>
      <c r="H1016">
        <v>2013</v>
      </c>
      <c r="I1016" t="s">
        <v>724</v>
      </c>
      <c r="J1016">
        <v>6</v>
      </c>
      <c r="K1016">
        <v>9672491.7799999993</v>
      </c>
      <c r="L1016" s="1">
        <f t="shared" si="31"/>
        <v>9672.4917799999985</v>
      </c>
    </row>
    <row r="1017" spans="1:12" ht="14.45">
      <c r="A1017" t="s">
        <v>723</v>
      </c>
      <c r="B1017" t="s">
        <v>731</v>
      </c>
      <c r="C1017">
        <v>271019</v>
      </c>
      <c r="D1017" t="s">
        <v>732</v>
      </c>
      <c r="E1017" t="s">
        <v>147</v>
      </c>
      <c r="F1017" t="s">
        <v>292</v>
      </c>
      <c r="G1017" t="str">
        <f t="shared" si="30"/>
        <v>Spain to World</v>
      </c>
      <c r="H1017">
        <v>2014</v>
      </c>
      <c r="I1017" t="s">
        <v>724</v>
      </c>
      <c r="J1017">
        <v>6</v>
      </c>
      <c r="K1017">
        <v>7414435.8490000004</v>
      </c>
      <c r="L1017" s="1">
        <f t="shared" si="31"/>
        <v>7414.4358490000004</v>
      </c>
    </row>
    <row r="1018" spans="1:12" ht="14.45">
      <c r="A1018" t="s">
        <v>723</v>
      </c>
      <c r="B1018" t="s">
        <v>731</v>
      </c>
      <c r="C1018">
        <v>271019</v>
      </c>
      <c r="D1018" t="s">
        <v>732</v>
      </c>
      <c r="E1018" t="s">
        <v>147</v>
      </c>
      <c r="F1018" t="s">
        <v>292</v>
      </c>
      <c r="G1018" t="str">
        <f t="shared" si="30"/>
        <v>Spain to World</v>
      </c>
      <c r="H1018">
        <v>2015</v>
      </c>
      <c r="I1018" t="s">
        <v>724</v>
      </c>
      <c r="J1018">
        <v>6</v>
      </c>
      <c r="K1018">
        <v>4981024.2920000004</v>
      </c>
      <c r="L1018" s="1">
        <f t="shared" si="31"/>
        <v>4981.0242920000001</v>
      </c>
    </row>
    <row r="1019" spans="1:12" ht="14.45">
      <c r="A1019" t="s">
        <v>723</v>
      </c>
      <c r="B1019" t="s">
        <v>731</v>
      </c>
      <c r="C1019">
        <v>271019</v>
      </c>
      <c r="D1019" t="s">
        <v>732</v>
      </c>
      <c r="E1019" t="s">
        <v>147</v>
      </c>
      <c r="F1019" t="s">
        <v>292</v>
      </c>
      <c r="G1019" t="str">
        <f t="shared" si="30"/>
        <v>Spain to World</v>
      </c>
      <c r="H1019">
        <v>2016</v>
      </c>
      <c r="I1019" t="s">
        <v>724</v>
      </c>
      <c r="J1019">
        <v>6</v>
      </c>
      <c r="K1019">
        <v>4306899.5470000003</v>
      </c>
      <c r="L1019" s="1">
        <f t="shared" si="31"/>
        <v>4306.899547</v>
      </c>
    </row>
    <row r="1020" spans="1:12" ht="14.45">
      <c r="A1020" t="s">
        <v>723</v>
      </c>
      <c r="B1020" t="s">
        <v>731</v>
      </c>
      <c r="C1020">
        <v>271019</v>
      </c>
      <c r="D1020" t="s">
        <v>732</v>
      </c>
      <c r="E1020" t="s">
        <v>147</v>
      </c>
      <c r="F1020" t="s">
        <v>292</v>
      </c>
      <c r="G1020" t="str">
        <f t="shared" si="30"/>
        <v>Spain to World</v>
      </c>
      <c r="H1020">
        <v>2017</v>
      </c>
      <c r="I1020" t="s">
        <v>724</v>
      </c>
      <c r="J1020">
        <v>6</v>
      </c>
      <c r="K1020">
        <v>7137707.4369999999</v>
      </c>
      <c r="L1020" s="1">
        <f t="shared" si="31"/>
        <v>7137.707437</v>
      </c>
    </row>
    <row r="1021" spans="1:12" ht="14.45">
      <c r="A1021" t="s">
        <v>723</v>
      </c>
      <c r="B1021" t="s">
        <v>731</v>
      </c>
      <c r="C1021">
        <v>271019</v>
      </c>
      <c r="D1021" t="s">
        <v>732</v>
      </c>
      <c r="E1021" t="s">
        <v>670</v>
      </c>
      <c r="F1021" t="s">
        <v>670</v>
      </c>
      <c r="G1021" t="str">
        <f t="shared" si="30"/>
        <v>Spain to EU27</v>
      </c>
      <c r="H1021">
        <v>2012</v>
      </c>
      <c r="I1021" t="s">
        <v>724</v>
      </c>
      <c r="J1021">
        <v>6</v>
      </c>
      <c r="K1021">
        <v>3357269.8190000001</v>
      </c>
      <c r="L1021" s="1">
        <f t="shared" si="31"/>
        <v>3357.2698190000001</v>
      </c>
    </row>
    <row r="1022" spans="1:12" ht="14.45">
      <c r="A1022" t="s">
        <v>723</v>
      </c>
      <c r="B1022" t="s">
        <v>731</v>
      </c>
      <c r="C1022">
        <v>271019</v>
      </c>
      <c r="D1022" t="s">
        <v>732</v>
      </c>
      <c r="E1022" t="s">
        <v>670</v>
      </c>
      <c r="F1022" t="s">
        <v>670</v>
      </c>
      <c r="G1022" t="str">
        <f t="shared" si="30"/>
        <v>Spain to EU27</v>
      </c>
      <c r="H1022">
        <v>2013</v>
      </c>
      <c r="I1022" t="s">
        <v>724</v>
      </c>
      <c r="J1022">
        <v>6</v>
      </c>
      <c r="K1022">
        <v>4413462.8360000001</v>
      </c>
      <c r="L1022" s="1">
        <f t="shared" si="31"/>
        <v>4413.4628359999997</v>
      </c>
    </row>
    <row r="1023" spans="1:12" ht="14.45">
      <c r="A1023" t="s">
        <v>723</v>
      </c>
      <c r="B1023" t="s">
        <v>731</v>
      </c>
      <c r="C1023">
        <v>271019</v>
      </c>
      <c r="D1023" t="s">
        <v>732</v>
      </c>
      <c r="E1023" t="s">
        <v>670</v>
      </c>
      <c r="F1023" t="s">
        <v>670</v>
      </c>
      <c r="G1023" t="str">
        <f t="shared" si="30"/>
        <v>Spain to EU27</v>
      </c>
      <c r="H1023">
        <v>2014</v>
      </c>
      <c r="I1023" t="s">
        <v>724</v>
      </c>
      <c r="J1023">
        <v>6</v>
      </c>
      <c r="K1023">
        <v>2983741.517</v>
      </c>
      <c r="L1023" s="1">
        <f t="shared" si="31"/>
        <v>2983.7415169999999</v>
      </c>
    </row>
    <row r="1024" spans="1:12" ht="14.45">
      <c r="A1024" t="s">
        <v>723</v>
      </c>
      <c r="B1024" t="s">
        <v>731</v>
      </c>
      <c r="C1024">
        <v>271019</v>
      </c>
      <c r="D1024" t="s">
        <v>732</v>
      </c>
      <c r="E1024" t="s">
        <v>670</v>
      </c>
      <c r="F1024" t="s">
        <v>670</v>
      </c>
      <c r="G1024" t="str">
        <f t="shared" si="30"/>
        <v>Spain to EU27</v>
      </c>
      <c r="H1024">
        <v>2015</v>
      </c>
      <c r="I1024" t="s">
        <v>724</v>
      </c>
      <c r="J1024">
        <v>6</v>
      </c>
      <c r="K1024">
        <v>2407593.0290000001</v>
      </c>
      <c r="L1024" s="1">
        <f t="shared" si="31"/>
        <v>2407.5930290000001</v>
      </c>
    </row>
    <row r="1025" spans="1:12" ht="14.45">
      <c r="A1025" t="s">
        <v>723</v>
      </c>
      <c r="B1025" t="s">
        <v>731</v>
      </c>
      <c r="C1025">
        <v>271019</v>
      </c>
      <c r="D1025" t="s">
        <v>732</v>
      </c>
      <c r="E1025" t="s">
        <v>670</v>
      </c>
      <c r="F1025" t="s">
        <v>670</v>
      </c>
      <c r="G1025" t="str">
        <f t="shared" si="30"/>
        <v>Spain to EU27</v>
      </c>
      <c r="H1025">
        <v>2016</v>
      </c>
      <c r="I1025" t="s">
        <v>724</v>
      </c>
      <c r="J1025">
        <v>6</v>
      </c>
      <c r="K1025">
        <v>2020197.9990000001</v>
      </c>
      <c r="L1025" s="1">
        <f t="shared" si="31"/>
        <v>2020.197999</v>
      </c>
    </row>
    <row r="1026" spans="1:12" ht="14.45">
      <c r="A1026" t="s">
        <v>723</v>
      </c>
      <c r="B1026" t="s">
        <v>731</v>
      </c>
      <c r="C1026">
        <v>271019</v>
      </c>
      <c r="D1026" t="s">
        <v>732</v>
      </c>
      <c r="E1026" t="s">
        <v>670</v>
      </c>
      <c r="F1026" t="s">
        <v>670</v>
      </c>
      <c r="G1026" t="str">
        <f t="shared" si="30"/>
        <v>Spain to EU27</v>
      </c>
      <c r="H1026">
        <v>2017</v>
      </c>
      <c r="I1026" t="s">
        <v>724</v>
      </c>
      <c r="J1026">
        <v>6</v>
      </c>
      <c r="K1026">
        <v>3326225.3429999999</v>
      </c>
      <c r="L1026" s="1">
        <f t="shared" si="31"/>
        <v>3326.2253430000001</v>
      </c>
    </row>
    <row r="1027" spans="1:12" ht="14.45">
      <c r="A1027" t="s">
        <v>723</v>
      </c>
      <c r="B1027" t="s">
        <v>731</v>
      </c>
      <c r="C1027">
        <v>842489</v>
      </c>
      <c r="D1027" t="s">
        <v>732</v>
      </c>
      <c r="E1027" t="s">
        <v>147</v>
      </c>
      <c r="F1027" t="s">
        <v>292</v>
      </c>
      <c r="G1027" t="str">
        <f t="shared" si="30"/>
        <v>Spain to World</v>
      </c>
      <c r="H1027">
        <v>2012</v>
      </c>
      <c r="I1027" t="s">
        <v>724</v>
      </c>
      <c r="J1027">
        <v>6</v>
      </c>
      <c r="K1027">
        <v>16640.510999999999</v>
      </c>
      <c r="L1027" s="1">
        <f t="shared" si="31"/>
        <v>16.640511</v>
      </c>
    </row>
    <row r="1028" spans="1:12" ht="14.45">
      <c r="A1028" t="s">
        <v>723</v>
      </c>
      <c r="B1028" t="s">
        <v>731</v>
      </c>
      <c r="C1028">
        <v>842489</v>
      </c>
      <c r="D1028" t="s">
        <v>732</v>
      </c>
      <c r="E1028" t="s">
        <v>147</v>
      </c>
      <c r="F1028" t="s">
        <v>292</v>
      </c>
      <c r="G1028" t="str">
        <f t="shared" si="30"/>
        <v>Spain to World</v>
      </c>
      <c r="H1028">
        <v>2013</v>
      </c>
      <c r="I1028" t="s">
        <v>724</v>
      </c>
      <c r="J1028">
        <v>6</v>
      </c>
      <c r="K1028">
        <v>20559.544999999998</v>
      </c>
      <c r="L1028" s="1">
        <f t="shared" si="31"/>
        <v>20.559545</v>
      </c>
    </row>
    <row r="1029" spans="1:12" ht="14.45">
      <c r="A1029" t="s">
        <v>723</v>
      </c>
      <c r="B1029" t="s">
        <v>731</v>
      </c>
      <c r="C1029">
        <v>842489</v>
      </c>
      <c r="D1029" t="s">
        <v>732</v>
      </c>
      <c r="E1029" t="s">
        <v>147</v>
      </c>
      <c r="F1029" t="s">
        <v>292</v>
      </c>
      <c r="G1029" t="str">
        <f t="shared" si="30"/>
        <v>Spain to World</v>
      </c>
      <c r="H1029">
        <v>2014</v>
      </c>
      <c r="I1029" t="s">
        <v>724</v>
      </c>
      <c r="J1029">
        <v>6</v>
      </c>
      <c r="K1029">
        <v>23562.582999999999</v>
      </c>
      <c r="L1029" s="1">
        <f t="shared" si="31"/>
        <v>23.562583</v>
      </c>
    </row>
    <row r="1030" spans="1:12" ht="14.45">
      <c r="A1030" t="s">
        <v>723</v>
      </c>
      <c r="B1030" t="s">
        <v>731</v>
      </c>
      <c r="C1030">
        <v>842489</v>
      </c>
      <c r="D1030" t="s">
        <v>732</v>
      </c>
      <c r="E1030" t="s">
        <v>147</v>
      </c>
      <c r="F1030" t="s">
        <v>292</v>
      </c>
      <c r="G1030" t="str">
        <f t="shared" si="30"/>
        <v>Spain to World</v>
      </c>
      <c r="H1030">
        <v>2015</v>
      </c>
      <c r="I1030" t="s">
        <v>724</v>
      </c>
      <c r="J1030">
        <v>6</v>
      </c>
      <c r="K1030">
        <v>20357.087</v>
      </c>
      <c r="L1030" s="1">
        <f t="shared" si="31"/>
        <v>20.357087</v>
      </c>
    </row>
    <row r="1031" spans="1:12" ht="14.45">
      <c r="A1031" t="s">
        <v>723</v>
      </c>
      <c r="B1031" t="s">
        <v>731</v>
      </c>
      <c r="C1031">
        <v>842489</v>
      </c>
      <c r="D1031" t="s">
        <v>732</v>
      </c>
      <c r="E1031" t="s">
        <v>147</v>
      </c>
      <c r="F1031" t="s">
        <v>292</v>
      </c>
      <c r="G1031" t="str">
        <f t="shared" si="30"/>
        <v>Spain to World</v>
      </c>
      <c r="H1031">
        <v>2016</v>
      </c>
      <c r="I1031" t="s">
        <v>724</v>
      </c>
      <c r="J1031">
        <v>6</v>
      </c>
      <c r="K1031">
        <v>29611.539000000001</v>
      </c>
      <c r="L1031" s="1">
        <f t="shared" si="31"/>
        <v>29.611539</v>
      </c>
    </row>
    <row r="1032" spans="1:12" ht="14.45">
      <c r="A1032" t="s">
        <v>723</v>
      </c>
      <c r="B1032" t="s">
        <v>731</v>
      </c>
      <c r="C1032">
        <v>842489</v>
      </c>
      <c r="D1032" t="s">
        <v>732</v>
      </c>
      <c r="E1032" t="s">
        <v>147</v>
      </c>
      <c r="F1032" t="s">
        <v>292</v>
      </c>
      <c r="G1032" t="str">
        <f t="shared" ref="G1032:G1095" si="32">CONCATENATE(D1032, " to ",F1032)</f>
        <v>Spain to World</v>
      </c>
      <c r="H1032">
        <v>2017</v>
      </c>
      <c r="I1032" t="s">
        <v>724</v>
      </c>
      <c r="J1032">
        <v>6</v>
      </c>
      <c r="K1032">
        <v>29451.044999999998</v>
      </c>
      <c r="L1032" s="1">
        <f t="shared" ref="L1032:L1095" si="33">K1032/1000</f>
        <v>29.451044999999997</v>
      </c>
    </row>
    <row r="1033" spans="1:12" ht="14.45">
      <c r="A1033" t="s">
        <v>723</v>
      </c>
      <c r="B1033" t="s">
        <v>731</v>
      </c>
      <c r="C1033">
        <v>842489</v>
      </c>
      <c r="D1033" t="s">
        <v>732</v>
      </c>
      <c r="E1033" t="s">
        <v>670</v>
      </c>
      <c r="F1033" t="s">
        <v>670</v>
      </c>
      <c r="G1033" t="str">
        <f t="shared" si="32"/>
        <v>Spain to EU27</v>
      </c>
      <c r="H1033">
        <v>2012</v>
      </c>
      <c r="I1033" t="s">
        <v>724</v>
      </c>
      <c r="J1033">
        <v>6</v>
      </c>
      <c r="K1033">
        <v>9341.0789999999997</v>
      </c>
      <c r="L1033" s="1">
        <f t="shared" si="33"/>
        <v>9.3410790000000006</v>
      </c>
    </row>
    <row r="1034" spans="1:12" ht="14.45">
      <c r="A1034" t="s">
        <v>723</v>
      </c>
      <c r="B1034" t="s">
        <v>731</v>
      </c>
      <c r="C1034">
        <v>842489</v>
      </c>
      <c r="D1034" t="s">
        <v>732</v>
      </c>
      <c r="E1034" t="s">
        <v>670</v>
      </c>
      <c r="F1034" t="s">
        <v>670</v>
      </c>
      <c r="G1034" t="str">
        <f t="shared" si="32"/>
        <v>Spain to EU27</v>
      </c>
      <c r="H1034">
        <v>2013</v>
      </c>
      <c r="I1034" t="s">
        <v>724</v>
      </c>
      <c r="J1034">
        <v>6</v>
      </c>
      <c r="K1034">
        <v>10764.495000000001</v>
      </c>
      <c r="L1034" s="1">
        <f t="shared" si="33"/>
        <v>10.764495</v>
      </c>
    </row>
    <row r="1035" spans="1:12" ht="14.45">
      <c r="A1035" t="s">
        <v>723</v>
      </c>
      <c r="B1035" t="s">
        <v>731</v>
      </c>
      <c r="C1035">
        <v>842489</v>
      </c>
      <c r="D1035" t="s">
        <v>732</v>
      </c>
      <c r="E1035" t="s">
        <v>670</v>
      </c>
      <c r="F1035" t="s">
        <v>670</v>
      </c>
      <c r="G1035" t="str">
        <f t="shared" si="32"/>
        <v>Spain to EU27</v>
      </c>
      <c r="H1035">
        <v>2014</v>
      </c>
      <c r="I1035" t="s">
        <v>724</v>
      </c>
      <c r="J1035">
        <v>6</v>
      </c>
      <c r="K1035">
        <v>10941.263999999999</v>
      </c>
      <c r="L1035" s="1">
        <f t="shared" si="33"/>
        <v>10.941263999999999</v>
      </c>
    </row>
    <row r="1036" spans="1:12" ht="14.45">
      <c r="A1036" t="s">
        <v>723</v>
      </c>
      <c r="B1036" t="s">
        <v>731</v>
      </c>
      <c r="C1036">
        <v>842489</v>
      </c>
      <c r="D1036" t="s">
        <v>732</v>
      </c>
      <c r="E1036" t="s">
        <v>670</v>
      </c>
      <c r="F1036" t="s">
        <v>670</v>
      </c>
      <c r="G1036" t="str">
        <f t="shared" si="32"/>
        <v>Spain to EU27</v>
      </c>
      <c r="H1036">
        <v>2015</v>
      </c>
      <c r="I1036" t="s">
        <v>724</v>
      </c>
      <c r="J1036">
        <v>6</v>
      </c>
      <c r="K1036">
        <v>11320.771000000001</v>
      </c>
      <c r="L1036" s="1">
        <f t="shared" si="33"/>
        <v>11.320771000000001</v>
      </c>
    </row>
    <row r="1037" spans="1:12" ht="14.45">
      <c r="A1037" t="s">
        <v>723</v>
      </c>
      <c r="B1037" t="s">
        <v>731</v>
      </c>
      <c r="C1037">
        <v>842489</v>
      </c>
      <c r="D1037" t="s">
        <v>732</v>
      </c>
      <c r="E1037" t="s">
        <v>670</v>
      </c>
      <c r="F1037" t="s">
        <v>670</v>
      </c>
      <c r="G1037" t="str">
        <f t="shared" si="32"/>
        <v>Spain to EU27</v>
      </c>
      <c r="H1037">
        <v>2016</v>
      </c>
      <c r="I1037" t="s">
        <v>724</v>
      </c>
      <c r="J1037">
        <v>6</v>
      </c>
      <c r="K1037">
        <v>14871.912</v>
      </c>
      <c r="L1037" s="1">
        <f t="shared" si="33"/>
        <v>14.871912</v>
      </c>
    </row>
    <row r="1038" spans="1:12" ht="14.45">
      <c r="A1038" t="s">
        <v>723</v>
      </c>
      <c r="B1038" t="s">
        <v>731</v>
      </c>
      <c r="C1038">
        <v>842489</v>
      </c>
      <c r="D1038" t="s">
        <v>732</v>
      </c>
      <c r="E1038" t="s">
        <v>670</v>
      </c>
      <c r="F1038" t="s">
        <v>670</v>
      </c>
      <c r="G1038" t="str">
        <f t="shared" si="32"/>
        <v>Spain to EU27</v>
      </c>
      <c r="H1038">
        <v>2017</v>
      </c>
      <c r="I1038" t="s">
        <v>724</v>
      </c>
      <c r="J1038">
        <v>6</v>
      </c>
      <c r="K1038">
        <v>13056.427</v>
      </c>
      <c r="L1038" s="1">
        <f t="shared" si="33"/>
        <v>13.056426999999999</v>
      </c>
    </row>
    <row r="1039" spans="1:12" ht="14.45">
      <c r="A1039" t="s">
        <v>723</v>
      </c>
      <c r="B1039" t="s">
        <v>731</v>
      </c>
      <c r="C1039">
        <v>902690</v>
      </c>
      <c r="D1039" t="s">
        <v>732</v>
      </c>
      <c r="E1039" t="s">
        <v>147</v>
      </c>
      <c r="F1039" t="s">
        <v>292</v>
      </c>
      <c r="G1039" t="str">
        <f t="shared" si="32"/>
        <v>Spain to World</v>
      </c>
      <c r="H1039">
        <v>2012</v>
      </c>
      <c r="I1039" t="s">
        <v>724</v>
      </c>
      <c r="J1039">
        <v>6</v>
      </c>
      <c r="K1039">
        <v>10707.370999999999</v>
      </c>
      <c r="L1039" s="1">
        <f t="shared" si="33"/>
        <v>10.707370999999998</v>
      </c>
    </row>
    <row r="1040" spans="1:12" ht="14.45">
      <c r="A1040" t="s">
        <v>723</v>
      </c>
      <c r="B1040" t="s">
        <v>731</v>
      </c>
      <c r="C1040">
        <v>902690</v>
      </c>
      <c r="D1040" t="s">
        <v>732</v>
      </c>
      <c r="E1040" t="s">
        <v>147</v>
      </c>
      <c r="F1040" t="s">
        <v>292</v>
      </c>
      <c r="G1040" t="str">
        <f t="shared" si="32"/>
        <v>Spain to World</v>
      </c>
      <c r="H1040">
        <v>2013</v>
      </c>
      <c r="I1040" t="s">
        <v>724</v>
      </c>
      <c r="J1040">
        <v>6</v>
      </c>
      <c r="K1040">
        <v>16209.200999999999</v>
      </c>
      <c r="L1040" s="1">
        <f t="shared" si="33"/>
        <v>16.209201</v>
      </c>
    </row>
    <row r="1041" spans="1:12" ht="14.45">
      <c r="A1041" t="s">
        <v>723</v>
      </c>
      <c r="B1041" t="s">
        <v>731</v>
      </c>
      <c r="C1041">
        <v>902690</v>
      </c>
      <c r="D1041" t="s">
        <v>732</v>
      </c>
      <c r="E1041" t="s">
        <v>147</v>
      </c>
      <c r="F1041" t="s">
        <v>292</v>
      </c>
      <c r="G1041" t="str">
        <f t="shared" si="32"/>
        <v>Spain to World</v>
      </c>
      <c r="H1041">
        <v>2014</v>
      </c>
      <c r="I1041" t="s">
        <v>724</v>
      </c>
      <c r="J1041">
        <v>6</v>
      </c>
      <c r="K1041">
        <v>15477.107</v>
      </c>
      <c r="L1041" s="1">
        <f t="shared" si="33"/>
        <v>15.477107</v>
      </c>
    </row>
    <row r="1042" spans="1:12" ht="14.45">
      <c r="A1042" t="s">
        <v>723</v>
      </c>
      <c r="B1042" t="s">
        <v>731</v>
      </c>
      <c r="C1042">
        <v>902690</v>
      </c>
      <c r="D1042" t="s">
        <v>732</v>
      </c>
      <c r="E1042" t="s">
        <v>147</v>
      </c>
      <c r="F1042" t="s">
        <v>292</v>
      </c>
      <c r="G1042" t="str">
        <f t="shared" si="32"/>
        <v>Spain to World</v>
      </c>
      <c r="H1042">
        <v>2015</v>
      </c>
      <c r="I1042" t="s">
        <v>724</v>
      </c>
      <c r="J1042">
        <v>6</v>
      </c>
      <c r="K1042">
        <v>9998.0709999999999</v>
      </c>
      <c r="L1042" s="1">
        <f t="shared" si="33"/>
        <v>9.9980709999999995</v>
      </c>
    </row>
    <row r="1043" spans="1:12" ht="14.45">
      <c r="A1043" t="s">
        <v>723</v>
      </c>
      <c r="B1043" t="s">
        <v>731</v>
      </c>
      <c r="C1043">
        <v>902690</v>
      </c>
      <c r="D1043" t="s">
        <v>732</v>
      </c>
      <c r="E1043" t="s">
        <v>147</v>
      </c>
      <c r="F1043" t="s">
        <v>292</v>
      </c>
      <c r="G1043" t="str">
        <f t="shared" si="32"/>
        <v>Spain to World</v>
      </c>
      <c r="H1043">
        <v>2016</v>
      </c>
      <c r="I1043" t="s">
        <v>724</v>
      </c>
      <c r="J1043">
        <v>6</v>
      </c>
      <c r="K1043">
        <v>9493.7739999999994</v>
      </c>
      <c r="L1043" s="1">
        <f t="shared" si="33"/>
        <v>9.4937740000000002</v>
      </c>
    </row>
    <row r="1044" spans="1:12" ht="14.45">
      <c r="A1044" t="s">
        <v>723</v>
      </c>
      <c r="B1044" t="s">
        <v>731</v>
      </c>
      <c r="C1044">
        <v>902690</v>
      </c>
      <c r="D1044" t="s">
        <v>732</v>
      </c>
      <c r="E1044" t="s">
        <v>147</v>
      </c>
      <c r="F1044" t="s">
        <v>292</v>
      </c>
      <c r="G1044" t="str">
        <f t="shared" si="32"/>
        <v>Spain to World</v>
      </c>
      <c r="H1044">
        <v>2017</v>
      </c>
      <c r="I1044" t="s">
        <v>724</v>
      </c>
      <c r="J1044">
        <v>6</v>
      </c>
      <c r="K1044">
        <v>10516.492</v>
      </c>
      <c r="L1044" s="1">
        <f t="shared" si="33"/>
        <v>10.516492</v>
      </c>
    </row>
    <row r="1045" spans="1:12" ht="14.45">
      <c r="A1045" t="s">
        <v>723</v>
      </c>
      <c r="B1045" t="s">
        <v>731</v>
      </c>
      <c r="C1045">
        <v>902690</v>
      </c>
      <c r="D1045" t="s">
        <v>732</v>
      </c>
      <c r="E1045" t="s">
        <v>670</v>
      </c>
      <c r="F1045" t="s">
        <v>670</v>
      </c>
      <c r="G1045" t="str">
        <f t="shared" si="32"/>
        <v>Spain to EU27</v>
      </c>
      <c r="H1045">
        <v>2012</v>
      </c>
      <c r="I1045" t="s">
        <v>724</v>
      </c>
      <c r="J1045">
        <v>6</v>
      </c>
      <c r="K1045">
        <v>4291.2560000000003</v>
      </c>
      <c r="L1045" s="1">
        <f t="shared" si="33"/>
        <v>4.2912560000000006</v>
      </c>
    </row>
    <row r="1046" spans="1:12" ht="14.45">
      <c r="A1046" t="s">
        <v>723</v>
      </c>
      <c r="B1046" t="s">
        <v>731</v>
      </c>
      <c r="C1046">
        <v>902690</v>
      </c>
      <c r="D1046" t="s">
        <v>732</v>
      </c>
      <c r="E1046" t="s">
        <v>670</v>
      </c>
      <c r="F1046" t="s">
        <v>670</v>
      </c>
      <c r="G1046" t="str">
        <f t="shared" si="32"/>
        <v>Spain to EU27</v>
      </c>
      <c r="H1046">
        <v>2013</v>
      </c>
      <c r="I1046" t="s">
        <v>724</v>
      </c>
      <c r="J1046">
        <v>6</v>
      </c>
      <c r="K1046">
        <v>3881.0459999999998</v>
      </c>
      <c r="L1046" s="1">
        <f t="shared" si="33"/>
        <v>3.881046</v>
      </c>
    </row>
    <row r="1047" spans="1:12" ht="14.45">
      <c r="A1047" t="s">
        <v>723</v>
      </c>
      <c r="B1047" t="s">
        <v>731</v>
      </c>
      <c r="C1047">
        <v>902690</v>
      </c>
      <c r="D1047" t="s">
        <v>732</v>
      </c>
      <c r="E1047" t="s">
        <v>670</v>
      </c>
      <c r="F1047" t="s">
        <v>670</v>
      </c>
      <c r="G1047" t="str">
        <f t="shared" si="32"/>
        <v>Spain to EU27</v>
      </c>
      <c r="H1047">
        <v>2014</v>
      </c>
      <c r="I1047" t="s">
        <v>724</v>
      </c>
      <c r="J1047">
        <v>6</v>
      </c>
      <c r="K1047">
        <v>3538.2249999999999</v>
      </c>
      <c r="L1047" s="1">
        <f t="shared" si="33"/>
        <v>3.5382249999999997</v>
      </c>
    </row>
    <row r="1048" spans="1:12" ht="14.45">
      <c r="A1048" t="s">
        <v>723</v>
      </c>
      <c r="B1048" t="s">
        <v>731</v>
      </c>
      <c r="C1048">
        <v>902690</v>
      </c>
      <c r="D1048" t="s">
        <v>732</v>
      </c>
      <c r="E1048" t="s">
        <v>670</v>
      </c>
      <c r="F1048" t="s">
        <v>670</v>
      </c>
      <c r="G1048" t="str">
        <f t="shared" si="32"/>
        <v>Spain to EU27</v>
      </c>
      <c r="H1048">
        <v>2015</v>
      </c>
      <c r="I1048" t="s">
        <v>724</v>
      </c>
      <c r="J1048">
        <v>6</v>
      </c>
      <c r="K1048">
        <v>4155.09</v>
      </c>
      <c r="L1048" s="1">
        <f t="shared" si="33"/>
        <v>4.1550900000000004</v>
      </c>
    </row>
    <row r="1049" spans="1:12" ht="14.45">
      <c r="A1049" t="s">
        <v>723</v>
      </c>
      <c r="B1049" t="s">
        <v>731</v>
      </c>
      <c r="C1049">
        <v>902690</v>
      </c>
      <c r="D1049" t="s">
        <v>732</v>
      </c>
      <c r="E1049" t="s">
        <v>670</v>
      </c>
      <c r="F1049" t="s">
        <v>670</v>
      </c>
      <c r="G1049" t="str">
        <f t="shared" si="32"/>
        <v>Spain to EU27</v>
      </c>
      <c r="H1049">
        <v>2016</v>
      </c>
      <c r="I1049" t="s">
        <v>724</v>
      </c>
      <c r="J1049">
        <v>6</v>
      </c>
      <c r="K1049">
        <v>4576.8500000000004</v>
      </c>
      <c r="L1049" s="1">
        <f t="shared" si="33"/>
        <v>4.5768500000000003</v>
      </c>
    </row>
    <row r="1050" spans="1:12" ht="14.45">
      <c r="A1050" t="s">
        <v>723</v>
      </c>
      <c r="B1050" t="s">
        <v>731</v>
      </c>
      <c r="C1050">
        <v>902690</v>
      </c>
      <c r="D1050" t="s">
        <v>732</v>
      </c>
      <c r="E1050" t="s">
        <v>670</v>
      </c>
      <c r="F1050" t="s">
        <v>670</v>
      </c>
      <c r="G1050" t="str">
        <f t="shared" si="32"/>
        <v>Spain to EU27</v>
      </c>
      <c r="H1050">
        <v>2017</v>
      </c>
      <c r="I1050" t="s">
        <v>724</v>
      </c>
      <c r="J1050">
        <v>6</v>
      </c>
      <c r="K1050">
        <v>3264.1190000000001</v>
      </c>
      <c r="L1050" s="1">
        <f t="shared" si="33"/>
        <v>3.264119</v>
      </c>
    </row>
    <row r="1051" spans="1:12" ht="14.45">
      <c r="A1051" t="s">
        <v>723</v>
      </c>
      <c r="B1051" t="s">
        <v>731</v>
      </c>
      <c r="C1051">
        <v>902790</v>
      </c>
      <c r="D1051" t="s">
        <v>732</v>
      </c>
      <c r="E1051" t="s">
        <v>147</v>
      </c>
      <c r="F1051" t="s">
        <v>292</v>
      </c>
      <c r="G1051" t="str">
        <f t="shared" si="32"/>
        <v>Spain to World</v>
      </c>
      <c r="H1051">
        <v>2012</v>
      </c>
      <c r="I1051" t="s">
        <v>724</v>
      </c>
      <c r="J1051">
        <v>6</v>
      </c>
      <c r="K1051">
        <v>34047.080999999998</v>
      </c>
      <c r="L1051" s="1">
        <f t="shared" si="33"/>
        <v>34.047080999999999</v>
      </c>
    </row>
    <row r="1052" spans="1:12" ht="14.45">
      <c r="A1052" t="s">
        <v>723</v>
      </c>
      <c r="B1052" t="s">
        <v>731</v>
      </c>
      <c r="C1052">
        <v>902790</v>
      </c>
      <c r="D1052" t="s">
        <v>732</v>
      </c>
      <c r="E1052" t="s">
        <v>147</v>
      </c>
      <c r="F1052" t="s">
        <v>292</v>
      </c>
      <c r="G1052" t="str">
        <f t="shared" si="32"/>
        <v>Spain to World</v>
      </c>
      <c r="H1052">
        <v>2013</v>
      </c>
      <c r="I1052" t="s">
        <v>724</v>
      </c>
      <c r="J1052">
        <v>6</v>
      </c>
      <c r="K1052">
        <v>35734.718999999997</v>
      </c>
      <c r="L1052" s="1">
        <f t="shared" si="33"/>
        <v>35.734718999999998</v>
      </c>
    </row>
    <row r="1053" spans="1:12" ht="14.45">
      <c r="A1053" t="s">
        <v>723</v>
      </c>
      <c r="B1053" t="s">
        <v>731</v>
      </c>
      <c r="C1053">
        <v>902790</v>
      </c>
      <c r="D1053" t="s">
        <v>732</v>
      </c>
      <c r="E1053" t="s">
        <v>147</v>
      </c>
      <c r="F1053" t="s">
        <v>292</v>
      </c>
      <c r="G1053" t="str">
        <f t="shared" si="32"/>
        <v>Spain to World</v>
      </c>
      <c r="H1053">
        <v>2014</v>
      </c>
      <c r="I1053" t="s">
        <v>724</v>
      </c>
      <c r="J1053">
        <v>6</v>
      </c>
      <c r="K1053">
        <v>36500.942000000003</v>
      </c>
      <c r="L1053" s="1">
        <f t="shared" si="33"/>
        <v>36.500942000000002</v>
      </c>
    </row>
    <row r="1054" spans="1:12" ht="14.45">
      <c r="A1054" t="s">
        <v>723</v>
      </c>
      <c r="B1054" t="s">
        <v>731</v>
      </c>
      <c r="C1054">
        <v>902790</v>
      </c>
      <c r="D1054" t="s">
        <v>732</v>
      </c>
      <c r="E1054" t="s">
        <v>147</v>
      </c>
      <c r="F1054" t="s">
        <v>292</v>
      </c>
      <c r="G1054" t="str">
        <f t="shared" si="32"/>
        <v>Spain to World</v>
      </c>
      <c r="H1054">
        <v>2015</v>
      </c>
      <c r="I1054" t="s">
        <v>724</v>
      </c>
      <c r="J1054">
        <v>6</v>
      </c>
      <c r="K1054">
        <v>39169.241999999998</v>
      </c>
      <c r="L1054" s="1">
        <f t="shared" si="33"/>
        <v>39.169241999999997</v>
      </c>
    </row>
    <row r="1055" spans="1:12" ht="14.45">
      <c r="A1055" t="s">
        <v>723</v>
      </c>
      <c r="B1055" t="s">
        <v>731</v>
      </c>
      <c r="C1055">
        <v>902790</v>
      </c>
      <c r="D1055" t="s">
        <v>732</v>
      </c>
      <c r="E1055" t="s">
        <v>147</v>
      </c>
      <c r="F1055" t="s">
        <v>292</v>
      </c>
      <c r="G1055" t="str">
        <f t="shared" si="32"/>
        <v>Spain to World</v>
      </c>
      <c r="H1055">
        <v>2016</v>
      </c>
      <c r="I1055" t="s">
        <v>724</v>
      </c>
      <c r="J1055">
        <v>6</v>
      </c>
      <c r="K1055">
        <v>42847.063000000002</v>
      </c>
      <c r="L1055" s="1">
        <f t="shared" si="33"/>
        <v>42.847062999999999</v>
      </c>
    </row>
    <row r="1056" spans="1:12" ht="14.45">
      <c r="A1056" t="s">
        <v>723</v>
      </c>
      <c r="B1056" t="s">
        <v>731</v>
      </c>
      <c r="C1056">
        <v>902790</v>
      </c>
      <c r="D1056" t="s">
        <v>732</v>
      </c>
      <c r="E1056" t="s">
        <v>147</v>
      </c>
      <c r="F1056" t="s">
        <v>292</v>
      </c>
      <c r="G1056" t="str">
        <f t="shared" si="32"/>
        <v>Spain to World</v>
      </c>
      <c r="H1056">
        <v>2017</v>
      </c>
      <c r="I1056" t="s">
        <v>724</v>
      </c>
      <c r="J1056">
        <v>6</v>
      </c>
      <c r="K1056">
        <v>45376.385000000002</v>
      </c>
      <c r="L1056" s="1">
        <f t="shared" si="33"/>
        <v>45.376384999999999</v>
      </c>
    </row>
    <row r="1057" spans="1:12" ht="14.45">
      <c r="A1057" t="s">
        <v>723</v>
      </c>
      <c r="B1057" t="s">
        <v>731</v>
      </c>
      <c r="C1057">
        <v>902790</v>
      </c>
      <c r="D1057" t="s">
        <v>732</v>
      </c>
      <c r="E1057" t="s">
        <v>670</v>
      </c>
      <c r="F1057" t="s">
        <v>670</v>
      </c>
      <c r="G1057" t="str">
        <f t="shared" si="32"/>
        <v>Spain to EU27</v>
      </c>
      <c r="H1057">
        <v>2012</v>
      </c>
      <c r="I1057" t="s">
        <v>724</v>
      </c>
      <c r="J1057">
        <v>6</v>
      </c>
      <c r="K1057">
        <v>19230.621999999999</v>
      </c>
      <c r="L1057" s="1">
        <f t="shared" si="33"/>
        <v>19.230622</v>
      </c>
    </row>
    <row r="1058" spans="1:12" ht="14.45">
      <c r="A1058" t="s">
        <v>723</v>
      </c>
      <c r="B1058" t="s">
        <v>731</v>
      </c>
      <c r="C1058">
        <v>902790</v>
      </c>
      <c r="D1058" t="s">
        <v>732</v>
      </c>
      <c r="E1058" t="s">
        <v>670</v>
      </c>
      <c r="F1058" t="s">
        <v>670</v>
      </c>
      <c r="G1058" t="str">
        <f t="shared" si="32"/>
        <v>Spain to EU27</v>
      </c>
      <c r="H1058">
        <v>2013</v>
      </c>
      <c r="I1058" t="s">
        <v>724</v>
      </c>
      <c r="J1058">
        <v>6</v>
      </c>
      <c r="K1058">
        <v>21465.039000000001</v>
      </c>
      <c r="L1058" s="1">
        <f t="shared" si="33"/>
        <v>21.465039000000001</v>
      </c>
    </row>
    <row r="1059" spans="1:12" ht="14.45">
      <c r="A1059" t="s">
        <v>723</v>
      </c>
      <c r="B1059" t="s">
        <v>731</v>
      </c>
      <c r="C1059">
        <v>902790</v>
      </c>
      <c r="D1059" t="s">
        <v>732</v>
      </c>
      <c r="E1059" t="s">
        <v>670</v>
      </c>
      <c r="F1059" t="s">
        <v>670</v>
      </c>
      <c r="G1059" t="str">
        <f t="shared" si="32"/>
        <v>Spain to EU27</v>
      </c>
      <c r="H1059">
        <v>2014</v>
      </c>
      <c r="I1059" t="s">
        <v>724</v>
      </c>
      <c r="J1059">
        <v>6</v>
      </c>
      <c r="K1059">
        <v>22740.819</v>
      </c>
      <c r="L1059" s="1">
        <f t="shared" si="33"/>
        <v>22.740818999999998</v>
      </c>
    </row>
    <row r="1060" spans="1:12" ht="14.45">
      <c r="A1060" t="s">
        <v>723</v>
      </c>
      <c r="B1060" t="s">
        <v>731</v>
      </c>
      <c r="C1060">
        <v>902790</v>
      </c>
      <c r="D1060" t="s">
        <v>732</v>
      </c>
      <c r="E1060" t="s">
        <v>670</v>
      </c>
      <c r="F1060" t="s">
        <v>670</v>
      </c>
      <c r="G1060" t="str">
        <f t="shared" si="32"/>
        <v>Spain to EU27</v>
      </c>
      <c r="H1060">
        <v>2015</v>
      </c>
      <c r="I1060" t="s">
        <v>724</v>
      </c>
      <c r="J1060">
        <v>6</v>
      </c>
      <c r="K1060">
        <v>23785.868999999999</v>
      </c>
      <c r="L1060" s="1">
        <f t="shared" si="33"/>
        <v>23.785868999999998</v>
      </c>
    </row>
    <row r="1061" spans="1:12" ht="14.45">
      <c r="A1061" t="s">
        <v>723</v>
      </c>
      <c r="B1061" t="s">
        <v>731</v>
      </c>
      <c r="C1061">
        <v>902790</v>
      </c>
      <c r="D1061" t="s">
        <v>732</v>
      </c>
      <c r="E1061" t="s">
        <v>670</v>
      </c>
      <c r="F1061" t="s">
        <v>670</v>
      </c>
      <c r="G1061" t="str">
        <f t="shared" si="32"/>
        <v>Spain to EU27</v>
      </c>
      <c r="H1061">
        <v>2016</v>
      </c>
      <c r="I1061" t="s">
        <v>724</v>
      </c>
      <c r="J1061">
        <v>6</v>
      </c>
      <c r="K1061">
        <v>26125.24</v>
      </c>
      <c r="L1061" s="1">
        <f t="shared" si="33"/>
        <v>26.125240000000002</v>
      </c>
    </row>
    <row r="1062" spans="1:12" ht="14.45">
      <c r="A1062" t="s">
        <v>723</v>
      </c>
      <c r="B1062" t="s">
        <v>731</v>
      </c>
      <c r="C1062">
        <v>902790</v>
      </c>
      <c r="D1062" t="s">
        <v>732</v>
      </c>
      <c r="E1062" t="s">
        <v>670</v>
      </c>
      <c r="F1062" t="s">
        <v>670</v>
      </c>
      <c r="G1062" t="str">
        <f t="shared" si="32"/>
        <v>Spain to EU27</v>
      </c>
      <c r="H1062">
        <v>2017</v>
      </c>
      <c r="I1062" t="s">
        <v>724</v>
      </c>
      <c r="J1062">
        <v>6</v>
      </c>
      <c r="K1062">
        <v>29206.735000000001</v>
      </c>
      <c r="L1062" s="1">
        <f t="shared" si="33"/>
        <v>29.206735000000002</v>
      </c>
    </row>
    <row r="1063" spans="1:12" ht="14.45">
      <c r="A1063" t="s">
        <v>723</v>
      </c>
      <c r="B1063" t="s">
        <v>733</v>
      </c>
      <c r="C1063">
        <v>271019</v>
      </c>
      <c r="D1063" t="s">
        <v>734</v>
      </c>
      <c r="E1063" t="s">
        <v>147</v>
      </c>
      <c r="F1063" t="s">
        <v>292</v>
      </c>
      <c r="G1063" t="str">
        <f t="shared" si="32"/>
        <v>France to World</v>
      </c>
      <c r="H1063">
        <v>2012</v>
      </c>
      <c r="I1063" t="s">
        <v>724</v>
      </c>
      <c r="J1063">
        <v>6</v>
      </c>
      <c r="K1063">
        <v>9292450.2259999998</v>
      </c>
      <c r="L1063" s="1">
        <f t="shared" si="33"/>
        <v>9292.450225999999</v>
      </c>
    </row>
    <row r="1064" spans="1:12" ht="14.45">
      <c r="A1064" t="s">
        <v>723</v>
      </c>
      <c r="B1064" t="s">
        <v>733</v>
      </c>
      <c r="C1064">
        <v>271019</v>
      </c>
      <c r="D1064" t="s">
        <v>734</v>
      </c>
      <c r="E1064" t="s">
        <v>147</v>
      </c>
      <c r="F1064" t="s">
        <v>292</v>
      </c>
      <c r="G1064" t="str">
        <f t="shared" si="32"/>
        <v>France to World</v>
      </c>
      <c r="H1064">
        <v>2013</v>
      </c>
      <c r="I1064" t="s">
        <v>724</v>
      </c>
      <c r="J1064">
        <v>6</v>
      </c>
      <c r="K1064">
        <v>8390581.3939999994</v>
      </c>
      <c r="L1064" s="1">
        <f t="shared" si="33"/>
        <v>8390.5813939999989</v>
      </c>
    </row>
    <row r="1065" spans="1:12" ht="14.45">
      <c r="A1065" t="s">
        <v>723</v>
      </c>
      <c r="B1065" t="s">
        <v>733</v>
      </c>
      <c r="C1065">
        <v>271019</v>
      </c>
      <c r="D1065" t="s">
        <v>734</v>
      </c>
      <c r="E1065" t="s">
        <v>147</v>
      </c>
      <c r="F1065" t="s">
        <v>292</v>
      </c>
      <c r="G1065" t="str">
        <f t="shared" si="32"/>
        <v>France to World</v>
      </c>
      <c r="H1065">
        <v>2014</v>
      </c>
      <c r="I1065" t="s">
        <v>724</v>
      </c>
      <c r="J1065">
        <v>6</v>
      </c>
      <c r="K1065">
        <v>7908200.4139999999</v>
      </c>
      <c r="L1065" s="1">
        <f t="shared" si="33"/>
        <v>7908.2004139999999</v>
      </c>
    </row>
    <row r="1066" spans="1:12" ht="14.45">
      <c r="A1066" t="s">
        <v>723</v>
      </c>
      <c r="B1066" t="s">
        <v>733</v>
      </c>
      <c r="C1066">
        <v>271019</v>
      </c>
      <c r="D1066" t="s">
        <v>734</v>
      </c>
      <c r="E1066" t="s">
        <v>147</v>
      </c>
      <c r="F1066" t="s">
        <v>292</v>
      </c>
      <c r="G1066" t="str">
        <f t="shared" si="32"/>
        <v>France to World</v>
      </c>
      <c r="H1066">
        <v>2015</v>
      </c>
      <c r="I1066" t="s">
        <v>724</v>
      </c>
      <c r="J1066">
        <v>6</v>
      </c>
      <c r="K1066">
        <v>5038007.3389999997</v>
      </c>
      <c r="L1066" s="1">
        <f t="shared" si="33"/>
        <v>5038.0073389999998</v>
      </c>
    </row>
    <row r="1067" spans="1:12" ht="14.45">
      <c r="A1067" t="s">
        <v>723</v>
      </c>
      <c r="B1067" t="s">
        <v>733</v>
      </c>
      <c r="C1067">
        <v>271019</v>
      </c>
      <c r="D1067" t="s">
        <v>734</v>
      </c>
      <c r="E1067" t="s">
        <v>147</v>
      </c>
      <c r="F1067" t="s">
        <v>292</v>
      </c>
      <c r="G1067" t="str">
        <f t="shared" si="32"/>
        <v>France to World</v>
      </c>
      <c r="H1067">
        <v>2016</v>
      </c>
      <c r="I1067" t="s">
        <v>724</v>
      </c>
      <c r="J1067">
        <v>6</v>
      </c>
      <c r="K1067">
        <v>3572944.4049999998</v>
      </c>
      <c r="L1067" s="1">
        <f t="shared" si="33"/>
        <v>3572.9444049999997</v>
      </c>
    </row>
    <row r="1068" spans="1:12" ht="14.45">
      <c r="A1068" t="s">
        <v>723</v>
      </c>
      <c r="B1068" t="s">
        <v>733</v>
      </c>
      <c r="C1068">
        <v>271019</v>
      </c>
      <c r="D1068" t="s">
        <v>734</v>
      </c>
      <c r="E1068" t="s">
        <v>147</v>
      </c>
      <c r="F1068" t="s">
        <v>292</v>
      </c>
      <c r="G1068" t="str">
        <f t="shared" si="32"/>
        <v>France to World</v>
      </c>
      <c r="H1068">
        <v>2017</v>
      </c>
      <c r="I1068" t="s">
        <v>724</v>
      </c>
      <c r="J1068">
        <v>6</v>
      </c>
      <c r="K1068">
        <v>4649643.4579999996</v>
      </c>
      <c r="L1068" s="1">
        <f t="shared" si="33"/>
        <v>4649.6434579999996</v>
      </c>
    </row>
    <row r="1069" spans="1:12" ht="14.45">
      <c r="A1069" t="s">
        <v>723</v>
      </c>
      <c r="B1069" t="s">
        <v>733</v>
      </c>
      <c r="C1069">
        <v>271019</v>
      </c>
      <c r="D1069" t="s">
        <v>734</v>
      </c>
      <c r="E1069" t="s">
        <v>670</v>
      </c>
      <c r="F1069" t="s">
        <v>670</v>
      </c>
      <c r="G1069" t="str">
        <f t="shared" si="32"/>
        <v>France to EU27</v>
      </c>
      <c r="H1069">
        <v>2012</v>
      </c>
      <c r="I1069" t="s">
        <v>724</v>
      </c>
      <c r="J1069">
        <v>6</v>
      </c>
      <c r="K1069">
        <v>5113641.3870000001</v>
      </c>
      <c r="L1069" s="1">
        <f t="shared" si="33"/>
        <v>5113.6413869999997</v>
      </c>
    </row>
    <row r="1070" spans="1:12" ht="14.45">
      <c r="A1070" t="s">
        <v>723</v>
      </c>
      <c r="B1070" t="s">
        <v>733</v>
      </c>
      <c r="C1070">
        <v>271019</v>
      </c>
      <c r="D1070" t="s">
        <v>734</v>
      </c>
      <c r="E1070" t="s">
        <v>670</v>
      </c>
      <c r="F1070" t="s">
        <v>670</v>
      </c>
      <c r="G1070" t="str">
        <f t="shared" si="32"/>
        <v>France to EU27</v>
      </c>
      <c r="H1070">
        <v>2013</v>
      </c>
      <c r="I1070" t="s">
        <v>724</v>
      </c>
      <c r="J1070">
        <v>6</v>
      </c>
      <c r="K1070">
        <v>5064526.5939999996</v>
      </c>
      <c r="L1070" s="1">
        <f t="shared" si="33"/>
        <v>5064.5265939999999</v>
      </c>
    </row>
    <row r="1071" spans="1:12" ht="14.45">
      <c r="A1071" t="s">
        <v>723</v>
      </c>
      <c r="B1071" t="s">
        <v>733</v>
      </c>
      <c r="C1071">
        <v>271019</v>
      </c>
      <c r="D1071" t="s">
        <v>734</v>
      </c>
      <c r="E1071" t="s">
        <v>670</v>
      </c>
      <c r="F1071" t="s">
        <v>670</v>
      </c>
      <c r="G1071" t="str">
        <f t="shared" si="32"/>
        <v>France to EU27</v>
      </c>
      <c r="H1071">
        <v>2014</v>
      </c>
      <c r="I1071" t="s">
        <v>724</v>
      </c>
      <c r="J1071">
        <v>6</v>
      </c>
      <c r="K1071">
        <v>5058552.7869999995</v>
      </c>
      <c r="L1071" s="1">
        <f t="shared" si="33"/>
        <v>5058.5527869999996</v>
      </c>
    </row>
    <row r="1072" spans="1:12" ht="14.45">
      <c r="A1072" t="s">
        <v>723</v>
      </c>
      <c r="B1072" t="s">
        <v>733</v>
      </c>
      <c r="C1072">
        <v>271019</v>
      </c>
      <c r="D1072" t="s">
        <v>734</v>
      </c>
      <c r="E1072" t="s">
        <v>670</v>
      </c>
      <c r="F1072" t="s">
        <v>670</v>
      </c>
      <c r="G1072" t="str">
        <f t="shared" si="32"/>
        <v>France to EU27</v>
      </c>
      <c r="H1072">
        <v>2015</v>
      </c>
      <c r="I1072" t="s">
        <v>724</v>
      </c>
      <c r="J1072">
        <v>6</v>
      </c>
      <c r="K1072">
        <v>2990699.3280000002</v>
      </c>
      <c r="L1072" s="1">
        <f t="shared" si="33"/>
        <v>2990.6993280000002</v>
      </c>
    </row>
    <row r="1073" spans="1:12" ht="14.45">
      <c r="A1073" t="s">
        <v>723</v>
      </c>
      <c r="B1073" t="s">
        <v>733</v>
      </c>
      <c r="C1073">
        <v>271019</v>
      </c>
      <c r="D1073" t="s">
        <v>734</v>
      </c>
      <c r="E1073" t="s">
        <v>670</v>
      </c>
      <c r="F1073" t="s">
        <v>670</v>
      </c>
      <c r="G1073" t="str">
        <f t="shared" si="32"/>
        <v>France to EU27</v>
      </c>
      <c r="H1073">
        <v>2016</v>
      </c>
      <c r="I1073" t="s">
        <v>724</v>
      </c>
      <c r="J1073">
        <v>6</v>
      </c>
      <c r="K1073">
        <v>2132638.2859999998</v>
      </c>
      <c r="L1073" s="1">
        <f t="shared" si="33"/>
        <v>2132.6382859999999</v>
      </c>
    </row>
    <row r="1074" spans="1:12" ht="14.45">
      <c r="A1074" t="s">
        <v>723</v>
      </c>
      <c r="B1074" t="s">
        <v>733</v>
      </c>
      <c r="C1074">
        <v>271019</v>
      </c>
      <c r="D1074" t="s">
        <v>734</v>
      </c>
      <c r="E1074" t="s">
        <v>670</v>
      </c>
      <c r="F1074" t="s">
        <v>670</v>
      </c>
      <c r="G1074" t="str">
        <f t="shared" si="32"/>
        <v>France to EU27</v>
      </c>
      <c r="H1074">
        <v>2017</v>
      </c>
      <c r="I1074" t="s">
        <v>724</v>
      </c>
      <c r="J1074">
        <v>6</v>
      </c>
      <c r="K1074">
        <v>2703008.0839999998</v>
      </c>
      <c r="L1074" s="1">
        <f t="shared" si="33"/>
        <v>2703.0080839999996</v>
      </c>
    </row>
    <row r="1075" spans="1:12" ht="14.45">
      <c r="A1075" t="s">
        <v>723</v>
      </c>
      <c r="B1075" t="s">
        <v>733</v>
      </c>
      <c r="C1075">
        <v>842489</v>
      </c>
      <c r="D1075" t="s">
        <v>734</v>
      </c>
      <c r="E1075" t="s">
        <v>147</v>
      </c>
      <c r="F1075" t="s">
        <v>292</v>
      </c>
      <c r="G1075" t="str">
        <f t="shared" si="32"/>
        <v>France to World</v>
      </c>
      <c r="H1075">
        <v>2012</v>
      </c>
      <c r="I1075" t="s">
        <v>724</v>
      </c>
      <c r="J1075">
        <v>6</v>
      </c>
      <c r="K1075">
        <v>108943.162</v>
      </c>
      <c r="L1075" s="1">
        <f t="shared" si="33"/>
        <v>108.943162</v>
      </c>
    </row>
    <row r="1076" spans="1:12" ht="14.45">
      <c r="A1076" t="s">
        <v>723</v>
      </c>
      <c r="B1076" t="s">
        <v>733</v>
      </c>
      <c r="C1076">
        <v>842489</v>
      </c>
      <c r="D1076" t="s">
        <v>734</v>
      </c>
      <c r="E1076" t="s">
        <v>147</v>
      </c>
      <c r="F1076" t="s">
        <v>292</v>
      </c>
      <c r="G1076" t="str">
        <f t="shared" si="32"/>
        <v>France to World</v>
      </c>
      <c r="H1076">
        <v>2013</v>
      </c>
      <c r="I1076" t="s">
        <v>724</v>
      </c>
      <c r="J1076">
        <v>6</v>
      </c>
      <c r="K1076">
        <v>100409.164</v>
      </c>
      <c r="L1076" s="1">
        <f t="shared" si="33"/>
        <v>100.409164</v>
      </c>
    </row>
    <row r="1077" spans="1:12" ht="14.45">
      <c r="A1077" t="s">
        <v>723</v>
      </c>
      <c r="B1077" t="s">
        <v>733</v>
      </c>
      <c r="C1077">
        <v>842489</v>
      </c>
      <c r="D1077" t="s">
        <v>734</v>
      </c>
      <c r="E1077" t="s">
        <v>147</v>
      </c>
      <c r="F1077" t="s">
        <v>292</v>
      </c>
      <c r="G1077" t="str">
        <f t="shared" si="32"/>
        <v>France to World</v>
      </c>
      <c r="H1077">
        <v>2014</v>
      </c>
      <c r="I1077" t="s">
        <v>724</v>
      </c>
      <c r="J1077">
        <v>6</v>
      </c>
      <c r="K1077">
        <v>96888.713000000003</v>
      </c>
      <c r="L1077" s="1">
        <f t="shared" si="33"/>
        <v>96.88871300000001</v>
      </c>
    </row>
    <row r="1078" spans="1:12" ht="14.45">
      <c r="A1078" t="s">
        <v>723</v>
      </c>
      <c r="B1078" t="s">
        <v>733</v>
      </c>
      <c r="C1078">
        <v>842489</v>
      </c>
      <c r="D1078" t="s">
        <v>734</v>
      </c>
      <c r="E1078" t="s">
        <v>147</v>
      </c>
      <c r="F1078" t="s">
        <v>292</v>
      </c>
      <c r="G1078" t="str">
        <f t="shared" si="32"/>
        <v>France to World</v>
      </c>
      <c r="H1078">
        <v>2015</v>
      </c>
      <c r="I1078" t="s">
        <v>724</v>
      </c>
      <c r="J1078">
        <v>6</v>
      </c>
      <c r="K1078">
        <v>109399.59299999999</v>
      </c>
      <c r="L1078" s="1">
        <f t="shared" si="33"/>
        <v>109.399593</v>
      </c>
    </row>
    <row r="1079" spans="1:12" ht="14.45">
      <c r="A1079" t="s">
        <v>723</v>
      </c>
      <c r="B1079" t="s">
        <v>733</v>
      </c>
      <c r="C1079">
        <v>842489</v>
      </c>
      <c r="D1079" t="s">
        <v>734</v>
      </c>
      <c r="E1079" t="s">
        <v>147</v>
      </c>
      <c r="F1079" t="s">
        <v>292</v>
      </c>
      <c r="G1079" t="str">
        <f t="shared" si="32"/>
        <v>France to World</v>
      </c>
      <c r="H1079">
        <v>2016</v>
      </c>
      <c r="I1079" t="s">
        <v>724</v>
      </c>
      <c r="J1079">
        <v>6</v>
      </c>
      <c r="K1079">
        <v>135466.481</v>
      </c>
      <c r="L1079" s="1">
        <f t="shared" si="33"/>
        <v>135.46648099999999</v>
      </c>
    </row>
    <row r="1080" spans="1:12" ht="14.45">
      <c r="A1080" t="s">
        <v>723</v>
      </c>
      <c r="B1080" t="s">
        <v>733</v>
      </c>
      <c r="C1080">
        <v>842489</v>
      </c>
      <c r="D1080" t="s">
        <v>734</v>
      </c>
      <c r="E1080" t="s">
        <v>147</v>
      </c>
      <c r="F1080" t="s">
        <v>292</v>
      </c>
      <c r="G1080" t="str">
        <f t="shared" si="32"/>
        <v>France to World</v>
      </c>
      <c r="H1080">
        <v>2017</v>
      </c>
      <c r="I1080" t="s">
        <v>724</v>
      </c>
      <c r="J1080">
        <v>6</v>
      </c>
      <c r="K1080">
        <v>133260.79500000001</v>
      </c>
      <c r="L1080" s="1">
        <f t="shared" si="33"/>
        <v>133.260795</v>
      </c>
    </row>
    <row r="1081" spans="1:12" ht="14.45">
      <c r="A1081" t="s">
        <v>723</v>
      </c>
      <c r="B1081" t="s">
        <v>733</v>
      </c>
      <c r="C1081">
        <v>842489</v>
      </c>
      <c r="D1081" t="s">
        <v>734</v>
      </c>
      <c r="E1081" t="s">
        <v>670</v>
      </c>
      <c r="F1081" t="s">
        <v>670</v>
      </c>
      <c r="G1081" t="str">
        <f t="shared" si="32"/>
        <v>France to EU27</v>
      </c>
      <c r="H1081">
        <v>2012</v>
      </c>
      <c r="I1081" t="s">
        <v>724</v>
      </c>
      <c r="J1081">
        <v>6</v>
      </c>
      <c r="K1081">
        <v>64946.150999999998</v>
      </c>
      <c r="L1081" s="1">
        <f t="shared" si="33"/>
        <v>64.946151</v>
      </c>
    </row>
    <row r="1082" spans="1:12" ht="14.45">
      <c r="A1082" t="s">
        <v>723</v>
      </c>
      <c r="B1082" t="s">
        <v>733</v>
      </c>
      <c r="C1082">
        <v>842489</v>
      </c>
      <c r="D1082" t="s">
        <v>734</v>
      </c>
      <c r="E1082" t="s">
        <v>670</v>
      </c>
      <c r="F1082" t="s">
        <v>670</v>
      </c>
      <c r="G1082" t="str">
        <f t="shared" si="32"/>
        <v>France to EU27</v>
      </c>
      <c r="H1082">
        <v>2013</v>
      </c>
      <c r="I1082" t="s">
        <v>724</v>
      </c>
      <c r="J1082">
        <v>6</v>
      </c>
      <c r="K1082">
        <v>63704.606</v>
      </c>
      <c r="L1082" s="1">
        <f t="shared" si="33"/>
        <v>63.704605999999998</v>
      </c>
    </row>
    <row r="1083" spans="1:12" ht="14.45">
      <c r="A1083" t="s">
        <v>723</v>
      </c>
      <c r="B1083" t="s">
        <v>733</v>
      </c>
      <c r="C1083">
        <v>842489</v>
      </c>
      <c r="D1083" t="s">
        <v>734</v>
      </c>
      <c r="E1083" t="s">
        <v>670</v>
      </c>
      <c r="F1083" t="s">
        <v>670</v>
      </c>
      <c r="G1083" t="str">
        <f t="shared" si="32"/>
        <v>France to EU27</v>
      </c>
      <c r="H1083">
        <v>2014</v>
      </c>
      <c r="I1083" t="s">
        <v>724</v>
      </c>
      <c r="J1083">
        <v>6</v>
      </c>
      <c r="K1083">
        <v>71406.841</v>
      </c>
      <c r="L1083" s="1">
        <f t="shared" si="33"/>
        <v>71.406841</v>
      </c>
    </row>
    <row r="1084" spans="1:12" ht="14.45">
      <c r="A1084" t="s">
        <v>723</v>
      </c>
      <c r="B1084" t="s">
        <v>733</v>
      </c>
      <c r="C1084">
        <v>842489</v>
      </c>
      <c r="D1084" t="s">
        <v>734</v>
      </c>
      <c r="E1084" t="s">
        <v>670</v>
      </c>
      <c r="F1084" t="s">
        <v>670</v>
      </c>
      <c r="G1084" t="str">
        <f t="shared" si="32"/>
        <v>France to EU27</v>
      </c>
      <c r="H1084">
        <v>2015</v>
      </c>
      <c r="I1084" t="s">
        <v>724</v>
      </c>
      <c r="J1084">
        <v>6</v>
      </c>
      <c r="K1084">
        <v>69952.341</v>
      </c>
      <c r="L1084" s="1">
        <f t="shared" si="33"/>
        <v>69.952341000000004</v>
      </c>
    </row>
    <row r="1085" spans="1:12" ht="14.45">
      <c r="A1085" t="s">
        <v>723</v>
      </c>
      <c r="B1085" t="s">
        <v>733</v>
      </c>
      <c r="C1085">
        <v>842489</v>
      </c>
      <c r="D1085" t="s">
        <v>734</v>
      </c>
      <c r="E1085" t="s">
        <v>670</v>
      </c>
      <c r="F1085" t="s">
        <v>670</v>
      </c>
      <c r="G1085" t="str">
        <f t="shared" si="32"/>
        <v>France to EU27</v>
      </c>
      <c r="H1085">
        <v>2016</v>
      </c>
      <c r="I1085" t="s">
        <v>724</v>
      </c>
      <c r="J1085">
        <v>6</v>
      </c>
      <c r="K1085">
        <v>92050.089000000007</v>
      </c>
      <c r="L1085" s="1">
        <f t="shared" si="33"/>
        <v>92.050089000000014</v>
      </c>
    </row>
    <row r="1086" spans="1:12" ht="14.45">
      <c r="A1086" t="s">
        <v>723</v>
      </c>
      <c r="B1086" t="s">
        <v>733</v>
      </c>
      <c r="C1086">
        <v>842489</v>
      </c>
      <c r="D1086" t="s">
        <v>734</v>
      </c>
      <c r="E1086" t="s">
        <v>670</v>
      </c>
      <c r="F1086" t="s">
        <v>670</v>
      </c>
      <c r="G1086" t="str">
        <f t="shared" si="32"/>
        <v>France to EU27</v>
      </c>
      <c r="H1086">
        <v>2017</v>
      </c>
      <c r="I1086" t="s">
        <v>724</v>
      </c>
      <c r="J1086">
        <v>6</v>
      </c>
      <c r="K1086">
        <v>94540.331000000006</v>
      </c>
      <c r="L1086" s="1">
        <f t="shared" si="33"/>
        <v>94.540331000000009</v>
      </c>
    </row>
    <row r="1087" spans="1:12" ht="14.45">
      <c r="A1087" t="s">
        <v>723</v>
      </c>
      <c r="B1087" t="s">
        <v>733</v>
      </c>
      <c r="C1087">
        <v>902690</v>
      </c>
      <c r="D1087" t="s">
        <v>734</v>
      </c>
      <c r="E1087" t="s">
        <v>147</v>
      </c>
      <c r="F1087" t="s">
        <v>292</v>
      </c>
      <c r="G1087" t="str">
        <f t="shared" si="32"/>
        <v>France to World</v>
      </c>
      <c r="H1087">
        <v>2012</v>
      </c>
      <c r="I1087" t="s">
        <v>724</v>
      </c>
      <c r="J1087">
        <v>6</v>
      </c>
      <c r="K1087">
        <v>153111.68900000001</v>
      </c>
      <c r="L1087" s="1">
        <f t="shared" si="33"/>
        <v>153.11168900000001</v>
      </c>
    </row>
    <row r="1088" spans="1:12" ht="14.45">
      <c r="A1088" t="s">
        <v>723</v>
      </c>
      <c r="B1088" t="s">
        <v>733</v>
      </c>
      <c r="C1088">
        <v>902690</v>
      </c>
      <c r="D1088" t="s">
        <v>734</v>
      </c>
      <c r="E1088" t="s">
        <v>147</v>
      </c>
      <c r="F1088" t="s">
        <v>292</v>
      </c>
      <c r="G1088" t="str">
        <f t="shared" si="32"/>
        <v>France to World</v>
      </c>
      <c r="H1088">
        <v>2013</v>
      </c>
      <c r="I1088" t="s">
        <v>724</v>
      </c>
      <c r="J1088">
        <v>6</v>
      </c>
      <c r="K1088">
        <v>153059.446</v>
      </c>
      <c r="L1088" s="1">
        <f t="shared" si="33"/>
        <v>153.05944600000001</v>
      </c>
    </row>
    <row r="1089" spans="1:12" ht="14.45">
      <c r="A1089" t="s">
        <v>723</v>
      </c>
      <c r="B1089" t="s">
        <v>733</v>
      </c>
      <c r="C1089">
        <v>902690</v>
      </c>
      <c r="D1089" t="s">
        <v>734</v>
      </c>
      <c r="E1089" t="s">
        <v>147</v>
      </c>
      <c r="F1089" t="s">
        <v>292</v>
      </c>
      <c r="G1089" t="str">
        <f t="shared" si="32"/>
        <v>France to World</v>
      </c>
      <c r="H1089">
        <v>2014</v>
      </c>
      <c r="I1089" t="s">
        <v>724</v>
      </c>
      <c r="J1089">
        <v>6</v>
      </c>
      <c r="K1089">
        <v>181545.23800000001</v>
      </c>
      <c r="L1089" s="1">
        <f t="shared" si="33"/>
        <v>181.54523800000001</v>
      </c>
    </row>
    <row r="1090" spans="1:12" ht="14.45">
      <c r="A1090" t="s">
        <v>723</v>
      </c>
      <c r="B1090" t="s">
        <v>733</v>
      </c>
      <c r="C1090">
        <v>902690</v>
      </c>
      <c r="D1090" t="s">
        <v>734</v>
      </c>
      <c r="E1090" t="s">
        <v>147</v>
      </c>
      <c r="F1090" t="s">
        <v>292</v>
      </c>
      <c r="G1090" t="str">
        <f t="shared" si="32"/>
        <v>France to World</v>
      </c>
      <c r="H1090">
        <v>2015</v>
      </c>
      <c r="I1090" t="s">
        <v>724</v>
      </c>
      <c r="J1090">
        <v>6</v>
      </c>
      <c r="K1090">
        <v>149558.78200000001</v>
      </c>
      <c r="L1090" s="1">
        <f t="shared" si="33"/>
        <v>149.55878200000001</v>
      </c>
    </row>
    <row r="1091" spans="1:12" ht="14.45">
      <c r="A1091" t="s">
        <v>723</v>
      </c>
      <c r="B1091" t="s">
        <v>733</v>
      </c>
      <c r="C1091">
        <v>902690</v>
      </c>
      <c r="D1091" t="s">
        <v>734</v>
      </c>
      <c r="E1091" t="s">
        <v>147</v>
      </c>
      <c r="F1091" t="s">
        <v>292</v>
      </c>
      <c r="G1091" t="str">
        <f t="shared" si="32"/>
        <v>France to World</v>
      </c>
      <c r="H1091">
        <v>2016</v>
      </c>
      <c r="I1091" t="s">
        <v>724</v>
      </c>
      <c r="J1091">
        <v>6</v>
      </c>
      <c r="K1091">
        <v>152207.61199999999</v>
      </c>
      <c r="L1091" s="1">
        <f t="shared" si="33"/>
        <v>152.20761199999998</v>
      </c>
    </row>
    <row r="1092" spans="1:12" ht="14.45">
      <c r="A1092" t="s">
        <v>723</v>
      </c>
      <c r="B1092" t="s">
        <v>733</v>
      </c>
      <c r="C1092">
        <v>902690</v>
      </c>
      <c r="D1092" t="s">
        <v>734</v>
      </c>
      <c r="E1092" t="s">
        <v>147</v>
      </c>
      <c r="F1092" t="s">
        <v>292</v>
      </c>
      <c r="G1092" t="str">
        <f t="shared" si="32"/>
        <v>France to World</v>
      </c>
      <c r="H1092">
        <v>2017</v>
      </c>
      <c r="I1092" t="s">
        <v>724</v>
      </c>
      <c r="J1092">
        <v>6</v>
      </c>
      <c r="K1092">
        <v>155069.44699999999</v>
      </c>
      <c r="L1092" s="1">
        <f t="shared" si="33"/>
        <v>155.069447</v>
      </c>
    </row>
    <row r="1093" spans="1:12" ht="14.45">
      <c r="A1093" t="s">
        <v>723</v>
      </c>
      <c r="B1093" t="s">
        <v>733</v>
      </c>
      <c r="C1093">
        <v>902690</v>
      </c>
      <c r="D1093" t="s">
        <v>734</v>
      </c>
      <c r="E1093" t="s">
        <v>670</v>
      </c>
      <c r="F1093" t="s">
        <v>670</v>
      </c>
      <c r="G1093" t="str">
        <f t="shared" si="32"/>
        <v>France to EU27</v>
      </c>
      <c r="H1093">
        <v>2012</v>
      </c>
      <c r="I1093" t="s">
        <v>724</v>
      </c>
      <c r="J1093">
        <v>6</v>
      </c>
      <c r="K1093">
        <v>61875.118999999999</v>
      </c>
      <c r="L1093" s="1">
        <f t="shared" si="33"/>
        <v>61.875118999999998</v>
      </c>
    </row>
    <row r="1094" spans="1:12" ht="14.45">
      <c r="A1094" t="s">
        <v>723</v>
      </c>
      <c r="B1094" t="s">
        <v>733</v>
      </c>
      <c r="C1094">
        <v>902690</v>
      </c>
      <c r="D1094" t="s">
        <v>734</v>
      </c>
      <c r="E1094" t="s">
        <v>670</v>
      </c>
      <c r="F1094" t="s">
        <v>670</v>
      </c>
      <c r="G1094" t="str">
        <f t="shared" si="32"/>
        <v>France to EU27</v>
      </c>
      <c r="H1094">
        <v>2013</v>
      </c>
      <c r="I1094" t="s">
        <v>724</v>
      </c>
      <c r="J1094">
        <v>6</v>
      </c>
      <c r="K1094">
        <v>57644.307999999997</v>
      </c>
      <c r="L1094" s="1">
        <f t="shared" si="33"/>
        <v>57.644307999999995</v>
      </c>
    </row>
    <row r="1095" spans="1:12" ht="14.45">
      <c r="A1095" t="s">
        <v>723</v>
      </c>
      <c r="B1095" t="s">
        <v>733</v>
      </c>
      <c r="C1095">
        <v>902690</v>
      </c>
      <c r="D1095" t="s">
        <v>734</v>
      </c>
      <c r="E1095" t="s">
        <v>670</v>
      </c>
      <c r="F1095" t="s">
        <v>670</v>
      </c>
      <c r="G1095" t="str">
        <f t="shared" si="32"/>
        <v>France to EU27</v>
      </c>
      <c r="H1095">
        <v>2014</v>
      </c>
      <c r="I1095" t="s">
        <v>724</v>
      </c>
      <c r="J1095">
        <v>6</v>
      </c>
      <c r="K1095">
        <v>64618.328000000001</v>
      </c>
      <c r="L1095" s="1">
        <f t="shared" si="33"/>
        <v>64.618328000000005</v>
      </c>
    </row>
    <row r="1096" spans="1:12" ht="14.45">
      <c r="A1096" t="s">
        <v>723</v>
      </c>
      <c r="B1096" t="s">
        <v>733</v>
      </c>
      <c r="C1096">
        <v>902690</v>
      </c>
      <c r="D1096" t="s">
        <v>734</v>
      </c>
      <c r="E1096" t="s">
        <v>670</v>
      </c>
      <c r="F1096" t="s">
        <v>670</v>
      </c>
      <c r="G1096" t="str">
        <f t="shared" ref="G1096:G1159" si="34">CONCATENATE(D1096, " to ",F1096)</f>
        <v>France to EU27</v>
      </c>
      <c r="H1096">
        <v>2015</v>
      </c>
      <c r="I1096" t="s">
        <v>724</v>
      </c>
      <c r="J1096">
        <v>6</v>
      </c>
      <c r="K1096">
        <v>54342.578999999998</v>
      </c>
      <c r="L1096" s="1">
        <f t="shared" ref="L1096:L1159" si="35">K1096/1000</f>
        <v>54.342579000000001</v>
      </c>
    </row>
    <row r="1097" spans="1:12" ht="14.45">
      <c r="A1097" t="s">
        <v>723</v>
      </c>
      <c r="B1097" t="s">
        <v>733</v>
      </c>
      <c r="C1097">
        <v>902690</v>
      </c>
      <c r="D1097" t="s">
        <v>734</v>
      </c>
      <c r="E1097" t="s">
        <v>670</v>
      </c>
      <c r="F1097" t="s">
        <v>670</v>
      </c>
      <c r="G1097" t="str">
        <f t="shared" si="34"/>
        <v>France to EU27</v>
      </c>
      <c r="H1097">
        <v>2016</v>
      </c>
      <c r="I1097" t="s">
        <v>724</v>
      </c>
      <c r="J1097">
        <v>6</v>
      </c>
      <c r="K1097">
        <v>52224.184999999998</v>
      </c>
      <c r="L1097" s="1">
        <f t="shared" si="35"/>
        <v>52.224184999999999</v>
      </c>
    </row>
    <row r="1098" spans="1:12" ht="14.45">
      <c r="A1098" t="s">
        <v>723</v>
      </c>
      <c r="B1098" t="s">
        <v>733</v>
      </c>
      <c r="C1098">
        <v>902690</v>
      </c>
      <c r="D1098" t="s">
        <v>734</v>
      </c>
      <c r="E1098" t="s">
        <v>670</v>
      </c>
      <c r="F1098" t="s">
        <v>670</v>
      </c>
      <c r="G1098" t="str">
        <f t="shared" si="34"/>
        <v>France to EU27</v>
      </c>
      <c r="H1098">
        <v>2017</v>
      </c>
      <c r="I1098" t="s">
        <v>724</v>
      </c>
      <c r="J1098">
        <v>6</v>
      </c>
      <c r="K1098">
        <v>51492.023999999998</v>
      </c>
      <c r="L1098" s="1">
        <f t="shared" si="35"/>
        <v>51.492024000000001</v>
      </c>
    </row>
    <row r="1099" spans="1:12" ht="14.45">
      <c r="A1099" t="s">
        <v>723</v>
      </c>
      <c r="B1099" t="s">
        <v>733</v>
      </c>
      <c r="C1099">
        <v>902790</v>
      </c>
      <c r="D1099" t="s">
        <v>734</v>
      </c>
      <c r="E1099" t="s">
        <v>147</v>
      </c>
      <c r="F1099" t="s">
        <v>292</v>
      </c>
      <c r="G1099" t="str">
        <f t="shared" si="34"/>
        <v>France to World</v>
      </c>
      <c r="H1099">
        <v>2012</v>
      </c>
      <c r="I1099" t="s">
        <v>724</v>
      </c>
      <c r="J1099">
        <v>6</v>
      </c>
      <c r="K1099">
        <v>279122.13099999999</v>
      </c>
      <c r="L1099" s="1">
        <f t="shared" si="35"/>
        <v>279.12213099999997</v>
      </c>
    </row>
    <row r="1100" spans="1:12" ht="14.45">
      <c r="A1100" t="s">
        <v>723</v>
      </c>
      <c r="B1100" t="s">
        <v>733</v>
      </c>
      <c r="C1100">
        <v>902790</v>
      </c>
      <c r="D1100" t="s">
        <v>734</v>
      </c>
      <c r="E1100" t="s">
        <v>147</v>
      </c>
      <c r="F1100" t="s">
        <v>292</v>
      </c>
      <c r="G1100" t="str">
        <f t="shared" si="34"/>
        <v>France to World</v>
      </c>
      <c r="H1100">
        <v>2013</v>
      </c>
      <c r="I1100" t="s">
        <v>724</v>
      </c>
      <c r="J1100">
        <v>6</v>
      </c>
      <c r="K1100">
        <v>299281.87300000002</v>
      </c>
      <c r="L1100" s="1">
        <f t="shared" si="35"/>
        <v>299.28187300000002</v>
      </c>
    </row>
    <row r="1101" spans="1:12" ht="14.45">
      <c r="A1101" t="s">
        <v>723</v>
      </c>
      <c r="B1101" t="s">
        <v>733</v>
      </c>
      <c r="C1101">
        <v>902790</v>
      </c>
      <c r="D1101" t="s">
        <v>734</v>
      </c>
      <c r="E1101" t="s">
        <v>147</v>
      </c>
      <c r="F1101" t="s">
        <v>292</v>
      </c>
      <c r="G1101" t="str">
        <f t="shared" si="34"/>
        <v>France to World</v>
      </c>
      <c r="H1101">
        <v>2014</v>
      </c>
      <c r="I1101" t="s">
        <v>724</v>
      </c>
      <c r="J1101">
        <v>6</v>
      </c>
      <c r="K1101">
        <v>346515.76299999998</v>
      </c>
      <c r="L1101" s="1">
        <f t="shared" si="35"/>
        <v>346.51576299999999</v>
      </c>
    </row>
    <row r="1102" spans="1:12" ht="14.45">
      <c r="A1102" t="s">
        <v>723</v>
      </c>
      <c r="B1102" t="s">
        <v>733</v>
      </c>
      <c r="C1102">
        <v>902790</v>
      </c>
      <c r="D1102" t="s">
        <v>734</v>
      </c>
      <c r="E1102" t="s">
        <v>147</v>
      </c>
      <c r="F1102" t="s">
        <v>292</v>
      </c>
      <c r="G1102" t="str">
        <f t="shared" si="34"/>
        <v>France to World</v>
      </c>
      <c r="H1102">
        <v>2015</v>
      </c>
      <c r="I1102" t="s">
        <v>724</v>
      </c>
      <c r="J1102">
        <v>6</v>
      </c>
      <c r="K1102">
        <v>279450.86</v>
      </c>
      <c r="L1102" s="1">
        <f t="shared" si="35"/>
        <v>279.45085999999998</v>
      </c>
    </row>
    <row r="1103" spans="1:12" ht="14.45">
      <c r="A1103" t="s">
        <v>723</v>
      </c>
      <c r="B1103" t="s">
        <v>733</v>
      </c>
      <c r="C1103">
        <v>902790</v>
      </c>
      <c r="D1103" t="s">
        <v>734</v>
      </c>
      <c r="E1103" t="s">
        <v>147</v>
      </c>
      <c r="F1103" t="s">
        <v>292</v>
      </c>
      <c r="G1103" t="str">
        <f t="shared" si="34"/>
        <v>France to World</v>
      </c>
      <c r="H1103">
        <v>2016</v>
      </c>
      <c r="I1103" t="s">
        <v>724</v>
      </c>
      <c r="J1103">
        <v>6</v>
      </c>
      <c r="K1103">
        <v>267786.40399999998</v>
      </c>
      <c r="L1103" s="1">
        <f t="shared" si="35"/>
        <v>267.786404</v>
      </c>
    </row>
    <row r="1104" spans="1:12" ht="14.45">
      <c r="A1104" t="s">
        <v>723</v>
      </c>
      <c r="B1104" t="s">
        <v>733</v>
      </c>
      <c r="C1104">
        <v>902790</v>
      </c>
      <c r="D1104" t="s">
        <v>734</v>
      </c>
      <c r="E1104" t="s">
        <v>147</v>
      </c>
      <c r="F1104" t="s">
        <v>292</v>
      </c>
      <c r="G1104" t="str">
        <f t="shared" si="34"/>
        <v>France to World</v>
      </c>
      <c r="H1104">
        <v>2017</v>
      </c>
      <c r="I1104" t="s">
        <v>724</v>
      </c>
      <c r="J1104">
        <v>6</v>
      </c>
      <c r="K1104">
        <v>288891.45299999998</v>
      </c>
      <c r="L1104" s="1">
        <f t="shared" si="35"/>
        <v>288.89145299999996</v>
      </c>
    </row>
    <row r="1105" spans="1:12" ht="14.45">
      <c r="A1105" t="s">
        <v>723</v>
      </c>
      <c r="B1105" t="s">
        <v>733</v>
      </c>
      <c r="C1105">
        <v>902790</v>
      </c>
      <c r="D1105" t="s">
        <v>734</v>
      </c>
      <c r="E1105" t="s">
        <v>670</v>
      </c>
      <c r="F1105" t="s">
        <v>670</v>
      </c>
      <c r="G1105" t="str">
        <f t="shared" si="34"/>
        <v>France to EU27</v>
      </c>
      <c r="H1105">
        <v>2012</v>
      </c>
      <c r="I1105" t="s">
        <v>724</v>
      </c>
      <c r="J1105">
        <v>6</v>
      </c>
      <c r="K1105">
        <v>115436.605</v>
      </c>
      <c r="L1105" s="1">
        <f t="shared" si="35"/>
        <v>115.436605</v>
      </c>
    </row>
    <row r="1106" spans="1:12" ht="14.45">
      <c r="A1106" t="s">
        <v>723</v>
      </c>
      <c r="B1106" t="s">
        <v>733</v>
      </c>
      <c r="C1106">
        <v>902790</v>
      </c>
      <c r="D1106" t="s">
        <v>734</v>
      </c>
      <c r="E1106" t="s">
        <v>670</v>
      </c>
      <c r="F1106" t="s">
        <v>670</v>
      </c>
      <c r="G1106" t="str">
        <f t="shared" si="34"/>
        <v>France to EU27</v>
      </c>
      <c r="H1106">
        <v>2013</v>
      </c>
      <c r="I1106" t="s">
        <v>724</v>
      </c>
      <c r="J1106">
        <v>6</v>
      </c>
      <c r="K1106">
        <v>124357.838</v>
      </c>
      <c r="L1106" s="1">
        <f t="shared" si="35"/>
        <v>124.357838</v>
      </c>
    </row>
    <row r="1107" spans="1:12" ht="14.45">
      <c r="A1107" t="s">
        <v>723</v>
      </c>
      <c r="B1107" t="s">
        <v>733</v>
      </c>
      <c r="C1107">
        <v>902790</v>
      </c>
      <c r="D1107" t="s">
        <v>734</v>
      </c>
      <c r="E1107" t="s">
        <v>670</v>
      </c>
      <c r="F1107" t="s">
        <v>670</v>
      </c>
      <c r="G1107" t="str">
        <f t="shared" si="34"/>
        <v>France to EU27</v>
      </c>
      <c r="H1107">
        <v>2014</v>
      </c>
      <c r="I1107" t="s">
        <v>724</v>
      </c>
      <c r="J1107">
        <v>6</v>
      </c>
      <c r="K1107">
        <v>139735.905</v>
      </c>
      <c r="L1107" s="1">
        <f t="shared" si="35"/>
        <v>139.735905</v>
      </c>
    </row>
    <row r="1108" spans="1:12" ht="14.45">
      <c r="A1108" t="s">
        <v>723</v>
      </c>
      <c r="B1108" t="s">
        <v>733</v>
      </c>
      <c r="C1108">
        <v>902790</v>
      </c>
      <c r="D1108" t="s">
        <v>734</v>
      </c>
      <c r="E1108" t="s">
        <v>670</v>
      </c>
      <c r="F1108" t="s">
        <v>670</v>
      </c>
      <c r="G1108" t="str">
        <f t="shared" si="34"/>
        <v>France to EU27</v>
      </c>
      <c r="H1108">
        <v>2015</v>
      </c>
      <c r="I1108" t="s">
        <v>724</v>
      </c>
      <c r="J1108">
        <v>6</v>
      </c>
      <c r="K1108">
        <v>117550.094</v>
      </c>
      <c r="L1108" s="1">
        <f t="shared" si="35"/>
        <v>117.550094</v>
      </c>
    </row>
    <row r="1109" spans="1:12" ht="14.45">
      <c r="A1109" t="s">
        <v>723</v>
      </c>
      <c r="B1109" t="s">
        <v>733</v>
      </c>
      <c r="C1109">
        <v>902790</v>
      </c>
      <c r="D1109" t="s">
        <v>734</v>
      </c>
      <c r="E1109" t="s">
        <v>670</v>
      </c>
      <c r="F1109" t="s">
        <v>670</v>
      </c>
      <c r="G1109" t="str">
        <f t="shared" si="34"/>
        <v>France to EU27</v>
      </c>
      <c r="H1109">
        <v>2016</v>
      </c>
      <c r="I1109" t="s">
        <v>724</v>
      </c>
      <c r="J1109">
        <v>6</v>
      </c>
      <c r="K1109">
        <v>105524.98</v>
      </c>
      <c r="L1109" s="1">
        <f t="shared" si="35"/>
        <v>105.52498</v>
      </c>
    </row>
    <row r="1110" spans="1:12" ht="14.45">
      <c r="A1110" t="s">
        <v>723</v>
      </c>
      <c r="B1110" t="s">
        <v>733</v>
      </c>
      <c r="C1110">
        <v>902790</v>
      </c>
      <c r="D1110" t="s">
        <v>734</v>
      </c>
      <c r="E1110" t="s">
        <v>670</v>
      </c>
      <c r="F1110" t="s">
        <v>670</v>
      </c>
      <c r="G1110" t="str">
        <f t="shared" si="34"/>
        <v>France to EU27</v>
      </c>
      <c r="H1110">
        <v>2017</v>
      </c>
      <c r="I1110" t="s">
        <v>724</v>
      </c>
      <c r="J1110">
        <v>6</v>
      </c>
      <c r="K1110">
        <v>106600.92</v>
      </c>
      <c r="L1110" s="1">
        <f t="shared" si="35"/>
        <v>106.60092</v>
      </c>
    </row>
    <row r="1111" spans="1:12" ht="14.45">
      <c r="A1111" t="s">
        <v>723</v>
      </c>
      <c r="B1111" t="s">
        <v>727</v>
      </c>
      <c r="C1111">
        <v>271019</v>
      </c>
      <c r="D1111" t="s">
        <v>646</v>
      </c>
      <c r="E1111" t="s">
        <v>147</v>
      </c>
      <c r="F1111" t="s">
        <v>292</v>
      </c>
      <c r="G1111" t="str">
        <f t="shared" si="34"/>
        <v>UK to World</v>
      </c>
      <c r="H1111">
        <v>2012</v>
      </c>
      <c r="I1111" t="s">
        <v>724</v>
      </c>
      <c r="J1111">
        <v>6</v>
      </c>
      <c r="K1111">
        <v>14708489.99</v>
      </c>
      <c r="L1111" s="1">
        <f t="shared" si="35"/>
        <v>14708.48999</v>
      </c>
    </row>
    <row r="1112" spans="1:12" ht="14.45">
      <c r="A1112" t="s">
        <v>723</v>
      </c>
      <c r="B1112" t="s">
        <v>727</v>
      </c>
      <c r="C1112">
        <v>271019</v>
      </c>
      <c r="D1112" t="s">
        <v>646</v>
      </c>
      <c r="E1112" t="s">
        <v>147</v>
      </c>
      <c r="F1112" t="s">
        <v>292</v>
      </c>
      <c r="G1112" t="str">
        <f t="shared" si="34"/>
        <v>UK to World</v>
      </c>
      <c r="H1112">
        <v>2013</v>
      </c>
      <c r="I1112" t="s">
        <v>724</v>
      </c>
      <c r="J1112">
        <v>6</v>
      </c>
      <c r="K1112">
        <v>13004270.585999999</v>
      </c>
      <c r="L1112" s="1">
        <f t="shared" si="35"/>
        <v>13004.270585999999</v>
      </c>
    </row>
    <row r="1113" spans="1:12" ht="14.45">
      <c r="A1113" t="s">
        <v>723</v>
      </c>
      <c r="B1113" t="s">
        <v>727</v>
      </c>
      <c r="C1113">
        <v>271019</v>
      </c>
      <c r="D1113" t="s">
        <v>646</v>
      </c>
      <c r="E1113" t="s">
        <v>147</v>
      </c>
      <c r="F1113" t="s">
        <v>292</v>
      </c>
      <c r="G1113" t="str">
        <f t="shared" si="34"/>
        <v>UK to World</v>
      </c>
      <c r="H1113">
        <v>2014</v>
      </c>
      <c r="I1113" t="s">
        <v>724</v>
      </c>
      <c r="J1113">
        <v>6</v>
      </c>
      <c r="K1113">
        <v>9699819.6899999995</v>
      </c>
      <c r="L1113" s="1">
        <f t="shared" si="35"/>
        <v>9699.8196900000003</v>
      </c>
    </row>
    <row r="1114" spans="1:12" ht="14.45">
      <c r="A1114" t="s">
        <v>723</v>
      </c>
      <c r="B1114" t="s">
        <v>727</v>
      </c>
      <c r="C1114">
        <v>271019</v>
      </c>
      <c r="D1114" t="s">
        <v>646</v>
      </c>
      <c r="E1114" t="s">
        <v>147</v>
      </c>
      <c r="F1114" t="s">
        <v>292</v>
      </c>
      <c r="G1114" t="str">
        <f t="shared" si="34"/>
        <v>UK to World</v>
      </c>
      <c r="H1114">
        <v>2015</v>
      </c>
      <c r="I1114" t="s">
        <v>724</v>
      </c>
      <c r="J1114">
        <v>6</v>
      </c>
      <c r="K1114">
        <v>4730565.0290000001</v>
      </c>
      <c r="L1114" s="1">
        <f t="shared" si="35"/>
        <v>4730.5650290000003</v>
      </c>
    </row>
    <row r="1115" spans="1:12" ht="14.45">
      <c r="A1115" t="s">
        <v>723</v>
      </c>
      <c r="B1115" t="s">
        <v>727</v>
      </c>
      <c r="C1115">
        <v>271019</v>
      </c>
      <c r="D1115" t="s">
        <v>646</v>
      </c>
      <c r="E1115" t="s">
        <v>147</v>
      </c>
      <c r="F1115" t="s">
        <v>292</v>
      </c>
      <c r="G1115" t="str">
        <f t="shared" si="34"/>
        <v>UK to World</v>
      </c>
      <c r="H1115">
        <v>2016</v>
      </c>
      <c r="I1115" t="s">
        <v>724</v>
      </c>
      <c r="J1115">
        <v>6</v>
      </c>
      <c r="K1115">
        <v>3088515.9019999998</v>
      </c>
      <c r="L1115" s="1">
        <f t="shared" si="35"/>
        <v>3088.5159019999996</v>
      </c>
    </row>
    <row r="1116" spans="1:12" ht="14.45">
      <c r="A1116" t="s">
        <v>723</v>
      </c>
      <c r="B1116" t="s">
        <v>727</v>
      </c>
      <c r="C1116">
        <v>271019</v>
      </c>
      <c r="D1116" t="s">
        <v>646</v>
      </c>
      <c r="E1116" t="s">
        <v>147</v>
      </c>
      <c r="F1116" t="s">
        <v>292</v>
      </c>
      <c r="G1116" t="str">
        <f t="shared" si="34"/>
        <v>UK to World</v>
      </c>
      <c r="H1116">
        <v>2017</v>
      </c>
      <c r="I1116" t="s">
        <v>724</v>
      </c>
      <c r="J1116">
        <v>6</v>
      </c>
      <c r="K1116">
        <v>3802776.4679999999</v>
      </c>
      <c r="L1116" s="1">
        <f t="shared" si="35"/>
        <v>3802.776468</v>
      </c>
    </row>
    <row r="1117" spans="1:12" ht="14.45">
      <c r="A1117" t="s">
        <v>723</v>
      </c>
      <c r="B1117" t="s">
        <v>727</v>
      </c>
      <c r="C1117">
        <v>271019</v>
      </c>
      <c r="D1117" t="s">
        <v>646</v>
      </c>
      <c r="E1117" t="s">
        <v>670</v>
      </c>
      <c r="F1117" t="s">
        <v>670</v>
      </c>
      <c r="G1117" t="str">
        <f t="shared" si="34"/>
        <v>UK to EU27</v>
      </c>
      <c r="H1117">
        <v>2012</v>
      </c>
      <c r="I1117" t="s">
        <v>724</v>
      </c>
      <c r="J1117">
        <v>6</v>
      </c>
      <c r="K1117">
        <v>11230637.530999999</v>
      </c>
      <c r="L1117" s="1">
        <f t="shared" si="35"/>
        <v>11230.637531</v>
      </c>
    </row>
    <row r="1118" spans="1:12" ht="14.45">
      <c r="A1118" t="s">
        <v>723</v>
      </c>
      <c r="B1118" t="s">
        <v>727</v>
      </c>
      <c r="C1118">
        <v>271019</v>
      </c>
      <c r="D1118" t="s">
        <v>646</v>
      </c>
      <c r="E1118" t="s">
        <v>670</v>
      </c>
      <c r="F1118" t="s">
        <v>670</v>
      </c>
      <c r="G1118" t="str">
        <f t="shared" si="34"/>
        <v>UK to EU27</v>
      </c>
      <c r="H1118">
        <v>2013</v>
      </c>
      <c r="I1118" t="s">
        <v>724</v>
      </c>
      <c r="J1118">
        <v>6</v>
      </c>
      <c r="K1118">
        <v>11146380.225</v>
      </c>
      <c r="L1118" s="1">
        <f t="shared" si="35"/>
        <v>11146.380224999999</v>
      </c>
    </row>
    <row r="1119" spans="1:12" ht="14.45">
      <c r="A1119" t="s">
        <v>723</v>
      </c>
      <c r="B1119" t="s">
        <v>727</v>
      </c>
      <c r="C1119">
        <v>271019</v>
      </c>
      <c r="D1119" t="s">
        <v>646</v>
      </c>
      <c r="E1119" t="s">
        <v>670</v>
      </c>
      <c r="F1119" t="s">
        <v>670</v>
      </c>
      <c r="G1119" t="str">
        <f t="shared" si="34"/>
        <v>UK to EU27</v>
      </c>
      <c r="H1119">
        <v>2014</v>
      </c>
      <c r="I1119" t="s">
        <v>724</v>
      </c>
      <c r="J1119">
        <v>6</v>
      </c>
      <c r="K1119">
        <v>7324300.4129999997</v>
      </c>
      <c r="L1119" s="1">
        <f t="shared" si="35"/>
        <v>7324.3004129999999</v>
      </c>
    </row>
    <row r="1120" spans="1:12" ht="14.45">
      <c r="A1120" t="s">
        <v>723</v>
      </c>
      <c r="B1120" t="s">
        <v>727</v>
      </c>
      <c r="C1120">
        <v>271019</v>
      </c>
      <c r="D1120" t="s">
        <v>646</v>
      </c>
      <c r="E1120" t="s">
        <v>670</v>
      </c>
      <c r="F1120" t="s">
        <v>670</v>
      </c>
      <c r="G1120" t="str">
        <f t="shared" si="34"/>
        <v>UK to EU27</v>
      </c>
      <c r="H1120">
        <v>2015</v>
      </c>
      <c r="I1120" t="s">
        <v>724</v>
      </c>
      <c r="J1120">
        <v>6</v>
      </c>
      <c r="K1120">
        <v>3414521.1170000001</v>
      </c>
      <c r="L1120" s="1">
        <f t="shared" si="35"/>
        <v>3414.5211170000002</v>
      </c>
    </row>
    <row r="1121" spans="1:12" ht="14.45">
      <c r="A1121" t="s">
        <v>723</v>
      </c>
      <c r="B1121" t="s">
        <v>727</v>
      </c>
      <c r="C1121">
        <v>271019</v>
      </c>
      <c r="D1121" t="s">
        <v>646</v>
      </c>
      <c r="E1121" t="s">
        <v>670</v>
      </c>
      <c r="F1121" t="s">
        <v>670</v>
      </c>
      <c r="G1121" t="str">
        <f t="shared" si="34"/>
        <v>UK to EU27</v>
      </c>
      <c r="H1121">
        <v>2016</v>
      </c>
      <c r="I1121" t="s">
        <v>724</v>
      </c>
      <c r="J1121">
        <v>6</v>
      </c>
      <c r="K1121">
        <v>2483345.87</v>
      </c>
      <c r="L1121" s="1">
        <f t="shared" si="35"/>
        <v>2483.3458700000001</v>
      </c>
    </row>
    <row r="1122" spans="1:12" ht="14.45">
      <c r="A1122" t="s">
        <v>723</v>
      </c>
      <c r="B1122" t="s">
        <v>727</v>
      </c>
      <c r="C1122">
        <v>271019</v>
      </c>
      <c r="D1122" t="s">
        <v>646</v>
      </c>
      <c r="E1122" t="s">
        <v>670</v>
      </c>
      <c r="F1122" t="s">
        <v>670</v>
      </c>
      <c r="G1122" t="str">
        <f t="shared" si="34"/>
        <v>UK to EU27</v>
      </c>
      <c r="H1122">
        <v>2017</v>
      </c>
      <c r="I1122" t="s">
        <v>724</v>
      </c>
      <c r="J1122">
        <v>6</v>
      </c>
      <c r="K1122">
        <v>3203838.469</v>
      </c>
      <c r="L1122" s="1">
        <f t="shared" si="35"/>
        <v>3203.8384690000003</v>
      </c>
    </row>
    <row r="1123" spans="1:12" ht="14.45">
      <c r="A1123" t="s">
        <v>723</v>
      </c>
      <c r="B1123" t="s">
        <v>727</v>
      </c>
      <c r="C1123">
        <v>842489</v>
      </c>
      <c r="D1123" t="s">
        <v>646</v>
      </c>
      <c r="E1123" t="s">
        <v>147</v>
      </c>
      <c r="F1123" t="s">
        <v>292</v>
      </c>
      <c r="G1123" t="str">
        <f t="shared" si="34"/>
        <v>UK to World</v>
      </c>
      <c r="H1123">
        <v>2012</v>
      </c>
      <c r="I1123" t="s">
        <v>724</v>
      </c>
      <c r="J1123">
        <v>6</v>
      </c>
      <c r="K1123">
        <v>113606.895</v>
      </c>
      <c r="L1123" s="1">
        <f t="shared" si="35"/>
        <v>113.60689500000001</v>
      </c>
    </row>
    <row r="1124" spans="1:12" ht="14.45">
      <c r="A1124" t="s">
        <v>723</v>
      </c>
      <c r="B1124" t="s">
        <v>727</v>
      </c>
      <c r="C1124">
        <v>842489</v>
      </c>
      <c r="D1124" t="s">
        <v>646</v>
      </c>
      <c r="E1124" t="s">
        <v>147</v>
      </c>
      <c r="F1124" t="s">
        <v>292</v>
      </c>
      <c r="G1124" t="str">
        <f t="shared" si="34"/>
        <v>UK to World</v>
      </c>
      <c r="H1124">
        <v>2013</v>
      </c>
      <c r="I1124" t="s">
        <v>724</v>
      </c>
      <c r="J1124">
        <v>6</v>
      </c>
      <c r="K1124">
        <v>125828.179</v>
      </c>
      <c r="L1124" s="1">
        <f t="shared" si="35"/>
        <v>125.82817900000001</v>
      </c>
    </row>
    <row r="1125" spans="1:12" ht="14.45">
      <c r="A1125" t="s">
        <v>723</v>
      </c>
      <c r="B1125" t="s">
        <v>727</v>
      </c>
      <c r="C1125">
        <v>842489</v>
      </c>
      <c r="D1125" t="s">
        <v>646</v>
      </c>
      <c r="E1125" t="s">
        <v>147</v>
      </c>
      <c r="F1125" t="s">
        <v>292</v>
      </c>
      <c r="G1125" t="str">
        <f t="shared" si="34"/>
        <v>UK to World</v>
      </c>
      <c r="H1125">
        <v>2014</v>
      </c>
      <c r="I1125" t="s">
        <v>724</v>
      </c>
      <c r="J1125">
        <v>6</v>
      </c>
      <c r="K1125">
        <v>114252.467</v>
      </c>
      <c r="L1125" s="1">
        <f t="shared" si="35"/>
        <v>114.25246700000001</v>
      </c>
    </row>
    <row r="1126" spans="1:12" ht="14.45">
      <c r="A1126" t="s">
        <v>723</v>
      </c>
      <c r="B1126" t="s">
        <v>727</v>
      </c>
      <c r="C1126">
        <v>842489</v>
      </c>
      <c r="D1126" t="s">
        <v>646</v>
      </c>
      <c r="E1126" t="s">
        <v>147</v>
      </c>
      <c r="F1126" t="s">
        <v>292</v>
      </c>
      <c r="G1126" t="str">
        <f t="shared" si="34"/>
        <v>UK to World</v>
      </c>
      <c r="H1126">
        <v>2015</v>
      </c>
      <c r="I1126" t="s">
        <v>724</v>
      </c>
      <c r="J1126">
        <v>6</v>
      </c>
      <c r="K1126">
        <v>111270.47199999999</v>
      </c>
      <c r="L1126" s="1">
        <f t="shared" si="35"/>
        <v>111.270472</v>
      </c>
    </row>
    <row r="1127" spans="1:12" ht="14.45">
      <c r="A1127" t="s">
        <v>723</v>
      </c>
      <c r="B1127" t="s">
        <v>727</v>
      </c>
      <c r="C1127">
        <v>842489</v>
      </c>
      <c r="D1127" t="s">
        <v>646</v>
      </c>
      <c r="E1127" t="s">
        <v>147</v>
      </c>
      <c r="F1127" t="s">
        <v>292</v>
      </c>
      <c r="G1127" t="str">
        <f t="shared" si="34"/>
        <v>UK to World</v>
      </c>
      <c r="H1127">
        <v>2016</v>
      </c>
      <c r="I1127" t="s">
        <v>724</v>
      </c>
      <c r="J1127">
        <v>6</v>
      </c>
      <c r="K1127">
        <v>92875.625</v>
      </c>
      <c r="L1127" s="1">
        <f t="shared" si="35"/>
        <v>92.875624999999999</v>
      </c>
    </row>
    <row r="1128" spans="1:12" ht="14.45">
      <c r="A1128" t="s">
        <v>723</v>
      </c>
      <c r="B1128" t="s">
        <v>727</v>
      </c>
      <c r="C1128">
        <v>842489</v>
      </c>
      <c r="D1128" t="s">
        <v>646</v>
      </c>
      <c r="E1128" t="s">
        <v>147</v>
      </c>
      <c r="F1128" t="s">
        <v>292</v>
      </c>
      <c r="G1128" t="str">
        <f t="shared" si="34"/>
        <v>UK to World</v>
      </c>
      <c r="H1128">
        <v>2017</v>
      </c>
      <c r="I1128" t="s">
        <v>724</v>
      </c>
      <c r="J1128">
        <v>6</v>
      </c>
      <c r="K1128">
        <v>82402.606</v>
      </c>
      <c r="L1128" s="1">
        <f t="shared" si="35"/>
        <v>82.402606000000006</v>
      </c>
    </row>
    <row r="1129" spans="1:12" ht="14.45">
      <c r="A1129" t="s">
        <v>723</v>
      </c>
      <c r="B1129" t="s">
        <v>727</v>
      </c>
      <c r="C1129">
        <v>842489</v>
      </c>
      <c r="D1129" t="s">
        <v>646</v>
      </c>
      <c r="E1129" t="s">
        <v>670</v>
      </c>
      <c r="F1129" t="s">
        <v>670</v>
      </c>
      <c r="G1129" t="str">
        <f t="shared" si="34"/>
        <v>UK to EU27</v>
      </c>
      <c r="H1129">
        <v>2012</v>
      </c>
      <c r="I1129" t="s">
        <v>724</v>
      </c>
      <c r="J1129">
        <v>6</v>
      </c>
      <c r="K1129">
        <v>48489.819000000003</v>
      </c>
      <c r="L1129" s="1">
        <f t="shared" si="35"/>
        <v>48.489819000000004</v>
      </c>
    </row>
    <row r="1130" spans="1:12" ht="14.45">
      <c r="A1130" t="s">
        <v>723</v>
      </c>
      <c r="B1130" t="s">
        <v>727</v>
      </c>
      <c r="C1130">
        <v>842489</v>
      </c>
      <c r="D1130" t="s">
        <v>646</v>
      </c>
      <c r="E1130" t="s">
        <v>670</v>
      </c>
      <c r="F1130" t="s">
        <v>670</v>
      </c>
      <c r="G1130" t="str">
        <f t="shared" si="34"/>
        <v>UK to EU27</v>
      </c>
      <c r="H1130">
        <v>2013</v>
      </c>
      <c r="I1130" t="s">
        <v>724</v>
      </c>
      <c r="J1130">
        <v>6</v>
      </c>
      <c r="K1130">
        <v>58438.834000000003</v>
      </c>
      <c r="L1130" s="1">
        <f t="shared" si="35"/>
        <v>58.438834</v>
      </c>
    </row>
    <row r="1131" spans="1:12" ht="14.45">
      <c r="A1131" t="s">
        <v>723</v>
      </c>
      <c r="B1131" t="s">
        <v>727</v>
      </c>
      <c r="C1131">
        <v>842489</v>
      </c>
      <c r="D1131" t="s">
        <v>646</v>
      </c>
      <c r="E1131" t="s">
        <v>670</v>
      </c>
      <c r="F1131" t="s">
        <v>670</v>
      </c>
      <c r="G1131" t="str">
        <f t="shared" si="34"/>
        <v>UK to EU27</v>
      </c>
      <c r="H1131">
        <v>2014</v>
      </c>
      <c r="I1131" t="s">
        <v>724</v>
      </c>
      <c r="J1131">
        <v>6</v>
      </c>
      <c r="K1131">
        <v>59755.707999999999</v>
      </c>
      <c r="L1131" s="1">
        <f t="shared" si="35"/>
        <v>59.755707999999998</v>
      </c>
    </row>
    <row r="1132" spans="1:12" ht="14.45">
      <c r="A1132" t="s">
        <v>723</v>
      </c>
      <c r="B1132" t="s">
        <v>727</v>
      </c>
      <c r="C1132">
        <v>842489</v>
      </c>
      <c r="D1132" t="s">
        <v>646</v>
      </c>
      <c r="E1132" t="s">
        <v>670</v>
      </c>
      <c r="F1132" t="s">
        <v>670</v>
      </c>
      <c r="G1132" t="str">
        <f t="shared" si="34"/>
        <v>UK to EU27</v>
      </c>
      <c r="H1132">
        <v>2015</v>
      </c>
      <c r="I1132" t="s">
        <v>724</v>
      </c>
      <c r="J1132">
        <v>6</v>
      </c>
      <c r="K1132">
        <v>52443.072</v>
      </c>
      <c r="L1132" s="1">
        <f t="shared" si="35"/>
        <v>52.443072000000001</v>
      </c>
    </row>
    <row r="1133" spans="1:12" ht="14.45">
      <c r="A1133" t="s">
        <v>723</v>
      </c>
      <c r="B1133" t="s">
        <v>727</v>
      </c>
      <c r="C1133">
        <v>842489</v>
      </c>
      <c r="D1133" t="s">
        <v>646</v>
      </c>
      <c r="E1133" t="s">
        <v>670</v>
      </c>
      <c r="F1133" t="s">
        <v>670</v>
      </c>
      <c r="G1133" t="str">
        <f t="shared" si="34"/>
        <v>UK to EU27</v>
      </c>
      <c r="H1133">
        <v>2016</v>
      </c>
      <c r="I1133" t="s">
        <v>724</v>
      </c>
      <c r="J1133">
        <v>6</v>
      </c>
      <c r="K1133">
        <v>52461.421999999999</v>
      </c>
      <c r="L1133" s="1">
        <f t="shared" si="35"/>
        <v>52.461421999999999</v>
      </c>
    </row>
    <row r="1134" spans="1:12" ht="14.45">
      <c r="A1134" t="s">
        <v>723</v>
      </c>
      <c r="B1134" t="s">
        <v>727</v>
      </c>
      <c r="C1134">
        <v>842489</v>
      </c>
      <c r="D1134" t="s">
        <v>646</v>
      </c>
      <c r="E1134" t="s">
        <v>670</v>
      </c>
      <c r="F1134" t="s">
        <v>670</v>
      </c>
      <c r="G1134" t="str">
        <f t="shared" si="34"/>
        <v>UK to EU27</v>
      </c>
      <c r="H1134">
        <v>2017</v>
      </c>
      <c r="I1134" t="s">
        <v>724</v>
      </c>
      <c r="J1134">
        <v>6</v>
      </c>
      <c r="K1134">
        <v>43937.232000000004</v>
      </c>
      <c r="L1134" s="1">
        <f t="shared" si="35"/>
        <v>43.937232000000002</v>
      </c>
    </row>
    <row r="1135" spans="1:12" ht="14.45">
      <c r="A1135" t="s">
        <v>723</v>
      </c>
      <c r="B1135" t="s">
        <v>727</v>
      </c>
      <c r="C1135">
        <v>902690</v>
      </c>
      <c r="D1135" t="s">
        <v>646</v>
      </c>
      <c r="E1135" t="s">
        <v>147</v>
      </c>
      <c r="F1135" t="s">
        <v>292</v>
      </c>
      <c r="G1135" t="str">
        <f t="shared" si="34"/>
        <v>UK to World</v>
      </c>
      <c r="H1135">
        <v>2012</v>
      </c>
      <c r="I1135" t="s">
        <v>724</v>
      </c>
      <c r="J1135">
        <v>6</v>
      </c>
      <c r="K1135">
        <v>139372.364</v>
      </c>
      <c r="L1135" s="1">
        <f t="shared" si="35"/>
        <v>139.372364</v>
      </c>
    </row>
    <row r="1136" spans="1:12" ht="14.45">
      <c r="A1136" t="s">
        <v>723</v>
      </c>
      <c r="B1136" t="s">
        <v>727</v>
      </c>
      <c r="C1136">
        <v>902690</v>
      </c>
      <c r="D1136" t="s">
        <v>646</v>
      </c>
      <c r="E1136" t="s">
        <v>147</v>
      </c>
      <c r="F1136" t="s">
        <v>292</v>
      </c>
      <c r="G1136" t="str">
        <f t="shared" si="34"/>
        <v>UK to World</v>
      </c>
      <c r="H1136">
        <v>2013</v>
      </c>
      <c r="I1136" t="s">
        <v>724</v>
      </c>
      <c r="J1136">
        <v>6</v>
      </c>
      <c r="K1136">
        <v>153033.47099999999</v>
      </c>
      <c r="L1136" s="1">
        <f t="shared" si="35"/>
        <v>153.03347099999999</v>
      </c>
    </row>
    <row r="1137" spans="1:12" ht="14.45">
      <c r="A1137" t="s">
        <v>723</v>
      </c>
      <c r="B1137" t="s">
        <v>727</v>
      </c>
      <c r="C1137">
        <v>902690</v>
      </c>
      <c r="D1137" t="s">
        <v>646</v>
      </c>
      <c r="E1137" t="s">
        <v>147</v>
      </c>
      <c r="F1137" t="s">
        <v>292</v>
      </c>
      <c r="G1137" t="str">
        <f t="shared" si="34"/>
        <v>UK to World</v>
      </c>
      <c r="H1137">
        <v>2014</v>
      </c>
      <c r="I1137" t="s">
        <v>724</v>
      </c>
      <c r="J1137">
        <v>6</v>
      </c>
      <c r="K1137">
        <v>163877.83199999999</v>
      </c>
      <c r="L1137" s="1">
        <f t="shared" si="35"/>
        <v>163.87783199999998</v>
      </c>
    </row>
    <row r="1138" spans="1:12" ht="14.45">
      <c r="A1138" t="s">
        <v>723</v>
      </c>
      <c r="B1138" t="s">
        <v>727</v>
      </c>
      <c r="C1138">
        <v>902690</v>
      </c>
      <c r="D1138" t="s">
        <v>646</v>
      </c>
      <c r="E1138" t="s">
        <v>147</v>
      </c>
      <c r="F1138" t="s">
        <v>292</v>
      </c>
      <c r="G1138" t="str">
        <f t="shared" si="34"/>
        <v>UK to World</v>
      </c>
      <c r="H1138">
        <v>2015</v>
      </c>
      <c r="I1138" t="s">
        <v>724</v>
      </c>
      <c r="J1138">
        <v>6</v>
      </c>
      <c r="K1138">
        <v>152494.08900000001</v>
      </c>
      <c r="L1138" s="1">
        <f t="shared" si="35"/>
        <v>152.494089</v>
      </c>
    </row>
    <row r="1139" spans="1:12" ht="14.45">
      <c r="A1139" t="s">
        <v>723</v>
      </c>
      <c r="B1139" t="s">
        <v>727</v>
      </c>
      <c r="C1139">
        <v>902690</v>
      </c>
      <c r="D1139" t="s">
        <v>646</v>
      </c>
      <c r="E1139" t="s">
        <v>147</v>
      </c>
      <c r="F1139" t="s">
        <v>292</v>
      </c>
      <c r="G1139" t="str">
        <f t="shared" si="34"/>
        <v>UK to World</v>
      </c>
      <c r="H1139">
        <v>2016</v>
      </c>
      <c r="I1139" t="s">
        <v>724</v>
      </c>
      <c r="J1139">
        <v>6</v>
      </c>
      <c r="K1139">
        <v>147262.204</v>
      </c>
      <c r="L1139" s="1">
        <f t="shared" si="35"/>
        <v>147.262204</v>
      </c>
    </row>
    <row r="1140" spans="1:12" ht="14.45">
      <c r="A1140" t="s">
        <v>723</v>
      </c>
      <c r="B1140" t="s">
        <v>727</v>
      </c>
      <c r="C1140">
        <v>902690</v>
      </c>
      <c r="D1140" t="s">
        <v>646</v>
      </c>
      <c r="E1140" t="s">
        <v>147</v>
      </c>
      <c r="F1140" t="s">
        <v>292</v>
      </c>
      <c r="G1140" t="str">
        <f t="shared" si="34"/>
        <v>UK to World</v>
      </c>
      <c r="H1140">
        <v>2017</v>
      </c>
      <c r="I1140" t="s">
        <v>724</v>
      </c>
      <c r="J1140">
        <v>6</v>
      </c>
      <c r="K1140">
        <v>193600.27100000001</v>
      </c>
      <c r="L1140" s="1">
        <f t="shared" si="35"/>
        <v>193.60027100000002</v>
      </c>
    </row>
    <row r="1141" spans="1:12" ht="14.45">
      <c r="A1141" t="s">
        <v>723</v>
      </c>
      <c r="B1141" t="s">
        <v>727</v>
      </c>
      <c r="C1141">
        <v>902690</v>
      </c>
      <c r="D1141" t="s">
        <v>646</v>
      </c>
      <c r="E1141" t="s">
        <v>670</v>
      </c>
      <c r="F1141" t="s">
        <v>670</v>
      </c>
      <c r="G1141" t="str">
        <f t="shared" si="34"/>
        <v>UK to EU27</v>
      </c>
      <c r="H1141">
        <v>2012</v>
      </c>
      <c r="I1141" t="s">
        <v>724</v>
      </c>
      <c r="J1141">
        <v>6</v>
      </c>
      <c r="K1141">
        <v>38714.055</v>
      </c>
      <c r="L1141" s="1">
        <f t="shared" si="35"/>
        <v>38.714055000000002</v>
      </c>
    </row>
    <row r="1142" spans="1:12" ht="14.45">
      <c r="A1142" t="s">
        <v>723</v>
      </c>
      <c r="B1142" t="s">
        <v>727</v>
      </c>
      <c r="C1142">
        <v>902690</v>
      </c>
      <c r="D1142" t="s">
        <v>646</v>
      </c>
      <c r="E1142" t="s">
        <v>670</v>
      </c>
      <c r="F1142" t="s">
        <v>670</v>
      </c>
      <c r="G1142" t="str">
        <f t="shared" si="34"/>
        <v>UK to EU27</v>
      </c>
      <c r="H1142">
        <v>2013</v>
      </c>
      <c r="I1142" t="s">
        <v>724</v>
      </c>
      <c r="J1142">
        <v>6</v>
      </c>
      <c r="K1142">
        <v>45109.464999999997</v>
      </c>
      <c r="L1142" s="1">
        <f t="shared" si="35"/>
        <v>45.109464999999993</v>
      </c>
    </row>
    <row r="1143" spans="1:12" ht="14.45">
      <c r="A1143" t="s">
        <v>723</v>
      </c>
      <c r="B1143" t="s">
        <v>727</v>
      </c>
      <c r="C1143">
        <v>902690</v>
      </c>
      <c r="D1143" t="s">
        <v>646</v>
      </c>
      <c r="E1143" t="s">
        <v>670</v>
      </c>
      <c r="F1143" t="s">
        <v>670</v>
      </c>
      <c r="G1143" t="str">
        <f t="shared" si="34"/>
        <v>UK to EU27</v>
      </c>
      <c r="H1143">
        <v>2014</v>
      </c>
      <c r="I1143" t="s">
        <v>724</v>
      </c>
      <c r="J1143">
        <v>6</v>
      </c>
      <c r="K1143">
        <v>43339.499000000003</v>
      </c>
      <c r="L1143" s="1">
        <f t="shared" si="35"/>
        <v>43.339499000000004</v>
      </c>
    </row>
    <row r="1144" spans="1:12" ht="14.45">
      <c r="A1144" t="s">
        <v>723</v>
      </c>
      <c r="B1144" t="s">
        <v>727</v>
      </c>
      <c r="C1144">
        <v>902690</v>
      </c>
      <c r="D1144" t="s">
        <v>646</v>
      </c>
      <c r="E1144" t="s">
        <v>670</v>
      </c>
      <c r="F1144" t="s">
        <v>670</v>
      </c>
      <c r="G1144" t="str">
        <f t="shared" si="34"/>
        <v>UK to EU27</v>
      </c>
      <c r="H1144">
        <v>2015</v>
      </c>
      <c r="I1144" t="s">
        <v>724</v>
      </c>
      <c r="J1144">
        <v>6</v>
      </c>
      <c r="K1144">
        <v>38994.614000000001</v>
      </c>
      <c r="L1144" s="1">
        <f t="shared" si="35"/>
        <v>38.994613999999999</v>
      </c>
    </row>
    <row r="1145" spans="1:12" ht="14.45">
      <c r="A1145" t="s">
        <v>723</v>
      </c>
      <c r="B1145" t="s">
        <v>727</v>
      </c>
      <c r="C1145">
        <v>902690</v>
      </c>
      <c r="D1145" t="s">
        <v>646</v>
      </c>
      <c r="E1145" t="s">
        <v>670</v>
      </c>
      <c r="F1145" t="s">
        <v>670</v>
      </c>
      <c r="G1145" t="str">
        <f t="shared" si="34"/>
        <v>UK to EU27</v>
      </c>
      <c r="H1145">
        <v>2016</v>
      </c>
      <c r="I1145" t="s">
        <v>724</v>
      </c>
      <c r="J1145">
        <v>6</v>
      </c>
      <c r="K1145">
        <v>38204.802000000003</v>
      </c>
      <c r="L1145" s="1">
        <f t="shared" si="35"/>
        <v>38.204802000000001</v>
      </c>
    </row>
    <row r="1146" spans="1:12" ht="14.45">
      <c r="A1146" t="s">
        <v>723</v>
      </c>
      <c r="B1146" t="s">
        <v>727</v>
      </c>
      <c r="C1146">
        <v>902690</v>
      </c>
      <c r="D1146" t="s">
        <v>646</v>
      </c>
      <c r="E1146" t="s">
        <v>670</v>
      </c>
      <c r="F1146" t="s">
        <v>670</v>
      </c>
      <c r="G1146" t="str">
        <f t="shared" si="34"/>
        <v>UK to EU27</v>
      </c>
      <c r="H1146">
        <v>2017</v>
      </c>
      <c r="I1146" t="s">
        <v>724</v>
      </c>
      <c r="J1146">
        <v>6</v>
      </c>
      <c r="K1146">
        <v>43769.226999999999</v>
      </c>
      <c r="L1146" s="1">
        <f t="shared" si="35"/>
        <v>43.769227000000001</v>
      </c>
    </row>
    <row r="1147" spans="1:12" ht="14.45">
      <c r="A1147" t="s">
        <v>723</v>
      </c>
      <c r="B1147" t="s">
        <v>727</v>
      </c>
      <c r="C1147">
        <v>902790</v>
      </c>
      <c r="D1147" t="s">
        <v>646</v>
      </c>
      <c r="E1147" t="s">
        <v>147</v>
      </c>
      <c r="F1147" t="s">
        <v>292</v>
      </c>
      <c r="G1147" t="str">
        <f t="shared" si="34"/>
        <v>UK to World</v>
      </c>
      <c r="H1147">
        <v>2012</v>
      </c>
      <c r="I1147" t="s">
        <v>724</v>
      </c>
      <c r="J1147">
        <v>6</v>
      </c>
      <c r="K1147">
        <v>450665.73599999998</v>
      </c>
      <c r="L1147" s="1">
        <f t="shared" si="35"/>
        <v>450.66573599999998</v>
      </c>
    </row>
    <row r="1148" spans="1:12" ht="14.45">
      <c r="A1148" t="s">
        <v>723</v>
      </c>
      <c r="B1148" t="s">
        <v>727</v>
      </c>
      <c r="C1148">
        <v>902790</v>
      </c>
      <c r="D1148" t="s">
        <v>646</v>
      </c>
      <c r="E1148" t="s">
        <v>147</v>
      </c>
      <c r="F1148" t="s">
        <v>292</v>
      </c>
      <c r="G1148" t="str">
        <f t="shared" si="34"/>
        <v>UK to World</v>
      </c>
      <c r="H1148">
        <v>2013</v>
      </c>
      <c r="I1148" t="s">
        <v>724</v>
      </c>
      <c r="J1148">
        <v>6</v>
      </c>
      <c r="K1148">
        <v>458415.47100000002</v>
      </c>
      <c r="L1148" s="1">
        <f t="shared" si="35"/>
        <v>458.41547100000003</v>
      </c>
    </row>
    <row r="1149" spans="1:12" ht="14.45">
      <c r="A1149" t="s">
        <v>723</v>
      </c>
      <c r="B1149" t="s">
        <v>727</v>
      </c>
      <c r="C1149">
        <v>902790</v>
      </c>
      <c r="D1149" t="s">
        <v>646</v>
      </c>
      <c r="E1149" t="s">
        <v>147</v>
      </c>
      <c r="F1149" t="s">
        <v>292</v>
      </c>
      <c r="G1149" t="str">
        <f t="shared" si="34"/>
        <v>UK to World</v>
      </c>
      <c r="H1149">
        <v>2014</v>
      </c>
      <c r="I1149" t="s">
        <v>724</v>
      </c>
      <c r="J1149">
        <v>6</v>
      </c>
      <c r="K1149">
        <v>582173.14899999998</v>
      </c>
      <c r="L1149" s="1">
        <f t="shared" si="35"/>
        <v>582.17314899999997</v>
      </c>
    </row>
    <row r="1150" spans="1:12" ht="14.45">
      <c r="A1150" t="s">
        <v>723</v>
      </c>
      <c r="B1150" t="s">
        <v>727</v>
      </c>
      <c r="C1150">
        <v>902790</v>
      </c>
      <c r="D1150" t="s">
        <v>646</v>
      </c>
      <c r="E1150" t="s">
        <v>147</v>
      </c>
      <c r="F1150" t="s">
        <v>292</v>
      </c>
      <c r="G1150" t="str">
        <f t="shared" si="34"/>
        <v>UK to World</v>
      </c>
      <c r="H1150">
        <v>2015</v>
      </c>
      <c r="I1150" t="s">
        <v>724</v>
      </c>
      <c r="J1150">
        <v>6</v>
      </c>
      <c r="K1150">
        <v>530021.88399999996</v>
      </c>
      <c r="L1150" s="1">
        <f t="shared" si="35"/>
        <v>530.021884</v>
      </c>
    </row>
    <row r="1151" spans="1:12" ht="14.45">
      <c r="A1151" t="s">
        <v>723</v>
      </c>
      <c r="B1151" t="s">
        <v>727</v>
      </c>
      <c r="C1151">
        <v>902790</v>
      </c>
      <c r="D1151" t="s">
        <v>646</v>
      </c>
      <c r="E1151" t="s">
        <v>147</v>
      </c>
      <c r="F1151" t="s">
        <v>292</v>
      </c>
      <c r="G1151" t="str">
        <f t="shared" si="34"/>
        <v>UK to World</v>
      </c>
      <c r="H1151">
        <v>2016</v>
      </c>
      <c r="I1151" t="s">
        <v>724</v>
      </c>
      <c r="J1151">
        <v>6</v>
      </c>
      <c r="K1151">
        <v>494014.728</v>
      </c>
      <c r="L1151" s="1">
        <f t="shared" si="35"/>
        <v>494.01472799999999</v>
      </c>
    </row>
    <row r="1152" spans="1:12" ht="14.45">
      <c r="A1152" t="s">
        <v>723</v>
      </c>
      <c r="B1152" t="s">
        <v>727</v>
      </c>
      <c r="C1152">
        <v>902790</v>
      </c>
      <c r="D1152" t="s">
        <v>646</v>
      </c>
      <c r="E1152" t="s">
        <v>147</v>
      </c>
      <c r="F1152" t="s">
        <v>292</v>
      </c>
      <c r="G1152" t="str">
        <f t="shared" si="34"/>
        <v>UK to World</v>
      </c>
      <c r="H1152">
        <v>2017</v>
      </c>
      <c r="I1152" t="s">
        <v>724</v>
      </c>
      <c r="J1152">
        <v>6</v>
      </c>
      <c r="K1152">
        <v>549559.35600000003</v>
      </c>
      <c r="L1152" s="1">
        <f t="shared" si="35"/>
        <v>549.55935599999998</v>
      </c>
    </row>
    <row r="1153" spans="1:12" ht="14.45">
      <c r="A1153" t="s">
        <v>723</v>
      </c>
      <c r="B1153" t="s">
        <v>727</v>
      </c>
      <c r="C1153">
        <v>902790</v>
      </c>
      <c r="D1153" t="s">
        <v>646</v>
      </c>
      <c r="E1153" t="s">
        <v>670</v>
      </c>
      <c r="F1153" t="s">
        <v>670</v>
      </c>
      <c r="G1153" t="str">
        <f t="shared" si="34"/>
        <v>UK to EU27</v>
      </c>
      <c r="H1153">
        <v>2012</v>
      </c>
      <c r="I1153" t="s">
        <v>724</v>
      </c>
      <c r="J1153">
        <v>6</v>
      </c>
      <c r="K1153">
        <v>185287.772</v>
      </c>
      <c r="L1153" s="1">
        <f t="shared" si="35"/>
        <v>185.28777199999999</v>
      </c>
    </row>
    <row r="1154" spans="1:12" ht="14.45">
      <c r="A1154" t="s">
        <v>723</v>
      </c>
      <c r="B1154" t="s">
        <v>727</v>
      </c>
      <c r="C1154">
        <v>902790</v>
      </c>
      <c r="D1154" t="s">
        <v>646</v>
      </c>
      <c r="E1154" t="s">
        <v>670</v>
      </c>
      <c r="F1154" t="s">
        <v>670</v>
      </c>
      <c r="G1154" t="str">
        <f t="shared" si="34"/>
        <v>UK to EU27</v>
      </c>
      <c r="H1154">
        <v>2013</v>
      </c>
      <c r="I1154" t="s">
        <v>724</v>
      </c>
      <c r="J1154">
        <v>6</v>
      </c>
      <c r="K1154">
        <v>192305.079</v>
      </c>
      <c r="L1154" s="1">
        <f t="shared" si="35"/>
        <v>192.30507900000001</v>
      </c>
    </row>
    <row r="1155" spans="1:12" ht="14.45">
      <c r="A1155" t="s">
        <v>723</v>
      </c>
      <c r="B1155" t="s">
        <v>727</v>
      </c>
      <c r="C1155">
        <v>902790</v>
      </c>
      <c r="D1155" t="s">
        <v>646</v>
      </c>
      <c r="E1155" t="s">
        <v>670</v>
      </c>
      <c r="F1155" t="s">
        <v>670</v>
      </c>
      <c r="G1155" t="str">
        <f t="shared" si="34"/>
        <v>UK to EU27</v>
      </c>
      <c r="H1155">
        <v>2014</v>
      </c>
      <c r="I1155" t="s">
        <v>724</v>
      </c>
      <c r="J1155">
        <v>6</v>
      </c>
      <c r="K1155">
        <v>235104.84299999999</v>
      </c>
      <c r="L1155" s="1">
        <f t="shared" si="35"/>
        <v>235.10484299999999</v>
      </c>
    </row>
    <row r="1156" spans="1:12" ht="14.45">
      <c r="A1156" t="s">
        <v>723</v>
      </c>
      <c r="B1156" t="s">
        <v>727</v>
      </c>
      <c r="C1156">
        <v>902790</v>
      </c>
      <c r="D1156" t="s">
        <v>646</v>
      </c>
      <c r="E1156" t="s">
        <v>670</v>
      </c>
      <c r="F1156" t="s">
        <v>670</v>
      </c>
      <c r="G1156" t="str">
        <f t="shared" si="34"/>
        <v>UK to EU27</v>
      </c>
      <c r="H1156">
        <v>2015</v>
      </c>
      <c r="I1156" t="s">
        <v>724</v>
      </c>
      <c r="J1156">
        <v>6</v>
      </c>
      <c r="K1156">
        <v>209824.22500000001</v>
      </c>
      <c r="L1156" s="1">
        <f t="shared" si="35"/>
        <v>209.82422500000001</v>
      </c>
    </row>
    <row r="1157" spans="1:12" ht="14.45">
      <c r="A1157" t="s">
        <v>723</v>
      </c>
      <c r="B1157" t="s">
        <v>727</v>
      </c>
      <c r="C1157">
        <v>902790</v>
      </c>
      <c r="D1157" t="s">
        <v>646</v>
      </c>
      <c r="E1157" t="s">
        <v>670</v>
      </c>
      <c r="F1157" t="s">
        <v>670</v>
      </c>
      <c r="G1157" t="str">
        <f t="shared" si="34"/>
        <v>UK to EU27</v>
      </c>
      <c r="H1157">
        <v>2016</v>
      </c>
      <c r="I1157" t="s">
        <v>724</v>
      </c>
      <c r="J1157">
        <v>6</v>
      </c>
      <c r="K1157">
        <v>194747.58100000001</v>
      </c>
      <c r="L1157" s="1">
        <f t="shared" si="35"/>
        <v>194.747581</v>
      </c>
    </row>
    <row r="1158" spans="1:12" ht="14.45">
      <c r="A1158" t="s">
        <v>723</v>
      </c>
      <c r="B1158" t="s">
        <v>727</v>
      </c>
      <c r="C1158">
        <v>902790</v>
      </c>
      <c r="D1158" t="s">
        <v>646</v>
      </c>
      <c r="E1158" t="s">
        <v>670</v>
      </c>
      <c r="F1158" t="s">
        <v>670</v>
      </c>
      <c r="G1158" t="str">
        <f t="shared" si="34"/>
        <v>UK to EU27</v>
      </c>
      <c r="H1158">
        <v>2017</v>
      </c>
      <c r="I1158" t="s">
        <v>724</v>
      </c>
      <c r="J1158">
        <v>6</v>
      </c>
      <c r="K1158">
        <v>190592.04199999999</v>
      </c>
      <c r="L1158" s="1">
        <f t="shared" si="35"/>
        <v>190.59204199999999</v>
      </c>
    </row>
    <row r="1159" spans="1:12" ht="14.45">
      <c r="A1159" t="s">
        <v>723</v>
      </c>
      <c r="B1159" t="s">
        <v>735</v>
      </c>
      <c r="C1159">
        <v>271019</v>
      </c>
      <c r="D1159" t="s">
        <v>736</v>
      </c>
      <c r="E1159" t="s">
        <v>147</v>
      </c>
      <c r="F1159" t="s">
        <v>292</v>
      </c>
      <c r="G1159" t="str">
        <f t="shared" si="34"/>
        <v>Italy to World</v>
      </c>
      <c r="H1159">
        <v>2012</v>
      </c>
      <c r="I1159" t="s">
        <v>724</v>
      </c>
      <c r="J1159">
        <v>6</v>
      </c>
      <c r="K1159">
        <v>11717999.183</v>
      </c>
      <c r="L1159" s="1">
        <f t="shared" si="35"/>
        <v>11717.999183</v>
      </c>
    </row>
    <row r="1160" spans="1:12" ht="14.45">
      <c r="A1160" t="s">
        <v>723</v>
      </c>
      <c r="B1160" t="s">
        <v>735</v>
      </c>
      <c r="C1160">
        <v>271019</v>
      </c>
      <c r="D1160" t="s">
        <v>736</v>
      </c>
      <c r="E1160" t="s">
        <v>147</v>
      </c>
      <c r="F1160" t="s">
        <v>292</v>
      </c>
      <c r="G1160" t="str">
        <f t="shared" ref="G1160:G1206" si="36">CONCATENATE(D1160, " to ",F1160)</f>
        <v>Italy to World</v>
      </c>
      <c r="H1160">
        <v>2013</v>
      </c>
      <c r="I1160" t="s">
        <v>724</v>
      </c>
      <c r="J1160">
        <v>6</v>
      </c>
      <c r="K1160">
        <v>10989231.986</v>
      </c>
      <c r="L1160" s="1">
        <f t="shared" ref="L1160:L1206" si="37">K1160/1000</f>
        <v>10989.231985999999</v>
      </c>
    </row>
    <row r="1161" spans="1:12" ht="14.45">
      <c r="A1161" t="s">
        <v>723</v>
      </c>
      <c r="B1161" t="s">
        <v>735</v>
      </c>
      <c r="C1161">
        <v>271019</v>
      </c>
      <c r="D1161" t="s">
        <v>736</v>
      </c>
      <c r="E1161" t="s">
        <v>147</v>
      </c>
      <c r="F1161" t="s">
        <v>292</v>
      </c>
      <c r="G1161" t="str">
        <f t="shared" si="36"/>
        <v>Italy to World</v>
      </c>
      <c r="H1161">
        <v>2014</v>
      </c>
      <c r="I1161" t="s">
        <v>724</v>
      </c>
      <c r="J1161">
        <v>6</v>
      </c>
      <c r="K1161">
        <v>10004095.754000001</v>
      </c>
      <c r="L1161" s="1">
        <f t="shared" si="37"/>
        <v>10004.095754</v>
      </c>
    </row>
    <row r="1162" spans="1:12" ht="14.45">
      <c r="A1162" t="s">
        <v>723</v>
      </c>
      <c r="B1162" t="s">
        <v>735</v>
      </c>
      <c r="C1162">
        <v>271019</v>
      </c>
      <c r="D1162" t="s">
        <v>736</v>
      </c>
      <c r="E1162" t="s">
        <v>147</v>
      </c>
      <c r="F1162" t="s">
        <v>292</v>
      </c>
      <c r="G1162" t="str">
        <f t="shared" si="36"/>
        <v>Italy to World</v>
      </c>
      <c r="H1162">
        <v>2015</v>
      </c>
      <c r="I1162" t="s">
        <v>724</v>
      </c>
      <c r="J1162">
        <v>6</v>
      </c>
      <c r="K1162">
        <v>7172789.6550000003</v>
      </c>
      <c r="L1162" s="1">
        <f t="shared" si="37"/>
        <v>7172.7896550000005</v>
      </c>
    </row>
    <row r="1163" spans="1:12" ht="14.45">
      <c r="A1163" t="s">
        <v>723</v>
      </c>
      <c r="B1163" t="s">
        <v>735</v>
      </c>
      <c r="C1163">
        <v>271019</v>
      </c>
      <c r="D1163" t="s">
        <v>736</v>
      </c>
      <c r="E1163" t="s">
        <v>147</v>
      </c>
      <c r="F1163" t="s">
        <v>292</v>
      </c>
      <c r="G1163" t="str">
        <f t="shared" si="36"/>
        <v>Italy to World</v>
      </c>
      <c r="H1163">
        <v>2016</v>
      </c>
      <c r="I1163" t="s">
        <v>724</v>
      </c>
      <c r="J1163">
        <v>6</v>
      </c>
      <c r="K1163">
        <v>5938013.2999999998</v>
      </c>
      <c r="L1163" s="1">
        <f t="shared" si="37"/>
        <v>5938.0132999999996</v>
      </c>
    </row>
    <row r="1164" spans="1:12" ht="14.45">
      <c r="A1164" t="s">
        <v>723</v>
      </c>
      <c r="B1164" t="s">
        <v>735</v>
      </c>
      <c r="C1164">
        <v>271019</v>
      </c>
      <c r="D1164" t="s">
        <v>736</v>
      </c>
      <c r="E1164" t="s">
        <v>147</v>
      </c>
      <c r="F1164" t="s">
        <v>292</v>
      </c>
      <c r="G1164" t="str">
        <f t="shared" si="36"/>
        <v>Italy to World</v>
      </c>
      <c r="H1164">
        <v>2017</v>
      </c>
      <c r="I1164" t="s">
        <v>724</v>
      </c>
      <c r="J1164">
        <v>6</v>
      </c>
      <c r="K1164">
        <v>8579226.3609999996</v>
      </c>
      <c r="L1164" s="1">
        <f t="shared" si="37"/>
        <v>8579.2263609999991</v>
      </c>
    </row>
    <row r="1165" spans="1:12" ht="14.45">
      <c r="A1165" t="s">
        <v>723</v>
      </c>
      <c r="B1165" t="s">
        <v>735</v>
      </c>
      <c r="C1165">
        <v>271019</v>
      </c>
      <c r="D1165" t="s">
        <v>736</v>
      </c>
      <c r="E1165" t="s">
        <v>670</v>
      </c>
      <c r="F1165" t="s">
        <v>670</v>
      </c>
      <c r="G1165" t="str">
        <f t="shared" si="36"/>
        <v>Italy to EU27</v>
      </c>
      <c r="H1165">
        <v>2012</v>
      </c>
      <c r="I1165" t="s">
        <v>724</v>
      </c>
      <c r="J1165">
        <v>6</v>
      </c>
      <c r="K1165">
        <v>5396032.1189999999</v>
      </c>
      <c r="L1165" s="1">
        <f t="shared" si="37"/>
        <v>5396.0321189999995</v>
      </c>
    </row>
    <row r="1166" spans="1:12" ht="14.45">
      <c r="A1166" t="s">
        <v>723</v>
      </c>
      <c r="B1166" t="s">
        <v>735</v>
      </c>
      <c r="C1166">
        <v>271019</v>
      </c>
      <c r="D1166" t="s">
        <v>736</v>
      </c>
      <c r="E1166" t="s">
        <v>670</v>
      </c>
      <c r="F1166" t="s">
        <v>670</v>
      </c>
      <c r="G1166" t="str">
        <f t="shared" si="36"/>
        <v>Italy to EU27</v>
      </c>
      <c r="H1166">
        <v>2013</v>
      </c>
      <c r="I1166" t="s">
        <v>724</v>
      </c>
      <c r="J1166">
        <v>6</v>
      </c>
      <c r="K1166">
        <v>3996433.7429999998</v>
      </c>
      <c r="L1166" s="1">
        <f t="shared" si="37"/>
        <v>3996.4337429999996</v>
      </c>
    </row>
    <row r="1167" spans="1:12" ht="14.45">
      <c r="A1167" t="s">
        <v>723</v>
      </c>
      <c r="B1167" t="s">
        <v>735</v>
      </c>
      <c r="C1167">
        <v>271019</v>
      </c>
      <c r="D1167" t="s">
        <v>736</v>
      </c>
      <c r="E1167" t="s">
        <v>670</v>
      </c>
      <c r="F1167" t="s">
        <v>670</v>
      </c>
      <c r="G1167" t="str">
        <f t="shared" si="36"/>
        <v>Italy to EU27</v>
      </c>
      <c r="H1167">
        <v>2014</v>
      </c>
      <c r="I1167" t="s">
        <v>724</v>
      </c>
      <c r="J1167">
        <v>6</v>
      </c>
      <c r="K1167">
        <v>3619271.7349999999</v>
      </c>
      <c r="L1167" s="1">
        <f t="shared" si="37"/>
        <v>3619.2717349999998</v>
      </c>
    </row>
    <row r="1168" spans="1:12" ht="14.45">
      <c r="A1168" t="s">
        <v>723</v>
      </c>
      <c r="B1168" t="s">
        <v>735</v>
      </c>
      <c r="C1168">
        <v>271019</v>
      </c>
      <c r="D1168" t="s">
        <v>736</v>
      </c>
      <c r="E1168" t="s">
        <v>670</v>
      </c>
      <c r="F1168" t="s">
        <v>670</v>
      </c>
      <c r="G1168" t="str">
        <f t="shared" si="36"/>
        <v>Italy to EU27</v>
      </c>
      <c r="H1168">
        <v>2015</v>
      </c>
      <c r="I1168" t="s">
        <v>724</v>
      </c>
      <c r="J1168">
        <v>6</v>
      </c>
      <c r="K1168">
        <v>2580272.838</v>
      </c>
      <c r="L1168" s="1">
        <f t="shared" si="37"/>
        <v>2580.2728379999999</v>
      </c>
    </row>
    <row r="1169" spans="1:12" ht="14.45">
      <c r="A1169" t="s">
        <v>723</v>
      </c>
      <c r="B1169" t="s">
        <v>735</v>
      </c>
      <c r="C1169">
        <v>271019</v>
      </c>
      <c r="D1169" t="s">
        <v>736</v>
      </c>
      <c r="E1169" t="s">
        <v>670</v>
      </c>
      <c r="F1169" t="s">
        <v>670</v>
      </c>
      <c r="G1169" t="str">
        <f t="shared" si="36"/>
        <v>Italy to EU27</v>
      </c>
      <c r="H1169">
        <v>2016</v>
      </c>
      <c r="I1169" t="s">
        <v>724</v>
      </c>
      <c r="J1169">
        <v>6</v>
      </c>
      <c r="K1169">
        <v>2770926.341</v>
      </c>
      <c r="L1169" s="1">
        <f t="shared" si="37"/>
        <v>2770.9263409999999</v>
      </c>
    </row>
    <row r="1170" spans="1:12" ht="14.45">
      <c r="A1170" t="s">
        <v>723</v>
      </c>
      <c r="B1170" t="s">
        <v>735</v>
      </c>
      <c r="C1170">
        <v>271019</v>
      </c>
      <c r="D1170" t="s">
        <v>736</v>
      </c>
      <c r="E1170" t="s">
        <v>670</v>
      </c>
      <c r="F1170" t="s">
        <v>670</v>
      </c>
      <c r="G1170" t="str">
        <f t="shared" si="36"/>
        <v>Italy to EU27</v>
      </c>
      <c r="H1170">
        <v>2017</v>
      </c>
      <c r="I1170" t="s">
        <v>724</v>
      </c>
      <c r="J1170">
        <v>6</v>
      </c>
      <c r="K1170">
        <v>3494652.2990000001</v>
      </c>
      <c r="L1170" s="1">
        <f t="shared" si="37"/>
        <v>3494.6522990000003</v>
      </c>
    </row>
    <row r="1171" spans="1:12" ht="14.45">
      <c r="A1171" t="s">
        <v>723</v>
      </c>
      <c r="B1171" t="s">
        <v>735</v>
      </c>
      <c r="C1171">
        <v>842489</v>
      </c>
      <c r="D1171" t="s">
        <v>736</v>
      </c>
      <c r="E1171" t="s">
        <v>147</v>
      </c>
      <c r="F1171" t="s">
        <v>292</v>
      </c>
      <c r="G1171" t="str">
        <f t="shared" si="36"/>
        <v>Italy to World</v>
      </c>
      <c r="H1171">
        <v>2012</v>
      </c>
      <c r="I1171" t="s">
        <v>724</v>
      </c>
      <c r="J1171">
        <v>6</v>
      </c>
      <c r="K1171">
        <v>222144.11900000001</v>
      </c>
      <c r="L1171" s="1">
        <f t="shared" si="37"/>
        <v>222.14411900000002</v>
      </c>
    </row>
    <row r="1172" spans="1:12" ht="14.45">
      <c r="A1172" t="s">
        <v>723</v>
      </c>
      <c r="B1172" t="s">
        <v>735</v>
      </c>
      <c r="C1172">
        <v>842489</v>
      </c>
      <c r="D1172" t="s">
        <v>736</v>
      </c>
      <c r="E1172" t="s">
        <v>147</v>
      </c>
      <c r="F1172" t="s">
        <v>292</v>
      </c>
      <c r="G1172" t="str">
        <f t="shared" si="36"/>
        <v>Italy to World</v>
      </c>
      <c r="H1172">
        <v>2013</v>
      </c>
      <c r="I1172" t="s">
        <v>724</v>
      </c>
      <c r="J1172">
        <v>6</v>
      </c>
      <c r="K1172">
        <v>222021.06899999999</v>
      </c>
      <c r="L1172" s="1">
        <f t="shared" si="37"/>
        <v>222.02106899999998</v>
      </c>
    </row>
    <row r="1173" spans="1:12" ht="14.45">
      <c r="A1173" t="s">
        <v>723</v>
      </c>
      <c r="B1173" t="s">
        <v>735</v>
      </c>
      <c r="C1173">
        <v>842489</v>
      </c>
      <c r="D1173" t="s">
        <v>736</v>
      </c>
      <c r="E1173" t="s">
        <v>147</v>
      </c>
      <c r="F1173" t="s">
        <v>292</v>
      </c>
      <c r="G1173" t="str">
        <f t="shared" si="36"/>
        <v>Italy to World</v>
      </c>
      <c r="H1173">
        <v>2014</v>
      </c>
      <c r="I1173" t="s">
        <v>724</v>
      </c>
      <c r="J1173">
        <v>6</v>
      </c>
      <c r="K1173">
        <v>241300.177</v>
      </c>
      <c r="L1173" s="1">
        <f t="shared" si="37"/>
        <v>241.30017699999999</v>
      </c>
    </row>
    <row r="1174" spans="1:12" ht="14.45">
      <c r="A1174" t="s">
        <v>723</v>
      </c>
      <c r="B1174" t="s">
        <v>735</v>
      </c>
      <c r="C1174">
        <v>842489</v>
      </c>
      <c r="D1174" t="s">
        <v>736</v>
      </c>
      <c r="E1174" t="s">
        <v>147</v>
      </c>
      <c r="F1174" t="s">
        <v>292</v>
      </c>
      <c r="G1174" t="str">
        <f t="shared" si="36"/>
        <v>Italy to World</v>
      </c>
      <c r="H1174">
        <v>2015</v>
      </c>
      <c r="I1174" t="s">
        <v>724</v>
      </c>
      <c r="J1174">
        <v>6</v>
      </c>
      <c r="K1174">
        <v>232559.19200000001</v>
      </c>
      <c r="L1174" s="1">
        <f t="shared" si="37"/>
        <v>232.559192</v>
      </c>
    </row>
    <row r="1175" spans="1:12" ht="14.45">
      <c r="A1175" t="s">
        <v>723</v>
      </c>
      <c r="B1175" t="s">
        <v>735</v>
      </c>
      <c r="C1175">
        <v>842489</v>
      </c>
      <c r="D1175" t="s">
        <v>736</v>
      </c>
      <c r="E1175" t="s">
        <v>147</v>
      </c>
      <c r="F1175" t="s">
        <v>292</v>
      </c>
      <c r="G1175" t="str">
        <f t="shared" si="36"/>
        <v>Italy to World</v>
      </c>
      <c r="H1175">
        <v>2016</v>
      </c>
      <c r="I1175" t="s">
        <v>724</v>
      </c>
      <c r="J1175">
        <v>6</v>
      </c>
      <c r="K1175">
        <v>208251.152</v>
      </c>
      <c r="L1175" s="1">
        <f t="shared" si="37"/>
        <v>208.25115199999999</v>
      </c>
    </row>
    <row r="1176" spans="1:12" ht="14.45">
      <c r="A1176" t="s">
        <v>723</v>
      </c>
      <c r="B1176" t="s">
        <v>735</v>
      </c>
      <c r="C1176">
        <v>842489</v>
      </c>
      <c r="D1176" t="s">
        <v>736</v>
      </c>
      <c r="E1176" t="s">
        <v>147</v>
      </c>
      <c r="F1176" t="s">
        <v>292</v>
      </c>
      <c r="G1176" t="str">
        <f t="shared" si="36"/>
        <v>Italy to World</v>
      </c>
      <c r="H1176">
        <v>2017</v>
      </c>
      <c r="I1176" t="s">
        <v>724</v>
      </c>
      <c r="J1176">
        <v>6</v>
      </c>
      <c r="K1176">
        <v>311398.103</v>
      </c>
      <c r="L1176" s="1">
        <f t="shared" si="37"/>
        <v>311.39810299999999</v>
      </c>
    </row>
    <row r="1177" spans="1:12" ht="14.45">
      <c r="A1177" t="s">
        <v>723</v>
      </c>
      <c r="B1177" t="s">
        <v>735</v>
      </c>
      <c r="C1177">
        <v>842489</v>
      </c>
      <c r="D1177" t="s">
        <v>736</v>
      </c>
      <c r="E1177" t="s">
        <v>670</v>
      </c>
      <c r="F1177" t="s">
        <v>670</v>
      </c>
      <c r="G1177" t="str">
        <f t="shared" si="36"/>
        <v>Italy to EU27</v>
      </c>
      <c r="H1177">
        <v>2012</v>
      </c>
      <c r="I1177" t="s">
        <v>724</v>
      </c>
      <c r="J1177">
        <v>6</v>
      </c>
      <c r="K1177">
        <v>94622.312000000005</v>
      </c>
      <c r="L1177" s="1">
        <f t="shared" si="37"/>
        <v>94.622312000000008</v>
      </c>
    </row>
    <row r="1178" spans="1:12" ht="14.45">
      <c r="A1178" t="s">
        <v>723</v>
      </c>
      <c r="B1178" t="s">
        <v>735</v>
      </c>
      <c r="C1178">
        <v>842489</v>
      </c>
      <c r="D1178" t="s">
        <v>736</v>
      </c>
      <c r="E1178" t="s">
        <v>670</v>
      </c>
      <c r="F1178" t="s">
        <v>670</v>
      </c>
      <c r="G1178" t="str">
        <f t="shared" si="36"/>
        <v>Italy to EU27</v>
      </c>
      <c r="H1178">
        <v>2013</v>
      </c>
      <c r="I1178" t="s">
        <v>724</v>
      </c>
      <c r="J1178">
        <v>6</v>
      </c>
      <c r="K1178">
        <v>87053.031000000003</v>
      </c>
      <c r="L1178" s="1">
        <f t="shared" si="37"/>
        <v>87.053031000000004</v>
      </c>
    </row>
    <row r="1179" spans="1:12" ht="14.45">
      <c r="A1179" t="s">
        <v>723</v>
      </c>
      <c r="B1179" t="s">
        <v>735</v>
      </c>
      <c r="C1179">
        <v>842489</v>
      </c>
      <c r="D1179" t="s">
        <v>736</v>
      </c>
      <c r="E1179" t="s">
        <v>670</v>
      </c>
      <c r="F1179" t="s">
        <v>670</v>
      </c>
      <c r="G1179" t="str">
        <f t="shared" si="36"/>
        <v>Italy to EU27</v>
      </c>
      <c r="H1179">
        <v>2014</v>
      </c>
      <c r="I1179" t="s">
        <v>724</v>
      </c>
      <c r="J1179">
        <v>6</v>
      </c>
      <c r="K1179">
        <v>103969.85799999999</v>
      </c>
      <c r="L1179" s="1">
        <f t="shared" si="37"/>
        <v>103.96985799999999</v>
      </c>
    </row>
    <row r="1180" spans="1:12" ht="14.45">
      <c r="A1180" t="s">
        <v>723</v>
      </c>
      <c r="B1180" t="s">
        <v>735</v>
      </c>
      <c r="C1180">
        <v>842489</v>
      </c>
      <c r="D1180" t="s">
        <v>736</v>
      </c>
      <c r="E1180" t="s">
        <v>670</v>
      </c>
      <c r="F1180" t="s">
        <v>670</v>
      </c>
      <c r="G1180" t="str">
        <f t="shared" si="36"/>
        <v>Italy to EU27</v>
      </c>
      <c r="H1180">
        <v>2015</v>
      </c>
      <c r="I1180" t="s">
        <v>724</v>
      </c>
      <c r="J1180">
        <v>6</v>
      </c>
      <c r="K1180">
        <v>105177.321</v>
      </c>
      <c r="L1180" s="1">
        <f t="shared" si="37"/>
        <v>105.17732099999999</v>
      </c>
    </row>
    <row r="1181" spans="1:12" ht="14.45">
      <c r="A1181" t="s">
        <v>723</v>
      </c>
      <c r="B1181" t="s">
        <v>735</v>
      </c>
      <c r="C1181">
        <v>842489</v>
      </c>
      <c r="D1181" t="s">
        <v>736</v>
      </c>
      <c r="E1181" t="s">
        <v>670</v>
      </c>
      <c r="F1181" t="s">
        <v>670</v>
      </c>
      <c r="G1181" t="str">
        <f t="shared" si="36"/>
        <v>Italy to EU27</v>
      </c>
      <c r="H1181">
        <v>2016</v>
      </c>
      <c r="I1181" t="s">
        <v>724</v>
      </c>
      <c r="J1181">
        <v>6</v>
      </c>
      <c r="K1181">
        <v>110138.321</v>
      </c>
      <c r="L1181" s="1">
        <f t="shared" si="37"/>
        <v>110.13832099999999</v>
      </c>
    </row>
    <row r="1182" spans="1:12" ht="14.45">
      <c r="A1182" t="s">
        <v>723</v>
      </c>
      <c r="B1182" t="s">
        <v>735</v>
      </c>
      <c r="C1182">
        <v>842489</v>
      </c>
      <c r="D1182" t="s">
        <v>736</v>
      </c>
      <c r="E1182" t="s">
        <v>670</v>
      </c>
      <c r="F1182" t="s">
        <v>670</v>
      </c>
      <c r="G1182" t="str">
        <f t="shared" si="36"/>
        <v>Italy to EU27</v>
      </c>
      <c r="H1182">
        <v>2017</v>
      </c>
      <c r="I1182" t="s">
        <v>724</v>
      </c>
      <c r="J1182">
        <v>6</v>
      </c>
      <c r="K1182">
        <v>204217.58100000001</v>
      </c>
      <c r="L1182" s="1">
        <f t="shared" si="37"/>
        <v>204.217581</v>
      </c>
    </row>
    <row r="1183" spans="1:12" ht="14.45">
      <c r="A1183" t="s">
        <v>723</v>
      </c>
      <c r="B1183" t="s">
        <v>735</v>
      </c>
      <c r="C1183">
        <v>902690</v>
      </c>
      <c r="D1183" t="s">
        <v>736</v>
      </c>
      <c r="E1183" t="s">
        <v>147</v>
      </c>
      <c r="F1183" t="s">
        <v>292</v>
      </c>
      <c r="G1183" t="str">
        <f t="shared" si="36"/>
        <v>Italy to World</v>
      </c>
      <c r="H1183">
        <v>2012</v>
      </c>
      <c r="I1183" t="s">
        <v>724</v>
      </c>
      <c r="J1183">
        <v>6</v>
      </c>
      <c r="K1183">
        <v>125561.708</v>
      </c>
      <c r="L1183" s="1">
        <f t="shared" si="37"/>
        <v>125.561708</v>
      </c>
    </row>
    <row r="1184" spans="1:12" ht="14.45">
      <c r="A1184" t="s">
        <v>723</v>
      </c>
      <c r="B1184" t="s">
        <v>735</v>
      </c>
      <c r="C1184">
        <v>902690</v>
      </c>
      <c r="D1184" t="s">
        <v>736</v>
      </c>
      <c r="E1184" t="s">
        <v>147</v>
      </c>
      <c r="F1184" t="s">
        <v>292</v>
      </c>
      <c r="G1184" t="str">
        <f t="shared" si="36"/>
        <v>Italy to World</v>
      </c>
      <c r="H1184">
        <v>2013</v>
      </c>
      <c r="I1184" t="s">
        <v>724</v>
      </c>
      <c r="J1184">
        <v>6</v>
      </c>
      <c r="K1184">
        <v>132570.93599999999</v>
      </c>
      <c r="L1184" s="1">
        <f t="shared" si="37"/>
        <v>132.57093599999999</v>
      </c>
    </row>
    <row r="1185" spans="1:12" ht="14.45">
      <c r="A1185" t="s">
        <v>723</v>
      </c>
      <c r="B1185" t="s">
        <v>735</v>
      </c>
      <c r="C1185">
        <v>902690</v>
      </c>
      <c r="D1185" t="s">
        <v>736</v>
      </c>
      <c r="E1185" t="s">
        <v>147</v>
      </c>
      <c r="F1185" t="s">
        <v>292</v>
      </c>
      <c r="G1185" t="str">
        <f t="shared" si="36"/>
        <v>Italy to World</v>
      </c>
      <c r="H1185">
        <v>2014</v>
      </c>
      <c r="I1185" t="s">
        <v>724</v>
      </c>
      <c r="J1185">
        <v>6</v>
      </c>
      <c r="K1185">
        <v>141599.848</v>
      </c>
      <c r="L1185" s="1">
        <f t="shared" si="37"/>
        <v>141.59984800000001</v>
      </c>
    </row>
    <row r="1186" spans="1:12" ht="14.45">
      <c r="A1186" t="s">
        <v>723</v>
      </c>
      <c r="B1186" t="s">
        <v>735</v>
      </c>
      <c r="C1186">
        <v>902690</v>
      </c>
      <c r="D1186" t="s">
        <v>736</v>
      </c>
      <c r="E1186" t="s">
        <v>147</v>
      </c>
      <c r="F1186" t="s">
        <v>292</v>
      </c>
      <c r="G1186" t="str">
        <f t="shared" si="36"/>
        <v>Italy to World</v>
      </c>
      <c r="H1186">
        <v>2015</v>
      </c>
      <c r="I1186" t="s">
        <v>724</v>
      </c>
      <c r="J1186">
        <v>6</v>
      </c>
      <c r="K1186">
        <v>127147.22500000001</v>
      </c>
      <c r="L1186" s="1">
        <f t="shared" si="37"/>
        <v>127.14722500000001</v>
      </c>
    </row>
    <row r="1187" spans="1:12" ht="14.45">
      <c r="A1187" t="s">
        <v>723</v>
      </c>
      <c r="B1187" t="s">
        <v>735</v>
      </c>
      <c r="C1187">
        <v>902690</v>
      </c>
      <c r="D1187" t="s">
        <v>736</v>
      </c>
      <c r="E1187" t="s">
        <v>147</v>
      </c>
      <c r="F1187" t="s">
        <v>292</v>
      </c>
      <c r="G1187" t="str">
        <f t="shared" si="36"/>
        <v>Italy to World</v>
      </c>
      <c r="H1187">
        <v>2016</v>
      </c>
      <c r="I1187" t="s">
        <v>724</v>
      </c>
      <c r="J1187">
        <v>6</v>
      </c>
      <c r="K1187">
        <v>126816.16800000001</v>
      </c>
      <c r="L1187" s="1">
        <f t="shared" si="37"/>
        <v>126.816168</v>
      </c>
    </row>
    <row r="1188" spans="1:12" ht="14.45">
      <c r="A1188" t="s">
        <v>723</v>
      </c>
      <c r="B1188" t="s">
        <v>735</v>
      </c>
      <c r="C1188">
        <v>902690</v>
      </c>
      <c r="D1188" t="s">
        <v>736</v>
      </c>
      <c r="E1188" t="s">
        <v>147</v>
      </c>
      <c r="F1188" t="s">
        <v>292</v>
      </c>
      <c r="G1188" t="str">
        <f t="shared" si="36"/>
        <v>Italy to World</v>
      </c>
      <c r="H1188">
        <v>2017</v>
      </c>
      <c r="I1188" t="s">
        <v>724</v>
      </c>
      <c r="J1188">
        <v>6</v>
      </c>
      <c r="K1188">
        <v>141852.986</v>
      </c>
      <c r="L1188" s="1">
        <f t="shared" si="37"/>
        <v>141.85298600000002</v>
      </c>
    </row>
    <row r="1189" spans="1:12" ht="14.45">
      <c r="A1189" t="s">
        <v>723</v>
      </c>
      <c r="B1189" t="s">
        <v>735</v>
      </c>
      <c r="C1189">
        <v>902690</v>
      </c>
      <c r="D1189" t="s">
        <v>736</v>
      </c>
      <c r="E1189" t="s">
        <v>670</v>
      </c>
      <c r="F1189" t="s">
        <v>670</v>
      </c>
      <c r="G1189" t="str">
        <f t="shared" si="36"/>
        <v>Italy to EU27</v>
      </c>
      <c r="H1189">
        <v>2012</v>
      </c>
      <c r="I1189" t="s">
        <v>724</v>
      </c>
      <c r="J1189">
        <v>6</v>
      </c>
      <c r="K1189">
        <v>66544.498999999996</v>
      </c>
      <c r="L1189" s="1">
        <f t="shared" si="37"/>
        <v>66.544499000000002</v>
      </c>
    </row>
    <row r="1190" spans="1:12" ht="14.45">
      <c r="A1190" t="s">
        <v>723</v>
      </c>
      <c r="B1190" t="s">
        <v>735</v>
      </c>
      <c r="C1190">
        <v>902690</v>
      </c>
      <c r="D1190" t="s">
        <v>736</v>
      </c>
      <c r="E1190" t="s">
        <v>670</v>
      </c>
      <c r="F1190" t="s">
        <v>670</v>
      </c>
      <c r="G1190" t="str">
        <f t="shared" si="36"/>
        <v>Italy to EU27</v>
      </c>
      <c r="H1190">
        <v>2013</v>
      </c>
      <c r="I1190" t="s">
        <v>724</v>
      </c>
      <c r="J1190">
        <v>6</v>
      </c>
      <c r="K1190">
        <v>73604.202000000005</v>
      </c>
      <c r="L1190" s="1">
        <f t="shared" si="37"/>
        <v>73.604202000000001</v>
      </c>
    </row>
    <row r="1191" spans="1:12" ht="14.45">
      <c r="A1191" t="s">
        <v>723</v>
      </c>
      <c r="B1191" t="s">
        <v>735</v>
      </c>
      <c r="C1191">
        <v>902690</v>
      </c>
      <c r="D1191" t="s">
        <v>736</v>
      </c>
      <c r="E1191" t="s">
        <v>670</v>
      </c>
      <c r="F1191" t="s">
        <v>670</v>
      </c>
      <c r="G1191" t="str">
        <f t="shared" si="36"/>
        <v>Italy to EU27</v>
      </c>
      <c r="H1191">
        <v>2014</v>
      </c>
      <c r="I1191" t="s">
        <v>724</v>
      </c>
      <c r="J1191">
        <v>6</v>
      </c>
      <c r="K1191">
        <v>81648.906000000003</v>
      </c>
      <c r="L1191" s="1">
        <f t="shared" si="37"/>
        <v>81.648905999999997</v>
      </c>
    </row>
    <row r="1192" spans="1:12" ht="14.45">
      <c r="A1192" t="s">
        <v>723</v>
      </c>
      <c r="B1192" t="s">
        <v>735</v>
      </c>
      <c r="C1192">
        <v>902690</v>
      </c>
      <c r="D1192" t="s">
        <v>736</v>
      </c>
      <c r="E1192" t="s">
        <v>670</v>
      </c>
      <c r="F1192" t="s">
        <v>670</v>
      </c>
      <c r="G1192" t="str">
        <f t="shared" si="36"/>
        <v>Italy to EU27</v>
      </c>
      <c r="H1192">
        <v>2015</v>
      </c>
      <c r="I1192" t="s">
        <v>724</v>
      </c>
      <c r="J1192">
        <v>6</v>
      </c>
      <c r="K1192">
        <v>77282.532999999996</v>
      </c>
      <c r="L1192" s="1">
        <f t="shared" si="37"/>
        <v>77.282533000000001</v>
      </c>
    </row>
    <row r="1193" spans="1:12" ht="14.45">
      <c r="A1193" t="s">
        <v>723</v>
      </c>
      <c r="B1193" t="s">
        <v>735</v>
      </c>
      <c r="C1193">
        <v>902690</v>
      </c>
      <c r="D1193" t="s">
        <v>736</v>
      </c>
      <c r="E1193" t="s">
        <v>670</v>
      </c>
      <c r="F1193" t="s">
        <v>670</v>
      </c>
      <c r="G1193" t="str">
        <f t="shared" si="36"/>
        <v>Italy to EU27</v>
      </c>
      <c r="H1193">
        <v>2016</v>
      </c>
      <c r="I1193" t="s">
        <v>724</v>
      </c>
      <c r="J1193">
        <v>6</v>
      </c>
      <c r="K1193">
        <v>71672.081000000006</v>
      </c>
      <c r="L1193" s="1">
        <f t="shared" si="37"/>
        <v>71.672081000000006</v>
      </c>
    </row>
    <row r="1194" spans="1:12" ht="14.45">
      <c r="A1194" t="s">
        <v>723</v>
      </c>
      <c r="B1194" t="s">
        <v>735</v>
      </c>
      <c r="C1194">
        <v>902690</v>
      </c>
      <c r="D1194" t="s">
        <v>736</v>
      </c>
      <c r="E1194" t="s">
        <v>670</v>
      </c>
      <c r="F1194" t="s">
        <v>670</v>
      </c>
      <c r="G1194" t="str">
        <f t="shared" si="36"/>
        <v>Italy to EU27</v>
      </c>
      <c r="H1194">
        <v>2017</v>
      </c>
      <c r="I1194" t="s">
        <v>724</v>
      </c>
      <c r="J1194">
        <v>6</v>
      </c>
      <c r="K1194">
        <v>74950.192999999999</v>
      </c>
      <c r="L1194" s="1">
        <f t="shared" si="37"/>
        <v>74.950192999999999</v>
      </c>
    </row>
    <row r="1195" spans="1:12" ht="14.45">
      <c r="A1195" t="s">
        <v>723</v>
      </c>
      <c r="B1195" t="s">
        <v>735</v>
      </c>
      <c r="C1195">
        <v>902790</v>
      </c>
      <c r="D1195" t="s">
        <v>736</v>
      </c>
      <c r="E1195" t="s">
        <v>147</v>
      </c>
      <c r="F1195" t="s">
        <v>292</v>
      </c>
      <c r="G1195" t="str">
        <f t="shared" si="36"/>
        <v>Italy to World</v>
      </c>
      <c r="H1195">
        <v>2012</v>
      </c>
      <c r="I1195" t="s">
        <v>724</v>
      </c>
      <c r="J1195">
        <v>6</v>
      </c>
      <c r="K1195">
        <v>131043.82399999999</v>
      </c>
      <c r="L1195" s="1">
        <f t="shared" si="37"/>
        <v>131.043824</v>
      </c>
    </row>
    <row r="1196" spans="1:12" ht="14.45">
      <c r="A1196" t="s">
        <v>723</v>
      </c>
      <c r="B1196" t="s">
        <v>735</v>
      </c>
      <c r="C1196">
        <v>902790</v>
      </c>
      <c r="D1196" t="s">
        <v>736</v>
      </c>
      <c r="E1196" t="s">
        <v>147</v>
      </c>
      <c r="F1196" t="s">
        <v>292</v>
      </c>
      <c r="G1196" t="str">
        <f t="shared" si="36"/>
        <v>Italy to World</v>
      </c>
      <c r="H1196">
        <v>2013</v>
      </c>
      <c r="I1196" t="s">
        <v>724</v>
      </c>
      <c r="J1196">
        <v>6</v>
      </c>
      <c r="K1196">
        <v>134205.13399999999</v>
      </c>
      <c r="L1196" s="1">
        <f t="shared" si="37"/>
        <v>134.20513399999999</v>
      </c>
    </row>
    <row r="1197" spans="1:12" ht="14.45">
      <c r="A1197" t="s">
        <v>723</v>
      </c>
      <c r="B1197" t="s">
        <v>735</v>
      </c>
      <c r="C1197">
        <v>902790</v>
      </c>
      <c r="D1197" t="s">
        <v>736</v>
      </c>
      <c r="E1197" t="s">
        <v>147</v>
      </c>
      <c r="F1197" t="s">
        <v>292</v>
      </c>
      <c r="G1197" t="str">
        <f t="shared" si="36"/>
        <v>Italy to World</v>
      </c>
      <c r="H1197">
        <v>2014</v>
      </c>
      <c r="I1197" t="s">
        <v>724</v>
      </c>
      <c r="J1197">
        <v>6</v>
      </c>
      <c r="K1197">
        <v>146358.93799999999</v>
      </c>
      <c r="L1197" s="1">
        <f t="shared" si="37"/>
        <v>146.35893799999999</v>
      </c>
    </row>
    <row r="1198" spans="1:12" ht="14.45">
      <c r="A1198" t="s">
        <v>723</v>
      </c>
      <c r="B1198" t="s">
        <v>735</v>
      </c>
      <c r="C1198">
        <v>902790</v>
      </c>
      <c r="D1198" t="s">
        <v>736</v>
      </c>
      <c r="E1198" t="s">
        <v>147</v>
      </c>
      <c r="F1198" t="s">
        <v>292</v>
      </c>
      <c r="G1198" t="str">
        <f t="shared" si="36"/>
        <v>Italy to World</v>
      </c>
      <c r="H1198">
        <v>2015</v>
      </c>
      <c r="I1198" t="s">
        <v>724</v>
      </c>
      <c r="J1198">
        <v>6</v>
      </c>
      <c r="K1198">
        <v>125668.628</v>
      </c>
      <c r="L1198" s="1">
        <f t="shared" si="37"/>
        <v>125.668628</v>
      </c>
    </row>
    <row r="1199" spans="1:12" ht="14.45">
      <c r="A1199" t="s">
        <v>723</v>
      </c>
      <c r="B1199" t="s">
        <v>735</v>
      </c>
      <c r="C1199">
        <v>902790</v>
      </c>
      <c r="D1199" t="s">
        <v>736</v>
      </c>
      <c r="E1199" t="s">
        <v>147</v>
      </c>
      <c r="F1199" t="s">
        <v>292</v>
      </c>
      <c r="G1199" t="str">
        <f t="shared" si="36"/>
        <v>Italy to World</v>
      </c>
      <c r="H1199">
        <v>2016</v>
      </c>
      <c r="I1199" t="s">
        <v>724</v>
      </c>
      <c r="J1199">
        <v>6</v>
      </c>
      <c r="K1199">
        <v>131343.25</v>
      </c>
      <c r="L1199" s="1">
        <f t="shared" si="37"/>
        <v>131.34325000000001</v>
      </c>
    </row>
    <row r="1200" spans="1:12" ht="14.45">
      <c r="A1200" t="s">
        <v>723</v>
      </c>
      <c r="B1200" t="s">
        <v>735</v>
      </c>
      <c r="C1200">
        <v>902790</v>
      </c>
      <c r="D1200" t="s">
        <v>736</v>
      </c>
      <c r="E1200" t="s">
        <v>147</v>
      </c>
      <c r="F1200" t="s">
        <v>292</v>
      </c>
      <c r="G1200" t="str">
        <f t="shared" si="36"/>
        <v>Italy to World</v>
      </c>
      <c r="H1200">
        <v>2017</v>
      </c>
      <c r="I1200" t="s">
        <v>724</v>
      </c>
      <c r="J1200">
        <v>6</v>
      </c>
      <c r="K1200">
        <v>140311.402</v>
      </c>
      <c r="L1200" s="1">
        <f t="shared" si="37"/>
        <v>140.31140200000002</v>
      </c>
    </row>
    <row r="1201" spans="1:12" ht="14.45">
      <c r="A1201" t="s">
        <v>723</v>
      </c>
      <c r="B1201" t="s">
        <v>735</v>
      </c>
      <c r="C1201">
        <v>902790</v>
      </c>
      <c r="D1201" t="s">
        <v>736</v>
      </c>
      <c r="E1201" t="s">
        <v>670</v>
      </c>
      <c r="F1201" t="s">
        <v>670</v>
      </c>
      <c r="G1201" t="str">
        <f t="shared" si="36"/>
        <v>Italy to EU27</v>
      </c>
      <c r="H1201">
        <v>2012</v>
      </c>
      <c r="I1201" t="s">
        <v>724</v>
      </c>
      <c r="J1201">
        <v>6</v>
      </c>
      <c r="K1201">
        <v>60479.175999999999</v>
      </c>
      <c r="L1201" s="1">
        <f t="shared" si="37"/>
        <v>60.479176000000002</v>
      </c>
    </row>
    <row r="1202" spans="1:12" ht="14.45">
      <c r="A1202" t="s">
        <v>723</v>
      </c>
      <c r="B1202" t="s">
        <v>735</v>
      </c>
      <c r="C1202">
        <v>902790</v>
      </c>
      <c r="D1202" t="s">
        <v>736</v>
      </c>
      <c r="E1202" t="s">
        <v>670</v>
      </c>
      <c r="F1202" t="s">
        <v>670</v>
      </c>
      <c r="G1202" t="str">
        <f t="shared" si="36"/>
        <v>Italy to EU27</v>
      </c>
      <c r="H1202">
        <v>2013</v>
      </c>
      <c r="I1202" t="s">
        <v>724</v>
      </c>
      <c r="J1202">
        <v>6</v>
      </c>
      <c r="K1202">
        <v>64168.493999999999</v>
      </c>
      <c r="L1202" s="1">
        <f t="shared" si="37"/>
        <v>64.168493999999995</v>
      </c>
    </row>
    <row r="1203" spans="1:12" ht="14.45">
      <c r="A1203" t="s">
        <v>723</v>
      </c>
      <c r="B1203" t="s">
        <v>735</v>
      </c>
      <c r="C1203">
        <v>902790</v>
      </c>
      <c r="D1203" t="s">
        <v>736</v>
      </c>
      <c r="E1203" t="s">
        <v>670</v>
      </c>
      <c r="F1203" t="s">
        <v>670</v>
      </c>
      <c r="G1203" t="str">
        <f t="shared" si="36"/>
        <v>Italy to EU27</v>
      </c>
      <c r="H1203">
        <v>2014</v>
      </c>
      <c r="I1203" t="s">
        <v>724</v>
      </c>
      <c r="J1203">
        <v>6</v>
      </c>
      <c r="K1203">
        <v>61771.733999999997</v>
      </c>
      <c r="L1203" s="1">
        <f t="shared" si="37"/>
        <v>61.771733999999995</v>
      </c>
    </row>
    <row r="1204" spans="1:12" ht="14.45">
      <c r="A1204" t="s">
        <v>723</v>
      </c>
      <c r="B1204" t="s">
        <v>735</v>
      </c>
      <c r="C1204">
        <v>902790</v>
      </c>
      <c r="D1204" t="s">
        <v>736</v>
      </c>
      <c r="E1204" t="s">
        <v>670</v>
      </c>
      <c r="F1204" t="s">
        <v>670</v>
      </c>
      <c r="G1204" t="str">
        <f t="shared" si="36"/>
        <v>Italy to EU27</v>
      </c>
      <c r="H1204">
        <v>2015</v>
      </c>
      <c r="I1204" t="s">
        <v>724</v>
      </c>
      <c r="J1204">
        <v>6</v>
      </c>
      <c r="K1204">
        <v>57468.601999999999</v>
      </c>
      <c r="L1204" s="1">
        <f t="shared" si="37"/>
        <v>57.468601999999997</v>
      </c>
    </row>
    <row r="1205" spans="1:12" ht="14.45">
      <c r="A1205" t="s">
        <v>723</v>
      </c>
      <c r="B1205" t="s">
        <v>735</v>
      </c>
      <c r="C1205">
        <v>902790</v>
      </c>
      <c r="D1205" t="s">
        <v>736</v>
      </c>
      <c r="E1205" t="s">
        <v>670</v>
      </c>
      <c r="F1205" t="s">
        <v>670</v>
      </c>
      <c r="G1205" t="str">
        <f t="shared" si="36"/>
        <v>Italy to EU27</v>
      </c>
      <c r="H1205">
        <v>2016</v>
      </c>
      <c r="I1205" t="s">
        <v>724</v>
      </c>
      <c r="J1205">
        <v>6</v>
      </c>
      <c r="K1205">
        <v>59874.228999999999</v>
      </c>
      <c r="L1205" s="1">
        <f t="shared" si="37"/>
        <v>59.874229</v>
      </c>
    </row>
    <row r="1206" spans="1:12" ht="14.45">
      <c r="A1206" t="s">
        <v>723</v>
      </c>
      <c r="B1206" t="s">
        <v>735</v>
      </c>
      <c r="C1206">
        <v>902790</v>
      </c>
      <c r="D1206" t="s">
        <v>736</v>
      </c>
      <c r="E1206" t="s">
        <v>670</v>
      </c>
      <c r="F1206" t="s">
        <v>670</v>
      </c>
      <c r="G1206" t="str">
        <f t="shared" si="36"/>
        <v>Italy to EU27</v>
      </c>
      <c r="H1206">
        <v>2017</v>
      </c>
      <c r="I1206" t="s">
        <v>724</v>
      </c>
      <c r="J1206">
        <v>6</v>
      </c>
      <c r="K1206">
        <v>61346.516000000003</v>
      </c>
      <c r="L1206" s="1">
        <f t="shared" si="37"/>
        <v>61.346516000000001</v>
      </c>
    </row>
    <row r="1207" spans="1:12" ht="14.45">
      <c r="A1207"/>
      <c r="B1207"/>
      <c r="C1207"/>
      <c r="D1207"/>
      <c r="E1207"/>
      <c r="F1207"/>
      <c r="G1207"/>
      <c r="I1207"/>
      <c r="J1207"/>
      <c r="K1207"/>
      <c r="L1207"/>
    </row>
  </sheetData>
  <conditionalFormatting sqref="A1:XFD7 A84:F88 I84:K88 I9:K48 N9:XFD1048576 H9:H1207 M9:M1207 A8:F48 H8:K8 M8:XFD8 G8:G1206 L8:L1206">
    <cfRule type="expression" dxfId="996" priority="1">
      <formula>_xlfn.ISFORMULA(A1)</formula>
    </cfRule>
  </conditionalFormatting>
  <pageMargins left="0.7" right="0.7" top="0.75" bottom="0.75" header="0.3" footer="0.3"/>
  <pageSetup paperSize="9" orientation="portrait" verticalDpi="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7AA3F-CEB4-456A-BD04-4DA964C972EF}">
  <sheetPr>
    <tabColor theme="5" tint="0.39997558519241921"/>
  </sheetPr>
  <dimension ref="A1:L9374"/>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7" width="15.7109375" style="1" customWidth="1"/>
    <col min="8" max="8" width="21.85546875" style="1" customWidth="1"/>
    <col min="9" max="9" width="24" style="1" customWidth="1"/>
    <col min="10" max="10" width="23.85546875" style="1" customWidth="1"/>
    <col min="11" max="11" width="23" style="1" customWidth="1"/>
    <col min="12" max="12" width="10.85546875" style="1" customWidth="1"/>
    <col min="13" max="13" width="11.7109375" style="1" customWidth="1"/>
    <col min="14" max="14" width="10.7109375" style="1" customWidth="1"/>
    <col min="15" max="15" width="11.42578125" style="1" customWidth="1"/>
    <col min="16" max="17" width="10.85546875" style="1" customWidth="1"/>
    <col min="18" max="16384" width="8.85546875" style="1"/>
  </cols>
  <sheetData>
    <row r="1" spans="1:12" s="109" customFormat="1" ht="35.1">
      <c r="A1" s="109" t="s">
        <v>737</v>
      </c>
    </row>
    <row r="2" spans="1:12" s="167" customFormat="1" ht="12.4">
      <c r="A2" s="167" t="s">
        <v>486</v>
      </c>
    </row>
    <row r="3" spans="1:12" s="167" customFormat="1" ht="12.4">
      <c r="A3" s="167" t="s">
        <v>487</v>
      </c>
    </row>
    <row r="4" spans="1:12" s="167" customFormat="1" ht="12.4">
      <c r="A4" s="167" t="s">
        <v>470</v>
      </c>
    </row>
    <row r="7" spans="1:12" ht="14.45">
      <c r="A7" t="s">
        <v>712</v>
      </c>
      <c r="B7" t="s">
        <v>713</v>
      </c>
      <c r="C7" t="s">
        <v>714</v>
      </c>
      <c r="D7" t="s">
        <v>715</v>
      </c>
      <c r="E7" t="s">
        <v>716</v>
      </c>
      <c r="F7" t="s">
        <v>717</v>
      </c>
      <c r="G7" t="s">
        <v>718</v>
      </c>
      <c r="H7" t="s">
        <v>672</v>
      </c>
      <c r="I7" t="s">
        <v>719</v>
      </c>
      <c r="J7" t="s">
        <v>720</v>
      </c>
      <c r="K7" t="s">
        <v>721</v>
      </c>
      <c r="L7" s="1" t="s">
        <v>738</v>
      </c>
    </row>
    <row r="8" spans="1:12" ht="14.45">
      <c r="A8" t="s">
        <v>723</v>
      </c>
      <c r="B8" t="s">
        <v>739</v>
      </c>
      <c r="C8">
        <v>730900</v>
      </c>
      <c r="D8" t="s">
        <v>740</v>
      </c>
      <c r="E8" t="s">
        <v>147</v>
      </c>
      <c r="F8" t="s">
        <v>292</v>
      </c>
      <c r="G8" t="str">
        <f>CONCATENATE(D8, " to ", F8)</f>
        <v>Aruba to World</v>
      </c>
      <c r="H8">
        <v>2014</v>
      </c>
      <c r="I8" t="s">
        <v>724</v>
      </c>
      <c r="J8">
        <v>6</v>
      </c>
      <c r="K8">
        <v>15.752000000000001</v>
      </c>
      <c r="L8" s="1">
        <f>K8/1000</f>
        <v>1.5752000000000002E-2</v>
      </c>
    </row>
    <row r="9" spans="1:12" ht="14.45">
      <c r="A9" t="s">
        <v>723</v>
      </c>
      <c r="B9" t="s">
        <v>739</v>
      </c>
      <c r="C9">
        <v>730900</v>
      </c>
      <c r="D9" t="s">
        <v>740</v>
      </c>
      <c r="E9" t="s">
        <v>147</v>
      </c>
      <c r="F9" t="s">
        <v>292</v>
      </c>
      <c r="G9" t="str">
        <f t="shared" ref="G9:G72" si="0">CONCATENATE(D9, " to ", F9)</f>
        <v>Aruba to World</v>
      </c>
      <c r="H9">
        <v>2015</v>
      </c>
      <c r="I9" t="s">
        <v>724</v>
      </c>
      <c r="J9">
        <v>6</v>
      </c>
      <c r="K9">
        <v>3.044</v>
      </c>
      <c r="L9" s="1">
        <f t="shared" ref="L9:L72" si="1">K9/1000</f>
        <v>3.0439999999999998E-3</v>
      </c>
    </row>
    <row r="10" spans="1:12" ht="14.45">
      <c r="A10" t="s">
        <v>723</v>
      </c>
      <c r="B10" t="s">
        <v>739</v>
      </c>
      <c r="C10">
        <v>741999</v>
      </c>
      <c r="D10" t="s">
        <v>740</v>
      </c>
      <c r="E10" t="s">
        <v>147</v>
      </c>
      <c r="F10" t="s">
        <v>292</v>
      </c>
      <c r="G10" t="str">
        <f t="shared" si="0"/>
        <v>Aruba to World</v>
      </c>
      <c r="H10">
        <v>2014</v>
      </c>
      <c r="I10" t="s">
        <v>724</v>
      </c>
      <c r="J10">
        <v>6</v>
      </c>
      <c r="K10">
        <v>0.54100000000000004</v>
      </c>
      <c r="L10" s="1">
        <f t="shared" si="1"/>
        <v>5.4100000000000003E-4</v>
      </c>
    </row>
    <row r="11" spans="1:12" ht="14.45">
      <c r="A11" t="s">
        <v>723</v>
      </c>
      <c r="B11" t="s">
        <v>739</v>
      </c>
      <c r="C11">
        <v>741999</v>
      </c>
      <c r="D11" t="s">
        <v>740</v>
      </c>
      <c r="E11" t="s">
        <v>147</v>
      </c>
      <c r="F11" t="s">
        <v>292</v>
      </c>
      <c r="G11" t="str">
        <f t="shared" si="0"/>
        <v>Aruba to World</v>
      </c>
      <c r="H11">
        <v>2015</v>
      </c>
      <c r="I11" t="s">
        <v>724</v>
      </c>
      <c r="J11">
        <v>6</v>
      </c>
      <c r="K11">
        <v>2.16</v>
      </c>
      <c r="L11" s="1">
        <f t="shared" si="1"/>
        <v>2.16E-3</v>
      </c>
    </row>
    <row r="12" spans="1:12" ht="14.45">
      <c r="A12" t="s">
        <v>723</v>
      </c>
      <c r="B12" t="s">
        <v>739</v>
      </c>
      <c r="C12">
        <v>741999</v>
      </c>
      <c r="D12" t="s">
        <v>740</v>
      </c>
      <c r="E12" t="s">
        <v>147</v>
      </c>
      <c r="F12" t="s">
        <v>292</v>
      </c>
      <c r="G12" t="str">
        <f t="shared" si="0"/>
        <v>Aruba to World</v>
      </c>
      <c r="H12">
        <v>2016</v>
      </c>
      <c r="I12" t="s">
        <v>724</v>
      </c>
      <c r="J12">
        <v>6</v>
      </c>
      <c r="K12">
        <v>3.8530000000000002</v>
      </c>
      <c r="L12" s="1">
        <f t="shared" si="1"/>
        <v>3.8530000000000001E-3</v>
      </c>
    </row>
    <row r="13" spans="1:12" ht="14.45">
      <c r="A13" t="s">
        <v>723</v>
      </c>
      <c r="B13" t="s">
        <v>739</v>
      </c>
      <c r="C13">
        <v>741999</v>
      </c>
      <c r="D13" t="s">
        <v>740</v>
      </c>
      <c r="E13" t="s">
        <v>147</v>
      </c>
      <c r="F13" t="s">
        <v>292</v>
      </c>
      <c r="G13" t="str">
        <f t="shared" si="0"/>
        <v>Aruba to World</v>
      </c>
      <c r="H13">
        <v>2017</v>
      </c>
      <c r="I13" t="s">
        <v>724</v>
      </c>
      <c r="J13">
        <v>6</v>
      </c>
      <c r="K13">
        <v>2.871</v>
      </c>
      <c r="L13" s="1">
        <f t="shared" si="1"/>
        <v>2.8709999999999999E-3</v>
      </c>
    </row>
    <row r="14" spans="1:12" ht="14.45">
      <c r="A14" t="s">
        <v>723</v>
      </c>
      <c r="B14" t="s">
        <v>739</v>
      </c>
      <c r="C14">
        <v>761100</v>
      </c>
      <c r="D14" t="s">
        <v>740</v>
      </c>
      <c r="E14" t="s">
        <v>147</v>
      </c>
      <c r="F14" t="s">
        <v>292</v>
      </c>
      <c r="G14" t="str">
        <f t="shared" si="0"/>
        <v>Aruba to World</v>
      </c>
      <c r="H14">
        <v>2016</v>
      </c>
      <c r="I14" t="s">
        <v>724</v>
      </c>
      <c r="J14">
        <v>6</v>
      </c>
      <c r="K14">
        <v>1.972</v>
      </c>
      <c r="L14" s="1">
        <f t="shared" si="1"/>
        <v>1.9719999999999998E-3</v>
      </c>
    </row>
    <row r="15" spans="1:12" ht="14.45">
      <c r="A15" t="s">
        <v>723</v>
      </c>
      <c r="B15" t="s">
        <v>739</v>
      </c>
      <c r="C15">
        <v>761100</v>
      </c>
      <c r="D15" t="s">
        <v>740</v>
      </c>
      <c r="E15" t="s">
        <v>147</v>
      </c>
      <c r="F15" t="s">
        <v>292</v>
      </c>
      <c r="G15" t="str">
        <f t="shared" si="0"/>
        <v>Aruba to World</v>
      </c>
      <c r="H15">
        <v>2017</v>
      </c>
      <c r="I15" t="s">
        <v>724</v>
      </c>
      <c r="J15">
        <v>6</v>
      </c>
      <c r="K15">
        <v>0.41899999999999998</v>
      </c>
      <c r="L15" s="1">
        <f t="shared" si="1"/>
        <v>4.1899999999999999E-4</v>
      </c>
    </row>
    <row r="16" spans="1:12" ht="14.45">
      <c r="A16" t="s">
        <v>723</v>
      </c>
      <c r="B16" t="s">
        <v>739</v>
      </c>
      <c r="C16">
        <v>8405</v>
      </c>
      <c r="D16" t="s">
        <v>740</v>
      </c>
      <c r="E16" t="s">
        <v>147</v>
      </c>
      <c r="F16" t="s">
        <v>292</v>
      </c>
      <c r="G16" t="str">
        <f t="shared" si="0"/>
        <v>Aruba to World</v>
      </c>
      <c r="H16">
        <v>2014</v>
      </c>
      <c r="I16" t="s">
        <v>724</v>
      </c>
      <c r="J16">
        <v>6</v>
      </c>
      <c r="K16">
        <v>1.536</v>
      </c>
      <c r="L16" s="1">
        <f t="shared" si="1"/>
        <v>1.536E-3</v>
      </c>
    </row>
    <row r="17" spans="1:12" ht="14.45">
      <c r="A17" t="s">
        <v>723</v>
      </c>
      <c r="B17" t="s">
        <v>739</v>
      </c>
      <c r="C17">
        <v>8405</v>
      </c>
      <c r="D17" t="s">
        <v>740</v>
      </c>
      <c r="E17" t="s">
        <v>147</v>
      </c>
      <c r="F17" t="s">
        <v>292</v>
      </c>
      <c r="G17" t="str">
        <f t="shared" si="0"/>
        <v>Aruba to World</v>
      </c>
      <c r="H17">
        <v>2015</v>
      </c>
      <c r="I17" t="s">
        <v>724</v>
      </c>
      <c r="J17">
        <v>6</v>
      </c>
      <c r="K17">
        <v>0.76300000000000001</v>
      </c>
      <c r="L17" s="1">
        <f t="shared" si="1"/>
        <v>7.6300000000000001E-4</v>
      </c>
    </row>
    <row r="18" spans="1:12" ht="14.45">
      <c r="A18" t="s">
        <v>723</v>
      </c>
      <c r="B18" t="s">
        <v>739</v>
      </c>
      <c r="C18">
        <v>8405</v>
      </c>
      <c r="D18" t="s">
        <v>740</v>
      </c>
      <c r="E18" t="s">
        <v>147</v>
      </c>
      <c r="F18" t="s">
        <v>292</v>
      </c>
      <c r="G18" t="str">
        <f t="shared" si="0"/>
        <v>Aruba to World</v>
      </c>
      <c r="H18">
        <v>2016</v>
      </c>
      <c r="I18" t="s">
        <v>724</v>
      </c>
      <c r="J18">
        <v>6</v>
      </c>
      <c r="K18">
        <v>3.8330000000000002</v>
      </c>
      <c r="L18" s="1">
        <f t="shared" si="1"/>
        <v>3.833E-3</v>
      </c>
    </row>
    <row r="19" spans="1:12" ht="14.45">
      <c r="A19" t="s">
        <v>723</v>
      </c>
      <c r="B19" t="s">
        <v>739</v>
      </c>
      <c r="C19">
        <v>8405</v>
      </c>
      <c r="D19" t="s">
        <v>740</v>
      </c>
      <c r="E19" t="s">
        <v>147</v>
      </c>
      <c r="F19" t="s">
        <v>292</v>
      </c>
      <c r="G19" t="str">
        <f t="shared" si="0"/>
        <v>Aruba to World</v>
      </c>
      <c r="H19">
        <v>2017</v>
      </c>
      <c r="I19" t="s">
        <v>724</v>
      </c>
      <c r="J19">
        <v>6</v>
      </c>
      <c r="K19">
        <v>3.3239999999999998</v>
      </c>
      <c r="L19" s="1">
        <f t="shared" si="1"/>
        <v>3.3239999999999997E-3</v>
      </c>
    </row>
    <row r="20" spans="1:12" ht="14.45">
      <c r="A20" t="s">
        <v>723</v>
      </c>
      <c r="B20" t="s">
        <v>739</v>
      </c>
      <c r="C20">
        <v>842129</v>
      </c>
      <c r="D20" t="s">
        <v>740</v>
      </c>
      <c r="E20" t="s">
        <v>147</v>
      </c>
      <c r="F20" t="s">
        <v>292</v>
      </c>
      <c r="G20" t="str">
        <f t="shared" si="0"/>
        <v>Aruba to World</v>
      </c>
      <c r="H20">
        <v>2014</v>
      </c>
      <c r="I20" t="s">
        <v>724</v>
      </c>
      <c r="J20">
        <v>6</v>
      </c>
      <c r="K20">
        <v>0.22</v>
      </c>
      <c r="L20" s="1">
        <f t="shared" si="1"/>
        <v>2.2000000000000001E-4</v>
      </c>
    </row>
    <row r="21" spans="1:12" ht="14.45">
      <c r="A21" t="s">
        <v>723</v>
      </c>
      <c r="B21" t="s">
        <v>739</v>
      </c>
      <c r="C21">
        <v>842129</v>
      </c>
      <c r="D21" t="s">
        <v>740</v>
      </c>
      <c r="E21" t="s">
        <v>147</v>
      </c>
      <c r="F21" t="s">
        <v>292</v>
      </c>
      <c r="G21" t="str">
        <f t="shared" si="0"/>
        <v>Aruba to World</v>
      </c>
      <c r="H21">
        <v>2015</v>
      </c>
      <c r="I21" t="s">
        <v>724</v>
      </c>
      <c r="J21">
        <v>6</v>
      </c>
      <c r="K21">
        <v>1.8</v>
      </c>
      <c r="L21" s="1">
        <f t="shared" si="1"/>
        <v>1.8E-3</v>
      </c>
    </row>
    <row r="22" spans="1:12" ht="14.45">
      <c r="A22" t="s">
        <v>723</v>
      </c>
      <c r="B22" t="s">
        <v>739</v>
      </c>
      <c r="C22">
        <v>842129</v>
      </c>
      <c r="D22" t="s">
        <v>740</v>
      </c>
      <c r="E22" t="s">
        <v>147</v>
      </c>
      <c r="F22" t="s">
        <v>292</v>
      </c>
      <c r="G22" t="str">
        <f t="shared" si="0"/>
        <v>Aruba to World</v>
      </c>
      <c r="H22">
        <v>2016</v>
      </c>
      <c r="I22" t="s">
        <v>724</v>
      </c>
      <c r="J22">
        <v>6</v>
      </c>
      <c r="K22">
        <v>0.66400000000000003</v>
      </c>
      <c r="L22" s="1">
        <f t="shared" si="1"/>
        <v>6.6399999999999999E-4</v>
      </c>
    </row>
    <row r="23" spans="1:12" ht="14.45">
      <c r="A23" t="s">
        <v>723</v>
      </c>
      <c r="B23" t="s">
        <v>739</v>
      </c>
      <c r="C23">
        <v>842139</v>
      </c>
      <c r="D23" t="s">
        <v>740</v>
      </c>
      <c r="E23" t="s">
        <v>147</v>
      </c>
      <c r="F23" t="s">
        <v>292</v>
      </c>
      <c r="G23" t="str">
        <f t="shared" si="0"/>
        <v>Aruba to World</v>
      </c>
      <c r="H23">
        <v>2014</v>
      </c>
      <c r="I23" t="s">
        <v>724</v>
      </c>
      <c r="J23">
        <v>6</v>
      </c>
      <c r="K23">
        <v>0.76800000000000002</v>
      </c>
      <c r="L23" s="1">
        <f t="shared" si="1"/>
        <v>7.6800000000000002E-4</v>
      </c>
    </row>
    <row r="24" spans="1:12" ht="14.45">
      <c r="A24" t="s">
        <v>723</v>
      </c>
      <c r="B24" t="s">
        <v>739</v>
      </c>
      <c r="C24">
        <v>842139</v>
      </c>
      <c r="D24" t="s">
        <v>740</v>
      </c>
      <c r="E24" t="s">
        <v>147</v>
      </c>
      <c r="F24" t="s">
        <v>292</v>
      </c>
      <c r="G24" t="str">
        <f t="shared" si="0"/>
        <v>Aruba to World</v>
      </c>
      <c r="H24">
        <v>2015</v>
      </c>
      <c r="I24" t="s">
        <v>724</v>
      </c>
      <c r="J24">
        <v>6</v>
      </c>
      <c r="K24">
        <v>0.49399999999999999</v>
      </c>
      <c r="L24" s="1">
        <f t="shared" si="1"/>
        <v>4.9399999999999997E-4</v>
      </c>
    </row>
    <row r="25" spans="1:12" ht="14.45">
      <c r="A25" t="s">
        <v>723</v>
      </c>
      <c r="B25" t="s">
        <v>739</v>
      </c>
      <c r="C25">
        <v>842139</v>
      </c>
      <c r="D25" t="s">
        <v>740</v>
      </c>
      <c r="E25" t="s">
        <v>147</v>
      </c>
      <c r="F25" t="s">
        <v>292</v>
      </c>
      <c r="G25" t="str">
        <f t="shared" si="0"/>
        <v>Aruba to World</v>
      </c>
      <c r="H25">
        <v>2016</v>
      </c>
      <c r="I25" t="s">
        <v>724</v>
      </c>
      <c r="J25">
        <v>6</v>
      </c>
      <c r="K25">
        <v>8.2000000000000003E-2</v>
      </c>
      <c r="L25" s="1">
        <f t="shared" si="1"/>
        <v>8.2000000000000001E-5</v>
      </c>
    </row>
    <row r="26" spans="1:12" ht="14.45">
      <c r="A26" t="s">
        <v>723</v>
      </c>
      <c r="B26" t="s">
        <v>739</v>
      </c>
      <c r="C26">
        <v>847989</v>
      </c>
      <c r="D26" t="s">
        <v>740</v>
      </c>
      <c r="E26" t="s">
        <v>147</v>
      </c>
      <c r="F26" t="s">
        <v>292</v>
      </c>
      <c r="G26" t="str">
        <f t="shared" si="0"/>
        <v>Aruba to World</v>
      </c>
      <c r="H26">
        <v>2014</v>
      </c>
      <c r="I26" t="s">
        <v>724</v>
      </c>
      <c r="J26">
        <v>6</v>
      </c>
      <c r="K26">
        <v>1.6779999999999999</v>
      </c>
      <c r="L26" s="1">
        <f t="shared" si="1"/>
        <v>1.678E-3</v>
      </c>
    </row>
    <row r="27" spans="1:12" ht="14.45">
      <c r="A27" t="s">
        <v>723</v>
      </c>
      <c r="B27" t="s">
        <v>739</v>
      </c>
      <c r="C27">
        <v>847989</v>
      </c>
      <c r="D27" t="s">
        <v>740</v>
      </c>
      <c r="E27" t="s">
        <v>147</v>
      </c>
      <c r="F27" t="s">
        <v>292</v>
      </c>
      <c r="G27" t="str">
        <f t="shared" si="0"/>
        <v>Aruba to World</v>
      </c>
      <c r="H27">
        <v>2015</v>
      </c>
      <c r="I27" t="s">
        <v>724</v>
      </c>
      <c r="J27">
        <v>6</v>
      </c>
      <c r="K27">
        <v>10.930999999999999</v>
      </c>
      <c r="L27" s="1">
        <f t="shared" si="1"/>
        <v>1.0931E-2</v>
      </c>
    </row>
    <row r="28" spans="1:12" ht="14.45">
      <c r="A28" t="s">
        <v>723</v>
      </c>
      <c r="B28" t="s">
        <v>739</v>
      </c>
      <c r="C28">
        <v>847989</v>
      </c>
      <c r="D28" t="s">
        <v>740</v>
      </c>
      <c r="E28" t="s">
        <v>147</v>
      </c>
      <c r="F28" t="s">
        <v>292</v>
      </c>
      <c r="G28" t="str">
        <f t="shared" si="0"/>
        <v>Aruba to World</v>
      </c>
      <c r="H28">
        <v>2016</v>
      </c>
      <c r="I28" t="s">
        <v>724</v>
      </c>
      <c r="J28">
        <v>6</v>
      </c>
      <c r="K28">
        <v>48.250999999999998</v>
      </c>
      <c r="L28" s="1">
        <f t="shared" si="1"/>
        <v>4.8250999999999995E-2</v>
      </c>
    </row>
    <row r="29" spans="1:12" ht="14.45">
      <c r="A29" t="s">
        <v>723</v>
      </c>
      <c r="B29" t="s">
        <v>739</v>
      </c>
      <c r="C29">
        <v>847989</v>
      </c>
      <c r="D29" t="s">
        <v>740</v>
      </c>
      <c r="E29" t="s">
        <v>147</v>
      </c>
      <c r="F29" t="s">
        <v>292</v>
      </c>
      <c r="G29" t="str">
        <f t="shared" si="0"/>
        <v>Aruba to World</v>
      </c>
      <c r="H29">
        <v>2017</v>
      </c>
      <c r="I29" t="s">
        <v>724</v>
      </c>
      <c r="J29">
        <v>6</v>
      </c>
      <c r="K29">
        <v>8.3219999999999992</v>
      </c>
      <c r="L29" s="1">
        <f t="shared" si="1"/>
        <v>8.3219999999999995E-3</v>
      </c>
    </row>
    <row r="30" spans="1:12" ht="14.45">
      <c r="A30" t="s">
        <v>723</v>
      </c>
      <c r="B30" t="s">
        <v>739</v>
      </c>
      <c r="C30">
        <v>847989</v>
      </c>
      <c r="D30" t="s">
        <v>740</v>
      </c>
      <c r="E30" t="s">
        <v>670</v>
      </c>
      <c r="F30" t="s">
        <v>670</v>
      </c>
      <c r="G30" t="str">
        <f t="shared" si="0"/>
        <v>Aruba to EU27</v>
      </c>
      <c r="H30">
        <v>2016</v>
      </c>
      <c r="I30" t="s">
        <v>724</v>
      </c>
      <c r="J30">
        <v>6</v>
      </c>
      <c r="K30">
        <v>22.419</v>
      </c>
      <c r="L30" s="1">
        <f t="shared" si="1"/>
        <v>2.2419000000000001E-2</v>
      </c>
    </row>
    <row r="31" spans="1:12" ht="14.45">
      <c r="A31" t="s">
        <v>723</v>
      </c>
      <c r="B31" t="s">
        <v>741</v>
      </c>
      <c r="C31">
        <v>730900</v>
      </c>
      <c r="D31" t="s">
        <v>742</v>
      </c>
      <c r="E31" t="s">
        <v>147</v>
      </c>
      <c r="F31" t="s">
        <v>292</v>
      </c>
      <c r="G31" t="str">
        <f t="shared" si="0"/>
        <v>Albania to World</v>
      </c>
      <c r="H31">
        <v>2012</v>
      </c>
      <c r="I31" t="s">
        <v>724</v>
      </c>
      <c r="J31">
        <v>6</v>
      </c>
      <c r="K31">
        <v>72.512</v>
      </c>
      <c r="L31" s="1">
        <f t="shared" si="1"/>
        <v>7.2512000000000007E-2</v>
      </c>
    </row>
    <row r="32" spans="1:12" ht="14.45">
      <c r="A32" t="s">
        <v>723</v>
      </c>
      <c r="B32" t="s">
        <v>741</v>
      </c>
      <c r="C32">
        <v>730900</v>
      </c>
      <c r="D32" t="s">
        <v>742</v>
      </c>
      <c r="E32" t="s">
        <v>147</v>
      </c>
      <c r="F32" t="s">
        <v>292</v>
      </c>
      <c r="G32" t="str">
        <f t="shared" si="0"/>
        <v>Albania to World</v>
      </c>
      <c r="H32">
        <v>2013</v>
      </c>
      <c r="I32" t="s">
        <v>724</v>
      </c>
      <c r="J32">
        <v>6</v>
      </c>
      <c r="K32">
        <v>57.622</v>
      </c>
      <c r="L32" s="1">
        <f t="shared" si="1"/>
        <v>5.7622E-2</v>
      </c>
    </row>
    <row r="33" spans="1:12" ht="14.45">
      <c r="A33" t="s">
        <v>723</v>
      </c>
      <c r="B33" t="s">
        <v>741</v>
      </c>
      <c r="C33">
        <v>730900</v>
      </c>
      <c r="D33" t="s">
        <v>742</v>
      </c>
      <c r="E33" t="s">
        <v>147</v>
      </c>
      <c r="F33" t="s">
        <v>292</v>
      </c>
      <c r="G33" t="str">
        <f t="shared" si="0"/>
        <v>Albania to World</v>
      </c>
      <c r="H33">
        <v>2014</v>
      </c>
      <c r="I33" t="s">
        <v>724</v>
      </c>
      <c r="J33">
        <v>6</v>
      </c>
      <c r="K33">
        <v>120.563</v>
      </c>
      <c r="L33" s="1">
        <f t="shared" si="1"/>
        <v>0.120563</v>
      </c>
    </row>
    <row r="34" spans="1:12" ht="14.45">
      <c r="A34" t="s">
        <v>723</v>
      </c>
      <c r="B34" t="s">
        <v>741</v>
      </c>
      <c r="C34">
        <v>730900</v>
      </c>
      <c r="D34" t="s">
        <v>742</v>
      </c>
      <c r="E34" t="s">
        <v>147</v>
      </c>
      <c r="F34" t="s">
        <v>292</v>
      </c>
      <c r="G34" t="str">
        <f t="shared" si="0"/>
        <v>Albania to World</v>
      </c>
      <c r="H34">
        <v>2015</v>
      </c>
      <c r="I34" t="s">
        <v>724</v>
      </c>
      <c r="J34">
        <v>6</v>
      </c>
      <c r="K34">
        <v>102.982</v>
      </c>
      <c r="L34" s="1">
        <f t="shared" si="1"/>
        <v>0.102982</v>
      </c>
    </row>
    <row r="35" spans="1:12" ht="14.45">
      <c r="A35" t="s">
        <v>723</v>
      </c>
      <c r="B35" t="s">
        <v>741</v>
      </c>
      <c r="C35">
        <v>730900</v>
      </c>
      <c r="D35" t="s">
        <v>742</v>
      </c>
      <c r="E35" t="s">
        <v>147</v>
      </c>
      <c r="F35" t="s">
        <v>292</v>
      </c>
      <c r="G35" t="str">
        <f t="shared" si="0"/>
        <v>Albania to World</v>
      </c>
      <c r="H35">
        <v>2016</v>
      </c>
      <c r="I35" t="s">
        <v>724</v>
      </c>
      <c r="J35">
        <v>6</v>
      </c>
      <c r="K35">
        <v>58.249000000000002</v>
      </c>
      <c r="L35" s="1">
        <f t="shared" si="1"/>
        <v>5.8249000000000002E-2</v>
      </c>
    </row>
    <row r="36" spans="1:12" ht="14.45">
      <c r="A36" t="s">
        <v>723</v>
      </c>
      <c r="B36" t="s">
        <v>741</v>
      </c>
      <c r="C36">
        <v>730900</v>
      </c>
      <c r="D36" t="s">
        <v>742</v>
      </c>
      <c r="E36" t="s">
        <v>147</v>
      </c>
      <c r="F36" t="s">
        <v>292</v>
      </c>
      <c r="G36" t="str">
        <f t="shared" si="0"/>
        <v>Albania to World</v>
      </c>
      <c r="H36">
        <v>2017</v>
      </c>
      <c r="I36" t="s">
        <v>724</v>
      </c>
      <c r="J36">
        <v>6</v>
      </c>
      <c r="K36">
        <v>38.689</v>
      </c>
      <c r="L36" s="1">
        <f t="shared" si="1"/>
        <v>3.8689000000000001E-2</v>
      </c>
    </row>
    <row r="37" spans="1:12" ht="14.45">
      <c r="A37" t="s">
        <v>723</v>
      </c>
      <c r="B37" t="s">
        <v>741</v>
      </c>
      <c r="C37">
        <v>730900</v>
      </c>
      <c r="D37" t="s">
        <v>742</v>
      </c>
      <c r="E37" t="s">
        <v>670</v>
      </c>
      <c r="F37" t="s">
        <v>670</v>
      </c>
      <c r="G37" t="str">
        <f t="shared" si="0"/>
        <v>Albania to EU27</v>
      </c>
      <c r="H37">
        <v>2012</v>
      </c>
      <c r="I37" t="s">
        <v>724</v>
      </c>
      <c r="J37">
        <v>6</v>
      </c>
      <c r="K37">
        <v>28.076000000000001</v>
      </c>
      <c r="L37" s="1">
        <f t="shared" si="1"/>
        <v>2.8076E-2</v>
      </c>
    </row>
    <row r="38" spans="1:12" ht="14.45">
      <c r="A38" t="s">
        <v>723</v>
      </c>
      <c r="B38" t="s">
        <v>741</v>
      </c>
      <c r="C38">
        <v>730900</v>
      </c>
      <c r="D38" t="s">
        <v>742</v>
      </c>
      <c r="E38" t="s">
        <v>670</v>
      </c>
      <c r="F38" t="s">
        <v>670</v>
      </c>
      <c r="G38" t="str">
        <f t="shared" si="0"/>
        <v>Albania to EU27</v>
      </c>
      <c r="H38">
        <v>2013</v>
      </c>
      <c r="I38" t="s">
        <v>724</v>
      </c>
      <c r="J38">
        <v>6</v>
      </c>
      <c r="K38">
        <v>21.265000000000001</v>
      </c>
      <c r="L38" s="1">
        <f t="shared" si="1"/>
        <v>2.1264999999999999E-2</v>
      </c>
    </row>
    <row r="39" spans="1:12" ht="14.45">
      <c r="A39" t="s">
        <v>723</v>
      </c>
      <c r="B39" t="s">
        <v>741</v>
      </c>
      <c r="C39">
        <v>730900</v>
      </c>
      <c r="D39" t="s">
        <v>742</v>
      </c>
      <c r="E39" t="s">
        <v>670</v>
      </c>
      <c r="F39" t="s">
        <v>670</v>
      </c>
      <c r="G39" t="str">
        <f t="shared" si="0"/>
        <v>Albania to EU27</v>
      </c>
      <c r="H39">
        <v>2014</v>
      </c>
      <c r="I39" t="s">
        <v>724</v>
      </c>
      <c r="J39">
        <v>6</v>
      </c>
      <c r="K39">
        <v>79.738</v>
      </c>
      <c r="L39" s="1">
        <f t="shared" si="1"/>
        <v>7.9738000000000003E-2</v>
      </c>
    </row>
    <row r="40" spans="1:12" ht="14.45">
      <c r="A40" t="s">
        <v>723</v>
      </c>
      <c r="B40" t="s">
        <v>741</v>
      </c>
      <c r="C40">
        <v>730900</v>
      </c>
      <c r="D40" t="s">
        <v>742</v>
      </c>
      <c r="E40" t="s">
        <v>670</v>
      </c>
      <c r="F40" t="s">
        <v>670</v>
      </c>
      <c r="G40" t="str">
        <f t="shared" si="0"/>
        <v>Albania to EU27</v>
      </c>
      <c r="H40">
        <v>2015</v>
      </c>
      <c r="I40" t="s">
        <v>724</v>
      </c>
      <c r="J40">
        <v>6</v>
      </c>
      <c r="K40">
        <v>26.303999999999998</v>
      </c>
      <c r="L40" s="1">
        <f t="shared" si="1"/>
        <v>2.6303999999999998E-2</v>
      </c>
    </row>
    <row r="41" spans="1:12" ht="14.45">
      <c r="A41" t="s">
        <v>723</v>
      </c>
      <c r="B41" t="s">
        <v>741</v>
      </c>
      <c r="C41">
        <v>730900</v>
      </c>
      <c r="D41" t="s">
        <v>742</v>
      </c>
      <c r="E41" t="s">
        <v>670</v>
      </c>
      <c r="F41" t="s">
        <v>670</v>
      </c>
      <c r="G41" t="str">
        <f t="shared" si="0"/>
        <v>Albania to EU27</v>
      </c>
      <c r="H41">
        <v>2016</v>
      </c>
      <c r="I41" t="s">
        <v>724</v>
      </c>
      <c r="J41">
        <v>6</v>
      </c>
      <c r="K41">
        <v>2.2069999999999999</v>
      </c>
      <c r="L41" s="1">
        <f t="shared" si="1"/>
        <v>2.2069999999999998E-3</v>
      </c>
    </row>
    <row r="42" spans="1:12" ht="14.45">
      <c r="A42" t="s">
        <v>723</v>
      </c>
      <c r="B42" t="s">
        <v>741</v>
      </c>
      <c r="C42">
        <v>741999</v>
      </c>
      <c r="D42" t="s">
        <v>742</v>
      </c>
      <c r="E42" t="s">
        <v>147</v>
      </c>
      <c r="F42" t="s">
        <v>292</v>
      </c>
      <c r="G42" t="str">
        <f t="shared" si="0"/>
        <v>Albania to World</v>
      </c>
      <c r="H42">
        <v>2012</v>
      </c>
      <c r="I42" t="s">
        <v>724</v>
      </c>
      <c r="J42">
        <v>6</v>
      </c>
      <c r="K42">
        <v>7.1150000000000002</v>
      </c>
      <c r="L42" s="1">
        <f t="shared" si="1"/>
        <v>7.1149999999999998E-3</v>
      </c>
    </row>
    <row r="43" spans="1:12" ht="14.45">
      <c r="A43" t="s">
        <v>723</v>
      </c>
      <c r="B43" t="s">
        <v>741</v>
      </c>
      <c r="C43">
        <v>741999</v>
      </c>
      <c r="D43" t="s">
        <v>742</v>
      </c>
      <c r="E43" t="s">
        <v>147</v>
      </c>
      <c r="F43" t="s">
        <v>292</v>
      </c>
      <c r="G43" t="str">
        <f t="shared" si="0"/>
        <v>Albania to World</v>
      </c>
      <c r="H43">
        <v>2013</v>
      </c>
      <c r="I43" t="s">
        <v>724</v>
      </c>
      <c r="J43">
        <v>6</v>
      </c>
      <c r="K43">
        <v>12.44</v>
      </c>
      <c r="L43" s="1">
        <f t="shared" si="1"/>
        <v>1.244E-2</v>
      </c>
    </row>
    <row r="44" spans="1:12" ht="14.45">
      <c r="A44" t="s">
        <v>723</v>
      </c>
      <c r="B44" t="s">
        <v>741</v>
      </c>
      <c r="C44">
        <v>741999</v>
      </c>
      <c r="D44" t="s">
        <v>742</v>
      </c>
      <c r="E44" t="s">
        <v>670</v>
      </c>
      <c r="F44" t="s">
        <v>670</v>
      </c>
      <c r="G44" t="str">
        <f t="shared" si="0"/>
        <v>Albania to EU27</v>
      </c>
      <c r="H44">
        <v>2012</v>
      </c>
      <c r="I44" t="s">
        <v>724</v>
      </c>
      <c r="J44">
        <v>6</v>
      </c>
      <c r="K44">
        <v>0.255</v>
      </c>
      <c r="L44" s="1">
        <f t="shared" si="1"/>
        <v>2.5500000000000002E-4</v>
      </c>
    </row>
    <row r="45" spans="1:12" ht="14.45">
      <c r="A45" t="s">
        <v>723</v>
      </c>
      <c r="B45" t="s">
        <v>741</v>
      </c>
      <c r="C45">
        <v>761100</v>
      </c>
      <c r="D45" t="s">
        <v>742</v>
      </c>
      <c r="E45" t="s">
        <v>147</v>
      </c>
      <c r="F45" t="s">
        <v>292</v>
      </c>
      <c r="G45" t="str">
        <f t="shared" si="0"/>
        <v>Albania to World</v>
      </c>
      <c r="H45">
        <v>2012</v>
      </c>
      <c r="I45" t="s">
        <v>724</v>
      </c>
      <c r="J45">
        <v>6</v>
      </c>
      <c r="K45">
        <v>9.9719999999999995</v>
      </c>
      <c r="L45" s="1">
        <f t="shared" si="1"/>
        <v>9.972E-3</v>
      </c>
    </row>
    <row r="46" spans="1:12" ht="14.45">
      <c r="A46" t="s">
        <v>723</v>
      </c>
      <c r="B46" t="s">
        <v>741</v>
      </c>
      <c r="C46">
        <v>761100</v>
      </c>
      <c r="D46" t="s">
        <v>742</v>
      </c>
      <c r="E46" t="s">
        <v>147</v>
      </c>
      <c r="F46" t="s">
        <v>292</v>
      </c>
      <c r="G46" t="str">
        <f t="shared" si="0"/>
        <v>Albania to World</v>
      </c>
      <c r="H46">
        <v>2013</v>
      </c>
      <c r="I46" t="s">
        <v>724</v>
      </c>
      <c r="J46">
        <v>6</v>
      </c>
      <c r="K46">
        <v>1E-3</v>
      </c>
      <c r="L46" s="1">
        <f t="shared" si="1"/>
        <v>9.9999999999999995E-7</v>
      </c>
    </row>
    <row r="47" spans="1:12" ht="14.45">
      <c r="A47" t="s">
        <v>723</v>
      </c>
      <c r="B47" t="s">
        <v>741</v>
      </c>
      <c r="C47">
        <v>761100</v>
      </c>
      <c r="D47" t="s">
        <v>742</v>
      </c>
      <c r="E47" t="s">
        <v>670</v>
      </c>
      <c r="F47" t="s">
        <v>670</v>
      </c>
      <c r="G47" t="str">
        <f t="shared" si="0"/>
        <v>Albania to EU27</v>
      </c>
      <c r="H47">
        <v>2012</v>
      </c>
      <c r="I47" t="s">
        <v>724</v>
      </c>
      <c r="J47">
        <v>6</v>
      </c>
      <c r="K47">
        <v>9.9719999999999995</v>
      </c>
      <c r="L47" s="1">
        <f t="shared" si="1"/>
        <v>9.972E-3</v>
      </c>
    </row>
    <row r="48" spans="1:12" ht="14.45">
      <c r="A48" t="s">
        <v>723</v>
      </c>
      <c r="B48" t="s">
        <v>741</v>
      </c>
      <c r="C48">
        <v>8405</v>
      </c>
      <c r="D48" t="s">
        <v>742</v>
      </c>
      <c r="E48" t="s">
        <v>147</v>
      </c>
      <c r="F48" t="s">
        <v>292</v>
      </c>
      <c r="G48" t="str">
        <f t="shared" si="0"/>
        <v>Albania to World</v>
      </c>
      <c r="H48">
        <v>2012</v>
      </c>
      <c r="I48" t="s">
        <v>724</v>
      </c>
      <c r="J48">
        <v>6</v>
      </c>
      <c r="K48">
        <v>24.317</v>
      </c>
      <c r="L48" s="1">
        <f t="shared" si="1"/>
        <v>2.4317000000000002E-2</v>
      </c>
    </row>
    <row r="49" spans="1:12" ht="14.45">
      <c r="A49" t="s">
        <v>723</v>
      </c>
      <c r="B49" t="s">
        <v>741</v>
      </c>
      <c r="C49">
        <v>8405</v>
      </c>
      <c r="D49" t="s">
        <v>742</v>
      </c>
      <c r="E49" t="s">
        <v>670</v>
      </c>
      <c r="F49" t="s">
        <v>670</v>
      </c>
      <c r="G49" t="str">
        <f t="shared" si="0"/>
        <v>Albania to EU27</v>
      </c>
      <c r="H49">
        <v>2012</v>
      </c>
      <c r="I49" t="s">
        <v>724</v>
      </c>
      <c r="J49">
        <v>6</v>
      </c>
      <c r="K49">
        <v>24.317</v>
      </c>
      <c r="L49" s="1">
        <f t="shared" si="1"/>
        <v>2.4317000000000002E-2</v>
      </c>
    </row>
    <row r="50" spans="1:12" ht="14.45">
      <c r="A50" t="s">
        <v>723</v>
      </c>
      <c r="B50" t="s">
        <v>741</v>
      </c>
      <c r="C50">
        <v>841940</v>
      </c>
      <c r="D50" t="s">
        <v>742</v>
      </c>
      <c r="E50" t="s">
        <v>147</v>
      </c>
      <c r="F50" t="s">
        <v>292</v>
      </c>
      <c r="G50" t="str">
        <f t="shared" si="0"/>
        <v>Albania to World</v>
      </c>
      <c r="H50">
        <v>2012</v>
      </c>
      <c r="I50" t="s">
        <v>724</v>
      </c>
      <c r="J50">
        <v>6</v>
      </c>
      <c r="K50">
        <v>26.21</v>
      </c>
      <c r="L50" s="1">
        <f t="shared" si="1"/>
        <v>2.6210000000000001E-2</v>
      </c>
    </row>
    <row r="51" spans="1:12" ht="14.45">
      <c r="A51" t="s">
        <v>723</v>
      </c>
      <c r="B51" t="s">
        <v>741</v>
      </c>
      <c r="C51">
        <v>842129</v>
      </c>
      <c r="D51" t="s">
        <v>742</v>
      </c>
      <c r="E51" t="s">
        <v>147</v>
      </c>
      <c r="F51" t="s">
        <v>292</v>
      </c>
      <c r="G51" t="str">
        <f t="shared" si="0"/>
        <v>Albania to World</v>
      </c>
      <c r="H51">
        <v>2013</v>
      </c>
      <c r="I51" t="s">
        <v>724</v>
      </c>
      <c r="J51">
        <v>6</v>
      </c>
      <c r="K51">
        <v>3.44</v>
      </c>
      <c r="L51" s="1">
        <f t="shared" si="1"/>
        <v>3.4399999999999999E-3</v>
      </c>
    </row>
    <row r="52" spans="1:12" ht="14.45">
      <c r="A52" t="s">
        <v>723</v>
      </c>
      <c r="B52" t="s">
        <v>741</v>
      </c>
      <c r="C52">
        <v>842139</v>
      </c>
      <c r="D52" t="s">
        <v>742</v>
      </c>
      <c r="E52" t="s">
        <v>147</v>
      </c>
      <c r="F52" t="s">
        <v>292</v>
      </c>
      <c r="G52" t="str">
        <f t="shared" si="0"/>
        <v>Albania to World</v>
      </c>
      <c r="H52">
        <v>2012</v>
      </c>
      <c r="I52" t="s">
        <v>724</v>
      </c>
      <c r="J52">
        <v>6</v>
      </c>
      <c r="K52">
        <v>180.827</v>
      </c>
      <c r="L52" s="1">
        <f t="shared" si="1"/>
        <v>0.18082699999999999</v>
      </c>
    </row>
    <row r="53" spans="1:12" ht="14.45">
      <c r="A53" t="s">
        <v>723</v>
      </c>
      <c r="B53" t="s">
        <v>741</v>
      </c>
      <c r="C53">
        <v>842139</v>
      </c>
      <c r="D53" t="s">
        <v>742</v>
      </c>
      <c r="E53" t="s">
        <v>147</v>
      </c>
      <c r="F53" t="s">
        <v>292</v>
      </c>
      <c r="G53" t="str">
        <f t="shared" si="0"/>
        <v>Albania to World</v>
      </c>
      <c r="H53">
        <v>2013</v>
      </c>
      <c r="I53" t="s">
        <v>724</v>
      </c>
      <c r="J53">
        <v>6</v>
      </c>
      <c r="K53">
        <v>940.30399999999997</v>
      </c>
      <c r="L53" s="1">
        <f t="shared" si="1"/>
        <v>0.94030400000000003</v>
      </c>
    </row>
    <row r="54" spans="1:12" ht="14.45">
      <c r="A54" t="s">
        <v>723</v>
      </c>
      <c r="B54" t="s">
        <v>741</v>
      </c>
      <c r="C54">
        <v>842139</v>
      </c>
      <c r="D54" t="s">
        <v>742</v>
      </c>
      <c r="E54" t="s">
        <v>670</v>
      </c>
      <c r="F54" t="s">
        <v>670</v>
      </c>
      <c r="G54" t="str">
        <f t="shared" si="0"/>
        <v>Albania to EU27</v>
      </c>
      <c r="H54">
        <v>2012</v>
      </c>
      <c r="I54" t="s">
        <v>724</v>
      </c>
      <c r="J54">
        <v>6</v>
      </c>
      <c r="K54">
        <v>180.41300000000001</v>
      </c>
      <c r="L54" s="1">
        <f t="shared" si="1"/>
        <v>0.18041300000000002</v>
      </c>
    </row>
    <row r="55" spans="1:12" ht="14.45">
      <c r="A55" t="s">
        <v>723</v>
      </c>
      <c r="B55" t="s">
        <v>741</v>
      </c>
      <c r="C55">
        <v>842139</v>
      </c>
      <c r="D55" t="s">
        <v>742</v>
      </c>
      <c r="E55" t="s">
        <v>670</v>
      </c>
      <c r="F55" t="s">
        <v>670</v>
      </c>
      <c r="G55" t="str">
        <f t="shared" si="0"/>
        <v>Albania to EU27</v>
      </c>
      <c r="H55">
        <v>2013</v>
      </c>
      <c r="I55" t="s">
        <v>724</v>
      </c>
      <c r="J55">
        <v>6</v>
      </c>
      <c r="K55">
        <v>934.04700000000003</v>
      </c>
      <c r="L55" s="1">
        <f t="shared" si="1"/>
        <v>0.93404700000000007</v>
      </c>
    </row>
    <row r="56" spans="1:12" ht="14.45">
      <c r="A56" t="s">
        <v>723</v>
      </c>
      <c r="B56" t="s">
        <v>741</v>
      </c>
      <c r="C56">
        <v>847989</v>
      </c>
      <c r="D56" t="s">
        <v>742</v>
      </c>
      <c r="E56" t="s">
        <v>147</v>
      </c>
      <c r="F56" t="s">
        <v>292</v>
      </c>
      <c r="G56" t="str">
        <f t="shared" si="0"/>
        <v>Albania to World</v>
      </c>
      <c r="H56">
        <v>2012</v>
      </c>
      <c r="I56" t="s">
        <v>724</v>
      </c>
      <c r="J56">
        <v>6</v>
      </c>
      <c r="K56">
        <v>61.49</v>
      </c>
      <c r="L56" s="1">
        <f t="shared" si="1"/>
        <v>6.1490000000000003E-2</v>
      </c>
    </row>
    <row r="57" spans="1:12" ht="14.45">
      <c r="A57" t="s">
        <v>723</v>
      </c>
      <c r="B57" t="s">
        <v>741</v>
      </c>
      <c r="C57">
        <v>847989</v>
      </c>
      <c r="D57" t="s">
        <v>742</v>
      </c>
      <c r="E57" t="s">
        <v>147</v>
      </c>
      <c r="F57" t="s">
        <v>292</v>
      </c>
      <c r="G57" t="str">
        <f t="shared" si="0"/>
        <v>Albania to World</v>
      </c>
      <c r="H57">
        <v>2013</v>
      </c>
      <c r="I57" t="s">
        <v>724</v>
      </c>
      <c r="J57">
        <v>6</v>
      </c>
      <c r="K57">
        <v>44.274000000000001</v>
      </c>
      <c r="L57" s="1">
        <f t="shared" si="1"/>
        <v>4.4274000000000001E-2</v>
      </c>
    </row>
    <row r="58" spans="1:12" ht="14.45">
      <c r="A58" t="s">
        <v>723</v>
      </c>
      <c r="B58" t="s">
        <v>741</v>
      </c>
      <c r="C58">
        <v>847989</v>
      </c>
      <c r="D58" t="s">
        <v>742</v>
      </c>
      <c r="E58" t="s">
        <v>670</v>
      </c>
      <c r="F58" t="s">
        <v>670</v>
      </c>
      <c r="G58" t="str">
        <f t="shared" si="0"/>
        <v>Albania to EU27</v>
      </c>
      <c r="H58">
        <v>2012</v>
      </c>
      <c r="I58" t="s">
        <v>724</v>
      </c>
      <c r="J58">
        <v>6</v>
      </c>
      <c r="K58">
        <v>31.105</v>
      </c>
      <c r="L58" s="1">
        <f t="shared" si="1"/>
        <v>3.1105000000000001E-2</v>
      </c>
    </row>
    <row r="59" spans="1:12" ht="14.45">
      <c r="A59" t="s">
        <v>723</v>
      </c>
      <c r="B59" t="s">
        <v>741</v>
      </c>
      <c r="C59">
        <v>847989</v>
      </c>
      <c r="D59" t="s">
        <v>742</v>
      </c>
      <c r="E59" t="s">
        <v>670</v>
      </c>
      <c r="F59" t="s">
        <v>670</v>
      </c>
      <c r="G59" t="str">
        <f t="shared" si="0"/>
        <v>Albania to EU27</v>
      </c>
      <c r="H59">
        <v>2013</v>
      </c>
      <c r="I59" t="s">
        <v>724</v>
      </c>
      <c r="J59">
        <v>6</v>
      </c>
      <c r="K59">
        <v>44.274000000000001</v>
      </c>
      <c r="L59" s="1">
        <f t="shared" si="1"/>
        <v>4.4274000000000001E-2</v>
      </c>
    </row>
    <row r="60" spans="1:12" ht="14.45">
      <c r="A60" t="s">
        <v>723</v>
      </c>
      <c r="B60" t="s">
        <v>147</v>
      </c>
      <c r="C60">
        <v>730900</v>
      </c>
      <c r="D60" t="s">
        <v>292</v>
      </c>
      <c r="E60" t="s">
        <v>147</v>
      </c>
      <c r="F60" t="s">
        <v>292</v>
      </c>
      <c r="G60" t="str">
        <f t="shared" si="0"/>
        <v>World to World</v>
      </c>
      <c r="H60">
        <v>2012</v>
      </c>
      <c r="I60" t="s">
        <v>724</v>
      </c>
      <c r="J60">
        <v>6</v>
      </c>
      <c r="K60">
        <v>4151242.1880000001</v>
      </c>
      <c r="L60" s="1">
        <f t="shared" si="1"/>
        <v>4151.2421880000002</v>
      </c>
    </row>
    <row r="61" spans="1:12" ht="14.45">
      <c r="A61" t="s">
        <v>723</v>
      </c>
      <c r="B61" t="s">
        <v>147</v>
      </c>
      <c r="C61">
        <v>730900</v>
      </c>
      <c r="D61" t="s">
        <v>292</v>
      </c>
      <c r="E61" t="s">
        <v>147</v>
      </c>
      <c r="F61" t="s">
        <v>292</v>
      </c>
      <c r="G61" t="str">
        <f t="shared" si="0"/>
        <v>World to World</v>
      </c>
      <c r="H61">
        <v>2013</v>
      </c>
      <c r="I61" t="s">
        <v>724</v>
      </c>
      <c r="J61">
        <v>6</v>
      </c>
      <c r="K61">
        <v>4322664.5439999998</v>
      </c>
      <c r="L61" s="1">
        <f t="shared" si="1"/>
        <v>4322.6645440000002</v>
      </c>
    </row>
    <row r="62" spans="1:12" ht="14.45">
      <c r="A62" t="s">
        <v>723</v>
      </c>
      <c r="B62" t="s">
        <v>147</v>
      </c>
      <c r="C62">
        <v>730900</v>
      </c>
      <c r="D62" t="s">
        <v>292</v>
      </c>
      <c r="E62" t="s">
        <v>147</v>
      </c>
      <c r="F62" t="s">
        <v>292</v>
      </c>
      <c r="G62" t="str">
        <f t="shared" si="0"/>
        <v>World to World</v>
      </c>
      <c r="H62">
        <v>2014</v>
      </c>
      <c r="I62" t="s">
        <v>724</v>
      </c>
      <c r="J62">
        <v>6</v>
      </c>
      <c r="K62">
        <v>4620776.0959999999</v>
      </c>
      <c r="L62" s="1">
        <f t="shared" si="1"/>
        <v>4620.7760959999996</v>
      </c>
    </row>
    <row r="63" spans="1:12" ht="14.45">
      <c r="A63" t="s">
        <v>723</v>
      </c>
      <c r="B63" t="s">
        <v>147</v>
      </c>
      <c r="C63">
        <v>730900</v>
      </c>
      <c r="D63" t="s">
        <v>292</v>
      </c>
      <c r="E63" t="s">
        <v>147</v>
      </c>
      <c r="F63" t="s">
        <v>292</v>
      </c>
      <c r="G63" t="str">
        <f t="shared" si="0"/>
        <v>World to World</v>
      </c>
      <c r="H63">
        <v>2015</v>
      </c>
      <c r="I63" t="s">
        <v>724</v>
      </c>
      <c r="J63">
        <v>6</v>
      </c>
      <c r="K63">
        <v>3831632.4789999998</v>
      </c>
      <c r="L63" s="1">
        <f t="shared" si="1"/>
        <v>3831.6324789999999</v>
      </c>
    </row>
    <row r="64" spans="1:12" ht="14.45">
      <c r="A64" t="s">
        <v>723</v>
      </c>
      <c r="B64" t="s">
        <v>147</v>
      </c>
      <c r="C64">
        <v>730900</v>
      </c>
      <c r="D64" t="s">
        <v>292</v>
      </c>
      <c r="E64" t="s">
        <v>147</v>
      </c>
      <c r="F64" t="s">
        <v>292</v>
      </c>
      <c r="G64" t="str">
        <f t="shared" si="0"/>
        <v>World to World</v>
      </c>
      <c r="H64">
        <v>2016</v>
      </c>
      <c r="I64" t="s">
        <v>724</v>
      </c>
      <c r="J64">
        <v>6</v>
      </c>
      <c r="K64">
        <v>3490340.469</v>
      </c>
      <c r="L64" s="1">
        <f t="shared" si="1"/>
        <v>3490.3404690000002</v>
      </c>
    </row>
    <row r="65" spans="1:12" ht="14.45">
      <c r="A65" t="s">
        <v>723</v>
      </c>
      <c r="B65" t="s">
        <v>147</v>
      </c>
      <c r="C65">
        <v>730900</v>
      </c>
      <c r="D65" t="s">
        <v>292</v>
      </c>
      <c r="E65" t="s">
        <v>147</v>
      </c>
      <c r="F65" t="s">
        <v>292</v>
      </c>
      <c r="G65" t="str">
        <f t="shared" si="0"/>
        <v>World to World</v>
      </c>
      <c r="H65">
        <v>2017</v>
      </c>
      <c r="I65" t="s">
        <v>724</v>
      </c>
      <c r="J65">
        <v>6</v>
      </c>
      <c r="K65">
        <v>3441324.8810000001</v>
      </c>
      <c r="L65" s="1">
        <f t="shared" si="1"/>
        <v>3441.324881</v>
      </c>
    </row>
    <row r="66" spans="1:12" ht="14.45">
      <c r="A66" t="s">
        <v>723</v>
      </c>
      <c r="B66" t="s">
        <v>147</v>
      </c>
      <c r="C66">
        <v>730900</v>
      </c>
      <c r="D66" t="s">
        <v>292</v>
      </c>
      <c r="E66" t="s">
        <v>147</v>
      </c>
      <c r="F66" t="s">
        <v>292</v>
      </c>
      <c r="G66" t="str">
        <f t="shared" si="0"/>
        <v>World to World</v>
      </c>
      <c r="H66">
        <v>2018</v>
      </c>
      <c r="I66" t="s">
        <v>724</v>
      </c>
      <c r="J66">
        <v>6</v>
      </c>
      <c r="K66">
        <v>3339.1080000000002</v>
      </c>
      <c r="L66" s="1">
        <f t="shared" si="1"/>
        <v>3.339108</v>
      </c>
    </row>
    <row r="67" spans="1:12" ht="14.45">
      <c r="A67" t="s">
        <v>723</v>
      </c>
      <c r="B67" t="s">
        <v>147</v>
      </c>
      <c r="C67">
        <v>730900</v>
      </c>
      <c r="D67" t="s">
        <v>292</v>
      </c>
      <c r="E67" t="s">
        <v>670</v>
      </c>
      <c r="F67" t="s">
        <v>670</v>
      </c>
      <c r="G67" t="str">
        <f t="shared" si="0"/>
        <v>World to EU27</v>
      </c>
      <c r="H67">
        <v>2012</v>
      </c>
      <c r="I67" t="s">
        <v>724</v>
      </c>
      <c r="J67">
        <v>6</v>
      </c>
      <c r="K67">
        <v>1275639.4550000001</v>
      </c>
      <c r="L67" s="1">
        <f t="shared" si="1"/>
        <v>1275.639455</v>
      </c>
    </row>
    <row r="68" spans="1:12" ht="14.45">
      <c r="A68" t="s">
        <v>723</v>
      </c>
      <c r="B68" t="s">
        <v>147</v>
      </c>
      <c r="C68">
        <v>730900</v>
      </c>
      <c r="D68" t="s">
        <v>292</v>
      </c>
      <c r="E68" t="s">
        <v>670</v>
      </c>
      <c r="F68" t="s">
        <v>670</v>
      </c>
      <c r="G68" t="str">
        <f t="shared" si="0"/>
        <v>World to EU27</v>
      </c>
      <c r="H68">
        <v>2013</v>
      </c>
      <c r="I68" t="s">
        <v>724</v>
      </c>
      <c r="J68">
        <v>6</v>
      </c>
      <c r="K68">
        <v>1212522.9790000001</v>
      </c>
      <c r="L68" s="1">
        <f t="shared" si="1"/>
        <v>1212.5229790000001</v>
      </c>
    </row>
    <row r="69" spans="1:12" ht="14.45">
      <c r="A69" t="s">
        <v>723</v>
      </c>
      <c r="B69" t="s">
        <v>147</v>
      </c>
      <c r="C69">
        <v>730900</v>
      </c>
      <c r="D69" t="s">
        <v>292</v>
      </c>
      <c r="E69" t="s">
        <v>670</v>
      </c>
      <c r="F69" t="s">
        <v>670</v>
      </c>
      <c r="G69" t="str">
        <f t="shared" si="0"/>
        <v>World to EU27</v>
      </c>
      <c r="H69">
        <v>2014</v>
      </c>
      <c r="I69" t="s">
        <v>724</v>
      </c>
      <c r="J69">
        <v>6</v>
      </c>
      <c r="K69">
        <v>1371947.4180000001</v>
      </c>
      <c r="L69" s="1">
        <f t="shared" si="1"/>
        <v>1371.947418</v>
      </c>
    </row>
    <row r="70" spans="1:12" ht="14.45">
      <c r="A70" t="s">
        <v>723</v>
      </c>
      <c r="B70" t="s">
        <v>147</v>
      </c>
      <c r="C70">
        <v>730900</v>
      </c>
      <c r="D70" t="s">
        <v>292</v>
      </c>
      <c r="E70" t="s">
        <v>670</v>
      </c>
      <c r="F70" t="s">
        <v>670</v>
      </c>
      <c r="G70" t="str">
        <f t="shared" si="0"/>
        <v>World to EU27</v>
      </c>
      <c r="H70">
        <v>2015</v>
      </c>
      <c r="I70" t="s">
        <v>724</v>
      </c>
      <c r="J70">
        <v>6</v>
      </c>
      <c r="K70">
        <v>1126575.6939999999</v>
      </c>
      <c r="L70" s="1">
        <f t="shared" si="1"/>
        <v>1126.5756939999999</v>
      </c>
    </row>
    <row r="71" spans="1:12" ht="14.45">
      <c r="A71" t="s">
        <v>723</v>
      </c>
      <c r="B71" t="s">
        <v>147</v>
      </c>
      <c r="C71">
        <v>730900</v>
      </c>
      <c r="D71" t="s">
        <v>292</v>
      </c>
      <c r="E71" t="s">
        <v>670</v>
      </c>
      <c r="F71" t="s">
        <v>670</v>
      </c>
      <c r="G71" t="str">
        <f t="shared" si="0"/>
        <v>World to EU27</v>
      </c>
      <c r="H71">
        <v>2016</v>
      </c>
      <c r="I71" t="s">
        <v>724</v>
      </c>
      <c r="J71">
        <v>6</v>
      </c>
      <c r="K71">
        <v>1036317.471</v>
      </c>
      <c r="L71" s="1">
        <f t="shared" si="1"/>
        <v>1036.3174710000001</v>
      </c>
    </row>
    <row r="72" spans="1:12" ht="14.45">
      <c r="A72" t="s">
        <v>723</v>
      </c>
      <c r="B72" t="s">
        <v>147</v>
      </c>
      <c r="C72">
        <v>730900</v>
      </c>
      <c r="D72" t="s">
        <v>292</v>
      </c>
      <c r="E72" t="s">
        <v>670</v>
      </c>
      <c r="F72" t="s">
        <v>670</v>
      </c>
      <c r="G72" t="str">
        <f t="shared" si="0"/>
        <v>World to EU27</v>
      </c>
      <c r="H72">
        <v>2017</v>
      </c>
      <c r="I72" t="s">
        <v>724</v>
      </c>
      <c r="J72">
        <v>6</v>
      </c>
      <c r="K72">
        <v>1212157.7890000001</v>
      </c>
      <c r="L72" s="1">
        <f t="shared" si="1"/>
        <v>1212.1577890000001</v>
      </c>
    </row>
    <row r="73" spans="1:12" ht="14.45">
      <c r="A73" t="s">
        <v>723</v>
      </c>
      <c r="B73" t="s">
        <v>147</v>
      </c>
      <c r="C73">
        <v>730900</v>
      </c>
      <c r="D73" t="s">
        <v>292</v>
      </c>
      <c r="E73" t="s">
        <v>670</v>
      </c>
      <c r="F73" t="s">
        <v>670</v>
      </c>
      <c r="G73" t="str">
        <f t="shared" ref="G73:G136" si="2">CONCATENATE(D73, " to ", F73)</f>
        <v>World to EU27</v>
      </c>
      <c r="H73">
        <v>2018</v>
      </c>
      <c r="I73" t="s">
        <v>724</v>
      </c>
      <c r="J73">
        <v>6</v>
      </c>
      <c r="K73">
        <v>208.51499999999999</v>
      </c>
      <c r="L73" s="1">
        <f t="shared" ref="L73:L136" si="3">K73/1000</f>
        <v>0.20851499999999998</v>
      </c>
    </row>
    <row r="74" spans="1:12" ht="14.45">
      <c r="A74" t="s">
        <v>723</v>
      </c>
      <c r="B74" t="s">
        <v>147</v>
      </c>
      <c r="C74">
        <v>741999</v>
      </c>
      <c r="D74" t="s">
        <v>292</v>
      </c>
      <c r="E74" t="s">
        <v>147</v>
      </c>
      <c r="F74" t="s">
        <v>292</v>
      </c>
      <c r="G74" t="str">
        <f t="shared" si="2"/>
        <v>World to World</v>
      </c>
      <c r="H74">
        <v>2012</v>
      </c>
      <c r="I74" t="s">
        <v>724</v>
      </c>
      <c r="J74">
        <v>6</v>
      </c>
      <c r="K74">
        <v>2495413.122</v>
      </c>
      <c r="L74" s="1">
        <f t="shared" si="3"/>
        <v>2495.4131219999999</v>
      </c>
    </row>
    <row r="75" spans="1:12" ht="14.45">
      <c r="A75" t="s">
        <v>723</v>
      </c>
      <c r="B75" t="s">
        <v>147</v>
      </c>
      <c r="C75">
        <v>741999</v>
      </c>
      <c r="D75" t="s">
        <v>292</v>
      </c>
      <c r="E75" t="s">
        <v>147</v>
      </c>
      <c r="F75" t="s">
        <v>292</v>
      </c>
      <c r="G75" t="str">
        <f t="shared" si="2"/>
        <v>World to World</v>
      </c>
      <c r="H75">
        <v>2013</v>
      </c>
      <c r="I75" t="s">
        <v>724</v>
      </c>
      <c r="J75">
        <v>6</v>
      </c>
      <c r="K75">
        <v>3141139.6140000001</v>
      </c>
      <c r="L75" s="1">
        <f t="shared" si="3"/>
        <v>3141.1396140000002</v>
      </c>
    </row>
    <row r="76" spans="1:12" ht="14.45">
      <c r="A76" t="s">
        <v>723</v>
      </c>
      <c r="B76" t="s">
        <v>147</v>
      </c>
      <c r="C76">
        <v>741999</v>
      </c>
      <c r="D76" t="s">
        <v>292</v>
      </c>
      <c r="E76" t="s">
        <v>147</v>
      </c>
      <c r="F76" t="s">
        <v>292</v>
      </c>
      <c r="G76" t="str">
        <f t="shared" si="2"/>
        <v>World to World</v>
      </c>
      <c r="H76">
        <v>2014</v>
      </c>
      <c r="I76" t="s">
        <v>724</v>
      </c>
      <c r="J76">
        <v>6</v>
      </c>
      <c r="K76">
        <v>3462884.5780000002</v>
      </c>
      <c r="L76" s="1">
        <f t="shared" si="3"/>
        <v>3462.8845780000001</v>
      </c>
    </row>
    <row r="77" spans="1:12" ht="14.45">
      <c r="A77" t="s">
        <v>723</v>
      </c>
      <c r="B77" t="s">
        <v>147</v>
      </c>
      <c r="C77">
        <v>741999</v>
      </c>
      <c r="D77" t="s">
        <v>292</v>
      </c>
      <c r="E77" t="s">
        <v>147</v>
      </c>
      <c r="F77" t="s">
        <v>292</v>
      </c>
      <c r="G77" t="str">
        <f t="shared" si="2"/>
        <v>World to World</v>
      </c>
      <c r="H77">
        <v>2015</v>
      </c>
      <c r="I77" t="s">
        <v>724</v>
      </c>
      <c r="J77">
        <v>6</v>
      </c>
      <c r="K77">
        <v>2914968.432</v>
      </c>
      <c r="L77" s="1">
        <f t="shared" si="3"/>
        <v>2914.9684320000001</v>
      </c>
    </row>
    <row r="78" spans="1:12" ht="14.45">
      <c r="A78" t="s">
        <v>723</v>
      </c>
      <c r="B78" t="s">
        <v>147</v>
      </c>
      <c r="C78">
        <v>741999</v>
      </c>
      <c r="D78" t="s">
        <v>292</v>
      </c>
      <c r="E78" t="s">
        <v>147</v>
      </c>
      <c r="F78" t="s">
        <v>292</v>
      </c>
      <c r="G78" t="str">
        <f t="shared" si="2"/>
        <v>World to World</v>
      </c>
      <c r="H78">
        <v>2016</v>
      </c>
      <c r="I78" t="s">
        <v>724</v>
      </c>
      <c r="J78">
        <v>6</v>
      </c>
      <c r="K78">
        <v>2965993.4049999998</v>
      </c>
      <c r="L78" s="1">
        <f t="shared" si="3"/>
        <v>2965.9934049999997</v>
      </c>
    </row>
    <row r="79" spans="1:12" ht="14.45">
      <c r="A79" t="s">
        <v>723</v>
      </c>
      <c r="B79" t="s">
        <v>147</v>
      </c>
      <c r="C79">
        <v>741999</v>
      </c>
      <c r="D79" t="s">
        <v>292</v>
      </c>
      <c r="E79" t="s">
        <v>147</v>
      </c>
      <c r="F79" t="s">
        <v>292</v>
      </c>
      <c r="G79" t="str">
        <f t="shared" si="2"/>
        <v>World to World</v>
      </c>
      <c r="H79">
        <v>2017</v>
      </c>
      <c r="I79" t="s">
        <v>724</v>
      </c>
      <c r="J79">
        <v>6</v>
      </c>
      <c r="K79">
        <v>2947590.361</v>
      </c>
      <c r="L79" s="1">
        <f t="shared" si="3"/>
        <v>2947.590361</v>
      </c>
    </row>
    <row r="80" spans="1:12" ht="14.45">
      <c r="A80" t="s">
        <v>723</v>
      </c>
      <c r="B80" t="s">
        <v>147</v>
      </c>
      <c r="C80">
        <v>741999</v>
      </c>
      <c r="D80" t="s">
        <v>292</v>
      </c>
      <c r="E80" t="s">
        <v>147</v>
      </c>
      <c r="F80" t="s">
        <v>292</v>
      </c>
      <c r="G80" t="str">
        <f t="shared" si="2"/>
        <v>World to World</v>
      </c>
      <c r="H80">
        <v>2018</v>
      </c>
      <c r="I80" t="s">
        <v>724</v>
      </c>
      <c r="J80">
        <v>6</v>
      </c>
      <c r="K80">
        <v>15031.63</v>
      </c>
      <c r="L80" s="1">
        <f t="shared" si="3"/>
        <v>15.03163</v>
      </c>
    </row>
    <row r="81" spans="1:12" ht="14.45">
      <c r="A81" t="s">
        <v>723</v>
      </c>
      <c r="B81" t="s">
        <v>147</v>
      </c>
      <c r="C81">
        <v>741999</v>
      </c>
      <c r="D81" t="s">
        <v>292</v>
      </c>
      <c r="E81" t="s">
        <v>670</v>
      </c>
      <c r="F81" t="s">
        <v>670</v>
      </c>
      <c r="G81" t="str">
        <f t="shared" si="2"/>
        <v>World to EU27</v>
      </c>
      <c r="H81">
        <v>2012</v>
      </c>
      <c r="I81" t="s">
        <v>724</v>
      </c>
      <c r="J81">
        <v>6</v>
      </c>
      <c r="K81">
        <v>1028169.29</v>
      </c>
      <c r="L81" s="1">
        <f t="shared" si="3"/>
        <v>1028.16929</v>
      </c>
    </row>
    <row r="82" spans="1:12" ht="14.45">
      <c r="A82" t="s">
        <v>723</v>
      </c>
      <c r="B82" t="s">
        <v>147</v>
      </c>
      <c r="C82">
        <v>741999</v>
      </c>
      <c r="D82" t="s">
        <v>292</v>
      </c>
      <c r="E82" t="s">
        <v>670</v>
      </c>
      <c r="F82" t="s">
        <v>670</v>
      </c>
      <c r="G82" t="str">
        <f t="shared" si="2"/>
        <v>World to EU27</v>
      </c>
      <c r="H82">
        <v>2013</v>
      </c>
      <c r="I82" t="s">
        <v>724</v>
      </c>
      <c r="J82">
        <v>6</v>
      </c>
      <c r="K82">
        <v>1193171.091</v>
      </c>
      <c r="L82" s="1">
        <f t="shared" si="3"/>
        <v>1193.1710909999999</v>
      </c>
    </row>
    <row r="83" spans="1:12" ht="14.45">
      <c r="A83" t="s">
        <v>723</v>
      </c>
      <c r="B83" t="s">
        <v>147</v>
      </c>
      <c r="C83">
        <v>741999</v>
      </c>
      <c r="D83" t="s">
        <v>292</v>
      </c>
      <c r="E83" t="s">
        <v>670</v>
      </c>
      <c r="F83" t="s">
        <v>670</v>
      </c>
      <c r="G83" t="str">
        <f t="shared" si="2"/>
        <v>World to EU27</v>
      </c>
      <c r="H83">
        <v>2014</v>
      </c>
      <c r="I83" t="s">
        <v>724</v>
      </c>
      <c r="J83">
        <v>6</v>
      </c>
      <c r="K83">
        <v>1294393.638</v>
      </c>
      <c r="L83" s="1">
        <f t="shared" si="3"/>
        <v>1294.393638</v>
      </c>
    </row>
    <row r="84" spans="1:12" ht="14.45">
      <c r="A84" t="s">
        <v>723</v>
      </c>
      <c r="B84" t="s">
        <v>147</v>
      </c>
      <c r="C84">
        <v>741999</v>
      </c>
      <c r="D84" t="s">
        <v>292</v>
      </c>
      <c r="E84" t="s">
        <v>670</v>
      </c>
      <c r="F84" t="s">
        <v>670</v>
      </c>
      <c r="G84" t="str">
        <f t="shared" si="2"/>
        <v>World to EU27</v>
      </c>
      <c r="H84">
        <v>2015</v>
      </c>
      <c r="I84" t="s">
        <v>724</v>
      </c>
      <c r="J84">
        <v>6</v>
      </c>
      <c r="K84">
        <v>1089038.345</v>
      </c>
      <c r="L84" s="1">
        <f t="shared" si="3"/>
        <v>1089.0383449999999</v>
      </c>
    </row>
    <row r="85" spans="1:12" ht="14.45">
      <c r="A85" t="s">
        <v>723</v>
      </c>
      <c r="B85" t="s">
        <v>147</v>
      </c>
      <c r="C85">
        <v>741999</v>
      </c>
      <c r="D85" t="s">
        <v>292</v>
      </c>
      <c r="E85" t="s">
        <v>670</v>
      </c>
      <c r="F85" t="s">
        <v>670</v>
      </c>
      <c r="G85" t="str">
        <f t="shared" si="2"/>
        <v>World to EU27</v>
      </c>
      <c r="H85">
        <v>2016</v>
      </c>
      <c r="I85" t="s">
        <v>724</v>
      </c>
      <c r="J85">
        <v>6</v>
      </c>
      <c r="K85">
        <v>1107632.6229999999</v>
      </c>
      <c r="L85" s="1">
        <f t="shared" si="3"/>
        <v>1107.632623</v>
      </c>
    </row>
    <row r="86" spans="1:12" ht="14.45">
      <c r="A86" t="s">
        <v>723</v>
      </c>
      <c r="B86" t="s">
        <v>147</v>
      </c>
      <c r="C86">
        <v>741999</v>
      </c>
      <c r="D86" t="s">
        <v>292</v>
      </c>
      <c r="E86" t="s">
        <v>670</v>
      </c>
      <c r="F86" t="s">
        <v>670</v>
      </c>
      <c r="G86" t="str">
        <f t="shared" si="2"/>
        <v>World to EU27</v>
      </c>
      <c r="H86">
        <v>2017</v>
      </c>
      <c r="I86" t="s">
        <v>724</v>
      </c>
      <c r="J86">
        <v>6</v>
      </c>
      <c r="K86">
        <v>1197185.5930000001</v>
      </c>
      <c r="L86" s="1">
        <f t="shared" si="3"/>
        <v>1197.1855930000002</v>
      </c>
    </row>
    <row r="87" spans="1:12" ht="14.45">
      <c r="A87" t="s">
        <v>723</v>
      </c>
      <c r="B87" t="s">
        <v>147</v>
      </c>
      <c r="C87">
        <v>741999</v>
      </c>
      <c r="D87" t="s">
        <v>292</v>
      </c>
      <c r="E87" t="s">
        <v>670</v>
      </c>
      <c r="F87" t="s">
        <v>670</v>
      </c>
      <c r="G87" t="str">
        <f t="shared" si="2"/>
        <v>World to EU27</v>
      </c>
      <c r="H87">
        <v>2018</v>
      </c>
      <c r="I87" t="s">
        <v>724</v>
      </c>
      <c r="J87">
        <v>6</v>
      </c>
      <c r="K87">
        <v>3635.5709999999999</v>
      </c>
      <c r="L87" s="1">
        <f t="shared" si="3"/>
        <v>3.6355710000000001</v>
      </c>
    </row>
    <row r="88" spans="1:12" ht="14.45">
      <c r="A88" t="s">
        <v>723</v>
      </c>
      <c r="B88" t="s">
        <v>147</v>
      </c>
      <c r="C88">
        <v>761100</v>
      </c>
      <c r="D88" t="s">
        <v>292</v>
      </c>
      <c r="E88" t="s">
        <v>147</v>
      </c>
      <c r="F88" t="s">
        <v>292</v>
      </c>
      <c r="G88" t="str">
        <f t="shared" si="2"/>
        <v>World to World</v>
      </c>
      <c r="H88">
        <v>2012</v>
      </c>
      <c r="I88" t="s">
        <v>724</v>
      </c>
      <c r="J88">
        <v>6</v>
      </c>
      <c r="K88">
        <v>182144.31400000001</v>
      </c>
      <c r="L88" s="1">
        <f t="shared" si="3"/>
        <v>182.14431400000001</v>
      </c>
    </row>
    <row r="89" spans="1:12" ht="14.45">
      <c r="A89" t="s">
        <v>723</v>
      </c>
      <c r="B89" t="s">
        <v>147</v>
      </c>
      <c r="C89">
        <v>761100</v>
      </c>
      <c r="D89" t="s">
        <v>292</v>
      </c>
      <c r="E89" t="s">
        <v>147</v>
      </c>
      <c r="F89" t="s">
        <v>292</v>
      </c>
      <c r="G89" t="str">
        <f t="shared" si="2"/>
        <v>World to World</v>
      </c>
      <c r="H89">
        <v>2013</v>
      </c>
      <c r="I89" t="s">
        <v>724</v>
      </c>
      <c r="J89">
        <v>6</v>
      </c>
      <c r="K89">
        <v>227104.552</v>
      </c>
      <c r="L89" s="1">
        <f t="shared" si="3"/>
        <v>227.10455199999998</v>
      </c>
    </row>
    <row r="90" spans="1:12" ht="14.45">
      <c r="A90" t="s">
        <v>723</v>
      </c>
      <c r="B90" t="s">
        <v>147</v>
      </c>
      <c r="C90">
        <v>761100</v>
      </c>
      <c r="D90" t="s">
        <v>292</v>
      </c>
      <c r="E90" t="s">
        <v>147</v>
      </c>
      <c r="F90" t="s">
        <v>292</v>
      </c>
      <c r="G90" t="str">
        <f t="shared" si="2"/>
        <v>World to World</v>
      </c>
      <c r="H90">
        <v>2014</v>
      </c>
      <c r="I90" t="s">
        <v>724</v>
      </c>
      <c r="J90">
        <v>6</v>
      </c>
      <c r="K90">
        <v>207440.19399999999</v>
      </c>
      <c r="L90" s="1">
        <f t="shared" si="3"/>
        <v>207.44019399999999</v>
      </c>
    </row>
    <row r="91" spans="1:12" ht="14.45">
      <c r="A91" t="s">
        <v>723</v>
      </c>
      <c r="B91" t="s">
        <v>147</v>
      </c>
      <c r="C91">
        <v>761100</v>
      </c>
      <c r="D91" t="s">
        <v>292</v>
      </c>
      <c r="E91" t="s">
        <v>147</v>
      </c>
      <c r="F91" t="s">
        <v>292</v>
      </c>
      <c r="G91" t="str">
        <f t="shared" si="2"/>
        <v>World to World</v>
      </c>
      <c r="H91">
        <v>2015</v>
      </c>
      <c r="I91" t="s">
        <v>724</v>
      </c>
      <c r="J91">
        <v>6</v>
      </c>
      <c r="K91">
        <v>178082.93900000001</v>
      </c>
      <c r="L91" s="1">
        <f t="shared" si="3"/>
        <v>178.08293900000001</v>
      </c>
    </row>
    <row r="92" spans="1:12" ht="14.45">
      <c r="A92" t="s">
        <v>723</v>
      </c>
      <c r="B92" t="s">
        <v>147</v>
      </c>
      <c r="C92">
        <v>761100</v>
      </c>
      <c r="D92" t="s">
        <v>292</v>
      </c>
      <c r="E92" t="s">
        <v>147</v>
      </c>
      <c r="F92" t="s">
        <v>292</v>
      </c>
      <c r="G92" t="str">
        <f t="shared" si="2"/>
        <v>World to World</v>
      </c>
      <c r="H92">
        <v>2016</v>
      </c>
      <c r="I92" t="s">
        <v>724</v>
      </c>
      <c r="J92">
        <v>6</v>
      </c>
      <c r="K92">
        <v>171234.625</v>
      </c>
      <c r="L92" s="1">
        <f t="shared" si="3"/>
        <v>171.23462499999999</v>
      </c>
    </row>
    <row r="93" spans="1:12" ht="14.45">
      <c r="A93" t="s">
        <v>723</v>
      </c>
      <c r="B93" t="s">
        <v>147</v>
      </c>
      <c r="C93">
        <v>761100</v>
      </c>
      <c r="D93" t="s">
        <v>292</v>
      </c>
      <c r="E93" t="s">
        <v>147</v>
      </c>
      <c r="F93" t="s">
        <v>292</v>
      </c>
      <c r="G93" t="str">
        <f t="shared" si="2"/>
        <v>World to World</v>
      </c>
      <c r="H93">
        <v>2017</v>
      </c>
      <c r="I93" t="s">
        <v>724</v>
      </c>
      <c r="J93">
        <v>6</v>
      </c>
      <c r="K93">
        <v>179672.853</v>
      </c>
      <c r="L93" s="1">
        <f t="shared" si="3"/>
        <v>179.672853</v>
      </c>
    </row>
    <row r="94" spans="1:12" ht="14.45">
      <c r="A94" t="s">
        <v>723</v>
      </c>
      <c r="B94" t="s">
        <v>147</v>
      </c>
      <c r="C94">
        <v>761100</v>
      </c>
      <c r="D94" t="s">
        <v>292</v>
      </c>
      <c r="E94" t="s">
        <v>147</v>
      </c>
      <c r="F94" t="s">
        <v>292</v>
      </c>
      <c r="G94" t="str">
        <f t="shared" si="2"/>
        <v>World to World</v>
      </c>
      <c r="H94">
        <v>2018</v>
      </c>
      <c r="I94" t="s">
        <v>724</v>
      </c>
      <c r="J94">
        <v>6</v>
      </c>
      <c r="K94">
        <v>206.03299999999999</v>
      </c>
      <c r="L94" s="1">
        <f t="shared" si="3"/>
        <v>0.20603299999999999</v>
      </c>
    </row>
    <row r="95" spans="1:12" ht="14.45">
      <c r="A95" t="s">
        <v>723</v>
      </c>
      <c r="B95" t="s">
        <v>147</v>
      </c>
      <c r="C95">
        <v>761100</v>
      </c>
      <c r="D95" t="s">
        <v>292</v>
      </c>
      <c r="E95" t="s">
        <v>670</v>
      </c>
      <c r="F95" t="s">
        <v>670</v>
      </c>
      <c r="G95" t="str">
        <f t="shared" si="2"/>
        <v>World to EU27</v>
      </c>
      <c r="H95">
        <v>2012</v>
      </c>
      <c r="I95" t="s">
        <v>724</v>
      </c>
      <c r="J95">
        <v>6</v>
      </c>
      <c r="K95">
        <v>41302.144</v>
      </c>
      <c r="L95" s="1">
        <f t="shared" si="3"/>
        <v>41.302143999999998</v>
      </c>
    </row>
    <row r="96" spans="1:12" ht="14.45">
      <c r="A96" t="s">
        <v>723</v>
      </c>
      <c r="B96" t="s">
        <v>147</v>
      </c>
      <c r="C96">
        <v>761100</v>
      </c>
      <c r="D96" t="s">
        <v>292</v>
      </c>
      <c r="E96" t="s">
        <v>670</v>
      </c>
      <c r="F96" t="s">
        <v>670</v>
      </c>
      <c r="G96" t="str">
        <f t="shared" si="2"/>
        <v>World to EU27</v>
      </c>
      <c r="H96">
        <v>2013</v>
      </c>
      <c r="I96" t="s">
        <v>724</v>
      </c>
      <c r="J96">
        <v>6</v>
      </c>
      <c r="K96">
        <v>61305.462</v>
      </c>
      <c r="L96" s="1">
        <f t="shared" si="3"/>
        <v>61.305461999999999</v>
      </c>
    </row>
    <row r="97" spans="1:12" ht="14.45">
      <c r="A97" t="s">
        <v>723</v>
      </c>
      <c r="B97" t="s">
        <v>147</v>
      </c>
      <c r="C97">
        <v>761100</v>
      </c>
      <c r="D97" t="s">
        <v>292</v>
      </c>
      <c r="E97" t="s">
        <v>670</v>
      </c>
      <c r="F97" t="s">
        <v>670</v>
      </c>
      <c r="G97" t="str">
        <f t="shared" si="2"/>
        <v>World to EU27</v>
      </c>
      <c r="H97">
        <v>2014</v>
      </c>
      <c r="I97" t="s">
        <v>724</v>
      </c>
      <c r="J97">
        <v>6</v>
      </c>
      <c r="K97">
        <v>60327.493999999999</v>
      </c>
      <c r="L97" s="1">
        <f t="shared" si="3"/>
        <v>60.327494000000002</v>
      </c>
    </row>
    <row r="98" spans="1:12" ht="14.45">
      <c r="A98" t="s">
        <v>723</v>
      </c>
      <c r="B98" t="s">
        <v>147</v>
      </c>
      <c r="C98">
        <v>761100</v>
      </c>
      <c r="D98" t="s">
        <v>292</v>
      </c>
      <c r="E98" t="s">
        <v>670</v>
      </c>
      <c r="F98" t="s">
        <v>670</v>
      </c>
      <c r="G98" t="str">
        <f t="shared" si="2"/>
        <v>World to EU27</v>
      </c>
      <c r="H98">
        <v>2015</v>
      </c>
      <c r="I98" t="s">
        <v>724</v>
      </c>
      <c r="J98">
        <v>6</v>
      </c>
      <c r="K98">
        <v>66157.822</v>
      </c>
      <c r="L98" s="1">
        <f t="shared" si="3"/>
        <v>66.157821999999996</v>
      </c>
    </row>
    <row r="99" spans="1:12" ht="14.45">
      <c r="A99" t="s">
        <v>723</v>
      </c>
      <c r="B99" t="s">
        <v>147</v>
      </c>
      <c r="C99">
        <v>761100</v>
      </c>
      <c r="D99" t="s">
        <v>292</v>
      </c>
      <c r="E99" t="s">
        <v>670</v>
      </c>
      <c r="F99" t="s">
        <v>670</v>
      </c>
      <c r="G99" t="str">
        <f t="shared" si="2"/>
        <v>World to EU27</v>
      </c>
      <c r="H99">
        <v>2016</v>
      </c>
      <c r="I99" t="s">
        <v>724</v>
      </c>
      <c r="J99">
        <v>6</v>
      </c>
      <c r="K99">
        <v>64304.186999999998</v>
      </c>
      <c r="L99" s="1">
        <f t="shared" si="3"/>
        <v>64.304186999999999</v>
      </c>
    </row>
    <row r="100" spans="1:12" ht="14.45">
      <c r="A100" t="s">
        <v>723</v>
      </c>
      <c r="B100" t="s">
        <v>147</v>
      </c>
      <c r="C100">
        <v>761100</v>
      </c>
      <c r="D100" t="s">
        <v>292</v>
      </c>
      <c r="E100" t="s">
        <v>670</v>
      </c>
      <c r="F100" t="s">
        <v>670</v>
      </c>
      <c r="G100" t="str">
        <f t="shared" si="2"/>
        <v>World to EU27</v>
      </c>
      <c r="H100">
        <v>2017</v>
      </c>
      <c r="I100" t="s">
        <v>724</v>
      </c>
      <c r="J100">
        <v>6</v>
      </c>
      <c r="K100">
        <v>52067.506999999998</v>
      </c>
      <c r="L100" s="1">
        <f t="shared" si="3"/>
        <v>52.067506999999999</v>
      </c>
    </row>
    <row r="101" spans="1:12" ht="14.45">
      <c r="A101" t="s">
        <v>723</v>
      </c>
      <c r="B101" t="s">
        <v>147</v>
      </c>
      <c r="C101">
        <v>761100</v>
      </c>
      <c r="D101" t="s">
        <v>292</v>
      </c>
      <c r="E101" t="s">
        <v>670</v>
      </c>
      <c r="F101" t="s">
        <v>670</v>
      </c>
      <c r="G101" t="str">
        <f t="shared" si="2"/>
        <v>World to EU27</v>
      </c>
      <c r="H101">
        <v>2018</v>
      </c>
      <c r="I101" t="s">
        <v>724</v>
      </c>
      <c r="J101">
        <v>6</v>
      </c>
      <c r="K101">
        <v>0</v>
      </c>
      <c r="L101" s="1">
        <f t="shared" si="3"/>
        <v>0</v>
      </c>
    </row>
    <row r="102" spans="1:12" ht="14.45">
      <c r="A102" t="s">
        <v>723</v>
      </c>
      <c r="B102" t="s">
        <v>147</v>
      </c>
      <c r="C102">
        <v>8405</v>
      </c>
      <c r="D102" t="s">
        <v>292</v>
      </c>
      <c r="E102" t="s">
        <v>147</v>
      </c>
      <c r="F102" t="s">
        <v>292</v>
      </c>
      <c r="G102" t="str">
        <f t="shared" si="2"/>
        <v>World to World</v>
      </c>
      <c r="H102">
        <v>2012</v>
      </c>
      <c r="I102" t="s">
        <v>724</v>
      </c>
      <c r="J102">
        <v>6</v>
      </c>
      <c r="K102">
        <v>835019.09499999997</v>
      </c>
      <c r="L102" s="1">
        <f t="shared" si="3"/>
        <v>835.01909499999999</v>
      </c>
    </row>
    <row r="103" spans="1:12" ht="14.45">
      <c r="A103" t="s">
        <v>723</v>
      </c>
      <c r="B103" t="s">
        <v>147</v>
      </c>
      <c r="C103">
        <v>8405</v>
      </c>
      <c r="D103" t="s">
        <v>292</v>
      </c>
      <c r="E103" t="s">
        <v>147</v>
      </c>
      <c r="F103" t="s">
        <v>292</v>
      </c>
      <c r="G103" t="str">
        <f t="shared" si="2"/>
        <v>World to World</v>
      </c>
      <c r="H103">
        <v>2013</v>
      </c>
      <c r="I103" t="s">
        <v>724</v>
      </c>
      <c r="J103">
        <v>6</v>
      </c>
      <c r="K103">
        <v>714068.54500000004</v>
      </c>
      <c r="L103" s="1">
        <f t="shared" si="3"/>
        <v>714.06854500000009</v>
      </c>
    </row>
    <row r="104" spans="1:12" ht="14.45">
      <c r="A104" t="s">
        <v>723</v>
      </c>
      <c r="B104" t="s">
        <v>147</v>
      </c>
      <c r="C104">
        <v>8405</v>
      </c>
      <c r="D104" t="s">
        <v>292</v>
      </c>
      <c r="E104" t="s">
        <v>147</v>
      </c>
      <c r="F104" t="s">
        <v>292</v>
      </c>
      <c r="G104" t="str">
        <f t="shared" si="2"/>
        <v>World to World</v>
      </c>
      <c r="H104">
        <v>2014</v>
      </c>
      <c r="I104" t="s">
        <v>724</v>
      </c>
      <c r="J104">
        <v>6</v>
      </c>
      <c r="K104">
        <v>716962.13</v>
      </c>
      <c r="L104" s="1">
        <f t="shared" si="3"/>
        <v>716.96213</v>
      </c>
    </row>
    <row r="105" spans="1:12" ht="14.45">
      <c r="A105" t="s">
        <v>723</v>
      </c>
      <c r="B105" t="s">
        <v>147</v>
      </c>
      <c r="C105">
        <v>8405</v>
      </c>
      <c r="D105" t="s">
        <v>292</v>
      </c>
      <c r="E105" t="s">
        <v>147</v>
      </c>
      <c r="F105" t="s">
        <v>292</v>
      </c>
      <c r="G105" t="str">
        <f t="shared" si="2"/>
        <v>World to World</v>
      </c>
      <c r="H105">
        <v>2015</v>
      </c>
      <c r="I105" t="s">
        <v>724</v>
      </c>
      <c r="J105">
        <v>6</v>
      </c>
      <c r="K105">
        <v>632548.31999999995</v>
      </c>
      <c r="L105" s="1">
        <f t="shared" si="3"/>
        <v>632.54831999999999</v>
      </c>
    </row>
    <row r="106" spans="1:12" ht="14.45">
      <c r="A106" t="s">
        <v>723</v>
      </c>
      <c r="B106" t="s">
        <v>147</v>
      </c>
      <c r="C106">
        <v>8405</v>
      </c>
      <c r="D106" t="s">
        <v>292</v>
      </c>
      <c r="E106" t="s">
        <v>147</v>
      </c>
      <c r="F106" t="s">
        <v>292</v>
      </c>
      <c r="G106" t="str">
        <f t="shared" si="2"/>
        <v>World to World</v>
      </c>
      <c r="H106">
        <v>2016</v>
      </c>
      <c r="I106" t="s">
        <v>724</v>
      </c>
      <c r="J106">
        <v>6</v>
      </c>
      <c r="K106">
        <v>588458.38100000005</v>
      </c>
      <c r="L106" s="1">
        <f t="shared" si="3"/>
        <v>588.45838100000003</v>
      </c>
    </row>
    <row r="107" spans="1:12" ht="14.45">
      <c r="A107" t="s">
        <v>723</v>
      </c>
      <c r="B107" t="s">
        <v>147</v>
      </c>
      <c r="C107">
        <v>8405</v>
      </c>
      <c r="D107" t="s">
        <v>292</v>
      </c>
      <c r="E107" t="s">
        <v>147</v>
      </c>
      <c r="F107" t="s">
        <v>292</v>
      </c>
      <c r="G107" t="str">
        <f t="shared" si="2"/>
        <v>World to World</v>
      </c>
      <c r="H107">
        <v>2017</v>
      </c>
      <c r="I107" t="s">
        <v>724</v>
      </c>
      <c r="J107">
        <v>6</v>
      </c>
      <c r="K107">
        <v>534429.46699999995</v>
      </c>
      <c r="L107" s="1">
        <f t="shared" si="3"/>
        <v>534.42946699999993</v>
      </c>
    </row>
    <row r="108" spans="1:12" ht="14.45">
      <c r="A108" t="s">
        <v>723</v>
      </c>
      <c r="B108" t="s">
        <v>147</v>
      </c>
      <c r="C108">
        <v>8405</v>
      </c>
      <c r="D108" t="s">
        <v>292</v>
      </c>
      <c r="E108" t="s">
        <v>147</v>
      </c>
      <c r="F108" t="s">
        <v>292</v>
      </c>
      <c r="G108" t="str">
        <f t="shared" si="2"/>
        <v>World to World</v>
      </c>
      <c r="H108">
        <v>2018</v>
      </c>
      <c r="I108" t="s">
        <v>724</v>
      </c>
      <c r="J108">
        <v>6</v>
      </c>
      <c r="K108">
        <v>140.102</v>
      </c>
      <c r="L108" s="1">
        <f t="shared" si="3"/>
        <v>0.140102</v>
      </c>
    </row>
    <row r="109" spans="1:12" ht="14.45">
      <c r="A109" t="s">
        <v>723</v>
      </c>
      <c r="B109" t="s">
        <v>147</v>
      </c>
      <c r="C109">
        <v>8405</v>
      </c>
      <c r="D109" t="s">
        <v>292</v>
      </c>
      <c r="E109" t="s">
        <v>670</v>
      </c>
      <c r="F109" t="s">
        <v>670</v>
      </c>
      <c r="G109" t="str">
        <f t="shared" si="2"/>
        <v>World to EU27</v>
      </c>
      <c r="H109">
        <v>2012</v>
      </c>
      <c r="I109" t="s">
        <v>724</v>
      </c>
      <c r="J109">
        <v>6</v>
      </c>
      <c r="K109">
        <v>256066.071</v>
      </c>
      <c r="L109" s="1">
        <f t="shared" si="3"/>
        <v>256.06607100000002</v>
      </c>
    </row>
    <row r="110" spans="1:12" ht="14.45">
      <c r="A110" t="s">
        <v>723</v>
      </c>
      <c r="B110" t="s">
        <v>147</v>
      </c>
      <c r="C110">
        <v>8405</v>
      </c>
      <c r="D110" t="s">
        <v>292</v>
      </c>
      <c r="E110" t="s">
        <v>670</v>
      </c>
      <c r="F110" t="s">
        <v>670</v>
      </c>
      <c r="G110" t="str">
        <f t="shared" si="2"/>
        <v>World to EU27</v>
      </c>
      <c r="H110">
        <v>2013</v>
      </c>
      <c r="I110" t="s">
        <v>724</v>
      </c>
      <c r="J110">
        <v>6</v>
      </c>
      <c r="K110">
        <v>198807.674</v>
      </c>
      <c r="L110" s="1">
        <f t="shared" si="3"/>
        <v>198.80767399999999</v>
      </c>
    </row>
    <row r="111" spans="1:12" ht="14.45">
      <c r="A111" t="s">
        <v>723</v>
      </c>
      <c r="B111" t="s">
        <v>147</v>
      </c>
      <c r="C111">
        <v>8405</v>
      </c>
      <c r="D111" t="s">
        <v>292</v>
      </c>
      <c r="E111" t="s">
        <v>670</v>
      </c>
      <c r="F111" t="s">
        <v>670</v>
      </c>
      <c r="G111" t="str">
        <f t="shared" si="2"/>
        <v>World to EU27</v>
      </c>
      <c r="H111">
        <v>2014</v>
      </c>
      <c r="I111" t="s">
        <v>724</v>
      </c>
      <c r="J111">
        <v>6</v>
      </c>
      <c r="K111">
        <v>170138.82199999999</v>
      </c>
      <c r="L111" s="1">
        <f t="shared" si="3"/>
        <v>170.13882199999998</v>
      </c>
    </row>
    <row r="112" spans="1:12" ht="14.45">
      <c r="A112" t="s">
        <v>723</v>
      </c>
      <c r="B112" t="s">
        <v>147</v>
      </c>
      <c r="C112">
        <v>8405</v>
      </c>
      <c r="D112" t="s">
        <v>292</v>
      </c>
      <c r="E112" t="s">
        <v>670</v>
      </c>
      <c r="F112" t="s">
        <v>670</v>
      </c>
      <c r="G112" t="str">
        <f t="shared" si="2"/>
        <v>World to EU27</v>
      </c>
      <c r="H112">
        <v>2015</v>
      </c>
      <c r="I112" t="s">
        <v>724</v>
      </c>
      <c r="J112">
        <v>6</v>
      </c>
      <c r="K112">
        <v>97719.481</v>
      </c>
      <c r="L112" s="1">
        <f t="shared" si="3"/>
        <v>97.719481000000002</v>
      </c>
    </row>
    <row r="113" spans="1:12" ht="14.45">
      <c r="A113" t="s">
        <v>723</v>
      </c>
      <c r="B113" t="s">
        <v>147</v>
      </c>
      <c r="C113">
        <v>8405</v>
      </c>
      <c r="D113" t="s">
        <v>292</v>
      </c>
      <c r="E113" t="s">
        <v>670</v>
      </c>
      <c r="F113" t="s">
        <v>670</v>
      </c>
      <c r="G113" t="str">
        <f t="shared" si="2"/>
        <v>World to EU27</v>
      </c>
      <c r="H113">
        <v>2016</v>
      </c>
      <c r="I113" t="s">
        <v>724</v>
      </c>
      <c r="J113">
        <v>6</v>
      </c>
      <c r="K113">
        <v>122136.73</v>
      </c>
      <c r="L113" s="1">
        <f t="shared" si="3"/>
        <v>122.13673</v>
      </c>
    </row>
    <row r="114" spans="1:12" ht="14.45">
      <c r="A114" t="s">
        <v>723</v>
      </c>
      <c r="B114" t="s">
        <v>147</v>
      </c>
      <c r="C114">
        <v>8405</v>
      </c>
      <c r="D114" t="s">
        <v>292</v>
      </c>
      <c r="E114" t="s">
        <v>670</v>
      </c>
      <c r="F114" t="s">
        <v>670</v>
      </c>
      <c r="G114" t="str">
        <f t="shared" si="2"/>
        <v>World to EU27</v>
      </c>
      <c r="H114">
        <v>2017</v>
      </c>
      <c r="I114" t="s">
        <v>724</v>
      </c>
      <c r="J114">
        <v>6</v>
      </c>
      <c r="K114">
        <v>113911.90300000001</v>
      </c>
      <c r="L114" s="1">
        <f t="shared" si="3"/>
        <v>113.91190300000001</v>
      </c>
    </row>
    <row r="115" spans="1:12" ht="14.45">
      <c r="A115" t="s">
        <v>723</v>
      </c>
      <c r="B115" t="s">
        <v>147</v>
      </c>
      <c r="C115">
        <v>8405</v>
      </c>
      <c r="D115" t="s">
        <v>292</v>
      </c>
      <c r="E115" t="s">
        <v>670</v>
      </c>
      <c r="F115" t="s">
        <v>670</v>
      </c>
      <c r="G115" t="str">
        <f t="shared" si="2"/>
        <v>World to EU27</v>
      </c>
      <c r="H115">
        <v>2018</v>
      </c>
      <c r="I115" t="s">
        <v>724</v>
      </c>
      <c r="J115">
        <v>6</v>
      </c>
      <c r="K115">
        <v>81.153999999999996</v>
      </c>
      <c r="L115" s="1">
        <f t="shared" si="3"/>
        <v>8.115399999999999E-2</v>
      </c>
    </row>
    <row r="116" spans="1:12" ht="14.45">
      <c r="A116" t="s">
        <v>723</v>
      </c>
      <c r="B116" t="s">
        <v>147</v>
      </c>
      <c r="C116">
        <v>841931</v>
      </c>
      <c r="D116" t="s">
        <v>292</v>
      </c>
      <c r="E116" t="s">
        <v>147</v>
      </c>
      <c r="F116" t="s">
        <v>292</v>
      </c>
      <c r="G116" t="str">
        <f t="shared" si="2"/>
        <v>World to World</v>
      </c>
      <c r="H116">
        <v>2012</v>
      </c>
      <c r="I116" t="s">
        <v>724</v>
      </c>
      <c r="J116">
        <v>6</v>
      </c>
      <c r="K116">
        <v>471971.41600000003</v>
      </c>
      <c r="L116" s="1">
        <f t="shared" si="3"/>
        <v>471.97141600000003</v>
      </c>
    </row>
    <row r="117" spans="1:12" ht="14.45">
      <c r="A117" t="s">
        <v>723</v>
      </c>
      <c r="B117" t="s">
        <v>147</v>
      </c>
      <c r="C117">
        <v>841931</v>
      </c>
      <c r="D117" t="s">
        <v>292</v>
      </c>
      <c r="E117" t="s">
        <v>147</v>
      </c>
      <c r="F117" t="s">
        <v>292</v>
      </c>
      <c r="G117" t="str">
        <f t="shared" si="2"/>
        <v>World to World</v>
      </c>
      <c r="H117">
        <v>2013</v>
      </c>
      <c r="I117" t="s">
        <v>724</v>
      </c>
      <c r="J117">
        <v>6</v>
      </c>
      <c r="K117">
        <v>548095.94499999995</v>
      </c>
      <c r="L117" s="1">
        <f t="shared" si="3"/>
        <v>548.09594499999992</v>
      </c>
    </row>
    <row r="118" spans="1:12" ht="14.45">
      <c r="A118" t="s">
        <v>723</v>
      </c>
      <c r="B118" t="s">
        <v>147</v>
      </c>
      <c r="C118">
        <v>841931</v>
      </c>
      <c r="D118" t="s">
        <v>292</v>
      </c>
      <c r="E118" t="s">
        <v>147</v>
      </c>
      <c r="F118" t="s">
        <v>292</v>
      </c>
      <c r="G118" t="str">
        <f t="shared" si="2"/>
        <v>World to World</v>
      </c>
      <c r="H118">
        <v>2014</v>
      </c>
      <c r="I118" t="s">
        <v>724</v>
      </c>
      <c r="J118">
        <v>6</v>
      </c>
      <c r="K118">
        <v>461675.40399999998</v>
      </c>
      <c r="L118" s="1">
        <f t="shared" si="3"/>
        <v>461.67540399999996</v>
      </c>
    </row>
    <row r="119" spans="1:12" ht="14.45">
      <c r="A119" t="s">
        <v>723</v>
      </c>
      <c r="B119" t="s">
        <v>147</v>
      </c>
      <c r="C119">
        <v>841931</v>
      </c>
      <c r="D119" t="s">
        <v>292</v>
      </c>
      <c r="E119" t="s">
        <v>147</v>
      </c>
      <c r="F119" t="s">
        <v>292</v>
      </c>
      <c r="G119" t="str">
        <f t="shared" si="2"/>
        <v>World to World</v>
      </c>
      <c r="H119">
        <v>2015</v>
      </c>
      <c r="I119" t="s">
        <v>724</v>
      </c>
      <c r="J119">
        <v>6</v>
      </c>
      <c r="K119">
        <v>393790.23300000001</v>
      </c>
      <c r="L119" s="1">
        <f t="shared" si="3"/>
        <v>393.790233</v>
      </c>
    </row>
    <row r="120" spans="1:12" ht="14.45">
      <c r="A120" t="s">
        <v>723</v>
      </c>
      <c r="B120" t="s">
        <v>147</v>
      </c>
      <c r="C120">
        <v>841931</v>
      </c>
      <c r="D120" t="s">
        <v>292</v>
      </c>
      <c r="E120" t="s">
        <v>147</v>
      </c>
      <c r="F120" t="s">
        <v>292</v>
      </c>
      <c r="G120" t="str">
        <f t="shared" si="2"/>
        <v>World to World</v>
      </c>
      <c r="H120">
        <v>2016</v>
      </c>
      <c r="I120" t="s">
        <v>724</v>
      </c>
      <c r="J120">
        <v>6</v>
      </c>
      <c r="K120">
        <v>363765.48200000002</v>
      </c>
      <c r="L120" s="1">
        <f t="shared" si="3"/>
        <v>363.76548200000002</v>
      </c>
    </row>
    <row r="121" spans="1:12" ht="14.45">
      <c r="A121" t="s">
        <v>723</v>
      </c>
      <c r="B121" t="s">
        <v>147</v>
      </c>
      <c r="C121">
        <v>841931</v>
      </c>
      <c r="D121" t="s">
        <v>292</v>
      </c>
      <c r="E121" t="s">
        <v>147</v>
      </c>
      <c r="F121" t="s">
        <v>292</v>
      </c>
      <c r="G121" t="str">
        <f t="shared" si="2"/>
        <v>World to World</v>
      </c>
      <c r="H121">
        <v>2017</v>
      </c>
      <c r="I121" t="s">
        <v>724</v>
      </c>
      <c r="J121">
        <v>6</v>
      </c>
      <c r="K121">
        <v>339151.96299999999</v>
      </c>
      <c r="L121" s="1">
        <f t="shared" si="3"/>
        <v>339.15196299999997</v>
      </c>
    </row>
    <row r="122" spans="1:12" ht="14.45">
      <c r="A122" t="s">
        <v>723</v>
      </c>
      <c r="B122" t="s">
        <v>147</v>
      </c>
      <c r="C122">
        <v>841931</v>
      </c>
      <c r="D122" t="s">
        <v>292</v>
      </c>
      <c r="E122" t="s">
        <v>147</v>
      </c>
      <c r="F122" t="s">
        <v>292</v>
      </c>
      <c r="G122" t="str">
        <f t="shared" si="2"/>
        <v>World to World</v>
      </c>
      <c r="H122">
        <v>2018</v>
      </c>
      <c r="I122" t="s">
        <v>724</v>
      </c>
      <c r="J122">
        <v>6</v>
      </c>
      <c r="K122">
        <v>47.627000000000002</v>
      </c>
      <c r="L122" s="1">
        <f t="shared" si="3"/>
        <v>4.7627000000000003E-2</v>
      </c>
    </row>
    <row r="123" spans="1:12" ht="14.45">
      <c r="A123" t="s">
        <v>723</v>
      </c>
      <c r="B123" t="s">
        <v>147</v>
      </c>
      <c r="C123">
        <v>841931</v>
      </c>
      <c r="D123" t="s">
        <v>292</v>
      </c>
      <c r="E123" t="s">
        <v>670</v>
      </c>
      <c r="F123" t="s">
        <v>670</v>
      </c>
      <c r="G123" t="str">
        <f t="shared" si="2"/>
        <v>World to EU27</v>
      </c>
      <c r="H123">
        <v>2012</v>
      </c>
      <c r="I123" t="s">
        <v>724</v>
      </c>
      <c r="J123">
        <v>6</v>
      </c>
      <c r="K123">
        <v>124651.03599999999</v>
      </c>
      <c r="L123" s="1">
        <f t="shared" si="3"/>
        <v>124.65103599999999</v>
      </c>
    </row>
    <row r="124" spans="1:12" ht="14.45">
      <c r="A124" t="s">
        <v>723</v>
      </c>
      <c r="B124" t="s">
        <v>147</v>
      </c>
      <c r="C124">
        <v>841931</v>
      </c>
      <c r="D124" t="s">
        <v>292</v>
      </c>
      <c r="E124" t="s">
        <v>670</v>
      </c>
      <c r="F124" t="s">
        <v>670</v>
      </c>
      <c r="G124" t="str">
        <f t="shared" si="2"/>
        <v>World to EU27</v>
      </c>
      <c r="H124">
        <v>2013</v>
      </c>
      <c r="I124" t="s">
        <v>724</v>
      </c>
      <c r="J124">
        <v>6</v>
      </c>
      <c r="K124">
        <v>144253.44399999999</v>
      </c>
      <c r="L124" s="1">
        <f t="shared" si="3"/>
        <v>144.253444</v>
      </c>
    </row>
    <row r="125" spans="1:12" ht="14.45">
      <c r="A125" t="s">
        <v>723</v>
      </c>
      <c r="B125" t="s">
        <v>147</v>
      </c>
      <c r="C125">
        <v>841931</v>
      </c>
      <c r="D125" t="s">
        <v>292</v>
      </c>
      <c r="E125" t="s">
        <v>670</v>
      </c>
      <c r="F125" t="s">
        <v>670</v>
      </c>
      <c r="G125" t="str">
        <f t="shared" si="2"/>
        <v>World to EU27</v>
      </c>
      <c r="H125">
        <v>2014</v>
      </c>
      <c r="I125" t="s">
        <v>724</v>
      </c>
      <c r="J125">
        <v>6</v>
      </c>
      <c r="K125">
        <v>122690.232</v>
      </c>
      <c r="L125" s="1">
        <f t="shared" si="3"/>
        <v>122.69023200000001</v>
      </c>
    </row>
    <row r="126" spans="1:12" ht="14.45">
      <c r="A126" t="s">
        <v>723</v>
      </c>
      <c r="B126" t="s">
        <v>147</v>
      </c>
      <c r="C126">
        <v>841931</v>
      </c>
      <c r="D126" t="s">
        <v>292</v>
      </c>
      <c r="E126" t="s">
        <v>670</v>
      </c>
      <c r="F126" t="s">
        <v>670</v>
      </c>
      <c r="G126" t="str">
        <f t="shared" si="2"/>
        <v>World to EU27</v>
      </c>
      <c r="H126">
        <v>2015</v>
      </c>
      <c r="I126" t="s">
        <v>724</v>
      </c>
      <c r="J126">
        <v>6</v>
      </c>
      <c r="K126">
        <v>126852.577</v>
      </c>
      <c r="L126" s="1">
        <f t="shared" si="3"/>
        <v>126.85257700000001</v>
      </c>
    </row>
    <row r="127" spans="1:12" ht="14.45">
      <c r="A127" t="s">
        <v>723</v>
      </c>
      <c r="B127" t="s">
        <v>147</v>
      </c>
      <c r="C127">
        <v>841931</v>
      </c>
      <c r="D127" t="s">
        <v>292</v>
      </c>
      <c r="E127" t="s">
        <v>670</v>
      </c>
      <c r="F127" t="s">
        <v>670</v>
      </c>
      <c r="G127" t="str">
        <f t="shared" si="2"/>
        <v>World to EU27</v>
      </c>
      <c r="H127">
        <v>2016</v>
      </c>
      <c r="I127" t="s">
        <v>724</v>
      </c>
      <c r="J127">
        <v>6</v>
      </c>
      <c r="K127">
        <v>95422.323999999993</v>
      </c>
      <c r="L127" s="1">
        <f t="shared" si="3"/>
        <v>95.422323999999989</v>
      </c>
    </row>
    <row r="128" spans="1:12" ht="14.45">
      <c r="A128" t="s">
        <v>723</v>
      </c>
      <c r="B128" t="s">
        <v>147</v>
      </c>
      <c r="C128">
        <v>841931</v>
      </c>
      <c r="D128" t="s">
        <v>292</v>
      </c>
      <c r="E128" t="s">
        <v>670</v>
      </c>
      <c r="F128" t="s">
        <v>670</v>
      </c>
      <c r="G128" t="str">
        <f t="shared" si="2"/>
        <v>World to EU27</v>
      </c>
      <c r="H128">
        <v>2017</v>
      </c>
      <c r="I128" t="s">
        <v>724</v>
      </c>
      <c r="J128">
        <v>6</v>
      </c>
      <c r="K128">
        <v>87527.255999999994</v>
      </c>
      <c r="L128" s="1">
        <f t="shared" si="3"/>
        <v>87.527255999999994</v>
      </c>
    </row>
    <row r="129" spans="1:12" ht="14.45">
      <c r="A129" t="s">
        <v>723</v>
      </c>
      <c r="B129" t="s">
        <v>147</v>
      </c>
      <c r="C129">
        <v>841931</v>
      </c>
      <c r="D129" t="s">
        <v>292</v>
      </c>
      <c r="E129" t="s">
        <v>670</v>
      </c>
      <c r="F129" t="s">
        <v>670</v>
      </c>
      <c r="G129" t="str">
        <f t="shared" si="2"/>
        <v>World to EU27</v>
      </c>
      <c r="H129">
        <v>2018</v>
      </c>
      <c r="I129" t="s">
        <v>724</v>
      </c>
      <c r="J129">
        <v>6</v>
      </c>
      <c r="K129">
        <v>33.805</v>
      </c>
      <c r="L129" s="1">
        <f t="shared" si="3"/>
        <v>3.3805000000000002E-2</v>
      </c>
    </row>
    <row r="130" spans="1:12" ht="14.45">
      <c r="A130" t="s">
        <v>723</v>
      </c>
      <c r="B130" t="s">
        <v>147</v>
      </c>
      <c r="C130">
        <v>841940</v>
      </c>
      <c r="D130" t="s">
        <v>292</v>
      </c>
      <c r="E130" t="s">
        <v>147</v>
      </c>
      <c r="F130" t="s">
        <v>292</v>
      </c>
      <c r="G130" t="str">
        <f t="shared" si="2"/>
        <v>World to World</v>
      </c>
      <c r="H130">
        <v>2012</v>
      </c>
      <c r="I130" t="s">
        <v>724</v>
      </c>
      <c r="J130">
        <v>6</v>
      </c>
      <c r="K130">
        <v>1291669.571</v>
      </c>
      <c r="L130" s="1">
        <f t="shared" si="3"/>
        <v>1291.6695709999999</v>
      </c>
    </row>
    <row r="131" spans="1:12" ht="14.45">
      <c r="A131" t="s">
        <v>723</v>
      </c>
      <c r="B131" t="s">
        <v>147</v>
      </c>
      <c r="C131">
        <v>841940</v>
      </c>
      <c r="D131" t="s">
        <v>292</v>
      </c>
      <c r="E131" t="s">
        <v>147</v>
      </c>
      <c r="F131" t="s">
        <v>292</v>
      </c>
      <c r="G131" t="str">
        <f t="shared" si="2"/>
        <v>World to World</v>
      </c>
      <c r="H131">
        <v>2013</v>
      </c>
      <c r="I131" t="s">
        <v>724</v>
      </c>
      <c r="J131">
        <v>6</v>
      </c>
      <c r="K131">
        <v>1336820.69</v>
      </c>
      <c r="L131" s="1">
        <f t="shared" si="3"/>
        <v>1336.82069</v>
      </c>
    </row>
    <row r="132" spans="1:12" ht="14.45">
      <c r="A132" t="s">
        <v>723</v>
      </c>
      <c r="B132" t="s">
        <v>147</v>
      </c>
      <c r="C132">
        <v>841940</v>
      </c>
      <c r="D132" t="s">
        <v>292</v>
      </c>
      <c r="E132" t="s">
        <v>147</v>
      </c>
      <c r="F132" t="s">
        <v>292</v>
      </c>
      <c r="G132" t="str">
        <f t="shared" si="2"/>
        <v>World to World</v>
      </c>
      <c r="H132">
        <v>2014</v>
      </c>
      <c r="I132" t="s">
        <v>724</v>
      </c>
      <c r="J132">
        <v>6</v>
      </c>
      <c r="K132">
        <v>1358206.6129999999</v>
      </c>
      <c r="L132" s="1">
        <f t="shared" si="3"/>
        <v>1358.2066129999998</v>
      </c>
    </row>
    <row r="133" spans="1:12" ht="14.45">
      <c r="A133" t="s">
        <v>723</v>
      </c>
      <c r="B133" t="s">
        <v>147</v>
      </c>
      <c r="C133">
        <v>841940</v>
      </c>
      <c r="D133" t="s">
        <v>292</v>
      </c>
      <c r="E133" t="s">
        <v>147</v>
      </c>
      <c r="F133" t="s">
        <v>292</v>
      </c>
      <c r="G133" t="str">
        <f t="shared" si="2"/>
        <v>World to World</v>
      </c>
      <c r="H133">
        <v>2015</v>
      </c>
      <c r="I133" t="s">
        <v>724</v>
      </c>
      <c r="J133">
        <v>6</v>
      </c>
      <c r="K133">
        <v>1093399.97</v>
      </c>
      <c r="L133" s="1">
        <f t="shared" si="3"/>
        <v>1093.3999699999999</v>
      </c>
    </row>
    <row r="134" spans="1:12" ht="14.45">
      <c r="A134" t="s">
        <v>723</v>
      </c>
      <c r="B134" t="s">
        <v>147</v>
      </c>
      <c r="C134">
        <v>841940</v>
      </c>
      <c r="D134" t="s">
        <v>292</v>
      </c>
      <c r="E134" t="s">
        <v>147</v>
      </c>
      <c r="F134" t="s">
        <v>292</v>
      </c>
      <c r="G134" t="str">
        <f t="shared" si="2"/>
        <v>World to World</v>
      </c>
      <c r="H134">
        <v>2016</v>
      </c>
      <c r="I134" t="s">
        <v>724</v>
      </c>
      <c r="J134">
        <v>6</v>
      </c>
      <c r="K134">
        <v>1068321.7790000001</v>
      </c>
      <c r="L134" s="1">
        <f t="shared" si="3"/>
        <v>1068.3217790000001</v>
      </c>
    </row>
    <row r="135" spans="1:12" ht="14.45">
      <c r="A135" t="s">
        <v>723</v>
      </c>
      <c r="B135" t="s">
        <v>147</v>
      </c>
      <c r="C135">
        <v>841940</v>
      </c>
      <c r="D135" t="s">
        <v>292</v>
      </c>
      <c r="E135" t="s">
        <v>147</v>
      </c>
      <c r="F135" t="s">
        <v>292</v>
      </c>
      <c r="G135" t="str">
        <f t="shared" si="2"/>
        <v>World to World</v>
      </c>
      <c r="H135">
        <v>2017</v>
      </c>
      <c r="I135" t="s">
        <v>724</v>
      </c>
      <c r="J135">
        <v>6</v>
      </c>
      <c r="K135">
        <v>1129056.561</v>
      </c>
      <c r="L135" s="1">
        <f t="shared" si="3"/>
        <v>1129.0565609999999</v>
      </c>
    </row>
    <row r="136" spans="1:12" ht="14.45">
      <c r="A136" t="s">
        <v>723</v>
      </c>
      <c r="B136" t="s">
        <v>147</v>
      </c>
      <c r="C136">
        <v>841940</v>
      </c>
      <c r="D136" t="s">
        <v>292</v>
      </c>
      <c r="E136" t="s">
        <v>147</v>
      </c>
      <c r="F136" t="s">
        <v>292</v>
      </c>
      <c r="G136" t="str">
        <f t="shared" si="2"/>
        <v>World to World</v>
      </c>
      <c r="H136">
        <v>2018</v>
      </c>
      <c r="I136" t="s">
        <v>724</v>
      </c>
      <c r="J136">
        <v>6</v>
      </c>
      <c r="K136">
        <v>1056.9179999999999</v>
      </c>
      <c r="L136" s="1">
        <f t="shared" si="3"/>
        <v>1.0569179999999998</v>
      </c>
    </row>
    <row r="137" spans="1:12" ht="14.45">
      <c r="A137" t="s">
        <v>723</v>
      </c>
      <c r="B137" t="s">
        <v>147</v>
      </c>
      <c r="C137">
        <v>841940</v>
      </c>
      <c r="D137" t="s">
        <v>292</v>
      </c>
      <c r="E137" t="s">
        <v>670</v>
      </c>
      <c r="F137" t="s">
        <v>670</v>
      </c>
      <c r="G137" t="str">
        <f t="shared" ref="G137:G200" si="4">CONCATENATE(D137, " to ", F137)</f>
        <v>World to EU27</v>
      </c>
      <c r="H137">
        <v>2012</v>
      </c>
      <c r="I137" t="s">
        <v>724</v>
      </c>
      <c r="J137">
        <v>6</v>
      </c>
      <c r="K137">
        <v>138549.98499999999</v>
      </c>
      <c r="L137" s="1">
        <f t="shared" ref="L137:L200" si="5">K137/1000</f>
        <v>138.54998499999999</v>
      </c>
    </row>
    <row r="138" spans="1:12" ht="14.45">
      <c r="A138" t="s">
        <v>723</v>
      </c>
      <c r="B138" t="s">
        <v>147</v>
      </c>
      <c r="C138">
        <v>841940</v>
      </c>
      <c r="D138" t="s">
        <v>292</v>
      </c>
      <c r="E138" t="s">
        <v>670</v>
      </c>
      <c r="F138" t="s">
        <v>670</v>
      </c>
      <c r="G138" t="str">
        <f t="shared" si="4"/>
        <v>World to EU27</v>
      </c>
      <c r="H138">
        <v>2013</v>
      </c>
      <c r="I138" t="s">
        <v>724</v>
      </c>
      <c r="J138">
        <v>6</v>
      </c>
      <c r="K138">
        <v>200102.66</v>
      </c>
      <c r="L138" s="1">
        <f t="shared" si="5"/>
        <v>200.10266000000001</v>
      </c>
    </row>
    <row r="139" spans="1:12" ht="14.45">
      <c r="A139" t="s">
        <v>723</v>
      </c>
      <c r="B139" t="s">
        <v>147</v>
      </c>
      <c r="C139">
        <v>841940</v>
      </c>
      <c r="D139" t="s">
        <v>292</v>
      </c>
      <c r="E139" t="s">
        <v>670</v>
      </c>
      <c r="F139" t="s">
        <v>670</v>
      </c>
      <c r="G139" t="str">
        <f t="shared" si="4"/>
        <v>World to EU27</v>
      </c>
      <c r="H139">
        <v>2014</v>
      </c>
      <c r="I139" t="s">
        <v>724</v>
      </c>
      <c r="J139">
        <v>6</v>
      </c>
      <c r="K139">
        <v>185171.31</v>
      </c>
      <c r="L139" s="1">
        <f t="shared" si="5"/>
        <v>185.17131000000001</v>
      </c>
    </row>
    <row r="140" spans="1:12" ht="14.45">
      <c r="A140" t="s">
        <v>723</v>
      </c>
      <c r="B140" t="s">
        <v>147</v>
      </c>
      <c r="C140">
        <v>841940</v>
      </c>
      <c r="D140" t="s">
        <v>292</v>
      </c>
      <c r="E140" t="s">
        <v>670</v>
      </c>
      <c r="F140" t="s">
        <v>670</v>
      </c>
      <c r="G140" t="str">
        <f t="shared" si="4"/>
        <v>World to EU27</v>
      </c>
      <c r="H140">
        <v>2015</v>
      </c>
      <c r="I140" t="s">
        <v>724</v>
      </c>
      <c r="J140">
        <v>6</v>
      </c>
      <c r="K140">
        <v>167921.60200000001</v>
      </c>
      <c r="L140" s="1">
        <f t="shared" si="5"/>
        <v>167.92160200000001</v>
      </c>
    </row>
    <row r="141" spans="1:12" ht="14.45">
      <c r="A141" t="s">
        <v>723</v>
      </c>
      <c r="B141" t="s">
        <v>147</v>
      </c>
      <c r="C141">
        <v>841940</v>
      </c>
      <c r="D141" t="s">
        <v>292</v>
      </c>
      <c r="E141" t="s">
        <v>670</v>
      </c>
      <c r="F141" t="s">
        <v>670</v>
      </c>
      <c r="G141" t="str">
        <f t="shared" si="4"/>
        <v>World to EU27</v>
      </c>
      <c r="H141">
        <v>2016</v>
      </c>
      <c r="I141" t="s">
        <v>724</v>
      </c>
      <c r="J141">
        <v>6</v>
      </c>
      <c r="K141">
        <v>203133.56899999999</v>
      </c>
      <c r="L141" s="1">
        <f t="shared" si="5"/>
        <v>203.13356899999999</v>
      </c>
    </row>
    <row r="142" spans="1:12" ht="14.45">
      <c r="A142" t="s">
        <v>723</v>
      </c>
      <c r="B142" t="s">
        <v>147</v>
      </c>
      <c r="C142">
        <v>841940</v>
      </c>
      <c r="D142" t="s">
        <v>292</v>
      </c>
      <c r="E142" t="s">
        <v>670</v>
      </c>
      <c r="F142" t="s">
        <v>670</v>
      </c>
      <c r="G142" t="str">
        <f t="shared" si="4"/>
        <v>World to EU27</v>
      </c>
      <c r="H142">
        <v>2017</v>
      </c>
      <c r="I142" t="s">
        <v>724</v>
      </c>
      <c r="J142">
        <v>6</v>
      </c>
      <c r="K142">
        <v>170653.97899999999</v>
      </c>
      <c r="L142" s="1">
        <f t="shared" si="5"/>
        <v>170.65397899999999</v>
      </c>
    </row>
    <row r="143" spans="1:12" ht="14.45">
      <c r="A143" t="s">
        <v>723</v>
      </c>
      <c r="B143" t="s">
        <v>147</v>
      </c>
      <c r="C143">
        <v>841940</v>
      </c>
      <c r="D143" t="s">
        <v>292</v>
      </c>
      <c r="E143" t="s">
        <v>670</v>
      </c>
      <c r="F143" t="s">
        <v>670</v>
      </c>
      <c r="G143" t="str">
        <f t="shared" si="4"/>
        <v>World to EU27</v>
      </c>
      <c r="H143">
        <v>2018</v>
      </c>
      <c r="I143" t="s">
        <v>724</v>
      </c>
      <c r="J143">
        <v>6</v>
      </c>
      <c r="K143">
        <v>1.6379999999999999</v>
      </c>
      <c r="L143" s="1">
        <f t="shared" si="5"/>
        <v>1.6379999999999999E-3</v>
      </c>
    </row>
    <row r="144" spans="1:12" ht="14.45">
      <c r="A144" t="s">
        <v>723</v>
      </c>
      <c r="B144" t="s">
        <v>147</v>
      </c>
      <c r="C144">
        <v>842129</v>
      </c>
      <c r="D144" t="s">
        <v>292</v>
      </c>
      <c r="E144" t="s">
        <v>147</v>
      </c>
      <c r="F144" t="s">
        <v>292</v>
      </c>
      <c r="G144" t="str">
        <f t="shared" si="4"/>
        <v>World to World</v>
      </c>
      <c r="H144">
        <v>2012</v>
      </c>
      <c r="I144" t="s">
        <v>724</v>
      </c>
      <c r="J144">
        <v>6</v>
      </c>
      <c r="K144">
        <v>7293919.5999999996</v>
      </c>
      <c r="L144" s="1">
        <f t="shared" si="5"/>
        <v>7293.9195999999993</v>
      </c>
    </row>
    <row r="145" spans="1:12" ht="14.45">
      <c r="A145" t="s">
        <v>723</v>
      </c>
      <c r="B145" t="s">
        <v>147</v>
      </c>
      <c r="C145">
        <v>842129</v>
      </c>
      <c r="D145" t="s">
        <v>292</v>
      </c>
      <c r="E145" t="s">
        <v>147</v>
      </c>
      <c r="F145" t="s">
        <v>292</v>
      </c>
      <c r="G145" t="str">
        <f t="shared" si="4"/>
        <v>World to World</v>
      </c>
      <c r="H145">
        <v>2013</v>
      </c>
      <c r="I145" t="s">
        <v>724</v>
      </c>
      <c r="J145">
        <v>6</v>
      </c>
      <c r="K145">
        <v>7728532.9979999997</v>
      </c>
      <c r="L145" s="1">
        <f t="shared" si="5"/>
        <v>7728.5329979999997</v>
      </c>
    </row>
    <row r="146" spans="1:12" ht="14.45">
      <c r="A146" t="s">
        <v>723</v>
      </c>
      <c r="B146" t="s">
        <v>147</v>
      </c>
      <c r="C146">
        <v>842129</v>
      </c>
      <c r="D146" t="s">
        <v>292</v>
      </c>
      <c r="E146" t="s">
        <v>147</v>
      </c>
      <c r="F146" t="s">
        <v>292</v>
      </c>
      <c r="G146" t="str">
        <f t="shared" si="4"/>
        <v>World to World</v>
      </c>
      <c r="H146">
        <v>2014</v>
      </c>
      <c r="I146" t="s">
        <v>724</v>
      </c>
      <c r="J146">
        <v>6</v>
      </c>
      <c r="K146">
        <v>8442046.2100000009</v>
      </c>
      <c r="L146" s="1">
        <f t="shared" si="5"/>
        <v>8442.0462100000004</v>
      </c>
    </row>
    <row r="147" spans="1:12" ht="14.45">
      <c r="A147" t="s">
        <v>723</v>
      </c>
      <c r="B147" t="s">
        <v>147</v>
      </c>
      <c r="C147">
        <v>842129</v>
      </c>
      <c r="D147" t="s">
        <v>292</v>
      </c>
      <c r="E147" t="s">
        <v>147</v>
      </c>
      <c r="F147" t="s">
        <v>292</v>
      </c>
      <c r="G147" t="str">
        <f t="shared" si="4"/>
        <v>World to World</v>
      </c>
      <c r="H147">
        <v>2015</v>
      </c>
      <c r="I147" t="s">
        <v>724</v>
      </c>
      <c r="J147">
        <v>6</v>
      </c>
      <c r="K147">
        <v>8131259.784</v>
      </c>
      <c r="L147" s="1">
        <f t="shared" si="5"/>
        <v>8131.2597839999999</v>
      </c>
    </row>
    <row r="148" spans="1:12" ht="14.45">
      <c r="A148" t="s">
        <v>723</v>
      </c>
      <c r="B148" t="s">
        <v>147</v>
      </c>
      <c r="C148">
        <v>842129</v>
      </c>
      <c r="D148" t="s">
        <v>292</v>
      </c>
      <c r="E148" t="s">
        <v>147</v>
      </c>
      <c r="F148" t="s">
        <v>292</v>
      </c>
      <c r="G148" t="str">
        <f t="shared" si="4"/>
        <v>World to World</v>
      </c>
      <c r="H148">
        <v>2016</v>
      </c>
      <c r="I148" t="s">
        <v>724</v>
      </c>
      <c r="J148">
        <v>6</v>
      </c>
      <c r="K148">
        <v>7712951.0930000003</v>
      </c>
      <c r="L148" s="1">
        <f t="shared" si="5"/>
        <v>7712.9510930000006</v>
      </c>
    </row>
    <row r="149" spans="1:12" ht="14.45">
      <c r="A149" t="s">
        <v>723</v>
      </c>
      <c r="B149" t="s">
        <v>147</v>
      </c>
      <c r="C149">
        <v>842129</v>
      </c>
      <c r="D149" t="s">
        <v>292</v>
      </c>
      <c r="E149" t="s">
        <v>147</v>
      </c>
      <c r="F149" t="s">
        <v>292</v>
      </c>
      <c r="G149" t="str">
        <f t="shared" si="4"/>
        <v>World to World</v>
      </c>
      <c r="H149">
        <v>2017</v>
      </c>
      <c r="I149" t="s">
        <v>724</v>
      </c>
      <c r="J149">
        <v>6</v>
      </c>
      <c r="K149">
        <v>8046363.9309999999</v>
      </c>
      <c r="L149" s="1">
        <f t="shared" si="5"/>
        <v>8046.3639309999999</v>
      </c>
    </row>
    <row r="150" spans="1:12" ht="14.45">
      <c r="A150" t="s">
        <v>723</v>
      </c>
      <c r="B150" t="s">
        <v>147</v>
      </c>
      <c r="C150">
        <v>842129</v>
      </c>
      <c r="D150" t="s">
        <v>292</v>
      </c>
      <c r="E150" t="s">
        <v>147</v>
      </c>
      <c r="F150" t="s">
        <v>292</v>
      </c>
      <c r="G150" t="str">
        <f t="shared" si="4"/>
        <v>World to World</v>
      </c>
      <c r="H150">
        <v>2018</v>
      </c>
      <c r="I150" t="s">
        <v>724</v>
      </c>
      <c r="J150">
        <v>6</v>
      </c>
      <c r="K150">
        <v>3034.9360000000001</v>
      </c>
      <c r="L150" s="1">
        <f t="shared" si="5"/>
        <v>3.0349360000000001</v>
      </c>
    </row>
    <row r="151" spans="1:12" ht="14.45">
      <c r="A151" t="s">
        <v>723</v>
      </c>
      <c r="B151" t="s">
        <v>147</v>
      </c>
      <c r="C151">
        <v>842129</v>
      </c>
      <c r="D151" t="s">
        <v>292</v>
      </c>
      <c r="E151" t="s">
        <v>670</v>
      </c>
      <c r="F151" t="s">
        <v>670</v>
      </c>
      <c r="G151" t="str">
        <f t="shared" si="4"/>
        <v>World to EU27</v>
      </c>
      <c r="H151">
        <v>2012</v>
      </c>
      <c r="I151" t="s">
        <v>724</v>
      </c>
      <c r="J151">
        <v>6</v>
      </c>
      <c r="K151">
        <v>2312129.699</v>
      </c>
      <c r="L151" s="1">
        <f t="shared" si="5"/>
        <v>2312.1296990000001</v>
      </c>
    </row>
    <row r="152" spans="1:12" ht="14.45">
      <c r="A152" t="s">
        <v>723</v>
      </c>
      <c r="B152" t="s">
        <v>147</v>
      </c>
      <c r="C152">
        <v>842129</v>
      </c>
      <c r="D152" t="s">
        <v>292</v>
      </c>
      <c r="E152" t="s">
        <v>670</v>
      </c>
      <c r="F152" t="s">
        <v>670</v>
      </c>
      <c r="G152" t="str">
        <f t="shared" si="4"/>
        <v>World to EU27</v>
      </c>
      <c r="H152">
        <v>2013</v>
      </c>
      <c r="I152" t="s">
        <v>724</v>
      </c>
      <c r="J152">
        <v>6</v>
      </c>
      <c r="K152">
        <v>2589669.3139999998</v>
      </c>
      <c r="L152" s="1">
        <f t="shared" si="5"/>
        <v>2589.6693139999998</v>
      </c>
    </row>
    <row r="153" spans="1:12" ht="14.45">
      <c r="A153" t="s">
        <v>723</v>
      </c>
      <c r="B153" t="s">
        <v>147</v>
      </c>
      <c r="C153">
        <v>842129</v>
      </c>
      <c r="D153" t="s">
        <v>292</v>
      </c>
      <c r="E153" t="s">
        <v>670</v>
      </c>
      <c r="F153" t="s">
        <v>670</v>
      </c>
      <c r="G153" t="str">
        <f t="shared" si="4"/>
        <v>World to EU27</v>
      </c>
      <c r="H153">
        <v>2014</v>
      </c>
      <c r="I153" t="s">
        <v>724</v>
      </c>
      <c r="J153">
        <v>6</v>
      </c>
      <c r="K153">
        <v>2749050.2859999998</v>
      </c>
      <c r="L153" s="1">
        <f t="shared" si="5"/>
        <v>2749.0502859999997</v>
      </c>
    </row>
    <row r="154" spans="1:12" ht="14.45">
      <c r="A154" t="s">
        <v>723</v>
      </c>
      <c r="B154" t="s">
        <v>147</v>
      </c>
      <c r="C154">
        <v>842129</v>
      </c>
      <c r="D154" t="s">
        <v>292</v>
      </c>
      <c r="E154" t="s">
        <v>670</v>
      </c>
      <c r="F154" t="s">
        <v>670</v>
      </c>
      <c r="G154" t="str">
        <f t="shared" si="4"/>
        <v>World to EU27</v>
      </c>
      <c r="H154">
        <v>2015</v>
      </c>
      <c r="I154" t="s">
        <v>724</v>
      </c>
      <c r="J154">
        <v>6</v>
      </c>
      <c r="K154">
        <v>2568541.0040000002</v>
      </c>
      <c r="L154" s="1">
        <f t="shared" si="5"/>
        <v>2568.5410040000002</v>
      </c>
    </row>
    <row r="155" spans="1:12" ht="14.45">
      <c r="A155" t="s">
        <v>723</v>
      </c>
      <c r="B155" t="s">
        <v>147</v>
      </c>
      <c r="C155">
        <v>842129</v>
      </c>
      <c r="D155" t="s">
        <v>292</v>
      </c>
      <c r="E155" t="s">
        <v>670</v>
      </c>
      <c r="F155" t="s">
        <v>670</v>
      </c>
      <c r="G155" t="str">
        <f t="shared" si="4"/>
        <v>World to EU27</v>
      </c>
      <c r="H155">
        <v>2016</v>
      </c>
      <c r="I155" t="s">
        <v>724</v>
      </c>
      <c r="J155">
        <v>6</v>
      </c>
      <c r="K155">
        <v>2732259.719</v>
      </c>
      <c r="L155" s="1">
        <f t="shared" si="5"/>
        <v>2732.2597190000001</v>
      </c>
    </row>
    <row r="156" spans="1:12" ht="14.45">
      <c r="A156" t="s">
        <v>723</v>
      </c>
      <c r="B156" t="s">
        <v>147</v>
      </c>
      <c r="C156">
        <v>842129</v>
      </c>
      <c r="D156" t="s">
        <v>292</v>
      </c>
      <c r="E156" t="s">
        <v>670</v>
      </c>
      <c r="F156" t="s">
        <v>670</v>
      </c>
      <c r="G156" t="str">
        <f t="shared" si="4"/>
        <v>World to EU27</v>
      </c>
      <c r="H156">
        <v>2017</v>
      </c>
      <c r="I156" t="s">
        <v>724</v>
      </c>
      <c r="J156">
        <v>6</v>
      </c>
      <c r="K156">
        <v>2730799.1669999999</v>
      </c>
      <c r="L156" s="1">
        <f t="shared" si="5"/>
        <v>2730.7991670000001</v>
      </c>
    </row>
    <row r="157" spans="1:12" ht="14.45">
      <c r="A157" t="s">
        <v>723</v>
      </c>
      <c r="B157" t="s">
        <v>147</v>
      </c>
      <c r="C157">
        <v>842129</v>
      </c>
      <c r="D157" t="s">
        <v>292</v>
      </c>
      <c r="E157" t="s">
        <v>670</v>
      </c>
      <c r="F157" t="s">
        <v>670</v>
      </c>
      <c r="G157" t="str">
        <f t="shared" si="4"/>
        <v>World to EU27</v>
      </c>
      <c r="H157">
        <v>2018</v>
      </c>
      <c r="I157" t="s">
        <v>724</v>
      </c>
      <c r="J157">
        <v>6</v>
      </c>
      <c r="K157">
        <v>726.09100000000001</v>
      </c>
      <c r="L157" s="1">
        <f t="shared" si="5"/>
        <v>0.72609100000000004</v>
      </c>
    </row>
    <row r="158" spans="1:12" ht="14.45">
      <c r="A158" t="s">
        <v>723</v>
      </c>
      <c r="B158" t="s">
        <v>147</v>
      </c>
      <c r="C158">
        <v>842139</v>
      </c>
      <c r="D158" t="s">
        <v>292</v>
      </c>
      <c r="E158" t="s">
        <v>147</v>
      </c>
      <c r="F158" t="s">
        <v>292</v>
      </c>
      <c r="G158" t="str">
        <f t="shared" si="4"/>
        <v>World to World</v>
      </c>
      <c r="H158">
        <v>2012</v>
      </c>
      <c r="I158" t="s">
        <v>724</v>
      </c>
      <c r="J158">
        <v>6</v>
      </c>
      <c r="K158">
        <v>14912211.108999999</v>
      </c>
      <c r="L158" s="1">
        <f t="shared" si="5"/>
        <v>14912.211109</v>
      </c>
    </row>
    <row r="159" spans="1:12" ht="14.45">
      <c r="A159" t="s">
        <v>723</v>
      </c>
      <c r="B159" t="s">
        <v>147</v>
      </c>
      <c r="C159">
        <v>842139</v>
      </c>
      <c r="D159" t="s">
        <v>292</v>
      </c>
      <c r="E159" t="s">
        <v>147</v>
      </c>
      <c r="F159" t="s">
        <v>292</v>
      </c>
      <c r="G159" t="str">
        <f t="shared" si="4"/>
        <v>World to World</v>
      </c>
      <c r="H159">
        <v>2013</v>
      </c>
      <c r="I159" t="s">
        <v>724</v>
      </c>
      <c r="J159">
        <v>6</v>
      </c>
      <c r="K159">
        <v>16390130.806</v>
      </c>
      <c r="L159" s="1">
        <f t="shared" si="5"/>
        <v>16390.130806000001</v>
      </c>
    </row>
    <row r="160" spans="1:12" ht="14.45">
      <c r="A160" t="s">
        <v>723</v>
      </c>
      <c r="B160" t="s">
        <v>147</v>
      </c>
      <c r="C160">
        <v>842139</v>
      </c>
      <c r="D160" t="s">
        <v>292</v>
      </c>
      <c r="E160" t="s">
        <v>147</v>
      </c>
      <c r="F160" t="s">
        <v>292</v>
      </c>
      <c r="G160" t="str">
        <f t="shared" si="4"/>
        <v>World to World</v>
      </c>
      <c r="H160">
        <v>2014</v>
      </c>
      <c r="I160" t="s">
        <v>724</v>
      </c>
      <c r="J160">
        <v>6</v>
      </c>
      <c r="K160">
        <v>18933184.541000001</v>
      </c>
      <c r="L160" s="1">
        <f t="shared" si="5"/>
        <v>18933.184541000002</v>
      </c>
    </row>
    <row r="161" spans="1:12" ht="14.45">
      <c r="A161" t="s">
        <v>723</v>
      </c>
      <c r="B161" t="s">
        <v>147</v>
      </c>
      <c r="C161">
        <v>842139</v>
      </c>
      <c r="D161" t="s">
        <v>292</v>
      </c>
      <c r="E161" t="s">
        <v>147</v>
      </c>
      <c r="F161" t="s">
        <v>292</v>
      </c>
      <c r="G161" t="str">
        <f t="shared" si="4"/>
        <v>World to World</v>
      </c>
      <c r="H161">
        <v>2015</v>
      </c>
      <c r="I161" t="s">
        <v>724</v>
      </c>
      <c r="J161">
        <v>6</v>
      </c>
      <c r="K161">
        <v>17879410.342</v>
      </c>
      <c r="L161" s="1">
        <f t="shared" si="5"/>
        <v>17879.410341999999</v>
      </c>
    </row>
    <row r="162" spans="1:12" ht="14.45">
      <c r="A162" t="s">
        <v>723</v>
      </c>
      <c r="B162" t="s">
        <v>147</v>
      </c>
      <c r="C162">
        <v>842139</v>
      </c>
      <c r="D162" t="s">
        <v>292</v>
      </c>
      <c r="E162" t="s">
        <v>147</v>
      </c>
      <c r="F162" t="s">
        <v>292</v>
      </c>
      <c r="G162" t="str">
        <f t="shared" si="4"/>
        <v>World to World</v>
      </c>
      <c r="H162">
        <v>2016</v>
      </c>
      <c r="I162" t="s">
        <v>724</v>
      </c>
      <c r="J162">
        <v>6</v>
      </c>
      <c r="K162">
        <v>18901637.215999998</v>
      </c>
      <c r="L162" s="1">
        <f t="shared" si="5"/>
        <v>18901.637215999999</v>
      </c>
    </row>
    <row r="163" spans="1:12" ht="14.45">
      <c r="A163" t="s">
        <v>723</v>
      </c>
      <c r="B163" t="s">
        <v>147</v>
      </c>
      <c r="C163">
        <v>842139</v>
      </c>
      <c r="D163" t="s">
        <v>292</v>
      </c>
      <c r="E163" t="s">
        <v>147</v>
      </c>
      <c r="F163" t="s">
        <v>292</v>
      </c>
      <c r="G163" t="str">
        <f t="shared" si="4"/>
        <v>World to World</v>
      </c>
      <c r="H163">
        <v>2017</v>
      </c>
      <c r="I163" t="s">
        <v>724</v>
      </c>
      <c r="J163">
        <v>6</v>
      </c>
      <c r="K163">
        <v>19815311.912</v>
      </c>
      <c r="L163" s="1">
        <f t="shared" si="5"/>
        <v>19815.311912000001</v>
      </c>
    </row>
    <row r="164" spans="1:12" ht="14.45">
      <c r="A164" t="s">
        <v>723</v>
      </c>
      <c r="B164" t="s">
        <v>147</v>
      </c>
      <c r="C164">
        <v>842139</v>
      </c>
      <c r="D164" t="s">
        <v>292</v>
      </c>
      <c r="E164" t="s">
        <v>147</v>
      </c>
      <c r="F164" t="s">
        <v>292</v>
      </c>
      <c r="G164" t="str">
        <f t="shared" si="4"/>
        <v>World to World</v>
      </c>
      <c r="H164">
        <v>2018</v>
      </c>
      <c r="I164" t="s">
        <v>724</v>
      </c>
      <c r="J164">
        <v>6</v>
      </c>
      <c r="K164">
        <v>4427.8239999999996</v>
      </c>
      <c r="L164" s="1">
        <f t="shared" si="5"/>
        <v>4.4278239999999993</v>
      </c>
    </row>
    <row r="165" spans="1:12" ht="14.45">
      <c r="A165" t="s">
        <v>723</v>
      </c>
      <c r="B165" t="s">
        <v>147</v>
      </c>
      <c r="C165">
        <v>842139</v>
      </c>
      <c r="D165" t="s">
        <v>292</v>
      </c>
      <c r="E165" t="s">
        <v>670</v>
      </c>
      <c r="F165" t="s">
        <v>670</v>
      </c>
      <c r="G165" t="str">
        <f t="shared" si="4"/>
        <v>World to EU27</v>
      </c>
      <c r="H165">
        <v>2012</v>
      </c>
      <c r="I165" t="s">
        <v>724</v>
      </c>
      <c r="J165">
        <v>6</v>
      </c>
      <c r="K165">
        <v>6041816.9910000004</v>
      </c>
      <c r="L165" s="1">
        <f t="shared" si="5"/>
        <v>6041.8169910000006</v>
      </c>
    </row>
    <row r="166" spans="1:12" ht="14.45">
      <c r="A166" t="s">
        <v>723</v>
      </c>
      <c r="B166" t="s">
        <v>147</v>
      </c>
      <c r="C166">
        <v>842139</v>
      </c>
      <c r="D166" t="s">
        <v>292</v>
      </c>
      <c r="E166" t="s">
        <v>670</v>
      </c>
      <c r="F166" t="s">
        <v>670</v>
      </c>
      <c r="G166" t="str">
        <f t="shared" si="4"/>
        <v>World to EU27</v>
      </c>
      <c r="H166">
        <v>2013</v>
      </c>
      <c r="I166" t="s">
        <v>724</v>
      </c>
      <c r="J166">
        <v>6</v>
      </c>
      <c r="K166">
        <v>6371883.0099999998</v>
      </c>
      <c r="L166" s="1">
        <f t="shared" si="5"/>
        <v>6371.8830099999996</v>
      </c>
    </row>
    <row r="167" spans="1:12" ht="14.45">
      <c r="A167" t="s">
        <v>723</v>
      </c>
      <c r="B167" t="s">
        <v>147</v>
      </c>
      <c r="C167">
        <v>842139</v>
      </c>
      <c r="D167" t="s">
        <v>292</v>
      </c>
      <c r="E167" t="s">
        <v>670</v>
      </c>
      <c r="F167" t="s">
        <v>670</v>
      </c>
      <c r="G167" t="str">
        <f t="shared" si="4"/>
        <v>World to EU27</v>
      </c>
      <c r="H167">
        <v>2014</v>
      </c>
      <c r="I167" t="s">
        <v>724</v>
      </c>
      <c r="J167">
        <v>6</v>
      </c>
      <c r="K167">
        <v>7552370.8399999999</v>
      </c>
      <c r="L167" s="1">
        <f t="shared" si="5"/>
        <v>7552.3708399999996</v>
      </c>
    </row>
    <row r="168" spans="1:12" ht="14.45">
      <c r="A168" t="s">
        <v>723</v>
      </c>
      <c r="B168" t="s">
        <v>147</v>
      </c>
      <c r="C168">
        <v>842139</v>
      </c>
      <c r="D168" t="s">
        <v>292</v>
      </c>
      <c r="E168" t="s">
        <v>670</v>
      </c>
      <c r="F168" t="s">
        <v>670</v>
      </c>
      <c r="G168" t="str">
        <f t="shared" si="4"/>
        <v>World to EU27</v>
      </c>
      <c r="H168">
        <v>2015</v>
      </c>
      <c r="I168" t="s">
        <v>724</v>
      </c>
      <c r="J168">
        <v>6</v>
      </c>
      <c r="K168">
        <v>7468415.3530000001</v>
      </c>
      <c r="L168" s="1">
        <f t="shared" si="5"/>
        <v>7468.4153530000003</v>
      </c>
    </row>
    <row r="169" spans="1:12" ht="14.45">
      <c r="A169" t="s">
        <v>723</v>
      </c>
      <c r="B169" t="s">
        <v>147</v>
      </c>
      <c r="C169">
        <v>842139</v>
      </c>
      <c r="D169" t="s">
        <v>292</v>
      </c>
      <c r="E169" t="s">
        <v>670</v>
      </c>
      <c r="F169" t="s">
        <v>670</v>
      </c>
      <c r="G169" t="str">
        <f t="shared" si="4"/>
        <v>World to EU27</v>
      </c>
      <c r="H169">
        <v>2016</v>
      </c>
      <c r="I169" t="s">
        <v>724</v>
      </c>
      <c r="J169">
        <v>6</v>
      </c>
      <c r="K169">
        <v>8108015.5109999999</v>
      </c>
      <c r="L169" s="1">
        <f t="shared" si="5"/>
        <v>8108.0155109999996</v>
      </c>
    </row>
    <row r="170" spans="1:12" ht="14.45">
      <c r="A170" t="s">
        <v>723</v>
      </c>
      <c r="B170" t="s">
        <v>147</v>
      </c>
      <c r="C170">
        <v>842139</v>
      </c>
      <c r="D170" t="s">
        <v>292</v>
      </c>
      <c r="E170" t="s">
        <v>670</v>
      </c>
      <c r="F170" t="s">
        <v>670</v>
      </c>
      <c r="G170" t="str">
        <f t="shared" si="4"/>
        <v>World to EU27</v>
      </c>
      <c r="H170">
        <v>2017</v>
      </c>
      <c r="I170" t="s">
        <v>724</v>
      </c>
      <c r="J170">
        <v>6</v>
      </c>
      <c r="K170">
        <v>8289880.6809999999</v>
      </c>
      <c r="L170" s="1">
        <f t="shared" si="5"/>
        <v>8289.8806810000005</v>
      </c>
    </row>
    <row r="171" spans="1:12" ht="14.45">
      <c r="A171" t="s">
        <v>723</v>
      </c>
      <c r="B171" t="s">
        <v>147</v>
      </c>
      <c r="C171">
        <v>842139</v>
      </c>
      <c r="D171" t="s">
        <v>292</v>
      </c>
      <c r="E171" t="s">
        <v>670</v>
      </c>
      <c r="F171" t="s">
        <v>670</v>
      </c>
      <c r="G171" t="str">
        <f t="shared" si="4"/>
        <v>World to EU27</v>
      </c>
      <c r="H171">
        <v>2018</v>
      </c>
      <c r="I171" t="s">
        <v>724</v>
      </c>
      <c r="J171">
        <v>6</v>
      </c>
      <c r="K171">
        <v>123.239</v>
      </c>
      <c r="L171" s="1">
        <f t="shared" si="5"/>
        <v>0.123239</v>
      </c>
    </row>
    <row r="172" spans="1:12" ht="14.45">
      <c r="A172" t="s">
        <v>723</v>
      </c>
      <c r="B172" t="s">
        <v>147</v>
      </c>
      <c r="C172">
        <v>847989</v>
      </c>
      <c r="D172" t="s">
        <v>292</v>
      </c>
      <c r="E172" t="s">
        <v>147</v>
      </c>
      <c r="F172" t="s">
        <v>292</v>
      </c>
      <c r="G172" t="str">
        <f t="shared" si="4"/>
        <v>World to World</v>
      </c>
      <c r="H172">
        <v>2012</v>
      </c>
      <c r="I172" t="s">
        <v>724</v>
      </c>
      <c r="J172">
        <v>6</v>
      </c>
      <c r="K172">
        <v>34270504.791000001</v>
      </c>
      <c r="L172" s="1">
        <f t="shared" si="5"/>
        <v>34270.504790999999</v>
      </c>
    </row>
    <row r="173" spans="1:12" ht="14.45">
      <c r="A173" t="s">
        <v>723</v>
      </c>
      <c r="B173" t="s">
        <v>147</v>
      </c>
      <c r="C173">
        <v>847989</v>
      </c>
      <c r="D173" t="s">
        <v>292</v>
      </c>
      <c r="E173" t="s">
        <v>147</v>
      </c>
      <c r="F173" t="s">
        <v>292</v>
      </c>
      <c r="G173" t="str">
        <f t="shared" si="4"/>
        <v>World to World</v>
      </c>
      <c r="H173">
        <v>2013</v>
      </c>
      <c r="I173" t="s">
        <v>724</v>
      </c>
      <c r="J173">
        <v>6</v>
      </c>
      <c r="K173">
        <v>33888334.869000003</v>
      </c>
      <c r="L173" s="1">
        <f t="shared" si="5"/>
        <v>33888.334869000006</v>
      </c>
    </row>
    <row r="174" spans="1:12" ht="14.45">
      <c r="A174" t="s">
        <v>723</v>
      </c>
      <c r="B174" t="s">
        <v>147</v>
      </c>
      <c r="C174">
        <v>847989</v>
      </c>
      <c r="D174" t="s">
        <v>292</v>
      </c>
      <c r="E174" t="s">
        <v>147</v>
      </c>
      <c r="F174" t="s">
        <v>292</v>
      </c>
      <c r="G174" t="str">
        <f t="shared" si="4"/>
        <v>World to World</v>
      </c>
      <c r="H174">
        <v>2014</v>
      </c>
      <c r="I174" t="s">
        <v>724</v>
      </c>
      <c r="J174">
        <v>6</v>
      </c>
      <c r="K174">
        <v>36483492.120999999</v>
      </c>
      <c r="L174" s="1">
        <f t="shared" si="5"/>
        <v>36483.492121000003</v>
      </c>
    </row>
    <row r="175" spans="1:12" ht="14.45">
      <c r="A175" t="s">
        <v>723</v>
      </c>
      <c r="B175" t="s">
        <v>147</v>
      </c>
      <c r="C175">
        <v>847989</v>
      </c>
      <c r="D175" t="s">
        <v>292</v>
      </c>
      <c r="E175" t="s">
        <v>147</v>
      </c>
      <c r="F175" t="s">
        <v>292</v>
      </c>
      <c r="G175" t="str">
        <f t="shared" si="4"/>
        <v>World to World</v>
      </c>
      <c r="H175">
        <v>2015</v>
      </c>
      <c r="I175" t="s">
        <v>724</v>
      </c>
      <c r="J175">
        <v>6</v>
      </c>
      <c r="K175">
        <v>33179015.526999999</v>
      </c>
      <c r="L175" s="1">
        <f t="shared" si="5"/>
        <v>33179.015526999996</v>
      </c>
    </row>
    <row r="176" spans="1:12" ht="14.45">
      <c r="A176" t="s">
        <v>723</v>
      </c>
      <c r="B176" t="s">
        <v>147</v>
      </c>
      <c r="C176">
        <v>847989</v>
      </c>
      <c r="D176" t="s">
        <v>292</v>
      </c>
      <c r="E176" t="s">
        <v>147</v>
      </c>
      <c r="F176" t="s">
        <v>292</v>
      </c>
      <c r="G176" t="str">
        <f t="shared" si="4"/>
        <v>World to World</v>
      </c>
      <c r="H176">
        <v>2016</v>
      </c>
      <c r="I176" t="s">
        <v>724</v>
      </c>
      <c r="J176">
        <v>6</v>
      </c>
      <c r="K176">
        <v>33545032.995999999</v>
      </c>
      <c r="L176" s="1">
        <f t="shared" si="5"/>
        <v>33545.032996000002</v>
      </c>
    </row>
    <row r="177" spans="1:12" ht="14.45">
      <c r="A177" t="s">
        <v>723</v>
      </c>
      <c r="B177" t="s">
        <v>147</v>
      </c>
      <c r="C177">
        <v>847989</v>
      </c>
      <c r="D177" t="s">
        <v>292</v>
      </c>
      <c r="E177" t="s">
        <v>147</v>
      </c>
      <c r="F177" t="s">
        <v>292</v>
      </c>
      <c r="G177" t="str">
        <f t="shared" si="4"/>
        <v>World to World</v>
      </c>
      <c r="H177">
        <v>2017</v>
      </c>
      <c r="I177" t="s">
        <v>724</v>
      </c>
      <c r="J177">
        <v>6</v>
      </c>
      <c r="K177">
        <v>39860684.283</v>
      </c>
      <c r="L177" s="1">
        <f t="shared" si="5"/>
        <v>39860.684283000002</v>
      </c>
    </row>
    <row r="178" spans="1:12" ht="14.45">
      <c r="A178" t="s">
        <v>723</v>
      </c>
      <c r="B178" t="s">
        <v>147</v>
      </c>
      <c r="C178">
        <v>847989</v>
      </c>
      <c r="D178" t="s">
        <v>292</v>
      </c>
      <c r="E178" t="s">
        <v>147</v>
      </c>
      <c r="F178" t="s">
        <v>292</v>
      </c>
      <c r="G178" t="str">
        <f t="shared" si="4"/>
        <v>World to World</v>
      </c>
      <c r="H178">
        <v>2018</v>
      </c>
      <c r="I178" t="s">
        <v>724</v>
      </c>
      <c r="J178">
        <v>6</v>
      </c>
      <c r="K178">
        <v>14286.419</v>
      </c>
      <c r="L178" s="1">
        <f t="shared" si="5"/>
        <v>14.286419</v>
      </c>
    </row>
    <row r="179" spans="1:12" ht="14.45">
      <c r="A179" t="s">
        <v>723</v>
      </c>
      <c r="B179" t="s">
        <v>147</v>
      </c>
      <c r="C179">
        <v>847989</v>
      </c>
      <c r="D179" t="s">
        <v>292</v>
      </c>
      <c r="E179" t="s">
        <v>670</v>
      </c>
      <c r="F179" t="s">
        <v>670</v>
      </c>
      <c r="G179" t="str">
        <f t="shared" si="4"/>
        <v>World to EU27</v>
      </c>
      <c r="H179">
        <v>2012</v>
      </c>
      <c r="I179" t="s">
        <v>724</v>
      </c>
      <c r="J179">
        <v>6</v>
      </c>
      <c r="K179">
        <v>8106447.3629999999</v>
      </c>
      <c r="L179" s="1">
        <f t="shared" si="5"/>
        <v>8106.4473630000002</v>
      </c>
    </row>
    <row r="180" spans="1:12" ht="14.45">
      <c r="A180" t="s">
        <v>723</v>
      </c>
      <c r="B180" t="s">
        <v>147</v>
      </c>
      <c r="C180">
        <v>847989</v>
      </c>
      <c r="D180" t="s">
        <v>292</v>
      </c>
      <c r="E180" t="s">
        <v>670</v>
      </c>
      <c r="F180" t="s">
        <v>670</v>
      </c>
      <c r="G180" t="str">
        <f t="shared" si="4"/>
        <v>World to EU27</v>
      </c>
      <c r="H180">
        <v>2013</v>
      </c>
      <c r="I180" t="s">
        <v>724</v>
      </c>
      <c r="J180">
        <v>6</v>
      </c>
      <c r="K180">
        <v>7966339.9100000001</v>
      </c>
      <c r="L180" s="1">
        <f t="shared" si="5"/>
        <v>7966.3399100000006</v>
      </c>
    </row>
    <row r="181" spans="1:12" ht="14.45">
      <c r="A181" t="s">
        <v>723</v>
      </c>
      <c r="B181" t="s">
        <v>147</v>
      </c>
      <c r="C181">
        <v>847989</v>
      </c>
      <c r="D181" t="s">
        <v>292</v>
      </c>
      <c r="E181" t="s">
        <v>670</v>
      </c>
      <c r="F181" t="s">
        <v>670</v>
      </c>
      <c r="G181" t="str">
        <f t="shared" si="4"/>
        <v>World to EU27</v>
      </c>
      <c r="H181">
        <v>2014</v>
      </c>
      <c r="I181" t="s">
        <v>724</v>
      </c>
      <c r="J181">
        <v>6</v>
      </c>
      <c r="K181">
        <v>8869603.6870000008</v>
      </c>
      <c r="L181" s="1">
        <f t="shared" si="5"/>
        <v>8869.6036870000007</v>
      </c>
    </row>
    <row r="182" spans="1:12" ht="14.45">
      <c r="A182" t="s">
        <v>723</v>
      </c>
      <c r="B182" t="s">
        <v>147</v>
      </c>
      <c r="C182">
        <v>847989</v>
      </c>
      <c r="D182" t="s">
        <v>292</v>
      </c>
      <c r="E182" t="s">
        <v>670</v>
      </c>
      <c r="F182" t="s">
        <v>670</v>
      </c>
      <c r="G182" t="str">
        <f t="shared" si="4"/>
        <v>World to EU27</v>
      </c>
      <c r="H182">
        <v>2015</v>
      </c>
      <c r="I182" t="s">
        <v>724</v>
      </c>
      <c r="J182">
        <v>6</v>
      </c>
      <c r="K182">
        <v>8626112.9550000001</v>
      </c>
      <c r="L182" s="1">
        <f t="shared" si="5"/>
        <v>8626.1129550000005</v>
      </c>
    </row>
    <row r="183" spans="1:12" ht="14.45">
      <c r="A183" t="s">
        <v>723</v>
      </c>
      <c r="B183" t="s">
        <v>147</v>
      </c>
      <c r="C183">
        <v>847989</v>
      </c>
      <c r="D183" t="s">
        <v>292</v>
      </c>
      <c r="E183" t="s">
        <v>670</v>
      </c>
      <c r="F183" t="s">
        <v>670</v>
      </c>
      <c r="G183" t="str">
        <f t="shared" si="4"/>
        <v>World to EU27</v>
      </c>
      <c r="H183">
        <v>2016</v>
      </c>
      <c r="I183" t="s">
        <v>724</v>
      </c>
      <c r="J183">
        <v>6</v>
      </c>
      <c r="K183">
        <v>9049790.6789999995</v>
      </c>
      <c r="L183" s="1">
        <f t="shared" si="5"/>
        <v>9049.7906789999997</v>
      </c>
    </row>
    <row r="184" spans="1:12" ht="14.45">
      <c r="A184" t="s">
        <v>723</v>
      </c>
      <c r="B184" t="s">
        <v>147</v>
      </c>
      <c r="C184">
        <v>847989</v>
      </c>
      <c r="D184" t="s">
        <v>292</v>
      </c>
      <c r="E184" t="s">
        <v>670</v>
      </c>
      <c r="F184" t="s">
        <v>670</v>
      </c>
      <c r="G184" t="str">
        <f t="shared" si="4"/>
        <v>World to EU27</v>
      </c>
      <c r="H184">
        <v>2017</v>
      </c>
      <c r="I184" t="s">
        <v>724</v>
      </c>
      <c r="J184">
        <v>6</v>
      </c>
      <c r="K184">
        <v>10600627.378</v>
      </c>
      <c r="L184" s="1">
        <f t="shared" si="5"/>
        <v>10600.627378000001</v>
      </c>
    </row>
    <row r="185" spans="1:12" ht="14.45">
      <c r="A185" t="s">
        <v>723</v>
      </c>
      <c r="B185" t="s">
        <v>147</v>
      </c>
      <c r="C185">
        <v>847989</v>
      </c>
      <c r="D185" t="s">
        <v>292</v>
      </c>
      <c r="E185" t="s">
        <v>670</v>
      </c>
      <c r="F185" t="s">
        <v>670</v>
      </c>
      <c r="G185" t="str">
        <f t="shared" si="4"/>
        <v>World to EU27</v>
      </c>
      <c r="H185">
        <v>2018</v>
      </c>
      <c r="I185" t="s">
        <v>724</v>
      </c>
      <c r="J185">
        <v>6</v>
      </c>
      <c r="K185">
        <v>2210.1979999999999</v>
      </c>
      <c r="L185" s="1">
        <f t="shared" si="5"/>
        <v>2.2101979999999997</v>
      </c>
    </row>
    <row r="186" spans="1:12" ht="14.45">
      <c r="A186" t="s">
        <v>723</v>
      </c>
      <c r="B186" t="s">
        <v>743</v>
      </c>
      <c r="C186">
        <v>730900</v>
      </c>
      <c r="D186" t="s">
        <v>744</v>
      </c>
      <c r="E186" t="s">
        <v>147</v>
      </c>
      <c r="F186" t="s">
        <v>292</v>
      </c>
      <c r="G186" t="str">
        <f t="shared" si="4"/>
        <v>Andorra to World</v>
      </c>
      <c r="H186">
        <v>2012</v>
      </c>
      <c r="I186" t="s">
        <v>724</v>
      </c>
      <c r="J186">
        <v>6</v>
      </c>
      <c r="K186">
        <v>25.486000000000001</v>
      </c>
      <c r="L186" s="1">
        <f t="shared" si="5"/>
        <v>2.5486000000000002E-2</v>
      </c>
    </row>
    <row r="187" spans="1:12" ht="14.45">
      <c r="A187" t="s">
        <v>723</v>
      </c>
      <c r="B187" t="s">
        <v>743</v>
      </c>
      <c r="C187">
        <v>730900</v>
      </c>
      <c r="D187" t="s">
        <v>744</v>
      </c>
      <c r="E187" t="s">
        <v>147</v>
      </c>
      <c r="F187" t="s">
        <v>292</v>
      </c>
      <c r="G187" t="str">
        <f t="shared" si="4"/>
        <v>Andorra to World</v>
      </c>
      <c r="H187">
        <v>2013</v>
      </c>
      <c r="I187" t="s">
        <v>724</v>
      </c>
      <c r="J187">
        <v>6</v>
      </c>
      <c r="K187">
        <v>1.6080000000000001</v>
      </c>
      <c r="L187" s="1">
        <f t="shared" si="5"/>
        <v>1.6080000000000001E-3</v>
      </c>
    </row>
    <row r="188" spans="1:12" ht="14.45">
      <c r="A188" t="s">
        <v>723</v>
      </c>
      <c r="B188" t="s">
        <v>743</v>
      </c>
      <c r="C188">
        <v>730900</v>
      </c>
      <c r="D188" t="s">
        <v>744</v>
      </c>
      <c r="E188" t="s">
        <v>147</v>
      </c>
      <c r="F188" t="s">
        <v>292</v>
      </c>
      <c r="G188" t="str">
        <f t="shared" si="4"/>
        <v>Andorra to World</v>
      </c>
      <c r="H188">
        <v>2014</v>
      </c>
      <c r="I188" t="s">
        <v>724</v>
      </c>
      <c r="J188">
        <v>6</v>
      </c>
      <c r="K188">
        <v>1.0840000000000001</v>
      </c>
      <c r="L188" s="1">
        <f t="shared" si="5"/>
        <v>1.0840000000000001E-3</v>
      </c>
    </row>
    <row r="189" spans="1:12" ht="14.45">
      <c r="A189" t="s">
        <v>723</v>
      </c>
      <c r="B189" t="s">
        <v>743</v>
      </c>
      <c r="C189">
        <v>730900</v>
      </c>
      <c r="D189" t="s">
        <v>744</v>
      </c>
      <c r="E189" t="s">
        <v>670</v>
      </c>
      <c r="F189" t="s">
        <v>670</v>
      </c>
      <c r="G189" t="str">
        <f t="shared" si="4"/>
        <v>Andorra to EU27</v>
      </c>
      <c r="H189">
        <v>2012</v>
      </c>
      <c r="I189" t="s">
        <v>724</v>
      </c>
      <c r="J189">
        <v>6</v>
      </c>
      <c r="K189">
        <v>25.486000000000001</v>
      </c>
      <c r="L189" s="1">
        <f t="shared" si="5"/>
        <v>2.5486000000000002E-2</v>
      </c>
    </row>
    <row r="190" spans="1:12" ht="14.45">
      <c r="A190" t="s">
        <v>723</v>
      </c>
      <c r="B190" t="s">
        <v>743</v>
      </c>
      <c r="C190">
        <v>730900</v>
      </c>
      <c r="D190" t="s">
        <v>744</v>
      </c>
      <c r="E190" t="s">
        <v>670</v>
      </c>
      <c r="F190" t="s">
        <v>670</v>
      </c>
      <c r="G190" t="str">
        <f t="shared" si="4"/>
        <v>Andorra to EU27</v>
      </c>
      <c r="H190">
        <v>2013</v>
      </c>
      <c r="I190" t="s">
        <v>724</v>
      </c>
      <c r="J190">
        <v>6</v>
      </c>
      <c r="K190">
        <v>1.6080000000000001</v>
      </c>
      <c r="L190" s="1">
        <f t="shared" si="5"/>
        <v>1.6080000000000001E-3</v>
      </c>
    </row>
    <row r="191" spans="1:12" ht="14.45">
      <c r="A191" t="s">
        <v>723</v>
      </c>
      <c r="B191" t="s">
        <v>743</v>
      </c>
      <c r="C191">
        <v>730900</v>
      </c>
      <c r="D191" t="s">
        <v>744</v>
      </c>
      <c r="E191" t="s">
        <v>670</v>
      </c>
      <c r="F191" t="s">
        <v>670</v>
      </c>
      <c r="G191" t="str">
        <f t="shared" si="4"/>
        <v>Andorra to EU27</v>
      </c>
      <c r="H191">
        <v>2014</v>
      </c>
      <c r="I191" t="s">
        <v>724</v>
      </c>
      <c r="J191">
        <v>6</v>
      </c>
      <c r="K191">
        <v>1.0840000000000001</v>
      </c>
      <c r="L191" s="1">
        <f t="shared" si="5"/>
        <v>1.0840000000000001E-3</v>
      </c>
    </row>
    <row r="192" spans="1:12" ht="14.45">
      <c r="A192" t="s">
        <v>723</v>
      </c>
      <c r="B192" t="s">
        <v>743</v>
      </c>
      <c r="C192">
        <v>761100</v>
      </c>
      <c r="D192" t="s">
        <v>744</v>
      </c>
      <c r="E192" t="s">
        <v>147</v>
      </c>
      <c r="F192" t="s">
        <v>292</v>
      </c>
      <c r="G192" t="str">
        <f t="shared" si="4"/>
        <v>Andorra to World</v>
      </c>
      <c r="H192">
        <v>2013</v>
      </c>
      <c r="I192" t="s">
        <v>724</v>
      </c>
      <c r="J192">
        <v>6</v>
      </c>
      <c r="K192">
        <v>9.6850000000000005</v>
      </c>
      <c r="L192" s="1">
        <f t="shared" si="5"/>
        <v>9.6850000000000009E-3</v>
      </c>
    </row>
    <row r="193" spans="1:12" ht="14.45">
      <c r="A193" t="s">
        <v>723</v>
      </c>
      <c r="B193" t="s">
        <v>743</v>
      </c>
      <c r="C193">
        <v>761100</v>
      </c>
      <c r="D193" t="s">
        <v>744</v>
      </c>
      <c r="E193" t="s">
        <v>670</v>
      </c>
      <c r="F193" t="s">
        <v>670</v>
      </c>
      <c r="G193" t="str">
        <f t="shared" si="4"/>
        <v>Andorra to EU27</v>
      </c>
      <c r="H193">
        <v>2013</v>
      </c>
      <c r="I193" t="s">
        <v>724</v>
      </c>
      <c r="J193">
        <v>6</v>
      </c>
      <c r="K193">
        <v>9.6850000000000005</v>
      </c>
      <c r="L193" s="1">
        <f t="shared" si="5"/>
        <v>9.6850000000000009E-3</v>
      </c>
    </row>
    <row r="194" spans="1:12" ht="14.45">
      <c r="A194" t="s">
        <v>723</v>
      </c>
      <c r="B194" t="s">
        <v>743</v>
      </c>
      <c r="C194">
        <v>8405</v>
      </c>
      <c r="D194" t="s">
        <v>744</v>
      </c>
      <c r="E194" t="s">
        <v>147</v>
      </c>
      <c r="F194" t="s">
        <v>292</v>
      </c>
      <c r="G194" t="str">
        <f t="shared" si="4"/>
        <v>Andorra to World</v>
      </c>
      <c r="H194">
        <v>2012</v>
      </c>
      <c r="I194" t="s">
        <v>724</v>
      </c>
      <c r="J194">
        <v>6</v>
      </c>
      <c r="K194">
        <v>1.2849999999999999</v>
      </c>
      <c r="L194" s="1">
        <f t="shared" si="5"/>
        <v>1.2849999999999999E-3</v>
      </c>
    </row>
    <row r="195" spans="1:12" ht="14.45">
      <c r="A195" t="s">
        <v>723</v>
      </c>
      <c r="B195" t="s">
        <v>743</v>
      </c>
      <c r="C195">
        <v>8405</v>
      </c>
      <c r="D195" t="s">
        <v>744</v>
      </c>
      <c r="E195" t="s">
        <v>670</v>
      </c>
      <c r="F195" t="s">
        <v>670</v>
      </c>
      <c r="G195" t="str">
        <f t="shared" si="4"/>
        <v>Andorra to EU27</v>
      </c>
      <c r="H195">
        <v>2012</v>
      </c>
      <c r="I195" t="s">
        <v>724</v>
      </c>
      <c r="J195">
        <v>6</v>
      </c>
      <c r="K195">
        <v>1.2849999999999999</v>
      </c>
      <c r="L195" s="1">
        <f t="shared" si="5"/>
        <v>1.2849999999999999E-3</v>
      </c>
    </row>
    <row r="196" spans="1:12" ht="14.45">
      <c r="A196" t="s">
        <v>723</v>
      </c>
      <c r="B196" t="s">
        <v>743</v>
      </c>
      <c r="C196">
        <v>842129</v>
      </c>
      <c r="D196" t="s">
        <v>744</v>
      </c>
      <c r="E196" t="s">
        <v>147</v>
      </c>
      <c r="F196" t="s">
        <v>292</v>
      </c>
      <c r="G196" t="str">
        <f t="shared" si="4"/>
        <v>Andorra to World</v>
      </c>
      <c r="H196">
        <v>2012</v>
      </c>
      <c r="I196" t="s">
        <v>724</v>
      </c>
      <c r="J196">
        <v>6</v>
      </c>
      <c r="K196">
        <v>0.45700000000000002</v>
      </c>
      <c r="L196" s="1">
        <f t="shared" si="5"/>
        <v>4.57E-4</v>
      </c>
    </row>
    <row r="197" spans="1:12" ht="14.45">
      <c r="A197" t="s">
        <v>723</v>
      </c>
      <c r="B197" t="s">
        <v>743</v>
      </c>
      <c r="C197">
        <v>842129</v>
      </c>
      <c r="D197" t="s">
        <v>744</v>
      </c>
      <c r="E197" t="s">
        <v>670</v>
      </c>
      <c r="F197" t="s">
        <v>670</v>
      </c>
      <c r="G197" t="str">
        <f t="shared" si="4"/>
        <v>Andorra to EU27</v>
      </c>
      <c r="H197">
        <v>2012</v>
      </c>
      <c r="I197" t="s">
        <v>724</v>
      </c>
      <c r="J197">
        <v>6</v>
      </c>
      <c r="K197">
        <v>0.45700000000000002</v>
      </c>
      <c r="L197" s="1">
        <f t="shared" si="5"/>
        <v>4.57E-4</v>
      </c>
    </row>
    <row r="198" spans="1:12" ht="14.45">
      <c r="A198" t="s">
        <v>723</v>
      </c>
      <c r="B198" t="s">
        <v>743</v>
      </c>
      <c r="C198">
        <v>842139</v>
      </c>
      <c r="D198" t="s">
        <v>744</v>
      </c>
      <c r="E198" t="s">
        <v>147</v>
      </c>
      <c r="F198" t="s">
        <v>292</v>
      </c>
      <c r="G198" t="str">
        <f t="shared" si="4"/>
        <v>Andorra to World</v>
      </c>
      <c r="H198">
        <v>2012</v>
      </c>
      <c r="I198" t="s">
        <v>724</v>
      </c>
      <c r="J198">
        <v>6</v>
      </c>
      <c r="K198">
        <v>0.107</v>
      </c>
      <c r="L198" s="1">
        <f t="shared" si="5"/>
        <v>1.07E-4</v>
      </c>
    </row>
    <row r="199" spans="1:12" ht="14.45">
      <c r="A199" t="s">
        <v>723</v>
      </c>
      <c r="B199" t="s">
        <v>743</v>
      </c>
      <c r="C199">
        <v>842139</v>
      </c>
      <c r="D199" t="s">
        <v>744</v>
      </c>
      <c r="E199" t="s">
        <v>147</v>
      </c>
      <c r="F199" t="s">
        <v>292</v>
      </c>
      <c r="G199" t="str">
        <f t="shared" si="4"/>
        <v>Andorra to World</v>
      </c>
      <c r="H199">
        <v>2013</v>
      </c>
      <c r="I199" t="s">
        <v>724</v>
      </c>
      <c r="J199">
        <v>6</v>
      </c>
      <c r="K199">
        <v>1.2350000000000001</v>
      </c>
      <c r="L199" s="1">
        <f t="shared" si="5"/>
        <v>1.2350000000000002E-3</v>
      </c>
    </row>
    <row r="200" spans="1:12" ht="14.45">
      <c r="A200" t="s">
        <v>723</v>
      </c>
      <c r="B200" t="s">
        <v>743</v>
      </c>
      <c r="C200">
        <v>842139</v>
      </c>
      <c r="D200" t="s">
        <v>744</v>
      </c>
      <c r="E200" t="s">
        <v>670</v>
      </c>
      <c r="F200" t="s">
        <v>670</v>
      </c>
      <c r="G200" t="str">
        <f t="shared" si="4"/>
        <v>Andorra to EU27</v>
      </c>
      <c r="H200">
        <v>2012</v>
      </c>
      <c r="I200" t="s">
        <v>724</v>
      </c>
      <c r="J200">
        <v>6</v>
      </c>
      <c r="K200">
        <v>0.107</v>
      </c>
      <c r="L200" s="1">
        <f t="shared" si="5"/>
        <v>1.07E-4</v>
      </c>
    </row>
    <row r="201" spans="1:12" ht="14.45">
      <c r="A201" t="s">
        <v>723</v>
      </c>
      <c r="B201" t="s">
        <v>743</v>
      </c>
      <c r="C201">
        <v>842139</v>
      </c>
      <c r="D201" t="s">
        <v>744</v>
      </c>
      <c r="E201" t="s">
        <v>670</v>
      </c>
      <c r="F201" t="s">
        <v>670</v>
      </c>
      <c r="G201" t="str">
        <f t="shared" ref="G201:G264" si="6">CONCATENATE(D201, " to ", F201)</f>
        <v>Andorra to EU27</v>
      </c>
      <c r="H201">
        <v>2013</v>
      </c>
      <c r="I201" t="s">
        <v>724</v>
      </c>
      <c r="J201">
        <v>6</v>
      </c>
      <c r="K201">
        <v>1.2350000000000001</v>
      </c>
      <c r="L201" s="1">
        <f t="shared" ref="L201:L264" si="7">K201/1000</f>
        <v>1.2350000000000002E-3</v>
      </c>
    </row>
    <row r="202" spans="1:12" ht="14.45">
      <c r="A202" t="s">
        <v>723</v>
      </c>
      <c r="B202" t="s">
        <v>743</v>
      </c>
      <c r="C202">
        <v>847989</v>
      </c>
      <c r="D202" t="s">
        <v>744</v>
      </c>
      <c r="E202" t="s">
        <v>147</v>
      </c>
      <c r="F202" t="s">
        <v>292</v>
      </c>
      <c r="G202" t="str">
        <f t="shared" si="6"/>
        <v>Andorra to World</v>
      </c>
      <c r="H202">
        <v>2012</v>
      </c>
      <c r="I202" t="s">
        <v>724</v>
      </c>
      <c r="J202">
        <v>6</v>
      </c>
      <c r="K202">
        <v>99.682000000000002</v>
      </c>
      <c r="L202" s="1">
        <f t="shared" si="7"/>
        <v>9.9682000000000007E-2</v>
      </c>
    </row>
    <row r="203" spans="1:12" ht="14.45">
      <c r="A203" t="s">
        <v>723</v>
      </c>
      <c r="B203" t="s">
        <v>743</v>
      </c>
      <c r="C203">
        <v>847989</v>
      </c>
      <c r="D203" t="s">
        <v>744</v>
      </c>
      <c r="E203" t="s">
        <v>147</v>
      </c>
      <c r="F203" t="s">
        <v>292</v>
      </c>
      <c r="G203" t="str">
        <f t="shared" si="6"/>
        <v>Andorra to World</v>
      </c>
      <c r="H203">
        <v>2013</v>
      </c>
      <c r="I203" t="s">
        <v>724</v>
      </c>
      <c r="J203">
        <v>6</v>
      </c>
      <c r="K203">
        <v>93.322999999999993</v>
      </c>
      <c r="L203" s="1">
        <f t="shared" si="7"/>
        <v>9.3322999999999989E-2</v>
      </c>
    </row>
    <row r="204" spans="1:12" ht="14.45">
      <c r="A204" t="s">
        <v>723</v>
      </c>
      <c r="B204" t="s">
        <v>743</v>
      </c>
      <c r="C204">
        <v>847989</v>
      </c>
      <c r="D204" t="s">
        <v>744</v>
      </c>
      <c r="E204" t="s">
        <v>147</v>
      </c>
      <c r="F204" t="s">
        <v>292</v>
      </c>
      <c r="G204" t="str">
        <f t="shared" si="6"/>
        <v>Andorra to World</v>
      </c>
      <c r="H204">
        <v>2014</v>
      </c>
      <c r="I204" t="s">
        <v>724</v>
      </c>
      <c r="J204">
        <v>6</v>
      </c>
      <c r="K204">
        <v>130.04400000000001</v>
      </c>
      <c r="L204" s="1">
        <f t="shared" si="7"/>
        <v>0.13004400000000002</v>
      </c>
    </row>
    <row r="205" spans="1:12" ht="14.45">
      <c r="A205" t="s">
        <v>723</v>
      </c>
      <c r="B205" t="s">
        <v>743</v>
      </c>
      <c r="C205">
        <v>847989</v>
      </c>
      <c r="D205" t="s">
        <v>744</v>
      </c>
      <c r="E205" t="s">
        <v>670</v>
      </c>
      <c r="F205" t="s">
        <v>670</v>
      </c>
      <c r="G205" t="str">
        <f t="shared" si="6"/>
        <v>Andorra to EU27</v>
      </c>
      <c r="H205">
        <v>2012</v>
      </c>
      <c r="I205" t="s">
        <v>724</v>
      </c>
      <c r="J205">
        <v>6</v>
      </c>
      <c r="K205">
        <v>99.682000000000002</v>
      </c>
      <c r="L205" s="1">
        <f t="shared" si="7"/>
        <v>9.9682000000000007E-2</v>
      </c>
    </row>
    <row r="206" spans="1:12" ht="14.45">
      <c r="A206" t="s">
        <v>723</v>
      </c>
      <c r="B206" t="s">
        <v>743</v>
      </c>
      <c r="C206">
        <v>847989</v>
      </c>
      <c r="D206" t="s">
        <v>744</v>
      </c>
      <c r="E206" t="s">
        <v>670</v>
      </c>
      <c r="F206" t="s">
        <v>670</v>
      </c>
      <c r="G206" t="str">
        <f t="shared" si="6"/>
        <v>Andorra to EU27</v>
      </c>
      <c r="H206">
        <v>2013</v>
      </c>
      <c r="I206" t="s">
        <v>724</v>
      </c>
      <c r="J206">
        <v>6</v>
      </c>
      <c r="K206">
        <v>93.322999999999993</v>
      </c>
      <c r="L206" s="1">
        <f t="shared" si="7"/>
        <v>9.3322999999999989E-2</v>
      </c>
    </row>
    <row r="207" spans="1:12" ht="14.45">
      <c r="A207" t="s">
        <v>723</v>
      </c>
      <c r="B207" t="s">
        <v>743</v>
      </c>
      <c r="C207">
        <v>847989</v>
      </c>
      <c r="D207" t="s">
        <v>744</v>
      </c>
      <c r="E207" t="s">
        <v>670</v>
      </c>
      <c r="F207" t="s">
        <v>670</v>
      </c>
      <c r="G207" t="str">
        <f t="shared" si="6"/>
        <v>Andorra to EU27</v>
      </c>
      <c r="H207">
        <v>2014</v>
      </c>
      <c r="I207" t="s">
        <v>724</v>
      </c>
      <c r="J207">
        <v>6</v>
      </c>
      <c r="K207">
        <v>129.739</v>
      </c>
      <c r="L207" s="1">
        <f t="shared" si="7"/>
        <v>0.12973899999999999</v>
      </c>
    </row>
    <row r="208" spans="1:12" ht="14.45">
      <c r="A208" t="s">
        <v>723</v>
      </c>
      <c r="B208" t="s">
        <v>745</v>
      </c>
      <c r="C208">
        <v>730900</v>
      </c>
      <c r="D208" t="s">
        <v>746</v>
      </c>
      <c r="E208" t="s">
        <v>147</v>
      </c>
      <c r="F208" t="s">
        <v>292</v>
      </c>
      <c r="G208" t="str">
        <f t="shared" si="6"/>
        <v>United Arab Emirates to World</v>
      </c>
      <c r="H208">
        <v>2012</v>
      </c>
      <c r="I208" t="s">
        <v>724</v>
      </c>
      <c r="J208">
        <v>6</v>
      </c>
      <c r="K208">
        <v>49908.233999999997</v>
      </c>
      <c r="L208" s="1">
        <f t="shared" si="7"/>
        <v>49.908234</v>
      </c>
    </row>
    <row r="209" spans="1:12" ht="14.45">
      <c r="A209" t="s">
        <v>723</v>
      </c>
      <c r="B209" t="s">
        <v>745</v>
      </c>
      <c r="C209">
        <v>730900</v>
      </c>
      <c r="D209" t="s">
        <v>746</v>
      </c>
      <c r="E209" t="s">
        <v>147</v>
      </c>
      <c r="F209" t="s">
        <v>292</v>
      </c>
      <c r="G209" t="str">
        <f t="shared" si="6"/>
        <v>United Arab Emirates to World</v>
      </c>
      <c r="H209">
        <v>2013</v>
      </c>
      <c r="I209" t="s">
        <v>724</v>
      </c>
      <c r="J209">
        <v>6</v>
      </c>
      <c r="K209">
        <v>46792.874000000003</v>
      </c>
      <c r="L209" s="1">
        <f t="shared" si="7"/>
        <v>46.792874000000005</v>
      </c>
    </row>
    <row r="210" spans="1:12" ht="14.45">
      <c r="A210" t="s">
        <v>723</v>
      </c>
      <c r="B210" t="s">
        <v>745</v>
      </c>
      <c r="C210">
        <v>730900</v>
      </c>
      <c r="D210" t="s">
        <v>746</v>
      </c>
      <c r="E210" t="s">
        <v>147</v>
      </c>
      <c r="F210" t="s">
        <v>292</v>
      </c>
      <c r="G210" t="str">
        <f t="shared" si="6"/>
        <v>United Arab Emirates to World</v>
      </c>
      <c r="H210">
        <v>2014</v>
      </c>
      <c r="I210" t="s">
        <v>724</v>
      </c>
      <c r="J210">
        <v>6</v>
      </c>
      <c r="K210">
        <v>133961.73699999999</v>
      </c>
      <c r="L210" s="1">
        <f t="shared" si="7"/>
        <v>133.961737</v>
      </c>
    </row>
    <row r="211" spans="1:12" ht="14.45">
      <c r="A211" t="s">
        <v>723</v>
      </c>
      <c r="B211" t="s">
        <v>745</v>
      </c>
      <c r="C211">
        <v>730900</v>
      </c>
      <c r="D211" t="s">
        <v>746</v>
      </c>
      <c r="E211" t="s">
        <v>147</v>
      </c>
      <c r="F211" t="s">
        <v>292</v>
      </c>
      <c r="G211" t="str">
        <f t="shared" si="6"/>
        <v>United Arab Emirates to World</v>
      </c>
      <c r="H211">
        <v>2015</v>
      </c>
      <c r="I211" t="s">
        <v>724</v>
      </c>
      <c r="J211">
        <v>6</v>
      </c>
      <c r="K211">
        <v>21741.825000000001</v>
      </c>
      <c r="L211" s="1">
        <f t="shared" si="7"/>
        <v>21.741825000000002</v>
      </c>
    </row>
    <row r="212" spans="1:12" ht="14.45">
      <c r="A212" t="s">
        <v>723</v>
      </c>
      <c r="B212" t="s">
        <v>745</v>
      </c>
      <c r="C212">
        <v>730900</v>
      </c>
      <c r="D212" t="s">
        <v>746</v>
      </c>
      <c r="E212" t="s">
        <v>147</v>
      </c>
      <c r="F212" t="s">
        <v>292</v>
      </c>
      <c r="G212" t="str">
        <f t="shared" si="6"/>
        <v>United Arab Emirates to World</v>
      </c>
      <c r="H212">
        <v>2016</v>
      </c>
      <c r="I212" t="s">
        <v>724</v>
      </c>
      <c r="J212">
        <v>6</v>
      </c>
      <c r="K212">
        <v>22802.732</v>
      </c>
      <c r="L212" s="1">
        <f t="shared" si="7"/>
        <v>22.802731999999999</v>
      </c>
    </row>
    <row r="213" spans="1:12" ht="14.45">
      <c r="A213" t="s">
        <v>723</v>
      </c>
      <c r="B213" t="s">
        <v>745</v>
      </c>
      <c r="C213">
        <v>730900</v>
      </c>
      <c r="D213" t="s">
        <v>746</v>
      </c>
      <c r="E213" t="s">
        <v>670</v>
      </c>
      <c r="F213" t="s">
        <v>670</v>
      </c>
      <c r="G213" t="str">
        <f t="shared" si="6"/>
        <v>United Arab Emirates to EU27</v>
      </c>
      <c r="H213">
        <v>2012</v>
      </c>
      <c r="I213" t="s">
        <v>724</v>
      </c>
      <c r="J213">
        <v>6</v>
      </c>
      <c r="K213">
        <v>1856.808</v>
      </c>
      <c r="L213" s="1">
        <f t="shared" si="7"/>
        <v>1.856808</v>
      </c>
    </row>
    <row r="214" spans="1:12" ht="14.45">
      <c r="A214" t="s">
        <v>723</v>
      </c>
      <c r="B214" t="s">
        <v>745</v>
      </c>
      <c r="C214">
        <v>730900</v>
      </c>
      <c r="D214" t="s">
        <v>746</v>
      </c>
      <c r="E214" t="s">
        <v>670</v>
      </c>
      <c r="F214" t="s">
        <v>670</v>
      </c>
      <c r="G214" t="str">
        <f t="shared" si="6"/>
        <v>United Arab Emirates to EU27</v>
      </c>
      <c r="H214">
        <v>2013</v>
      </c>
      <c r="I214" t="s">
        <v>724</v>
      </c>
      <c r="J214">
        <v>6</v>
      </c>
      <c r="K214">
        <v>1631.7360000000001</v>
      </c>
      <c r="L214" s="1">
        <f t="shared" si="7"/>
        <v>1.6317360000000001</v>
      </c>
    </row>
    <row r="215" spans="1:12" ht="14.45">
      <c r="A215" t="s">
        <v>723</v>
      </c>
      <c r="B215" t="s">
        <v>745</v>
      </c>
      <c r="C215">
        <v>730900</v>
      </c>
      <c r="D215" t="s">
        <v>746</v>
      </c>
      <c r="E215" t="s">
        <v>670</v>
      </c>
      <c r="F215" t="s">
        <v>670</v>
      </c>
      <c r="G215" t="str">
        <f t="shared" si="6"/>
        <v>United Arab Emirates to EU27</v>
      </c>
      <c r="H215">
        <v>2014</v>
      </c>
      <c r="I215" t="s">
        <v>724</v>
      </c>
      <c r="J215">
        <v>6</v>
      </c>
      <c r="K215">
        <v>80324.039000000004</v>
      </c>
      <c r="L215" s="1">
        <f t="shared" si="7"/>
        <v>80.324038999999999</v>
      </c>
    </row>
    <row r="216" spans="1:12" ht="14.45">
      <c r="A216" t="s">
        <v>723</v>
      </c>
      <c r="B216" t="s">
        <v>745</v>
      </c>
      <c r="C216">
        <v>730900</v>
      </c>
      <c r="D216" t="s">
        <v>746</v>
      </c>
      <c r="E216" t="s">
        <v>670</v>
      </c>
      <c r="F216" t="s">
        <v>670</v>
      </c>
      <c r="G216" t="str">
        <f t="shared" si="6"/>
        <v>United Arab Emirates to EU27</v>
      </c>
      <c r="H216">
        <v>2015</v>
      </c>
      <c r="I216" t="s">
        <v>724</v>
      </c>
      <c r="J216">
        <v>6</v>
      </c>
      <c r="K216">
        <v>0.80500000000000005</v>
      </c>
      <c r="L216" s="1">
        <f t="shared" si="7"/>
        <v>8.0500000000000005E-4</v>
      </c>
    </row>
    <row r="217" spans="1:12" ht="14.45">
      <c r="A217" t="s">
        <v>723</v>
      </c>
      <c r="B217" t="s">
        <v>745</v>
      </c>
      <c r="C217">
        <v>730900</v>
      </c>
      <c r="D217" t="s">
        <v>746</v>
      </c>
      <c r="E217" t="s">
        <v>670</v>
      </c>
      <c r="F217" t="s">
        <v>670</v>
      </c>
      <c r="G217" t="str">
        <f t="shared" si="6"/>
        <v>United Arab Emirates to EU27</v>
      </c>
      <c r="H217">
        <v>2016</v>
      </c>
      <c r="I217" t="s">
        <v>724</v>
      </c>
      <c r="J217">
        <v>6</v>
      </c>
      <c r="K217">
        <v>111.642</v>
      </c>
      <c r="L217" s="1">
        <f t="shared" si="7"/>
        <v>0.11164199999999999</v>
      </c>
    </row>
    <row r="218" spans="1:12" ht="14.45">
      <c r="A218" t="s">
        <v>723</v>
      </c>
      <c r="B218" t="s">
        <v>745</v>
      </c>
      <c r="C218">
        <v>741999</v>
      </c>
      <c r="D218" t="s">
        <v>746</v>
      </c>
      <c r="E218" t="s">
        <v>147</v>
      </c>
      <c r="F218" t="s">
        <v>292</v>
      </c>
      <c r="G218" t="str">
        <f t="shared" si="6"/>
        <v>United Arab Emirates to World</v>
      </c>
      <c r="H218">
        <v>2012</v>
      </c>
      <c r="I218" t="s">
        <v>724</v>
      </c>
      <c r="J218">
        <v>6</v>
      </c>
      <c r="K218">
        <v>2495.114</v>
      </c>
      <c r="L218" s="1">
        <f t="shared" si="7"/>
        <v>2.4951140000000001</v>
      </c>
    </row>
    <row r="219" spans="1:12" ht="14.45">
      <c r="A219" t="s">
        <v>723</v>
      </c>
      <c r="B219" t="s">
        <v>745</v>
      </c>
      <c r="C219">
        <v>741999</v>
      </c>
      <c r="D219" t="s">
        <v>746</v>
      </c>
      <c r="E219" t="s">
        <v>147</v>
      </c>
      <c r="F219" t="s">
        <v>292</v>
      </c>
      <c r="G219" t="str">
        <f t="shared" si="6"/>
        <v>United Arab Emirates to World</v>
      </c>
      <c r="H219">
        <v>2013</v>
      </c>
      <c r="I219" t="s">
        <v>724</v>
      </c>
      <c r="J219">
        <v>6</v>
      </c>
      <c r="K219">
        <v>3355.3960000000002</v>
      </c>
      <c r="L219" s="1">
        <f t="shared" si="7"/>
        <v>3.3553960000000003</v>
      </c>
    </row>
    <row r="220" spans="1:12" ht="14.45">
      <c r="A220" t="s">
        <v>723</v>
      </c>
      <c r="B220" t="s">
        <v>745</v>
      </c>
      <c r="C220">
        <v>741999</v>
      </c>
      <c r="D220" t="s">
        <v>746</v>
      </c>
      <c r="E220" t="s">
        <v>147</v>
      </c>
      <c r="F220" t="s">
        <v>292</v>
      </c>
      <c r="G220" t="str">
        <f t="shared" si="6"/>
        <v>United Arab Emirates to World</v>
      </c>
      <c r="H220">
        <v>2014</v>
      </c>
      <c r="I220" t="s">
        <v>724</v>
      </c>
      <c r="J220">
        <v>6</v>
      </c>
      <c r="K220">
        <v>19549.973999999998</v>
      </c>
      <c r="L220" s="1">
        <f t="shared" si="7"/>
        <v>19.549973999999999</v>
      </c>
    </row>
    <row r="221" spans="1:12" ht="14.45">
      <c r="A221" t="s">
        <v>723</v>
      </c>
      <c r="B221" t="s">
        <v>745</v>
      </c>
      <c r="C221">
        <v>741999</v>
      </c>
      <c r="D221" t="s">
        <v>746</v>
      </c>
      <c r="E221" t="s">
        <v>147</v>
      </c>
      <c r="F221" t="s">
        <v>292</v>
      </c>
      <c r="G221" t="str">
        <f t="shared" si="6"/>
        <v>United Arab Emirates to World</v>
      </c>
      <c r="H221">
        <v>2015</v>
      </c>
      <c r="I221" t="s">
        <v>724</v>
      </c>
      <c r="J221">
        <v>6</v>
      </c>
      <c r="K221">
        <v>831.77</v>
      </c>
      <c r="L221" s="1">
        <f t="shared" si="7"/>
        <v>0.83177000000000001</v>
      </c>
    </row>
    <row r="222" spans="1:12" ht="14.45">
      <c r="A222" t="s">
        <v>723</v>
      </c>
      <c r="B222" t="s">
        <v>745</v>
      </c>
      <c r="C222">
        <v>741999</v>
      </c>
      <c r="D222" t="s">
        <v>746</v>
      </c>
      <c r="E222" t="s">
        <v>147</v>
      </c>
      <c r="F222" t="s">
        <v>292</v>
      </c>
      <c r="G222" t="str">
        <f t="shared" si="6"/>
        <v>United Arab Emirates to World</v>
      </c>
      <c r="H222">
        <v>2016</v>
      </c>
      <c r="I222" t="s">
        <v>724</v>
      </c>
      <c r="J222">
        <v>6</v>
      </c>
      <c r="K222">
        <v>2914.221</v>
      </c>
      <c r="L222" s="1">
        <f t="shared" si="7"/>
        <v>2.914221</v>
      </c>
    </row>
    <row r="223" spans="1:12" ht="14.45">
      <c r="A223" t="s">
        <v>723</v>
      </c>
      <c r="B223" t="s">
        <v>745</v>
      </c>
      <c r="C223">
        <v>741999</v>
      </c>
      <c r="D223" t="s">
        <v>746</v>
      </c>
      <c r="E223" t="s">
        <v>670</v>
      </c>
      <c r="F223" t="s">
        <v>670</v>
      </c>
      <c r="G223" t="str">
        <f t="shared" si="6"/>
        <v>United Arab Emirates to EU27</v>
      </c>
      <c r="H223">
        <v>2012</v>
      </c>
      <c r="I223" t="s">
        <v>724</v>
      </c>
      <c r="J223">
        <v>6</v>
      </c>
      <c r="K223">
        <v>1.7090000000000001</v>
      </c>
      <c r="L223" s="1">
        <f t="shared" si="7"/>
        <v>1.709E-3</v>
      </c>
    </row>
    <row r="224" spans="1:12" ht="14.45">
      <c r="A224" t="s">
        <v>723</v>
      </c>
      <c r="B224" t="s">
        <v>745</v>
      </c>
      <c r="C224">
        <v>741999</v>
      </c>
      <c r="D224" t="s">
        <v>746</v>
      </c>
      <c r="E224" t="s">
        <v>670</v>
      </c>
      <c r="F224" t="s">
        <v>670</v>
      </c>
      <c r="G224" t="str">
        <f t="shared" si="6"/>
        <v>United Arab Emirates to EU27</v>
      </c>
      <c r="H224">
        <v>2013</v>
      </c>
      <c r="I224" t="s">
        <v>724</v>
      </c>
      <c r="J224">
        <v>6</v>
      </c>
      <c r="K224">
        <v>0</v>
      </c>
      <c r="L224" s="1">
        <f t="shared" si="7"/>
        <v>0</v>
      </c>
    </row>
    <row r="225" spans="1:12" ht="14.45">
      <c r="A225" t="s">
        <v>723</v>
      </c>
      <c r="B225" t="s">
        <v>745</v>
      </c>
      <c r="C225">
        <v>741999</v>
      </c>
      <c r="D225" t="s">
        <v>746</v>
      </c>
      <c r="E225" t="s">
        <v>670</v>
      </c>
      <c r="F225" t="s">
        <v>670</v>
      </c>
      <c r="G225" t="str">
        <f t="shared" si="6"/>
        <v>United Arab Emirates to EU27</v>
      </c>
      <c r="H225">
        <v>2014</v>
      </c>
      <c r="I225" t="s">
        <v>724</v>
      </c>
      <c r="J225">
        <v>6</v>
      </c>
      <c r="K225">
        <v>0</v>
      </c>
      <c r="L225" s="1">
        <f t="shared" si="7"/>
        <v>0</v>
      </c>
    </row>
    <row r="226" spans="1:12" ht="14.45">
      <c r="A226" t="s">
        <v>723</v>
      </c>
      <c r="B226" t="s">
        <v>745</v>
      </c>
      <c r="C226">
        <v>741999</v>
      </c>
      <c r="D226" t="s">
        <v>746</v>
      </c>
      <c r="E226" t="s">
        <v>670</v>
      </c>
      <c r="F226" t="s">
        <v>670</v>
      </c>
      <c r="G226" t="str">
        <f t="shared" si="6"/>
        <v>United Arab Emirates to EU27</v>
      </c>
      <c r="H226">
        <v>2015</v>
      </c>
      <c r="I226" t="s">
        <v>724</v>
      </c>
      <c r="J226">
        <v>6</v>
      </c>
      <c r="K226">
        <v>0.97299999999999998</v>
      </c>
      <c r="L226" s="1">
        <f t="shared" si="7"/>
        <v>9.7300000000000002E-4</v>
      </c>
    </row>
    <row r="227" spans="1:12" ht="14.45">
      <c r="A227" t="s">
        <v>723</v>
      </c>
      <c r="B227" t="s">
        <v>745</v>
      </c>
      <c r="C227">
        <v>741999</v>
      </c>
      <c r="D227" t="s">
        <v>746</v>
      </c>
      <c r="E227" t="s">
        <v>670</v>
      </c>
      <c r="F227" t="s">
        <v>670</v>
      </c>
      <c r="G227" t="str">
        <f t="shared" si="6"/>
        <v>United Arab Emirates to EU27</v>
      </c>
      <c r="H227">
        <v>2016</v>
      </c>
      <c r="I227" t="s">
        <v>724</v>
      </c>
      <c r="J227">
        <v>6</v>
      </c>
      <c r="K227">
        <v>34.718000000000004</v>
      </c>
      <c r="L227" s="1">
        <f t="shared" si="7"/>
        <v>3.4718000000000006E-2</v>
      </c>
    </row>
    <row r="228" spans="1:12" ht="14.45">
      <c r="A228" t="s">
        <v>723</v>
      </c>
      <c r="B228" t="s">
        <v>745</v>
      </c>
      <c r="C228">
        <v>761100</v>
      </c>
      <c r="D228" t="s">
        <v>746</v>
      </c>
      <c r="E228" t="s">
        <v>147</v>
      </c>
      <c r="F228" t="s">
        <v>292</v>
      </c>
      <c r="G228" t="str">
        <f t="shared" si="6"/>
        <v>United Arab Emirates to World</v>
      </c>
      <c r="H228">
        <v>2012</v>
      </c>
      <c r="I228" t="s">
        <v>724</v>
      </c>
      <c r="J228">
        <v>6</v>
      </c>
      <c r="K228">
        <v>328.53300000000002</v>
      </c>
      <c r="L228" s="1">
        <f t="shared" si="7"/>
        <v>0.32853300000000002</v>
      </c>
    </row>
    <row r="229" spans="1:12" ht="14.45">
      <c r="A229" t="s">
        <v>723</v>
      </c>
      <c r="B229" t="s">
        <v>745</v>
      </c>
      <c r="C229">
        <v>761100</v>
      </c>
      <c r="D229" t="s">
        <v>746</v>
      </c>
      <c r="E229" t="s">
        <v>147</v>
      </c>
      <c r="F229" t="s">
        <v>292</v>
      </c>
      <c r="G229" t="str">
        <f t="shared" si="6"/>
        <v>United Arab Emirates to World</v>
      </c>
      <c r="H229">
        <v>2013</v>
      </c>
      <c r="I229" t="s">
        <v>724</v>
      </c>
      <c r="J229">
        <v>6</v>
      </c>
      <c r="K229">
        <v>5622.9189999999999</v>
      </c>
      <c r="L229" s="1">
        <f t="shared" si="7"/>
        <v>5.6229189999999996</v>
      </c>
    </row>
    <row r="230" spans="1:12" ht="14.45">
      <c r="A230" t="s">
        <v>723</v>
      </c>
      <c r="B230" t="s">
        <v>745</v>
      </c>
      <c r="C230">
        <v>761100</v>
      </c>
      <c r="D230" t="s">
        <v>746</v>
      </c>
      <c r="E230" t="s">
        <v>147</v>
      </c>
      <c r="F230" t="s">
        <v>292</v>
      </c>
      <c r="G230" t="str">
        <f t="shared" si="6"/>
        <v>United Arab Emirates to World</v>
      </c>
      <c r="H230">
        <v>2014</v>
      </c>
      <c r="I230" t="s">
        <v>724</v>
      </c>
      <c r="J230">
        <v>6</v>
      </c>
      <c r="K230">
        <v>440.173</v>
      </c>
      <c r="L230" s="1">
        <f t="shared" si="7"/>
        <v>0.44017299999999998</v>
      </c>
    </row>
    <row r="231" spans="1:12" ht="14.45">
      <c r="A231" t="s">
        <v>723</v>
      </c>
      <c r="B231" t="s">
        <v>745</v>
      </c>
      <c r="C231">
        <v>761100</v>
      </c>
      <c r="D231" t="s">
        <v>746</v>
      </c>
      <c r="E231" t="s">
        <v>147</v>
      </c>
      <c r="F231" t="s">
        <v>292</v>
      </c>
      <c r="G231" t="str">
        <f t="shared" si="6"/>
        <v>United Arab Emirates to World</v>
      </c>
      <c r="H231">
        <v>2015</v>
      </c>
      <c r="I231" t="s">
        <v>724</v>
      </c>
      <c r="J231">
        <v>6</v>
      </c>
      <c r="K231">
        <v>1178.095</v>
      </c>
      <c r="L231" s="1">
        <f t="shared" si="7"/>
        <v>1.1780950000000001</v>
      </c>
    </row>
    <row r="232" spans="1:12" ht="14.45">
      <c r="A232" t="s">
        <v>723</v>
      </c>
      <c r="B232" t="s">
        <v>745</v>
      </c>
      <c r="C232">
        <v>761100</v>
      </c>
      <c r="D232" t="s">
        <v>746</v>
      </c>
      <c r="E232" t="s">
        <v>147</v>
      </c>
      <c r="F232" t="s">
        <v>292</v>
      </c>
      <c r="G232" t="str">
        <f t="shared" si="6"/>
        <v>United Arab Emirates to World</v>
      </c>
      <c r="H232">
        <v>2016</v>
      </c>
      <c r="I232" t="s">
        <v>724</v>
      </c>
      <c r="J232">
        <v>6</v>
      </c>
      <c r="K232">
        <v>676.48</v>
      </c>
      <c r="L232" s="1">
        <f t="shared" si="7"/>
        <v>0.67647999999999997</v>
      </c>
    </row>
    <row r="233" spans="1:12" ht="14.45">
      <c r="A233" t="s">
        <v>723</v>
      </c>
      <c r="B233" t="s">
        <v>745</v>
      </c>
      <c r="C233">
        <v>761100</v>
      </c>
      <c r="D233" t="s">
        <v>746</v>
      </c>
      <c r="E233" t="s">
        <v>670</v>
      </c>
      <c r="F233" t="s">
        <v>670</v>
      </c>
      <c r="G233" t="str">
        <f t="shared" si="6"/>
        <v>United Arab Emirates to EU27</v>
      </c>
      <c r="H233">
        <v>2012</v>
      </c>
      <c r="I233" t="s">
        <v>724</v>
      </c>
      <c r="J233">
        <v>6</v>
      </c>
      <c r="K233">
        <v>11.26</v>
      </c>
      <c r="L233" s="1">
        <f t="shared" si="7"/>
        <v>1.1259999999999999E-2</v>
      </c>
    </row>
    <row r="234" spans="1:12" ht="14.45">
      <c r="A234" t="s">
        <v>723</v>
      </c>
      <c r="B234" t="s">
        <v>745</v>
      </c>
      <c r="C234">
        <v>761100</v>
      </c>
      <c r="D234" t="s">
        <v>746</v>
      </c>
      <c r="E234" t="s">
        <v>670</v>
      </c>
      <c r="F234" t="s">
        <v>670</v>
      </c>
      <c r="G234" t="str">
        <f t="shared" si="6"/>
        <v>United Arab Emirates to EU27</v>
      </c>
      <c r="H234">
        <v>2013</v>
      </c>
      <c r="I234" t="s">
        <v>724</v>
      </c>
      <c r="J234">
        <v>6</v>
      </c>
      <c r="K234">
        <v>0</v>
      </c>
      <c r="L234" s="1">
        <f t="shared" si="7"/>
        <v>0</v>
      </c>
    </row>
    <row r="235" spans="1:12" ht="14.45">
      <c r="A235" t="s">
        <v>723</v>
      </c>
      <c r="B235" t="s">
        <v>745</v>
      </c>
      <c r="C235">
        <v>761100</v>
      </c>
      <c r="D235" t="s">
        <v>746</v>
      </c>
      <c r="E235" t="s">
        <v>670</v>
      </c>
      <c r="F235" t="s">
        <v>670</v>
      </c>
      <c r="G235" t="str">
        <f t="shared" si="6"/>
        <v>United Arab Emirates to EU27</v>
      </c>
      <c r="H235">
        <v>2014</v>
      </c>
      <c r="I235" t="s">
        <v>724</v>
      </c>
      <c r="J235">
        <v>6</v>
      </c>
      <c r="K235">
        <v>5.9340000000000002</v>
      </c>
      <c r="L235" s="1">
        <f t="shared" si="7"/>
        <v>5.934E-3</v>
      </c>
    </row>
    <row r="236" spans="1:12" ht="14.45">
      <c r="A236" t="s">
        <v>723</v>
      </c>
      <c r="B236" t="s">
        <v>745</v>
      </c>
      <c r="C236">
        <v>761100</v>
      </c>
      <c r="D236" t="s">
        <v>746</v>
      </c>
      <c r="E236" t="s">
        <v>670</v>
      </c>
      <c r="F236" t="s">
        <v>670</v>
      </c>
      <c r="G236" t="str">
        <f t="shared" si="6"/>
        <v>United Arab Emirates to EU27</v>
      </c>
      <c r="H236">
        <v>2015</v>
      </c>
      <c r="I236" t="s">
        <v>724</v>
      </c>
      <c r="J236">
        <v>6</v>
      </c>
      <c r="K236">
        <v>256.66500000000002</v>
      </c>
      <c r="L236" s="1">
        <f t="shared" si="7"/>
        <v>0.25666500000000003</v>
      </c>
    </row>
    <row r="237" spans="1:12" ht="14.45">
      <c r="A237" t="s">
        <v>723</v>
      </c>
      <c r="B237" t="s">
        <v>745</v>
      </c>
      <c r="C237">
        <v>761100</v>
      </c>
      <c r="D237" t="s">
        <v>746</v>
      </c>
      <c r="E237" t="s">
        <v>670</v>
      </c>
      <c r="F237" t="s">
        <v>670</v>
      </c>
      <c r="G237" t="str">
        <f t="shared" si="6"/>
        <v>United Arab Emirates to EU27</v>
      </c>
      <c r="H237">
        <v>2016</v>
      </c>
      <c r="I237" t="s">
        <v>724</v>
      </c>
      <c r="J237">
        <v>6</v>
      </c>
      <c r="K237">
        <v>119.18600000000001</v>
      </c>
      <c r="L237" s="1">
        <f t="shared" si="7"/>
        <v>0.119186</v>
      </c>
    </row>
    <row r="238" spans="1:12" ht="14.45">
      <c r="A238" t="s">
        <v>723</v>
      </c>
      <c r="B238" t="s">
        <v>745</v>
      </c>
      <c r="C238">
        <v>8405</v>
      </c>
      <c r="D238" t="s">
        <v>746</v>
      </c>
      <c r="E238" t="s">
        <v>147</v>
      </c>
      <c r="F238" t="s">
        <v>292</v>
      </c>
      <c r="G238" t="str">
        <f t="shared" si="6"/>
        <v>United Arab Emirates to World</v>
      </c>
      <c r="H238">
        <v>2012</v>
      </c>
      <c r="I238" t="s">
        <v>724</v>
      </c>
      <c r="J238">
        <v>6</v>
      </c>
      <c r="K238">
        <v>0</v>
      </c>
      <c r="L238" s="1">
        <f t="shared" si="7"/>
        <v>0</v>
      </c>
    </row>
    <row r="239" spans="1:12" ht="14.45">
      <c r="A239" t="s">
        <v>723</v>
      </c>
      <c r="B239" t="s">
        <v>745</v>
      </c>
      <c r="C239">
        <v>8405</v>
      </c>
      <c r="D239" t="s">
        <v>746</v>
      </c>
      <c r="E239" t="s">
        <v>147</v>
      </c>
      <c r="F239" t="s">
        <v>292</v>
      </c>
      <c r="G239" t="str">
        <f t="shared" si="6"/>
        <v>United Arab Emirates to World</v>
      </c>
      <c r="H239">
        <v>2013</v>
      </c>
      <c r="I239" t="s">
        <v>724</v>
      </c>
      <c r="J239">
        <v>6</v>
      </c>
      <c r="K239">
        <v>6.6989999999999998</v>
      </c>
      <c r="L239" s="1">
        <f t="shared" si="7"/>
        <v>6.6990000000000001E-3</v>
      </c>
    </row>
    <row r="240" spans="1:12" ht="14.45">
      <c r="A240" t="s">
        <v>723</v>
      </c>
      <c r="B240" t="s">
        <v>745</v>
      </c>
      <c r="C240">
        <v>8405</v>
      </c>
      <c r="D240" t="s">
        <v>746</v>
      </c>
      <c r="E240" t="s">
        <v>147</v>
      </c>
      <c r="F240" t="s">
        <v>292</v>
      </c>
      <c r="G240" t="str">
        <f t="shared" si="6"/>
        <v>United Arab Emirates to World</v>
      </c>
      <c r="H240">
        <v>2014</v>
      </c>
      <c r="I240" t="s">
        <v>724</v>
      </c>
      <c r="J240">
        <v>6</v>
      </c>
      <c r="K240">
        <v>68.293999999999997</v>
      </c>
      <c r="L240" s="1">
        <f t="shared" si="7"/>
        <v>6.8293999999999994E-2</v>
      </c>
    </row>
    <row r="241" spans="1:12" ht="14.45">
      <c r="A241" t="s">
        <v>723</v>
      </c>
      <c r="B241" t="s">
        <v>745</v>
      </c>
      <c r="C241">
        <v>8405</v>
      </c>
      <c r="D241" t="s">
        <v>746</v>
      </c>
      <c r="E241" t="s">
        <v>147</v>
      </c>
      <c r="F241" t="s">
        <v>292</v>
      </c>
      <c r="G241" t="str">
        <f t="shared" si="6"/>
        <v>United Arab Emirates to World</v>
      </c>
      <c r="H241">
        <v>2015</v>
      </c>
      <c r="I241" t="s">
        <v>724</v>
      </c>
      <c r="J241">
        <v>6</v>
      </c>
      <c r="K241">
        <v>8.032</v>
      </c>
      <c r="L241" s="1">
        <f t="shared" si="7"/>
        <v>8.0319999999999992E-3</v>
      </c>
    </row>
    <row r="242" spans="1:12" ht="14.45">
      <c r="A242" t="s">
        <v>723</v>
      </c>
      <c r="B242" t="s">
        <v>745</v>
      </c>
      <c r="C242">
        <v>8405</v>
      </c>
      <c r="D242" t="s">
        <v>746</v>
      </c>
      <c r="E242" t="s">
        <v>147</v>
      </c>
      <c r="F242" t="s">
        <v>292</v>
      </c>
      <c r="G242" t="str">
        <f t="shared" si="6"/>
        <v>United Arab Emirates to World</v>
      </c>
      <c r="H242">
        <v>2016</v>
      </c>
      <c r="I242" t="s">
        <v>724</v>
      </c>
      <c r="J242">
        <v>6</v>
      </c>
      <c r="K242">
        <v>9.5310000000000006</v>
      </c>
      <c r="L242" s="1">
        <f t="shared" si="7"/>
        <v>9.5310000000000013E-3</v>
      </c>
    </row>
    <row r="243" spans="1:12" ht="14.45">
      <c r="A243" t="s">
        <v>723</v>
      </c>
      <c r="B243" t="s">
        <v>745</v>
      </c>
      <c r="C243">
        <v>8405</v>
      </c>
      <c r="D243" t="s">
        <v>746</v>
      </c>
      <c r="E243" t="s">
        <v>670</v>
      </c>
      <c r="F243" t="s">
        <v>670</v>
      </c>
      <c r="G243" t="str">
        <f t="shared" si="6"/>
        <v>United Arab Emirates to EU27</v>
      </c>
      <c r="H243">
        <v>2012</v>
      </c>
      <c r="I243" t="s">
        <v>724</v>
      </c>
      <c r="J243">
        <v>6</v>
      </c>
      <c r="K243">
        <v>0</v>
      </c>
      <c r="L243" s="1">
        <f t="shared" si="7"/>
        <v>0</v>
      </c>
    </row>
    <row r="244" spans="1:12" ht="14.45">
      <c r="A244" t="s">
        <v>723</v>
      </c>
      <c r="B244" t="s">
        <v>745</v>
      </c>
      <c r="C244">
        <v>8405</v>
      </c>
      <c r="D244" t="s">
        <v>746</v>
      </c>
      <c r="E244" t="s">
        <v>670</v>
      </c>
      <c r="F244" t="s">
        <v>670</v>
      </c>
      <c r="G244" t="str">
        <f t="shared" si="6"/>
        <v>United Arab Emirates to EU27</v>
      </c>
      <c r="H244">
        <v>2013</v>
      </c>
      <c r="I244" t="s">
        <v>724</v>
      </c>
      <c r="J244">
        <v>6</v>
      </c>
      <c r="K244">
        <v>0</v>
      </c>
      <c r="L244" s="1">
        <f t="shared" si="7"/>
        <v>0</v>
      </c>
    </row>
    <row r="245" spans="1:12" ht="14.45">
      <c r="A245" t="s">
        <v>723</v>
      </c>
      <c r="B245" t="s">
        <v>745</v>
      </c>
      <c r="C245">
        <v>8405</v>
      </c>
      <c r="D245" t="s">
        <v>746</v>
      </c>
      <c r="E245" t="s">
        <v>670</v>
      </c>
      <c r="F245" t="s">
        <v>670</v>
      </c>
      <c r="G245" t="str">
        <f t="shared" si="6"/>
        <v>United Arab Emirates to EU27</v>
      </c>
      <c r="H245">
        <v>2014</v>
      </c>
      <c r="I245" t="s">
        <v>724</v>
      </c>
      <c r="J245">
        <v>6</v>
      </c>
      <c r="K245">
        <v>0</v>
      </c>
      <c r="L245" s="1">
        <f t="shared" si="7"/>
        <v>0</v>
      </c>
    </row>
    <row r="246" spans="1:12" ht="14.45">
      <c r="A246" t="s">
        <v>723</v>
      </c>
      <c r="B246" t="s">
        <v>745</v>
      </c>
      <c r="C246">
        <v>8405</v>
      </c>
      <c r="D246" t="s">
        <v>746</v>
      </c>
      <c r="E246" t="s">
        <v>670</v>
      </c>
      <c r="F246" t="s">
        <v>670</v>
      </c>
      <c r="G246" t="str">
        <f t="shared" si="6"/>
        <v>United Arab Emirates to EU27</v>
      </c>
      <c r="H246">
        <v>2015</v>
      </c>
      <c r="I246" t="s">
        <v>724</v>
      </c>
      <c r="J246">
        <v>6</v>
      </c>
      <c r="K246">
        <v>0</v>
      </c>
      <c r="L246" s="1">
        <f t="shared" si="7"/>
        <v>0</v>
      </c>
    </row>
    <row r="247" spans="1:12" ht="14.45">
      <c r="A247" t="s">
        <v>723</v>
      </c>
      <c r="B247" t="s">
        <v>745</v>
      </c>
      <c r="C247">
        <v>841931</v>
      </c>
      <c r="D247" t="s">
        <v>746</v>
      </c>
      <c r="E247" t="s">
        <v>147</v>
      </c>
      <c r="F247" t="s">
        <v>292</v>
      </c>
      <c r="G247" t="str">
        <f t="shared" si="6"/>
        <v>United Arab Emirates to World</v>
      </c>
      <c r="H247">
        <v>2012</v>
      </c>
      <c r="I247" t="s">
        <v>724</v>
      </c>
      <c r="J247">
        <v>6</v>
      </c>
      <c r="K247">
        <v>0.40600000000000003</v>
      </c>
      <c r="L247" s="1">
        <f t="shared" si="7"/>
        <v>4.06E-4</v>
      </c>
    </row>
    <row r="248" spans="1:12" ht="14.45">
      <c r="A248" t="s">
        <v>723</v>
      </c>
      <c r="B248" t="s">
        <v>745</v>
      </c>
      <c r="C248">
        <v>841931</v>
      </c>
      <c r="D248" t="s">
        <v>746</v>
      </c>
      <c r="E248" t="s">
        <v>147</v>
      </c>
      <c r="F248" t="s">
        <v>292</v>
      </c>
      <c r="G248" t="str">
        <f t="shared" si="6"/>
        <v>United Arab Emirates to World</v>
      </c>
      <c r="H248">
        <v>2013</v>
      </c>
      <c r="I248" t="s">
        <v>724</v>
      </c>
      <c r="J248">
        <v>6</v>
      </c>
      <c r="K248">
        <v>0.248</v>
      </c>
      <c r="L248" s="1">
        <f t="shared" si="7"/>
        <v>2.4800000000000001E-4</v>
      </c>
    </row>
    <row r="249" spans="1:12" ht="14.45">
      <c r="A249" t="s">
        <v>723</v>
      </c>
      <c r="B249" t="s">
        <v>745</v>
      </c>
      <c r="C249">
        <v>841931</v>
      </c>
      <c r="D249" t="s">
        <v>746</v>
      </c>
      <c r="E249" t="s">
        <v>147</v>
      </c>
      <c r="F249" t="s">
        <v>292</v>
      </c>
      <c r="G249" t="str">
        <f t="shared" si="6"/>
        <v>United Arab Emirates to World</v>
      </c>
      <c r="H249">
        <v>2014</v>
      </c>
      <c r="I249" t="s">
        <v>724</v>
      </c>
      <c r="J249">
        <v>6</v>
      </c>
      <c r="K249">
        <v>9.641</v>
      </c>
      <c r="L249" s="1">
        <f t="shared" si="7"/>
        <v>9.6410000000000003E-3</v>
      </c>
    </row>
    <row r="250" spans="1:12" ht="14.45">
      <c r="A250" t="s">
        <v>723</v>
      </c>
      <c r="B250" t="s">
        <v>745</v>
      </c>
      <c r="C250">
        <v>841931</v>
      </c>
      <c r="D250" t="s">
        <v>746</v>
      </c>
      <c r="E250" t="s">
        <v>147</v>
      </c>
      <c r="F250" t="s">
        <v>292</v>
      </c>
      <c r="G250" t="str">
        <f t="shared" si="6"/>
        <v>United Arab Emirates to World</v>
      </c>
      <c r="H250">
        <v>2015</v>
      </c>
      <c r="I250" t="s">
        <v>724</v>
      </c>
      <c r="J250">
        <v>6</v>
      </c>
      <c r="K250">
        <v>5.0670000000000002</v>
      </c>
      <c r="L250" s="1">
        <f t="shared" si="7"/>
        <v>5.0670000000000003E-3</v>
      </c>
    </row>
    <row r="251" spans="1:12" ht="14.45">
      <c r="A251" t="s">
        <v>723</v>
      </c>
      <c r="B251" t="s">
        <v>745</v>
      </c>
      <c r="C251">
        <v>841931</v>
      </c>
      <c r="D251" t="s">
        <v>746</v>
      </c>
      <c r="E251" t="s">
        <v>147</v>
      </c>
      <c r="F251" t="s">
        <v>292</v>
      </c>
      <c r="G251" t="str">
        <f t="shared" si="6"/>
        <v>United Arab Emirates to World</v>
      </c>
      <c r="H251">
        <v>2016</v>
      </c>
      <c r="I251" t="s">
        <v>724</v>
      </c>
      <c r="J251">
        <v>6</v>
      </c>
      <c r="K251">
        <v>0</v>
      </c>
      <c r="L251" s="1">
        <f t="shared" si="7"/>
        <v>0</v>
      </c>
    </row>
    <row r="252" spans="1:12" ht="14.45">
      <c r="A252" t="s">
        <v>723</v>
      </c>
      <c r="B252" t="s">
        <v>745</v>
      </c>
      <c r="C252">
        <v>841940</v>
      </c>
      <c r="D252" t="s">
        <v>746</v>
      </c>
      <c r="E252" t="s">
        <v>147</v>
      </c>
      <c r="F252" t="s">
        <v>292</v>
      </c>
      <c r="G252" t="str">
        <f t="shared" si="6"/>
        <v>United Arab Emirates to World</v>
      </c>
      <c r="H252">
        <v>2012</v>
      </c>
      <c r="I252" t="s">
        <v>724</v>
      </c>
      <c r="J252">
        <v>6</v>
      </c>
      <c r="K252">
        <v>0</v>
      </c>
      <c r="L252" s="1">
        <f t="shared" si="7"/>
        <v>0</v>
      </c>
    </row>
    <row r="253" spans="1:12" ht="14.45">
      <c r="A253" t="s">
        <v>723</v>
      </c>
      <c r="B253" t="s">
        <v>745</v>
      </c>
      <c r="C253">
        <v>841940</v>
      </c>
      <c r="D253" t="s">
        <v>746</v>
      </c>
      <c r="E253" t="s">
        <v>147</v>
      </c>
      <c r="F253" t="s">
        <v>292</v>
      </c>
      <c r="G253" t="str">
        <f t="shared" si="6"/>
        <v>United Arab Emirates to World</v>
      </c>
      <c r="H253">
        <v>2013</v>
      </c>
      <c r="I253" t="s">
        <v>724</v>
      </c>
      <c r="J253">
        <v>6</v>
      </c>
      <c r="K253">
        <v>10.374000000000001</v>
      </c>
      <c r="L253" s="1">
        <f t="shared" si="7"/>
        <v>1.0374000000000001E-2</v>
      </c>
    </row>
    <row r="254" spans="1:12" ht="14.45">
      <c r="A254" t="s">
        <v>723</v>
      </c>
      <c r="B254" t="s">
        <v>745</v>
      </c>
      <c r="C254">
        <v>841940</v>
      </c>
      <c r="D254" t="s">
        <v>746</v>
      </c>
      <c r="E254" t="s">
        <v>147</v>
      </c>
      <c r="F254" t="s">
        <v>292</v>
      </c>
      <c r="G254" t="str">
        <f t="shared" si="6"/>
        <v>United Arab Emirates to World</v>
      </c>
      <c r="H254">
        <v>2014</v>
      </c>
      <c r="I254" t="s">
        <v>724</v>
      </c>
      <c r="J254">
        <v>6</v>
      </c>
      <c r="K254">
        <v>1365.2280000000001</v>
      </c>
      <c r="L254" s="1">
        <f t="shared" si="7"/>
        <v>1.3652280000000001</v>
      </c>
    </row>
    <row r="255" spans="1:12" ht="14.45">
      <c r="A255" t="s">
        <v>723</v>
      </c>
      <c r="B255" t="s">
        <v>745</v>
      </c>
      <c r="C255">
        <v>841940</v>
      </c>
      <c r="D255" t="s">
        <v>746</v>
      </c>
      <c r="E255" t="s">
        <v>147</v>
      </c>
      <c r="F255" t="s">
        <v>292</v>
      </c>
      <c r="G255" t="str">
        <f t="shared" si="6"/>
        <v>United Arab Emirates to World</v>
      </c>
      <c r="H255">
        <v>2015</v>
      </c>
      <c r="I255" t="s">
        <v>724</v>
      </c>
      <c r="J255">
        <v>6</v>
      </c>
      <c r="K255">
        <v>7.62</v>
      </c>
      <c r="L255" s="1">
        <f t="shared" si="7"/>
        <v>7.62E-3</v>
      </c>
    </row>
    <row r="256" spans="1:12" ht="14.45">
      <c r="A256" t="s">
        <v>723</v>
      </c>
      <c r="B256" t="s">
        <v>745</v>
      </c>
      <c r="C256">
        <v>841940</v>
      </c>
      <c r="D256" t="s">
        <v>746</v>
      </c>
      <c r="E256" t="s">
        <v>147</v>
      </c>
      <c r="F256" t="s">
        <v>292</v>
      </c>
      <c r="G256" t="str">
        <f t="shared" si="6"/>
        <v>United Arab Emirates to World</v>
      </c>
      <c r="H256">
        <v>2016</v>
      </c>
      <c r="I256" t="s">
        <v>724</v>
      </c>
      <c r="J256">
        <v>6</v>
      </c>
      <c r="K256">
        <v>5433.3040000000001</v>
      </c>
      <c r="L256" s="1">
        <f t="shared" si="7"/>
        <v>5.4333039999999997</v>
      </c>
    </row>
    <row r="257" spans="1:12" ht="14.45">
      <c r="A257" t="s">
        <v>723</v>
      </c>
      <c r="B257" t="s">
        <v>745</v>
      </c>
      <c r="C257">
        <v>841940</v>
      </c>
      <c r="D257" t="s">
        <v>746</v>
      </c>
      <c r="E257" t="s">
        <v>670</v>
      </c>
      <c r="F257" t="s">
        <v>670</v>
      </c>
      <c r="G257" t="str">
        <f t="shared" si="6"/>
        <v>United Arab Emirates to EU27</v>
      </c>
      <c r="H257">
        <v>2012</v>
      </c>
      <c r="I257" t="s">
        <v>724</v>
      </c>
      <c r="J257">
        <v>6</v>
      </c>
      <c r="K257">
        <v>0</v>
      </c>
      <c r="L257" s="1">
        <f t="shared" si="7"/>
        <v>0</v>
      </c>
    </row>
    <row r="258" spans="1:12" ht="14.45">
      <c r="A258" t="s">
        <v>723</v>
      </c>
      <c r="B258" t="s">
        <v>745</v>
      </c>
      <c r="C258">
        <v>841940</v>
      </c>
      <c r="D258" t="s">
        <v>746</v>
      </c>
      <c r="E258" t="s">
        <v>670</v>
      </c>
      <c r="F258" t="s">
        <v>670</v>
      </c>
      <c r="G258" t="str">
        <f t="shared" si="6"/>
        <v>United Arab Emirates to EU27</v>
      </c>
      <c r="H258">
        <v>2013</v>
      </c>
      <c r="I258" t="s">
        <v>724</v>
      </c>
      <c r="J258">
        <v>6</v>
      </c>
      <c r="K258">
        <v>0</v>
      </c>
      <c r="L258" s="1">
        <f t="shared" si="7"/>
        <v>0</v>
      </c>
    </row>
    <row r="259" spans="1:12" ht="14.45">
      <c r="A259" t="s">
        <v>723</v>
      </c>
      <c r="B259" t="s">
        <v>745</v>
      </c>
      <c r="C259">
        <v>841940</v>
      </c>
      <c r="D259" t="s">
        <v>746</v>
      </c>
      <c r="E259" t="s">
        <v>670</v>
      </c>
      <c r="F259" t="s">
        <v>670</v>
      </c>
      <c r="G259" t="str">
        <f t="shared" si="6"/>
        <v>United Arab Emirates to EU27</v>
      </c>
      <c r="H259">
        <v>2014</v>
      </c>
      <c r="I259" t="s">
        <v>724</v>
      </c>
      <c r="J259">
        <v>6</v>
      </c>
      <c r="K259">
        <v>0</v>
      </c>
      <c r="L259" s="1">
        <f t="shared" si="7"/>
        <v>0</v>
      </c>
    </row>
    <row r="260" spans="1:12" ht="14.45">
      <c r="A260" t="s">
        <v>723</v>
      </c>
      <c r="B260" t="s">
        <v>745</v>
      </c>
      <c r="C260">
        <v>841940</v>
      </c>
      <c r="D260" t="s">
        <v>746</v>
      </c>
      <c r="E260" t="s">
        <v>670</v>
      </c>
      <c r="F260" t="s">
        <v>670</v>
      </c>
      <c r="G260" t="str">
        <f t="shared" si="6"/>
        <v>United Arab Emirates to EU27</v>
      </c>
      <c r="H260">
        <v>2015</v>
      </c>
      <c r="I260" t="s">
        <v>724</v>
      </c>
      <c r="J260">
        <v>6</v>
      </c>
      <c r="K260">
        <v>0</v>
      </c>
      <c r="L260" s="1">
        <f t="shared" si="7"/>
        <v>0</v>
      </c>
    </row>
    <row r="261" spans="1:12" ht="14.45">
      <c r="A261" t="s">
        <v>723</v>
      </c>
      <c r="B261" t="s">
        <v>745</v>
      </c>
      <c r="C261">
        <v>841940</v>
      </c>
      <c r="D261" t="s">
        <v>746</v>
      </c>
      <c r="E261" t="s">
        <v>670</v>
      </c>
      <c r="F261" t="s">
        <v>670</v>
      </c>
      <c r="G261" t="str">
        <f t="shared" si="6"/>
        <v>United Arab Emirates to EU27</v>
      </c>
      <c r="H261">
        <v>2016</v>
      </c>
      <c r="I261" t="s">
        <v>724</v>
      </c>
      <c r="J261">
        <v>6</v>
      </c>
      <c r="K261">
        <v>0</v>
      </c>
      <c r="L261" s="1">
        <f t="shared" si="7"/>
        <v>0</v>
      </c>
    </row>
    <row r="262" spans="1:12" ht="14.45">
      <c r="A262" t="s">
        <v>723</v>
      </c>
      <c r="B262" t="s">
        <v>745</v>
      </c>
      <c r="C262">
        <v>842129</v>
      </c>
      <c r="D262" t="s">
        <v>746</v>
      </c>
      <c r="E262" t="s">
        <v>147</v>
      </c>
      <c r="F262" t="s">
        <v>292</v>
      </c>
      <c r="G262" t="str">
        <f t="shared" si="6"/>
        <v>United Arab Emirates to World</v>
      </c>
      <c r="H262">
        <v>2012</v>
      </c>
      <c r="I262" t="s">
        <v>724</v>
      </c>
      <c r="J262">
        <v>6</v>
      </c>
      <c r="K262">
        <v>8795.1759999999995</v>
      </c>
      <c r="L262" s="1">
        <f t="shared" si="7"/>
        <v>8.7951759999999997</v>
      </c>
    </row>
    <row r="263" spans="1:12" ht="14.45">
      <c r="A263" t="s">
        <v>723</v>
      </c>
      <c r="B263" t="s">
        <v>745</v>
      </c>
      <c r="C263">
        <v>842129</v>
      </c>
      <c r="D263" t="s">
        <v>746</v>
      </c>
      <c r="E263" t="s">
        <v>147</v>
      </c>
      <c r="F263" t="s">
        <v>292</v>
      </c>
      <c r="G263" t="str">
        <f t="shared" si="6"/>
        <v>United Arab Emirates to World</v>
      </c>
      <c r="H263">
        <v>2013</v>
      </c>
      <c r="I263" t="s">
        <v>724</v>
      </c>
      <c r="J263">
        <v>6</v>
      </c>
      <c r="K263">
        <v>19919.919000000002</v>
      </c>
      <c r="L263" s="1">
        <f t="shared" si="7"/>
        <v>19.919919</v>
      </c>
    </row>
    <row r="264" spans="1:12" ht="14.45">
      <c r="A264" t="s">
        <v>723</v>
      </c>
      <c r="B264" t="s">
        <v>745</v>
      </c>
      <c r="C264">
        <v>842129</v>
      </c>
      <c r="D264" t="s">
        <v>746</v>
      </c>
      <c r="E264" t="s">
        <v>147</v>
      </c>
      <c r="F264" t="s">
        <v>292</v>
      </c>
      <c r="G264" t="str">
        <f t="shared" si="6"/>
        <v>United Arab Emirates to World</v>
      </c>
      <c r="H264">
        <v>2014</v>
      </c>
      <c r="I264" t="s">
        <v>724</v>
      </c>
      <c r="J264">
        <v>6</v>
      </c>
      <c r="K264">
        <v>32574.413</v>
      </c>
      <c r="L264" s="1">
        <f t="shared" si="7"/>
        <v>32.574413</v>
      </c>
    </row>
    <row r="265" spans="1:12" ht="14.45">
      <c r="A265" t="s">
        <v>723</v>
      </c>
      <c r="B265" t="s">
        <v>745</v>
      </c>
      <c r="C265">
        <v>842129</v>
      </c>
      <c r="D265" t="s">
        <v>746</v>
      </c>
      <c r="E265" t="s">
        <v>147</v>
      </c>
      <c r="F265" t="s">
        <v>292</v>
      </c>
      <c r="G265" t="str">
        <f t="shared" ref="G265:G328" si="8">CONCATENATE(D265, " to ", F265)</f>
        <v>United Arab Emirates to World</v>
      </c>
      <c r="H265">
        <v>2015</v>
      </c>
      <c r="I265" t="s">
        <v>724</v>
      </c>
      <c r="J265">
        <v>6</v>
      </c>
      <c r="K265">
        <v>23361.547999999999</v>
      </c>
      <c r="L265" s="1">
        <f t="shared" ref="L265:L328" si="9">K265/1000</f>
        <v>23.361547999999999</v>
      </c>
    </row>
    <row r="266" spans="1:12" ht="14.45">
      <c r="A266" t="s">
        <v>723</v>
      </c>
      <c r="B266" t="s">
        <v>745</v>
      </c>
      <c r="C266">
        <v>842129</v>
      </c>
      <c r="D266" t="s">
        <v>746</v>
      </c>
      <c r="E266" t="s">
        <v>147</v>
      </c>
      <c r="F266" t="s">
        <v>292</v>
      </c>
      <c r="G266" t="str">
        <f t="shared" si="8"/>
        <v>United Arab Emirates to World</v>
      </c>
      <c r="H266">
        <v>2016</v>
      </c>
      <c r="I266" t="s">
        <v>724</v>
      </c>
      <c r="J266">
        <v>6</v>
      </c>
      <c r="K266">
        <v>45745.084999999999</v>
      </c>
      <c r="L266" s="1">
        <f t="shared" si="9"/>
        <v>45.745084999999996</v>
      </c>
    </row>
    <row r="267" spans="1:12" ht="14.45">
      <c r="A267" t="s">
        <v>723</v>
      </c>
      <c r="B267" t="s">
        <v>745</v>
      </c>
      <c r="C267">
        <v>842129</v>
      </c>
      <c r="D267" t="s">
        <v>746</v>
      </c>
      <c r="E267" t="s">
        <v>670</v>
      </c>
      <c r="F267" t="s">
        <v>670</v>
      </c>
      <c r="G267" t="str">
        <f t="shared" si="8"/>
        <v>United Arab Emirates to EU27</v>
      </c>
      <c r="H267">
        <v>2012</v>
      </c>
      <c r="I267" t="s">
        <v>724</v>
      </c>
      <c r="J267">
        <v>6</v>
      </c>
      <c r="K267">
        <v>1355.0550000000001</v>
      </c>
      <c r="L267" s="1">
        <f t="shared" si="9"/>
        <v>1.3550550000000001</v>
      </c>
    </row>
    <row r="268" spans="1:12" ht="14.45">
      <c r="A268" t="s">
        <v>723</v>
      </c>
      <c r="B268" t="s">
        <v>745</v>
      </c>
      <c r="C268">
        <v>842129</v>
      </c>
      <c r="D268" t="s">
        <v>746</v>
      </c>
      <c r="E268" t="s">
        <v>670</v>
      </c>
      <c r="F268" t="s">
        <v>670</v>
      </c>
      <c r="G268" t="str">
        <f t="shared" si="8"/>
        <v>United Arab Emirates to EU27</v>
      </c>
      <c r="H268">
        <v>2013</v>
      </c>
      <c r="I268" t="s">
        <v>724</v>
      </c>
      <c r="J268">
        <v>6</v>
      </c>
      <c r="K268">
        <v>2519.7640000000001</v>
      </c>
      <c r="L268" s="1">
        <f t="shared" si="9"/>
        <v>2.5197640000000003</v>
      </c>
    </row>
    <row r="269" spans="1:12" ht="14.45">
      <c r="A269" t="s">
        <v>723</v>
      </c>
      <c r="B269" t="s">
        <v>745</v>
      </c>
      <c r="C269">
        <v>842129</v>
      </c>
      <c r="D269" t="s">
        <v>746</v>
      </c>
      <c r="E269" t="s">
        <v>670</v>
      </c>
      <c r="F269" t="s">
        <v>670</v>
      </c>
      <c r="G269" t="str">
        <f t="shared" si="8"/>
        <v>United Arab Emirates to EU27</v>
      </c>
      <c r="H269">
        <v>2014</v>
      </c>
      <c r="I269" t="s">
        <v>724</v>
      </c>
      <c r="J269">
        <v>6</v>
      </c>
      <c r="K269">
        <v>324.52</v>
      </c>
      <c r="L269" s="1">
        <f t="shared" si="9"/>
        <v>0.32451999999999998</v>
      </c>
    </row>
    <row r="270" spans="1:12" ht="14.45">
      <c r="A270" t="s">
        <v>723</v>
      </c>
      <c r="B270" t="s">
        <v>745</v>
      </c>
      <c r="C270">
        <v>842129</v>
      </c>
      <c r="D270" t="s">
        <v>746</v>
      </c>
      <c r="E270" t="s">
        <v>670</v>
      </c>
      <c r="F270" t="s">
        <v>670</v>
      </c>
      <c r="G270" t="str">
        <f t="shared" si="8"/>
        <v>United Arab Emirates to EU27</v>
      </c>
      <c r="H270">
        <v>2015</v>
      </c>
      <c r="I270" t="s">
        <v>724</v>
      </c>
      <c r="J270">
        <v>6</v>
      </c>
      <c r="K270">
        <v>523.58399999999995</v>
      </c>
      <c r="L270" s="1">
        <f t="shared" si="9"/>
        <v>0.52358399999999994</v>
      </c>
    </row>
    <row r="271" spans="1:12" ht="14.45">
      <c r="A271" t="s">
        <v>723</v>
      </c>
      <c r="B271" t="s">
        <v>745</v>
      </c>
      <c r="C271">
        <v>842129</v>
      </c>
      <c r="D271" t="s">
        <v>746</v>
      </c>
      <c r="E271" t="s">
        <v>670</v>
      </c>
      <c r="F271" t="s">
        <v>670</v>
      </c>
      <c r="G271" t="str">
        <f t="shared" si="8"/>
        <v>United Arab Emirates to EU27</v>
      </c>
      <c r="H271">
        <v>2016</v>
      </c>
      <c r="I271" t="s">
        <v>724</v>
      </c>
      <c r="J271">
        <v>6</v>
      </c>
      <c r="K271">
        <v>194.983</v>
      </c>
      <c r="L271" s="1">
        <f t="shared" si="9"/>
        <v>0.19498300000000002</v>
      </c>
    </row>
    <row r="272" spans="1:12" ht="14.45">
      <c r="A272" t="s">
        <v>723</v>
      </c>
      <c r="B272" t="s">
        <v>745</v>
      </c>
      <c r="C272">
        <v>842139</v>
      </c>
      <c r="D272" t="s">
        <v>746</v>
      </c>
      <c r="E272" t="s">
        <v>147</v>
      </c>
      <c r="F272" t="s">
        <v>292</v>
      </c>
      <c r="G272" t="str">
        <f t="shared" si="8"/>
        <v>United Arab Emirates to World</v>
      </c>
      <c r="H272">
        <v>2012</v>
      </c>
      <c r="I272" t="s">
        <v>724</v>
      </c>
      <c r="J272">
        <v>6</v>
      </c>
      <c r="K272">
        <v>14632.626</v>
      </c>
      <c r="L272" s="1">
        <f t="shared" si="9"/>
        <v>14.632626</v>
      </c>
    </row>
    <row r="273" spans="1:12" ht="14.45">
      <c r="A273" t="s">
        <v>723</v>
      </c>
      <c r="B273" t="s">
        <v>745</v>
      </c>
      <c r="C273">
        <v>842139</v>
      </c>
      <c r="D273" t="s">
        <v>746</v>
      </c>
      <c r="E273" t="s">
        <v>147</v>
      </c>
      <c r="F273" t="s">
        <v>292</v>
      </c>
      <c r="G273" t="str">
        <f t="shared" si="8"/>
        <v>United Arab Emirates to World</v>
      </c>
      <c r="H273">
        <v>2013</v>
      </c>
      <c r="I273" t="s">
        <v>724</v>
      </c>
      <c r="J273">
        <v>6</v>
      </c>
      <c r="K273">
        <v>5464.8680000000004</v>
      </c>
      <c r="L273" s="1">
        <f t="shared" si="9"/>
        <v>5.4648680000000001</v>
      </c>
    </row>
    <row r="274" spans="1:12" ht="14.45">
      <c r="A274" t="s">
        <v>723</v>
      </c>
      <c r="B274" t="s">
        <v>745</v>
      </c>
      <c r="C274">
        <v>842139</v>
      </c>
      <c r="D274" t="s">
        <v>746</v>
      </c>
      <c r="E274" t="s">
        <v>147</v>
      </c>
      <c r="F274" t="s">
        <v>292</v>
      </c>
      <c r="G274" t="str">
        <f t="shared" si="8"/>
        <v>United Arab Emirates to World</v>
      </c>
      <c r="H274">
        <v>2014</v>
      </c>
      <c r="I274" t="s">
        <v>724</v>
      </c>
      <c r="J274">
        <v>6</v>
      </c>
      <c r="K274">
        <v>21498.383000000002</v>
      </c>
      <c r="L274" s="1">
        <f t="shared" si="9"/>
        <v>21.498383</v>
      </c>
    </row>
    <row r="275" spans="1:12" ht="14.45">
      <c r="A275" t="s">
        <v>723</v>
      </c>
      <c r="B275" t="s">
        <v>745</v>
      </c>
      <c r="C275">
        <v>842139</v>
      </c>
      <c r="D275" t="s">
        <v>746</v>
      </c>
      <c r="E275" t="s">
        <v>147</v>
      </c>
      <c r="F275" t="s">
        <v>292</v>
      </c>
      <c r="G275" t="str">
        <f t="shared" si="8"/>
        <v>United Arab Emirates to World</v>
      </c>
      <c r="H275">
        <v>2015</v>
      </c>
      <c r="I275" t="s">
        <v>724</v>
      </c>
      <c r="J275">
        <v>6</v>
      </c>
      <c r="K275">
        <v>5696.1090000000004</v>
      </c>
      <c r="L275" s="1">
        <f t="shared" si="9"/>
        <v>5.6961090000000008</v>
      </c>
    </row>
    <row r="276" spans="1:12" ht="14.45">
      <c r="A276" t="s">
        <v>723</v>
      </c>
      <c r="B276" t="s">
        <v>745</v>
      </c>
      <c r="C276">
        <v>842139</v>
      </c>
      <c r="D276" t="s">
        <v>746</v>
      </c>
      <c r="E276" t="s">
        <v>147</v>
      </c>
      <c r="F276" t="s">
        <v>292</v>
      </c>
      <c r="G276" t="str">
        <f t="shared" si="8"/>
        <v>United Arab Emirates to World</v>
      </c>
      <c r="H276">
        <v>2016</v>
      </c>
      <c r="I276" t="s">
        <v>724</v>
      </c>
      <c r="J276">
        <v>6</v>
      </c>
      <c r="K276">
        <v>8345.2019999999993</v>
      </c>
      <c r="L276" s="1">
        <f t="shared" si="9"/>
        <v>8.3452019999999987</v>
      </c>
    </row>
    <row r="277" spans="1:12" ht="14.45">
      <c r="A277" t="s">
        <v>723</v>
      </c>
      <c r="B277" t="s">
        <v>745</v>
      </c>
      <c r="C277">
        <v>842139</v>
      </c>
      <c r="D277" t="s">
        <v>746</v>
      </c>
      <c r="E277" t="s">
        <v>670</v>
      </c>
      <c r="F277" t="s">
        <v>670</v>
      </c>
      <c r="G277" t="str">
        <f t="shared" si="8"/>
        <v>United Arab Emirates to EU27</v>
      </c>
      <c r="H277">
        <v>2012</v>
      </c>
      <c r="I277" t="s">
        <v>724</v>
      </c>
      <c r="J277">
        <v>6</v>
      </c>
      <c r="K277">
        <v>0</v>
      </c>
      <c r="L277" s="1">
        <f t="shared" si="9"/>
        <v>0</v>
      </c>
    </row>
    <row r="278" spans="1:12" ht="14.45">
      <c r="A278" t="s">
        <v>723</v>
      </c>
      <c r="B278" t="s">
        <v>745</v>
      </c>
      <c r="C278">
        <v>842139</v>
      </c>
      <c r="D278" t="s">
        <v>746</v>
      </c>
      <c r="E278" t="s">
        <v>670</v>
      </c>
      <c r="F278" t="s">
        <v>670</v>
      </c>
      <c r="G278" t="str">
        <f t="shared" si="8"/>
        <v>United Arab Emirates to EU27</v>
      </c>
      <c r="H278">
        <v>2013</v>
      </c>
      <c r="I278" t="s">
        <v>724</v>
      </c>
      <c r="J278">
        <v>6</v>
      </c>
      <c r="K278">
        <v>259.43700000000001</v>
      </c>
      <c r="L278" s="1">
        <f t="shared" si="9"/>
        <v>0.25943700000000003</v>
      </c>
    </row>
    <row r="279" spans="1:12" ht="14.45">
      <c r="A279" t="s">
        <v>723</v>
      </c>
      <c r="B279" t="s">
        <v>745</v>
      </c>
      <c r="C279">
        <v>842139</v>
      </c>
      <c r="D279" t="s">
        <v>746</v>
      </c>
      <c r="E279" t="s">
        <v>670</v>
      </c>
      <c r="F279" t="s">
        <v>670</v>
      </c>
      <c r="G279" t="str">
        <f t="shared" si="8"/>
        <v>United Arab Emirates to EU27</v>
      </c>
      <c r="H279">
        <v>2014</v>
      </c>
      <c r="I279" t="s">
        <v>724</v>
      </c>
      <c r="J279">
        <v>6</v>
      </c>
      <c r="K279">
        <v>3344.0210000000002</v>
      </c>
      <c r="L279" s="1">
        <f t="shared" si="9"/>
        <v>3.3440210000000001</v>
      </c>
    </row>
    <row r="280" spans="1:12" ht="14.45">
      <c r="A280" t="s">
        <v>723</v>
      </c>
      <c r="B280" t="s">
        <v>745</v>
      </c>
      <c r="C280">
        <v>842139</v>
      </c>
      <c r="D280" t="s">
        <v>746</v>
      </c>
      <c r="E280" t="s">
        <v>670</v>
      </c>
      <c r="F280" t="s">
        <v>670</v>
      </c>
      <c r="G280" t="str">
        <f t="shared" si="8"/>
        <v>United Arab Emirates to EU27</v>
      </c>
      <c r="H280">
        <v>2015</v>
      </c>
      <c r="I280" t="s">
        <v>724</v>
      </c>
      <c r="J280">
        <v>6</v>
      </c>
      <c r="K280">
        <v>63.848999999999997</v>
      </c>
      <c r="L280" s="1">
        <f t="shared" si="9"/>
        <v>6.3849000000000003E-2</v>
      </c>
    </row>
    <row r="281" spans="1:12" ht="14.45">
      <c r="A281" t="s">
        <v>723</v>
      </c>
      <c r="B281" t="s">
        <v>745</v>
      </c>
      <c r="C281">
        <v>842139</v>
      </c>
      <c r="D281" t="s">
        <v>746</v>
      </c>
      <c r="E281" t="s">
        <v>670</v>
      </c>
      <c r="F281" t="s">
        <v>670</v>
      </c>
      <c r="G281" t="str">
        <f t="shared" si="8"/>
        <v>United Arab Emirates to EU27</v>
      </c>
      <c r="H281">
        <v>2016</v>
      </c>
      <c r="I281" t="s">
        <v>724</v>
      </c>
      <c r="J281">
        <v>6</v>
      </c>
      <c r="K281">
        <v>663.95299999999997</v>
      </c>
      <c r="L281" s="1">
        <f t="shared" si="9"/>
        <v>0.66395300000000002</v>
      </c>
    </row>
    <row r="282" spans="1:12" ht="14.45">
      <c r="A282" t="s">
        <v>723</v>
      </c>
      <c r="B282" t="s">
        <v>745</v>
      </c>
      <c r="C282">
        <v>847989</v>
      </c>
      <c r="D282" t="s">
        <v>746</v>
      </c>
      <c r="E282" t="s">
        <v>147</v>
      </c>
      <c r="F282" t="s">
        <v>292</v>
      </c>
      <c r="G282" t="str">
        <f t="shared" si="8"/>
        <v>United Arab Emirates to World</v>
      </c>
      <c r="H282">
        <v>2012</v>
      </c>
      <c r="I282" t="s">
        <v>724</v>
      </c>
      <c r="J282">
        <v>6</v>
      </c>
      <c r="K282">
        <v>6491.1440000000002</v>
      </c>
      <c r="L282" s="1">
        <f t="shared" si="9"/>
        <v>6.4911440000000002</v>
      </c>
    </row>
    <row r="283" spans="1:12" ht="14.45">
      <c r="A283" t="s">
        <v>723</v>
      </c>
      <c r="B283" t="s">
        <v>745</v>
      </c>
      <c r="C283">
        <v>847989</v>
      </c>
      <c r="D283" t="s">
        <v>746</v>
      </c>
      <c r="E283" t="s">
        <v>147</v>
      </c>
      <c r="F283" t="s">
        <v>292</v>
      </c>
      <c r="G283" t="str">
        <f t="shared" si="8"/>
        <v>United Arab Emirates to World</v>
      </c>
      <c r="H283">
        <v>2013</v>
      </c>
      <c r="I283" t="s">
        <v>724</v>
      </c>
      <c r="J283">
        <v>6</v>
      </c>
      <c r="K283">
        <v>23368.897000000001</v>
      </c>
      <c r="L283" s="1">
        <f t="shared" si="9"/>
        <v>23.368897</v>
      </c>
    </row>
    <row r="284" spans="1:12" ht="14.45">
      <c r="A284" t="s">
        <v>723</v>
      </c>
      <c r="B284" t="s">
        <v>745</v>
      </c>
      <c r="C284">
        <v>847989</v>
      </c>
      <c r="D284" t="s">
        <v>746</v>
      </c>
      <c r="E284" t="s">
        <v>147</v>
      </c>
      <c r="F284" t="s">
        <v>292</v>
      </c>
      <c r="G284" t="str">
        <f t="shared" si="8"/>
        <v>United Arab Emirates to World</v>
      </c>
      <c r="H284">
        <v>2014</v>
      </c>
      <c r="I284" t="s">
        <v>724</v>
      </c>
      <c r="J284">
        <v>6</v>
      </c>
      <c r="K284">
        <v>31777.61</v>
      </c>
      <c r="L284" s="1">
        <f t="shared" si="9"/>
        <v>31.777609999999999</v>
      </c>
    </row>
    <row r="285" spans="1:12" ht="14.45">
      <c r="A285" t="s">
        <v>723</v>
      </c>
      <c r="B285" t="s">
        <v>745</v>
      </c>
      <c r="C285">
        <v>847989</v>
      </c>
      <c r="D285" t="s">
        <v>746</v>
      </c>
      <c r="E285" t="s">
        <v>147</v>
      </c>
      <c r="F285" t="s">
        <v>292</v>
      </c>
      <c r="G285" t="str">
        <f t="shared" si="8"/>
        <v>United Arab Emirates to World</v>
      </c>
      <c r="H285">
        <v>2015</v>
      </c>
      <c r="I285" t="s">
        <v>724</v>
      </c>
      <c r="J285">
        <v>6</v>
      </c>
      <c r="K285">
        <v>9586.8950000000004</v>
      </c>
      <c r="L285" s="1">
        <f t="shared" si="9"/>
        <v>9.5868950000000002</v>
      </c>
    </row>
    <row r="286" spans="1:12" ht="14.45">
      <c r="A286" t="s">
        <v>723</v>
      </c>
      <c r="B286" t="s">
        <v>745</v>
      </c>
      <c r="C286">
        <v>847989</v>
      </c>
      <c r="D286" t="s">
        <v>746</v>
      </c>
      <c r="E286" t="s">
        <v>147</v>
      </c>
      <c r="F286" t="s">
        <v>292</v>
      </c>
      <c r="G286" t="str">
        <f t="shared" si="8"/>
        <v>United Arab Emirates to World</v>
      </c>
      <c r="H286">
        <v>2016</v>
      </c>
      <c r="I286" t="s">
        <v>724</v>
      </c>
      <c r="J286">
        <v>6</v>
      </c>
      <c r="K286">
        <v>21106.205000000002</v>
      </c>
      <c r="L286" s="1">
        <f t="shared" si="9"/>
        <v>21.106205000000003</v>
      </c>
    </row>
    <row r="287" spans="1:12" ht="14.45">
      <c r="A287" t="s">
        <v>723</v>
      </c>
      <c r="B287" t="s">
        <v>745</v>
      </c>
      <c r="C287">
        <v>847989</v>
      </c>
      <c r="D287" t="s">
        <v>746</v>
      </c>
      <c r="E287" t="s">
        <v>670</v>
      </c>
      <c r="F287" t="s">
        <v>670</v>
      </c>
      <c r="G287" t="str">
        <f t="shared" si="8"/>
        <v>United Arab Emirates to EU27</v>
      </c>
      <c r="H287">
        <v>2012</v>
      </c>
      <c r="I287" t="s">
        <v>724</v>
      </c>
      <c r="J287">
        <v>6</v>
      </c>
      <c r="K287">
        <v>530.50800000000004</v>
      </c>
      <c r="L287" s="1">
        <f t="shared" si="9"/>
        <v>0.53050800000000009</v>
      </c>
    </row>
    <row r="288" spans="1:12" ht="14.45">
      <c r="A288" t="s">
        <v>723</v>
      </c>
      <c r="B288" t="s">
        <v>745</v>
      </c>
      <c r="C288">
        <v>847989</v>
      </c>
      <c r="D288" t="s">
        <v>746</v>
      </c>
      <c r="E288" t="s">
        <v>670</v>
      </c>
      <c r="F288" t="s">
        <v>670</v>
      </c>
      <c r="G288" t="str">
        <f t="shared" si="8"/>
        <v>United Arab Emirates to EU27</v>
      </c>
      <c r="H288">
        <v>2013</v>
      </c>
      <c r="I288" t="s">
        <v>724</v>
      </c>
      <c r="J288">
        <v>6</v>
      </c>
      <c r="K288">
        <v>1927.201</v>
      </c>
      <c r="L288" s="1">
        <f t="shared" si="9"/>
        <v>1.9272009999999999</v>
      </c>
    </row>
    <row r="289" spans="1:12" ht="14.45">
      <c r="A289" t="s">
        <v>723</v>
      </c>
      <c r="B289" t="s">
        <v>745</v>
      </c>
      <c r="C289">
        <v>847989</v>
      </c>
      <c r="D289" t="s">
        <v>746</v>
      </c>
      <c r="E289" t="s">
        <v>670</v>
      </c>
      <c r="F289" t="s">
        <v>670</v>
      </c>
      <c r="G289" t="str">
        <f t="shared" si="8"/>
        <v>United Arab Emirates to EU27</v>
      </c>
      <c r="H289">
        <v>2014</v>
      </c>
      <c r="I289" t="s">
        <v>724</v>
      </c>
      <c r="J289">
        <v>6</v>
      </c>
      <c r="K289">
        <v>3552.7379999999998</v>
      </c>
      <c r="L289" s="1">
        <f t="shared" si="9"/>
        <v>3.5527379999999997</v>
      </c>
    </row>
    <row r="290" spans="1:12" ht="14.45">
      <c r="A290" t="s">
        <v>723</v>
      </c>
      <c r="B290" t="s">
        <v>745</v>
      </c>
      <c r="C290">
        <v>847989</v>
      </c>
      <c r="D290" t="s">
        <v>746</v>
      </c>
      <c r="E290" t="s">
        <v>670</v>
      </c>
      <c r="F290" t="s">
        <v>670</v>
      </c>
      <c r="G290" t="str">
        <f t="shared" si="8"/>
        <v>United Arab Emirates to EU27</v>
      </c>
      <c r="H290">
        <v>2015</v>
      </c>
      <c r="I290" t="s">
        <v>724</v>
      </c>
      <c r="J290">
        <v>6</v>
      </c>
      <c r="K290">
        <v>88.620999999999995</v>
      </c>
      <c r="L290" s="1">
        <f t="shared" si="9"/>
        <v>8.8620999999999991E-2</v>
      </c>
    </row>
    <row r="291" spans="1:12" ht="14.45">
      <c r="A291" t="s">
        <v>723</v>
      </c>
      <c r="B291" t="s">
        <v>745</v>
      </c>
      <c r="C291">
        <v>847989</v>
      </c>
      <c r="D291" t="s">
        <v>746</v>
      </c>
      <c r="E291" t="s">
        <v>670</v>
      </c>
      <c r="F291" t="s">
        <v>670</v>
      </c>
      <c r="G291" t="str">
        <f t="shared" si="8"/>
        <v>United Arab Emirates to EU27</v>
      </c>
      <c r="H291">
        <v>2016</v>
      </c>
      <c r="I291" t="s">
        <v>724</v>
      </c>
      <c r="J291">
        <v>6</v>
      </c>
      <c r="K291">
        <v>1918.135</v>
      </c>
      <c r="L291" s="1">
        <f t="shared" si="9"/>
        <v>1.9181349999999999</v>
      </c>
    </row>
    <row r="292" spans="1:12" ht="14.45">
      <c r="A292" t="s">
        <v>723</v>
      </c>
      <c r="B292" t="s">
        <v>747</v>
      </c>
      <c r="C292">
        <v>730900</v>
      </c>
      <c r="D292" t="s">
        <v>748</v>
      </c>
      <c r="E292" t="s">
        <v>147</v>
      </c>
      <c r="F292" t="s">
        <v>292</v>
      </c>
      <c r="G292" t="str">
        <f t="shared" si="8"/>
        <v>Argentina to World</v>
      </c>
      <c r="H292">
        <v>2012</v>
      </c>
      <c r="I292" t="s">
        <v>724</v>
      </c>
      <c r="J292">
        <v>6</v>
      </c>
      <c r="K292">
        <v>11197.014999999999</v>
      </c>
      <c r="L292" s="1">
        <f t="shared" si="9"/>
        <v>11.197014999999999</v>
      </c>
    </row>
    <row r="293" spans="1:12" ht="14.45">
      <c r="A293" t="s">
        <v>723</v>
      </c>
      <c r="B293" t="s">
        <v>747</v>
      </c>
      <c r="C293">
        <v>730900</v>
      </c>
      <c r="D293" t="s">
        <v>748</v>
      </c>
      <c r="E293" t="s">
        <v>147</v>
      </c>
      <c r="F293" t="s">
        <v>292</v>
      </c>
      <c r="G293" t="str">
        <f t="shared" si="8"/>
        <v>Argentina to World</v>
      </c>
      <c r="H293">
        <v>2013</v>
      </c>
      <c r="I293" t="s">
        <v>724</v>
      </c>
      <c r="J293">
        <v>6</v>
      </c>
      <c r="K293">
        <v>9817.5480000000007</v>
      </c>
      <c r="L293" s="1">
        <f t="shared" si="9"/>
        <v>9.8175480000000004</v>
      </c>
    </row>
    <row r="294" spans="1:12" ht="14.45">
      <c r="A294" t="s">
        <v>723</v>
      </c>
      <c r="B294" t="s">
        <v>747</v>
      </c>
      <c r="C294">
        <v>730900</v>
      </c>
      <c r="D294" t="s">
        <v>748</v>
      </c>
      <c r="E294" t="s">
        <v>147</v>
      </c>
      <c r="F294" t="s">
        <v>292</v>
      </c>
      <c r="G294" t="str">
        <f t="shared" si="8"/>
        <v>Argentina to World</v>
      </c>
      <c r="H294">
        <v>2014</v>
      </c>
      <c r="I294" t="s">
        <v>724</v>
      </c>
      <c r="J294">
        <v>6</v>
      </c>
      <c r="K294">
        <v>8917.5519999999997</v>
      </c>
      <c r="L294" s="1">
        <f t="shared" si="9"/>
        <v>8.9175519999999988</v>
      </c>
    </row>
    <row r="295" spans="1:12" ht="14.45">
      <c r="A295" t="s">
        <v>723</v>
      </c>
      <c r="B295" t="s">
        <v>747</v>
      </c>
      <c r="C295">
        <v>730900</v>
      </c>
      <c r="D295" t="s">
        <v>748</v>
      </c>
      <c r="E295" t="s">
        <v>147</v>
      </c>
      <c r="F295" t="s">
        <v>292</v>
      </c>
      <c r="G295" t="str">
        <f t="shared" si="8"/>
        <v>Argentina to World</v>
      </c>
      <c r="H295">
        <v>2015</v>
      </c>
      <c r="I295" t="s">
        <v>724</v>
      </c>
      <c r="J295">
        <v>6</v>
      </c>
      <c r="K295">
        <v>5435.0969999999998</v>
      </c>
      <c r="L295" s="1">
        <f t="shared" si="9"/>
        <v>5.4350969999999998</v>
      </c>
    </row>
    <row r="296" spans="1:12" ht="14.45">
      <c r="A296" t="s">
        <v>723</v>
      </c>
      <c r="B296" t="s">
        <v>747</v>
      </c>
      <c r="C296">
        <v>730900</v>
      </c>
      <c r="D296" t="s">
        <v>748</v>
      </c>
      <c r="E296" t="s">
        <v>147</v>
      </c>
      <c r="F296" t="s">
        <v>292</v>
      </c>
      <c r="G296" t="str">
        <f t="shared" si="8"/>
        <v>Argentina to World</v>
      </c>
      <c r="H296">
        <v>2016</v>
      </c>
      <c r="I296" t="s">
        <v>724</v>
      </c>
      <c r="J296">
        <v>6</v>
      </c>
      <c r="K296">
        <v>5342.8180000000002</v>
      </c>
      <c r="L296" s="1">
        <f t="shared" si="9"/>
        <v>5.3428180000000003</v>
      </c>
    </row>
    <row r="297" spans="1:12" ht="14.45">
      <c r="A297" t="s">
        <v>723</v>
      </c>
      <c r="B297" t="s">
        <v>747</v>
      </c>
      <c r="C297">
        <v>730900</v>
      </c>
      <c r="D297" t="s">
        <v>748</v>
      </c>
      <c r="E297" t="s">
        <v>147</v>
      </c>
      <c r="F297" t="s">
        <v>292</v>
      </c>
      <c r="G297" t="str">
        <f t="shared" si="8"/>
        <v>Argentina to World</v>
      </c>
      <c r="H297">
        <v>2017</v>
      </c>
      <c r="I297" t="s">
        <v>724</v>
      </c>
      <c r="J297">
        <v>6</v>
      </c>
      <c r="K297">
        <v>3337.7080000000001</v>
      </c>
      <c r="L297" s="1">
        <f t="shared" si="9"/>
        <v>3.3377080000000001</v>
      </c>
    </row>
    <row r="298" spans="1:12" ht="14.45">
      <c r="A298" t="s">
        <v>723</v>
      </c>
      <c r="B298" t="s">
        <v>747</v>
      </c>
      <c r="C298">
        <v>730900</v>
      </c>
      <c r="D298" t="s">
        <v>748</v>
      </c>
      <c r="E298" t="s">
        <v>670</v>
      </c>
      <c r="F298" t="s">
        <v>670</v>
      </c>
      <c r="G298" t="str">
        <f t="shared" si="8"/>
        <v>Argentina to EU27</v>
      </c>
      <c r="H298">
        <v>2012</v>
      </c>
      <c r="I298" t="s">
        <v>724</v>
      </c>
      <c r="J298">
        <v>6</v>
      </c>
      <c r="K298">
        <v>329.21899999999999</v>
      </c>
      <c r="L298" s="1">
        <f t="shared" si="9"/>
        <v>0.32921899999999998</v>
      </c>
    </row>
    <row r="299" spans="1:12" ht="14.45">
      <c r="A299" t="s">
        <v>723</v>
      </c>
      <c r="B299" t="s">
        <v>747</v>
      </c>
      <c r="C299">
        <v>730900</v>
      </c>
      <c r="D299" t="s">
        <v>748</v>
      </c>
      <c r="E299" t="s">
        <v>670</v>
      </c>
      <c r="F299" t="s">
        <v>670</v>
      </c>
      <c r="G299" t="str">
        <f t="shared" si="8"/>
        <v>Argentina to EU27</v>
      </c>
      <c r="H299">
        <v>2013</v>
      </c>
      <c r="I299" t="s">
        <v>724</v>
      </c>
      <c r="J299">
        <v>6</v>
      </c>
      <c r="K299">
        <v>2.9119999999999999</v>
      </c>
      <c r="L299" s="1">
        <f t="shared" si="9"/>
        <v>2.9120000000000001E-3</v>
      </c>
    </row>
    <row r="300" spans="1:12" ht="14.45">
      <c r="A300" t="s">
        <v>723</v>
      </c>
      <c r="B300" t="s">
        <v>747</v>
      </c>
      <c r="C300">
        <v>730900</v>
      </c>
      <c r="D300" t="s">
        <v>748</v>
      </c>
      <c r="E300" t="s">
        <v>670</v>
      </c>
      <c r="F300" t="s">
        <v>670</v>
      </c>
      <c r="G300" t="str">
        <f t="shared" si="8"/>
        <v>Argentina to EU27</v>
      </c>
      <c r="H300">
        <v>2014</v>
      </c>
      <c r="I300" t="s">
        <v>724</v>
      </c>
      <c r="J300">
        <v>6</v>
      </c>
      <c r="K300">
        <v>5.1050000000000004</v>
      </c>
      <c r="L300" s="1">
        <f t="shared" si="9"/>
        <v>5.1050000000000002E-3</v>
      </c>
    </row>
    <row r="301" spans="1:12" ht="14.45">
      <c r="A301" t="s">
        <v>723</v>
      </c>
      <c r="B301" t="s">
        <v>747</v>
      </c>
      <c r="C301">
        <v>730900</v>
      </c>
      <c r="D301" t="s">
        <v>748</v>
      </c>
      <c r="E301" t="s">
        <v>670</v>
      </c>
      <c r="F301" t="s">
        <v>670</v>
      </c>
      <c r="G301" t="str">
        <f t="shared" si="8"/>
        <v>Argentina to EU27</v>
      </c>
      <c r="H301">
        <v>2015</v>
      </c>
      <c r="I301" t="s">
        <v>724</v>
      </c>
      <c r="J301">
        <v>6</v>
      </c>
      <c r="K301">
        <v>61.521000000000001</v>
      </c>
      <c r="L301" s="1">
        <f t="shared" si="9"/>
        <v>6.1520999999999999E-2</v>
      </c>
    </row>
    <row r="302" spans="1:12" ht="14.45">
      <c r="A302" t="s">
        <v>723</v>
      </c>
      <c r="B302" t="s">
        <v>747</v>
      </c>
      <c r="C302">
        <v>730900</v>
      </c>
      <c r="D302" t="s">
        <v>748</v>
      </c>
      <c r="E302" t="s">
        <v>670</v>
      </c>
      <c r="F302" t="s">
        <v>670</v>
      </c>
      <c r="G302" t="str">
        <f t="shared" si="8"/>
        <v>Argentina to EU27</v>
      </c>
      <c r="H302">
        <v>2016</v>
      </c>
      <c r="I302" t="s">
        <v>724</v>
      </c>
      <c r="J302">
        <v>6</v>
      </c>
      <c r="K302">
        <v>1.429</v>
      </c>
      <c r="L302" s="1">
        <f t="shared" si="9"/>
        <v>1.4290000000000001E-3</v>
      </c>
    </row>
    <row r="303" spans="1:12" ht="14.45">
      <c r="A303" t="s">
        <v>723</v>
      </c>
      <c r="B303" t="s">
        <v>747</v>
      </c>
      <c r="C303">
        <v>730900</v>
      </c>
      <c r="D303" t="s">
        <v>748</v>
      </c>
      <c r="E303" t="s">
        <v>670</v>
      </c>
      <c r="F303" t="s">
        <v>670</v>
      </c>
      <c r="G303" t="str">
        <f t="shared" si="8"/>
        <v>Argentina to EU27</v>
      </c>
      <c r="H303">
        <v>2017</v>
      </c>
      <c r="I303" t="s">
        <v>724</v>
      </c>
      <c r="J303">
        <v>6</v>
      </c>
      <c r="K303">
        <v>9.9529999999999994</v>
      </c>
      <c r="L303" s="1">
        <f t="shared" si="9"/>
        <v>9.953E-3</v>
      </c>
    </row>
    <row r="304" spans="1:12" ht="14.45">
      <c r="A304" t="s">
        <v>723</v>
      </c>
      <c r="B304" t="s">
        <v>747</v>
      </c>
      <c r="C304">
        <v>741999</v>
      </c>
      <c r="D304" t="s">
        <v>748</v>
      </c>
      <c r="E304" t="s">
        <v>147</v>
      </c>
      <c r="F304" t="s">
        <v>292</v>
      </c>
      <c r="G304" t="str">
        <f t="shared" si="8"/>
        <v>Argentina to World</v>
      </c>
      <c r="H304">
        <v>2012</v>
      </c>
      <c r="I304" t="s">
        <v>724</v>
      </c>
      <c r="J304">
        <v>6</v>
      </c>
      <c r="K304">
        <v>1262.5989999999999</v>
      </c>
      <c r="L304" s="1">
        <f t="shared" si="9"/>
        <v>1.262599</v>
      </c>
    </row>
    <row r="305" spans="1:12" ht="14.45">
      <c r="A305" t="s">
        <v>723</v>
      </c>
      <c r="B305" t="s">
        <v>747</v>
      </c>
      <c r="C305">
        <v>741999</v>
      </c>
      <c r="D305" t="s">
        <v>748</v>
      </c>
      <c r="E305" t="s">
        <v>147</v>
      </c>
      <c r="F305" t="s">
        <v>292</v>
      </c>
      <c r="G305" t="str">
        <f t="shared" si="8"/>
        <v>Argentina to World</v>
      </c>
      <c r="H305">
        <v>2013</v>
      </c>
      <c r="I305" t="s">
        <v>724</v>
      </c>
      <c r="J305">
        <v>6</v>
      </c>
      <c r="K305">
        <v>1081.604</v>
      </c>
      <c r="L305" s="1">
        <f t="shared" si="9"/>
        <v>1.081604</v>
      </c>
    </row>
    <row r="306" spans="1:12" ht="14.45">
      <c r="A306" t="s">
        <v>723</v>
      </c>
      <c r="B306" t="s">
        <v>747</v>
      </c>
      <c r="C306">
        <v>741999</v>
      </c>
      <c r="D306" t="s">
        <v>748</v>
      </c>
      <c r="E306" t="s">
        <v>147</v>
      </c>
      <c r="F306" t="s">
        <v>292</v>
      </c>
      <c r="G306" t="str">
        <f t="shared" si="8"/>
        <v>Argentina to World</v>
      </c>
      <c r="H306">
        <v>2014</v>
      </c>
      <c r="I306" t="s">
        <v>724</v>
      </c>
      <c r="J306">
        <v>6</v>
      </c>
      <c r="K306">
        <v>731.048</v>
      </c>
      <c r="L306" s="1">
        <f t="shared" si="9"/>
        <v>0.73104800000000003</v>
      </c>
    </row>
    <row r="307" spans="1:12" ht="14.45">
      <c r="A307" t="s">
        <v>723</v>
      </c>
      <c r="B307" t="s">
        <v>747</v>
      </c>
      <c r="C307">
        <v>741999</v>
      </c>
      <c r="D307" t="s">
        <v>748</v>
      </c>
      <c r="E307" t="s">
        <v>147</v>
      </c>
      <c r="F307" t="s">
        <v>292</v>
      </c>
      <c r="G307" t="str">
        <f t="shared" si="8"/>
        <v>Argentina to World</v>
      </c>
      <c r="H307">
        <v>2015</v>
      </c>
      <c r="I307" t="s">
        <v>724</v>
      </c>
      <c r="J307">
        <v>6</v>
      </c>
      <c r="K307">
        <v>954.82500000000005</v>
      </c>
      <c r="L307" s="1">
        <f t="shared" si="9"/>
        <v>0.95482500000000003</v>
      </c>
    </row>
    <row r="308" spans="1:12" ht="14.45">
      <c r="A308" t="s">
        <v>723</v>
      </c>
      <c r="B308" t="s">
        <v>747</v>
      </c>
      <c r="C308">
        <v>741999</v>
      </c>
      <c r="D308" t="s">
        <v>748</v>
      </c>
      <c r="E308" t="s">
        <v>147</v>
      </c>
      <c r="F308" t="s">
        <v>292</v>
      </c>
      <c r="G308" t="str">
        <f t="shared" si="8"/>
        <v>Argentina to World</v>
      </c>
      <c r="H308">
        <v>2016</v>
      </c>
      <c r="I308" t="s">
        <v>724</v>
      </c>
      <c r="J308">
        <v>6</v>
      </c>
      <c r="K308">
        <v>604.52700000000004</v>
      </c>
      <c r="L308" s="1">
        <f t="shared" si="9"/>
        <v>0.60452700000000004</v>
      </c>
    </row>
    <row r="309" spans="1:12" ht="14.45">
      <c r="A309" t="s">
        <v>723</v>
      </c>
      <c r="B309" t="s">
        <v>747</v>
      </c>
      <c r="C309">
        <v>741999</v>
      </c>
      <c r="D309" t="s">
        <v>748</v>
      </c>
      <c r="E309" t="s">
        <v>147</v>
      </c>
      <c r="F309" t="s">
        <v>292</v>
      </c>
      <c r="G309" t="str">
        <f t="shared" si="8"/>
        <v>Argentina to World</v>
      </c>
      <c r="H309">
        <v>2017</v>
      </c>
      <c r="I309" t="s">
        <v>724</v>
      </c>
      <c r="J309">
        <v>6</v>
      </c>
      <c r="K309">
        <v>567.40800000000002</v>
      </c>
      <c r="L309" s="1">
        <f t="shared" si="9"/>
        <v>0.56740800000000002</v>
      </c>
    </row>
    <row r="310" spans="1:12" ht="14.45">
      <c r="A310" t="s">
        <v>723</v>
      </c>
      <c r="B310" t="s">
        <v>747</v>
      </c>
      <c r="C310">
        <v>741999</v>
      </c>
      <c r="D310" t="s">
        <v>748</v>
      </c>
      <c r="E310" t="s">
        <v>670</v>
      </c>
      <c r="F310" t="s">
        <v>670</v>
      </c>
      <c r="G310" t="str">
        <f t="shared" si="8"/>
        <v>Argentina to EU27</v>
      </c>
      <c r="H310">
        <v>2012</v>
      </c>
      <c r="I310" t="s">
        <v>724</v>
      </c>
      <c r="J310">
        <v>6</v>
      </c>
      <c r="K310">
        <v>186.09800000000001</v>
      </c>
      <c r="L310" s="1">
        <f t="shared" si="9"/>
        <v>0.18609800000000001</v>
      </c>
    </row>
    <row r="311" spans="1:12" ht="14.45">
      <c r="A311" t="s">
        <v>723</v>
      </c>
      <c r="B311" t="s">
        <v>747</v>
      </c>
      <c r="C311">
        <v>741999</v>
      </c>
      <c r="D311" t="s">
        <v>748</v>
      </c>
      <c r="E311" t="s">
        <v>670</v>
      </c>
      <c r="F311" t="s">
        <v>670</v>
      </c>
      <c r="G311" t="str">
        <f t="shared" si="8"/>
        <v>Argentina to EU27</v>
      </c>
      <c r="H311">
        <v>2013</v>
      </c>
      <c r="I311" t="s">
        <v>724</v>
      </c>
      <c r="J311">
        <v>6</v>
      </c>
      <c r="K311">
        <v>286.31799999999998</v>
      </c>
      <c r="L311" s="1">
        <f t="shared" si="9"/>
        <v>0.28631799999999996</v>
      </c>
    </row>
    <row r="312" spans="1:12" ht="14.45">
      <c r="A312" t="s">
        <v>723</v>
      </c>
      <c r="B312" t="s">
        <v>747</v>
      </c>
      <c r="C312">
        <v>741999</v>
      </c>
      <c r="D312" t="s">
        <v>748</v>
      </c>
      <c r="E312" t="s">
        <v>670</v>
      </c>
      <c r="F312" t="s">
        <v>670</v>
      </c>
      <c r="G312" t="str">
        <f t="shared" si="8"/>
        <v>Argentina to EU27</v>
      </c>
      <c r="H312">
        <v>2014</v>
      </c>
      <c r="I312" t="s">
        <v>724</v>
      </c>
      <c r="J312">
        <v>6</v>
      </c>
      <c r="K312">
        <v>11.718999999999999</v>
      </c>
      <c r="L312" s="1">
        <f t="shared" si="9"/>
        <v>1.1719E-2</v>
      </c>
    </row>
    <row r="313" spans="1:12" ht="14.45">
      <c r="A313" t="s">
        <v>723</v>
      </c>
      <c r="B313" t="s">
        <v>747</v>
      </c>
      <c r="C313">
        <v>741999</v>
      </c>
      <c r="D313" t="s">
        <v>748</v>
      </c>
      <c r="E313" t="s">
        <v>670</v>
      </c>
      <c r="F313" t="s">
        <v>670</v>
      </c>
      <c r="G313" t="str">
        <f t="shared" si="8"/>
        <v>Argentina to EU27</v>
      </c>
      <c r="H313">
        <v>2015</v>
      </c>
      <c r="I313" t="s">
        <v>724</v>
      </c>
      <c r="J313">
        <v>6</v>
      </c>
      <c r="K313">
        <v>11.351000000000001</v>
      </c>
      <c r="L313" s="1">
        <f t="shared" si="9"/>
        <v>1.1351000000000002E-2</v>
      </c>
    </row>
    <row r="314" spans="1:12" ht="14.45">
      <c r="A314" t="s">
        <v>723</v>
      </c>
      <c r="B314" t="s">
        <v>747</v>
      </c>
      <c r="C314">
        <v>741999</v>
      </c>
      <c r="D314" t="s">
        <v>748</v>
      </c>
      <c r="E314" t="s">
        <v>670</v>
      </c>
      <c r="F314" t="s">
        <v>670</v>
      </c>
      <c r="G314" t="str">
        <f t="shared" si="8"/>
        <v>Argentina to EU27</v>
      </c>
      <c r="H314">
        <v>2016</v>
      </c>
      <c r="I314" t="s">
        <v>724</v>
      </c>
      <c r="J314">
        <v>6</v>
      </c>
      <c r="K314">
        <v>7.5720000000000001</v>
      </c>
      <c r="L314" s="1">
        <f t="shared" si="9"/>
        <v>7.5719999999999997E-3</v>
      </c>
    </row>
    <row r="315" spans="1:12" ht="14.45">
      <c r="A315" t="s">
        <v>723</v>
      </c>
      <c r="B315" t="s">
        <v>747</v>
      </c>
      <c r="C315">
        <v>741999</v>
      </c>
      <c r="D315" t="s">
        <v>748</v>
      </c>
      <c r="E315" t="s">
        <v>670</v>
      </c>
      <c r="F315" t="s">
        <v>670</v>
      </c>
      <c r="G315" t="str">
        <f t="shared" si="8"/>
        <v>Argentina to EU27</v>
      </c>
      <c r="H315">
        <v>2017</v>
      </c>
      <c r="I315" t="s">
        <v>724</v>
      </c>
      <c r="J315">
        <v>6</v>
      </c>
      <c r="K315">
        <v>14.324999999999999</v>
      </c>
      <c r="L315" s="1">
        <f t="shared" si="9"/>
        <v>1.4324999999999999E-2</v>
      </c>
    </row>
    <row r="316" spans="1:12" ht="14.45">
      <c r="A316" t="s">
        <v>723</v>
      </c>
      <c r="B316" t="s">
        <v>747</v>
      </c>
      <c r="C316">
        <v>761100</v>
      </c>
      <c r="D316" t="s">
        <v>748</v>
      </c>
      <c r="E316" t="s">
        <v>147</v>
      </c>
      <c r="F316" t="s">
        <v>292</v>
      </c>
      <c r="G316" t="str">
        <f t="shared" si="8"/>
        <v>Argentina to World</v>
      </c>
      <c r="H316">
        <v>2012</v>
      </c>
      <c r="I316" t="s">
        <v>724</v>
      </c>
      <c r="J316">
        <v>6</v>
      </c>
      <c r="K316">
        <v>1186.07</v>
      </c>
      <c r="L316" s="1">
        <f t="shared" si="9"/>
        <v>1.18607</v>
      </c>
    </row>
    <row r="317" spans="1:12" ht="14.45">
      <c r="A317" t="s">
        <v>723</v>
      </c>
      <c r="B317" t="s">
        <v>747</v>
      </c>
      <c r="C317">
        <v>761100</v>
      </c>
      <c r="D317" t="s">
        <v>748</v>
      </c>
      <c r="E317" t="s">
        <v>147</v>
      </c>
      <c r="F317" t="s">
        <v>292</v>
      </c>
      <c r="G317" t="str">
        <f t="shared" si="8"/>
        <v>Argentina to World</v>
      </c>
      <c r="H317">
        <v>2013</v>
      </c>
      <c r="I317" t="s">
        <v>724</v>
      </c>
      <c r="J317">
        <v>6</v>
      </c>
      <c r="K317">
        <v>388.15600000000001</v>
      </c>
      <c r="L317" s="1">
        <f t="shared" si="9"/>
        <v>0.388156</v>
      </c>
    </row>
    <row r="318" spans="1:12" ht="14.45">
      <c r="A318" t="s">
        <v>723</v>
      </c>
      <c r="B318" t="s">
        <v>747</v>
      </c>
      <c r="C318">
        <v>761100</v>
      </c>
      <c r="D318" t="s">
        <v>748</v>
      </c>
      <c r="E318" t="s">
        <v>147</v>
      </c>
      <c r="F318" t="s">
        <v>292</v>
      </c>
      <c r="G318" t="str">
        <f t="shared" si="8"/>
        <v>Argentina to World</v>
      </c>
      <c r="H318">
        <v>2014</v>
      </c>
      <c r="I318" t="s">
        <v>724</v>
      </c>
      <c r="J318">
        <v>6</v>
      </c>
      <c r="K318">
        <v>574.64099999999996</v>
      </c>
      <c r="L318" s="1">
        <f t="shared" si="9"/>
        <v>0.57464099999999996</v>
      </c>
    </row>
    <row r="319" spans="1:12" ht="14.45">
      <c r="A319" t="s">
        <v>723</v>
      </c>
      <c r="B319" t="s">
        <v>747</v>
      </c>
      <c r="C319">
        <v>761100</v>
      </c>
      <c r="D319" t="s">
        <v>748</v>
      </c>
      <c r="E319" t="s">
        <v>147</v>
      </c>
      <c r="F319" t="s">
        <v>292</v>
      </c>
      <c r="G319" t="str">
        <f t="shared" si="8"/>
        <v>Argentina to World</v>
      </c>
      <c r="H319">
        <v>2015</v>
      </c>
      <c r="I319" t="s">
        <v>724</v>
      </c>
      <c r="J319">
        <v>6</v>
      </c>
      <c r="K319">
        <v>254.459</v>
      </c>
      <c r="L319" s="1">
        <f t="shared" si="9"/>
        <v>0.25445899999999999</v>
      </c>
    </row>
    <row r="320" spans="1:12" ht="14.45">
      <c r="A320" t="s">
        <v>723</v>
      </c>
      <c r="B320" t="s">
        <v>747</v>
      </c>
      <c r="C320">
        <v>761100</v>
      </c>
      <c r="D320" t="s">
        <v>748</v>
      </c>
      <c r="E320" t="s">
        <v>147</v>
      </c>
      <c r="F320" t="s">
        <v>292</v>
      </c>
      <c r="G320" t="str">
        <f t="shared" si="8"/>
        <v>Argentina to World</v>
      </c>
      <c r="H320">
        <v>2016</v>
      </c>
      <c r="I320" t="s">
        <v>724</v>
      </c>
      <c r="J320">
        <v>6</v>
      </c>
      <c r="K320">
        <v>52.615000000000002</v>
      </c>
      <c r="L320" s="1">
        <f t="shared" si="9"/>
        <v>5.2615000000000002E-2</v>
      </c>
    </row>
    <row r="321" spans="1:12" ht="14.45">
      <c r="A321" t="s">
        <v>723</v>
      </c>
      <c r="B321" t="s">
        <v>747</v>
      </c>
      <c r="C321">
        <v>761100</v>
      </c>
      <c r="D321" t="s">
        <v>748</v>
      </c>
      <c r="E321" t="s">
        <v>670</v>
      </c>
      <c r="F321" t="s">
        <v>670</v>
      </c>
      <c r="G321" t="str">
        <f t="shared" si="8"/>
        <v>Argentina to EU27</v>
      </c>
      <c r="H321">
        <v>2012</v>
      </c>
      <c r="I321" t="s">
        <v>724</v>
      </c>
      <c r="J321">
        <v>6</v>
      </c>
      <c r="K321">
        <v>0.311</v>
      </c>
      <c r="L321" s="1">
        <f t="shared" si="9"/>
        <v>3.1100000000000002E-4</v>
      </c>
    </row>
    <row r="322" spans="1:12" ht="14.45">
      <c r="A322" t="s">
        <v>723</v>
      </c>
      <c r="B322" t="s">
        <v>747</v>
      </c>
      <c r="C322">
        <v>761100</v>
      </c>
      <c r="D322" t="s">
        <v>748</v>
      </c>
      <c r="E322" t="s">
        <v>670</v>
      </c>
      <c r="F322" t="s">
        <v>670</v>
      </c>
      <c r="G322" t="str">
        <f t="shared" si="8"/>
        <v>Argentina to EU27</v>
      </c>
      <c r="H322">
        <v>2014</v>
      </c>
      <c r="I322" t="s">
        <v>724</v>
      </c>
      <c r="J322">
        <v>6</v>
      </c>
      <c r="K322">
        <v>1</v>
      </c>
      <c r="L322" s="1">
        <f t="shared" si="9"/>
        <v>1E-3</v>
      </c>
    </row>
    <row r="323" spans="1:12" ht="14.45">
      <c r="A323" t="s">
        <v>723</v>
      </c>
      <c r="B323" t="s">
        <v>747</v>
      </c>
      <c r="C323">
        <v>761100</v>
      </c>
      <c r="D323" t="s">
        <v>748</v>
      </c>
      <c r="E323" t="s">
        <v>670</v>
      </c>
      <c r="F323" t="s">
        <v>670</v>
      </c>
      <c r="G323" t="str">
        <f t="shared" si="8"/>
        <v>Argentina to EU27</v>
      </c>
      <c r="H323">
        <v>2015</v>
      </c>
      <c r="I323" t="s">
        <v>724</v>
      </c>
      <c r="J323">
        <v>6</v>
      </c>
      <c r="K323">
        <v>9.3550000000000004</v>
      </c>
      <c r="L323" s="1">
        <f t="shared" si="9"/>
        <v>9.3550000000000005E-3</v>
      </c>
    </row>
    <row r="324" spans="1:12" ht="14.45">
      <c r="A324" t="s">
        <v>723</v>
      </c>
      <c r="B324" t="s">
        <v>747</v>
      </c>
      <c r="C324">
        <v>8405</v>
      </c>
      <c r="D324" t="s">
        <v>748</v>
      </c>
      <c r="E324" t="s">
        <v>147</v>
      </c>
      <c r="F324" t="s">
        <v>292</v>
      </c>
      <c r="G324" t="str">
        <f t="shared" si="8"/>
        <v>Argentina to World</v>
      </c>
      <c r="H324">
        <v>2012</v>
      </c>
      <c r="I324" t="s">
        <v>724</v>
      </c>
      <c r="J324">
        <v>6</v>
      </c>
      <c r="K324">
        <v>865.93200000000002</v>
      </c>
      <c r="L324" s="1">
        <f t="shared" si="9"/>
        <v>0.86593200000000004</v>
      </c>
    </row>
    <row r="325" spans="1:12" ht="14.45">
      <c r="A325" t="s">
        <v>723</v>
      </c>
      <c r="B325" t="s">
        <v>747</v>
      </c>
      <c r="C325">
        <v>8405</v>
      </c>
      <c r="D325" t="s">
        <v>748</v>
      </c>
      <c r="E325" t="s">
        <v>147</v>
      </c>
      <c r="F325" t="s">
        <v>292</v>
      </c>
      <c r="G325" t="str">
        <f t="shared" si="8"/>
        <v>Argentina to World</v>
      </c>
      <c r="H325">
        <v>2013</v>
      </c>
      <c r="I325" t="s">
        <v>724</v>
      </c>
      <c r="J325">
        <v>6</v>
      </c>
      <c r="K325">
        <v>74.551000000000002</v>
      </c>
      <c r="L325" s="1">
        <f t="shared" si="9"/>
        <v>7.4551000000000006E-2</v>
      </c>
    </row>
    <row r="326" spans="1:12" ht="14.45">
      <c r="A326" t="s">
        <v>723</v>
      </c>
      <c r="B326" t="s">
        <v>747</v>
      </c>
      <c r="C326">
        <v>8405</v>
      </c>
      <c r="D326" t="s">
        <v>748</v>
      </c>
      <c r="E326" t="s">
        <v>147</v>
      </c>
      <c r="F326" t="s">
        <v>292</v>
      </c>
      <c r="G326" t="str">
        <f t="shared" si="8"/>
        <v>Argentina to World</v>
      </c>
      <c r="H326">
        <v>2014</v>
      </c>
      <c r="I326" t="s">
        <v>724</v>
      </c>
      <c r="J326">
        <v>6</v>
      </c>
      <c r="K326">
        <v>27.056000000000001</v>
      </c>
      <c r="L326" s="1">
        <f t="shared" si="9"/>
        <v>2.7056E-2</v>
      </c>
    </row>
    <row r="327" spans="1:12" ht="14.45">
      <c r="A327" t="s">
        <v>723</v>
      </c>
      <c r="B327" t="s">
        <v>747</v>
      </c>
      <c r="C327">
        <v>8405</v>
      </c>
      <c r="D327" t="s">
        <v>748</v>
      </c>
      <c r="E327" t="s">
        <v>147</v>
      </c>
      <c r="F327" t="s">
        <v>292</v>
      </c>
      <c r="G327" t="str">
        <f t="shared" si="8"/>
        <v>Argentina to World</v>
      </c>
      <c r="H327">
        <v>2015</v>
      </c>
      <c r="I327" t="s">
        <v>724</v>
      </c>
      <c r="J327">
        <v>6</v>
      </c>
      <c r="K327">
        <v>95.200999999999993</v>
      </c>
      <c r="L327" s="1">
        <f t="shared" si="9"/>
        <v>9.5200999999999994E-2</v>
      </c>
    </row>
    <row r="328" spans="1:12" ht="14.45">
      <c r="A328" t="s">
        <v>723</v>
      </c>
      <c r="B328" t="s">
        <v>747</v>
      </c>
      <c r="C328">
        <v>8405</v>
      </c>
      <c r="D328" t="s">
        <v>748</v>
      </c>
      <c r="E328" t="s">
        <v>147</v>
      </c>
      <c r="F328" t="s">
        <v>292</v>
      </c>
      <c r="G328" t="str">
        <f t="shared" si="8"/>
        <v>Argentina to World</v>
      </c>
      <c r="H328">
        <v>2016</v>
      </c>
      <c r="I328" t="s">
        <v>724</v>
      </c>
      <c r="J328">
        <v>6</v>
      </c>
      <c r="K328">
        <v>58.921999999999997</v>
      </c>
      <c r="L328" s="1">
        <f t="shared" si="9"/>
        <v>5.8921999999999995E-2</v>
      </c>
    </row>
    <row r="329" spans="1:12" ht="14.45">
      <c r="A329" t="s">
        <v>723</v>
      </c>
      <c r="B329" t="s">
        <v>747</v>
      </c>
      <c r="C329">
        <v>8405</v>
      </c>
      <c r="D329" t="s">
        <v>748</v>
      </c>
      <c r="E329" t="s">
        <v>147</v>
      </c>
      <c r="F329" t="s">
        <v>292</v>
      </c>
      <c r="G329" t="str">
        <f t="shared" ref="G329:G392" si="10">CONCATENATE(D329, " to ", F329)</f>
        <v>Argentina to World</v>
      </c>
      <c r="H329">
        <v>2017</v>
      </c>
      <c r="I329" t="s">
        <v>724</v>
      </c>
      <c r="J329">
        <v>6</v>
      </c>
      <c r="K329">
        <v>43.12</v>
      </c>
      <c r="L329" s="1">
        <f t="shared" ref="L329:L392" si="11">K329/1000</f>
        <v>4.3119999999999999E-2</v>
      </c>
    </row>
    <row r="330" spans="1:12" ht="14.45">
      <c r="A330" t="s">
        <v>723</v>
      </c>
      <c r="B330" t="s">
        <v>747</v>
      </c>
      <c r="C330">
        <v>8405</v>
      </c>
      <c r="D330" t="s">
        <v>748</v>
      </c>
      <c r="E330" t="s">
        <v>670</v>
      </c>
      <c r="F330" t="s">
        <v>670</v>
      </c>
      <c r="G330" t="str">
        <f t="shared" si="10"/>
        <v>Argentina to EU27</v>
      </c>
      <c r="H330">
        <v>2013</v>
      </c>
      <c r="I330" t="s">
        <v>724</v>
      </c>
      <c r="J330">
        <v>6</v>
      </c>
      <c r="K330">
        <v>0.67300000000000004</v>
      </c>
      <c r="L330" s="1">
        <f t="shared" si="11"/>
        <v>6.730000000000001E-4</v>
      </c>
    </row>
    <row r="331" spans="1:12" ht="14.45">
      <c r="A331" t="s">
        <v>723</v>
      </c>
      <c r="B331" t="s">
        <v>747</v>
      </c>
      <c r="C331">
        <v>841931</v>
      </c>
      <c r="D331" t="s">
        <v>748</v>
      </c>
      <c r="E331" t="s">
        <v>147</v>
      </c>
      <c r="F331" t="s">
        <v>292</v>
      </c>
      <c r="G331" t="str">
        <f t="shared" si="10"/>
        <v>Argentina to World</v>
      </c>
      <c r="H331">
        <v>2012</v>
      </c>
      <c r="I331" t="s">
        <v>724</v>
      </c>
      <c r="J331">
        <v>6</v>
      </c>
      <c r="K331">
        <v>18339.337</v>
      </c>
      <c r="L331" s="1">
        <f t="shared" si="11"/>
        <v>18.339337</v>
      </c>
    </row>
    <row r="332" spans="1:12" ht="14.45">
      <c r="A332" t="s">
        <v>723</v>
      </c>
      <c r="B332" t="s">
        <v>747</v>
      </c>
      <c r="C332">
        <v>841931</v>
      </c>
      <c r="D332" t="s">
        <v>748</v>
      </c>
      <c r="E332" t="s">
        <v>147</v>
      </c>
      <c r="F332" t="s">
        <v>292</v>
      </c>
      <c r="G332" t="str">
        <f t="shared" si="10"/>
        <v>Argentina to World</v>
      </c>
      <c r="H332">
        <v>2013</v>
      </c>
      <c r="I332" t="s">
        <v>724</v>
      </c>
      <c r="J332">
        <v>6</v>
      </c>
      <c r="K332">
        <v>10260.352999999999</v>
      </c>
      <c r="L332" s="1">
        <f t="shared" si="11"/>
        <v>10.260352999999999</v>
      </c>
    </row>
    <row r="333" spans="1:12" ht="14.45">
      <c r="A333" t="s">
        <v>723</v>
      </c>
      <c r="B333" t="s">
        <v>747</v>
      </c>
      <c r="C333">
        <v>841931</v>
      </c>
      <c r="D333" t="s">
        <v>748</v>
      </c>
      <c r="E333" t="s">
        <v>147</v>
      </c>
      <c r="F333" t="s">
        <v>292</v>
      </c>
      <c r="G333" t="str">
        <f t="shared" si="10"/>
        <v>Argentina to World</v>
      </c>
      <c r="H333">
        <v>2014</v>
      </c>
      <c r="I333" t="s">
        <v>724</v>
      </c>
      <c r="J333">
        <v>6</v>
      </c>
      <c r="K333">
        <v>15839.882</v>
      </c>
      <c r="L333" s="1">
        <f t="shared" si="11"/>
        <v>15.839881999999999</v>
      </c>
    </row>
    <row r="334" spans="1:12" ht="14.45">
      <c r="A334" t="s">
        <v>723</v>
      </c>
      <c r="B334" t="s">
        <v>747</v>
      </c>
      <c r="C334">
        <v>841931</v>
      </c>
      <c r="D334" t="s">
        <v>748</v>
      </c>
      <c r="E334" t="s">
        <v>147</v>
      </c>
      <c r="F334" t="s">
        <v>292</v>
      </c>
      <c r="G334" t="str">
        <f t="shared" si="10"/>
        <v>Argentina to World</v>
      </c>
      <c r="H334">
        <v>2015</v>
      </c>
      <c r="I334" t="s">
        <v>724</v>
      </c>
      <c r="J334">
        <v>6</v>
      </c>
      <c r="K334">
        <v>10509.659</v>
      </c>
      <c r="L334" s="1">
        <f t="shared" si="11"/>
        <v>10.509658999999999</v>
      </c>
    </row>
    <row r="335" spans="1:12" ht="14.45">
      <c r="A335" t="s">
        <v>723</v>
      </c>
      <c r="B335" t="s">
        <v>747</v>
      </c>
      <c r="C335">
        <v>841931</v>
      </c>
      <c r="D335" t="s">
        <v>748</v>
      </c>
      <c r="E335" t="s">
        <v>147</v>
      </c>
      <c r="F335" t="s">
        <v>292</v>
      </c>
      <c r="G335" t="str">
        <f t="shared" si="10"/>
        <v>Argentina to World</v>
      </c>
      <c r="H335">
        <v>2016</v>
      </c>
      <c r="I335" t="s">
        <v>724</v>
      </c>
      <c r="J335">
        <v>6</v>
      </c>
      <c r="K335">
        <v>4491.1390000000001</v>
      </c>
      <c r="L335" s="1">
        <f t="shared" si="11"/>
        <v>4.4911390000000004</v>
      </c>
    </row>
    <row r="336" spans="1:12" ht="14.45">
      <c r="A336" t="s">
        <v>723</v>
      </c>
      <c r="B336" t="s">
        <v>747</v>
      </c>
      <c r="C336">
        <v>841931</v>
      </c>
      <c r="D336" t="s">
        <v>748</v>
      </c>
      <c r="E336" t="s">
        <v>147</v>
      </c>
      <c r="F336" t="s">
        <v>292</v>
      </c>
      <c r="G336" t="str">
        <f t="shared" si="10"/>
        <v>Argentina to World</v>
      </c>
      <c r="H336">
        <v>2017</v>
      </c>
      <c r="I336" t="s">
        <v>724</v>
      </c>
      <c r="J336">
        <v>6</v>
      </c>
      <c r="K336">
        <v>5119.165</v>
      </c>
      <c r="L336" s="1">
        <f t="shared" si="11"/>
        <v>5.1191649999999997</v>
      </c>
    </row>
    <row r="337" spans="1:12" ht="14.45">
      <c r="A337" t="s">
        <v>723</v>
      </c>
      <c r="B337" t="s">
        <v>747</v>
      </c>
      <c r="C337">
        <v>841931</v>
      </c>
      <c r="D337" t="s">
        <v>748</v>
      </c>
      <c r="E337" t="s">
        <v>670</v>
      </c>
      <c r="F337" t="s">
        <v>670</v>
      </c>
      <c r="G337" t="str">
        <f t="shared" si="10"/>
        <v>Argentina to EU27</v>
      </c>
      <c r="H337">
        <v>2012</v>
      </c>
      <c r="I337" t="s">
        <v>724</v>
      </c>
      <c r="J337">
        <v>6</v>
      </c>
      <c r="K337">
        <v>2880.7130000000002</v>
      </c>
      <c r="L337" s="1">
        <f t="shared" si="11"/>
        <v>2.8807130000000001</v>
      </c>
    </row>
    <row r="338" spans="1:12" ht="14.45">
      <c r="A338" t="s">
        <v>723</v>
      </c>
      <c r="B338" t="s">
        <v>747</v>
      </c>
      <c r="C338">
        <v>841931</v>
      </c>
      <c r="D338" t="s">
        <v>748</v>
      </c>
      <c r="E338" t="s">
        <v>670</v>
      </c>
      <c r="F338" t="s">
        <v>670</v>
      </c>
      <c r="G338" t="str">
        <f t="shared" si="10"/>
        <v>Argentina to EU27</v>
      </c>
      <c r="H338">
        <v>2013</v>
      </c>
      <c r="I338" t="s">
        <v>724</v>
      </c>
      <c r="J338">
        <v>6</v>
      </c>
      <c r="K338">
        <v>1036.662</v>
      </c>
      <c r="L338" s="1">
        <f t="shared" si="11"/>
        <v>1.036662</v>
      </c>
    </row>
    <row r="339" spans="1:12" ht="14.45">
      <c r="A339" t="s">
        <v>723</v>
      </c>
      <c r="B339" t="s">
        <v>747</v>
      </c>
      <c r="C339">
        <v>841931</v>
      </c>
      <c r="D339" t="s">
        <v>748</v>
      </c>
      <c r="E339" t="s">
        <v>670</v>
      </c>
      <c r="F339" t="s">
        <v>670</v>
      </c>
      <c r="G339" t="str">
        <f t="shared" si="10"/>
        <v>Argentina to EU27</v>
      </c>
      <c r="H339">
        <v>2014</v>
      </c>
      <c r="I339" t="s">
        <v>724</v>
      </c>
      <c r="J339">
        <v>6</v>
      </c>
      <c r="K339">
        <v>958.61300000000006</v>
      </c>
      <c r="L339" s="1">
        <f t="shared" si="11"/>
        <v>0.95861300000000005</v>
      </c>
    </row>
    <row r="340" spans="1:12" ht="14.45">
      <c r="A340" t="s">
        <v>723</v>
      </c>
      <c r="B340" t="s">
        <v>747</v>
      </c>
      <c r="C340">
        <v>841931</v>
      </c>
      <c r="D340" t="s">
        <v>748</v>
      </c>
      <c r="E340" t="s">
        <v>670</v>
      </c>
      <c r="F340" t="s">
        <v>670</v>
      </c>
      <c r="G340" t="str">
        <f t="shared" si="10"/>
        <v>Argentina to EU27</v>
      </c>
      <c r="H340">
        <v>2015</v>
      </c>
      <c r="I340" t="s">
        <v>724</v>
      </c>
      <c r="J340">
        <v>6</v>
      </c>
      <c r="K340">
        <v>850.74300000000005</v>
      </c>
      <c r="L340" s="1">
        <f t="shared" si="11"/>
        <v>0.85074300000000003</v>
      </c>
    </row>
    <row r="341" spans="1:12" ht="14.45">
      <c r="A341" t="s">
        <v>723</v>
      </c>
      <c r="B341" t="s">
        <v>747</v>
      </c>
      <c r="C341">
        <v>841931</v>
      </c>
      <c r="D341" t="s">
        <v>748</v>
      </c>
      <c r="E341" t="s">
        <v>670</v>
      </c>
      <c r="F341" t="s">
        <v>670</v>
      </c>
      <c r="G341" t="str">
        <f t="shared" si="10"/>
        <v>Argentina to EU27</v>
      </c>
      <c r="H341">
        <v>2017</v>
      </c>
      <c r="I341" t="s">
        <v>724</v>
      </c>
      <c r="J341">
        <v>6</v>
      </c>
      <c r="K341">
        <v>277.50900000000001</v>
      </c>
      <c r="L341" s="1">
        <f t="shared" si="11"/>
        <v>0.27750900000000001</v>
      </c>
    </row>
    <row r="342" spans="1:12" ht="14.45">
      <c r="A342" t="s">
        <v>723</v>
      </c>
      <c r="B342" t="s">
        <v>747</v>
      </c>
      <c r="C342">
        <v>841940</v>
      </c>
      <c r="D342" t="s">
        <v>748</v>
      </c>
      <c r="E342" t="s">
        <v>147</v>
      </c>
      <c r="F342" t="s">
        <v>292</v>
      </c>
      <c r="G342" t="str">
        <f t="shared" si="10"/>
        <v>Argentina to World</v>
      </c>
      <c r="H342">
        <v>2012</v>
      </c>
      <c r="I342" t="s">
        <v>724</v>
      </c>
      <c r="J342">
        <v>6</v>
      </c>
      <c r="K342">
        <v>7948.1369999999997</v>
      </c>
      <c r="L342" s="1">
        <f t="shared" si="11"/>
        <v>7.948137</v>
      </c>
    </row>
    <row r="343" spans="1:12" ht="14.45">
      <c r="A343" t="s">
        <v>723</v>
      </c>
      <c r="B343" t="s">
        <v>747</v>
      </c>
      <c r="C343">
        <v>841940</v>
      </c>
      <c r="D343" t="s">
        <v>748</v>
      </c>
      <c r="E343" t="s">
        <v>147</v>
      </c>
      <c r="F343" t="s">
        <v>292</v>
      </c>
      <c r="G343" t="str">
        <f t="shared" si="10"/>
        <v>Argentina to World</v>
      </c>
      <c r="H343">
        <v>2013</v>
      </c>
      <c r="I343" t="s">
        <v>724</v>
      </c>
      <c r="J343">
        <v>6</v>
      </c>
      <c r="K343">
        <v>3663.0079999999998</v>
      </c>
      <c r="L343" s="1">
        <f t="shared" si="11"/>
        <v>3.6630079999999996</v>
      </c>
    </row>
    <row r="344" spans="1:12" ht="14.45">
      <c r="A344" t="s">
        <v>723</v>
      </c>
      <c r="B344" t="s">
        <v>747</v>
      </c>
      <c r="C344">
        <v>841940</v>
      </c>
      <c r="D344" t="s">
        <v>748</v>
      </c>
      <c r="E344" t="s">
        <v>147</v>
      </c>
      <c r="F344" t="s">
        <v>292</v>
      </c>
      <c r="G344" t="str">
        <f t="shared" si="10"/>
        <v>Argentina to World</v>
      </c>
      <c r="H344">
        <v>2014</v>
      </c>
      <c r="I344" t="s">
        <v>724</v>
      </c>
      <c r="J344">
        <v>6</v>
      </c>
      <c r="K344">
        <v>800.06100000000004</v>
      </c>
      <c r="L344" s="1">
        <f t="shared" si="11"/>
        <v>0.80006100000000002</v>
      </c>
    </row>
    <row r="345" spans="1:12" ht="14.45">
      <c r="A345" t="s">
        <v>723</v>
      </c>
      <c r="B345" t="s">
        <v>747</v>
      </c>
      <c r="C345">
        <v>841940</v>
      </c>
      <c r="D345" t="s">
        <v>748</v>
      </c>
      <c r="E345" t="s">
        <v>147</v>
      </c>
      <c r="F345" t="s">
        <v>292</v>
      </c>
      <c r="G345" t="str">
        <f t="shared" si="10"/>
        <v>Argentina to World</v>
      </c>
      <c r="H345">
        <v>2015</v>
      </c>
      <c r="I345" t="s">
        <v>724</v>
      </c>
      <c r="J345">
        <v>6</v>
      </c>
      <c r="K345">
        <v>1928.518</v>
      </c>
      <c r="L345" s="1">
        <f t="shared" si="11"/>
        <v>1.928518</v>
      </c>
    </row>
    <row r="346" spans="1:12" ht="14.45">
      <c r="A346" t="s">
        <v>723</v>
      </c>
      <c r="B346" t="s">
        <v>747</v>
      </c>
      <c r="C346">
        <v>841940</v>
      </c>
      <c r="D346" t="s">
        <v>748</v>
      </c>
      <c r="E346" t="s">
        <v>147</v>
      </c>
      <c r="F346" t="s">
        <v>292</v>
      </c>
      <c r="G346" t="str">
        <f t="shared" si="10"/>
        <v>Argentina to World</v>
      </c>
      <c r="H346">
        <v>2016</v>
      </c>
      <c r="I346" t="s">
        <v>724</v>
      </c>
      <c r="J346">
        <v>6</v>
      </c>
      <c r="K346">
        <v>324.48700000000002</v>
      </c>
      <c r="L346" s="1">
        <f t="shared" si="11"/>
        <v>0.32448700000000003</v>
      </c>
    </row>
    <row r="347" spans="1:12" ht="14.45">
      <c r="A347" t="s">
        <v>723</v>
      </c>
      <c r="B347" t="s">
        <v>747</v>
      </c>
      <c r="C347">
        <v>841940</v>
      </c>
      <c r="D347" t="s">
        <v>748</v>
      </c>
      <c r="E347" t="s">
        <v>147</v>
      </c>
      <c r="F347" t="s">
        <v>292</v>
      </c>
      <c r="G347" t="str">
        <f t="shared" si="10"/>
        <v>Argentina to World</v>
      </c>
      <c r="H347">
        <v>2017</v>
      </c>
      <c r="I347" t="s">
        <v>724</v>
      </c>
      <c r="J347">
        <v>6</v>
      </c>
      <c r="K347">
        <v>891.75800000000004</v>
      </c>
      <c r="L347" s="1">
        <f t="shared" si="11"/>
        <v>0.89175800000000005</v>
      </c>
    </row>
    <row r="348" spans="1:12" ht="14.45">
      <c r="A348" t="s">
        <v>723</v>
      </c>
      <c r="B348" t="s">
        <v>747</v>
      </c>
      <c r="C348">
        <v>841940</v>
      </c>
      <c r="D348" t="s">
        <v>748</v>
      </c>
      <c r="E348" t="s">
        <v>670</v>
      </c>
      <c r="F348" t="s">
        <v>670</v>
      </c>
      <c r="G348" t="str">
        <f t="shared" si="10"/>
        <v>Argentina to EU27</v>
      </c>
      <c r="H348">
        <v>2016</v>
      </c>
      <c r="I348" t="s">
        <v>724</v>
      </c>
      <c r="J348">
        <v>6</v>
      </c>
      <c r="K348">
        <v>10.3</v>
      </c>
      <c r="L348" s="1">
        <f t="shared" si="11"/>
        <v>1.03E-2</v>
      </c>
    </row>
    <row r="349" spans="1:12" ht="14.45">
      <c r="A349" t="s">
        <v>723</v>
      </c>
      <c r="B349" t="s">
        <v>747</v>
      </c>
      <c r="C349">
        <v>842129</v>
      </c>
      <c r="D349" t="s">
        <v>748</v>
      </c>
      <c r="E349" t="s">
        <v>147</v>
      </c>
      <c r="F349" t="s">
        <v>292</v>
      </c>
      <c r="G349" t="str">
        <f t="shared" si="10"/>
        <v>Argentina to World</v>
      </c>
      <c r="H349">
        <v>2012</v>
      </c>
      <c r="I349" t="s">
        <v>724</v>
      </c>
      <c r="J349">
        <v>6</v>
      </c>
      <c r="K349">
        <v>9766.83</v>
      </c>
      <c r="L349" s="1">
        <f t="shared" si="11"/>
        <v>9.7668300000000006</v>
      </c>
    </row>
    <row r="350" spans="1:12" ht="14.45">
      <c r="A350" t="s">
        <v>723</v>
      </c>
      <c r="B350" t="s">
        <v>747</v>
      </c>
      <c r="C350">
        <v>842129</v>
      </c>
      <c r="D350" t="s">
        <v>748</v>
      </c>
      <c r="E350" t="s">
        <v>147</v>
      </c>
      <c r="F350" t="s">
        <v>292</v>
      </c>
      <c r="G350" t="str">
        <f t="shared" si="10"/>
        <v>Argentina to World</v>
      </c>
      <c r="H350">
        <v>2013</v>
      </c>
      <c r="I350" t="s">
        <v>724</v>
      </c>
      <c r="J350">
        <v>6</v>
      </c>
      <c r="K350">
        <v>7418.1819999999998</v>
      </c>
      <c r="L350" s="1">
        <f t="shared" si="11"/>
        <v>7.4181819999999998</v>
      </c>
    </row>
    <row r="351" spans="1:12" ht="14.45">
      <c r="A351" t="s">
        <v>723</v>
      </c>
      <c r="B351" t="s">
        <v>747</v>
      </c>
      <c r="C351">
        <v>842129</v>
      </c>
      <c r="D351" t="s">
        <v>748</v>
      </c>
      <c r="E351" t="s">
        <v>147</v>
      </c>
      <c r="F351" t="s">
        <v>292</v>
      </c>
      <c r="G351" t="str">
        <f t="shared" si="10"/>
        <v>Argentina to World</v>
      </c>
      <c r="H351">
        <v>2014</v>
      </c>
      <c r="I351" t="s">
        <v>724</v>
      </c>
      <c r="J351">
        <v>6</v>
      </c>
      <c r="K351">
        <v>9253.0650000000005</v>
      </c>
      <c r="L351" s="1">
        <f t="shared" si="11"/>
        <v>9.2530650000000012</v>
      </c>
    </row>
    <row r="352" spans="1:12" ht="14.45">
      <c r="A352" t="s">
        <v>723</v>
      </c>
      <c r="B352" t="s">
        <v>747</v>
      </c>
      <c r="C352">
        <v>842129</v>
      </c>
      <c r="D352" t="s">
        <v>748</v>
      </c>
      <c r="E352" t="s">
        <v>147</v>
      </c>
      <c r="F352" t="s">
        <v>292</v>
      </c>
      <c r="G352" t="str">
        <f t="shared" si="10"/>
        <v>Argentina to World</v>
      </c>
      <c r="H352">
        <v>2015</v>
      </c>
      <c r="I352" t="s">
        <v>724</v>
      </c>
      <c r="J352">
        <v>6</v>
      </c>
      <c r="K352">
        <v>4285.1400000000003</v>
      </c>
      <c r="L352" s="1">
        <f t="shared" si="11"/>
        <v>4.2851400000000002</v>
      </c>
    </row>
    <row r="353" spans="1:12" ht="14.45">
      <c r="A353" t="s">
        <v>723</v>
      </c>
      <c r="B353" t="s">
        <v>747</v>
      </c>
      <c r="C353">
        <v>842129</v>
      </c>
      <c r="D353" t="s">
        <v>748</v>
      </c>
      <c r="E353" t="s">
        <v>147</v>
      </c>
      <c r="F353" t="s">
        <v>292</v>
      </c>
      <c r="G353" t="str">
        <f t="shared" si="10"/>
        <v>Argentina to World</v>
      </c>
      <c r="H353">
        <v>2016</v>
      </c>
      <c r="I353" t="s">
        <v>724</v>
      </c>
      <c r="J353">
        <v>6</v>
      </c>
      <c r="K353">
        <v>3576.0749999999998</v>
      </c>
      <c r="L353" s="1">
        <f t="shared" si="11"/>
        <v>3.5760749999999999</v>
      </c>
    </row>
    <row r="354" spans="1:12" ht="14.45">
      <c r="A354" t="s">
        <v>723</v>
      </c>
      <c r="B354" t="s">
        <v>747</v>
      </c>
      <c r="C354">
        <v>842129</v>
      </c>
      <c r="D354" t="s">
        <v>748</v>
      </c>
      <c r="E354" t="s">
        <v>147</v>
      </c>
      <c r="F354" t="s">
        <v>292</v>
      </c>
      <c r="G354" t="str">
        <f t="shared" si="10"/>
        <v>Argentina to World</v>
      </c>
      <c r="H354">
        <v>2017</v>
      </c>
      <c r="I354" t="s">
        <v>724</v>
      </c>
      <c r="J354">
        <v>6</v>
      </c>
      <c r="K354">
        <v>4199.808</v>
      </c>
      <c r="L354" s="1">
        <f t="shared" si="11"/>
        <v>4.199808</v>
      </c>
    </row>
    <row r="355" spans="1:12" ht="14.45">
      <c r="A355" t="s">
        <v>723</v>
      </c>
      <c r="B355" t="s">
        <v>747</v>
      </c>
      <c r="C355">
        <v>842129</v>
      </c>
      <c r="D355" t="s">
        <v>748</v>
      </c>
      <c r="E355" t="s">
        <v>670</v>
      </c>
      <c r="F355" t="s">
        <v>670</v>
      </c>
      <c r="G355" t="str">
        <f t="shared" si="10"/>
        <v>Argentina to EU27</v>
      </c>
      <c r="H355">
        <v>2012</v>
      </c>
      <c r="I355" t="s">
        <v>724</v>
      </c>
      <c r="J355">
        <v>6</v>
      </c>
      <c r="K355">
        <v>43.75</v>
      </c>
      <c r="L355" s="1">
        <f t="shared" si="11"/>
        <v>4.3749999999999997E-2</v>
      </c>
    </row>
    <row r="356" spans="1:12" ht="14.45">
      <c r="A356" t="s">
        <v>723</v>
      </c>
      <c r="B356" t="s">
        <v>747</v>
      </c>
      <c r="C356">
        <v>842129</v>
      </c>
      <c r="D356" t="s">
        <v>748</v>
      </c>
      <c r="E356" t="s">
        <v>670</v>
      </c>
      <c r="F356" t="s">
        <v>670</v>
      </c>
      <c r="G356" t="str">
        <f t="shared" si="10"/>
        <v>Argentina to EU27</v>
      </c>
      <c r="H356">
        <v>2013</v>
      </c>
      <c r="I356" t="s">
        <v>724</v>
      </c>
      <c r="J356">
        <v>6</v>
      </c>
      <c r="K356">
        <v>61.408000000000001</v>
      </c>
      <c r="L356" s="1">
        <f t="shared" si="11"/>
        <v>6.1408000000000004E-2</v>
      </c>
    </row>
    <row r="357" spans="1:12" ht="14.45">
      <c r="A357" t="s">
        <v>723</v>
      </c>
      <c r="B357" t="s">
        <v>747</v>
      </c>
      <c r="C357">
        <v>842129</v>
      </c>
      <c r="D357" t="s">
        <v>748</v>
      </c>
      <c r="E357" t="s">
        <v>670</v>
      </c>
      <c r="F357" t="s">
        <v>670</v>
      </c>
      <c r="G357" t="str">
        <f t="shared" si="10"/>
        <v>Argentina to EU27</v>
      </c>
      <c r="H357">
        <v>2014</v>
      </c>
      <c r="I357" t="s">
        <v>724</v>
      </c>
      <c r="J357">
        <v>6</v>
      </c>
      <c r="K357">
        <v>311.10700000000003</v>
      </c>
      <c r="L357" s="1">
        <f t="shared" si="11"/>
        <v>0.31110700000000002</v>
      </c>
    </row>
    <row r="358" spans="1:12" ht="14.45">
      <c r="A358" t="s">
        <v>723</v>
      </c>
      <c r="B358" t="s">
        <v>747</v>
      </c>
      <c r="C358">
        <v>842129</v>
      </c>
      <c r="D358" t="s">
        <v>748</v>
      </c>
      <c r="E358" t="s">
        <v>670</v>
      </c>
      <c r="F358" t="s">
        <v>670</v>
      </c>
      <c r="G358" t="str">
        <f t="shared" si="10"/>
        <v>Argentina to EU27</v>
      </c>
      <c r="H358">
        <v>2015</v>
      </c>
      <c r="I358" t="s">
        <v>724</v>
      </c>
      <c r="J358">
        <v>6</v>
      </c>
      <c r="K358">
        <v>250.363</v>
      </c>
      <c r="L358" s="1">
        <f t="shared" si="11"/>
        <v>0.250363</v>
      </c>
    </row>
    <row r="359" spans="1:12" ht="14.45">
      <c r="A359" t="s">
        <v>723</v>
      </c>
      <c r="B359" t="s">
        <v>747</v>
      </c>
      <c r="C359">
        <v>842129</v>
      </c>
      <c r="D359" t="s">
        <v>748</v>
      </c>
      <c r="E359" t="s">
        <v>670</v>
      </c>
      <c r="F359" t="s">
        <v>670</v>
      </c>
      <c r="G359" t="str">
        <f t="shared" si="10"/>
        <v>Argentina to EU27</v>
      </c>
      <c r="H359">
        <v>2016</v>
      </c>
      <c r="I359" t="s">
        <v>724</v>
      </c>
      <c r="J359">
        <v>6</v>
      </c>
      <c r="K359">
        <v>115.529</v>
      </c>
      <c r="L359" s="1">
        <f t="shared" si="11"/>
        <v>0.11552899999999999</v>
      </c>
    </row>
    <row r="360" spans="1:12" ht="14.45">
      <c r="A360" t="s">
        <v>723</v>
      </c>
      <c r="B360" t="s">
        <v>747</v>
      </c>
      <c r="C360">
        <v>842129</v>
      </c>
      <c r="D360" t="s">
        <v>748</v>
      </c>
      <c r="E360" t="s">
        <v>670</v>
      </c>
      <c r="F360" t="s">
        <v>670</v>
      </c>
      <c r="G360" t="str">
        <f t="shared" si="10"/>
        <v>Argentina to EU27</v>
      </c>
      <c r="H360">
        <v>2017</v>
      </c>
      <c r="I360" t="s">
        <v>724</v>
      </c>
      <c r="J360">
        <v>6</v>
      </c>
      <c r="K360">
        <v>537.56200000000001</v>
      </c>
      <c r="L360" s="1">
        <f t="shared" si="11"/>
        <v>0.53756199999999998</v>
      </c>
    </row>
    <row r="361" spans="1:12" ht="14.45">
      <c r="A361" t="s">
        <v>723</v>
      </c>
      <c r="B361" t="s">
        <v>747</v>
      </c>
      <c r="C361">
        <v>842139</v>
      </c>
      <c r="D361" t="s">
        <v>748</v>
      </c>
      <c r="E361" t="s">
        <v>147</v>
      </c>
      <c r="F361" t="s">
        <v>292</v>
      </c>
      <c r="G361" t="str">
        <f t="shared" si="10"/>
        <v>Argentina to World</v>
      </c>
      <c r="H361">
        <v>2012</v>
      </c>
      <c r="I361" t="s">
        <v>724</v>
      </c>
      <c r="J361">
        <v>6</v>
      </c>
      <c r="K361">
        <v>12923.964</v>
      </c>
      <c r="L361" s="1">
        <f t="shared" si="11"/>
        <v>12.923964</v>
      </c>
    </row>
    <row r="362" spans="1:12" ht="14.45">
      <c r="A362" t="s">
        <v>723</v>
      </c>
      <c r="B362" t="s">
        <v>747</v>
      </c>
      <c r="C362">
        <v>842139</v>
      </c>
      <c r="D362" t="s">
        <v>748</v>
      </c>
      <c r="E362" t="s">
        <v>147</v>
      </c>
      <c r="F362" t="s">
        <v>292</v>
      </c>
      <c r="G362" t="str">
        <f t="shared" si="10"/>
        <v>Argentina to World</v>
      </c>
      <c r="H362">
        <v>2013</v>
      </c>
      <c r="I362" t="s">
        <v>724</v>
      </c>
      <c r="J362">
        <v>6</v>
      </c>
      <c r="K362">
        <v>7499.3860000000004</v>
      </c>
      <c r="L362" s="1">
        <f t="shared" si="11"/>
        <v>7.4993860000000003</v>
      </c>
    </row>
    <row r="363" spans="1:12" ht="14.45">
      <c r="A363" t="s">
        <v>723</v>
      </c>
      <c r="B363" t="s">
        <v>747</v>
      </c>
      <c r="C363">
        <v>842139</v>
      </c>
      <c r="D363" t="s">
        <v>748</v>
      </c>
      <c r="E363" t="s">
        <v>147</v>
      </c>
      <c r="F363" t="s">
        <v>292</v>
      </c>
      <c r="G363" t="str">
        <f t="shared" si="10"/>
        <v>Argentina to World</v>
      </c>
      <c r="H363">
        <v>2014</v>
      </c>
      <c r="I363" t="s">
        <v>724</v>
      </c>
      <c r="J363">
        <v>6</v>
      </c>
      <c r="K363">
        <v>5893.2479999999996</v>
      </c>
      <c r="L363" s="1">
        <f t="shared" si="11"/>
        <v>5.8932479999999998</v>
      </c>
    </row>
    <row r="364" spans="1:12" ht="14.45">
      <c r="A364" t="s">
        <v>723</v>
      </c>
      <c r="B364" t="s">
        <v>747</v>
      </c>
      <c r="C364">
        <v>842139</v>
      </c>
      <c r="D364" t="s">
        <v>748</v>
      </c>
      <c r="E364" t="s">
        <v>147</v>
      </c>
      <c r="F364" t="s">
        <v>292</v>
      </c>
      <c r="G364" t="str">
        <f t="shared" si="10"/>
        <v>Argentina to World</v>
      </c>
      <c r="H364">
        <v>2015</v>
      </c>
      <c r="I364" t="s">
        <v>724</v>
      </c>
      <c r="J364">
        <v>6</v>
      </c>
      <c r="K364">
        <v>5669.0820000000003</v>
      </c>
      <c r="L364" s="1">
        <f t="shared" si="11"/>
        <v>5.6690820000000004</v>
      </c>
    </row>
    <row r="365" spans="1:12" ht="14.45">
      <c r="A365" t="s">
        <v>723</v>
      </c>
      <c r="B365" t="s">
        <v>747</v>
      </c>
      <c r="C365">
        <v>842139</v>
      </c>
      <c r="D365" t="s">
        <v>748</v>
      </c>
      <c r="E365" t="s">
        <v>147</v>
      </c>
      <c r="F365" t="s">
        <v>292</v>
      </c>
      <c r="G365" t="str">
        <f t="shared" si="10"/>
        <v>Argentina to World</v>
      </c>
      <c r="H365">
        <v>2016</v>
      </c>
      <c r="I365" t="s">
        <v>724</v>
      </c>
      <c r="J365">
        <v>6</v>
      </c>
      <c r="K365">
        <v>5837.6260000000002</v>
      </c>
      <c r="L365" s="1">
        <f t="shared" si="11"/>
        <v>5.8376260000000002</v>
      </c>
    </row>
    <row r="366" spans="1:12" ht="14.45">
      <c r="A366" t="s">
        <v>723</v>
      </c>
      <c r="B366" t="s">
        <v>747</v>
      </c>
      <c r="C366">
        <v>842139</v>
      </c>
      <c r="D366" t="s">
        <v>748</v>
      </c>
      <c r="E366" t="s">
        <v>147</v>
      </c>
      <c r="F366" t="s">
        <v>292</v>
      </c>
      <c r="G366" t="str">
        <f t="shared" si="10"/>
        <v>Argentina to World</v>
      </c>
      <c r="H366">
        <v>2017</v>
      </c>
      <c r="I366" t="s">
        <v>724</v>
      </c>
      <c r="J366">
        <v>6</v>
      </c>
      <c r="K366">
        <v>4057.9769999999999</v>
      </c>
      <c r="L366" s="1">
        <f t="shared" si="11"/>
        <v>4.0579770000000002</v>
      </c>
    </row>
    <row r="367" spans="1:12" ht="14.45">
      <c r="A367" t="s">
        <v>723</v>
      </c>
      <c r="B367" t="s">
        <v>747</v>
      </c>
      <c r="C367">
        <v>842139</v>
      </c>
      <c r="D367" t="s">
        <v>748</v>
      </c>
      <c r="E367" t="s">
        <v>670</v>
      </c>
      <c r="F367" t="s">
        <v>670</v>
      </c>
      <c r="G367" t="str">
        <f t="shared" si="10"/>
        <v>Argentina to EU27</v>
      </c>
      <c r="H367">
        <v>2012</v>
      </c>
      <c r="I367" t="s">
        <v>724</v>
      </c>
      <c r="J367">
        <v>6</v>
      </c>
      <c r="K367">
        <v>676.86300000000006</v>
      </c>
      <c r="L367" s="1">
        <f t="shared" si="11"/>
        <v>0.6768630000000001</v>
      </c>
    </row>
    <row r="368" spans="1:12" ht="14.45">
      <c r="A368" t="s">
        <v>723</v>
      </c>
      <c r="B368" t="s">
        <v>747</v>
      </c>
      <c r="C368">
        <v>842139</v>
      </c>
      <c r="D368" t="s">
        <v>748</v>
      </c>
      <c r="E368" t="s">
        <v>670</v>
      </c>
      <c r="F368" t="s">
        <v>670</v>
      </c>
      <c r="G368" t="str">
        <f t="shared" si="10"/>
        <v>Argentina to EU27</v>
      </c>
      <c r="H368">
        <v>2013</v>
      </c>
      <c r="I368" t="s">
        <v>724</v>
      </c>
      <c r="J368">
        <v>6</v>
      </c>
      <c r="K368">
        <v>61.280999999999999</v>
      </c>
      <c r="L368" s="1">
        <f t="shared" si="11"/>
        <v>6.1281000000000002E-2</v>
      </c>
    </row>
    <row r="369" spans="1:12" ht="14.45">
      <c r="A369" t="s">
        <v>723</v>
      </c>
      <c r="B369" t="s">
        <v>747</v>
      </c>
      <c r="C369">
        <v>842139</v>
      </c>
      <c r="D369" t="s">
        <v>748</v>
      </c>
      <c r="E369" t="s">
        <v>670</v>
      </c>
      <c r="F369" t="s">
        <v>670</v>
      </c>
      <c r="G369" t="str">
        <f t="shared" si="10"/>
        <v>Argentina to EU27</v>
      </c>
      <c r="H369">
        <v>2014</v>
      </c>
      <c r="I369" t="s">
        <v>724</v>
      </c>
      <c r="J369">
        <v>6</v>
      </c>
      <c r="K369">
        <v>123.47</v>
      </c>
      <c r="L369" s="1">
        <f t="shared" si="11"/>
        <v>0.12347</v>
      </c>
    </row>
    <row r="370" spans="1:12" ht="14.45">
      <c r="A370" t="s">
        <v>723</v>
      </c>
      <c r="B370" t="s">
        <v>747</v>
      </c>
      <c r="C370">
        <v>842139</v>
      </c>
      <c r="D370" t="s">
        <v>748</v>
      </c>
      <c r="E370" t="s">
        <v>670</v>
      </c>
      <c r="F370" t="s">
        <v>670</v>
      </c>
      <c r="G370" t="str">
        <f t="shared" si="10"/>
        <v>Argentina to EU27</v>
      </c>
      <c r="H370">
        <v>2015</v>
      </c>
      <c r="I370" t="s">
        <v>724</v>
      </c>
      <c r="J370">
        <v>6</v>
      </c>
      <c r="K370">
        <v>24.190999999999999</v>
      </c>
      <c r="L370" s="1">
        <f t="shared" si="11"/>
        <v>2.4190999999999997E-2</v>
      </c>
    </row>
    <row r="371" spans="1:12" ht="14.45">
      <c r="A371" t="s">
        <v>723</v>
      </c>
      <c r="B371" t="s">
        <v>747</v>
      </c>
      <c r="C371">
        <v>842139</v>
      </c>
      <c r="D371" t="s">
        <v>748</v>
      </c>
      <c r="E371" t="s">
        <v>670</v>
      </c>
      <c r="F371" t="s">
        <v>670</v>
      </c>
      <c r="G371" t="str">
        <f t="shared" si="10"/>
        <v>Argentina to EU27</v>
      </c>
      <c r="H371">
        <v>2016</v>
      </c>
      <c r="I371" t="s">
        <v>724</v>
      </c>
      <c r="J371">
        <v>6</v>
      </c>
      <c r="K371">
        <v>39.143999999999998</v>
      </c>
      <c r="L371" s="1">
        <f t="shared" si="11"/>
        <v>3.9143999999999998E-2</v>
      </c>
    </row>
    <row r="372" spans="1:12" ht="14.45">
      <c r="A372" t="s">
        <v>723</v>
      </c>
      <c r="B372" t="s">
        <v>747</v>
      </c>
      <c r="C372">
        <v>842139</v>
      </c>
      <c r="D372" t="s">
        <v>748</v>
      </c>
      <c r="E372" t="s">
        <v>670</v>
      </c>
      <c r="F372" t="s">
        <v>670</v>
      </c>
      <c r="G372" t="str">
        <f t="shared" si="10"/>
        <v>Argentina to EU27</v>
      </c>
      <c r="H372">
        <v>2017</v>
      </c>
      <c r="I372" t="s">
        <v>724</v>
      </c>
      <c r="J372">
        <v>6</v>
      </c>
      <c r="K372">
        <v>77.081000000000003</v>
      </c>
      <c r="L372" s="1">
        <f t="shared" si="11"/>
        <v>7.7080999999999997E-2</v>
      </c>
    </row>
    <row r="373" spans="1:12" ht="14.45">
      <c r="A373" t="s">
        <v>723</v>
      </c>
      <c r="B373" t="s">
        <v>747</v>
      </c>
      <c r="C373">
        <v>847989</v>
      </c>
      <c r="D373" t="s">
        <v>748</v>
      </c>
      <c r="E373" t="s">
        <v>147</v>
      </c>
      <c r="F373" t="s">
        <v>292</v>
      </c>
      <c r="G373" t="str">
        <f t="shared" si="10"/>
        <v>Argentina to World</v>
      </c>
      <c r="H373">
        <v>2012</v>
      </c>
      <c r="I373" t="s">
        <v>724</v>
      </c>
      <c r="J373">
        <v>6</v>
      </c>
      <c r="K373">
        <v>43033.586000000003</v>
      </c>
      <c r="L373" s="1">
        <f t="shared" si="11"/>
        <v>43.033586</v>
      </c>
    </row>
    <row r="374" spans="1:12" ht="14.45">
      <c r="A374" t="s">
        <v>723</v>
      </c>
      <c r="B374" t="s">
        <v>747</v>
      </c>
      <c r="C374">
        <v>847989</v>
      </c>
      <c r="D374" t="s">
        <v>748</v>
      </c>
      <c r="E374" t="s">
        <v>147</v>
      </c>
      <c r="F374" t="s">
        <v>292</v>
      </c>
      <c r="G374" t="str">
        <f t="shared" si="10"/>
        <v>Argentina to World</v>
      </c>
      <c r="H374">
        <v>2013</v>
      </c>
      <c r="I374" t="s">
        <v>724</v>
      </c>
      <c r="J374">
        <v>6</v>
      </c>
      <c r="K374">
        <v>38556.239000000001</v>
      </c>
      <c r="L374" s="1">
        <f t="shared" si="11"/>
        <v>38.556238999999998</v>
      </c>
    </row>
    <row r="375" spans="1:12" ht="14.45">
      <c r="A375" t="s">
        <v>723</v>
      </c>
      <c r="B375" t="s">
        <v>747</v>
      </c>
      <c r="C375">
        <v>847989</v>
      </c>
      <c r="D375" t="s">
        <v>748</v>
      </c>
      <c r="E375" t="s">
        <v>147</v>
      </c>
      <c r="F375" t="s">
        <v>292</v>
      </c>
      <c r="G375" t="str">
        <f t="shared" si="10"/>
        <v>Argentina to World</v>
      </c>
      <c r="H375">
        <v>2014</v>
      </c>
      <c r="I375" t="s">
        <v>724</v>
      </c>
      <c r="J375">
        <v>6</v>
      </c>
      <c r="K375">
        <v>21063.593000000001</v>
      </c>
      <c r="L375" s="1">
        <f t="shared" si="11"/>
        <v>21.063593000000001</v>
      </c>
    </row>
    <row r="376" spans="1:12" ht="14.45">
      <c r="A376" t="s">
        <v>723</v>
      </c>
      <c r="B376" t="s">
        <v>747</v>
      </c>
      <c r="C376">
        <v>847989</v>
      </c>
      <c r="D376" t="s">
        <v>748</v>
      </c>
      <c r="E376" t="s">
        <v>147</v>
      </c>
      <c r="F376" t="s">
        <v>292</v>
      </c>
      <c r="G376" t="str">
        <f t="shared" si="10"/>
        <v>Argentina to World</v>
      </c>
      <c r="H376">
        <v>2015</v>
      </c>
      <c r="I376" t="s">
        <v>724</v>
      </c>
      <c r="J376">
        <v>6</v>
      </c>
      <c r="K376">
        <v>21145.914000000001</v>
      </c>
      <c r="L376" s="1">
        <f t="shared" si="11"/>
        <v>21.145914000000001</v>
      </c>
    </row>
    <row r="377" spans="1:12" ht="14.45">
      <c r="A377" t="s">
        <v>723</v>
      </c>
      <c r="B377" t="s">
        <v>747</v>
      </c>
      <c r="C377">
        <v>847989</v>
      </c>
      <c r="D377" t="s">
        <v>748</v>
      </c>
      <c r="E377" t="s">
        <v>147</v>
      </c>
      <c r="F377" t="s">
        <v>292</v>
      </c>
      <c r="G377" t="str">
        <f t="shared" si="10"/>
        <v>Argentina to World</v>
      </c>
      <c r="H377">
        <v>2016</v>
      </c>
      <c r="I377" t="s">
        <v>724</v>
      </c>
      <c r="J377">
        <v>6</v>
      </c>
      <c r="K377">
        <v>21336.370999999999</v>
      </c>
      <c r="L377" s="1">
        <f t="shared" si="11"/>
        <v>21.336371</v>
      </c>
    </row>
    <row r="378" spans="1:12" ht="14.45">
      <c r="A378" t="s">
        <v>723</v>
      </c>
      <c r="B378" t="s">
        <v>747</v>
      </c>
      <c r="C378">
        <v>847989</v>
      </c>
      <c r="D378" t="s">
        <v>748</v>
      </c>
      <c r="E378" t="s">
        <v>147</v>
      </c>
      <c r="F378" t="s">
        <v>292</v>
      </c>
      <c r="G378" t="str">
        <f t="shared" si="10"/>
        <v>Argentina to World</v>
      </c>
      <c r="H378">
        <v>2017</v>
      </c>
      <c r="I378" t="s">
        <v>724</v>
      </c>
      <c r="J378">
        <v>6</v>
      </c>
      <c r="K378">
        <v>13836.911</v>
      </c>
      <c r="L378" s="1">
        <f t="shared" si="11"/>
        <v>13.836911000000001</v>
      </c>
    </row>
    <row r="379" spans="1:12" ht="14.45">
      <c r="A379" t="s">
        <v>723</v>
      </c>
      <c r="B379" t="s">
        <v>747</v>
      </c>
      <c r="C379">
        <v>847989</v>
      </c>
      <c r="D379" t="s">
        <v>748</v>
      </c>
      <c r="E379" t="s">
        <v>670</v>
      </c>
      <c r="F379" t="s">
        <v>670</v>
      </c>
      <c r="G379" t="str">
        <f t="shared" si="10"/>
        <v>Argentina to EU27</v>
      </c>
      <c r="H379">
        <v>2012</v>
      </c>
      <c r="I379" t="s">
        <v>724</v>
      </c>
      <c r="J379">
        <v>6</v>
      </c>
      <c r="K379">
        <v>1024.01</v>
      </c>
      <c r="L379" s="1">
        <f t="shared" si="11"/>
        <v>1.0240100000000001</v>
      </c>
    </row>
    <row r="380" spans="1:12" ht="14.45">
      <c r="A380" t="s">
        <v>723</v>
      </c>
      <c r="B380" t="s">
        <v>747</v>
      </c>
      <c r="C380">
        <v>847989</v>
      </c>
      <c r="D380" t="s">
        <v>748</v>
      </c>
      <c r="E380" t="s">
        <v>670</v>
      </c>
      <c r="F380" t="s">
        <v>670</v>
      </c>
      <c r="G380" t="str">
        <f t="shared" si="10"/>
        <v>Argentina to EU27</v>
      </c>
      <c r="H380">
        <v>2013</v>
      </c>
      <c r="I380" t="s">
        <v>724</v>
      </c>
      <c r="J380">
        <v>6</v>
      </c>
      <c r="K380">
        <v>1366.596</v>
      </c>
      <c r="L380" s="1">
        <f t="shared" si="11"/>
        <v>1.3665959999999999</v>
      </c>
    </row>
    <row r="381" spans="1:12" ht="14.45">
      <c r="A381" t="s">
        <v>723</v>
      </c>
      <c r="B381" t="s">
        <v>747</v>
      </c>
      <c r="C381">
        <v>847989</v>
      </c>
      <c r="D381" t="s">
        <v>748</v>
      </c>
      <c r="E381" t="s">
        <v>670</v>
      </c>
      <c r="F381" t="s">
        <v>670</v>
      </c>
      <c r="G381" t="str">
        <f t="shared" si="10"/>
        <v>Argentina to EU27</v>
      </c>
      <c r="H381">
        <v>2014</v>
      </c>
      <c r="I381" t="s">
        <v>724</v>
      </c>
      <c r="J381">
        <v>6</v>
      </c>
      <c r="K381">
        <v>994.44899999999996</v>
      </c>
      <c r="L381" s="1">
        <f t="shared" si="11"/>
        <v>0.99444899999999992</v>
      </c>
    </row>
    <row r="382" spans="1:12" ht="14.45">
      <c r="A382" t="s">
        <v>723</v>
      </c>
      <c r="B382" t="s">
        <v>747</v>
      </c>
      <c r="C382">
        <v>847989</v>
      </c>
      <c r="D382" t="s">
        <v>748</v>
      </c>
      <c r="E382" t="s">
        <v>670</v>
      </c>
      <c r="F382" t="s">
        <v>670</v>
      </c>
      <c r="G382" t="str">
        <f t="shared" si="10"/>
        <v>Argentina to EU27</v>
      </c>
      <c r="H382">
        <v>2015</v>
      </c>
      <c r="I382" t="s">
        <v>724</v>
      </c>
      <c r="J382">
        <v>6</v>
      </c>
      <c r="K382">
        <v>557.46299999999997</v>
      </c>
      <c r="L382" s="1">
        <f t="shared" si="11"/>
        <v>0.55746299999999993</v>
      </c>
    </row>
    <row r="383" spans="1:12" ht="14.45">
      <c r="A383" t="s">
        <v>723</v>
      </c>
      <c r="B383" t="s">
        <v>747</v>
      </c>
      <c r="C383">
        <v>847989</v>
      </c>
      <c r="D383" t="s">
        <v>748</v>
      </c>
      <c r="E383" t="s">
        <v>670</v>
      </c>
      <c r="F383" t="s">
        <v>670</v>
      </c>
      <c r="G383" t="str">
        <f t="shared" si="10"/>
        <v>Argentina to EU27</v>
      </c>
      <c r="H383">
        <v>2016</v>
      </c>
      <c r="I383" t="s">
        <v>724</v>
      </c>
      <c r="J383">
        <v>6</v>
      </c>
      <c r="K383">
        <v>548.96699999999998</v>
      </c>
      <c r="L383" s="1">
        <f t="shared" si="11"/>
        <v>0.54896699999999998</v>
      </c>
    </row>
    <row r="384" spans="1:12" ht="14.45">
      <c r="A384" t="s">
        <v>723</v>
      </c>
      <c r="B384" t="s">
        <v>747</v>
      </c>
      <c r="C384">
        <v>847989</v>
      </c>
      <c r="D384" t="s">
        <v>748</v>
      </c>
      <c r="E384" t="s">
        <v>670</v>
      </c>
      <c r="F384" t="s">
        <v>670</v>
      </c>
      <c r="G384" t="str">
        <f t="shared" si="10"/>
        <v>Argentina to EU27</v>
      </c>
      <c r="H384">
        <v>2017</v>
      </c>
      <c r="I384" t="s">
        <v>724</v>
      </c>
      <c r="J384">
        <v>6</v>
      </c>
      <c r="K384">
        <v>516.51099999999997</v>
      </c>
      <c r="L384" s="1">
        <f t="shared" si="11"/>
        <v>0.51651099999999994</v>
      </c>
    </row>
    <row r="385" spans="1:12" ht="14.45">
      <c r="A385" t="s">
        <v>723</v>
      </c>
      <c r="B385" t="s">
        <v>749</v>
      </c>
      <c r="C385">
        <v>730900</v>
      </c>
      <c r="D385" t="s">
        <v>750</v>
      </c>
      <c r="E385" t="s">
        <v>147</v>
      </c>
      <c r="F385" t="s">
        <v>292</v>
      </c>
      <c r="G385" t="str">
        <f t="shared" si="10"/>
        <v>Armenia to World</v>
      </c>
      <c r="H385">
        <v>2014</v>
      </c>
      <c r="I385" t="s">
        <v>724</v>
      </c>
      <c r="J385">
        <v>6</v>
      </c>
      <c r="K385">
        <v>0</v>
      </c>
      <c r="L385" s="1">
        <f t="shared" si="11"/>
        <v>0</v>
      </c>
    </row>
    <row r="386" spans="1:12" ht="14.45">
      <c r="A386" t="s">
        <v>723</v>
      </c>
      <c r="B386" t="s">
        <v>749</v>
      </c>
      <c r="C386">
        <v>730900</v>
      </c>
      <c r="D386" t="s">
        <v>750</v>
      </c>
      <c r="E386" t="s">
        <v>147</v>
      </c>
      <c r="F386" t="s">
        <v>292</v>
      </c>
      <c r="G386" t="str">
        <f t="shared" si="10"/>
        <v>Armenia to World</v>
      </c>
      <c r="H386">
        <v>2016</v>
      </c>
      <c r="I386" t="s">
        <v>724</v>
      </c>
      <c r="J386">
        <v>6</v>
      </c>
      <c r="K386">
        <v>153.57300000000001</v>
      </c>
      <c r="L386" s="1">
        <f t="shared" si="11"/>
        <v>0.15357300000000002</v>
      </c>
    </row>
    <row r="387" spans="1:12" ht="14.45">
      <c r="A387" t="s">
        <v>723</v>
      </c>
      <c r="B387" t="s">
        <v>749</v>
      </c>
      <c r="C387">
        <v>730900</v>
      </c>
      <c r="D387" t="s">
        <v>750</v>
      </c>
      <c r="E387" t="s">
        <v>147</v>
      </c>
      <c r="F387" t="s">
        <v>292</v>
      </c>
      <c r="G387" t="str">
        <f t="shared" si="10"/>
        <v>Armenia to World</v>
      </c>
      <c r="H387">
        <v>2017</v>
      </c>
      <c r="I387" t="s">
        <v>724</v>
      </c>
      <c r="J387">
        <v>6</v>
      </c>
      <c r="K387">
        <v>3.0179999999999998</v>
      </c>
      <c r="L387" s="1">
        <f t="shared" si="11"/>
        <v>3.0179999999999998E-3</v>
      </c>
    </row>
    <row r="388" spans="1:12" ht="14.45">
      <c r="A388" t="s">
        <v>723</v>
      </c>
      <c r="B388" t="s">
        <v>749</v>
      </c>
      <c r="C388">
        <v>741999</v>
      </c>
      <c r="D388" t="s">
        <v>750</v>
      </c>
      <c r="E388" t="s">
        <v>147</v>
      </c>
      <c r="F388" t="s">
        <v>292</v>
      </c>
      <c r="G388" t="str">
        <f t="shared" si="10"/>
        <v>Armenia to World</v>
      </c>
      <c r="H388">
        <v>2013</v>
      </c>
      <c r="I388" t="s">
        <v>724</v>
      </c>
      <c r="J388">
        <v>6</v>
      </c>
      <c r="K388">
        <v>14.513999999999999</v>
      </c>
      <c r="L388" s="1">
        <f t="shared" si="11"/>
        <v>1.4513999999999999E-2</v>
      </c>
    </row>
    <row r="389" spans="1:12" ht="14.45">
      <c r="A389" t="s">
        <v>723</v>
      </c>
      <c r="B389" t="s">
        <v>749</v>
      </c>
      <c r="C389">
        <v>741999</v>
      </c>
      <c r="D389" t="s">
        <v>750</v>
      </c>
      <c r="E389" t="s">
        <v>147</v>
      </c>
      <c r="F389" t="s">
        <v>292</v>
      </c>
      <c r="G389" t="str">
        <f t="shared" si="10"/>
        <v>Armenia to World</v>
      </c>
      <c r="H389">
        <v>2014</v>
      </c>
      <c r="I389" t="s">
        <v>724</v>
      </c>
      <c r="J389">
        <v>6</v>
      </c>
      <c r="K389">
        <v>12.273999999999999</v>
      </c>
      <c r="L389" s="1">
        <f t="shared" si="11"/>
        <v>1.2273999999999998E-2</v>
      </c>
    </row>
    <row r="390" spans="1:12" ht="14.45">
      <c r="A390" t="s">
        <v>723</v>
      </c>
      <c r="B390" t="s">
        <v>749</v>
      </c>
      <c r="C390">
        <v>741999</v>
      </c>
      <c r="D390" t="s">
        <v>750</v>
      </c>
      <c r="E390" t="s">
        <v>147</v>
      </c>
      <c r="F390" t="s">
        <v>292</v>
      </c>
      <c r="G390" t="str">
        <f t="shared" si="10"/>
        <v>Armenia to World</v>
      </c>
      <c r="H390">
        <v>2015</v>
      </c>
      <c r="I390" t="s">
        <v>724</v>
      </c>
      <c r="J390">
        <v>6</v>
      </c>
      <c r="K390">
        <v>1.8120000000000001</v>
      </c>
      <c r="L390" s="1">
        <f t="shared" si="11"/>
        <v>1.812E-3</v>
      </c>
    </row>
    <row r="391" spans="1:12" ht="14.45">
      <c r="A391" t="s">
        <v>723</v>
      </c>
      <c r="B391" t="s">
        <v>749</v>
      </c>
      <c r="C391">
        <v>741999</v>
      </c>
      <c r="D391" t="s">
        <v>750</v>
      </c>
      <c r="E391" t="s">
        <v>147</v>
      </c>
      <c r="F391" t="s">
        <v>292</v>
      </c>
      <c r="G391" t="str">
        <f t="shared" si="10"/>
        <v>Armenia to World</v>
      </c>
      <c r="H391">
        <v>2016</v>
      </c>
      <c r="I391" t="s">
        <v>724</v>
      </c>
      <c r="J391">
        <v>6</v>
      </c>
      <c r="K391">
        <v>1.099</v>
      </c>
      <c r="L391" s="1">
        <f t="shared" si="11"/>
        <v>1.0989999999999999E-3</v>
      </c>
    </row>
    <row r="392" spans="1:12" ht="14.45">
      <c r="A392" t="s">
        <v>723</v>
      </c>
      <c r="B392" t="s">
        <v>749</v>
      </c>
      <c r="C392">
        <v>741999</v>
      </c>
      <c r="D392" t="s">
        <v>750</v>
      </c>
      <c r="E392" t="s">
        <v>147</v>
      </c>
      <c r="F392" t="s">
        <v>292</v>
      </c>
      <c r="G392" t="str">
        <f t="shared" si="10"/>
        <v>Armenia to World</v>
      </c>
      <c r="H392">
        <v>2017</v>
      </c>
      <c r="I392" t="s">
        <v>724</v>
      </c>
      <c r="J392">
        <v>6</v>
      </c>
      <c r="K392">
        <v>5.3840000000000003</v>
      </c>
      <c r="L392" s="1">
        <f t="shared" si="11"/>
        <v>5.3840000000000008E-3</v>
      </c>
    </row>
    <row r="393" spans="1:12" ht="14.45">
      <c r="A393" t="s">
        <v>723</v>
      </c>
      <c r="B393" t="s">
        <v>749</v>
      </c>
      <c r="C393">
        <v>741999</v>
      </c>
      <c r="D393" t="s">
        <v>750</v>
      </c>
      <c r="E393" t="s">
        <v>670</v>
      </c>
      <c r="F393" t="s">
        <v>670</v>
      </c>
      <c r="G393" t="str">
        <f t="shared" ref="G393:G456" si="12">CONCATENATE(D393, " to ", F393)</f>
        <v>Armenia to EU27</v>
      </c>
      <c r="H393">
        <v>2014</v>
      </c>
      <c r="I393" t="s">
        <v>724</v>
      </c>
      <c r="J393">
        <v>6</v>
      </c>
      <c r="K393">
        <v>0</v>
      </c>
      <c r="L393" s="1">
        <f t="shared" ref="L393:L456" si="13">K393/1000</f>
        <v>0</v>
      </c>
    </row>
    <row r="394" spans="1:12" ht="14.45">
      <c r="A394" t="s">
        <v>723</v>
      </c>
      <c r="B394" t="s">
        <v>749</v>
      </c>
      <c r="C394">
        <v>741999</v>
      </c>
      <c r="D394" t="s">
        <v>750</v>
      </c>
      <c r="E394" t="s">
        <v>670</v>
      </c>
      <c r="F394" t="s">
        <v>670</v>
      </c>
      <c r="G394" t="str">
        <f t="shared" si="12"/>
        <v>Armenia to EU27</v>
      </c>
      <c r="H394">
        <v>2015</v>
      </c>
      <c r="I394" t="s">
        <v>724</v>
      </c>
      <c r="J394">
        <v>6</v>
      </c>
      <c r="K394">
        <v>1.8120000000000001</v>
      </c>
      <c r="L394" s="1">
        <f t="shared" si="13"/>
        <v>1.812E-3</v>
      </c>
    </row>
    <row r="395" spans="1:12" ht="14.45">
      <c r="A395" t="s">
        <v>723</v>
      </c>
      <c r="B395" t="s">
        <v>749</v>
      </c>
      <c r="C395">
        <v>741999</v>
      </c>
      <c r="D395" t="s">
        <v>750</v>
      </c>
      <c r="E395" t="s">
        <v>670</v>
      </c>
      <c r="F395" t="s">
        <v>670</v>
      </c>
      <c r="G395" t="str">
        <f t="shared" si="12"/>
        <v>Armenia to EU27</v>
      </c>
      <c r="H395">
        <v>2017</v>
      </c>
      <c r="I395" t="s">
        <v>724</v>
      </c>
      <c r="J395">
        <v>6</v>
      </c>
      <c r="K395">
        <v>0.38200000000000001</v>
      </c>
      <c r="L395" s="1">
        <f t="shared" si="13"/>
        <v>3.8200000000000002E-4</v>
      </c>
    </row>
    <row r="396" spans="1:12" ht="14.45">
      <c r="A396" t="s">
        <v>723</v>
      </c>
      <c r="B396" t="s">
        <v>749</v>
      </c>
      <c r="C396">
        <v>8405</v>
      </c>
      <c r="D396" t="s">
        <v>750</v>
      </c>
      <c r="E396" t="s">
        <v>147</v>
      </c>
      <c r="F396" t="s">
        <v>292</v>
      </c>
      <c r="G396" t="str">
        <f t="shared" si="12"/>
        <v>Armenia to World</v>
      </c>
      <c r="H396">
        <v>2015</v>
      </c>
      <c r="I396" t="s">
        <v>724</v>
      </c>
      <c r="J396">
        <v>6</v>
      </c>
      <c r="K396">
        <v>120.292</v>
      </c>
      <c r="L396" s="1">
        <f t="shared" si="13"/>
        <v>0.120292</v>
      </c>
    </row>
    <row r="397" spans="1:12" ht="14.45">
      <c r="A397" t="s">
        <v>723</v>
      </c>
      <c r="B397" t="s">
        <v>749</v>
      </c>
      <c r="C397">
        <v>8405</v>
      </c>
      <c r="D397" t="s">
        <v>750</v>
      </c>
      <c r="E397" t="s">
        <v>147</v>
      </c>
      <c r="F397" t="s">
        <v>292</v>
      </c>
      <c r="G397" t="str">
        <f t="shared" si="12"/>
        <v>Armenia to World</v>
      </c>
      <c r="H397">
        <v>2016</v>
      </c>
      <c r="I397" t="s">
        <v>724</v>
      </c>
      <c r="J397">
        <v>6</v>
      </c>
      <c r="K397">
        <v>0.124</v>
      </c>
      <c r="L397" s="1">
        <f t="shared" si="13"/>
        <v>1.2400000000000001E-4</v>
      </c>
    </row>
    <row r="398" spans="1:12" ht="14.45">
      <c r="A398" t="s">
        <v>723</v>
      </c>
      <c r="B398" t="s">
        <v>749</v>
      </c>
      <c r="C398">
        <v>8405</v>
      </c>
      <c r="D398" t="s">
        <v>750</v>
      </c>
      <c r="E398" t="s">
        <v>670</v>
      </c>
      <c r="F398" t="s">
        <v>670</v>
      </c>
      <c r="G398" t="str">
        <f t="shared" si="12"/>
        <v>Armenia to EU27</v>
      </c>
      <c r="H398">
        <v>2015</v>
      </c>
      <c r="I398" t="s">
        <v>724</v>
      </c>
      <c r="J398">
        <v>6</v>
      </c>
      <c r="K398">
        <v>112.42400000000001</v>
      </c>
      <c r="L398" s="1">
        <f t="shared" si="13"/>
        <v>0.11242400000000001</v>
      </c>
    </row>
    <row r="399" spans="1:12" ht="14.45">
      <c r="A399" t="s">
        <v>723</v>
      </c>
      <c r="B399" t="s">
        <v>749</v>
      </c>
      <c r="C399">
        <v>8405</v>
      </c>
      <c r="D399" t="s">
        <v>750</v>
      </c>
      <c r="E399" t="s">
        <v>670</v>
      </c>
      <c r="F399" t="s">
        <v>670</v>
      </c>
      <c r="G399" t="str">
        <f t="shared" si="12"/>
        <v>Armenia to EU27</v>
      </c>
      <c r="H399">
        <v>2016</v>
      </c>
      <c r="I399" t="s">
        <v>724</v>
      </c>
      <c r="J399">
        <v>6</v>
      </c>
      <c r="K399">
        <v>0.124</v>
      </c>
      <c r="L399" s="1">
        <f t="shared" si="13"/>
        <v>1.2400000000000001E-4</v>
      </c>
    </row>
    <row r="400" spans="1:12" ht="14.45">
      <c r="A400" t="s">
        <v>723</v>
      </c>
      <c r="B400" t="s">
        <v>749</v>
      </c>
      <c r="C400">
        <v>841931</v>
      </c>
      <c r="D400" t="s">
        <v>750</v>
      </c>
      <c r="E400" t="s">
        <v>147</v>
      </c>
      <c r="F400" t="s">
        <v>292</v>
      </c>
      <c r="G400" t="str">
        <f t="shared" si="12"/>
        <v>Armenia to World</v>
      </c>
      <c r="H400">
        <v>2016</v>
      </c>
      <c r="I400" t="s">
        <v>724</v>
      </c>
      <c r="J400">
        <v>6</v>
      </c>
      <c r="K400">
        <v>3.77</v>
      </c>
      <c r="L400" s="1">
        <f t="shared" si="13"/>
        <v>3.7699999999999999E-3</v>
      </c>
    </row>
    <row r="401" spans="1:12" ht="14.45">
      <c r="A401" t="s">
        <v>723</v>
      </c>
      <c r="B401" t="s">
        <v>749</v>
      </c>
      <c r="C401">
        <v>841931</v>
      </c>
      <c r="D401" t="s">
        <v>750</v>
      </c>
      <c r="E401" t="s">
        <v>147</v>
      </c>
      <c r="F401" t="s">
        <v>292</v>
      </c>
      <c r="G401" t="str">
        <f t="shared" si="12"/>
        <v>Armenia to World</v>
      </c>
      <c r="H401">
        <v>2017</v>
      </c>
      <c r="I401" t="s">
        <v>724</v>
      </c>
      <c r="J401">
        <v>6</v>
      </c>
      <c r="K401">
        <v>11.75</v>
      </c>
      <c r="L401" s="1">
        <f t="shared" si="13"/>
        <v>1.175E-2</v>
      </c>
    </row>
    <row r="402" spans="1:12" ht="14.45">
      <c r="A402" t="s">
        <v>723</v>
      </c>
      <c r="B402" t="s">
        <v>749</v>
      </c>
      <c r="C402">
        <v>841940</v>
      </c>
      <c r="D402" t="s">
        <v>750</v>
      </c>
      <c r="E402" t="s">
        <v>147</v>
      </c>
      <c r="F402" t="s">
        <v>292</v>
      </c>
      <c r="G402" t="str">
        <f t="shared" si="12"/>
        <v>Armenia to World</v>
      </c>
      <c r="H402">
        <v>2013</v>
      </c>
      <c r="I402" t="s">
        <v>724</v>
      </c>
      <c r="J402">
        <v>6</v>
      </c>
      <c r="K402">
        <v>52.457999999999998</v>
      </c>
      <c r="L402" s="1">
        <f t="shared" si="13"/>
        <v>5.2457999999999998E-2</v>
      </c>
    </row>
    <row r="403" spans="1:12" ht="14.45">
      <c r="A403" t="s">
        <v>723</v>
      </c>
      <c r="B403" t="s">
        <v>749</v>
      </c>
      <c r="C403">
        <v>841940</v>
      </c>
      <c r="D403" t="s">
        <v>750</v>
      </c>
      <c r="E403" t="s">
        <v>147</v>
      </c>
      <c r="F403" t="s">
        <v>292</v>
      </c>
      <c r="G403" t="str">
        <f t="shared" si="12"/>
        <v>Armenia to World</v>
      </c>
      <c r="H403">
        <v>2017</v>
      </c>
      <c r="I403" t="s">
        <v>724</v>
      </c>
      <c r="J403">
        <v>6</v>
      </c>
      <c r="K403">
        <v>35.145000000000003</v>
      </c>
      <c r="L403" s="1">
        <f t="shared" si="13"/>
        <v>3.5145000000000003E-2</v>
      </c>
    </row>
    <row r="404" spans="1:12" ht="14.45">
      <c r="A404" t="s">
        <v>723</v>
      </c>
      <c r="B404" t="s">
        <v>749</v>
      </c>
      <c r="C404">
        <v>841940</v>
      </c>
      <c r="D404" t="s">
        <v>750</v>
      </c>
      <c r="E404" t="s">
        <v>670</v>
      </c>
      <c r="F404" t="s">
        <v>670</v>
      </c>
      <c r="G404" t="str">
        <f t="shared" si="12"/>
        <v>Armenia to EU27</v>
      </c>
      <c r="H404">
        <v>2013</v>
      </c>
      <c r="I404" t="s">
        <v>724</v>
      </c>
      <c r="J404">
        <v>6</v>
      </c>
      <c r="K404">
        <v>52.457999999999998</v>
      </c>
      <c r="L404" s="1">
        <f t="shared" si="13"/>
        <v>5.2457999999999998E-2</v>
      </c>
    </row>
    <row r="405" spans="1:12" ht="14.45">
      <c r="A405" t="s">
        <v>723</v>
      </c>
      <c r="B405" t="s">
        <v>749</v>
      </c>
      <c r="C405">
        <v>842129</v>
      </c>
      <c r="D405" t="s">
        <v>750</v>
      </c>
      <c r="E405" t="s">
        <v>147</v>
      </c>
      <c r="F405" t="s">
        <v>292</v>
      </c>
      <c r="G405" t="str">
        <f t="shared" si="12"/>
        <v>Armenia to World</v>
      </c>
      <c r="H405">
        <v>2013</v>
      </c>
      <c r="I405" t="s">
        <v>724</v>
      </c>
      <c r="J405">
        <v>6</v>
      </c>
      <c r="K405">
        <v>2.4119999999999999</v>
      </c>
      <c r="L405" s="1">
        <f t="shared" si="13"/>
        <v>2.4120000000000001E-3</v>
      </c>
    </row>
    <row r="406" spans="1:12" ht="14.45">
      <c r="A406" t="s">
        <v>723</v>
      </c>
      <c r="B406" t="s">
        <v>749</v>
      </c>
      <c r="C406">
        <v>842129</v>
      </c>
      <c r="D406" t="s">
        <v>750</v>
      </c>
      <c r="E406" t="s">
        <v>147</v>
      </c>
      <c r="F406" t="s">
        <v>292</v>
      </c>
      <c r="G406" t="str">
        <f t="shared" si="12"/>
        <v>Armenia to World</v>
      </c>
      <c r="H406">
        <v>2014</v>
      </c>
      <c r="I406" t="s">
        <v>724</v>
      </c>
      <c r="J406">
        <v>6</v>
      </c>
      <c r="K406">
        <v>0.41299999999999998</v>
      </c>
      <c r="L406" s="1">
        <f t="shared" si="13"/>
        <v>4.1299999999999996E-4</v>
      </c>
    </row>
    <row r="407" spans="1:12" ht="14.45">
      <c r="A407" t="s">
        <v>723</v>
      </c>
      <c r="B407" t="s">
        <v>749</v>
      </c>
      <c r="C407">
        <v>842129</v>
      </c>
      <c r="D407" t="s">
        <v>750</v>
      </c>
      <c r="E407" t="s">
        <v>147</v>
      </c>
      <c r="F407" t="s">
        <v>292</v>
      </c>
      <c r="G407" t="str">
        <f t="shared" si="12"/>
        <v>Armenia to World</v>
      </c>
      <c r="H407">
        <v>2015</v>
      </c>
      <c r="I407" t="s">
        <v>724</v>
      </c>
      <c r="J407">
        <v>6</v>
      </c>
      <c r="K407">
        <v>10.771000000000001</v>
      </c>
      <c r="L407" s="1">
        <f t="shared" si="13"/>
        <v>1.0771000000000001E-2</v>
      </c>
    </row>
    <row r="408" spans="1:12" ht="14.45">
      <c r="A408" t="s">
        <v>723</v>
      </c>
      <c r="B408" t="s">
        <v>749</v>
      </c>
      <c r="C408">
        <v>842129</v>
      </c>
      <c r="D408" t="s">
        <v>750</v>
      </c>
      <c r="E408" t="s">
        <v>147</v>
      </c>
      <c r="F408" t="s">
        <v>292</v>
      </c>
      <c r="G408" t="str">
        <f t="shared" si="12"/>
        <v>Armenia to World</v>
      </c>
      <c r="H408">
        <v>2016</v>
      </c>
      <c r="I408" t="s">
        <v>724</v>
      </c>
      <c r="J408">
        <v>6</v>
      </c>
      <c r="K408">
        <v>2.992</v>
      </c>
      <c r="L408" s="1">
        <f t="shared" si="13"/>
        <v>2.9919999999999999E-3</v>
      </c>
    </row>
    <row r="409" spans="1:12" ht="14.45">
      <c r="A409" t="s">
        <v>723</v>
      </c>
      <c r="B409" t="s">
        <v>749</v>
      </c>
      <c r="C409">
        <v>842129</v>
      </c>
      <c r="D409" t="s">
        <v>750</v>
      </c>
      <c r="E409" t="s">
        <v>147</v>
      </c>
      <c r="F409" t="s">
        <v>292</v>
      </c>
      <c r="G409" t="str">
        <f t="shared" si="12"/>
        <v>Armenia to World</v>
      </c>
      <c r="H409">
        <v>2017</v>
      </c>
      <c r="I409" t="s">
        <v>724</v>
      </c>
      <c r="J409">
        <v>6</v>
      </c>
      <c r="K409">
        <v>21.257000000000001</v>
      </c>
      <c r="L409" s="1">
        <f t="shared" si="13"/>
        <v>2.1257000000000002E-2</v>
      </c>
    </row>
    <row r="410" spans="1:12" ht="14.45">
      <c r="A410" t="s">
        <v>723</v>
      </c>
      <c r="B410" t="s">
        <v>749</v>
      </c>
      <c r="C410">
        <v>842129</v>
      </c>
      <c r="D410" t="s">
        <v>750</v>
      </c>
      <c r="E410" t="s">
        <v>670</v>
      </c>
      <c r="F410" t="s">
        <v>670</v>
      </c>
      <c r="G410" t="str">
        <f t="shared" si="12"/>
        <v>Armenia to EU27</v>
      </c>
      <c r="H410">
        <v>2013</v>
      </c>
      <c r="I410" t="s">
        <v>724</v>
      </c>
      <c r="J410">
        <v>6</v>
      </c>
      <c r="K410">
        <v>0</v>
      </c>
      <c r="L410" s="1">
        <f t="shared" si="13"/>
        <v>0</v>
      </c>
    </row>
    <row r="411" spans="1:12" ht="14.45">
      <c r="A411" t="s">
        <v>723</v>
      </c>
      <c r="B411" t="s">
        <v>749</v>
      </c>
      <c r="C411">
        <v>842129</v>
      </c>
      <c r="D411" t="s">
        <v>750</v>
      </c>
      <c r="E411" t="s">
        <v>670</v>
      </c>
      <c r="F411" t="s">
        <v>670</v>
      </c>
      <c r="G411" t="str">
        <f t="shared" si="12"/>
        <v>Armenia to EU27</v>
      </c>
      <c r="H411">
        <v>2014</v>
      </c>
      <c r="I411" t="s">
        <v>724</v>
      </c>
      <c r="J411">
        <v>6</v>
      </c>
      <c r="K411">
        <v>0</v>
      </c>
      <c r="L411" s="1">
        <f t="shared" si="13"/>
        <v>0</v>
      </c>
    </row>
    <row r="412" spans="1:12" ht="14.45">
      <c r="A412" t="s">
        <v>723</v>
      </c>
      <c r="B412" t="s">
        <v>749</v>
      </c>
      <c r="C412">
        <v>842129</v>
      </c>
      <c r="D412" t="s">
        <v>750</v>
      </c>
      <c r="E412" t="s">
        <v>670</v>
      </c>
      <c r="F412" t="s">
        <v>670</v>
      </c>
      <c r="G412" t="str">
        <f t="shared" si="12"/>
        <v>Armenia to EU27</v>
      </c>
      <c r="H412">
        <v>2015</v>
      </c>
      <c r="I412" t="s">
        <v>724</v>
      </c>
      <c r="J412">
        <v>6</v>
      </c>
      <c r="K412">
        <v>0.40600000000000003</v>
      </c>
      <c r="L412" s="1">
        <f t="shared" si="13"/>
        <v>4.06E-4</v>
      </c>
    </row>
    <row r="413" spans="1:12" ht="14.45">
      <c r="A413" t="s">
        <v>723</v>
      </c>
      <c r="B413" t="s">
        <v>749</v>
      </c>
      <c r="C413">
        <v>842129</v>
      </c>
      <c r="D413" t="s">
        <v>750</v>
      </c>
      <c r="E413" t="s">
        <v>670</v>
      </c>
      <c r="F413" t="s">
        <v>670</v>
      </c>
      <c r="G413" t="str">
        <f t="shared" si="12"/>
        <v>Armenia to EU27</v>
      </c>
      <c r="H413">
        <v>2016</v>
      </c>
      <c r="I413" t="s">
        <v>724</v>
      </c>
      <c r="J413">
        <v>6</v>
      </c>
      <c r="K413">
        <v>0.88900000000000001</v>
      </c>
      <c r="L413" s="1">
        <f t="shared" si="13"/>
        <v>8.8900000000000003E-4</v>
      </c>
    </row>
    <row r="414" spans="1:12" ht="14.45">
      <c r="A414" t="s">
        <v>723</v>
      </c>
      <c r="B414" t="s">
        <v>749</v>
      </c>
      <c r="C414">
        <v>842129</v>
      </c>
      <c r="D414" t="s">
        <v>750</v>
      </c>
      <c r="E414" t="s">
        <v>670</v>
      </c>
      <c r="F414" t="s">
        <v>670</v>
      </c>
      <c r="G414" t="str">
        <f t="shared" si="12"/>
        <v>Armenia to EU27</v>
      </c>
      <c r="H414">
        <v>2017</v>
      </c>
      <c r="I414" t="s">
        <v>724</v>
      </c>
      <c r="J414">
        <v>6</v>
      </c>
      <c r="K414">
        <v>3.141</v>
      </c>
      <c r="L414" s="1">
        <f t="shared" si="13"/>
        <v>3.1410000000000001E-3</v>
      </c>
    </row>
    <row r="415" spans="1:12" ht="14.45">
      <c r="A415" t="s">
        <v>723</v>
      </c>
      <c r="B415" t="s">
        <v>749</v>
      </c>
      <c r="C415">
        <v>842139</v>
      </c>
      <c r="D415" t="s">
        <v>750</v>
      </c>
      <c r="E415" t="s">
        <v>147</v>
      </c>
      <c r="F415" t="s">
        <v>292</v>
      </c>
      <c r="G415" t="str">
        <f t="shared" si="12"/>
        <v>Armenia to World</v>
      </c>
      <c r="H415">
        <v>2013</v>
      </c>
      <c r="I415" t="s">
        <v>724</v>
      </c>
      <c r="J415">
        <v>6</v>
      </c>
      <c r="K415">
        <v>0</v>
      </c>
      <c r="L415" s="1">
        <f t="shared" si="13"/>
        <v>0</v>
      </c>
    </row>
    <row r="416" spans="1:12" ht="14.45">
      <c r="A416" t="s">
        <v>723</v>
      </c>
      <c r="B416" t="s">
        <v>749</v>
      </c>
      <c r="C416">
        <v>842139</v>
      </c>
      <c r="D416" t="s">
        <v>750</v>
      </c>
      <c r="E416" t="s">
        <v>147</v>
      </c>
      <c r="F416" t="s">
        <v>292</v>
      </c>
      <c r="G416" t="str">
        <f t="shared" si="12"/>
        <v>Armenia to World</v>
      </c>
      <c r="H416">
        <v>2014</v>
      </c>
      <c r="I416" t="s">
        <v>724</v>
      </c>
      <c r="J416">
        <v>6</v>
      </c>
      <c r="K416">
        <v>0</v>
      </c>
      <c r="L416" s="1">
        <f t="shared" si="13"/>
        <v>0</v>
      </c>
    </row>
    <row r="417" spans="1:12" ht="14.45">
      <c r="A417" t="s">
        <v>723</v>
      </c>
      <c r="B417" t="s">
        <v>749</v>
      </c>
      <c r="C417">
        <v>842139</v>
      </c>
      <c r="D417" t="s">
        <v>750</v>
      </c>
      <c r="E417" t="s">
        <v>147</v>
      </c>
      <c r="F417" t="s">
        <v>292</v>
      </c>
      <c r="G417" t="str">
        <f t="shared" si="12"/>
        <v>Armenia to World</v>
      </c>
      <c r="H417">
        <v>2015</v>
      </c>
      <c r="I417" t="s">
        <v>724</v>
      </c>
      <c r="J417">
        <v>6</v>
      </c>
      <c r="K417">
        <v>4.657</v>
      </c>
      <c r="L417" s="1">
        <f t="shared" si="13"/>
        <v>4.6569999999999997E-3</v>
      </c>
    </row>
    <row r="418" spans="1:12" ht="14.45">
      <c r="A418" t="s">
        <v>723</v>
      </c>
      <c r="B418" t="s">
        <v>749</v>
      </c>
      <c r="C418">
        <v>842139</v>
      </c>
      <c r="D418" t="s">
        <v>750</v>
      </c>
      <c r="E418" t="s">
        <v>147</v>
      </c>
      <c r="F418" t="s">
        <v>292</v>
      </c>
      <c r="G418" t="str">
        <f t="shared" si="12"/>
        <v>Armenia to World</v>
      </c>
      <c r="H418">
        <v>2016</v>
      </c>
      <c r="I418" t="s">
        <v>724</v>
      </c>
      <c r="J418">
        <v>6</v>
      </c>
      <c r="K418">
        <v>33.598999999999997</v>
      </c>
      <c r="L418" s="1">
        <f t="shared" si="13"/>
        <v>3.3598999999999997E-2</v>
      </c>
    </row>
    <row r="419" spans="1:12" ht="14.45">
      <c r="A419" t="s">
        <v>723</v>
      </c>
      <c r="B419" t="s">
        <v>749</v>
      </c>
      <c r="C419">
        <v>842139</v>
      </c>
      <c r="D419" t="s">
        <v>750</v>
      </c>
      <c r="E419" t="s">
        <v>147</v>
      </c>
      <c r="F419" t="s">
        <v>292</v>
      </c>
      <c r="G419" t="str">
        <f t="shared" si="12"/>
        <v>Armenia to World</v>
      </c>
      <c r="H419">
        <v>2017</v>
      </c>
      <c r="I419" t="s">
        <v>724</v>
      </c>
      <c r="J419">
        <v>6</v>
      </c>
      <c r="K419">
        <v>90.709000000000003</v>
      </c>
      <c r="L419" s="1">
        <f t="shared" si="13"/>
        <v>9.0708999999999998E-2</v>
      </c>
    </row>
    <row r="420" spans="1:12" ht="14.45">
      <c r="A420" t="s">
        <v>723</v>
      </c>
      <c r="B420" t="s">
        <v>749</v>
      </c>
      <c r="C420">
        <v>842139</v>
      </c>
      <c r="D420" t="s">
        <v>750</v>
      </c>
      <c r="E420" t="s">
        <v>670</v>
      </c>
      <c r="F420" t="s">
        <v>670</v>
      </c>
      <c r="G420" t="str">
        <f t="shared" si="12"/>
        <v>Armenia to EU27</v>
      </c>
      <c r="H420">
        <v>2013</v>
      </c>
      <c r="I420" t="s">
        <v>724</v>
      </c>
      <c r="J420">
        <v>6</v>
      </c>
      <c r="K420">
        <v>0</v>
      </c>
      <c r="L420" s="1">
        <f t="shared" si="13"/>
        <v>0</v>
      </c>
    </row>
    <row r="421" spans="1:12" ht="14.45">
      <c r="A421" t="s">
        <v>723</v>
      </c>
      <c r="B421" t="s">
        <v>749</v>
      </c>
      <c r="C421">
        <v>842139</v>
      </c>
      <c r="D421" t="s">
        <v>750</v>
      </c>
      <c r="E421" t="s">
        <v>670</v>
      </c>
      <c r="F421" t="s">
        <v>670</v>
      </c>
      <c r="G421" t="str">
        <f t="shared" si="12"/>
        <v>Armenia to EU27</v>
      </c>
      <c r="H421">
        <v>2014</v>
      </c>
      <c r="I421" t="s">
        <v>724</v>
      </c>
      <c r="J421">
        <v>6</v>
      </c>
      <c r="K421">
        <v>0</v>
      </c>
      <c r="L421" s="1">
        <f t="shared" si="13"/>
        <v>0</v>
      </c>
    </row>
    <row r="422" spans="1:12" ht="14.45">
      <c r="A422" t="s">
        <v>723</v>
      </c>
      <c r="B422" t="s">
        <v>749</v>
      </c>
      <c r="C422">
        <v>842139</v>
      </c>
      <c r="D422" t="s">
        <v>750</v>
      </c>
      <c r="E422" t="s">
        <v>670</v>
      </c>
      <c r="F422" t="s">
        <v>670</v>
      </c>
      <c r="G422" t="str">
        <f t="shared" si="12"/>
        <v>Armenia to EU27</v>
      </c>
      <c r="H422">
        <v>2016</v>
      </c>
      <c r="I422" t="s">
        <v>724</v>
      </c>
      <c r="J422">
        <v>6</v>
      </c>
      <c r="K422">
        <v>0.47799999999999998</v>
      </c>
      <c r="L422" s="1">
        <f t="shared" si="13"/>
        <v>4.7799999999999996E-4</v>
      </c>
    </row>
    <row r="423" spans="1:12" ht="14.45">
      <c r="A423" t="s">
        <v>723</v>
      </c>
      <c r="B423" t="s">
        <v>749</v>
      </c>
      <c r="C423">
        <v>847989</v>
      </c>
      <c r="D423" t="s">
        <v>750</v>
      </c>
      <c r="E423" t="s">
        <v>147</v>
      </c>
      <c r="F423" t="s">
        <v>292</v>
      </c>
      <c r="G423" t="str">
        <f t="shared" si="12"/>
        <v>Armenia to World</v>
      </c>
      <c r="H423">
        <v>2013</v>
      </c>
      <c r="I423" t="s">
        <v>724</v>
      </c>
      <c r="J423">
        <v>6</v>
      </c>
      <c r="K423">
        <v>315.58800000000002</v>
      </c>
      <c r="L423" s="1">
        <f t="shared" si="13"/>
        <v>0.31558800000000004</v>
      </c>
    </row>
    <row r="424" spans="1:12" ht="14.45">
      <c r="A424" t="s">
        <v>723</v>
      </c>
      <c r="B424" t="s">
        <v>749</v>
      </c>
      <c r="C424">
        <v>847989</v>
      </c>
      <c r="D424" t="s">
        <v>750</v>
      </c>
      <c r="E424" t="s">
        <v>147</v>
      </c>
      <c r="F424" t="s">
        <v>292</v>
      </c>
      <c r="G424" t="str">
        <f t="shared" si="12"/>
        <v>Armenia to World</v>
      </c>
      <c r="H424">
        <v>2014</v>
      </c>
      <c r="I424" t="s">
        <v>724</v>
      </c>
      <c r="J424">
        <v>6</v>
      </c>
      <c r="K424">
        <v>220.739</v>
      </c>
      <c r="L424" s="1">
        <f t="shared" si="13"/>
        <v>0.22073899999999999</v>
      </c>
    </row>
    <row r="425" spans="1:12" ht="14.45">
      <c r="A425" t="s">
        <v>723</v>
      </c>
      <c r="B425" t="s">
        <v>749</v>
      </c>
      <c r="C425">
        <v>847989</v>
      </c>
      <c r="D425" t="s">
        <v>750</v>
      </c>
      <c r="E425" t="s">
        <v>147</v>
      </c>
      <c r="F425" t="s">
        <v>292</v>
      </c>
      <c r="G425" t="str">
        <f t="shared" si="12"/>
        <v>Armenia to World</v>
      </c>
      <c r="H425">
        <v>2015</v>
      </c>
      <c r="I425" t="s">
        <v>724</v>
      </c>
      <c r="J425">
        <v>6</v>
      </c>
      <c r="K425">
        <v>127.242</v>
      </c>
      <c r="L425" s="1">
        <f t="shared" si="13"/>
        <v>0.12724199999999999</v>
      </c>
    </row>
    <row r="426" spans="1:12" ht="14.45">
      <c r="A426" t="s">
        <v>723</v>
      </c>
      <c r="B426" t="s">
        <v>749</v>
      </c>
      <c r="C426">
        <v>847989</v>
      </c>
      <c r="D426" t="s">
        <v>750</v>
      </c>
      <c r="E426" t="s">
        <v>147</v>
      </c>
      <c r="F426" t="s">
        <v>292</v>
      </c>
      <c r="G426" t="str">
        <f t="shared" si="12"/>
        <v>Armenia to World</v>
      </c>
      <c r="H426">
        <v>2016</v>
      </c>
      <c r="I426" t="s">
        <v>724</v>
      </c>
      <c r="J426">
        <v>6</v>
      </c>
      <c r="K426">
        <v>192.011</v>
      </c>
      <c r="L426" s="1">
        <f t="shared" si="13"/>
        <v>0.19201099999999999</v>
      </c>
    </row>
    <row r="427" spans="1:12" ht="14.45">
      <c r="A427" t="s">
        <v>723</v>
      </c>
      <c r="B427" t="s">
        <v>749</v>
      </c>
      <c r="C427">
        <v>847989</v>
      </c>
      <c r="D427" t="s">
        <v>750</v>
      </c>
      <c r="E427" t="s">
        <v>147</v>
      </c>
      <c r="F427" t="s">
        <v>292</v>
      </c>
      <c r="G427" t="str">
        <f t="shared" si="12"/>
        <v>Armenia to World</v>
      </c>
      <c r="H427">
        <v>2017</v>
      </c>
      <c r="I427" t="s">
        <v>724</v>
      </c>
      <c r="J427">
        <v>6</v>
      </c>
      <c r="K427">
        <v>185.578</v>
      </c>
      <c r="L427" s="1">
        <f t="shared" si="13"/>
        <v>0.18557799999999999</v>
      </c>
    </row>
    <row r="428" spans="1:12" ht="14.45">
      <c r="A428" t="s">
        <v>723</v>
      </c>
      <c r="B428" t="s">
        <v>749</v>
      </c>
      <c r="C428">
        <v>847989</v>
      </c>
      <c r="D428" t="s">
        <v>750</v>
      </c>
      <c r="E428" t="s">
        <v>670</v>
      </c>
      <c r="F428" t="s">
        <v>670</v>
      </c>
      <c r="G428" t="str">
        <f t="shared" si="12"/>
        <v>Armenia to EU27</v>
      </c>
      <c r="H428">
        <v>2013</v>
      </c>
      <c r="I428" t="s">
        <v>724</v>
      </c>
      <c r="J428">
        <v>6</v>
      </c>
      <c r="K428">
        <v>76.545000000000002</v>
      </c>
      <c r="L428" s="1">
        <f t="shared" si="13"/>
        <v>7.6545000000000002E-2</v>
      </c>
    </row>
    <row r="429" spans="1:12" ht="14.45">
      <c r="A429" t="s">
        <v>723</v>
      </c>
      <c r="B429" t="s">
        <v>749</v>
      </c>
      <c r="C429">
        <v>847989</v>
      </c>
      <c r="D429" t="s">
        <v>750</v>
      </c>
      <c r="E429" t="s">
        <v>670</v>
      </c>
      <c r="F429" t="s">
        <v>670</v>
      </c>
      <c r="G429" t="str">
        <f t="shared" si="12"/>
        <v>Armenia to EU27</v>
      </c>
      <c r="H429">
        <v>2014</v>
      </c>
      <c r="I429" t="s">
        <v>724</v>
      </c>
      <c r="J429">
        <v>6</v>
      </c>
      <c r="K429">
        <v>0</v>
      </c>
      <c r="L429" s="1">
        <f t="shared" si="13"/>
        <v>0</v>
      </c>
    </row>
    <row r="430" spans="1:12" ht="14.45">
      <c r="A430" t="s">
        <v>723</v>
      </c>
      <c r="B430" t="s">
        <v>749</v>
      </c>
      <c r="C430">
        <v>847989</v>
      </c>
      <c r="D430" t="s">
        <v>750</v>
      </c>
      <c r="E430" t="s">
        <v>670</v>
      </c>
      <c r="F430" t="s">
        <v>670</v>
      </c>
      <c r="G430" t="str">
        <f t="shared" si="12"/>
        <v>Armenia to EU27</v>
      </c>
      <c r="H430">
        <v>2015</v>
      </c>
      <c r="I430" t="s">
        <v>724</v>
      </c>
      <c r="J430">
        <v>6</v>
      </c>
      <c r="K430">
        <v>0.75</v>
      </c>
      <c r="L430" s="1">
        <f t="shared" si="13"/>
        <v>7.5000000000000002E-4</v>
      </c>
    </row>
    <row r="431" spans="1:12" ht="14.45">
      <c r="A431" t="s">
        <v>723</v>
      </c>
      <c r="B431" t="s">
        <v>749</v>
      </c>
      <c r="C431">
        <v>847989</v>
      </c>
      <c r="D431" t="s">
        <v>750</v>
      </c>
      <c r="E431" t="s">
        <v>670</v>
      </c>
      <c r="F431" t="s">
        <v>670</v>
      </c>
      <c r="G431" t="str">
        <f t="shared" si="12"/>
        <v>Armenia to EU27</v>
      </c>
      <c r="H431">
        <v>2016</v>
      </c>
      <c r="I431" t="s">
        <v>724</v>
      </c>
      <c r="J431">
        <v>6</v>
      </c>
      <c r="K431">
        <v>46.578000000000003</v>
      </c>
      <c r="L431" s="1">
        <f t="shared" si="13"/>
        <v>4.6578000000000001E-2</v>
      </c>
    </row>
    <row r="432" spans="1:12" ht="14.45">
      <c r="A432" t="s">
        <v>723</v>
      </c>
      <c r="B432" t="s">
        <v>751</v>
      </c>
      <c r="C432">
        <v>730900</v>
      </c>
      <c r="D432" t="s">
        <v>752</v>
      </c>
      <c r="E432" t="s">
        <v>147</v>
      </c>
      <c r="F432" t="s">
        <v>292</v>
      </c>
      <c r="G432" t="str">
        <f t="shared" si="12"/>
        <v>Australia to World</v>
      </c>
      <c r="H432">
        <v>2012</v>
      </c>
      <c r="I432" t="s">
        <v>724</v>
      </c>
      <c r="J432">
        <v>6</v>
      </c>
      <c r="K432">
        <v>22763.681</v>
      </c>
      <c r="L432" s="1">
        <f t="shared" si="13"/>
        <v>22.763681000000002</v>
      </c>
    </row>
    <row r="433" spans="1:12" ht="14.45">
      <c r="A433" t="s">
        <v>723</v>
      </c>
      <c r="B433" t="s">
        <v>751</v>
      </c>
      <c r="C433">
        <v>730900</v>
      </c>
      <c r="D433" t="s">
        <v>752</v>
      </c>
      <c r="E433" t="s">
        <v>147</v>
      </c>
      <c r="F433" t="s">
        <v>292</v>
      </c>
      <c r="G433" t="str">
        <f t="shared" si="12"/>
        <v>Australia to World</v>
      </c>
      <c r="H433">
        <v>2013</v>
      </c>
      <c r="I433" t="s">
        <v>724</v>
      </c>
      <c r="J433">
        <v>6</v>
      </c>
      <c r="K433">
        <v>35772.788999999997</v>
      </c>
      <c r="L433" s="1">
        <f t="shared" si="13"/>
        <v>35.772788999999996</v>
      </c>
    </row>
    <row r="434" spans="1:12" ht="14.45">
      <c r="A434" t="s">
        <v>723</v>
      </c>
      <c r="B434" t="s">
        <v>751</v>
      </c>
      <c r="C434">
        <v>730900</v>
      </c>
      <c r="D434" t="s">
        <v>752</v>
      </c>
      <c r="E434" t="s">
        <v>147</v>
      </c>
      <c r="F434" t="s">
        <v>292</v>
      </c>
      <c r="G434" t="str">
        <f t="shared" si="12"/>
        <v>Australia to World</v>
      </c>
      <c r="H434">
        <v>2014</v>
      </c>
      <c r="I434" t="s">
        <v>724</v>
      </c>
      <c r="J434">
        <v>6</v>
      </c>
      <c r="K434">
        <v>34546.684000000001</v>
      </c>
      <c r="L434" s="1">
        <f t="shared" si="13"/>
        <v>34.546683999999999</v>
      </c>
    </row>
    <row r="435" spans="1:12" ht="14.45">
      <c r="A435" t="s">
        <v>723</v>
      </c>
      <c r="B435" t="s">
        <v>751</v>
      </c>
      <c r="C435">
        <v>730900</v>
      </c>
      <c r="D435" t="s">
        <v>752</v>
      </c>
      <c r="E435" t="s">
        <v>147</v>
      </c>
      <c r="F435" t="s">
        <v>292</v>
      </c>
      <c r="G435" t="str">
        <f t="shared" si="12"/>
        <v>Australia to World</v>
      </c>
      <c r="H435">
        <v>2015</v>
      </c>
      <c r="I435" t="s">
        <v>724</v>
      </c>
      <c r="J435">
        <v>6</v>
      </c>
      <c r="K435">
        <v>28387.370999999999</v>
      </c>
      <c r="L435" s="1">
        <f t="shared" si="13"/>
        <v>28.387370999999998</v>
      </c>
    </row>
    <row r="436" spans="1:12" ht="14.45">
      <c r="A436" t="s">
        <v>723</v>
      </c>
      <c r="B436" t="s">
        <v>751</v>
      </c>
      <c r="C436">
        <v>730900</v>
      </c>
      <c r="D436" t="s">
        <v>752</v>
      </c>
      <c r="E436" t="s">
        <v>147</v>
      </c>
      <c r="F436" t="s">
        <v>292</v>
      </c>
      <c r="G436" t="str">
        <f t="shared" si="12"/>
        <v>Australia to World</v>
      </c>
      <c r="H436">
        <v>2016</v>
      </c>
      <c r="I436" t="s">
        <v>724</v>
      </c>
      <c r="J436">
        <v>6</v>
      </c>
      <c r="K436">
        <v>25705.012999999999</v>
      </c>
      <c r="L436" s="1">
        <f t="shared" si="13"/>
        <v>25.705012999999997</v>
      </c>
    </row>
    <row r="437" spans="1:12" ht="14.45">
      <c r="A437" t="s">
        <v>723</v>
      </c>
      <c r="B437" t="s">
        <v>751</v>
      </c>
      <c r="C437">
        <v>730900</v>
      </c>
      <c r="D437" t="s">
        <v>752</v>
      </c>
      <c r="E437" t="s">
        <v>147</v>
      </c>
      <c r="F437" t="s">
        <v>292</v>
      </c>
      <c r="G437" t="str">
        <f t="shared" si="12"/>
        <v>Australia to World</v>
      </c>
      <c r="H437">
        <v>2017</v>
      </c>
      <c r="I437" t="s">
        <v>724</v>
      </c>
      <c r="J437">
        <v>6</v>
      </c>
      <c r="K437">
        <v>21879.795999999998</v>
      </c>
      <c r="L437" s="1">
        <f t="shared" si="13"/>
        <v>21.879795999999999</v>
      </c>
    </row>
    <row r="438" spans="1:12" ht="14.45">
      <c r="A438" t="s">
        <v>723</v>
      </c>
      <c r="B438" t="s">
        <v>751</v>
      </c>
      <c r="C438">
        <v>730900</v>
      </c>
      <c r="D438" t="s">
        <v>752</v>
      </c>
      <c r="E438" t="s">
        <v>670</v>
      </c>
      <c r="F438" t="s">
        <v>670</v>
      </c>
      <c r="G438" t="str">
        <f t="shared" si="12"/>
        <v>Australia to EU27</v>
      </c>
      <c r="H438">
        <v>2012</v>
      </c>
      <c r="I438" t="s">
        <v>724</v>
      </c>
      <c r="J438">
        <v>6</v>
      </c>
      <c r="K438">
        <v>249.69200000000001</v>
      </c>
      <c r="L438" s="1">
        <f t="shared" si="13"/>
        <v>0.249692</v>
      </c>
    </row>
    <row r="439" spans="1:12" ht="14.45">
      <c r="A439" t="s">
        <v>723</v>
      </c>
      <c r="B439" t="s">
        <v>751</v>
      </c>
      <c r="C439">
        <v>730900</v>
      </c>
      <c r="D439" t="s">
        <v>752</v>
      </c>
      <c r="E439" t="s">
        <v>670</v>
      </c>
      <c r="F439" t="s">
        <v>670</v>
      </c>
      <c r="G439" t="str">
        <f t="shared" si="12"/>
        <v>Australia to EU27</v>
      </c>
      <c r="H439">
        <v>2013</v>
      </c>
      <c r="I439" t="s">
        <v>724</v>
      </c>
      <c r="J439">
        <v>6</v>
      </c>
      <c r="K439">
        <v>1388.982</v>
      </c>
      <c r="L439" s="1">
        <f t="shared" si="13"/>
        <v>1.3889819999999999</v>
      </c>
    </row>
    <row r="440" spans="1:12" ht="14.45">
      <c r="A440" t="s">
        <v>723</v>
      </c>
      <c r="B440" t="s">
        <v>751</v>
      </c>
      <c r="C440">
        <v>730900</v>
      </c>
      <c r="D440" t="s">
        <v>752</v>
      </c>
      <c r="E440" t="s">
        <v>670</v>
      </c>
      <c r="F440" t="s">
        <v>670</v>
      </c>
      <c r="G440" t="str">
        <f t="shared" si="12"/>
        <v>Australia to EU27</v>
      </c>
      <c r="H440">
        <v>2014</v>
      </c>
      <c r="I440" t="s">
        <v>724</v>
      </c>
      <c r="J440">
        <v>6</v>
      </c>
      <c r="K440">
        <v>2263.0540000000001</v>
      </c>
      <c r="L440" s="1">
        <f t="shared" si="13"/>
        <v>2.2630539999999999</v>
      </c>
    </row>
    <row r="441" spans="1:12" ht="14.45">
      <c r="A441" t="s">
        <v>723</v>
      </c>
      <c r="B441" t="s">
        <v>751</v>
      </c>
      <c r="C441">
        <v>730900</v>
      </c>
      <c r="D441" t="s">
        <v>752</v>
      </c>
      <c r="E441" t="s">
        <v>670</v>
      </c>
      <c r="F441" t="s">
        <v>670</v>
      </c>
      <c r="G441" t="str">
        <f t="shared" si="12"/>
        <v>Australia to EU27</v>
      </c>
      <c r="H441">
        <v>2015</v>
      </c>
      <c r="I441" t="s">
        <v>724</v>
      </c>
      <c r="J441">
        <v>6</v>
      </c>
      <c r="K441">
        <v>1573.54</v>
      </c>
      <c r="L441" s="1">
        <f t="shared" si="13"/>
        <v>1.5735399999999999</v>
      </c>
    </row>
    <row r="442" spans="1:12" ht="14.45">
      <c r="A442" t="s">
        <v>723</v>
      </c>
      <c r="B442" t="s">
        <v>751</v>
      </c>
      <c r="C442">
        <v>730900</v>
      </c>
      <c r="D442" t="s">
        <v>752</v>
      </c>
      <c r="E442" t="s">
        <v>670</v>
      </c>
      <c r="F442" t="s">
        <v>670</v>
      </c>
      <c r="G442" t="str">
        <f t="shared" si="12"/>
        <v>Australia to EU27</v>
      </c>
      <c r="H442">
        <v>2016</v>
      </c>
      <c r="I442" t="s">
        <v>724</v>
      </c>
      <c r="J442">
        <v>6</v>
      </c>
      <c r="K442">
        <v>1027.828</v>
      </c>
      <c r="L442" s="1">
        <f t="shared" si="13"/>
        <v>1.027828</v>
      </c>
    </row>
    <row r="443" spans="1:12" ht="14.45">
      <c r="A443" t="s">
        <v>723</v>
      </c>
      <c r="B443" t="s">
        <v>751</v>
      </c>
      <c r="C443">
        <v>730900</v>
      </c>
      <c r="D443" t="s">
        <v>752</v>
      </c>
      <c r="E443" t="s">
        <v>670</v>
      </c>
      <c r="F443" t="s">
        <v>670</v>
      </c>
      <c r="G443" t="str">
        <f t="shared" si="12"/>
        <v>Australia to EU27</v>
      </c>
      <c r="H443">
        <v>2017</v>
      </c>
      <c r="I443" t="s">
        <v>724</v>
      </c>
      <c r="J443">
        <v>6</v>
      </c>
      <c r="K443">
        <v>281.53800000000001</v>
      </c>
      <c r="L443" s="1">
        <f t="shared" si="13"/>
        <v>0.28153800000000001</v>
      </c>
    </row>
    <row r="444" spans="1:12" ht="14.45">
      <c r="A444" t="s">
        <v>723</v>
      </c>
      <c r="B444" t="s">
        <v>751</v>
      </c>
      <c r="C444">
        <v>741999</v>
      </c>
      <c r="D444" t="s">
        <v>752</v>
      </c>
      <c r="E444" t="s">
        <v>147</v>
      </c>
      <c r="F444" t="s">
        <v>292</v>
      </c>
      <c r="G444" t="str">
        <f t="shared" si="12"/>
        <v>Australia to World</v>
      </c>
      <c r="H444">
        <v>2012</v>
      </c>
      <c r="I444" t="s">
        <v>724</v>
      </c>
      <c r="J444">
        <v>6</v>
      </c>
      <c r="K444">
        <v>1949.7449999999999</v>
      </c>
      <c r="L444" s="1">
        <f t="shared" si="13"/>
        <v>1.9497449999999998</v>
      </c>
    </row>
    <row r="445" spans="1:12" ht="14.45">
      <c r="A445" t="s">
        <v>723</v>
      </c>
      <c r="B445" t="s">
        <v>751</v>
      </c>
      <c r="C445">
        <v>741999</v>
      </c>
      <c r="D445" t="s">
        <v>752</v>
      </c>
      <c r="E445" t="s">
        <v>147</v>
      </c>
      <c r="F445" t="s">
        <v>292</v>
      </c>
      <c r="G445" t="str">
        <f t="shared" si="12"/>
        <v>Australia to World</v>
      </c>
      <c r="H445">
        <v>2013</v>
      </c>
      <c r="I445" t="s">
        <v>724</v>
      </c>
      <c r="J445">
        <v>6</v>
      </c>
      <c r="K445">
        <v>1446.5070000000001</v>
      </c>
      <c r="L445" s="1">
        <f t="shared" si="13"/>
        <v>1.446507</v>
      </c>
    </row>
    <row r="446" spans="1:12" ht="14.45">
      <c r="A446" t="s">
        <v>723</v>
      </c>
      <c r="B446" t="s">
        <v>751</v>
      </c>
      <c r="C446">
        <v>741999</v>
      </c>
      <c r="D446" t="s">
        <v>752</v>
      </c>
      <c r="E446" t="s">
        <v>147</v>
      </c>
      <c r="F446" t="s">
        <v>292</v>
      </c>
      <c r="G446" t="str">
        <f t="shared" si="12"/>
        <v>Australia to World</v>
      </c>
      <c r="H446">
        <v>2014</v>
      </c>
      <c r="I446" t="s">
        <v>724</v>
      </c>
      <c r="J446">
        <v>6</v>
      </c>
      <c r="K446">
        <v>1376.154</v>
      </c>
      <c r="L446" s="1">
        <f t="shared" si="13"/>
        <v>1.3761540000000001</v>
      </c>
    </row>
    <row r="447" spans="1:12" ht="14.45">
      <c r="A447" t="s">
        <v>723</v>
      </c>
      <c r="B447" t="s">
        <v>751</v>
      </c>
      <c r="C447">
        <v>741999</v>
      </c>
      <c r="D447" t="s">
        <v>752</v>
      </c>
      <c r="E447" t="s">
        <v>147</v>
      </c>
      <c r="F447" t="s">
        <v>292</v>
      </c>
      <c r="G447" t="str">
        <f t="shared" si="12"/>
        <v>Australia to World</v>
      </c>
      <c r="H447">
        <v>2015</v>
      </c>
      <c r="I447" t="s">
        <v>724</v>
      </c>
      <c r="J447">
        <v>6</v>
      </c>
      <c r="K447">
        <v>1931.579</v>
      </c>
      <c r="L447" s="1">
        <f t="shared" si="13"/>
        <v>1.9315789999999999</v>
      </c>
    </row>
    <row r="448" spans="1:12" ht="14.45">
      <c r="A448" t="s">
        <v>723</v>
      </c>
      <c r="B448" t="s">
        <v>751</v>
      </c>
      <c r="C448">
        <v>741999</v>
      </c>
      <c r="D448" t="s">
        <v>752</v>
      </c>
      <c r="E448" t="s">
        <v>147</v>
      </c>
      <c r="F448" t="s">
        <v>292</v>
      </c>
      <c r="G448" t="str">
        <f t="shared" si="12"/>
        <v>Australia to World</v>
      </c>
      <c r="H448">
        <v>2016</v>
      </c>
      <c r="I448" t="s">
        <v>724</v>
      </c>
      <c r="J448">
        <v>6</v>
      </c>
      <c r="K448">
        <v>3442.694</v>
      </c>
      <c r="L448" s="1">
        <f t="shared" si="13"/>
        <v>3.4426939999999999</v>
      </c>
    </row>
    <row r="449" spans="1:12" ht="14.45">
      <c r="A449" t="s">
        <v>723</v>
      </c>
      <c r="B449" t="s">
        <v>751</v>
      </c>
      <c r="C449">
        <v>741999</v>
      </c>
      <c r="D449" t="s">
        <v>752</v>
      </c>
      <c r="E449" t="s">
        <v>147</v>
      </c>
      <c r="F449" t="s">
        <v>292</v>
      </c>
      <c r="G449" t="str">
        <f t="shared" si="12"/>
        <v>Australia to World</v>
      </c>
      <c r="H449">
        <v>2017</v>
      </c>
      <c r="I449" t="s">
        <v>724</v>
      </c>
      <c r="J449">
        <v>6</v>
      </c>
      <c r="K449">
        <v>3050.8409999999999</v>
      </c>
      <c r="L449" s="1">
        <f t="shared" si="13"/>
        <v>3.0508409999999997</v>
      </c>
    </row>
    <row r="450" spans="1:12" ht="14.45">
      <c r="A450" t="s">
        <v>723</v>
      </c>
      <c r="B450" t="s">
        <v>751</v>
      </c>
      <c r="C450">
        <v>741999</v>
      </c>
      <c r="D450" t="s">
        <v>752</v>
      </c>
      <c r="E450" t="s">
        <v>670</v>
      </c>
      <c r="F450" t="s">
        <v>670</v>
      </c>
      <c r="G450" t="str">
        <f t="shared" si="12"/>
        <v>Australia to EU27</v>
      </c>
      <c r="H450">
        <v>2012</v>
      </c>
      <c r="I450" t="s">
        <v>724</v>
      </c>
      <c r="J450">
        <v>6</v>
      </c>
      <c r="K450">
        <v>193.89699999999999</v>
      </c>
      <c r="L450" s="1">
        <f t="shared" si="13"/>
        <v>0.19389699999999999</v>
      </c>
    </row>
    <row r="451" spans="1:12" ht="14.45">
      <c r="A451" t="s">
        <v>723</v>
      </c>
      <c r="B451" t="s">
        <v>751</v>
      </c>
      <c r="C451">
        <v>741999</v>
      </c>
      <c r="D451" t="s">
        <v>752</v>
      </c>
      <c r="E451" t="s">
        <v>670</v>
      </c>
      <c r="F451" t="s">
        <v>670</v>
      </c>
      <c r="G451" t="str">
        <f t="shared" si="12"/>
        <v>Australia to EU27</v>
      </c>
      <c r="H451">
        <v>2013</v>
      </c>
      <c r="I451" t="s">
        <v>724</v>
      </c>
      <c r="J451">
        <v>6</v>
      </c>
      <c r="K451">
        <v>591.82600000000002</v>
      </c>
      <c r="L451" s="1">
        <f t="shared" si="13"/>
        <v>0.59182600000000007</v>
      </c>
    </row>
    <row r="452" spans="1:12" ht="14.45">
      <c r="A452" t="s">
        <v>723</v>
      </c>
      <c r="B452" t="s">
        <v>751</v>
      </c>
      <c r="C452">
        <v>741999</v>
      </c>
      <c r="D452" t="s">
        <v>752</v>
      </c>
      <c r="E452" t="s">
        <v>670</v>
      </c>
      <c r="F452" t="s">
        <v>670</v>
      </c>
      <c r="G452" t="str">
        <f t="shared" si="12"/>
        <v>Australia to EU27</v>
      </c>
      <c r="H452">
        <v>2014</v>
      </c>
      <c r="I452" t="s">
        <v>724</v>
      </c>
      <c r="J452">
        <v>6</v>
      </c>
      <c r="K452">
        <v>368.23599999999999</v>
      </c>
      <c r="L452" s="1">
        <f t="shared" si="13"/>
        <v>0.36823600000000001</v>
      </c>
    </row>
    <row r="453" spans="1:12" ht="14.45">
      <c r="A453" t="s">
        <v>723</v>
      </c>
      <c r="B453" t="s">
        <v>751</v>
      </c>
      <c r="C453">
        <v>741999</v>
      </c>
      <c r="D453" t="s">
        <v>752</v>
      </c>
      <c r="E453" t="s">
        <v>670</v>
      </c>
      <c r="F453" t="s">
        <v>670</v>
      </c>
      <c r="G453" t="str">
        <f t="shared" si="12"/>
        <v>Australia to EU27</v>
      </c>
      <c r="H453">
        <v>2015</v>
      </c>
      <c r="I453" t="s">
        <v>724</v>
      </c>
      <c r="J453">
        <v>6</v>
      </c>
      <c r="K453">
        <v>251.05199999999999</v>
      </c>
      <c r="L453" s="1">
        <f t="shared" si="13"/>
        <v>0.251052</v>
      </c>
    </row>
    <row r="454" spans="1:12" ht="14.45">
      <c r="A454" t="s">
        <v>723</v>
      </c>
      <c r="B454" t="s">
        <v>751</v>
      </c>
      <c r="C454">
        <v>741999</v>
      </c>
      <c r="D454" t="s">
        <v>752</v>
      </c>
      <c r="E454" t="s">
        <v>670</v>
      </c>
      <c r="F454" t="s">
        <v>670</v>
      </c>
      <c r="G454" t="str">
        <f t="shared" si="12"/>
        <v>Australia to EU27</v>
      </c>
      <c r="H454">
        <v>2016</v>
      </c>
      <c r="I454" t="s">
        <v>724</v>
      </c>
      <c r="J454">
        <v>6</v>
      </c>
      <c r="K454">
        <v>335.185</v>
      </c>
      <c r="L454" s="1">
        <f t="shared" si="13"/>
        <v>0.33518500000000001</v>
      </c>
    </row>
    <row r="455" spans="1:12" ht="14.45">
      <c r="A455" t="s">
        <v>723</v>
      </c>
      <c r="B455" t="s">
        <v>751</v>
      </c>
      <c r="C455">
        <v>741999</v>
      </c>
      <c r="D455" t="s">
        <v>752</v>
      </c>
      <c r="E455" t="s">
        <v>670</v>
      </c>
      <c r="F455" t="s">
        <v>670</v>
      </c>
      <c r="G455" t="str">
        <f t="shared" si="12"/>
        <v>Australia to EU27</v>
      </c>
      <c r="H455">
        <v>2017</v>
      </c>
      <c r="I455" t="s">
        <v>724</v>
      </c>
      <c r="J455">
        <v>6</v>
      </c>
      <c r="K455">
        <v>48.991</v>
      </c>
      <c r="L455" s="1">
        <f t="shared" si="13"/>
        <v>4.8991E-2</v>
      </c>
    </row>
    <row r="456" spans="1:12" ht="14.45">
      <c r="A456" t="s">
        <v>723</v>
      </c>
      <c r="B456" t="s">
        <v>751</v>
      </c>
      <c r="C456">
        <v>761100</v>
      </c>
      <c r="D456" t="s">
        <v>752</v>
      </c>
      <c r="E456" t="s">
        <v>147</v>
      </c>
      <c r="F456" t="s">
        <v>292</v>
      </c>
      <c r="G456" t="str">
        <f t="shared" si="12"/>
        <v>Australia to World</v>
      </c>
      <c r="H456">
        <v>2012</v>
      </c>
      <c r="I456" t="s">
        <v>724</v>
      </c>
      <c r="J456">
        <v>6</v>
      </c>
      <c r="K456">
        <v>557.30799999999999</v>
      </c>
      <c r="L456" s="1">
        <f t="shared" si="13"/>
        <v>0.55730800000000003</v>
      </c>
    </row>
    <row r="457" spans="1:12" ht="14.45">
      <c r="A457" t="s">
        <v>723</v>
      </c>
      <c r="B457" t="s">
        <v>751</v>
      </c>
      <c r="C457">
        <v>761100</v>
      </c>
      <c r="D457" t="s">
        <v>752</v>
      </c>
      <c r="E457" t="s">
        <v>147</v>
      </c>
      <c r="F457" t="s">
        <v>292</v>
      </c>
      <c r="G457" t="str">
        <f t="shared" ref="G457:G520" si="14">CONCATENATE(D457, " to ", F457)</f>
        <v>Australia to World</v>
      </c>
      <c r="H457">
        <v>2013</v>
      </c>
      <c r="I457" t="s">
        <v>724</v>
      </c>
      <c r="J457">
        <v>6</v>
      </c>
      <c r="K457">
        <v>687.68200000000002</v>
      </c>
      <c r="L457" s="1">
        <f t="shared" ref="L457:L520" si="15">K457/1000</f>
        <v>0.68768200000000002</v>
      </c>
    </row>
    <row r="458" spans="1:12" ht="14.45">
      <c r="A458" t="s">
        <v>723</v>
      </c>
      <c r="B458" t="s">
        <v>751</v>
      </c>
      <c r="C458">
        <v>761100</v>
      </c>
      <c r="D458" t="s">
        <v>752</v>
      </c>
      <c r="E458" t="s">
        <v>147</v>
      </c>
      <c r="F458" t="s">
        <v>292</v>
      </c>
      <c r="G458" t="str">
        <f t="shared" si="14"/>
        <v>Australia to World</v>
      </c>
      <c r="H458">
        <v>2014</v>
      </c>
      <c r="I458" t="s">
        <v>724</v>
      </c>
      <c r="J458">
        <v>6</v>
      </c>
      <c r="K458">
        <v>177.41900000000001</v>
      </c>
      <c r="L458" s="1">
        <f t="shared" si="15"/>
        <v>0.17741900000000002</v>
      </c>
    </row>
    <row r="459" spans="1:12" ht="14.45">
      <c r="A459" t="s">
        <v>723</v>
      </c>
      <c r="B459" t="s">
        <v>751</v>
      </c>
      <c r="C459">
        <v>761100</v>
      </c>
      <c r="D459" t="s">
        <v>752</v>
      </c>
      <c r="E459" t="s">
        <v>147</v>
      </c>
      <c r="F459" t="s">
        <v>292</v>
      </c>
      <c r="G459" t="str">
        <f t="shared" si="14"/>
        <v>Australia to World</v>
      </c>
      <c r="H459">
        <v>2015</v>
      </c>
      <c r="I459" t="s">
        <v>724</v>
      </c>
      <c r="J459">
        <v>6</v>
      </c>
      <c r="K459">
        <v>484.08</v>
      </c>
      <c r="L459" s="1">
        <f t="shared" si="15"/>
        <v>0.48408000000000001</v>
      </c>
    </row>
    <row r="460" spans="1:12" ht="14.45">
      <c r="A460" t="s">
        <v>723</v>
      </c>
      <c r="B460" t="s">
        <v>751</v>
      </c>
      <c r="C460">
        <v>761100</v>
      </c>
      <c r="D460" t="s">
        <v>752</v>
      </c>
      <c r="E460" t="s">
        <v>147</v>
      </c>
      <c r="F460" t="s">
        <v>292</v>
      </c>
      <c r="G460" t="str">
        <f t="shared" si="14"/>
        <v>Australia to World</v>
      </c>
      <c r="H460">
        <v>2016</v>
      </c>
      <c r="I460" t="s">
        <v>724</v>
      </c>
      <c r="J460">
        <v>6</v>
      </c>
      <c r="K460">
        <v>245.76599999999999</v>
      </c>
      <c r="L460" s="1">
        <f t="shared" si="15"/>
        <v>0.24576599999999998</v>
      </c>
    </row>
    <row r="461" spans="1:12" ht="14.45">
      <c r="A461" t="s">
        <v>723</v>
      </c>
      <c r="B461" t="s">
        <v>751</v>
      </c>
      <c r="C461">
        <v>761100</v>
      </c>
      <c r="D461" t="s">
        <v>752</v>
      </c>
      <c r="E461" t="s">
        <v>147</v>
      </c>
      <c r="F461" t="s">
        <v>292</v>
      </c>
      <c r="G461" t="str">
        <f t="shared" si="14"/>
        <v>Australia to World</v>
      </c>
      <c r="H461">
        <v>2017</v>
      </c>
      <c r="I461" t="s">
        <v>724</v>
      </c>
      <c r="J461">
        <v>6</v>
      </c>
      <c r="K461">
        <v>98.376999999999995</v>
      </c>
      <c r="L461" s="1">
        <f t="shared" si="15"/>
        <v>9.8376999999999992E-2</v>
      </c>
    </row>
    <row r="462" spans="1:12" ht="14.45">
      <c r="A462" t="s">
        <v>723</v>
      </c>
      <c r="B462" t="s">
        <v>751</v>
      </c>
      <c r="C462">
        <v>761100</v>
      </c>
      <c r="D462" t="s">
        <v>752</v>
      </c>
      <c r="E462" t="s">
        <v>670</v>
      </c>
      <c r="F462" t="s">
        <v>670</v>
      </c>
      <c r="G462" t="str">
        <f t="shared" si="14"/>
        <v>Australia to EU27</v>
      </c>
      <c r="H462">
        <v>2012</v>
      </c>
      <c r="I462" t="s">
        <v>724</v>
      </c>
      <c r="J462">
        <v>6</v>
      </c>
      <c r="K462">
        <v>57.472000000000001</v>
      </c>
      <c r="L462" s="1">
        <f t="shared" si="15"/>
        <v>5.7472000000000002E-2</v>
      </c>
    </row>
    <row r="463" spans="1:12" ht="14.45">
      <c r="A463" t="s">
        <v>723</v>
      </c>
      <c r="B463" t="s">
        <v>751</v>
      </c>
      <c r="C463">
        <v>761100</v>
      </c>
      <c r="D463" t="s">
        <v>752</v>
      </c>
      <c r="E463" t="s">
        <v>670</v>
      </c>
      <c r="F463" t="s">
        <v>670</v>
      </c>
      <c r="G463" t="str">
        <f t="shared" si="14"/>
        <v>Australia to EU27</v>
      </c>
      <c r="H463">
        <v>2014</v>
      </c>
      <c r="I463" t="s">
        <v>724</v>
      </c>
      <c r="J463">
        <v>6</v>
      </c>
      <c r="K463">
        <v>33.24</v>
      </c>
      <c r="L463" s="1">
        <f t="shared" si="15"/>
        <v>3.3239999999999999E-2</v>
      </c>
    </row>
    <row r="464" spans="1:12" ht="14.45">
      <c r="A464" t="s">
        <v>723</v>
      </c>
      <c r="B464" t="s">
        <v>751</v>
      </c>
      <c r="C464">
        <v>761100</v>
      </c>
      <c r="D464" t="s">
        <v>752</v>
      </c>
      <c r="E464" t="s">
        <v>670</v>
      </c>
      <c r="F464" t="s">
        <v>670</v>
      </c>
      <c r="G464" t="str">
        <f t="shared" si="14"/>
        <v>Australia to EU27</v>
      </c>
      <c r="H464">
        <v>2016</v>
      </c>
      <c r="I464" t="s">
        <v>724</v>
      </c>
      <c r="J464">
        <v>6</v>
      </c>
      <c r="K464">
        <v>2.3180000000000001</v>
      </c>
      <c r="L464" s="1">
        <f t="shared" si="15"/>
        <v>2.3180000000000002E-3</v>
      </c>
    </row>
    <row r="465" spans="1:12" ht="14.45">
      <c r="A465" t="s">
        <v>723</v>
      </c>
      <c r="B465" t="s">
        <v>751</v>
      </c>
      <c r="C465">
        <v>761100</v>
      </c>
      <c r="D465" t="s">
        <v>752</v>
      </c>
      <c r="E465" t="s">
        <v>670</v>
      </c>
      <c r="F465" t="s">
        <v>670</v>
      </c>
      <c r="G465" t="str">
        <f t="shared" si="14"/>
        <v>Australia to EU27</v>
      </c>
      <c r="H465">
        <v>2017</v>
      </c>
      <c r="I465" t="s">
        <v>724</v>
      </c>
      <c r="J465">
        <v>6</v>
      </c>
      <c r="K465">
        <v>1.8420000000000001</v>
      </c>
      <c r="L465" s="1">
        <f t="shared" si="15"/>
        <v>1.8420000000000001E-3</v>
      </c>
    </row>
    <row r="466" spans="1:12" ht="14.45">
      <c r="A466" t="s">
        <v>723</v>
      </c>
      <c r="B466" t="s">
        <v>751</v>
      </c>
      <c r="C466">
        <v>8405</v>
      </c>
      <c r="D466" t="s">
        <v>752</v>
      </c>
      <c r="E466" t="s">
        <v>147</v>
      </c>
      <c r="F466" t="s">
        <v>292</v>
      </c>
      <c r="G466" t="str">
        <f t="shared" si="14"/>
        <v>Australia to World</v>
      </c>
      <c r="H466">
        <v>2012</v>
      </c>
      <c r="I466" t="s">
        <v>724</v>
      </c>
      <c r="J466">
        <v>6</v>
      </c>
      <c r="K466">
        <v>2895.6120000000001</v>
      </c>
      <c r="L466" s="1">
        <f t="shared" si="15"/>
        <v>2.8956120000000003</v>
      </c>
    </row>
    <row r="467" spans="1:12" ht="14.45">
      <c r="A467" t="s">
        <v>723</v>
      </c>
      <c r="B467" t="s">
        <v>751</v>
      </c>
      <c r="C467">
        <v>8405</v>
      </c>
      <c r="D467" t="s">
        <v>752</v>
      </c>
      <c r="E467" t="s">
        <v>147</v>
      </c>
      <c r="F467" t="s">
        <v>292</v>
      </c>
      <c r="G467" t="str">
        <f t="shared" si="14"/>
        <v>Australia to World</v>
      </c>
      <c r="H467">
        <v>2013</v>
      </c>
      <c r="I467" t="s">
        <v>724</v>
      </c>
      <c r="J467">
        <v>6</v>
      </c>
      <c r="K467">
        <v>3463.8240000000001</v>
      </c>
      <c r="L467" s="1">
        <f t="shared" si="15"/>
        <v>3.4638240000000002</v>
      </c>
    </row>
    <row r="468" spans="1:12" ht="14.45">
      <c r="A468" t="s">
        <v>723</v>
      </c>
      <c r="B468" t="s">
        <v>751</v>
      </c>
      <c r="C468">
        <v>8405</v>
      </c>
      <c r="D468" t="s">
        <v>752</v>
      </c>
      <c r="E468" t="s">
        <v>147</v>
      </c>
      <c r="F468" t="s">
        <v>292</v>
      </c>
      <c r="G468" t="str">
        <f t="shared" si="14"/>
        <v>Australia to World</v>
      </c>
      <c r="H468">
        <v>2014</v>
      </c>
      <c r="I468" t="s">
        <v>724</v>
      </c>
      <c r="J468">
        <v>6</v>
      </c>
      <c r="K468">
        <v>9800.9330000000009</v>
      </c>
      <c r="L468" s="1">
        <f t="shared" si="15"/>
        <v>9.8009330000000006</v>
      </c>
    </row>
    <row r="469" spans="1:12" ht="14.45">
      <c r="A469" t="s">
        <v>723</v>
      </c>
      <c r="B469" t="s">
        <v>751</v>
      </c>
      <c r="C469">
        <v>8405</v>
      </c>
      <c r="D469" t="s">
        <v>752</v>
      </c>
      <c r="E469" t="s">
        <v>147</v>
      </c>
      <c r="F469" t="s">
        <v>292</v>
      </c>
      <c r="G469" t="str">
        <f t="shared" si="14"/>
        <v>Australia to World</v>
      </c>
      <c r="H469">
        <v>2015</v>
      </c>
      <c r="I469" t="s">
        <v>724</v>
      </c>
      <c r="J469">
        <v>6</v>
      </c>
      <c r="K469">
        <v>6468.9160000000002</v>
      </c>
      <c r="L469" s="1">
        <f t="shared" si="15"/>
        <v>6.4689160000000001</v>
      </c>
    </row>
    <row r="470" spans="1:12" ht="14.45">
      <c r="A470" t="s">
        <v>723</v>
      </c>
      <c r="B470" t="s">
        <v>751</v>
      </c>
      <c r="C470">
        <v>8405</v>
      </c>
      <c r="D470" t="s">
        <v>752</v>
      </c>
      <c r="E470" t="s">
        <v>147</v>
      </c>
      <c r="F470" t="s">
        <v>292</v>
      </c>
      <c r="G470" t="str">
        <f t="shared" si="14"/>
        <v>Australia to World</v>
      </c>
      <c r="H470">
        <v>2016</v>
      </c>
      <c r="I470" t="s">
        <v>724</v>
      </c>
      <c r="J470">
        <v>6</v>
      </c>
      <c r="K470">
        <v>5983.2070000000003</v>
      </c>
      <c r="L470" s="1">
        <f t="shared" si="15"/>
        <v>5.9832070000000002</v>
      </c>
    </row>
    <row r="471" spans="1:12" ht="14.45">
      <c r="A471" t="s">
        <v>723</v>
      </c>
      <c r="B471" t="s">
        <v>751</v>
      </c>
      <c r="C471">
        <v>8405</v>
      </c>
      <c r="D471" t="s">
        <v>752</v>
      </c>
      <c r="E471" t="s">
        <v>147</v>
      </c>
      <c r="F471" t="s">
        <v>292</v>
      </c>
      <c r="G471" t="str">
        <f t="shared" si="14"/>
        <v>Australia to World</v>
      </c>
      <c r="H471">
        <v>2017</v>
      </c>
      <c r="I471" t="s">
        <v>724</v>
      </c>
      <c r="J471">
        <v>6</v>
      </c>
      <c r="K471">
        <v>1315.4380000000001</v>
      </c>
      <c r="L471" s="1">
        <f t="shared" si="15"/>
        <v>1.3154380000000001</v>
      </c>
    </row>
    <row r="472" spans="1:12" ht="14.45">
      <c r="A472" t="s">
        <v>723</v>
      </c>
      <c r="B472" t="s">
        <v>751</v>
      </c>
      <c r="C472">
        <v>8405</v>
      </c>
      <c r="D472" t="s">
        <v>752</v>
      </c>
      <c r="E472" t="s">
        <v>670</v>
      </c>
      <c r="F472" t="s">
        <v>670</v>
      </c>
      <c r="G472" t="str">
        <f t="shared" si="14"/>
        <v>Australia to EU27</v>
      </c>
      <c r="H472">
        <v>2012</v>
      </c>
      <c r="I472" t="s">
        <v>724</v>
      </c>
      <c r="J472">
        <v>6</v>
      </c>
      <c r="K472">
        <v>93.346999999999994</v>
      </c>
      <c r="L472" s="1">
        <f t="shared" si="15"/>
        <v>9.3346999999999999E-2</v>
      </c>
    </row>
    <row r="473" spans="1:12" ht="14.45">
      <c r="A473" t="s">
        <v>723</v>
      </c>
      <c r="B473" t="s">
        <v>751</v>
      </c>
      <c r="C473">
        <v>8405</v>
      </c>
      <c r="D473" t="s">
        <v>752</v>
      </c>
      <c r="E473" t="s">
        <v>670</v>
      </c>
      <c r="F473" t="s">
        <v>670</v>
      </c>
      <c r="G473" t="str">
        <f t="shared" si="14"/>
        <v>Australia to EU27</v>
      </c>
      <c r="H473">
        <v>2013</v>
      </c>
      <c r="I473" t="s">
        <v>724</v>
      </c>
      <c r="J473">
        <v>6</v>
      </c>
      <c r="K473">
        <v>279.69299999999998</v>
      </c>
      <c r="L473" s="1">
        <f t="shared" si="15"/>
        <v>0.27969299999999997</v>
      </c>
    </row>
    <row r="474" spans="1:12" ht="14.45">
      <c r="A474" t="s">
        <v>723</v>
      </c>
      <c r="B474" t="s">
        <v>751</v>
      </c>
      <c r="C474">
        <v>8405</v>
      </c>
      <c r="D474" t="s">
        <v>752</v>
      </c>
      <c r="E474" t="s">
        <v>670</v>
      </c>
      <c r="F474" t="s">
        <v>670</v>
      </c>
      <c r="G474" t="str">
        <f t="shared" si="14"/>
        <v>Australia to EU27</v>
      </c>
      <c r="H474">
        <v>2014</v>
      </c>
      <c r="I474" t="s">
        <v>724</v>
      </c>
      <c r="J474">
        <v>6</v>
      </c>
      <c r="K474">
        <v>1405.778</v>
      </c>
      <c r="L474" s="1">
        <f t="shared" si="15"/>
        <v>1.405778</v>
      </c>
    </row>
    <row r="475" spans="1:12" ht="14.45">
      <c r="A475" t="s">
        <v>723</v>
      </c>
      <c r="B475" t="s">
        <v>751</v>
      </c>
      <c r="C475">
        <v>8405</v>
      </c>
      <c r="D475" t="s">
        <v>752</v>
      </c>
      <c r="E475" t="s">
        <v>670</v>
      </c>
      <c r="F475" t="s">
        <v>670</v>
      </c>
      <c r="G475" t="str">
        <f t="shared" si="14"/>
        <v>Australia to EU27</v>
      </c>
      <c r="H475">
        <v>2015</v>
      </c>
      <c r="I475" t="s">
        <v>724</v>
      </c>
      <c r="J475">
        <v>6</v>
      </c>
      <c r="K475">
        <v>87.350999999999999</v>
      </c>
      <c r="L475" s="1">
        <f t="shared" si="15"/>
        <v>8.7350999999999998E-2</v>
      </c>
    </row>
    <row r="476" spans="1:12" ht="14.45">
      <c r="A476" t="s">
        <v>723</v>
      </c>
      <c r="B476" t="s">
        <v>751</v>
      </c>
      <c r="C476">
        <v>8405</v>
      </c>
      <c r="D476" t="s">
        <v>752</v>
      </c>
      <c r="E476" t="s">
        <v>670</v>
      </c>
      <c r="F476" t="s">
        <v>670</v>
      </c>
      <c r="G476" t="str">
        <f t="shared" si="14"/>
        <v>Australia to EU27</v>
      </c>
      <c r="H476">
        <v>2016</v>
      </c>
      <c r="I476" t="s">
        <v>724</v>
      </c>
      <c r="J476">
        <v>6</v>
      </c>
      <c r="K476">
        <v>525.38400000000001</v>
      </c>
      <c r="L476" s="1">
        <f t="shared" si="15"/>
        <v>0.52538399999999996</v>
      </c>
    </row>
    <row r="477" spans="1:12" ht="14.45">
      <c r="A477" t="s">
        <v>723</v>
      </c>
      <c r="B477" t="s">
        <v>751</v>
      </c>
      <c r="C477">
        <v>8405</v>
      </c>
      <c r="D477" t="s">
        <v>752</v>
      </c>
      <c r="E477" t="s">
        <v>670</v>
      </c>
      <c r="F477" t="s">
        <v>670</v>
      </c>
      <c r="G477" t="str">
        <f t="shared" si="14"/>
        <v>Australia to EU27</v>
      </c>
      <c r="H477">
        <v>2017</v>
      </c>
      <c r="I477" t="s">
        <v>724</v>
      </c>
      <c r="J477">
        <v>6</v>
      </c>
      <c r="K477">
        <v>13.066000000000001</v>
      </c>
      <c r="L477" s="1">
        <f t="shared" si="15"/>
        <v>1.3066000000000001E-2</v>
      </c>
    </row>
    <row r="478" spans="1:12" ht="14.45">
      <c r="A478" t="s">
        <v>723</v>
      </c>
      <c r="B478" t="s">
        <v>751</v>
      </c>
      <c r="C478">
        <v>841931</v>
      </c>
      <c r="D478" t="s">
        <v>752</v>
      </c>
      <c r="E478" t="s">
        <v>147</v>
      </c>
      <c r="F478" t="s">
        <v>292</v>
      </c>
      <c r="G478" t="str">
        <f t="shared" si="14"/>
        <v>Australia to World</v>
      </c>
      <c r="H478">
        <v>2012</v>
      </c>
      <c r="I478" t="s">
        <v>724</v>
      </c>
      <c r="J478">
        <v>6</v>
      </c>
      <c r="K478">
        <v>6.2880000000000003</v>
      </c>
      <c r="L478" s="1">
        <f t="shared" si="15"/>
        <v>6.2880000000000002E-3</v>
      </c>
    </row>
    <row r="479" spans="1:12" ht="14.45">
      <c r="A479" t="s">
        <v>723</v>
      </c>
      <c r="B479" t="s">
        <v>751</v>
      </c>
      <c r="C479">
        <v>841931</v>
      </c>
      <c r="D479" t="s">
        <v>752</v>
      </c>
      <c r="E479" t="s">
        <v>147</v>
      </c>
      <c r="F479" t="s">
        <v>292</v>
      </c>
      <c r="G479" t="str">
        <f t="shared" si="14"/>
        <v>Australia to World</v>
      </c>
      <c r="H479">
        <v>2013</v>
      </c>
      <c r="I479" t="s">
        <v>724</v>
      </c>
      <c r="J479">
        <v>6</v>
      </c>
      <c r="K479">
        <v>53.1</v>
      </c>
      <c r="L479" s="1">
        <f t="shared" si="15"/>
        <v>5.3100000000000001E-2</v>
      </c>
    </row>
    <row r="480" spans="1:12" ht="14.45">
      <c r="A480" t="s">
        <v>723</v>
      </c>
      <c r="B480" t="s">
        <v>751</v>
      </c>
      <c r="C480">
        <v>841931</v>
      </c>
      <c r="D480" t="s">
        <v>752</v>
      </c>
      <c r="E480" t="s">
        <v>147</v>
      </c>
      <c r="F480" t="s">
        <v>292</v>
      </c>
      <c r="G480" t="str">
        <f t="shared" si="14"/>
        <v>Australia to World</v>
      </c>
      <c r="H480">
        <v>2014</v>
      </c>
      <c r="I480" t="s">
        <v>724</v>
      </c>
      <c r="J480">
        <v>6</v>
      </c>
      <c r="K480">
        <v>466.53899999999999</v>
      </c>
      <c r="L480" s="1">
        <f t="shared" si="15"/>
        <v>0.46653899999999998</v>
      </c>
    </row>
    <row r="481" spans="1:12" ht="14.45">
      <c r="A481" t="s">
        <v>723</v>
      </c>
      <c r="B481" t="s">
        <v>751</v>
      </c>
      <c r="C481">
        <v>841931</v>
      </c>
      <c r="D481" t="s">
        <v>752</v>
      </c>
      <c r="E481" t="s">
        <v>147</v>
      </c>
      <c r="F481" t="s">
        <v>292</v>
      </c>
      <c r="G481" t="str">
        <f t="shared" si="14"/>
        <v>Australia to World</v>
      </c>
      <c r="H481">
        <v>2015</v>
      </c>
      <c r="I481" t="s">
        <v>724</v>
      </c>
      <c r="J481">
        <v>6</v>
      </c>
      <c r="K481">
        <v>52.518999999999998</v>
      </c>
      <c r="L481" s="1">
        <f t="shared" si="15"/>
        <v>5.2518999999999996E-2</v>
      </c>
    </row>
    <row r="482" spans="1:12" ht="14.45">
      <c r="A482" t="s">
        <v>723</v>
      </c>
      <c r="B482" t="s">
        <v>751</v>
      </c>
      <c r="C482">
        <v>841931</v>
      </c>
      <c r="D482" t="s">
        <v>752</v>
      </c>
      <c r="E482" t="s">
        <v>147</v>
      </c>
      <c r="F482" t="s">
        <v>292</v>
      </c>
      <c r="G482" t="str">
        <f t="shared" si="14"/>
        <v>Australia to World</v>
      </c>
      <c r="H482">
        <v>2016</v>
      </c>
      <c r="I482" t="s">
        <v>724</v>
      </c>
      <c r="J482">
        <v>6</v>
      </c>
      <c r="K482">
        <v>802.14</v>
      </c>
      <c r="L482" s="1">
        <f t="shared" si="15"/>
        <v>0.80213999999999996</v>
      </c>
    </row>
    <row r="483" spans="1:12" ht="14.45">
      <c r="A483" t="s">
        <v>723</v>
      </c>
      <c r="B483" t="s">
        <v>751</v>
      </c>
      <c r="C483">
        <v>841931</v>
      </c>
      <c r="D483" t="s">
        <v>752</v>
      </c>
      <c r="E483" t="s">
        <v>147</v>
      </c>
      <c r="F483" t="s">
        <v>292</v>
      </c>
      <c r="G483" t="str">
        <f t="shared" si="14"/>
        <v>Australia to World</v>
      </c>
      <c r="H483">
        <v>2017</v>
      </c>
      <c r="I483" t="s">
        <v>724</v>
      </c>
      <c r="J483">
        <v>6</v>
      </c>
      <c r="K483">
        <v>104.893</v>
      </c>
      <c r="L483" s="1">
        <f t="shared" si="15"/>
        <v>0.104893</v>
      </c>
    </row>
    <row r="484" spans="1:12" ht="14.45">
      <c r="A484" t="s">
        <v>723</v>
      </c>
      <c r="B484" t="s">
        <v>751</v>
      </c>
      <c r="C484">
        <v>841931</v>
      </c>
      <c r="D484" t="s">
        <v>752</v>
      </c>
      <c r="E484" t="s">
        <v>670</v>
      </c>
      <c r="F484" t="s">
        <v>670</v>
      </c>
      <c r="G484" t="str">
        <f t="shared" si="14"/>
        <v>Australia to EU27</v>
      </c>
      <c r="H484">
        <v>2016</v>
      </c>
      <c r="I484" t="s">
        <v>724</v>
      </c>
      <c r="J484">
        <v>6</v>
      </c>
      <c r="K484">
        <v>1.6080000000000001</v>
      </c>
      <c r="L484" s="1">
        <f t="shared" si="15"/>
        <v>1.6080000000000001E-3</v>
      </c>
    </row>
    <row r="485" spans="1:12" ht="14.45">
      <c r="A485" t="s">
        <v>723</v>
      </c>
      <c r="B485" t="s">
        <v>751</v>
      </c>
      <c r="C485">
        <v>841940</v>
      </c>
      <c r="D485" t="s">
        <v>752</v>
      </c>
      <c r="E485" t="s">
        <v>147</v>
      </c>
      <c r="F485" t="s">
        <v>292</v>
      </c>
      <c r="G485" t="str">
        <f t="shared" si="14"/>
        <v>Australia to World</v>
      </c>
      <c r="H485">
        <v>2012</v>
      </c>
      <c r="I485" t="s">
        <v>724</v>
      </c>
      <c r="J485">
        <v>6</v>
      </c>
      <c r="K485">
        <v>1242.7239999999999</v>
      </c>
      <c r="L485" s="1">
        <f t="shared" si="15"/>
        <v>1.2427239999999999</v>
      </c>
    </row>
    <row r="486" spans="1:12" ht="14.45">
      <c r="A486" t="s">
        <v>723</v>
      </c>
      <c r="B486" t="s">
        <v>751</v>
      </c>
      <c r="C486">
        <v>841940</v>
      </c>
      <c r="D486" t="s">
        <v>752</v>
      </c>
      <c r="E486" t="s">
        <v>147</v>
      </c>
      <c r="F486" t="s">
        <v>292</v>
      </c>
      <c r="G486" t="str">
        <f t="shared" si="14"/>
        <v>Australia to World</v>
      </c>
      <c r="H486">
        <v>2013</v>
      </c>
      <c r="I486" t="s">
        <v>724</v>
      </c>
      <c r="J486">
        <v>6</v>
      </c>
      <c r="K486">
        <v>2085.71</v>
      </c>
      <c r="L486" s="1">
        <f t="shared" si="15"/>
        <v>2.0857100000000002</v>
      </c>
    </row>
    <row r="487" spans="1:12" ht="14.45">
      <c r="A487" t="s">
        <v>723</v>
      </c>
      <c r="B487" t="s">
        <v>751</v>
      </c>
      <c r="C487">
        <v>841940</v>
      </c>
      <c r="D487" t="s">
        <v>752</v>
      </c>
      <c r="E487" t="s">
        <v>147</v>
      </c>
      <c r="F487" t="s">
        <v>292</v>
      </c>
      <c r="G487" t="str">
        <f t="shared" si="14"/>
        <v>Australia to World</v>
      </c>
      <c r="H487">
        <v>2014</v>
      </c>
      <c r="I487" t="s">
        <v>724</v>
      </c>
      <c r="J487">
        <v>6</v>
      </c>
      <c r="K487">
        <v>2552.8310000000001</v>
      </c>
      <c r="L487" s="1">
        <f t="shared" si="15"/>
        <v>2.5528310000000003</v>
      </c>
    </row>
    <row r="488" spans="1:12" ht="14.45">
      <c r="A488" t="s">
        <v>723</v>
      </c>
      <c r="B488" t="s">
        <v>751</v>
      </c>
      <c r="C488">
        <v>841940</v>
      </c>
      <c r="D488" t="s">
        <v>752</v>
      </c>
      <c r="E488" t="s">
        <v>147</v>
      </c>
      <c r="F488" t="s">
        <v>292</v>
      </c>
      <c r="G488" t="str">
        <f t="shared" si="14"/>
        <v>Australia to World</v>
      </c>
      <c r="H488">
        <v>2015</v>
      </c>
      <c r="I488" t="s">
        <v>724</v>
      </c>
      <c r="J488">
        <v>6</v>
      </c>
      <c r="K488">
        <v>2334.183</v>
      </c>
      <c r="L488" s="1">
        <f t="shared" si="15"/>
        <v>2.3341829999999999</v>
      </c>
    </row>
    <row r="489" spans="1:12" ht="14.45">
      <c r="A489" t="s">
        <v>723</v>
      </c>
      <c r="B489" t="s">
        <v>751</v>
      </c>
      <c r="C489">
        <v>841940</v>
      </c>
      <c r="D489" t="s">
        <v>752</v>
      </c>
      <c r="E489" t="s">
        <v>147</v>
      </c>
      <c r="F489" t="s">
        <v>292</v>
      </c>
      <c r="G489" t="str">
        <f t="shared" si="14"/>
        <v>Australia to World</v>
      </c>
      <c r="H489">
        <v>2016</v>
      </c>
      <c r="I489" t="s">
        <v>724</v>
      </c>
      <c r="J489">
        <v>6</v>
      </c>
      <c r="K489">
        <v>963.57500000000005</v>
      </c>
      <c r="L489" s="1">
        <f t="shared" si="15"/>
        <v>0.96357500000000007</v>
      </c>
    </row>
    <row r="490" spans="1:12" ht="14.45">
      <c r="A490" t="s">
        <v>723</v>
      </c>
      <c r="B490" t="s">
        <v>751</v>
      </c>
      <c r="C490">
        <v>841940</v>
      </c>
      <c r="D490" t="s">
        <v>752</v>
      </c>
      <c r="E490" t="s">
        <v>147</v>
      </c>
      <c r="F490" t="s">
        <v>292</v>
      </c>
      <c r="G490" t="str">
        <f t="shared" si="14"/>
        <v>Australia to World</v>
      </c>
      <c r="H490">
        <v>2017</v>
      </c>
      <c r="I490" t="s">
        <v>724</v>
      </c>
      <c r="J490">
        <v>6</v>
      </c>
      <c r="K490">
        <v>1173.5319999999999</v>
      </c>
      <c r="L490" s="1">
        <f t="shared" si="15"/>
        <v>1.173532</v>
      </c>
    </row>
    <row r="491" spans="1:12" ht="14.45">
      <c r="A491" t="s">
        <v>723</v>
      </c>
      <c r="B491" t="s">
        <v>751</v>
      </c>
      <c r="C491">
        <v>841940</v>
      </c>
      <c r="D491" t="s">
        <v>752</v>
      </c>
      <c r="E491" t="s">
        <v>670</v>
      </c>
      <c r="F491" t="s">
        <v>670</v>
      </c>
      <c r="G491" t="str">
        <f t="shared" si="14"/>
        <v>Australia to EU27</v>
      </c>
      <c r="H491">
        <v>2012</v>
      </c>
      <c r="I491" t="s">
        <v>724</v>
      </c>
      <c r="J491">
        <v>6</v>
      </c>
      <c r="K491">
        <v>755.41099999999994</v>
      </c>
      <c r="L491" s="1">
        <f t="shared" si="15"/>
        <v>0.75541099999999994</v>
      </c>
    </row>
    <row r="492" spans="1:12" ht="14.45">
      <c r="A492" t="s">
        <v>723</v>
      </c>
      <c r="B492" t="s">
        <v>751</v>
      </c>
      <c r="C492">
        <v>841940</v>
      </c>
      <c r="D492" t="s">
        <v>752</v>
      </c>
      <c r="E492" t="s">
        <v>670</v>
      </c>
      <c r="F492" t="s">
        <v>670</v>
      </c>
      <c r="G492" t="str">
        <f t="shared" si="14"/>
        <v>Australia to EU27</v>
      </c>
      <c r="H492">
        <v>2013</v>
      </c>
      <c r="I492" t="s">
        <v>724</v>
      </c>
      <c r="J492">
        <v>6</v>
      </c>
      <c r="K492">
        <v>341.887</v>
      </c>
      <c r="L492" s="1">
        <f t="shared" si="15"/>
        <v>0.341887</v>
      </c>
    </row>
    <row r="493" spans="1:12" ht="14.45">
      <c r="A493" t="s">
        <v>723</v>
      </c>
      <c r="B493" t="s">
        <v>751</v>
      </c>
      <c r="C493">
        <v>841940</v>
      </c>
      <c r="D493" t="s">
        <v>752</v>
      </c>
      <c r="E493" t="s">
        <v>670</v>
      </c>
      <c r="F493" t="s">
        <v>670</v>
      </c>
      <c r="G493" t="str">
        <f t="shared" si="14"/>
        <v>Australia to EU27</v>
      </c>
      <c r="H493">
        <v>2015</v>
      </c>
      <c r="I493" t="s">
        <v>724</v>
      </c>
      <c r="J493">
        <v>6</v>
      </c>
      <c r="K493">
        <v>232.08099999999999</v>
      </c>
      <c r="L493" s="1">
        <f t="shared" si="15"/>
        <v>0.23208099999999998</v>
      </c>
    </row>
    <row r="494" spans="1:12" ht="14.45">
      <c r="A494" t="s">
        <v>723</v>
      </c>
      <c r="B494" t="s">
        <v>751</v>
      </c>
      <c r="C494">
        <v>841940</v>
      </c>
      <c r="D494" t="s">
        <v>752</v>
      </c>
      <c r="E494" t="s">
        <v>670</v>
      </c>
      <c r="F494" t="s">
        <v>670</v>
      </c>
      <c r="G494" t="str">
        <f t="shared" si="14"/>
        <v>Australia to EU27</v>
      </c>
      <c r="H494">
        <v>2016</v>
      </c>
      <c r="I494" t="s">
        <v>724</v>
      </c>
      <c r="J494">
        <v>6</v>
      </c>
      <c r="K494">
        <v>56.143000000000001</v>
      </c>
      <c r="L494" s="1">
        <f t="shared" si="15"/>
        <v>5.6142999999999998E-2</v>
      </c>
    </row>
    <row r="495" spans="1:12" ht="14.45">
      <c r="A495" t="s">
        <v>723</v>
      </c>
      <c r="B495" t="s">
        <v>751</v>
      </c>
      <c r="C495">
        <v>841940</v>
      </c>
      <c r="D495" t="s">
        <v>752</v>
      </c>
      <c r="E495" t="s">
        <v>670</v>
      </c>
      <c r="F495" t="s">
        <v>670</v>
      </c>
      <c r="G495" t="str">
        <f t="shared" si="14"/>
        <v>Australia to EU27</v>
      </c>
      <c r="H495">
        <v>2017</v>
      </c>
      <c r="I495" t="s">
        <v>724</v>
      </c>
      <c r="J495">
        <v>6</v>
      </c>
      <c r="K495">
        <v>41.954000000000001</v>
      </c>
      <c r="L495" s="1">
        <f t="shared" si="15"/>
        <v>4.1953999999999998E-2</v>
      </c>
    </row>
    <row r="496" spans="1:12" ht="14.45">
      <c r="A496" t="s">
        <v>723</v>
      </c>
      <c r="B496" t="s">
        <v>751</v>
      </c>
      <c r="C496">
        <v>842129</v>
      </c>
      <c r="D496" t="s">
        <v>752</v>
      </c>
      <c r="E496" t="s">
        <v>147</v>
      </c>
      <c r="F496" t="s">
        <v>292</v>
      </c>
      <c r="G496" t="str">
        <f t="shared" si="14"/>
        <v>Australia to World</v>
      </c>
      <c r="H496">
        <v>2012</v>
      </c>
      <c r="I496" t="s">
        <v>724</v>
      </c>
      <c r="J496">
        <v>6</v>
      </c>
      <c r="K496">
        <v>14701.826999999999</v>
      </c>
      <c r="L496" s="1">
        <f t="shared" si="15"/>
        <v>14.701827</v>
      </c>
    </row>
    <row r="497" spans="1:12" ht="14.45">
      <c r="A497" t="s">
        <v>723</v>
      </c>
      <c r="B497" t="s">
        <v>751</v>
      </c>
      <c r="C497">
        <v>842129</v>
      </c>
      <c r="D497" t="s">
        <v>752</v>
      </c>
      <c r="E497" t="s">
        <v>147</v>
      </c>
      <c r="F497" t="s">
        <v>292</v>
      </c>
      <c r="G497" t="str">
        <f t="shared" si="14"/>
        <v>Australia to World</v>
      </c>
      <c r="H497">
        <v>2013</v>
      </c>
      <c r="I497" t="s">
        <v>724</v>
      </c>
      <c r="J497">
        <v>6</v>
      </c>
      <c r="K497">
        <v>18808.41</v>
      </c>
      <c r="L497" s="1">
        <f t="shared" si="15"/>
        <v>18.808409999999999</v>
      </c>
    </row>
    <row r="498" spans="1:12" ht="14.45">
      <c r="A498" t="s">
        <v>723</v>
      </c>
      <c r="B498" t="s">
        <v>751</v>
      </c>
      <c r="C498">
        <v>842129</v>
      </c>
      <c r="D498" t="s">
        <v>752</v>
      </c>
      <c r="E498" t="s">
        <v>147</v>
      </c>
      <c r="F498" t="s">
        <v>292</v>
      </c>
      <c r="G498" t="str">
        <f t="shared" si="14"/>
        <v>Australia to World</v>
      </c>
      <c r="H498">
        <v>2014</v>
      </c>
      <c r="I498" t="s">
        <v>724</v>
      </c>
      <c r="J498">
        <v>6</v>
      </c>
      <c r="K498">
        <v>15294.503000000001</v>
      </c>
      <c r="L498" s="1">
        <f t="shared" si="15"/>
        <v>15.294503000000001</v>
      </c>
    </row>
    <row r="499" spans="1:12" ht="14.45">
      <c r="A499" t="s">
        <v>723</v>
      </c>
      <c r="B499" t="s">
        <v>751</v>
      </c>
      <c r="C499">
        <v>842129</v>
      </c>
      <c r="D499" t="s">
        <v>752</v>
      </c>
      <c r="E499" t="s">
        <v>147</v>
      </c>
      <c r="F499" t="s">
        <v>292</v>
      </c>
      <c r="G499" t="str">
        <f t="shared" si="14"/>
        <v>Australia to World</v>
      </c>
      <c r="H499">
        <v>2015</v>
      </c>
      <c r="I499" t="s">
        <v>724</v>
      </c>
      <c r="J499">
        <v>6</v>
      </c>
      <c r="K499">
        <v>16190.812</v>
      </c>
      <c r="L499" s="1">
        <f t="shared" si="15"/>
        <v>16.190812000000001</v>
      </c>
    </row>
    <row r="500" spans="1:12" ht="14.45">
      <c r="A500" t="s">
        <v>723</v>
      </c>
      <c r="B500" t="s">
        <v>751</v>
      </c>
      <c r="C500">
        <v>842129</v>
      </c>
      <c r="D500" t="s">
        <v>752</v>
      </c>
      <c r="E500" t="s">
        <v>147</v>
      </c>
      <c r="F500" t="s">
        <v>292</v>
      </c>
      <c r="G500" t="str">
        <f t="shared" si="14"/>
        <v>Australia to World</v>
      </c>
      <c r="H500">
        <v>2016</v>
      </c>
      <c r="I500" t="s">
        <v>724</v>
      </c>
      <c r="J500">
        <v>6</v>
      </c>
      <c r="K500">
        <v>12220.135</v>
      </c>
      <c r="L500" s="1">
        <f t="shared" si="15"/>
        <v>12.220135000000001</v>
      </c>
    </row>
    <row r="501" spans="1:12" ht="14.45">
      <c r="A501" t="s">
        <v>723</v>
      </c>
      <c r="B501" t="s">
        <v>751</v>
      </c>
      <c r="C501">
        <v>842129</v>
      </c>
      <c r="D501" t="s">
        <v>752</v>
      </c>
      <c r="E501" t="s">
        <v>147</v>
      </c>
      <c r="F501" t="s">
        <v>292</v>
      </c>
      <c r="G501" t="str">
        <f t="shared" si="14"/>
        <v>Australia to World</v>
      </c>
      <c r="H501">
        <v>2017</v>
      </c>
      <c r="I501" t="s">
        <v>724</v>
      </c>
      <c r="J501">
        <v>6</v>
      </c>
      <c r="K501">
        <v>16412.794000000002</v>
      </c>
      <c r="L501" s="1">
        <f t="shared" si="15"/>
        <v>16.412794000000002</v>
      </c>
    </row>
    <row r="502" spans="1:12" ht="14.45">
      <c r="A502" t="s">
        <v>723</v>
      </c>
      <c r="B502" t="s">
        <v>751</v>
      </c>
      <c r="C502">
        <v>842129</v>
      </c>
      <c r="D502" t="s">
        <v>752</v>
      </c>
      <c r="E502" t="s">
        <v>670</v>
      </c>
      <c r="F502" t="s">
        <v>670</v>
      </c>
      <c r="G502" t="str">
        <f t="shared" si="14"/>
        <v>Australia to EU27</v>
      </c>
      <c r="H502">
        <v>2012</v>
      </c>
      <c r="I502" t="s">
        <v>724</v>
      </c>
      <c r="J502">
        <v>6</v>
      </c>
      <c r="K502">
        <v>918.53599999999994</v>
      </c>
      <c r="L502" s="1">
        <f t="shared" si="15"/>
        <v>0.91853599999999991</v>
      </c>
    </row>
    <row r="503" spans="1:12" ht="14.45">
      <c r="A503" t="s">
        <v>723</v>
      </c>
      <c r="B503" t="s">
        <v>751</v>
      </c>
      <c r="C503">
        <v>842129</v>
      </c>
      <c r="D503" t="s">
        <v>752</v>
      </c>
      <c r="E503" t="s">
        <v>670</v>
      </c>
      <c r="F503" t="s">
        <v>670</v>
      </c>
      <c r="G503" t="str">
        <f t="shared" si="14"/>
        <v>Australia to EU27</v>
      </c>
      <c r="H503">
        <v>2013</v>
      </c>
      <c r="I503" t="s">
        <v>724</v>
      </c>
      <c r="J503">
        <v>6</v>
      </c>
      <c r="K503">
        <v>762.51400000000001</v>
      </c>
      <c r="L503" s="1">
        <f t="shared" si="15"/>
        <v>0.76251400000000003</v>
      </c>
    </row>
    <row r="504" spans="1:12" ht="14.45">
      <c r="A504" t="s">
        <v>723</v>
      </c>
      <c r="B504" t="s">
        <v>751</v>
      </c>
      <c r="C504">
        <v>842129</v>
      </c>
      <c r="D504" t="s">
        <v>752</v>
      </c>
      <c r="E504" t="s">
        <v>670</v>
      </c>
      <c r="F504" t="s">
        <v>670</v>
      </c>
      <c r="G504" t="str">
        <f t="shared" si="14"/>
        <v>Australia to EU27</v>
      </c>
      <c r="H504">
        <v>2014</v>
      </c>
      <c r="I504" t="s">
        <v>724</v>
      </c>
      <c r="J504">
        <v>6</v>
      </c>
      <c r="K504">
        <v>1026.4970000000001</v>
      </c>
      <c r="L504" s="1">
        <f t="shared" si="15"/>
        <v>1.026497</v>
      </c>
    </row>
    <row r="505" spans="1:12" ht="14.45">
      <c r="A505" t="s">
        <v>723</v>
      </c>
      <c r="B505" t="s">
        <v>751</v>
      </c>
      <c r="C505">
        <v>842129</v>
      </c>
      <c r="D505" t="s">
        <v>752</v>
      </c>
      <c r="E505" t="s">
        <v>670</v>
      </c>
      <c r="F505" t="s">
        <v>670</v>
      </c>
      <c r="G505" t="str">
        <f t="shared" si="14"/>
        <v>Australia to EU27</v>
      </c>
      <c r="H505">
        <v>2015</v>
      </c>
      <c r="I505" t="s">
        <v>724</v>
      </c>
      <c r="J505">
        <v>6</v>
      </c>
      <c r="K505">
        <v>1374.4880000000001</v>
      </c>
      <c r="L505" s="1">
        <f t="shared" si="15"/>
        <v>1.3744880000000002</v>
      </c>
    </row>
    <row r="506" spans="1:12" ht="14.45">
      <c r="A506" t="s">
        <v>723</v>
      </c>
      <c r="B506" t="s">
        <v>751</v>
      </c>
      <c r="C506">
        <v>842129</v>
      </c>
      <c r="D506" t="s">
        <v>752</v>
      </c>
      <c r="E506" t="s">
        <v>670</v>
      </c>
      <c r="F506" t="s">
        <v>670</v>
      </c>
      <c r="G506" t="str">
        <f t="shared" si="14"/>
        <v>Australia to EU27</v>
      </c>
      <c r="H506">
        <v>2016</v>
      </c>
      <c r="I506" t="s">
        <v>724</v>
      </c>
      <c r="J506">
        <v>6</v>
      </c>
      <c r="K506">
        <v>867.64099999999996</v>
      </c>
      <c r="L506" s="1">
        <f t="shared" si="15"/>
        <v>0.867641</v>
      </c>
    </row>
    <row r="507" spans="1:12" ht="14.45">
      <c r="A507" t="s">
        <v>723</v>
      </c>
      <c r="B507" t="s">
        <v>751</v>
      </c>
      <c r="C507">
        <v>842129</v>
      </c>
      <c r="D507" t="s">
        <v>752</v>
      </c>
      <c r="E507" t="s">
        <v>670</v>
      </c>
      <c r="F507" t="s">
        <v>670</v>
      </c>
      <c r="G507" t="str">
        <f t="shared" si="14"/>
        <v>Australia to EU27</v>
      </c>
      <c r="H507">
        <v>2017</v>
      </c>
      <c r="I507" t="s">
        <v>724</v>
      </c>
      <c r="J507">
        <v>6</v>
      </c>
      <c r="K507">
        <v>1143.4110000000001</v>
      </c>
      <c r="L507" s="1">
        <f t="shared" si="15"/>
        <v>1.143411</v>
      </c>
    </row>
    <row r="508" spans="1:12" ht="14.45">
      <c r="A508" t="s">
        <v>723</v>
      </c>
      <c r="B508" t="s">
        <v>751</v>
      </c>
      <c r="C508">
        <v>842139</v>
      </c>
      <c r="D508" t="s">
        <v>752</v>
      </c>
      <c r="E508" t="s">
        <v>147</v>
      </c>
      <c r="F508" t="s">
        <v>292</v>
      </c>
      <c r="G508" t="str">
        <f t="shared" si="14"/>
        <v>Australia to World</v>
      </c>
      <c r="H508">
        <v>2012</v>
      </c>
      <c r="I508" t="s">
        <v>724</v>
      </c>
      <c r="J508">
        <v>6</v>
      </c>
      <c r="K508">
        <v>24419.417000000001</v>
      </c>
      <c r="L508" s="1">
        <f t="shared" si="15"/>
        <v>24.419417000000003</v>
      </c>
    </row>
    <row r="509" spans="1:12" ht="14.45">
      <c r="A509" t="s">
        <v>723</v>
      </c>
      <c r="B509" t="s">
        <v>751</v>
      </c>
      <c r="C509">
        <v>842139</v>
      </c>
      <c r="D509" t="s">
        <v>752</v>
      </c>
      <c r="E509" t="s">
        <v>147</v>
      </c>
      <c r="F509" t="s">
        <v>292</v>
      </c>
      <c r="G509" t="str">
        <f t="shared" si="14"/>
        <v>Australia to World</v>
      </c>
      <c r="H509">
        <v>2013</v>
      </c>
      <c r="I509" t="s">
        <v>724</v>
      </c>
      <c r="J509">
        <v>6</v>
      </c>
      <c r="K509">
        <v>22750.131000000001</v>
      </c>
      <c r="L509" s="1">
        <f t="shared" si="15"/>
        <v>22.750131</v>
      </c>
    </row>
    <row r="510" spans="1:12" ht="14.45">
      <c r="A510" t="s">
        <v>723</v>
      </c>
      <c r="B510" t="s">
        <v>751</v>
      </c>
      <c r="C510">
        <v>842139</v>
      </c>
      <c r="D510" t="s">
        <v>752</v>
      </c>
      <c r="E510" t="s">
        <v>147</v>
      </c>
      <c r="F510" t="s">
        <v>292</v>
      </c>
      <c r="G510" t="str">
        <f t="shared" si="14"/>
        <v>Australia to World</v>
      </c>
      <c r="H510">
        <v>2014</v>
      </c>
      <c r="I510" t="s">
        <v>724</v>
      </c>
      <c r="J510">
        <v>6</v>
      </c>
      <c r="K510">
        <v>30375.011999999999</v>
      </c>
      <c r="L510" s="1">
        <f t="shared" si="15"/>
        <v>30.375011999999998</v>
      </c>
    </row>
    <row r="511" spans="1:12" ht="14.45">
      <c r="A511" t="s">
        <v>723</v>
      </c>
      <c r="B511" t="s">
        <v>751</v>
      </c>
      <c r="C511">
        <v>842139</v>
      </c>
      <c r="D511" t="s">
        <v>752</v>
      </c>
      <c r="E511" t="s">
        <v>147</v>
      </c>
      <c r="F511" t="s">
        <v>292</v>
      </c>
      <c r="G511" t="str">
        <f t="shared" si="14"/>
        <v>Australia to World</v>
      </c>
      <c r="H511">
        <v>2015</v>
      </c>
      <c r="I511" t="s">
        <v>724</v>
      </c>
      <c r="J511">
        <v>6</v>
      </c>
      <c r="K511">
        <v>19358.55</v>
      </c>
      <c r="L511" s="1">
        <f t="shared" si="15"/>
        <v>19.358550000000001</v>
      </c>
    </row>
    <row r="512" spans="1:12" ht="14.45">
      <c r="A512" t="s">
        <v>723</v>
      </c>
      <c r="B512" t="s">
        <v>751</v>
      </c>
      <c r="C512">
        <v>842139</v>
      </c>
      <c r="D512" t="s">
        <v>752</v>
      </c>
      <c r="E512" t="s">
        <v>147</v>
      </c>
      <c r="F512" t="s">
        <v>292</v>
      </c>
      <c r="G512" t="str">
        <f t="shared" si="14"/>
        <v>Australia to World</v>
      </c>
      <c r="H512">
        <v>2016</v>
      </c>
      <c r="I512" t="s">
        <v>724</v>
      </c>
      <c r="J512">
        <v>6</v>
      </c>
      <c r="K512">
        <v>21752.560000000001</v>
      </c>
      <c r="L512" s="1">
        <f t="shared" si="15"/>
        <v>21.752560000000003</v>
      </c>
    </row>
    <row r="513" spans="1:12" ht="14.45">
      <c r="A513" t="s">
        <v>723</v>
      </c>
      <c r="B513" t="s">
        <v>751</v>
      </c>
      <c r="C513">
        <v>842139</v>
      </c>
      <c r="D513" t="s">
        <v>752</v>
      </c>
      <c r="E513" t="s">
        <v>147</v>
      </c>
      <c r="F513" t="s">
        <v>292</v>
      </c>
      <c r="G513" t="str">
        <f t="shared" si="14"/>
        <v>Australia to World</v>
      </c>
      <c r="H513">
        <v>2017</v>
      </c>
      <c r="I513" t="s">
        <v>724</v>
      </c>
      <c r="J513">
        <v>6</v>
      </c>
      <c r="K513">
        <v>25742.760999999999</v>
      </c>
      <c r="L513" s="1">
        <f t="shared" si="15"/>
        <v>25.742760999999998</v>
      </c>
    </row>
    <row r="514" spans="1:12" ht="14.45">
      <c r="A514" t="s">
        <v>723</v>
      </c>
      <c r="B514" t="s">
        <v>751</v>
      </c>
      <c r="C514">
        <v>842139</v>
      </c>
      <c r="D514" t="s">
        <v>752</v>
      </c>
      <c r="E514" t="s">
        <v>670</v>
      </c>
      <c r="F514" t="s">
        <v>670</v>
      </c>
      <c r="G514" t="str">
        <f t="shared" si="14"/>
        <v>Australia to EU27</v>
      </c>
      <c r="H514">
        <v>2012</v>
      </c>
      <c r="I514" t="s">
        <v>724</v>
      </c>
      <c r="J514">
        <v>6</v>
      </c>
      <c r="K514">
        <v>2669.1179999999999</v>
      </c>
      <c r="L514" s="1">
        <f t="shared" si="15"/>
        <v>2.6691180000000001</v>
      </c>
    </row>
    <row r="515" spans="1:12" ht="14.45">
      <c r="A515" t="s">
        <v>723</v>
      </c>
      <c r="B515" t="s">
        <v>751</v>
      </c>
      <c r="C515">
        <v>842139</v>
      </c>
      <c r="D515" t="s">
        <v>752</v>
      </c>
      <c r="E515" t="s">
        <v>670</v>
      </c>
      <c r="F515" t="s">
        <v>670</v>
      </c>
      <c r="G515" t="str">
        <f t="shared" si="14"/>
        <v>Australia to EU27</v>
      </c>
      <c r="H515">
        <v>2013</v>
      </c>
      <c r="I515" t="s">
        <v>724</v>
      </c>
      <c r="J515">
        <v>6</v>
      </c>
      <c r="K515">
        <v>3253.944</v>
      </c>
      <c r="L515" s="1">
        <f t="shared" si="15"/>
        <v>3.2539440000000002</v>
      </c>
    </row>
    <row r="516" spans="1:12" ht="14.45">
      <c r="A516" t="s">
        <v>723</v>
      </c>
      <c r="B516" t="s">
        <v>751</v>
      </c>
      <c r="C516">
        <v>842139</v>
      </c>
      <c r="D516" t="s">
        <v>752</v>
      </c>
      <c r="E516" t="s">
        <v>670</v>
      </c>
      <c r="F516" t="s">
        <v>670</v>
      </c>
      <c r="G516" t="str">
        <f t="shared" si="14"/>
        <v>Australia to EU27</v>
      </c>
      <c r="H516">
        <v>2014</v>
      </c>
      <c r="I516" t="s">
        <v>724</v>
      </c>
      <c r="J516">
        <v>6</v>
      </c>
      <c r="K516">
        <v>3575.049</v>
      </c>
      <c r="L516" s="1">
        <f t="shared" si="15"/>
        <v>3.5750489999999999</v>
      </c>
    </row>
    <row r="517" spans="1:12" ht="14.45">
      <c r="A517" t="s">
        <v>723</v>
      </c>
      <c r="B517" t="s">
        <v>751</v>
      </c>
      <c r="C517">
        <v>842139</v>
      </c>
      <c r="D517" t="s">
        <v>752</v>
      </c>
      <c r="E517" t="s">
        <v>670</v>
      </c>
      <c r="F517" t="s">
        <v>670</v>
      </c>
      <c r="G517" t="str">
        <f t="shared" si="14"/>
        <v>Australia to EU27</v>
      </c>
      <c r="H517">
        <v>2015</v>
      </c>
      <c r="I517" t="s">
        <v>724</v>
      </c>
      <c r="J517">
        <v>6</v>
      </c>
      <c r="K517">
        <v>2631.7860000000001</v>
      </c>
      <c r="L517" s="1">
        <f t="shared" si="15"/>
        <v>2.631786</v>
      </c>
    </row>
    <row r="518" spans="1:12" ht="14.45">
      <c r="A518" t="s">
        <v>723</v>
      </c>
      <c r="B518" t="s">
        <v>751</v>
      </c>
      <c r="C518">
        <v>842139</v>
      </c>
      <c r="D518" t="s">
        <v>752</v>
      </c>
      <c r="E518" t="s">
        <v>670</v>
      </c>
      <c r="F518" t="s">
        <v>670</v>
      </c>
      <c r="G518" t="str">
        <f t="shared" si="14"/>
        <v>Australia to EU27</v>
      </c>
      <c r="H518">
        <v>2016</v>
      </c>
      <c r="I518" t="s">
        <v>724</v>
      </c>
      <c r="J518">
        <v>6</v>
      </c>
      <c r="K518">
        <v>3282.4209999999998</v>
      </c>
      <c r="L518" s="1">
        <f t="shared" si="15"/>
        <v>3.2824209999999998</v>
      </c>
    </row>
    <row r="519" spans="1:12" ht="14.45">
      <c r="A519" t="s">
        <v>723</v>
      </c>
      <c r="B519" t="s">
        <v>751</v>
      </c>
      <c r="C519">
        <v>842139</v>
      </c>
      <c r="D519" t="s">
        <v>752</v>
      </c>
      <c r="E519" t="s">
        <v>670</v>
      </c>
      <c r="F519" t="s">
        <v>670</v>
      </c>
      <c r="G519" t="str">
        <f t="shared" si="14"/>
        <v>Australia to EU27</v>
      </c>
      <c r="H519">
        <v>2017</v>
      </c>
      <c r="I519" t="s">
        <v>724</v>
      </c>
      <c r="J519">
        <v>6</v>
      </c>
      <c r="K519">
        <v>3787.8359999999998</v>
      </c>
      <c r="L519" s="1">
        <f t="shared" si="15"/>
        <v>3.787836</v>
      </c>
    </row>
    <row r="520" spans="1:12" ht="14.45">
      <c r="A520" t="s">
        <v>723</v>
      </c>
      <c r="B520" t="s">
        <v>751</v>
      </c>
      <c r="C520">
        <v>847989</v>
      </c>
      <c r="D520" t="s">
        <v>752</v>
      </c>
      <c r="E520" t="s">
        <v>147</v>
      </c>
      <c r="F520" t="s">
        <v>292</v>
      </c>
      <c r="G520" t="str">
        <f t="shared" si="14"/>
        <v>Australia to World</v>
      </c>
      <c r="H520">
        <v>2012</v>
      </c>
      <c r="I520" t="s">
        <v>724</v>
      </c>
      <c r="J520">
        <v>6</v>
      </c>
      <c r="K520">
        <v>146469.06299999999</v>
      </c>
      <c r="L520" s="1">
        <f t="shared" si="15"/>
        <v>146.46906300000001</v>
      </c>
    </row>
    <row r="521" spans="1:12" ht="14.45">
      <c r="A521" t="s">
        <v>723</v>
      </c>
      <c r="B521" t="s">
        <v>751</v>
      </c>
      <c r="C521">
        <v>847989</v>
      </c>
      <c r="D521" t="s">
        <v>752</v>
      </c>
      <c r="E521" t="s">
        <v>147</v>
      </c>
      <c r="F521" t="s">
        <v>292</v>
      </c>
      <c r="G521" t="str">
        <f t="shared" ref="G521:G584" si="16">CONCATENATE(D521, " to ", F521)</f>
        <v>Australia to World</v>
      </c>
      <c r="H521">
        <v>2013</v>
      </c>
      <c r="I521" t="s">
        <v>724</v>
      </c>
      <c r="J521">
        <v>6</v>
      </c>
      <c r="K521">
        <v>176314.851</v>
      </c>
      <c r="L521" s="1">
        <f t="shared" ref="L521:L584" si="17">K521/1000</f>
        <v>176.314851</v>
      </c>
    </row>
    <row r="522" spans="1:12" ht="14.45">
      <c r="A522" t="s">
        <v>723</v>
      </c>
      <c r="B522" t="s">
        <v>751</v>
      </c>
      <c r="C522">
        <v>847989</v>
      </c>
      <c r="D522" t="s">
        <v>752</v>
      </c>
      <c r="E522" t="s">
        <v>147</v>
      </c>
      <c r="F522" t="s">
        <v>292</v>
      </c>
      <c r="G522" t="str">
        <f t="shared" si="16"/>
        <v>Australia to World</v>
      </c>
      <c r="H522">
        <v>2014</v>
      </c>
      <c r="I522" t="s">
        <v>724</v>
      </c>
      <c r="J522">
        <v>6</v>
      </c>
      <c r="K522">
        <v>173579.77299999999</v>
      </c>
      <c r="L522" s="1">
        <f t="shared" si="17"/>
        <v>173.57977299999999</v>
      </c>
    </row>
    <row r="523" spans="1:12" ht="14.45">
      <c r="A523" t="s">
        <v>723</v>
      </c>
      <c r="B523" t="s">
        <v>751</v>
      </c>
      <c r="C523">
        <v>847989</v>
      </c>
      <c r="D523" t="s">
        <v>752</v>
      </c>
      <c r="E523" t="s">
        <v>147</v>
      </c>
      <c r="F523" t="s">
        <v>292</v>
      </c>
      <c r="G523" t="str">
        <f t="shared" si="16"/>
        <v>Australia to World</v>
      </c>
      <c r="H523">
        <v>2015</v>
      </c>
      <c r="I523" t="s">
        <v>724</v>
      </c>
      <c r="J523">
        <v>6</v>
      </c>
      <c r="K523">
        <v>135028.571</v>
      </c>
      <c r="L523" s="1">
        <f t="shared" si="17"/>
        <v>135.028571</v>
      </c>
    </row>
    <row r="524" spans="1:12" ht="14.45">
      <c r="A524" t="s">
        <v>723</v>
      </c>
      <c r="B524" t="s">
        <v>751</v>
      </c>
      <c r="C524">
        <v>847989</v>
      </c>
      <c r="D524" t="s">
        <v>752</v>
      </c>
      <c r="E524" t="s">
        <v>147</v>
      </c>
      <c r="F524" t="s">
        <v>292</v>
      </c>
      <c r="G524" t="str">
        <f t="shared" si="16"/>
        <v>Australia to World</v>
      </c>
      <c r="H524">
        <v>2016</v>
      </c>
      <c r="I524" t="s">
        <v>724</v>
      </c>
      <c r="J524">
        <v>6</v>
      </c>
      <c r="K524">
        <v>136780.038</v>
      </c>
      <c r="L524" s="1">
        <f t="shared" si="17"/>
        <v>136.78003799999999</v>
      </c>
    </row>
    <row r="525" spans="1:12" ht="14.45">
      <c r="A525" t="s">
        <v>723</v>
      </c>
      <c r="B525" t="s">
        <v>751</v>
      </c>
      <c r="C525">
        <v>847989</v>
      </c>
      <c r="D525" t="s">
        <v>752</v>
      </c>
      <c r="E525" t="s">
        <v>147</v>
      </c>
      <c r="F525" t="s">
        <v>292</v>
      </c>
      <c r="G525" t="str">
        <f t="shared" si="16"/>
        <v>Australia to World</v>
      </c>
      <c r="H525">
        <v>2017</v>
      </c>
      <c r="I525" t="s">
        <v>724</v>
      </c>
      <c r="J525">
        <v>6</v>
      </c>
      <c r="K525">
        <v>129159.89</v>
      </c>
      <c r="L525" s="1">
        <f t="shared" si="17"/>
        <v>129.15988999999999</v>
      </c>
    </row>
    <row r="526" spans="1:12" ht="14.45">
      <c r="A526" t="s">
        <v>723</v>
      </c>
      <c r="B526" t="s">
        <v>751</v>
      </c>
      <c r="C526">
        <v>847989</v>
      </c>
      <c r="D526" t="s">
        <v>752</v>
      </c>
      <c r="E526" t="s">
        <v>670</v>
      </c>
      <c r="F526" t="s">
        <v>670</v>
      </c>
      <c r="G526" t="str">
        <f t="shared" si="16"/>
        <v>Australia to EU27</v>
      </c>
      <c r="H526">
        <v>2012</v>
      </c>
      <c r="I526" t="s">
        <v>724</v>
      </c>
      <c r="J526">
        <v>6</v>
      </c>
      <c r="K526">
        <v>11432.91</v>
      </c>
      <c r="L526" s="1">
        <f t="shared" si="17"/>
        <v>11.43291</v>
      </c>
    </row>
    <row r="527" spans="1:12" ht="14.45">
      <c r="A527" t="s">
        <v>723</v>
      </c>
      <c r="B527" t="s">
        <v>751</v>
      </c>
      <c r="C527">
        <v>847989</v>
      </c>
      <c r="D527" t="s">
        <v>752</v>
      </c>
      <c r="E527" t="s">
        <v>670</v>
      </c>
      <c r="F527" t="s">
        <v>670</v>
      </c>
      <c r="G527" t="str">
        <f t="shared" si="16"/>
        <v>Australia to EU27</v>
      </c>
      <c r="H527">
        <v>2013</v>
      </c>
      <c r="I527" t="s">
        <v>724</v>
      </c>
      <c r="J527">
        <v>6</v>
      </c>
      <c r="K527">
        <v>18953.981</v>
      </c>
      <c r="L527" s="1">
        <f t="shared" si="17"/>
        <v>18.953980999999999</v>
      </c>
    </row>
    <row r="528" spans="1:12" ht="14.45">
      <c r="A528" t="s">
        <v>723</v>
      </c>
      <c r="B528" t="s">
        <v>751</v>
      </c>
      <c r="C528">
        <v>847989</v>
      </c>
      <c r="D528" t="s">
        <v>752</v>
      </c>
      <c r="E528" t="s">
        <v>670</v>
      </c>
      <c r="F528" t="s">
        <v>670</v>
      </c>
      <c r="G528" t="str">
        <f t="shared" si="16"/>
        <v>Australia to EU27</v>
      </c>
      <c r="H528">
        <v>2014</v>
      </c>
      <c r="I528" t="s">
        <v>724</v>
      </c>
      <c r="J528">
        <v>6</v>
      </c>
      <c r="K528">
        <v>14568.671</v>
      </c>
      <c r="L528" s="1">
        <f t="shared" si="17"/>
        <v>14.568671</v>
      </c>
    </row>
    <row r="529" spans="1:12" ht="14.45">
      <c r="A529" t="s">
        <v>723</v>
      </c>
      <c r="B529" t="s">
        <v>751</v>
      </c>
      <c r="C529">
        <v>847989</v>
      </c>
      <c r="D529" t="s">
        <v>752</v>
      </c>
      <c r="E529" t="s">
        <v>670</v>
      </c>
      <c r="F529" t="s">
        <v>670</v>
      </c>
      <c r="G529" t="str">
        <f t="shared" si="16"/>
        <v>Australia to EU27</v>
      </c>
      <c r="H529">
        <v>2015</v>
      </c>
      <c r="I529" t="s">
        <v>724</v>
      </c>
      <c r="J529">
        <v>6</v>
      </c>
      <c r="K529">
        <v>15450.782999999999</v>
      </c>
      <c r="L529" s="1">
        <f t="shared" si="17"/>
        <v>15.450782999999999</v>
      </c>
    </row>
    <row r="530" spans="1:12" ht="14.45">
      <c r="A530" t="s">
        <v>723</v>
      </c>
      <c r="B530" t="s">
        <v>751</v>
      </c>
      <c r="C530">
        <v>847989</v>
      </c>
      <c r="D530" t="s">
        <v>752</v>
      </c>
      <c r="E530" t="s">
        <v>670</v>
      </c>
      <c r="F530" t="s">
        <v>670</v>
      </c>
      <c r="G530" t="str">
        <f t="shared" si="16"/>
        <v>Australia to EU27</v>
      </c>
      <c r="H530">
        <v>2016</v>
      </c>
      <c r="I530" t="s">
        <v>724</v>
      </c>
      <c r="J530">
        <v>6</v>
      </c>
      <c r="K530">
        <v>20208.848000000002</v>
      </c>
      <c r="L530" s="1">
        <f t="shared" si="17"/>
        <v>20.208848000000003</v>
      </c>
    </row>
    <row r="531" spans="1:12" ht="14.45">
      <c r="A531" t="s">
        <v>723</v>
      </c>
      <c r="B531" t="s">
        <v>751</v>
      </c>
      <c r="C531">
        <v>847989</v>
      </c>
      <c r="D531" t="s">
        <v>752</v>
      </c>
      <c r="E531" t="s">
        <v>670</v>
      </c>
      <c r="F531" t="s">
        <v>670</v>
      </c>
      <c r="G531" t="str">
        <f t="shared" si="16"/>
        <v>Australia to EU27</v>
      </c>
      <c r="H531">
        <v>2017</v>
      </c>
      <c r="I531" t="s">
        <v>724</v>
      </c>
      <c r="J531">
        <v>6</v>
      </c>
      <c r="K531">
        <v>21060.358</v>
      </c>
      <c r="L531" s="1">
        <f t="shared" si="17"/>
        <v>21.060358000000001</v>
      </c>
    </row>
    <row r="532" spans="1:12" ht="14.45">
      <c r="A532" t="s">
        <v>723</v>
      </c>
      <c r="B532" t="s">
        <v>753</v>
      </c>
      <c r="C532">
        <v>730900</v>
      </c>
      <c r="D532" t="s">
        <v>754</v>
      </c>
      <c r="E532" t="s">
        <v>147</v>
      </c>
      <c r="F532" t="s">
        <v>292</v>
      </c>
      <c r="G532" t="str">
        <f t="shared" si="16"/>
        <v>Austria to World</v>
      </c>
      <c r="H532">
        <v>2012</v>
      </c>
      <c r="I532" t="s">
        <v>724</v>
      </c>
      <c r="J532">
        <v>6</v>
      </c>
      <c r="K532">
        <v>88173.358999999997</v>
      </c>
      <c r="L532" s="1">
        <f t="shared" si="17"/>
        <v>88.173358999999991</v>
      </c>
    </row>
    <row r="533" spans="1:12" ht="14.45">
      <c r="A533" t="s">
        <v>723</v>
      </c>
      <c r="B533" t="s">
        <v>753</v>
      </c>
      <c r="C533">
        <v>730900</v>
      </c>
      <c r="D533" t="s">
        <v>754</v>
      </c>
      <c r="E533" t="s">
        <v>147</v>
      </c>
      <c r="F533" t="s">
        <v>292</v>
      </c>
      <c r="G533" t="str">
        <f t="shared" si="16"/>
        <v>Austria to World</v>
      </c>
      <c r="H533">
        <v>2013</v>
      </c>
      <c r="I533" t="s">
        <v>724</v>
      </c>
      <c r="J533">
        <v>6</v>
      </c>
      <c r="K533">
        <v>80901.555999999997</v>
      </c>
      <c r="L533" s="1">
        <f t="shared" si="17"/>
        <v>80.901555999999999</v>
      </c>
    </row>
    <row r="534" spans="1:12" ht="14.45">
      <c r="A534" t="s">
        <v>723</v>
      </c>
      <c r="B534" t="s">
        <v>753</v>
      </c>
      <c r="C534">
        <v>730900</v>
      </c>
      <c r="D534" t="s">
        <v>754</v>
      </c>
      <c r="E534" t="s">
        <v>147</v>
      </c>
      <c r="F534" t="s">
        <v>292</v>
      </c>
      <c r="G534" t="str">
        <f t="shared" si="16"/>
        <v>Austria to World</v>
      </c>
      <c r="H534">
        <v>2014</v>
      </c>
      <c r="I534" t="s">
        <v>724</v>
      </c>
      <c r="J534">
        <v>6</v>
      </c>
      <c r="K534">
        <v>75696.695000000007</v>
      </c>
      <c r="L534" s="1">
        <f t="shared" si="17"/>
        <v>75.696695000000005</v>
      </c>
    </row>
    <row r="535" spans="1:12" ht="14.45">
      <c r="A535" t="s">
        <v>723</v>
      </c>
      <c r="B535" t="s">
        <v>753</v>
      </c>
      <c r="C535">
        <v>730900</v>
      </c>
      <c r="D535" t="s">
        <v>754</v>
      </c>
      <c r="E535" t="s">
        <v>147</v>
      </c>
      <c r="F535" t="s">
        <v>292</v>
      </c>
      <c r="G535" t="str">
        <f t="shared" si="16"/>
        <v>Austria to World</v>
      </c>
      <c r="H535">
        <v>2015</v>
      </c>
      <c r="I535" t="s">
        <v>724</v>
      </c>
      <c r="J535">
        <v>6</v>
      </c>
      <c r="K535">
        <v>71145.402000000002</v>
      </c>
      <c r="L535" s="1">
        <f t="shared" si="17"/>
        <v>71.145402000000004</v>
      </c>
    </row>
    <row r="536" spans="1:12" ht="14.45">
      <c r="A536" t="s">
        <v>723</v>
      </c>
      <c r="B536" t="s">
        <v>753</v>
      </c>
      <c r="C536">
        <v>730900</v>
      </c>
      <c r="D536" t="s">
        <v>754</v>
      </c>
      <c r="E536" t="s">
        <v>147</v>
      </c>
      <c r="F536" t="s">
        <v>292</v>
      </c>
      <c r="G536" t="str">
        <f t="shared" si="16"/>
        <v>Austria to World</v>
      </c>
      <c r="H536">
        <v>2016</v>
      </c>
      <c r="I536" t="s">
        <v>724</v>
      </c>
      <c r="J536">
        <v>6</v>
      </c>
      <c r="K536">
        <v>52637.514999999999</v>
      </c>
      <c r="L536" s="1">
        <f t="shared" si="17"/>
        <v>52.637515</v>
      </c>
    </row>
    <row r="537" spans="1:12" ht="14.45">
      <c r="A537" t="s">
        <v>723</v>
      </c>
      <c r="B537" t="s">
        <v>753</v>
      </c>
      <c r="C537">
        <v>730900</v>
      </c>
      <c r="D537" t="s">
        <v>754</v>
      </c>
      <c r="E537" t="s">
        <v>147</v>
      </c>
      <c r="F537" t="s">
        <v>292</v>
      </c>
      <c r="G537" t="str">
        <f t="shared" si="16"/>
        <v>Austria to World</v>
      </c>
      <c r="H537">
        <v>2017</v>
      </c>
      <c r="I537" t="s">
        <v>724</v>
      </c>
      <c r="J537">
        <v>6</v>
      </c>
      <c r="K537">
        <v>65453.423999999999</v>
      </c>
      <c r="L537" s="1">
        <f t="shared" si="17"/>
        <v>65.453423999999998</v>
      </c>
    </row>
    <row r="538" spans="1:12" ht="14.45">
      <c r="A538" t="s">
        <v>723</v>
      </c>
      <c r="B538" t="s">
        <v>753</v>
      </c>
      <c r="C538">
        <v>730900</v>
      </c>
      <c r="D538" t="s">
        <v>754</v>
      </c>
      <c r="E538" t="s">
        <v>670</v>
      </c>
      <c r="F538" t="s">
        <v>670</v>
      </c>
      <c r="G538" t="str">
        <f t="shared" si="16"/>
        <v>Austria to EU27</v>
      </c>
      <c r="H538">
        <v>2012</v>
      </c>
      <c r="I538" t="s">
        <v>724</v>
      </c>
      <c r="J538">
        <v>6</v>
      </c>
      <c r="K538">
        <v>52839.142999999996</v>
      </c>
      <c r="L538" s="1">
        <f t="shared" si="17"/>
        <v>52.839142999999993</v>
      </c>
    </row>
    <row r="539" spans="1:12" ht="14.45">
      <c r="A539" t="s">
        <v>723</v>
      </c>
      <c r="B539" t="s">
        <v>753</v>
      </c>
      <c r="C539">
        <v>730900</v>
      </c>
      <c r="D539" t="s">
        <v>754</v>
      </c>
      <c r="E539" t="s">
        <v>670</v>
      </c>
      <c r="F539" t="s">
        <v>670</v>
      </c>
      <c r="G539" t="str">
        <f t="shared" si="16"/>
        <v>Austria to EU27</v>
      </c>
      <c r="H539">
        <v>2013</v>
      </c>
      <c r="I539" t="s">
        <v>724</v>
      </c>
      <c r="J539">
        <v>6</v>
      </c>
      <c r="K539">
        <v>50128.451999999997</v>
      </c>
      <c r="L539" s="1">
        <f t="shared" si="17"/>
        <v>50.128451999999996</v>
      </c>
    </row>
    <row r="540" spans="1:12" ht="14.45">
      <c r="A540" t="s">
        <v>723</v>
      </c>
      <c r="B540" t="s">
        <v>753</v>
      </c>
      <c r="C540">
        <v>730900</v>
      </c>
      <c r="D540" t="s">
        <v>754</v>
      </c>
      <c r="E540" t="s">
        <v>670</v>
      </c>
      <c r="F540" t="s">
        <v>670</v>
      </c>
      <c r="G540" t="str">
        <f t="shared" si="16"/>
        <v>Austria to EU27</v>
      </c>
      <c r="H540">
        <v>2014</v>
      </c>
      <c r="I540" t="s">
        <v>724</v>
      </c>
      <c r="J540">
        <v>6</v>
      </c>
      <c r="K540">
        <v>48139.497000000003</v>
      </c>
      <c r="L540" s="1">
        <f t="shared" si="17"/>
        <v>48.139497000000006</v>
      </c>
    </row>
    <row r="541" spans="1:12" ht="14.45">
      <c r="A541" t="s">
        <v>723</v>
      </c>
      <c r="B541" t="s">
        <v>753</v>
      </c>
      <c r="C541">
        <v>730900</v>
      </c>
      <c r="D541" t="s">
        <v>754</v>
      </c>
      <c r="E541" t="s">
        <v>670</v>
      </c>
      <c r="F541" t="s">
        <v>670</v>
      </c>
      <c r="G541" t="str">
        <f t="shared" si="16"/>
        <v>Austria to EU27</v>
      </c>
      <c r="H541">
        <v>2015</v>
      </c>
      <c r="I541" t="s">
        <v>724</v>
      </c>
      <c r="J541">
        <v>6</v>
      </c>
      <c r="K541">
        <v>36312.995000000003</v>
      </c>
      <c r="L541" s="1">
        <f t="shared" si="17"/>
        <v>36.312995000000001</v>
      </c>
    </row>
    <row r="542" spans="1:12" ht="14.45">
      <c r="A542" t="s">
        <v>723</v>
      </c>
      <c r="B542" t="s">
        <v>753</v>
      </c>
      <c r="C542">
        <v>730900</v>
      </c>
      <c r="D542" t="s">
        <v>754</v>
      </c>
      <c r="E542" t="s">
        <v>670</v>
      </c>
      <c r="F542" t="s">
        <v>670</v>
      </c>
      <c r="G542" t="str">
        <f t="shared" si="16"/>
        <v>Austria to EU27</v>
      </c>
      <c r="H542">
        <v>2016</v>
      </c>
      <c r="I542" t="s">
        <v>724</v>
      </c>
      <c r="J542">
        <v>6</v>
      </c>
      <c r="K542">
        <v>33721.326000000001</v>
      </c>
      <c r="L542" s="1">
        <f t="shared" si="17"/>
        <v>33.721325999999998</v>
      </c>
    </row>
    <row r="543" spans="1:12" ht="14.45">
      <c r="A543" t="s">
        <v>723</v>
      </c>
      <c r="B543" t="s">
        <v>753</v>
      </c>
      <c r="C543">
        <v>730900</v>
      </c>
      <c r="D543" t="s">
        <v>754</v>
      </c>
      <c r="E543" t="s">
        <v>670</v>
      </c>
      <c r="F543" t="s">
        <v>670</v>
      </c>
      <c r="G543" t="str">
        <f t="shared" si="16"/>
        <v>Austria to EU27</v>
      </c>
      <c r="H543">
        <v>2017</v>
      </c>
      <c r="I543" t="s">
        <v>724</v>
      </c>
      <c r="J543">
        <v>6</v>
      </c>
      <c r="K543">
        <v>36304.838000000003</v>
      </c>
      <c r="L543" s="1">
        <f t="shared" si="17"/>
        <v>36.304838000000004</v>
      </c>
    </row>
    <row r="544" spans="1:12" ht="14.45">
      <c r="A544" t="s">
        <v>723</v>
      </c>
      <c r="B544" t="s">
        <v>753</v>
      </c>
      <c r="C544">
        <v>741999</v>
      </c>
      <c r="D544" t="s">
        <v>754</v>
      </c>
      <c r="E544" t="s">
        <v>147</v>
      </c>
      <c r="F544" t="s">
        <v>292</v>
      </c>
      <c r="G544" t="str">
        <f t="shared" si="16"/>
        <v>Austria to World</v>
      </c>
      <c r="H544">
        <v>2012</v>
      </c>
      <c r="I544" t="s">
        <v>724</v>
      </c>
      <c r="J544">
        <v>6</v>
      </c>
      <c r="K544">
        <v>22472.287</v>
      </c>
      <c r="L544" s="1">
        <f t="shared" si="17"/>
        <v>22.472287000000001</v>
      </c>
    </row>
    <row r="545" spans="1:12" ht="14.45">
      <c r="A545" t="s">
        <v>723</v>
      </c>
      <c r="B545" t="s">
        <v>753</v>
      </c>
      <c r="C545">
        <v>741999</v>
      </c>
      <c r="D545" t="s">
        <v>754</v>
      </c>
      <c r="E545" t="s">
        <v>147</v>
      </c>
      <c r="F545" t="s">
        <v>292</v>
      </c>
      <c r="G545" t="str">
        <f t="shared" si="16"/>
        <v>Austria to World</v>
      </c>
      <c r="H545">
        <v>2013</v>
      </c>
      <c r="I545" t="s">
        <v>724</v>
      </c>
      <c r="J545">
        <v>6</v>
      </c>
      <c r="K545">
        <v>28132.303</v>
      </c>
      <c r="L545" s="1">
        <f t="shared" si="17"/>
        <v>28.132303</v>
      </c>
    </row>
    <row r="546" spans="1:12" ht="14.45">
      <c r="A546" t="s">
        <v>723</v>
      </c>
      <c r="B546" t="s">
        <v>753</v>
      </c>
      <c r="C546">
        <v>741999</v>
      </c>
      <c r="D546" t="s">
        <v>754</v>
      </c>
      <c r="E546" t="s">
        <v>147</v>
      </c>
      <c r="F546" t="s">
        <v>292</v>
      </c>
      <c r="G546" t="str">
        <f t="shared" si="16"/>
        <v>Austria to World</v>
      </c>
      <c r="H546">
        <v>2014</v>
      </c>
      <c r="I546" t="s">
        <v>724</v>
      </c>
      <c r="J546">
        <v>6</v>
      </c>
      <c r="K546">
        <v>32903.24</v>
      </c>
      <c r="L546" s="1">
        <f t="shared" si="17"/>
        <v>32.903239999999997</v>
      </c>
    </row>
    <row r="547" spans="1:12" ht="14.45">
      <c r="A547" t="s">
        <v>723</v>
      </c>
      <c r="B547" t="s">
        <v>753</v>
      </c>
      <c r="C547">
        <v>741999</v>
      </c>
      <c r="D547" t="s">
        <v>754</v>
      </c>
      <c r="E547" t="s">
        <v>147</v>
      </c>
      <c r="F547" t="s">
        <v>292</v>
      </c>
      <c r="G547" t="str">
        <f t="shared" si="16"/>
        <v>Austria to World</v>
      </c>
      <c r="H547">
        <v>2015</v>
      </c>
      <c r="I547" t="s">
        <v>724</v>
      </c>
      <c r="J547">
        <v>6</v>
      </c>
      <c r="K547">
        <v>27649.809000000001</v>
      </c>
      <c r="L547" s="1">
        <f t="shared" si="17"/>
        <v>27.649809000000001</v>
      </c>
    </row>
    <row r="548" spans="1:12" ht="14.45">
      <c r="A548" t="s">
        <v>723</v>
      </c>
      <c r="B548" t="s">
        <v>753</v>
      </c>
      <c r="C548">
        <v>741999</v>
      </c>
      <c r="D548" t="s">
        <v>754</v>
      </c>
      <c r="E548" t="s">
        <v>147</v>
      </c>
      <c r="F548" t="s">
        <v>292</v>
      </c>
      <c r="G548" t="str">
        <f t="shared" si="16"/>
        <v>Austria to World</v>
      </c>
      <c r="H548">
        <v>2016</v>
      </c>
      <c r="I548" t="s">
        <v>724</v>
      </c>
      <c r="J548">
        <v>6</v>
      </c>
      <c r="K548">
        <v>32457.607</v>
      </c>
      <c r="L548" s="1">
        <f t="shared" si="17"/>
        <v>32.457607000000003</v>
      </c>
    </row>
    <row r="549" spans="1:12" ht="14.45">
      <c r="A549" t="s">
        <v>723</v>
      </c>
      <c r="B549" t="s">
        <v>753</v>
      </c>
      <c r="C549">
        <v>741999</v>
      </c>
      <c r="D549" t="s">
        <v>754</v>
      </c>
      <c r="E549" t="s">
        <v>147</v>
      </c>
      <c r="F549" t="s">
        <v>292</v>
      </c>
      <c r="G549" t="str">
        <f t="shared" si="16"/>
        <v>Austria to World</v>
      </c>
      <c r="H549">
        <v>2017</v>
      </c>
      <c r="I549" t="s">
        <v>724</v>
      </c>
      <c r="J549">
        <v>6</v>
      </c>
      <c r="K549">
        <v>37156.296999999999</v>
      </c>
      <c r="L549" s="1">
        <f t="shared" si="17"/>
        <v>37.156297000000002</v>
      </c>
    </row>
    <row r="550" spans="1:12" ht="14.45">
      <c r="A550" t="s">
        <v>723</v>
      </c>
      <c r="B550" t="s">
        <v>753</v>
      </c>
      <c r="C550">
        <v>741999</v>
      </c>
      <c r="D550" t="s">
        <v>754</v>
      </c>
      <c r="E550" t="s">
        <v>670</v>
      </c>
      <c r="F550" t="s">
        <v>670</v>
      </c>
      <c r="G550" t="str">
        <f t="shared" si="16"/>
        <v>Austria to EU27</v>
      </c>
      <c r="H550">
        <v>2012</v>
      </c>
      <c r="I550" t="s">
        <v>724</v>
      </c>
      <c r="J550">
        <v>6</v>
      </c>
      <c r="K550">
        <v>16570.596000000001</v>
      </c>
      <c r="L550" s="1">
        <f t="shared" si="17"/>
        <v>16.570596000000002</v>
      </c>
    </row>
    <row r="551" spans="1:12" ht="14.45">
      <c r="A551" t="s">
        <v>723</v>
      </c>
      <c r="B551" t="s">
        <v>753</v>
      </c>
      <c r="C551">
        <v>741999</v>
      </c>
      <c r="D551" t="s">
        <v>754</v>
      </c>
      <c r="E551" t="s">
        <v>670</v>
      </c>
      <c r="F551" t="s">
        <v>670</v>
      </c>
      <c r="G551" t="str">
        <f t="shared" si="16"/>
        <v>Austria to EU27</v>
      </c>
      <c r="H551">
        <v>2013</v>
      </c>
      <c r="I551" t="s">
        <v>724</v>
      </c>
      <c r="J551">
        <v>6</v>
      </c>
      <c r="K551">
        <v>21237.03</v>
      </c>
      <c r="L551" s="1">
        <f t="shared" si="17"/>
        <v>21.237029999999997</v>
      </c>
    </row>
    <row r="552" spans="1:12" ht="14.45">
      <c r="A552" t="s">
        <v>723</v>
      </c>
      <c r="B552" t="s">
        <v>753</v>
      </c>
      <c r="C552">
        <v>741999</v>
      </c>
      <c r="D552" t="s">
        <v>754</v>
      </c>
      <c r="E552" t="s">
        <v>670</v>
      </c>
      <c r="F552" t="s">
        <v>670</v>
      </c>
      <c r="G552" t="str">
        <f t="shared" si="16"/>
        <v>Austria to EU27</v>
      </c>
      <c r="H552">
        <v>2014</v>
      </c>
      <c r="I552" t="s">
        <v>724</v>
      </c>
      <c r="J552">
        <v>6</v>
      </c>
      <c r="K552">
        <v>24378.25</v>
      </c>
      <c r="L552" s="1">
        <f t="shared" si="17"/>
        <v>24.378250000000001</v>
      </c>
    </row>
    <row r="553" spans="1:12" ht="14.45">
      <c r="A553" t="s">
        <v>723</v>
      </c>
      <c r="B553" t="s">
        <v>753</v>
      </c>
      <c r="C553">
        <v>741999</v>
      </c>
      <c r="D553" t="s">
        <v>754</v>
      </c>
      <c r="E553" t="s">
        <v>670</v>
      </c>
      <c r="F553" t="s">
        <v>670</v>
      </c>
      <c r="G553" t="str">
        <f t="shared" si="16"/>
        <v>Austria to EU27</v>
      </c>
      <c r="H553">
        <v>2015</v>
      </c>
      <c r="I553" t="s">
        <v>724</v>
      </c>
      <c r="J553">
        <v>6</v>
      </c>
      <c r="K553">
        <v>20124.749</v>
      </c>
      <c r="L553" s="1">
        <f t="shared" si="17"/>
        <v>20.124749000000001</v>
      </c>
    </row>
    <row r="554" spans="1:12" ht="14.45">
      <c r="A554" t="s">
        <v>723</v>
      </c>
      <c r="B554" t="s">
        <v>753</v>
      </c>
      <c r="C554">
        <v>741999</v>
      </c>
      <c r="D554" t="s">
        <v>754</v>
      </c>
      <c r="E554" t="s">
        <v>670</v>
      </c>
      <c r="F554" t="s">
        <v>670</v>
      </c>
      <c r="G554" t="str">
        <f t="shared" si="16"/>
        <v>Austria to EU27</v>
      </c>
      <c r="H554">
        <v>2016</v>
      </c>
      <c r="I554" t="s">
        <v>724</v>
      </c>
      <c r="J554">
        <v>6</v>
      </c>
      <c r="K554">
        <v>22160.011999999999</v>
      </c>
      <c r="L554" s="1">
        <f t="shared" si="17"/>
        <v>22.160011999999998</v>
      </c>
    </row>
    <row r="555" spans="1:12" ht="14.45">
      <c r="A555" t="s">
        <v>723</v>
      </c>
      <c r="B555" t="s">
        <v>753</v>
      </c>
      <c r="C555">
        <v>741999</v>
      </c>
      <c r="D555" t="s">
        <v>754</v>
      </c>
      <c r="E555" t="s">
        <v>670</v>
      </c>
      <c r="F555" t="s">
        <v>670</v>
      </c>
      <c r="G555" t="str">
        <f t="shared" si="16"/>
        <v>Austria to EU27</v>
      </c>
      <c r="H555">
        <v>2017</v>
      </c>
      <c r="I555" t="s">
        <v>724</v>
      </c>
      <c r="J555">
        <v>6</v>
      </c>
      <c r="K555">
        <v>26873.353999999999</v>
      </c>
      <c r="L555" s="1">
        <f t="shared" si="17"/>
        <v>26.873353999999999</v>
      </c>
    </row>
    <row r="556" spans="1:12" ht="14.45">
      <c r="A556" t="s">
        <v>723</v>
      </c>
      <c r="B556" t="s">
        <v>753</v>
      </c>
      <c r="C556">
        <v>761100</v>
      </c>
      <c r="D556" t="s">
        <v>754</v>
      </c>
      <c r="E556" t="s">
        <v>147</v>
      </c>
      <c r="F556" t="s">
        <v>292</v>
      </c>
      <c r="G556" t="str">
        <f t="shared" si="16"/>
        <v>Austria to World</v>
      </c>
      <c r="H556">
        <v>2012</v>
      </c>
      <c r="I556" t="s">
        <v>724</v>
      </c>
      <c r="J556">
        <v>6</v>
      </c>
      <c r="K556">
        <v>5345.1509999999998</v>
      </c>
      <c r="L556" s="1">
        <f t="shared" si="17"/>
        <v>5.3451509999999995</v>
      </c>
    </row>
    <row r="557" spans="1:12" ht="14.45">
      <c r="A557" t="s">
        <v>723</v>
      </c>
      <c r="B557" t="s">
        <v>753</v>
      </c>
      <c r="C557">
        <v>761100</v>
      </c>
      <c r="D557" t="s">
        <v>754</v>
      </c>
      <c r="E557" t="s">
        <v>147</v>
      </c>
      <c r="F557" t="s">
        <v>292</v>
      </c>
      <c r="G557" t="str">
        <f t="shared" si="16"/>
        <v>Austria to World</v>
      </c>
      <c r="H557">
        <v>2013</v>
      </c>
      <c r="I557" t="s">
        <v>724</v>
      </c>
      <c r="J557">
        <v>6</v>
      </c>
      <c r="K557">
        <v>23562.642</v>
      </c>
      <c r="L557" s="1">
        <f t="shared" si="17"/>
        <v>23.562642</v>
      </c>
    </row>
    <row r="558" spans="1:12" ht="14.45">
      <c r="A558" t="s">
        <v>723</v>
      </c>
      <c r="B558" t="s">
        <v>753</v>
      </c>
      <c r="C558">
        <v>761100</v>
      </c>
      <c r="D558" t="s">
        <v>754</v>
      </c>
      <c r="E558" t="s">
        <v>147</v>
      </c>
      <c r="F558" t="s">
        <v>292</v>
      </c>
      <c r="G558" t="str">
        <f t="shared" si="16"/>
        <v>Austria to World</v>
      </c>
      <c r="H558">
        <v>2014</v>
      </c>
      <c r="I558" t="s">
        <v>724</v>
      </c>
      <c r="J558">
        <v>6</v>
      </c>
      <c r="K558">
        <v>21031.965</v>
      </c>
      <c r="L558" s="1">
        <f t="shared" si="17"/>
        <v>21.031965</v>
      </c>
    </row>
    <row r="559" spans="1:12" ht="14.45">
      <c r="A559" t="s">
        <v>723</v>
      </c>
      <c r="B559" t="s">
        <v>753</v>
      </c>
      <c r="C559">
        <v>761100</v>
      </c>
      <c r="D559" t="s">
        <v>754</v>
      </c>
      <c r="E559" t="s">
        <v>147</v>
      </c>
      <c r="F559" t="s">
        <v>292</v>
      </c>
      <c r="G559" t="str">
        <f t="shared" si="16"/>
        <v>Austria to World</v>
      </c>
      <c r="H559">
        <v>2015</v>
      </c>
      <c r="I559" t="s">
        <v>724</v>
      </c>
      <c r="J559">
        <v>6</v>
      </c>
      <c r="K559">
        <v>21956.736000000001</v>
      </c>
      <c r="L559" s="1">
        <f t="shared" si="17"/>
        <v>21.956735999999999</v>
      </c>
    </row>
    <row r="560" spans="1:12" ht="14.45">
      <c r="A560" t="s">
        <v>723</v>
      </c>
      <c r="B560" t="s">
        <v>753</v>
      </c>
      <c r="C560">
        <v>761100</v>
      </c>
      <c r="D560" t="s">
        <v>754</v>
      </c>
      <c r="E560" t="s">
        <v>147</v>
      </c>
      <c r="F560" t="s">
        <v>292</v>
      </c>
      <c r="G560" t="str">
        <f t="shared" si="16"/>
        <v>Austria to World</v>
      </c>
      <c r="H560">
        <v>2016</v>
      </c>
      <c r="I560" t="s">
        <v>724</v>
      </c>
      <c r="J560">
        <v>6</v>
      </c>
      <c r="K560">
        <v>19936.27</v>
      </c>
      <c r="L560" s="1">
        <f t="shared" si="17"/>
        <v>19.93627</v>
      </c>
    </row>
    <row r="561" spans="1:12" ht="14.45">
      <c r="A561" t="s">
        <v>723</v>
      </c>
      <c r="B561" t="s">
        <v>753</v>
      </c>
      <c r="C561">
        <v>761100</v>
      </c>
      <c r="D561" t="s">
        <v>754</v>
      </c>
      <c r="E561" t="s">
        <v>147</v>
      </c>
      <c r="F561" t="s">
        <v>292</v>
      </c>
      <c r="G561" t="str">
        <f t="shared" si="16"/>
        <v>Austria to World</v>
      </c>
      <c r="H561">
        <v>2017</v>
      </c>
      <c r="I561" t="s">
        <v>724</v>
      </c>
      <c r="J561">
        <v>6</v>
      </c>
      <c r="K561">
        <v>13508.406000000001</v>
      </c>
      <c r="L561" s="1">
        <f t="shared" si="17"/>
        <v>13.508406000000001</v>
      </c>
    </row>
    <row r="562" spans="1:12" ht="14.45">
      <c r="A562" t="s">
        <v>723</v>
      </c>
      <c r="B562" t="s">
        <v>753</v>
      </c>
      <c r="C562">
        <v>761100</v>
      </c>
      <c r="D562" t="s">
        <v>754</v>
      </c>
      <c r="E562" t="s">
        <v>670</v>
      </c>
      <c r="F562" t="s">
        <v>670</v>
      </c>
      <c r="G562" t="str">
        <f t="shared" si="16"/>
        <v>Austria to EU27</v>
      </c>
      <c r="H562">
        <v>2012</v>
      </c>
      <c r="I562" t="s">
        <v>724</v>
      </c>
      <c r="J562">
        <v>6</v>
      </c>
      <c r="K562">
        <v>5021.7849999999999</v>
      </c>
      <c r="L562" s="1">
        <f t="shared" si="17"/>
        <v>5.0217849999999995</v>
      </c>
    </row>
    <row r="563" spans="1:12" ht="14.45">
      <c r="A563" t="s">
        <v>723</v>
      </c>
      <c r="B563" t="s">
        <v>753</v>
      </c>
      <c r="C563">
        <v>761100</v>
      </c>
      <c r="D563" t="s">
        <v>754</v>
      </c>
      <c r="E563" t="s">
        <v>670</v>
      </c>
      <c r="F563" t="s">
        <v>670</v>
      </c>
      <c r="G563" t="str">
        <f t="shared" si="16"/>
        <v>Austria to EU27</v>
      </c>
      <c r="H563">
        <v>2013</v>
      </c>
      <c r="I563" t="s">
        <v>724</v>
      </c>
      <c r="J563">
        <v>6</v>
      </c>
      <c r="K563">
        <v>21978.305</v>
      </c>
      <c r="L563" s="1">
        <f t="shared" si="17"/>
        <v>21.978304999999999</v>
      </c>
    </row>
    <row r="564" spans="1:12" ht="14.45">
      <c r="A564" t="s">
        <v>723</v>
      </c>
      <c r="B564" t="s">
        <v>753</v>
      </c>
      <c r="C564">
        <v>761100</v>
      </c>
      <c r="D564" t="s">
        <v>754</v>
      </c>
      <c r="E564" t="s">
        <v>670</v>
      </c>
      <c r="F564" t="s">
        <v>670</v>
      </c>
      <c r="G564" t="str">
        <f t="shared" si="16"/>
        <v>Austria to EU27</v>
      </c>
      <c r="H564">
        <v>2014</v>
      </c>
      <c r="I564" t="s">
        <v>724</v>
      </c>
      <c r="J564">
        <v>6</v>
      </c>
      <c r="K564">
        <v>19018.064999999999</v>
      </c>
      <c r="L564" s="1">
        <f t="shared" si="17"/>
        <v>19.018065</v>
      </c>
    </row>
    <row r="565" spans="1:12" ht="14.45">
      <c r="A565" t="s">
        <v>723</v>
      </c>
      <c r="B565" t="s">
        <v>753</v>
      </c>
      <c r="C565">
        <v>761100</v>
      </c>
      <c r="D565" t="s">
        <v>754</v>
      </c>
      <c r="E565" t="s">
        <v>670</v>
      </c>
      <c r="F565" t="s">
        <v>670</v>
      </c>
      <c r="G565" t="str">
        <f t="shared" si="16"/>
        <v>Austria to EU27</v>
      </c>
      <c r="H565">
        <v>2015</v>
      </c>
      <c r="I565" t="s">
        <v>724</v>
      </c>
      <c r="J565">
        <v>6</v>
      </c>
      <c r="K565">
        <v>20859.66</v>
      </c>
      <c r="L565" s="1">
        <f t="shared" si="17"/>
        <v>20.859659999999998</v>
      </c>
    </row>
    <row r="566" spans="1:12" ht="14.45">
      <c r="A566" t="s">
        <v>723</v>
      </c>
      <c r="B566" t="s">
        <v>753</v>
      </c>
      <c r="C566">
        <v>761100</v>
      </c>
      <c r="D566" t="s">
        <v>754</v>
      </c>
      <c r="E566" t="s">
        <v>670</v>
      </c>
      <c r="F566" t="s">
        <v>670</v>
      </c>
      <c r="G566" t="str">
        <f t="shared" si="16"/>
        <v>Austria to EU27</v>
      </c>
      <c r="H566">
        <v>2016</v>
      </c>
      <c r="I566" t="s">
        <v>724</v>
      </c>
      <c r="J566">
        <v>6</v>
      </c>
      <c r="K566">
        <v>19245.235000000001</v>
      </c>
      <c r="L566" s="1">
        <f t="shared" si="17"/>
        <v>19.245235000000001</v>
      </c>
    </row>
    <row r="567" spans="1:12" ht="14.45">
      <c r="A567" t="s">
        <v>723</v>
      </c>
      <c r="B567" t="s">
        <v>753</v>
      </c>
      <c r="C567">
        <v>761100</v>
      </c>
      <c r="D567" t="s">
        <v>754</v>
      </c>
      <c r="E567" t="s">
        <v>670</v>
      </c>
      <c r="F567" t="s">
        <v>670</v>
      </c>
      <c r="G567" t="str">
        <f t="shared" si="16"/>
        <v>Austria to EU27</v>
      </c>
      <c r="H567">
        <v>2017</v>
      </c>
      <c r="I567" t="s">
        <v>724</v>
      </c>
      <c r="J567">
        <v>6</v>
      </c>
      <c r="K567">
        <v>12875.078</v>
      </c>
      <c r="L567" s="1">
        <f t="shared" si="17"/>
        <v>12.875078</v>
      </c>
    </row>
    <row r="568" spans="1:12" ht="14.45">
      <c r="A568" t="s">
        <v>723</v>
      </c>
      <c r="B568" t="s">
        <v>753</v>
      </c>
      <c r="C568">
        <v>8405</v>
      </c>
      <c r="D568" t="s">
        <v>754</v>
      </c>
      <c r="E568" t="s">
        <v>147</v>
      </c>
      <c r="F568" t="s">
        <v>292</v>
      </c>
      <c r="G568" t="str">
        <f t="shared" si="16"/>
        <v>Austria to World</v>
      </c>
      <c r="H568">
        <v>2012</v>
      </c>
      <c r="I568" t="s">
        <v>724</v>
      </c>
      <c r="J568">
        <v>6</v>
      </c>
      <c r="K568">
        <v>10506.679</v>
      </c>
      <c r="L568" s="1">
        <f t="shared" si="17"/>
        <v>10.506679</v>
      </c>
    </row>
    <row r="569" spans="1:12" ht="14.45">
      <c r="A569" t="s">
        <v>723</v>
      </c>
      <c r="B569" t="s">
        <v>753</v>
      </c>
      <c r="C569">
        <v>8405</v>
      </c>
      <c r="D569" t="s">
        <v>754</v>
      </c>
      <c r="E569" t="s">
        <v>147</v>
      </c>
      <c r="F569" t="s">
        <v>292</v>
      </c>
      <c r="G569" t="str">
        <f t="shared" si="16"/>
        <v>Austria to World</v>
      </c>
      <c r="H569">
        <v>2013</v>
      </c>
      <c r="I569" t="s">
        <v>724</v>
      </c>
      <c r="J569">
        <v>6</v>
      </c>
      <c r="K569">
        <v>6181.8639999999996</v>
      </c>
      <c r="L569" s="1">
        <f t="shared" si="17"/>
        <v>6.1818639999999991</v>
      </c>
    </row>
    <row r="570" spans="1:12" ht="14.45">
      <c r="A570" t="s">
        <v>723</v>
      </c>
      <c r="B570" t="s">
        <v>753</v>
      </c>
      <c r="C570">
        <v>8405</v>
      </c>
      <c r="D570" t="s">
        <v>754</v>
      </c>
      <c r="E570" t="s">
        <v>147</v>
      </c>
      <c r="F570" t="s">
        <v>292</v>
      </c>
      <c r="G570" t="str">
        <f t="shared" si="16"/>
        <v>Austria to World</v>
      </c>
      <c r="H570">
        <v>2014</v>
      </c>
      <c r="I570" t="s">
        <v>724</v>
      </c>
      <c r="J570">
        <v>6</v>
      </c>
      <c r="K570">
        <v>8053.3540000000003</v>
      </c>
      <c r="L570" s="1">
        <f t="shared" si="17"/>
        <v>8.0533540000000006</v>
      </c>
    </row>
    <row r="571" spans="1:12" ht="14.45">
      <c r="A571" t="s">
        <v>723</v>
      </c>
      <c r="B571" t="s">
        <v>753</v>
      </c>
      <c r="C571">
        <v>8405</v>
      </c>
      <c r="D571" t="s">
        <v>754</v>
      </c>
      <c r="E571" t="s">
        <v>147</v>
      </c>
      <c r="F571" t="s">
        <v>292</v>
      </c>
      <c r="G571" t="str">
        <f t="shared" si="16"/>
        <v>Austria to World</v>
      </c>
      <c r="H571">
        <v>2015</v>
      </c>
      <c r="I571" t="s">
        <v>724</v>
      </c>
      <c r="J571">
        <v>6</v>
      </c>
      <c r="K571">
        <v>6385.558</v>
      </c>
      <c r="L571" s="1">
        <f t="shared" si="17"/>
        <v>6.3855579999999996</v>
      </c>
    </row>
    <row r="572" spans="1:12" ht="14.45">
      <c r="A572" t="s">
        <v>723</v>
      </c>
      <c r="B572" t="s">
        <v>753</v>
      </c>
      <c r="C572">
        <v>8405</v>
      </c>
      <c r="D572" t="s">
        <v>754</v>
      </c>
      <c r="E572" t="s">
        <v>147</v>
      </c>
      <c r="F572" t="s">
        <v>292</v>
      </c>
      <c r="G572" t="str">
        <f t="shared" si="16"/>
        <v>Austria to World</v>
      </c>
      <c r="H572">
        <v>2016</v>
      </c>
      <c r="I572" t="s">
        <v>724</v>
      </c>
      <c r="J572">
        <v>6</v>
      </c>
      <c r="K572">
        <v>2706.7809999999999</v>
      </c>
      <c r="L572" s="1">
        <f t="shared" si="17"/>
        <v>2.7067809999999999</v>
      </c>
    </row>
    <row r="573" spans="1:12" ht="14.45">
      <c r="A573" t="s">
        <v>723</v>
      </c>
      <c r="B573" t="s">
        <v>753</v>
      </c>
      <c r="C573">
        <v>8405</v>
      </c>
      <c r="D573" t="s">
        <v>754</v>
      </c>
      <c r="E573" t="s">
        <v>147</v>
      </c>
      <c r="F573" t="s">
        <v>292</v>
      </c>
      <c r="G573" t="str">
        <f t="shared" si="16"/>
        <v>Austria to World</v>
      </c>
      <c r="H573">
        <v>2017</v>
      </c>
      <c r="I573" t="s">
        <v>724</v>
      </c>
      <c r="J573">
        <v>6</v>
      </c>
      <c r="K573">
        <v>1668.6859999999999</v>
      </c>
      <c r="L573" s="1">
        <f t="shared" si="17"/>
        <v>1.6686859999999999</v>
      </c>
    </row>
    <row r="574" spans="1:12" ht="14.45">
      <c r="A574" t="s">
        <v>723</v>
      </c>
      <c r="B574" t="s">
        <v>753</v>
      </c>
      <c r="C574">
        <v>8405</v>
      </c>
      <c r="D574" t="s">
        <v>754</v>
      </c>
      <c r="E574" t="s">
        <v>670</v>
      </c>
      <c r="F574" t="s">
        <v>670</v>
      </c>
      <c r="G574" t="str">
        <f t="shared" si="16"/>
        <v>Austria to EU27</v>
      </c>
      <c r="H574">
        <v>2012</v>
      </c>
      <c r="I574" t="s">
        <v>724</v>
      </c>
      <c r="J574">
        <v>6</v>
      </c>
      <c r="K574">
        <v>2710.4870000000001</v>
      </c>
      <c r="L574" s="1">
        <f t="shared" si="17"/>
        <v>2.7104870000000001</v>
      </c>
    </row>
    <row r="575" spans="1:12" ht="14.45">
      <c r="A575" t="s">
        <v>723</v>
      </c>
      <c r="B575" t="s">
        <v>753</v>
      </c>
      <c r="C575">
        <v>8405</v>
      </c>
      <c r="D575" t="s">
        <v>754</v>
      </c>
      <c r="E575" t="s">
        <v>670</v>
      </c>
      <c r="F575" t="s">
        <v>670</v>
      </c>
      <c r="G575" t="str">
        <f t="shared" si="16"/>
        <v>Austria to EU27</v>
      </c>
      <c r="H575">
        <v>2013</v>
      </c>
      <c r="I575" t="s">
        <v>724</v>
      </c>
      <c r="J575">
        <v>6</v>
      </c>
      <c r="K575">
        <v>1963.039</v>
      </c>
      <c r="L575" s="1">
        <f t="shared" si="17"/>
        <v>1.963039</v>
      </c>
    </row>
    <row r="576" spans="1:12" ht="14.45">
      <c r="A576" t="s">
        <v>723</v>
      </c>
      <c r="B576" t="s">
        <v>753</v>
      </c>
      <c r="C576">
        <v>8405</v>
      </c>
      <c r="D576" t="s">
        <v>754</v>
      </c>
      <c r="E576" t="s">
        <v>670</v>
      </c>
      <c r="F576" t="s">
        <v>670</v>
      </c>
      <c r="G576" t="str">
        <f t="shared" si="16"/>
        <v>Austria to EU27</v>
      </c>
      <c r="H576">
        <v>2014</v>
      </c>
      <c r="I576" t="s">
        <v>724</v>
      </c>
      <c r="J576">
        <v>6</v>
      </c>
      <c r="K576">
        <v>1973.989</v>
      </c>
      <c r="L576" s="1">
        <f t="shared" si="17"/>
        <v>1.973989</v>
      </c>
    </row>
    <row r="577" spans="1:12" ht="14.45">
      <c r="A577" t="s">
        <v>723</v>
      </c>
      <c r="B577" t="s">
        <v>753</v>
      </c>
      <c r="C577">
        <v>8405</v>
      </c>
      <c r="D577" t="s">
        <v>754</v>
      </c>
      <c r="E577" t="s">
        <v>670</v>
      </c>
      <c r="F577" t="s">
        <v>670</v>
      </c>
      <c r="G577" t="str">
        <f t="shared" si="16"/>
        <v>Austria to EU27</v>
      </c>
      <c r="H577">
        <v>2015</v>
      </c>
      <c r="I577" t="s">
        <v>724</v>
      </c>
      <c r="J577">
        <v>6</v>
      </c>
      <c r="K577">
        <v>600.88900000000001</v>
      </c>
      <c r="L577" s="1">
        <f t="shared" si="17"/>
        <v>0.60088900000000001</v>
      </c>
    </row>
    <row r="578" spans="1:12" ht="14.45">
      <c r="A578" t="s">
        <v>723</v>
      </c>
      <c r="B578" t="s">
        <v>753</v>
      </c>
      <c r="C578">
        <v>8405</v>
      </c>
      <c r="D578" t="s">
        <v>754</v>
      </c>
      <c r="E578" t="s">
        <v>670</v>
      </c>
      <c r="F578" t="s">
        <v>670</v>
      </c>
      <c r="G578" t="str">
        <f t="shared" si="16"/>
        <v>Austria to EU27</v>
      </c>
      <c r="H578">
        <v>2016</v>
      </c>
      <c r="I578" t="s">
        <v>724</v>
      </c>
      <c r="J578">
        <v>6</v>
      </c>
      <c r="K578">
        <v>2182.7429999999999</v>
      </c>
      <c r="L578" s="1">
        <f t="shared" si="17"/>
        <v>2.1827429999999999</v>
      </c>
    </row>
    <row r="579" spans="1:12" ht="14.45">
      <c r="A579" t="s">
        <v>723</v>
      </c>
      <c r="B579" t="s">
        <v>753</v>
      </c>
      <c r="C579">
        <v>8405</v>
      </c>
      <c r="D579" t="s">
        <v>754</v>
      </c>
      <c r="E579" t="s">
        <v>670</v>
      </c>
      <c r="F579" t="s">
        <v>670</v>
      </c>
      <c r="G579" t="str">
        <f t="shared" si="16"/>
        <v>Austria to EU27</v>
      </c>
      <c r="H579">
        <v>2017</v>
      </c>
      <c r="I579" t="s">
        <v>724</v>
      </c>
      <c r="J579">
        <v>6</v>
      </c>
      <c r="K579">
        <v>1061.759</v>
      </c>
      <c r="L579" s="1">
        <f t="shared" si="17"/>
        <v>1.0617590000000001</v>
      </c>
    </row>
    <row r="580" spans="1:12" ht="14.45">
      <c r="A580" t="s">
        <v>723</v>
      </c>
      <c r="B580" t="s">
        <v>753</v>
      </c>
      <c r="C580">
        <v>841931</v>
      </c>
      <c r="D580" t="s">
        <v>754</v>
      </c>
      <c r="E580" t="s">
        <v>147</v>
      </c>
      <c r="F580" t="s">
        <v>292</v>
      </c>
      <c r="G580" t="str">
        <f t="shared" si="16"/>
        <v>Austria to World</v>
      </c>
      <c r="H580">
        <v>2012</v>
      </c>
      <c r="I580" t="s">
        <v>724</v>
      </c>
      <c r="J580">
        <v>6</v>
      </c>
      <c r="K580">
        <v>2029.9659999999999</v>
      </c>
      <c r="L580" s="1">
        <f t="shared" si="17"/>
        <v>2.0299659999999999</v>
      </c>
    </row>
    <row r="581" spans="1:12" ht="14.45">
      <c r="A581" t="s">
        <v>723</v>
      </c>
      <c r="B581" t="s">
        <v>753</v>
      </c>
      <c r="C581">
        <v>841931</v>
      </c>
      <c r="D581" t="s">
        <v>754</v>
      </c>
      <c r="E581" t="s">
        <v>147</v>
      </c>
      <c r="F581" t="s">
        <v>292</v>
      </c>
      <c r="G581" t="str">
        <f t="shared" si="16"/>
        <v>Austria to World</v>
      </c>
      <c r="H581">
        <v>2013</v>
      </c>
      <c r="I581" t="s">
        <v>724</v>
      </c>
      <c r="J581">
        <v>6</v>
      </c>
      <c r="K581">
        <v>1555.5440000000001</v>
      </c>
      <c r="L581" s="1">
        <f t="shared" si="17"/>
        <v>1.555544</v>
      </c>
    </row>
    <row r="582" spans="1:12" ht="14.45">
      <c r="A582" t="s">
        <v>723</v>
      </c>
      <c r="B582" t="s">
        <v>753</v>
      </c>
      <c r="C582">
        <v>841931</v>
      </c>
      <c r="D582" t="s">
        <v>754</v>
      </c>
      <c r="E582" t="s">
        <v>147</v>
      </c>
      <c r="F582" t="s">
        <v>292</v>
      </c>
      <c r="G582" t="str">
        <f t="shared" si="16"/>
        <v>Austria to World</v>
      </c>
      <c r="H582">
        <v>2014</v>
      </c>
      <c r="I582" t="s">
        <v>724</v>
      </c>
      <c r="J582">
        <v>6</v>
      </c>
      <c r="K582">
        <v>2987.259</v>
      </c>
      <c r="L582" s="1">
        <f t="shared" si="17"/>
        <v>2.9872589999999999</v>
      </c>
    </row>
    <row r="583" spans="1:12" ht="14.45">
      <c r="A583" t="s">
        <v>723</v>
      </c>
      <c r="B583" t="s">
        <v>753</v>
      </c>
      <c r="C583">
        <v>841931</v>
      </c>
      <c r="D583" t="s">
        <v>754</v>
      </c>
      <c r="E583" t="s">
        <v>147</v>
      </c>
      <c r="F583" t="s">
        <v>292</v>
      </c>
      <c r="G583" t="str">
        <f t="shared" si="16"/>
        <v>Austria to World</v>
      </c>
      <c r="H583">
        <v>2015</v>
      </c>
      <c r="I583" t="s">
        <v>724</v>
      </c>
      <c r="J583">
        <v>6</v>
      </c>
      <c r="K583">
        <v>5443.0259999999998</v>
      </c>
      <c r="L583" s="1">
        <f t="shared" si="17"/>
        <v>5.4430259999999997</v>
      </c>
    </row>
    <row r="584" spans="1:12" ht="14.45">
      <c r="A584" t="s">
        <v>723</v>
      </c>
      <c r="B584" t="s">
        <v>753</v>
      </c>
      <c r="C584">
        <v>841931</v>
      </c>
      <c r="D584" t="s">
        <v>754</v>
      </c>
      <c r="E584" t="s">
        <v>147</v>
      </c>
      <c r="F584" t="s">
        <v>292</v>
      </c>
      <c r="G584" t="str">
        <f t="shared" si="16"/>
        <v>Austria to World</v>
      </c>
      <c r="H584">
        <v>2016</v>
      </c>
      <c r="I584" t="s">
        <v>724</v>
      </c>
      <c r="J584">
        <v>6</v>
      </c>
      <c r="K584">
        <v>2615.2820000000002</v>
      </c>
      <c r="L584" s="1">
        <f t="shared" si="17"/>
        <v>2.6152820000000001</v>
      </c>
    </row>
    <row r="585" spans="1:12" ht="14.45">
      <c r="A585" t="s">
        <v>723</v>
      </c>
      <c r="B585" t="s">
        <v>753</v>
      </c>
      <c r="C585">
        <v>841931</v>
      </c>
      <c r="D585" t="s">
        <v>754</v>
      </c>
      <c r="E585" t="s">
        <v>147</v>
      </c>
      <c r="F585" t="s">
        <v>292</v>
      </c>
      <c r="G585" t="str">
        <f t="shared" ref="G585:G648" si="18">CONCATENATE(D585, " to ", F585)</f>
        <v>Austria to World</v>
      </c>
      <c r="H585">
        <v>2017</v>
      </c>
      <c r="I585" t="s">
        <v>724</v>
      </c>
      <c r="J585">
        <v>6</v>
      </c>
      <c r="K585">
        <v>5148.84</v>
      </c>
      <c r="L585" s="1">
        <f t="shared" ref="L585:L648" si="19">K585/1000</f>
        <v>5.1488399999999999</v>
      </c>
    </row>
    <row r="586" spans="1:12" ht="14.45">
      <c r="A586" t="s">
        <v>723</v>
      </c>
      <c r="B586" t="s">
        <v>753</v>
      </c>
      <c r="C586">
        <v>841931</v>
      </c>
      <c r="D586" t="s">
        <v>754</v>
      </c>
      <c r="E586" t="s">
        <v>670</v>
      </c>
      <c r="F586" t="s">
        <v>670</v>
      </c>
      <c r="G586" t="str">
        <f t="shared" si="18"/>
        <v>Austria to EU27</v>
      </c>
      <c r="H586">
        <v>2012</v>
      </c>
      <c r="I586" t="s">
        <v>724</v>
      </c>
      <c r="J586">
        <v>6</v>
      </c>
      <c r="K586">
        <v>1261.027</v>
      </c>
      <c r="L586" s="1">
        <f t="shared" si="19"/>
        <v>1.2610270000000001</v>
      </c>
    </row>
    <row r="587" spans="1:12" ht="14.45">
      <c r="A587" t="s">
        <v>723</v>
      </c>
      <c r="B587" t="s">
        <v>753</v>
      </c>
      <c r="C587">
        <v>841931</v>
      </c>
      <c r="D587" t="s">
        <v>754</v>
      </c>
      <c r="E587" t="s">
        <v>670</v>
      </c>
      <c r="F587" t="s">
        <v>670</v>
      </c>
      <c r="G587" t="str">
        <f t="shared" si="18"/>
        <v>Austria to EU27</v>
      </c>
      <c r="H587">
        <v>2013</v>
      </c>
      <c r="I587" t="s">
        <v>724</v>
      </c>
      <c r="J587">
        <v>6</v>
      </c>
      <c r="K587">
        <v>1468.9880000000001</v>
      </c>
      <c r="L587" s="1">
        <f t="shared" si="19"/>
        <v>1.468988</v>
      </c>
    </row>
    <row r="588" spans="1:12" ht="14.45">
      <c r="A588" t="s">
        <v>723</v>
      </c>
      <c r="B588" t="s">
        <v>753</v>
      </c>
      <c r="C588">
        <v>841931</v>
      </c>
      <c r="D588" t="s">
        <v>754</v>
      </c>
      <c r="E588" t="s">
        <v>670</v>
      </c>
      <c r="F588" t="s">
        <v>670</v>
      </c>
      <c r="G588" t="str">
        <f t="shared" si="18"/>
        <v>Austria to EU27</v>
      </c>
      <c r="H588">
        <v>2014</v>
      </c>
      <c r="I588" t="s">
        <v>724</v>
      </c>
      <c r="J588">
        <v>6</v>
      </c>
      <c r="K588">
        <v>1041.3630000000001</v>
      </c>
      <c r="L588" s="1">
        <f t="shared" si="19"/>
        <v>1.041363</v>
      </c>
    </row>
    <row r="589" spans="1:12" ht="14.45">
      <c r="A589" t="s">
        <v>723</v>
      </c>
      <c r="B589" t="s">
        <v>753</v>
      </c>
      <c r="C589">
        <v>841931</v>
      </c>
      <c r="D589" t="s">
        <v>754</v>
      </c>
      <c r="E589" t="s">
        <v>670</v>
      </c>
      <c r="F589" t="s">
        <v>670</v>
      </c>
      <c r="G589" t="str">
        <f t="shared" si="18"/>
        <v>Austria to EU27</v>
      </c>
      <c r="H589">
        <v>2015</v>
      </c>
      <c r="I589" t="s">
        <v>724</v>
      </c>
      <c r="J589">
        <v>6</v>
      </c>
      <c r="K589">
        <v>2612.502</v>
      </c>
      <c r="L589" s="1">
        <f t="shared" si="19"/>
        <v>2.6125020000000001</v>
      </c>
    </row>
    <row r="590" spans="1:12" ht="14.45">
      <c r="A590" t="s">
        <v>723</v>
      </c>
      <c r="B590" t="s">
        <v>753</v>
      </c>
      <c r="C590">
        <v>841931</v>
      </c>
      <c r="D590" t="s">
        <v>754</v>
      </c>
      <c r="E590" t="s">
        <v>670</v>
      </c>
      <c r="F590" t="s">
        <v>670</v>
      </c>
      <c r="G590" t="str">
        <f t="shared" si="18"/>
        <v>Austria to EU27</v>
      </c>
      <c r="H590">
        <v>2016</v>
      </c>
      <c r="I590" t="s">
        <v>724</v>
      </c>
      <c r="J590">
        <v>6</v>
      </c>
      <c r="K590">
        <v>1431.1179999999999</v>
      </c>
      <c r="L590" s="1">
        <f t="shared" si="19"/>
        <v>1.4311179999999999</v>
      </c>
    </row>
    <row r="591" spans="1:12" ht="14.45">
      <c r="A591" t="s">
        <v>723</v>
      </c>
      <c r="B591" t="s">
        <v>753</v>
      </c>
      <c r="C591">
        <v>841931</v>
      </c>
      <c r="D591" t="s">
        <v>754</v>
      </c>
      <c r="E591" t="s">
        <v>670</v>
      </c>
      <c r="F591" t="s">
        <v>670</v>
      </c>
      <c r="G591" t="str">
        <f t="shared" si="18"/>
        <v>Austria to EU27</v>
      </c>
      <c r="H591">
        <v>2017</v>
      </c>
      <c r="I591" t="s">
        <v>724</v>
      </c>
      <c r="J591">
        <v>6</v>
      </c>
      <c r="K591">
        <v>3580.5149999999999</v>
      </c>
      <c r="L591" s="1">
        <f t="shared" si="19"/>
        <v>3.5805149999999997</v>
      </c>
    </row>
    <row r="592" spans="1:12" ht="14.45">
      <c r="A592" t="s">
        <v>723</v>
      </c>
      <c r="B592" t="s">
        <v>753</v>
      </c>
      <c r="C592">
        <v>841940</v>
      </c>
      <c r="D592" t="s">
        <v>754</v>
      </c>
      <c r="E592" t="s">
        <v>147</v>
      </c>
      <c r="F592" t="s">
        <v>292</v>
      </c>
      <c r="G592" t="str">
        <f t="shared" si="18"/>
        <v>Austria to World</v>
      </c>
      <c r="H592">
        <v>2012</v>
      </c>
      <c r="I592" t="s">
        <v>724</v>
      </c>
      <c r="J592">
        <v>6</v>
      </c>
      <c r="K592">
        <v>28233.516</v>
      </c>
      <c r="L592" s="1">
        <f t="shared" si="19"/>
        <v>28.233515999999998</v>
      </c>
    </row>
    <row r="593" spans="1:12" ht="14.45">
      <c r="A593" t="s">
        <v>723</v>
      </c>
      <c r="B593" t="s">
        <v>753</v>
      </c>
      <c r="C593">
        <v>841940</v>
      </c>
      <c r="D593" t="s">
        <v>754</v>
      </c>
      <c r="E593" t="s">
        <v>147</v>
      </c>
      <c r="F593" t="s">
        <v>292</v>
      </c>
      <c r="G593" t="str">
        <f t="shared" si="18"/>
        <v>Austria to World</v>
      </c>
      <c r="H593">
        <v>2013</v>
      </c>
      <c r="I593" t="s">
        <v>724</v>
      </c>
      <c r="J593">
        <v>6</v>
      </c>
      <c r="K593">
        <v>19930.649000000001</v>
      </c>
      <c r="L593" s="1">
        <f t="shared" si="19"/>
        <v>19.930649000000003</v>
      </c>
    </row>
    <row r="594" spans="1:12" ht="14.45">
      <c r="A594" t="s">
        <v>723</v>
      </c>
      <c r="B594" t="s">
        <v>753</v>
      </c>
      <c r="C594">
        <v>841940</v>
      </c>
      <c r="D594" t="s">
        <v>754</v>
      </c>
      <c r="E594" t="s">
        <v>147</v>
      </c>
      <c r="F594" t="s">
        <v>292</v>
      </c>
      <c r="G594" t="str">
        <f t="shared" si="18"/>
        <v>Austria to World</v>
      </c>
      <c r="H594">
        <v>2014</v>
      </c>
      <c r="I594" t="s">
        <v>724</v>
      </c>
      <c r="J594">
        <v>6</v>
      </c>
      <c r="K594">
        <v>17145.095000000001</v>
      </c>
      <c r="L594" s="1">
        <f t="shared" si="19"/>
        <v>17.145095000000001</v>
      </c>
    </row>
    <row r="595" spans="1:12" ht="14.45">
      <c r="A595" t="s">
        <v>723</v>
      </c>
      <c r="B595" t="s">
        <v>753</v>
      </c>
      <c r="C595">
        <v>841940</v>
      </c>
      <c r="D595" t="s">
        <v>754</v>
      </c>
      <c r="E595" t="s">
        <v>147</v>
      </c>
      <c r="F595" t="s">
        <v>292</v>
      </c>
      <c r="G595" t="str">
        <f t="shared" si="18"/>
        <v>Austria to World</v>
      </c>
      <c r="H595">
        <v>2015</v>
      </c>
      <c r="I595" t="s">
        <v>724</v>
      </c>
      <c r="J595">
        <v>6</v>
      </c>
      <c r="K595">
        <v>16044.761</v>
      </c>
      <c r="L595" s="1">
        <f t="shared" si="19"/>
        <v>16.044761000000001</v>
      </c>
    </row>
    <row r="596" spans="1:12" ht="14.45">
      <c r="A596" t="s">
        <v>723</v>
      </c>
      <c r="B596" t="s">
        <v>753</v>
      </c>
      <c r="C596">
        <v>841940</v>
      </c>
      <c r="D596" t="s">
        <v>754</v>
      </c>
      <c r="E596" t="s">
        <v>147</v>
      </c>
      <c r="F596" t="s">
        <v>292</v>
      </c>
      <c r="G596" t="str">
        <f t="shared" si="18"/>
        <v>Austria to World</v>
      </c>
      <c r="H596">
        <v>2016</v>
      </c>
      <c r="I596" t="s">
        <v>724</v>
      </c>
      <c r="J596">
        <v>6</v>
      </c>
      <c r="K596">
        <v>10777.441000000001</v>
      </c>
      <c r="L596" s="1">
        <f t="shared" si="19"/>
        <v>10.777441000000001</v>
      </c>
    </row>
    <row r="597" spans="1:12" ht="14.45">
      <c r="A597" t="s">
        <v>723</v>
      </c>
      <c r="B597" t="s">
        <v>753</v>
      </c>
      <c r="C597">
        <v>841940</v>
      </c>
      <c r="D597" t="s">
        <v>754</v>
      </c>
      <c r="E597" t="s">
        <v>147</v>
      </c>
      <c r="F597" t="s">
        <v>292</v>
      </c>
      <c r="G597" t="str">
        <f t="shared" si="18"/>
        <v>Austria to World</v>
      </c>
      <c r="H597">
        <v>2017</v>
      </c>
      <c r="I597" t="s">
        <v>724</v>
      </c>
      <c r="J597">
        <v>6</v>
      </c>
      <c r="K597">
        <v>13161.412</v>
      </c>
      <c r="L597" s="1">
        <f t="shared" si="19"/>
        <v>13.161412</v>
      </c>
    </row>
    <row r="598" spans="1:12" ht="14.45">
      <c r="A598" t="s">
        <v>723</v>
      </c>
      <c r="B598" t="s">
        <v>753</v>
      </c>
      <c r="C598">
        <v>841940</v>
      </c>
      <c r="D598" t="s">
        <v>754</v>
      </c>
      <c r="E598" t="s">
        <v>670</v>
      </c>
      <c r="F598" t="s">
        <v>670</v>
      </c>
      <c r="G598" t="str">
        <f t="shared" si="18"/>
        <v>Austria to EU27</v>
      </c>
      <c r="H598">
        <v>2012</v>
      </c>
      <c r="I598" t="s">
        <v>724</v>
      </c>
      <c r="J598">
        <v>6</v>
      </c>
      <c r="K598">
        <v>10767.800999999999</v>
      </c>
      <c r="L598" s="1">
        <f t="shared" si="19"/>
        <v>10.767800999999999</v>
      </c>
    </row>
    <row r="599" spans="1:12" ht="14.45">
      <c r="A599" t="s">
        <v>723</v>
      </c>
      <c r="B599" t="s">
        <v>753</v>
      </c>
      <c r="C599">
        <v>841940</v>
      </c>
      <c r="D599" t="s">
        <v>754</v>
      </c>
      <c r="E599" t="s">
        <v>670</v>
      </c>
      <c r="F599" t="s">
        <v>670</v>
      </c>
      <c r="G599" t="str">
        <f t="shared" si="18"/>
        <v>Austria to EU27</v>
      </c>
      <c r="H599">
        <v>2013</v>
      </c>
      <c r="I599" t="s">
        <v>724</v>
      </c>
      <c r="J599">
        <v>6</v>
      </c>
      <c r="K599">
        <v>9075.2929999999997</v>
      </c>
      <c r="L599" s="1">
        <f t="shared" si="19"/>
        <v>9.0752930000000003</v>
      </c>
    </row>
    <row r="600" spans="1:12" ht="14.45">
      <c r="A600" t="s">
        <v>723</v>
      </c>
      <c r="B600" t="s">
        <v>753</v>
      </c>
      <c r="C600">
        <v>841940</v>
      </c>
      <c r="D600" t="s">
        <v>754</v>
      </c>
      <c r="E600" t="s">
        <v>670</v>
      </c>
      <c r="F600" t="s">
        <v>670</v>
      </c>
      <c r="G600" t="str">
        <f t="shared" si="18"/>
        <v>Austria to EU27</v>
      </c>
      <c r="H600">
        <v>2014</v>
      </c>
      <c r="I600" t="s">
        <v>724</v>
      </c>
      <c r="J600">
        <v>6</v>
      </c>
      <c r="K600">
        <v>9307.4279999999999</v>
      </c>
      <c r="L600" s="1">
        <f t="shared" si="19"/>
        <v>9.3074279999999998</v>
      </c>
    </row>
    <row r="601" spans="1:12" ht="14.45">
      <c r="A601" t="s">
        <v>723</v>
      </c>
      <c r="B601" t="s">
        <v>753</v>
      </c>
      <c r="C601">
        <v>841940</v>
      </c>
      <c r="D601" t="s">
        <v>754</v>
      </c>
      <c r="E601" t="s">
        <v>670</v>
      </c>
      <c r="F601" t="s">
        <v>670</v>
      </c>
      <c r="G601" t="str">
        <f t="shared" si="18"/>
        <v>Austria to EU27</v>
      </c>
      <c r="H601">
        <v>2015</v>
      </c>
      <c r="I601" t="s">
        <v>724</v>
      </c>
      <c r="J601">
        <v>6</v>
      </c>
      <c r="K601">
        <v>10475.16</v>
      </c>
      <c r="L601" s="1">
        <f t="shared" si="19"/>
        <v>10.475160000000001</v>
      </c>
    </row>
    <row r="602" spans="1:12" ht="14.45">
      <c r="A602" t="s">
        <v>723</v>
      </c>
      <c r="B602" t="s">
        <v>753</v>
      </c>
      <c r="C602">
        <v>841940</v>
      </c>
      <c r="D602" t="s">
        <v>754</v>
      </c>
      <c r="E602" t="s">
        <v>670</v>
      </c>
      <c r="F602" t="s">
        <v>670</v>
      </c>
      <c r="G602" t="str">
        <f t="shared" si="18"/>
        <v>Austria to EU27</v>
      </c>
      <c r="H602">
        <v>2016</v>
      </c>
      <c r="I602" t="s">
        <v>724</v>
      </c>
      <c r="J602">
        <v>6</v>
      </c>
      <c r="K602">
        <v>3409.578</v>
      </c>
      <c r="L602" s="1">
        <f t="shared" si="19"/>
        <v>3.4095779999999998</v>
      </c>
    </row>
    <row r="603" spans="1:12" ht="14.45">
      <c r="A603" t="s">
        <v>723</v>
      </c>
      <c r="B603" t="s">
        <v>753</v>
      </c>
      <c r="C603">
        <v>841940</v>
      </c>
      <c r="D603" t="s">
        <v>754</v>
      </c>
      <c r="E603" t="s">
        <v>670</v>
      </c>
      <c r="F603" t="s">
        <v>670</v>
      </c>
      <c r="G603" t="str">
        <f t="shared" si="18"/>
        <v>Austria to EU27</v>
      </c>
      <c r="H603">
        <v>2017</v>
      </c>
      <c r="I603" t="s">
        <v>724</v>
      </c>
      <c r="J603">
        <v>6</v>
      </c>
      <c r="K603">
        <v>4369.8429999999998</v>
      </c>
      <c r="L603" s="1">
        <f t="shared" si="19"/>
        <v>4.3698429999999995</v>
      </c>
    </row>
    <row r="604" spans="1:12" ht="14.45">
      <c r="A604" t="s">
        <v>723</v>
      </c>
      <c r="B604" t="s">
        <v>753</v>
      </c>
      <c r="C604">
        <v>842129</v>
      </c>
      <c r="D604" t="s">
        <v>754</v>
      </c>
      <c r="E604" t="s">
        <v>147</v>
      </c>
      <c r="F604" t="s">
        <v>292</v>
      </c>
      <c r="G604" t="str">
        <f t="shared" si="18"/>
        <v>Austria to World</v>
      </c>
      <c r="H604">
        <v>2012</v>
      </c>
      <c r="I604" t="s">
        <v>724</v>
      </c>
      <c r="J604">
        <v>6</v>
      </c>
      <c r="K604">
        <v>65395.019</v>
      </c>
      <c r="L604" s="1">
        <f t="shared" si="19"/>
        <v>65.395019000000005</v>
      </c>
    </row>
    <row r="605" spans="1:12" ht="14.45">
      <c r="A605" t="s">
        <v>723</v>
      </c>
      <c r="B605" t="s">
        <v>753</v>
      </c>
      <c r="C605">
        <v>842129</v>
      </c>
      <c r="D605" t="s">
        <v>754</v>
      </c>
      <c r="E605" t="s">
        <v>147</v>
      </c>
      <c r="F605" t="s">
        <v>292</v>
      </c>
      <c r="G605" t="str">
        <f t="shared" si="18"/>
        <v>Austria to World</v>
      </c>
      <c r="H605">
        <v>2013</v>
      </c>
      <c r="I605" t="s">
        <v>724</v>
      </c>
      <c r="J605">
        <v>6</v>
      </c>
      <c r="K605">
        <v>47616.512000000002</v>
      </c>
      <c r="L605" s="1">
        <f t="shared" si="19"/>
        <v>47.616512</v>
      </c>
    </row>
    <row r="606" spans="1:12" ht="14.45">
      <c r="A606" t="s">
        <v>723</v>
      </c>
      <c r="B606" t="s">
        <v>753</v>
      </c>
      <c r="C606">
        <v>842129</v>
      </c>
      <c r="D606" t="s">
        <v>754</v>
      </c>
      <c r="E606" t="s">
        <v>147</v>
      </c>
      <c r="F606" t="s">
        <v>292</v>
      </c>
      <c r="G606" t="str">
        <f t="shared" si="18"/>
        <v>Austria to World</v>
      </c>
      <c r="H606">
        <v>2014</v>
      </c>
      <c r="I606" t="s">
        <v>724</v>
      </c>
      <c r="J606">
        <v>6</v>
      </c>
      <c r="K606">
        <v>50156.974000000002</v>
      </c>
      <c r="L606" s="1">
        <f t="shared" si="19"/>
        <v>50.156974000000005</v>
      </c>
    </row>
    <row r="607" spans="1:12" ht="14.45">
      <c r="A607" t="s">
        <v>723</v>
      </c>
      <c r="B607" t="s">
        <v>753</v>
      </c>
      <c r="C607">
        <v>842129</v>
      </c>
      <c r="D607" t="s">
        <v>754</v>
      </c>
      <c r="E607" t="s">
        <v>147</v>
      </c>
      <c r="F607" t="s">
        <v>292</v>
      </c>
      <c r="G607" t="str">
        <f t="shared" si="18"/>
        <v>Austria to World</v>
      </c>
      <c r="H607">
        <v>2015</v>
      </c>
      <c r="I607" t="s">
        <v>724</v>
      </c>
      <c r="J607">
        <v>6</v>
      </c>
      <c r="K607">
        <v>43760.364999999998</v>
      </c>
      <c r="L607" s="1">
        <f t="shared" si="19"/>
        <v>43.760365</v>
      </c>
    </row>
    <row r="608" spans="1:12" ht="14.45">
      <c r="A608" t="s">
        <v>723</v>
      </c>
      <c r="B608" t="s">
        <v>753</v>
      </c>
      <c r="C608">
        <v>842129</v>
      </c>
      <c r="D608" t="s">
        <v>754</v>
      </c>
      <c r="E608" t="s">
        <v>147</v>
      </c>
      <c r="F608" t="s">
        <v>292</v>
      </c>
      <c r="G608" t="str">
        <f t="shared" si="18"/>
        <v>Austria to World</v>
      </c>
      <c r="H608">
        <v>2016</v>
      </c>
      <c r="I608" t="s">
        <v>724</v>
      </c>
      <c r="J608">
        <v>6</v>
      </c>
      <c r="K608">
        <v>39458.385000000002</v>
      </c>
      <c r="L608" s="1">
        <f t="shared" si="19"/>
        <v>39.458385</v>
      </c>
    </row>
    <row r="609" spans="1:12" ht="14.45">
      <c r="A609" t="s">
        <v>723</v>
      </c>
      <c r="B609" t="s">
        <v>753</v>
      </c>
      <c r="C609">
        <v>842129</v>
      </c>
      <c r="D609" t="s">
        <v>754</v>
      </c>
      <c r="E609" t="s">
        <v>147</v>
      </c>
      <c r="F609" t="s">
        <v>292</v>
      </c>
      <c r="G609" t="str">
        <f t="shared" si="18"/>
        <v>Austria to World</v>
      </c>
      <c r="H609">
        <v>2017</v>
      </c>
      <c r="I609" t="s">
        <v>724</v>
      </c>
      <c r="J609">
        <v>6</v>
      </c>
      <c r="K609">
        <v>45088.93</v>
      </c>
      <c r="L609" s="1">
        <f t="shared" si="19"/>
        <v>45.088929999999998</v>
      </c>
    </row>
    <row r="610" spans="1:12" ht="14.45">
      <c r="A610" t="s">
        <v>723</v>
      </c>
      <c r="B610" t="s">
        <v>753</v>
      </c>
      <c r="C610">
        <v>842129</v>
      </c>
      <c r="D610" t="s">
        <v>754</v>
      </c>
      <c r="E610" t="s">
        <v>670</v>
      </c>
      <c r="F610" t="s">
        <v>670</v>
      </c>
      <c r="G610" t="str">
        <f t="shared" si="18"/>
        <v>Austria to EU27</v>
      </c>
      <c r="H610">
        <v>2012</v>
      </c>
      <c r="I610" t="s">
        <v>724</v>
      </c>
      <c r="J610">
        <v>6</v>
      </c>
      <c r="K610">
        <v>17804.080000000002</v>
      </c>
      <c r="L610" s="1">
        <f t="shared" si="19"/>
        <v>17.804080000000003</v>
      </c>
    </row>
    <row r="611" spans="1:12" ht="14.45">
      <c r="A611" t="s">
        <v>723</v>
      </c>
      <c r="B611" t="s">
        <v>753</v>
      </c>
      <c r="C611">
        <v>842129</v>
      </c>
      <c r="D611" t="s">
        <v>754</v>
      </c>
      <c r="E611" t="s">
        <v>670</v>
      </c>
      <c r="F611" t="s">
        <v>670</v>
      </c>
      <c r="G611" t="str">
        <f t="shared" si="18"/>
        <v>Austria to EU27</v>
      </c>
      <c r="H611">
        <v>2013</v>
      </c>
      <c r="I611" t="s">
        <v>724</v>
      </c>
      <c r="J611">
        <v>6</v>
      </c>
      <c r="K611">
        <v>19579.695</v>
      </c>
      <c r="L611" s="1">
        <f t="shared" si="19"/>
        <v>19.579695000000001</v>
      </c>
    </row>
    <row r="612" spans="1:12" ht="14.45">
      <c r="A612" t="s">
        <v>723</v>
      </c>
      <c r="B612" t="s">
        <v>753</v>
      </c>
      <c r="C612">
        <v>842129</v>
      </c>
      <c r="D612" t="s">
        <v>754</v>
      </c>
      <c r="E612" t="s">
        <v>670</v>
      </c>
      <c r="F612" t="s">
        <v>670</v>
      </c>
      <c r="G612" t="str">
        <f t="shared" si="18"/>
        <v>Austria to EU27</v>
      </c>
      <c r="H612">
        <v>2014</v>
      </c>
      <c r="I612" t="s">
        <v>724</v>
      </c>
      <c r="J612">
        <v>6</v>
      </c>
      <c r="K612">
        <v>16168.473</v>
      </c>
      <c r="L612" s="1">
        <f t="shared" si="19"/>
        <v>16.168472999999999</v>
      </c>
    </row>
    <row r="613" spans="1:12" ht="14.45">
      <c r="A613" t="s">
        <v>723</v>
      </c>
      <c r="B613" t="s">
        <v>753</v>
      </c>
      <c r="C613">
        <v>842129</v>
      </c>
      <c r="D613" t="s">
        <v>754</v>
      </c>
      <c r="E613" t="s">
        <v>670</v>
      </c>
      <c r="F613" t="s">
        <v>670</v>
      </c>
      <c r="G613" t="str">
        <f t="shared" si="18"/>
        <v>Austria to EU27</v>
      </c>
      <c r="H613">
        <v>2015</v>
      </c>
      <c r="I613" t="s">
        <v>724</v>
      </c>
      <c r="J613">
        <v>6</v>
      </c>
      <c r="K613">
        <v>14195.206</v>
      </c>
      <c r="L613" s="1">
        <f t="shared" si="19"/>
        <v>14.195206000000001</v>
      </c>
    </row>
    <row r="614" spans="1:12" ht="14.45">
      <c r="A614" t="s">
        <v>723</v>
      </c>
      <c r="B614" t="s">
        <v>753</v>
      </c>
      <c r="C614">
        <v>842129</v>
      </c>
      <c r="D614" t="s">
        <v>754</v>
      </c>
      <c r="E614" t="s">
        <v>670</v>
      </c>
      <c r="F614" t="s">
        <v>670</v>
      </c>
      <c r="G614" t="str">
        <f t="shared" si="18"/>
        <v>Austria to EU27</v>
      </c>
      <c r="H614">
        <v>2016</v>
      </c>
      <c r="I614" t="s">
        <v>724</v>
      </c>
      <c r="J614">
        <v>6</v>
      </c>
      <c r="K614">
        <v>17393.141</v>
      </c>
      <c r="L614" s="1">
        <f t="shared" si="19"/>
        <v>17.393141</v>
      </c>
    </row>
    <row r="615" spans="1:12" ht="14.45">
      <c r="A615" t="s">
        <v>723</v>
      </c>
      <c r="B615" t="s">
        <v>753</v>
      </c>
      <c r="C615">
        <v>842129</v>
      </c>
      <c r="D615" t="s">
        <v>754</v>
      </c>
      <c r="E615" t="s">
        <v>670</v>
      </c>
      <c r="F615" t="s">
        <v>670</v>
      </c>
      <c r="G615" t="str">
        <f t="shared" si="18"/>
        <v>Austria to EU27</v>
      </c>
      <c r="H615">
        <v>2017</v>
      </c>
      <c r="I615" t="s">
        <v>724</v>
      </c>
      <c r="J615">
        <v>6</v>
      </c>
      <c r="K615">
        <v>17773.582999999999</v>
      </c>
      <c r="L615" s="1">
        <f t="shared" si="19"/>
        <v>17.773582999999999</v>
      </c>
    </row>
    <row r="616" spans="1:12" ht="14.45">
      <c r="A616" t="s">
        <v>723</v>
      </c>
      <c r="B616" t="s">
        <v>753</v>
      </c>
      <c r="C616">
        <v>842139</v>
      </c>
      <c r="D616" t="s">
        <v>754</v>
      </c>
      <c r="E616" t="s">
        <v>147</v>
      </c>
      <c r="F616" t="s">
        <v>292</v>
      </c>
      <c r="G616" t="str">
        <f t="shared" si="18"/>
        <v>Austria to World</v>
      </c>
      <c r="H616">
        <v>2012</v>
      </c>
      <c r="I616" t="s">
        <v>724</v>
      </c>
      <c r="J616">
        <v>6</v>
      </c>
      <c r="K616">
        <v>190950.791</v>
      </c>
      <c r="L616" s="1">
        <f t="shared" si="19"/>
        <v>190.95079100000001</v>
      </c>
    </row>
    <row r="617" spans="1:12" ht="14.45">
      <c r="A617" t="s">
        <v>723</v>
      </c>
      <c r="B617" t="s">
        <v>753</v>
      </c>
      <c r="C617">
        <v>842139</v>
      </c>
      <c r="D617" t="s">
        <v>754</v>
      </c>
      <c r="E617" t="s">
        <v>147</v>
      </c>
      <c r="F617" t="s">
        <v>292</v>
      </c>
      <c r="G617" t="str">
        <f t="shared" si="18"/>
        <v>Austria to World</v>
      </c>
      <c r="H617">
        <v>2013</v>
      </c>
      <c r="I617" t="s">
        <v>724</v>
      </c>
      <c r="J617">
        <v>6</v>
      </c>
      <c r="K617">
        <v>248952.66699999999</v>
      </c>
      <c r="L617" s="1">
        <f t="shared" si="19"/>
        <v>248.95266699999999</v>
      </c>
    </row>
    <row r="618" spans="1:12" ht="14.45">
      <c r="A618" t="s">
        <v>723</v>
      </c>
      <c r="B618" t="s">
        <v>753</v>
      </c>
      <c r="C618">
        <v>842139</v>
      </c>
      <c r="D618" t="s">
        <v>754</v>
      </c>
      <c r="E618" t="s">
        <v>147</v>
      </c>
      <c r="F618" t="s">
        <v>292</v>
      </c>
      <c r="G618" t="str">
        <f t="shared" si="18"/>
        <v>Austria to World</v>
      </c>
      <c r="H618">
        <v>2014</v>
      </c>
      <c r="I618" t="s">
        <v>724</v>
      </c>
      <c r="J618">
        <v>6</v>
      </c>
      <c r="K618">
        <v>209376.60399999999</v>
      </c>
      <c r="L618" s="1">
        <f t="shared" si="19"/>
        <v>209.37660399999999</v>
      </c>
    </row>
    <row r="619" spans="1:12" ht="14.45">
      <c r="A619" t="s">
        <v>723</v>
      </c>
      <c r="B619" t="s">
        <v>753</v>
      </c>
      <c r="C619">
        <v>842139</v>
      </c>
      <c r="D619" t="s">
        <v>754</v>
      </c>
      <c r="E619" t="s">
        <v>147</v>
      </c>
      <c r="F619" t="s">
        <v>292</v>
      </c>
      <c r="G619" t="str">
        <f t="shared" si="18"/>
        <v>Austria to World</v>
      </c>
      <c r="H619">
        <v>2015</v>
      </c>
      <c r="I619" t="s">
        <v>724</v>
      </c>
      <c r="J619">
        <v>6</v>
      </c>
      <c r="K619">
        <v>161184.58600000001</v>
      </c>
      <c r="L619" s="1">
        <f t="shared" si="19"/>
        <v>161.18458600000002</v>
      </c>
    </row>
    <row r="620" spans="1:12" ht="14.45">
      <c r="A620" t="s">
        <v>723</v>
      </c>
      <c r="B620" t="s">
        <v>753</v>
      </c>
      <c r="C620">
        <v>842139</v>
      </c>
      <c r="D620" t="s">
        <v>754</v>
      </c>
      <c r="E620" t="s">
        <v>147</v>
      </c>
      <c r="F620" t="s">
        <v>292</v>
      </c>
      <c r="G620" t="str">
        <f t="shared" si="18"/>
        <v>Austria to World</v>
      </c>
      <c r="H620">
        <v>2016</v>
      </c>
      <c r="I620" t="s">
        <v>724</v>
      </c>
      <c r="J620">
        <v>6</v>
      </c>
      <c r="K620">
        <v>181597.739</v>
      </c>
      <c r="L620" s="1">
        <f t="shared" si="19"/>
        <v>181.59773899999999</v>
      </c>
    </row>
    <row r="621" spans="1:12" ht="14.45">
      <c r="A621" t="s">
        <v>723</v>
      </c>
      <c r="B621" t="s">
        <v>753</v>
      </c>
      <c r="C621">
        <v>842139</v>
      </c>
      <c r="D621" t="s">
        <v>754</v>
      </c>
      <c r="E621" t="s">
        <v>147</v>
      </c>
      <c r="F621" t="s">
        <v>292</v>
      </c>
      <c r="G621" t="str">
        <f t="shared" si="18"/>
        <v>Austria to World</v>
      </c>
      <c r="H621">
        <v>2017</v>
      </c>
      <c r="I621" t="s">
        <v>724</v>
      </c>
      <c r="J621">
        <v>6</v>
      </c>
      <c r="K621">
        <v>225356.00599999999</v>
      </c>
      <c r="L621" s="1">
        <f t="shared" si="19"/>
        <v>225.35600600000001</v>
      </c>
    </row>
    <row r="622" spans="1:12" ht="14.45">
      <c r="A622" t="s">
        <v>723</v>
      </c>
      <c r="B622" t="s">
        <v>753</v>
      </c>
      <c r="C622">
        <v>842139</v>
      </c>
      <c r="D622" t="s">
        <v>754</v>
      </c>
      <c r="E622" t="s">
        <v>670</v>
      </c>
      <c r="F622" t="s">
        <v>670</v>
      </c>
      <c r="G622" t="str">
        <f t="shared" si="18"/>
        <v>Austria to EU27</v>
      </c>
      <c r="H622">
        <v>2012</v>
      </c>
      <c r="I622" t="s">
        <v>724</v>
      </c>
      <c r="J622">
        <v>6</v>
      </c>
      <c r="K622">
        <v>88703.168000000005</v>
      </c>
      <c r="L622" s="1">
        <f t="shared" si="19"/>
        <v>88.703168000000005</v>
      </c>
    </row>
    <row r="623" spans="1:12" ht="14.45">
      <c r="A623" t="s">
        <v>723</v>
      </c>
      <c r="B623" t="s">
        <v>753</v>
      </c>
      <c r="C623">
        <v>842139</v>
      </c>
      <c r="D623" t="s">
        <v>754</v>
      </c>
      <c r="E623" t="s">
        <v>670</v>
      </c>
      <c r="F623" t="s">
        <v>670</v>
      </c>
      <c r="G623" t="str">
        <f t="shared" si="18"/>
        <v>Austria to EU27</v>
      </c>
      <c r="H623">
        <v>2013</v>
      </c>
      <c r="I623" t="s">
        <v>724</v>
      </c>
      <c r="J623">
        <v>6</v>
      </c>
      <c r="K623">
        <v>95628.966</v>
      </c>
      <c r="L623" s="1">
        <f t="shared" si="19"/>
        <v>95.628966000000005</v>
      </c>
    </row>
    <row r="624" spans="1:12" ht="14.45">
      <c r="A624" t="s">
        <v>723</v>
      </c>
      <c r="B624" t="s">
        <v>753</v>
      </c>
      <c r="C624">
        <v>842139</v>
      </c>
      <c r="D624" t="s">
        <v>754</v>
      </c>
      <c r="E624" t="s">
        <v>670</v>
      </c>
      <c r="F624" t="s">
        <v>670</v>
      </c>
      <c r="G624" t="str">
        <f t="shared" si="18"/>
        <v>Austria to EU27</v>
      </c>
      <c r="H624">
        <v>2014</v>
      </c>
      <c r="I624" t="s">
        <v>724</v>
      </c>
      <c r="J624">
        <v>6</v>
      </c>
      <c r="K624">
        <v>99114.044999999998</v>
      </c>
      <c r="L624" s="1">
        <f t="shared" si="19"/>
        <v>99.114045000000004</v>
      </c>
    </row>
    <row r="625" spans="1:12" ht="14.45">
      <c r="A625" t="s">
        <v>723</v>
      </c>
      <c r="B625" t="s">
        <v>753</v>
      </c>
      <c r="C625">
        <v>842139</v>
      </c>
      <c r="D625" t="s">
        <v>754</v>
      </c>
      <c r="E625" t="s">
        <v>670</v>
      </c>
      <c r="F625" t="s">
        <v>670</v>
      </c>
      <c r="G625" t="str">
        <f t="shared" si="18"/>
        <v>Austria to EU27</v>
      </c>
      <c r="H625">
        <v>2015</v>
      </c>
      <c r="I625" t="s">
        <v>724</v>
      </c>
      <c r="J625">
        <v>6</v>
      </c>
      <c r="K625">
        <v>74409.842999999993</v>
      </c>
      <c r="L625" s="1">
        <f t="shared" si="19"/>
        <v>74.409842999999995</v>
      </c>
    </row>
    <row r="626" spans="1:12" ht="14.45">
      <c r="A626" t="s">
        <v>723</v>
      </c>
      <c r="B626" t="s">
        <v>753</v>
      </c>
      <c r="C626">
        <v>842139</v>
      </c>
      <c r="D626" t="s">
        <v>754</v>
      </c>
      <c r="E626" t="s">
        <v>670</v>
      </c>
      <c r="F626" t="s">
        <v>670</v>
      </c>
      <c r="G626" t="str">
        <f t="shared" si="18"/>
        <v>Austria to EU27</v>
      </c>
      <c r="H626">
        <v>2016</v>
      </c>
      <c r="I626" t="s">
        <v>724</v>
      </c>
      <c r="J626">
        <v>6</v>
      </c>
      <c r="K626">
        <v>92519.494999999995</v>
      </c>
      <c r="L626" s="1">
        <f t="shared" si="19"/>
        <v>92.519494999999992</v>
      </c>
    </row>
    <row r="627" spans="1:12" ht="14.45">
      <c r="A627" t="s">
        <v>723</v>
      </c>
      <c r="B627" t="s">
        <v>753</v>
      </c>
      <c r="C627">
        <v>842139</v>
      </c>
      <c r="D627" t="s">
        <v>754</v>
      </c>
      <c r="E627" t="s">
        <v>670</v>
      </c>
      <c r="F627" t="s">
        <v>670</v>
      </c>
      <c r="G627" t="str">
        <f t="shared" si="18"/>
        <v>Austria to EU27</v>
      </c>
      <c r="H627">
        <v>2017</v>
      </c>
      <c r="I627" t="s">
        <v>724</v>
      </c>
      <c r="J627">
        <v>6</v>
      </c>
      <c r="K627">
        <v>110392.129</v>
      </c>
      <c r="L627" s="1">
        <f t="shared" si="19"/>
        <v>110.392129</v>
      </c>
    </row>
    <row r="628" spans="1:12" ht="14.45">
      <c r="A628" t="s">
        <v>723</v>
      </c>
      <c r="B628" t="s">
        <v>753</v>
      </c>
      <c r="C628">
        <v>847989</v>
      </c>
      <c r="D628" t="s">
        <v>754</v>
      </c>
      <c r="E628" t="s">
        <v>147</v>
      </c>
      <c r="F628" t="s">
        <v>292</v>
      </c>
      <c r="G628" t="str">
        <f t="shared" si="18"/>
        <v>Austria to World</v>
      </c>
      <c r="H628">
        <v>2012</v>
      </c>
      <c r="I628" t="s">
        <v>724</v>
      </c>
      <c r="J628">
        <v>6</v>
      </c>
      <c r="K628">
        <v>512314.81900000002</v>
      </c>
      <c r="L628" s="1">
        <f t="shared" si="19"/>
        <v>512.31481900000006</v>
      </c>
    </row>
    <row r="629" spans="1:12" ht="14.45">
      <c r="A629" t="s">
        <v>723</v>
      </c>
      <c r="B629" t="s">
        <v>753</v>
      </c>
      <c r="C629">
        <v>847989</v>
      </c>
      <c r="D629" t="s">
        <v>754</v>
      </c>
      <c r="E629" t="s">
        <v>147</v>
      </c>
      <c r="F629" t="s">
        <v>292</v>
      </c>
      <c r="G629" t="str">
        <f t="shared" si="18"/>
        <v>Austria to World</v>
      </c>
      <c r="H629">
        <v>2013</v>
      </c>
      <c r="I629" t="s">
        <v>724</v>
      </c>
      <c r="J629">
        <v>6</v>
      </c>
      <c r="K629">
        <v>493904.16399999999</v>
      </c>
      <c r="L629" s="1">
        <f t="shared" si="19"/>
        <v>493.90416399999998</v>
      </c>
    </row>
    <row r="630" spans="1:12" ht="14.45">
      <c r="A630" t="s">
        <v>723</v>
      </c>
      <c r="B630" t="s">
        <v>753</v>
      </c>
      <c r="C630">
        <v>847989</v>
      </c>
      <c r="D630" t="s">
        <v>754</v>
      </c>
      <c r="E630" t="s">
        <v>147</v>
      </c>
      <c r="F630" t="s">
        <v>292</v>
      </c>
      <c r="G630" t="str">
        <f t="shared" si="18"/>
        <v>Austria to World</v>
      </c>
      <c r="H630">
        <v>2014</v>
      </c>
      <c r="I630" t="s">
        <v>724</v>
      </c>
      <c r="J630">
        <v>6</v>
      </c>
      <c r="K630">
        <v>515107.95400000003</v>
      </c>
      <c r="L630" s="1">
        <f t="shared" si="19"/>
        <v>515.10795400000006</v>
      </c>
    </row>
    <row r="631" spans="1:12" ht="14.45">
      <c r="A631" t="s">
        <v>723</v>
      </c>
      <c r="B631" t="s">
        <v>753</v>
      </c>
      <c r="C631">
        <v>847989</v>
      </c>
      <c r="D631" t="s">
        <v>754</v>
      </c>
      <c r="E631" t="s">
        <v>147</v>
      </c>
      <c r="F631" t="s">
        <v>292</v>
      </c>
      <c r="G631" t="str">
        <f t="shared" si="18"/>
        <v>Austria to World</v>
      </c>
      <c r="H631">
        <v>2015</v>
      </c>
      <c r="I631" t="s">
        <v>724</v>
      </c>
      <c r="J631">
        <v>6</v>
      </c>
      <c r="K631">
        <v>492802.05499999999</v>
      </c>
      <c r="L631" s="1">
        <f t="shared" si="19"/>
        <v>492.802055</v>
      </c>
    </row>
    <row r="632" spans="1:12" ht="14.45">
      <c r="A632" t="s">
        <v>723</v>
      </c>
      <c r="B632" t="s">
        <v>753</v>
      </c>
      <c r="C632">
        <v>847989</v>
      </c>
      <c r="D632" t="s">
        <v>754</v>
      </c>
      <c r="E632" t="s">
        <v>147</v>
      </c>
      <c r="F632" t="s">
        <v>292</v>
      </c>
      <c r="G632" t="str">
        <f t="shared" si="18"/>
        <v>Austria to World</v>
      </c>
      <c r="H632">
        <v>2016</v>
      </c>
      <c r="I632" t="s">
        <v>724</v>
      </c>
      <c r="J632">
        <v>6</v>
      </c>
      <c r="K632">
        <v>458241.63</v>
      </c>
      <c r="L632" s="1">
        <f t="shared" si="19"/>
        <v>458.24162999999999</v>
      </c>
    </row>
    <row r="633" spans="1:12" ht="14.45">
      <c r="A633" t="s">
        <v>723</v>
      </c>
      <c r="B633" t="s">
        <v>753</v>
      </c>
      <c r="C633">
        <v>847989</v>
      </c>
      <c r="D633" t="s">
        <v>754</v>
      </c>
      <c r="E633" t="s">
        <v>147</v>
      </c>
      <c r="F633" t="s">
        <v>292</v>
      </c>
      <c r="G633" t="str">
        <f t="shared" si="18"/>
        <v>Austria to World</v>
      </c>
      <c r="H633">
        <v>2017</v>
      </c>
      <c r="I633" t="s">
        <v>724</v>
      </c>
      <c r="J633">
        <v>6</v>
      </c>
      <c r="K633">
        <v>546141.31400000001</v>
      </c>
      <c r="L633" s="1">
        <f t="shared" si="19"/>
        <v>546.14131399999997</v>
      </c>
    </row>
    <row r="634" spans="1:12" ht="14.45">
      <c r="A634" t="s">
        <v>723</v>
      </c>
      <c r="B634" t="s">
        <v>753</v>
      </c>
      <c r="C634">
        <v>847989</v>
      </c>
      <c r="D634" t="s">
        <v>754</v>
      </c>
      <c r="E634" t="s">
        <v>670</v>
      </c>
      <c r="F634" t="s">
        <v>670</v>
      </c>
      <c r="G634" t="str">
        <f t="shared" si="18"/>
        <v>Austria to EU27</v>
      </c>
      <c r="H634">
        <v>2012</v>
      </c>
      <c r="I634" t="s">
        <v>724</v>
      </c>
      <c r="J634">
        <v>6</v>
      </c>
      <c r="K634">
        <v>213488.05100000001</v>
      </c>
      <c r="L634" s="1">
        <f t="shared" si="19"/>
        <v>213.48805100000001</v>
      </c>
    </row>
    <row r="635" spans="1:12" ht="14.45">
      <c r="A635" t="s">
        <v>723</v>
      </c>
      <c r="B635" t="s">
        <v>753</v>
      </c>
      <c r="C635">
        <v>847989</v>
      </c>
      <c r="D635" t="s">
        <v>754</v>
      </c>
      <c r="E635" t="s">
        <v>670</v>
      </c>
      <c r="F635" t="s">
        <v>670</v>
      </c>
      <c r="G635" t="str">
        <f t="shared" si="18"/>
        <v>Austria to EU27</v>
      </c>
      <c r="H635">
        <v>2013</v>
      </c>
      <c r="I635" t="s">
        <v>724</v>
      </c>
      <c r="J635">
        <v>6</v>
      </c>
      <c r="K635">
        <v>240638.91800000001</v>
      </c>
      <c r="L635" s="1">
        <f t="shared" si="19"/>
        <v>240.63891800000002</v>
      </c>
    </row>
    <row r="636" spans="1:12" ht="14.45">
      <c r="A636" t="s">
        <v>723</v>
      </c>
      <c r="B636" t="s">
        <v>753</v>
      </c>
      <c r="C636">
        <v>847989</v>
      </c>
      <c r="D636" t="s">
        <v>754</v>
      </c>
      <c r="E636" t="s">
        <v>670</v>
      </c>
      <c r="F636" t="s">
        <v>670</v>
      </c>
      <c r="G636" t="str">
        <f t="shared" si="18"/>
        <v>Austria to EU27</v>
      </c>
      <c r="H636">
        <v>2014</v>
      </c>
      <c r="I636" t="s">
        <v>724</v>
      </c>
      <c r="J636">
        <v>6</v>
      </c>
      <c r="K636">
        <v>269926.53399999999</v>
      </c>
      <c r="L636" s="1">
        <f t="shared" si="19"/>
        <v>269.926534</v>
      </c>
    </row>
    <row r="637" spans="1:12" ht="14.45">
      <c r="A637" t="s">
        <v>723</v>
      </c>
      <c r="B637" t="s">
        <v>753</v>
      </c>
      <c r="C637">
        <v>847989</v>
      </c>
      <c r="D637" t="s">
        <v>754</v>
      </c>
      <c r="E637" t="s">
        <v>670</v>
      </c>
      <c r="F637" t="s">
        <v>670</v>
      </c>
      <c r="G637" t="str">
        <f t="shared" si="18"/>
        <v>Austria to EU27</v>
      </c>
      <c r="H637">
        <v>2015</v>
      </c>
      <c r="I637" t="s">
        <v>724</v>
      </c>
      <c r="J637">
        <v>6</v>
      </c>
      <c r="K637">
        <v>263931.10200000001</v>
      </c>
      <c r="L637" s="1">
        <f t="shared" si="19"/>
        <v>263.93110200000001</v>
      </c>
    </row>
    <row r="638" spans="1:12" ht="14.45">
      <c r="A638" t="s">
        <v>723</v>
      </c>
      <c r="B638" t="s">
        <v>753</v>
      </c>
      <c r="C638">
        <v>847989</v>
      </c>
      <c r="D638" t="s">
        <v>754</v>
      </c>
      <c r="E638" t="s">
        <v>670</v>
      </c>
      <c r="F638" t="s">
        <v>670</v>
      </c>
      <c r="G638" t="str">
        <f t="shared" si="18"/>
        <v>Austria to EU27</v>
      </c>
      <c r="H638">
        <v>2016</v>
      </c>
      <c r="I638" t="s">
        <v>724</v>
      </c>
      <c r="J638">
        <v>6</v>
      </c>
      <c r="K638">
        <v>254081.91200000001</v>
      </c>
      <c r="L638" s="1">
        <f t="shared" si="19"/>
        <v>254.08191200000002</v>
      </c>
    </row>
    <row r="639" spans="1:12" ht="14.45">
      <c r="A639" t="s">
        <v>723</v>
      </c>
      <c r="B639" t="s">
        <v>753</v>
      </c>
      <c r="C639">
        <v>847989</v>
      </c>
      <c r="D639" t="s">
        <v>754</v>
      </c>
      <c r="E639" t="s">
        <v>670</v>
      </c>
      <c r="F639" t="s">
        <v>670</v>
      </c>
      <c r="G639" t="str">
        <f t="shared" si="18"/>
        <v>Austria to EU27</v>
      </c>
      <c r="H639">
        <v>2017</v>
      </c>
      <c r="I639" t="s">
        <v>724</v>
      </c>
      <c r="J639">
        <v>6</v>
      </c>
      <c r="K639">
        <v>303927.663</v>
      </c>
      <c r="L639" s="1">
        <f t="shared" si="19"/>
        <v>303.927663</v>
      </c>
    </row>
    <row r="640" spans="1:12" ht="14.45">
      <c r="A640" t="s">
        <v>723</v>
      </c>
      <c r="B640" t="s">
        <v>755</v>
      </c>
      <c r="C640">
        <v>730900</v>
      </c>
      <c r="D640" t="s">
        <v>756</v>
      </c>
      <c r="E640" t="s">
        <v>147</v>
      </c>
      <c r="F640" t="s">
        <v>292</v>
      </c>
      <c r="G640" t="str">
        <f t="shared" si="18"/>
        <v>Azerbaijan to World</v>
      </c>
      <c r="H640">
        <v>2012</v>
      </c>
      <c r="I640" t="s">
        <v>724</v>
      </c>
      <c r="J640">
        <v>6</v>
      </c>
      <c r="K640">
        <v>16.024000000000001</v>
      </c>
      <c r="L640" s="1">
        <f t="shared" si="19"/>
        <v>1.6024E-2</v>
      </c>
    </row>
    <row r="641" spans="1:12" ht="14.45">
      <c r="A641" t="s">
        <v>723</v>
      </c>
      <c r="B641" t="s">
        <v>755</v>
      </c>
      <c r="C641">
        <v>730900</v>
      </c>
      <c r="D641" t="s">
        <v>756</v>
      </c>
      <c r="E641" t="s">
        <v>147</v>
      </c>
      <c r="F641" t="s">
        <v>292</v>
      </c>
      <c r="G641" t="str">
        <f t="shared" si="18"/>
        <v>Azerbaijan to World</v>
      </c>
      <c r="H641">
        <v>2013</v>
      </c>
      <c r="I641" t="s">
        <v>724</v>
      </c>
      <c r="J641">
        <v>6</v>
      </c>
      <c r="K641">
        <v>3.2320000000000002</v>
      </c>
      <c r="L641" s="1">
        <f t="shared" si="19"/>
        <v>3.2320000000000001E-3</v>
      </c>
    </row>
    <row r="642" spans="1:12" ht="14.45">
      <c r="A642" t="s">
        <v>723</v>
      </c>
      <c r="B642" t="s">
        <v>755</v>
      </c>
      <c r="C642">
        <v>730900</v>
      </c>
      <c r="D642" t="s">
        <v>756</v>
      </c>
      <c r="E642" t="s">
        <v>147</v>
      </c>
      <c r="F642" t="s">
        <v>292</v>
      </c>
      <c r="G642" t="str">
        <f t="shared" si="18"/>
        <v>Azerbaijan to World</v>
      </c>
      <c r="H642">
        <v>2014</v>
      </c>
      <c r="I642" t="s">
        <v>724</v>
      </c>
      <c r="J642">
        <v>6</v>
      </c>
      <c r="K642">
        <v>62.192999999999998</v>
      </c>
      <c r="L642" s="1">
        <f t="shared" si="19"/>
        <v>6.2192999999999998E-2</v>
      </c>
    </row>
    <row r="643" spans="1:12" ht="14.45">
      <c r="A643" t="s">
        <v>723</v>
      </c>
      <c r="B643" t="s">
        <v>755</v>
      </c>
      <c r="C643">
        <v>730900</v>
      </c>
      <c r="D643" t="s">
        <v>756</v>
      </c>
      <c r="E643" t="s">
        <v>147</v>
      </c>
      <c r="F643" t="s">
        <v>292</v>
      </c>
      <c r="G643" t="str">
        <f t="shared" si="18"/>
        <v>Azerbaijan to World</v>
      </c>
      <c r="H643">
        <v>2015</v>
      </c>
      <c r="I643" t="s">
        <v>724</v>
      </c>
      <c r="J643">
        <v>6</v>
      </c>
      <c r="K643">
        <v>115.754</v>
      </c>
      <c r="L643" s="1">
        <f t="shared" si="19"/>
        <v>0.11575400000000001</v>
      </c>
    </row>
    <row r="644" spans="1:12" ht="14.45">
      <c r="A644" t="s">
        <v>723</v>
      </c>
      <c r="B644" t="s">
        <v>755</v>
      </c>
      <c r="C644">
        <v>730900</v>
      </c>
      <c r="D644" t="s">
        <v>756</v>
      </c>
      <c r="E644" t="s">
        <v>147</v>
      </c>
      <c r="F644" t="s">
        <v>292</v>
      </c>
      <c r="G644" t="str">
        <f t="shared" si="18"/>
        <v>Azerbaijan to World</v>
      </c>
      <c r="H644">
        <v>2016</v>
      </c>
      <c r="I644" t="s">
        <v>724</v>
      </c>
      <c r="J644">
        <v>6</v>
      </c>
      <c r="K644">
        <v>23.477</v>
      </c>
      <c r="L644" s="1">
        <f t="shared" si="19"/>
        <v>2.3477000000000001E-2</v>
      </c>
    </row>
    <row r="645" spans="1:12" ht="14.45">
      <c r="A645" t="s">
        <v>723</v>
      </c>
      <c r="B645" t="s">
        <v>755</v>
      </c>
      <c r="C645">
        <v>730900</v>
      </c>
      <c r="D645" t="s">
        <v>756</v>
      </c>
      <c r="E645" t="s">
        <v>147</v>
      </c>
      <c r="F645" t="s">
        <v>292</v>
      </c>
      <c r="G645" t="str">
        <f t="shared" si="18"/>
        <v>Azerbaijan to World</v>
      </c>
      <c r="H645">
        <v>2017</v>
      </c>
      <c r="I645" t="s">
        <v>724</v>
      </c>
      <c r="J645">
        <v>6</v>
      </c>
      <c r="K645">
        <v>1090.364</v>
      </c>
      <c r="L645" s="1">
        <f t="shared" si="19"/>
        <v>1.0903640000000001</v>
      </c>
    </row>
    <row r="646" spans="1:12" ht="14.45">
      <c r="A646" t="s">
        <v>723</v>
      </c>
      <c r="B646" t="s">
        <v>755</v>
      </c>
      <c r="C646">
        <v>730900</v>
      </c>
      <c r="D646" t="s">
        <v>756</v>
      </c>
      <c r="E646" t="s">
        <v>670</v>
      </c>
      <c r="F646" t="s">
        <v>670</v>
      </c>
      <c r="G646" t="str">
        <f t="shared" si="18"/>
        <v>Azerbaijan to EU27</v>
      </c>
      <c r="H646">
        <v>2014</v>
      </c>
      <c r="I646" t="s">
        <v>724</v>
      </c>
      <c r="J646">
        <v>6</v>
      </c>
      <c r="K646">
        <v>58.317999999999998</v>
      </c>
      <c r="L646" s="1">
        <f t="shared" si="19"/>
        <v>5.8317999999999995E-2</v>
      </c>
    </row>
    <row r="647" spans="1:12" ht="14.45">
      <c r="A647" t="s">
        <v>723</v>
      </c>
      <c r="B647" t="s">
        <v>755</v>
      </c>
      <c r="C647">
        <v>730900</v>
      </c>
      <c r="D647" t="s">
        <v>756</v>
      </c>
      <c r="E647" t="s">
        <v>670</v>
      </c>
      <c r="F647" t="s">
        <v>670</v>
      </c>
      <c r="G647" t="str">
        <f t="shared" si="18"/>
        <v>Azerbaijan to EU27</v>
      </c>
      <c r="H647">
        <v>2015</v>
      </c>
      <c r="I647" t="s">
        <v>724</v>
      </c>
      <c r="J647">
        <v>6</v>
      </c>
      <c r="K647">
        <v>27.263000000000002</v>
      </c>
      <c r="L647" s="1">
        <f t="shared" si="19"/>
        <v>2.7263000000000003E-2</v>
      </c>
    </row>
    <row r="648" spans="1:12" ht="14.45">
      <c r="A648" t="s">
        <v>723</v>
      </c>
      <c r="B648" t="s">
        <v>755</v>
      </c>
      <c r="C648">
        <v>730900</v>
      </c>
      <c r="D648" t="s">
        <v>756</v>
      </c>
      <c r="E648" t="s">
        <v>670</v>
      </c>
      <c r="F648" t="s">
        <v>670</v>
      </c>
      <c r="G648" t="str">
        <f t="shared" si="18"/>
        <v>Azerbaijan to EU27</v>
      </c>
      <c r="H648">
        <v>2016</v>
      </c>
      <c r="I648" t="s">
        <v>724</v>
      </c>
      <c r="J648">
        <v>6</v>
      </c>
      <c r="K648">
        <v>11.727</v>
      </c>
      <c r="L648" s="1">
        <f t="shared" si="19"/>
        <v>1.1727E-2</v>
      </c>
    </row>
    <row r="649" spans="1:12" ht="14.45">
      <c r="A649" t="s">
        <v>723</v>
      </c>
      <c r="B649" t="s">
        <v>755</v>
      </c>
      <c r="C649">
        <v>730900</v>
      </c>
      <c r="D649" t="s">
        <v>756</v>
      </c>
      <c r="E649" t="s">
        <v>670</v>
      </c>
      <c r="F649" t="s">
        <v>670</v>
      </c>
      <c r="G649" t="str">
        <f t="shared" ref="G649:G712" si="20">CONCATENATE(D649, " to ", F649)</f>
        <v>Azerbaijan to EU27</v>
      </c>
      <c r="H649">
        <v>2017</v>
      </c>
      <c r="I649" t="s">
        <v>724</v>
      </c>
      <c r="J649">
        <v>6</v>
      </c>
      <c r="K649">
        <v>1069.981</v>
      </c>
      <c r="L649" s="1">
        <f t="shared" ref="L649:L712" si="21">K649/1000</f>
        <v>1.0699810000000001</v>
      </c>
    </row>
    <row r="650" spans="1:12" ht="14.45">
      <c r="A650" t="s">
        <v>723</v>
      </c>
      <c r="B650" t="s">
        <v>755</v>
      </c>
      <c r="C650">
        <v>741999</v>
      </c>
      <c r="D650" t="s">
        <v>756</v>
      </c>
      <c r="E650" t="s">
        <v>147</v>
      </c>
      <c r="F650" t="s">
        <v>292</v>
      </c>
      <c r="G650" t="str">
        <f t="shared" si="20"/>
        <v>Azerbaijan to World</v>
      </c>
      <c r="H650">
        <v>2013</v>
      </c>
      <c r="I650" t="s">
        <v>724</v>
      </c>
      <c r="J650">
        <v>6</v>
      </c>
      <c r="K650">
        <v>1.71</v>
      </c>
      <c r="L650" s="1">
        <f t="shared" si="21"/>
        <v>1.7099999999999999E-3</v>
      </c>
    </row>
    <row r="651" spans="1:12" ht="14.45">
      <c r="A651" t="s">
        <v>723</v>
      </c>
      <c r="B651" t="s">
        <v>755</v>
      </c>
      <c r="C651">
        <v>741999</v>
      </c>
      <c r="D651" t="s">
        <v>756</v>
      </c>
      <c r="E651" t="s">
        <v>147</v>
      </c>
      <c r="F651" t="s">
        <v>292</v>
      </c>
      <c r="G651" t="str">
        <f t="shared" si="20"/>
        <v>Azerbaijan to World</v>
      </c>
      <c r="H651">
        <v>2014</v>
      </c>
      <c r="I651" t="s">
        <v>724</v>
      </c>
      <c r="J651">
        <v>6</v>
      </c>
      <c r="K651">
        <v>0.36699999999999999</v>
      </c>
      <c r="L651" s="1">
        <f t="shared" si="21"/>
        <v>3.6699999999999998E-4</v>
      </c>
    </row>
    <row r="652" spans="1:12" ht="14.45">
      <c r="A652" t="s">
        <v>723</v>
      </c>
      <c r="B652" t="s">
        <v>755</v>
      </c>
      <c r="C652">
        <v>741999</v>
      </c>
      <c r="D652" t="s">
        <v>756</v>
      </c>
      <c r="E652" t="s">
        <v>147</v>
      </c>
      <c r="F652" t="s">
        <v>292</v>
      </c>
      <c r="G652" t="str">
        <f t="shared" si="20"/>
        <v>Azerbaijan to World</v>
      </c>
      <c r="H652">
        <v>2015</v>
      </c>
      <c r="I652" t="s">
        <v>724</v>
      </c>
      <c r="J652">
        <v>6</v>
      </c>
      <c r="K652">
        <v>3.9950000000000001</v>
      </c>
      <c r="L652" s="1">
        <f t="shared" si="21"/>
        <v>3.9950000000000003E-3</v>
      </c>
    </row>
    <row r="653" spans="1:12" ht="14.45">
      <c r="A653" t="s">
        <v>723</v>
      </c>
      <c r="B653" t="s">
        <v>755</v>
      </c>
      <c r="C653">
        <v>741999</v>
      </c>
      <c r="D653" t="s">
        <v>756</v>
      </c>
      <c r="E653" t="s">
        <v>147</v>
      </c>
      <c r="F653" t="s">
        <v>292</v>
      </c>
      <c r="G653" t="str">
        <f t="shared" si="20"/>
        <v>Azerbaijan to World</v>
      </c>
      <c r="H653">
        <v>2016</v>
      </c>
      <c r="I653" t="s">
        <v>724</v>
      </c>
      <c r="J653">
        <v>6</v>
      </c>
      <c r="K653">
        <v>3.927</v>
      </c>
      <c r="L653" s="1">
        <f t="shared" si="21"/>
        <v>3.9269999999999999E-3</v>
      </c>
    </row>
    <row r="654" spans="1:12" ht="14.45">
      <c r="A654" t="s">
        <v>723</v>
      </c>
      <c r="B654" t="s">
        <v>755</v>
      </c>
      <c r="C654">
        <v>741999</v>
      </c>
      <c r="D654" t="s">
        <v>756</v>
      </c>
      <c r="E654" t="s">
        <v>147</v>
      </c>
      <c r="F654" t="s">
        <v>292</v>
      </c>
      <c r="G654" t="str">
        <f t="shared" si="20"/>
        <v>Azerbaijan to World</v>
      </c>
      <c r="H654">
        <v>2017</v>
      </c>
      <c r="I654" t="s">
        <v>724</v>
      </c>
      <c r="J654">
        <v>6</v>
      </c>
      <c r="K654">
        <v>9.734</v>
      </c>
      <c r="L654" s="1">
        <f t="shared" si="21"/>
        <v>9.7339999999999996E-3</v>
      </c>
    </row>
    <row r="655" spans="1:12" ht="14.45">
      <c r="A655" t="s">
        <v>723</v>
      </c>
      <c r="B655" t="s">
        <v>755</v>
      </c>
      <c r="C655">
        <v>741999</v>
      </c>
      <c r="D655" t="s">
        <v>756</v>
      </c>
      <c r="E655" t="s">
        <v>670</v>
      </c>
      <c r="F655" t="s">
        <v>670</v>
      </c>
      <c r="G655" t="str">
        <f t="shared" si="20"/>
        <v>Azerbaijan to EU27</v>
      </c>
      <c r="H655">
        <v>2015</v>
      </c>
      <c r="I655" t="s">
        <v>724</v>
      </c>
      <c r="J655">
        <v>6</v>
      </c>
      <c r="K655">
        <v>2.57</v>
      </c>
      <c r="L655" s="1">
        <f t="shared" si="21"/>
        <v>2.5699999999999998E-3</v>
      </c>
    </row>
    <row r="656" spans="1:12" ht="14.45">
      <c r="A656" t="s">
        <v>723</v>
      </c>
      <c r="B656" t="s">
        <v>755</v>
      </c>
      <c r="C656">
        <v>741999</v>
      </c>
      <c r="D656" t="s">
        <v>756</v>
      </c>
      <c r="E656" t="s">
        <v>670</v>
      </c>
      <c r="F656" t="s">
        <v>670</v>
      </c>
      <c r="G656" t="str">
        <f t="shared" si="20"/>
        <v>Azerbaijan to EU27</v>
      </c>
      <c r="H656">
        <v>2016</v>
      </c>
      <c r="I656" t="s">
        <v>724</v>
      </c>
      <c r="J656">
        <v>6</v>
      </c>
      <c r="K656">
        <v>0.41299999999999998</v>
      </c>
      <c r="L656" s="1">
        <f t="shared" si="21"/>
        <v>4.1299999999999996E-4</v>
      </c>
    </row>
    <row r="657" spans="1:12" ht="14.45">
      <c r="A657" t="s">
        <v>723</v>
      </c>
      <c r="B657" t="s">
        <v>755</v>
      </c>
      <c r="C657">
        <v>741999</v>
      </c>
      <c r="D657" t="s">
        <v>756</v>
      </c>
      <c r="E657" t="s">
        <v>670</v>
      </c>
      <c r="F657" t="s">
        <v>670</v>
      </c>
      <c r="G657" t="str">
        <f t="shared" si="20"/>
        <v>Azerbaijan to EU27</v>
      </c>
      <c r="H657">
        <v>2017</v>
      </c>
      <c r="I657" t="s">
        <v>724</v>
      </c>
      <c r="J657">
        <v>6</v>
      </c>
      <c r="K657">
        <v>0.06</v>
      </c>
      <c r="L657" s="1">
        <f t="shared" si="21"/>
        <v>5.9999999999999995E-5</v>
      </c>
    </row>
    <row r="658" spans="1:12" ht="14.45">
      <c r="A658" t="s">
        <v>723</v>
      </c>
      <c r="B658" t="s">
        <v>755</v>
      </c>
      <c r="C658">
        <v>761100</v>
      </c>
      <c r="D658" t="s">
        <v>756</v>
      </c>
      <c r="E658" t="s">
        <v>147</v>
      </c>
      <c r="F658" t="s">
        <v>292</v>
      </c>
      <c r="G658" t="str">
        <f t="shared" si="20"/>
        <v>Azerbaijan to World</v>
      </c>
      <c r="H658">
        <v>2012</v>
      </c>
      <c r="I658" t="s">
        <v>724</v>
      </c>
      <c r="J658">
        <v>6</v>
      </c>
      <c r="K658">
        <v>1.64</v>
      </c>
      <c r="L658" s="1">
        <f t="shared" si="21"/>
        <v>1.64E-3</v>
      </c>
    </row>
    <row r="659" spans="1:12" ht="14.45">
      <c r="A659" t="s">
        <v>723</v>
      </c>
      <c r="B659" t="s">
        <v>755</v>
      </c>
      <c r="C659">
        <v>761100</v>
      </c>
      <c r="D659" t="s">
        <v>756</v>
      </c>
      <c r="E659" t="s">
        <v>147</v>
      </c>
      <c r="F659" t="s">
        <v>292</v>
      </c>
      <c r="G659" t="str">
        <f t="shared" si="20"/>
        <v>Azerbaijan to World</v>
      </c>
      <c r="H659">
        <v>2014</v>
      </c>
      <c r="I659" t="s">
        <v>724</v>
      </c>
      <c r="J659">
        <v>6</v>
      </c>
      <c r="K659">
        <v>0.44900000000000001</v>
      </c>
      <c r="L659" s="1">
        <f t="shared" si="21"/>
        <v>4.4900000000000002E-4</v>
      </c>
    </row>
    <row r="660" spans="1:12" ht="14.45">
      <c r="A660" t="s">
        <v>723</v>
      </c>
      <c r="B660" t="s">
        <v>755</v>
      </c>
      <c r="C660">
        <v>761100</v>
      </c>
      <c r="D660" t="s">
        <v>756</v>
      </c>
      <c r="E660" t="s">
        <v>147</v>
      </c>
      <c r="F660" t="s">
        <v>292</v>
      </c>
      <c r="G660" t="str">
        <f t="shared" si="20"/>
        <v>Azerbaijan to World</v>
      </c>
      <c r="H660">
        <v>2015</v>
      </c>
      <c r="I660" t="s">
        <v>724</v>
      </c>
      <c r="J660">
        <v>6</v>
      </c>
      <c r="K660">
        <v>0.434</v>
      </c>
      <c r="L660" s="1">
        <f t="shared" si="21"/>
        <v>4.3399999999999998E-4</v>
      </c>
    </row>
    <row r="661" spans="1:12" ht="14.45">
      <c r="A661" t="s">
        <v>723</v>
      </c>
      <c r="B661" t="s">
        <v>755</v>
      </c>
      <c r="C661">
        <v>761100</v>
      </c>
      <c r="D661" t="s">
        <v>756</v>
      </c>
      <c r="E661" t="s">
        <v>147</v>
      </c>
      <c r="F661" t="s">
        <v>292</v>
      </c>
      <c r="G661" t="str">
        <f t="shared" si="20"/>
        <v>Azerbaijan to World</v>
      </c>
      <c r="H661">
        <v>2017</v>
      </c>
      <c r="I661" t="s">
        <v>724</v>
      </c>
      <c r="J661">
        <v>6</v>
      </c>
      <c r="K661">
        <v>0.14000000000000001</v>
      </c>
      <c r="L661" s="1">
        <f t="shared" si="21"/>
        <v>1.4000000000000001E-4</v>
      </c>
    </row>
    <row r="662" spans="1:12" ht="14.45">
      <c r="A662" t="s">
        <v>723</v>
      </c>
      <c r="B662" t="s">
        <v>755</v>
      </c>
      <c r="C662">
        <v>761100</v>
      </c>
      <c r="D662" t="s">
        <v>756</v>
      </c>
      <c r="E662" t="s">
        <v>670</v>
      </c>
      <c r="F662" t="s">
        <v>670</v>
      </c>
      <c r="G662" t="str">
        <f t="shared" si="20"/>
        <v>Azerbaijan to EU27</v>
      </c>
      <c r="H662">
        <v>2014</v>
      </c>
      <c r="I662" t="s">
        <v>724</v>
      </c>
      <c r="J662">
        <v>6</v>
      </c>
      <c r="K662">
        <v>0.44900000000000001</v>
      </c>
      <c r="L662" s="1">
        <f t="shared" si="21"/>
        <v>4.4900000000000002E-4</v>
      </c>
    </row>
    <row r="663" spans="1:12" ht="14.45">
      <c r="A663" t="s">
        <v>723</v>
      </c>
      <c r="B663" t="s">
        <v>755</v>
      </c>
      <c r="C663">
        <v>761100</v>
      </c>
      <c r="D663" t="s">
        <v>756</v>
      </c>
      <c r="E663" t="s">
        <v>670</v>
      </c>
      <c r="F663" t="s">
        <v>670</v>
      </c>
      <c r="G663" t="str">
        <f t="shared" si="20"/>
        <v>Azerbaijan to EU27</v>
      </c>
      <c r="H663">
        <v>2015</v>
      </c>
      <c r="I663" t="s">
        <v>724</v>
      </c>
      <c r="J663">
        <v>6</v>
      </c>
      <c r="K663">
        <v>0.434</v>
      </c>
      <c r="L663" s="1">
        <f t="shared" si="21"/>
        <v>4.3399999999999998E-4</v>
      </c>
    </row>
    <row r="664" spans="1:12" ht="14.45">
      <c r="A664" t="s">
        <v>723</v>
      </c>
      <c r="B664" t="s">
        <v>755</v>
      </c>
      <c r="C664">
        <v>761100</v>
      </c>
      <c r="D664" t="s">
        <v>756</v>
      </c>
      <c r="E664" t="s">
        <v>670</v>
      </c>
      <c r="F664" t="s">
        <v>670</v>
      </c>
      <c r="G664" t="str">
        <f t="shared" si="20"/>
        <v>Azerbaijan to EU27</v>
      </c>
      <c r="H664">
        <v>2017</v>
      </c>
      <c r="I664" t="s">
        <v>724</v>
      </c>
      <c r="J664">
        <v>6</v>
      </c>
      <c r="K664">
        <v>0.14000000000000001</v>
      </c>
      <c r="L664" s="1">
        <f t="shared" si="21"/>
        <v>1.4000000000000001E-4</v>
      </c>
    </row>
    <row r="665" spans="1:12" ht="14.45">
      <c r="A665" t="s">
        <v>723</v>
      </c>
      <c r="B665" t="s">
        <v>755</v>
      </c>
      <c r="C665">
        <v>8405</v>
      </c>
      <c r="D665" t="s">
        <v>756</v>
      </c>
      <c r="E665" t="s">
        <v>147</v>
      </c>
      <c r="F665" t="s">
        <v>292</v>
      </c>
      <c r="G665" t="str">
        <f t="shared" si="20"/>
        <v>Azerbaijan to World</v>
      </c>
      <c r="H665">
        <v>2013</v>
      </c>
      <c r="I665" t="s">
        <v>724</v>
      </c>
      <c r="J665">
        <v>6</v>
      </c>
      <c r="K665">
        <v>9.0790000000000006</v>
      </c>
      <c r="L665" s="1">
        <f t="shared" si="21"/>
        <v>9.0790000000000003E-3</v>
      </c>
    </row>
    <row r="666" spans="1:12" ht="14.45">
      <c r="A666" t="s">
        <v>723</v>
      </c>
      <c r="B666" t="s">
        <v>755</v>
      </c>
      <c r="C666">
        <v>8405</v>
      </c>
      <c r="D666" t="s">
        <v>756</v>
      </c>
      <c r="E666" t="s">
        <v>147</v>
      </c>
      <c r="F666" t="s">
        <v>292</v>
      </c>
      <c r="G666" t="str">
        <f t="shared" si="20"/>
        <v>Azerbaijan to World</v>
      </c>
      <c r="H666">
        <v>2015</v>
      </c>
      <c r="I666" t="s">
        <v>724</v>
      </c>
      <c r="J666">
        <v>6</v>
      </c>
      <c r="K666">
        <v>5.52</v>
      </c>
      <c r="L666" s="1">
        <f t="shared" si="21"/>
        <v>5.5199999999999997E-3</v>
      </c>
    </row>
    <row r="667" spans="1:12" ht="14.45">
      <c r="A667" t="s">
        <v>723</v>
      </c>
      <c r="B667" t="s">
        <v>755</v>
      </c>
      <c r="C667">
        <v>8405</v>
      </c>
      <c r="D667" t="s">
        <v>756</v>
      </c>
      <c r="E667" t="s">
        <v>147</v>
      </c>
      <c r="F667" t="s">
        <v>292</v>
      </c>
      <c r="G667" t="str">
        <f t="shared" si="20"/>
        <v>Azerbaijan to World</v>
      </c>
      <c r="H667">
        <v>2016</v>
      </c>
      <c r="I667" t="s">
        <v>724</v>
      </c>
      <c r="J667">
        <v>6</v>
      </c>
      <c r="K667">
        <v>4.7270000000000003</v>
      </c>
      <c r="L667" s="1">
        <f t="shared" si="21"/>
        <v>4.7270000000000003E-3</v>
      </c>
    </row>
    <row r="668" spans="1:12" ht="14.45">
      <c r="A668" t="s">
        <v>723</v>
      </c>
      <c r="B668" t="s">
        <v>755</v>
      </c>
      <c r="C668">
        <v>8405</v>
      </c>
      <c r="D668" t="s">
        <v>756</v>
      </c>
      <c r="E668" t="s">
        <v>147</v>
      </c>
      <c r="F668" t="s">
        <v>292</v>
      </c>
      <c r="G668" t="str">
        <f t="shared" si="20"/>
        <v>Azerbaijan to World</v>
      </c>
      <c r="H668">
        <v>2017</v>
      </c>
      <c r="I668" t="s">
        <v>724</v>
      </c>
      <c r="J668">
        <v>6</v>
      </c>
      <c r="K668">
        <v>2.42</v>
      </c>
      <c r="L668" s="1">
        <f t="shared" si="21"/>
        <v>2.4199999999999998E-3</v>
      </c>
    </row>
    <row r="669" spans="1:12" ht="14.45">
      <c r="A669" t="s">
        <v>723</v>
      </c>
      <c r="B669" t="s">
        <v>755</v>
      </c>
      <c r="C669">
        <v>841931</v>
      </c>
      <c r="D669" t="s">
        <v>756</v>
      </c>
      <c r="E669" t="s">
        <v>147</v>
      </c>
      <c r="F669" t="s">
        <v>292</v>
      </c>
      <c r="G669" t="str">
        <f t="shared" si="20"/>
        <v>Azerbaijan to World</v>
      </c>
      <c r="H669">
        <v>2017</v>
      </c>
      <c r="I669" t="s">
        <v>724</v>
      </c>
      <c r="J669">
        <v>6</v>
      </c>
      <c r="K669">
        <v>55</v>
      </c>
      <c r="L669" s="1">
        <f t="shared" si="21"/>
        <v>5.5E-2</v>
      </c>
    </row>
    <row r="670" spans="1:12" ht="14.45">
      <c r="A670" t="s">
        <v>723</v>
      </c>
      <c r="B670" t="s">
        <v>755</v>
      </c>
      <c r="C670">
        <v>841940</v>
      </c>
      <c r="D670" t="s">
        <v>756</v>
      </c>
      <c r="E670" t="s">
        <v>147</v>
      </c>
      <c r="F670" t="s">
        <v>292</v>
      </c>
      <c r="G670" t="str">
        <f t="shared" si="20"/>
        <v>Azerbaijan to World</v>
      </c>
      <c r="H670">
        <v>2012</v>
      </c>
      <c r="I670" t="s">
        <v>724</v>
      </c>
      <c r="J670">
        <v>6</v>
      </c>
      <c r="K670">
        <v>159.6</v>
      </c>
      <c r="L670" s="1">
        <f t="shared" si="21"/>
        <v>0.15959999999999999</v>
      </c>
    </row>
    <row r="671" spans="1:12" ht="14.45">
      <c r="A671" t="s">
        <v>723</v>
      </c>
      <c r="B671" t="s">
        <v>755</v>
      </c>
      <c r="C671">
        <v>841940</v>
      </c>
      <c r="D671" t="s">
        <v>756</v>
      </c>
      <c r="E671" t="s">
        <v>147</v>
      </c>
      <c r="F671" t="s">
        <v>292</v>
      </c>
      <c r="G671" t="str">
        <f t="shared" si="20"/>
        <v>Azerbaijan to World</v>
      </c>
      <c r="H671">
        <v>2013</v>
      </c>
      <c r="I671" t="s">
        <v>724</v>
      </c>
      <c r="J671">
        <v>6</v>
      </c>
      <c r="K671">
        <v>114</v>
      </c>
      <c r="L671" s="1">
        <f t="shared" si="21"/>
        <v>0.114</v>
      </c>
    </row>
    <row r="672" spans="1:12" ht="14.45">
      <c r="A672" t="s">
        <v>723</v>
      </c>
      <c r="B672" t="s">
        <v>755</v>
      </c>
      <c r="C672">
        <v>841940</v>
      </c>
      <c r="D672" t="s">
        <v>756</v>
      </c>
      <c r="E672" t="s">
        <v>147</v>
      </c>
      <c r="F672" t="s">
        <v>292</v>
      </c>
      <c r="G672" t="str">
        <f t="shared" si="20"/>
        <v>Azerbaijan to World</v>
      </c>
      <c r="H672">
        <v>2014</v>
      </c>
      <c r="I672" t="s">
        <v>724</v>
      </c>
      <c r="J672">
        <v>6</v>
      </c>
      <c r="K672">
        <v>10.220000000000001</v>
      </c>
      <c r="L672" s="1">
        <f t="shared" si="21"/>
        <v>1.022E-2</v>
      </c>
    </row>
    <row r="673" spans="1:12" ht="14.45">
      <c r="A673" t="s">
        <v>723</v>
      </c>
      <c r="B673" t="s">
        <v>755</v>
      </c>
      <c r="C673">
        <v>841940</v>
      </c>
      <c r="D673" t="s">
        <v>756</v>
      </c>
      <c r="E673" t="s">
        <v>147</v>
      </c>
      <c r="F673" t="s">
        <v>292</v>
      </c>
      <c r="G673" t="str">
        <f t="shared" si="20"/>
        <v>Azerbaijan to World</v>
      </c>
      <c r="H673">
        <v>2015</v>
      </c>
      <c r="I673" t="s">
        <v>724</v>
      </c>
      <c r="J673">
        <v>6</v>
      </c>
      <c r="K673">
        <v>40</v>
      </c>
      <c r="L673" s="1">
        <f t="shared" si="21"/>
        <v>0.04</v>
      </c>
    </row>
    <row r="674" spans="1:12" ht="14.45">
      <c r="A674" t="s">
        <v>723</v>
      </c>
      <c r="B674" t="s">
        <v>755</v>
      </c>
      <c r="C674">
        <v>841940</v>
      </c>
      <c r="D674" t="s">
        <v>756</v>
      </c>
      <c r="E674" t="s">
        <v>147</v>
      </c>
      <c r="F674" t="s">
        <v>292</v>
      </c>
      <c r="G674" t="str">
        <f t="shared" si="20"/>
        <v>Azerbaijan to World</v>
      </c>
      <c r="H674">
        <v>2017</v>
      </c>
      <c r="I674" t="s">
        <v>724</v>
      </c>
      <c r="J674">
        <v>6</v>
      </c>
      <c r="K674">
        <v>21</v>
      </c>
      <c r="L674" s="1">
        <f t="shared" si="21"/>
        <v>2.1000000000000001E-2</v>
      </c>
    </row>
    <row r="675" spans="1:12" ht="14.45">
      <c r="A675" t="s">
        <v>723</v>
      </c>
      <c r="B675" t="s">
        <v>755</v>
      </c>
      <c r="C675">
        <v>842129</v>
      </c>
      <c r="D675" t="s">
        <v>756</v>
      </c>
      <c r="E675" t="s">
        <v>147</v>
      </c>
      <c r="F675" t="s">
        <v>292</v>
      </c>
      <c r="G675" t="str">
        <f t="shared" si="20"/>
        <v>Azerbaijan to World</v>
      </c>
      <c r="H675">
        <v>2012</v>
      </c>
      <c r="I675" t="s">
        <v>724</v>
      </c>
      <c r="J675">
        <v>6</v>
      </c>
      <c r="K675">
        <v>1.6359999999999999</v>
      </c>
      <c r="L675" s="1">
        <f t="shared" si="21"/>
        <v>1.6359999999999999E-3</v>
      </c>
    </row>
    <row r="676" spans="1:12" ht="14.45">
      <c r="A676" t="s">
        <v>723</v>
      </c>
      <c r="B676" t="s">
        <v>755</v>
      </c>
      <c r="C676">
        <v>842129</v>
      </c>
      <c r="D676" t="s">
        <v>756</v>
      </c>
      <c r="E676" t="s">
        <v>147</v>
      </c>
      <c r="F676" t="s">
        <v>292</v>
      </c>
      <c r="G676" t="str">
        <f t="shared" si="20"/>
        <v>Azerbaijan to World</v>
      </c>
      <c r="H676">
        <v>2013</v>
      </c>
      <c r="I676" t="s">
        <v>724</v>
      </c>
      <c r="J676">
        <v>6</v>
      </c>
      <c r="K676">
        <v>5.25</v>
      </c>
      <c r="L676" s="1">
        <f t="shared" si="21"/>
        <v>5.2500000000000003E-3</v>
      </c>
    </row>
    <row r="677" spans="1:12" ht="14.45">
      <c r="A677" t="s">
        <v>723</v>
      </c>
      <c r="B677" t="s">
        <v>755</v>
      </c>
      <c r="C677">
        <v>842129</v>
      </c>
      <c r="D677" t="s">
        <v>756</v>
      </c>
      <c r="E677" t="s">
        <v>147</v>
      </c>
      <c r="F677" t="s">
        <v>292</v>
      </c>
      <c r="G677" t="str">
        <f t="shared" si="20"/>
        <v>Azerbaijan to World</v>
      </c>
      <c r="H677">
        <v>2014</v>
      </c>
      <c r="I677" t="s">
        <v>724</v>
      </c>
      <c r="J677">
        <v>6</v>
      </c>
      <c r="K677">
        <v>15.462</v>
      </c>
      <c r="L677" s="1">
        <f t="shared" si="21"/>
        <v>1.5462E-2</v>
      </c>
    </row>
    <row r="678" spans="1:12" ht="14.45">
      <c r="A678" t="s">
        <v>723</v>
      </c>
      <c r="B678" t="s">
        <v>755</v>
      </c>
      <c r="C678">
        <v>842129</v>
      </c>
      <c r="D678" t="s">
        <v>756</v>
      </c>
      <c r="E678" t="s">
        <v>147</v>
      </c>
      <c r="F678" t="s">
        <v>292</v>
      </c>
      <c r="G678" t="str">
        <f t="shared" si="20"/>
        <v>Azerbaijan to World</v>
      </c>
      <c r="H678">
        <v>2015</v>
      </c>
      <c r="I678" t="s">
        <v>724</v>
      </c>
      <c r="J678">
        <v>6</v>
      </c>
      <c r="K678">
        <v>15.412000000000001</v>
      </c>
      <c r="L678" s="1">
        <f t="shared" si="21"/>
        <v>1.5412E-2</v>
      </c>
    </row>
    <row r="679" spans="1:12" ht="14.45">
      <c r="A679" t="s">
        <v>723</v>
      </c>
      <c r="B679" t="s">
        <v>755</v>
      </c>
      <c r="C679">
        <v>842129</v>
      </c>
      <c r="D679" t="s">
        <v>756</v>
      </c>
      <c r="E679" t="s">
        <v>147</v>
      </c>
      <c r="F679" t="s">
        <v>292</v>
      </c>
      <c r="G679" t="str">
        <f t="shared" si="20"/>
        <v>Azerbaijan to World</v>
      </c>
      <c r="H679">
        <v>2016</v>
      </c>
      <c r="I679" t="s">
        <v>724</v>
      </c>
      <c r="J679">
        <v>6</v>
      </c>
      <c r="K679">
        <v>6.91</v>
      </c>
      <c r="L679" s="1">
        <f t="shared" si="21"/>
        <v>6.9100000000000003E-3</v>
      </c>
    </row>
    <row r="680" spans="1:12" ht="14.45">
      <c r="A680" t="s">
        <v>723</v>
      </c>
      <c r="B680" t="s">
        <v>755</v>
      </c>
      <c r="C680">
        <v>842129</v>
      </c>
      <c r="D680" t="s">
        <v>756</v>
      </c>
      <c r="E680" t="s">
        <v>147</v>
      </c>
      <c r="F680" t="s">
        <v>292</v>
      </c>
      <c r="G680" t="str">
        <f t="shared" si="20"/>
        <v>Azerbaijan to World</v>
      </c>
      <c r="H680">
        <v>2017</v>
      </c>
      <c r="I680" t="s">
        <v>724</v>
      </c>
      <c r="J680">
        <v>6</v>
      </c>
      <c r="K680">
        <v>18.64</v>
      </c>
      <c r="L680" s="1">
        <f t="shared" si="21"/>
        <v>1.864E-2</v>
      </c>
    </row>
    <row r="681" spans="1:12" ht="14.45">
      <c r="A681" t="s">
        <v>723</v>
      </c>
      <c r="B681" t="s">
        <v>755</v>
      </c>
      <c r="C681">
        <v>842129</v>
      </c>
      <c r="D681" t="s">
        <v>756</v>
      </c>
      <c r="E681" t="s">
        <v>670</v>
      </c>
      <c r="F681" t="s">
        <v>670</v>
      </c>
      <c r="G681" t="str">
        <f t="shared" si="20"/>
        <v>Azerbaijan to EU27</v>
      </c>
      <c r="H681">
        <v>2012</v>
      </c>
      <c r="I681" t="s">
        <v>724</v>
      </c>
      <c r="J681">
        <v>6</v>
      </c>
      <c r="K681">
        <v>1.3640000000000001</v>
      </c>
      <c r="L681" s="1">
        <f t="shared" si="21"/>
        <v>1.3640000000000002E-3</v>
      </c>
    </row>
    <row r="682" spans="1:12" ht="14.45">
      <c r="A682" t="s">
        <v>723</v>
      </c>
      <c r="B682" t="s">
        <v>755</v>
      </c>
      <c r="C682">
        <v>842129</v>
      </c>
      <c r="D682" t="s">
        <v>756</v>
      </c>
      <c r="E682" t="s">
        <v>670</v>
      </c>
      <c r="F682" t="s">
        <v>670</v>
      </c>
      <c r="G682" t="str">
        <f t="shared" si="20"/>
        <v>Azerbaijan to EU27</v>
      </c>
      <c r="H682">
        <v>2015</v>
      </c>
      <c r="I682" t="s">
        <v>724</v>
      </c>
      <c r="J682">
        <v>6</v>
      </c>
      <c r="K682">
        <v>10.645</v>
      </c>
      <c r="L682" s="1">
        <f t="shared" si="21"/>
        <v>1.0645E-2</v>
      </c>
    </row>
    <row r="683" spans="1:12" ht="14.45">
      <c r="A683" t="s">
        <v>723</v>
      </c>
      <c r="B683" t="s">
        <v>755</v>
      </c>
      <c r="C683">
        <v>842129</v>
      </c>
      <c r="D683" t="s">
        <v>756</v>
      </c>
      <c r="E683" t="s">
        <v>670</v>
      </c>
      <c r="F683" t="s">
        <v>670</v>
      </c>
      <c r="G683" t="str">
        <f t="shared" si="20"/>
        <v>Azerbaijan to EU27</v>
      </c>
      <c r="H683">
        <v>2017</v>
      </c>
      <c r="I683" t="s">
        <v>724</v>
      </c>
      <c r="J683">
        <v>6</v>
      </c>
      <c r="K683">
        <v>6.819</v>
      </c>
      <c r="L683" s="1">
        <f t="shared" si="21"/>
        <v>6.8189999999999995E-3</v>
      </c>
    </row>
    <row r="684" spans="1:12" ht="14.45">
      <c r="A684" t="s">
        <v>723</v>
      </c>
      <c r="B684" t="s">
        <v>755</v>
      </c>
      <c r="C684">
        <v>842139</v>
      </c>
      <c r="D684" t="s">
        <v>756</v>
      </c>
      <c r="E684" t="s">
        <v>147</v>
      </c>
      <c r="F684" t="s">
        <v>292</v>
      </c>
      <c r="G684" t="str">
        <f t="shared" si="20"/>
        <v>Azerbaijan to World</v>
      </c>
      <c r="H684">
        <v>2012</v>
      </c>
      <c r="I684" t="s">
        <v>724</v>
      </c>
      <c r="J684">
        <v>6</v>
      </c>
      <c r="K684">
        <v>23.238</v>
      </c>
      <c r="L684" s="1">
        <f t="shared" si="21"/>
        <v>2.3237999999999998E-2</v>
      </c>
    </row>
    <row r="685" spans="1:12" ht="14.45">
      <c r="A685" t="s">
        <v>723</v>
      </c>
      <c r="B685" t="s">
        <v>755</v>
      </c>
      <c r="C685">
        <v>842139</v>
      </c>
      <c r="D685" t="s">
        <v>756</v>
      </c>
      <c r="E685" t="s">
        <v>147</v>
      </c>
      <c r="F685" t="s">
        <v>292</v>
      </c>
      <c r="G685" t="str">
        <f t="shared" si="20"/>
        <v>Azerbaijan to World</v>
      </c>
      <c r="H685">
        <v>2013</v>
      </c>
      <c r="I685" t="s">
        <v>724</v>
      </c>
      <c r="J685">
        <v>6</v>
      </c>
      <c r="K685">
        <v>204.19499999999999</v>
      </c>
      <c r="L685" s="1">
        <f t="shared" si="21"/>
        <v>0.20419499999999999</v>
      </c>
    </row>
    <row r="686" spans="1:12" ht="14.45">
      <c r="A686" t="s">
        <v>723</v>
      </c>
      <c r="B686" t="s">
        <v>755</v>
      </c>
      <c r="C686">
        <v>842139</v>
      </c>
      <c r="D686" t="s">
        <v>756</v>
      </c>
      <c r="E686" t="s">
        <v>147</v>
      </c>
      <c r="F686" t="s">
        <v>292</v>
      </c>
      <c r="G686" t="str">
        <f t="shared" si="20"/>
        <v>Azerbaijan to World</v>
      </c>
      <c r="H686">
        <v>2014</v>
      </c>
      <c r="I686" t="s">
        <v>724</v>
      </c>
      <c r="J686">
        <v>6</v>
      </c>
      <c r="K686">
        <v>91.299000000000007</v>
      </c>
      <c r="L686" s="1">
        <f t="shared" si="21"/>
        <v>9.1299000000000005E-2</v>
      </c>
    </row>
    <row r="687" spans="1:12" ht="14.45">
      <c r="A687" t="s">
        <v>723</v>
      </c>
      <c r="B687" t="s">
        <v>755</v>
      </c>
      <c r="C687">
        <v>842139</v>
      </c>
      <c r="D687" t="s">
        <v>756</v>
      </c>
      <c r="E687" t="s">
        <v>147</v>
      </c>
      <c r="F687" t="s">
        <v>292</v>
      </c>
      <c r="G687" t="str">
        <f t="shared" si="20"/>
        <v>Azerbaijan to World</v>
      </c>
      <c r="H687">
        <v>2015</v>
      </c>
      <c r="I687" t="s">
        <v>724</v>
      </c>
      <c r="J687">
        <v>6</v>
      </c>
      <c r="K687">
        <v>21.853000000000002</v>
      </c>
      <c r="L687" s="1">
        <f t="shared" si="21"/>
        <v>2.1853000000000001E-2</v>
      </c>
    </row>
    <row r="688" spans="1:12" ht="14.45">
      <c r="A688" t="s">
        <v>723</v>
      </c>
      <c r="B688" t="s">
        <v>755</v>
      </c>
      <c r="C688">
        <v>842139</v>
      </c>
      <c r="D688" t="s">
        <v>756</v>
      </c>
      <c r="E688" t="s">
        <v>147</v>
      </c>
      <c r="F688" t="s">
        <v>292</v>
      </c>
      <c r="G688" t="str">
        <f t="shared" si="20"/>
        <v>Azerbaijan to World</v>
      </c>
      <c r="H688">
        <v>2016</v>
      </c>
      <c r="I688" t="s">
        <v>724</v>
      </c>
      <c r="J688">
        <v>6</v>
      </c>
      <c r="K688">
        <v>39.313000000000002</v>
      </c>
      <c r="L688" s="1">
        <f t="shared" si="21"/>
        <v>3.9313000000000001E-2</v>
      </c>
    </row>
    <row r="689" spans="1:12" ht="14.45">
      <c r="A689" t="s">
        <v>723</v>
      </c>
      <c r="B689" t="s">
        <v>755</v>
      </c>
      <c r="C689">
        <v>842139</v>
      </c>
      <c r="D689" t="s">
        <v>756</v>
      </c>
      <c r="E689" t="s">
        <v>147</v>
      </c>
      <c r="F689" t="s">
        <v>292</v>
      </c>
      <c r="G689" t="str">
        <f t="shared" si="20"/>
        <v>Azerbaijan to World</v>
      </c>
      <c r="H689">
        <v>2017</v>
      </c>
      <c r="I689" t="s">
        <v>724</v>
      </c>
      <c r="J689">
        <v>6</v>
      </c>
      <c r="K689">
        <v>25.858000000000001</v>
      </c>
      <c r="L689" s="1">
        <f t="shared" si="21"/>
        <v>2.5857999999999999E-2</v>
      </c>
    </row>
    <row r="690" spans="1:12" ht="14.45">
      <c r="A690" t="s">
        <v>723</v>
      </c>
      <c r="B690" t="s">
        <v>755</v>
      </c>
      <c r="C690">
        <v>842139</v>
      </c>
      <c r="D690" t="s">
        <v>756</v>
      </c>
      <c r="E690" t="s">
        <v>670</v>
      </c>
      <c r="F690" t="s">
        <v>670</v>
      </c>
      <c r="G690" t="str">
        <f t="shared" si="20"/>
        <v>Azerbaijan to EU27</v>
      </c>
      <c r="H690">
        <v>2012</v>
      </c>
      <c r="I690" t="s">
        <v>724</v>
      </c>
      <c r="J690">
        <v>6</v>
      </c>
      <c r="K690">
        <v>23.140999999999998</v>
      </c>
      <c r="L690" s="1">
        <f t="shared" si="21"/>
        <v>2.3140999999999998E-2</v>
      </c>
    </row>
    <row r="691" spans="1:12" ht="14.45">
      <c r="A691" t="s">
        <v>723</v>
      </c>
      <c r="B691" t="s">
        <v>755</v>
      </c>
      <c r="C691">
        <v>842139</v>
      </c>
      <c r="D691" t="s">
        <v>756</v>
      </c>
      <c r="E691" t="s">
        <v>670</v>
      </c>
      <c r="F691" t="s">
        <v>670</v>
      </c>
      <c r="G691" t="str">
        <f t="shared" si="20"/>
        <v>Azerbaijan to EU27</v>
      </c>
      <c r="H691">
        <v>2013</v>
      </c>
      <c r="I691" t="s">
        <v>724</v>
      </c>
      <c r="J691">
        <v>6</v>
      </c>
      <c r="K691">
        <v>0.04</v>
      </c>
      <c r="L691" s="1">
        <f t="shared" si="21"/>
        <v>4.0000000000000003E-5</v>
      </c>
    </row>
    <row r="692" spans="1:12" ht="14.45">
      <c r="A692" t="s">
        <v>723</v>
      </c>
      <c r="B692" t="s">
        <v>755</v>
      </c>
      <c r="C692">
        <v>842139</v>
      </c>
      <c r="D692" t="s">
        <v>756</v>
      </c>
      <c r="E692" t="s">
        <v>670</v>
      </c>
      <c r="F692" t="s">
        <v>670</v>
      </c>
      <c r="G692" t="str">
        <f t="shared" si="20"/>
        <v>Azerbaijan to EU27</v>
      </c>
      <c r="H692">
        <v>2014</v>
      </c>
      <c r="I692" t="s">
        <v>724</v>
      </c>
      <c r="J692">
        <v>6</v>
      </c>
      <c r="K692">
        <v>64.394999999999996</v>
      </c>
      <c r="L692" s="1">
        <f t="shared" si="21"/>
        <v>6.4394999999999994E-2</v>
      </c>
    </row>
    <row r="693" spans="1:12" ht="14.45">
      <c r="A693" t="s">
        <v>723</v>
      </c>
      <c r="B693" t="s">
        <v>755</v>
      </c>
      <c r="C693">
        <v>842139</v>
      </c>
      <c r="D693" t="s">
        <v>756</v>
      </c>
      <c r="E693" t="s">
        <v>670</v>
      </c>
      <c r="F693" t="s">
        <v>670</v>
      </c>
      <c r="G693" t="str">
        <f t="shared" si="20"/>
        <v>Azerbaijan to EU27</v>
      </c>
      <c r="H693">
        <v>2015</v>
      </c>
      <c r="I693" t="s">
        <v>724</v>
      </c>
      <c r="J693">
        <v>6</v>
      </c>
      <c r="K693">
        <v>1.333</v>
      </c>
      <c r="L693" s="1">
        <f t="shared" si="21"/>
        <v>1.333E-3</v>
      </c>
    </row>
    <row r="694" spans="1:12" ht="14.45">
      <c r="A694" t="s">
        <v>723</v>
      </c>
      <c r="B694" t="s">
        <v>755</v>
      </c>
      <c r="C694">
        <v>842139</v>
      </c>
      <c r="D694" t="s">
        <v>756</v>
      </c>
      <c r="E694" t="s">
        <v>670</v>
      </c>
      <c r="F694" t="s">
        <v>670</v>
      </c>
      <c r="G694" t="str">
        <f t="shared" si="20"/>
        <v>Azerbaijan to EU27</v>
      </c>
      <c r="H694">
        <v>2016</v>
      </c>
      <c r="I694" t="s">
        <v>724</v>
      </c>
      <c r="J694">
        <v>6</v>
      </c>
      <c r="K694">
        <v>23.824000000000002</v>
      </c>
      <c r="L694" s="1">
        <f t="shared" si="21"/>
        <v>2.3824000000000001E-2</v>
      </c>
    </row>
    <row r="695" spans="1:12" ht="14.45">
      <c r="A695" t="s">
        <v>723</v>
      </c>
      <c r="B695" t="s">
        <v>755</v>
      </c>
      <c r="C695">
        <v>842139</v>
      </c>
      <c r="D695" t="s">
        <v>756</v>
      </c>
      <c r="E695" t="s">
        <v>670</v>
      </c>
      <c r="F695" t="s">
        <v>670</v>
      </c>
      <c r="G695" t="str">
        <f t="shared" si="20"/>
        <v>Azerbaijan to EU27</v>
      </c>
      <c r="H695">
        <v>2017</v>
      </c>
      <c r="I695" t="s">
        <v>724</v>
      </c>
      <c r="J695">
        <v>6</v>
      </c>
      <c r="K695">
        <v>0.67800000000000005</v>
      </c>
      <c r="L695" s="1">
        <f t="shared" si="21"/>
        <v>6.78E-4</v>
      </c>
    </row>
    <row r="696" spans="1:12" ht="14.45">
      <c r="A696" t="s">
        <v>723</v>
      </c>
      <c r="B696" t="s">
        <v>755</v>
      </c>
      <c r="C696">
        <v>847989</v>
      </c>
      <c r="D696" t="s">
        <v>756</v>
      </c>
      <c r="E696" t="s">
        <v>147</v>
      </c>
      <c r="F696" t="s">
        <v>292</v>
      </c>
      <c r="G696" t="str">
        <f t="shared" si="20"/>
        <v>Azerbaijan to World</v>
      </c>
      <c r="H696">
        <v>2012</v>
      </c>
      <c r="I696" t="s">
        <v>724</v>
      </c>
      <c r="J696">
        <v>6</v>
      </c>
      <c r="K696">
        <v>270.82600000000002</v>
      </c>
      <c r="L696" s="1">
        <f t="shared" si="21"/>
        <v>0.27082600000000001</v>
      </c>
    </row>
    <row r="697" spans="1:12" ht="14.45">
      <c r="A697" t="s">
        <v>723</v>
      </c>
      <c r="B697" t="s">
        <v>755</v>
      </c>
      <c r="C697">
        <v>847989</v>
      </c>
      <c r="D697" t="s">
        <v>756</v>
      </c>
      <c r="E697" t="s">
        <v>147</v>
      </c>
      <c r="F697" t="s">
        <v>292</v>
      </c>
      <c r="G697" t="str">
        <f t="shared" si="20"/>
        <v>Azerbaijan to World</v>
      </c>
      <c r="H697">
        <v>2013</v>
      </c>
      <c r="I697" t="s">
        <v>724</v>
      </c>
      <c r="J697">
        <v>6</v>
      </c>
      <c r="K697">
        <v>327.98099999999999</v>
      </c>
      <c r="L697" s="1">
        <f t="shared" si="21"/>
        <v>0.32798099999999997</v>
      </c>
    </row>
    <row r="698" spans="1:12" ht="14.45">
      <c r="A698" t="s">
        <v>723</v>
      </c>
      <c r="B698" t="s">
        <v>755</v>
      </c>
      <c r="C698">
        <v>847989</v>
      </c>
      <c r="D698" t="s">
        <v>756</v>
      </c>
      <c r="E698" t="s">
        <v>147</v>
      </c>
      <c r="F698" t="s">
        <v>292</v>
      </c>
      <c r="G698" t="str">
        <f t="shared" si="20"/>
        <v>Azerbaijan to World</v>
      </c>
      <c r="H698">
        <v>2014</v>
      </c>
      <c r="I698" t="s">
        <v>724</v>
      </c>
      <c r="J698">
        <v>6</v>
      </c>
      <c r="K698">
        <v>690.03899999999999</v>
      </c>
      <c r="L698" s="1">
        <f t="shared" si="21"/>
        <v>0.69003899999999996</v>
      </c>
    </row>
    <row r="699" spans="1:12" ht="14.45">
      <c r="A699" t="s">
        <v>723</v>
      </c>
      <c r="B699" t="s">
        <v>755</v>
      </c>
      <c r="C699">
        <v>847989</v>
      </c>
      <c r="D699" t="s">
        <v>756</v>
      </c>
      <c r="E699" t="s">
        <v>147</v>
      </c>
      <c r="F699" t="s">
        <v>292</v>
      </c>
      <c r="G699" t="str">
        <f t="shared" si="20"/>
        <v>Azerbaijan to World</v>
      </c>
      <c r="H699">
        <v>2015</v>
      </c>
      <c r="I699" t="s">
        <v>724</v>
      </c>
      <c r="J699">
        <v>6</v>
      </c>
      <c r="K699">
        <v>407.24</v>
      </c>
      <c r="L699" s="1">
        <f t="shared" si="21"/>
        <v>0.40723999999999999</v>
      </c>
    </row>
    <row r="700" spans="1:12" ht="14.45">
      <c r="A700" t="s">
        <v>723</v>
      </c>
      <c r="B700" t="s">
        <v>755</v>
      </c>
      <c r="C700">
        <v>847989</v>
      </c>
      <c r="D700" t="s">
        <v>756</v>
      </c>
      <c r="E700" t="s">
        <v>147</v>
      </c>
      <c r="F700" t="s">
        <v>292</v>
      </c>
      <c r="G700" t="str">
        <f t="shared" si="20"/>
        <v>Azerbaijan to World</v>
      </c>
      <c r="H700">
        <v>2016</v>
      </c>
      <c r="I700" t="s">
        <v>724</v>
      </c>
      <c r="J700">
        <v>6</v>
      </c>
      <c r="K700">
        <v>459.32400000000001</v>
      </c>
      <c r="L700" s="1">
        <f t="shared" si="21"/>
        <v>0.45932400000000001</v>
      </c>
    </row>
    <row r="701" spans="1:12" ht="14.45">
      <c r="A701" t="s">
        <v>723</v>
      </c>
      <c r="B701" t="s">
        <v>755</v>
      </c>
      <c r="C701">
        <v>847989</v>
      </c>
      <c r="D701" t="s">
        <v>756</v>
      </c>
      <c r="E701" t="s">
        <v>147</v>
      </c>
      <c r="F701" t="s">
        <v>292</v>
      </c>
      <c r="G701" t="str">
        <f t="shared" si="20"/>
        <v>Azerbaijan to World</v>
      </c>
      <c r="H701">
        <v>2017</v>
      </c>
      <c r="I701" t="s">
        <v>724</v>
      </c>
      <c r="J701">
        <v>6</v>
      </c>
      <c r="K701">
        <v>1935.954</v>
      </c>
      <c r="L701" s="1">
        <f t="shared" si="21"/>
        <v>1.935954</v>
      </c>
    </row>
    <row r="702" spans="1:12" ht="14.45">
      <c r="A702" t="s">
        <v>723</v>
      </c>
      <c r="B702" t="s">
        <v>755</v>
      </c>
      <c r="C702">
        <v>847989</v>
      </c>
      <c r="D702" t="s">
        <v>756</v>
      </c>
      <c r="E702" t="s">
        <v>670</v>
      </c>
      <c r="F702" t="s">
        <v>670</v>
      </c>
      <c r="G702" t="str">
        <f t="shared" si="20"/>
        <v>Azerbaijan to EU27</v>
      </c>
      <c r="H702">
        <v>2012</v>
      </c>
      <c r="I702" t="s">
        <v>724</v>
      </c>
      <c r="J702">
        <v>6</v>
      </c>
      <c r="K702">
        <v>0.82599999999999996</v>
      </c>
      <c r="L702" s="1">
        <f t="shared" si="21"/>
        <v>8.2599999999999991E-4</v>
      </c>
    </row>
    <row r="703" spans="1:12" ht="14.45">
      <c r="A703" t="s">
        <v>723</v>
      </c>
      <c r="B703" t="s">
        <v>755</v>
      </c>
      <c r="C703">
        <v>847989</v>
      </c>
      <c r="D703" t="s">
        <v>756</v>
      </c>
      <c r="E703" t="s">
        <v>670</v>
      </c>
      <c r="F703" t="s">
        <v>670</v>
      </c>
      <c r="G703" t="str">
        <f t="shared" si="20"/>
        <v>Azerbaijan to EU27</v>
      </c>
      <c r="H703">
        <v>2013</v>
      </c>
      <c r="I703" t="s">
        <v>724</v>
      </c>
      <c r="J703">
        <v>6</v>
      </c>
      <c r="K703">
        <v>72.558000000000007</v>
      </c>
      <c r="L703" s="1">
        <f t="shared" si="21"/>
        <v>7.2558000000000011E-2</v>
      </c>
    </row>
    <row r="704" spans="1:12" ht="14.45">
      <c r="A704" t="s">
        <v>723</v>
      </c>
      <c r="B704" t="s">
        <v>755</v>
      </c>
      <c r="C704">
        <v>847989</v>
      </c>
      <c r="D704" t="s">
        <v>756</v>
      </c>
      <c r="E704" t="s">
        <v>670</v>
      </c>
      <c r="F704" t="s">
        <v>670</v>
      </c>
      <c r="G704" t="str">
        <f t="shared" si="20"/>
        <v>Azerbaijan to EU27</v>
      </c>
      <c r="H704">
        <v>2014</v>
      </c>
      <c r="I704" t="s">
        <v>724</v>
      </c>
      <c r="J704">
        <v>6</v>
      </c>
      <c r="K704">
        <v>392.82600000000002</v>
      </c>
      <c r="L704" s="1">
        <f t="shared" si="21"/>
        <v>0.39282600000000001</v>
      </c>
    </row>
    <row r="705" spans="1:12" ht="14.45">
      <c r="A705" t="s">
        <v>723</v>
      </c>
      <c r="B705" t="s">
        <v>755</v>
      </c>
      <c r="C705">
        <v>847989</v>
      </c>
      <c r="D705" t="s">
        <v>756</v>
      </c>
      <c r="E705" t="s">
        <v>670</v>
      </c>
      <c r="F705" t="s">
        <v>670</v>
      </c>
      <c r="G705" t="str">
        <f t="shared" si="20"/>
        <v>Azerbaijan to EU27</v>
      </c>
      <c r="H705">
        <v>2015</v>
      </c>
      <c r="I705" t="s">
        <v>724</v>
      </c>
      <c r="J705">
        <v>6</v>
      </c>
      <c r="K705">
        <v>191.267</v>
      </c>
      <c r="L705" s="1">
        <f t="shared" si="21"/>
        <v>0.19126699999999999</v>
      </c>
    </row>
    <row r="706" spans="1:12" ht="14.45">
      <c r="A706" t="s">
        <v>723</v>
      </c>
      <c r="B706" t="s">
        <v>755</v>
      </c>
      <c r="C706">
        <v>847989</v>
      </c>
      <c r="D706" t="s">
        <v>756</v>
      </c>
      <c r="E706" t="s">
        <v>670</v>
      </c>
      <c r="F706" t="s">
        <v>670</v>
      </c>
      <c r="G706" t="str">
        <f t="shared" si="20"/>
        <v>Azerbaijan to EU27</v>
      </c>
      <c r="H706">
        <v>2016</v>
      </c>
      <c r="I706" t="s">
        <v>724</v>
      </c>
      <c r="J706">
        <v>6</v>
      </c>
      <c r="K706">
        <v>48.813000000000002</v>
      </c>
      <c r="L706" s="1">
        <f t="shared" si="21"/>
        <v>4.8813000000000002E-2</v>
      </c>
    </row>
    <row r="707" spans="1:12" ht="14.45">
      <c r="A707" t="s">
        <v>723</v>
      </c>
      <c r="B707" t="s">
        <v>755</v>
      </c>
      <c r="C707">
        <v>847989</v>
      </c>
      <c r="D707" t="s">
        <v>756</v>
      </c>
      <c r="E707" t="s">
        <v>670</v>
      </c>
      <c r="F707" t="s">
        <v>670</v>
      </c>
      <c r="G707" t="str">
        <f t="shared" si="20"/>
        <v>Azerbaijan to EU27</v>
      </c>
      <c r="H707">
        <v>2017</v>
      </c>
      <c r="I707" t="s">
        <v>724</v>
      </c>
      <c r="J707">
        <v>6</v>
      </c>
      <c r="K707">
        <v>559.71799999999996</v>
      </c>
      <c r="L707" s="1">
        <f t="shared" si="21"/>
        <v>0.55971799999999994</v>
      </c>
    </row>
    <row r="708" spans="1:12" ht="14.45">
      <c r="A708" t="s">
        <v>723</v>
      </c>
      <c r="B708" t="s">
        <v>757</v>
      </c>
      <c r="C708">
        <v>730900</v>
      </c>
      <c r="D708" t="s">
        <v>758</v>
      </c>
      <c r="E708" t="s">
        <v>147</v>
      </c>
      <c r="F708" t="s">
        <v>292</v>
      </c>
      <c r="G708" t="str">
        <f t="shared" si="20"/>
        <v>Burundi to World</v>
      </c>
      <c r="H708">
        <v>2015</v>
      </c>
      <c r="I708" t="s">
        <v>724</v>
      </c>
      <c r="J708">
        <v>6</v>
      </c>
      <c r="K708">
        <v>0</v>
      </c>
      <c r="L708" s="1">
        <f t="shared" si="21"/>
        <v>0</v>
      </c>
    </row>
    <row r="709" spans="1:12" ht="14.45">
      <c r="A709" t="s">
        <v>723</v>
      </c>
      <c r="B709" t="s">
        <v>757</v>
      </c>
      <c r="C709">
        <v>730900</v>
      </c>
      <c r="D709" t="s">
        <v>758</v>
      </c>
      <c r="E709" t="s">
        <v>147</v>
      </c>
      <c r="F709" t="s">
        <v>292</v>
      </c>
      <c r="G709" t="str">
        <f t="shared" si="20"/>
        <v>Burundi to World</v>
      </c>
      <c r="H709">
        <v>2016</v>
      </c>
      <c r="I709" t="s">
        <v>724</v>
      </c>
      <c r="J709">
        <v>6</v>
      </c>
      <c r="K709">
        <v>17.327000000000002</v>
      </c>
      <c r="L709" s="1">
        <f t="shared" si="21"/>
        <v>1.7327000000000002E-2</v>
      </c>
    </row>
    <row r="710" spans="1:12" ht="14.45">
      <c r="A710" t="s">
        <v>723</v>
      </c>
      <c r="B710" t="s">
        <v>757</v>
      </c>
      <c r="C710">
        <v>761100</v>
      </c>
      <c r="D710" t="s">
        <v>758</v>
      </c>
      <c r="E710" t="s">
        <v>147</v>
      </c>
      <c r="F710" t="s">
        <v>292</v>
      </c>
      <c r="G710" t="str">
        <f t="shared" si="20"/>
        <v>Burundi to World</v>
      </c>
      <c r="H710">
        <v>2016</v>
      </c>
      <c r="I710" t="s">
        <v>724</v>
      </c>
      <c r="J710">
        <v>6</v>
      </c>
      <c r="K710">
        <v>0.90700000000000003</v>
      </c>
      <c r="L710" s="1">
        <f t="shared" si="21"/>
        <v>9.0700000000000004E-4</v>
      </c>
    </row>
    <row r="711" spans="1:12" ht="14.45">
      <c r="A711" t="s">
        <v>723</v>
      </c>
      <c r="B711" t="s">
        <v>757</v>
      </c>
      <c r="C711">
        <v>761100</v>
      </c>
      <c r="D711" t="s">
        <v>758</v>
      </c>
      <c r="E711" t="s">
        <v>147</v>
      </c>
      <c r="F711" t="s">
        <v>292</v>
      </c>
      <c r="G711" t="str">
        <f t="shared" si="20"/>
        <v>Burundi to World</v>
      </c>
      <c r="H711">
        <v>2017</v>
      </c>
      <c r="I711" t="s">
        <v>724</v>
      </c>
      <c r="J711">
        <v>6</v>
      </c>
      <c r="K711">
        <v>0.34699999999999998</v>
      </c>
      <c r="L711" s="1">
        <f t="shared" si="21"/>
        <v>3.4699999999999998E-4</v>
      </c>
    </row>
    <row r="712" spans="1:12" ht="14.45">
      <c r="A712" t="s">
        <v>723</v>
      </c>
      <c r="B712" t="s">
        <v>757</v>
      </c>
      <c r="C712">
        <v>8405</v>
      </c>
      <c r="D712" t="s">
        <v>758</v>
      </c>
      <c r="E712" t="s">
        <v>147</v>
      </c>
      <c r="F712" t="s">
        <v>292</v>
      </c>
      <c r="G712" t="str">
        <f t="shared" si="20"/>
        <v>Burundi to World</v>
      </c>
      <c r="H712">
        <v>2014</v>
      </c>
      <c r="I712" t="s">
        <v>724</v>
      </c>
      <c r="J712">
        <v>6</v>
      </c>
      <c r="K712">
        <v>0</v>
      </c>
      <c r="L712" s="1">
        <f t="shared" si="21"/>
        <v>0</v>
      </c>
    </row>
    <row r="713" spans="1:12" ht="14.45">
      <c r="A713" t="s">
        <v>723</v>
      </c>
      <c r="B713" t="s">
        <v>757</v>
      </c>
      <c r="C713">
        <v>8405</v>
      </c>
      <c r="D713" t="s">
        <v>758</v>
      </c>
      <c r="E713" t="s">
        <v>147</v>
      </c>
      <c r="F713" t="s">
        <v>292</v>
      </c>
      <c r="G713" t="str">
        <f t="shared" ref="G713:G776" si="22">CONCATENATE(D713, " to ", F713)</f>
        <v>Burundi to World</v>
      </c>
      <c r="H713">
        <v>2016</v>
      </c>
      <c r="I713" t="s">
        <v>724</v>
      </c>
      <c r="J713">
        <v>6</v>
      </c>
      <c r="K713">
        <v>10.601000000000001</v>
      </c>
      <c r="L713" s="1">
        <f t="shared" ref="L713:L776" si="23">K713/1000</f>
        <v>1.0601000000000001E-2</v>
      </c>
    </row>
    <row r="714" spans="1:12" ht="14.45">
      <c r="A714" t="s">
        <v>723</v>
      </c>
      <c r="B714" t="s">
        <v>757</v>
      </c>
      <c r="C714">
        <v>842129</v>
      </c>
      <c r="D714" t="s">
        <v>758</v>
      </c>
      <c r="E714" t="s">
        <v>147</v>
      </c>
      <c r="F714" t="s">
        <v>292</v>
      </c>
      <c r="G714" t="str">
        <f t="shared" si="22"/>
        <v>Burundi to World</v>
      </c>
      <c r="H714">
        <v>2014</v>
      </c>
      <c r="I714" t="s">
        <v>724</v>
      </c>
      <c r="J714">
        <v>6</v>
      </c>
      <c r="K714">
        <v>0.83699999999999997</v>
      </c>
      <c r="L714" s="1">
        <f t="shared" si="23"/>
        <v>8.3699999999999996E-4</v>
      </c>
    </row>
    <row r="715" spans="1:12" ht="14.45">
      <c r="A715" t="s">
        <v>723</v>
      </c>
      <c r="B715" t="s">
        <v>757</v>
      </c>
      <c r="C715">
        <v>842139</v>
      </c>
      <c r="D715" t="s">
        <v>758</v>
      </c>
      <c r="E715" t="s">
        <v>147</v>
      </c>
      <c r="F715" t="s">
        <v>292</v>
      </c>
      <c r="G715" t="str">
        <f t="shared" si="22"/>
        <v>Burundi to World</v>
      </c>
      <c r="H715">
        <v>2014</v>
      </c>
      <c r="I715" t="s">
        <v>724</v>
      </c>
      <c r="J715">
        <v>6</v>
      </c>
      <c r="K715">
        <v>11.192</v>
      </c>
      <c r="L715" s="1">
        <f t="shared" si="23"/>
        <v>1.1192000000000001E-2</v>
      </c>
    </row>
    <row r="716" spans="1:12" ht="14.45">
      <c r="A716" t="s">
        <v>723</v>
      </c>
      <c r="B716" t="s">
        <v>757</v>
      </c>
      <c r="C716">
        <v>847989</v>
      </c>
      <c r="D716" t="s">
        <v>758</v>
      </c>
      <c r="E716" t="s">
        <v>147</v>
      </c>
      <c r="F716" t="s">
        <v>292</v>
      </c>
      <c r="G716" t="str">
        <f t="shared" si="22"/>
        <v>Burundi to World</v>
      </c>
      <c r="H716">
        <v>2015</v>
      </c>
      <c r="I716" t="s">
        <v>724</v>
      </c>
      <c r="J716">
        <v>6</v>
      </c>
      <c r="K716">
        <v>6.8410000000000002</v>
      </c>
      <c r="L716" s="1">
        <f t="shared" si="23"/>
        <v>6.8409999999999999E-3</v>
      </c>
    </row>
    <row r="717" spans="1:12" ht="14.45">
      <c r="A717" t="s">
        <v>723</v>
      </c>
      <c r="B717" t="s">
        <v>757</v>
      </c>
      <c r="C717">
        <v>847989</v>
      </c>
      <c r="D717" t="s">
        <v>758</v>
      </c>
      <c r="E717" t="s">
        <v>670</v>
      </c>
      <c r="F717" t="s">
        <v>670</v>
      </c>
      <c r="G717" t="str">
        <f t="shared" si="22"/>
        <v>Burundi to EU27</v>
      </c>
      <c r="H717">
        <v>2015</v>
      </c>
      <c r="I717" t="s">
        <v>724</v>
      </c>
      <c r="J717">
        <v>6</v>
      </c>
      <c r="K717">
        <v>6.8410000000000002</v>
      </c>
      <c r="L717" s="1">
        <f t="shared" si="23"/>
        <v>6.8409999999999999E-3</v>
      </c>
    </row>
    <row r="718" spans="1:12" ht="14.45">
      <c r="A718" t="s">
        <v>723</v>
      </c>
      <c r="B718" t="s">
        <v>759</v>
      </c>
      <c r="C718">
        <v>730900</v>
      </c>
      <c r="D718" t="s">
        <v>760</v>
      </c>
      <c r="E718" t="s">
        <v>147</v>
      </c>
      <c r="F718" t="s">
        <v>292</v>
      </c>
      <c r="G718" t="str">
        <f t="shared" si="22"/>
        <v>Belgium to World</v>
      </c>
      <c r="H718">
        <v>2012</v>
      </c>
      <c r="I718" t="s">
        <v>724</v>
      </c>
      <c r="J718">
        <v>6</v>
      </c>
      <c r="K718">
        <v>116409.747</v>
      </c>
      <c r="L718" s="1">
        <f t="shared" si="23"/>
        <v>116.40974700000001</v>
      </c>
    </row>
    <row r="719" spans="1:12" ht="14.45">
      <c r="A719" t="s">
        <v>723</v>
      </c>
      <c r="B719" t="s">
        <v>759</v>
      </c>
      <c r="C719">
        <v>730900</v>
      </c>
      <c r="D719" t="s">
        <v>760</v>
      </c>
      <c r="E719" t="s">
        <v>147</v>
      </c>
      <c r="F719" t="s">
        <v>292</v>
      </c>
      <c r="G719" t="str">
        <f t="shared" si="22"/>
        <v>Belgium to World</v>
      </c>
      <c r="H719">
        <v>2013</v>
      </c>
      <c r="I719" t="s">
        <v>724</v>
      </c>
      <c r="J719">
        <v>6</v>
      </c>
      <c r="K719">
        <v>105669.554</v>
      </c>
      <c r="L719" s="1">
        <f t="shared" si="23"/>
        <v>105.66955400000001</v>
      </c>
    </row>
    <row r="720" spans="1:12" ht="14.45">
      <c r="A720" t="s">
        <v>723</v>
      </c>
      <c r="B720" t="s">
        <v>759</v>
      </c>
      <c r="C720">
        <v>730900</v>
      </c>
      <c r="D720" t="s">
        <v>760</v>
      </c>
      <c r="E720" t="s">
        <v>147</v>
      </c>
      <c r="F720" t="s">
        <v>292</v>
      </c>
      <c r="G720" t="str">
        <f t="shared" si="22"/>
        <v>Belgium to World</v>
      </c>
      <c r="H720">
        <v>2014</v>
      </c>
      <c r="I720" t="s">
        <v>724</v>
      </c>
      <c r="J720">
        <v>6</v>
      </c>
      <c r="K720">
        <v>154313.21</v>
      </c>
      <c r="L720" s="1">
        <f t="shared" si="23"/>
        <v>154.31321</v>
      </c>
    </row>
    <row r="721" spans="1:12" ht="14.45">
      <c r="A721" t="s">
        <v>723</v>
      </c>
      <c r="B721" t="s">
        <v>759</v>
      </c>
      <c r="C721">
        <v>730900</v>
      </c>
      <c r="D721" t="s">
        <v>760</v>
      </c>
      <c r="E721" t="s">
        <v>147</v>
      </c>
      <c r="F721" t="s">
        <v>292</v>
      </c>
      <c r="G721" t="str">
        <f t="shared" si="22"/>
        <v>Belgium to World</v>
      </c>
      <c r="H721">
        <v>2015</v>
      </c>
      <c r="I721" t="s">
        <v>724</v>
      </c>
      <c r="J721">
        <v>6</v>
      </c>
      <c r="K721">
        <v>86509.928</v>
      </c>
      <c r="L721" s="1">
        <f t="shared" si="23"/>
        <v>86.509928000000002</v>
      </c>
    </row>
    <row r="722" spans="1:12" ht="14.45">
      <c r="A722" t="s">
        <v>723</v>
      </c>
      <c r="B722" t="s">
        <v>759</v>
      </c>
      <c r="C722">
        <v>730900</v>
      </c>
      <c r="D722" t="s">
        <v>760</v>
      </c>
      <c r="E722" t="s">
        <v>147</v>
      </c>
      <c r="F722" t="s">
        <v>292</v>
      </c>
      <c r="G722" t="str">
        <f t="shared" si="22"/>
        <v>Belgium to World</v>
      </c>
      <c r="H722">
        <v>2016</v>
      </c>
      <c r="I722" t="s">
        <v>724</v>
      </c>
      <c r="J722">
        <v>6</v>
      </c>
      <c r="K722">
        <v>122116.696</v>
      </c>
      <c r="L722" s="1">
        <f t="shared" si="23"/>
        <v>122.11669599999999</v>
      </c>
    </row>
    <row r="723" spans="1:12" ht="14.45">
      <c r="A723" t="s">
        <v>723</v>
      </c>
      <c r="B723" t="s">
        <v>759</v>
      </c>
      <c r="C723">
        <v>730900</v>
      </c>
      <c r="D723" t="s">
        <v>760</v>
      </c>
      <c r="E723" t="s">
        <v>147</v>
      </c>
      <c r="F723" t="s">
        <v>292</v>
      </c>
      <c r="G723" t="str">
        <f t="shared" si="22"/>
        <v>Belgium to World</v>
      </c>
      <c r="H723">
        <v>2017</v>
      </c>
      <c r="I723" t="s">
        <v>724</v>
      </c>
      <c r="J723">
        <v>6</v>
      </c>
      <c r="K723">
        <v>125891.022</v>
      </c>
      <c r="L723" s="1">
        <f t="shared" si="23"/>
        <v>125.89102199999999</v>
      </c>
    </row>
    <row r="724" spans="1:12" ht="14.45">
      <c r="A724" t="s">
        <v>723</v>
      </c>
      <c r="B724" t="s">
        <v>759</v>
      </c>
      <c r="C724">
        <v>730900</v>
      </c>
      <c r="D724" t="s">
        <v>760</v>
      </c>
      <c r="E724" t="s">
        <v>670</v>
      </c>
      <c r="F724" t="s">
        <v>670</v>
      </c>
      <c r="G724" t="str">
        <f t="shared" si="22"/>
        <v>Belgium to EU27</v>
      </c>
      <c r="H724">
        <v>2012</v>
      </c>
      <c r="I724" t="s">
        <v>724</v>
      </c>
      <c r="J724">
        <v>6</v>
      </c>
      <c r="K724">
        <v>47989.769</v>
      </c>
      <c r="L724" s="1">
        <f t="shared" si="23"/>
        <v>47.989769000000003</v>
      </c>
    </row>
    <row r="725" spans="1:12" ht="14.45">
      <c r="A725" t="s">
        <v>723</v>
      </c>
      <c r="B725" t="s">
        <v>759</v>
      </c>
      <c r="C725">
        <v>730900</v>
      </c>
      <c r="D725" t="s">
        <v>760</v>
      </c>
      <c r="E725" t="s">
        <v>670</v>
      </c>
      <c r="F725" t="s">
        <v>670</v>
      </c>
      <c r="G725" t="str">
        <f t="shared" si="22"/>
        <v>Belgium to EU27</v>
      </c>
      <c r="H725">
        <v>2013</v>
      </c>
      <c r="I725" t="s">
        <v>724</v>
      </c>
      <c r="J725">
        <v>6</v>
      </c>
      <c r="K725">
        <v>57773.133000000002</v>
      </c>
      <c r="L725" s="1">
        <f t="shared" si="23"/>
        <v>57.773133000000001</v>
      </c>
    </row>
    <row r="726" spans="1:12" ht="14.45">
      <c r="A726" t="s">
        <v>723</v>
      </c>
      <c r="B726" t="s">
        <v>759</v>
      </c>
      <c r="C726">
        <v>730900</v>
      </c>
      <c r="D726" t="s">
        <v>760</v>
      </c>
      <c r="E726" t="s">
        <v>670</v>
      </c>
      <c r="F726" t="s">
        <v>670</v>
      </c>
      <c r="G726" t="str">
        <f t="shared" si="22"/>
        <v>Belgium to EU27</v>
      </c>
      <c r="H726">
        <v>2014</v>
      </c>
      <c r="I726" t="s">
        <v>724</v>
      </c>
      <c r="J726">
        <v>6</v>
      </c>
      <c r="K726">
        <v>52977.483999999997</v>
      </c>
      <c r="L726" s="1">
        <f t="shared" si="23"/>
        <v>52.977483999999997</v>
      </c>
    </row>
    <row r="727" spans="1:12" ht="14.45">
      <c r="A727" t="s">
        <v>723</v>
      </c>
      <c r="B727" t="s">
        <v>759</v>
      </c>
      <c r="C727">
        <v>730900</v>
      </c>
      <c r="D727" t="s">
        <v>760</v>
      </c>
      <c r="E727" t="s">
        <v>670</v>
      </c>
      <c r="F727" t="s">
        <v>670</v>
      </c>
      <c r="G727" t="str">
        <f t="shared" si="22"/>
        <v>Belgium to EU27</v>
      </c>
      <c r="H727">
        <v>2015</v>
      </c>
      <c r="I727" t="s">
        <v>724</v>
      </c>
      <c r="J727">
        <v>6</v>
      </c>
      <c r="K727">
        <v>50810.298000000003</v>
      </c>
      <c r="L727" s="1">
        <f t="shared" si="23"/>
        <v>50.810298000000003</v>
      </c>
    </row>
    <row r="728" spans="1:12" ht="14.45">
      <c r="A728" t="s">
        <v>723</v>
      </c>
      <c r="B728" t="s">
        <v>759</v>
      </c>
      <c r="C728">
        <v>730900</v>
      </c>
      <c r="D728" t="s">
        <v>760</v>
      </c>
      <c r="E728" t="s">
        <v>670</v>
      </c>
      <c r="F728" t="s">
        <v>670</v>
      </c>
      <c r="G728" t="str">
        <f t="shared" si="22"/>
        <v>Belgium to EU27</v>
      </c>
      <c r="H728">
        <v>2016</v>
      </c>
      <c r="I728" t="s">
        <v>724</v>
      </c>
      <c r="J728">
        <v>6</v>
      </c>
      <c r="K728">
        <v>53189.391000000003</v>
      </c>
      <c r="L728" s="1">
        <f t="shared" si="23"/>
        <v>53.189391000000001</v>
      </c>
    </row>
    <row r="729" spans="1:12" ht="14.45">
      <c r="A729" t="s">
        <v>723</v>
      </c>
      <c r="B729" t="s">
        <v>759</v>
      </c>
      <c r="C729">
        <v>730900</v>
      </c>
      <c r="D729" t="s">
        <v>760</v>
      </c>
      <c r="E729" t="s">
        <v>670</v>
      </c>
      <c r="F729" t="s">
        <v>670</v>
      </c>
      <c r="G729" t="str">
        <f t="shared" si="22"/>
        <v>Belgium to EU27</v>
      </c>
      <c r="H729">
        <v>2017</v>
      </c>
      <c r="I729" t="s">
        <v>724</v>
      </c>
      <c r="J729">
        <v>6</v>
      </c>
      <c r="K729">
        <v>41672.728999999999</v>
      </c>
      <c r="L729" s="1">
        <f t="shared" si="23"/>
        <v>41.672728999999997</v>
      </c>
    </row>
    <row r="730" spans="1:12" ht="14.45">
      <c r="A730" t="s">
        <v>723</v>
      </c>
      <c r="B730" t="s">
        <v>759</v>
      </c>
      <c r="C730">
        <v>741999</v>
      </c>
      <c r="D730" t="s">
        <v>760</v>
      </c>
      <c r="E730" t="s">
        <v>147</v>
      </c>
      <c r="F730" t="s">
        <v>292</v>
      </c>
      <c r="G730" t="str">
        <f t="shared" si="22"/>
        <v>Belgium to World</v>
      </c>
      <c r="H730">
        <v>2012</v>
      </c>
      <c r="I730" t="s">
        <v>724</v>
      </c>
      <c r="J730">
        <v>6</v>
      </c>
      <c r="K730">
        <v>12387.045</v>
      </c>
      <c r="L730" s="1">
        <f t="shared" si="23"/>
        <v>12.387045000000001</v>
      </c>
    </row>
    <row r="731" spans="1:12" ht="14.45">
      <c r="A731" t="s">
        <v>723</v>
      </c>
      <c r="B731" t="s">
        <v>759</v>
      </c>
      <c r="C731">
        <v>741999</v>
      </c>
      <c r="D731" t="s">
        <v>760</v>
      </c>
      <c r="E731" t="s">
        <v>147</v>
      </c>
      <c r="F731" t="s">
        <v>292</v>
      </c>
      <c r="G731" t="str">
        <f t="shared" si="22"/>
        <v>Belgium to World</v>
      </c>
      <c r="H731">
        <v>2013</v>
      </c>
      <c r="I731" t="s">
        <v>724</v>
      </c>
      <c r="J731">
        <v>6</v>
      </c>
      <c r="K731">
        <v>14752.841</v>
      </c>
      <c r="L731" s="1">
        <f t="shared" si="23"/>
        <v>14.752841</v>
      </c>
    </row>
    <row r="732" spans="1:12" ht="14.45">
      <c r="A732" t="s">
        <v>723</v>
      </c>
      <c r="B732" t="s">
        <v>759</v>
      </c>
      <c r="C732">
        <v>741999</v>
      </c>
      <c r="D732" t="s">
        <v>760</v>
      </c>
      <c r="E732" t="s">
        <v>147</v>
      </c>
      <c r="F732" t="s">
        <v>292</v>
      </c>
      <c r="G732" t="str">
        <f t="shared" si="22"/>
        <v>Belgium to World</v>
      </c>
      <c r="H732">
        <v>2014</v>
      </c>
      <c r="I732" t="s">
        <v>724</v>
      </c>
      <c r="J732">
        <v>6</v>
      </c>
      <c r="K732">
        <v>9649.2900000000009</v>
      </c>
      <c r="L732" s="1">
        <f t="shared" si="23"/>
        <v>9.6492900000000006</v>
      </c>
    </row>
    <row r="733" spans="1:12" ht="14.45">
      <c r="A733" t="s">
        <v>723</v>
      </c>
      <c r="B733" t="s">
        <v>759</v>
      </c>
      <c r="C733">
        <v>741999</v>
      </c>
      <c r="D733" t="s">
        <v>760</v>
      </c>
      <c r="E733" t="s">
        <v>147</v>
      </c>
      <c r="F733" t="s">
        <v>292</v>
      </c>
      <c r="G733" t="str">
        <f t="shared" si="22"/>
        <v>Belgium to World</v>
      </c>
      <c r="H733">
        <v>2015</v>
      </c>
      <c r="I733" t="s">
        <v>724</v>
      </c>
      <c r="J733">
        <v>6</v>
      </c>
      <c r="K733">
        <v>11326.254999999999</v>
      </c>
      <c r="L733" s="1">
        <f t="shared" si="23"/>
        <v>11.326255</v>
      </c>
    </row>
    <row r="734" spans="1:12" ht="14.45">
      <c r="A734" t="s">
        <v>723</v>
      </c>
      <c r="B734" t="s">
        <v>759</v>
      </c>
      <c r="C734">
        <v>741999</v>
      </c>
      <c r="D734" t="s">
        <v>760</v>
      </c>
      <c r="E734" t="s">
        <v>147</v>
      </c>
      <c r="F734" t="s">
        <v>292</v>
      </c>
      <c r="G734" t="str">
        <f t="shared" si="22"/>
        <v>Belgium to World</v>
      </c>
      <c r="H734">
        <v>2016</v>
      </c>
      <c r="I734" t="s">
        <v>724</v>
      </c>
      <c r="J734">
        <v>6</v>
      </c>
      <c r="K734">
        <v>10494.436</v>
      </c>
      <c r="L734" s="1">
        <f t="shared" si="23"/>
        <v>10.494436</v>
      </c>
    </row>
    <row r="735" spans="1:12" ht="14.45">
      <c r="A735" t="s">
        <v>723</v>
      </c>
      <c r="B735" t="s">
        <v>759</v>
      </c>
      <c r="C735">
        <v>741999</v>
      </c>
      <c r="D735" t="s">
        <v>760</v>
      </c>
      <c r="E735" t="s">
        <v>147</v>
      </c>
      <c r="F735" t="s">
        <v>292</v>
      </c>
      <c r="G735" t="str">
        <f t="shared" si="22"/>
        <v>Belgium to World</v>
      </c>
      <c r="H735">
        <v>2017</v>
      </c>
      <c r="I735" t="s">
        <v>724</v>
      </c>
      <c r="J735">
        <v>6</v>
      </c>
      <c r="K735">
        <v>12195.37</v>
      </c>
      <c r="L735" s="1">
        <f t="shared" si="23"/>
        <v>12.19537</v>
      </c>
    </row>
    <row r="736" spans="1:12" ht="14.45">
      <c r="A736" t="s">
        <v>723</v>
      </c>
      <c r="B736" t="s">
        <v>759</v>
      </c>
      <c r="C736">
        <v>741999</v>
      </c>
      <c r="D736" t="s">
        <v>760</v>
      </c>
      <c r="E736" t="s">
        <v>670</v>
      </c>
      <c r="F736" t="s">
        <v>670</v>
      </c>
      <c r="G736" t="str">
        <f t="shared" si="22"/>
        <v>Belgium to EU27</v>
      </c>
      <c r="H736">
        <v>2012</v>
      </c>
      <c r="I736" t="s">
        <v>724</v>
      </c>
      <c r="J736">
        <v>6</v>
      </c>
      <c r="K736">
        <v>8606.2999999999993</v>
      </c>
      <c r="L736" s="1">
        <f t="shared" si="23"/>
        <v>8.6062999999999992</v>
      </c>
    </row>
    <row r="737" spans="1:12" ht="14.45">
      <c r="A737" t="s">
        <v>723</v>
      </c>
      <c r="B737" t="s">
        <v>759</v>
      </c>
      <c r="C737">
        <v>741999</v>
      </c>
      <c r="D737" t="s">
        <v>760</v>
      </c>
      <c r="E737" t="s">
        <v>670</v>
      </c>
      <c r="F737" t="s">
        <v>670</v>
      </c>
      <c r="G737" t="str">
        <f t="shared" si="22"/>
        <v>Belgium to EU27</v>
      </c>
      <c r="H737">
        <v>2013</v>
      </c>
      <c r="I737" t="s">
        <v>724</v>
      </c>
      <c r="J737">
        <v>6</v>
      </c>
      <c r="K737">
        <v>8239.1119999999992</v>
      </c>
      <c r="L737" s="1">
        <f t="shared" si="23"/>
        <v>8.2391119999999987</v>
      </c>
    </row>
    <row r="738" spans="1:12" ht="14.45">
      <c r="A738" t="s">
        <v>723</v>
      </c>
      <c r="B738" t="s">
        <v>759</v>
      </c>
      <c r="C738">
        <v>741999</v>
      </c>
      <c r="D738" t="s">
        <v>760</v>
      </c>
      <c r="E738" t="s">
        <v>670</v>
      </c>
      <c r="F738" t="s">
        <v>670</v>
      </c>
      <c r="G738" t="str">
        <f t="shared" si="22"/>
        <v>Belgium to EU27</v>
      </c>
      <c r="H738">
        <v>2014</v>
      </c>
      <c r="I738" t="s">
        <v>724</v>
      </c>
      <c r="J738">
        <v>6</v>
      </c>
      <c r="K738">
        <v>7106.62</v>
      </c>
      <c r="L738" s="1">
        <f t="shared" si="23"/>
        <v>7.1066199999999995</v>
      </c>
    </row>
    <row r="739" spans="1:12" ht="14.45">
      <c r="A739" t="s">
        <v>723</v>
      </c>
      <c r="B739" t="s">
        <v>759</v>
      </c>
      <c r="C739">
        <v>741999</v>
      </c>
      <c r="D739" t="s">
        <v>760</v>
      </c>
      <c r="E739" t="s">
        <v>670</v>
      </c>
      <c r="F739" t="s">
        <v>670</v>
      </c>
      <c r="G739" t="str">
        <f t="shared" si="22"/>
        <v>Belgium to EU27</v>
      </c>
      <c r="H739">
        <v>2015</v>
      </c>
      <c r="I739" t="s">
        <v>724</v>
      </c>
      <c r="J739">
        <v>6</v>
      </c>
      <c r="K739">
        <v>8468.8520000000008</v>
      </c>
      <c r="L739" s="1">
        <f t="shared" si="23"/>
        <v>8.468852</v>
      </c>
    </row>
    <row r="740" spans="1:12" ht="14.45">
      <c r="A740" t="s">
        <v>723</v>
      </c>
      <c r="B740" t="s">
        <v>759</v>
      </c>
      <c r="C740">
        <v>741999</v>
      </c>
      <c r="D740" t="s">
        <v>760</v>
      </c>
      <c r="E740" t="s">
        <v>670</v>
      </c>
      <c r="F740" t="s">
        <v>670</v>
      </c>
      <c r="G740" t="str">
        <f t="shared" si="22"/>
        <v>Belgium to EU27</v>
      </c>
      <c r="H740">
        <v>2016</v>
      </c>
      <c r="I740" t="s">
        <v>724</v>
      </c>
      <c r="J740">
        <v>6</v>
      </c>
      <c r="K740">
        <v>8267.4359999999997</v>
      </c>
      <c r="L740" s="1">
        <f t="shared" si="23"/>
        <v>8.267436</v>
      </c>
    </row>
    <row r="741" spans="1:12" ht="14.45">
      <c r="A741" t="s">
        <v>723</v>
      </c>
      <c r="B741" t="s">
        <v>759</v>
      </c>
      <c r="C741">
        <v>741999</v>
      </c>
      <c r="D741" t="s">
        <v>760</v>
      </c>
      <c r="E741" t="s">
        <v>670</v>
      </c>
      <c r="F741" t="s">
        <v>670</v>
      </c>
      <c r="G741" t="str">
        <f t="shared" si="22"/>
        <v>Belgium to EU27</v>
      </c>
      <c r="H741">
        <v>2017</v>
      </c>
      <c r="I741" t="s">
        <v>724</v>
      </c>
      <c r="J741">
        <v>6</v>
      </c>
      <c r="K741">
        <v>9481.5259999999998</v>
      </c>
      <c r="L741" s="1">
        <f t="shared" si="23"/>
        <v>9.4815260000000006</v>
      </c>
    </row>
    <row r="742" spans="1:12" ht="14.45">
      <c r="A742" t="s">
        <v>723</v>
      </c>
      <c r="B742" t="s">
        <v>759</v>
      </c>
      <c r="C742">
        <v>761100</v>
      </c>
      <c r="D742" t="s">
        <v>760</v>
      </c>
      <c r="E742" t="s">
        <v>147</v>
      </c>
      <c r="F742" t="s">
        <v>292</v>
      </c>
      <c r="G742" t="str">
        <f t="shared" si="22"/>
        <v>Belgium to World</v>
      </c>
      <c r="H742">
        <v>2012</v>
      </c>
      <c r="I742" t="s">
        <v>724</v>
      </c>
      <c r="J742">
        <v>6</v>
      </c>
      <c r="K742">
        <v>21792.984</v>
      </c>
      <c r="L742" s="1">
        <f t="shared" si="23"/>
        <v>21.792984000000001</v>
      </c>
    </row>
    <row r="743" spans="1:12" ht="14.45">
      <c r="A743" t="s">
        <v>723</v>
      </c>
      <c r="B743" t="s">
        <v>759</v>
      </c>
      <c r="C743">
        <v>761100</v>
      </c>
      <c r="D743" t="s">
        <v>760</v>
      </c>
      <c r="E743" t="s">
        <v>147</v>
      </c>
      <c r="F743" t="s">
        <v>292</v>
      </c>
      <c r="G743" t="str">
        <f t="shared" si="22"/>
        <v>Belgium to World</v>
      </c>
      <c r="H743">
        <v>2013</v>
      </c>
      <c r="I743" t="s">
        <v>724</v>
      </c>
      <c r="J743">
        <v>6</v>
      </c>
      <c r="K743">
        <v>14003.947</v>
      </c>
      <c r="L743" s="1">
        <f t="shared" si="23"/>
        <v>14.003947</v>
      </c>
    </row>
    <row r="744" spans="1:12" ht="14.45">
      <c r="A744" t="s">
        <v>723</v>
      </c>
      <c r="B744" t="s">
        <v>759</v>
      </c>
      <c r="C744">
        <v>761100</v>
      </c>
      <c r="D744" t="s">
        <v>760</v>
      </c>
      <c r="E744" t="s">
        <v>147</v>
      </c>
      <c r="F744" t="s">
        <v>292</v>
      </c>
      <c r="G744" t="str">
        <f t="shared" si="22"/>
        <v>Belgium to World</v>
      </c>
      <c r="H744">
        <v>2014</v>
      </c>
      <c r="I744" t="s">
        <v>724</v>
      </c>
      <c r="J744">
        <v>6</v>
      </c>
      <c r="K744">
        <v>7420.9589999999998</v>
      </c>
      <c r="L744" s="1">
        <f t="shared" si="23"/>
        <v>7.4209589999999999</v>
      </c>
    </row>
    <row r="745" spans="1:12" ht="14.45">
      <c r="A745" t="s">
        <v>723</v>
      </c>
      <c r="B745" t="s">
        <v>759</v>
      </c>
      <c r="C745">
        <v>761100</v>
      </c>
      <c r="D745" t="s">
        <v>760</v>
      </c>
      <c r="E745" t="s">
        <v>147</v>
      </c>
      <c r="F745" t="s">
        <v>292</v>
      </c>
      <c r="G745" t="str">
        <f t="shared" si="22"/>
        <v>Belgium to World</v>
      </c>
      <c r="H745">
        <v>2015</v>
      </c>
      <c r="I745" t="s">
        <v>724</v>
      </c>
      <c r="J745">
        <v>6</v>
      </c>
      <c r="K745">
        <v>12047.308000000001</v>
      </c>
      <c r="L745" s="1">
        <f t="shared" si="23"/>
        <v>12.047308000000001</v>
      </c>
    </row>
    <row r="746" spans="1:12" ht="14.45">
      <c r="A746" t="s">
        <v>723</v>
      </c>
      <c r="B746" t="s">
        <v>759</v>
      </c>
      <c r="C746">
        <v>761100</v>
      </c>
      <c r="D746" t="s">
        <v>760</v>
      </c>
      <c r="E746" t="s">
        <v>147</v>
      </c>
      <c r="F746" t="s">
        <v>292</v>
      </c>
      <c r="G746" t="str">
        <f t="shared" si="22"/>
        <v>Belgium to World</v>
      </c>
      <c r="H746">
        <v>2016</v>
      </c>
      <c r="I746" t="s">
        <v>724</v>
      </c>
      <c r="J746">
        <v>6</v>
      </c>
      <c r="K746">
        <v>6981.0460000000003</v>
      </c>
      <c r="L746" s="1">
        <f t="shared" si="23"/>
        <v>6.9810460000000001</v>
      </c>
    </row>
    <row r="747" spans="1:12" ht="14.45">
      <c r="A747" t="s">
        <v>723</v>
      </c>
      <c r="B747" t="s">
        <v>759</v>
      </c>
      <c r="C747">
        <v>761100</v>
      </c>
      <c r="D747" t="s">
        <v>760</v>
      </c>
      <c r="E747" t="s">
        <v>147</v>
      </c>
      <c r="F747" t="s">
        <v>292</v>
      </c>
      <c r="G747" t="str">
        <f t="shared" si="22"/>
        <v>Belgium to World</v>
      </c>
      <c r="H747">
        <v>2017</v>
      </c>
      <c r="I747" t="s">
        <v>724</v>
      </c>
      <c r="J747">
        <v>6</v>
      </c>
      <c r="K747">
        <v>4170.2709999999997</v>
      </c>
      <c r="L747" s="1">
        <f t="shared" si="23"/>
        <v>4.1702709999999996</v>
      </c>
    </row>
    <row r="748" spans="1:12" ht="14.45">
      <c r="A748" t="s">
        <v>723</v>
      </c>
      <c r="B748" t="s">
        <v>759</v>
      </c>
      <c r="C748">
        <v>761100</v>
      </c>
      <c r="D748" t="s">
        <v>760</v>
      </c>
      <c r="E748" t="s">
        <v>670</v>
      </c>
      <c r="F748" t="s">
        <v>670</v>
      </c>
      <c r="G748" t="str">
        <f t="shared" si="22"/>
        <v>Belgium to EU27</v>
      </c>
      <c r="H748">
        <v>2012</v>
      </c>
      <c r="I748" t="s">
        <v>724</v>
      </c>
      <c r="J748">
        <v>6</v>
      </c>
      <c r="K748">
        <v>7861.3050000000003</v>
      </c>
      <c r="L748" s="1">
        <f t="shared" si="23"/>
        <v>7.8613050000000007</v>
      </c>
    </row>
    <row r="749" spans="1:12" ht="14.45">
      <c r="A749" t="s">
        <v>723</v>
      </c>
      <c r="B749" t="s">
        <v>759</v>
      </c>
      <c r="C749">
        <v>761100</v>
      </c>
      <c r="D749" t="s">
        <v>760</v>
      </c>
      <c r="E749" t="s">
        <v>670</v>
      </c>
      <c r="F749" t="s">
        <v>670</v>
      </c>
      <c r="G749" t="str">
        <f t="shared" si="22"/>
        <v>Belgium to EU27</v>
      </c>
      <c r="H749">
        <v>2013</v>
      </c>
      <c r="I749" t="s">
        <v>724</v>
      </c>
      <c r="J749">
        <v>6</v>
      </c>
      <c r="K749">
        <v>3238.96</v>
      </c>
      <c r="L749" s="1">
        <f t="shared" si="23"/>
        <v>3.2389600000000001</v>
      </c>
    </row>
    <row r="750" spans="1:12" ht="14.45">
      <c r="A750" t="s">
        <v>723</v>
      </c>
      <c r="B750" t="s">
        <v>759</v>
      </c>
      <c r="C750">
        <v>761100</v>
      </c>
      <c r="D750" t="s">
        <v>760</v>
      </c>
      <c r="E750" t="s">
        <v>670</v>
      </c>
      <c r="F750" t="s">
        <v>670</v>
      </c>
      <c r="G750" t="str">
        <f t="shared" si="22"/>
        <v>Belgium to EU27</v>
      </c>
      <c r="H750">
        <v>2014</v>
      </c>
      <c r="I750" t="s">
        <v>724</v>
      </c>
      <c r="J750">
        <v>6</v>
      </c>
      <c r="K750">
        <v>3398.4609999999998</v>
      </c>
      <c r="L750" s="1">
        <f t="shared" si="23"/>
        <v>3.3984609999999997</v>
      </c>
    </row>
    <row r="751" spans="1:12" ht="14.45">
      <c r="A751" t="s">
        <v>723</v>
      </c>
      <c r="B751" t="s">
        <v>759</v>
      </c>
      <c r="C751">
        <v>761100</v>
      </c>
      <c r="D751" t="s">
        <v>760</v>
      </c>
      <c r="E751" t="s">
        <v>670</v>
      </c>
      <c r="F751" t="s">
        <v>670</v>
      </c>
      <c r="G751" t="str">
        <f t="shared" si="22"/>
        <v>Belgium to EU27</v>
      </c>
      <c r="H751">
        <v>2015</v>
      </c>
      <c r="I751" t="s">
        <v>724</v>
      </c>
      <c r="J751">
        <v>6</v>
      </c>
      <c r="K751">
        <v>3646.9380000000001</v>
      </c>
      <c r="L751" s="1">
        <f t="shared" si="23"/>
        <v>3.646938</v>
      </c>
    </row>
    <row r="752" spans="1:12" ht="14.45">
      <c r="A752" t="s">
        <v>723</v>
      </c>
      <c r="B752" t="s">
        <v>759</v>
      </c>
      <c r="C752">
        <v>761100</v>
      </c>
      <c r="D752" t="s">
        <v>760</v>
      </c>
      <c r="E752" t="s">
        <v>670</v>
      </c>
      <c r="F752" t="s">
        <v>670</v>
      </c>
      <c r="G752" t="str">
        <f t="shared" si="22"/>
        <v>Belgium to EU27</v>
      </c>
      <c r="H752">
        <v>2016</v>
      </c>
      <c r="I752" t="s">
        <v>724</v>
      </c>
      <c r="J752">
        <v>6</v>
      </c>
      <c r="K752">
        <v>5455.0379999999996</v>
      </c>
      <c r="L752" s="1">
        <f t="shared" si="23"/>
        <v>5.4550379999999992</v>
      </c>
    </row>
    <row r="753" spans="1:12" ht="14.45">
      <c r="A753" t="s">
        <v>723</v>
      </c>
      <c r="B753" t="s">
        <v>759</v>
      </c>
      <c r="C753">
        <v>761100</v>
      </c>
      <c r="D753" t="s">
        <v>760</v>
      </c>
      <c r="E753" t="s">
        <v>670</v>
      </c>
      <c r="F753" t="s">
        <v>670</v>
      </c>
      <c r="G753" t="str">
        <f t="shared" si="22"/>
        <v>Belgium to EU27</v>
      </c>
      <c r="H753">
        <v>2017</v>
      </c>
      <c r="I753" t="s">
        <v>724</v>
      </c>
      <c r="J753">
        <v>6</v>
      </c>
      <c r="K753">
        <v>2117.973</v>
      </c>
      <c r="L753" s="1">
        <f t="shared" si="23"/>
        <v>2.1179730000000001</v>
      </c>
    </row>
    <row r="754" spans="1:12" ht="14.45">
      <c r="A754" t="s">
        <v>723</v>
      </c>
      <c r="B754" t="s">
        <v>759</v>
      </c>
      <c r="C754">
        <v>8405</v>
      </c>
      <c r="D754" t="s">
        <v>760</v>
      </c>
      <c r="E754" t="s">
        <v>147</v>
      </c>
      <c r="F754" t="s">
        <v>292</v>
      </c>
      <c r="G754" t="str">
        <f t="shared" si="22"/>
        <v>Belgium to World</v>
      </c>
      <c r="H754">
        <v>2012</v>
      </c>
      <c r="I754" t="s">
        <v>724</v>
      </c>
      <c r="J754">
        <v>6</v>
      </c>
      <c r="K754">
        <v>23175.328000000001</v>
      </c>
      <c r="L754" s="1">
        <f t="shared" si="23"/>
        <v>23.175328</v>
      </c>
    </row>
    <row r="755" spans="1:12" ht="14.45">
      <c r="A755" t="s">
        <v>723</v>
      </c>
      <c r="B755" t="s">
        <v>759</v>
      </c>
      <c r="C755">
        <v>8405</v>
      </c>
      <c r="D755" t="s">
        <v>760</v>
      </c>
      <c r="E755" t="s">
        <v>147</v>
      </c>
      <c r="F755" t="s">
        <v>292</v>
      </c>
      <c r="G755" t="str">
        <f t="shared" si="22"/>
        <v>Belgium to World</v>
      </c>
      <c r="H755">
        <v>2013</v>
      </c>
      <c r="I755" t="s">
        <v>724</v>
      </c>
      <c r="J755">
        <v>6</v>
      </c>
      <c r="K755">
        <v>21177.788</v>
      </c>
      <c r="L755" s="1">
        <f t="shared" si="23"/>
        <v>21.177788</v>
      </c>
    </row>
    <row r="756" spans="1:12" ht="14.45">
      <c r="A756" t="s">
        <v>723</v>
      </c>
      <c r="B756" t="s">
        <v>759</v>
      </c>
      <c r="C756">
        <v>8405</v>
      </c>
      <c r="D756" t="s">
        <v>760</v>
      </c>
      <c r="E756" t="s">
        <v>147</v>
      </c>
      <c r="F756" t="s">
        <v>292</v>
      </c>
      <c r="G756" t="str">
        <f t="shared" si="22"/>
        <v>Belgium to World</v>
      </c>
      <c r="H756">
        <v>2014</v>
      </c>
      <c r="I756" t="s">
        <v>724</v>
      </c>
      <c r="J756">
        <v>6</v>
      </c>
      <c r="K756">
        <v>27131.585999999999</v>
      </c>
      <c r="L756" s="1">
        <f t="shared" si="23"/>
        <v>27.131585999999999</v>
      </c>
    </row>
    <row r="757" spans="1:12" ht="14.45">
      <c r="A757" t="s">
        <v>723</v>
      </c>
      <c r="B757" t="s">
        <v>759</v>
      </c>
      <c r="C757">
        <v>8405</v>
      </c>
      <c r="D757" t="s">
        <v>760</v>
      </c>
      <c r="E757" t="s">
        <v>147</v>
      </c>
      <c r="F757" t="s">
        <v>292</v>
      </c>
      <c r="G757" t="str">
        <f t="shared" si="22"/>
        <v>Belgium to World</v>
      </c>
      <c r="H757">
        <v>2015</v>
      </c>
      <c r="I757" t="s">
        <v>724</v>
      </c>
      <c r="J757">
        <v>6</v>
      </c>
      <c r="K757">
        <v>23832.316999999999</v>
      </c>
      <c r="L757" s="1">
        <f t="shared" si="23"/>
        <v>23.832317</v>
      </c>
    </row>
    <row r="758" spans="1:12" ht="14.45">
      <c r="A758" t="s">
        <v>723</v>
      </c>
      <c r="B758" t="s">
        <v>759</v>
      </c>
      <c r="C758">
        <v>8405</v>
      </c>
      <c r="D758" t="s">
        <v>760</v>
      </c>
      <c r="E758" t="s">
        <v>147</v>
      </c>
      <c r="F758" t="s">
        <v>292</v>
      </c>
      <c r="G758" t="str">
        <f t="shared" si="22"/>
        <v>Belgium to World</v>
      </c>
      <c r="H758">
        <v>2016</v>
      </c>
      <c r="I758" t="s">
        <v>724</v>
      </c>
      <c r="J758">
        <v>6</v>
      </c>
      <c r="K758">
        <v>26625.876</v>
      </c>
      <c r="L758" s="1">
        <f t="shared" si="23"/>
        <v>26.625876000000002</v>
      </c>
    </row>
    <row r="759" spans="1:12" ht="14.45">
      <c r="A759" t="s">
        <v>723</v>
      </c>
      <c r="B759" t="s">
        <v>759</v>
      </c>
      <c r="C759">
        <v>8405</v>
      </c>
      <c r="D759" t="s">
        <v>760</v>
      </c>
      <c r="E759" t="s">
        <v>147</v>
      </c>
      <c r="F759" t="s">
        <v>292</v>
      </c>
      <c r="G759" t="str">
        <f t="shared" si="22"/>
        <v>Belgium to World</v>
      </c>
      <c r="H759">
        <v>2017</v>
      </c>
      <c r="I759" t="s">
        <v>724</v>
      </c>
      <c r="J759">
        <v>6</v>
      </c>
      <c r="K759">
        <v>32974.417999999998</v>
      </c>
      <c r="L759" s="1">
        <f t="shared" si="23"/>
        <v>32.974418</v>
      </c>
    </row>
    <row r="760" spans="1:12" ht="14.45">
      <c r="A760" t="s">
        <v>723</v>
      </c>
      <c r="B760" t="s">
        <v>759</v>
      </c>
      <c r="C760">
        <v>8405</v>
      </c>
      <c r="D760" t="s">
        <v>760</v>
      </c>
      <c r="E760" t="s">
        <v>670</v>
      </c>
      <c r="F760" t="s">
        <v>670</v>
      </c>
      <c r="G760" t="str">
        <f t="shared" si="22"/>
        <v>Belgium to EU27</v>
      </c>
      <c r="H760">
        <v>2012</v>
      </c>
      <c r="I760" t="s">
        <v>724</v>
      </c>
      <c r="J760">
        <v>6</v>
      </c>
      <c r="K760">
        <v>10964.947</v>
      </c>
      <c r="L760" s="1">
        <f t="shared" si="23"/>
        <v>10.964947</v>
      </c>
    </row>
    <row r="761" spans="1:12" ht="14.45">
      <c r="A761" t="s">
        <v>723</v>
      </c>
      <c r="B761" t="s">
        <v>759</v>
      </c>
      <c r="C761">
        <v>8405</v>
      </c>
      <c r="D761" t="s">
        <v>760</v>
      </c>
      <c r="E761" t="s">
        <v>670</v>
      </c>
      <c r="F761" t="s">
        <v>670</v>
      </c>
      <c r="G761" t="str">
        <f t="shared" si="22"/>
        <v>Belgium to EU27</v>
      </c>
      <c r="H761">
        <v>2013</v>
      </c>
      <c r="I761" t="s">
        <v>724</v>
      </c>
      <c r="J761">
        <v>6</v>
      </c>
      <c r="K761">
        <v>7458.1379999999999</v>
      </c>
      <c r="L761" s="1">
        <f t="shared" si="23"/>
        <v>7.4581379999999999</v>
      </c>
    </row>
    <row r="762" spans="1:12" ht="14.45">
      <c r="A762" t="s">
        <v>723</v>
      </c>
      <c r="B762" t="s">
        <v>759</v>
      </c>
      <c r="C762">
        <v>8405</v>
      </c>
      <c r="D762" t="s">
        <v>760</v>
      </c>
      <c r="E762" t="s">
        <v>670</v>
      </c>
      <c r="F762" t="s">
        <v>670</v>
      </c>
      <c r="G762" t="str">
        <f t="shared" si="22"/>
        <v>Belgium to EU27</v>
      </c>
      <c r="H762">
        <v>2014</v>
      </c>
      <c r="I762" t="s">
        <v>724</v>
      </c>
      <c r="J762">
        <v>6</v>
      </c>
      <c r="K762">
        <v>9118.9439999999995</v>
      </c>
      <c r="L762" s="1">
        <f t="shared" si="23"/>
        <v>9.1189439999999991</v>
      </c>
    </row>
    <row r="763" spans="1:12" ht="14.45">
      <c r="A763" t="s">
        <v>723</v>
      </c>
      <c r="B763" t="s">
        <v>759</v>
      </c>
      <c r="C763">
        <v>8405</v>
      </c>
      <c r="D763" t="s">
        <v>760</v>
      </c>
      <c r="E763" t="s">
        <v>670</v>
      </c>
      <c r="F763" t="s">
        <v>670</v>
      </c>
      <c r="G763" t="str">
        <f t="shared" si="22"/>
        <v>Belgium to EU27</v>
      </c>
      <c r="H763">
        <v>2015</v>
      </c>
      <c r="I763" t="s">
        <v>724</v>
      </c>
      <c r="J763">
        <v>6</v>
      </c>
      <c r="K763">
        <v>7063.7079999999996</v>
      </c>
      <c r="L763" s="1">
        <f t="shared" si="23"/>
        <v>7.0637079999999992</v>
      </c>
    </row>
    <row r="764" spans="1:12" ht="14.45">
      <c r="A764" t="s">
        <v>723</v>
      </c>
      <c r="B764" t="s">
        <v>759</v>
      </c>
      <c r="C764">
        <v>8405</v>
      </c>
      <c r="D764" t="s">
        <v>760</v>
      </c>
      <c r="E764" t="s">
        <v>670</v>
      </c>
      <c r="F764" t="s">
        <v>670</v>
      </c>
      <c r="G764" t="str">
        <f t="shared" si="22"/>
        <v>Belgium to EU27</v>
      </c>
      <c r="H764">
        <v>2016</v>
      </c>
      <c r="I764" t="s">
        <v>724</v>
      </c>
      <c r="J764">
        <v>6</v>
      </c>
      <c r="K764">
        <v>7969.0190000000002</v>
      </c>
      <c r="L764" s="1">
        <f t="shared" si="23"/>
        <v>7.9690190000000003</v>
      </c>
    </row>
    <row r="765" spans="1:12" ht="14.45">
      <c r="A765" t="s">
        <v>723</v>
      </c>
      <c r="B765" t="s">
        <v>759</v>
      </c>
      <c r="C765">
        <v>8405</v>
      </c>
      <c r="D765" t="s">
        <v>760</v>
      </c>
      <c r="E765" t="s">
        <v>670</v>
      </c>
      <c r="F765" t="s">
        <v>670</v>
      </c>
      <c r="G765" t="str">
        <f t="shared" si="22"/>
        <v>Belgium to EU27</v>
      </c>
      <c r="H765">
        <v>2017</v>
      </c>
      <c r="I765" t="s">
        <v>724</v>
      </c>
      <c r="J765">
        <v>6</v>
      </c>
      <c r="K765">
        <v>17681.647000000001</v>
      </c>
      <c r="L765" s="1">
        <f t="shared" si="23"/>
        <v>17.681647000000002</v>
      </c>
    </row>
    <row r="766" spans="1:12" ht="14.45">
      <c r="A766" t="s">
        <v>723</v>
      </c>
      <c r="B766" t="s">
        <v>759</v>
      </c>
      <c r="C766">
        <v>841931</v>
      </c>
      <c r="D766" t="s">
        <v>760</v>
      </c>
      <c r="E766" t="s">
        <v>147</v>
      </c>
      <c r="F766" t="s">
        <v>292</v>
      </c>
      <c r="G766" t="str">
        <f t="shared" si="22"/>
        <v>Belgium to World</v>
      </c>
      <c r="H766">
        <v>2012</v>
      </c>
      <c r="I766" t="s">
        <v>724</v>
      </c>
      <c r="J766">
        <v>6</v>
      </c>
      <c r="K766">
        <v>424.29700000000003</v>
      </c>
      <c r="L766" s="1">
        <f t="shared" si="23"/>
        <v>0.42429700000000004</v>
      </c>
    </row>
    <row r="767" spans="1:12" ht="14.45">
      <c r="A767" t="s">
        <v>723</v>
      </c>
      <c r="B767" t="s">
        <v>759</v>
      </c>
      <c r="C767">
        <v>841931</v>
      </c>
      <c r="D767" t="s">
        <v>760</v>
      </c>
      <c r="E767" t="s">
        <v>147</v>
      </c>
      <c r="F767" t="s">
        <v>292</v>
      </c>
      <c r="G767" t="str">
        <f t="shared" si="22"/>
        <v>Belgium to World</v>
      </c>
      <c r="H767">
        <v>2013</v>
      </c>
      <c r="I767" t="s">
        <v>724</v>
      </c>
      <c r="J767">
        <v>6</v>
      </c>
      <c r="K767">
        <v>5423.9690000000001</v>
      </c>
      <c r="L767" s="1">
        <f t="shared" si="23"/>
        <v>5.4239690000000005</v>
      </c>
    </row>
    <row r="768" spans="1:12" ht="14.45">
      <c r="A768" t="s">
        <v>723</v>
      </c>
      <c r="B768" t="s">
        <v>759</v>
      </c>
      <c r="C768">
        <v>841931</v>
      </c>
      <c r="D768" t="s">
        <v>760</v>
      </c>
      <c r="E768" t="s">
        <v>147</v>
      </c>
      <c r="F768" t="s">
        <v>292</v>
      </c>
      <c r="G768" t="str">
        <f t="shared" si="22"/>
        <v>Belgium to World</v>
      </c>
      <c r="H768">
        <v>2014</v>
      </c>
      <c r="I768" t="s">
        <v>724</v>
      </c>
      <c r="J768">
        <v>6</v>
      </c>
      <c r="K768">
        <v>391.21499999999997</v>
      </c>
      <c r="L768" s="1">
        <f t="shared" si="23"/>
        <v>0.39121499999999998</v>
      </c>
    </row>
    <row r="769" spans="1:12" ht="14.45">
      <c r="A769" t="s">
        <v>723</v>
      </c>
      <c r="B769" t="s">
        <v>759</v>
      </c>
      <c r="C769">
        <v>841931</v>
      </c>
      <c r="D769" t="s">
        <v>760</v>
      </c>
      <c r="E769" t="s">
        <v>147</v>
      </c>
      <c r="F769" t="s">
        <v>292</v>
      </c>
      <c r="G769" t="str">
        <f t="shared" si="22"/>
        <v>Belgium to World</v>
      </c>
      <c r="H769">
        <v>2015</v>
      </c>
      <c r="I769" t="s">
        <v>724</v>
      </c>
      <c r="J769">
        <v>6</v>
      </c>
      <c r="K769">
        <v>3803.623</v>
      </c>
      <c r="L769" s="1">
        <f t="shared" si="23"/>
        <v>3.803623</v>
      </c>
    </row>
    <row r="770" spans="1:12" ht="14.45">
      <c r="A770" t="s">
        <v>723</v>
      </c>
      <c r="B770" t="s">
        <v>759</v>
      </c>
      <c r="C770">
        <v>841931</v>
      </c>
      <c r="D770" t="s">
        <v>760</v>
      </c>
      <c r="E770" t="s">
        <v>147</v>
      </c>
      <c r="F770" t="s">
        <v>292</v>
      </c>
      <c r="G770" t="str">
        <f t="shared" si="22"/>
        <v>Belgium to World</v>
      </c>
      <c r="H770">
        <v>2016</v>
      </c>
      <c r="I770" t="s">
        <v>724</v>
      </c>
      <c r="J770">
        <v>6</v>
      </c>
      <c r="K770">
        <v>8943.0679999999993</v>
      </c>
      <c r="L770" s="1">
        <f t="shared" si="23"/>
        <v>8.9430679999999985</v>
      </c>
    </row>
    <row r="771" spans="1:12" ht="14.45">
      <c r="A771" t="s">
        <v>723</v>
      </c>
      <c r="B771" t="s">
        <v>759</v>
      </c>
      <c r="C771">
        <v>841931</v>
      </c>
      <c r="D771" t="s">
        <v>760</v>
      </c>
      <c r="E771" t="s">
        <v>147</v>
      </c>
      <c r="F771" t="s">
        <v>292</v>
      </c>
      <c r="G771" t="str">
        <f t="shared" si="22"/>
        <v>Belgium to World</v>
      </c>
      <c r="H771">
        <v>2017</v>
      </c>
      <c r="I771" t="s">
        <v>724</v>
      </c>
      <c r="J771">
        <v>6</v>
      </c>
      <c r="K771">
        <v>3906.44</v>
      </c>
      <c r="L771" s="1">
        <f t="shared" si="23"/>
        <v>3.9064399999999999</v>
      </c>
    </row>
    <row r="772" spans="1:12" ht="14.45">
      <c r="A772" t="s">
        <v>723</v>
      </c>
      <c r="B772" t="s">
        <v>759</v>
      </c>
      <c r="C772">
        <v>841931</v>
      </c>
      <c r="D772" t="s">
        <v>760</v>
      </c>
      <c r="E772" t="s">
        <v>670</v>
      </c>
      <c r="F772" t="s">
        <v>670</v>
      </c>
      <c r="G772" t="str">
        <f t="shared" si="22"/>
        <v>Belgium to EU27</v>
      </c>
      <c r="H772">
        <v>2012</v>
      </c>
      <c r="I772" t="s">
        <v>724</v>
      </c>
      <c r="J772">
        <v>6</v>
      </c>
      <c r="K772">
        <v>1.111</v>
      </c>
      <c r="L772" s="1">
        <f t="shared" si="23"/>
        <v>1.111E-3</v>
      </c>
    </row>
    <row r="773" spans="1:12" ht="14.45">
      <c r="A773" t="s">
        <v>723</v>
      </c>
      <c r="B773" t="s">
        <v>759</v>
      </c>
      <c r="C773">
        <v>841931</v>
      </c>
      <c r="D773" t="s">
        <v>760</v>
      </c>
      <c r="E773" t="s">
        <v>670</v>
      </c>
      <c r="F773" t="s">
        <v>670</v>
      </c>
      <c r="G773" t="str">
        <f t="shared" si="22"/>
        <v>Belgium to EU27</v>
      </c>
      <c r="H773">
        <v>2013</v>
      </c>
      <c r="I773" t="s">
        <v>724</v>
      </c>
      <c r="J773">
        <v>6</v>
      </c>
      <c r="K773">
        <v>481.72699999999998</v>
      </c>
      <c r="L773" s="1">
        <f t="shared" si="23"/>
        <v>0.48172699999999996</v>
      </c>
    </row>
    <row r="774" spans="1:12" ht="14.45">
      <c r="A774" t="s">
        <v>723</v>
      </c>
      <c r="B774" t="s">
        <v>759</v>
      </c>
      <c r="C774">
        <v>841931</v>
      </c>
      <c r="D774" t="s">
        <v>760</v>
      </c>
      <c r="E774" t="s">
        <v>670</v>
      </c>
      <c r="F774" t="s">
        <v>670</v>
      </c>
      <c r="G774" t="str">
        <f t="shared" si="22"/>
        <v>Belgium to EU27</v>
      </c>
      <c r="H774">
        <v>2014</v>
      </c>
      <c r="I774" t="s">
        <v>724</v>
      </c>
      <c r="J774">
        <v>6</v>
      </c>
      <c r="K774">
        <v>333.69900000000001</v>
      </c>
      <c r="L774" s="1">
        <f t="shared" si="23"/>
        <v>0.33369900000000002</v>
      </c>
    </row>
    <row r="775" spans="1:12" ht="14.45">
      <c r="A775" t="s">
        <v>723</v>
      </c>
      <c r="B775" t="s">
        <v>759</v>
      </c>
      <c r="C775">
        <v>841931</v>
      </c>
      <c r="D775" t="s">
        <v>760</v>
      </c>
      <c r="E775" t="s">
        <v>670</v>
      </c>
      <c r="F775" t="s">
        <v>670</v>
      </c>
      <c r="G775" t="str">
        <f t="shared" si="22"/>
        <v>Belgium to EU27</v>
      </c>
      <c r="H775">
        <v>2015</v>
      </c>
      <c r="I775" t="s">
        <v>724</v>
      </c>
      <c r="J775">
        <v>6</v>
      </c>
      <c r="K775">
        <v>3143.873</v>
      </c>
      <c r="L775" s="1">
        <f t="shared" si="23"/>
        <v>3.1438730000000001</v>
      </c>
    </row>
    <row r="776" spans="1:12" ht="14.45">
      <c r="A776" t="s">
        <v>723</v>
      </c>
      <c r="B776" t="s">
        <v>759</v>
      </c>
      <c r="C776">
        <v>841931</v>
      </c>
      <c r="D776" t="s">
        <v>760</v>
      </c>
      <c r="E776" t="s">
        <v>670</v>
      </c>
      <c r="F776" t="s">
        <v>670</v>
      </c>
      <c r="G776" t="str">
        <f t="shared" si="22"/>
        <v>Belgium to EU27</v>
      </c>
      <c r="H776">
        <v>2016</v>
      </c>
      <c r="I776" t="s">
        <v>724</v>
      </c>
      <c r="J776">
        <v>6</v>
      </c>
      <c r="K776">
        <v>99.085999999999999</v>
      </c>
      <c r="L776" s="1">
        <f t="shared" si="23"/>
        <v>9.9085999999999994E-2</v>
      </c>
    </row>
    <row r="777" spans="1:12" ht="14.45">
      <c r="A777" t="s">
        <v>723</v>
      </c>
      <c r="B777" t="s">
        <v>759</v>
      </c>
      <c r="C777">
        <v>841931</v>
      </c>
      <c r="D777" t="s">
        <v>760</v>
      </c>
      <c r="E777" t="s">
        <v>670</v>
      </c>
      <c r="F777" t="s">
        <v>670</v>
      </c>
      <c r="G777" t="str">
        <f t="shared" ref="G777:G840" si="24">CONCATENATE(D777, " to ", F777)</f>
        <v>Belgium to EU27</v>
      </c>
      <c r="H777">
        <v>2017</v>
      </c>
      <c r="I777" t="s">
        <v>724</v>
      </c>
      <c r="J777">
        <v>6</v>
      </c>
      <c r="K777">
        <v>616.63800000000003</v>
      </c>
      <c r="L777" s="1">
        <f t="shared" ref="L777:L840" si="25">K777/1000</f>
        <v>0.61663800000000002</v>
      </c>
    </row>
    <row r="778" spans="1:12" ht="14.45">
      <c r="A778" t="s">
        <v>723</v>
      </c>
      <c r="B778" t="s">
        <v>759</v>
      </c>
      <c r="C778">
        <v>841940</v>
      </c>
      <c r="D778" t="s">
        <v>760</v>
      </c>
      <c r="E778" t="s">
        <v>147</v>
      </c>
      <c r="F778" t="s">
        <v>292</v>
      </c>
      <c r="G778" t="str">
        <f t="shared" si="24"/>
        <v>Belgium to World</v>
      </c>
      <c r="H778">
        <v>2012</v>
      </c>
      <c r="I778" t="s">
        <v>724</v>
      </c>
      <c r="J778">
        <v>6</v>
      </c>
      <c r="K778">
        <v>8054.5940000000001</v>
      </c>
      <c r="L778" s="1">
        <f t="shared" si="25"/>
        <v>8.0545939999999998</v>
      </c>
    </row>
    <row r="779" spans="1:12" ht="14.45">
      <c r="A779" t="s">
        <v>723</v>
      </c>
      <c r="B779" t="s">
        <v>759</v>
      </c>
      <c r="C779">
        <v>841940</v>
      </c>
      <c r="D779" t="s">
        <v>760</v>
      </c>
      <c r="E779" t="s">
        <v>147</v>
      </c>
      <c r="F779" t="s">
        <v>292</v>
      </c>
      <c r="G779" t="str">
        <f t="shared" si="24"/>
        <v>Belgium to World</v>
      </c>
      <c r="H779">
        <v>2013</v>
      </c>
      <c r="I779" t="s">
        <v>724</v>
      </c>
      <c r="J779">
        <v>6</v>
      </c>
      <c r="K779">
        <v>18280.805</v>
      </c>
      <c r="L779" s="1">
        <f t="shared" si="25"/>
        <v>18.280805000000001</v>
      </c>
    </row>
    <row r="780" spans="1:12" ht="14.45">
      <c r="A780" t="s">
        <v>723</v>
      </c>
      <c r="B780" t="s">
        <v>759</v>
      </c>
      <c r="C780">
        <v>841940</v>
      </c>
      <c r="D780" t="s">
        <v>760</v>
      </c>
      <c r="E780" t="s">
        <v>147</v>
      </c>
      <c r="F780" t="s">
        <v>292</v>
      </c>
      <c r="G780" t="str">
        <f t="shared" si="24"/>
        <v>Belgium to World</v>
      </c>
      <c r="H780">
        <v>2014</v>
      </c>
      <c r="I780" t="s">
        <v>724</v>
      </c>
      <c r="J780">
        <v>6</v>
      </c>
      <c r="K780">
        <v>13280.23</v>
      </c>
      <c r="L780" s="1">
        <f t="shared" si="25"/>
        <v>13.28023</v>
      </c>
    </row>
    <row r="781" spans="1:12" ht="14.45">
      <c r="A781" t="s">
        <v>723</v>
      </c>
      <c r="B781" t="s">
        <v>759</v>
      </c>
      <c r="C781">
        <v>841940</v>
      </c>
      <c r="D781" t="s">
        <v>760</v>
      </c>
      <c r="E781" t="s">
        <v>147</v>
      </c>
      <c r="F781" t="s">
        <v>292</v>
      </c>
      <c r="G781" t="str">
        <f t="shared" si="24"/>
        <v>Belgium to World</v>
      </c>
      <c r="H781">
        <v>2015</v>
      </c>
      <c r="I781" t="s">
        <v>724</v>
      </c>
      <c r="J781">
        <v>6</v>
      </c>
      <c r="K781">
        <v>4086.471</v>
      </c>
      <c r="L781" s="1">
        <f t="shared" si="25"/>
        <v>4.0864710000000004</v>
      </c>
    </row>
    <row r="782" spans="1:12" ht="14.45">
      <c r="A782" t="s">
        <v>723</v>
      </c>
      <c r="B782" t="s">
        <v>759</v>
      </c>
      <c r="C782">
        <v>841940</v>
      </c>
      <c r="D782" t="s">
        <v>760</v>
      </c>
      <c r="E782" t="s">
        <v>147</v>
      </c>
      <c r="F782" t="s">
        <v>292</v>
      </c>
      <c r="G782" t="str">
        <f t="shared" si="24"/>
        <v>Belgium to World</v>
      </c>
      <c r="H782">
        <v>2016</v>
      </c>
      <c r="I782" t="s">
        <v>724</v>
      </c>
      <c r="J782">
        <v>6</v>
      </c>
      <c r="K782">
        <v>16072.155000000001</v>
      </c>
      <c r="L782" s="1">
        <f t="shared" si="25"/>
        <v>16.072155000000002</v>
      </c>
    </row>
    <row r="783" spans="1:12" ht="14.45">
      <c r="A783" t="s">
        <v>723</v>
      </c>
      <c r="B783" t="s">
        <v>759</v>
      </c>
      <c r="C783">
        <v>841940</v>
      </c>
      <c r="D783" t="s">
        <v>760</v>
      </c>
      <c r="E783" t="s">
        <v>147</v>
      </c>
      <c r="F783" t="s">
        <v>292</v>
      </c>
      <c r="G783" t="str">
        <f t="shared" si="24"/>
        <v>Belgium to World</v>
      </c>
      <c r="H783">
        <v>2017</v>
      </c>
      <c r="I783" t="s">
        <v>724</v>
      </c>
      <c r="J783">
        <v>6</v>
      </c>
      <c r="K783">
        <v>11313.679</v>
      </c>
      <c r="L783" s="1">
        <f t="shared" si="25"/>
        <v>11.313679</v>
      </c>
    </row>
    <row r="784" spans="1:12" ht="14.45">
      <c r="A784" t="s">
        <v>723</v>
      </c>
      <c r="B784" t="s">
        <v>759</v>
      </c>
      <c r="C784">
        <v>841940</v>
      </c>
      <c r="D784" t="s">
        <v>760</v>
      </c>
      <c r="E784" t="s">
        <v>670</v>
      </c>
      <c r="F784" t="s">
        <v>670</v>
      </c>
      <c r="G784" t="str">
        <f t="shared" si="24"/>
        <v>Belgium to EU27</v>
      </c>
      <c r="H784">
        <v>2012</v>
      </c>
      <c r="I784" t="s">
        <v>724</v>
      </c>
      <c r="J784">
        <v>6</v>
      </c>
      <c r="K784">
        <v>24.553999999999998</v>
      </c>
      <c r="L784" s="1">
        <f t="shared" si="25"/>
        <v>2.4553999999999999E-2</v>
      </c>
    </row>
    <row r="785" spans="1:12" ht="14.45">
      <c r="A785" t="s">
        <v>723</v>
      </c>
      <c r="B785" t="s">
        <v>759</v>
      </c>
      <c r="C785">
        <v>841940</v>
      </c>
      <c r="D785" t="s">
        <v>760</v>
      </c>
      <c r="E785" t="s">
        <v>670</v>
      </c>
      <c r="F785" t="s">
        <v>670</v>
      </c>
      <c r="G785" t="str">
        <f t="shared" si="24"/>
        <v>Belgium to EU27</v>
      </c>
      <c r="H785">
        <v>2013</v>
      </c>
      <c r="I785" t="s">
        <v>724</v>
      </c>
      <c r="J785">
        <v>6</v>
      </c>
      <c r="K785">
        <v>272.40699999999998</v>
      </c>
      <c r="L785" s="1">
        <f t="shared" si="25"/>
        <v>0.27240699999999995</v>
      </c>
    </row>
    <row r="786" spans="1:12" ht="14.45">
      <c r="A786" t="s">
        <v>723</v>
      </c>
      <c r="B786" t="s">
        <v>759</v>
      </c>
      <c r="C786">
        <v>841940</v>
      </c>
      <c r="D786" t="s">
        <v>760</v>
      </c>
      <c r="E786" t="s">
        <v>670</v>
      </c>
      <c r="F786" t="s">
        <v>670</v>
      </c>
      <c r="G786" t="str">
        <f t="shared" si="24"/>
        <v>Belgium to EU27</v>
      </c>
      <c r="H786">
        <v>2014</v>
      </c>
      <c r="I786" t="s">
        <v>724</v>
      </c>
      <c r="J786">
        <v>6</v>
      </c>
      <c r="K786">
        <v>878.38499999999999</v>
      </c>
      <c r="L786" s="1">
        <f t="shared" si="25"/>
        <v>0.87838499999999997</v>
      </c>
    </row>
    <row r="787" spans="1:12" ht="14.45">
      <c r="A787" t="s">
        <v>723</v>
      </c>
      <c r="B787" t="s">
        <v>759</v>
      </c>
      <c r="C787">
        <v>841940</v>
      </c>
      <c r="D787" t="s">
        <v>760</v>
      </c>
      <c r="E787" t="s">
        <v>670</v>
      </c>
      <c r="F787" t="s">
        <v>670</v>
      </c>
      <c r="G787" t="str">
        <f t="shared" si="24"/>
        <v>Belgium to EU27</v>
      </c>
      <c r="H787">
        <v>2015</v>
      </c>
      <c r="I787" t="s">
        <v>724</v>
      </c>
      <c r="J787">
        <v>6</v>
      </c>
      <c r="K787">
        <v>846.04899999999998</v>
      </c>
      <c r="L787" s="1">
        <f t="shared" si="25"/>
        <v>0.84604899999999994</v>
      </c>
    </row>
    <row r="788" spans="1:12" ht="14.45">
      <c r="A788" t="s">
        <v>723</v>
      </c>
      <c r="B788" t="s">
        <v>759</v>
      </c>
      <c r="C788">
        <v>841940</v>
      </c>
      <c r="D788" t="s">
        <v>760</v>
      </c>
      <c r="E788" t="s">
        <v>670</v>
      </c>
      <c r="F788" t="s">
        <v>670</v>
      </c>
      <c r="G788" t="str">
        <f t="shared" si="24"/>
        <v>Belgium to EU27</v>
      </c>
      <c r="H788">
        <v>2016</v>
      </c>
      <c r="I788" t="s">
        <v>724</v>
      </c>
      <c r="J788">
        <v>6</v>
      </c>
      <c r="K788">
        <v>9.2650000000000006</v>
      </c>
      <c r="L788" s="1">
        <f t="shared" si="25"/>
        <v>9.2650000000000007E-3</v>
      </c>
    </row>
    <row r="789" spans="1:12" ht="14.45">
      <c r="A789" t="s">
        <v>723</v>
      </c>
      <c r="B789" t="s">
        <v>759</v>
      </c>
      <c r="C789">
        <v>841940</v>
      </c>
      <c r="D789" t="s">
        <v>760</v>
      </c>
      <c r="E789" t="s">
        <v>670</v>
      </c>
      <c r="F789" t="s">
        <v>670</v>
      </c>
      <c r="G789" t="str">
        <f t="shared" si="24"/>
        <v>Belgium to EU27</v>
      </c>
      <c r="H789">
        <v>2017</v>
      </c>
      <c r="I789" t="s">
        <v>724</v>
      </c>
      <c r="J789">
        <v>6</v>
      </c>
      <c r="K789">
        <v>332.286</v>
      </c>
      <c r="L789" s="1">
        <f t="shared" si="25"/>
        <v>0.33228600000000003</v>
      </c>
    </row>
    <row r="790" spans="1:12" ht="14.45">
      <c r="A790" t="s">
        <v>723</v>
      </c>
      <c r="B790" t="s">
        <v>759</v>
      </c>
      <c r="C790">
        <v>842129</v>
      </c>
      <c r="D790" t="s">
        <v>760</v>
      </c>
      <c r="E790" t="s">
        <v>147</v>
      </c>
      <c r="F790" t="s">
        <v>292</v>
      </c>
      <c r="G790" t="str">
        <f t="shared" si="24"/>
        <v>Belgium to World</v>
      </c>
      <c r="H790">
        <v>2012</v>
      </c>
      <c r="I790" t="s">
        <v>724</v>
      </c>
      <c r="J790">
        <v>6</v>
      </c>
      <c r="K790">
        <v>286091.05300000001</v>
      </c>
      <c r="L790" s="1">
        <f t="shared" si="25"/>
        <v>286.09105299999999</v>
      </c>
    </row>
    <row r="791" spans="1:12" ht="14.45">
      <c r="A791" t="s">
        <v>723</v>
      </c>
      <c r="B791" t="s">
        <v>759</v>
      </c>
      <c r="C791">
        <v>842129</v>
      </c>
      <c r="D791" t="s">
        <v>760</v>
      </c>
      <c r="E791" t="s">
        <v>147</v>
      </c>
      <c r="F791" t="s">
        <v>292</v>
      </c>
      <c r="G791" t="str">
        <f t="shared" si="24"/>
        <v>Belgium to World</v>
      </c>
      <c r="H791">
        <v>2013</v>
      </c>
      <c r="I791" t="s">
        <v>724</v>
      </c>
      <c r="J791">
        <v>6</v>
      </c>
      <c r="K791">
        <v>332027.18800000002</v>
      </c>
      <c r="L791" s="1">
        <f t="shared" si="25"/>
        <v>332.02718800000002</v>
      </c>
    </row>
    <row r="792" spans="1:12" ht="14.45">
      <c r="A792" t="s">
        <v>723</v>
      </c>
      <c r="B792" t="s">
        <v>759</v>
      </c>
      <c r="C792">
        <v>842129</v>
      </c>
      <c r="D792" t="s">
        <v>760</v>
      </c>
      <c r="E792" t="s">
        <v>147</v>
      </c>
      <c r="F792" t="s">
        <v>292</v>
      </c>
      <c r="G792" t="str">
        <f t="shared" si="24"/>
        <v>Belgium to World</v>
      </c>
      <c r="H792">
        <v>2014</v>
      </c>
      <c r="I792" t="s">
        <v>724</v>
      </c>
      <c r="J792">
        <v>6</v>
      </c>
      <c r="K792">
        <v>342764.875</v>
      </c>
      <c r="L792" s="1">
        <f t="shared" si="25"/>
        <v>342.76487500000002</v>
      </c>
    </row>
    <row r="793" spans="1:12" ht="14.45">
      <c r="A793" t="s">
        <v>723</v>
      </c>
      <c r="B793" t="s">
        <v>759</v>
      </c>
      <c r="C793">
        <v>842129</v>
      </c>
      <c r="D793" t="s">
        <v>760</v>
      </c>
      <c r="E793" t="s">
        <v>147</v>
      </c>
      <c r="F793" t="s">
        <v>292</v>
      </c>
      <c r="G793" t="str">
        <f t="shared" si="24"/>
        <v>Belgium to World</v>
      </c>
      <c r="H793">
        <v>2015</v>
      </c>
      <c r="I793" t="s">
        <v>724</v>
      </c>
      <c r="J793">
        <v>6</v>
      </c>
      <c r="K793">
        <v>283274.31699999998</v>
      </c>
      <c r="L793" s="1">
        <f t="shared" si="25"/>
        <v>283.274317</v>
      </c>
    </row>
    <row r="794" spans="1:12" ht="14.45">
      <c r="A794" t="s">
        <v>723</v>
      </c>
      <c r="B794" t="s">
        <v>759</v>
      </c>
      <c r="C794">
        <v>842129</v>
      </c>
      <c r="D794" t="s">
        <v>760</v>
      </c>
      <c r="E794" t="s">
        <v>147</v>
      </c>
      <c r="F794" t="s">
        <v>292</v>
      </c>
      <c r="G794" t="str">
        <f t="shared" si="24"/>
        <v>Belgium to World</v>
      </c>
      <c r="H794">
        <v>2016</v>
      </c>
      <c r="I794" t="s">
        <v>724</v>
      </c>
      <c r="J794">
        <v>6</v>
      </c>
      <c r="K794">
        <v>270008.58399999997</v>
      </c>
      <c r="L794" s="1">
        <f t="shared" si="25"/>
        <v>270.00858399999998</v>
      </c>
    </row>
    <row r="795" spans="1:12" ht="14.45">
      <c r="A795" t="s">
        <v>723</v>
      </c>
      <c r="B795" t="s">
        <v>759</v>
      </c>
      <c r="C795">
        <v>842129</v>
      </c>
      <c r="D795" t="s">
        <v>760</v>
      </c>
      <c r="E795" t="s">
        <v>147</v>
      </c>
      <c r="F795" t="s">
        <v>292</v>
      </c>
      <c r="G795" t="str">
        <f t="shared" si="24"/>
        <v>Belgium to World</v>
      </c>
      <c r="H795">
        <v>2017</v>
      </c>
      <c r="I795" t="s">
        <v>724</v>
      </c>
      <c r="J795">
        <v>6</v>
      </c>
      <c r="K795">
        <v>267032.33899999998</v>
      </c>
      <c r="L795" s="1">
        <f t="shared" si="25"/>
        <v>267.03233899999998</v>
      </c>
    </row>
    <row r="796" spans="1:12" ht="14.45">
      <c r="A796" t="s">
        <v>723</v>
      </c>
      <c r="B796" t="s">
        <v>759</v>
      </c>
      <c r="C796">
        <v>842129</v>
      </c>
      <c r="D796" t="s">
        <v>760</v>
      </c>
      <c r="E796" t="s">
        <v>670</v>
      </c>
      <c r="F796" t="s">
        <v>670</v>
      </c>
      <c r="G796" t="str">
        <f t="shared" si="24"/>
        <v>Belgium to EU27</v>
      </c>
      <c r="H796">
        <v>2012</v>
      </c>
      <c r="I796" t="s">
        <v>724</v>
      </c>
      <c r="J796">
        <v>6</v>
      </c>
      <c r="K796">
        <v>201264.57</v>
      </c>
      <c r="L796" s="1">
        <f t="shared" si="25"/>
        <v>201.26457000000002</v>
      </c>
    </row>
    <row r="797" spans="1:12" ht="14.45">
      <c r="A797" t="s">
        <v>723</v>
      </c>
      <c r="B797" t="s">
        <v>759</v>
      </c>
      <c r="C797">
        <v>842129</v>
      </c>
      <c r="D797" t="s">
        <v>760</v>
      </c>
      <c r="E797" t="s">
        <v>670</v>
      </c>
      <c r="F797" t="s">
        <v>670</v>
      </c>
      <c r="G797" t="str">
        <f t="shared" si="24"/>
        <v>Belgium to EU27</v>
      </c>
      <c r="H797">
        <v>2013</v>
      </c>
      <c r="I797" t="s">
        <v>724</v>
      </c>
      <c r="J797">
        <v>6</v>
      </c>
      <c r="K797">
        <v>239037.598</v>
      </c>
      <c r="L797" s="1">
        <f t="shared" si="25"/>
        <v>239.037598</v>
      </c>
    </row>
    <row r="798" spans="1:12" ht="14.45">
      <c r="A798" t="s">
        <v>723</v>
      </c>
      <c r="B798" t="s">
        <v>759</v>
      </c>
      <c r="C798">
        <v>842129</v>
      </c>
      <c r="D798" t="s">
        <v>760</v>
      </c>
      <c r="E798" t="s">
        <v>670</v>
      </c>
      <c r="F798" t="s">
        <v>670</v>
      </c>
      <c r="G798" t="str">
        <f t="shared" si="24"/>
        <v>Belgium to EU27</v>
      </c>
      <c r="H798">
        <v>2014</v>
      </c>
      <c r="I798" t="s">
        <v>724</v>
      </c>
      <c r="J798">
        <v>6</v>
      </c>
      <c r="K798">
        <v>206660.33900000001</v>
      </c>
      <c r="L798" s="1">
        <f t="shared" si="25"/>
        <v>206.66033899999999</v>
      </c>
    </row>
    <row r="799" spans="1:12" ht="14.45">
      <c r="A799" t="s">
        <v>723</v>
      </c>
      <c r="B799" t="s">
        <v>759</v>
      </c>
      <c r="C799">
        <v>842129</v>
      </c>
      <c r="D799" t="s">
        <v>760</v>
      </c>
      <c r="E799" t="s">
        <v>670</v>
      </c>
      <c r="F799" t="s">
        <v>670</v>
      </c>
      <c r="G799" t="str">
        <f t="shared" si="24"/>
        <v>Belgium to EU27</v>
      </c>
      <c r="H799">
        <v>2015</v>
      </c>
      <c r="I799" t="s">
        <v>724</v>
      </c>
      <c r="J799">
        <v>6</v>
      </c>
      <c r="K799">
        <v>200373.139</v>
      </c>
      <c r="L799" s="1">
        <f t="shared" si="25"/>
        <v>200.37313900000001</v>
      </c>
    </row>
    <row r="800" spans="1:12" ht="14.45">
      <c r="A800" t="s">
        <v>723</v>
      </c>
      <c r="B800" t="s">
        <v>759</v>
      </c>
      <c r="C800">
        <v>842129</v>
      </c>
      <c r="D800" t="s">
        <v>760</v>
      </c>
      <c r="E800" t="s">
        <v>670</v>
      </c>
      <c r="F800" t="s">
        <v>670</v>
      </c>
      <c r="G800" t="str">
        <f t="shared" si="24"/>
        <v>Belgium to EU27</v>
      </c>
      <c r="H800">
        <v>2016</v>
      </c>
      <c r="I800" t="s">
        <v>724</v>
      </c>
      <c r="J800">
        <v>6</v>
      </c>
      <c r="K800">
        <v>202588.7</v>
      </c>
      <c r="L800" s="1">
        <f t="shared" si="25"/>
        <v>202.58870000000002</v>
      </c>
    </row>
    <row r="801" spans="1:12" ht="14.45">
      <c r="A801" t="s">
        <v>723</v>
      </c>
      <c r="B801" t="s">
        <v>759</v>
      </c>
      <c r="C801">
        <v>842129</v>
      </c>
      <c r="D801" t="s">
        <v>760</v>
      </c>
      <c r="E801" t="s">
        <v>670</v>
      </c>
      <c r="F801" t="s">
        <v>670</v>
      </c>
      <c r="G801" t="str">
        <f t="shared" si="24"/>
        <v>Belgium to EU27</v>
      </c>
      <c r="H801">
        <v>2017</v>
      </c>
      <c r="I801" t="s">
        <v>724</v>
      </c>
      <c r="J801">
        <v>6</v>
      </c>
      <c r="K801">
        <v>191559.397</v>
      </c>
      <c r="L801" s="1">
        <f t="shared" si="25"/>
        <v>191.55939699999999</v>
      </c>
    </row>
    <row r="802" spans="1:12" ht="14.45">
      <c r="A802" t="s">
        <v>723</v>
      </c>
      <c r="B802" t="s">
        <v>759</v>
      </c>
      <c r="C802">
        <v>842139</v>
      </c>
      <c r="D802" t="s">
        <v>760</v>
      </c>
      <c r="E802" t="s">
        <v>147</v>
      </c>
      <c r="F802" t="s">
        <v>292</v>
      </c>
      <c r="G802" t="str">
        <f t="shared" si="24"/>
        <v>Belgium to World</v>
      </c>
      <c r="H802">
        <v>2012</v>
      </c>
      <c r="I802" t="s">
        <v>724</v>
      </c>
      <c r="J802">
        <v>6</v>
      </c>
      <c r="K802">
        <v>214767.63399999999</v>
      </c>
      <c r="L802" s="1">
        <f t="shared" si="25"/>
        <v>214.76763399999999</v>
      </c>
    </row>
    <row r="803" spans="1:12" ht="14.45">
      <c r="A803" t="s">
        <v>723</v>
      </c>
      <c r="B803" t="s">
        <v>759</v>
      </c>
      <c r="C803">
        <v>842139</v>
      </c>
      <c r="D803" t="s">
        <v>760</v>
      </c>
      <c r="E803" t="s">
        <v>147</v>
      </c>
      <c r="F803" t="s">
        <v>292</v>
      </c>
      <c r="G803" t="str">
        <f t="shared" si="24"/>
        <v>Belgium to World</v>
      </c>
      <c r="H803">
        <v>2013</v>
      </c>
      <c r="I803" t="s">
        <v>724</v>
      </c>
      <c r="J803">
        <v>6</v>
      </c>
      <c r="K803">
        <v>235399.83199999999</v>
      </c>
      <c r="L803" s="1">
        <f t="shared" si="25"/>
        <v>235.399832</v>
      </c>
    </row>
    <row r="804" spans="1:12" ht="14.45">
      <c r="A804" t="s">
        <v>723</v>
      </c>
      <c r="B804" t="s">
        <v>759</v>
      </c>
      <c r="C804">
        <v>842139</v>
      </c>
      <c r="D804" t="s">
        <v>760</v>
      </c>
      <c r="E804" t="s">
        <v>147</v>
      </c>
      <c r="F804" t="s">
        <v>292</v>
      </c>
      <c r="G804" t="str">
        <f t="shared" si="24"/>
        <v>Belgium to World</v>
      </c>
      <c r="H804">
        <v>2014</v>
      </c>
      <c r="I804" t="s">
        <v>724</v>
      </c>
      <c r="J804">
        <v>6</v>
      </c>
      <c r="K804">
        <v>218259.18599999999</v>
      </c>
      <c r="L804" s="1">
        <f t="shared" si="25"/>
        <v>218.259186</v>
      </c>
    </row>
    <row r="805" spans="1:12" ht="14.45">
      <c r="A805" t="s">
        <v>723</v>
      </c>
      <c r="B805" t="s">
        <v>759</v>
      </c>
      <c r="C805">
        <v>842139</v>
      </c>
      <c r="D805" t="s">
        <v>760</v>
      </c>
      <c r="E805" t="s">
        <v>147</v>
      </c>
      <c r="F805" t="s">
        <v>292</v>
      </c>
      <c r="G805" t="str">
        <f t="shared" si="24"/>
        <v>Belgium to World</v>
      </c>
      <c r="H805">
        <v>2015</v>
      </c>
      <c r="I805" t="s">
        <v>724</v>
      </c>
      <c r="J805">
        <v>6</v>
      </c>
      <c r="K805">
        <v>206571.079</v>
      </c>
      <c r="L805" s="1">
        <f t="shared" si="25"/>
        <v>206.571079</v>
      </c>
    </row>
    <row r="806" spans="1:12" ht="14.45">
      <c r="A806" t="s">
        <v>723</v>
      </c>
      <c r="B806" t="s">
        <v>759</v>
      </c>
      <c r="C806">
        <v>842139</v>
      </c>
      <c r="D806" t="s">
        <v>760</v>
      </c>
      <c r="E806" t="s">
        <v>147</v>
      </c>
      <c r="F806" t="s">
        <v>292</v>
      </c>
      <c r="G806" t="str">
        <f t="shared" si="24"/>
        <v>Belgium to World</v>
      </c>
      <c r="H806">
        <v>2016</v>
      </c>
      <c r="I806" t="s">
        <v>724</v>
      </c>
      <c r="J806">
        <v>6</v>
      </c>
      <c r="K806">
        <v>250672.01800000001</v>
      </c>
      <c r="L806" s="1">
        <f t="shared" si="25"/>
        <v>250.67201800000001</v>
      </c>
    </row>
    <row r="807" spans="1:12" ht="14.45">
      <c r="A807" t="s">
        <v>723</v>
      </c>
      <c r="B807" t="s">
        <v>759</v>
      </c>
      <c r="C807">
        <v>842139</v>
      </c>
      <c r="D807" t="s">
        <v>760</v>
      </c>
      <c r="E807" t="s">
        <v>147</v>
      </c>
      <c r="F807" t="s">
        <v>292</v>
      </c>
      <c r="G807" t="str">
        <f t="shared" si="24"/>
        <v>Belgium to World</v>
      </c>
      <c r="H807">
        <v>2017</v>
      </c>
      <c r="I807" t="s">
        <v>724</v>
      </c>
      <c r="J807">
        <v>6</v>
      </c>
      <c r="K807">
        <v>296197.21100000001</v>
      </c>
      <c r="L807" s="1">
        <f t="shared" si="25"/>
        <v>296.19721100000004</v>
      </c>
    </row>
    <row r="808" spans="1:12" ht="14.45">
      <c r="A808" t="s">
        <v>723</v>
      </c>
      <c r="B808" t="s">
        <v>759</v>
      </c>
      <c r="C808">
        <v>842139</v>
      </c>
      <c r="D808" t="s">
        <v>760</v>
      </c>
      <c r="E808" t="s">
        <v>670</v>
      </c>
      <c r="F808" t="s">
        <v>670</v>
      </c>
      <c r="G808" t="str">
        <f t="shared" si="24"/>
        <v>Belgium to EU27</v>
      </c>
      <c r="H808">
        <v>2012</v>
      </c>
      <c r="I808" t="s">
        <v>724</v>
      </c>
      <c r="J808">
        <v>6</v>
      </c>
      <c r="K808">
        <v>123599.393</v>
      </c>
      <c r="L808" s="1">
        <f t="shared" si="25"/>
        <v>123.59939299999999</v>
      </c>
    </row>
    <row r="809" spans="1:12" ht="14.45">
      <c r="A809" t="s">
        <v>723</v>
      </c>
      <c r="B809" t="s">
        <v>759</v>
      </c>
      <c r="C809">
        <v>842139</v>
      </c>
      <c r="D809" t="s">
        <v>760</v>
      </c>
      <c r="E809" t="s">
        <v>670</v>
      </c>
      <c r="F809" t="s">
        <v>670</v>
      </c>
      <c r="G809" t="str">
        <f t="shared" si="24"/>
        <v>Belgium to EU27</v>
      </c>
      <c r="H809">
        <v>2013</v>
      </c>
      <c r="I809" t="s">
        <v>724</v>
      </c>
      <c r="J809">
        <v>6</v>
      </c>
      <c r="K809">
        <v>134465.63699999999</v>
      </c>
      <c r="L809" s="1">
        <f t="shared" si="25"/>
        <v>134.46563699999999</v>
      </c>
    </row>
    <row r="810" spans="1:12" ht="14.45">
      <c r="A810" t="s">
        <v>723</v>
      </c>
      <c r="B810" t="s">
        <v>759</v>
      </c>
      <c r="C810">
        <v>842139</v>
      </c>
      <c r="D810" t="s">
        <v>760</v>
      </c>
      <c r="E810" t="s">
        <v>670</v>
      </c>
      <c r="F810" t="s">
        <v>670</v>
      </c>
      <c r="G810" t="str">
        <f t="shared" si="24"/>
        <v>Belgium to EU27</v>
      </c>
      <c r="H810">
        <v>2014</v>
      </c>
      <c r="I810" t="s">
        <v>724</v>
      </c>
      <c r="J810">
        <v>6</v>
      </c>
      <c r="K810">
        <v>134891.50700000001</v>
      </c>
      <c r="L810" s="1">
        <f t="shared" si="25"/>
        <v>134.89150700000002</v>
      </c>
    </row>
    <row r="811" spans="1:12" ht="14.45">
      <c r="A811" t="s">
        <v>723</v>
      </c>
      <c r="B811" t="s">
        <v>759</v>
      </c>
      <c r="C811">
        <v>842139</v>
      </c>
      <c r="D811" t="s">
        <v>760</v>
      </c>
      <c r="E811" t="s">
        <v>670</v>
      </c>
      <c r="F811" t="s">
        <v>670</v>
      </c>
      <c r="G811" t="str">
        <f t="shared" si="24"/>
        <v>Belgium to EU27</v>
      </c>
      <c r="H811">
        <v>2015</v>
      </c>
      <c r="I811" t="s">
        <v>724</v>
      </c>
      <c r="J811">
        <v>6</v>
      </c>
      <c r="K811">
        <v>119212.454</v>
      </c>
      <c r="L811" s="1">
        <f t="shared" si="25"/>
        <v>119.21245399999999</v>
      </c>
    </row>
    <row r="812" spans="1:12" ht="14.45">
      <c r="A812" t="s">
        <v>723</v>
      </c>
      <c r="B812" t="s">
        <v>759</v>
      </c>
      <c r="C812">
        <v>842139</v>
      </c>
      <c r="D812" t="s">
        <v>760</v>
      </c>
      <c r="E812" t="s">
        <v>670</v>
      </c>
      <c r="F812" t="s">
        <v>670</v>
      </c>
      <c r="G812" t="str">
        <f t="shared" si="24"/>
        <v>Belgium to EU27</v>
      </c>
      <c r="H812">
        <v>2016</v>
      </c>
      <c r="I812" t="s">
        <v>724</v>
      </c>
      <c r="J812">
        <v>6</v>
      </c>
      <c r="K812">
        <v>136258.52299999999</v>
      </c>
      <c r="L812" s="1">
        <f t="shared" si="25"/>
        <v>136.258523</v>
      </c>
    </row>
    <row r="813" spans="1:12" ht="14.45">
      <c r="A813" t="s">
        <v>723</v>
      </c>
      <c r="B813" t="s">
        <v>759</v>
      </c>
      <c r="C813">
        <v>842139</v>
      </c>
      <c r="D813" t="s">
        <v>760</v>
      </c>
      <c r="E813" t="s">
        <v>670</v>
      </c>
      <c r="F813" t="s">
        <v>670</v>
      </c>
      <c r="G813" t="str">
        <f t="shared" si="24"/>
        <v>Belgium to EU27</v>
      </c>
      <c r="H813">
        <v>2017</v>
      </c>
      <c r="I813" t="s">
        <v>724</v>
      </c>
      <c r="J813">
        <v>6</v>
      </c>
      <c r="K813">
        <v>180140.44099999999</v>
      </c>
      <c r="L813" s="1">
        <f t="shared" si="25"/>
        <v>180.14044099999998</v>
      </c>
    </row>
    <row r="814" spans="1:12" ht="14.45">
      <c r="A814" t="s">
        <v>723</v>
      </c>
      <c r="B814" t="s">
        <v>759</v>
      </c>
      <c r="C814">
        <v>847989</v>
      </c>
      <c r="D814" t="s">
        <v>760</v>
      </c>
      <c r="E814" t="s">
        <v>147</v>
      </c>
      <c r="F814" t="s">
        <v>292</v>
      </c>
      <c r="G814" t="str">
        <f t="shared" si="24"/>
        <v>Belgium to World</v>
      </c>
      <c r="H814">
        <v>2012</v>
      </c>
      <c r="I814" t="s">
        <v>724</v>
      </c>
      <c r="J814">
        <v>6</v>
      </c>
      <c r="K814">
        <v>256393.29399999999</v>
      </c>
      <c r="L814" s="1">
        <f t="shared" si="25"/>
        <v>256.39329399999997</v>
      </c>
    </row>
    <row r="815" spans="1:12" ht="14.45">
      <c r="A815" t="s">
        <v>723</v>
      </c>
      <c r="B815" t="s">
        <v>759</v>
      </c>
      <c r="C815">
        <v>847989</v>
      </c>
      <c r="D815" t="s">
        <v>760</v>
      </c>
      <c r="E815" t="s">
        <v>147</v>
      </c>
      <c r="F815" t="s">
        <v>292</v>
      </c>
      <c r="G815" t="str">
        <f t="shared" si="24"/>
        <v>Belgium to World</v>
      </c>
      <c r="H815">
        <v>2013</v>
      </c>
      <c r="I815" t="s">
        <v>724</v>
      </c>
      <c r="J815">
        <v>6</v>
      </c>
      <c r="K815">
        <v>319206.723</v>
      </c>
      <c r="L815" s="1">
        <f t="shared" si="25"/>
        <v>319.20672300000001</v>
      </c>
    </row>
    <row r="816" spans="1:12" ht="14.45">
      <c r="A816" t="s">
        <v>723</v>
      </c>
      <c r="B816" t="s">
        <v>759</v>
      </c>
      <c r="C816">
        <v>847989</v>
      </c>
      <c r="D816" t="s">
        <v>760</v>
      </c>
      <c r="E816" t="s">
        <v>147</v>
      </c>
      <c r="F816" t="s">
        <v>292</v>
      </c>
      <c r="G816" t="str">
        <f t="shared" si="24"/>
        <v>Belgium to World</v>
      </c>
      <c r="H816">
        <v>2014</v>
      </c>
      <c r="I816" t="s">
        <v>724</v>
      </c>
      <c r="J816">
        <v>6</v>
      </c>
      <c r="K816">
        <v>454700.65899999999</v>
      </c>
      <c r="L816" s="1">
        <f t="shared" si="25"/>
        <v>454.70065899999997</v>
      </c>
    </row>
    <row r="817" spans="1:12" ht="14.45">
      <c r="A817" t="s">
        <v>723</v>
      </c>
      <c r="B817" t="s">
        <v>759</v>
      </c>
      <c r="C817">
        <v>847989</v>
      </c>
      <c r="D817" t="s">
        <v>760</v>
      </c>
      <c r="E817" t="s">
        <v>147</v>
      </c>
      <c r="F817" t="s">
        <v>292</v>
      </c>
      <c r="G817" t="str">
        <f t="shared" si="24"/>
        <v>Belgium to World</v>
      </c>
      <c r="H817">
        <v>2015</v>
      </c>
      <c r="I817" t="s">
        <v>724</v>
      </c>
      <c r="J817">
        <v>6</v>
      </c>
      <c r="K817">
        <v>288971.44400000002</v>
      </c>
      <c r="L817" s="1">
        <f t="shared" si="25"/>
        <v>288.97144400000002</v>
      </c>
    </row>
    <row r="818" spans="1:12" ht="14.45">
      <c r="A818" t="s">
        <v>723</v>
      </c>
      <c r="B818" t="s">
        <v>759</v>
      </c>
      <c r="C818">
        <v>847989</v>
      </c>
      <c r="D818" t="s">
        <v>760</v>
      </c>
      <c r="E818" t="s">
        <v>147</v>
      </c>
      <c r="F818" t="s">
        <v>292</v>
      </c>
      <c r="G818" t="str">
        <f t="shared" si="24"/>
        <v>Belgium to World</v>
      </c>
      <c r="H818">
        <v>2016</v>
      </c>
      <c r="I818" t="s">
        <v>724</v>
      </c>
      <c r="J818">
        <v>6</v>
      </c>
      <c r="K818">
        <v>323142.82500000001</v>
      </c>
      <c r="L818" s="1">
        <f t="shared" si="25"/>
        <v>323.14282500000002</v>
      </c>
    </row>
    <row r="819" spans="1:12" ht="14.45">
      <c r="A819" t="s">
        <v>723</v>
      </c>
      <c r="B819" t="s">
        <v>759</v>
      </c>
      <c r="C819">
        <v>847989</v>
      </c>
      <c r="D819" t="s">
        <v>760</v>
      </c>
      <c r="E819" t="s">
        <v>147</v>
      </c>
      <c r="F819" t="s">
        <v>292</v>
      </c>
      <c r="G819" t="str">
        <f t="shared" si="24"/>
        <v>Belgium to World</v>
      </c>
      <c r="H819">
        <v>2017</v>
      </c>
      <c r="I819" t="s">
        <v>724</v>
      </c>
      <c r="J819">
        <v>6</v>
      </c>
      <c r="K819">
        <v>355334.25699999998</v>
      </c>
      <c r="L819" s="1">
        <f t="shared" si="25"/>
        <v>355.33425699999998</v>
      </c>
    </row>
    <row r="820" spans="1:12" ht="14.45">
      <c r="A820" t="s">
        <v>723</v>
      </c>
      <c r="B820" t="s">
        <v>759</v>
      </c>
      <c r="C820">
        <v>847989</v>
      </c>
      <c r="D820" t="s">
        <v>760</v>
      </c>
      <c r="E820" t="s">
        <v>670</v>
      </c>
      <c r="F820" t="s">
        <v>670</v>
      </c>
      <c r="G820" t="str">
        <f t="shared" si="24"/>
        <v>Belgium to EU27</v>
      </c>
      <c r="H820">
        <v>2012</v>
      </c>
      <c r="I820" t="s">
        <v>724</v>
      </c>
      <c r="J820">
        <v>6</v>
      </c>
      <c r="K820">
        <v>135958.245</v>
      </c>
      <c r="L820" s="1">
        <f t="shared" si="25"/>
        <v>135.95824500000001</v>
      </c>
    </row>
    <row r="821" spans="1:12" ht="14.45">
      <c r="A821" t="s">
        <v>723</v>
      </c>
      <c r="B821" t="s">
        <v>759</v>
      </c>
      <c r="C821">
        <v>847989</v>
      </c>
      <c r="D821" t="s">
        <v>760</v>
      </c>
      <c r="E821" t="s">
        <v>670</v>
      </c>
      <c r="F821" t="s">
        <v>670</v>
      </c>
      <c r="G821" t="str">
        <f t="shared" si="24"/>
        <v>Belgium to EU27</v>
      </c>
      <c r="H821">
        <v>2013</v>
      </c>
      <c r="I821" t="s">
        <v>724</v>
      </c>
      <c r="J821">
        <v>6</v>
      </c>
      <c r="K821">
        <v>181311.88500000001</v>
      </c>
      <c r="L821" s="1">
        <f t="shared" si="25"/>
        <v>181.31188500000002</v>
      </c>
    </row>
    <row r="822" spans="1:12" ht="14.45">
      <c r="A822" t="s">
        <v>723</v>
      </c>
      <c r="B822" t="s">
        <v>759</v>
      </c>
      <c r="C822">
        <v>847989</v>
      </c>
      <c r="D822" t="s">
        <v>760</v>
      </c>
      <c r="E822" t="s">
        <v>670</v>
      </c>
      <c r="F822" t="s">
        <v>670</v>
      </c>
      <c r="G822" t="str">
        <f t="shared" si="24"/>
        <v>Belgium to EU27</v>
      </c>
      <c r="H822">
        <v>2014</v>
      </c>
      <c r="I822" t="s">
        <v>724</v>
      </c>
      <c r="J822">
        <v>6</v>
      </c>
      <c r="K822">
        <v>265506.53100000002</v>
      </c>
      <c r="L822" s="1">
        <f t="shared" si="25"/>
        <v>265.506531</v>
      </c>
    </row>
    <row r="823" spans="1:12" ht="14.45">
      <c r="A823" t="s">
        <v>723</v>
      </c>
      <c r="B823" t="s">
        <v>759</v>
      </c>
      <c r="C823">
        <v>847989</v>
      </c>
      <c r="D823" t="s">
        <v>760</v>
      </c>
      <c r="E823" t="s">
        <v>670</v>
      </c>
      <c r="F823" t="s">
        <v>670</v>
      </c>
      <c r="G823" t="str">
        <f t="shared" si="24"/>
        <v>Belgium to EU27</v>
      </c>
      <c r="H823">
        <v>2015</v>
      </c>
      <c r="I823" t="s">
        <v>724</v>
      </c>
      <c r="J823">
        <v>6</v>
      </c>
      <c r="K823">
        <v>148617.62400000001</v>
      </c>
      <c r="L823" s="1">
        <f t="shared" si="25"/>
        <v>148.61762400000001</v>
      </c>
    </row>
    <row r="824" spans="1:12" ht="14.45">
      <c r="A824" t="s">
        <v>723</v>
      </c>
      <c r="B824" t="s">
        <v>759</v>
      </c>
      <c r="C824">
        <v>847989</v>
      </c>
      <c r="D824" t="s">
        <v>760</v>
      </c>
      <c r="E824" t="s">
        <v>670</v>
      </c>
      <c r="F824" t="s">
        <v>670</v>
      </c>
      <c r="G824" t="str">
        <f t="shared" si="24"/>
        <v>Belgium to EU27</v>
      </c>
      <c r="H824">
        <v>2016</v>
      </c>
      <c r="I824" t="s">
        <v>724</v>
      </c>
      <c r="J824">
        <v>6</v>
      </c>
      <c r="K824">
        <v>152482.158</v>
      </c>
      <c r="L824" s="1">
        <f t="shared" si="25"/>
        <v>152.482158</v>
      </c>
    </row>
    <row r="825" spans="1:12" ht="14.45">
      <c r="A825" t="s">
        <v>723</v>
      </c>
      <c r="B825" t="s">
        <v>759</v>
      </c>
      <c r="C825">
        <v>847989</v>
      </c>
      <c r="D825" t="s">
        <v>760</v>
      </c>
      <c r="E825" t="s">
        <v>670</v>
      </c>
      <c r="F825" t="s">
        <v>670</v>
      </c>
      <c r="G825" t="str">
        <f t="shared" si="24"/>
        <v>Belgium to EU27</v>
      </c>
      <c r="H825">
        <v>2017</v>
      </c>
      <c r="I825" t="s">
        <v>724</v>
      </c>
      <c r="J825">
        <v>6</v>
      </c>
      <c r="K825">
        <v>168656.033</v>
      </c>
      <c r="L825" s="1">
        <f t="shared" si="25"/>
        <v>168.65603300000001</v>
      </c>
    </row>
    <row r="826" spans="1:12" ht="14.45">
      <c r="A826" t="s">
        <v>723</v>
      </c>
      <c r="B826" t="s">
        <v>761</v>
      </c>
      <c r="C826">
        <v>730900</v>
      </c>
      <c r="D826" t="s">
        <v>762</v>
      </c>
      <c r="E826" t="s">
        <v>147</v>
      </c>
      <c r="F826" t="s">
        <v>292</v>
      </c>
      <c r="G826" t="str">
        <f t="shared" si="24"/>
        <v>Benin to World</v>
      </c>
      <c r="H826">
        <v>2015</v>
      </c>
      <c r="I826" t="s">
        <v>724</v>
      </c>
      <c r="J826">
        <v>6</v>
      </c>
      <c r="K826">
        <v>23.251000000000001</v>
      </c>
      <c r="L826" s="1">
        <f t="shared" si="25"/>
        <v>2.3251000000000001E-2</v>
      </c>
    </row>
    <row r="827" spans="1:12" ht="14.45">
      <c r="A827" t="s">
        <v>723</v>
      </c>
      <c r="B827" t="s">
        <v>761</v>
      </c>
      <c r="C827">
        <v>730900</v>
      </c>
      <c r="D827" t="s">
        <v>762</v>
      </c>
      <c r="E827" t="s">
        <v>147</v>
      </c>
      <c r="F827" t="s">
        <v>292</v>
      </c>
      <c r="G827" t="str">
        <f t="shared" si="24"/>
        <v>Benin to World</v>
      </c>
      <c r="H827">
        <v>2016</v>
      </c>
      <c r="I827" t="s">
        <v>724</v>
      </c>
      <c r="J827">
        <v>6</v>
      </c>
      <c r="K827">
        <v>17.843</v>
      </c>
      <c r="L827" s="1">
        <f t="shared" si="25"/>
        <v>1.7843000000000001E-2</v>
      </c>
    </row>
    <row r="828" spans="1:12" ht="14.45">
      <c r="A828" t="s">
        <v>723</v>
      </c>
      <c r="B828" t="s">
        <v>761</v>
      </c>
      <c r="C828">
        <v>730900</v>
      </c>
      <c r="D828" t="s">
        <v>762</v>
      </c>
      <c r="E828" t="s">
        <v>147</v>
      </c>
      <c r="F828" t="s">
        <v>292</v>
      </c>
      <c r="G828" t="str">
        <f t="shared" si="24"/>
        <v>Benin to World</v>
      </c>
      <c r="H828">
        <v>2017</v>
      </c>
      <c r="I828" t="s">
        <v>724</v>
      </c>
      <c r="J828">
        <v>6</v>
      </c>
      <c r="K828">
        <v>367.274</v>
      </c>
      <c r="L828" s="1">
        <f t="shared" si="25"/>
        <v>0.36727399999999999</v>
      </c>
    </row>
    <row r="829" spans="1:12" ht="14.45">
      <c r="A829" t="s">
        <v>723</v>
      </c>
      <c r="B829" t="s">
        <v>761</v>
      </c>
      <c r="C829">
        <v>730900</v>
      </c>
      <c r="D829" t="s">
        <v>762</v>
      </c>
      <c r="E829" t="s">
        <v>670</v>
      </c>
      <c r="F829" t="s">
        <v>670</v>
      </c>
      <c r="G829" t="str">
        <f t="shared" si="24"/>
        <v>Benin to EU27</v>
      </c>
      <c r="H829">
        <v>2015</v>
      </c>
      <c r="I829" t="s">
        <v>724</v>
      </c>
      <c r="J829">
        <v>6</v>
      </c>
      <c r="K829">
        <v>23.251000000000001</v>
      </c>
      <c r="L829" s="1">
        <f t="shared" si="25"/>
        <v>2.3251000000000001E-2</v>
      </c>
    </row>
    <row r="830" spans="1:12" ht="14.45">
      <c r="A830" t="s">
        <v>723</v>
      </c>
      <c r="B830" t="s">
        <v>761</v>
      </c>
      <c r="C830">
        <v>741999</v>
      </c>
      <c r="D830" t="s">
        <v>762</v>
      </c>
      <c r="E830" t="s">
        <v>147</v>
      </c>
      <c r="F830" t="s">
        <v>292</v>
      </c>
      <c r="G830" t="str">
        <f t="shared" si="24"/>
        <v>Benin to World</v>
      </c>
      <c r="H830">
        <v>2017</v>
      </c>
      <c r="I830" t="s">
        <v>724</v>
      </c>
      <c r="J830">
        <v>6</v>
      </c>
      <c r="K830">
        <v>20.361000000000001</v>
      </c>
      <c r="L830" s="1">
        <f t="shared" si="25"/>
        <v>2.0361000000000001E-2</v>
      </c>
    </row>
    <row r="831" spans="1:12" ht="14.45">
      <c r="A831" t="s">
        <v>723</v>
      </c>
      <c r="B831" t="s">
        <v>761</v>
      </c>
      <c r="C831">
        <v>761100</v>
      </c>
      <c r="D831" t="s">
        <v>762</v>
      </c>
      <c r="E831" t="s">
        <v>147</v>
      </c>
      <c r="F831" t="s">
        <v>292</v>
      </c>
      <c r="G831" t="str">
        <f t="shared" si="24"/>
        <v>Benin to World</v>
      </c>
      <c r="H831">
        <v>2015</v>
      </c>
      <c r="I831" t="s">
        <v>724</v>
      </c>
      <c r="J831">
        <v>6</v>
      </c>
      <c r="K831">
        <v>6.29</v>
      </c>
      <c r="L831" s="1">
        <f t="shared" si="25"/>
        <v>6.2900000000000005E-3</v>
      </c>
    </row>
    <row r="832" spans="1:12" ht="14.45">
      <c r="A832" t="s">
        <v>723</v>
      </c>
      <c r="B832" t="s">
        <v>761</v>
      </c>
      <c r="C832">
        <v>761100</v>
      </c>
      <c r="D832" t="s">
        <v>762</v>
      </c>
      <c r="E832" t="s">
        <v>147</v>
      </c>
      <c r="F832" t="s">
        <v>292</v>
      </c>
      <c r="G832" t="str">
        <f t="shared" si="24"/>
        <v>Benin to World</v>
      </c>
      <c r="H832">
        <v>2016</v>
      </c>
      <c r="I832" t="s">
        <v>724</v>
      </c>
      <c r="J832">
        <v>6</v>
      </c>
      <c r="K832">
        <v>0</v>
      </c>
      <c r="L832" s="1">
        <f t="shared" si="25"/>
        <v>0</v>
      </c>
    </row>
    <row r="833" spans="1:12" ht="14.45">
      <c r="A833" t="s">
        <v>723</v>
      </c>
      <c r="B833" t="s">
        <v>761</v>
      </c>
      <c r="C833">
        <v>761100</v>
      </c>
      <c r="D833" t="s">
        <v>762</v>
      </c>
      <c r="E833" t="s">
        <v>147</v>
      </c>
      <c r="F833" t="s">
        <v>292</v>
      </c>
      <c r="G833" t="str">
        <f t="shared" si="24"/>
        <v>Benin to World</v>
      </c>
      <c r="H833">
        <v>2017</v>
      </c>
      <c r="I833" t="s">
        <v>724</v>
      </c>
      <c r="J833">
        <v>6</v>
      </c>
      <c r="K833">
        <v>0.29299999999999998</v>
      </c>
      <c r="L833" s="1">
        <f t="shared" si="25"/>
        <v>2.9299999999999997E-4</v>
      </c>
    </row>
    <row r="834" spans="1:12" ht="14.45">
      <c r="A834" t="s">
        <v>723</v>
      </c>
      <c r="B834" t="s">
        <v>761</v>
      </c>
      <c r="C834">
        <v>761100</v>
      </c>
      <c r="D834" t="s">
        <v>762</v>
      </c>
      <c r="E834" t="s">
        <v>670</v>
      </c>
      <c r="F834" t="s">
        <v>670</v>
      </c>
      <c r="G834" t="str">
        <f t="shared" si="24"/>
        <v>Benin to EU27</v>
      </c>
      <c r="H834">
        <v>2015</v>
      </c>
      <c r="I834" t="s">
        <v>724</v>
      </c>
      <c r="J834">
        <v>6</v>
      </c>
      <c r="K834">
        <v>6.29</v>
      </c>
      <c r="L834" s="1">
        <f t="shared" si="25"/>
        <v>6.2900000000000005E-3</v>
      </c>
    </row>
    <row r="835" spans="1:12" ht="14.45">
      <c r="A835" t="s">
        <v>723</v>
      </c>
      <c r="B835" t="s">
        <v>761</v>
      </c>
      <c r="C835">
        <v>761100</v>
      </c>
      <c r="D835" t="s">
        <v>762</v>
      </c>
      <c r="E835" t="s">
        <v>670</v>
      </c>
      <c r="F835" t="s">
        <v>670</v>
      </c>
      <c r="G835" t="str">
        <f t="shared" si="24"/>
        <v>Benin to EU27</v>
      </c>
      <c r="H835">
        <v>2016</v>
      </c>
      <c r="I835" t="s">
        <v>724</v>
      </c>
      <c r="J835">
        <v>6</v>
      </c>
      <c r="K835">
        <v>0</v>
      </c>
      <c r="L835" s="1">
        <f t="shared" si="25"/>
        <v>0</v>
      </c>
    </row>
    <row r="836" spans="1:12" ht="14.45">
      <c r="A836" t="s">
        <v>723</v>
      </c>
      <c r="B836" t="s">
        <v>761</v>
      </c>
      <c r="C836">
        <v>761100</v>
      </c>
      <c r="D836" t="s">
        <v>762</v>
      </c>
      <c r="E836" t="s">
        <v>670</v>
      </c>
      <c r="F836" t="s">
        <v>670</v>
      </c>
      <c r="G836" t="str">
        <f t="shared" si="24"/>
        <v>Benin to EU27</v>
      </c>
      <c r="H836">
        <v>2017</v>
      </c>
      <c r="I836" t="s">
        <v>724</v>
      </c>
      <c r="J836">
        <v>6</v>
      </c>
      <c r="K836">
        <v>0.29299999999999998</v>
      </c>
      <c r="L836" s="1">
        <f t="shared" si="25"/>
        <v>2.9299999999999997E-4</v>
      </c>
    </row>
    <row r="837" spans="1:12" ht="14.45">
      <c r="A837" t="s">
        <v>723</v>
      </c>
      <c r="B837" t="s">
        <v>761</v>
      </c>
      <c r="C837">
        <v>8405</v>
      </c>
      <c r="D837" t="s">
        <v>762</v>
      </c>
      <c r="E837" t="s">
        <v>147</v>
      </c>
      <c r="F837" t="s">
        <v>292</v>
      </c>
      <c r="G837" t="str">
        <f t="shared" si="24"/>
        <v>Benin to World</v>
      </c>
      <c r="H837">
        <v>2016</v>
      </c>
      <c r="I837" t="s">
        <v>724</v>
      </c>
      <c r="J837">
        <v>6</v>
      </c>
      <c r="K837">
        <v>1.0860000000000001</v>
      </c>
      <c r="L837" s="1">
        <f t="shared" si="25"/>
        <v>1.0860000000000002E-3</v>
      </c>
    </row>
    <row r="838" spans="1:12" ht="14.45">
      <c r="A838" t="s">
        <v>723</v>
      </c>
      <c r="B838" t="s">
        <v>761</v>
      </c>
      <c r="C838">
        <v>8405</v>
      </c>
      <c r="D838" t="s">
        <v>762</v>
      </c>
      <c r="E838" t="s">
        <v>147</v>
      </c>
      <c r="F838" t="s">
        <v>292</v>
      </c>
      <c r="G838" t="str">
        <f t="shared" si="24"/>
        <v>Benin to World</v>
      </c>
      <c r="H838">
        <v>2017</v>
      </c>
      <c r="I838" t="s">
        <v>724</v>
      </c>
      <c r="J838">
        <v>6</v>
      </c>
      <c r="K838">
        <v>0.19500000000000001</v>
      </c>
      <c r="L838" s="1">
        <f t="shared" si="25"/>
        <v>1.95E-4</v>
      </c>
    </row>
    <row r="839" spans="1:12" ht="14.45">
      <c r="A839" t="s">
        <v>723</v>
      </c>
      <c r="B839" t="s">
        <v>761</v>
      </c>
      <c r="C839">
        <v>8405</v>
      </c>
      <c r="D839" t="s">
        <v>762</v>
      </c>
      <c r="E839" t="s">
        <v>670</v>
      </c>
      <c r="F839" t="s">
        <v>670</v>
      </c>
      <c r="G839" t="str">
        <f t="shared" si="24"/>
        <v>Benin to EU27</v>
      </c>
      <c r="H839">
        <v>2016</v>
      </c>
      <c r="I839" t="s">
        <v>724</v>
      </c>
      <c r="J839">
        <v>6</v>
      </c>
      <c r="K839">
        <v>1.0860000000000001</v>
      </c>
      <c r="L839" s="1">
        <f t="shared" si="25"/>
        <v>1.0860000000000002E-3</v>
      </c>
    </row>
    <row r="840" spans="1:12" ht="14.45">
      <c r="A840" t="s">
        <v>723</v>
      </c>
      <c r="B840" t="s">
        <v>761</v>
      </c>
      <c r="C840">
        <v>8405</v>
      </c>
      <c r="D840" t="s">
        <v>762</v>
      </c>
      <c r="E840" t="s">
        <v>670</v>
      </c>
      <c r="F840" t="s">
        <v>670</v>
      </c>
      <c r="G840" t="str">
        <f t="shared" si="24"/>
        <v>Benin to EU27</v>
      </c>
      <c r="H840">
        <v>2017</v>
      </c>
      <c r="I840" t="s">
        <v>724</v>
      </c>
      <c r="J840">
        <v>6</v>
      </c>
      <c r="K840">
        <v>0.19500000000000001</v>
      </c>
      <c r="L840" s="1">
        <f t="shared" si="25"/>
        <v>1.95E-4</v>
      </c>
    </row>
    <row r="841" spans="1:12" ht="14.45">
      <c r="A841" t="s">
        <v>723</v>
      </c>
      <c r="B841" t="s">
        <v>761</v>
      </c>
      <c r="C841">
        <v>842139</v>
      </c>
      <c r="D841" t="s">
        <v>762</v>
      </c>
      <c r="E841" t="s">
        <v>147</v>
      </c>
      <c r="F841" t="s">
        <v>292</v>
      </c>
      <c r="G841" t="str">
        <f t="shared" ref="G841:G904" si="26">CONCATENATE(D841, " to ", F841)</f>
        <v>Benin to World</v>
      </c>
      <c r="H841">
        <v>2015</v>
      </c>
      <c r="I841" t="s">
        <v>724</v>
      </c>
      <c r="J841">
        <v>6</v>
      </c>
      <c r="K841">
        <v>15.957000000000001</v>
      </c>
      <c r="L841" s="1">
        <f t="shared" ref="L841:L904" si="27">K841/1000</f>
        <v>1.5957000000000002E-2</v>
      </c>
    </row>
    <row r="842" spans="1:12" ht="14.45">
      <c r="A842" t="s">
        <v>723</v>
      </c>
      <c r="B842" t="s">
        <v>761</v>
      </c>
      <c r="C842">
        <v>842139</v>
      </c>
      <c r="D842" t="s">
        <v>762</v>
      </c>
      <c r="E842" t="s">
        <v>147</v>
      </c>
      <c r="F842" t="s">
        <v>292</v>
      </c>
      <c r="G842" t="str">
        <f t="shared" si="26"/>
        <v>Benin to World</v>
      </c>
      <c r="H842">
        <v>2017</v>
      </c>
      <c r="I842" t="s">
        <v>724</v>
      </c>
      <c r="J842">
        <v>6</v>
      </c>
      <c r="K842">
        <v>2.956</v>
      </c>
      <c r="L842" s="1">
        <f t="shared" si="27"/>
        <v>2.9559999999999999E-3</v>
      </c>
    </row>
    <row r="843" spans="1:12" ht="14.45">
      <c r="A843" t="s">
        <v>723</v>
      </c>
      <c r="B843" t="s">
        <v>761</v>
      </c>
      <c r="C843">
        <v>842139</v>
      </c>
      <c r="D843" t="s">
        <v>762</v>
      </c>
      <c r="E843" t="s">
        <v>670</v>
      </c>
      <c r="F843" t="s">
        <v>670</v>
      </c>
      <c r="G843" t="str">
        <f t="shared" si="26"/>
        <v>Benin to EU27</v>
      </c>
      <c r="H843">
        <v>2017</v>
      </c>
      <c r="I843" t="s">
        <v>724</v>
      </c>
      <c r="J843">
        <v>6</v>
      </c>
      <c r="K843">
        <v>2.956</v>
      </c>
      <c r="L843" s="1">
        <f t="shared" si="27"/>
        <v>2.9559999999999999E-3</v>
      </c>
    </row>
    <row r="844" spans="1:12" ht="14.45">
      <c r="A844" t="s">
        <v>723</v>
      </c>
      <c r="B844" t="s">
        <v>761</v>
      </c>
      <c r="C844">
        <v>847989</v>
      </c>
      <c r="D844" t="s">
        <v>762</v>
      </c>
      <c r="E844" t="s">
        <v>147</v>
      </c>
      <c r="F844" t="s">
        <v>292</v>
      </c>
      <c r="G844" t="str">
        <f t="shared" si="26"/>
        <v>Benin to World</v>
      </c>
      <c r="H844">
        <v>2015</v>
      </c>
      <c r="I844" t="s">
        <v>724</v>
      </c>
      <c r="J844">
        <v>6</v>
      </c>
      <c r="K844">
        <v>157.434</v>
      </c>
      <c r="L844" s="1">
        <f t="shared" si="27"/>
        <v>0.15743399999999999</v>
      </c>
    </row>
    <row r="845" spans="1:12" ht="14.45">
      <c r="A845" t="s">
        <v>723</v>
      </c>
      <c r="B845" t="s">
        <v>761</v>
      </c>
      <c r="C845">
        <v>847989</v>
      </c>
      <c r="D845" t="s">
        <v>762</v>
      </c>
      <c r="E845" t="s">
        <v>147</v>
      </c>
      <c r="F845" t="s">
        <v>292</v>
      </c>
      <c r="G845" t="str">
        <f t="shared" si="26"/>
        <v>Benin to World</v>
      </c>
      <c r="H845">
        <v>2017</v>
      </c>
      <c r="I845" t="s">
        <v>724</v>
      </c>
      <c r="J845">
        <v>6</v>
      </c>
      <c r="K845">
        <v>112.379</v>
      </c>
      <c r="L845" s="1">
        <f t="shared" si="27"/>
        <v>0.11237900000000001</v>
      </c>
    </row>
    <row r="846" spans="1:12" ht="14.45">
      <c r="A846" t="s">
        <v>723</v>
      </c>
      <c r="B846" t="s">
        <v>763</v>
      </c>
      <c r="C846">
        <v>730900</v>
      </c>
      <c r="D846" t="s">
        <v>764</v>
      </c>
      <c r="E846" t="s">
        <v>147</v>
      </c>
      <c r="F846" t="s">
        <v>292</v>
      </c>
      <c r="G846" t="str">
        <f t="shared" si="26"/>
        <v>Burkina Faso to World</v>
      </c>
      <c r="H846">
        <v>2015</v>
      </c>
      <c r="I846" t="s">
        <v>724</v>
      </c>
      <c r="J846">
        <v>6</v>
      </c>
      <c r="K846">
        <v>458.95100000000002</v>
      </c>
      <c r="L846" s="1">
        <f t="shared" si="27"/>
        <v>0.458951</v>
      </c>
    </row>
    <row r="847" spans="1:12" ht="14.45">
      <c r="A847" t="s">
        <v>723</v>
      </c>
      <c r="B847" t="s">
        <v>763</v>
      </c>
      <c r="C847">
        <v>730900</v>
      </c>
      <c r="D847" t="s">
        <v>764</v>
      </c>
      <c r="E847" t="s">
        <v>147</v>
      </c>
      <c r="F847" t="s">
        <v>292</v>
      </c>
      <c r="G847" t="str">
        <f t="shared" si="26"/>
        <v>Burkina Faso to World</v>
      </c>
      <c r="H847">
        <v>2016</v>
      </c>
      <c r="I847" t="s">
        <v>724</v>
      </c>
      <c r="J847">
        <v>6</v>
      </c>
      <c r="K847">
        <v>119.134</v>
      </c>
      <c r="L847" s="1">
        <f t="shared" si="27"/>
        <v>0.119134</v>
      </c>
    </row>
    <row r="848" spans="1:12" ht="14.45">
      <c r="A848" t="s">
        <v>723</v>
      </c>
      <c r="B848" t="s">
        <v>763</v>
      </c>
      <c r="C848">
        <v>730900</v>
      </c>
      <c r="D848" t="s">
        <v>764</v>
      </c>
      <c r="E848" t="s">
        <v>147</v>
      </c>
      <c r="F848" t="s">
        <v>292</v>
      </c>
      <c r="G848" t="str">
        <f t="shared" si="26"/>
        <v>Burkina Faso to World</v>
      </c>
      <c r="H848">
        <v>2017</v>
      </c>
      <c r="I848" t="s">
        <v>724</v>
      </c>
      <c r="J848">
        <v>6</v>
      </c>
      <c r="K848">
        <v>705.69899999999996</v>
      </c>
      <c r="L848" s="1">
        <f t="shared" si="27"/>
        <v>0.70569899999999997</v>
      </c>
    </row>
    <row r="849" spans="1:12" ht="14.45">
      <c r="A849" t="s">
        <v>723</v>
      </c>
      <c r="B849" t="s">
        <v>763</v>
      </c>
      <c r="C849">
        <v>730900</v>
      </c>
      <c r="D849" t="s">
        <v>764</v>
      </c>
      <c r="E849" t="s">
        <v>670</v>
      </c>
      <c r="F849" t="s">
        <v>670</v>
      </c>
      <c r="G849" t="str">
        <f t="shared" si="26"/>
        <v>Burkina Faso to EU27</v>
      </c>
      <c r="H849">
        <v>2016</v>
      </c>
      <c r="I849" t="s">
        <v>724</v>
      </c>
      <c r="J849">
        <v>6</v>
      </c>
      <c r="K849">
        <v>48.09</v>
      </c>
      <c r="L849" s="1">
        <f t="shared" si="27"/>
        <v>4.8090000000000001E-2</v>
      </c>
    </row>
    <row r="850" spans="1:12" ht="14.45">
      <c r="A850" t="s">
        <v>723</v>
      </c>
      <c r="B850" t="s">
        <v>763</v>
      </c>
      <c r="C850">
        <v>741999</v>
      </c>
      <c r="D850" t="s">
        <v>764</v>
      </c>
      <c r="E850" t="s">
        <v>147</v>
      </c>
      <c r="F850" t="s">
        <v>292</v>
      </c>
      <c r="G850" t="str">
        <f t="shared" si="26"/>
        <v>Burkina Faso to World</v>
      </c>
      <c r="H850">
        <v>2016</v>
      </c>
      <c r="I850" t="s">
        <v>724</v>
      </c>
      <c r="J850">
        <v>6</v>
      </c>
      <c r="K850">
        <v>0.71499999999999997</v>
      </c>
      <c r="L850" s="1">
        <f t="shared" si="27"/>
        <v>7.1499999999999992E-4</v>
      </c>
    </row>
    <row r="851" spans="1:12" ht="14.45">
      <c r="A851" t="s">
        <v>723</v>
      </c>
      <c r="B851" t="s">
        <v>763</v>
      </c>
      <c r="C851">
        <v>741999</v>
      </c>
      <c r="D851" t="s">
        <v>764</v>
      </c>
      <c r="E851" t="s">
        <v>147</v>
      </c>
      <c r="F851" t="s">
        <v>292</v>
      </c>
      <c r="G851" t="str">
        <f t="shared" si="26"/>
        <v>Burkina Faso to World</v>
      </c>
      <c r="H851">
        <v>2017</v>
      </c>
      <c r="I851" t="s">
        <v>724</v>
      </c>
      <c r="J851">
        <v>6</v>
      </c>
      <c r="K851">
        <v>4.8000000000000001E-2</v>
      </c>
      <c r="L851" s="1">
        <f t="shared" si="27"/>
        <v>4.8000000000000001E-5</v>
      </c>
    </row>
    <row r="852" spans="1:12" ht="14.45">
      <c r="A852" t="s">
        <v>723</v>
      </c>
      <c r="B852" t="s">
        <v>763</v>
      </c>
      <c r="C852">
        <v>741999</v>
      </c>
      <c r="D852" t="s">
        <v>764</v>
      </c>
      <c r="E852" t="s">
        <v>670</v>
      </c>
      <c r="F852" t="s">
        <v>670</v>
      </c>
      <c r="G852" t="str">
        <f t="shared" si="26"/>
        <v>Burkina Faso to EU27</v>
      </c>
      <c r="H852">
        <v>2016</v>
      </c>
      <c r="I852" t="s">
        <v>724</v>
      </c>
      <c r="J852">
        <v>6</v>
      </c>
      <c r="K852">
        <v>0.71499999999999997</v>
      </c>
      <c r="L852" s="1">
        <f t="shared" si="27"/>
        <v>7.1499999999999992E-4</v>
      </c>
    </row>
    <row r="853" spans="1:12" ht="14.45">
      <c r="A853" t="s">
        <v>723</v>
      </c>
      <c r="B853" t="s">
        <v>763</v>
      </c>
      <c r="C853">
        <v>761100</v>
      </c>
      <c r="D853" t="s">
        <v>764</v>
      </c>
      <c r="E853" t="s">
        <v>147</v>
      </c>
      <c r="F853" t="s">
        <v>292</v>
      </c>
      <c r="G853" t="str">
        <f t="shared" si="26"/>
        <v>Burkina Faso to World</v>
      </c>
      <c r="H853">
        <v>2016</v>
      </c>
      <c r="I853" t="s">
        <v>724</v>
      </c>
      <c r="J853">
        <v>6</v>
      </c>
      <c r="K853">
        <v>210.941</v>
      </c>
      <c r="L853" s="1">
        <f t="shared" si="27"/>
        <v>0.21094099999999999</v>
      </c>
    </row>
    <row r="854" spans="1:12" ht="14.45">
      <c r="A854" t="s">
        <v>723</v>
      </c>
      <c r="B854" t="s">
        <v>763</v>
      </c>
      <c r="C854">
        <v>761100</v>
      </c>
      <c r="D854" t="s">
        <v>764</v>
      </c>
      <c r="E854" t="s">
        <v>147</v>
      </c>
      <c r="F854" t="s">
        <v>292</v>
      </c>
      <c r="G854" t="str">
        <f t="shared" si="26"/>
        <v>Burkina Faso to World</v>
      </c>
      <c r="H854">
        <v>2017</v>
      </c>
      <c r="I854" t="s">
        <v>724</v>
      </c>
      <c r="J854">
        <v>6</v>
      </c>
      <c r="K854">
        <v>1.2769999999999999</v>
      </c>
      <c r="L854" s="1">
        <f t="shared" si="27"/>
        <v>1.2769999999999999E-3</v>
      </c>
    </row>
    <row r="855" spans="1:12" ht="14.45">
      <c r="A855" t="s">
        <v>723</v>
      </c>
      <c r="B855" t="s">
        <v>763</v>
      </c>
      <c r="C855">
        <v>8405</v>
      </c>
      <c r="D855" t="s">
        <v>764</v>
      </c>
      <c r="E855" t="s">
        <v>147</v>
      </c>
      <c r="F855" t="s">
        <v>292</v>
      </c>
      <c r="G855" t="str">
        <f t="shared" si="26"/>
        <v>Burkina Faso to World</v>
      </c>
      <c r="H855">
        <v>2015</v>
      </c>
      <c r="I855" t="s">
        <v>724</v>
      </c>
      <c r="J855">
        <v>6</v>
      </c>
      <c r="K855">
        <v>35.936</v>
      </c>
      <c r="L855" s="1">
        <f t="shared" si="27"/>
        <v>3.5936000000000003E-2</v>
      </c>
    </row>
    <row r="856" spans="1:12" ht="14.45">
      <c r="A856" t="s">
        <v>723</v>
      </c>
      <c r="B856" t="s">
        <v>763</v>
      </c>
      <c r="C856">
        <v>8405</v>
      </c>
      <c r="D856" t="s">
        <v>764</v>
      </c>
      <c r="E856" t="s">
        <v>147</v>
      </c>
      <c r="F856" t="s">
        <v>292</v>
      </c>
      <c r="G856" t="str">
        <f t="shared" si="26"/>
        <v>Burkina Faso to World</v>
      </c>
      <c r="H856">
        <v>2016</v>
      </c>
      <c r="I856" t="s">
        <v>724</v>
      </c>
      <c r="J856">
        <v>6</v>
      </c>
      <c r="K856">
        <v>2.214</v>
      </c>
      <c r="L856" s="1">
        <f t="shared" si="27"/>
        <v>2.2139999999999998E-3</v>
      </c>
    </row>
    <row r="857" spans="1:12" ht="14.45">
      <c r="A857" t="s">
        <v>723</v>
      </c>
      <c r="B857" t="s">
        <v>763</v>
      </c>
      <c r="C857">
        <v>842129</v>
      </c>
      <c r="D857" t="s">
        <v>764</v>
      </c>
      <c r="E857" t="s">
        <v>147</v>
      </c>
      <c r="F857" t="s">
        <v>292</v>
      </c>
      <c r="G857" t="str">
        <f t="shared" si="26"/>
        <v>Burkina Faso to World</v>
      </c>
      <c r="H857">
        <v>2015</v>
      </c>
      <c r="I857" t="s">
        <v>724</v>
      </c>
      <c r="J857">
        <v>6</v>
      </c>
      <c r="K857">
        <v>23.792999999999999</v>
      </c>
      <c r="L857" s="1">
        <f t="shared" si="27"/>
        <v>2.3792999999999998E-2</v>
      </c>
    </row>
    <row r="858" spans="1:12" ht="14.45">
      <c r="A858" t="s">
        <v>723</v>
      </c>
      <c r="B858" t="s">
        <v>763</v>
      </c>
      <c r="C858">
        <v>842129</v>
      </c>
      <c r="D858" t="s">
        <v>764</v>
      </c>
      <c r="E858" t="s">
        <v>147</v>
      </c>
      <c r="F858" t="s">
        <v>292</v>
      </c>
      <c r="G858" t="str">
        <f t="shared" si="26"/>
        <v>Burkina Faso to World</v>
      </c>
      <c r="H858">
        <v>2016</v>
      </c>
      <c r="I858" t="s">
        <v>724</v>
      </c>
      <c r="J858">
        <v>6</v>
      </c>
      <c r="K858">
        <v>5.157</v>
      </c>
      <c r="L858" s="1">
        <f t="shared" si="27"/>
        <v>5.1570000000000001E-3</v>
      </c>
    </row>
    <row r="859" spans="1:12" ht="14.45">
      <c r="A859" t="s">
        <v>723</v>
      </c>
      <c r="B859" t="s">
        <v>763</v>
      </c>
      <c r="C859">
        <v>842129</v>
      </c>
      <c r="D859" t="s">
        <v>764</v>
      </c>
      <c r="E859" t="s">
        <v>147</v>
      </c>
      <c r="F859" t="s">
        <v>292</v>
      </c>
      <c r="G859" t="str">
        <f t="shared" si="26"/>
        <v>Burkina Faso to World</v>
      </c>
      <c r="H859">
        <v>2017</v>
      </c>
      <c r="I859" t="s">
        <v>724</v>
      </c>
      <c r="J859">
        <v>6</v>
      </c>
      <c r="K859">
        <v>2.9420000000000002</v>
      </c>
      <c r="L859" s="1">
        <f t="shared" si="27"/>
        <v>2.9420000000000002E-3</v>
      </c>
    </row>
    <row r="860" spans="1:12" ht="14.45">
      <c r="A860" t="s">
        <v>723</v>
      </c>
      <c r="B860" t="s">
        <v>763</v>
      </c>
      <c r="C860">
        <v>842139</v>
      </c>
      <c r="D860" t="s">
        <v>764</v>
      </c>
      <c r="E860" t="s">
        <v>147</v>
      </c>
      <c r="F860" t="s">
        <v>292</v>
      </c>
      <c r="G860" t="str">
        <f t="shared" si="26"/>
        <v>Burkina Faso to World</v>
      </c>
      <c r="H860">
        <v>2015</v>
      </c>
      <c r="I860" t="s">
        <v>724</v>
      </c>
      <c r="J860">
        <v>6</v>
      </c>
      <c r="K860">
        <v>5.2320000000000002</v>
      </c>
      <c r="L860" s="1">
        <f t="shared" si="27"/>
        <v>5.2320000000000005E-3</v>
      </c>
    </row>
    <row r="861" spans="1:12" ht="14.45">
      <c r="A861" t="s">
        <v>723</v>
      </c>
      <c r="B861" t="s">
        <v>763</v>
      </c>
      <c r="C861">
        <v>842139</v>
      </c>
      <c r="D861" t="s">
        <v>764</v>
      </c>
      <c r="E861" t="s">
        <v>147</v>
      </c>
      <c r="F861" t="s">
        <v>292</v>
      </c>
      <c r="G861" t="str">
        <f t="shared" si="26"/>
        <v>Burkina Faso to World</v>
      </c>
      <c r="H861">
        <v>2016</v>
      </c>
      <c r="I861" t="s">
        <v>724</v>
      </c>
      <c r="J861">
        <v>6</v>
      </c>
      <c r="K861">
        <v>1.429</v>
      </c>
      <c r="L861" s="1">
        <f t="shared" si="27"/>
        <v>1.4290000000000001E-3</v>
      </c>
    </row>
    <row r="862" spans="1:12" ht="14.45">
      <c r="A862" t="s">
        <v>723</v>
      </c>
      <c r="B862" t="s">
        <v>763</v>
      </c>
      <c r="C862">
        <v>842139</v>
      </c>
      <c r="D862" t="s">
        <v>764</v>
      </c>
      <c r="E862" t="s">
        <v>670</v>
      </c>
      <c r="F862" t="s">
        <v>670</v>
      </c>
      <c r="G862" t="str">
        <f t="shared" si="26"/>
        <v>Burkina Faso to EU27</v>
      </c>
      <c r="H862">
        <v>2015</v>
      </c>
      <c r="I862" t="s">
        <v>724</v>
      </c>
      <c r="J862">
        <v>6</v>
      </c>
      <c r="K862">
        <v>1.9359999999999999</v>
      </c>
      <c r="L862" s="1">
        <f t="shared" si="27"/>
        <v>1.936E-3</v>
      </c>
    </row>
    <row r="863" spans="1:12" ht="14.45">
      <c r="A863" t="s">
        <v>723</v>
      </c>
      <c r="B863" t="s">
        <v>763</v>
      </c>
      <c r="C863">
        <v>847989</v>
      </c>
      <c r="D863" t="s">
        <v>764</v>
      </c>
      <c r="E863" t="s">
        <v>147</v>
      </c>
      <c r="F863" t="s">
        <v>292</v>
      </c>
      <c r="G863" t="str">
        <f t="shared" si="26"/>
        <v>Burkina Faso to World</v>
      </c>
      <c r="H863">
        <v>2015</v>
      </c>
      <c r="I863" t="s">
        <v>724</v>
      </c>
      <c r="J863">
        <v>6</v>
      </c>
      <c r="K863">
        <v>16.164999999999999</v>
      </c>
      <c r="L863" s="1">
        <f t="shared" si="27"/>
        <v>1.6164999999999999E-2</v>
      </c>
    </row>
    <row r="864" spans="1:12" ht="14.45">
      <c r="A864" t="s">
        <v>723</v>
      </c>
      <c r="B864" t="s">
        <v>763</v>
      </c>
      <c r="C864">
        <v>847989</v>
      </c>
      <c r="D864" t="s">
        <v>764</v>
      </c>
      <c r="E864" t="s">
        <v>147</v>
      </c>
      <c r="F864" t="s">
        <v>292</v>
      </c>
      <c r="G864" t="str">
        <f t="shared" si="26"/>
        <v>Burkina Faso to World</v>
      </c>
      <c r="H864">
        <v>2016</v>
      </c>
      <c r="I864" t="s">
        <v>724</v>
      </c>
      <c r="J864">
        <v>6</v>
      </c>
      <c r="K864">
        <v>27.146999999999998</v>
      </c>
      <c r="L864" s="1">
        <f t="shared" si="27"/>
        <v>2.7146999999999998E-2</v>
      </c>
    </row>
    <row r="865" spans="1:12" ht="14.45">
      <c r="A865" t="s">
        <v>723</v>
      </c>
      <c r="B865" t="s">
        <v>763</v>
      </c>
      <c r="C865">
        <v>847989</v>
      </c>
      <c r="D865" t="s">
        <v>764</v>
      </c>
      <c r="E865" t="s">
        <v>147</v>
      </c>
      <c r="F865" t="s">
        <v>292</v>
      </c>
      <c r="G865" t="str">
        <f t="shared" si="26"/>
        <v>Burkina Faso to World</v>
      </c>
      <c r="H865">
        <v>2017</v>
      </c>
      <c r="I865" t="s">
        <v>724</v>
      </c>
      <c r="J865">
        <v>6</v>
      </c>
      <c r="K865">
        <v>1.7030000000000001</v>
      </c>
      <c r="L865" s="1">
        <f t="shared" si="27"/>
        <v>1.7030000000000001E-3</v>
      </c>
    </row>
    <row r="866" spans="1:12" ht="14.45">
      <c r="A866" t="s">
        <v>723</v>
      </c>
      <c r="B866" t="s">
        <v>765</v>
      </c>
      <c r="C866">
        <v>730900</v>
      </c>
      <c r="D866" t="s">
        <v>766</v>
      </c>
      <c r="E866" t="s">
        <v>147</v>
      </c>
      <c r="F866" t="s">
        <v>292</v>
      </c>
      <c r="G866" t="str">
        <f t="shared" si="26"/>
        <v>Bangladesh to World</v>
      </c>
      <c r="H866">
        <v>2012</v>
      </c>
      <c r="I866" t="s">
        <v>724</v>
      </c>
      <c r="J866">
        <v>6</v>
      </c>
      <c r="K866">
        <v>142.19200000000001</v>
      </c>
      <c r="L866" s="1">
        <f t="shared" si="27"/>
        <v>0.14219200000000001</v>
      </c>
    </row>
    <row r="867" spans="1:12" ht="14.45">
      <c r="A867" t="s">
        <v>723</v>
      </c>
      <c r="B867" t="s">
        <v>765</v>
      </c>
      <c r="C867">
        <v>730900</v>
      </c>
      <c r="D867" t="s">
        <v>766</v>
      </c>
      <c r="E867" t="s">
        <v>147</v>
      </c>
      <c r="F867" t="s">
        <v>292</v>
      </c>
      <c r="G867" t="str">
        <f t="shared" si="26"/>
        <v>Bangladesh to World</v>
      </c>
      <c r="H867">
        <v>2013</v>
      </c>
      <c r="I867" t="s">
        <v>724</v>
      </c>
      <c r="J867">
        <v>6</v>
      </c>
      <c r="K867">
        <v>1061.097</v>
      </c>
      <c r="L867" s="1">
        <f t="shared" si="27"/>
        <v>1.061097</v>
      </c>
    </row>
    <row r="868" spans="1:12" ht="14.45">
      <c r="A868" t="s">
        <v>723</v>
      </c>
      <c r="B868" t="s">
        <v>765</v>
      </c>
      <c r="C868">
        <v>730900</v>
      </c>
      <c r="D868" t="s">
        <v>766</v>
      </c>
      <c r="E868" t="s">
        <v>147</v>
      </c>
      <c r="F868" t="s">
        <v>292</v>
      </c>
      <c r="G868" t="str">
        <f t="shared" si="26"/>
        <v>Bangladesh to World</v>
      </c>
      <c r="H868">
        <v>2015</v>
      </c>
      <c r="I868" t="s">
        <v>724</v>
      </c>
      <c r="J868">
        <v>6</v>
      </c>
      <c r="K868">
        <v>11085.235000000001</v>
      </c>
      <c r="L868" s="1">
        <f t="shared" si="27"/>
        <v>11.085235000000001</v>
      </c>
    </row>
    <row r="869" spans="1:12" ht="14.45">
      <c r="A869" t="s">
        <v>723</v>
      </c>
      <c r="B869" t="s">
        <v>765</v>
      </c>
      <c r="C869">
        <v>741999</v>
      </c>
      <c r="D869" t="s">
        <v>766</v>
      </c>
      <c r="E869" t="s">
        <v>147</v>
      </c>
      <c r="F869" t="s">
        <v>292</v>
      </c>
      <c r="G869" t="str">
        <f t="shared" si="26"/>
        <v>Bangladesh to World</v>
      </c>
      <c r="H869">
        <v>2012</v>
      </c>
      <c r="I869" t="s">
        <v>724</v>
      </c>
      <c r="J869">
        <v>6</v>
      </c>
      <c r="K869">
        <v>0.156</v>
      </c>
      <c r="L869" s="1">
        <f t="shared" si="27"/>
        <v>1.56E-4</v>
      </c>
    </row>
    <row r="870" spans="1:12" ht="14.45">
      <c r="A870" t="s">
        <v>723</v>
      </c>
      <c r="B870" t="s">
        <v>765</v>
      </c>
      <c r="C870">
        <v>741999</v>
      </c>
      <c r="D870" t="s">
        <v>766</v>
      </c>
      <c r="E870" t="s">
        <v>147</v>
      </c>
      <c r="F870" t="s">
        <v>292</v>
      </c>
      <c r="G870" t="str">
        <f t="shared" si="26"/>
        <v>Bangladesh to World</v>
      </c>
      <c r="H870">
        <v>2013</v>
      </c>
      <c r="I870" t="s">
        <v>724</v>
      </c>
      <c r="J870">
        <v>6</v>
      </c>
      <c r="K870">
        <v>71.698999999999998</v>
      </c>
      <c r="L870" s="1">
        <f t="shared" si="27"/>
        <v>7.1698999999999999E-2</v>
      </c>
    </row>
    <row r="871" spans="1:12" ht="14.45">
      <c r="A871" t="s">
        <v>723</v>
      </c>
      <c r="B871" t="s">
        <v>765</v>
      </c>
      <c r="C871">
        <v>741999</v>
      </c>
      <c r="D871" t="s">
        <v>766</v>
      </c>
      <c r="E871" t="s">
        <v>147</v>
      </c>
      <c r="F871" t="s">
        <v>292</v>
      </c>
      <c r="G871" t="str">
        <f t="shared" si="26"/>
        <v>Bangladesh to World</v>
      </c>
      <c r="H871">
        <v>2015</v>
      </c>
      <c r="I871" t="s">
        <v>724</v>
      </c>
      <c r="J871">
        <v>6</v>
      </c>
      <c r="K871">
        <v>2.3090000000000002</v>
      </c>
      <c r="L871" s="1">
        <f t="shared" si="27"/>
        <v>2.3090000000000003E-3</v>
      </c>
    </row>
    <row r="872" spans="1:12" ht="14.45">
      <c r="A872" t="s">
        <v>723</v>
      </c>
      <c r="B872" t="s">
        <v>765</v>
      </c>
      <c r="C872">
        <v>741999</v>
      </c>
      <c r="D872" t="s">
        <v>766</v>
      </c>
      <c r="E872" t="s">
        <v>670</v>
      </c>
      <c r="F872" t="s">
        <v>670</v>
      </c>
      <c r="G872" t="str">
        <f t="shared" si="26"/>
        <v>Bangladesh to EU27</v>
      </c>
      <c r="H872">
        <v>2015</v>
      </c>
      <c r="I872" t="s">
        <v>724</v>
      </c>
      <c r="J872">
        <v>6</v>
      </c>
      <c r="K872">
        <v>2.3090000000000002</v>
      </c>
      <c r="L872" s="1">
        <f t="shared" si="27"/>
        <v>2.3090000000000003E-3</v>
      </c>
    </row>
    <row r="873" spans="1:12" ht="14.45">
      <c r="A873" t="s">
        <v>723</v>
      </c>
      <c r="B873" t="s">
        <v>765</v>
      </c>
      <c r="C873">
        <v>8405</v>
      </c>
      <c r="D873" t="s">
        <v>766</v>
      </c>
      <c r="E873" t="s">
        <v>147</v>
      </c>
      <c r="F873" t="s">
        <v>292</v>
      </c>
      <c r="G873" t="str">
        <f t="shared" si="26"/>
        <v>Bangladesh to World</v>
      </c>
      <c r="H873">
        <v>2012</v>
      </c>
      <c r="I873" t="s">
        <v>724</v>
      </c>
      <c r="J873">
        <v>6</v>
      </c>
      <c r="K873">
        <v>23.058</v>
      </c>
      <c r="L873" s="1">
        <f t="shared" si="27"/>
        <v>2.3057999999999999E-2</v>
      </c>
    </row>
    <row r="874" spans="1:12" ht="14.45">
      <c r="A874" t="s">
        <v>723</v>
      </c>
      <c r="B874" t="s">
        <v>765</v>
      </c>
      <c r="C874">
        <v>8405</v>
      </c>
      <c r="D874" t="s">
        <v>766</v>
      </c>
      <c r="E874" t="s">
        <v>147</v>
      </c>
      <c r="F874" t="s">
        <v>292</v>
      </c>
      <c r="G874" t="str">
        <f t="shared" si="26"/>
        <v>Bangladesh to World</v>
      </c>
      <c r="H874">
        <v>2013</v>
      </c>
      <c r="I874" t="s">
        <v>724</v>
      </c>
      <c r="J874">
        <v>6</v>
      </c>
      <c r="K874">
        <v>2.4649999999999999</v>
      </c>
      <c r="L874" s="1">
        <f t="shared" si="27"/>
        <v>2.4649999999999997E-3</v>
      </c>
    </row>
    <row r="875" spans="1:12" ht="14.45">
      <c r="A875" t="s">
        <v>723</v>
      </c>
      <c r="B875" t="s">
        <v>765</v>
      </c>
      <c r="C875">
        <v>8405</v>
      </c>
      <c r="D875" t="s">
        <v>766</v>
      </c>
      <c r="E875" t="s">
        <v>147</v>
      </c>
      <c r="F875" t="s">
        <v>292</v>
      </c>
      <c r="G875" t="str">
        <f t="shared" si="26"/>
        <v>Bangladesh to World</v>
      </c>
      <c r="H875">
        <v>2015</v>
      </c>
      <c r="I875" t="s">
        <v>724</v>
      </c>
      <c r="J875">
        <v>6</v>
      </c>
      <c r="K875">
        <v>120.60299999999999</v>
      </c>
      <c r="L875" s="1">
        <f t="shared" si="27"/>
        <v>0.12060299999999999</v>
      </c>
    </row>
    <row r="876" spans="1:12" ht="14.45">
      <c r="A876" t="s">
        <v>723</v>
      </c>
      <c r="B876" t="s">
        <v>765</v>
      </c>
      <c r="C876">
        <v>8405</v>
      </c>
      <c r="D876" t="s">
        <v>766</v>
      </c>
      <c r="E876" t="s">
        <v>670</v>
      </c>
      <c r="F876" t="s">
        <v>670</v>
      </c>
      <c r="G876" t="str">
        <f t="shared" si="26"/>
        <v>Bangladesh to EU27</v>
      </c>
      <c r="H876">
        <v>2013</v>
      </c>
      <c r="I876" t="s">
        <v>724</v>
      </c>
      <c r="J876">
        <v>6</v>
      </c>
      <c r="K876">
        <v>3.1E-2</v>
      </c>
      <c r="L876" s="1">
        <f t="shared" si="27"/>
        <v>3.1000000000000001E-5</v>
      </c>
    </row>
    <row r="877" spans="1:12" ht="14.45">
      <c r="A877" t="s">
        <v>723</v>
      </c>
      <c r="B877" t="s">
        <v>765</v>
      </c>
      <c r="C877">
        <v>842129</v>
      </c>
      <c r="D877" t="s">
        <v>766</v>
      </c>
      <c r="E877" t="s">
        <v>147</v>
      </c>
      <c r="F877" t="s">
        <v>292</v>
      </c>
      <c r="G877" t="str">
        <f t="shared" si="26"/>
        <v>Bangladesh to World</v>
      </c>
      <c r="H877">
        <v>2012</v>
      </c>
      <c r="I877" t="s">
        <v>724</v>
      </c>
      <c r="J877">
        <v>6</v>
      </c>
      <c r="K877">
        <v>3.9009999999999998</v>
      </c>
      <c r="L877" s="1">
        <f t="shared" si="27"/>
        <v>3.901E-3</v>
      </c>
    </row>
    <row r="878" spans="1:12" ht="14.45">
      <c r="A878" t="s">
        <v>723</v>
      </c>
      <c r="B878" t="s">
        <v>765</v>
      </c>
      <c r="C878">
        <v>842129</v>
      </c>
      <c r="D878" t="s">
        <v>766</v>
      </c>
      <c r="E878" t="s">
        <v>147</v>
      </c>
      <c r="F878" t="s">
        <v>292</v>
      </c>
      <c r="G878" t="str">
        <f t="shared" si="26"/>
        <v>Bangladesh to World</v>
      </c>
      <c r="H878">
        <v>2013</v>
      </c>
      <c r="I878" t="s">
        <v>724</v>
      </c>
      <c r="J878">
        <v>6</v>
      </c>
      <c r="K878">
        <v>18.452000000000002</v>
      </c>
      <c r="L878" s="1">
        <f t="shared" si="27"/>
        <v>1.8452000000000003E-2</v>
      </c>
    </row>
    <row r="879" spans="1:12" ht="14.45">
      <c r="A879" t="s">
        <v>723</v>
      </c>
      <c r="B879" t="s">
        <v>765</v>
      </c>
      <c r="C879">
        <v>842139</v>
      </c>
      <c r="D879" t="s">
        <v>766</v>
      </c>
      <c r="E879" t="s">
        <v>147</v>
      </c>
      <c r="F879" t="s">
        <v>292</v>
      </c>
      <c r="G879" t="str">
        <f t="shared" si="26"/>
        <v>Bangladesh to World</v>
      </c>
      <c r="H879">
        <v>2012</v>
      </c>
      <c r="I879" t="s">
        <v>724</v>
      </c>
      <c r="J879">
        <v>6</v>
      </c>
      <c r="K879">
        <v>116.086</v>
      </c>
      <c r="L879" s="1">
        <f t="shared" si="27"/>
        <v>0.11608599999999999</v>
      </c>
    </row>
    <row r="880" spans="1:12" ht="14.45">
      <c r="A880" t="s">
        <v>723</v>
      </c>
      <c r="B880" t="s">
        <v>765</v>
      </c>
      <c r="C880">
        <v>842139</v>
      </c>
      <c r="D880" t="s">
        <v>766</v>
      </c>
      <c r="E880" t="s">
        <v>147</v>
      </c>
      <c r="F880" t="s">
        <v>292</v>
      </c>
      <c r="G880" t="str">
        <f t="shared" si="26"/>
        <v>Bangladesh to World</v>
      </c>
      <c r="H880">
        <v>2013</v>
      </c>
      <c r="I880" t="s">
        <v>724</v>
      </c>
      <c r="J880">
        <v>6</v>
      </c>
      <c r="K880">
        <v>43.545000000000002</v>
      </c>
      <c r="L880" s="1">
        <f t="shared" si="27"/>
        <v>4.3545E-2</v>
      </c>
    </row>
    <row r="881" spans="1:12" ht="14.45">
      <c r="A881" t="s">
        <v>723</v>
      </c>
      <c r="B881" t="s">
        <v>765</v>
      </c>
      <c r="C881">
        <v>842139</v>
      </c>
      <c r="D881" t="s">
        <v>766</v>
      </c>
      <c r="E881" t="s">
        <v>147</v>
      </c>
      <c r="F881" t="s">
        <v>292</v>
      </c>
      <c r="G881" t="str">
        <f t="shared" si="26"/>
        <v>Bangladesh to World</v>
      </c>
      <c r="H881">
        <v>2015</v>
      </c>
      <c r="I881" t="s">
        <v>724</v>
      </c>
      <c r="J881">
        <v>6</v>
      </c>
      <c r="K881">
        <v>0.08</v>
      </c>
      <c r="L881" s="1">
        <f t="shared" si="27"/>
        <v>8.0000000000000007E-5</v>
      </c>
    </row>
    <row r="882" spans="1:12" ht="14.45">
      <c r="A882" t="s">
        <v>723</v>
      </c>
      <c r="B882" t="s">
        <v>765</v>
      </c>
      <c r="C882">
        <v>847989</v>
      </c>
      <c r="D882" t="s">
        <v>766</v>
      </c>
      <c r="E882" t="s">
        <v>147</v>
      </c>
      <c r="F882" t="s">
        <v>292</v>
      </c>
      <c r="G882" t="str">
        <f t="shared" si="26"/>
        <v>Bangladesh to World</v>
      </c>
      <c r="H882">
        <v>2012</v>
      </c>
      <c r="I882" t="s">
        <v>724</v>
      </c>
      <c r="J882">
        <v>6</v>
      </c>
      <c r="K882">
        <v>126.818</v>
      </c>
      <c r="L882" s="1">
        <f t="shared" si="27"/>
        <v>0.12681799999999999</v>
      </c>
    </row>
    <row r="883" spans="1:12" ht="14.45">
      <c r="A883" t="s">
        <v>723</v>
      </c>
      <c r="B883" t="s">
        <v>765</v>
      </c>
      <c r="C883">
        <v>847989</v>
      </c>
      <c r="D883" t="s">
        <v>766</v>
      </c>
      <c r="E883" t="s">
        <v>147</v>
      </c>
      <c r="F883" t="s">
        <v>292</v>
      </c>
      <c r="G883" t="str">
        <f t="shared" si="26"/>
        <v>Bangladesh to World</v>
      </c>
      <c r="H883">
        <v>2013</v>
      </c>
      <c r="I883" t="s">
        <v>724</v>
      </c>
      <c r="J883">
        <v>6</v>
      </c>
      <c r="K883">
        <v>344.75200000000001</v>
      </c>
      <c r="L883" s="1">
        <f t="shared" si="27"/>
        <v>0.344752</v>
      </c>
    </row>
    <row r="884" spans="1:12" ht="14.45">
      <c r="A884" t="s">
        <v>723</v>
      </c>
      <c r="B884" t="s">
        <v>765</v>
      </c>
      <c r="C884">
        <v>847989</v>
      </c>
      <c r="D884" t="s">
        <v>766</v>
      </c>
      <c r="E884" t="s">
        <v>147</v>
      </c>
      <c r="F884" t="s">
        <v>292</v>
      </c>
      <c r="G884" t="str">
        <f t="shared" si="26"/>
        <v>Bangladesh to World</v>
      </c>
      <c r="H884">
        <v>2015</v>
      </c>
      <c r="I884" t="s">
        <v>724</v>
      </c>
      <c r="J884">
        <v>6</v>
      </c>
      <c r="K884">
        <v>4995.2290000000003</v>
      </c>
      <c r="L884" s="1">
        <f t="shared" si="27"/>
        <v>4.9952290000000001</v>
      </c>
    </row>
    <row r="885" spans="1:12" ht="14.45">
      <c r="A885" t="s">
        <v>723</v>
      </c>
      <c r="B885" t="s">
        <v>765</v>
      </c>
      <c r="C885">
        <v>847989</v>
      </c>
      <c r="D885" t="s">
        <v>766</v>
      </c>
      <c r="E885" t="s">
        <v>670</v>
      </c>
      <c r="F885" t="s">
        <v>670</v>
      </c>
      <c r="G885" t="str">
        <f t="shared" si="26"/>
        <v>Bangladesh to EU27</v>
      </c>
      <c r="H885">
        <v>2013</v>
      </c>
      <c r="I885" t="s">
        <v>724</v>
      </c>
      <c r="J885">
        <v>6</v>
      </c>
      <c r="K885">
        <v>1.3420000000000001</v>
      </c>
      <c r="L885" s="1">
        <f t="shared" si="27"/>
        <v>1.3420000000000001E-3</v>
      </c>
    </row>
    <row r="886" spans="1:12" ht="14.45">
      <c r="A886" t="s">
        <v>723</v>
      </c>
      <c r="B886" t="s">
        <v>765</v>
      </c>
      <c r="C886">
        <v>847989</v>
      </c>
      <c r="D886" t="s">
        <v>766</v>
      </c>
      <c r="E886" t="s">
        <v>670</v>
      </c>
      <c r="F886" t="s">
        <v>670</v>
      </c>
      <c r="G886" t="str">
        <f t="shared" si="26"/>
        <v>Bangladesh to EU27</v>
      </c>
      <c r="H886">
        <v>2015</v>
      </c>
      <c r="I886" t="s">
        <v>724</v>
      </c>
      <c r="J886">
        <v>6</v>
      </c>
      <c r="K886">
        <v>181.75</v>
      </c>
      <c r="L886" s="1">
        <f t="shared" si="27"/>
        <v>0.18174999999999999</v>
      </c>
    </row>
    <row r="887" spans="1:12" ht="14.45">
      <c r="A887" t="s">
        <v>723</v>
      </c>
      <c r="B887" t="s">
        <v>767</v>
      </c>
      <c r="C887">
        <v>730900</v>
      </c>
      <c r="D887" t="s">
        <v>768</v>
      </c>
      <c r="E887" t="s">
        <v>147</v>
      </c>
      <c r="F887" t="s">
        <v>292</v>
      </c>
      <c r="G887" t="str">
        <f t="shared" si="26"/>
        <v>Bulgaria to World</v>
      </c>
      <c r="H887">
        <v>2012</v>
      </c>
      <c r="I887" t="s">
        <v>724</v>
      </c>
      <c r="J887">
        <v>6</v>
      </c>
      <c r="K887">
        <v>28708.404999999999</v>
      </c>
      <c r="L887" s="1">
        <f t="shared" si="27"/>
        <v>28.708404999999999</v>
      </c>
    </row>
    <row r="888" spans="1:12" ht="14.45">
      <c r="A888" t="s">
        <v>723</v>
      </c>
      <c r="B888" t="s">
        <v>767</v>
      </c>
      <c r="C888">
        <v>730900</v>
      </c>
      <c r="D888" t="s">
        <v>768</v>
      </c>
      <c r="E888" t="s">
        <v>147</v>
      </c>
      <c r="F888" t="s">
        <v>292</v>
      </c>
      <c r="G888" t="str">
        <f t="shared" si="26"/>
        <v>Bulgaria to World</v>
      </c>
      <c r="H888">
        <v>2013</v>
      </c>
      <c r="I888" t="s">
        <v>724</v>
      </c>
      <c r="J888">
        <v>6</v>
      </c>
      <c r="K888">
        <v>23796.019</v>
      </c>
      <c r="L888" s="1">
        <f t="shared" si="27"/>
        <v>23.796019000000001</v>
      </c>
    </row>
    <row r="889" spans="1:12" ht="14.45">
      <c r="A889" t="s">
        <v>723</v>
      </c>
      <c r="B889" t="s">
        <v>767</v>
      </c>
      <c r="C889">
        <v>730900</v>
      </c>
      <c r="D889" t="s">
        <v>768</v>
      </c>
      <c r="E889" t="s">
        <v>147</v>
      </c>
      <c r="F889" t="s">
        <v>292</v>
      </c>
      <c r="G889" t="str">
        <f t="shared" si="26"/>
        <v>Bulgaria to World</v>
      </c>
      <c r="H889">
        <v>2014</v>
      </c>
      <c r="I889" t="s">
        <v>724</v>
      </c>
      <c r="J889">
        <v>6</v>
      </c>
      <c r="K889">
        <v>30701.915000000001</v>
      </c>
      <c r="L889" s="1">
        <f t="shared" si="27"/>
        <v>30.701915</v>
      </c>
    </row>
    <row r="890" spans="1:12" ht="14.45">
      <c r="A890" t="s">
        <v>723</v>
      </c>
      <c r="B890" t="s">
        <v>767</v>
      </c>
      <c r="C890">
        <v>730900</v>
      </c>
      <c r="D890" t="s">
        <v>768</v>
      </c>
      <c r="E890" t="s">
        <v>147</v>
      </c>
      <c r="F890" t="s">
        <v>292</v>
      </c>
      <c r="G890" t="str">
        <f t="shared" si="26"/>
        <v>Bulgaria to World</v>
      </c>
      <c r="H890">
        <v>2015</v>
      </c>
      <c r="I890" t="s">
        <v>724</v>
      </c>
      <c r="J890">
        <v>6</v>
      </c>
      <c r="K890">
        <v>25701.835999999999</v>
      </c>
      <c r="L890" s="1">
        <f t="shared" si="27"/>
        <v>25.701836</v>
      </c>
    </row>
    <row r="891" spans="1:12" ht="14.45">
      <c r="A891" t="s">
        <v>723</v>
      </c>
      <c r="B891" t="s">
        <v>767</v>
      </c>
      <c r="C891">
        <v>730900</v>
      </c>
      <c r="D891" t="s">
        <v>768</v>
      </c>
      <c r="E891" t="s">
        <v>147</v>
      </c>
      <c r="F891" t="s">
        <v>292</v>
      </c>
      <c r="G891" t="str">
        <f t="shared" si="26"/>
        <v>Bulgaria to World</v>
      </c>
      <c r="H891">
        <v>2016</v>
      </c>
      <c r="I891" t="s">
        <v>724</v>
      </c>
      <c r="J891">
        <v>6</v>
      </c>
      <c r="K891">
        <v>30940.808000000001</v>
      </c>
      <c r="L891" s="1">
        <f t="shared" si="27"/>
        <v>30.940808000000001</v>
      </c>
    </row>
    <row r="892" spans="1:12" ht="14.45">
      <c r="A892" t="s">
        <v>723</v>
      </c>
      <c r="B892" t="s">
        <v>767</v>
      </c>
      <c r="C892">
        <v>730900</v>
      </c>
      <c r="D892" t="s">
        <v>768</v>
      </c>
      <c r="E892" t="s">
        <v>147</v>
      </c>
      <c r="F892" t="s">
        <v>292</v>
      </c>
      <c r="G892" t="str">
        <f t="shared" si="26"/>
        <v>Bulgaria to World</v>
      </c>
      <c r="H892">
        <v>2017</v>
      </c>
      <c r="I892" t="s">
        <v>724</v>
      </c>
      <c r="J892">
        <v>6</v>
      </c>
      <c r="K892">
        <v>27229.235000000001</v>
      </c>
      <c r="L892" s="1">
        <f t="shared" si="27"/>
        <v>27.229234999999999</v>
      </c>
    </row>
    <row r="893" spans="1:12" ht="14.45">
      <c r="A893" t="s">
        <v>723</v>
      </c>
      <c r="B893" t="s">
        <v>767</v>
      </c>
      <c r="C893">
        <v>730900</v>
      </c>
      <c r="D893" t="s">
        <v>768</v>
      </c>
      <c r="E893" t="s">
        <v>670</v>
      </c>
      <c r="F893" t="s">
        <v>670</v>
      </c>
      <c r="G893" t="str">
        <f t="shared" si="26"/>
        <v>Bulgaria to EU27</v>
      </c>
      <c r="H893">
        <v>2012</v>
      </c>
      <c r="I893" t="s">
        <v>724</v>
      </c>
      <c r="J893">
        <v>6</v>
      </c>
      <c r="K893">
        <v>17195.976999999999</v>
      </c>
      <c r="L893" s="1">
        <f t="shared" si="27"/>
        <v>17.195976999999999</v>
      </c>
    </row>
    <row r="894" spans="1:12" ht="14.45">
      <c r="A894" t="s">
        <v>723</v>
      </c>
      <c r="B894" t="s">
        <v>767</v>
      </c>
      <c r="C894">
        <v>730900</v>
      </c>
      <c r="D894" t="s">
        <v>768</v>
      </c>
      <c r="E894" t="s">
        <v>670</v>
      </c>
      <c r="F894" t="s">
        <v>670</v>
      </c>
      <c r="G894" t="str">
        <f t="shared" si="26"/>
        <v>Bulgaria to EU27</v>
      </c>
      <c r="H894">
        <v>2013</v>
      </c>
      <c r="I894" t="s">
        <v>724</v>
      </c>
      <c r="J894">
        <v>6</v>
      </c>
      <c r="K894">
        <v>11399.554</v>
      </c>
      <c r="L894" s="1">
        <f t="shared" si="27"/>
        <v>11.399554</v>
      </c>
    </row>
    <row r="895" spans="1:12" ht="14.45">
      <c r="A895" t="s">
        <v>723</v>
      </c>
      <c r="B895" t="s">
        <v>767</v>
      </c>
      <c r="C895">
        <v>730900</v>
      </c>
      <c r="D895" t="s">
        <v>768</v>
      </c>
      <c r="E895" t="s">
        <v>670</v>
      </c>
      <c r="F895" t="s">
        <v>670</v>
      </c>
      <c r="G895" t="str">
        <f t="shared" si="26"/>
        <v>Bulgaria to EU27</v>
      </c>
      <c r="H895">
        <v>2014</v>
      </c>
      <c r="I895" t="s">
        <v>724</v>
      </c>
      <c r="J895">
        <v>6</v>
      </c>
      <c r="K895">
        <v>17732.855</v>
      </c>
      <c r="L895" s="1">
        <f t="shared" si="27"/>
        <v>17.732855000000001</v>
      </c>
    </row>
    <row r="896" spans="1:12" ht="14.45">
      <c r="A896" t="s">
        <v>723</v>
      </c>
      <c r="B896" t="s">
        <v>767</v>
      </c>
      <c r="C896">
        <v>730900</v>
      </c>
      <c r="D896" t="s">
        <v>768</v>
      </c>
      <c r="E896" t="s">
        <v>670</v>
      </c>
      <c r="F896" t="s">
        <v>670</v>
      </c>
      <c r="G896" t="str">
        <f t="shared" si="26"/>
        <v>Bulgaria to EU27</v>
      </c>
      <c r="H896">
        <v>2015</v>
      </c>
      <c r="I896" t="s">
        <v>724</v>
      </c>
      <c r="J896">
        <v>6</v>
      </c>
      <c r="K896">
        <v>19172.602999999999</v>
      </c>
      <c r="L896" s="1">
        <f t="shared" si="27"/>
        <v>19.172602999999999</v>
      </c>
    </row>
    <row r="897" spans="1:12" ht="14.45">
      <c r="A897" t="s">
        <v>723</v>
      </c>
      <c r="B897" t="s">
        <v>767</v>
      </c>
      <c r="C897">
        <v>730900</v>
      </c>
      <c r="D897" t="s">
        <v>768</v>
      </c>
      <c r="E897" t="s">
        <v>670</v>
      </c>
      <c r="F897" t="s">
        <v>670</v>
      </c>
      <c r="G897" t="str">
        <f t="shared" si="26"/>
        <v>Bulgaria to EU27</v>
      </c>
      <c r="H897">
        <v>2016</v>
      </c>
      <c r="I897" t="s">
        <v>724</v>
      </c>
      <c r="J897">
        <v>6</v>
      </c>
      <c r="K897">
        <v>19950.499</v>
      </c>
      <c r="L897" s="1">
        <f t="shared" si="27"/>
        <v>19.950499000000001</v>
      </c>
    </row>
    <row r="898" spans="1:12" ht="14.45">
      <c r="A898" t="s">
        <v>723</v>
      </c>
      <c r="B898" t="s">
        <v>767</v>
      </c>
      <c r="C898">
        <v>730900</v>
      </c>
      <c r="D898" t="s">
        <v>768</v>
      </c>
      <c r="E898" t="s">
        <v>670</v>
      </c>
      <c r="F898" t="s">
        <v>670</v>
      </c>
      <c r="G898" t="str">
        <f t="shared" si="26"/>
        <v>Bulgaria to EU27</v>
      </c>
      <c r="H898">
        <v>2017</v>
      </c>
      <c r="I898" t="s">
        <v>724</v>
      </c>
      <c r="J898">
        <v>6</v>
      </c>
      <c r="K898">
        <v>18768.631000000001</v>
      </c>
      <c r="L898" s="1">
        <f t="shared" si="27"/>
        <v>18.768631000000003</v>
      </c>
    </row>
    <row r="899" spans="1:12" ht="14.45">
      <c r="A899" t="s">
        <v>723</v>
      </c>
      <c r="B899" t="s">
        <v>767</v>
      </c>
      <c r="C899">
        <v>741999</v>
      </c>
      <c r="D899" t="s">
        <v>768</v>
      </c>
      <c r="E899" t="s">
        <v>147</v>
      </c>
      <c r="F899" t="s">
        <v>292</v>
      </c>
      <c r="G899" t="str">
        <f t="shared" si="26"/>
        <v>Bulgaria to World</v>
      </c>
      <c r="H899">
        <v>2012</v>
      </c>
      <c r="I899" t="s">
        <v>724</v>
      </c>
      <c r="J899">
        <v>6</v>
      </c>
      <c r="K899">
        <v>469.57400000000001</v>
      </c>
      <c r="L899" s="1">
        <f t="shared" si="27"/>
        <v>0.46957399999999999</v>
      </c>
    </row>
    <row r="900" spans="1:12" ht="14.45">
      <c r="A900" t="s">
        <v>723</v>
      </c>
      <c r="B900" t="s">
        <v>767</v>
      </c>
      <c r="C900">
        <v>741999</v>
      </c>
      <c r="D900" t="s">
        <v>768</v>
      </c>
      <c r="E900" t="s">
        <v>147</v>
      </c>
      <c r="F900" t="s">
        <v>292</v>
      </c>
      <c r="G900" t="str">
        <f t="shared" si="26"/>
        <v>Bulgaria to World</v>
      </c>
      <c r="H900">
        <v>2013</v>
      </c>
      <c r="I900" t="s">
        <v>724</v>
      </c>
      <c r="J900">
        <v>6</v>
      </c>
      <c r="K900">
        <v>381.57499999999999</v>
      </c>
      <c r="L900" s="1">
        <f t="shared" si="27"/>
        <v>0.381575</v>
      </c>
    </row>
    <row r="901" spans="1:12" ht="14.45">
      <c r="A901" t="s">
        <v>723</v>
      </c>
      <c r="B901" t="s">
        <v>767</v>
      </c>
      <c r="C901">
        <v>741999</v>
      </c>
      <c r="D901" t="s">
        <v>768</v>
      </c>
      <c r="E901" t="s">
        <v>147</v>
      </c>
      <c r="F901" t="s">
        <v>292</v>
      </c>
      <c r="G901" t="str">
        <f t="shared" si="26"/>
        <v>Bulgaria to World</v>
      </c>
      <c r="H901">
        <v>2014</v>
      </c>
      <c r="I901" t="s">
        <v>724</v>
      </c>
      <c r="J901">
        <v>6</v>
      </c>
      <c r="K901">
        <v>640.154</v>
      </c>
      <c r="L901" s="1">
        <f t="shared" si="27"/>
        <v>0.640154</v>
      </c>
    </row>
    <row r="902" spans="1:12" ht="14.45">
      <c r="A902" t="s">
        <v>723</v>
      </c>
      <c r="B902" t="s">
        <v>767</v>
      </c>
      <c r="C902">
        <v>741999</v>
      </c>
      <c r="D902" t="s">
        <v>768</v>
      </c>
      <c r="E902" t="s">
        <v>147</v>
      </c>
      <c r="F902" t="s">
        <v>292</v>
      </c>
      <c r="G902" t="str">
        <f t="shared" si="26"/>
        <v>Bulgaria to World</v>
      </c>
      <c r="H902">
        <v>2015</v>
      </c>
      <c r="I902" t="s">
        <v>724</v>
      </c>
      <c r="J902">
        <v>6</v>
      </c>
      <c r="K902">
        <v>832.47</v>
      </c>
      <c r="L902" s="1">
        <f t="shared" si="27"/>
        <v>0.83247000000000004</v>
      </c>
    </row>
    <row r="903" spans="1:12" ht="14.45">
      <c r="A903" t="s">
        <v>723</v>
      </c>
      <c r="B903" t="s">
        <v>767</v>
      </c>
      <c r="C903">
        <v>741999</v>
      </c>
      <c r="D903" t="s">
        <v>768</v>
      </c>
      <c r="E903" t="s">
        <v>147</v>
      </c>
      <c r="F903" t="s">
        <v>292</v>
      </c>
      <c r="G903" t="str">
        <f t="shared" si="26"/>
        <v>Bulgaria to World</v>
      </c>
      <c r="H903">
        <v>2016</v>
      </c>
      <c r="I903" t="s">
        <v>724</v>
      </c>
      <c r="J903">
        <v>6</v>
      </c>
      <c r="K903">
        <v>676.322</v>
      </c>
      <c r="L903" s="1">
        <f t="shared" si="27"/>
        <v>0.67632199999999998</v>
      </c>
    </row>
    <row r="904" spans="1:12" ht="14.45">
      <c r="A904" t="s">
        <v>723</v>
      </c>
      <c r="B904" t="s">
        <v>767</v>
      </c>
      <c r="C904">
        <v>741999</v>
      </c>
      <c r="D904" t="s">
        <v>768</v>
      </c>
      <c r="E904" t="s">
        <v>147</v>
      </c>
      <c r="F904" t="s">
        <v>292</v>
      </c>
      <c r="G904" t="str">
        <f t="shared" si="26"/>
        <v>Bulgaria to World</v>
      </c>
      <c r="H904">
        <v>2017</v>
      </c>
      <c r="I904" t="s">
        <v>724</v>
      </c>
      <c r="J904">
        <v>6</v>
      </c>
      <c r="K904">
        <v>706.13199999999995</v>
      </c>
      <c r="L904" s="1">
        <f t="shared" si="27"/>
        <v>0.70613199999999998</v>
      </c>
    </row>
    <row r="905" spans="1:12" ht="14.45">
      <c r="A905" t="s">
        <v>723</v>
      </c>
      <c r="B905" t="s">
        <v>767</v>
      </c>
      <c r="C905">
        <v>741999</v>
      </c>
      <c r="D905" t="s">
        <v>768</v>
      </c>
      <c r="E905" t="s">
        <v>670</v>
      </c>
      <c r="F905" t="s">
        <v>670</v>
      </c>
      <c r="G905" t="str">
        <f t="shared" ref="G905:G968" si="28">CONCATENATE(D905, " to ", F905)</f>
        <v>Bulgaria to EU27</v>
      </c>
      <c r="H905">
        <v>2012</v>
      </c>
      <c r="I905" t="s">
        <v>724</v>
      </c>
      <c r="J905">
        <v>6</v>
      </c>
      <c r="K905">
        <v>393.07299999999998</v>
      </c>
      <c r="L905" s="1">
        <f t="shared" ref="L905:L968" si="29">K905/1000</f>
        <v>0.39307300000000001</v>
      </c>
    </row>
    <row r="906" spans="1:12" ht="14.45">
      <c r="A906" t="s">
        <v>723</v>
      </c>
      <c r="B906" t="s">
        <v>767</v>
      </c>
      <c r="C906">
        <v>741999</v>
      </c>
      <c r="D906" t="s">
        <v>768</v>
      </c>
      <c r="E906" t="s">
        <v>670</v>
      </c>
      <c r="F906" t="s">
        <v>670</v>
      </c>
      <c r="G906" t="str">
        <f t="shared" si="28"/>
        <v>Bulgaria to EU27</v>
      </c>
      <c r="H906">
        <v>2013</v>
      </c>
      <c r="I906" t="s">
        <v>724</v>
      </c>
      <c r="J906">
        <v>6</v>
      </c>
      <c r="K906">
        <v>322.892</v>
      </c>
      <c r="L906" s="1">
        <f t="shared" si="29"/>
        <v>0.32289200000000001</v>
      </c>
    </row>
    <row r="907" spans="1:12" ht="14.45">
      <c r="A907" t="s">
        <v>723</v>
      </c>
      <c r="B907" t="s">
        <v>767</v>
      </c>
      <c r="C907">
        <v>741999</v>
      </c>
      <c r="D907" t="s">
        <v>768</v>
      </c>
      <c r="E907" t="s">
        <v>670</v>
      </c>
      <c r="F907" t="s">
        <v>670</v>
      </c>
      <c r="G907" t="str">
        <f t="shared" si="28"/>
        <v>Bulgaria to EU27</v>
      </c>
      <c r="H907">
        <v>2014</v>
      </c>
      <c r="I907" t="s">
        <v>724</v>
      </c>
      <c r="J907">
        <v>6</v>
      </c>
      <c r="K907">
        <v>588.74900000000002</v>
      </c>
      <c r="L907" s="1">
        <f t="shared" si="29"/>
        <v>0.58874900000000008</v>
      </c>
    </row>
    <row r="908" spans="1:12" ht="14.45">
      <c r="A908" t="s">
        <v>723</v>
      </c>
      <c r="B908" t="s">
        <v>767</v>
      </c>
      <c r="C908">
        <v>741999</v>
      </c>
      <c r="D908" t="s">
        <v>768</v>
      </c>
      <c r="E908" t="s">
        <v>670</v>
      </c>
      <c r="F908" t="s">
        <v>670</v>
      </c>
      <c r="G908" t="str">
        <f t="shared" si="28"/>
        <v>Bulgaria to EU27</v>
      </c>
      <c r="H908">
        <v>2015</v>
      </c>
      <c r="I908" t="s">
        <v>724</v>
      </c>
      <c r="J908">
        <v>6</v>
      </c>
      <c r="K908">
        <v>797.34100000000001</v>
      </c>
      <c r="L908" s="1">
        <f t="shared" si="29"/>
        <v>0.79734099999999997</v>
      </c>
    </row>
    <row r="909" spans="1:12" ht="14.45">
      <c r="A909" t="s">
        <v>723</v>
      </c>
      <c r="B909" t="s">
        <v>767</v>
      </c>
      <c r="C909">
        <v>741999</v>
      </c>
      <c r="D909" t="s">
        <v>768</v>
      </c>
      <c r="E909" t="s">
        <v>670</v>
      </c>
      <c r="F909" t="s">
        <v>670</v>
      </c>
      <c r="G909" t="str">
        <f t="shared" si="28"/>
        <v>Bulgaria to EU27</v>
      </c>
      <c r="H909">
        <v>2016</v>
      </c>
      <c r="I909" t="s">
        <v>724</v>
      </c>
      <c r="J909">
        <v>6</v>
      </c>
      <c r="K909">
        <v>543.79200000000003</v>
      </c>
      <c r="L909" s="1">
        <f t="shared" si="29"/>
        <v>0.54379200000000005</v>
      </c>
    </row>
    <row r="910" spans="1:12" ht="14.45">
      <c r="A910" t="s">
        <v>723</v>
      </c>
      <c r="B910" t="s">
        <v>767</v>
      </c>
      <c r="C910">
        <v>741999</v>
      </c>
      <c r="D910" t="s">
        <v>768</v>
      </c>
      <c r="E910" t="s">
        <v>670</v>
      </c>
      <c r="F910" t="s">
        <v>670</v>
      </c>
      <c r="G910" t="str">
        <f t="shared" si="28"/>
        <v>Bulgaria to EU27</v>
      </c>
      <c r="H910">
        <v>2017</v>
      </c>
      <c r="I910" t="s">
        <v>724</v>
      </c>
      <c r="J910">
        <v>6</v>
      </c>
      <c r="K910">
        <v>532.06700000000001</v>
      </c>
      <c r="L910" s="1">
        <f t="shared" si="29"/>
        <v>0.53206699999999996</v>
      </c>
    </row>
    <row r="911" spans="1:12" ht="14.45">
      <c r="A911" t="s">
        <v>723</v>
      </c>
      <c r="B911" t="s">
        <v>767</v>
      </c>
      <c r="C911">
        <v>761100</v>
      </c>
      <c r="D911" t="s">
        <v>768</v>
      </c>
      <c r="E911" t="s">
        <v>147</v>
      </c>
      <c r="F911" t="s">
        <v>292</v>
      </c>
      <c r="G911" t="str">
        <f t="shared" si="28"/>
        <v>Bulgaria to World</v>
      </c>
      <c r="H911">
        <v>2012</v>
      </c>
      <c r="I911" t="s">
        <v>724</v>
      </c>
      <c r="J911">
        <v>6</v>
      </c>
      <c r="K911">
        <v>18.048999999999999</v>
      </c>
      <c r="L911" s="1">
        <f t="shared" si="29"/>
        <v>1.8048999999999999E-2</v>
      </c>
    </row>
    <row r="912" spans="1:12" ht="14.45">
      <c r="A912" t="s">
        <v>723</v>
      </c>
      <c r="B912" t="s">
        <v>767</v>
      </c>
      <c r="C912">
        <v>761100</v>
      </c>
      <c r="D912" t="s">
        <v>768</v>
      </c>
      <c r="E912" t="s">
        <v>147</v>
      </c>
      <c r="F912" t="s">
        <v>292</v>
      </c>
      <c r="G912" t="str">
        <f t="shared" si="28"/>
        <v>Bulgaria to World</v>
      </c>
      <c r="H912">
        <v>2013</v>
      </c>
      <c r="I912" t="s">
        <v>724</v>
      </c>
      <c r="J912">
        <v>6</v>
      </c>
      <c r="K912">
        <v>14.507</v>
      </c>
      <c r="L912" s="1">
        <f t="shared" si="29"/>
        <v>1.4506999999999999E-2</v>
      </c>
    </row>
    <row r="913" spans="1:12" ht="14.45">
      <c r="A913" t="s">
        <v>723</v>
      </c>
      <c r="B913" t="s">
        <v>767</v>
      </c>
      <c r="C913">
        <v>761100</v>
      </c>
      <c r="D913" t="s">
        <v>768</v>
      </c>
      <c r="E913" t="s">
        <v>147</v>
      </c>
      <c r="F913" t="s">
        <v>292</v>
      </c>
      <c r="G913" t="str">
        <f t="shared" si="28"/>
        <v>Bulgaria to World</v>
      </c>
      <c r="H913">
        <v>2014</v>
      </c>
      <c r="I913" t="s">
        <v>724</v>
      </c>
      <c r="J913">
        <v>6</v>
      </c>
      <c r="K913">
        <v>67.822000000000003</v>
      </c>
      <c r="L913" s="1">
        <f t="shared" si="29"/>
        <v>6.7822000000000007E-2</v>
      </c>
    </row>
    <row r="914" spans="1:12" ht="14.45">
      <c r="A914" t="s">
        <v>723</v>
      </c>
      <c r="B914" t="s">
        <v>767</v>
      </c>
      <c r="C914">
        <v>761100</v>
      </c>
      <c r="D914" t="s">
        <v>768</v>
      </c>
      <c r="E914" t="s">
        <v>147</v>
      </c>
      <c r="F914" t="s">
        <v>292</v>
      </c>
      <c r="G914" t="str">
        <f t="shared" si="28"/>
        <v>Bulgaria to World</v>
      </c>
      <c r="H914">
        <v>2015</v>
      </c>
      <c r="I914" t="s">
        <v>724</v>
      </c>
      <c r="J914">
        <v>6</v>
      </c>
      <c r="K914">
        <v>2.3580000000000001</v>
      </c>
      <c r="L914" s="1">
        <f t="shared" si="29"/>
        <v>2.3580000000000003E-3</v>
      </c>
    </row>
    <row r="915" spans="1:12" ht="14.45">
      <c r="A915" t="s">
        <v>723</v>
      </c>
      <c r="B915" t="s">
        <v>767</v>
      </c>
      <c r="C915">
        <v>761100</v>
      </c>
      <c r="D915" t="s">
        <v>768</v>
      </c>
      <c r="E915" t="s">
        <v>147</v>
      </c>
      <c r="F915" t="s">
        <v>292</v>
      </c>
      <c r="G915" t="str">
        <f t="shared" si="28"/>
        <v>Bulgaria to World</v>
      </c>
      <c r="H915">
        <v>2016</v>
      </c>
      <c r="I915" t="s">
        <v>724</v>
      </c>
      <c r="J915">
        <v>6</v>
      </c>
      <c r="K915">
        <v>229.995</v>
      </c>
      <c r="L915" s="1">
        <f t="shared" si="29"/>
        <v>0.229995</v>
      </c>
    </row>
    <row r="916" spans="1:12" ht="14.45">
      <c r="A916" t="s">
        <v>723</v>
      </c>
      <c r="B916" t="s">
        <v>767</v>
      </c>
      <c r="C916">
        <v>761100</v>
      </c>
      <c r="D916" t="s">
        <v>768</v>
      </c>
      <c r="E916" t="s">
        <v>147</v>
      </c>
      <c r="F916" t="s">
        <v>292</v>
      </c>
      <c r="G916" t="str">
        <f t="shared" si="28"/>
        <v>Bulgaria to World</v>
      </c>
      <c r="H916">
        <v>2017</v>
      </c>
      <c r="I916" t="s">
        <v>724</v>
      </c>
      <c r="J916">
        <v>6</v>
      </c>
      <c r="K916">
        <v>60.064</v>
      </c>
      <c r="L916" s="1">
        <f t="shared" si="29"/>
        <v>6.0063999999999999E-2</v>
      </c>
    </row>
    <row r="917" spans="1:12" ht="14.45">
      <c r="A917" t="s">
        <v>723</v>
      </c>
      <c r="B917" t="s">
        <v>767</v>
      </c>
      <c r="C917">
        <v>761100</v>
      </c>
      <c r="D917" t="s">
        <v>768</v>
      </c>
      <c r="E917" t="s">
        <v>670</v>
      </c>
      <c r="F917" t="s">
        <v>670</v>
      </c>
      <c r="G917" t="str">
        <f t="shared" si="28"/>
        <v>Bulgaria to EU27</v>
      </c>
      <c r="H917">
        <v>2012</v>
      </c>
      <c r="I917" t="s">
        <v>724</v>
      </c>
      <c r="J917">
        <v>6</v>
      </c>
      <c r="K917">
        <v>16.670999999999999</v>
      </c>
      <c r="L917" s="1">
        <f t="shared" si="29"/>
        <v>1.6670999999999998E-2</v>
      </c>
    </row>
    <row r="918" spans="1:12" ht="14.45">
      <c r="A918" t="s">
        <v>723</v>
      </c>
      <c r="B918" t="s">
        <v>767</v>
      </c>
      <c r="C918">
        <v>761100</v>
      </c>
      <c r="D918" t="s">
        <v>768</v>
      </c>
      <c r="E918" t="s">
        <v>670</v>
      </c>
      <c r="F918" t="s">
        <v>670</v>
      </c>
      <c r="G918" t="str">
        <f t="shared" si="28"/>
        <v>Bulgaria to EU27</v>
      </c>
      <c r="H918">
        <v>2013</v>
      </c>
      <c r="I918" t="s">
        <v>724</v>
      </c>
      <c r="J918">
        <v>6</v>
      </c>
      <c r="K918">
        <v>13.403</v>
      </c>
      <c r="L918" s="1">
        <f t="shared" si="29"/>
        <v>1.3403E-2</v>
      </c>
    </row>
    <row r="919" spans="1:12" ht="14.45">
      <c r="A919" t="s">
        <v>723</v>
      </c>
      <c r="B919" t="s">
        <v>767</v>
      </c>
      <c r="C919">
        <v>761100</v>
      </c>
      <c r="D919" t="s">
        <v>768</v>
      </c>
      <c r="E919" t="s">
        <v>670</v>
      </c>
      <c r="F919" t="s">
        <v>670</v>
      </c>
      <c r="G919" t="str">
        <f t="shared" si="28"/>
        <v>Bulgaria to EU27</v>
      </c>
      <c r="H919">
        <v>2014</v>
      </c>
      <c r="I919" t="s">
        <v>724</v>
      </c>
      <c r="J919">
        <v>6</v>
      </c>
      <c r="K919">
        <v>0.32100000000000001</v>
      </c>
      <c r="L919" s="1">
        <f t="shared" si="29"/>
        <v>3.21E-4</v>
      </c>
    </row>
    <row r="920" spans="1:12" ht="14.45">
      <c r="A920" t="s">
        <v>723</v>
      </c>
      <c r="B920" t="s">
        <v>767</v>
      </c>
      <c r="C920">
        <v>761100</v>
      </c>
      <c r="D920" t="s">
        <v>768</v>
      </c>
      <c r="E920" t="s">
        <v>670</v>
      </c>
      <c r="F920" t="s">
        <v>670</v>
      </c>
      <c r="G920" t="str">
        <f t="shared" si="28"/>
        <v>Bulgaria to EU27</v>
      </c>
      <c r="H920">
        <v>2015</v>
      </c>
      <c r="I920" t="s">
        <v>724</v>
      </c>
      <c r="J920">
        <v>6</v>
      </c>
      <c r="K920">
        <v>2.3580000000000001</v>
      </c>
      <c r="L920" s="1">
        <f t="shared" si="29"/>
        <v>2.3580000000000003E-3</v>
      </c>
    </row>
    <row r="921" spans="1:12" ht="14.45">
      <c r="A921" t="s">
        <v>723</v>
      </c>
      <c r="B921" t="s">
        <v>767</v>
      </c>
      <c r="C921">
        <v>761100</v>
      </c>
      <c r="D921" t="s">
        <v>768</v>
      </c>
      <c r="E921" t="s">
        <v>670</v>
      </c>
      <c r="F921" t="s">
        <v>670</v>
      </c>
      <c r="G921" t="str">
        <f t="shared" si="28"/>
        <v>Bulgaria to EU27</v>
      </c>
      <c r="H921">
        <v>2016</v>
      </c>
      <c r="I921" t="s">
        <v>724</v>
      </c>
      <c r="J921">
        <v>6</v>
      </c>
      <c r="K921">
        <v>229.995</v>
      </c>
      <c r="L921" s="1">
        <f t="shared" si="29"/>
        <v>0.229995</v>
      </c>
    </row>
    <row r="922" spans="1:12" ht="14.45">
      <c r="A922" t="s">
        <v>723</v>
      </c>
      <c r="B922" t="s">
        <v>767</v>
      </c>
      <c r="C922">
        <v>761100</v>
      </c>
      <c r="D922" t="s">
        <v>768</v>
      </c>
      <c r="E922" t="s">
        <v>670</v>
      </c>
      <c r="F922" t="s">
        <v>670</v>
      </c>
      <c r="G922" t="str">
        <f t="shared" si="28"/>
        <v>Bulgaria to EU27</v>
      </c>
      <c r="H922">
        <v>2017</v>
      </c>
      <c r="I922" t="s">
        <v>724</v>
      </c>
      <c r="J922">
        <v>6</v>
      </c>
      <c r="K922">
        <v>58.933</v>
      </c>
      <c r="L922" s="1">
        <f t="shared" si="29"/>
        <v>5.8932999999999999E-2</v>
      </c>
    </row>
    <row r="923" spans="1:12" ht="14.45">
      <c r="A923" t="s">
        <v>723</v>
      </c>
      <c r="B923" t="s">
        <v>767</v>
      </c>
      <c r="C923">
        <v>8405</v>
      </c>
      <c r="D923" t="s">
        <v>768</v>
      </c>
      <c r="E923" t="s">
        <v>147</v>
      </c>
      <c r="F923" t="s">
        <v>292</v>
      </c>
      <c r="G923" t="str">
        <f t="shared" si="28"/>
        <v>Bulgaria to World</v>
      </c>
      <c r="H923">
        <v>2012</v>
      </c>
      <c r="I923" t="s">
        <v>724</v>
      </c>
      <c r="J923">
        <v>6</v>
      </c>
      <c r="K923">
        <v>50.359000000000002</v>
      </c>
      <c r="L923" s="1">
        <f t="shared" si="29"/>
        <v>5.0359000000000001E-2</v>
      </c>
    </row>
    <row r="924" spans="1:12" ht="14.45">
      <c r="A924" t="s">
        <v>723</v>
      </c>
      <c r="B924" t="s">
        <v>767</v>
      </c>
      <c r="C924">
        <v>8405</v>
      </c>
      <c r="D924" t="s">
        <v>768</v>
      </c>
      <c r="E924" t="s">
        <v>147</v>
      </c>
      <c r="F924" t="s">
        <v>292</v>
      </c>
      <c r="G924" t="str">
        <f t="shared" si="28"/>
        <v>Bulgaria to World</v>
      </c>
      <c r="H924">
        <v>2013</v>
      </c>
      <c r="I924" t="s">
        <v>724</v>
      </c>
      <c r="J924">
        <v>6</v>
      </c>
      <c r="K924">
        <v>2.2919999999999998</v>
      </c>
      <c r="L924" s="1">
        <f t="shared" si="29"/>
        <v>2.2919999999999998E-3</v>
      </c>
    </row>
    <row r="925" spans="1:12" ht="14.45">
      <c r="A925" t="s">
        <v>723</v>
      </c>
      <c r="B925" t="s">
        <v>767</v>
      </c>
      <c r="C925">
        <v>8405</v>
      </c>
      <c r="D925" t="s">
        <v>768</v>
      </c>
      <c r="E925" t="s">
        <v>147</v>
      </c>
      <c r="F925" t="s">
        <v>292</v>
      </c>
      <c r="G925" t="str">
        <f t="shared" si="28"/>
        <v>Bulgaria to World</v>
      </c>
      <c r="H925">
        <v>2014</v>
      </c>
      <c r="I925" t="s">
        <v>724</v>
      </c>
      <c r="J925">
        <v>6</v>
      </c>
      <c r="K925">
        <v>4.4189999999999996</v>
      </c>
      <c r="L925" s="1">
        <f t="shared" si="29"/>
        <v>4.4189999999999993E-3</v>
      </c>
    </row>
    <row r="926" spans="1:12" ht="14.45">
      <c r="A926" t="s">
        <v>723</v>
      </c>
      <c r="B926" t="s">
        <v>767</v>
      </c>
      <c r="C926">
        <v>8405</v>
      </c>
      <c r="D926" t="s">
        <v>768</v>
      </c>
      <c r="E926" t="s">
        <v>147</v>
      </c>
      <c r="F926" t="s">
        <v>292</v>
      </c>
      <c r="G926" t="str">
        <f t="shared" si="28"/>
        <v>Bulgaria to World</v>
      </c>
      <c r="H926">
        <v>2015</v>
      </c>
      <c r="I926" t="s">
        <v>724</v>
      </c>
      <c r="J926">
        <v>6</v>
      </c>
      <c r="K926">
        <v>466.30900000000003</v>
      </c>
      <c r="L926" s="1">
        <f t="shared" si="29"/>
        <v>0.46630900000000003</v>
      </c>
    </row>
    <row r="927" spans="1:12" ht="14.45">
      <c r="A927" t="s">
        <v>723</v>
      </c>
      <c r="B927" t="s">
        <v>767</v>
      </c>
      <c r="C927">
        <v>8405</v>
      </c>
      <c r="D927" t="s">
        <v>768</v>
      </c>
      <c r="E927" t="s">
        <v>147</v>
      </c>
      <c r="F927" t="s">
        <v>292</v>
      </c>
      <c r="G927" t="str">
        <f t="shared" si="28"/>
        <v>Bulgaria to World</v>
      </c>
      <c r="H927">
        <v>2016</v>
      </c>
      <c r="I927" t="s">
        <v>724</v>
      </c>
      <c r="J927">
        <v>6</v>
      </c>
      <c r="K927">
        <v>180.495</v>
      </c>
      <c r="L927" s="1">
        <f t="shared" si="29"/>
        <v>0.18049500000000002</v>
      </c>
    </row>
    <row r="928" spans="1:12" ht="14.45">
      <c r="A928" t="s">
        <v>723</v>
      </c>
      <c r="B928" t="s">
        <v>767</v>
      </c>
      <c r="C928">
        <v>8405</v>
      </c>
      <c r="D928" t="s">
        <v>768</v>
      </c>
      <c r="E928" t="s">
        <v>147</v>
      </c>
      <c r="F928" t="s">
        <v>292</v>
      </c>
      <c r="G928" t="str">
        <f t="shared" si="28"/>
        <v>Bulgaria to World</v>
      </c>
      <c r="H928">
        <v>2017</v>
      </c>
      <c r="I928" t="s">
        <v>724</v>
      </c>
      <c r="J928">
        <v>6</v>
      </c>
      <c r="K928">
        <v>251.035</v>
      </c>
      <c r="L928" s="1">
        <f t="shared" si="29"/>
        <v>0.25103500000000001</v>
      </c>
    </row>
    <row r="929" spans="1:12" ht="14.45">
      <c r="A929" t="s">
        <v>723</v>
      </c>
      <c r="B929" t="s">
        <v>767</v>
      </c>
      <c r="C929">
        <v>8405</v>
      </c>
      <c r="D929" t="s">
        <v>768</v>
      </c>
      <c r="E929" t="s">
        <v>670</v>
      </c>
      <c r="F929" t="s">
        <v>670</v>
      </c>
      <c r="G929" t="str">
        <f t="shared" si="28"/>
        <v>Bulgaria to EU27</v>
      </c>
      <c r="H929">
        <v>2012</v>
      </c>
      <c r="I929" t="s">
        <v>724</v>
      </c>
      <c r="J929">
        <v>6</v>
      </c>
      <c r="K929">
        <v>40.061999999999998</v>
      </c>
      <c r="L929" s="1">
        <f t="shared" si="29"/>
        <v>4.0062E-2</v>
      </c>
    </row>
    <row r="930" spans="1:12" ht="14.45">
      <c r="A930" t="s">
        <v>723</v>
      </c>
      <c r="B930" t="s">
        <v>767</v>
      </c>
      <c r="C930">
        <v>8405</v>
      </c>
      <c r="D930" t="s">
        <v>768</v>
      </c>
      <c r="E930" t="s">
        <v>670</v>
      </c>
      <c r="F930" t="s">
        <v>670</v>
      </c>
      <c r="G930" t="str">
        <f t="shared" si="28"/>
        <v>Bulgaria to EU27</v>
      </c>
      <c r="H930">
        <v>2014</v>
      </c>
      <c r="I930" t="s">
        <v>724</v>
      </c>
      <c r="J930">
        <v>6</v>
      </c>
      <c r="K930">
        <v>3.242</v>
      </c>
      <c r="L930" s="1">
        <f t="shared" si="29"/>
        <v>3.2420000000000001E-3</v>
      </c>
    </row>
    <row r="931" spans="1:12" ht="14.45">
      <c r="A931" t="s">
        <v>723</v>
      </c>
      <c r="B931" t="s">
        <v>767</v>
      </c>
      <c r="C931">
        <v>8405</v>
      </c>
      <c r="D931" t="s">
        <v>768</v>
      </c>
      <c r="E931" t="s">
        <v>670</v>
      </c>
      <c r="F931" t="s">
        <v>670</v>
      </c>
      <c r="G931" t="str">
        <f t="shared" si="28"/>
        <v>Bulgaria to EU27</v>
      </c>
      <c r="H931">
        <v>2015</v>
      </c>
      <c r="I931" t="s">
        <v>724</v>
      </c>
      <c r="J931">
        <v>6</v>
      </c>
      <c r="K931">
        <v>428.58800000000002</v>
      </c>
      <c r="L931" s="1">
        <f t="shared" si="29"/>
        <v>0.42858800000000002</v>
      </c>
    </row>
    <row r="932" spans="1:12" ht="14.45">
      <c r="A932" t="s">
        <v>723</v>
      </c>
      <c r="B932" t="s">
        <v>767</v>
      </c>
      <c r="C932">
        <v>8405</v>
      </c>
      <c r="D932" t="s">
        <v>768</v>
      </c>
      <c r="E932" t="s">
        <v>670</v>
      </c>
      <c r="F932" t="s">
        <v>670</v>
      </c>
      <c r="G932" t="str">
        <f t="shared" si="28"/>
        <v>Bulgaria to EU27</v>
      </c>
      <c r="H932">
        <v>2016</v>
      </c>
      <c r="I932" t="s">
        <v>724</v>
      </c>
      <c r="J932">
        <v>6</v>
      </c>
      <c r="K932">
        <v>161.47800000000001</v>
      </c>
      <c r="L932" s="1">
        <f t="shared" si="29"/>
        <v>0.16147800000000001</v>
      </c>
    </row>
    <row r="933" spans="1:12" ht="14.45">
      <c r="A933" t="s">
        <v>723</v>
      </c>
      <c r="B933" t="s">
        <v>767</v>
      </c>
      <c r="C933">
        <v>8405</v>
      </c>
      <c r="D933" t="s">
        <v>768</v>
      </c>
      <c r="E933" t="s">
        <v>670</v>
      </c>
      <c r="F933" t="s">
        <v>670</v>
      </c>
      <c r="G933" t="str">
        <f t="shared" si="28"/>
        <v>Bulgaria to EU27</v>
      </c>
      <c r="H933">
        <v>2017</v>
      </c>
      <c r="I933" t="s">
        <v>724</v>
      </c>
      <c r="J933">
        <v>6</v>
      </c>
      <c r="K933">
        <v>141.16900000000001</v>
      </c>
      <c r="L933" s="1">
        <f t="shared" si="29"/>
        <v>0.14116900000000002</v>
      </c>
    </row>
    <row r="934" spans="1:12" ht="14.45">
      <c r="A934" t="s">
        <v>723</v>
      </c>
      <c r="B934" t="s">
        <v>767</v>
      </c>
      <c r="C934">
        <v>841931</v>
      </c>
      <c r="D934" t="s">
        <v>768</v>
      </c>
      <c r="E934" t="s">
        <v>147</v>
      </c>
      <c r="F934" t="s">
        <v>292</v>
      </c>
      <c r="G934" t="str">
        <f t="shared" si="28"/>
        <v>Bulgaria to World</v>
      </c>
      <c r="H934">
        <v>2012</v>
      </c>
      <c r="I934" t="s">
        <v>724</v>
      </c>
      <c r="J934">
        <v>6</v>
      </c>
      <c r="K934">
        <v>1102.704</v>
      </c>
      <c r="L934" s="1">
        <f t="shared" si="29"/>
        <v>1.1027039999999999</v>
      </c>
    </row>
    <row r="935" spans="1:12" ht="14.45">
      <c r="A935" t="s">
        <v>723</v>
      </c>
      <c r="B935" t="s">
        <v>767</v>
      </c>
      <c r="C935">
        <v>841931</v>
      </c>
      <c r="D935" t="s">
        <v>768</v>
      </c>
      <c r="E935" t="s">
        <v>147</v>
      </c>
      <c r="F935" t="s">
        <v>292</v>
      </c>
      <c r="G935" t="str">
        <f t="shared" si="28"/>
        <v>Bulgaria to World</v>
      </c>
      <c r="H935">
        <v>2013</v>
      </c>
      <c r="I935" t="s">
        <v>724</v>
      </c>
      <c r="J935">
        <v>6</v>
      </c>
      <c r="K935">
        <v>2176.9349999999999</v>
      </c>
      <c r="L935" s="1">
        <f t="shared" si="29"/>
        <v>2.1769349999999998</v>
      </c>
    </row>
    <row r="936" spans="1:12" ht="14.45">
      <c r="A936" t="s">
        <v>723</v>
      </c>
      <c r="B936" t="s">
        <v>767</v>
      </c>
      <c r="C936">
        <v>841931</v>
      </c>
      <c r="D936" t="s">
        <v>768</v>
      </c>
      <c r="E936" t="s">
        <v>147</v>
      </c>
      <c r="F936" t="s">
        <v>292</v>
      </c>
      <c r="G936" t="str">
        <f t="shared" si="28"/>
        <v>Bulgaria to World</v>
      </c>
      <c r="H936">
        <v>2014</v>
      </c>
      <c r="I936" t="s">
        <v>724</v>
      </c>
      <c r="J936">
        <v>6</v>
      </c>
      <c r="K936">
        <v>2051.9659999999999</v>
      </c>
      <c r="L936" s="1">
        <f t="shared" si="29"/>
        <v>2.0519659999999997</v>
      </c>
    </row>
    <row r="937" spans="1:12" ht="14.45">
      <c r="A937" t="s">
        <v>723</v>
      </c>
      <c r="B937" t="s">
        <v>767</v>
      </c>
      <c r="C937">
        <v>841931</v>
      </c>
      <c r="D937" t="s">
        <v>768</v>
      </c>
      <c r="E937" t="s">
        <v>147</v>
      </c>
      <c r="F937" t="s">
        <v>292</v>
      </c>
      <c r="G937" t="str">
        <f t="shared" si="28"/>
        <v>Bulgaria to World</v>
      </c>
      <c r="H937">
        <v>2015</v>
      </c>
      <c r="I937" t="s">
        <v>724</v>
      </c>
      <c r="J937">
        <v>6</v>
      </c>
      <c r="K937">
        <v>311.012</v>
      </c>
      <c r="L937" s="1">
        <f t="shared" si="29"/>
        <v>0.31101200000000001</v>
      </c>
    </row>
    <row r="938" spans="1:12" ht="14.45">
      <c r="A938" t="s">
        <v>723</v>
      </c>
      <c r="B938" t="s">
        <v>767</v>
      </c>
      <c r="C938">
        <v>841931</v>
      </c>
      <c r="D938" t="s">
        <v>768</v>
      </c>
      <c r="E938" t="s">
        <v>147</v>
      </c>
      <c r="F938" t="s">
        <v>292</v>
      </c>
      <c r="G938" t="str">
        <f t="shared" si="28"/>
        <v>Bulgaria to World</v>
      </c>
      <c r="H938">
        <v>2016</v>
      </c>
      <c r="I938" t="s">
        <v>724</v>
      </c>
      <c r="J938">
        <v>6</v>
      </c>
      <c r="K938">
        <v>173.916</v>
      </c>
      <c r="L938" s="1">
        <f t="shared" si="29"/>
        <v>0.17391599999999999</v>
      </c>
    </row>
    <row r="939" spans="1:12" ht="14.45">
      <c r="A939" t="s">
        <v>723</v>
      </c>
      <c r="B939" t="s">
        <v>767</v>
      </c>
      <c r="C939">
        <v>841931</v>
      </c>
      <c r="D939" t="s">
        <v>768</v>
      </c>
      <c r="E939" t="s">
        <v>147</v>
      </c>
      <c r="F939" t="s">
        <v>292</v>
      </c>
      <c r="G939" t="str">
        <f t="shared" si="28"/>
        <v>Bulgaria to World</v>
      </c>
      <c r="H939">
        <v>2017</v>
      </c>
      <c r="I939" t="s">
        <v>724</v>
      </c>
      <c r="J939">
        <v>6</v>
      </c>
      <c r="K939">
        <v>190.667</v>
      </c>
      <c r="L939" s="1">
        <f t="shared" si="29"/>
        <v>0.190667</v>
      </c>
    </row>
    <row r="940" spans="1:12" ht="14.45">
      <c r="A940" t="s">
        <v>723</v>
      </c>
      <c r="B940" t="s">
        <v>767</v>
      </c>
      <c r="C940">
        <v>841931</v>
      </c>
      <c r="D940" t="s">
        <v>768</v>
      </c>
      <c r="E940" t="s">
        <v>670</v>
      </c>
      <c r="F940" t="s">
        <v>670</v>
      </c>
      <c r="G940" t="str">
        <f t="shared" si="28"/>
        <v>Bulgaria to EU27</v>
      </c>
      <c r="H940">
        <v>2012</v>
      </c>
      <c r="I940" t="s">
        <v>724</v>
      </c>
      <c r="J940">
        <v>6</v>
      </c>
      <c r="K940">
        <v>640.94000000000005</v>
      </c>
      <c r="L940" s="1">
        <f t="shared" si="29"/>
        <v>0.64094000000000007</v>
      </c>
    </row>
    <row r="941" spans="1:12" ht="14.45">
      <c r="A941" t="s">
        <v>723</v>
      </c>
      <c r="B941" t="s">
        <v>767</v>
      </c>
      <c r="C941">
        <v>841931</v>
      </c>
      <c r="D941" t="s">
        <v>768</v>
      </c>
      <c r="E941" t="s">
        <v>670</v>
      </c>
      <c r="F941" t="s">
        <v>670</v>
      </c>
      <c r="G941" t="str">
        <f t="shared" si="28"/>
        <v>Bulgaria to EU27</v>
      </c>
      <c r="H941">
        <v>2013</v>
      </c>
      <c r="I941" t="s">
        <v>724</v>
      </c>
      <c r="J941">
        <v>6</v>
      </c>
      <c r="K941">
        <v>1948.232</v>
      </c>
      <c r="L941" s="1">
        <f t="shared" si="29"/>
        <v>1.948232</v>
      </c>
    </row>
    <row r="942" spans="1:12" ht="14.45">
      <c r="A942" t="s">
        <v>723</v>
      </c>
      <c r="B942" t="s">
        <v>767</v>
      </c>
      <c r="C942">
        <v>841931</v>
      </c>
      <c r="D942" t="s">
        <v>768</v>
      </c>
      <c r="E942" t="s">
        <v>670</v>
      </c>
      <c r="F942" t="s">
        <v>670</v>
      </c>
      <c r="G942" t="str">
        <f t="shared" si="28"/>
        <v>Bulgaria to EU27</v>
      </c>
      <c r="H942">
        <v>2014</v>
      </c>
      <c r="I942" t="s">
        <v>724</v>
      </c>
      <c r="J942">
        <v>6</v>
      </c>
      <c r="K942">
        <v>1770.444</v>
      </c>
      <c r="L942" s="1">
        <f t="shared" si="29"/>
        <v>1.7704439999999999</v>
      </c>
    </row>
    <row r="943" spans="1:12" ht="14.45">
      <c r="A943" t="s">
        <v>723</v>
      </c>
      <c r="B943" t="s">
        <v>767</v>
      </c>
      <c r="C943">
        <v>841931</v>
      </c>
      <c r="D943" t="s">
        <v>768</v>
      </c>
      <c r="E943" t="s">
        <v>670</v>
      </c>
      <c r="F943" t="s">
        <v>670</v>
      </c>
      <c r="G943" t="str">
        <f t="shared" si="28"/>
        <v>Bulgaria to EU27</v>
      </c>
      <c r="H943">
        <v>2015</v>
      </c>
      <c r="I943" t="s">
        <v>724</v>
      </c>
      <c r="J943">
        <v>6</v>
      </c>
      <c r="K943">
        <v>308.745</v>
      </c>
      <c r="L943" s="1">
        <f t="shared" si="29"/>
        <v>0.30874499999999999</v>
      </c>
    </row>
    <row r="944" spans="1:12" ht="14.45">
      <c r="A944" t="s">
        <v>723</v>
      </c>
      <c r="B944" t="s">
        <v>767</v>
      </c>
      <c r="C944">
        <v>841931</v>
      </c>
      <c r="D944" t="s">
        <v>768</v>
      </c>
      <c r="E944" t="s">
        <v>670</v>
      </c>
      <c r="F944" t="s">
        <v>670</v>
      </c>
      <c r="G944" t="str">
        <f t="shared" si="28"/>
        <v>Bulgaria to EU27</v>
      </c>
      <c r="H944">
        <v>2016</v>
      </c>
      <c r="I944" t="s">
        <v>724</v>
      </c>
      <c r="J944">
        <v>6</v>
      </c>
      <c r="K944">
        <v>12.97</v>
      </c>
      <c r="L944" s="1">
        <f t="shared" si="29"/>
        <v>1.2970000000000001E-2</v>
      </c>
    </row>
    <row r="945" spans="1:12" ht="14.45">
      <c r="A945" t="s">
        <v>723</v>
      </c>
      <c r="B945" t="s">
        <v>767</v>
      </c>
      <c r="C945">
        <v>841931</v>
      </c>
      <c r="D945" t="s">
        <v>768</v>
      </c>
      <c r="E945" t="s">
        <v>670</v>
      </c>
      <c r="F945" t="s">
        <v>670</v>
      </c>
      <c r="G945" t="str">
        <f t="shared" si="28"/>
        <v>Bulgaria to EU27</v>
      </c>
      <c r="H945">
        <v>2017</v>
      </c>
      <c r="I945" t="s">
        <v>724</v>
      </c>
      <c r="J945">
        <v>6</v>
      </c>
      <c r="K945">
        <v>190.667</v>
      </c>
      <c r="L945" s="1">
        <f t="shared" si="29"/>
        <v>0.190667</v>
      </c>
    </row>
    <row r="946" spans="1:12" ht="14.45">
      <c r="A946" t="s">
        <v>723</v>
      </c>
      <c r="B946" t="s">
        <v>767</v>
      </c>
      <c r="C946">
        <v>841940</v>
      </c>
      <c r="D946" t="s">
        <v>768</v>
      </c>
      <c r="E946" t="s">
        <v>147</v>
      </c>
      <c r="F946" t="s">
        <v>292</v>
      </c>
      <c r="G946" t="str">
        <f t="shared" si="28"/>
        <v>Bulgaria to World</v>
      </c>
      <c r="H946">
        <v>2012</v>
      </c>
      <c r="I946" t="s">
        <v>724</v>
      </c>
      <c r="J946">
        <v>6</v>
      </c>
      <c r="K946">
        <v>747.45</v>
      </c>
      <c r="L946" s="1">
        <f t="shared" si="29"/>
        <v>0.74745000000000006</v>
      </c>
    </row>
    <row r="947" spans="1:12" ht="14.45">
      <c r="A947" t="s">
        <v>723</v>
      </c>
      <c r="B947" t="s">
        <v>767</v>
      </c>
      <c r="C947">
        <v>841940</v>
      </c>
      <c r="D947" t="s">
        <v>768</v>
      </c>
      <c r="E947" t="s">
        <v>147</v>
      </c>
      <c r="F947" t="s">
        <v>292</v>
      </c>
      <c r="G947" t="str">
        <f t="shared" si="28"/>
        <v>Bulgaria to World</v>
      </c>
      <c r="H947">
        <v>2013</v>
      </c>
      <c r="I947" t="s">
        <v>724</v>
      </c>
      <c r="J947">
        <v>6</v>
      </c>
      <c r="K947">
        <v>1899.3150000000001</v>
      </c>
      <c r="L947" s="1">
        <f t="shared" si="29"/>
        <v>1.8993150000000001</v>
      </c>
    </row>
    <row r="948" spans="1:12" ht="14.45">
      <c r="A948" t="s">
        <v>723</v>
      </c>
      <c r="B948" t="s">
        <v>767</v>
      </c>
      <c r="C948">
        <v>841940</v>
      </c>
      <c r="D948" t="s">
        <v>768</v>
      </c>
      <c r="E948" t="s">
        <v>147</v>
      </c>
      <c r="F948" t="s">
        <v>292</v>
      </c>
      <c r="G948" t="str">
        <f t="shared" si="28"/>
        <v>Bulgaria to World</v>
      </c>
      <c r="H948">
        <v>2014</v>
      </c>
      <c r="I948" t="s">
        <v>724</v>
      </c>
      <c r="J948">
        <v>6</v>
      </c>
      <c r="K948">
        <v>566.33900000000006</v>
      </c>
      <c r="L948" s="1">
        <f t="shared" si="29"/>
        <v>0.56633900000000004</v>
      </c>
    </row>
    <row r="949" spans="1:12" ht="14.45">
      <c r="A949" t="s">
        <v>723</v>
      </c>
      <c r="B949" t="s">
        <v>767</v>
      </c>
      <c r="C949">
        <v>841940</v>
      </c>
      <c r="D949" t="s">
        <v>768</v>
      </c>
      <c r="E949" t="s">
        <v>147</v>
      </c>
      <c r="F949" t="s">
        <v>292</v>
      </c>
      <c r="G949" t="str">
        <f t="shared" si="28"/>
        <v>Bulgaria to World</v>
      </c>
      <c r="H949">
        <v>2015</v>
      </c>
      <c r="I949" t="s">
        <v>724</v>
      </c>
      <c r="J949">
        <v>6</v>
      </c>
      <c r="K949">
        <v>388.959</v>
      </c>
      <c r="L949" s="1">
        <f t="shared" si="29"/>
        <v>0.388959</v>
      </c>
    </row>
    <row r="950" spans="1:12" ht="14.45">
      <c r="A950" t="s">
        <v>723</v>
      </c>
      <c r="B950" t="s">
        <v>767</v>
      </c>
      <c r="C950">
        <v>841940</v>
      </c>
      <c r="D950" t="s">
        <v>768</v>
      </c>
      <c r="E950" t="s">
        <v>147</v>
      </c>
      <c r="F950" t="s">
        <v>292</v>
      </c>
      <c r="G950" t="str">
        <f t="shared" si="28"/>
        <v>Bulgaria to World</v>
      </c>
      <c r="H950">
        <v>2016</v>
      </c>
      <c r="I950" t="s">
        <v>724</v>
      </c>
      <c r="J950">
        <v>6</v>
      </c>
      <c r="K950">
        <v>802.40599999999995</v>
      </c>
      <c r="L950" s="1">
        <f t="shared" si="29"/>
        <v>0.80240599999999995</v>
      </c>
    </row>
    <row r="951" spans="1:12" ht="14.45">
      <c r="A951" t="s">
        <v>723</v>
      </c>
      <c r="B951" t="s">
        <v>767</v>
      </c>
      <c r="C951">
        <v>841940</v>
      </c>
      <c r="D951" t="s">
        <v>768</v>
      </c>
      <c r="E951" t="s">
        <v>147</v>
      </c>
      <c r="F951" t="s">
        <v>292</v>
      </c>
      <c r="G951" t="str">
        <f t="shared" si="28"/>
        <v>Bulgaria to World</v>
      </c>
      <c r="H951">
        <v>2017</v>
      </c>
      <c r="I951" t="s">
        <v>724</v>
      </c>
      <c r="J951">
        <v>6</v>
      </c>
      <c r="K951">
        <v>542.99599999999998</v>
      </c>
      <c r="L951" s="1">
        <f t="shared" si="29"/>
        <v>0.54299600000000003</v>
      </c>
    </row>
    <row r="952" spans="1:12" ht="14.45">
      <c r="A952" t="s">
        <v>723</v>
      </c>
      <c r="B952" t="s">
        <v>767</v>
      </c>
      <c r="C952">
        <v>841940</v>
      </c>
      <c r="D952" t="s">
        <v>768</v>
      </c>
      <c r="E952" t="s">
        <v>670</v>
      </c>
      <c r="F952" t="s">
        <v>670</v>
      </c>
      <c r="G952" t="str">
        <f t="shared" si="28"/>
        <v>Bulgaria to EU27</v>
      </c>
      <c r="H952">
        <v>2012</v>
      </c>
      <c r="I952" t="s">
        <v>724</v>
      </c>
      <c r="J952">
        <v>6</v>
      </c>
      <c r="K952">
        <v>385.91500000000002</v>
      </c>
      <c r="L952" s="1">
        <f t="shared" si="29"/>
        <v>0.38591500000000001</v>
      </c>
    </row>
    <row r="953" spans="1:12" ht="14.45">
      <c r="A953" t="s">
        <v>723</v>
      </c>
      <c r="B953" t="s">
        <v>767</v>
      </c>
      <c r="C953">
        <v>841940</v>
      </c>
      <c r="D953" t="s">
        <v>768</v>
      </c>
      <c r="E953" t="s">
        <v>670</v>
      </c>
      <c r="F953" t="s">
        <v>670</v>
      </c>
      <c r="G953" t="str">
        <f t="shared" si="28"/>
        <v>Bulgaria to EU27</v>
      </c>
      <c r="H953">
        <v>2014</v>
      </c>
      <c r="I953" t="s">
        <v>724</v>
      </c>
      <c r="J953">
        <v>6</v>
      </c>
      <c r="K953">
        <v>6.3780000000000001</v>
      </c>
      <c r="L953" s="1">
        <f t="shared" si="29"/>
        <v>6.378E-3</v>
      </c>
    </row>
    <row r="954" spans="1:12" ht="14.45">
      <c r="A954" t="s">
        <v>723</v>
      </c>
      <c r="B954" t="s">
        <v>767</v>
      </c>
      <c r="C954">
        <v>841940</v>
      </c>
      <c r="D954" t="s">
        <v>768</v>
      </c>
      <c r="E954" t="s">
        <v>670</v>
      </c>
      <c r="F954" t="s">
        <v>670</v>
      </c>
      <c r="G954" t="str">
        <f t="shared" si="28"/>
        <v>Bulgaria to EU27</v>
      </c>
      <c r="H954">
        <v>2015</v>
      </c>
      <c r="I954" t="s">
        <v>724</v>
      </c>
      <c r="J954">
        <v>6</v>
      </c>
      <c r="K954">
        <v>64.313000000000002</v>
      </c>
      <c r="L954" s="1">
        <f t="shared" si="29"/>
        <v>6.4313000000000009E-2</v>
      </c>
    </row>
    <row r="955" spans="1:12" ht="14.45">
      <c r="A955" t="s">
        <v>723</v>
      </c>
      <c r="B955" t="s">
        <v>767</v>
      </c>
      <c r="C955">
        <v>841940</v>
      </c>
      <c r="D955" t="s">
        <v>768</v>
      </c>
      <c r="E955" t="s">
        <v>670</v>
      </c>
      <c r="F955" t="s">
        <v>670</v>
      </c>
      <c r="G955" t="str">
        <f t="shared" si="28"/>
        <v>Bulgaria to EU27</v>
      </c>
      <c r="H955">
        <v>2016</v>
      </c>
      <c r="I955" t="s">
        <v>724</v>
      </c>
      <c r="J955">
        <v>6</v>
      </c>
      <c r="K955">
        <v>24.951000000000001</v>
      </c>
      <c r="L955" s="1">
        <f t="shared" si="29"/>
        <v>2.4951000000000001E-2</v>
      </c>
    </row>
    <row r="956" spans="1:12" ht="14.45">
      <c r="A956" t="s">
        <v>723</v>
      </c>
      <c r="B956" t="s">
        <v>767</v>
      </c>
      <c r="C956">
        <v>841940</v>
      </c>
      <c r="D956" t="s">
        <v>768</v>
      </c>
      <c r="E956" t="s">
        <v>670</v>
      </c>
      <c r="F956" t="s">
        <v>670</v>
      </c>
      <c r="G956" t="str">
        <f t="shared" si="28"/>
        <v>Bulgaria to EU27</v>
      </c>
      <c r="H956">
        <v>2017</v>
      </c>
      <c r="I956" t="s">
        <v>724</v>
      </c>
      <c r="J956">
        <v>6</v>
      </c>
      <c r="K956">
        <v>515.54300000000001</v>
      </c>
      <c r="L956" s="1">
        <f t="shared" si="29"/>
        <v>0.51554299999999997</v>
      </c>
    </row>
    <row r="957" spans="1:12" ht="14.45">
      <c r="A957" t="s">
        <v>723</v>
      </c>
      <c r="B957" t="s">
        <v>767</v>
      </c>
      <c r="C957">
        <v>842129</v>
      </c>
      <c r="D957" t="s">
        <v>768</v>
      </c>
      <c r="E957" t="s">
        <v>147</v>
      </c>
      <c r="F957" t="s">
        <v>292</v>
      </c>
      <c r="G957" t="str">
        <f t="shared" si="28"/>
        <v>Bulgaria to World</v>
      </c>
      <c r="H957">
        <v>2012</v>
      </c>
      <c r="I957" t="s">
        <v>724</v>
      </c>
      <c r="J957">
        <v>6</v>
      </c>
      <c r="K957">
        <v>143.51400000000001</v>
      </c>
      <c r="L957" s="1">
        <f t="shared" si="29"/>
        <v>0.143514</v>
      </c>
    </row>
    <row r="958" spans="1:12" ht="14.45">
      <c r="A958" t="s">
        <v>723</v>
      </c>
      <c r="B958" t="s">
        <v>767</v>
      </c>
      <c r="C958">
        <v>842129</v>
      </c>
      <c r="D958" t="s">
        <v>768</v>
      </c>
      <c r="E958" t="s">
        <v>147</v>
      </c>
      <c r="F958" t="s">
        <v>292</v>
      </c>
      <c r="G958" t="str">
        <f t="shared" si="28"/>
        <v>Bulgaria to World</v>
      </c>
      <c r="H958">
        <v>2013</v>
      </c>
      <c r="I958" t="s">
        <v>724</v>
      </c>
      <c r="J958">
        <v>6</v>
      </c>
      <c r="K958">
        <v>1167.5429999999999</v>
      </c>
      <c r="L958" s="1">
        <f t="shared" si="29"/>
        <v>1.167543</v>
      </c>
    </row>
    <row r="959" spans="1:12" ht="14.45">
      <c r="A959" t="s">
        <v>723</v>
      </c>
      <c r="B959" t="s">
        <v>767</v>
      </c>
      <c r="C959">
        <v>842129</v>
      </c>
      <c r="D959" t="s">
        <v>768</v>
      </c>
      <c r="E959" t="s">
        <v>147</v>
      </c>
      <c r="F959" t="s">
        <v>292</v>
      </c>
      <c r="G959" t="str">
        <f t="shared" si="28"/>
        <v>Bulgaria to World</v>
      </c>
      <c r="H959">
        <v>2014</v>
      </c>
      <c r="I959" t="s">
        <v>724</v>
      </c>
      <c r="J959">
        <v>6</v>
      </c>
      <c r="K959">
        <v>276.28899999999999</v>
      </c>
      <c r="L959" s="1">
        <f t="shared" si="29"/>
        <v>0.27628900000000001</v>
      </c>
    </row>
    <row r="960" spans="1:12" ht="14.45">
      <c r="A960" t="s">
        <v>723</v>
      </c>
      <c r="B960" t="s">
        <v>767</v>
      </c>
      <c r="C960">
        <v>842129</v>
      </c>
      <c r="D960" t="s">
        <v>768</v>
      </c>
      <c r="E960" t="s">
        <v>147</v>
      </c>
      <c r="F960" t="s">
        <v>292</v>
      </c>
      <c r="G960" t="str">
        <f t="shared" si="28"/>
        <v>Bulgaria to World</v>
      </c>
      <c r="H960">
        <v>2015</v>
      </c>
      <c r="I960" t="s">
        <v>724</v>
      </c>
      <c r="J960">
        <v>6</v>
      </c>
      <c r="K960">
        <v>2530.5259999999998</v>
      </c>
      <c r="L960" s="1">
        <f t="shared" si="29"/>
        <v>2.5305260000000001</v>
      </c>
    </row>
    <row r="961" spans="1:12" ht="14.45">
      <c r="A961" t="s">
        <v>723</v>
      </c>
      <c r="B961" t="s">
        <v>767</v>
      </c>
      <c r="C961">
        <v>842129</v>
      </c>
      <c r="D961" t="s">
        <v>768</v>
      </c>
      <c r="E961" t="s">
        <v>147</v>
      </c>
      <c r="F961" t="s">
        <v>292</v>
      </c>
      <c r="G961" t="str">
        <f t="shared" si="28"/>
        <v>Bulgaria to World</v>
      </c>
      <c r="H961">
        <v>2016</v>
      </c>
      <c r="I961" t="s">
        <v>724</v>
      </c>
      <c r="J961">
        <v>6</v>
      </c>
      <c r="K961">
        <v>294.81599999999997</v>
      </c>
      <c r="L961" s="1">
        <f t="shared" si="29"/>
        <v>0.29481599999999997</v>
      </c>
    </row>
    <row r="962" spans="1:12" ht="14.45">
      <c r="A962" t="s">
        <v>723</v>
      </c>
      <c r="B962" t="s">
        <v>767</v>
      </c>
      <c r="C962">
        <v>842129</v>
      </c>
      <c r="D962" t="s">
        <v>768</v>
      </c>
      <c r="E962" t="s">
        <v>147</v>
      </c>
      <c r="F962" t="s">
        <v>292</v>
      </c>
      <c r="G962" t="str">
        <f t="shared" si="28"/>
        <v>Bulgaria to World</v>
      </c>
      <c r="H962">
        <v>2017</v>
      </c>
      <c r="I962" t="s">
        <v>724</v>
      </c>
      <c r="J962">
        <v>6</v>
      </c>
      <c r="K962">
        <v>548.40099999999995</v>
      </c>
      <c r="L962" s="1">
        <f t="shared" si="29"/>
        <v>0.54840099999999992</v>
      </c>
    </row>
    <row r="963" spans="1:12" ht="14.45">
      <c r="A963" t="s">
        <v>723</v>
      </c>
      <c r="B963" t="s">
        <v>767</v>
      </c>
      <c r="C963">
        <v>842129</v>
      </c>
      <c r="D963" t="s">
        <v>768</v>
      </c>
      <c r="E963" t="s">
        <v>670</v>
      </c>
      <c r="F963" t="s">
        <v>670</v>
      </c>
      <c r="G963" t="str">
        <f t="shared" si="28"/>
        <v>Bulgaria to EU27</v>
      </c>
      <c r="H963">
        <v>2012</v>
      </c>
      <c r="I963" t="s">
        <v>724</v>
      </c>
      <c r="J963">
        <v>6</v>
      </c>
      <c r="K963">
        <v>11.009</v>
      </c>
      <c r="L963" s="1">
        <f t="shared" si="29"/>
        <v>1.1009E-2</v>
      </c>
    </row>
    <row r="964" spans="1:12" ht="14.45">
      <c r="A964" t="s">
        <v>723</v>
      </c>
      <c r="B964" t="s">
        <v>767</v>
      </c>
      <c r="C964">
        <v>842129</v>
      </c>
      <c r="D964" t="s">
        <v>768</v>
      </c>
      <c r="E964" t="s">
        <v>670</v>
      </c>
      <c r="F964" t="s">
        <v>670</v>
      </c>
      <c r="G964" t="str">
        <f t="shared" si="28"/>
        <v>Bulgaria to EU27</v>
      </c>
      <c r="H964">
        <v>2013</v>
      </c>
      <c r="I964" t="s">
        <v>724</v>
      </c>
      <c r="J964">
        <v>6</v>
      </c>
      <c r="K964">
        <v>311.029</v>
      </c>
      <c r="L964" s="1">
        <f t="shared" si="29"/>
        <v>0.311029</v>
      </c>
    </row>
    <row r="965" spans="1:12" ht="14.45">
      <c r="A965" t="s">
        <v>723</v>
      </c>
      <c r="B965" t="s">
        <v>767</v>
      </c>
      <c r="C965">
        <v>842129</v>
      </c>
      <c r="D965" t="s">
        <v>768</v>
      </c>
      <c r="E965" t="s">
        <v>670</v>
      </c>
      <c r="F965" t="s">
        <v>670</v>
      </c>
      <c r="G965" t="str">
        <f t="shared" si="28"/>
        <v>Bulgaria to EU27</v>
      </c>
      <c r="H965">
        <v>2014</v>
      </c>
      <c r="I965" t="s">
        <v>724</v>
      </c>
      <c r="J965">
        <v>6</v>
      </c>
      <c r="K965">
        <v>57.545000000000002</v>
      </c>
      <c r="L965" s="1">
        <f t="shared" si="29"/>
        <v>5.7544999999999999E-2</v>
      </c>
    </row>
    <row r="966" spans="1:12" ht="14.45">
      <c r="A966" t="s">
        <v>723</v>
      </c>
      <c r="B966" t="s">
        <v>767</v>
      </c>
      <c r="C966">
        <v>842129</v>
      </c>
      <c r="D966" t="s">
        <v>768</v>
      </c>
      <c r="E966" t="s">
        <v>670</v>
      </c>
      <c r="F966" t="s">
        <v>670</v>
      </c>
      <c r="G966" t="str">
        <f t="shared" si="28"/>
        <v>Bulgaria to EU27</v>
      </c>
      <c r="H966">
        <v>2015</v>
      </c>
      <c r="I966" t="s">
        <v>724</v>
      </c>
      <c r="J966">
        <v>6</v>
      </c>
      <c r="K966">
        <v>195.977</v>
      </c>
      <c r="L966" s="1">
        <f t="shared" si="29"/>
        <v>0.19597700000000001</v>
      </c>
    </row>
    <row r="967" spans="1:12" ht="14.45">
      <c r="A967" t="s">
        <v>723</v>
      </c>
      <c r="B967" t="s">
        <v>767</v>
      </c>
      <c r="C967">
        <v>842129</v>
      </c>
      <c r="D967" t="s">
        <v>768</v>
      </c>
      <c r="E967" t="s">
        <v>670</v>
      </c>
      <c r="F967" t="s">
        <v>670</v>
      </c>
      <c r="G967" t="str">
        <f t="shared" si="28"/>
        <v>Bulgaria to EU27</v>
      </c>
      <c r="H967">
        <v>2016</v>
      </c>
      <c r="I967" t="s">
        <v>724</v>
      </c>
      <c r="J967">
        <v>6</v>
      </c>
      <c r="K967">
        <v>256.05900000000003</v>
      </c>
      <c r="L967" s="1">
        <f t="shared" si="29"/>
        <v>0.25605900000000004</v>
      </c>
    </row>
    <row r="968" spans="1:12" ht="14.45">
      <c r="A968" t="s">
        <v>723</v>
      </c>
      <c r="B968" t="s">
        <v>767</v>
      </c>
      <c r="C968">
        <v>842129</v>
      </c>
      <c r="D968" t="s">
        <v>768</v>
      </c>
      <c r="E968" t="s">
        <v>670</v>
      </c>
      <c r="F968" t="s">
        <v>670</v>
      </c>
      <c r="G968" t="str">
        <f t="shared" si="28"/>
        <v>Bulgaria to EU27</v>
      </c>
      <c r="H968">
        <v>2017</v>
      </c>
      <c r="I968" t="s">
        <v>724</v>
      </c>
      <c r="J968">
        <v>6</v>
      </c>
      <c r="K968">
        <v>507.72699999999998</v>
      </c>
      <c r="L968" s="1">
        <f t="shared" si="29"/>
        <v>0.50772699999999993</v>
      </c>
    </row>
    <row r="969" spans="1:12" ht="14.45">
      <c r="A969" t="s">
        <v>723</v>
      </c>
      <c r="B969" t="s">
        <v>767</v>
      </c>
      <c r="C969">
        <v>842139</v>
      </c>
      <c r="D969" t="s">
        <v>768</v>
      </c>
      <c r="E969" t="s">
        <v>147</v>
      </c>
      <c r="F969" t="s">
        <v>292</v>
      </c>
      <c r="G969" t="str">
        <f t="shared" ref="G969:G1032" si="30">CONCATENATE(D969, " to ", F969)</f>
        <v>Bulgaria to World</v>
      </c>
      <c r="H969">
        <v>2012</v>
      </c>
      <c r="I969" t="s">
        <v>724</v>
      </c>
      <c r="J969">
        <v>6</v>
      </c>
      <c r="K969">
        <v>741.53399999999999</v>
      </c>
      <c r="L969" s="1">
        <f t="shared" ref="L969:L1032" si="31">K969/1000</f>
        <v>0.74153400000000003</v>
      </c>
    </row>
    <row r="970" spans="1:12" ht="14.45">
      <c r="A970" t="s">
        <v>723</v>
      </c>
      <c r="B970" t="s">
        <v>767</v>
      </c>
      <c r="C970">
        <v>842139</v>
      </c>
      <c r="D970" t="s">
        <v>768</v>
      </c>
      <c r="E970" t="s">
        <v>147</v>
      </c>
      <c r="F970" t="s">
        <v>292</v>
      </c>
      <c r="G970" t="str">
        <f t="shared" si="30"/>
        <v>Bulgaria to World</v>
      </c>
      <c r="H970">
        <v>2013</v>
      </c>
      <c r="I970" t="s">
        <v>724</v>
      </c>
      <c r="J970">
        <v>6</v>
      </c>
      <c r="K970">
        <v>1678.4849999999999</v>
      </c>
      <c r="L970" s="1">
        <f t="shared" si="31"/>
        <v>1.678485</v>
      </c>
    </row>
    <row r="971" spans="1:12" ht="14.45">
      <c r="A971" t="s">
        <v>723</v>
      </c>
      <c r="B971" t="s">
        <v>767</v>
      </c>
      <c r="C971">
        <v>842139</v>
      </c>
      <c r="D971" t="s">
        <v>768</v>
      </c>
      <c r="E971" t="s">
        <v>147</v>
      </c>
      <c r="F971" t="s">
        <v>292</v>
      </c>
      <c r="G971" t="str">
        <f t="shared" si="30"/>
        <v>Bulgaria to World</v>
      </c>
      <c r="H971">
        <v>2014</v>
      </c>
      <c r="I971" t="s">
        <v>724</v>
      </c>
      <c r="J971">
        <v>6</v>
      </c>
      <c r="K971">
        <v>3742.9560000000001</v>
      </c>
      <c r="L971" s="1">
        <f t="shared" si="31"/>
        <v>3.7429559999999999</v>
      </c>
    </row>
    <row r="972" spans="1:12" ht="14.45">
      <c r="A972" t="s">
        <v>723</v>
      </c>
      <c r="B972" t="s">
        <v>767</v>
      </c>
      <c r="C972">
        <v>842139</v>
      </c>
      <c r="D972" t="s">
        <v>768</v>
      </c>
      <c r="E972" t="s">
        <v>147</v>
      </c>
      <c r="F972" t="s">
        <v>292</v>
      </c>
      <c r="G972" t="str">
        <f t="shared" si="30"/>
        <v>Bulgaria to World</v>
      </c>
      <c r="H972">
        <v>2015</v>
      </c>
      <c r="I972" t="s">
        <v>724</v>
      </c>
      <c r="J972">
        <v>6</v>
      </c>
      <c r="K972">
        <v>909.85199999999998</v>
      </c>
      <c r="L972" s="1">
        <f t="shared" si="31"/>
        <v>0.90985199999999999</v>
      </c>
    </row>
    <row r="973" spans="1:12" ht="14.45">
      <c r="A973" t="s">
        <v>723</v>
      </c>
      <c r="B973" t="s">
        <v>767</v>
      </c>
      <c r="C973">
        <v>842139</v>
      </c>
      <c r="D973" t="s">
        <v>768</v>
      </c>
      <c r="E973" t="s">
        <v>147</v>
      </c>
      <c r="F973" t="s">
        <v>292</v>
      </c>
      <c r="G973" t="str">
        <f t="shared" si="30"/>
        <v>Bulgaria to World</v>
      </c>
      <c r="H973">
        <v>2016</v>
      </c>
      <c r="I973" t="s">
        <v>724</v>
      </c>
      <c r="J973">
        <v>6</v>
      </c>
      <c r="K973">
        <v>3544.165</v>
      </c>
      <c r="L973" s="1">
        <f t="shared" si="31"/>
        <v>3.544165</v>
      </c>
    </row>
    <row r="974" spans="1:12" ht="14.45">
      <c r="A974" t="s">
        <v>723</v>
      </c>
      <c r="B974" t="s">
        <v>767</v>
      </c>
      <c r="C974">
        <v>842139</v>
      </c>
      <c r="D974" t="s">
        <v>768</v>
      </c>
      <c r="E974" t="s">
        <v>147</v>
      </c>
      <c r="F974" t="s">
        <v>292</v>
      </c>
      <c r="G974" t="str">
        <f t="shared" si="30"/>
        <v>Bulgaria to World</v>
      </c>
      <c r="H974">
        <v>2017</v>
      </c>
      <c r="I974" t="s">
        <v>724</v>
      </c>
      <c r="J974">
        <v>6</v>
      </c>
      <c r="K974">
        <v>1332.7270000000001</v>
      </c>
      <c r="L974" s="1">
        <f t="shared" si="31"/>
        <v>1.332727</v>
      </c>
    </row>
    <row r="975" spans="1:12" ht="14.45">
      <c r="A975" t="s">
        <v>723</v>
      </c>
      <c r="B975" t="s">
        <v>767</v>
      </c>
      <c r="C975">
        <v>842139</v>
      </c>
      <c r="D975" t="s">
        <v>768</v>
      </c>
      <c r="E975" t="s">
        <v>670</v>
      </c>
      <c r="F975" t="s">
        <v>670</v>
      </c>
      <c r="G975" t="str">
        <f t="shared" si="30"/>
        <v>Bulgaria to EU27</v>
      </c>
      <c r="H975">
        <v>2012</v>
      </c>
      <c r="I975" t="s">
        <v>724</v>
      </c>
      <c r="J975">
        <v>6</v>
      </c>
      <c r="K975">
        <v>657.15</v>
      </c>
      <c r="L975" s="1">
        <f t="shared" si="31"/>
        <v>0.65715000000000001</v>
      </c>
    </row>
    <row r="976" spans="1:12" ht="14.45">
      <c r="A976" t="s">
        <v>723</v>
      </c>
      <c r="B976" t="s">
        <v>767</v>
      </c>
      <c r="C976">
        <v>842139</v>
      </c>
      <c r="D976" t="s">
        <v>768</v>
      </c>
      <c r="E976" t="s">
        <v>670</v>
      </c>
      <c r="F976" t="s">
        <v>670</v>
      </c>
      <c r="G976" t="str">
        <f t="shared" si="30"/>
        <v>Bulgaria to EU27</v>
      </c>
      <c r="H976">
        <v>2013</v>
      </c>
      <c r="I976" t="s">
        <v>724</v>
      </c>
      <c r="J976">
        <v>6</v>
      </c>
      <c r="K976">
        <v>411.42399999999998</v>
      </c>
      <c r="L976" s="1">
        <f t="shared" si="31"/>
        <v>0.41142399999999996</v>
      </c>
    </row>
    <row r="977" spans="1:12" ht="14.45">
      <c r="A977" t="s">
        <v>723</v>
      </c>
      <c r="B977" t="s">
        <v>767</v>
      </c>
      <c r="C977">
        <v>842139</v>
      </c>
      <c r="D977" t="s">
        <v>768</v>
      </c>
      <c r="E977" t="s">
        <v>670</v>
      </c>
      <c r="F977" t="s">
        <v>670</v>
      </c>
      <c r="G977" t="str">
        <f t="shared" si="30"/>
        <v>Bulgaria to EU27</v>
      </c>
      <c r="H977">
        <v>2014</v>
      </c>
      <c r="I977" t="s">
        <v>724</v>
      </c>
      <c r="J977">
        <v>6</v>
      </c>
      <c r="K977">
        <v>2181.5279999999998</v>
      </c>
      <c r="L977" s="1">
        <f t="shared" si="31"/>
        <v>2.1815279999999997</v>
      </c>
    </row>
    <row r="978" spans="1:12" ht="14.45">
      <c r="A978" t="s">
        <v>723</v>
      </c>
      <c r="B978" t="s">
        <v>767</v>
      </c>
      <c r="C978">
        <v>842139</v>
      </c>
      <c r="D978" t="s">
        <v>768</v>
      </c>
      <c r="E978" t="s">
        <v>670</v>
      </c>
      <c r="F978" t="s">
        <v>670</v>
      </c>
      <c r="G978" t="str">
        <f t="shared" si="30"/>
        <v>Bulgaria to EU27</v>
      </c>
      <c r="H978">
        <v>2015</v>
      </c>
      <c r="I978" t="s">
        <v>724</v>
      </c>
      <c r="J978">
        <v>6</v>
      </c>
      <c r="K978">
        <v>698.52800000000002</v>
      </c>
      <c r="L978" s="1">
        <f t="shared" si="31"/>
        <v>0.69852800000000004</v>
      </c>
    </row>
    <row r="979" spans="1:12" ht="14.45">
      <c r="A979" t="s">
        <v>723</v>
      </c>
      <c r="B979" t="s">
        <v>767</v>
      </c>
      <c r="C979">
        <v>842139</v>
      </c>
      <c r="D979" t="s">
        <v>768</v>
      </c>
      <c r="E979" t="s">
        <v>670</v>
      </c>
      <c r="F979" t="s">
        <v>670</v>
      </c>
      <c r="G979" t="str">
        <f t="shared" si="30"/>
        <v>Bulgaria to EU27</v>
      </c>
      <c r="H979">
        <v>2016</v>
      </c>
      <c r="I979" t="s">
        <v>724</v>
      </c>
      <c r="J979">
        <v>6</v>
      </c>
      <c r="K979">
        <v>3169.377</v>
      </c>
      <c r="L979" s="1">
        <f t="shared" si="31"/>
        <v>3.1693769999999999</v>
      </c>
    </row>
    <row r="980" spans="1:12" ht="14.45">
      <c r="A980" t="s">
        <v>723</v>
      </c>
      <c r="B980" t="s">
        <v>767</v>
      </c>
      <c r="C980">
        <v>842139</v>
      </c>
      <c r="D980" t="s">
        <v>768</v>
      </c>
      <c r="E980" t="s">
        <v>670</v>
      </c>
      <c r="F980" t="s">
        <v>670</v>
      </c>
      <c r="G980" t="str">
        <f t="shared" si="30"/>
        <v>Bulgaria to EU27</v>
      </c>
      <c r="H980">
        <v>2017</v>
      </c>
      <c r="I980" t="s">
        <v>724</v>
      </c>
      <c r="J980">
        <v>6</v>
      </c>
      <c r="K980">
        <v>561.92899999999997</v>
      </c>
      <c r="L980" s="1">
        <f t="shared" si="31"/>
        <v>0.56192900000000001</v>
      </c>
    </row>
    <row r="981" spans="1:12" ht="14.45">
      <c r="A981" t="s">
        <v>723</v>
      </c>
      <c r="B981" t="s">
        <v>767</v>
      </c>
      <c r="C981">
        <v>847989</v>
      </c>
      <c r="D981" t="s">
        <v>768</v>
      </c>
      <c r="E981" t="s">
        <v>147</v>
      </c>
      <c r="F981" t="s">
        <v>292</v>
      </c>
      <c r="G981" t="str">
        <f t="shared" si="30"/>
        <v>Bulgaria to World</v>
      </c>
      <c r="H981">
        <v>2012</v>
      </c>
      <c r="I981" t="s">
        <v>724</v>
      </c>
      <c r="J981">
        <v>6</v>
      </c>
      <c r="K981">
        <v>8308.3320000000003</v>
      </c>
      <c r="L981" s="1">
        <f t="shared" si="31"/>
        <v>8.3083320000000001</v>
      </c>
    </row>
    <row r="982" spans="1:12" ht="14.45">
      <c r="A982" t="s">
        <v>723</v>
      </c>
      <c r="B982" t="s">
        <v>767</v>
      </c>
      <c r="C982">
        <v>847989</v>
      </c>
      <c r="D982" t="s">
        <v>768</v>
      </c>
      <c r="E982" t="s">
        <v>147</v>
      </c>
      <c r="F982" t="s">
        <v>292</v>
      </c>
      <c r="G982" t="str">
        <f t="shared" si="30"/>
        <v>Bulgaria to World</v>
      </c>
      <c r="H982">
        <v>2013</v>
      </c>
      <c r="I982" t="s">
        <v>724</v>
      </c>
      <c r="J982">
        <v>6</v>
      </c>
      <c r="K982">
        <v>10360.047</v>
      </c>
      <c r="L982" s="1">
        <f t="shared" si="31"/>
        <v>10.360047</v>
      </c>
    </row>
    <row r="983" spans="1:12" ht="14.45">
      <c r="A983" t="s">
        <v>723</v>
      </c>
      <c r="B983" t="s">
        <v>767</v>
      </c>
      <c r="C983">
        <v>847989</v>
      </c>
      <c r="D983" t="s">
        <v>768</v>
      </c>
      <c r="E983" t="s">
        <v>147</v>
      </c>
      <c r="F983" t="s">
        <v>292</v>
      </c>
      <c r="G983" t="str">
        <f t="shared" si="30"/>
        <v>Bulgaria to World</v>
      </c>
      <c r="H983">
        <v>2014</v>
      </c>
      <c r="I983" t="s">
        <v>724</v>
      </c>
      <c r="J983">
        <v>6</v>
      </c>
      <c r="K983">
        <v>10363.547</v>
      </c>
      <c r="L983" s="1">
        <f t="shared" si="31"/>
        <v>10.363547000000001</v>
      </c>
    </row>
    <row r="984" spans="1:12" ht="14.45">
      <c r="A984" t="s">
        <v>723</v>
      </c>
      <c r="B984" t="s">
        <v>767</v>
      </c>
      <c r="C984">
        <v>847989</v>
      </c>
      <c r="D984" t="s">
        <v>768</v>
      </c>
      <c r="E984" t="s">
        <v>147</v>
      </c>
      <c r="F984" t="s">
        <v>292</v>
      </c>
      <c r="G984" t="str">
        <f t="shared" si="30"/>
        <v>Bulgaria to World</v>
      </c>
      <c r="H984">
        <v>2015</v>
      </c>
      <c r="I984" t="s">
        <v>724</v>
      </c>
      <c r="J984">
        <v>6</v>
      </c>
      <c r="K984">
        <v>7782.7759999999998</v>
      </c>
      <c r="L984" s="1">
        <f t="shared" si="31"/>
        <v>7.7827760000000001</v>
      </c>
    </row>
    <row r="985" spans="1:12" ht="14.45">
      <c r="A985" t="s">
        <v>723</v>
      </c>
      <c r="B985" t="s">
        <v>767</v>
      </c>
      <c r="C985">
        <v>847989</v>
      </c>
      <c r="D985" t="s">
        <v>768</v>
      </c>
      <c r="E985" t="s">
        <v>147</v>
      </c>
      <c r="F985" t="s">
        <v>292</v>
      </c>
      <c r="G985" t="str">
        <f t="shared" si="30"/>
        <v>Bulgaria to World</v>
      </c>
      <c r="H985">
        <v>2016</v>
      </c>
      <c r="I985" t="s">
        <v>724</v>
      </c>
      <c r="J985">
        <v>6</v>
      </c>
      <c r="K985">
        <v>10154.166999999999</v>
      </c>
      <c r="L985" s="1">
        <f t="shared" si="31"/>
        <v>10.154166999999999</v>
      </c>
    </row>
    <row r="986" spans="1:12" ht="14.45">
      <c r="A986" t="s">
        <v>723</v>
      </c>
      <c r="B986" t="s">
        <v>767</v>
      </c>
      <c r="C986">
        <v>847989</v>
      </c>
      <c r="D986" t="s">
        <v>768</v>
      </c>
      <c r="E986" t="s">
        <v>147</v>
      </c>
      <c r="F986" t="s">
        <v>292</v>
      </c>
      <c r="G986" t="str">
        <f t="shared" si="30"/>
        <v>Bulgaria to World</v>
      </c>
      <c r="H986">
        <v>2017</v>
      </c>
      <c r="I986" t="s">
        <v>724</v>
      </c>
      <c r="J986">
        <v>6</v>
      </c>
      <c r="K986">
        <v>11854.991</v>
      </c>
      <c r="L986" s="1">
        <f t="shared" si="31"/>
        <v>11.854991</v>
      </c>
    </row>
    <row r="987" spans="1:12" ht="14.45">
      <c r="A987" t="s">
        <v>723</v>
      </c>
      <c r="B987" t="s">
        <v>767</v>
      </c>
      <c r="C987">
        <v>847989</v>
      </c>
      <c r="D987" t="s">
        <v>768</v>
      </c>
      <c r="E987" t="s">
        <v>670</v>
      </c>
      <c r="F987" t="s">
        <v>670</v>
      </c>
      <c r="G987" t="str">
        <f t="shared" si="30"/>
        <v>Bulgaria to EU27</v>
      </c>
      <c r="H987">
        <v>2012</v>
      </c>
      <c r="I987" t="s">
        <v>724</v>
      </c>
      <c r="J987">
        <v>6</v>
      </c>
      <c r="K987">
        <v>6937.4409999999998</v>
      </c>
      <c r="L987" s="1">
        <f t="shared" si="31"/>
        <v>6.9374409999999997</v>
      </c>
    </row>
    <row r="988" spans="1:12" ht="14.45">
      <c r="A988" t="s">
        <v>723</v>
      </c>
      <c r="B988" t="s">
        <v>767</v>
      </c>
      <c r="C988">
        <v>847989</v>
      </c>
      <c r="D988" t="s">
        <v>768</v>
      </c>
      <c r="E988" t="s">
        <v>670</v>
      </c>
      <c r="F988" t="s">
        <v>670</v>
      </c>
      <c r="G988" t="str">
        <f t="shared" si="30"/>
        <v>Bulgaria to EU27</v>
      </c>
      <c r="H988">
        <v>2013</v>
      </c>
      <c r="I988" t="s">
        <v>724</v>
      </c>
      <c r="J988">
        <v>6</v>
      </c>
      <c r="K988">
        <v>6833.7709999999997</v>
      </c>
      <c r="L988" s="1">
        <f t="shared" si="31"/>
        <v>6.8337709999999996</v>
      </c>
    </row>
    <row r="989" spans="1:12" ht="14.45">
      <c r="A989" t="s">
        <v>723</v>
      </c>
      <c r="B989" t="s">
        <v>767</v>
      </c>
      <c r="C989">
        <v>847989</v>
      </c>
      <c r="D989" t="s">
        <v>768</v>
      </c>
      <c r="E989" t="s">
        <v>670</v>
      </c>
      <c r="F989" t="s">
        <v>670</v>
      </c>
      <c r="G989" t="str">
        <f t="shared" si="30"/>
        <v>Bulgaria to EU27</v>
      </c>
      <c r="H989">
        <v>2014</v>
      </c>
      <c r="I989" t="s">
        <v>724</v>
      </c>
      <c r="J989">
        <v>6</v>
      </c>
      <c r="K989">
        <v>8202.91</v>
      </c>
      <c r="L989" s="1">
        <f t="shared" si="31"/>
        <v>8.2029099999999993</v>
      </c>
    </row>
    <row r="990" spans="1:12" ht="14.45">
      <c r="A990" t="s">
        <v>723</v>
      </c>
      <c r="B990" t="s">
        <v>767</v>
      </c>
      <c r="C990">
        <v>847989</v>
      </c>
      <c r="D990" t="s">
        <v>768</v>
      </c>
      <c r="E990" t="s">
        <v>670</v>
      </c>
      <c r="F990" t="s">
        <v>670</v>
      </c>
      <c r="G990" t="str">
        <f t="shared" si="30"/>
        <v>Bulgaria to EU27</v>
      </c>
      <c r="H990">
        <v>2015</v>
      </c>
      <c r="I990" t="s">
        <v>724</v>
      </c>
      <c r="J990">
        <v>6</v>
      </c>
      <c r="K990">
        <v>5206.2079999999996</v>
      </c>
      <c r="L990" s="1">
        <f t="shared" si="31"/>
        <v>5.2062079999999993</v>
      </c>
    </row>
    <row r="991" spans="1:12" ht="14.45">
      <c r="A991" t="s">
        <v>723</v>
      </c>
      <c r="B991" t="s">
        <v>767</v>
      </c>
      <c r="C991">
        <v>847989</v>
      </c>
      <c r="D991" t="s">
        <v>768</v>
      </c>
      <c r="E991" t="s">
        <v>670</v>
      </c>
      <c r="F991" t="s">
        <v>670</v>
      </c>
      <c r="G991" t="str">
        <f t="shared" si="30"/>
        <v>Bulgaria to EU27</v>
      </c>
      <c r="H991">
        <v>2016</v>
      </c>
      <c r="I991" t="s">
        <v>724</v>
      </c>
      <c r="J991">
        <v>6</v>
      </c>
      <c r="K991">
        <v>6051.5450000000001</v>
      </c>
      <c r="L991" s="1">
        <f t="shared" si="31"/>
        <v>6.051545</v>
      </c>
    </row>
    <row r="992" spans="1:12" ht="14.45">
      <c r="A992" t="s">
        <v>723</v>
      </c>
      <c r="B992" t="s">
        <v>767</v>
      </c>
      <c r="C992">
        <v>847989</v>
      </c>
      <c r="D992" t="s">
        <v>768</v>
      </c>
      <c r="E992" t="s">
        <v>670</v>
      </c>
      <c r="F992" t="s">
        <v>670</v>
      </c>
      <c r="G992" t="str">
        <f t="shared" si="30"/>
        <v>Bulgaria to EU27</v>
      </c>
      <c r="H992">
        <v>2017</v>
      </c>
      <c r="I992" t="s">
        <v>724</v>
      </c>
      <c r="J992">
        <v>6</v>
      </c>
      <c r="K992">
        <v>9064.5300000000007</v>
      </c>
      <c r="L992" s="1">
        <f t="shared" si="31"/>
        <v>9.0645300000000013</v>
      </c>
    </row>
    <row r="993" spans="1:12" ht="14.45">
      <c r="A993" t="s">
        <v>723</v>
      </c>
      <c r="B993" t="s">
        <v>769</v>
      </c>
      <c r="C993">
        <v>730900</v>
      </c>
      <c r="D993" t="s">
        <v>770</v>
      </c>
      <c r="E993" t="s">
        <v>147</v>
      </c>
      <c r="F993" t="s">
        <v>292</v>
      </c>
      <c r="G993" t="str">
        <f t="shared" si="30"/>
        <v>Bahrain to World</v>
      </c>
      <c r="H993">
        <v>2013</v>
      </c>
      <c r="I993" t="s">
        <v>724</v>
      </c>
      <c r="J993">
        <v>6</v>
      </c>
      <c r="K993">
        <v>868.53700000000003</v>
      </c>
      <c r="L993" s="1">
        <f t="shared" si="31"/>
        <v>0.868537</v>
      </c>
    </row>
    <row r="994" spans="1:12" ht="14.45">
      <c r="A994" t="s">
        <v>723</v>
      </c>
      <c r="B994" t="s">
        <v>769</v>
      </c>
      <c r="C994">
        <v>730900</v>
      </c>
      <c r="D994" t="s">
        <v>770</v>
      </c>
      <c r="E994" t="s">
        <v>147</v>
      </c>
      <c r="F994" t="s">
        <v>292</v>
      </c>
      <c r="G994" t="str">
        <f t="shared" si="30"/>
        <v>Bahrain to World</v>
      </c>
      <c r="H994">
        <v>2014</v>
      </c>
      <c r="I994" t="s">
        <v>724</v>
      </c>
      <c r="J994">
        <v>6</v>
      </c>
      <c r="K994">
        <v>250.03200000000001</v>
      </c>
      <c r="L994" s="1">
        <f t="shared" si="31"/>
        <v>0.25003200000000003</v>
      </c>
    </row>
    <row r="995" spans="1:12" ht="14.45">
      <c r="A995" t="s">
        <v>723</v>
      </c>
      <c r="B995" t="s">
        <v>769</v>
      </c>
      <c r="C995">
        <v>730900</v>
      </c>
      <c r="D995" t="s">
        <v>770</v>
      </c>
      <c r="E995" t="s">
        <v>147</v>
      </c>
      <c r="F995" t="s">
        <v>292</v>
      </c>
      <c r="G995" t="str">
        <f t="shared" si="30"/>
        <v>Bahrain to World</v>
      </c>
      <c r="H995">
        <v>2015</v>
      </c>
      <c r="I995" t="s">
        <v>724</v>
      </c>
      <c r="J995">
        <v>6</v>
      </c>
      <c r="K995">
        <v>99.462000000000003</v>
      </c>
      <c r="L995" s="1">
        <f t="shared" si="31"/>
        <v>9.9462000000000009E-2</v>
      </c>
    </row>
    <row r="996" spans="1:12" ht="14.45">
      <c r="A996" t="s">
        <v>723</v>
      </c>
      <c r="B996" t="s">
        <v>769</v>
      </c>
      <c r="C996">
        <v>730900</v>
      </c>
      <c r="D996" t="s">
        <v>770</v>
      </c>
      <c r="E996" t="s">
        <v>147</v>
      </c>
      <c r="F996" t="s">
        <v>292</v>
      </c>
      <c r="G996" t="str">
        <f t="shared" si="30"/>
        <v>Bahrain to World</v>
      </c>
      <c r="H996">
        <v>2016</v>
      </c>
      <c r="I996" t="s">
        <v>724</v>
      </c>
      <c r="J996">
        <v>6</v>
      </c>
      <c r="K996">
        <v>2212.15</v>
      </c>
      <c r="L996" s="1">
        <f t="shared" si="31"/>
        <v>2.2121500000000003</v>
      </c>
    </row>
    <row r="997" spans="1:12" ht="14.45">
      <c r="A997" t="s">
        <v>723</v>
      </c>
      <c r="B997" t="s">
        <v>769</v>
      </c>
      <c r="C997">
        <v>730900</v>
      </c>
      <c r="D997" t="s">
        <v>770</v>
      </c>
      <c r="E997" t="s">
        <v>670</v>
      </c>
      <c r="F997" t="s">
        <v>670</v>
      </c>
      <c r="G997" t="str">
        <f t="shared" si="30"/>
        <v>Bahrain to EU27</v>
      </c>
      <c r="H997">
        <v>2013</v>
      </c>
      <c r="I997" t="s">
        <v>724</v>
      </c>
      <c r="J997">
        <v>6</v>
      </c>
      <c r="K997">
        <v>0</v>
      </c>
      <c r="L997" s="1">
        <f t="shared" si="31"/>
        <v>0</v>
      </c>
    </row>
    <row r="998" spans="1:12" ht="14.45">
      <c r="A998" t="s">
        <v>723</v>
      </c>
      <c r="B998" t="s">
        <v>769</v>
      </c>
      <c r="C998">
        <v>730900</v>
      </c>
      <c r="D998" t="s">
        <v>770</v>
      </c>
      <c r="E998" t="s">
        <v>670</v>
      </c>
      <c r="F998" t="s">
        <v>670</v>
      </c>
      <c r="G998" t="str">
        <f t="shared" si="30"/>
        <v>Bahrain to EU27</v>
      </c>
      <c r="H998">
        <v>2015</v>
      </c>
      <c r="I998" t="s">
        <v>724</v>
      </c>
      <c r="J998">
        <v>6</v>
      </c>
      <c r="K998">
        <v>0</v>
      </c>
      <c r="L998" s="1">
        <f t="shared" si="31"/>
        <v>0</v>
      </c>
    </row>
    <row r="999" spans="1:12" ht="14.45">
      <c r="A999" t="s">
        <v>723</v>
      </c>
      <c r="B999" t="s">
        <v>769</v>
      </c>
      <c r="C999">
        <v>741999</v>
      </c>
      <c r="D999" t="s">
        <v>770</v>
      </c>
      <c r="E999" t="s">
        <v>147</v>
      </c>
      <c r="F999" t="s">
        <v>292</v>
      </c>
      <c r="G999" t="str">
        <f t="shared" si="30"/>
        <v>Bahrain to World</v>
      </c>
      <c r="H999">
        <v>2013</v>
      </c>
      <c r="I999" t="s">
        <v>724</v>
      </c>
      <c r="J999">
        <v>6</v>
      </c>
      <c r="K999">
        <v>4.2830000000000004</v>
      </c>
      <c r="L999" s="1">
        <f t="shared" si="31"/>
        <v>4.2830000000000003E-3</v>
      </c>
    </row>
    <row r="1000" spans="1:12" ht="14.45">
      <c r="A1000" t="s">
        <v>723</v>
      </c>
      <c r="B1000" t="s">
        <v>769</v>
      </c>
      <c r="C1000">
        <v>741999</v>
      </c>
      <c r="D1000" t="s">
        <v>770</v>
      </c>
      <c r="E1000" t="s">
        <v>147</v>
      </c>
      <c r="F1000" t="s">
        <v>292</v>
      </c>
      <c r="G1000" t="str">
        <f t="shared" si="30"/>
        <v>Bahrain to World</v>
      </c>
      <c r="H1000">
        <v>2014</v>
      </c>
      <c r="I1000" t="s">
        <v>724</v>
      </c>
      <c r="J1000">
        <v>6</v>
      </c>
      <c r="K1000">
        <v>28.771999999999998</v>
      </c>
      <c r="L1000" s="1">
        <f t="shared" si="31"/>
        <v>2.8771999999999999E-2</v>
      </c>
    </row>
    <row r="1001" spans="1:12" ht="14.45">
      <c r="A1001" t="s">
        <v>723</v>
      </c>
      <c r="B1001" t="s">
        <v>769</v>
      </c>
      <c r="C1001">
        <v>741999</v>
      </c>
      <c r="D1001" t="s">
        <v>770</v>
      </c>
      <c r="E1001" t="s">
        <v>147</v>
      </c>
      <c r="F1001" t="s">
        <v>292</v>
      </c>
      <c r="G1001" t="str">
        <f t="shared" si="30"/>
        <v>Bahrain to World</v>
      </c>
      <c r="H1001">
        <v>2015</v>
      </c>
      <c r="I1001" t="s">
        <v>724</v>
      </c>
      <c r="J1001">
        <v>6</v>
      </c>
      <c r="K1001">
        <v>13.75</v>
      </c>
      <c r="L1001" s="1">
        <f t="shared" si="31"/>
        <v>1.375E-2</v>
      </c>
    </row>
    <row r="1002" spans="1:12" ht="14.45">
      <c r="A1002" t="s">
        <v>723</v>
      </c>
      <c r="B1002" t="s">
        <v>769</v>
      </c>
      <c r="C1002">
        <v>741999</v>
      </c>
      <c r="D1002" t="s">
        <v>770</v>
      </c>
      <c r="E1002" t="s">
        <v>147</v>
      </c>
      <c r="F1002" t="s">
        <v>292</v>
      </c>
      <c r="G1002" t="str">
        <f t="shared" si="30"/>
        <v>Bahrain to World</v>
      </c>
      <c r="H1002">
        <v>2016</v>
      </c>
      <c r="I1002" t="s">
        <v>724</v>
      </c>
      <c r="J1002">
        <v>6</v>
      </c>
      <c r="K1002">
        <v>0.187</v>
      </c>
      <c r="L1002" s="1">
        <f t="shared" si="31"/>
        <v>1.8699999999999999E-4</v>
      </c>
    </row>
    <row r="1003" spans="1:12" ht="14.45">
      <c r="A1003" t="s">
        <v>723</v>
      </c>
      <c r="B1003" t="s">
        <v>769</v>
      </c>
      <c r="C1003">
        <v>761100</v>
      </c>
      <c r="D1003" t="s">
        <v>770</v>
      </c>
      <c r="E1003" t="s">
        <v>147</v>
      </c>
      <c r="F1003" t="s">
        <v>292</v>
      </c>
      <c r="G1003" t="str">
        <f t="shared" si="30"/>
        <v>Bahrain to World</v>
      </c>
      <c r="H1003">
        <v>2013</v>
      </c>
      <c r="I1003" t="s">
        <v>724</v>
      </c>
      <c r="J1003">
        <v>6</v>
      </c>
      <c r="K1003">
        <v>0</v>
      </c>
      <c r="L1003" s="1">
        <f t="shared" si="31"/>
        <v>0</v>
      </c>
    </row>
    <row r="1004" spans="1:12" ht="14.45">
      <c r="A1004" t="s">
        <v>723</v>
      </c>
      <c r="B1004" t="s">
        <v>769</v>
      </c>
      <c r="C1004">
        <v>761100</v>
      </c>
      <c r="D1004" t="s">
        <v>770</v>
      </c>
      <c r="E1004" t="s">
        <v>147</v>
      </c>
      <c r="F1004" t="s">
        <v>292</v>
      </c>
      <c r="G1004" t="str">
        <f t="shared" si="30"/>
        <v>Bahrain to World</v>
      </c>
      <c r="H1004">
        <v>2014</v>
      </c>
      <c r="I1004" t="s">
        <v>724</v>
      </c>
      <c r="J1004">
        <v>6</v>
      </c>
      <c r="K1004">
        <v>197.90600000000001</v>
      </c>
      <c r="L1004" s="1">
        <f t="shared" si="31"/>
        <v>0.197906</v>
      </c>
    </row>
    <row r="1005" spans="1:12" ht="14.45">
      <c r="A1005" t="s">
        <v>723</v>
      </c>
      <c r="B1005" t="s">
        <v>769</v>
      </c>
      <c r="C1005">
        <v>761100</v>
      </c>
      <c r="D1005" t="s">
        <v>770</v>
      </c>
      <c r="E1005" t="s">
        <v>147</v>
      </c>
      <c r="F1005" t="s">
        <v>292</v>
      </c>
      <c r="G1005" t="str">
        <f t="shared" si="30"/>
        <v>Bahrain to World</v>
      </c>
      <c r="H1005">
        <v>2015</v>
      </c>
      <c r="I1005" t="s">
        <v>724</v>
      </c>
      <c r="J1005">
        <v>6</v>
      </c>
      <c r="K1005">
        <v>0</v>
      </c>
      <c r="L1005" s="1">
        <f t="shared" si="31"/>
        <v>0</v>
      </c>
    </row>
    <row r="1006" spans="1:12" ht="14.45">
      <c r="A1006" t="s">
        <v>723</v>
      </c>
      <c r="B1006" t="s">
        <v>769</v>
      </c>
      <c r="C1006">
        <v>761100</v>
      </c>
      <c r="D1006" t="s">
        <v>770</v>
      </c>
      <c r="E1006" t="s">
        <v>147</v>
      </c>
      <c r="F1006" t="s">
        <v>292</v>
      </c>
      <c r="G1006" t="str">
        <f t="shared" si="30"/>
        <v>Bahrain to World</v>
      </c>
      <c r="H1006">
        <v>2016</v>
      </c>
      <c r="I1006" t="s">
        <v>724</v>
      </c>
      <c r="J1006">
        <v>6</v>
      </c>
      <c r="K1006">
        <v>0.92700000000000005</v>
      </c>
      <c r="L1006" s="1">
        <f t="shared" si="31"/>
        <v>9.2700000000000009E-4</v>
      </c>
    </row>
    <row r="1007" spans="1:12" ht="14.45">
      <c r="A1007" t="s">
        <v>723</v>
      </c>
      <c r="B1007" t="s">
        <v>769</v>
      </c>
      <c r="C1007">
        <v>761100</v>
      </c>
      <c r="D1007" t="s">
        <v>770</v>
      </c>
      <c r="E1007" t="s">
        <v>670</v>
      </c>
      <c r="F1007" t="s">
        <v>670</v>
      </c>
      <c r="G1007" t="str">
        <f t="shared" si="30"/>
        <v>Bahrain to EU27</v>
      </c>
      <c r="H1007">
        <v>2014</v>
      </c>
      <c r="I1007" t="s">
        <v>724</v>
      </c>
      <c r="J1007">
        <v>6</v>
      </c>
      <c r="K1007">
        <v>196.87</v>
      </c>
      <c r="L1007" s="1">
        <f t="shared" si="31"/>
        <v>0.19687000000000002</v>
      </c>
    </row>
    <row r="1008" spans="1:12" ht="14.45">
      <c r="A1008" t="s">
        <v>723</v>
      </c>
      <c r="B1008" t="s">
        <v>769</v>
      </c>
      <c r="C1008">
        <v>761100</v>
      </c>
      <c r="D1008" t="s">
        <v>770</v>
      </c>
      <c r="E1008" t="s">
        <v>670</v>
      </c>
      <c r="F1008" t="s">
        <v>670</v>
      </c>
      <c r="G1008" t="str">
        <f t="shared" si="30"/>
        <v>Bahrain to EU27</v>
      </c>
      <c r="H1008">
        <v>2016</v>
      </c>
      <c r="I1008" t="s">
        <v>724</v>
      </c>
      <c r="J1008">
        <v>6</v>
      </c>
      <c r="K1008">
        <v>0</v>
      </c>
      <c r="L1008" s="1">
        <f t="shared" si="31"/>
        <v>0</v>
      </c>
    </row>
    <row r="1009" spans="1:12" ht="14.45">
      <c r="A1009" t="s">
        <v>723</v>
      </c>
      <c r="B1009" t="s">
        <v>769</v>
      </c>
      <c r="C1009">
        <v>8405</v>
      </c>
      <c r="D1009" t="s">
        <v>770</v>
      </c>
      <c r="E1009" t="s">
        <v>147</v>
      </c>
      <c r="F1009" t="s">
        <v>292</v>
      </c>
      <c r="G1009" t="str">
        <f t="shared" si="30"/>
        <v>Bahrain to World</v>
      </c>
      <c r="H1009">
        <v>2013</v>
      </c>
      <c r="I1009" t="s">
        <v>724</v>
      </c>
      <c r="J1009">
        <v>6</v>
      </c>
      <c r="K1009">
        <v>0</v>
      </c>
      <c r="L1009" s="1">
        <f t="shared" si="31"/>
        <v>0</v>
      </c>
    </row>
    <row r="1010" spans="1:12" ht="14.45">
      <c r="A1010" t="s">
        <v>723</v>
      </c>
      <c r="B1010" t="s">
        <v>769</v>
      </c>
      <c r="C1010">
        <v>8405</v>
      </c>
      <c r="D1010" t="s">
        <v>770</v>
      </c>
      <c r="E1010" t="s">
        <v>147</v>
      </c>
      <c r="F1010" t="s">
        <v>292</v>
      </c>
      <c r="G1010" t="str">
        <f t="shared" si="30"/>
        <v>Bahrain to World</v>
      </c>
      <c r="H1010">
        <v>2014</v>
      </c>
      <c r="I1010" t="s">
        <v>724</v>
      </c>
      <c r="J1010">
        <v>6</v>
      </c>
      <c r="K1010">
        <v>0</v>
      </c>
      <c r="L1010" s="1">
        <f t="shared" si="31"/>
        <v>0</v>
      </c>
    </row>
    <row r="1011" spans="1:12" ht="14.45">
      <c r="A1011" t="s">
        <v>723</v>
      </c>
      <c r="B1011" t="s">
        <v>769</v>
      </c>
      <c r="C1011">
        <v>8405</v>
      </c>
      <c r="D1011" t="s">
        <v>770</v>
      </c>
      <c r="E1011" t="s">
        <v>147</v>
      </c>
      <c r="F1011" t="s">
        <v>292</v>
      </c>
      <c r="G1011" t="str">
        <f t="shared" si="30"/>
        <v>Bahrain to World</v>
      </c>
      <c r="H1011">
        <v>2015</v>
      </c>
      <c r="I1011" t="s">
        <v>724</v>
      </c>
      <c r="J1011">
        <v>6</v>
      </c>
      <c r="K1011">
        <v>0</v>
      </c>
      <c r="L1011" s="1">
        <f t="shared" si="31"/>
        <v>0</v>
      </c>
    </row>
    <row r="1012" spans="1:12" ht="14.45">
      <c r="A1012" t="s">
        <v>723</v>
      </c>
      <c r="B1012" t="s">
        <v>769</v>
      </c>
      <c r="C1012">
        <v>8405</v>
      </c>
      <c r="D1012" t="s">
        <v>770</v>
      </c>
      <c r="E1012" t="s">
        <v>147</v>
      </c>
      <c r="F1012" t="s">
        <v>292</v>
      </c>
      <c r="G1012" t="str">
        <f t="shared" si="30"/>
        <v>Bahrain to World</v>
      </c>
      <c r="H1012">
        <v>2016</v>
      </c>
      <c r="I1012" t="s">
        <v>724</v>
      </c>
      <c r="J1012">
        <v>6</v>
      </c>
      <c r="K1012">
        <v>0</v>
      </c>
      <c r="L1012" s="1">
        <f t="shared" si="31"/>
        <v>0</v>
      </c>
    </row>
    <row r="1013" spans="1:12" ht="14.45">
      <c r="A1013" t="s">
        <v>723</v>
      </c>
      <c r="B1013" t="s">
        <v>769</v>
      </c>
      <c r="C1013">
        <v>841940</v>
      </c>
      <c r="D1013" t="s">
        <v>770</v>
      </c>
      <c r="E1013" t="s">
        <v>147</v>
      </c>
      <c r="F1013" t="s">
        <v>292</v>
      </c>
      <c r="G1013" t="str">
        <f t="shared" si="30"/>
        <v>Bahrain to World</v>
      </c>
      <c r="H1013">
        <v>2013</v>
      </c>
      <c r="I1013" t="s">
        <v>724</v>
      </c>
      <c r="J1013">
        <v>6</v>
      </c>
      <c r="K1013">
        <v>0</v>
      </c>
      <c r="L1013" s="1">
        <f t="shared" si="31"/>
        <v>0</v>
      </c>
    </row>
    <row r="1014" spans="1:12" ht="14.45">
      <c r="A1014" t="s">
        <v>723</v>
      </c>
      <c r="B1014" t="s">
        <v>769</v>
      </c>
      <c r="C1014">
        <v>841940</v>
      </c>
      <c r="D1014" t="s">
        <v>770</v>
      </c>
      <c r="E1014" t="s">
        <v>147</v>
      </c>
      <c r="F1014" t="s">
        <v>292</v>
      </c>
      <c r="G1014" t="str">
        <f t="shared" si="30"/>
        <v>Bahrain to World</v>
      </c>
      <c r="H1014">
        <v>2014</v>
      </c>
      <c r="I1014" t="s">
        <v>724</v>
      </c>
      <c r="J1014">
        <v>6</v>
      </c>
      <c r="K1014">
        <v>0</v>
      </c>
      <c r="L1014" s="1">
        <f t="shared" si="31"/>
        <v>0</v>
      </c>
    </row>
    <row r="1015" spans="1:12" ht="14.45">
      <c r="A1015" t="s">
        <v>723</v>
      </c>
      <c r="B1015" t="s">
        <v>769</v>
      </c>
      <c r="C1015">
        <v>841940</v>
      </c>
      <c r="D1015" t="s">
        <v>770</v>
      </c>
      <c r="E1015" t="s">
        <v>147</v>
      </c>
      <c r="F1015" t="s">
        <v>292</v>
      </c>
      <c r="G1015" t="str">
        <f t="shared" si="30"/>
        <v>Bahrain to World</v>
      </c>
      <c r="H1015">
        <v>2015</v>
      </c>
      <c r="I1015" t="s">
        <v>724</v>
      </c>
      <c r="J1015">
        <v>6</v>
      </c>
      <c r="K1015">
        <v>0</v>
      </c>
      <c r="L1015" s="1">
        <f t="shared" si="31"/>
        <v>0</v>
      </c>
    </row>
    <row r="1016" spans="1:12" ht="14.45">
      <c r="A1016" t="s">
        <v>723</v>
      </c>
      <c r="B1016" t="s">
        <v>769</v>
      </c>
      <c r="C1016">
        <v>841940</v>
      </c>
      <c r="D1016" t="s">
        <v>770</v>
      </c>
      <c r="E1016" t="s">
        <v>147</v>
      </c>
      <c r="F1016" t="s">
        <v>292</v>
      </c>
      <c r="G1016" t="str">
        <f t="shared" si="30"/>
        <v>Bahrain to World</v>
      </c>
      <c r="H1016">
        <v>2016</v>
      </c>
      <c r="I1016" t="s">
        <v>724</v>
      </c>
      <c r="J1016">
        <v>6</v>
      </c>
      <c r="K1016">
        <v>0</v>
      </c>
      <c r="L1016" s="1">
        <f t="shared" si="31"/>
        <v>0</v>
      </c>
    </row>
    <row r="1017" spans="1:12" ht="14.45">
      <c r="A1017" t="s">
        <v>723</v>
      </c>
      <c r="B1017" t="s">
        <v>769</v>
      </c>
      <c r="C1017">
        <v>842129</v>
      </c>
      <c r="D1017" t="s">
        <v>770</v>
      </c>
      <c r="E1017" t="s">
        <v>147</v>
      </c>
      <c r="F1017" t="s">
        <v>292</v>
      </c>
      <c r="G1017" t="str">
        <f t="shared" si="30"/>
        <v>Bahrain to World</v>
      </c>
      <c r="H1017">
        <v>2013</v>
      </c>
      <c r="I1017" t="s">
        <v>724</v>
      </c>
      <c r="J1017">
        <v>6</v>
      </c>
      <c r="K1017">
        <v>401.20499999999998</v>
      </c>
      <c r="L1017" s="1">
        <f t="shared" si="31"/>
        <v>0.40120499999999998</v>
      </c>
    </row>
    <row r="1018" spans="1:12" ht="14.45">
      <c r="A1018" t="s">
        <v>723</v>
      </c>
      <c r="B1018" t="s">
        <v>769</v>
      </c>
      <c r="C1018">
        <v>842129</v>
      </c>
      <c r="D1018" t="s">
        <v>770</v>
      </c>
      <c r="E1018" t="s">
        <v>147</v>
      </c>
      <c r="F1018" t="s">
        <v>292</v>
      </c>
      <c r="G1018" t="str">
        <f t="shared" si="30"/>
        <v>Bahrain to World</v>
      </c>
      <c r="H1018">
        <v>2014</v>
      </c>
      <c r="I1018" t="s">
        <v>724</v>
      </c>
      <c r="J1018">
        <v>6</v>
      </c>
      <c r="K1018">
        <v>224.22399999999999</v>
      </c>
      <c r="L1018" s="1">
        <f t="shared" si="31"/>
        <v>0.22422399999999998</v>
      </c>
    </row>
    <row r="1019" spans="1:12" ht="14.45">
      <c r="A1019" t="s">
        <v>723</v>
      </c>
      <c r="B1019" t="s">
        <v>769</v>
      </c>
      <c r="C1019">
        <v>842129</v>
      </c>
      <c r="D1019" t="s">
        <v>770</v>
      </c>
      <c r="E1019" t="s">
        <v>147</v>
      </c>
      <c r="F1019" t="s">
        <v>292</v>
      </c>
      <c r="G1019" t="str">
        <f t="shared" si="30"/>
        <v>Bahrain to World</v>
      </c>
      <c r="H1019">
        <v>2015</v>
      </c>
      <c r="I1019" t="s">
        <v>724</v>
      </c>
      <c r="J1019">
        <v>6</v>
      </c>
      <c r="K1019">
        <v>55.688000000000002</v>
      </c>
      <c r="L1019" s="1">
        <f t="shared" si="31"/>
        <v>5.5688000000000001E-2</v>
      </c>
    </row>
    <row r="1020" spans="1:12" ht="14.45">
      <c r="A1020" t="s">
        <v>723</v>
      </c>
      <c r="B1020" t="s">
        <v>769</v>
      </c>
      <c r="C1020">
        <v>842129</v>
      </c>
      <c r="D1020" t="s">
        <v>770</v>
      </c>
      <c r="E1020" t="s">
        <v>147</v>
      </c>
      <c r="F1020" t="s">
        <v>292</v>
      </c>
      <c r="G1020" t="str">
        <f t="shared" si="30"/>
        <v>Bahrain to World</v>
      </c>
      <c r="H1020">
        <v>2016</v>
      </c>
      <c r="I1020" t="s">
        <v>724</v>
      </c>
      <c r="J1020">
        <v>6</v>
      </c>
      <c r="K1020">
        <v>5.47</v>
      </c>
      <c r="L1020" s="1">
        <f t="shared" si="31"/>
        <v>5.47E-3</v>
      </c>
    </row>
    <row r="1021" spans="1:12" ht="14.45">
      <c r="A1021" t="s">
        <v>723</v>
      </c>
      <c r="B1021" t="s">
        <v>769</v>
      </c>
      <c r="C1021">
        <v>842139</v>
      </c>
      <c r="D1021" t="s">
        <v>770</v>
      </c>
      <c r="E1021" t="s">
        <v>147</v>
      </c>
      <c r="F1021" t="s">
        <v>292</v>
      </c>
      <c r="G1021" t="str">
        <f t="shared" si="30"/>
        <v>Bahrain to World</v>
      </c>
      <c r="H1021">
        <v>2013</v>
      </c>
      <c r="I1021" t="s">
        <v>724</v>
      </c>
      <c r="J1021">
        <v>6</v>
      </c>
      <c r="K1021">
        <v>345.22199999999998</v>
      </c>
      <c r="L1021" s="1">
        <f t="shared" si="31"/>
        <v>0.34522199999999997</v>
      </c>
    </row>
    <row r="1022" spans="1:12" ht="14.45">
      <c r="A1022" t="s">
        <v>723</v>
      </c>
      <c r="B1022" t="s">
        <v>769</v>
      </c>
      <c r="C1022">
        <v>842139</v>
      </c>
      <c r="D1022" t="s">
        <v>770</v>
      </c>
      <c r="E1022" t="s">
        <v>147</v>
      </c>
      <c r="F1022" t="s">
        <v>292</v>
      </c>
      <c r="G1022" t="str">
        <f t="shared" si="30"/>
        <v>Bahrain to World</v>
      </c>
      <c r="H1022">
        <v>2014</v>
      </c>
      <c r="I1022" t="s">
        <v>724</v>
      </c>
      <c r="J1022">
        <v>6</v>
      </c>
      <c r="K1022">
        <v>131.136</v>
      </c>
      <c r="L1022" s="1">
        <f t="shared" si="31"/>
        <v>0.131136</v>
      </c>
    </row>
    <row r="1023" spans="1:12" ht="14.45">
      <c r="A1023" t="s">
        <v>723</v>
      </c>
      <c r="B1023" t="s">
        <v>769</v>
      </c>
      <c r="C1023">
        <v>842139</v>
      </c>
      <c r="D1023" t="s">
        <v>770</v>
      </c>
      <c r="E1023" t="s">
        <v>147</v>
      </c>
      <c r="F1023" t="s">
        <v>292</v>
      </c>
      <c r="G1023" t="str">
        <f t="shared" si="30"/>
        <v>Bahrain to World</v>
      </c>
      <c r="H1023">
        <v>2015</v>
      </c>
      <c r="I1023" t="s">
        <v>724</v>
      </c>
      <c r="J1023">
        <v>6</v>
      </c>
      <c r="K1023">
        <v>0.92900000000000005</v>
      </c>
      <c r="L1023" s="1">
        <f t="shared" si="31"/>
        <v>9.2900000000000003E-4</v>
      </c>
    </row>
    <row r="1024" spans="1:12" ht="14.45">
      <c r="A1024" t="s">
        <v>723</v>
      </c>
      <c r="B1024" t="s">
        <v>769</v>
      </c>
      <c r="C1024">
        <v>842139</v>
      </c>
      <c r="D1024" t="s">
        <v>770</v>
      </c>
      <c r="E1024" t="s">
        <v>147</v>
      </c>
      <c r="F1024" t="s">
        <v>292</v>
      </c>
      <c r="G1024" t="str">
        <f t="shared" si="30"/>
        <v>Bahrain to World</v>
      </c>
      <c r="H1024">
        <v>2016</v>
      </c>
      <c r="I1024" t="s">
        <v>724</v>
      </c>
      <c r="J1024">
        <v>6</v>
      </c>
      <c r="K1024">
        <v>150.19499999999999</v>
      </c>
      <c r="L1024" s="1">
        <f t="shared" si="31"/>
        <v>0.150195</v>
      </c>
    </row>
    <row r="1025" spans="1:12" ht="14.45">
      <c r="A1025" t="s">
        <v>723</v>
      </c>
      <c r="B1025" t="s">
        <v>769</v>
      </c>
      <c r="C1025">
        <v>842139</v>
      </c>
      <c r="D1025" t="s">
        <v>770</v>
      </c>
      <c r="E1025" t="s">
        <v>670</v>
      </c>
      <c r="F1025" t="s">
        <v>670</v>
      </c>
      <c r="G1025" t="str">
        <f t="shared" si="30"/>
        <v>Bahrain to EU27</v>
      </c>
      <c r="H1025">
        <v>2013</v>
      </c>
      <c r="I1025" t="s">
        <v>724</v>
      </c>
      <c r="J1025">
        <v>6</v>
      </c>
      <c r="K1025">
        <v>0</v>
      </c>
      <c r="L1025" s="1">
        <f t="shared" si="31"/>
        <v>0</v>
      </c>
    </row>
    <row r="1026" spans="1:12" ht="14.45">
      <c r="A1026" t="s">
        <v>723</v>
      </c>
      <c r="B1026" t="s">
        <v>769</v>
      </c>
      <c r="C1026">
        <v>847989</v>
      </c>
      <c r="D1026" t="s">
        <v>770</v>
      </c>
      <c r="E1026" t="s">
        <v>147</v>
      </c>
      <c r="F1026" t="s">
        <v>292</v>
      </c>
      <c r="G1026" t="str">
        <f t="shared" si="30"/>
        <v>Bahrain to World</v>
      </c>
      <c r="H1026">
        <v>2013</v>
      </c>
      <c r="I1026" t="s">
        <v>724</v>
      </c>
      <c r="J1026">
        <v>6</v>
      </c>
      <c r="K1026">
        <v>0.68899999999999995</v>
      </c>
      <c r="L1026" s="1">
        <f t="shared" si="31"/>
        <v>6.8899999999999994E-4</v>
      </c>
    </row>
    <row r="1027" spans="1:12" ht="14.45">
      <c r="A1027" t="s">
        <v>723</v>
      </c>
      <c r="B1027" t="s">
        <v>769</v>
      </c>
      <c r="C1027">
        <v>847989</v>
      </c>
      <c r="D1027" t="s">
        <v>770</v>
      </c>
      <c r="E1027" t="s">
        <v>147</v>
      </c>
      <c r="F1027" t="s">
        <v>292</v>
      </c>
      <c r="G1027" t="str">
        <f t="shared" si="30"/>
        <v>Bahrain to World</v>
      </c>
      <c r="H1027">
        <v>2014</v>
      </c>
      <c r="I1027" t="s">
        <v>724</v>
      </c>
      <c r="J1027">
        <v>6</v>
      </c>
      <c r="K1027">
        <v>13.106</v>
      </c>
      <c r="L1027" s="1">
        <f t="shared" si="31"/>
        <v>1.3106E-2</v>
      </c>
    </row>
    <row r="1028" spans="1:12" ht="14.45">
      <c r="A1028" t="s">
        <v>723</v>
      </c>
      <c r="B1028" t="s">
        <v>769</v>
      </c>
      <c r="C1028">
        <v>847989</v>
      </c>
      <c r="D1028" t="s">
        <v>770</v>
      </c>
      <c r="E1028" t="s">
        <v>147</v>
      </c>
      <c r="F1028" t="s">
        <v>292</v>
      </c>
      <c r="G1028" t="str">
        <f t="shared" si="30"/>
        <v>Bahrain to World</v>
      </c>
      <c r="H1028">
        <v>2015</v>
      </c>
      <c r="I1028" t="s">
        <v>724</v>
      </c>
      <c r="J1028">
        <v>6</v>
      </c>
      <c r="K1028">
        <v>36.918999999999997</v>
      </c>
      <c r="L1028" s="1">
        <f t="shared" si="31"/>
        <v>3.6918999999999993E-2</v>
      </c>
    </row>
    <row r="1029" spans="1:12" ht="14.45">
      <c r="A1029" t="s">
        <v>723</v>
      </c>
      <c r="B1029" t="s">
        <v>769</v>
      </c>
      <c r="C1029">
        <v>847989</v>
      </c>
      <c r="D1029" t="s">
        <v>770</v>
      </c>
      <c r="E1029" t="s">
        <v>147</v>
      </c>
      <c r="F1029" t="s">
        <v>292</v>
      </c>
      <c r="G1029" t="str">
        <f t="shared" si="30"/>
        <v>Bahrain to World</v>
      </c>
      <c r="H1029">
        <v>2016</v>
      </c>
      <c r="I1029" t="s">
        <v>724</v>
      </c>
      <c r="J1029">
        <v>6</v>
      </c>
      <c r="K1029">
        <v>60.945</v>
      </c>
      <c r="L1029" s="1">
        <f t="shared" si="31"/>
        <v>6.0944999999999999E-2</v>
      </c>
    </row>
    <row r="1030" spans="1:12" ht="14.45">
      <c r="A1030" t="s">
        <v>723</v>
      </c>
      <c r="B1030" t="s">
        <v>769</v>
      </c>
      <c r="C1030">
        <v>847989</v>
      </c>
      <c r="D1030" t="s">
        <v>770</v>
      </c>
      <c r="E1030" t="s">
        <v>670</v>
      </c>
      <c r="F1030" t="s">
        <v>670</v>
      </c>
      <c r="G1030" t="str">
        <f t="shared" si="30"/>
        <v>Bahrain to EU27</v>
      </c>
      <c r="H1030">
        <v>2013</v>
      </c>
      <c r="I1030" t="s">
        <v>724</v>
      </c>
      <c r="J1030">
        <v>6</v>
      </c>
      <c r="K1030">
        <v>0</v>
      </c>
      <c r="L1030" s="1">
        <f t="shared" si="31"/>
        <v>0</v>
      </c>
    </row>
    <row r="1031" spans="1:12" ht="14.45">
      <c r="A1031" t="s">
        <v>723</v>
      </c>
      <c r="B1031" t="s">
        <v>769</v>
      </c>
      <c r="C1031">
        <v>847989</v>
      </c>
      <c r="D1031" t="s">
        <v>770</v>
      </c>
      <c r="E1031" t="s">
        <v>670</v>
      </c>
      <c r="F1031" t="s">
        <v>670</v>
      </c>
      <c r="G1031" t="str">
        <f t="shared" si="30"/>
        <v>Bahrain to EU27</v>
      </c>
      <c r="H1031">
        <v>2015</v>
      </c>
      <c r="I1031" t="s">
        <v>724</v>
      </c>
      <c r="J1031">
        <v>6</v>
      </c>
      <c r="K1031">
        <v>0</v>
      </c>
      <c r="L1031" s="1">
        <f t="shared" si="31"/>
        <v>0</v>
      </c>
    </row>
    <row r="1032" spans="1:12" ht="14.45">
      <c r="A1032" t="s">
        <v>723</v>
      </c>
      <c r="B1032" t="s">
        <v>769</v>
      </c>
      <c r="C1032">
        <v>847989</v>
      </c>
      <c r="D1032" t="s">
        <v>770</v>
      </c>
      <c r="E1032" t="s">
        <v>670</v>
      </c>
      <c r="F1032" t="s">
        <v>670</v>
      </c>
      <c r="G1032" t="str">
        <f t="shared" si="30"/>
        <v>Bahrain to EU27</v>
      </c>
      <c r="H1032">
        <v>2016</v>
      </c>
      <c r="I1032" t="s">
        <v>724</v>
      </c>
      <c r="J1032">
        <v>6</v>
      </c>
      <c r="K1032">
        <v>0</v>
      </c>
      <c r="L1032" s="1">
        <f t="shared" si="31"/>
        <v>0</v>
      </c>
    </row>
    <row r="1033" spans="1:12" ht="14.45">
      <c r="A1033" t="s">
        <v>723</v>
      </c>
      <c r="B1033" t="s">
        <v>771</v>
      </c>
      <c r="C1033">
        <v>730900</v>
      </c>
      <c r="D1033" t="s">
        <v>772</v>
      </c>
      <c r="E1033" t="s">
        <v>147</v>
      </c>
      <c r="F1033" t="s">
        <v>292</v>
      </c>
      <c r="G1033" t="str">
        <f t="shared" ref="G1033:G1096" si="32">CONCATENATE(D1033, " to ", F1033)</f>
        <v>Bahamas, The to World</v>
      </c>
      <c r="H1033">
        <v>2013</v>
      </c>
      <c r="I1033" t="s">
        <v>724</v>
      </c>
      <c r="J1033">
        <v>6</v>
      </c>
      <c r="K1033">
        <v>0</v>
      </c>
      <c r="L1033" s="1">
        <f t="shared" ref="L1033:L1096" si="33">K1033/1000</f>
        <v>0</v>
      </c>
    </row>
    <row r="1034" spans="1:12" ht="14.45">
      <c r="A1034" t="s">
        <v>723</v>
      </c>
      <c r="B1034" t="s">
        <v>771</v>
      </c>
      <c r="C1034">
        <v>730900</v>
      </c>
      <c r="D1034" t="s">
        <v>772</v>
      </c>
      <c r="E1034" t="s">
        <v>147</v>
      </c>
      <c r="F1034" t="s">
        <v>292</v>
      </c>
      <c r="G1034" t="str">
        <f t="shared" si="32"/>
        <v>Bahamas, The to World</v>
      </c>
      <c r="H1034">
        <v>2014</v>
      </c>
      <c r="I1034" t="s">
        <v>724</v>
      </c>
      <c r="J1034">
        <v>6</v>
      </c>
      <c r="K1034">
        <v>1</v>
      </c>
      <c r="L1034" s="1">
        <f t="shared" si="33"/>
        <v>1E-3</v>
      </c>
    </row>
    <row r="1035" spans="1:12" ht="14.45">
      <c r="A1035" t="s">
        <v>723</v>
      </c>
      <c r="B1035" t="s">
        <v>771</v>
      </c>
      <c r="C1035">
        <v>730900</v>
      </c>
      <c r="D1035" t="s">
        <v>772</v>
      </c>
      <c r="E1035" t="s">
        <v>147</v>
      </c>
      <c r="F1035" t="s">
        <v>292</v>
      </c>
      <c r="G1035" t="str">
        <f t="shared" si="32"/>
        <v>Bahamas, The to World</v>
      </c>
      <c r="H1035">
        <v>2015</v>
      </c>
      <c r="I1035" t="s">
        <v>724</v>
      </c>
      <c r="J1035">
        <v>6</v>
      </c>
      <c r="K1035">
        <v>0</v>
      </c>
      <c r="L1035" s="1">
        <f t="shared" si="33"/>
        <v>0</v>
      </c>
    </row>
    <row r="1036" spans="1:12" ht="14.45">
      <c r="A1036" t="s">
        <v>723</v>
      </c>
      <c r="B1036" t="s">
        <v>771</v>
      </c>
      <c r="C1036">
        <v>741999</v>
      </c>
      <c r="D1036" t="s">
        <v>772</v>
      </c>
      <c r="E1036" t="s">
        <v>147</v>
      </c>
      <c r="F1036" t="s">
        <v>292</v>
      </c>
      <c r="G1036" t="str">
        <f t="shared" si="32"/>
        <v>Bahamas, The to World</v>
      </c>
      <c r="H1036">
        <v>2013</v>
      </c>
      <c r="I1036" t="s">
        <v>724</v>
      </c>
      <c r="J1036">
        <v>6</v>
      </c>
      <c r="K1036">
        <v>0</v>
      </c>
      <c r="L1036" s="1">
        <f t="shared" si="33"/>
        <v>0</v>
      </c>
    </row>
    <row r="1037" spans="1:12" ht="14.45">
      <c r="A1037" t="s">
        <v>723</v>
      </c>
      <c r="B1037" t="s">
        <v>771</v>
      </c>
      <c r="C1037">
        <v>741999</v>
      </c>
      <c r="D1037" t="s">
        <v>772</v>
      </c>
      <c r="E1037" t="s">
        <v>147</v>
      </c>
      <c r="F1037" t="s">
        <v>292</v>
      </c>
      <c r="G1037" t="str">
        <f t="shared" si="32"/>
        <v>Bahamas, The to World</v>
      </c>
      <c r="H1037">
        <v>2014</v>
      </c>
      <c r="I1037" t="s">
        <v>724</v>
      </c>
      <c r="J1037">
        <v>6</v>
      </c>
      <c r="K1037">
        <v>0</v>
      </c>
      <c r="L1037" s="1">
        <f t="shared" si="33"/>
        <v>0</v>
      </c>
    </row>
    <row r="1038" spans="1:12" ht="14.45">
      <c r="A1038" t="s">
        <v>723</v>
      </c>
      <c r="B1038" t="s">
        <v>771</v>
      </c>
      <c r="C1038">
        <v>741999</v>
      </c>
      <c r="D1038" t="s">
        <v>772</v>
      </c>
      <c r="E1038" t="s">
        <v>147</v>
      </c>
      <c r="F1038" t="s">
        <v>292</v>
      </c>
      <c r="G1038" t="str">
        <f t="shared" si="32"/>
        <v>Bahamas, The to World</v>
      </c>
      <c r="H1038">
        <v>2015</v>
      </c>
      <c r="I1038" t="s">
        <v>724</v>
      </c>
      <c r="J1038">
        <v>6</v>
      </c>
      <c r="K1038">
        <v>0</v>
      </c>
      <c r="L1038" s="1">
        <f t="shared" si="33"/>
        <v>0</v>
      </c>
    </row>
    <row r="1039" spans="1:12" ht="14.45">
      <c r="A1039" t="s">
        <v>723</v>
      </c>
      <c r="B1039" t="s">
        <v>771</v>
      </c>
      <c r="C1039">
        <v>761100</v>
      </c>
      <c r="D1039" t="s">
        <v>772</v>
      </c>
      <c r="E1039" t="s">
        <v>147</v>
      </c>
      <c r="F1039" t="s">
        <v>292</v>
      </c>
      <c r="G1039" t="str">
        <f t="shared" si="32"/>
        <v>Bahamas, The to World</v>
      </c>
      <c r="H1039">
        <v>2013</v>
      </c>
      <c r="I1039" t="s">
        <v>724</v>
      </c>
      <c r="J1039">
        <v>6</v>
      </c>
      <c r="K1039">
        <v>0</v>
      </c>
      <c r="L1039" s="1">
        <f t="shared" si="33"/>
        <v>0</v>
      </c>
    </row>
    <row r="1040" spans="1:12" ht="14.45">
      <c r="A1040" t="s">
        <v>723</v>
      </c>
      <c r="B1040" t="s">
        <v>771</v>
      </c>
      <c r="C1040">
        <v>761100</v>
      </c>
      <c r="D1040" t="s">
        <v>772</v>
      </c>
      <c r="E1040" t="s">
        <v>147</v>
      </c>
      <c r="F1040" t="s">
        <v>292</v>
      </c>
      <c r="G1040" t="str">
        <f t="shared" si="32"/>
        <v>Bahamas, The to World</v>
      </c>
      <c r="H1040">
        <v>2014</v>
      </c>
      <c r="I1040" t="s">
        <v>724</v>
      </c>
      <c r="J1040">
        <v>6</v>
      </c>
      <c r="K1040">
        <v>0</v>
      </c>
      <c r="L1040" s="1">
        <f t="shared" si="33"/>
        <v>0</v>
      </c>
    </row>
    <row r="1041" spans="1:12" ht="14.45">
      <c r="A1041" t="s">
        <v>723</v>
      </c>
      <c r="B1041" t="s">
        <v>771</v>
      </c>
      <c r="C1041">
        <v>761100</v>
      </c>
      <c r="D1041" t="s">
        <v>772</v>
      </c>
      <c r="E1041" t="s">
        <v>147</v>
      </c>
      <c r="F1041" t="s">
        <v>292</v>
      </c>
      <c r="G1041" t="str">
        <f t="shared" si="32"/>
        <v>Bahamas, The to World</v>
      </c>
      <c r="H1041">
        <v>2015</v>
      </c>
      <c r="I1041" t="s">
        <v>724</v>
      </c>
      <c r="J1041">
        <v>6</v>
      </c>
      <c r="K1041">
        <v>0</v>
      </c>
      <c r="L1041" s="1">
        <f t="shared" si="33"/>
        <v>0</v>
      </c>
    </row>
    <row r="1042" spans="1:12" ht="14.45">
      <c r="A1042" t="s">
        <v>723</v>
      </c>
      <c r="B1042" t="s">
        <v>771</v>
      </c>
      <c r="C1042">
        <v>8405</v>
      </c>
      <c r="D1042" t="s">
        <v>772</v>
      </c>
      <c r="E1042" t="s">
        <v>147</v>
      </c>
      <c r="F1042" t="s">
        <v>292</v>
      </c>
      <c r="G1042" t="str">
        <f t="shared" si="32"/>
        <v>Bahamas, The to World</v>
      </c>
      <c r="H1042">
        <v>2013</v>
      </c>
      <c r="I1042" t="s">
        <v>724</v>
      </c>
      <c r="J1042">
        <v>6</v>
      </c>
      <c r="K1042">
        <v>0</v>
      </c>
      <c r="L1042" s="1">
        <f t="shared" si="33"/>
        <v>0</v>
      </c>
    </row>
    <row r="1043" spans="1:12" ht="14.45">
      <c r="A1043" t="s">
        <v>723</v>
      </c>
      <c r="B1043" t="s">
        <v>771</v>
      </c>
      <c r="C1043">
        <v>8405</v>
      </c>
      <c r="D1043" t="s">
        <v>772</v>
      </c>
      <c r="E1043" t="s">
        <v>147</v>
      </c>
      <c r="F1043" t="s">
        <v>292</v>
      </c>
      <c r="G1043" t="str">
        <f t="shared" si="32"/>
        <v>Bahamas, The to World</v>
      </c>
      <c r="H1043">
        <v>2014</v>
      </c>
      <c r="I1043" t="s">
        <v>724</v>
      </c>
      <c r="J1043">
        <v>6</v>
      </c>
      <c r="K1043">
        <v>0</v>
      </c>
      <c r="L1043" s="1">
        <f t="shared" si="33"/>
        <v>0</v>
      </c>
    </row>
    <row r="1044" spans="1:12" ht="14.45">
      <c r="A1044" t="s">
        <v>723</v>
      </c>
      <c r="B1044" t="s">
        <v>771</v>
      </c>
      <c r="C1044">
        <v>841931</v>
      </c>
      <c r="D1044" t="s">
        <v>772</v>
      </c>
      <c r="E1044" t="s">
        <v>147</v>
      </c>
      <c r="F1044" t="s">
        <v>292</v>
      </c>
      <c r="G1044" t="str">
        <f t="shared" si="32"/>
        <v>Bahamas, The to World</v>
      </c>
      <c r="H1044">
        <v>2015</v>
      </c>
      <c r="I1044" t="s">
        <v>724</v>
      </c>
      <c r="J1044">
        <v>6</v>
      </c>
      <c r="K1044">
        <v>0</v>
      </c>
      <c r="L1044" s="1">
        <f t="shared" si="33"/>
        <v>0</v>
      </c>
    </row>
    <row r="1045" spans="1:12" ht="14.45">
      <c r="A1045" t="s">
        <v>723</v>
      </c>
      <c r="B1045" t="s">
        <v>771</v>
      </c>
      <c r="C1045">
        <v>841940</v>
      </c>
      <c r="D1045" t="s">
        <v>772</v>
      </c>
      <c r="E1045" t="s">
        <v>147</v>
      </c>
      <c r="F1045" t="s">
        <v>292</v>
      </c>
      <c r="G1045" t="str">
        <f t="shared" si="32"/>
        <v>Bahamas, The to World</v>
      </c>
      <c r="H1045">
        <v>2013</v>
      </c>
      <c r="I1045" t="s">
        <v>724</v>
      </c>
      <c r="J1045">
        <v>6</v>
      </c>
      <c r="K1045">
        <v>0</v>
      </c>
      <c r="L1045" s="1">
        <f t="shared" si="33"/>
        <v>0</v>
      </c>
    </row>
    <row r="1046" spans="1:12" ht="14.45">
      <c r="A1046" t="s">
        <v>723</v>
      </c>
      <c r="B1046" t="s">
        <v>771</v>
      </c>
      <c r="C1046">
        <v>842129</v>
      </c>
      <c r="D1046" t="s">
        <v>772</v>
      </c>
      <c r="E1046" t="s">
        <v>147</v>
      </c>
      <c r="F1046" t="s">
        <v>292</v>
      </c>
      <c r="G1046" t="str">
        <f t="shared" si="32"/>
        <v>Bahamas, The to World</v>
      </c>
      <c r="H1046">
        <v>2013</v>
      </c>
      <c r="I1046" t="s">
        <v>724</v>
      </c>
      <c r="J1046">
        <v>6</v>
      </c>
      <c r="K1046">
        <v>0</v>
      </c>
      <c r="L1046" s="1">
        <f t="shared" si="33"/>
        <v>0</v>
      </c>
    </row>
    <row r="1047" spans="1:12" ht="14.45">
      <c r="A1047" t="s">
        <v>723</v>
      </c>
      <c r="B1047" t="s">
        <v>771</v>
      </c>
      <c r="C1047">
        <v>842129</v>
      </c>
      <c r="D1047" t="s">
        <v>772</v>
      </c>
      <c r="E1047" t="s">
        <v>147</v>
      </c>
      <c r="F1047" t="s">
        <v>292</v>
      </c>
      <c r="G1047" t="str">
        <f t="shared" si="32"/>
        <v>Bahamas, The to World</v>
      </c>
      <c r="H1047">
        <v>2014</v>
      </c>
      <c r="I1047" t="s">
        <v>724</v>
      </c>
      <c r="J1047">
        <v>6</v>
      </c>
      <c r="K1047">
        <v>0</v>
      </c>
      <c r="L1047" s="1">
        <f t="shared" si="33"/>
        <v>0</v>
      </c>
    </row>
    <row r="1048" spans="1:12" ht="14.45">
      <c r="A1048" t="s">
        <v>723</v>
      </c>
      <c r="B1048" t="s">
        <v>771</v>
      </c>
      <c r="C1048">
        <v>842129</v>
      </c>
      <c r="D1048" t="s">
        <v>772</v>
      </c>
      <c r="E1048" t="s">
        <v>147</v>
      </c>
      <c r="F1048" t="s">
        <v>292</v>
      </c>
      <c r="G1048" t="str">
        <f t="shared" si="32"/>
        <v>Bahamas, The to World</v>
      </c>
      <c r="H1048">
        <v>2015</v>
      </c>
      <c r="I1048" t="s">
        <v>724</v>
      </c>
      <c r="J1048">
        <v>6</v>
      </c>
      <c r="K1048">
        <v>0</v>
      </c>
      <c r="L1048" s="1">
        <f t="shared" si="33"/>
        <v>0</v>
      </c>
    </row>
    <row r="1049" spans="1:12" ht="14.45">
      <c r="A1049" t="s">
        <v>723</v>
      </c>
      <c r="B1049" t="s">
        <v>771</v>
      </c>
      <c r="C1049">
        <v>842139</v>
      </c>
      <c r="D1049" t="s">
        <v>772</v>
      </c>
      <c r="E1049" t="s">
        <v>147</v>
      </c>
      <c r="F1049" t="s">
        <v>292</v>
      </c>
      <c r="G1049" t="str">
        <f t="shared" si="32"/>
        <v>Bahamas, The to World</v>
      </c>
      <c r="H1049">
        <v>2013</v>
      </c>
      <c r="I1049" t="s">
        <v>724</v>
      </c>
      <c r="J1049">
        <v>6</v>
      </c>
      <c r="K1049">
        <v>0</v>
      </c>
      <c r="L1049" s="1">
        <f t="shared" si="33"/>
        <v>0</v>
      </c>
    </row>
    <row r="1050" spans="1:12" ht="14.45">
      <c r="A1050" t="s">
        <v>723</v>
      </c>
      <c r="B1050" t="s">
        <v>771</v>
      </c>
      <c r="C1050">
        <v>842139</v>
      </c>
      <c r="D1050" t="s">
        <v>772</v>
      </c>
      <c r="E1050" t="s">
        <v>147</v>
      </c>
      <c r="F1050" t="s">
        <v>292</v>
      </c>
      <c r="G1050" t="str">
        <f t="shared" si="32"/>
        <v>Bahamas, The to World</v>
      </c>
      <c r="H1050">
        <v>2014</v>
      </c>
      <c r="I1050" t="s">
        <v>724</v>
      </c>
      <c r="J1050">
        <v>6</v>
      </c>
      <c r="K1050">
        <v>0</v>
      </c>
      <c r="L1050" s="1">
        <f t="shared" si="33"/>
        <v>0</v>
      </c>
    </row>
    <row r="1051" spans="1:12" ht="14.45">
      <c r="A1051" t="s">
        <v>723</v>
      </c>
      <c r="B1051" t="s">
        <v>771</v>
      </c>
      <c r="C1051">
        <v>842139</v>
      </c>
      <c r="D1051" t="s">
        <v>772</v>
      </c>
      <c r="E1051" t="s">
        <v>147</v>
      </c>
      <c r="F1051" t="s">
        <v>292</v>
      </c>
      <c r="G1051" t="str">
        <f t="shared" si="32"/>
        <v>Bahamas, The to World</v>
      </c>
      <c r="H1051">
        <v>2015</v>
      </c>
      <c r="I1051" t="s">
        <v>724</v>
      </c>
      <c r="J1051">
        <v>6</v>
      </c>
      <c r="K1051">
        <v>0</v>
      </c>
      <c r="L1051" s="1">
        <f t="shared" si="33"/>
        <v>0</v>
      </c>
    </row>
    <row r="1052" spans="1:12" ht="14.45">
      <c r="A1052" t="s">
        <v>723</v>
      </c>
      <c r="B1052" t="s">
        <v>771</v>
      </c>
      <c r="C1052">
        <v>847989</v>
      </c>
      <c r="D1052" t="s">
        <v>772</v>
      </c>
      <c r="E1052" t="s">
        <v>147</v>
      </c>
      <c r="F1052" t="s">
        <v>292</v>
      </c>
      <c r="G1052" t="str">
        <f t="shared" si="32"/>
        <v>Bahamas, The to World</v>
      </c>
      <c r="H1052">
        <v>2013</v>
      </c>
      <c r="I1052" t="s">
        <v>724</v>
      </c>
      <c r="J1052">
        <v>6</v>
      </c>
      <c r="K1052">
        <v>0</v>
      </c>
      <c r="L1052" s="1">
        <f t="shared" si="33"/>
        <v>0</v>
      </c>
    </row>
    <row r="1053" spans="1:12" ht="14.45">
      <c r="A1053" t="s">
        <v>723</v>
      </c>
      <c r="B1053" t="s">
        <v>771</v>
      </c>
      <c r="C1053">
        <v>847989</v>
      </c>
      <c r="D1053" t="s">
        <v>772</v>
      </c>
      <c r="E1053" t="s">
        <v>147</v>
      </c>
      <c r="F1053" t="s">
        <v>292</v>
      </c>
      <c r="G1053" t="str">
        <f t="shared" si="32"/>
        <v>Bahamas, The to World</v>
      </c>
      <c r="H1053">
        <v>2014</v>
      </c>
      <c r="I1053" t="s">
        <v>724</v>
      </c>
      <c r="J1053">
        <v>6</v>
      </c>
      <c r="K1053">
        <v>0</v>
      </c>
      <c r="L1053" s="1">
        <f t="shared" si="33"/>
        <v>0</v>
      </c>
    </row>
    <row r="1054" spans="1:12" ht="14.45">
      <c r="A1054" t="s">
        <v>723</v>
      </c>
      <c r="B1054" t="s">
        <v>771</v>
      </c>
      <c r="C1054">
        <v>847989</v>
      </c>
      <c r="D1054" t="s">
        <v>772</v>
      </c>
      <c r="E1054" t="s">
        <v>147</v>
      </c>
      <c r="F1054" t="s">
        <v>292</v>
      </c>
      <c r="G1054" t="str">
        <f t="shared" si="32"/>
        <v>Bahamas, The to World</v>
      </c>
      <c r="H1054">
        <v>2015</v>
      </c>
      <c r="I1054" t="s">
        <v>724</v>
      </c>
      <c r="J1054">
        <v>6</v>
      </c>
      <c r="K1054">
        <v>0</v>
      </c>
      <c r="L1054" s="1">
        <f t="shared" si="33"/>
        <v>0</v>
      </c>
    </row>
    <row r="1055" spans="1:12" ht="14.45">
      <c r="A1055" t="s">
        <v>723</v>
      </c>
      <c r="B1055" t="s">
        <v>773</v>
      </c>
      <c r="C1055">
        <v>730900</v>
      </c>
      <c r="D1055" t="s">
        <v>774</v>
      </c>
      <c r="E1055" t="s">
        <v>147</v>
      </c>
      <c r="F1055" t="s">
        <v>292</v>
      </c>
      <c r="G1055" t="str">
        <f t="shared" si="32"/>
        <v>Bosnia and Herzegovina to World</v>
      </c>
      <c r="H1055">
        <v>2012</v>
      </c>
      <c r="I1055" t="s">
        <v>724</v>
      </c>
      <c r="J1055">
        <v>6</v>
      </c>
      <c r="K1055">
        <v>2406.5770000000002</v>
      </c>
      <c r="L1055" s="1">
        <f t="shared" si="33"/>
        <v>2.4065770000000004</v>
      </c>
    </row>
    <row r="1056" spans="1:12" ht="14.45">
      <c r="A1056" t="s">
        <v>723</v>
      </c>
      <c r="B1056" t="s">
        <v>773</v>
      </c>
      <c r="C1056">
        <v>730900</v>
      </c>
      <c r="D1056" t="s">
        <v>774</v>
      </c>
      <c r="E1056" t="s">
        <v>147</v>
      </c>
      <c r="F1056" t="s">
        <v>292</v>
      </c>
      <c r="G1056" t="str">
        <f t="shared" si="32"/>
        <v>Bosnia and Herzegovina to World</v>
      </c>
      <c r="H1056">
        <v>2013</v>
      </c>
      <c r="I1056" t="s">
        <v>724</v>
      </c>
      <c r="J1056">
        <v>6</v>
      </c>
      <c r="K1056">
        <v>2649.681</v>
      </c>
      <c r="L1056" s="1">
        <f t="shared" si="33"/>
        <v>2.6496810000000002</v>
      </c>
    </row>
    <row r="1057" spans="1:12" ht="14.45">
      <c r="A1057" t="s">
        <v>723</v>
      </c>
      <c r="B1057" t="s">
        <v>773</v>
      </c>
      <c r="C1057">
        <v>730900</v>
      </c>
      <c r="D1057" t="s">
        <v>774</v>
      </c>
      <c r="E1057" t="s">
        <v>147</v>
      </c>
      <c r="F1057" t="s">
        <v>292</v>
      </c>
      <c r="G1057" t="str">
        <f t="shared" si="32"/>
        <v>Bosnia and Herzegovina to World</v>
      </c>
      <c r="H1057">
        <v>2014</v>
      </c>
      <c r="I1057" t="s">
        <v>724</v>
      </c>
      <c r="J1057">
        <v>6</v>
      </c>
      <c r="K1057">
        <v>3131.3029999999999</v>
      </c>
      <c r="L1057" s="1">
        <f t="shared" si="33"/>
        <v>3.1313029999999999</v>
      </c>
    </row>
    <row r="1058" spans="1:12" ht="14.45">
      <c r="A1058" t="s">
        <v>723</v>
      </c>
      <c r="B1058" t="s">
        <v>773</v>
      </c>
      <c r="C1058">
        <v>730900</v>
      </c>
      <c r="D1058" t="s">
        <v>774</v>
      </c>
      <c r="E1058" t="s">
        <v>147</v>
      </c>
      <c r="F1058" t="s">
        <v>292</v>
      </c>
      <c r="G1058" t="str">
        <f t="shared" si="32"/>
        <v>Bosnia and Herzegovina to World</v>
      </c>
      <c r="H1058">
        <v>2015</v>
      </c>
      <c r="I1058" t="s">
        <v>724</v>
      </c>
      <c r="J1058">
        <v>6</v>
      </c>
      <c r="K1058">
        <v>3503.5729999999999</v>
      </c>
      <c r="L1058" s="1">
        <f t="shared" si="33"/>
        <v>3.5035729999999998</v>
      </c>
    </row>
    <row r="1059" spans="1:12" ht="14.45">
      <c r="A1059" t="s">
        <v>723</v>
      </c>
      <c r="B1059" t="s">
        <v>773</v>
      </c>
      <c r="C1059">
        <v>730900</v>
      </c>
      <c r="D1059" t="s">
        <v>774</v>
      </c>
      <c r="E1059" t="s">
        <v>147</v>
      </c>
      <c r="F1059" t="s">
        <v>292</v>
      </c>
      <c r="G1059" t="str">
        <f t="shared" si="32"/>
        <v>Bosnia and Herzegovina to World</v>
      </c>
      <c r="H1059">
        <v>2016</v>
      </c>
      <c r="I1059" t="s">
        <v>724</v>
      </c>
      <c r="J1059">
        <v>6</v>
      </c>
      <c r="K1059">
        <v>3392.88</v>
      </c>
      <c r="L1059" s="1">
        <f t="shared" si="33"/>
        <v>3.3928799999999999</v>
      </c>
    </row>
    <row r="1060" spans="1:12" ht="14.45">
      <c r="A1060" t="s">
        <v>723</v>
      </c>
      <c r="B1060" t="s">
        <v>773</v>
      </c>
      <c r="C1060">
        <v>730900</v>
      </c>
      <c r="D1060" t="s">
        <v>774</v>
      </c>
      <c r="E1060" t="s">
        <v>147</v>
      </c>
      <c r="F1060" t="s">
        <v>292</v>
      </c>
      <c r="G1060" t="str">
        <f t="shared" si="32"/>
        <v>Bosnia and Herzegovina to World</v>
      </c>
      <c r="H1060">
        <v>2017</v>
      </c>
      <c r="I1060" t="s">
        <v>724</v>
      </c>
      <c r="J1060">
        <v>6</v>
      </c>
      <c r="K1060">
        <v>5294.8850000000002</v>
      </c>
      <c r="L1060" s="1">
        <f t="shared" si="33"/>
        <v>5.2948849999999998</v>
      </c>
    </row>
    <row r="1061" spans="1:12" ht="14.45">
      <c r="A1061" t="s">
        <v>723</v>
      </c>
      <c r="B1061" t="s">
        <v>773</v>
      </c>
      <c r="C1061">
        <v>730900</v>
      </c>
      <c r="D1061" t="s">
        <v>774</v>
      </c>
      <c r="E1061" t="s">
        <v>670</v>
      </c>
      <c r="F1061" t="s">
        <v>670</v>
      </c>
      <c r="G1061" t="str">
        <f t="shared" si="32"/>
        <v>Bosnia and Herzegovina to EU27</v>
      </c>
      <c r="H1061">
        <v>2012</v>
      </c>
      <c r="I1061" t="s">
        <v>724</v>
      </c>
      <c r="J1061">
        <v>6</v>
      </c>
      <c r="K1061">
        <v>1322.8209999999999</v>
      </c>
      <c r="L1061" s="1">
        <f t="shared" si="33"/>
        <v>1.3228209999999998</v>
      </c>
    </row>
    <row r="1062" spans="1:12" ht="14.45">
      <c r="A1062" t="s">
        <v>723</v>
      </c>
      <c r="B1062" t="s">
        <v>773</v>
      </c>
      <c r="C1062">
        <v>730900</v>
      </c>
      <c r="D1062" t="s">
        <v>774</v>
      </c>
      <c r="E1062" t="s">
        <v>670</v>
      </c>
      <c r="F1062" t="s">
        <v>670</v>
      </c>
      <c r="G1062" t="str">
        <f t="shared" si="32"/>
        <v>Bosnia and Herzegovina to EU27</v>
      </c>
      <c r="H1062">
        <v>2013</v>
      </c>
      <c r="I1062" t="s">
        <v>724</v>
      </c>
      <c r="J1062">
        <v>6</v>
      </c>
      <c r="K1062">
        <v>1606.6410000000001</v>
      </c>
      <c r="L1062" s="1">
        <f t="shared" si="33"/>
        <v>1.606641</v>
      </c>
    </row>
    <row r="1063" spans="1:12" ht="14.45">
      <c r="A1063" t="s">
        <v>723</v>
      </c>
      <c r="B1063" t="s">
        <v>773</v>
      </c>
      <c r="C1063">
        <v>730900</v>
      </c>
      <c r="D1063" t="s">
        <v>774</v>
      </c>
      <c r="E1063" t="s">
        <v>670</v>
      </c>
      <c r="F1063" t="s">
        <v>670</v>
      </c>
      <c r="G1063" t="str">
        <f t="shared" si="32"/>
        <v>Bosnia and Herzegovina to EU27</v>
      </c>
      <c r="H1063">
        <v>2014</v>
      </c>
      <c r="I1063" t="s">
        <v>724</v>
      </c>
      <c r="J1063">
        <v>6</v>
      </c>
      <c r="K1063">
        <v>1952.2470000000001</v>
      </c>
      <c r="L1063" s="1">
        <f t="shared" si="33"/>
        <v>1.9522470000000001</v>
      </c>
    </row>
    <row r="1064" spans="1:12" ht="14.45">
      <c r="A1064" t="s">
        <v>723</v>
      </c>
      <c r="B1064" t="s">
        <v>773</v>
      </c>
      <c r="C1064">
        <v>730900</v>
      </c>
      <c r="D1064" t="s">
        <v>774</v>
      </c>
      <c r="E1064" t="s">
        <v>670</v>
      </c>
      <c r="F1064" t="s">
        <v>670</v>
      </c>
      <c r="G1064" t="str">
        <f t="shared" si="32"/>
        <v>Bosnia and Herzegovina to EU27</v>
      </c>
      <c r="H1064">
        <v>2015</v>
      </c>
      <c r="I1064" t="s">
        <v>724</v>
      </c>
      <c r="J1064">
        <v>6</v>
      </c>
      <c r="K1064">
        <v>2519.08</v>
      </c>
      <c r="L1064" s="1">
        <f t="shared" si="33"/>
        <v>2.5190799999999998</v>
      </c>
    </row>
    <row r="1065" spans="1:12" ht="14.45">
      <c r="A1065" t="s">
        <v>723</v>
      </c>
      <c r="B1065" t="s">
        <v>773</v>
      </c>
      <c r="C1065">
        <v>730900</v>
      </c>
      <c r="D1065" t="s">
        <v>774</v>
      </c>
      <c r="E1065" t="s">
        <v>670</v>
      </c>
      <c r="F1065" t="s">
        <v>670</v>
      </c>
      <c r="G1065" t="str">
        <f t="shared" si="32"/>
        <v>Bosnia and Herzegovina to EU27</v>
      </c>
      <c r="H1065">
        <v>2016</v>
      </c>
      <c r="I1065" t="s">
        <v>724</v>
      </c>
      <c r="J1065">
        <v>6</v>
      </c>
      <c r="K1065">
        <v>2504.25</v>
      </c>
      <c r="L1065" s="1">
        <f t="shared" si="33"/>
        <v>2.5042499999999999</v>
      </c>
    </row>
    <row r="1066" spans="1:12" ht="14.45">
      <c r="A1066" t="s">
        <v>723</v>
      </c>
      <c r="B1066" t="s">
        <v>773</v>
      </c>
      <c r="C1066">
        <v>730900</v>
      </c>
      <c r="D1066" t="s">
        <v>774</v>
      </c>
      <c r="E1066" t="s">
        <v>670</v>
      </c>
      <c r="F1066" t="s">
        <v>670</v>
      </c>
      <c r="G1066" t="str">
        <f t="shared" si="32"/>
        <v>Bosnia and Herzegovina to EU27</v>
      </c>
      <c r="H1066">
        <v>2017</v>
      </c>
      <c r="I1066" t="s">
        <v>724</v>
      </c>
      <c r="J1066">
        <v>6</v>
      </c>
      <c r="K1066">
        <v>3440.0929999999998</v>
      </c>
      <c r="L1066" s="1">
        <f t="shared" si="33"/>
        <v>3.4400930000000001</v>
      </c>
    </row>
    <row r="1067" spans="1:12" ht="14.45">
      <c r="A1067" t="s">
        <v>723</v>
      </c>
      <c r="B1067" t="s">
        <v>773</v>
      </c>
      <c r="C1067">
        <v>741999</v>
      </c>
      <c r="D1067" t="s">
        <v>774</v>
      </c>
      <c r="E1067" t="s">
        <v>147</v>
      </c>
      <c r="F1067" t="s">
        <v>292</v>
      </c>
      <c r="G1067" t="str">
        <f t="shared" si="32"/>
        <v>Bosnia and Herzegovina to World</v>
      </c>
      <c r="H1067">
        <v>2012</v>
      </c>
      <c r="I1067" t="s">
        <v>724</v>
      </c>
      <c r="J1067">
        <v>6</v>
      </c>
      <c r="K1067">
        <v>95.697999999999993</v>
      </c>
      <c r="L1067" s="1">
        <f t="shared" si="33"/>
        <v>9.5697999999999991E-2</v>
      </c>
    </row>
    <row r="1068" spans="1:12" ht="14.45">
      <c r="A1068" t="s">
        <v>723</v>
      </c>
      <c r="B1068" t="s">
        <v>773</v>
      </c>
      <c r="C1068">
        <v>741999</v>
      </c>
      <c r="D1068" t="s">
        <v>774</v>
      </c>
      <c r="E1068" t="s">
        <v>147</v>
      </c>
      <c r="F1068" t="s">
        <v>292</v>
      </c>
      <c r="G1068" t="str">
        <f t="shared" si="32"/>
        <v>Bosnia and Herzegovina to World</v>
      </c>
      <c r="H1068">
        <v>2013</v>
      </c>
      <c r="I1068" t="s">
        <v>724</v>
      </c>
      <c r="J1068">
        <v>6</v>
      </c>
      <c r="K1068">
        <v>115.364</v>
      </c>
      <c r="L1068" s="1">
        <f t="shared" si="33"/>
        <v>0.11536400000000001</v>
      </c>
    </row>
    <row r="1069" spans="1:12" ht="14.45">
      <c r="A1069" t="s">
        <v>723</v>
      </c>
      <c r="B1069" t="s">
        <v>773</v>
      </c>
      <c r="C1069">
        <v>741999</v>
      </c>
      <c r="D1069" t="s">
        <v>774</v>
      </c>
      <c r="E1069" t="s">
        <v>147</v>
      </c>
      <c r="F1069" t="s">
        <v>292</v>
      </c>
      <c r="G1069" t="str">
        <f t="shared" si="32"/>
        <v>Bosnia and Herzegovina to World</v>
      </c>
      <c r="H1069">
        <v>2014</v>
      </c>
      <c r="I1069" t="s">
        <v>724</v>
      </c>
      <c r="J1069">
        <v>6</v>
      </c>
      <c r="K1069">
        <v>111.666</v>
      </c>
      <c r="L1069" s="1">
        <f t="shared" si="33"/>
        <v>0.111666</v>
      </c>
    </row>
    <row r="1070" spans="1:12" ht="14.45">
      <c r="A1070" t="s">
        <v>723</v>
      </c>
      <c r="B1070" t="s">
        <v>773</v>
      </c>
      <c r="C1070">
        <v>741999</v>
      </c>
      <c r="D1070" t="s">
        <v>774</v>
      </c>
      <c r="E1070" t="s">
        <v>147</v>
      </c>
      <c r="F1070" t="s">
        <v>292</v>
      </c>
      <c r="G1070" t="str">
        <f t="shared" si="32"/>
        <v>Bosnia and Herzegovina to World</v>
      </c>
      <c r="H1070">
        <v>2015</v>
      </c>
      <c r="I1070" t="s">
        <v>724</v>
      </c>
      <c r="J1070">
        <v>6</v>
      </c>
      <c r="K1070">
        <v>542.44100000000003</v>
      </c>
      <c r="L1070" s="1">
        <f t="shared" si="33"/>
        <v>0.54244100000000006</v>
      </c>
    </row>
    <row r="1071" spans="1:12" ht="14.45">
      <c r="A1071" t="s">
        <v>723</v>
      </c>
      <c r="B1071" t="s">
        <v>773</v>
      </c>
      <c r="C1071">
        <v>741999</v>
      </c>
      <c r="D1071" t="s">
        <v>774</v>
      </c>
      <c r="E1071" t="s">
        <v>147</v>
      </c>
      <c r="F1071" t="s">
        <v>292</v>
      </c>
      <c r="G1071" t="str">
        <f t="shared" si="32"/>
        <v>Bosnia and Herzegovina to World</v>
      </c>
      <c r="H1071">
        <v>2016</v>
      </c>
      <c r="I1071" t="s">
        <v>724</v>
      </c>
      <c r="J1071">
        <v>6</v>
      </c>
      <c r="K1071">
        <v>155.77600000000001</v>
      </c>
      <c r="L1071" s="1">
        <f t="shared" si="33"/>
        <v>0.155776</v>
      </c>
    </row>
    <row r="1072" spans="1:12" ht="14.45">
      <c r="A1072" t="s">
        <v>723</v>
      </c>
      <c r="B1072" t="s">
        <v>773</v>
      </c>
      <c r="C1072">
        <v>741999</v>
      </c>
      <c r="D1072" t="s">
        <v>774</v>
      </c>
      <c r="E1072" t="s">
        <v>147</v>
      </c>
      <c r="F1072" t="s">
        <v>292</v>
      </c>
      <c r="G1072" t="str">
        <f t="shared" si="32"/>
        <v>Bosnia and Herzegovina to World</v>
      </c>
      <c r="H1072">
        <v>2017</v>
      </c>
      <c r="I1072" t="s">
        <v>724</v>
      </c>
      <c r="J1072">
        <v>6</v>
      </c>
      <c r="K1072">
        <v>232.71199999999999</v>
      </c>
      <c r="L1072" s="1">
        <f t="shared" si="33"/>
        <v>0.232712</v>
      </c>
    </row>
    <row r="1073" spans="1:12" ht="14.45">
      <c r="A1073" t="s">
        <v>723</v>
      </c>
      <c r="B1073" t="s">
        <v>773</v>
      </c>
      <c r="C1073">
        <v>741999</v>
      </c>
      <c r="D1073" t="s">
        <v>774</v>
      </c>
      <c r="E1073" t="s">
        <v>670</v>
      </c>
      <c r="F1073" t="s">
        <v>670</v>
      </c>
      <c r="G1073" t="str">
        <f t="shared" si="32"/>
        <v>Bosnia and Herzegovina to EU27</v>
      </c>
      <c r="H1073">
        <v>2012</v>
      </c>
      <c r="I1073" t="s">
        <v>724</v>
      </c>
      <c r="J1073">
        <v>6</v>
      </c>
      <c r="K1073">
        <v>80.025000000000006</v>
      </c>
      <c r="L1073" s="1">
        <f t="shared" si="33"/>
        <v>8.0024999999999999E-2</v>
      </c>
    </row>
    <row r="1074" spans="1:12" ht="14.45">
      <c r="A1074" t="s">
        <v>723</v>
      </c>
      <c r="B1074" t="s">
        <v>773</v>
      </c>
      <c r="C1074">
        <v>741999</v>
      </c>
      <c r="D1074" t="s">
        <v>774</v>
      </c>
      <c r="E1074" t="s">
        <v>670</v>
      </c>
      <c r="F1074" t="s">
        <v>670</v>
      </c>
      <c r="G1074" t="str">
        <f t="shared" si="32"/>
        <v>Bosnia and Herzegovina to EU27</v>
      </c>
      <c r="H1074">
        <v>2013</v>
      </c>
      <c r="I1074" t="s">
        <v>724</v>
      </c>
      <c r="J1074">
        <v>6</v>
      </c>
      <c r="K1074">
        <v>111.651</v>
      </c>
      <c r="L1074" s="1">
        <f t="shared" si="33"/>
        <v>0.111651</v>
      </c>
    </row>
    <row r="1075" spans="1:12" ht="14.45">
      <c r="A1075" t="s">
        <v>723</v>
      </c>
      <c r="B1075" t="s">
        <v>773</v>
      </c>
      <c r="C1075">
        <v>741999</v>
      </c>
      <c r="D1075" t="s">
        <v>774</v>
      </c>
      <c r="E1075" t="s">
        <v>670</v>
      </c>
      <c r="F1075" t="s">
        <v>670</v>
      </c>
      <c r="G1075" t="str">
        <f t="shared" si="32"/>
        <v>Bosnia and Herzegovina to EU27</v>
      </c>
      <c r="H1075">
        <v>2014</v>
      </c>
      <c r="I1075" t="s">
        <v>724</v>
      </c>
      <c r="J1075">
        <v>6</v>
      </c>
      <c r="K1075">
        <v>107.389</v>
      </c>
      <c r="L1075" s="1">
        <f t="shared" si="33"/>
        <v>0.107389</v>
      </c>
    </row>
    <row r="1076" spans="1:12" ht="14.45">
      <c r="A1076" t="s">
        <v>723</v>
      </c>
      <c r="B1076" t="s">
        <v>773</v>
      </c>
      <c r="C1076">
        <v>741999</v>
      </c>
      <c r="D1076" t="s">
        <v>774</v>
      </c>
      <c r="E1076" t="s">
        <v>670</v>
      </c>
      <c r="F1076" t="s">
        <v>670</v>
      </c>
      <c r="G1076" t="str">
        <f t="shared" si="32"/>
        <v>Bosnia and Herzegovina to EU27</v>
      </c>
      <c r="H1076">
        <v>2015</v>
      </c>
      <c r="I1076" t="s">
        <v>724</v>
      </c>
      <c r="J1076">
        <v>6</v>
      </c>
      <c r="K1076">
        <v>528.548</v>
      </c>
      <c r="L1076" s="1">
        <f t="shared" si="33"/>
        <v>0.52854800000000002</v>
      </c>
    </row>
    <row r="1077" spans="1:12" ht="14.45">
      <c r="A1077" t="s">
        <v>723</v>
      </c>
      <c r="B1077" t="s">
        <v>773</v>
      </c>
      <c r="C1077">
        <v>741999</v>
      </c>
      <c r="D1077" t="s">
        <v>774</v>
      </c>
      <c r="E1077" t="s">
        <v>670</v>
      </c>
      <c r="F1077" t="s">
        <v>670</v>
      </c>
      <c r="G1077" t="str">
        <f t="shared" si="32"/>
        <v>Bosnia and Herzegovina to EU27</v>
      </c>
      <c r="H1077">
        <v>2016</v>
      </c>
      <c r="I1077" t="s">
        <v>724</v>
      </c>
      <c r="J1077">
        <v>6</v>
      </c>
      <c r="K1077">
        <v>129.15600000000001</v>
      </c>
      <c r="L1077" s="1">
        <f t="shared" si="33"/>
        <v>0.12915599999999999</v>
      </c>
    </row>
    <row r="1078" spans="1:12" ht="14.45">
      <c r="A1078" t="s">
        <v>723</v>
      </c>
      <c r="B1078" t="s">
        <v>773</v>
      </c>
      <c r="C1078">
        <v>741999</v>
      </c>
      <c r="D1078" t="s">
        <v>774</v>
      </c>
      <c r="E1078" t="s">
        <v>670</v>
      </c>
      <c r="F1078" t="s">
        <v>670</v>
      </c>
      <c r="G1078" t="str">
        <f t="shared" si="32"/>
        <v>Bosnia and Herzegovina to EU27</v>
      </c>
      <c r="H1078">
        <v>2017</v>
      </c>
      <c r="I1078" t="s">
        <v>724</v>
      </c>
      <c r="J1078">
        <v>6</v>
      </c>
      <c r="K1078">
        <v>172.91800000000001</v>
      </c>
      <c r="L1078" s="1">
        <f t="shared" si="33"/>
        <v>0.17291800000000002</v>
      </c>
    </row>
    <row r="1079" spans="1:12" ht="14.45">
      <c r="A1079" t="s">
        <v>723</v>
      </c>
      <c r="B1079" t="s">
        <v>773</v>
      </c>
      <c r="C1079">
        <v>761100</v>
      </c>
      <c r="D1079" t="s">
        <v>774</v>
      </c>
      <c r="E1079" t="s">
        <v>147</v>
      </c>
      <c r="F1079" t="s">
        <v>292</v>
      </c>
      <c r="G1079" t="str">
        <f t="shared" si="32"/>
        <v>Bosnia and Herzegovina to World</v>
      </c>
      <c r="H1079">
        <v>2012</v>
      </c>
      <c r="I1079" t="s">
        <v>724</v>
      </c>
      <c r="J1079">
        <v>6</v>
      </c>
      <c r="K1079">
        <v>313.56400000000002</v>
      </c>
      <c r="L1079" s="1">
        <f t="shared" si="33"/>
        <v>0.31356400000000001</v>
      </c>
    </row>
    <row r="1080" spans="1:12" ht="14.45">
      <c r="A1080" t="s">
        <v>723</v>
      </c>
      <c r="B1080" t="s">
        <v>773</v>
      </c>
      <c r="C1080">
        <v>761100</v>
      </c>
      <c r="D1080" t="s">
        <v>774</v>
      </c>
      <c r="E1080" t="s">
        <v>147</v>
      </c>
      <c r="F1080" t="s">
        <v>292</v>
      </c>
      <c r="G1080" t="str">
        <f t="shared" si="32"/>
        <v>Bosnia and Herzegovina to World</v>
      </c>
      <c r="H1080">
        <v>2013</v>
      </c>
      <c r="I1080" t="s">
        <v>724</v>
      </c>
      <c r="J1080">
        <v>6</v>
      </c>
      <c r="K1080">
        <v>329.899</v>
      </c>
      <c r="L1080" s="1">
        <f t="shared" si="33"/>
        <v>0.329899</v>
      </c>
    </row>
    <row r="1081" spans="1:12" ht="14.45">
      <c r="A1081" t="s">
        <v>723</v>
      </c>
      <c r="B1081" t="s">
        <v>773</v>
      </c>
      <c r="C1081">
        <v>761100</v>
      </c>
      <c r="D1081" t="s">
        <v>774</v>
      </c>
      <c r="E1081" t="s">
        <v>147</v>
      </c>
      <c r="F1081" t="s">
        <v>292</v>
      </c>
      <c r="G1081" t="str">
        <f t="shared" si="32"/>
        <v>Bosnia and Herzegovina to World</v>
      </c>
      <c r="H1081">
        <v>2014</v>
      </c>
      <c r="I1081" t="s">
        <v>724</v>
      </c>
      <c r="J1081">
        <v>6</v>
      </c>
      <c r="K1081">
        <v>303.46699999999998</v>
      </c>
      <c r="L1081" s="1">
        <f t="shared" si="33"/>
        <v>0.30346699999999999</v>
      </c>
    </row>
    <row r="1082" spans="1:12" ht="14.45">
      <c r="A1082" t="s">
        <v>723</v>
      </c>
      <c r="B1082" t="s">
        <v>773</v>
      </c>
      <c r="C1082">
        <v>761100</v>
      </c>
      <c r="D1082" t="s">
        <v>774</v>
      </c>
      <c r="E1082" t="s">
        <v>147</v>
      </c>
      <c r="F1082" t="s">
        <v>292</v>
      </c>
      <c r="G1082" t="str">
        <f t="shared" si="32"/>
        <v>Bosnia and Herzegovina to World</v>
      </c>
      <c r="H1082">
        <v>2015</v>
      </c>
      <c r="I1082" t="s">
        <v>724</v>
      </c>
      <c r="J1082">
        <v>6</v>
      </c>
      <c r="K1082">
        <v>173.11600000000001</v>
      </c>
      <c r="L1082" s="1">
        <f t="shared" si="33"/>
        <v>0.17311600000000002</v>
      </c>
    </row>
    <row r="1083" spans="1:12" ht="14.45">
      <c r="A1083" t="s">
        <v>723</v>
      </c>
      <c r="B1083" t="s">
        <v>773</v>
      </c>
      <c r="C1083">
        <v>761100</v>
      </c>
      <c r="D1083" t="s">
        <v>774</v>
      </c>
      <c r="E1083" t="s">
        <v>147</v>
      </c>
      <c r="F1083" t="s">
        <v>292</v>
      </c>
      <c r="G1083" t="str">
        <f t="shared" si="32"/>
        <v>Bosnia and Herzegovina to World</v>
      </c>
      <c r="H1083">
        <v>2016</v>
      </c>
      <c r="I1083" t="s">
        <v>724</v>
      </c>
      <c r="J1083">
        <v>6</v>
      </c>
      <c r="K1083">
        <v>117.056</v>
      </c>
      <c r="L1083" s="1">
        <f t="shared" si="33"/>
        <v>0.11705599999999999</v>
      </c>
    </row>
    <row r="1084" spans="1:12" ht="14.45">
      <c r="A1084" t="s">
        <v>723</v>
      </c>
      <c r="B1084" t="s">
        <v>773</v>
      </c>
      <c r="C1084">
        <v>761100</v>
      </c>
      <c r="D1084" t="s">
        <v>774</v>
      </c>
      <c r="E1084" t="s">
        <v>147</v>
      </c>
      <c r="F1084" t="s">
        <v>292</v>
      </c>
      <c r="G1084" t="str">
        <f t="shared" si="32"/>
        <v>Bosnia and Herzegovina to World</v>
      </c>
      <c r="H1084">
        <v>2017</v>
      </c>
      <c r="I1084" t="s">
        <v>724</v>
      </c>
      <c r="J1084">
        <v>6</v>
      </c>
      <c r="K1084">
        <v>154.48400000000001</v>
      </c>
      <c r="L1084" s="1">
        <f t="shared" si="33"/>
        <v>0.15448400000000001</v>
      </c>
    </row>
    <row r="1085" spans="1:12" ht="14.45">
      <c r="A1085" t="s">
        <v>723</v>
      </c>
      <c r="B1085" t="s">
        <v>773</v>
      </c>
      <c r="C1085">
        <v>761100</v>
      </c>
      <c r="D1085" t="s">
        <v>774</v>
      </c>
      <c r="E1085" t="s">
        <v>670</v>
      </c>
      <c r="F1085" t="s">
        <v>670</v>
      </c>
      <c r="G1085" t="str">
        <f t="shared" si="32"/>
        <v>Bosnia and Herzegovina to EU27</v>
      </c>
      <c r="H1085">
        <v>2012</v>
      </c>
      <c r="I1085" t="s">
        <v>724</v>
      </c>
      <c r="J1085">
        <v>6</v>
      </c>
      <c r="K1085">
        <v>313.56400000000002</v>
      </c>
      <c r="L1085" s="1">
        <f t="shared" si="33"/>
        <v>0.31356400000000001</v>
      </c>
    </row>
    <row r="1086" spans="1:12" ht="14.45">
      <c r="A1086" t="s">
        <v>723</v>
      </c>
      <c r="B1086" t="s">
        <v>773</v>
      </c>
      <c r="C1086">
        <v>761100</v>
      </c>
      <c r="D1086" t="s">
        <v>774</v>
      </c>
      <c r="E1086" t="s">
        <v>670</v>
      </c>
      <c r="F1086" t="s">
        <v>670</v>
      </c>
      <c r="G1086" t="str">
        <f t="shared" si="32"/>
        <v>Bosnia and Herzegovina to EU27</v>
      </c>
      <c r="H1086">
        <v>2013</v>
      </c>
      <c r="I1086" t="s">
        <v>724</v>
      </c>
      <c r="J1086">
        <v>6</v>
      </c>
      <c r="K1086">
        <v>329.7</v>
      </c>
      <c r="L1086" s="1">
        <f t="shared" si="33"/>
        <v>0.32969999999999999</v>
      </c>
    </row>
    <row r="1087" spans="1:12" ht="14.45">
      <c r="A1087" t="s">
        <v>723</v>
      </c>
      <c r="B1087" t="s">
        <v>773</v>
      </c>
      <c r="C1087">
        <v>761100</v>
      </c>
      <c r="D1087" t="s">
        <v>774</v>
      </c>
      <c r="E1087" t="s">
        <v>670</v>
      </c>
      <c r="F1087" t="s">
        <v>670</v>
      </c>
      <c r="G1087" t="str">
        <f t="shared" si="32"/>
        <v>Bosnia and Herzegovina to EU27</v>
      </c>
      <c r="H1087">
        <v>2014</v>
      </c>
      <c r="I1087" t="s">
        <v>724</v>
      </c>
      <c r="J1087">
        <v>6</v>
      </c>
      <c r="K1087">
        <v>303.46699999999998</v>
      </c>
      <c r="L1087" s="1">
        <f t="shared" si="33"/>
        <v>0.30346699999999999</v>
      </c>
    </row>
    <row r="1088" spans="1:12" ht="14.45">
      <c r="A1088" t="s">
        <v>723</v>
      </c>
      <c r="B1088" t="s">
        <v>773</v>
      </c>
      <c r="C1088">
        <v>761100</v>
      </c>
      <c r="D1088" t="s">
        <v>774</v>
      </c>
      <c r="E1088" t="s">
        <v>670</v>
      </c>
      <c r="F1088" t="s">
        <v>670</v>
      </c>
      <c r="G1088" t="str">
        <f t="shared" si="32"/>
        <v>Bosnia and Herzegovina to EU27</v>
      </c>
      <c r="H1088">
        <v>2015</v>
      </c>
      <c r="I1088" t="s">
        <v>724</v>
      </c>
      <c r="J1088">
        <v>6</v>
      </c>
      <c r="K1088">
        <v>163.911</v>
      </c>
      <c r="L1088" s="1">
        <f t="shared" si="33"/>
        <v>0.163911</v>
      </c>
    </row>
    <row r="1089" spans="1:12" ht="14.45">
      <c r="A1089" t="s">
        <v>723</v>
      </c>
      <c r="B1089" t="s">
        <v>773</v>
      </c>
      <c r="C1089">
        <v>761100</v>
      </c>
      <c r="D1089" t="s">
        <v>774</v>
      </c>
      <c r="E1089" t="s">
        <v>670</v>
      </c>
      <c r="F1089" t="s">
        <v>670</v>
      </c>
      <c r="G1089" t="str">
        <f t="shared" si="32"/>
        <v>Bosnia and Herzegovina to EU27</v>
      </c>
      <c r="H1089">
        <v>2016</v>
      </c>
      <c r="I1089" t="s">
        <v>724</v>
      </c>
      <c r="J1089">
        <v>6</v>
      </c>
      <c r="K1089">
        <v>112.41</v>
      </c>
      <c r="L1089" s="1">
        <f t="shared" si="33"/>
        <v>0.11241</v>
      </c>
    </row>
    <row r="1090" spans="1:12" ht="14.45">
      <c r="A1090" t="s">
        <v>723</v>
      </c>
      <c r="B1090" t="s">
        <v>773</v>
      </c>
      <c r="C1090">
        <v>761100</v>
      </c>
      <c r="D1090" t="s">
        <v>774</v>
      </c>
      <c r="E1090" t="s">
        <v>670</v>
      </c>
      <c r="F1090" t="s">
        <v>670</v>
      </c>
      <c r="G1090" t="str">
        <f t="shared" si="32"/>
        <v>Bosnia and Herzegovina to EU27</v>
      </c>
      <c r="H1090">
        <v>2017</v>
      </c>
      <c r="I1090" t="s">
        <v>724</v>
      </c>
      <c r="J1090">
        <v>6</v>
      </c>
      <c r="K1090">
        <v>79.263999999999996</v>
      </c>
      <c r="L1090" s="1">
        <f t="shared" si="33"/>
        <v>7.9264000000000001E-2</v>
      </c>
    </row>
    <row r="1091" spans="1:12" ht="14.45">
      <c r="A1091" t="s">
        <v>723</v>
      </c>
      <c r="B1091" t="s">
        <v>773</v>
      </c>
      <c r="C1091">
        <v>8405</v>
      </c>
      <c r="D1091" t="s">
        <v>774</v>
      </c>
      <c r="E1091" t="s">
        <v>147</v>
      </c>
      <c r="F1091" t="s">
        <v>292</v>
      </c>
      <c r="G1091" t="str">
        <f t="shared" si="32"/>
        <v>Bosnia and Herzegovina to World</v>
      </c>
      <c r="H1091">
        <v>2016</v>
      </c>
      <c r="I1091" t="s">
        <v>724</v>
      </c>
      <c r="J1091">
        <v>6</v>
      </c>
      <c r="K1091">
        <v>88.569000000000003</v>
      </c>
      <c r="L1091" s="1">
        <f t="shared" si="33"/>
        <v>8.8569000000000009E-2</v>
      </c>
    </row>
    <row r="1092" spans="1:12" ht="14.45">
      <c r="A1092" t="s">
        <v>723</v>
      </c>
      <c r="B1092" t="s">
        <v>773</v>
      </c>
      <c r="C1092">
        <v>8405</v>
      </c>
      <c r="D1092" t="s">
        <v>774</v>
      </c>
      <c r="E1092" t="s">
        <v>147</v>
      </c>
      <c r="F1092" t="s">
        <v>292</v>
      </c>
      <c r="G1092" t="str">
        <f t="shared" si="32"/>
        <v>Bosnia and Herzegovina to World</v>
      </c>
      <c r="H1092">
        <v>2017</v>
      </c>
      <c r="I1092" t="s">
        <v>724</v>
      </c>
      <c r="J1092">
        <v>6</v>
      </c>
      <c r="K1092">
        <v>492.17599999999999</v>
      </c>
      <c r="L1092" s="1">
        <f t="shared" si="33"/>
        <v>0.492176</v>
      </c>
    </row>
    <row r="1093" spans="1:12" ht="14.45">
      <c r="A1093" t="s">
        <v>723</v>
      </c>
      <c r="B1093" t="s">
        <v>773</v>
      </c>
      <c r="C1093">
        <v>8405</v>
      </c>
      <c r="D1093" t="s">
        <v>774</v>
      </c>
      <c r="E1093" t="s">
        <v>670</v>
      </c>
      <c r="F1093" t="s">
        <v>670</v>
      </c>
      <c r="G1093" t="str">
        <f t="shared" si="32"/>
        <v>Bosnia and Herzegovina to EU27</v>
      </c>
      <c r="H1093">
        <v>2016</v>
      </c>
      <c r="I1093" t="s">
        <v>724</v>
      </c>
      <c r="J1093">
        <v>6</v>
      </c>
      <c r="K1093">
        <v>88.569000000000003</v>
      </c>
      <c r="L1093" s="1">
        <f t="shared" si="33"/>
        <v>8.8569000000000009E-2</v>
      </c>
    </row>
    <row r="1094" spans="1:12" ht="14.45">
      <c r="A1094" t="s">
        <v>723</v>
      </c>
      <c r="B1094" t="s">
        <v>773</v>
      </c>
      <c r="C1094">
        <v>8405</v>
      </c>
      <c r="D1094" t="s">
        <v>774</v>
      </c>
      <c r="E1094" t="s">
        <v>670</v>
      </c>
      <c r="F1094" t="s">
        <v>670</v>
      </c>
      <c r="G1094" t="str">
        <f t="shared" si="32"/>
        <v>Bosnia and Herzegovina to EU27</v>
      </c>
      <c r="H1094">
        <v>2017</v>
      </c>
      <c r="I1094" t="s">
        <v>724</v>
      </c>
      <c r="J1094">
        <v>6</v>
      </c>
      <c r="K1094">
        <v>453.42599999999999</v>
      </c>
      <c r="L1094" s="1">
        <f t="shared" si="33"/>
        <v>0.453426</v>
      </c>
    </row>
    <row r="1095" spans="1:12" ht="14.45">
      <c r="A1095" t="s">
        <v>723</v>
      </c>
      <c r="B1095" t="s">
        <v>773</v>
      </c>
      <c r="C1095">
        <v>841931</v>
      </c>
      <c r="D1095" t="s">
        <v>774</v>
      </c>
      <c r="E1095" t="s">
        <v>147</v>
      </c>
      <c r="F1095" t="s">
        <v>292</v>
      </c>
      <c r="G1095" t="str">
        <f t="shared" si="32"/>
        <v>Bosnia and Herzegovina to World</v>
      </c>
      <c r="H1095">
        <v>2012</v>
      </c>
      <c r="I1095" t="s">
        <v>724</v>
      </c>
      <c r="J1095">
        <v>6</v>
      </c>
      <c r="K1095">
        <v>19.913</v>
      </c>
      <c r="L1095" s="1">
        <f t="shared" si="33"/>
        <v>1.9913E-2</v>
      </c>
    </row>
    <row r="1096" spans="1:12" ht="14.45">
      <c r="A1096" t="s">
        <v>723</v>
      </c>
      <c r="B1096" t="s">
        <v>773</v>
      </c>
      <c r="C1096">
        <v>841931</v>
      </c>
      <c r="D1096" t="s">
        <v>774</v>
      </c>
      <c r="E1096" t="s">
        <v>147</v>
      </c>
      <c r="F1096" t="s">
        <v>292</v>
      </c>
      <c r="G1096" t="str">
        <f t="shared" si="32"/>
        <v>Bosnia and Herzegovina to World</v>
      </c>
      <c r="H1096">
        <v>2013</v>
      </c>
      <c r="I1096" t="s">
        <v>724</v>
      </c>
      <c r="J1096">
        <v>6</v>
      </c>
      <c r="K1096">
        <v>54.552999999999997</v>
      </c>
      <c r="L1096" s="1">
        <f t="shared" si="33"/>
        <v>5.4552999999999997E-2</v>
      </c>
    </row>
    <row r="1097" spans="1:12" ht="14.45">
      <c r="A1097" t="s">
        <v>723</v>
      </c>
      <c r="B1097" t="s">
        <v>773</v>
      </c>
      <c r="C1097">
        <v>841931</v>
      </c>
      <c r="D1097" t="s">
        <v>774</v>
      </c>
      <c r="E1097" t="s">
        <v>147</v>
      </c>
      <c r="F1097" t="s">
        <v>292</v>
      </c>
      <c r="G1097" t="str">
        <f t="shared" ref="G1097:G1160" si="34">CONCATENATE(D1097, " to ", F1097)</f>
        <v>Bosnia and Herzegovina to World</v>
      </c>
      <c r="H1097">
        <v>2014</v>
      </c>
      <c r="I1097" t="s">
        <v>724</v>
      </c>
      <c r="J1097">
        <v>6</v>
      </c>
      <c r="K1097">
        <v>38.286000000000001</v>
      </c>
      <c r="L1097" s="1">
        <f t="shared" ref="L1097:L1160" si="35">K1097/1000</f>
        <v>3.8286000000000001E-2</v>
      </c>
    </row>
    <row r="1098" spans="1:12" ht="14.45">
      <c r="A1098" t="s">
        <v>723</v>
      </c>
      <c r="B1098" t="s">
        <v>773</v>
      </c>
      <c r="C1098">
        <v>841931</v>
      </c>
      <c r="D1098" t="s">
        <v>774</v>
      </c>
      <c r="E1098" t="s">
        <v>147</v>
      </c>
      <c r="F1098" t="s">
        <v>292</v>
      </c>
      <c r="G1098" t="str">
        <f t="shared" si="34"/>
        <v>Bosnia and Herzegovina to World</v>
      </c>
      <c r="H1098">
        <v>2015</v>
      </c>
      <c r="I1098" t="s">
        <v>724</v>
      </c>
      <c r="J1098">
        <v>6</v>
      </c>
      <c r="K1098">
        <v>15.814</v>
      </c>
      <c r="L1098" s="1">
        <f t="shared" si="35"/>
        <v>1.5814000000000002E-2</v>
      </c>
    </row>
    <row r="1099" spans="1:12" ht="14.45">
      <c r="A1099" t="s">
        <v>723</v>
      </c>
      <c r="B1099" t="s">
        <v>773</v>
      </c>
      <c r="C1099">
        <v>841931</v>
      </c>
      <c r="D1099" t="s">
        <v>774</v>
      </c>
      <c r="E1099" t="s">
        <v>147</v>
      </c>
      <c r="F1099" t="s">
        <v>292</v>
      </c>
      <c r="G1099" t="str">
        <f t="shared" si="34"/>
        <v>Bosnia and Herzegovina to World</v>
      </c>
      <c r="H1099">
        <v>2016</v>
      </c>
      <c r="I1099" t="s">
        <v>724</v>
      </c>
      <c r="J1099">
        <v>6</v>
      </c>
      <c r="K1099">
        <v>47.246000000000002</v>
      </c>
      <c r="L1099" s="1">
        <f t="shared" si="35"/>
        <v>4.7246000000000003E-2</v>
      </c>
    </row>
    <row r="1100" spans="1:12" ht="14.45">
      <c r="A1100" t="s">
        <v>723</v>
      </c>
      <c r="B1100" t="s">
        <v>773</v>
      </c>
      <c r="C1100">
        <v>841931</v>
      </c>
      <c r="D1100" t="s">
        <v>774</v>
      </c>
      <c r="E1100" t="s">
        <v>147</v>
      </c>
      <c r="F1100" t="s">
        <v>292</v>
      </c>
      <c r="G1100" t="str">
        <f t="shared" si="34"/>
        <v>Bosnia and Herzegovina to World</v>
      </c>
      <c r="H1100">
        <v>2017</v>
      </c>
      <c r="I1100" t="s">
        <v>724</v>
      </c>
      <c r="J1100">
        <v>6</v>
      </c>
      <c r="K1100">
        <v>28.422999999999998</v>
      </c>
      <c r="L1100" s="1">
        <f t="shared" si="35"/>
        <v>2.8422999999999997E-2</v>
      </c>
    </row>
    <row r="1101" spans="1:12" ht="14.45">
      <c r="A1101" t="s">
        <v>723</v>
      </c>
      <c r="B1101" t="s">
        <v>773</v>
      </c>
      <c r="C1101">
        <v>841931</v>
      </c>
      <c r="D1101" t="s">
        <v>774</v>
      </c>
      <c r="E1101" t="s">
        <v>670</v>
      </c>
      <c r="F1101" t="s">
        <v>670</v>
      </c>
      <c r="G1101" t="str">
        <f t="shared" si="34"/>
        <v>Bosnia and Herzegovina to EU27</v>
      </c>
      <c r="H1101">
        <v>2016</v>
      </c>
      <c r="I1101" t="s">
        <v>724</v>
      </c>
      <c r="J1101">
        <v>6</v>
      </c>
      <c r="K1101">
        <v>30.981999999999999</v>
      </c>
      <c r="L1101" s="1">
        <f t="shared" si="35"/>
        <v>3.0981999999999999E-2</v>
      </c>
    </row>
    <row r="1102" spans="1:12" ht="14.45">
      <c r="A1102" t="s">
        <v>723</v>
      </c>
      <c r="B1102" t="s">
        <v>773</v>
      </c>
      <c r="C1102">
        <v>841931</v>
      </c>
      <c r="D1102" t="s">
        <v>774</v>
      </c>
      <c r="E1102" t="s">
        <v>670</v>
      </c>
      <c r="F1102" t="s">
        <v>670</v>
      </c>
      <c r="G1102" t="str">
        <f t="shared" si="34"/>
        <v>Bosnia and Herzegovina to EU27</v>
      </c>
      <c r="H1102">
        <v>2017</v>
      </c>
      <c r="I1102" t="s">
        <v>724</v>
      </c>
      <c r="J1102">
        <v>6</v>
      </c>
      <c r="K1102">
        <v>3.6659999999999999</v>
      </c>
      <c r="L1102" s="1">
        <f t="shared" si="35"/>
        <v>3.666E-3</v>
      </c>
    </row>
    <row r="1103" spans="1:12" ht="14.45">
      <c r="A1103" t="s">
        <v>723</v>
      </c>
      <c r="B1103" t="s">
        <v>773</v>
      </c>
      <c r="C1103">
        <v>841940</v>
      </c>
      <c r="D1103" t="s">
        <v>774</v>
      </c>
      <c r="E1103" t="s">
        <v>147</v>
      </c>
      <c r="F1103" t="s">
        <v>292</v>
      </c>
      <c r="G1103" t="str">
        <f t="shared" si="34"/>
        <v>Bosnia and Herzegovina to World</v>
      </c>
      <c r="H1103">
        <v>2012</v>
      </c>
      <c r="I1103" t="s">
        <v>724</v>
      </c>
      <c r="J1103">
        <v>6</v>
      </c>
      <c r="K1103">
        <v>1.1819999999999999</v>
      </c>
      <c r="L1103" s="1">
        <f t="shared" si="35"/>
        <v>1.1819999999999999E-3</v>
      </c>
    </row>
    <row r="1104" spans="1:12" ht="14.45">
      <c r="A1104" t="s">
        <v>723</v>
      </c>
      <c r="B1104" t="s">
        <v>773</v>
      </c>
      <c r="C1104">
        <v>841940</v>
      </c>
      <c r="D1104" t="s">
        <v>774</v>
      </c>
      <c r="E1104" t="s">
        <v>147</v>
      </c>
      <c r="F1104" t="s">
        <v>292</v>
      </c>
      <c r="G1104" t="str">
        <f t="shared" si="34"/>
        <v>Bosnia and Herzegovina to World</v>
      </c>
      <c r="H1104">
        <v>2014</v>
      </c>
      <c r="I1104" t="s">
        <v>724</v>
      </c>
      <c r="J1104">
        <v>6</v>
      </c>
      <c r="K1104">
        <v>1.409</v>
      </c>
      <c r="L1104" s="1">
        <f t="shared" si="35"/>
        <v>1.4090000000000001E-3</v>
      </c>
    </row>
    <row r="1105" spans="1:12" ht="14.45">
      <c r="A1105" t="s">
        <v>723</v>
      </c>
      <c r="B1105" t="s">
        <v>773</v>
      </c>
      <c r="C1105">
        <v>841940</v>
      </c>
      <c r="D1105" t="s">
        <v>774</v>
      </c>
      <c r="E1105" t="s">
        <v>147</v>
      </c>
      <c r="F1105" t="s">
        <v>292</v>
      </c>
      <c r="G1105" t="str">
        <f t="shared" si="34"/>
        <v>Bosnia and Herzegovina to World</v>
      </c>
      <c r="H1105">
        <v>2015</v>
      </c>
      <c r="I1105" t="s">
        <v>724</v>
      </c>
      <c r="J1105">
        <v>6</v>
      </c>
      <c r="K1105">
        <v>2.2189999999999999</v>
      </c>
      <c r="L1105" s="1">
        <f t="shared" si="35"/>
        <v>2.2190000000000001E-3</v>
      </c>
    </row>
    <row r="1106" spans="1:12" ht="14.45">
      <c r="A1106" t="s">
        <v>723</v>
      </c>
      <c r="B1106" t="s">
        <v>773</v>
      </c>
      <c r="C1106">
        <v>841940</v>
      </c>
      <c r="D1106" t="s">
        <v>774</v>
      </c>
      <c r="E1106" t="s">
        <v>147</v>
      </c>
      <c r="F1106" t="s">
        <v>292</v>
      </c>
      <c r="G1106" t="str">
        <f t="shared" si="34"/>
        <v>Bosnia and Herzegovina to World</v>
      </c>
      <c r="H1106">
        <v>2016</v>
      </c>
      <c r="I1106" t="s">
        <v>724</v>
      </c>
      <c r="J1106">
        <v>6</v>
      </c>
      <c r="K1106">
        <v>16.623000000000001</v>
      </c>
      <c r="L1106" s="1">
        <f t="shared" si="35"/>
        <v>1.6623000000000002E-2</v>
      </c>
    </row>
    <row r="1107" spans="1:12" ht="14.45">
      <c r="A1107" t="s">
        <v>723</v>
      </c>
      <c r="B1107" t="s">
        <v>773</v>
      </c>
      <c r="C1107">
        <v>841940</v>
      </c>
      <c r="D1107" t="s">
        <v>774</v>
      </c>
      <c r="E1107" t="s">
        <v>147</v>
      </c>
      <c r="F1107" t="s">
        <v>292</v>
      </c>
      <c r="G1107" t="str">
        <f t="shared" si="34"/>
        <v>Bosnia and Herzegovina to World</v>
      </c>
      <c r="H1107">
        <v>2017</v>
      </c>
      <c r="I1107" t="s">
        <v>724</v>
      </c>
      <c r="J1107">
        <v>6</v>
      </c>
      <c r="K1107">
        <v>169.15199999999999</v>
      </c>
      <c r="L1107" s="1">
        <f t="shared" si="35"/>
        <v>0.169152</v>
      </c>
    </row>
    <row r="1108" spans="1:12" ht="14.45">
      <c r="A1108" t="s">
        <v>723</v>
      </c>
      <c r="B1108" t="s">
        <v>773</v>
      </c>
      <c r="C1108">
        <v>841940</v>
      </c>
      <c r="D1108" t="s">
        <v>774</v>
      </c>
      <c r="E1108" t="s">
        <v>670</v>
      </c>
      <c r="F1108" t="s">
        <v>670</v>
      </c>
      <c r="G1108" t="str">
        <f t="shared" si="34"/>
        <v>Bosnia and Herzegovina to EU27</v>
      </c>
      <c r="H1108">
        <v>2016</v>
      </c>
      <c r="I1108" t="s">
        <v>724</v>
      </c>
      <c r="J1108">
        <v>6</v>
      </c>
      <c r="K1108">
        <v>15.121</v>
      </c>
      <c r="L1108" s="1">
        <f t="shared" si="35"/>
        <v>1.5121000000000001E-2</v>
      </c>
    </row>
    <row r="1109" spans="1:12" ht="14.45">
      <c r="A1109" t="s">
        <v>723</v>
      </c>
      <c r="B1109" t="s">
        <v>773</v>
      </c>
      <c r="C1109">
        <v>842129</v>
      </c>
      <c r="D1109" t="s">
        <v>774</v>
      </c>
      <c r="E1109" t="s">
        <v>147</v>
      </c>
      <c r="F1109" t="s">
        <v>292</v>
      </c>
      <c r="G1109" t="str">
        <f t="shared" si="34"/>
        <v>Bosnia and Herzegovina to World</v>
      </c>
      <c r="H1109">
        <v>2012</v>
      </c>
      <c r="I1109" t="s">
        <v>724</v>
      </c>
      <c r="J1109">
        <v>6</v>
      </c>
      <c r="K1109">
        <v>168.70400000000001</v>
      </c>
      <c r="L1109" s="1">
        <f t="shared" si="35"/>
        <v>0.16870400000000002</v>
      </c>
    </row>
    <row r="1110" spans="1:12" ht="14.45">
      <c r="A1110" t="s">
        <v>723</v>
      </c>
      <c r="B1110" t="s">
        <v>773</v>
      </c>
      <c r="C1110">
        <v>842129</v>
      </c>
      <c r="D1110" t="s">
        <v>774</v>
      </c>
      <c r="E1110" t="s">
        <v>147</v>
      </c>
      <c r="F1110" t="s">
        <v>292</v>
      </c>
      <c r="G1110" t="str">
        <f t="shared" si="34"/>
        <v>Bosnia and Herzegovina to World</v>
      </c>
      <c r="H1110">
        <v>2013</v>
      </c>
      <c r="I1110" t="s">
        <v>724</v>
      </c>
      <c r="J1110">
        <v>6</v>
      </c>
      <c r="K1110">
        <v>66.293000000000006</v>
      </c>
      <c r="L1110" s="1">
        <f t="shared" si="35"/>
        <v>6.6293000000000005E-2</v>
      </c>
    </row>
    <row r="1111" spans="1:12" ht="14.45">
      <c r="A1111" t="s">
        <v>723</v>
      </c>
      <c r="B1111" t="s">
        <v>773</v>
      </c>
      <c r="C1111">
        <v>842129</v>
      </c>
      <c r="D1111" t="s">
        <v>774</v>
      </c>
      <c r="E1111" t="s">
        <v>147</v>
      </c>
      <c r="F1111" t="s">
        <v>292</v>
      </c>
      <c r="G1111" t="str">
        <f t="shared" si="34"/>
        <v>Bosnia and Herzegovina to World</v>
      </c>
      <c r="H1111">
        <v>2014</v>
      </c>
      <c r="I1111" t="s">
        <v>724</v>
      </c>
      <c r="J1111">
        <v>6</v>
      </c>
      <c r="K1111">
        <v>40.453000000000003</v>
      </c>
      <c r="L1111" s="1">
        <f t="shared" si="35"/>
        <v>4.0453000000000003E-2</v>
      </c>
    </row>
    <row r="1112" spans="1:12" ht="14.45">
      <c r="A1112" t="s">
        <v>723</v>
      </c>
      <c r="B1112" t="s">
        <v>773</v>
      </c>
      <c r="C1112">
        <v>842129</v>
      </c>
      <c r="D1112" t="s">
        <v>774</v>
      </c>
      <c r="E1112" t="s">
        <v>147</v>
      </c>
      <c r="F1112" t="s">
        <v>292</v>
      </c>
      <c r="G1112" t="str">
        <f t="shared" si="34"/>
        <v>Bosnia and Herzegovina to World</v>
      </c>
      <c r="H1112">
        <v>2015</v>
      </c>
      <c r="I1112" t="s">
        <v>724</v>
      </c>
      <c r="J1112">
        <v>6</v>
      </c>
      <c r="K1112">
        <v>55.722000000000001</v>
      </c>
      <c r="L1112" s="1">
        <f t="shared" si="35"/>
        <v>5.5722000000000001E-2</v>
      </c>
    </row>
    <row r="1113" spans="1:12" ht="14.45">
      <c r="A1113" t="s">
        <v>723</v>
      </c>
      <c r="B1113" t="s">
        <v>773</v>
      </c>
      <c r="C1113">
        <v>842129</v>
      </c>
      <c r="D1113" t="s">
        <v>774</v>
      </c>
      <c r="E1113" t="s">
        <v>147</v>
      </c>
      <c r="F1113" t="s">
        <v>292</v>
      </c>
      <c r="G1113" t="str">
        <f t="shared" si="34"/>
        <v>Bosnia and Herzegovina to World</v>
      </c>
      <c r="H1113">
        <v>2016</v>
      </c>
      <c r="I1113" t="s">
        <v>724</v>
      </c>
      <c r="J1113">
        <v>6</v>
      </c>
      <c r="K1113">
        <v>89.692999999999998</v>
      </c>
      <c r="L1113" s="1">
        <f t="shared" si="35"/>
        <v>8.9692999999999995E-2</v>
      </c>
    </row>
    <row r="1114" spans="1:12" ht="14.45">
      <c r="A1114" t="s">
        <v>723</v>
      </c>
      <c r="B1114" t="s">
        <v>773</v>
      </c>
      <c r="C1114">
        <v>842129</v>
      </c>
      <c r="D1114" t="s">
        <v>774</v>
      </c>
      <c r="E1114" t="s">
        <v>147</v>
      </c>
      <c r="F1114" t="s">
        <v>292</v>
      </c>
      <c r="G1114" t="str">
        <f t="shared" si="34"/>
        <v>Bosnia and Herzegovina to World</v>
      </c>
      <c r="H1114">
        <v>2017</v>
      </c>
      <c r="I1114" t="s">
        <v>724</v>
      </c>
      <c r="J1114">
        <v>6</v>
      </c>
      <c r="K1114">
        <v>65.652000000000001</v>
      </c>
      <c r="L1114" s="1">
        <f t="shared" si="35"/>
        <v>6.5652000000000002E-2</v>
      </c>
    </row>
    <row r="1115" spans="1:12" ht="14.45">
      <c r="A1115" t="s">
        <v>723</v>
      </c>
      <c r="B1115" t="s">
        <v>773</v>
      </c>
      <c r="C1115">
        <v>842129</v>
      </c>
      <c r="D1115" t="s">
        <v>774</v>
      </c>
      <c r="E1115" t="s">
        <v>670</v>
      </c>
      <c r="F1115" t="s">
        <v>670</v>
      </c>
      <c r="G1115" t="str">
        <f t="shared" si="34"/>
        <v>Bosnia and Herzegovina to EU27</v>
      </c>
      <c r="H1115">
        <v>2012</v>
      </c>
      <c r="I1115" t="s">
        <v>724</v>
      </c>
      <c r="J1115">
        <v>6</v>
      </c>
      <c r="K1115">
        <v>3.3420000000000001</v>
      </c>
      <c r="L1115" s="1">
        <f t="shared" si="35"/>
        <v>3.3419999999999999E-3</v>
      </c>
    </row>
    <row r="1116" spans="1:12" ht="14.45">
      <c r="A1116" t="s">
        <v>723</v>
      </c>
      <c r="B1116" t="s">
        <v>773</v>
      </c>
      <c r="C1116">
        <v>842129</v>
      </c>
      <c r="D1116" t="s">
        <v>774</v>
      </c>
      <c r="E1116" t="s">
        <v>670</v>
      </c>
      <c r="F1116" t="s">
        <v>670</v>
      </c>
      <c r="G1116" t="str">
        <f t="shared" si="34"/>
        <v>Bosnia and Herzegovina to EU27</v>
      </c>
      <c r="H1116">
        <v>2013</v>
      </c>
      <c r="I1116" t="s">
        <v>724</v>
      </c>
      <c r="J1116">
        <v>6</v>
      </c>
      <c r="K1116">
        <v>3.3410000000000002</v>
      </c>
      <c r="L1116" s="1">
        <f t="shared" si="35"/>
        <v>3.3410000000000002E-3</v>
      </c>
    </row>
    <row r="1117" spans="1:12" ht="14.45">
      <c r="A1117" t="s">
        <v>723</v>
      </c>
      <c r="B1117" t="s">
        <v>773</v>
      </c>
      <c r="C1117">
        <v>842129</v>
      </c>
      <c r="D1117" t="s">
        <v>774</v>
      </c>
      <c r="E1117" t="s">
        <v>670</v>
      </c>
      <c r="F1117" t="s">
        <v>670</v>
      </c>
      <c r="G1117" t="str">
        <f t="shared" si="34"/>
        <v>Bosnia and Herzegovina to EU27</v>
      </c>
      <c r="H1117">
        <v>2014</v>
      </c>
      <c r="I1117" t="s">
        <v>724</v>
      </c>
      <c r="J1117">
        <v>6</v>
      </c>
      <c r="K1117">
        <v>1.948</v>
      </c>
      <c r="L1117" s="1">
        <f t="shared" si="35"/>
        <v>1.9479999999999999E-3</v>
      </c>
    </row>
    <row r="1118" spans="1:12" ht="14.45">
      <c r="A1118" t="s">
        <v>723</v>
      </c>
      <c r="B1118" t="s">
        <v>773</v>
      </c>
      <c r="C1118">
        <v>842129</v>
      </c>
      <c r="D1118" t="s">
        <v>774</v>
      </c>
      <c r="E1118" t="s">
        <v>670</v>
      </c>
      <c r="F1118" t="s">
        <v>670</v>
      </c>
      <c r="G1118" t="str">
        <f t="shared" si="34"/>
        <v>Bosnia and Herzegovina to EU27</v>
      </c>
      <c r="H1118">
        <v>2015</v>
      </c>
      <c r="I1118" t="s">
        <v>724</v>
      </c>
      <c r="J1118">
        <v>6</v>
      </c>
      <c r="K1118">
        <v>35.109000000000002</v>
      </c>
      <c r="L1118" s="1">
        <f t="shared" si="35"/>
        <v>3.5109000000000001E-2</v>
      </c>
    </row>
    <row r="1119" spans="1:12" ht="14.45">
      <c r="A1119" t="s">
        <v>723</v>
      </c>
      <c r="B1119" t="s">
        <v>773</v>
      </c>
      <c r="C1119">
        <v>842129</v>
      </c>
      <c r="D1119" t="s">
        <v>774</v>
      </c>
      <c r="E1119" t="s">
        <v>670</v>
      </c>
      <c r="F1119" t="s">
        <v>670</v>
      </c>
      <c r="G1119" t="str">
        <f t="shared" si="34"/>
        <v>Bosnia and Herzegovina to EU27</v>
      </c>
      <c r="H1119">
        <v>2016</v>
      </c>
      <c r="I1119" t="s">
        <v>724</v>
      </c>
      <c r="J1119">
        <v>6</v>
      </c>
      <c r="K1119">
        <v>51.515999999999998</v>
      </c>
      <c r="L1119" s="1">
        <f t="shared" si="35"/>
        <v>5.1515999999999999E-2</v>
      </c>
    </row>
    <row r="1120" spans="1:12" ht="14.45">
      <c r="A1120" t="s">
        <v>723</v>
      </c>
      <c r="B1120" t="s">
        <v>773</v>
      </c>
      <c r="C1120">
        <v>842129</v>
      </c>
      <c r="D1120" t="s">
        <v>774</v>
      </c>
      <c r="E1120" t="s">
        <v>670</v>
      </c>
      <c r="F1120" t="s">
        <v>670</v>
      </c>
      <c r="G1120" t="str">
        <f t="shared" si="34"/>
        <v>Bosnia and Herzegovina to EU27</v>
      </c>
      <c r="H1120">
        <v>2017</v>
      </c>
      <c r="I1120" t="s">
        <v>724</v>
      </c>
      <c r="J1120">
        <v>6</v>
      </c>
      <c r="K1120">
        <v>13.225</v>
      </c>
      <c r="L1120" s="1">
        <f t="shared" si="35"/>
        <v>1.3224999999999999E-2</v>
      </c>
    </row>
    <row r="1121" spans="1:12" ht="14.45">
      <c r="A1121" t="s">
        <v>723</v>
      </c>
      <c r="B1121" t="s">
        <v>773</v>
      </c>
      <c r="C1121">
        <v>842139</v>
      </c>
      <c r="D1121" t="s">
        <v>774</v>
      </c>
      <c r="E1121" t="s">
        <v>147</v>
      </c>
      <c r="F1121" t="s">
        <v>292</v>
      </c>
      <c r="G1121" t="str">
        <f t="shared" si="34"/>
        <v>Bosnia and Herzegovina to World</v>
      </c>
      <c r="H1121">
        <v>2012</v>
      </c>
      <c r="I1121" t="s">
        <v>724</v>
      </c>
      <c r="J1121">
        <v>6</v>
      </c>
      <c r="K1121">
        <v>2946.9140000000002</v>
      </c>
      <c r="L1121" s="1">
        <f t="shared" si="35"/>
        <v>2.946914</v>
      </c>
    </row>
    <row r="1122" spans="1:12" ht="14.45">
      <c r="A1122" t="s">
        <v>723</v>
      </c>
      <c r="B1122" t="s">
        <v>773</v>
      </c>
      <c r="C1122">
        <v>842139</v>
      </c>
      <c r="D1122" t="s">
        <v>774</v>
      </c>
      <c r="E1122" t="s">
        <v>147</v>
      </c>
      <c r="F1122" t="s">
        <v>292</v>
      </c>
      <c r="G1122" t="str">
        <f t="shared" si="34"/>
        <v>Bosnia and Herzegovina to World</v>
      </c>
      <c r="H1122">
        <v>2013</v>
      </c>
      <c r="I1122" t="s">
        <v>724</v>
      </c>
      <c r="J1122">
        <v>6</v>
      </c>
      <c r="K1122">
        <v>1878.2670000000001</v>
      </c>
      <c r="L1122" s="1">
        <f t="shared" si="35"/>
        <v>1.8782670000000001</v>
      </c>
    </row>
    <row r="1123" spans="1:12" ht="14.45">
      <c r="A1123" t="s">
        <v>723</v>
      </c>
      <c r="B1123" t="s">
        <v>773</v>
      </c>
      <c r="C1123">
        <v>842139</v>
      </c>
      <c r="D1123" t="s">
        <v>774</v>
      </c>
      <c r="E1123" t="s">
        <v>147</v>
      </c>
      <c r="F1123" t="s">
        <v>292</v>
      </c>
      <c r="G1123" t="str">
        <f t="shared" si="34"/>
        <v>Bosnia and Herzegovina to World</v>
      </c>
      <c r="H1123">
        <v>2014</v>
      </c>
      <c r="I1123" t="s">
        <v>724</v>
      </c>
      <c r="J1123">
        <v>6</v>
      </c>
      <c r="K1123">
        <v>3121.26</v>
      </c>
      <c r="L1123" s="1">
        <f t="shared" si="35"/>
        <v>3.1212600000000004</v>
      </c>
    </row>
    <row r="1124" spans="1:12" ht="14.45">
      <c r="A1124" t="s">
        <v>723</v>
      </c>
      <c r="B1124" t="s">
        <v>773</v>
      </c>
      <c r="C1124">
        <v>842139</v>
      </c>
      <c r="D1124" t="s">
        <v>774</v>
      </c>
      <c r="E1124" t="s">
        <v>147</v>
      </c>
      <c r="F1124" t="s">
        <v>292</v>
      </c>
      <c r="G1124" t="str">
        <f t="shared" si="34"/>
        <v>Bosnia and Herzegovina to World</v>
      </c>
      <c r="H1124">
        <v>2015</v>
      </c>
      <c r="I1124" t="s">
        <v>724</v>
      </c>
      <c r="J1124">
        <v>6</v>
      </c>
      <c r="K1124">
        <v>3268.277</v>
      </c>
      <c r="L1124" s="1">
        <f t="shared" si="35"/>
        <v>3.2682769999999999</v>
      </c>
    </row>
    <row r="1125" spans="1:12" ht="14.45">
      <c r="A1125" t="s">
        <v>723</v>
      </c>
      <c r="B1125" t="s">
        <v>773</v>
      </c>
      <c r="C1125">
        <v>842139</v>
      </c>
      <c r="D1125" t="s">
        <v>774</v>
      </c>
      <c r="E1125" t="s">
        <v>147</v>
      </c>
      <c r="F1125" t="s">
        <v>292</v>
      </c>
      <c r="G1125" t="str">
        <f t="shared" si="34"/>
        <v>Bosnia and Herzegovina to World</v>
      </c>
      <c r="H1125">
        <v>2016</v>
      </c>
      <c r="I1125" t="s">
        <v>724</v>
      </c>
      <c r="J1125">
        <v>6</v>
      </c>
      <c r="K1125">
        <v>3310.1689999999999</v>
      </c>
      <c r="L1125" s="1">
        <f t="shared" si="35"/>
        <v>3.3101689999999997</v>
      </c>
    </row>
    <row r="1126" spans="1:12" ht="14.45">
      <c r="A1126" t="s">
        <v>723</v>
      </c>
      <c r="B1126" t="s">
        <v>773</v>
      </c>
      <c r="C1126">
        <v>842139</v>
      </c>
      <c r="D1126" t="s">
        <v>774</v>
      </c>
      <c r="E1126" t="s">
        <v>147</v>
      </c>
      <c r="F1126" t="s">
        <v>292</v>
      </c>
      <c r="G1126" t="str">
        <f t="shared" si="34"/>
        <v>Bosnia and Herzegovina to World</v>
      </c>
      <c r="H1126">
        <v>2017</v>
      </c>
      <c r="I1126" t="s">
        <v>724</v>
      </c>
      <c r="J1126">
        <v>6</v>
      </c>
      <c r="K1126">
        <v>3595.6970000000001</v>
      </c>
      <c r="L1126" s="1">
        <f t="shared" si="35"/>
        <v>3.5956969999999999</v>
      </c>
    </row>
    <row r="1127" spans="1:12" ht="14.45">
      <c r="A1127" t="s">
        <v>723</v>
      </c>
      <c r="B1127" t="s">
        <v>773</v>
      </c>
      <c r="C1127">
        <v>842139</v>
      </c>
      <c r="D1127" t="s">
        <v>774</v>
      </c>
      <c r="E1127" t="s">
        <v>670</v>
      </c>
      <c r="F1127" t="s">
        <v>670</v>
      </c>
      <c r="G1127" t="str">
        <f t="shared" si="34"/>
        <v>Bosnia and Herzegovina to EU27</v>
      </c>
      <c r="H1127">
        <v>2012</v>
      </c>
      <c r="I1127" t="s">
        <v>724</v>
      </c>
      <c r="J1127">
        <v>6</v>
      </c>
      <c r="K1127">
        <v>2632.4259999999999</v>
      </c>
      <c r="L1127" s="1">
        <f t="shared" si="35"/>
        <v>2.6324259999999997</v>
      </c>
    </row>
    <row r="1128" spans="1:12" ht="14.45">
      <c r="A1128" t="s">
        <v>723</v>
      </c>
      <c r="B1128" t="s">
        <v>773</v>
      </c>
      <c r="C1128">
        <v>842139</v>
      </c>
      <c r="D1128" t="s">
        <v>774</v>
      </c>
      <c r="E1128" t="s">
        <v>670</v>
      </c>
      <c r="F1128" t="s">
        <v>670</v>
      </c>
      <c r="G1128" t="str">
        <f t="shared" si="34"/>
        <v>Bosnia and Herzegovina to EU27</v>
      </c>
      <c r="H1128">
        <v>2013</v>
      </c>
      <c r="I1128" t="s">
        <v>724</v>
      </c>
      <c r="J1128">
        <v>6</v>
      </c>
      <c r="K1128">
        <v>1101.3119999999999</v>
      </c>
      <c r="L1128" s="1">
        <f t="shared" si="35"/>
        <v>1.1013119999999998</v>
      </c>
    </row>
    <row r="1129" spans="1:12" ht="14.45">
      <c r="A1129" t="s">
        <v>723</v>
      </c>
      <c r="B1129" t="s">
        <v>773</v>
      </c>
      <c r="C1129">
        <v>842139</v>
      </c>
      <c r="D1129" t="s">
        <v>774</v>
      </c>
      <c r="E1129" t="s">
        <v>670</v>
      </c>
      <c r="F1129" t="s">
        <v>670</v>
      </c>
      <c r="G1129" t="str">
        <f t="shared" si="34"/>
        <v>Bosnia and Herzegovina to EU27</v>
      </c>
      <c r="H1129">
        <v>2014</v>
      </c>
      <c r="I1129" t="s">
        <v>724</v>
      </c>
      <c r="J1129">
        <v>6</v>
      </c>
      <c r="K1129">
        <v>2123.3719999999998</v>
      </c>
      <c r="L1129" s="1">
        <f t="shared" si="35"/>
        <v>2.1233719999999998</v>
      </c>
    </row>
    <row r="1130" spans="1:12" ht="14.45">
      <c r="A1130" t="s">
        <v>723</v>
      </c>
      <c r="B1130" t="s">
        <v>773</v>
      </c>
      <c r="C1130">
        <v>842139</v>
      </c>
      <c r="D1130" t="s">
        <v>774</v>
      </c>
      <c r="E1130" t="s">
        <v>670</v>
      </c>
      <c r="F1130" t="s">
        <v>670</v>
      </c>
      <c r="G1130" t="str">
        <f t="shared" si="34"/>
        <v>Bosnia and Herzegovina to EU27</v>
      </c>
      <c r="H1130">
        <v>2015</v>
      </c>
      <c r="I1130" t="s">
        <v>724</v>
      </c>
      <c r="J1130">
        <v>6</v>
      </c>
      <c r="K1130">
        <v>2897.7860000000001</v>
      </c>
      <c r="L1130" s="1">
        <f t="shared" si="35"/>
        <v>2.897786</v>
      </c>
    </row>
    <row r="1131" spans="1:12" ht="14.45">
      <c r="A1131" t="s">
        <v>723</v>
      </c>
      <c r="B1131" t="s">
        <v>773</v>
      </c>
      <c r="C1131">
        <v>842139</v>
      </c>
      <c r="D1131" t="s">
        <v>774</v>
      </c>
      <c r="E1131" t="s">
        <v>670</v>
      </c>
      <c r="F1131" t="s">
        <v>670</v>
      </c>
      <c r="G1131" t="str">
        <f t="shared" si="34"/>
        <v>Bosnia and Herzegovina to EU27</v>
      </c>
      <c r="H1131">
        <v>2016</v>
      </c>
      <c r="I1131" t="s">
        <v>724</v>
      </c>
      <c r="J1131">
        <v>6</v>
      </c>
      <c r="K1131">
        <v>2791.7939999999999</v>
      </c>
      <c r="L1131" s="1">
        <f t="shared" si="35"/>
        <v>2.7917939999999999</v>
      </c>
    </row>
    <row r="1132" spans="1:12" ht="14.45">
      <c r="A1132" t="s">
        <v>723</v>
      </c>
      <c r="B1132" t="s">
        <v>773</v>
      </c>
      <c r="C1132">
        <v>842139</v>
      </c>
      <c r="D1132" t="s">
        <v>774</v>
      </c>
      <c r="E1132" t="s">
        <v>670</v>
      </c>
      <c r="F1132" t="s">
        <v>670</v>
      </c>
      <c r="G1132" t="str">
        <f t="shared" si="34"/>
        <v>Bosnia and Herzegovina to EU27</v>
      </c>
      <c r="H1132">
        <v>2017</v>
      </c>
      <c r="I1132" t="s">
        <v>724</v>
      </c>
      <c r="J1132">
        <v>6</v>
      </c>
      <c r="K1132">
        <v>2951.8780000000002</v>
      </c>
      <c r="L1132" s="1">
        <f t="shared" si="35"/>
        <v>2.9518780000000002</v>
      </c>
    </row>
    <row r="1133" spans="1:12" ht="14.45">
      <c r="A1133" t="s">
        <v>723</v>
      </c>
      <c r="B1133" t="s">
        <v>773</v>
      </c>
      <c r="C1133">
        <v>847989</v>
      </c>
      <c r="D1133" t="s">
        <v>774</v>
      </c>
      <c r="E1133" t="s">
        <v>147</v>
      </c>
      <c r="F1133" t="s">
        <v>292</v>
      </c>
      <c r="G1133" t="str">
        <f t="shared" si="34"/>
        <v>Bosnia and Herzegovina to World</v>
      </c>
      <c r="H1133">
        <v>2012</v>
      </c>
      <c r="I1133" t="s">
        <v>724</v>
      </c>
      <c r="J1133">
        <v>6</v>
      </c>
      <c r="K1133">
        <v>435.79</v>
      </c>
      <c r="L1133" s="1">
        <f t="shared" si="35"/>
        <v>0.43579000000000001</v>
      </c>
    </row>
    <row r="1134" spans="1:12" ht="14.45">
      <c r="A1134" t="s">
        <v>723</v>
      </c>
      <c r="B1134" t="s">
        <v>773</v>
      </c>
      <c r="C1134">
        <v>847989</v>
      </c>
      <c r="D1134" t="s">
        <v>774</v>
      </c>
      <c r="E1134" t="s">
        <v>147</v>
      </c>
      <c r="F1134" t="s">
        <v>292</v>
      </c>
      <c r="G1134" t="str">
        <f t="shared" si="34"/>
        <v>Bosnia and Herzegovina to World</v>
      </c>
      <c r="H1134">
        <v>2013</v>
      </c>
      <c r="I1134" t="s">
        <v>724</v>
      </c>
      <c r="J1134">
        <v>6</v>
      </c>
      <c r="K1134">
        <v>843.99800000000005</v>
      </c>
      <c r="L1134" s="1">
        <f t="shared" si="35"/>
        <v>0.84399800000000003</v>
      </c>
    </row>
    <row r="1135" spans="1:12" ht="14.45">
      <c r="A1135" t="s">
        <v>723</v>
      </c>
      <c r="B1135" t="s">
        <v>773</v>
      </c>
      <c r="C1135">
        <v>847989</v>
      </c>
      <c r="D1135" t="s">
        <v>774</v>
      </c>
      <c r="E1135" t="s">
        <v>147</v>
      </c>
      <c r="F1135" t="s">
        <v>292</v>
      </c>
      <c r="G1135" t="str">
        <f t="shared" si="34"/>
        <v>Bosnia and Herzegovina to World</v>
      </c>
      <c r="H1135">
        <v>2014</v>
      </c>
      <c r="I1135" t="s">
        <v>724</v>
      </c>
      <c r="J1135">
        <v>6</v>
      </c>
      <c r="K1135">
        <v>536.51800000000003</v>
      </c>
      <c r="L1135" s="1">
        <f t="shared" si="35"/>
        <v>0.53651800000000005</v>
      </c>
    </row>
    <row r="1136" spans="1:12" ht="14.45">
      <c r="A1136" t="s">
        <v>723</v>
      </c>
      <c r="B1136" t="s">
        <v>773</v>
      </c>
      <c r="C1136">
        <v>847989</v>
      </c>
      <c r="D1136" t="s">
        <v>774</v>
      </c>
      <c r="E1136" t="s">
        <v>147</v>
      </c>
      <c r="F1136" t="s">
        <v>292</v>
      </c>
      <c r="G1136" t="str">
        <f t="shared" si="34"/>
        <v>Bosnia and Herzegovina to World</v>
      </c>
      <c r="H1136">
        <v>2015</v>
      </c>
      <c r="I1136" t="s">
        <v>724</v>
      </c>
      <c r="J1136">
        <v>6</v>
      </c>
      <c r="K1136">
        <v>307.327</v>
      </c>
      <c r="L1136" s="1">
        <f t="shared" si="35"/>
        <v>0.30732700000000002</v>
      </c>
    </row>
    <row r="1137" spans="1:12" ht="14.45">
      <c r="A1137" t="s">
        <v>723</v>
      </c>
      <c r="B1137" t="s">
        <v>773</v>
      </c>
      <c r="C1137">
        <v>847989</v>
      </c>
      <c r="D1137" t="s">
        <v>774</v>
      </c>
      <c r="E1137" t="s">
        <v>147</v>
      </c>
      <c r="F1137" t="s">
        <v>292</v>
      </c>
      <c r="G1137" t="str">
        <f t="shared" si="34"/>
        <v>Bosnia and Herzegovina to World</v>
      </c>
      <c r="H1137">
        <v>2016</v>
      </c>
      <c r="I1137" t="s">
        <v>724</v>
      </c>
      <c r="J1137">
        <v>6</v>
      </c>
      <c r="K1137">
        <v>1457.8420000000001</v>
      </c>
      <c r="L1137" s="1">
        <f t="shared" si="35"/>
        <v>1.4578420000000001</v>
      </c>
    </row>
    <row r="1138" spans="1:12" ht="14.45">
      <c r="A1138" t="s">
        <v>723</v>
      </c>
      <c r="B1138" t="s">
        <v>773</v>
      </c>
      <c r="C1138">
        <v>847989</v>
      </c>
      <c r="D1138" t="s">
        <v>774</v>
      </c>
      <c r="E1138" t="s">
        <v>147</v>
      </c>
      <c r="F1138" t="s">
        <v>292</v>
      </c>
      <c r="G1138" t="str">
        <f t="shared" si="34"/>
        <v>Bosnia and Herzegovina to World</v>
      </c>
      <c r="H1138">
        <v>2017</v>
      </c>
      <c r="I1138" t="s">
        <v>724</v>
      </c>
      <c r="J1138">
        <v>6</v>
      </c>
      <c r="K1138">
        <v>684.06100000000004</v>
      </c>
      <c r="L1138" s="1">
        <f t="shared" si="35"/>
        <v>0.68406100000000003</v>
      </c>
    </row>
    <row r="1139" spans="1:12" ht="14.45">
      <c r="A1139" t="s">
        <v>723</v>
      </c>
      <c r="B1139" t="s">
        <v>773</v>
      </c>
      <c r="C1139">
        <v>847989</v>
      </c>
      <c r="D1139" t="s">
        <v>774</v>
      </c>
      <c r="E1139" t="s">
        <v>670</v>
      </c>
      <c r="F1139" t="s">
        <v>670</v>
      </c>
      <c r="G1139" t="str">
        <f t="shared" si="34"/>
        <v>Bosnia and Herzegovina to EU27</v>
      </c>
      <c r="H1139">
        <v>2012</v>
      </c>
      <c r="I1139" t="s">
        <v>724</v>
      </c>
      <c r="J1139">
        <v>6</v>
      </c>
      <c r="K1139">
        <v>324.85399999999998</v>
      </c>
      <c r="L1139" s="1">
        <f t="shared" si="35"/>
        <v>0.32485399999999998</v>
      </c>
    </row>
    <row r="1140" spans="1:12" ht="14.45">
      <c r="A1140" t="s">
        <v>723</v>
      </c>
      <c r="B1140" t="s">
        <v>773</v>
      </c>
      <c r="C1140">
        <v>847989</v>
      </c>
      <c r="D1140" t="s">
        <v>774</v>
      </c>
      <c r="E1140" t="s">
        <v>670</v>
      </c>
      <c r="F1140" t="s">
        <v>670</v>
      </c>
      <c r="G1140" t="str">
        <f t="shared" si="34"/>
        <v>Bosnia and Herzegovina to EU27</v>
      </c>
      <c r="H1140">
        <v>2013</v>
      </c>
      <c r="I1140" t="s">
        <v>724</v>
      </c>
      <c r="J1140">
        <v>6</v>
      </c>
      <c r="K1140">
        <v>763.38499999999999</v>
      </c>
      <c r="L1140" s="1">
        <f t="shared" si="35"/>
        <v>0.76338499999999998</v>
      </c>
    </row>
    <row r="1141" spans="1:12" ht="14.45">
      <c r="A1141" t="s">
        <v>723</v>
      </c>
      <c r="B1141" t="s">
        <v>773</v>
      </c>
      <c r="C1141">
        <v>847989</v>
      </c>
      <c r="D1141" t="s">
        <v>774</v>
      </c>
      <c r="E1141" t="s">
        <v>670</v>
      </c>
      <c r="F1141" t="s">
        <v>670</v>
      </c>
      <c r="G1141" t="str">
        <f t="shared" si="34"/>
        <v>Bosnia and Herzegovina to EU27</v>
      </c>
      <c r="H1141">
        <v>2014</v>
      </c>
      <c r="I1141" t="s">
        <v>724</v>
      </c>
      <c r="J1141">
        <v>6</v>
      </c>
      <c r="K1141">
        <v>189.79499999999999</v>
      </c>
      <c r="L1141" s="1">
        <f t="shared" si="35"/>
        <v>0.18979499999999999</v>
      </c>
    </row>
    <row r="1142" spans="1:12" ht="14.45">
      <c r="A1142" t="s">
        <v>723</v>
      </c>
      <c r="B1142" t="s">
        <v>773</v>
      </c>
      <c r="C1142">
        <v>847989</v>
      </c>
      <c r="D1142" t="s">
        <v>774</v>
      </c>
      <c r="E1142" t="s">
        <v>670</v>
      </c>
      <c r="F1142" t="s">
        <v>670</v>
      </c>
      <c r="G1142" t="str">
        <f t="shared" si="34"/>
        <v>Bosnia and Herzegovina to EU27</v>
      </c>
      <c r="H1142">
        <v>2015</v>
      </c>
      <c r="I1142" t="s">
        <v>724</v>
      </c>
      <c r="J1142">
        <v>6</v>
      </c>
      <c r="K1142">
        <v>173.34</v>
      </c>
      <c r="L1142" s="1">
        <f t="shared" si="35"/>
        <v>0.17333999999999999</v>
      </c>
    </row>
    <row r="1143" spans="1:12" ht="14.45">
      <c r="A1143" t="s">
        <v>723</v>
      </c>
      <c r="B1143" t="s">
        <v>773</v>
      </c>
      <c r="C1143">
        <v>847989</v>
      </c>
      <c r="D1143" t="s">
        <v>774</v>
      </c>
      <c r="E1143" t="s">
        <v>670</v>
      </c>
      <c r="F1143" t="s">
        <v>670</v>
      </c>
      <c r="G1143" t="str">
        <f t="shared" si="34"/>
        <v>Bosnia and Herzegovina to EU27</v>
      </c>
      <c r="H1143">
        <v>2016</v>
      </c>
      <c r="I1143" t="s">
        <v>724</v>
      </c>
      <c r="J1143">
        <v>6</v>
      </c>
      <c r="K1143">
        <v>273.48899999999998</v>
      </c>
      <c r="L1143" s="1">
        <f t="shared" si="35"/>
        <v>0.27348899999999998</v>
      </c>
    </row>
    <row r="1144" spans="1:12" ht="14.45">
      <c r="A1144" t="s">
        <v>723</v>
      </c>
      <c r="B1144" t="s">
        <v>773</v>
      </c>
      <c r="C1144">
        <v>847989</v>
      </c>
      <c r="D1144" t="s">
        <v>774</v>
      </c>
      <c r="E1144" t="s">
        <v>670</v>
      </c>
      <c r="F1144" t="s">
        <v>670</v>
      </c>
      <c r="G1144" t="str">
        <f t="shared" si="34"/>
        <v>Bosnia and Herzegovina to EU27</v>
      </c>
      <c r="H1144">
        <v>2017</v>
      </c>
      <c r="I1144" t="s">
        <v>724</v>
      </c>
      <c r="J1144">
        <v>6</v>
      </c>
      <c r="K1144">
        <v>169.70099999999999</v>
      </c>
      <c r="L1144" s="1">
        <f t="shared" si="35"/>
        <v>0.16970099999999999</v>
      </c>
    </row>
    <row r="1145" spans="1:12" ht="14.45">
      <c r="A1145" t="s">
        <v>723</v>
      </c>
      <c r="B1145" t="s">
        <v>775</v>
      </c>
      <c r="C1145">
        <v>730900</v>
      </c>
      <c r="D1145" t="s">
        <v>776</v>
      </c>
      <c r="E1145" t="s">
        <v>147</v>
      </c>
      <c r="F1145" t="s">
        <v>292</v>
      </c>
      <c r="G1145" t="str">
        <f t="shared" si="34"/>
        <v>Belarus to World</v>
      </c>
      <c r="H1145">
        <v>2012</v>
      </c>
      <c r="I1145" t="s">
        <v>724</v>
      </c>
      <c r="J1145">
        <v>6</v>
      </c>
      <c r="K1145">
        <v>1865.5</v>
      </c>
      <c r="L1145" s="1">
        <f t="shared" si="35"/>
        <v>1.8654999999999999</v>
      </c>
    </row>
    <row r="1146" spans="1:12" ht="14.45">
      <c r="A1146" t="s">
        <v>723</v>
      </c>
      <c r="B1146" t="s">
        <v>775</v>
      </c>
      <c r="C1146">
        <v>730900</v>
      </c>
      <c r="D1146" t="s">
        <v>776</v>
      </c>
      <c r="E1146" t="s">
        <v>147</v>
      </c>
      <c r="F1146" t="s">
        <v>292</v>
      </c>
      <c r="G1146" t="str">
        <f t="shared" si="34"/>
        <v>Belarus to World</v>
      </c>
      <c r="H1146">
        <v>2013</v>
      </c>
      <c r="I1146" t="s">
        <v>724</v>
      </c>
      <c r="J1146">
        <v>6</v>
      </c>
      <c r="K1146">
        <v>3578.5</v>
      </c>
      <c r="L1146" s="1">
        <f t="shared" si="35"/>
        <v>3.5785</v>
      </c>
    </row>
    <row r="1147" spans="1:12" ht="14.45">
      <c r="A1147" t="s">
        <v>723</v>
      </c>
      <c r="B1147" t="s">
        <v>775</v>
      </c>
      <c r="C1147">
        <v>730900</v>
      </c>
      <c r="D1147" t="s">
        <v>776</v>
      </c>
      <c r="E1147" t="s">
        <v>147</v>
      </c>
      <c r="F1147" t="s">
        <v>292</v>
      </c>
      <c r="G1147" t="str">
        <f t="shared" si="34"/>
        <v>Belarus to World</v>
      </c>
      <c r="H1147">
        <v>2014</v>
      </c>
      <c r="I1147" t="s">
        <v>724</v>
      </c>
      <c r="J1147">
        <v>6</v>
      </c>
      <c r="K1147">
        <v>6178.9</v>
      </c>
      <c r="L1147" s="1">
        <f t="shared" si="35"/>
        <v>6.1788999999999996</v>
      </c>
    </row>
    <row r="1148" spans="1:12" ht="14.45">
      <c r="A1148" t="s">
        <v>723</v>
      </c>
      <c r="B1148" t="s">
        <v>775</v>
      </c>
      <c r="C1148">
        <v>730900</v>
      </c>
      <c r="D1148" t="s">
        <v>776</v>
      </c>
      <c r="E1148" t="s">
        <v>147</v>
      </c>
      <c r="F1148" t="s">
        <v>292</v>
      </c>
      <c r="G1148" t="str">
        <f t="shared" si="34"/>
        <v>Belarus to World</v>
      </c>
      <c r="H1148">
        <v>2015</v>
      </c>
      <c r="I1148" t="s">
        <v>724</v>
      </c>
      <c r="J1148">
        <v>6</v>
      </c>
      <c r="K1148">
        <v>2779.8</v>
      </c>
      <c r="L1148" s="1">
        <f t="shared" si="35"/>
        <v>2.7798000000000003</v>
      </c>
    </row>
    <row r="1149" spans="1:12" ht="14.45">
      <c r="A1149" t="s">
        <v>723</v>
      </c>
      <c r="B1149" t="s">
        <v>775</v>
      </c>
      <c r="C1149">
        <v>730900</v>
      </c>
      <c r="D1149" t="s">
        <v>776</v>
      </c>
      <c r="E1149" t="s">
        <v>147</v>
      </c>
      <c r="F1149" t="s">
        <v>292</v>
      </c>
      <c r="G1149" t="str">
        <f t="shared" si="34"/>
        <v>Belarus to World</v>
      </c>
      <c r="H1149">
        <v>2016</v>
      </c>
      <c r="I1149" t="s">
        <v>724</v>
      </c>
      <c r="J1149">
        <v>6</v>
      </c>
      <c r="K1149">
        <v>3495</v>
      </c>
      <c r="L1149" s="1">
        <f t="shared" si="35"/>
        <v>3.4950000000000001</v>
      </c>
    </row>
    <row r="1150" spans="1:12" ht="14.45">
      <c r="A1150" t="s">
        <v>723</v>
      </c>
      <c r="B1150" t="s">
        <v>775</v>
      </c>
      <c r="C1150">
        <v>730900</v>
      </c>
      <c r="D1150" t="s">
        <v>776</v>
      </c>
      <c r="E1150" t="s">
        <v>147</v>
      </c>
      <c r="F1150" t="s">
        <v>292</v>
      </c>
      <c r="G1150" t="str">
        <f t="shared" si="34"/>
        <v>Belarus to World</v>
      </c>
      <c r="H1150">
        <v>2017</v>
      </c>
      <c r="I1150" t="s">
        <v>724</v>
      </c>
      <c r="J1150">
        <v>6</v>
      </c>
      <c r="K1150">
        <v>3710</v>
      </c>
      <c r="L1150" s="1">
        <f t="shared" si="35"/>
        <v>3.71</v>
      </c>
    </row>
    <row r="1151" spans="1:12" ht="14.45">
      <c r="A1151" t="s">
        <v>723</v>
      </c>
      <c r="B1151" t="s">
        <v>775</v>
      </c>
      <c r="C1151">
        <v>730900</v>
      </c>
      <c r="D1151" t="s">
        <v>776</v>
      </c>
      <c r="E1151" t="s">
        <v>670</v>
      </c>
      <c r="F1151" t="s">
        <v>670</v>
      </c>
      <c r="G1151" t="str">
        <f t="shared" si="34"/>
        <v>Belarus to EU27</v>
      </c>
      <c r="H1151">
        <v>2012</v>
      </c>
      <c r="I1151" t="s">
        <v>724</v>
      </c>
      <c r="J1151">
        <v>6</v>
      </c>
      <c r="K1151">
        <v>57.5</v>
      </c>
      <c r="L1151" s="1">
        <f t="shared" si="35"/>
        <v>5.7500000000000002E-2</v>
      </c>
    </row>
    <row r="1152" spans="1:12" ht="14.45">
      <c r="A1152" t="s">
        <v>723</v>
      </c>
      <c r="B1152" t="s">
        <v>775</v>
      </c>
      <c r="C1152">
        <v>730900</v>
      </c>
      <c r="D1152" t="s">
        <v>776</v>
      </c>
      <c r="E1152" t="s">
        <v>670</v>
      </c>
      <c r="F1152" t="s">
        <v>670</v>
      </c>
      <c r="G1152" t="str">
        <f t="shared" si="34"/>
        <v>Belarus to EU27</v>
      </c>
      <c r="H1152">
        <v>2013</v>
      </c>
      <c r="I1152" t="s">
        <v>724</v>
      </c>
      <c r="J1152">
        <v>6</v>
      </c>
      <c r="K1152">
        <v>41.9</v>
      </c>
      <c r="L1152" s="1">
        <f t="shared" si="35"/>
        <v>4.19E-2</v>
      </c>
    </row>
    <row r="1153" spans="1:12" ht="14.45">
      <c r="A1153" t="s">
        <v>723</v>
      </c>
      <c r="B1153" t="s">
        <v>775</v>
      </c>
      <c r="C1153">
        <v>730900</v>
      </c>
      <c r="D1153" t="s">
        <v>776</v>
      </c>
      <c r="E1153" t="s">
        <v>670</v>
      </c>
      <c r="F1153" t="s">
        <v>670</v>
      </c>
      <c r="G1153" t="str">
        <f t="shared" si="34"/>
        <v>Belarus to EU27</v>
      </c>
      <c r="H1153">
        <v>2014</v>
      </c>
      <c r="I1153" t="s">
        <v>724</v>
      </c>
      <c r="J1153">
        <v>6</v>
      </c>
      <c r="K1153">
        <v>257.10000000000002</v>
      </c>
      <c r="L1153" s="1">
        <f t="shared" si="35"/>
        <v>0.2571</v>
      </c>
    </row>
    <row r="1154" spans="1:12" ht="14.45">
      <c r="A1154" t="s">
        <v>723</v>
      </c>
      <c r="B1154" t="s">
        <v>775</v>
      </c>
      <c r="C1154">
        <v>730900</v>
      </c>
      <c r="D1154" t="s">
        <v>776</v>
      </c>
      <c r="E1154" t="s">
        <v>670</v>
      </c>
      <c r="F1154" t="s">
        <v>670</v>
      </c>
      <c r="G1154" t="str">
        <f t="shared" si="34"/>
        <v>Belarus to EU27</v>
      </c>
      <c r="H1154">
        <v>2015</v>
      </c>
      <c r="I1154" t="s">
        <v>724</v>
      </c>
      <c r="J1154">
        <v>6</v>
      </c>
      <c r="K1154">
        <v>1075.9000000000001</v>
      </c>
      <c r="L1154" s="1">
        <f t="shared" si="35"/>
        <v>1.0759000000000001</v>
      </c>
    </row>
    <row r="1155" spans="1:12" ht="14.45">
      <c r="A1155" t="s">
        <v>723</v>
      </c>
      <c r="B1155" t="s">
        <v>775</v>
      </c>
      <c r="C1155">
        <v>730900</v>
      </c>
      <c r="D1155" t="s">
        <v>776</v>
      </c>
      <c r="E1155" t="s">
        <v>670</v>
      </c>
      <c r="F1155" t="s">
        <v>670</v>
      </c>
      <c r="G1155" t="str">
        <f t="shared" si="34"/>
        <v>Belarus to EU27</v>
      </c>
      <c r="H1155">
        <v>2016</v>
      </c>
      <c r="I1155" t="s">
        <v>724</v>
      </c>
      <c r="J1155">
        <v>6</v>
      </c>
      <c r="K1155">
        <v>665.9</v>
      </c>
      <c r="L1155" s="1">
        <f t="shared" si="35"/>
        <v>0.66589999999999994</v>
      </c>
    </row>
    <row r="1156" spans="1:12" ht="14.45">
      <c r="A1156" t="s">
        <v>723</v>
      </c>
      <c r="B1156" t="s">
        <v>775</v>
      </c>
      <c r="C1156">
        <v>730900</v>
      </c>
      <c r="D1156" t="s">
        <v>776</v>
      </c>
      <c r="E1156" t="s">
        <v>670</v>
      </c>
      <c r="F1156" t="s">
        <v>670</v>
      </c>
      <c r="G1156" t="str">
        <f t="shared" si="34"/>
        <v>Belarus to EU27</v>
      </c>
      <c r="H1156">
        <v>2017</v>
      </c>
      <c r="I1156" t="s">
        <v>724</v>
      </c>
      <c r="J1156">
        <v>6</v>
      </c>
      <c r="K1156">
        <v>302.7</v>
      </c>
      <c r="L1156" s="1">
        <f t="shared" si="35"/>
        <v>0.30269999999999997</v>
      </c>
    </row>
    <row r="1157" spans="1:12" ht="14.45">
      <c r="A1157" t="s">
        <v>723</v>
      </c>
      <c r="B1157" t="s">
        <v>775</v>
      </c>
      <c r="C1157">
        <v>741999</v>
      </c>
      <c r="D1157" t="s">
        <v>776</v>
      </c>
      <c r="E1157" t="s">
        <v>147</v>
      </c>
      <c r="F1157" t="s">
        <v>292</v>
      </c>
      <c r="G1157" t="str">
        <f t="shared" si="34"/>
        <v>Belarus to World</v>
      </c>
      <c r="H1157">
        <v>2012</v>
      </c>
      <c r="I1157" t="s">
        <v>724</v>
      </c>
      <c r="J1157">
        <v>6</v>
      </c>
      <c r="K1157">
        <v>881.5</v>
      </c>
      <c r="L1157" s="1">
        <f t="shared" si="35"/>
        <v>0.88149999999999995</v>
      </c>
    </row>
    <row r="1158" spans="1:12" ht="14.45">
      <c r="A1158" t="s">
        <v>723</v>
      </c>
      <c r="B1158" t="s">
        <v>775</v>
      </c>
      <c r="C1158">
        <v>741999</v>
      </c>
      <c r="D1158" t="s">
        <v>776</v>
      </c>
      <c r="E1158" t="s">
        <v>147</v>
      </c>
      <c r="F1158" t="s">
        <v>292</v>
      </c>
      <c r="G1158" t="str">
        <f t="shared" si="34"/>
        <v>Belarus to World</v>
      </c>
      <c r="H1158">
        <v>2013</v>
      </c>
      <c r="I1158" t="s">
        <v>724</v>
      </c>
      <c r="J1158">
        <v>6</v>
      </c>
      <c r="K1158">
        <v>1530.9</v>
      </c>
      <c r="L1158" s="1">
        <f t="shared" si="35"/>
        <v>1.5309000000000001</v>
      </c>
    </row>
    <row r="1159" spans="1:12" ht="14.45">
      <c r="A1159" t="s">
        <v>723</v>
      </c>
      <c r="B1159" t="s">
        <v>775</v>
      </c>
      <c r="C1159">
        <v>741999</v>
      </c>
      <c r="D1159" t="s">
        <v>776</v>
      </c>
      <c r="E1159" t="s">
        <v>147</v>
      </c>
      <c r="F1159" t="s">
        <v>292</v>
      </c>
      <c r="G1159" t="str">
        <f t="shared" si="34"/>
        <v>Belarus to World</v>
      </c>
      <c r="H1159">
        <v>2014</v>
      </c>
      <c r="I1159" t="s">
        <v>724</v>
      </c>
      <c r="J1159">
        <v>6</v>
      </c>
      <c r="K1159">
        <v>1327.2</v>
      </c>
      <c r="L1159" s="1">
        <f t="shared" si="35"/>
        <v>1.3271999999999999</v>
      </c>
    </row>
    <row r="1160" spans="1:12" ht="14.45">
      <c r="A1160" t="s">
        <v>723</v>
      </c>
      <c r="B1160" t="s">
        <v>775</v>
      </c>
      <c r="C1160">
        <v>741999</v>
      </c>
      <c r="D1160" t="s">
        <v>776</v>
      </c>
      <c r="E1160" t="s">
        <v>147</v>
      </c>
      <c r="F1160" t="s">
        <v>292</v>
      </c>
      <c r="G1160" t="str">
        <f t="shared" si="34"/>
        <v>Belarus to World</v>
      </c>
      <c r="H1160">
        <v>2015</v>
      </c>
      <c r="I1160" t="s">
        <v>724</v>
      </c>
      <c r="J1160">
        <v>6</v>
      </c>
      <c r="K1160">
        <v>474.1</v>
      </c>
      <c r="L1160" s="1">
        <f t="shared" si="35"/>
        <v>0.47410000000000002</v>
      </c>
    </row>
    <row r="1161" spans="1:12" ht="14.45">
      <c r="A1161" t="s">
        <v>723</v>
      </c>
      <c r="B1161" t="s">
        <v>775</v>
      </c>
      <c r="C1161">
        <v>741999</v>
      </c>
      <c r="D1161" t="s">
        <v>776</v>
      </c>
      <c r="E1161" t="s">
        <v>147</v>
      </c>
      <c r="F1161" t="s">
        <v>292</v>
      </c>
      <c r="G1161" t="str">
        <f t="shared" ref="G1161:G1224" si="36">CONCATENATE(D1161, " to ", F1161)</f>
        <v>Belarus to World</v>
      </c>
      <c r="H1161">
        <v>2016</v>
      </c>
      <c r="I1161" t="s">
        <v>724</v>
      </c>
      <c r="J1161">
        <v>6</v>
      </c>
      <c r="K1161">
        <v>684.8</v>
      </c>
      <c r="L1161" s="1">
        <f t="shared" ref="L1161:L1224" si="37">K1161/1000</f>
        <v>0.68479999999999996</v>
      </c>
    </row>
    <row r="1162" spans="1:12" ht="14.45">
      <c r="A1162" t="s">
        <v>723</v>
      </c>
      <c r="B1162" t="s">
        <v>775</v>
      </c>
      <c r="C1162">
        <v>741999</v>
      </c>
      <c r="D1162" t="s">
        <v>776</v>
      </c>
      <c r="E1162" t="s">
        <v>147</v>
      </c>
      <c r="F1162" t="s">
        <v>292</v>
      </c>
      <c r="G1162" t="str">
        <f t="shared" si="36"/>
        <v>Belarus to World</v>
      </c>
      <c r="H1162">
        <v>2017</v>
      </c>
      <c r="I1162" t="s">
        <v>724</v>
      </c>
      <c r="J1162">
        <v>6</v>
      </c>
      <c r="K1162">
        <v>705.2</v>
      </c>
      <c r="L1162" s="1">
        <f t="shared" si="37"/>
        <v>0.70520000000000005</v>
      </c>
    </row>
    <row r="1163" spans="1:12" ht="14.45">
      <c r="A1163" t="s">
        <v>723</v>
      </c>
      <c r="B1163" t="s">
        <v>775</v>
      </c>
      <c r="C1163">
        <v>741999</v>
      </c>
      <c r="D1163" t="s">
        <v>776</v>
      </c>
      <c r="E1163" t="s">
        <v>670</v>
      </c>
      <c r="F1163" t="s">
        <v>670</v>
      </c>
      <c r="G1163" t="str">
        <f t="shared" si="36"/>
        <v>Belarus to EU27</v>
      </c>
      <c r="H1163">
        <v>2012</v>
      </c>
      <c r="I1163" t="s">
        <v>724</v>
      </c>
      <c r="J1163">
        <v>6</v>
      </c>
      <c r="K1163">
        <v>17.7</v>
      </c>
      <c r="L1163" s="1">
        <f t="shared" si="37"/>
        <v>1.77E-2</v>
      </c>
    </row>
    <row r="1164" spans="1:12" ht="14.45">
      <c r="A1164" t="s">
        <v>723</v>
      </c>
      <c r="B1164" t="s">
        <v>775</v>
      </c>
      <c r="C1164">
        <v>741999</v>
      </c>
      <c r="D1164" t="s">
        <v>776</v>
      </c>
      <c r="E1164" t="s">
        <v>670</v>
      </c>
      <c r="F1164" t="s">
        <v>670</v>
      </c>
      <c r="G1164" t="str">
        <f t="shared" si="36"/>
        <v>Belarus to EU27</v>
      </c>
      <c r="H1164">
        <v>2013</v>
      </c>
      <c r="I1164" t="s">
        <v>724</v>
      </c>
      <c r="J1164">
        <v>6</v>
      </c>
      <c r="K1164">
        <v>81.400000000000006</v>
      </c>
      <c r="L1164" s="1">
        <f t="shared" si="37"/>
        <v>8.14E-2</v>
      </c>
    </row>
    <row r="1165" spans="1:12" ht="14.45">
      <c r="A1165" t="s">
        <v>723</v>
      </c>
      <c r="B1165" t="s">
        <v>775</v>
      </c>
      <c r="C1165">
        <v>741999</v>
      </c>
      <c r="D1165" t="s">
        <v>776</v>
      </c>
      <c r="E1165" t="s">
        <v>670</v>
      </c>
      <c r="F1165" t="s">
        <v>670</v>
      </c>
      <c r="G1165" t="str">
        <f t="shared" si="36"/>
        <v>Belarus to EU27</v>
      </c>
      <c r="H1165">
        <v>2014</v>
      </c>
      <c r="I1165" t="s">
        <v>724</v>
      </c>
      <c r="J1165">
        <v>6</v>
      </c>
      <c r="K1165">
        <v>62.2</v>
      </c>
      <c r="L1165" s="1">
        <f t="shared" si="37"/>
        <v>6.2200000000000005E-2</v>
      </c>
    </row>
    <row r="1166" spans="1:12" ht="14.45">
      <c r="A1166" t="s">
        <v>723</v>
      </c>
      <c r="B1166" t="s">
        <v>775</v>
      </c>
      <c r="C1166">
        <v>741999</v>
      </c>
      <c r="D1166" t="s">
        <v>776</v>
      </c>
      <c r="E1166" t="s">
        <v>670</v>
      </c>
      <c r="F1166" t="s">
        <v>670</v>
      </c>
      <c r="G1166" t="str">
        <f t="shared" si="36"/>
        <v>Belarus to EU27</v>
      </c>
      <c r="H1166">
        <v>2015</v>
      </c>
      <c r="I1166" t="s">
        <v>724</v>
      </c>
      <c r="J1166">
        <v>6</v>
      </c>
      <c r="K1166">
        <v>42.9</v>
      </c>
      <c r="L1166" s="1">
        <f t="shared" si="37"/>
        <v>4.2900000000000001E-2</v>
      </c>
    </row>
    <row r="1167" spans="1:12" ht="14.45">
      <c r="A1167" t="s">
        <v>723</v>
      </c>
      <c r="B1167" t="s">
        <v>775</v>
      </c>
      <c r="C1167">
        <v>741999</v>
      </c>
      <c r="D1167" t="s">
        <v>776</v>
      </c>
      <c r="E1167" t="s">
        <v>670</v>
      </c>
      <c r="F1167" t="s">
        <v>670</v>
      </c>
      <c r="G1167" t="str">
        <f t="shared" si="36"/>
        <v>Belarus to EU27</v>
      </c>
      <c r="H1167">
        <v>2016</v>
      </c>
      <c r="I1167" t="s">
        <v>724</v>
      </c>
      <c r="J1167">
        <v>6</v>
      </c>
      <c r="K1167">
        <v>214</v>
      </c>
      <c r="L1167" s="1">
        <f t="shared" si="37"/>
        <v>0.214</v>
      </c>
    </row>
    <row r="1168" spans="1:12" ht="14.45">
      <c r="A1168" t="s">
        <v>723</v>
      </c>
      <c r="B1168" t="s">
        <v>775</v>
      </c>
      <c r="C1168">
        <v>741999</v>
      </c>
      <c r="D1168" t="s">
        <v>776</v>
      </c>
      <c r="E1168" t="s">
        <v>670</v>
      </c>
      <c r="F1168" t="s">
        <v>670</v>
      </c>
      <c r="G1168" t="str">
        <f t="shared" si="36"/>
        <v>Belarus to EU27</v>
      </c>
      <c r="H1168">
        <v>2017</v>
      </c>
      <c r="I1168" t="s">
        <v>724</v>
      </c>
      <c r="J1168">
        <v>6</v>
      </c>
      <c r="K1168">
        <v>144.5</v>
      </c>
      <c r="L1168" s="1">
        <f t="shared" si="37"/>
        <v>0.14449999999999999</v>
      </c>
    </row>
    <row r="1169" spans="1:12" ht="14.45">
      <c r="A1169" t="s">
        <v>723</v>
      </c>
      <c r="B1169" t="s">
        <v>775</v>
      </c>
      <c r="C1169">
        <v>761100</v>
      </c>
      <c r="D1169" t="s">
        <v>776</v>
      </c>
      <c r="E1169" t="s">
        <v>147</v>
      </c>
      <c r="F1169" t="s">
        <v>292</v>
      </c>
      <c r="G1169" t="str">
        <f t="shared" si="36"/>
        <v>Belarus to World</v>
      </c>
      <c r="H1169">
        <v>2012</v>
      </c>
      <c r="I1169" t="s">
        <v>724</v>
      </c>
      <c r="J1169">
        <v>6</v>
      </c>
      <c r="K1169">
        <v>1</v>
      </c>
      <c r="L1169" s="1">
        <f t="shared" si="37"/>
        <v>1E-3</v>
      </c>
    </row>
    <row r="1170" spans="1:12" ht="14.45">
      <c r="A1170" t="s">
        <v>723</v>
      </c>
      <c r="B1170" t="s">
        <v>775</v>
      </c>
      <c r="C1170">
        <v>761100</v>
      </c>
      <c r="D1170" t="s">
        <v>776</v>
      </c>
      <c r="E1170" t="s">
        <v>147</v>
      </c>
      <c r="F1170" t="s">
        <v>292</v>
      </c>
      <c r="G1170" t="str">
        <f t="shared" si="36"/>
        <v>Belarus to World</v>
      </c>
      <c r="H1170">
        <v>2013</v>
      </c>
      <c r="I1170" t="s">
        <v>724</v>
      </c>
      <c r="J1170">
        <v>6</v>
      </c>
      <c r="K1170">
        <v>8.1</v>
      </c>
      <c r="L1170" s="1">
        <f t="shared" si="37"/>
        <v>8.0999999999999996E-3</v>
      </c>
    </row>
    <row r="1171" spans="1:12" ht="14.45">
      <c r="A1171" t="s">
        <v>723</v>
      </c>
      <c r="B1171" t="s">
        <v>775</v>
      </c>
      <c r="C1171">
        <v>761100</v>
      </c>
      <c r="D1171" t="s">
        <v>776</v>
      </c>
      <c r="E1171" t="s">
        <v>147</v>
      </c>
      <c r="F1171" t="s">
        <v>292</v>
      </c>
      <c r="G1171" t="str">
        <f t="shared" si="36"/>
        <v>Belarus to World</v>
      </c>
      <c r="H1171">
        <v>2014</v>
      </c>
      <c r="I1171" t="s">
        <v>724</v>
      </c>
      <c r="J1171">
        <v>6</v>
      </c>
      <c r="K1171">
        <v>20.100000000000001</v>
      </c>
      <c r="L1171" s="1">
        <f t="shared" si="37"/>
        <v>2.01E-2</v>
      </c>
    </row>
    <row r="1172" spans="1:12" ht="14.45">
      <c r="A1172" t="s">
        <v>723</v>
      </c>
      <c r="B1172" t="s">
        <v>775</v>
      </c>
      <c r="C1172">
        <v>761100</v>
      </c>
      <c r="D1172" t="s">
        <v>776</v>
      </c>
      <c r="E1172" t="s">
        <v>147</v>
      </c>
      <c r="F1172" t="s">
        <v>292</v>
      </c>
      <c r="G1172" t="str">
        <f t="shared" si="36"/>
        <v>Belarus to World</v>
      </c>
      <c r="H1172">
        <v>2015</v>
      </c>
      <c r="I1172" t="s">
        <v>724</v>
      </c>
      <c r="J1172">
        <v>6</v>
      </c>
      <c r="K1172">
        <v>177.9</v>
      </c>
      <c r="L1172" s="1">
        <f t="shared" si="37"/>
        <v>0.1779</v>
      </c>
    </row>
    <row r="1173" spans="1:12" ht="14.45">
      <c r="A1173" t="s">
        <v>723</v>
      </c>
      <c r="B1173" t="s">
        <v>775</v>
      </c>
      <c r="C1173">
        <v>761100</v>
      </c>
      <c r="D1173" t="s">
        <v>776</v>
      </c>
      <c r="E1173" t="s">
        <v>147</v>
      </c>
      <c r="F1173" t="s">
        <v>292</v>
      </c>
      <c r="G1173" t="str">
        <f t="shared" si="36"/>
        <v>Belarus to World</v>
      </c>
      <c r="H1173">
        <v>2016</v>
      </c>
      <c r="I1173" t="s">
        <v>724</v>
      </c>
      <c r="J1173">
        <v>6</v>
      </c>
      <c r="K1173">
        <v>35.799999999999997</v>
      </c>
      <c r="L1173" s="1">
        <f t="shared" si="37"/>
        <v>3.5799999999999998E-2</v>
      </c>
    </row>
    <row r="1174" spans="1:12" ht="14.45">
      <c r="A1174" t="s">
        <v>723</v>
      </c>
      <c r="B1174" t="s">
        <v>775</v>
      </c>
      <c r="C1174">
        <v>761100</v>
      </c>
      <c r="D1174" t="s">
        <v>776</v>
      </c>
      <c r="E1174" t="s">
        <v>670</v>
      </c>
      <c r="F1174" t="s">
        <v>670</v>
      </c>
      <c r="G1174" t="str">
        <f t="shared" si="36"/>
        <v>Belarus to EU27</v>
      </c>
      <c r="H1174">
        <v>2014</v>
      </c>
      <c r="I1174" t="s">
        <v>724</v>
      </c>
      <c r="J1174">
        <v>6</v>
      </c>
      <c r="K1174">
        <v>20.100000000000001</v>
      </c>
      <c r="L1174" s="1">
        <f t="shared" si="37"/>
        <v>2.01E-2</v>
      </c>
    </row>
    <row r="1175" spans="1:12" ht="14.45">
      <c r="A1175" t="s">
        <v>723</v>
      </c>
      <c r="B1175" t="s">
        <v>775</v>
      </c>
      <c r="C1175">
        <v>761100</v>
      </c>
      <c r="D1175" t="s">
        <v>776</v>
      </c>
      <c r="E1175" t="s">
        <v>670</v>
      </c>
      <c r="F1175" t="s">
        <v>670</v>
      </c>
      <c r="G1175" t="str">
        <f t="shared" si="36"/>
        <v>Belarus to EU27</v>
      </c>
      <c r="H1175">
        <v>2015</v>
      </c>
      <c r="I1175" t="s">
        <v>724</v>
      </c>
      <c r="J1175">
        <v>6</v>
      </c>
      <c r="K1175">
        <v>110.6</v>
      </c>
      <c r="L1175" s="1">
        <f t="shared" si="37"/>
        <v>0.11059999999999999</v>
      </c>
    </row>
    <row r="1176" spans="1:12" ht="14.45">
      <c r="A1176" t="s">
        <v>723</v>
      </c>
      <c r="B1176" t="s">
        <v>775</v>
      </c>
      <c r="C1176">
        <v>761100</v>
      </c>
      <c r="D1176" t="s">
        <v>776</v>
      </c>
      <c r="E1176" t="s">
        <v>670</v>
      </c>
      <c r="F1176" t="s">
        <v>670</v>
      </c>
      <c r="G1176" t="str">
        <f t="shared" si="36"/>
        <v>Belarus to EU27</v>
      </c>
      <c r="H1176">
        <v>2016</v>
      </c>
      <c r="I1176" t="s">
        <v>724</v>
      </c>
      <c r="J1176">
        <v>6</v>
      </c>
      <c r="K1176">
        <v>35.799999999999997</v>
      </c>
      <c r="L1176" s="1">
        <f t="shared" si="37"/>
        <v>3.5799999999999998E-2</v>
      </c>
    </row>
    <row r="1177" spans="1:12" ht="14.45">
      <c r="A1177" t="s">
        <v>723</v>
      </c>
      <c r="B1177" t="s">
        <v>775</v>
      </c>
      <c r="C1177">
        <v>8405</v>
      </c>
      <c r="D1177" t="s">
        <v>776</v>
      </c>
      <c r="E1177" t="s">
        <v>147</v>
      </c>
      <c r="F1177" t="s">
        <v>292</v>
      </c>
      <c r="G1177" t="str">
        <f t="shared" si="36"/>
        <v>Belarus to World</v>
      </c>
      <c r="H1177">
        <v>2012</v>
      </c>
      <c r="I1177" t="s">
        <v>724</v>
      </c>
      <c r="J1177">
        <v>6</v>
      </c>
      <c r="K1177">
        <v>33.200000000000003</v>
      </c>
      <c r="L1177" s="1">
        <f t="shared" si="37"/>
        <v>3.32E-2</v>
      </c>
    </row>
    <row r="1178" spans="1:12" ht="14.45">
      <c r="A1178" t="s">
        <v>723</v>
      </c>
      <c r="B1178" t="s">
        <v>775</v>
      </c>
      <c r="C1178">
        <v>8405</v>
      </c>
      <c r="D1178" t="s">
        <v>776</v>
      </c>
      <c r="E1178" t="s">
        <v>147</v>
      </c>
      <c r="F1178" t="s">
        <v>292</v>
      </c>
      <c r="G1178" t="str">
        <f t="shared" si="36"/>
        <v>Belarus to World</v>
      </c>
      <c r="H1178">
        <v>2013</v>
      </c>
      <c r="I1178" t="s">
        <v>724</v>
      </c>
      <c r="J1178">
        <v>6</v>
      </c>
      <c r="K1178">
        <v>46.5</v>
      </c>
      <c r="L1178" s="1">
        <f t="shared" si="37"/>
        <v>4.65E-2</v>
      </c>
    </row>
    <row r="1179" spans="1:12" ht="14.45">
      <c r="A1179" t="s">
        <v>723</v>
      </c>
      <c r="B1179" t="s">
        <v>775</v>
      </c>
      <c r="C1179">
        <v>8405</v>
      </c>
      <c r="D1179" t="s">
        <v>776</v>
      </c>
      <c r="E1179" t="s">
        <v>147</v>
      </c>
      <c r="F1179" t="s">
        <v>292</v>
      </c>
      <c r="G1179" t="str">
        <f t="shared" si="36"/>
        <v>Belarus to World</v>
      </c>
      <c r="H1179">
        <v>2014</v>
      </c>
      <c r="I1179" t="s">
        <v>724</v>
      </c>
      <c r="J1179">
        <v>6</v>
      </c>
      <c r="K1179">
        <v>72</v>
      </c>
      <c r="L1179" s="1">
        <f t="shared" si="37"/>
        <v>7.1999999999999995E-2</v>
      </c>
    </row>
    <row r="1180" spans="1:12" ht="14.45">
      <c r="A1180" t="s">
        <v>723</v>
      </c>
      <c r="B1180" t="s">
        <v>775</v>
      </c>
      <c r="C1180">
        <v>8405</v>
      </c>
      <c r="D1180" t="s">
        <v>776</v>
      </c>
      <c r="E1180" t="s">
        <v>147</v>
      </c>
      <c r="F1180" t="s">
        <v>292</v>
      </c>
      <c r="G1180" t="str">
        <f t="shared" si="36"/>
        <v>Belarus to World</v>
      </c>
      <c r="H1180">
        <v>2015</v>
      </c>
      <c r="I1180" t="s">
        <v>724</v>
      </c>
      <c r="J1180">
        <v>6</v>
      </c>
      <c r="K1180">
        <v>110.5</v>
      </c>
      <c r="L1180" s="1">
        <f t="shared" si="37"/>
        <v>0.1105</v>
      </c>
    </row>
    <row r="1181" spans="1:12" ht="14.45">
      <c r="A1181" t="s">
        <v>723</v>
      </c>
      <c r="B1181" t="s">
        <v>775</v>
      </c>
      <c r="C1181">
        <v>8405</v>
      </c>
      <c r="D1181" t="s">
        <v>776</v>
      </c>
      <c r="E1181" t="s">
        <v>147</v>
      </c>
      <c r="F1181" t="s">
        <v>292</v>
      </c>
      <c r="G1181" t="str">
        <f t="shared" si="36"/>
        <v>Belarus to World</v>
      </c>
      <c r="H1181">
        <v>2016</v>
      </c>
      <c r="I1181" t="s">
        <v>724</v>
      </c>
      <c r="J1181">
        <v>6</v>
      </c>
      <c r="K1181">
        <v>21.4</v>
      </c>
      <c r="L1181" s="1">
        <f t="shared" si="37"/>
        <v>2.1399999999999999E-2</v>
      </c>
    </row>
    <row r="1182" spans="1:12" ht="14.45">
      <c r="A1182" t="s">
        <v>723</v>
      </c>
      <c r="B1182" t="s">
        <v>775</v>
      </c>
      <c r="C1182">
        <v>8405</v>
      </c>
      <c r="D1182" t="s">
        <v>776</v>
      </c>
      <c r="E1182" t="s">
        <v>147</v>
      </c>
      <c r="F1182" t="s">
        <v>292</v>
      </c>
      <c r="G1182" t="str">
        <f t="shared" si="36"/>
        <v>Belarus to World</v>
      </c>
      <c r="H1182">
        <v>2017</v>
      </c>
      <c r="I1182" t="s">
        <v>724</v>
      </c>
      <c r="J1182">
        <v>6</v>
      </c>
      <c r="K1182">
        <v>589.4</v>
      </c>
      <c r="L1182" s="1">
        <f t="shared" si="37"/>
        <v>0.58939999999999992</v>
      </c>
    </row>
    <row r="1183" spans="1:12" ht="14.45">
      <c r="A1183" t="s">
        <v>723</v>
      </c>
      <c r="B1183" t="s">
        <v>775</v>
      </c>
      <c r="C1183">
        <v>8405</v>
      </c>
      <c r="D1183" t="s">
        <v>776</v>
      </c>
      <c r="E1183" t="s">
        <v>670</v>
      </c>
      <c r="F1183" t="s">
        <v>670</v>
      </c>
      <c r="G1183" t="str">
        <f t="shared" si="36"/>
        <v>Belarus to EU27</v>
      </c>
      <c r="H1183">
        <v>2015</v>
      </c>
      <c r="I1183" t="s">
        <v>724</v>
      </c>
      <c r="J1183">
        <v>6</v>
      </c>
      <c r="K1183">
        <v>0.7</v>
      </c>
      <c r="L1183" s="1">
        <f t="shared" si="37"/>
        <v>6.9999999999999999E-4</v>
      </c>
    </row>
    <row r="1184" spans="1:12" ht="14.45">
      <c r="A1184" t="s">
        <v>723</v>
      </c>
      <c r="B1184" t="s">
        <v>775</v>
      </c>
      <c r="C1184">
        <v>8405</v>
      </c>
      <c r="D1184" t="s">
        <v>776</v>
      </c>
      <c r="E1184" t="s">
        <v>670</v>
      </c>
      <c r="F1184" t="s">
        <v>670</v>
      </c>
      <c r="G1184" t="str">
        <f t="shared" si="36"/>
        <v>Belarus to EU27</v>
      </c>
      <c r="H1184">
        <v>2017</v>
      </c>
      <c r="I1184" t="s">
        <v>724</v>
      </c>
      <c r="J1184">
        <v>6</v>
      </c>
      <c r="K1184">
        <v>1</v>
      </c>
      <c r="L1184" s="1">
        <f t="shared" si="37"/>
        <v>1E-3</v>
      </c>
    </row>
    <row r="1185" spans="1:12" ht="14.45">
      <c r="A1185" t="s">
        <v>723</v>
      </c>
      <c r="B1185" t="s">
        <v>775</v>
      </c>
      <c r="C1185">
        <v>841931</v>
      </c>
      <c r="D1185" t="s">
        <v>776</v>
      </c>
      <c r="E1185" t="s">
        <v>147</v>
      </c>
      <c r="F1185" t="s">
        <v>292</v>
      </c>
      <c r="G1185" t="str">
        <f t="shared" si="36"/>
        <v>Belarus to World</v>
      </c>
      <c r="H1185">
        <v>2012</v>
      </c>
      <c r="I1185" t="s">
        <v>724</v>
      </c>
      <c r="J1185">
        <v>6</v>
      </c>
      <c r="K1185">
        <v>1077.0999999999999</v>
      </c>
      <c r="L1185" s="1">
        <f t="shared" si="37"/>
        <v>1.0770999999999999</v>
      </c>
    </row>
    <row r="1186" spans="1:12" ht="14.45">
      <c r="A1186" t="s">
        <v>723</v>
      </c>
      <c r="B1186" t="s">
        <v>775</v>
      </c>
      <c r="C1186">
        <v>841931</v>
      </c>
      <c r="D1186" t="s">
        <v>776</v>
      </c>
      <c r="E1186" t="s">
        <v>147</v>
      </c>
      <c r="F1186" t="s">
        <v>292</v>
      </c>
      <c r="G1186" t="str">
        <f t="shared" si="36"/>
        <v>Belarus to World</v>
      </c>
      <c r="H1186">
        <v>2013</v>
      </c>
      <c r="I1186" t="s">
        <v>724</v>
      </c>
      <c r="J1186">
        <v>6</v>
      </c>
      <c r="K1186">
        <v>1333.4</v>
      </c>
      <c r="L1186" s="1">
        <f t="shared" si="37"/>
        <v>1.3334000000000001</v>
      </c>
    </row>
    <row r="1187" spans="1:12" ht="14.45">
      <c r="A1187" t="s">
        <v>723</v>
      </c>
      <c r="B1187" t="s">
        <v>775</v>
      </c>
      <c r="C1187">
        <v>841931</v>
      </c>
      <c r="D1187" t="s">
        <v>776</v>
      </c>
      <c r="E1187" t="s">
        <v>147</v>
      </c>
      <c r="F1187" t="s">
        <v>292</v>
      </c>
      <c r="G1187" t="str">
        <f t="shared" si="36"/>
        <v>Belarus to World</v>
      </c>
      <c r="H1187">
        <v>2014</v>
      </c>
      <c r="I1187" t="s">
        <v>724</v>
      </c>
      <c r="J1187">
        <v>6</v>
      </c>
      <c r="K1187">
        <v>3437</v>
      </c>
      <c r="L1187" s="1">
        <f t="shared" si="37"/>
        <v>3.4369999999999998</v>
      </c>
    </row>
    <row r="1188" spans="1:12" ht="14.45">
      <c r="A1188" t="s">
        <v>723</v>
      </c>
      <c r="B1188" t="s">
        <v>775</v>
      </c>
      <c r="C1188">
        <v>841931</v>
      </c>
      <c r="D1188" t="s">
        <v>776</v>
      </c>
      <c r="E1188" t="s">
        <v>147</v>
      </c>
      <c r="F1188" t="s">
        <v>292</v>
      </c>
      <c r="G1188" t="str">
        <f t="shared" si="36"/>
        <v>Belarus to World</v>
      </c>
      <c r="H1188">
        <v>2015</v>
      </c>
      <c r="I1188" t="s">
        <v>724</v>
      </c>
      <c r="J1188">
        <v>6</v>
      </c>
      <c r="K1188">
        <v>745.5</v>
      </c>
      <c r="L1188" s="1">
        <f t="shared" si="37"/>
        <v>0.74550000000000005</v>
      </c>
    </row>
    <row r="1189" spans="1:12" ht="14.45">
      <c r="A1189" t="s">
        <v>723</v>
      </c>
      <c r="B1189" t="s">
        <v>775</v>
      </c>
      <c r="C1189">
        <v>841931</v>
      </c>
      <c r="D1189" t="s">
        <v>776</v>
      </c>
      <c r="E1189" t="s">
        <v>147</v>
      </c>
      <c r="F1189" t="s">
        <v>292</v>
      </c>
      <c r="G1189" t="str">
        <f t="shared" si="36"/>
        <v>Belarus to World</v>
      </c>
      <c r="H1189">
        <v>2016</v>
      </c>
      <c r="I1189" t="s">
        <v>724</v>
      </c>
      <c r="J1189">
        <v>6</v>
      </c>
      <c r="K1189">
        <v>1003.2</v>
      </c>
      <c r="L1189" s="1">
        <f t="shared" si="37"/>
        <v>1.0032000000000001</v>
      </c>
    </row>
    <row r="1190" spans="1:12" ht="14.45">
      <c r="A1190" t="s">
        <v>723</v>
      </c>
      <c r="B1190" t="s">
        <v>775</v>
      </c>
      <c r="C1190">
        <v>841931</v>
      </c>
      <c r="D1190" t="s">
        <v>776</v>
      </c>
      <c r="E1190" t="s">
        <v>147</v>
      </c>
      <c r="F1190" t="s">
        <v>292</v>
      </c>
      <c r="G1190" t="str">
        <f t="shared" si="36"/>
        <v>Belarus to World</v>
      </c>
      <c r="H1190">
        <v>2017</v>
      </c>
      <c r="I1190" t="s">
        <v>724</v>
      </c>
      <c r="J1190">
        <v>6</v>
      </c>
      <c r="K1190">
        <v>983.5</v>
      </c>
      <c r="L1190" s="1">
        <f t="shared" si="37"/>
        <v>0.98350000000000004</v>
      </c>
    </row>
    <row r="1191" spans="1:12" ht="14.45">
      <c r="A1191" t="s">
        <v>723</v>
      </c>
      <c r="B1191" t="s">
        <v>775</v>
      </c>
      <c r="C1191">
        <v>841931</v>
      </c>
      <c r="D1191" t="s">
        <v>776</v>
      </c>
      <c r="E1191" t="s">
        <v>670</v>
      </c>
      <c r="F1191" t="s">
        <v>670</v>
      </c>
      <c r="G1191" t="str">
        <f t="shared" si="36"/>
        <v>Belarus to EU27</v>
      </c>
      <c r="H1191">
        <v>2014</v>
      </c>
      <c r="I1191" t="s">
        <v>724</v>
      </c>
      <c r="J1191">
        <v>6</v>
      </c>
      <c r="K1191">
        <v>33</v>
      </c>
      <c r="L1191" s="1">
        <f t="shared" si="37"/>
        <v>3.3000000000000002E-2</v>
      </c>
    </row>
    <row r="1192" spans="1:12" ht="14.45">
      <c r="A1192" t="s">
        <v>723</v>
      </c>
      <c r="B1192" t="s">
        <v>775</v>
      </c>
      <c r="C1192">
        <v>841931</v>
      </c>
      <c r="D1192" t="s">
        <v>776</v>
      </c>
      <c r="E1192" t="s">
        <v>670</v>
      </c>
      <c r="F1192" t="s">
        <v>670</v>
      </c>
      <c r="G1192" t="str">
        <f t="shared" si="36"/>
        <v>Belarus to EU27</v>
      </c>
      <c r="H1192">
        <v>2015</v>
      </c>
      <c r="I1192" t="s">
        <v>724</v>
      </c>
      <c r="J1192">
        <v>6</v>
      </c>
      <c r="K1192">
        <v>5.5</v>
      </c>
      <c r="L1192" s="1">
        <f t="shared" si="37"/>
        <v>5.4999999999999997E-3</v>
      </c>
    </row>
    <row r="1193" spans="1:12" ht="14.45">
      <c r="A1193" t="s">
        <v>723</v>
      </c>
      <c r="B1193" t="s">
        <v>775</v>
      </c>
      <c r="C1193">
        <v>841940</v>
      </c>
      <c r="D1193" t="s">
        <v>776</v>
      </c>
      <c r="E1193" t="s">
        <v>147</v>
      </c>
      <c r="F1193" t="s">
        <v>292</v>
      </c>
      <c r="G1193" t="str">
        <f t="shared" si="36"/>
        <v>Belarus to World</v>
      </c>
      <c r="H1193">
        <v>2012</v>
      </c>
      <c r="I1193" t="s">
        <v>724</v>
      </c>
      <c r="J1193">
        <v>6</v>
      </c>
      <c r="K1193">
        <v>31.8</v>
      </c>
      <c r="L1193" s="1">
        <f t="shared" si="37"/>
        <v>3.1800000000000002E-2</v>
      </c>
    </row>
    <row r="1194" spans="1:12" ht="14.45">
      <c r="A1194" t="s">
        <v>723</v>
      </c>
      <c r="B1194" t="s">
        <v>775</v>
      </c>
      <c r="C1194">
        <v>841940</v>
      </c>
      <c r="D1194" t="s">
        <v>776</v>
      </c>
      <c r="E1194" t="s">
        <v>147</v>
      </c>
      <c r="F1194" t="s">
        <v>292</v>
      </c>
      <c r="G1194" t="str">
        <f t="shared" si="36"/>
        <v>Belarus to World</v>
      </c>
      <c r="H1194">
        <v>2013</v>
      </c>
      <c r="I1194" t="s">
        <v>724</v>
      </c>
      <c r="J1194">
        <v>6</v>
      </c>
      <c r="K1194">
        <v>33.6</v>
      </c>
      <c r="L1194" s="1">
        <f t="shared" si="37"/>
        <v>3.3600000000000005E-2</v>
      </c>
    </row>
    <row r="1195" spans="1:12" ht="14.45">
      <c r="A1195" t="s">
        <v>723</v>
      </c>
      <c r="B1195" t="s">
        <v>775</v>
      </c>
      <c r="C1195">
        <v>841940</v>
      </c>
      <c r="D1195" t="s">
        <v>776</v>
      </c>
      <c r="E1195" t="s">
        <v>147</v>
      </c>
      <c r="F1195" t="s">
        <v>292</v>
      </c>
      <c r="G1195" t="str">
        <f t="shared" si="36"/>
        <v>Belarus to World</v>
      </c>
      <c r="H1195">
        <v>2014</v>
      </c>
      <c r="I1195" t="s">
        <v>724</v>
      </c>
      <c r="J1195">
        <v>6</v>
      </c>
      <c r="K1195">
        <v>283</v>
      </c>
      <c r="L1195" s="1">
        <f t="shared" si="37"/>
        <v>0.28299999999999997</v>
      </c>
    </row>
    <row r="1196" spans="1:12" ht="14.45">
      <c r="A1196" t="s">
        <v>723</v>
      </c>
      <c r="B1196" t="s">
        <v>775</v>
      </c>
      <c r="C1196">
        <v>841940</v>
      </c>
      <c r="D1196" t="s">
        <v>776</v>
      </c>
      <c r="E1196" t="s">
        <v>147</v>
      </c>
      <c r="F1196" t="s">
        <v>292</v>
      </c>
      <c r="G1196" t="str">
        <f t="shared" si="36"/>
        <v>Belarus to World</v>
      </c>
      <c r="H1196">
        <v>2015</v>
      </c>
      <c r="I1196" t="s">
        <v>724</v>
      </c>
      <c r="J1196">
        <v>6</v>
      </c>
      <c r="K1196">
        <v>128.30000000000001</v>
      </c>
      <c r="L1196" s="1">
        <f t="shared" si="37"/>
        <v>0.12830000000000003</v>
      </c>
    </row>
    <row r="1197" spans="1:12" ht="14.45">
      <c r="A1197" t="s">
        <v>723</v>
      </c>
      <c r="B1197" t="s">
        <v>775</v>
      </c>
      <c r="C1197">
        <v>841940</v>
      </c>
      <c r="D1197" t="s">
        <v>776</v>
      </c>
      <c r="E1197" t="s">
        <v>147</v>
      </c>
      <c r="F1197" t="s">
        <v>292</v>
      </c>
      <c r="G1197" t="str">
        <f t="shared" si="36"/>
        <v>Belarus to World</v>
      </c>
      <c r="H1197">
        <v>2016</v>
      </c>
      <c r="I1197" t="s">
        <v>724</v>
      </c>
      <c r="J1197">
        <v>6</v>
      </c>
      <c r="K1197">
        <v>45.9</v>
      </c>
      <c r="L1197" s="1">
        <f t="shared" si="37"/>
        <v>4.5899999999999996E-2</v>
      </c>
    </row>
    <row r="1198" spans="1:12" ht="14.45">
      <c r="A1198" t="s">
        <v>723</v>
      </c>
      <c r="B1198" t="s">
        <v>775</v>
      </c>
      <c r="C1198">
        <v>841940</v>
      </c>
      <c r="D1198" t="s">
        <v>776</v>
      </c>
      <c r="E1198" t="s">
        <v>147</v>
      </c>
      <c r="F1198" t="s">
        <v>292</v>
      </c>
      <c r="G1198" t="str">
        <f t="shared" si="36"/>
        <v>Belarus to World</v>
      </c>
      <c r="H1198">
        <v>2017</v>
      </c>
      <c r="I1198" t="s">
        <v>724</v>
      </c>
      <c r="J1198">
        <v>6</v>
      </c>
      <c r="K1198">
        <v>300.5</v>
      </c>
      <c r="L1198" s="1">
        <f t="shared" si="37"/>
        <v>0.30049999999999999</v>
      </c>
    </row>
    <row r="1199" spans="1:12" ht="14.45">
      <c r="A1199" t="s">
        <v>723</v>
      </c>
      <c r="B1199" t="s">
        <v>775</v>
      </c>
      <c r="C1199">
        <v>841940</v>
      </c>
      <c r="D1199" t="s">
        <v>776</v>
      </c>
      <c r="E1199" t="s">
        <v>670</v>
      </c>
      <c r="F1199" t="s">
        <v>670</v>
      </c>
      <c r="G1199" t="str">
        <f t="shared" si="36"/>
        <v>Belarus to EU27</v>
      </c>
      <c r="H1199">
        <v>2014</v>
      </c>
      <c r="I1199" t="s">
        <v>724</v>
      </c>
      <c r="J1199">
        <v>6</v>
      </c>
      <c r="K1199">
        <v>220.6</v>
      </c>
      <c r="L1199" s="1">
        <f t="shared" si="37"/>
        <v>0.22059999999999999</v>
      </c>
    </row>
    <row r="1200" spans="1:12" ht="14.45">
      <c r="A1200" t="s">
        <v>723</v>
      </c>
      <c r="B1200" t="s">
        <v>775</v>
      </c>
      <c r="C1200">
        <v>841940</v>
      </c>
      <c r="D1200" t="s">
        <v>776</v>
      </c>
      <c r="E1200" t="s">
        <v>670</v>
      </c>
      <c r="F1200" t="s">
        <v>670</v>
      </c>
      <c r="G1200" t="str">
        <f t="shared" si="36"/>
        <v>Belarus to EU27</v>
      </c>
      <c r="H1200">
        <v>2015</v>
      </c>
      <c r="I1200" t="s">
        <v>724</v>
      </c>
      <c r="J1200">
        <v>6</v>
      </c>
      <c r="K1200">
        <v>0.8</v>
      </c>
      <c r="L1200" s="1">
        <f t="shared" si="37"/>
        <v>8.0000000000000004E-4</v>
      </c>
    </row>
    <row r="1201" spans="1:12" ht="14.45">
      <c r="A1201" t="s">
        <v>723</v>
      </c>
      <c r="B1201" t="s">
        <v>775</v>
      </c>
      <c r="C1201">
        <v>841940</v>
      </c>
      <c r="D1201" t="s">
        <v>776</v>
      </c>
      <c r="E1201" t="s">
        <v>670</v>
      </c>
      <c r="F1201" t="s">
        <v>670</v>
      </c>
      <c r="G1201" t="str">
        <f t="shared" si="36"/>
        <v>Belarus to EU27</v>
      </c>
      <c r="H1201">
        <v>2016</v>
      </c>
      <c r="I1201" t="s">
        <v>724</v>
      </c>
      <c r="J1201">
        <v>6</v>
      </c>
      <c r="K1201">
        <v>8.8000000000000007</v>
      </c>
      <c r="L1201" s="1">
        <f t="shared" si="37"/>
        <v>8.8000000000000005E-3</v>
      </c>
    </row>
    <row r="1202" spans="1:12" ht="14.45">
      <c r="A1202" t="s">
        <v>723</v>
      </c>
      <c r="B1202" t="s">
        <v>775</v>
      </c>
      <c r="C1202">
        <v>841940</v>
      </c>
      <c r="D1202" t="s">
        <v>776</v>
      </c>
      <c r="E1202" t="s">
        <v>670</v>
      </c>
      <c r="F1202" t="s">
        <v>670</v>
      </c>
      <c r="G1202" t="str">
        <f t="shared" si="36"/>
        <v>Belarus to EU27</v>
      </c>
      <c r="H1202">
        <v>2017</v>
      </c>
      <c r="I1202" t="s">
        <v>724</v>
      </c>
      <c r="J1202">
        <v>6</v>
      </c>
      <c r="K1202">
        <v>55.3</v>
      </c>
      <c r="L1202" s="1">
        <f t="shared" si="37"/>
        <v>5.5299999999999995E-2</v>
      </c>
    </row>
    <row r="1203" spans="1:12" ht="14.45">
      <c r="A1203" t="s">
        <v>723</v>
      </c>
      <c r="B1203" t="s">
        <v>775</v>
      </c>
      <c r="C1203">
        <v>842129</v>
      </c>
      <c r="D1203" t="s">
        <v>776</v>
      </c>
      <c r="E1203" t="s">
        <v>147</v>
      </c>
      <c r="F1203" t="s">
        <v>292</v>
      </c>
      <c r="G1203" t="str">
        <f t="shared" si="36"/>
        <v>Belarus to World</v>
      </c>
      <c r="H1203">
        <v>2012</v>
      </c>
      <c r="I1203" t="s">
        <v>724</v>
      </c>
      <c r="J1203">
        <v>6</v>
      </c>
      <c r="K1203">
        <v>1281.7</v>
      </c>
      <c r="L1203" s="1">
        <f t="shared" si="37"/>
        <v>1.2817000000000001</v>
      </c>
    </row>
    <row r="1204" spans="1:12" ht="14.45">
      <c r="A1204" t="s">
        <v>723</v>
      </c>
      <c r="B1204" t="s">
        <v>775</v>
      </c>
      <c r="C1204">
        <v>842129</v>
      </c>
      <c r="D1204" t="s">
        <v>776</v>
      </c>
      <c r="E1204" t="s">
        <v>147</v>
      </c>
      <c r="F1204" t="s">
        <v>292</v>
      </c>
      <c r="G1204" t="str">
        <f t="shared" si="36"/>
        <v>Belarus to World</v>
      </c>
      <c r="H1204">
        <v>2013</v>
      </c>
      <c r="I1204" t="s">
        <v>724</v>
      </c>
      <c r="J1204">
        <v>6</v>
      </c>
      <c r="K1204">
        <v>5400</v>
      </c>
      <c r="L1204" s="1">
        <f t="shared" si="37"/>
        <v>5.4</v>
      </c>
    </row>
    <row r="1205" spans="1:12" ht="14.45">
      <c r="A1205" t="s">
        <v>723</v>
      </c>
      <c r="B1205" t="s">
        <v>775</v>
      </c>
      <c r="C1205">
        <v>842129</v>
      </c>
      <c r="D1205" t="s">
        <v>776</v>
      </c>
      <c r="E1205" t="s">
        <v>147</v>
      </c>
      <c r="F1205" t="s">
        <v>292</v>
      </c>
      <c r="G1205" t="str">
        <f t="shared" si="36"/>
        <v>Belarus to World</v>
      </c>
      <c r="H1205">
        <v>2014</v>
      </c>
      <c r="I1205" t="s">
        <v>724</v>
      </c>
      <c r="J1205">
        <v>6</v>
      </c>
      <c r="K1205">
        <v>3216.7</v>
      </c>
      <c r="L1205" s="1">
        <f t="shared" si="37"/>
        <v>3.2166999999999999</v>
      </c>
    </row>
    <row r="1206" spans="1:12" ht="14.45">
      <c r="A1206" t="s">
        <v>723</v>
      </c>
      <c r="B1206" t="s">
        <v>775</v>
      </c>
      <c r="C1206">
        <v>842129</v>
      </c>
      <c r="D1206" t="s">
        <v>776</v>
      </c>
      <c r="E1206" t="s">
        <v>147</v>
      </c>
      <c r="F1206" t="s">
        <v>292</v>
      </c>
      <c r="G1206" t="str">
        <f t="shared" si="36"/>
        <v>Belarus to World</v>
      </c>
      <c r="H1206">
        <v>2015</v>
      </c>
      <c r="I1206" t="s">
        <v>724</v>
      </c>
      <c r="J1206">
        <v>6</v>
      </c>
      <c r="K1206">
        <v>939.4</v>
      </c>
      <c r="L1206" s="1">
        <f t="shared" si="37"/>
        <v>0.93940000000000001</v>
      </c>
    </row>
    <row r="1207" spans="1:12" ht="14.45">
      <c r="A1207" t="s">
        <v>723</v>
      </c>
      <c r="B1207" t="s">
        <v>775</v>
      </c>
      <c r="C1207">
        <v>842129</v>
      </c>
      <c r="D1207" t="s">
        <v>776</v>
      </c>
      <c r="E1207" t="s">
        <v>147</v>
      </c>
      <c r="F1207" t="s">
        <v>292</v>
      </c>
      <c r="G1207" t="str">
        <f t="shared" si="36"/>
        <v>Belarus to World</v>
      </c>
      <c r="H1207">
        <v>2016</v>
      </c>
      <c r="I1207" t="s">
        <v>724</v>
      </c>
      <c r="J1207">
        <v>6</v>
      </c>
      <c r="K1207">
        <v>1438.6</v>
      </c>
      <c r="L1207" s="1">
        <f t="shared" si="37"/>
        <v>1.4385999999999999</v>
      </c>
    </row>
    <row r="1208" spans="1:12" ht="14.45">
      <c r="A1208" t="s">
        <v>723</v>
      </c>
      <c r="B1208" t="s">
        <v>775</v>
      </c>
      <c r="C1208">
        <v>842129</v>
      </c>
      <c r="D1208" t="s">
        <v>776</v>
      </c>
      <c r="E1208" t="s">
        <v>147</v>
      </c>
      <c r="F1208" t="s">
        <v>292</v>
      </c>
      <c r="G1208" t="str">
        <f t="shared" si="36"/>
        <v>Belarus to World</v>
      </c>
      <c r="H1208">
        <v>2017</v>
      </c>
      <c r="I1208" t="s">
        <v>724</v>
      </c>
      <c r="J1208">
        <v>6</v>
      </c>
      <c r="K1208">
        <v>1473.8</v>
      </c>
      <c r="L1208" s="1">
        <f t="shared" si="37"/>
        <v>1.4738</v>
      </c>
    </row>
    <row r="1209" spans="1:12" ht="14.45">
      <c r="A1209" t="s">
        <v>723</v>
      </c>
      <c r="B1209" t="s">
        <v>775</v>
      </c>
      <c r="C1209">
        <v>842129</v>
      </c>
      <c r="D1209" t="s">
        <v>776</v>
      </c>
      <c r="E1209" t="s">
        <v>670</v>
      </c>
      <c r="F1209" t="s">
        <v>670</v>
      </c>
      <c r="G1209" t="str">
        <f t="shared" si="36"/>
        <v>Belarus to EU27</v>
      </c>
      <c r="H1209">
        <v>2012</v>
      </c>
      <c r="I1209" t="s">
        <v>724</v>
      </c>
      <c r="J1209">
        <v>6</v>
      </c>
      <c r="K1209">
        <v>18.2</v>
      </c>
      <c r="L1209" s="1">
        <f t="shared" si="37"/>
        <v>1.8200000000000001E-2</v>
      </c>
    </row>
    <row r="1210" spans="1:12" ht="14.45">
      <c r="A1210" t="s">
        <v>723</v>
      </c>
      <c r="B1210" t="s">
        <v>775</v>
      </c>
      <c r="C1210">
        <v>842129</v>
      </c>
      <c r="D1210" t="s">
        <v>776</v>
      </c>
      <c r="E1210" t="s">
        <v>670</v>
      </c>
      <c r="F1210" t="s">
        <v>670</v>
      </c>
      <c r="G1210" t="str">
        <f t="shared" si="36"/>
        <v>Belarus to EU27</v>
      </c>
      <c r="H1210">
        <v>2013</v>
      </c>
      <c r="I1210" t="s">
        <v>724</v>
      </c>
      <c r="J1210">
        <v>6</v>
      </c>
      <c r="K1210">
        <v>3915.9</v>
      </c>
      <c r="L1210" s="1">
        <f t="shared" si="37"/>
        <v>3.9159000000000002</v>
      </c>
    </row>
    <row r="1211" spans="1:12" ht="14.45">
      <c r="A1211" t="s">
        <v>723</v>
      </c>
      <c r="B1211" t="s">
        <v>775</v>
      </c>
      <c r="C1211">
        <v>842129</v>
      </c>
      <c r="D1211" t="s">
        <v>776</v>
      </c>
      <c r="E1211" t="s">
        <v>670</v>
      </c>
      <c r="F1211" t="s">
        <v>670</v>
      </c>
      <c r="G1211" t="str">
        <f t="shared" si="36"/>
        <v>Belarus to EU27</v>
      </c>
      <c r="H1211">
        <v>2014</v>
      </c>
      <c r="I1211" t="s">
        <v>724</v>
      </c>
      <c r="J1211">
        <v>6</v>
      </c>
      <c r="K1211">
        <v>2397.3000000000002</v>
      </c>
      <c r="L1211" s="1">
        <f t="shared" si="37"/>
        <v>2.3973</v>
      </c>
    </row>
    <row r="1212" spans="1:12" ht="14.45">
      <c r="A1212" t="s">
        <v>723</v>
      </c>
      <c r="B1212" t="s">
        <v>775</v>
      </c>
      <c r="C1212">
        <v>842129</v>
      </c>
      <c r="D1212" t="s">
        <v>776</v>
      </c>
      <c r="E1212" t="s">
        <v>670</v>
      </c>
      <c r="F1212" t="s">
        <v>670</v>
      </c>
      <c r="G1212" t="str">
        <f t="shared" si="36"/>
        <v>Belarus to EU27</v>
      </c>
      <c r="H1212">
        <v>2015</v>
      </c>
      <c r="I1212" t="s">
        <v>724</v>
      </c>
      <c r="J1212">
        <v>6</v>
      </c>
      <c r="K1212">
        <v>59.6</v>
      </c>
      <c r="L1212" s="1">
        <f t="shared" si="37"/>
        <v>5.96E-2</v>
      </c>
    </row>
    <row r="1213" spans="1:12" ht="14.45">
      <c r="A1213" t="s">
        <v>723</v>
      </c>
      <c r="B1213" t="s">
        <v>775</v>
      </c>
      <c r="C1213">
        <v>842129</v>
      </c>
      <c r="D1213" t="s">
        <v>776</v>
      </c>
      <c r="E1213" t="s">
        <v>670</v>
      </c>
      <c r="F1213" t="s">
        <v>670</v>
      </c>
      <c r="G1213" t="str">
        <f t="shared" si="36"/>
        <v>Belarus to EU27</v>
      </c>
      <c r="H1213">
        <v>2016</v>
      </c>
      <c r="I1213" t="s">
        <v>724</v>
      </c>
      <c r="J1213">
        <v>6</v>
      </c>
      <c r="K1213">
        <v>31.2</v>
      </c>
      <c r="L1213" s="1">
        <f t="shared" si="37"/>
        <v>3.1199999999999999E-2</v>
      </c>
    </row>
    <row r="1214" spans="1:12" ht="14.45">
      <c r="A1214" t="s">
        <v>723</v>
      </c>
      <c r="B1214" t="s">
        <v>775</v>
      </c>
      <c r="C1214">
        <v>842129</v>
      </c>
      <c r="D1214" t="s">
        <v>776</v>
      </c>
      <c r="E1214" t="s">
        <v>670</v>
      </c>
      <c r="F1214" t="s">
        <v>670</v>
      </c>
      <c r="G1214" t="str">
        <f t="shared" si="36"/>
        <v>Belarus to EU27</v>
      </c>
      <c r="H1214">
        <v>2017</v>
      </c>
      <c r="I1214" t="s">
        <v>724</v>
      </c>
      <c r="J1214">
        <v>6</v>
      </c>
      <c r="K1214">
        <v>32.700000000000003</v>
      </c>
      <c r="L1214" s="1">
        <f t="shared" si="37"/>
        <v>3.27E-2</v>
      </c>
    </row>
    <row r="1215" spans="1:12" ht="14.45">
      <c r="A1215" t="s">
        <v>723</v>
      </c>
      <c r="B1215" t="s">
        <v>775</v>
      </c>
      <c r="C1215">
        <v>842139</v>
      </c>
      <c r="D1215" t="s">
        <v>776</v>
      </c>
      <c r="E1215" t="s">
        <v>147</v>
      </c>
      <c r="F1215" t="s">
        <v>292</v>
      </c>
      <c r="G1215" t="str">
        <f t="shared" si="36"/>
        <v>Belarus to World</v>
      </c>
      <c r="H1215">
        <v>2012</v>
      </c>
      <c r="I1215" t="s">
        <v>724</v>
      </c>
      <c r="J1215">
        <v>6</v>
      </c>
      <c r="K1215">
        <v>3745.2</v>
      </c>
      <c r="L1215" s="1">
        <f t="shared" si="37"/>
        <v>3.7451999999999996</v>
      </c>
    </row>
    <row r="1216" spans="1:12" ht="14.45">
      <c r="A1216" t="s">
        <v>723</v>
      </c>
      <c r="B1216" t="s">
        <v>775</v>
      </c>
      <c r="C1216">
        <v>842139</v>
      </c>
      <c r="D1216" t="s">
        <v>776</v>
      </c>
      <c r="E1216" t="s">
        <v>147</v>
      </c>
      <c r="F1216" t="s">
        <v>292</v>
      </c>
      <c r="G1216" t="str">
        <f t="shared" si="36"/>
        <v>Belarus to World</v>
      </c>
      <c r="H1216">
        <v>2013</v>
      </c>
      <c r="I1216" t="s">
        <v>724</v>
      </c>
      <c r="J1216">
        <v>6</v>
      </c>
      <c r="K1216">
        <v>3390.6</v>
      </c>
      <c r="L1216" s="1">
        <f t="shared" si="37"/>
        <v>3.3906000000000001</v>
      </c>
    </row>
    <row r="1217" spans="1:12" ht="14.45">
      <c r="A1217" t="s">
        <v>723</v>
      </c>
      <c r="B1217" t="s">
        <v>775</v>
      </c>
      <c r="C1217">
        <v>842139</v>
      </c>
      <c r="D1217" t="s">
        <v>776</v>
      </c>
      <c r="E1217" t="s">
        <v>147</v>
      </c>
      <c r="F1217" t="s">
        <v>292</v>
      </c>
      <c r="G1217" t="str">
        <f t="shared" si="36"/>
        <v>Belarus to World</v>
      </c>
      <c r="H1217">
        <v>2014</v>
      </c>
      <c r="I1217" t="s">
        <v>724</v>
      </c>
      <c r="J1217">
        <v>6</v>
      </c>
      <c r="K1217">
        <v>5517.2</v>
      </c>
      <c r="L1217" s="1">
        <f t="shared" si="37"/>
        <v>5.5171999999999999</v>
      </c>
    </row>
    <row r="1218" spans="1:12" ht="14.45">
      <c r="A1218" t="s">
        <v>723</v>
      </c>
      <c r="B1218" t="s">
        <v>775</v>
      </c>
      <c r="C1218">
        <v>842139</v>
      </c>
      <c r="D1218" t="s">
        <v>776</v>
      </c>
      <c r="E1218" t="s">
        <v>147</v>
      </c>
      <c r="F1218" t="s">
        <v>292</v>
      </c>
      <c r="G1218" t="str">
        <f t="shared" si="36"/>
        <v>Belarus to World</v>
      </c>
      <c r="H1218">
        <v>2015</v>
      </c>
      <c r="I1218" t="s">
        <v>724</v>
      </c>
      <c r="J1218">
        <v>6</v>
      </c>
      <c r="K1218">
        <v>3371.4</v>
      </c>
      <c r="L1218" s="1">
        <f t="shared" si="37"/>
        <v>3.3714</v>
      </c>
    </row>
    <row r="1219" spans="1:12" ht="14.45">
      <c r="A1219" t="s">
        <v>723</v>
      </c>
      <c r="B1219" t="s">
        <v>775</v>
      </c>
      <c r="C1219">
        <v>842139</v>
      </c>
      <c r="D1219" t="s">
        <v>776</v>
      </c>
      <c r="E1219" t="s">
        <v>147</v>
      </c>
      <c r="F1219" t="s">
        <v>292</v>
      </c>
      <c r="G1219" t="str">
        <f t="shared" si="36"/>
        <v>Belarus to World</v>
      </c>
      <c r="H1219">
        <v>2016</v>
      </c>
      <c r="I1219" t="s">
        <v>724</v>
      </c>
      <c r="J1219">
        <v>6</v>
      </c>
      <c r="K1219">
        <v>5654.2</v>
      </c>
      <c r="L1219" s="1">
        <f t="shared" si="37"/>
        <v>5.6541999999999994</v>
      </c>
    </row>
    <row r="1220" spans="1:12" ht="14.45">
      <c r="A1220" t="s">
        <v>723</v>
      </c>
      <c r="B1220" t="s">
        <v>775</v>
      </c>
      <c r="C1220">
        <v>842139</v>
      </c>
      <c r="D1220" t="s">
        <v>776</v>
      </c>
      <c r="E1220" t="s">
        <v>147</v>
      </c>
      <c r="F1220" t="s">
        <v>292</v>
      </c>
      <c r="G1220" t="str">
        <f t="shared" si="36"/>
        <v>Belarus to World</v>
      </c>
      <c r="H1220">
        <v>2017</v>
      </c>
      <c r="I1220" t="s">
        <v>724</v>
      </c>
      <c r="J1220">
        <v>6</v>
      </c>
      <c r="K1220">
        <v>6863.2</v>
      </c>
      <c r="L1220" s="1">
        <f t="shared" si="37"/>
        <v>6.8632</v>
      </c>
    </row>
    <row r="1221" spans="1:12" ht="14.45">
      <c r="A1221" t="s">
        <v>723</v>
      </c>
      <c r="B1221" t="s">
        <v>775</v>
      </c>
      <c r="C1221">
        <v>842139</v>
      </c>
      <c r="D1221" t="s">
        <v>776</v>
      </c>
      <c r="E1221" t="s">
        <v>670</v>
      </c>
      <c r="F1221" t="s">
        <v>670</v>
      </c>
      <c r="G1221" t="str">
        <f t="shared" si="36"/>
        <v>Belarus to EU27</v>
      </c>
      <c r="H1221">
        <v>2012</v>
      </c>
      <c r="I1221" t="s">
        <v>724</v>
      </c>
      <c r="J1221">
        <v>6</v>
      </c>
      <c r="K1221">
        <v>97.7</v>
      </c>
      <c r="L1221" s="1">
        <f t="shared" si="37"/>
        <v>9.7700000000000009E-2</v>
      </c>
    </row>
    <row r="1222" spans="1:12" ht="14.45">
      <c r="A1222" t="s">
        <v>723</v>
      </c>
      <c r="B1222" t="s">
        <v>775</v>
      </c>
      <c r="C1222">
        <v>842139</v>
      </c>
      <c r="D1222" t="s">
        <v>776</v>
      </c>
      <c r="E1222" t="s">
        <v>670</v>
      </c>
      <c r="F1222" t="s">
        <v>670</v>
      </c>
      <c r="G1222" t="str">
        <f t="shared" si="36"/>
        <v>Belarus to EU27</v>
      </c>
      <c r="H1222">
        <v>2013</v>
      </c>
      <c r="I1222" t="s">
        <v>724</v>
      </c>
      <c r="J1222">
        <v>6</v>
      </c>
      <c r="K1222">
        <v>31.1</v>
      </c>
      <c r="L1222" s="1">
        <f t="shared" si="37"/>
        <v>3.1100000000000003E-2</v>
      </c>
    </row>
    <row r="1223" spans="1:12" ht="14.45">
      <c r="A1223" t="s">
        <v>723</v>
      </c>
      <c r="B1223" t="s">
        <v>775</v>
      </c>
      <c r="C1223">
        <v>842139</v>
      </c>
      <c r="D1223" t="s">
        <v>776</v>
      </c>
      <c r="E1223" t="s">
        <v>670</v>
      </c>
      <c r="F1223" t="s">
        <v>670</v>
      </c>
      <c r="G1223" t="str">
        <f t="shared" si="36"/>
        <v>Belarus to EU27</v>
      </c>
      <c r="H1223">
        <v>2014</v>
      </c>
      <c r="I1223" t="s">
        <v>724</v>
      </c>
      <c r="J1223">
        <v>6</v>
      </c>
      <c r="K1223">
        <v>244.8</v>
      </c>
      <c r="L1223" s="1">
        <f t="shared" si="37"/>
        <v>0.24480000000000002</v>
      </c>
    </row>
    <row r="1224" spans="1:12" ht="14.45">
      <c r="A1224" t="s">
        <v>723</v>
      </c>
      <c r="B1224" t="s">
        <v>775</v>
      </c>
      <c r="C1224">
        <v>842139</v>
      </c>
      <c r="D1224" t="s">
        <v>776</v>
      </c>
      <c r="E1224" t="s">
        <v>670</v>
      </c>
      <c r="F1224" t="s">
        <v>670</v>
      </c>
      <c r="G1224" t="str">
        <f t="shared" si="36"/>
        <v>Belarus to EU27</v>
      </c>
      <c r="H1224">
        <v>2015</v>
      </c>
      <c r="I1224" t="s">
        <v>724</v>
      </c>
      <c r="J1224">
        <v>6</v>
      </c>
      <c r="K1224">
        <v>181.4</v>
      </c>
      <c r="L1224" s="1">
        <f t="shared" si="37"/>
        <v>0.18140000000000001</v>
      </c>
    </row>
    <row r="1225" spans="1:12" ht="14.45">
      <c r="A1225" t="s">
        <v>723</v>
      </c>
      <c r="B1225" t="s">
        <v>775</v>
      </c>
      <c r="C1225">
        <v>842139</v>
      </c>
      <c r="D1225" t="s">
        <v>776</v>
      </c>
      <c r="E1225" t="s">
        <v>670</v>
      </c>
      <c r="F1225" t="s">
        <v>670</v>
      </c>
      <c r="G1225" t="str">
        <f t="shared" ref="G1225:G1288" si="38">CONCATENATE(D1225, " to ", F1225)</f>
        <v>Belarus to EU27</v>
      </c>
      <c r="H1225">
        <v>2016</v>
      </c>
      <c r="I1225" t="s">
        <v>724</v>
      </c>
      <c r="J1225">
        <v>6</v>
      </c>
      <c r="K1225">
        <v>278.5</v>
      </c>
      <c r="L1225" s="1">
        <f t="shared" ref="L1225:L1288" si="39">K1225/1000</f>
        <v>0.27850000000000003</v>
      </c>
    </row>
    <row r="1226" spans="1:12" ht="14.45">
      <c r="A1226" t="s">
        <v>723</v>
      </c>
      <c r="B1226" t="s">
        <v>775</v>
      </c>
      <c r="C1226">
        <v>842139</v>
      </c>
      <c r="D1226" t="s">
        <v>776</v>
      </c>
      <c r="E1226" t="s">
        <v>670</v>
      </c>
      <c r="F1226" t="s">
        <v>670</v>
      </c>
      <c r="G1226" t="str">
        <f t="shared" si="38"/>
        <v>Belarus to EU27</v>
      </c>
      <c r="H1226">
        <v>2017</v>
      </c>
      <c r="I1226" t="s">
        <v>724</v>
      </c>
      <c r="J1226">
        <v>6</v>
      </c>
      <c r="K1226">
        <v>599.1</v>
      </c>
      <c r="L1226" s="1">
        <f t="shared" si="39"/>
        <v>0.59910000000000008</v>
      </c>
    </row>
    <row r="1227" spans="1:12" ht="14.45">
      <c r="A1227" t="s">
        <v>723</v>
      </c>
      <c r="B1227" t="s">
        <v>775</v>
      </c>
      <c r="C1227">
        <v>847989</v>
      </c>
      <c r="D1227" t="s">
        <v>776</v>
      </c>
      <c r="E1227" t="s">
        <v>147</v>
      </c>
      <c r="F1227" t="s">
        <v>292</v>
      </c>
      <c r="G1227" t="str">
        <f t="shared" si="38"/>
        <v>Belarus to World</v>
      </c>
      <c r="H1227">
        <v>2012</v>
      </c>
      <c r="I1227" t="s">
        <v>724</v>
      </c>
      <c r="J1227">
        <v>6</v>
      </c>
      <c r="K1227">
        <v>6804.4</v>
      </c>
      <c r="L1227" s="1">
        <f t="shared" si="39"/>
        <v>6.8043999999999993</v>
      </c>
    </row>
    <row r="1228" spans="1:12" ht="14.45">
      <c r="A1228" t="s">
        <v>723</v>
      </c>
      <c r="B1228" t="s">
        <v>775</v>
      </c>
      <c r="C1228">
        <v>847989</v>
      </c>
      <c r="D1228" t="s">
        <v>776</v>
      </c>
      <c r="E1228" t="s">
        <v>147</v>
      </c>
      <c r="F1228" t="s">
        <v>292</v>
      </c>
      <c r="G1228" t="str">
        <f t="shared" si="38"/>
        <v>Belarus to World</v>
      </c>
      <c r="H1228">
        <v>2013</v>
      </c>
      <c r="I1228" t="s">
        <v>724</v>
      </c>
      <c r="J1228">
        <v>6</v>
      </c>
      <c r="K1228">
        <v>14454.2</v>
      </c>
      <c r="L1228" s="1">
        <f t="shared" si="39"/>
        <v>14.4542</v>
      </c>
    </row>
    <row r="1229" spans="1:12" ht="14.45">
      <c r="A1229" t="s">
        <v>723</v>
      </c>
      <c r="B1229" t="s">
        <v>775</v>
      </c>
      <c r="C1229">
        <v>847989</v>
      </c>
      <c r="D1229" t="s">
        <v>776</v>
      </c>
      <c r="E1229" t="s">
        <v>147</v>
      </c>
      <c r="F1229" t="s">
        <v>292</v>
      </c>
      <c r="G1229" t="str">
        <f t="shared" si="38"/>
        <v>Belarus to World</v>
      </c>
      <c r="H1229">
        <v>2014</v>
      </c>
      <c r="I1229" t="s">
        <v>724</v>
      </c>
      <c r="J1229">
        <v>6</v>
      </c>
      <c r="K1229">
        <v>12331.9</v>
      </c>
      <c r="L1229" s="1">
        <f t="shared" si="39"/>
        <v>12.331899999999999</v>
      </c>
    </row>
    <row r="1230" spans="1:12" ht="14.45">
      <c r="A1230" t="s">
        <v>723</v>
      </c>
      <c r="B1230" t="s">
        <v>775</v>
      </c>
      <c r="C1230">
        <v>847989</v>
      </c>
      <c r="D1230" t="s">
        <v>776</v>
      </c>
      <c r="E1230" t="s">
        <v>147</v>
      </c>
      <c r="F1230" t="s">
        <v>292</v>
      </c>
      <c r="G1230" t="str">
        <f t="shared" si="38"/>
        <v>Belarus to World</v>
      </c>
      <c r="H1230">
        <v>2015</v>
      </c>
      <c r="I1230" t="s">
        <v>724</v>
      </c>
      <c r="J1230">
        <v>6</v>
      </c>
      <c r="K1230">
        <v>5664.5</v>
      </c>
      <c r="L1230" s="1">
        <f t="shared" si="39"/>
        <v>5.6645000000000003</v>
      </c>
    </row>
    <row r="1231" spans="1:12" ht="14.45">
      <c r="A1231" t="s">
        <v>723</v>
      </c>
      <c r="B1231" t="s">
        <v>775</v>
      </c>
      <c r="C1231">
        <v>847989</v>
      </c>
      <c r="D1231" t="s">
        <v>776</v>
      </c>
      <c r="E1231" t="s">
        <v>147</v>
      </c>
      <c r="F1231" t="s">
        <v>292</v>
      </c>
      <c r="G1231" t="str">
        <f t="shared" si="38"/>
        <v>Belarus to World</v>
      </c>
      <c r="H1231">
        <v>2016</v>
      </c>
      <c r="I1231" t="s">
        <v>724</v>
      </c>
      <c r="J1231">
        <v>6</v>
      </c>
      <c r="K1231">
        <v>16325.6</v>
      </c>
      <c r="L1231" s="1">
        <f t="shared" si="39"/>
        <v>16.325600000000001</v>
      </c>
    </row>
    <row r="1232" spans="1:12" ht="14.45">
      <c r="A1232" t="s">
        <v>723</v>
      </c>
      <c r="B1232" t="s">
        <v>775</v>
      </c>
      <c r="C1232">
        <v>847989</v>
      </c>
      <c r="D1232" t="s">
        <v>776</v>
      </c>
      <c r="E1232" t="s">
        <v>147</v>
      </c>
      <c r="F1232" t="s">
        <v>292</v>
      </c>
      <c r="G1232" t="str">
        <f t="shared" si="38"/>
        <v>Belarus to World</v>
      </c>
      <c r="H1232">
        <v>2017</v>
      </c>
      <c r="I1232" t="s">
        <v>724</v>
      </c>
      <c r="J1232">
        <v>6</v>
      </c>
      <c r="K1232">
        <v>23522.7</v>
      </c>
      <c r="L1232" s="1">
        <f t="shared" si="39"/>
        <v>23.5227</v>
      </c>
    </row>
    <row r="1233" spans="1:12" ht="14.45">
      <c r="A1233" t="s">
        <v>723</v>
      </c>
      <c r="B1233" t="s">
        <v>775</v>
      </c>
      <c r="C1233">
        <v>847989</v>
      </c>
      <c r="D1233" t="s">
        <v>776</v>
      </c>
      <c r="E1233" t="s">
        <v>670</v>
      </c>
      <c r="F1233" t="s">
        <v>670</v>
      </c>
      <c r="G1233" t="str">
        <f t="shared" si="38"/>
        <v>Belarus to EU27</v>
      </c>
      <c r="H1233">
        <v>2012</v>
      </c>
      <c r="I1233" t="s">
        <v>724</v>
      </c>
      <c r="J1233">
        <v>6</v>
      </c>
      <c r="K1233">
        <v>167</v>
      </c>
      <c r="L1233" s="1">
        <f t="shared" si="39"/>
        <v>0.16700000000000001</v>
      </c>
    </row>
    <row r="1234" spans="1:12" ht="14.45">
      <c r="A1234" t="s">
        <v>723</v>
      </c>
      <c r="B1234" t="s">
        <v>775</v>
      </c>
      <c r="C1234">
        <v>847989</v>
      </c>
      <c r="D1234" t="s">
        <v>776</v>
      </c>
      <c r="E1234" t="s">
        <v>670</v>
      </c>
      <c r="F1234" t="s">
        <v>670</v>
      </c>
      <c r="G1234" t="str">
        <f t="shared" si="38"/>
        <v>Belarus to EU27</v>
      </c>
      <c r="H1234">
        <v>2013</v>
      </c>
      <c r="I1234" t="s">
        <v>724</v>
      </c>
      <c r="J1234">
        <v>6</v>
      </c>
      <c r="K1234">
        <v>465.6</v>
      </c>
      <c r="L1234" s="1">
        <f t="shared" si="39"/>
        <v>0.46560000000000001</v>
      </c>
    </row>
    <row r="1235" spans="1:12" ht="14.45">
      <c r="A1235" t="s">
        <v>723</v>
      </c>
      <c r="B1235" t="s">
        <v>775</v>
      </c>
      <c r="C1235">
        <v>847989</v>
      </c>
      <c r="D1235" t="s">
        <v>776</v>
      </c>
      <c r="E1235" t="s">
        <v>670</v>
      </c>
      <c r="F1235" t="s">
        <v>670</v>
      </c>
      <c r="G1235" t="str">
        <f t="shared" si="38"/>
        <v>Belarus to EU27</v>
      </c>
      <c r="H1235">
        <v>2014</v>
      </c>
      <c r="I1235" t="s">
        <v>724</v>
      </c>
      <c r="J1235">
        <v>6</v>
      </c>
      <c r="K1235">
        <v>413.2</v>
      </c>
      <c r="L1235" s="1">
        <f t="shared" si="39"/>
        <v>0.41320000000000001</v>
      </c>
    </row>
    <row r="1236" spans="1:12" ht="14.45">
      <c r="A1236" t="s">
        <v>723</v>
      </c>
      <c r="B1236" t="s">
        <v>775</v>
      </c>
      <c r="C1236">
        <v>847989</v>
      </c>
      <c r="D1236" t="s">
        <v>776</v>
      </c>
      <c r="E1236" t="s">
        <v>670</v>
      </c>
      <c r="F1236" t="s">
        <v>670</v>
      </c>
      <c r="G1236" t="str">
        <f t="shared" si="38"/>
        <v>Belarus to EU27</v>
      </c>
      <c r="H1236">
        <v>2015</v>
      </c>
      <c r="I1236" t="s">
        <v>724</v>
      </c>
      <c r="J1236">
        <v>6</v>
      </c>
      <c r="K1236">
        <v>613.20000000000005</v>
      </c>
      <c r="L1236" s="1">
        <f t="shared" si="39"/>
        <v>0.61320000000000008</v>
      </c>
    </row>
    <row r="1237" spans="1:12" ht="14.45">
      <c r="A1237" t="s">
        <v>723</v>
      </c>
      <c r="B1237" t="s">
        <v>775</v>
      </c>
      <c r="C1237">
        <v>847989</v>
      </c>
      <c r="D1237" t="s">
        <v>776</v>
      </c>
      <c r="E1237" t="s">
        <v>670</v>
      </c>
      <c r="F1237" t="s">
        <v>670</v>
      </c>
      <c r="G1237" t="str">
        <f t="shared" si="38"/>
        <v>Belarus to EU27</v>
      </c>
      <c r="H1237">
        <v>2016</v>
      </c>
      <c r="I1237" t="s">
        <v>724</v>
      </c>
      <c r="J1237">
        <v>6</v>
      </c>
      <c r="K1237">
        <v>1573.8</v>
      </c>
      <c r="L1237" s="1">
        <f t="shared" si="39"/>
        <v>1.5737999999999999</v>
      </c>
    </row>
    <row r="1238" spans="1:12" ht="14.45">
      <c r="A1238" t="s">
        <v>723</v>
      </c>
      <c r="B1238" t="s">
        <v>775</v>
      </c>
      <c r="C1238">
        <v>847989</v>
      </c>
      <c r="D1238" t="s">
        <v>776</v>
      </c>
      <c r="E1238" t="s">
        <v>670</v>
      </c>
      <c r="F1238" t="s">
        <v>670</v>
      </c>
      <c r="G1238" t="str">
        <f t="shared" si="38"/>
        <v>Belarus to EU27</v>
      </c>
      <c r="H1238">
        <v>2017</v>
      </c>
      <c r="I1238" t="s">
        <v>724</v>
      </c>
      <c r="J1238">
        <v>6</v>
      </c>
      <c r="K1238">
        <v>5581.4</v>
      </c>
      <c r="L1238" s="1">
        <f t="shared" si="39"/>
        <v>5.5813999999999995</v>
      </c>
    </row>
    <row r="1239" spans="1:12" ht="14.45">
      <c r="A1239" t="s">
        <v>723</v>
      </c>
      <c r="B1239" t="s">
        <v>777</v>
      </c>
      <c r="C1239">
        <v>730900</v>
      </c>
      <c r="D1239" t="s">
        <v>778</v>
      </c>
      <c r="E1239" t="s">
        <v>147</v>
      </c>
      <c r="F1239" t="s">
        <v>292</v>
      </c>
      <c r="G1239" t="str">
        <f t="shared" si="38"/>
        <v>Belize to World</v>
      </c>
      <c r="H1239">
        <v>2014</v>
      </c>
      <c r="I1239" t="s">
        <v>724</v>
      </c>
      <c r="J1239">
        <v>6</v>
      </c>
      <c r="K1239">
        <v>0</v>
      </c>
      <c r="L1239" s="1">
        <f t="shared" si="39"/>
        <v>0</v>
      </c>
    </row>
    <row r="1240" spans="1:12" ht="14.45">
      <c r="A1240" t="s">
        <v>723</v>
      </c>
      <c r="B1240" t="s">
        <v>777</v>
      </c>
      <c r="C1240">
        <v>741999</v>
      </c>
      <c r="D1240" t="s">
        <v>778</v>
      </c>
      <c r="E1240" t="s">
        <v>147</v>
      </c>
      <c r="F1240" t="s">
        <v>292</v>
      </c>
      <c r="G1240" t="str">
        <f t="shared" si="38"/>
        <v>Belize to World</v>
      </c>
      <c r="H1240">
        <v>2014</v>
      </c>
      <c r="I1240" t="s">
        <v>724</v>
      </c>
      <c r="J1240">
        <v>6</v>
      </c>
      <c r="K1240">
        <v>0</v>
      </c>
      <c r="L1240" s="1">
        <f t="shared" si="39"/>
        <v>0</v>
      </c>
    </row>
    <row r="1241" spans="1:12" ht="14.45">
      <c r="A1241" t="s">
        <v>723</v>
      </c>
      <c r="B1241" t="s">
        <v>777</v>
      </c>
      <c r="C1241">
        <v>841931</v>
      </c>
      <c r="D1241" t="s">
        <v>778</v>
      </c>
      <c r="E1241" t="s">
        <v>147</v>
      </c>
      <c r="F1241" t="s">
        <v>292</v>
      </c>
      <c r="G1241" t="str">
        <f t="shared" si="38"/>
        <v>Belize to World</v>
      </c>
      <c r="H1241">
        <v>2015</v>
      </c>
      <c r="I1241" t="s">
        <v>724</v>
      </c>
      <c r="J1241">
        <v>6</v>
      </c>
      <c r="K1241">
        <v>0</v>
      </c>
      <c r="L1241" s="1">
        <f t="shared" si="39"/>
        <v>0</v>
      </c>
    </row>
    <row r="1242" spans="1:12" ht="14.45">
      <c r="A1242" t="s">
        <v>723</v>
      </c>
      <c r="B1242" t="s">
        <v>777</v>
      </c>
      <c r="C1242">
        <v>842129</v>
      </c>
      <c r="D1242" t="s">
        <v>778</v>
      </c>
      <c r="E1242" t="s">
        <v>147</v>
      </c>
      <c r="F1242" t="s">
        <v>292</v>
      </c>
      <c r="G1242" t="str">
        <f t="shared" si="38"/>
        <v>Belize to World</v>
      </c>
      <c r="H1242">
        <v>2014</v>
      </c>
      <c r="I1242" t="s">
        <v>724</v>
      </c>
      <c r="J1242">
        <v>6</v>
      </c>
      <c r="K1242">
        <v>0</v>
      </c>
      <c r="L1242" s="1">
        <f t="shared" si="39"/>
        <v>0</v>
      </c>
    </row>
    <row r="1243" spans="1:12" ht="14.45">
      <c r="A1243" t="s">
        <v>723</v>
      </c>
      <c r="B1243" t="s">
        <v>777</v>
      </c>
      <c r="C1243">
        <v>842129</v>
      </c>
      <c r="D1243" t="s">
        <v>778</v>
      </c>
      <c r="E1243" t="s">
        <v>147</v>
      </c>
      <c r="F1243" t="s">
        <v>292</v>
      </c>
      <c r="G1243" t="str">
        <f t="shared" si="38"/>
        <v>Belize to World</v>
      </c>
      <c r="H1243">
        <v>2015</v>
      </c>
      <c r="I1243" t="s">
        <v>724</v>
      </c>
      <c r="J1243">
        <v>6</v>
      </c>
      <c r="K1243">
        <v>0</v>
      </c>
      <c r="L1243" s="1">
        <f t="shared" si="39"/>
        <v>0</v>
      </c>
    </row>
    <row r="1244" spans="1:12" ht="14.45">
      <c r="A1244" t="s">
        <v>723</v>
      </c>
      <c r="B1244" t="s">
        <v>777</v>
      </c>
      <c r="C1244">
        <v>842129</v>
      </c>
      <c r="D1244" t="s">
        <v>778</v>
      </c>
      <c r="E1244" t="s">
        <v>147</v>
      </c>
      <c r="F1244" t="s">
        <v>292</v>
      </c>
      <c r="G1244" t="str">
        <f t="shared" si="38"/>
        <v>Belize to World</v>
      </c>
      <c r="H1244">
        <v>2016</v>
      </c>
      <c r="I1244" t="s">
        <v>724</v>
      </c>
      <c r="J1244">
        <v>6</v>
      </c>
      <c r="K1244">
        <v>0</v>
      </c>
      <c r="L1244" s="1">
        <f t="shared" si="39"/>
        <v>0</v>
      </c>
    </row>
    <row r="1245" spans="1:12" ht="14.45">
      <c r="A1245" t="s">
        <v>723</v>
      </c>
      <c r="B1245" t="s">
        <v>777</v>
      </c>
      <c r="C1245">
        <v>842129</v>
      </c>
      <c r="D1245" t="s">
        <v>778</v>
      </c>
      <c r="E1245" t="s">
        <v>147</v>
      </c>
      <c r="F1245" t="s">
        <v>292</v>
      </c>
      <c r="G1245" t="str">
        <f t="shared" si="38"/>
        <v>Belize to World</v>
      </c>
      <c r="H1245">
        <v>2017</v>
      </c>
      <c r="I1245" t="s">
        <v>724</v>
      </c>
      <c r="J1245">
        <v>6</v>
      </c>
      <c r="K1245">
        <v>0</v>
      </c>
      <c r="L1245" s="1">
        <f t="shared" si="39"/>
        <v>0</v>
      </c>
    </row>
    <row r="1246" spans="1:12" ht="14.45">
      <c r="A1246" t="s">
        <v>723</v>
      </c>
      <c r="B1246" t="s">
        <v>777</v>
      </c>
      <c r="C1246">
        <v>842139</v>
      </c>
      <c r="D1246" t="s">
        <v>778</v>
      </c>
      <c r="E1246" t="s">
        <v>147</v>
      </c>
      <c r="F1246" t="s">
        <v>292</v>
      </c>
      <c r="G1246" t="str">
        <f t="shared" si="38"/>
        <v>Belize to World</v>
      </c>
      <c r="H1246">
        <v>2014</v>
      </c>
      <c r="I1246" t="s">
        <v>724</v>
      </c>
      <c r="J1246">
        <v>6</v>
      </c>
      <c r="K1246">
        <v>0</v>
      </c>
      <c r="L1246" s="1">
        <f t="shared" si="39"/>
        <v>0</v>
      </c>
    </row>
    <row r="1247" spans="1:12" ht="14.45">
      <c r="A1247" t="s">
        <v>723</v>
      </c>
      <c r="B1247" t="s">
        <v>777</v>
      </c>
      <c r="C1247">
        <v>842139</v>
      </c>
      <c r="D1247" t="s">
        <v>778</v>
      </c>
      <c r="E1247" t="s">
        <v>147</v>
      </c>
      <c r="F1247" t="s">
        <v>292</v>
      </c>
      <c r="G1247" t="str">
        <f t="shared" si="38"/>
        <v>Belize to World</v>
      </c>
      <c r="H1247">
        <v>2017</v>
      </c>
      <c r="I1247" t="s">
        <v>724</v>
      </c>
      <c r="J1247">
        <v>6</v>
      </c>
      <c r="K1247">
        <v>0</v>
      </c>
      <c r="L1247" s="1">
        <f t="shared" si="39"/>
        <v>0</v>
      </c>
    </row>
    <row r="1248" spans="1:12" ht="14.45">
      <c r="A1248" t="s">
        <v>723</v>
      </c>
      <c r="B1248" t="s">
        <v>777</v>
      </c>
      <c r="C1248">
        <v>847989</v>
      </c>
      <c r="D1248" t="s">
        <v>778</v>
      </c>
      <c r="E1248" t="s">
        <v>147</v>
      </c>
      <c r="F1248" t="s">
        <v>292</v>
      </c>
      <c r="G1248" t="str">
        <f t="shared" si="38"/>
        <v>Belize to World</v>
      </c>
      <c r="H1248">
        <v>2014</v>
      </c>
      <c r="I1248" t="s">
        <v>724</v>
      </c>
      <c r="J1248">
        <v>6</v>
      </c>
      <c r="K1248">
        <v>0</v>
      </c>
      <c r="L1248" s="1">
        <f t="shared" si="39"/>
        <v>0</v>
      </c>
    </row>
    <row r="1249" spans="1:12" ht="14.45">
      <c r="A1249" t="s">
        <v>723</v>
      </c>
      <c r="B1249" t="s">
        <v>777</v>
      </c>
      <c r="C1249">
        <v>847989</v>
      </c>
      <c r="D1249" t="s">
        <v>778</v>
      </c>
      <c r="E1249" t="s">
        <v>147</v>
      </c>
      <c r="F1249" t="s">
        <v>292</v>
      </c>
      <c r="G1249" t="str">
        <f t="shared" si="38"/>
        <v>Belize to World</v>
      </c>
      <c r="H1249">
        <v>2015</v>
      </c>
      <c r="I1249" t="s">
        <v>724</v>
      </c>
      <c r="J1249">
        <v>6</v>
      </c>
      <c r="K1249">
        <v>0</v>
      </c>
      <c r="L1249" s="1">
        <f t="shared" si="39"/>
        <v>0</v>
      </c>
    </row>
    <row r="1250" spans="1:12" ht="14.45">
      <c r="A1250" t="s">
        <v>723</v>
      </c>
      <c r="B1250" t="s">
        <v>777</v>
      </c>
      <c r="C1250">
        <v>847989</v>
      </c>
      <c r="D1250" t="s">
        <v>778</v>
      </c>
      <c r="E1250" t="s">
        <v>147</v>
      </c>
      <c r="F1250" t="s">
        <v>292</v>
      </c>
      <c r="G1250" t="str">
        <f t="shared" si="38"/>
        <v>Belize to World</v>
      </c>
      <c r="H1250">
        <v>2016</v>
      </c>
      <c r="I1250" t="s">
        <v>724</v>
      </c>
      <c r="J1250">
        <v>6</v>
      </c>
      <c r="K1250">
        <v>0</v>
      </c>
      <c r="L1250" s="1">
        <f t="shared" si="39"/>
        <v>0</v>
      </c>
    </row>
    <row r="1251" spans="1:12" ht="14.45">
      <c r="A1251" t="s">
        <v>723</v>
      </c>
      <c r="B1251" t="s">
        <v>779</v>
      </c>
      <c r="C1251">
        <v>730900</v>
      </c>
      <c r="D1251" t="s">
        <v>780</v>
      </c>
      <c r="E1251" t="s">
        <v>147</v>
      </c>
      <c r="F1251" t="s">
        <v>292</v>
      </c>
      <c r="G1251" t="str">
        <f t="shared" si="38"/>
        <v>Bermuda to World</v>
      </c>
      <c r="H1251">
        <v>2012</v>
      </c>
      <c r="I1251" t="s">
        <v>724</v>
      </c>
      <c r="J1251">
        <v>6</v>
      </c>
      <c r="K1251">
        <v>0.32800000000000001</v>
      </c>
      <c r="L1251" s="1">
        <f t="shared" si="39"/>
        <v>3.28E-4</v>
      </c>
    </row>
    <row r="1252" spans="1:12" ht="14.45">
      <c r="A1252" t="s">
        <v>723</v>
      </c>
      <c r="B1252" t="s">
        <v>779</v>
      </c>
      <c r="C1252">
        <v>730900</v>
      </c>
      <c r="D1252" t="s">
        <v>780</v>
      </c>
      <c r="E1252" t="s">
        <v>147</v>
      </c>
      <c r="F1252" t="s">
        <v>292</v>
      </c>
      <c r="G1252" t="str">
        <f t="shared" si="38"/>
        <v>Bermuda to World</v>
      </c>
      <c r="H1252">
        <v>2017</v>
      </c>
      <c r="I1252" t="s">
        <v>724</v>
      </c>
      <c r="J1252">
        <v>6</v>
      </c>
      <c r="K1252">
        <v>7.5999999999999998E-2</v>
      </c>
      <c r="L1252" s="1">
        <f t="shared" si="39"/>
        <v>7.6000000000000004E-5</v>
      </c>
    </row>
    <row r="1253" spans="1:12" ht="14.45">
      <c r="A1253" t="s">
        <v>723</v>
      </c>
      <c r="B1253" t="s">
        <v>779</v>
      </c>
      <c r="C1253">
        <v>741999</v>
      </c>
      <c r="D1253" t="s">
        <v>780</v>
      </c>
      <c r="E1253" t="s">
        <v>147</v>
      </c>
      <c r="F1253" t="s">
        <v>292</v>
      </c>
      <c r="G1253" t="str">
        <f t="shared" si="38"/>
        <v>Bermuda to World</v>
      </c>
      <c r="H1253">
        <v>2016</v>
      </c>
      <c r="I1253" t="s">
        <v>724</v>
      </c>
      <c r="J1253">
        <v>6</v>
      </c>
      <c r="K1253">
        <v>5.1999999999999998E-2</v>
      </c>
      <c r="L1253" s="1">
        <f t="shared" si="39"/>
        <v>5.1999999999999997E-5</v>
      </c>
    </row>
    <row r="1254" spans="1:12" ht="14.45">
      <c r="A1254" t="s">
        <v>723</v>
      </c>
      <c r="B1254" t="s">
        <v>779</v>
      </c>
      <c r="C1254">
        <v>842129</v>
      </c>
      <c r="D1254" t="s">
        <v>780</v>
      </c>
      <c r="E1254" t="s">
        <v>147</v>
      </c>
      <c r="F1254" t="s">
        <v>292</v>
      </c>
      <c r="G1254" t="str">
        <f t="shared" si="38"/>
        <v>Bermuda to World</v>
      </c>
      <c r="H1254">
        <v>2015</v>
      </c>
      <c r="I1254" t="s">
        <v>724</v>
      </c>
      <c r="J1254">
        <v>6</v>
      </c>
      <c r="K1254">
        <v>15.882999999999999</v>
      </c>
      <c r="L1254" s="1">
        <f t="shared" si="39"/>
        <v>1.5882999999999998E-2</v>
      </c>
    </row>
    <row r="1255" spans="1:12" ht="14.45">
      <c r="A1255" t="s">
        <v>723</v>
      </c>
      <c r="B1255" t="s">
        <v>779</v>
      </c>
      <c r="C1255">
        <v>842129</v>
      </c>
      <c r="D1255" t="s">
        <v>780</v>
      </c>
      <c r="E1255" t="s">
        <v>147</v>
      </c>
      <c r="F1255" t="s">
        <v>292</v>
      </c>
      <c r="G1255" t="str">
        <f t="shared" si="38"/>
        <v>Bermuda to World</v>
      </c>
      <c r="H1255">
        <v>2016</v>
      </c>
      <c r="I1255" t="s">
        <v>724</v>
      </c>
      <c r="J1255">
        <v>6</v>
      </c>
      <c r="K1255">
        <v>0.216</v>
      </c>
      <c r="L1255" s="1">
        <f t="shared" si="39"/>
        <v>2.1599999999999999E-4</v>
      </c>
    </row>
    <row r="1256" spans="1:12" ht="14.45">
      <c r="A1256" t="s">
        <v>723</v>
      </c>
      <c r="B1256" t="s">
        <v>779</v>
      </c>
      <c r="C1256">
        <v>842139</v>
      </c>
      <c r="D1256" t="s">
        <v>780</v>
      </c>
      <c r="E1256" t="s">
        <v>147</v>
      </c>
      <c r="F1256" t="s">
        <v>292</v>
      </c>
      <c r="G1256" t="str">
        <f t="shared" si="38"/>
        <v>Bermuda to World</v>
      </c>
      <c r="H1256">
        <v>2014</v>
      </c>
      <c r="I1256" t="s">
        <v>724</v>
      </c>
      <c r="J1256">
        <v>6</v>
      </c>
      <c r="K1256">
        <v>5.0999999999999996</v>
      </c>
      <c r="L1256" s="1">
        <f t="shared" si="39"/>
        <v>5.0999999999999995E-3</v>
      </c>
    </row>
    <row r="1257" spans="1:12" ht="14.45">
      <c r="A1257" t="s">
        <v>723</v>
      </c>
      <c r="B1257" t="s">
        <v>779</v>
      </c>
      <c r="C1257">
        <v>847989</v>
      </c>
      <c r="D1257" t="s">
        <v>780</v>
      </c>
      <c r="E1257" t="s">
        <v>147</v>
      </c>
      <c r="F1257" t="s">
        <v>292</v>
      </c>
      <c r="G1257" t="str">
        <f t="shared" si="38"/>
        <v>Bermuda to World</v>
      </c>
      <c r="H1257">
        <v>2013</v>
      </c>
      <c r="I1257" t="s">
        <v>724</v>
      </c>
      <c r="J1257">
        <v>6</v>
      </c>
      <c r="K1257">
        <v>156.73400000000001</v>
      </c>
      <c r="L1257" s="1">
        <f t="shared" si="39"/>
        <v>0.15673400000000001</v>
      </c>
    </row>
    <row r="1258" spans="1:12" ht="14.45">
      <c r="A1258" t="s">
        <v>723</v>
      </c>
      <c r="B1258" t="s">
        <v>779</v>
      </c>
      <c r="C1258">
        <v>847989</v>
      </c>
      <c r="D1258" t="s">
        <v>780</v>
      </c>
      <c r="E1258" t="s">
        <v>147</v>
      </c>
      <c r="F1258" t="s">
        <v>292</v>
      </c>
      <c r="G1258" t="str">
        <f t="shared" si="38"/>
        <v>Bermuda to World</v>
      </c>
      <c r="H1258">
        <v>2017</v>
      </c>
      <c r="I1258" t="s">
        <v>724</v>
      </c>
      <c r="J1258">
        <v>6</v>
      </c>
      <c r="K1258">
        <v>28.183</v>
      </c>
      <c r="L1258" s="1">
        <f t="shared" si="39"/>
        <v>2.8183E-2</v>
      </c>
    </row>
    <row r="1259" spans="1:12" ht="14.45">
      <c r="A1259" t="s">
        <v>723</v>
      </c>
      <c r="B1259" t="s">
        <v>781</v>
      </c>
      <c r="C1259">
        <v>730900</v>
      </c>
      <c r="D1259" t="s">
        <v>782</v>
      </c>
      <c r="E1259" t="s">
        <v>147</v>
      </c>
      <c r="F1259" t="s">
        <v>292</v>
      </c>
      <c r="G1259" t="str">
        <f t="shared" si="38"/>
        <v>Bolivia to World</v>
      </c>
      <c r="H1259">
        <v>2015</v>
      </c>
      <c r="I1259" t="s">
        <v>724</v>
      </c>
      <c r="J1259">
        <v>6</v>
      </c>
      <c r="K1259">
        <v>451.38400000000001</v>
      </c>
      <c r="L1259" s="1">
        <f t="shared" si="39"/>
        <v>0.45138400000000001</v>
      </c>
    </row>
    <row r="1260" spans="1:12" ht="14.45">
      <c r="A1260" t="s">
        <v>723</v>
      </c>
      <c r="B1260" t="s">
        <v>781</v>
      </c>
      <c r="C1260">
        <v>730900</v>
      </c>
      <c r="D1260" t="s">
        <v>782</v>
      </c>
      <c r="E1260" t="s">
        <v>147</v>
      </c>
      <c r="F1260" t="s">
        <v>292</v>
      </c>
      <c r="G1260" t="str">
        <f t="shared" si="38"/>
        <v>Bolivia to World</v>
      </c>
      <c r="H1260">
        <v>2017</v>
      </c>
      <c r="I1260" t="s">
        <v>724</v>
      </c>
      <c r="J1260">
        <v>6</v>
      </c>
      <c r="K1260">
        <v>2</v>
      </c>
      <c r="L1260" s="1">
        <f t="shared" si="39"/>
        <v>2E-3</v>
      </c>
    </row>
    <row r="1261" spans="1:12" ht="14.45">
      <c r="A1261" t="s">
        <v>723</v>
      </c>
      <c r="B1261" t="s">
        <v>781</v>
      </c>
      <c r="C1261">
        <v>741999</v>
      </c>
      <c r="D1261" t="s">
        <v>782</v>
      </c>
      <c r="E1261" t="s">
        <v>147</v>
      </c>
      <c r="F1261" t="s">
        <v>292</v>
      </c>
      <c r="G1261" t="str">
        <f t="shared" si="38"/>
        <v>Bolivia to World</v>
      </c>
      <c r="H1261">
        <v>2012</v>
      </c>
      <c r="I1261" t="s">
        <v>724</v>
      </c>
      <c r="J1261">
        <v>6</v>
      </c>
      <c r="K1261">
        <v>0.22600000000000001</v>
      </c>
      <c r="L1261" s="1">
        <f t="shared" si="39"/>
        <v>2.2600000000000002E-4</v>
      </c>
    </row>
    <row r="1262" spans="1:12" ht="14.45">
      <c r="A1262" t="s">
        <v>723</v>
      </c>
      <c r="B1262" t="s">
        <v>781</v>
      </c>
      <c r="C1262">
        <v>741999</v>
      </c>
      <c r="D1262" t="s">
        <v>782</v>
      </c>
      <c r="E1262" t="s">
        <v>147</v>
      </c>
      <c r="F1262" t="s">
        <v>292</v>
      </c>
      <c r="G1262" t="str">
        <f t="shared" si="38"/>
        <v>Bolivia to World</v>
      </c>
      <c r="H1262">
        <v>2013</v>
      </c>
      <c r="I1262" t="s">
        <v>724</v>
      </c>
      <c r="J1262">
        <v>6</v>
      </c>
      <c r="K1262">
        <v>9.9000000000000005E-2</v>
      </c>
      <c r="L1262" s="1">
        <f t="shared" si="39"/>
        <v>9.9000000000000008E-5</v>
      </c>
    </row>
    <row r="1263" spans="1:12" ht="14.45">
      <c r="A1263" t="s">
        <v>723</v>
      </c>
      <c r="B1263" t="s">
        <v>781</v>
      </c>
      <c r="C1263">
        <v>741999</v>
      </c>
      <c r="D1263" t="s">
        <v>782</v>
      </c>
      <c r="E1263" t="s">
        <v>147</v>
      </c>
      <c r="F1263" t="s">
        <v>292</v>
      </c>
      <c r="G1263" t="str">
        <f t="shared" si="38"/>
        <v>Bolivia to World</v>
      </c>
      <c r="H1263">
        <v>2016</v>
      </c>
      <c r="I1263" t="s">
        <v>724</v>
      </c>
      <c r="J1263">
        <v>6</v>
      </c>
      <c r="K1263">
        <v>0.24</v>
      </c>
      <c r="L1263" s="1">
        <f t="shared" si="39"/>
        <v>2.3999999999999998E-4</v>
      </c>
    </row>
    <row r="1264" spans="1:12" ht="14.45">
      <c r="A1264" t="s">
        <v>723</v>
      </c>
      <c r="B1264" t="s">
        <v>781</v>
      </c>
      <c r="C1264">
        <v>741999</v>
      </c>
      <c r="D1264" t="s">
        <v>782</v>
      </c>
      <c r="E1264" t="s">
        <v>147</v>
      </c>
      <c r="F1264" t="s">
        <v>292</v>
      </c>
      <c r="G1264" t="str">
        <f t="shared" si="38"/>
        <v>Bolivia to World</v>
      </c>
      <c r="H1264">
        <v>2017</v>
      </c>
      <c r="I1264" t="s">
        <v>724</v>
      </c>
      <c r="J1264">
        <v>6</v>
      </c>
      <c r="K1264">
        <v>7.01</v>
      </c>
      <c r="L1264" s="1">
        <f t="shared" si="39"/>
        <v>7.0099999999999997E-3</v>
      </c>
    </row>
    <row r="1265" spans="1:12" ht="14.45">
      <c r="A1265" t="s">
        <v>723</v>
      </c>
      <c r="B1265" t="s">
        <v>781</v>
      </c>
      <c r="C1265">
        <v>741999</v>
      </c>
      <c r="D1265" t="s">
        <v>782</v>
      </c>
      <c r="E1265" t="s">
        <v>670</v>
      </c>
      <c r="F1265" t="s">
        <v>670</v>
      </c>
      <c r="G1265" t="str">
        <f t="shared" si="38"/>
        <v>Bolivia to EU27</v>
      </c>
      <c r="H1265">
        <v>2017</v>
      </c>
      <c r="I1265" t="s">
        <v>724</v>
      </c>
      <c r="J1265">
        <v>6</v>
      </c>
      <c r="K1265">
        <v>7</v>
      </c>
      <c r="L1265" s="1">
        <f t="shared" si="39"/>
        <v>7.0000000000000001E-3</v>
      </c>
    </row>
    <row r="1266" spans="1:12" ht="14.45">
      <c r="A1266" t="s">
        <v>723</v>
      </c>
      <c r="B1266" t="s">
        <v>783</v>
      </c>
      <c r="C1266">
        <v>730900</v>
      </c>
      <c r="D1266" t="s">
        <v>784</v>
      </c>
      <c r="E1266" t="s">
        <v>147</v>
      </c>
      <c r="F1266" t="s">
        <v>292</v>
      </c>
      <c r="G1266" t="str">
        <f t="shared" si="38"/>
        <v>Brazil to World</v>
      </c>
      <c r="H1266">
        <v>2012</v>
      </c>
      <c r="I1266" t="s">
        <v>724</v>
      </c>
      <c r="J1266">
        <v>6</v>
      </c>
      <c r="K1266">
        <v>66063.797999999995</v>
      </c>
      <c r="L1266" s="1">
        <f t="shared" si="39"/>
        <v>66.063797999999991</v>
      </c>
    </row>
    <row r="1267" spans="1:12" ht="14.45">
      <c r="A1267" t="s">
        <v>723</v>
      </c>
      <c r="B1267" t="s">
        <v>783</v>
      </c>
      <c r="C1267">
        <v>730900</v>
      </c>
      <c r="D1267" t="s">
        <v>784</v>
      </c>
      <c r="E1267" t="s">
        <v>147</v>
      </c>
      <c r="F1267" t="s">
        <v>292</v>
      </c>
      <c r="G1267" t="str">
        <f t="shared" si="38"/>
        <v>Brazil to World</v>
      </c>
      <c r="H1267">
        <v>2013</v>
      </c>
      <c r="I1267" t="s">
        <v>724</v>
      </c>
      <c r="J1267">
        <v>6</v>
      </c>
      <c r="K1267">
        <v>47998.974999999999</v>
      </c>
      <c r="L1267" s="1">
        <f t="shared" si="39"/>
        <v>47.998975000000002</v>
      </c>
    </row>
    <row r="1268" spans="1:12" ht="14.45">
      <c r="A1268" t="s">
        <v>723</v>
      </c>
      <c r="B1268" t="s">
        <v>783</v>
      </c>
      <c r="C1268">
        <v>730900</v>
      </c>
      <c r="D1268" t="s">
        <v>784</v>
      </c>
      <c r="E1268" t="s">
        <v>147</v>
      </c>
      <c r="F1268" t="s">
        <v>292</v>
      </c>
      <c r="G1268" t="str">
        <f t="shared" si="38"/>
        <v>Brazil to World</v>
      </c>
      <c r="H1268">
        <v>2014</v>
      </c>
      <c r="I1268" t="s">
        <v>724</v>
      </c>
      <c r="J1268">
        <v>6</v>
      </c>
      <c r="K1268">
        <v>68665.142000000007</v>
      </c>
      <c r="L1268" s="1">
        <f t="shared" si="39"/>
        <v>68.665142000000003</v>
      </c>
    </row>
    <row r="1269" spans="1:12" ht="14.45">
      <c r="A1269" t="s">
        <v>723</v>
      </c>
      <c r="B1269" t="s">
        <v>783</v>
      </c>
      <c r="C1269">
        <v>730900</v>
      </c>
      <c r="D1269" t="s">
        <v>784</v>
      </c>
      <c r="E1269" t="s">
        <v>147</v>
      </c>
      <c r="F1269" t="s">
        <v>292</v>
      </c>
      <c r="G1269" t="str">
        <f t="shared" si="38"/>
        <v>Brazil to World</v>
      </c>
      <c r="H1269">
        <v>2015</v>
      </c>
      <c r="I1269" t="s">
        <v>724</v>
      </c>
      <c r="J1269">
        <v>6</v>
      </c>
      <c r="K1269">
        <v>51025.722000000002</v>
      </c>
      <c r="L1269" s="1">
        <f t="shared" si="39"/>
        <v>51.025722000000002</v>
      </c>
    </row>
    <row r="1270" spans="1:12" ht="14.45">
      <c r="A1270" t="s">
        <v>723</v>
      </c>
      <c r="B1270" t="s">
        <v>783</v>
      </c>
      <c r="C1270">
        <v>730900</v>
      </c>
      <c r="D1270" t="s">
        <v>784</v>
      </c>
      <c r="E1270" t="s">
        <v>147</v>
      </c>
      <c r="F1270" t="s">
        <v>292</v>
      </c>
      <c r="G1270" t="str">
        <f t="shared" si="38"/>
        <v>Brazil to World</v>
      </c>
      <c r="H1270">
        <v>2016</v>
      </c>
      <c r="I1270" t="s">
        <v>724</v>
      </c>
      <c r="J1270">
        <v>6</v>
      </c>
      <c r="K1270">
        <v>52873.843999999997</v>
      </c>
      <c r="L1270" s="1">
        <f t="shared" si="39"/>
        <v>52.873843999999998</v>
      </c>
    </row>
    <row r="1271" spans="1:12" ht="14.45">
      <c r="A1271" t="s">
        <v>723</v>
      </c>
      <c r="B1271" t="s">
        <v>783</v>
      </c>
      <c r="C1271">
        <v>730900</v>
      </c>
      <c r="D1271" t="s">
        <v>784</v>
      </c>
      <c r="E1271" t="s">
        <v>147</v>
      </c>
      <c r="F1271" t="s">
        <v>292</v>
      </c>
      <c r="G1271" t="str">
        <f t="shared" si="38"/>
        <v>Brazil to World</v>
      </c>
      <c r="H1271">
        <v>2017</v>
      </c>
      <c r="I1271" t="s">
        <v>724</v>
      </c>
      <c r="J1271">
        <v>6</v>
      </c>
      <c r="K1271">
        <v>40268.480000000003</v>
      </c>
      <c r="L1271" s="1">
        <f t="shared" si="39"/>
        <v>40.268480000000004</v>
      </c>
    </row>
    <row r="1272" spans="1:12" ht="14.45">
      <c r="A1272" t="s">
        <v>723</v>
      </c>
      <c r="B1272" t="s">
        <v>783</v>
      </c>
      <c r="C1272">
        <v>730900</v>
      </c>
      <c r="D1272" t="s">
        <v>784</v>
      </c>
      <c r="E1272" t="s">
        <v>670</v>
      </c>
      <c r="F1272" t="s">
        <v>670</v>
      </c>
      <c r="G1272" t="str">
        <f t="shared" si="38"/>
        <v>Brazil to EU27</v>
      </c>
      <c r="H1272">
        <v>2012</v>
      </c>
      <c r="I1272" t="s">
        <v>724</v>
      </c>
      <c r="J1272">
        <v>6</v>
      </c>
      <c r="K1272">
        <v>5280.1390000000001</v>
      </c>
      <c r="L1272" s="1">
        <f t="shared" si="39"/>
        <v>5.2801390000000001</v>
      </c>
    </row>
    <row r="1273" spans="1:12" ht="14.45">
      <c r="A1273" t="s">
        <v>723</v>
      </c>
      <c r="B1273" t="s">
        <v>783</v>
      </c>
      <c r="C1273">
        <v>730900</v>
      </c>
      <c r="D1273" t="s">
        <v>784</v>
      </c>
      <c r="E1273" t="s">
        <v>670</v>
      </c>
      <c r="F1273" t="s">
        <v>670</v>
      </c>
      <c r="G1273" t="str">
        <f t="shared" si="38"/>
        <v>Brazil to EU27</v>
      </c>
      <c r="H1273">
        <v>2013</v>
      </c>
      <c r="I1273" t="s">
        <v>724</v>
      </c>
      <c r="J1273">
        <v>6</v>
      </c>
      <c r="K1273">
        <v>5210.5829999999996</v>
      </c>
      <c r="L1273" s="1">
        <f t="shared" si="39"/>
        <v>5.2105829999999997</v>
      </c>
    </row>
    <row r="1274" spans="1:12" ht="14.45">
      <c r="A1274" t="s">
        <v>723</v>
      </c>
      <c r="B1274" t="s">
        <v>783</v>
      </c>
      <c r="C1274">
        <v>730900</v>
      </c>
      <c r="D1274" t="s">
        <v>784</v>
      </c>
      <c r="E1274" t="s">
        <v>670</v>
      </c>
      <c r="F1274" t="s">
        <v>670</v>
      </c>
      <c r="G1274" t="str">
        <f t="shared" si="38"/>
        <v>Brazil to EU27</v>
      </c>
      <c r="H1274">
        <v>2014</v>
      </c>
      <c r="I1274" t="s">
        <v>724</v>
      </c>
      <c r="J1274">
        <v>6</v>
      </c>
      <c r="K1274">
        <v>6736.52</v>
      </c>
      <c r="L1274" s="1">
        <f t="shared" si="39"/>
        <v>6.7365200000000005</v>
      </c>
    </row>
    <row r="1275" spans="1:12" ht="14.45">
      <c r="A1275" t="s">
        <v>723</v>
      </c>
      <c r="B1275" t="s">
        <v>783</v>
      </c>
      <c r="C1275">
        <v>730900</v>
      </c>
      <c r="D1275" t="s">
        <v>784</v>
      </c>
      <c r="E1275" t="s">
        <v>670</v>
      </c>
      <c r="F1275" t="s">
        <v>670</v>
      </c>
      <c r="G1275" t="str">
        <f t="shared" si="38"/>
        <v>Brazil to EU27</v>
      </c>
      <c r="H1275">
        <v>2015</v>
      </c>
      <c r="I1275" t="s">
        <v>724</v>
      </c>
      <c r="J1275">
        <v>6</v>
      </c>
      <c r="K1275">
        <v>6469.6850000000004</v>
      </c>
      <c r="L1275" s="1">
        <f t="shared" si="39"/>
        <v>6.4696850000000001</v>
      </c>
    </row>
    <row r="1276" spans="1:12" ht="14.45">
      <c r="A1276" t="s">
        <v>723</v>
      </c>
      <c r="B1276" t="s">
        <v>783</v>
      </c>
      <c r="C1276">
        <v>730900</v>
      </c>
      <c r="D1276" t="s">
        <v>784</v>
      </c>
      <c r="E1276" t="s">
        <v>670</v>
      </c>
      <c r="F1276" t="s">
        <v>670</v>
      </c>
      <c r="G1276" t="str">
        <f t="shared" si="38"/>
        <v>Brazil to EU27</v>
      </c>
      <c r="H1276">
        <v>2016</v>
      </c>
      <c r="I1276" t="s">
        <v>724</v>
      </c>
      <c r="J1276">
        <v>6</v>
      </c>
      <c r="K1276">
        <v>2703.2310000000002</v>
      </c>
      <c r="L1276" s="1">
        <f t="shared" si="39"/>
        <v>2.7032310000000002</v>
      </c>
    </row>
    <row r="1277" spans="1:12" ht="14.45">
      <c r="A1277" t="s">
        <v>723</v>
      </c>
      <c r="B1277" t="s">
        <v>783</v>
      </c>
      <c r="C1277">
        <v>730900</v>
      </c>
      <c r="D1277" t="s">
        <v>784</v>
      </c>
      <c r="E1277" t="s">
        <v>670</v>
      </c>
      <c r="F1277" t="s">
        <v>670</v>
      </c>
      <c r="G1277" t="str">
        <f t="shared" si="38"/>
        <v>Brazil to EU27</v>
      </c>
      <c r="H1277">
        <v>2017</v>
      </c>
      <c r="I1277" t="s">
        <v>724</v>
      </c>
      <c r="J1277">
        <v>6</v>
      </c>
      <c r="K1277">
        <v>886.16200000000003</v>
      </c>
      <c r="L1277" s="1">
        <f t="shared" si="39"/>
        <v>0.88616200000000001</v>
      </c>
    </row>
    <row r="1278" spans="1:12" ht="14.45">
      <c r="A1278" t="s">
        <v>723</v>
      </c>
      <c r="B1278" t="s">
        <v>783</v>
      </c>
      <c r="C1278">
        <v>741999</v>
      </c>
      <c r="D1278" t="s">
        <v>784</v>
      </c>
      <c r="E1278" t="s">
        <v>147</v>
      </c>
      <c r="F1278" t="s">
        <v>292</v>
      </c>
      <c r="G1278" t="str">
        <f t="shared" si="38"/>
        <v>Brazil to World</v>
      </c>
      <c r="H1278">
        <v>2012</v>
      </c>
      <c r="I1278" t="s">
        <v>724</v>
      </c>
      <c r="J1278">
        <v>6</v>
      </c>
      <c r="K1278">
        <v>1777.932</v>
      </c>
      <c r="L1278" s="1">
        <f t="shared" si="39"/>
        <v>1.7779320000000001</v>
      </c>
    </row>
    <row r="1279" spans="1:12" ht="14.45">
      <c r="A1279" t="s">
        <v>723</v>
      </c>
      <c r="B1279" t="s">
        <v>783</v>
      </c>
      <c r="C1279">
        <v>741999</v>
      </c>
      <c r="D1279" t="s">
        <v>784</v>
      </c>
      <c r="E1279" t="s">
        <v>147</v>
      </c>
      <c r="F1279" t="s">
        <v>292</v>
      </c>
      <c r="G1279" t="str">
        <f t="shared" si="38"/>
        <v>Brazil to World</v>
      </c>
      <c r="H1279">
        <v>2013</v>
      </c>
      <c r="I1279" t="s">
        <v>724</v>
      </c>
      <c r="J1279">
        <v>6</v>
      </c>
      <c r="K1279">
        <v>2256.77</v>
      </c>
      <c r="L1279" s="1">
        <f t="shared" si="39"/>
        <v>2.2567699999999999</v>
      </c>
    </row>
    <row r="1280" spans="1:12" ht="14.45">
      <c r="A1280" t="s">
        <v>723</v>
      </c>
      <c r="B1280" t="s">
        <v>783</v>
      </c>
      <c r="C1280">
        <v>741999</v>
      </c>
      <c r="D1280" t="s">
        <v>784</v>
      </c>
      <c r="E1280" t="s">
        <v>147</v>
      </c>
      <c r="F1280" t="s">
        <v>292</v>
      </c>
      <c r="G1280" t="str">
        <f t="shared" si="38"/>
        <v>Brazil to World</v>
      </c>
      <c r="H1280">
        <v>2014</v>
      </c>
      <c r="I1280" t="s">
        <v>724</v>
      </c>
      <c r="J1280">
        <v>6</v>
      </c>
      <c r="K1280">
        <v>2089.364</v>
      </c>
      <c r="L1280" s="1">
        <f t="shared" si="39"/>
        <v>2.0893640000000002</v>
      </c>
    </row>
    <row r="1281" spans="1:12" ht="14.45">
      <c r="A1281" t="s">
        <v>723</v>
      </c>
      <c r="B1281" t="s">
        <v>783</v>
      </c>
      <c r="C1281">
        <v>741999</v>
      </c>
      <c r="D1281" t="s">
        <v>784</v>
      </c>
      <c r="E1281" t="s">
        <v>147</v>
      </c>
      <c r="F1281" t="s">
        <v>292</v>
      </c>
      <c r="G1281" t="str">
        <f t="shared" si="38"/>
        <v>Brazil to World</v>
      </c>
      <c r="H1281">
        <v>2015</v>
      </c>
      <c r="I1281" t="s">
        <v>724</v>
      </c>
      <c r="J1281">
        <v>6</v>
      </c>
      <c r="K1281">
        <v>2071.1019999999999</v>
      </c>
      <c r="L1281" s="1">
        <f t="shared" si="39"/>
        <v>2.0711019999999998</v>
      </c>
    </row>
    <row r="1282" spans="1:12" ht="14.45">
      <c r="A1282" t="s">
        <v>723</v>
      </c>
      <c r="B1282" t="s">
        <v>783</v>
      </c>
      <c r="C1282">
        <v>741999</v>
      </c>
      <c r="D1282" t="s">
        <v>784</v>
      </c>
      <c r="E1282" t="s">
        <v>147</v>
      </c>
      <c r="F1282" t="s">
        <v>292</v>
      </c>
      <c r="G1282" t="str">
        <f t="shared" si="38"/>
        <v>Brazil to World</v>
      </c>
      <c r="H1282">
        <v>2016</v>
      </c>
      <c r="I1282" t="s">
        <v>724</v>
      </c>
      <c r="J1282">
        <v>6</v>
      </c>
      <c r="K1282">
        <v>2112.4659999999999</v>
      </c>
      <c r="L1282" s="1">
        <f t="shared" si="39"/>
        <v>2.112466</v>
      </c>
    </row>
    <row r="1283" spans="1:12" ht="14.45">
      <c r="A1283" t="s">
        <v>723</v>
      </c>
      <c r="B1283" t="s">
        <v>783</v>
      </c>
      <c r="C1283">
        <v>741999</v>
      </c>
      <c r="D1283" t="s">
        <v>784</v>
      </c>
      <c r="E1283" t="s">
        <v>147</v>
      </c>
      <c r="F1283" t="s">
        <v>292</v>
      </c>
      <c r="G1283" t="str">
        <f t="shared" si="38"/>
        <v>Brazil to World</v>
      </c>
      <c r="H1283">
        <v>2017</v>
      </c>
      <c r="I1283" t="s">
        <v>724</v>
      </c>
      <c r="J1283">
        <v>6</v>
      </c>
      <c r="K1283">
        <v>1758.759</v>
      </c>
      <c r="L1283" s="1">
        <f t="shared" si="39"/>
        <v>1.758759</v>
      </c>
    </row>
    <row r="1284" spans="1:12" ht="14.45">
      <c r="A1284" t="s">
        <v>723</v>
      </c>
      <c r="B1284" t="s">
        <v>783</v>
      </c>
      <c r="C1284">
        <v>741999</v>
      </c>
      <c r="D1284" t="s">
        <v>784</v>
      </c>
      <c r="E1284" t="s">
        <v>670</v>
      </c>
      <c r="F1284" t="s">
        <v>670</v>
      </c>
      <c r="G1284" t="str">
        <f t="shared" si="38"/>
        <v>Brazil to EU27</v>
      </c>
      <c r="H1284">
        <v>2012</v>
      </c>
      <c r="I1284" t="s">
        <v>724</v>
      </c>
      <c r="J1284">
        <v>6</v>
      </c>
      <c r="K1284">
        <v>603.22</v>
      </c>
      <c r="L1284" s="1">
        <f t="shared" si="39"/>
        <v>0.60321999999999998</v>
      </c>
    </row>
    <row r="1285" spans="1:12" ht="14.45">
      <c r="A1285" t="s">
        <v>723</v>
      </c>
      <c r="B1285" t="s">
        <v>783</v>
      </c>
      <c r="C1285">
        <v>741999</v>
      </c>
      <c r="D1285" t="s">
        <v>784</v>
      </c>
      <c r="E1285" t="s">
        <v>670</v>
      </c>
      <c r="F1285" t="s">
        <v>670</v>
      </c>
      <c r="G1285" t="str">
        <f t="shared" si="38"/>
        <v>Brazil to EU27</v>
      </c>
      <c r="H1285">
        <v>2013</v>
      </c>
      <c r="I1285" t="s">
        <v>724</v>
      </c>
      <c r="J1285">
        <v>6</v>
      </c>
      <c r="K1285">
        <v>758.19299999999998</v>
      </c>
      <c r="L1285" s="1">
        <f t="shared" si="39"/>
        <v>0.75819300000000001</v>
      </c>
    </row>
    <row r="1286" spans="1:12" ht="14.45">
      <c r="A1286" t="s">
        <v>723</v>
      </c>
      <c r="B1286" t="s">
        <v>783</v>
      </c>
      <c r="C1286">
        <v>741999</v>
      </c>
      <c r="D1286" t="s">
        <v>784</v>
      </c>
      <c r="E1286" t="s">
        <v>670</v>
      </c>
      <c r="F1286" t="s">
        <v>670</v>
      </c>
      <c r="G1286" t="str">
        <f t="shared" si="38"/>
        <v>Brazil to EU27</v>
      </c>
      <c r="H1286">
        <v>2014</v>
      </c>
      <c r="I1286" t="s">
        <v>724</v>
      </c>
      <c r="J1286">
        <v>6</v>
      </c>
      <c r="K1286">
        <v>314.67</v>
      </c>
      <c r="L1286" s="1">
        <f t="shared" si="39"/>
        <v>0.31467000000000001</v>
      </c>
    </row>
    <row r="1287" spans="1:12" ht="14.45">
      <c r="A1287" t="s">
        <v>723</v>
      </c>
      <c r="B1287" t="s">
        <v>783</v>
      </c>
      <c r="C1287">
        <v>741999</v>
      </c>
      <c r="D1287" t="s">
        <v>784</v>
      </c>
      <c r="E1287" t="s">
        <v>670</v>
      </c>
      <c r="F1287" t="s">
        <v>670</v>
      </c>
      <c r="G1287" t="str">
        <f t="shared" si="38"/>
        <v>Brazil to EU27</v>
      </c>
      <c r="H1287">
        <v>2015</v>
      </c>
      <c r="I1287" t="s">
        <v>724</v>
      </c>
      <c r="J1287">
        <v>6</v>
      </c>
      <c r="K1287">
        <v>427.35300000000001</v>
      </c>
      <c r="L1287" s="1">
        <f t="shared" si="39"/>
        <v>0.42735299999999998</v>
      </c>
    </row>
    <row r="1288" spans="1:12" ht="14.45">
      <c r="A1288" t="s">
        <v>723</v>
      </c>
      <c r="B1288" t="s">
        <v>783</v>
      </c>
      <c r="C1288">
        <v>741999</v>
      </c>
      <c r="D1288" t="s">
        <v>784</v>
      </c>
      <c r="E1288" t="s">
        <v>670</v>
      </c>
      <c r="F1288" t="s">
        <v>670</v>
      </c>
      <c r="G1288" t="str">
        <f t="shared" si="38"/>
        <v>Brazil to EU27</v>
      </c>
      <c r="H1288">
        <v>2016</v>
      </c>
      <c r="I1288" t="s">
        <v>724</v>
      </c>
      <c r="J1288">
        <v>6</v>
      </c>
      <c r="K1288">
        <v>329.48099999999999</v>
      </c>
      <c r="L1288" s="1">
        <f t="shared" si="39"/>
        <v>0.32948099999999997</v>
      </c>
    </row>
    <row r="1289" spans="1:12" ht="14.45">
      <c r="A1289" t="s">
        <v>723</v>
      </c>
      <c r="B1289" t="s">
        <v>783</v>
      </c>
      <c r="C1289">
        <v>741999</v>
      </c>
      <c r="D1289" t="s">
        <v>784</v>
      </c>
      <c r="E1289" t="s">
        <v>670</v>
      </c>
      <c r="F1289" t="s">
        <v>670</v>
      </c>
      <c r="G1289" t="str">
        <f t="shared" ref="G1289:G1352" si="40">CONCATENATE(D1289, " to ", F1289)</f>
        <v>Brazil to EU27</v>
      </c>
      <c r="H1289">
        <v>2017</v>
      </c>
      <c r="I1289" t="s">
        <v>724</v>
      </c>
      <c r="J1289">
        <v>6</v>
      </c>
      <c r="K1289">
        <v>440.12599999999998</v>
      </c>
      <c r="L1289" s="1">
        <f t="shared" ref="L1289:L1352" si="41">K1289/1000</f>
        <v>0.44012599999999996</v>
      </c>
    </row>
    <row r="1290" spans="1:12" ht="14.45">
      <c r="A1290" t="s">
        <v>723</v>
      </c>
      <c r="B1290" t="s">
        <v>783</v>
      </c>
      <c r="C1290">
        <v>761100</v>
      </c>
      <c r="D1290" t="s">
        <v>784</v>
      </c>
      <c r="E1290" t="s">
        <v>147</v>
      </c>
      <c r="F1290" t="s">
        <v>292</v>
      </c>
      <c r="G1290" t="str">
        <f t="shared" si="40"/>
        <v>Brazil to World</v>
      </c>
      <c r="H1290">
        <v>2012</v>
      </c>
      <c r="I1290" t="s">
        <v>724</v>
      </c>
      <c r="J1290">
        <v>6</v>
      </c>
      <c r="K1290">
        <v>2.0089999999999999</v>
      </c>
      <c r="L1290" s="1">
        <f t="shared" si="41"/>
        <v>2.0089999999999999E-3</v>
      </c>
    </row>
    <row r="1291" spans="1:12" ht="14.45">
      <c r="A1291" t="s">
        <v>723</v>
      </c>
      <c r="B1291" t="s">
        <v>783</v>
      </c>
      <c r="C1291">
        <v>761100</v>
      </c>
      <c r="D1291" t="s">
        <v>784</v>
      </c>
      <c r="E1291" t="s">
        <v>147</v>
      </c>
      <c r="F1291" t="s">
        <v>292</v>
      </c>
      <c r="G1291" t="str">
        <f t="shared" si="40"/>
        <v>Brazil to World</v>
      </c>
      <c r="H1291">
        <v>2013</v>
      </c>
      <c r="I1291" t="s">
        <v>724</v>
      </c>
      <c r="J1291">
        <v>6</v>
      </c>
      <c r="K1291">
        <v>0.63</v>
      </c>
      <c r="L1291" s="1">
        <f t="shared" si="41"/>
        <v>6.3000000000000003E-4</v>
      </c>
    </row>
    <row r="1292" spans="1:12" ht="14.45">
      <c r="A1292" t="s">
        <v>723</v>
      </c>
      <c r="B1292" t="s">
        <v>783</v>
      </c>
      <c r="C1292">
        <v>761100</v>
      </c>
      <c r="D1292" t="s">
        <v>784</v>
      </c>
      <c r="E1292" t="s">
        <v>147</v>
      </c>
      <c r="F1292" t="s">
        <v>292</v>
      </c>
      <c r="G1292" t="str">
        <f t="shared" si="40"/>
        <v>Brazil to World</v>
      </c>
      <c r="H1292">
        <v>2014</v>
      </c>
      <c r="I1292" t="s">
        <v>724</v>
      </c>
      <c r="J1292">
        <v>6</v>
      </c>
      <c r="K1292">
        <v>0.34</v>
      </c>
      <c r="L1292" s="1">
        <f t="shared" si="41"/>
        <v>3.4000000000000002E-4</v>
      </c>
    </row>
    <row r="1293" spans="1:12" ht="14.45">
      <c r="A1293" t="s">
        <v>723</v>
      </c>
      <c r="B1293" t="s">
        <v>783</v>
      </c>
      <c r="C1293">
        <v>761100</v>
      </c>
      <c r="D1293" t="s">
        <v>784</v>
      </c>
      <c r="E1293" t="s">
        <v>147</v>
      </c>
      <c r="F1293" t="s">
        <v>292</v>
      </c>
      <c r="G1293" t="str">
        <f t="shared" si="40"/>
        <v>Brazil to World</v>
      </c>
      <c r="H1293">
        <v>2015</v>
      </c>
      <c r="I1293" t="s">
        <v>724</v>
      </c>
      <c r="J1293">
        <v>6</v>
      </c>
      <c r="K1293">
        <v>8.1509999999999998</v>
      </c>
      <c r="L1293" s="1">
        <f t="shared" si="41"/>
        <v>8.1510000000000003E-3</v>
      </c>
    </row>
    <row r="1294" spans="1:12" ht="14.45">
      <c r="A1294" t="s">
        <v>723</v>
      </c>
      <c r="B1294" t="s">
        <v>783</v>
      </c>
      <c r="C1294">
        <v>761100</v>
      </c>
      <c r="D1294" t="s">
        <v>784</v>
      </c>
      <c r="E1294" t="s">
        <v>147</v>
      </c>
      <c r="F1294" t="s">
        <v>292</v>
      </c>
      <c r="G1294" t="str">
        <f t="shared" si="40"/>
        <v>Brazil to World</v>
      </c>
      <c r="H1294">
        <v>2016</v>
      </c>
      <c r="I1294" t="s">
        <v>724</v>
      </c>
      <c r="J1294">
        <v>6</v>
      </c>
      <c r="K1294">
        <v>695.904</v>
      </c>
      <c r="L1294" s="1">
        <f t="shared" si="41"/>
        <v>0.69590399999999997</v>
      </c>
    </row>
    <row r="1295" spans="1:12" ht="14.45">
      <c r="A1295" t="s">
        <v>723</v>
      </c>
      <c r="B1295" t="s">
        <v>783</v>
      </c>
      <c r="C1295">
        <v>761100</v>
      </c>
      <c r="D1295" t="s">
        <v>784</v>
      </c>
      <c r="E1295" t="s">
        <v>147</v>
      </c>
      <c r="F1295" t="s">
        <v>292</v>
      </c>
      <c r="G1295" t="str">
        <f t="shared" si="40"/>
        <v>Brazil to World</v>
      </c>
      <c r="H1295">
        <v>2017</v>
      </c>
      <c r="I1295" t="s">
        <v>724</v>
      </c>
      <c r="J1295">
        <v>6</v>
      </c>
      <c r="K1295">
        <v>966.65300000000002</v>
      </c>
      <c r="L1295" s="1">
        <f t="shared" si="41"/>
        <v>0.96665299999999998</v>
      </c>
    </row>
    <row r="1296" spans="1:12" ht="14.45">
      <c r="A1296" t="s">
        <v>723</v>
      </c>
      <c r="B1296" t="s">
        <v>783</v>
      </c>
      <c r="C1296">
        <v>761100</v>
      </c>
      <c r="D1296" t="s">
        <v>784</v>
      </c>
      <c r="E1296" t="s">
        <v>670</v>
      </c>
      <c r="F1296" t="s">
        <v>670</v>
      </c>
      <c r="G1296" t="str">
        <f t="shared" si="40"/>
        <v>Brazil to EU27</v>
      </c>
      <c r="H1296">
        <v>2015</v>
      </c>
      <c r="I1296" t="s">
        <v>724</v>
      </c>
      <c r="J1296">
        <v>6</v>
      </c>
      <c r="K1296">
        <v>6.4710000000000001</v>
      </c>
      <c r="L1296" s="1">
        <f t="shared" si="41"/>
        <v>6.4710000000000002E-3</v>
      </c>
    </row>
    <row r="1297" spans="1:12" ht="14.45">
      <c r="A1297" t="s">
        <v>723</v>
      </c>
      <c r="B1297" t="s">
        <v>783</v>
      </c>
      <c r="C1297">
        <v>761100</v>
      </c>
      <c r="D1297" t="s">
        <v>784</v>
      </c>
      <c r="E1297" t="s">
        <v>670</v>
      </c>
      <c r="F1297" t="s">
        <v>670</v>
      </c>
      <c r="G1297" t="str">
        <f t="shared" si="40"/>
        <v>Brazil to EU27</v>
      </c>
      <c r="H1297">
        <v>2016</v>
      </c>
      <c r="I1297" t="s">
        <v>724</v>
      </c>
      <c r="J1297">
        <v>6</v>
      </c>
      <c r="K1297">
        <v>8.516</v>
      </c>
      <c r="L1297" s="1">
        <f t="shared" si="41"/>
        <v>8.5159999999999993E-3</v>
      </c>
    </row>
    <row r="1298" spans="1:12" ht="14.45">
      <c r="A1298" t="s">
        <v>723</v>
      </c>
      <c r="B1298" t="s">
        <v>783</v>
      </c>
      <c r="C1298">
        <v>761100</v>
      </c>
      <c r="D1298" t="s">
        <v>784</v>
      </c>
      <c r="E1298" t="s">
        <v>670</v>
      </c>
      <c r="F1298" t="s">
        <v>670</v>
      </c>
      <c r="G1298" t="str">
        <f t="shared" si="40"/>
        <v>Brazil to EU27</v>
      </c>
      <c r="H1298">
        <v>2017</v>
      </c>
      <c r="I1298" t="s">
        <v>724</v>
      </c>
      <c r="J1298">
        <v>6</v>
      </c>
      <c r="K1298">
        <v>255.226</v>
      </c>
      <c r="L1298" s="1">
        <f t="shared" si="41"/>
        <v>0.25522600000000001</v>
      </c>
    </row>
    <row r="1299" spans="1:12" ht="14.45">
      <c r="A1299" t="s">
        <v>723</v>
      </c>
      <c r="B1299" t="s">
        <v>783</v>
      </c>
      <c r="C1299">
        <v>8405</v>
      </c>
      <c r="D1299" t="s">
        <v>784</v>
      </c>
      <c r="E1299" t="s">
        <v>147</v>
      </c>
      <c r="F1299" t="s">
        <v>292</v>
      </c>
      <c r="G1299" t="str">
        <f t="shared" si="40"/>
        <v>Brazil to World</v>
      </c>
      <c r="H1299">
        <v>2012</v>
      </c>
      <c r="I1299" t="s">
        <v>724</v>
      </c>
      <c r="J1299">
        <v>6</v>
      </c>
      <c r="K1299">
        <v>241.66300000000001</v>
      </c>
      <c r="L1299" s="1">
        <f t="shared" si="41"/>
        <v>0.24166300000000002</v>
      </c>
    </row>
    <row r="1300" spans="1:12" ht="14.45">
      <c r="A1300" t="s">
        <v>723</v>
      </c>
      <c r="B1300" t="s">
        <v>783</v>
      </c>
      <c r="C1300">
        <v>8405</v>
      </c>
      <c r="D1300" t="s">
        <v>784</v>
      </c>
      <c r="E1300" t="s">
        <v>147</v>
      </c>
      <c r="F1300" t="s">
        <v>292</v>
      </c>
      <c r="G1300" t="str">
        <f t="shared" si="40"/>
        <v>Brazil to World</v>
      </c>
      <c r="H1300">
        <v>2013</v>
      </c>
      <c r="I1300" t="s">
        <v>724</v>
      </c>
      <c r="J1300">
        <v>6</v>
      </c>
      <c r="K1300">
        <v>1160.6690000000001</v>
      </c>
      <c r="L1300" s="1">
        <f t="shared" si="41"/>
        <v>1.1606690000000002</v>
      </c>
    </row>
    <row r="1301" spans="1:12" ht="14.45">
      <c r="A1301" t="s">
        <v>723</v>
      </c>
      <c r="B1301" t="s">
        <v>783</v>
      </c>
      <c r="C1301">
        <v>8405</v>
      </c>
      <c r="D1301" t="s">
        <v>784</v>
      </c>
      <c r="E1301" t="s">
        <v>147</v>
      </c>
      <c r="F1301" t="s">
        <v>292</v>
      </c>
      <c r="G1301" t="str">
        <f t="shared" si="40"/>
        <v>Brazil to World</v>
      </c>
      <c r="H1301">
        <v>2014</v>
      </c>
      <c r="I1301" t="s">
        <v>724</v>
      </c>
      <c r="J1301">
        <v>6</v>
      </c>
      <c r="K1301">
        <v>3022.3150000000001</v>
      </c>
      <c r="L1301" s="1">
        <f t="shared" si="41"/>
        <v>3.0223149999999999</v>
      </c>
    </row>
    <row r="1302" spans="1:12" ht="14.45">
      <c r="A1302" t="s">
        <v>723</v>
      </c>
      <c r="B1302" t="s">
        <v>783</v>
      </c>
      <c r="C1302">
        <v>8405</v>
      </c>
      <c r="D1302" t="s">
        <v>784</v>
      </c>
      <c r="E1302" t="s">
        <v>147</v>
      </c>
      <c r="F1302" t="s">
        <v>292</v>
      </c>
      <c r="G1302" t="str">
        <f t="shared" si="40"/>
        <v>Brazil to World</v>
      </c>
      <c r="H1302">
        <v>2015</v>
      </c>
      <c r="I1302" t="s">
        <v>724</v>
      </c>
      <c r="J1302">
        <v>6</v>
      </c>
      <c r="K1302">
        <v>1357.1969999999999</v>
      </c>
      <c r="L1302" s="1">
        <f t="shared" si="41"/>
        <v>1.357197</v>
      </c>
    </row>
    <row r="1303" spans="1:12" ht="14.45">
      <c r="A1303" t="s">
        <v>723</v>
      </c>
      <c r="B1303" t="s">
        <v>783</v>
      </c>
      <c r="C1303">
        <v>8405</v>
      </c>
      <c r="D1303" t="s">
        <v>784</v>
      </c>
      <c r="E1303" t="s">
        <v>147</v>
      </c>
      <c r="F1303" t="s">
        <v>292</v>
      </c>
      <c r="G1303" t="str">
        <f t="shared" si="40"/>
        <v>Brazil to World</v>
      </c>
      <c r="H1303">
        <v>2016</v>
      </c>
      <c r="I1303" t="s">
        <v>724</v>
      </c>
      <c r="J1303">
        <v>6</v>
      </c>
      <c r="K1303">
        <v>4905.9440000000004</v>
      </c>
      <c r="L1303" s="1">
        <f t="shared" si="41"/>
        <v>4.9059440000000007</v>
      </c>
    </row>
    <row r="1304" spans="1:12" ht="14.45">
      <c r="A1304" t="s">
        <v>723</v>
      </c>
      <c r="B1304" t="s">
        <v>783</v>
      </c>
      <c r="C1304">
        <v>8405</v>
      </c>
      <c r="D1304" t="s">
        <v>784</v>
      </c>
      <c r="E1304" t="s">
        <v>147</v>
      </c>
      <c r="F1304" t="s">
        <v>292</v>
      </c>
      <c r="G1304" t="str">
        <f t="shared" si="40"/>
        <v>Brazil to World</v>
      </c>
      <c r="H1304">
        <v>2017</v>
      </c>
      <c r="I1304" t="s">
        <v>724</v>
      </c>
      <c r="J1304">
        <v>6</v>
      </c>
      <c r="K1304">
        <v>1232.355</v>
      </c>
      <c r="L1304" s="1">
        <f t="shared" si="41"/>
        <v>1.2323550000000001</v>
      </c>
    </row>
    <row r="1305" spans="1:12" ht="14.45">
      <c r="A1305" t="s">
        <v>723</v>
      </c>
      <c r="B1305" t="s">
        <v>783</v>
      </c>
      <c r="C1305">
        <v>8405</v>
      </c>
      <c r="D1305" t="s">
        <v>784</v>
      </c>
      <c r="E1305" t="s">
        <v>670</v>
      </c>
      <c r="F1305" t="s">
        <v>670</v>
      </c>
      <c r="G1305" t="str">
        <f t="shared" si="40"/>
        <v>Brazil to EU27</v>
      </c>
      <c r="H1305">
        <v>2012</v>
      </c>
      <c r="I1305" t="s">
        <v>724</v>
      </c>
      <c r="J1305">
        <v>6</v>
      </c>
      <c r="K1305">
        <v>9.3740000000000006</v>
      </c>
      <c r="L1305" s="1">
        <f t="shared" si="41"/>
        <v>9.3740000000000004E-3</v>
      </c>
    </row>
    <row r="1306" spans="1:12" ht="14.45">
      <c r="A1306" t="s">
        <v>723</v>
      </c>
      <c r="B1306" t="s">
        <v>783</v>
      </c>
      <c r="C1306">
        <v>8405</v>
      </c>
      <c r="D1306" t="s">
        <v>784</v>
      </c>
      <c r="E1306" t="s">
        <v>670</v>
      </c>
      <c r="F1306" t="s">
        <v>670</v>
      </c>
      <c r="G1306" t="str">
        <f t="shared" si="40"/>
        <v>Brazil to EU27</v>
      </c>
      <c r="H1306">
        <v>2013</v>
      </c>
      <c r="I1306" t="s">
        <v>724</v>
      </c>
      <c r="J1306">
        <v>6</v>
      </c>
      <c r="K1306">
        <v>1015.846</v>
      </c>
      <c r="L1306" s="1">
        <f t="shared" si="41"/>
        <v>1.015846</v>
      </c>
    </row>
    <row r="1307" spans="1:12" ht="14.45">
      <c r="A1307" t="s">
        <v>723</v>
      </c>
      <c r="B1307" t="s">
        <v>783</v>
      </c>
      <c r="C1307">
        <v>8405</v>
      </c>
      <c r="D1307" t="s">
        <v>784</v>
      </c>
      <c r="E1307" t="s">
        <v>670</v>
      </c>
      <c r="F1307" t="s">
        <v>670</v>
      </c>
      <c r="G1307" t="str">
        <f t="shared" si="40"/>
        <v>Brazil to EU27</v>
      </c>
      <c r="H1307">
        <v>2014</v>
      </c>
      <c r="I1307" t="s">
        <v>724</v>
      </c>
      <c r="J1307">
        <v>6</v>
      </c>
      <c r="K1307">
        <v>1394.826</v>
      </c>
      <c r="L1307" s="1">
        <f t="shared" si="41"/>
        <v>1.3948260000000001</v>
      </c>
    </row>
    <row r="1308" spans="1:12" ht="14.45">
      <c r="A1308" t="s">
        <v>723</v>
      </c>
      <c r="B1308" t="s">
        <v>783</v>
      </c>
      <c r="C1308">
        <v>8405</v>
      </c>
      <c r="D1308" t="s">
        <v>784</v>
      </c>
      <c r="E1308" t="s">
        <v>670</v>
      </c>
      <c r="F1308" t="s">
        <v>670</v>
      </c>
      <c r="G1308" t="str">
        <f t="shared" si="40"/>
        <v>Brazil to EU27</v>
      </c>
      <c r="H1308">
        <v>2015</v>
      </c>
      <c r="I1308" t="s">
        <v>724</v>
      </c>
      <c r="J1308">
        <v>6</v>
      </c>
      <c r="K1308">
        <v>1129.2950000000001</v>
      </c>
      <c r="L1308" s="1">
        <f t="shared" si="41"/>
        <v>1.1292950000000002</v>
      </c>
    </row>
    <row r="1309" spans="1:12" ht="14.45">
      <c r="A1309" t="s">
        <v>723</v>
      </c>
      <c r="B1309" t="s">
        <v>783</v>
      </c>
      <c r="C1309">
        <v>8405</v>
      </c>
      <c r="D1309" t="s">
        <v>784</v>
      </c>
      <c r="E1309" t="s">
        <v>670</v>
      </c>
      <c r="F1309" t="s">
        <v>670</v>
      </c>
      <c r="G1309" t="str">
        <f t="shared" si="40"/>
        <v>Brazil to EU27</v>
      </c>
      <c r="H1309">
        <v>2016</v>
      </c>
      <c r="I1309" t="s">
        <v>724</v>
      </c>
      <c r="J1309">
        <v>6</v>
      </c>
      <c r="K1309">
        <v>247.22</v>
      </c>
      <c r="L1309" s="1">
        <f t="shared" si="41"/>
        <v>0.24722</v>
      </c>
    </row>
    <row r="1310" spans="1:12" ht="14.45">
      <c r="A1310" t="s">
        <v>723</v>
      </c>
      <c r="B1310" t="s">
        <v>783</v>
      </c>
      <c r="C1310">
        <v>8405</v>
      </c>
      <c r="D1310" t="s">
        <v>784</v>
      </c>
      <c r="E1310" t="s">
        <v>670</v>
      </c>
      <c r="F1310" t="s">
        <v>670</v>
      </c>
      <c r="G1310" t="str">
        <f t="shared" si="40"/>
        <v>Brazil to EU27</v>
      </c>
      <c r="H1310">
        <v>2017</v>
      </c>
      <c r="I1310" t="s">
        <v>724</v>
      </c>
      <c r="J1310">
        <v>6</v>
      </c>
      <c r="K1310">
        <v>247.75899999999999</v>
      </c>
      <c r="L1310" s="1">
        <f t="shared" si="41"/>
        <v>0.24775899999999998</v>
      </c>
    </row>
    <row r="1311" spans="1:12" ht="14.45">
      <c r="A1311" t="s">
        <v>723</v>
      </c>
      <c r="B1311" t="s">
        <v>783</v>
      </c>
      <c r="C1311">
        <v>841931</v>
      </c>
      <c r="D1311" t="s">
        <v>784</v>
      </c>
      <c r="E1311" t="s">
        <v>147</v>
      </c>
      <c r="F1311" t="s">
        <v>292</v>
      </c>
      <c r="G1311" t="str">
        <f t="shared" si="40"/>
        <v>Brazil to World</v>
      </c>
      <c r="H1311">
        <v>2012</v>
      </c>
      <c r="I1311" t="s">
        <v>724</v>
      </c>
      <c r="J1311">
        <v>6</v>
      </c>
      <c r="K1311">
        <v>21446.381000000001</v>
      </c>
      <c r="L1311" s="1">
        <f t="shared" si="41"/>
        <v>21.446381000000002</v>
      </c>
    </row>
    <row r="1312" spans="1:12" ht="14.45">
      <c r="A1312" t="s">
        <v>723</v>
      </c>
      <c r="B1312" t="s">
        <v>783</v>
      </c>
      <c r="C1312">
        <v>841931</v>
      </c>
      <c r="D1312" t="s">
        <v>784</v>
      </c>
      <c r="E1312" t="s">
        <v>147</v>
      </c>
      <c r="F1312" t="s">
        <v>292</v>
      </c>
      <c r="G1312" t="str">
        <f t="shared" si="40"/>
        <v>Brazil to World</v>
      </c>
      <c r="H1312">
        <v>2013</v>
      </c>
      <c r="I1312" t="s">
        <v>724</v>
      </c>
      <c r="J1312">
        <v>6</v>
      </c>
      <c r="K1312">
        <v>14418.905000000001</v>
      </c>
      <c r="L1312" s="1">
        <f t="shared" si="41"/>
        <v>14.418905000000001</v>
      </c>
    </row>
    <row r="1313" spans="1:12" ht="14.45">
      <c r="A1313" t="s">
        <v>723</v>
      </c>
      <c r="B1313" t="s">
        <v>783</v>
      </c>
      <c r="C1313">
        <v>841931</v>
      </c>
      <c r="D1313" t="s">
        <v>784</v>
      </c>
      <c r="E1313" t="s">
        <v>147</v>
      </c>
      <c r="F1313" t="s">
        <v>292</v>
      </c>
      <c r="G1313" t="str">
        <f t="shared" si="40"/>
        <v>Brazil to World</v>
      </c>
      <c r="H1313">
        <v>2014</v>
      </c>
      <c r="I1313" t="s">
        <v>724</v>
      </c>
      <c r="J1313">
        <v>6</v>
      </c>
      <c r="K1313">
        <v>17616.047999999999</v>
      </c>
      <c r="L1313" s="1">
        <f t="shared" si="41"/>
        <v>17.616047999999999</v>
      </c>
    </row>
    <row r="1314" spans="1:12" ht="14.45">
      <c r="A1314" t="s">
        <v>723</v>
      </c>
      <c r="B1314" t="s">
        <v>783</v>
      </c>
      <c r="C1314">
        <v>841931</v>
      </c>
      <c r="D1314" t="s">
        <v>784</v>
      </c>
      <c r="E1314" t="s">
        <v>147</v>
      </c>
      <c r="F1314" t="s">
        <v>292</v>
      </c>
      <c r="G1314" t="str">
        <f t="shared" si="40"/>
        <v>Brazil to World</v>
      </c>
      <c r="H1314">
        <v>2015</v>
      </c>
      <c r="I1314" t="s">
        <v>724</v>
      </c>
      <c r="J1314">
        <v>6</v>
      </c>
      <c r="K1314">
        <v>12542.681</v>
      </c>
      <c r="L1314" s="1">
        <f t="shared" si="41"/>
        <v>12.542681</v>
      </c>
    </row>
    <row r="1315" spans="1:12" ht="14.45">
      <c r="A1315" t="s">
        <v>723</v>
      </c>
      <c r="B1315" t="s">
        <v>783</v>
      </c>
      <c r="C1315">
        <v>841931</v>
      </c>
      <c r="D1315" t="s">
        <v>784</v>
      </c>
      <c r="E1315" t="s">
        <v>147</v>
      </c>
      <c r="F1315" t="s">
        <v>292</v>
      </c>
      <c r="G1315" t="str">
        <f t="shared" si="40"/>
        <v>Brazil to World</v>
      </c>
      <c r="H1315">
        <v>2016</v>
      </c>
      <c r="I1315" t="s">
        <v>724</v>
      </c>
      <c r="J1315">
        <v>6</v>
      </c>
      <c r="K1315">
        <v>12699.213</v>
      </c>
      <c r="L1315" s="1">
        <f t="shared" si="41"/>
        <v>12.699213</v>
      </c>
    </row>
    <row r="1316" spans="1:12" ht="14.45">
      <c r="A1316" t="s">
        <v>723</v>
      </c>
      <c r="B1316" t="s">
        <v>783</v>
      </c>
      <c r="C1316">
        <v>841931</v>
      </c>
      <c r="D1316" t="s">
        <v>784</v>
      </c>
      <c r="E1316" t="s">
        <v>147</v>
      </c>
      <c r="F1316" t="s">
        <v>292</v>
      </c>
      <c r="G1316" t="str">
        <f t="shared" si="40"/>
        <v>Brazil to World</v>
      </c>
      <c r="H1316">
        <v>2017</v>
      </c>
      <c r="I1316" t="s">
        <v>724</v>
      </c>
      <c r="J1316">
        <v>6</v>
      </c>
      <c r="K1316">
        <v>11288.699000000001</v>
      </c>
      <c r="L1316" s="1">
        <f t="shared" si="41"/>
        <v>11.288699000000001</v>
      </c>
    </row>
    <row r="1317" spans="1:12" ht="14.45">
      <c r="A1317" t="s">
        <v>723</v>
      </c>
      <c r="B1317" t="s">
        <v>783</v>
      </c>
      <c r="C1317">
        <v>841931</v>
      </c>
      <c r="D1317" t="s">
        <v>784</v>
      </c>
      <c r="E1317" t="s">
        <v>670</v>
      </c>
      <c r="F1317" t="s">
        <v>670</v>
      </c>
      <c r="G1317" t="str">
        <f t="shared" si="40"/>
        <v>Brazil to EU27</v>
      </c>
      <c r="H1317">
        <v>2012</v>
      </c>
      <c r="I1317" t="s">
        <v>724</v>
      </c>
      <c r="J1317">
        <v>6</v>
      </c>
      <c r="K1317">
        <v>265</v>
      </c>
      <c r="L1317" s="1">
        <f t="shared" si="41"/>
        <v>0.26500000000000001</v>
      </c>
    </row>
    <row r="1318" spans="1:12" ht="14.45">
      <c r="A1318" t="s">
        <v>723</v>
      </c>
      <c r="B1318" t="s">
        <v>783</v>
      </c>
      <c r="C1318">
        <v>841931</v>
      </c>
      <c r="D1318" t="s">
        <v>784</v>
      </c>
      <c r="E1318" t="s">
        <v>670</v>
      </c>
      <c r="F1318" t="s">
        <v>670</v>
      </c>
      <c r="G1318" t="str">
        <f t="shared" si="40"/>
        <v>Brazil to EU27</v>
      </c>
      <c r="H1318">
        <v>2013</v>
      </c>
      <c r="I1318" t="s">
        <v>724</v>
      </c>
      <c r="J1318">
        <v>6</v>
      </c>
      <c r="K1318">
        <v>50.082000000000001</v>
      </c>
      <c r="L1318" s="1">
        <f t="shared" si="41"/>
        <v>5.0082000000000002E-2</v>
      </c>
    </row>
    <row r="1319" spans="1:12" ht="14.45">
      <c r="A1319" t="s">
        <v>723</v>
      </c>
      <c r="B1319" t="s">
        <v>783</v>
      </c>
      <c r="C1319">
        <v>841931</v>
      </c>
      <c r="D1319" t="s">
        <v>784</v>
      </c>
      <c r="E1319" t="s">
        <v>670</v>
      </c>
      <c r="F1319" t="s">
        <v>670</v>
      </c>
      <c r="G1319" t="str">
        <f t="shared" si="40"/>
        <v>Brazil to EU27</v>
      </c>
      <c r="H1319">
        <v>2014</v>
      </c>
      <c r="I1319" t="s">
        <v>724</v>
      </c>
      <c r="J1319">
        <v>6</v>
      </c>
      <c r="K1319">
        <v>17.925000000000001</v>
      </c>
      <c r="L1319" s="1">
        <f t="shared" si="41"/>
        <v>1.7925E-2</v>
      </c>
    </row>
    <row r="1320" spans="1:12" ht="14.45">
      <c r="A1320" t="s">
        <v>723</v>
      </c>
      <c r="B1320" t="s">
        <v>783</v>
      </c>
      <c r="C1320">
        <v>841931</v>
      </c>
      <c r="D1320" t="s">
        <v>784</v>
      </c>
      <c r="E1320" t="s">
        <v>670</v>
      </c>
      <c r="F1320" t="s">
        <v>670</v>
      </c>
      <c r="G1320" t="str">
        <f t="shared" si="40"/>
        <v>Brazil to EU27</v>
      </c>
      <c r="H1320">
        <v>2017</v>
      </c>
      <c r="I1320" t="s">
        <v>724</v>
      </c>
      <c r="J1320">
        <v>6</v>
      </c>
      <c r="K1320">
        <v>264.22899999999998</v>
      </c>
      <c r="L1320" s="1">
        <f t="shared" si="41"/>
        <v>0.26422899999999999</v>
      </c>
    </row>
    <row r="1321" spans="1:12" ht="14.45">
      <c r="A1321" t="s">
        <v>723</v>
      </c>
      <c r="B1321" t="s">
        <v>783</v>
      </c>
      <c r="C1321">
        <v>841940</v>
      </c>
      <c r="D1321" t="s">
        <v>784</v>
      </c>
      <c r="E1321" t="s">
        <v>147</v>
      </c>
      <c r="F1321" t="s">
        <v>292</v>
      </c>
      <c r="G1321" t="str">
        <f t="shared" si="40"/>
        <v>Brazil to World</v>
      </c>
      <c r="H1321">
        <v>2012</v>
      </c>
      <c r="I1321" t="s">
        <v>724</v>
      </c>
      <c r="J1321">
        <v>6</v>
      </c>
      <c r="K1321">
        <v>150004.024</v>
      </c>
      <c r="L1321" s="1">
        <f t="shared" si="41"/>
        <v>150.00402400000002</v>
      </c>
    </row>
    <row r="1322" spans="1:12" ht="14.45">
      <c r="A1322" t="s">
        <v>723</v>
      </c>
      <c r="B1322" t="s">
        <v>783</v>
      </c>
      <c r="C1322">
        <v>841940</v>
      </c>
      <c r="D1322" t="s">
        <v>784</v>
      </c>
      <c r="E1322" t="s">
        <v>147</v>
      </c>
      <c r="F1322" t="s">
        <v>292</v>
      </c>
      <c r="G1322" t="str">
        <f t="shared" si="40"/>
        <v>Brazil to World</v>
      </c>
      <c r="H1322">
        <v>2013</v>
      </c>
      <c r="I1322" t="s">
        <v>724</v>
      </c>
      <c r="J1322">
        <v>6</v>
      </c>
      <c r="K1322">
        <v>4226.4870000000001</v>
      </c>
      <c r="L1322" s="1">
        <f t="shared" si="41"/>
        <v>4.2264869999999997</v>
      </c>
    </row>
    <row r="1323" spans="1:12" ht="14.45">
      <c r="A1323" t="s">
        <v>723</v>
      </c>
      <c r="B1323" t="s">
        <v>783</v>
      </c>
      <c r="C1323">
        <v>841940</v>
      </c>
      <c r="D1323" t="s">
        <v>784</v>
      </c>
      <c r="E1323" t="s">
        <v>147</v>
      </c>
      <c r="F1323" t="s">
        <v>292</v>
      </c>
      <c r="G1323" t="str">
        <f t="shared" si="40"/>
        <v>Brazil to World</v>
      </c>
      <c r="H1323">
        <v>2014</v>
      </c>
      <c r="I1323" t="s">
        <v>724</v>
      </c>
      <c r="J1323">
        <v>6</v>
      </c>
      <c r="K1323">
        <v>9692.9110000000001</v>
      </c>
      <c r="L1323" s="1">
        <f t="shared" si="41"/>
        <v>9.6929110000000005</v>
      </c>
    </row>
    <row r="1324" spans="1:12" ht="14.45">
      <c r="A1324" t="s">
        <v>723</v>
      </c>
      <c r="B1324" t="s">
        <v>783</v>
      </c>
      <c r="C1324">
        <v>841940</v>
      </c>
      <c r="D1324" t="s">
        <v>784</v>
      </c>
      <c r="E1324" t="s">
        <v>147</v>
      </c>
      <c r="F1324" t="s">
        <v>292</v>
      </c>
      <c r="G1324" t="str">
        <f t="shared" si="40"/>
        <v>Brazil to World</v>
      </c>
      <c r="H1324">
        <v>2015</v>
      </c>
      <c r="I1324" t="s">
        <v>724</v>
      </c>
      <c r="J1324">
        <v>6</v>
      </c>
      <c r="K1324">
        <v>555.67499999999995</v>
      </c>
      <c r="L1324" s="1">
        <f t="shared" si="41"/>
        <v>0.55567499999999992</v>
      </c>
    </row>
    <row r="1325" spans="1:12" ht="14.45">
      <c r="A1325" t="s">
        <v>723</v>
      </c>
      <c r="B1325" t="s">
        <v>783</v>
      </c>
      <c r="C1325">
        <v>841940</v>
      </c>
      <c r="D1325" t="s">
        <v>784</v>
      </c>
      <c r="E1325" t="s">
        <v>147</v>
      </c>
      <c r="F1325" t="s">
        <v>292</v>
      </c>
      <c r="G1325" t="str">
        <f t="shared" si="40"/>
        <v>Brazil to World</v>
      </c>
      <c r="H1325">
        <v>2016</v>
      </c>
      <c r="I1325" t="s">
        <v>724</v>
      </c>
      <c r="J1325">
        <v>6</v>
      </c>
      <c r="K1325">
        <v>1711.5450000000001</v>
      </c>
      <c r="L1325" s="1">
        <f t="shared" si="41"/>
        <v>1.7115450000000001</v>
      </c>
    </row>
    <row r="1326" spans="1:12" ht="14.45">
      <c r="A1326" t="s">
        <v>723</v>
      </c>
      <c r="B1326" t="s">
        <v>783</v>
      </c>
      <c r="C1326">
        <v>841940</v>
      </c>
      <c r="D1326" t="s">
        <v>784</v>
      </c>
      <c r="E1326" t="s">
        <v>147</v>
      </c>
      <c r="F1326" t="s">
        <v>292</v>
      </c>
      <c r="G1326" t="str">
        <f t="shared" si="40"/>
        <v>Brazil to World</v>
      </c>
      <c r="H1326">
        <v>2017</v>
      </c>
      <c r="I1326" t="s">
        <v>724</v>
      </c>
      <c r="J1326">
        <v>6</v>
      </c>
      <c r="K1326">
        <v>5237.0529999999999</v>
      </c>
      <c r="L1326" s="1">
        <f t="shared" si="41"/>
        <v>5.2370529999999995</v>
      </c>
    </row>
    <row r="1327" spans="1:12" ht="14.45">
      <c r="A1327" t="s">
        <v>723</v>
      </c>
      <c r="B1327" t="s">
        <v>783</v>
      </c>
      <c r="C1327">
        <v>841940</v>
      </c>
      <c r="D1327" t="s">
        <v>784</v>
      </c>
      <c r="E1327" t="s">
        <v>670</v>
      </c>
      <c r="F1327" t="s">
        <v>670</v>
      </c>
      <c r="G1327" t="str">
        <f t="shared" si="40"/>
        <v>Brazil to EU27</v>
      </c>
      <c r="H1327">
        <v>2012</v>
      </c>
      <c r="I1327" t="s">
        <v>724</v>
      </c>
      <c r="J1327">
        <v>6</v>
      </c>
      <c r="K1327">
        <v>249.00899999999999</v>
      </c>
      <c r="L1327" s="1">
        <f t="shared" si="41"/>
        <v>0.24900899999999998</v>
      </c>
    </row>
    <row r="1328" spans="1:12" ht="14.45">
      <c r="A1328" t="s">
        <v>723</v>
      </c>
      <c r="B1328" t="s">
        <v>783</v>
      </c>
      <c r="C1328">
        <v>841940</v>
      </c>
      <c r="D1328" t="s">
        <v>784</v>
      </c>
      <c r="E1328" t="s">
        <v>670</v>
      </c>
      <c r="F1328" t="s">
        <v>670</v>
      </c>
      <c r="G1328" t="str">
        <f t="shared" si="40"/>
        <v>Brazil to EU27</v>
      </c>
      <c r="H1328">
        <v>2013</v>
      </c>
      <c r="I1328" t="s">
        <v>724</v>
      </c>
      <c r="J1328">
        <v>6</v>
      </c>
      <c r="K1328">
        <v>992.11199999999997</v>
      </c>
      <c r="L1328" s="1">
        <f t="shared" si="41"/>
        <v>0.99211199999999999</v>
      </c>
    </row>
    <row r="1329" spans="1:12" ht="14.45">
      <c r="A1329" t="s">
        <v>723</v>
      </c>
      <c r="B1329" t="s">
        <v>783</v>
      </c>
      <c r="C1329">
        <v>841940</v>
      </c>
      <c r="D1329" t="s">
        <v>784</v>
      </c>
      <c r="E1329" t="s">
        <v>670</v>
      </c>
      <c r="F1329" t="s">
        <v>670</v>
      </c>
      <c r="G1329" t="str">
        <f t="shared" si="40"/>
        <v>Brazil to EU27</v>
      </c>
      <c r="H1329">
        <v>2014</v>
      </c>
      <c r="I1329" t="s">
        <v>724</v>
      </c>
      <c r="J1329">
        <v>6</v>
      </c>
      <c r="K1329">
        <v>1396.9770000000001</v>
      </c>
      <c r="L1329" s="1">
        <f t="shared" si="41"/>
        <v>1.3969770000000001</v>
      </c>
    </row>
    <row r="1330" spans="1:12" ht="14.45">
      <c r="A1330" t="s">
        <v>723</v>
      </c>
      <c r="B1330" t="s">
        <v>783</v>
      </c>
      <c r="C1330">
        <v>841940</v>
      </c>
      <c r="D1330" t="s">
        <v>784</v>
      </c>
      <c r="E1330" t="s">
        <v>670</v>
      </c>
      <c r="F1330" t="s">
        <v>670</v>
      </c>
      <c r="G1330" t="str">
        <f t="shared" si="40"/>
        <v>Brazil to EU27</v>
      </c>
      <c r="H1330">
        <v>2015</v>
      </c>
      <c r="I1330" t="s">
        <v>724</v>
      </c>
      <c r="J1330">
        <v>6</v>
      </c>
      <c r="K1330">
        <v>0.31</v>
      </c>
      <c r="L1330" s="1">
        <f t="shared" si="41"/>
        <v>3.1E-4</v>
      </c>
    </row>
    <row r="1331" spans="1:12" ht="14.45">
      <c r="A1331" t="s">
        <v>723</v>
      </c>
      <c r="B1331" t="s">
        <v>783</v>
      </c>
      <c r="C1331">
        <v>841940</v>
      </c>
      <c r="D1331" t="s">
        <v>784</v>
      </c>
      <c r="E1331" t="s">
        <v>670</v>
      </c>
      <c r="F1331" t="s">
        <v>670</v>
      </c>
      <c r="G1331" t="str">
        <f t="shared" si="40"/>
        <v>Brazil to EU27</v>
      </c>
      <c r="H1331">
        <v>2016</v>
      </c>
      <c r="I1331" t="s">
        <v>724</v>
      </c>
      <c r="J1331">
        <v>6</v>
      </c>
      <c r="K1331">
        <v>21.198</v>
      </c>
      <c r="L1331" s="1">
        <f t="shared" si="41"/>
        <v>2.1198000000000002E-2</v>
      </c>
    </row>
    <row r="1332" spans="1:12" ht="14.45">
      <c r="A1332" t="s">
        <v>723</v>
      </c>
      <c r="B1332" t="s">
        <v>783</v>
      </c>
      <c r="C1332">
        <v>841940</v>
      </c>
      <c r="D1332" t="s">
        <v>784</v>
      </c>
      <c r="E1332" t="s">
        <v>670</v>
      </c>
      <c r="F1332" t="s">
        <v>670</v>
      </c>
      <c r="G1332" t="str">
        <f t="shared" si="40"/>
        <v>Brazil to EU27</v>
      </c>
      <c r="H1332">
        <v>2017</v>
      </c>
      <c r="I1332" t="s">
        <v>724</v>
      </c>
      <c r="J1332">
        <v>6</v>
      </c>
      <c r="K1332">
        <v>116.548</v>
      </c>
      <c r="L1332" s="1">
        <f t="shared" si="41"/>
        <v>0.116548</v>
      </c>
    </row>
    <row r="1333" spans="1:12" ht="14.45">
      <c r="A1333" t="s">
        <v>723</v>
      </c>
      <c r="B1333" t="s">
        <v>783</v>
      </c>
      <c r="C1333">
        <v>842129</v>
      </c>
      <c r="D1333" t="s">
        <v>784</v>
      </c>
      <c r="E1333" t="s">
        <v>147</v>
      </c>
      <c r="F1333" t="s">
        <v>292</v>
      </c>
      <c r="G1333" t="str">
        <f t="shared" si="40"/>
        <v>Brazil to World</v>
      </c>
      <c r="H1333">
        <v>2012</v>
      </c>
      <c r="I1333" t="s">
        <v>724</v>
      </c>
      <c r="J1333">
        <v>6</v>
      </c>
      <c r="K1333">
        <v>84268.767000000007</v>
      </c>
      <c r="L1333" s="1">
        <f t="shared" si="41"/>
        <v>84.268767000000011</v>
      </c>
    </row>
    <row r="1334" spans="1:12" ht="14.45">
      <c r="A1334" t="s">
        <v>723</v>
      </c>
      <c r="B1334" t="s">
        <v>783</v>
      </c>
      <c r="C1334">
        <v>842129</v>
      </c>
      <c r="D1334" t="s">
        <v>784</v>
      </c>
      <c r="E1334" t="s">
        <v>147</v>
      </c>
      <c r="F1334" t="s">
        <v>292</v>
      </c>
      <c r="G1334" t="str">
        <f t="shared" si="40"/>
        <v>Brazil to World</v>
      </c>
      <c r="H1334">
        <v>2013</v>
      </c>
      <c r="I1334" t="s">
        <v>724</v>
      </c>
      <c r="J1334">
        <v>6</v>
      </c>
      <c r="K1334">
        <v>43355.328999999998</v>
      </c>
      <c r="L1334" s="1">
        <f t="shared" si="41"/>
        <v>43.355328999999998</v>
      </c>
    </row>
    <row r="1335" spans="1:12" ht="14.45">
      <c r="A1335" t="s">
        <v>723</v>
      </c>
      <c r="B1335" t="s">
        <v>783</v>
      </c>
      <c r="C1335">
        <v>842129</v>
      </c>
      <c r="D1335" t="s">
        <v>784</v>
      </c>
      <c r="E1335" t="s">
        <v>147</v>
      </c>
      <c r="F1335" t="s">
        <v>292</v>
      </c>
      <c r="G1335" t="str">
        <f t="shared" si="40"/>
        <v>Brazil to World</v>
      </c>
      <c r="H1335">
        <v>2014</v>
      </c>
      <c r="I1335" t="s">
        <v>724</v>
      </c>
      <c r="J1335">
        <v>6</v>
      </c>
      <c r="K1335">
        <v>44684.107000000004</v>
      </c>
      <c r="L1335" s="1">
        <f t="shared" si="41"/>
        <v>44.684107000000004</v>
      </c>
    </row>
    <row r="1336" spans="1:12" ht="14.45">
      <c r="A1336" t="s">
        <v>723</v>
      </c>
      <c r="B1336" t="s">
        <v>783</v>
      </c>
      <c r="C1336">
        <v>842129</v>
      </c>
      <c r="D1336" t="s">
        <v>784</v>
      </c>
      <c r="E1336" t="s">
        <v>147</v>
      </c>
      <c r="F1336" t="s">
        <v>292</v>
      </c>
      <c r="G1336" t="str">
        <f t="shared" si="40"/>
        <v>Brazil to World</v>
      </c>
      <c r="H1336">
        <v>2015</v>
      </c>
      <c r="I1336" t="s">
        <v>724</v>
      </c>
      <c r="J1336">
        <v>6</v>
      </c>
      <c r="K1336">
        <v>212545.43100000001</v>
      </c>
      <c r="L1336" s="1">
        <f t="shared" si="41"/>
        <v>212.54543100000001</v>
      </c>
    </row>
    <row r="1337" spans="1:12" ht="14.45">
      <c r="A1337" t="s">
        <v>723</v>
      </c>
      <c r="B1337" t="s">
        <v>783</v>
      </c>
      <c r="C1337">
        <v>842129</v>
      </c>
      <c r="D1337" t="s">
        <v>784</v>
      </c>
      <c r="E1337" t="s">
        <v>147</v>
      </c>
      <c r="F1337" t="s">
        <v>292</v>
      </c>
      <c r="G1337" t="str">
        <f t="shared" si="40"/>
        <v>Brazil to World</v>
      </c>
      <c r="H1337">
        <v>2016</v>
      </c>
      <c r="I1337" t="s">
        <v>724</v>
      </c>
      <c r="J1337">
        <v>6</v>
      </c>
      <c r="K1337">
        <v>40193.141000000003</v>
      </c>
      <c r="L1337" s="1">
        <f t="shared" si="41"/>
        <v>40.193141000000004</v>
      </c>
    </row>
    <row r="1338" spans="1:12" ht="14.45">
      <c r="A1338" t="s">
        <v>723</v>
      </c>
      <c r="B1338" t="s">
        <v>783</v>
      </c>
      <c r="C1338">
        <v>842129</v>
      </c>
      <c r="D1338" t="s">
        <v>784</v>
      </c>
      <c r="E1338" t="s">
        <v>147</v>
      </c>
      <c r="F1338" t="s">
        <v>292</v>
      </c>
      <c r="G1338" t="str">
        <f t="shared" si="40"/>
        <v>Brazil to World</v>
      </c>
      <c r="H1338">
        <v>2017</v>
      </c>
      <c r="I1338" t="s">
        <v>724</v>
      </c>
      <c r="J1338">
        <v>6</v>
      </c>
      <c r="K1338">
        <v>213876.70699999999</v>
      </c>
      <c r="L1338" s="1">
        <f t="shared" si="41"/>
        <v>213.87670699999998</v>
      </c>
    </row>
    <row r="1339" spans="1:12" ht="14.45">
      <c r="A1339" t="s">
        <v>723</v>
      </c>
      <c r="B1339" t="s">
        <v>783</v>
      </c>
      <c r="C1339">
        <v>842129</v>
      </c>
      <c r="D1339" t="s">
        <v>784</v>
      </c>
      <c r="E1339" t="s">
        <v>670</v>
      </c>
      <c r="F1339" t="s">
        <v>670</v>
      </c>
      <c r="G1339" t="str">
        <f t="shared" si="40"/>
        <v>Brazil to EU27</v>
      </c>
      <c r="H1339">
        <v>2012</v>
      </c>
      <c r="I1339" t="s">
        <v>724</v>
      </c>
      <c r="J1339">
        <v>6</v>
      </c>
      <c r="K1339">
        <v>40670.294999999998</v>
      </c>
      <c r="L1339" s="1">
        <f t="shared" si="41"/>
        <v>40.670294999999996</v>
      </c>
    </row>
    <row r="1340" spans="1:12" ht="14.45">
      <c r="A1340" t="s">
        <v>723</v>
      </c>
      <c r="B1340" t="s">
        <v>783</v>
      </c>
      <c r="C1340">
        <v>842129</v>
      </c>
      <c r="D1340" t="s">
        <v>784</v>
      </c>
      <c r="E1340" t="s">
        <v>670</v>
      </c>
      <c r="F1340" t="s">
        <v>670</v>
      </c>
      <c r="G1340" t="str">
        <f t="shared" si="40"/>
        <v>Brazil to EU27</v>
      </c>
      <c r="H1340">
        <v>2013</v>
      </c>
      <c r="I1340" t="s">
        <v>724</v>
      </c>
      <c r="J1340">
        <v>6</v>
      </c>
      <c r="K1340">
        <v>5559.7219999999998</v>
      </c>
      <c r="L1340" s="1">
        <f t="shared" si="41"/>
        <v>5.5597219999999998</v>
      </c>
    </row>
    <row r="1341" spans="1:12" ht="14.45">
      <c r="A1341" t="s">
        <v>723</v>
      </c>
      <c r="B1341" t="s">
        <v>783</v>
      </c>
      <c r="C1341">
        <v>842129</v>
      </c>
      <c r="D1341" t="s">
        <v>784</v>
      </c>
      <c r="E1341" t="s">
        <v>670</v>
      </c>
      <c r="F1341" t="s">
        <v>670</v>
      </c>
      <c r="G1341" t="str">
        <f t="shared" si="40"/>
        <v>Brazil to EU27</v>
      </c>
      <c r="H1341">
        <v>2014</v>
      </c>
      <c r="I1341" t="s">
        <v>724</v>
      </c>
      <c r="J1341">
        <v>6</v>
      </c>
      <c r="K1341">
        <v>4992.7349999999997</v>
      </c>
      <c r="L1341" s="1">
        <f t="shared" si="41"/>
        <v>4.9927349999999997</v>
      </c>
    </row>
    <row r="1342" spans="1:12" ht="14.45">
      <c r="A1342" t="s">
        <v>723</v>
      </c>
      <c r="B1342" t="s">
        <v>783</v>
      </c>
      <c r="C1342">
        <v>842129</v>
      </c>
      <c r="D1342" t="s">
        <v>784</v>
      </c>
      <c r="E1342" t="s">
        <v>670</v>
      </c>
      <c r="F1342" t="s">
        <v>670</v>
      </c>
      <c r="G1342" t="str">
        <f t="shared" si="40"/>
        <v>Brazil to EU27</v>
      </c>
      <c r="H1342">
        <v>2015</v>
      </c>
      <c r="I1342" t="s">
        <v>724</v>
      </c>
      <c r="J1342">
        <v>6</v>
      </c>
      <c r="K1342">
        <v>4352.4480000000003</v>
      </c>
      <c r="L1342" s="1">
        <f t="shared" si="41"/>
        <v>4.3524480000000008</v>
      </c>
    </row>
    <row r="1343" spans="1:12" ht="14.45">
      <c r="A1343" t="s">
        <v>723</v>
      </c>
      <c r="B1343" t="s">
        <v>783</v>
      </c>
      <c r="C1343">
        <v>842129</v>
      </c>
      <c r="D1343" t="s">
        <v>784</v>
      </c>
      <c r="E1343" t="s">
        <v>670</v>
      </c>
      <c r="F1343" t="s">
        <v>670</v>
      </c>
      <c r="G1343" t="str">
        <f t="shared" si="40"/>
        <v>Brazil to EU27</v>
      </c>
      <c r="H1343">
        <v>2016</v>
      </c>
      <c r="I1343" t="s">
        <v>724</v>
      </c>
      <c r="J1343">
        <v>6</v>
      </c>
      <c r="K1343">
        <v>3784.5920000000001</v>
      </c>
      <c r="L1343" s="1">
        <f t="shared" si="41"/>
        <v>3.784592</v>
      </c>
    </row>
    <row r="1344" spans="1:12" ht="14.45">
      <c r="A1344" t="s">
        <v>723</v>
      </c>
      <c r="B1344" t="s">
        <v>783</v>
      </c>
      <c r="C1344">
        <v>842129</v>
      </c>
      <c r="D1344" t="s">
        <v>784</v>
      </c>
      <c r="E1344" t="s">
        <v>670</v>
      </c>
      <c r="F1344" t="s">
        <v>670</v>
      </c>
      <c r="G1344" t="str">
        <f t="shared" si="40"/>
        <v>Brazil to EU27</v>
      </c>
      <c r="H1344">
        <v>2017</v>
      </c>
      <c r="I1344" t="s">
        <v>724</v>
      </c>
      <c r="J1344">
        <v>6</v>
      </c>
      <c r="K1344">
        <v>4591.6629999999996</v>
      </c>
      <c r="L1344" s="1">
        <f t="shared" si="41"/>
        <v>4.5916629999999996</v>
      </c>
    </row>
    <row r="1345" spans="1:12" ht="14.45">
      <c r="A1345" t="s">
        <v>723</v>
      </c>
      <c r="B1345" t="s">
        <v>783</v>
      </c>
      <c r="C1345">
        <v>842139</v>
      </c>
      <c r="D1345" t="s">
        <v>784</v>
      </c>
      <c r="E1345" t="s">
        <v>147</v>
      </c>
      <c r="F1345" t="s">
        <v>292</v>
      </c>
      <c r="G1345" t="str">
        <f t="shared" si="40"/>
        <v>Brazil to World</v>
      </c>
      <c r="H1345">
        <v>2012</v>
      </c>
      <c r="I1345" t="s">
        <v>724</v>
      </c>
      <c r="J1345">
        <v>6</v>
      </c>
      <c r="K1345">
        <v>72999.656000000003</v>
      </c>
      <c r="L1345" s="1">
        <f t="shared" si="41"/>
        <v>72.999656000000002</v>
      </c>
    </row>
    <row r="1346" spans="1:12" ht="14.45">
      <c r="A1346" t="s">
        <v>723</v>
      </c>
      <c r="B1346" t="s">
        <v>783</v>
      </c>
      <c r="C1346">
        <v>842139</v>
      </c>
      <c r="D1346" t="s">
        <v>784</v>
      </c>
      <c r="E1346" t="s">
        <v>147</v>
      </c>
      <c r="F1346" t="s">
        <v>292</v>
      </c>
      <c r="G1346" t="str">
        <f t="shared" si="40"/>
        <v>Brazil to World</v>
      </c>
      <c r="H1346">
        <v>2013</v>
      </c>
      <c r="I1346" t="s">
        <v>724</v>
      </c>
      <c r="J1346">
        <v>6</v>
      </c>
      <c r="K1346">
        <v>62723.233</v>
      </c>
      <c r="L1346" s="1">
        <f t="shared" si="41"/>
        <v>62.723233</v>
      </c>
    </row>
    <row r="1347" spans="1:12" ht="14.45">
      <c r="A1347" t="s">
        <v>723</v>
      </c>
      <c r="B1347" t="s">
        <v>783</v>
      </c>
      <c r="C1347">
        <v>842139</v>
      </c>
      <c r="D1347" t="s">
        <v>784</v>
      </c>
      <c r="E1347" t="s">
        <v>147</v>
      </c>
      <c r="F1347" t="s">
        <v>292</v>
      </c>
      <c r="G1347" t="str">
        <f t="shared" si="40"/>
        <v>Brazil to World</v>
      </c>
      <c r="H1347">
        <v>2014</v>
      </c>
      <c r="I1347" t="s">
        <v>724</v>
      </c>
      <c r="J1347">
        <v>6</v>
      </c>
      <c r="K1347">
        <v>110867.87699999999</v>
      </c>
      <c r="L1347" s="1">
        <f t="shared" si="41"/>
        <v>110.86787699999999</v>
      </c>
    </row>
    <row r="1348" spans="1:12" ht="14.45">
      <c r="A1348" t="s">
        <v>723</v>
      </c>
      <c r="B1348" t="s">
        <v>783</v>
      </c>
      <c r="C1348">
        <v>842139</v>
      </c>
      <c r="D1348" t="s">
        <v>784</v>
      </c>
      <c r="E1348" t="s">
        <v>147</v>
      </c>
      <c r="F1348" t="s">
        <v>292</v>
      </c>
      <c r="G1348" t="str">
        <f t="shared" si="40"/>
        <v>Brazil to World</v>
      </c>
      <c r="H1348">
        <v>2015</v>
      </c>
      <c r="I1348" t="s">
        <v>724</v>
      </c>
      <c r="J1348">
        <v>6</v>
      </c>
      <c r="K1348">
        <v>39206.595000000001</v>
      </c>
      <c r="L1348" s="1">
        <f t="shared" si="41"/>
        <v>39.206595</v>
      </c>
    </row>
    <row r="1349" spans="1:12" ht="14.45">
      <c r="A1349" t="s">
        <v>723</v>
      </c>
      <c r="B1349" t="s">
        <v>783</v>
      </c>
      <c r="C1349">
        <v>842139</v>
      </c>
      <c r="D1349" t="s">
        <v>784</v>
      </c>
      <c r="E1349" t="s">
        <v>147</v>
      </c>
      <c r="F1349" t="s">
        <v>292</v>
      </c>
      <c r="G1349" t="str">
        <f t="shared" si="40"/>
        <v>Brazil to World</v>
      </c>
      <c r="H1349">
        <v>2016</v>
      </c>
      <c r="I1349" t="s">
        <v>724</v>
      </c>
      <c r="J1349">
        <v>6</v>
      </c>
      <c r="K1349">
        <v>194497.31899999999</v>
      </c>
      <c r="L1349" s="1">
        <f t="shared" si="41"/>
        <v>194.49731899999998</v>
      </c>
    </row>
    <row r="1350" spans="1:12" ht="14.45">
      <c r="A1350" t="s">
        <v>723</v>
      </c>
      <c r="B1350" t="s">
        <v>783</v>
      </c>
      <c r="C1350">
        <v>842139</v>
      </c>
      <c r="D1350" t="s">
        <v>784</v>
      </c>
      <c r="E1350" t="s">
        <v>147</v>
      </c>
      <c r="F1350" t="s">
        <v>292</v>
      </c>
      <c r="G1350" t="str">
        <f t="shared" si="40"/>
        <v>Brazil to World</v>
      </c>
      <c r="H1350">
        <v>2017</v>
      </c>
      <c r="I1350" t="s">
        <v>724</v>
      </c>
      <c r="J1350">
        <v>6</v>
      </c>
      <c r="K1350">
        <v>56153.266000000003</v>
      </c>
      <c r="L1350" s="1">
        <f t="shared" si="41"/>
        <v>56.153266000000002</v>
      </c>
    </row>
    <row r="1351" spans="1:12" ht="14.45">
      <c r="A1351" t="s">
        <v>723</v>
      </c>
      <c r="B1351" t="s">
        <v>783</v>
      </c>
      <c r="C1351">
        <v>842139</v>
      </c>
      <c r="D1351" t="s">
        <v>784</v>
      </c>
      <c r="E1351" t="s">
        <v>670</v>
      </c>
      <c r="F1351" t="s">
        <v>670</v>
      </c>
      <c r="G1351" t="str">
        <f t="shared" si="40"/>
        <v>Brazil to EU27</v>
      </c>
      <c r="H1351">
        <v>2012</v>
      </c>
      <c r="I1351" t="s">
        <v>724</v>
      </c>
      <c r="J1351">
        <v>6</v>
      </c>
      <c r="K1351">
        <v>17100.314999999999</v>
      </c>
      <c r="L1351" s="1">
        <f t="shared" si="41"/>
        <v>17.100314999999998</v>
      </c>
    </row>
    <row r="1352" spans="1:12" ht="14.45">
      <c r="A1352" t="s">
        <v>723</v>
      </c>
      <c r="B1352" t="s">
        <v>783</v>
      </c>
      <c r="C1352">
        <v>842139</v>
      </c>
      <c r="D1352" t="s">
        <v>784</v>
      </c>
      <c r="E1352" t="s">
        <v>670</v>
      </c>
      <c r="F1352" t="s">
        <v>670</v>
      </c>
      <c r="G1352" t="str">
        <f t="shared" si="40"/>
        <v>Brazil to EU27</v>
      </c>
      <c r="H1352">
        <v>2013</v>
      </c>
      <c r="I1352" t="s">
        <v>724</v>
      </c>
      <c r="J1352">
        <v>6</v>
      </c>
      <c r="K1352">
        <v>2145.049</v>
      </c>
      <c r="L1352" s="1">
        <f t="shared" si="41"/>
        <v>2.1450489999999998</v>
      </c>
    </row>
    <row r="1353" spans="1:12" ht="14.45">
      <c r="A1353" t="s">
        <v>723</v>
      </c>
      <c r="B1353" t="s">
        <v>783</v>
      </c>
      <c r="C1353">
        <v>842139</v>
      </c>
      <c r="D1353" t="s">
        <v>784</v>
      </c>
      <c r="E1353" t="s">
        <v>670</v>
      </c>
      <c r="F1353" t="s">
        <v>670</v>
      </c>
      <c r="G1353" t="str">
        <f t="shared" ref="G1353:G1416" si="42">CONCATENATE(D1353, " to ", F1353)</f>
        <v>Brazil to EU27</v>
      </c>
      <c r="H1353">
        <v>2014</v>
      </c>
      <c r="I1353" t="s">
        <v>724</v>
      </c>
      <c r="J1353">
        <v>6</v>
      </c>
      <c r="K1353">
        <v>3699.2890000000002</v>
      </c>
      <c r="L1353" s="1">
        <f t="shared" ref="L1353:L1416" si="43">K1353/1000</f>
        <v>3.6992890000000003</v>
      </c>
    </row>
    <row r="1354" spans="1:12" ht="14.45">
      <c r="A1354" t="s">
        <v>723</v>
      </c>
      <c r="B1354" t="s">
        <v>783</v>
      </c>
      <c r="C1354">
        <v>842139</v>
      </c>
      <c r="D1354" t="s">
        <v>784</v>
      </c>
      <c r="E1354" t="s">
        <v>670</v>
      </c>
      <c r="F1354" t="s">
        <v>670</v>
      </c>
      <c r="G1354" t="str">
        <f t="shared" si="42"/>
        <v>Brazil to EU27</v>
      </c>
      <c r="H1354">
        <v>2015</v>
      </c>
      <c r="I1354" t="s">
        <v>724</v>
      </c>
      <c r="J1354">
        <v>6</v>
      </c>
      <c r="K1354">
        <v>1362.808</v>
      </c>
      <c r="L1354" s="1">
        <f t="shared" si="43"/>
        <v>1.362808</v>
      </c>
    </row>
    <row r="1355" spans="1:12" ht="14.45">
      <c r="A1355" t="s">
        <v>723</v>
      </c>
      <c r="B1355" t="s">
        <v>783</v>
      </c>
      <c r="C1355">
        <v>842139</v>
      </c>
      <c r="D1355" t="s">
        <v>784</v>
      </c>
      <c r="E1355" t="s">
        <v>670</v>
      </c>
      <c r="F1355" t="s">
        <v>670</v>
      </c>
      <c r="G1355" t="str">
        <f t="shared" si="42"/>
        <v>Brazil to EU27</v>
      </c>
      <c r="H1355">
        <v>2016</v>
      </c>
      <c r="I1355" t="s">
        <v>724</v>
      </c>
      <c r="J1355">
        <v>6</v>
      </c>
      <c r="K1355">
        <v>1038.3820000000001</v>
      </c>
      <c r="L1355" s="1">
        <f t="shared" si="43"/>
        <v>1.0383820000000001</v>
      </c>
    </row>
    <row r="1356" spans="1:12" ht="14.45">
      <c r="A1356" t="s">
        <v>723</v>
      </c>
      <c r="B1356" t="s">
        <v>783</v>
      </c>
      <c r="C1356">
        <v>842139</v>
      </c>
      <c r="D1356" t="s">
        <v>784</v>
      </c>
      <c r="E1356" t="s">
        <v>670</v>
      </c>
      <c r="F1356" t="s">
        <v>670</v>
      </c>
      <c r="G1356" t="str">
        <f t="shared" si="42"/>
        <v>Brazil to EU27</v>
      </c>
      <c r="H1356">
        <v>2017</v>
      </c>
      <c r="I1356" t="s">
        <v>724</v>
      </c>
      <c r="J1356">
        <v>6</v>
      </c>
      <c r="K1356">
        <v>1867.306</v>
      </c>
      <c r="L1356" s="1">
        <f t="shared" si="43"/>
        <v>1.8673060000000001</v>
      </c>
    </row>
    <row r="1357" spans="1:12" ht="14.45">
      <c r="A1357" t="s">
        <v>723</v>
      </c>
      <c r="B1357" t="s">
        <v>783</v>
      </c>
      <c r="C1357">
        <v>847989</v>
      </c>
      <c r="D1357" t="s">
        <v>784</v>
      </c>
      <c r="E1357" t="s">
        <v>147</v>
      </c>
      <c r="F1357" t="s">
        <v>292</v>
      </c>
      <c r="G1357" t="str">
        <f t="shared" si="42"/>
        <v>Brazil to World</v>
      </c>
      <c r="H1357">
        <v>2012</v>
      </c>
      <c r="I1357" t="s">
        <v>724</v>
      </c>
      <c r="J1357">
        <v>6</v>
      </c>
      <c r="K1357">
        <v>688164.52599999995</v>
      </c>
      <c r="L1357" s="1">
        <f t="shared" si="43"/>
        <v>688.16452599999991</v>
      </c>
    </row>
    <row r="1358" spans="1:12" ht="14.45">
      <c r="A1358" t="s">
        <v>723</v>
      </c>
      <c r="B1358" t="s">
        <v>783</v>
      </c>
      <c r="C1358">
        <v>847989</v>
      </c>
      <c r="D1358" t="s">
        <v>784</v>
      </c>
      <c r="E1358" t="s">
        <v>147</v>
      </c>
      <c r="F1358" t="s">
        <v>292</v>
      </c>
      <c r="G1358" t="str">
        <f t="shared" si="42"/>
        <v>Brazil to World</v>
      </c>
      <c r="H1358">
        <v>2013</v>
      </c>
      <c r="I1358" t="s">
        <v>724</v>
      </c>
      <c r="J1358">
        <v>6</v>
      </c>
      <c r="K1358">
        <v>276359.68699999998</v>
      </c>
      <c r="L1358" s="1">
        <f t="shared" si="43"/>
        <v>276.35968699999995</v>
      </c>
    </row>
    <row r="1359" spans="1:12" ht="14.45">
      <c r="A1359" t="s">
        <v>723</v>
      </c>
      <c r="B1359" t="s">
        <v>783</v>
      </c>
      <c r="C1359">
        <v>847989</v>
      </c>
      <c r="D1359" t="s">
        <v>784</v>
      </c>
      <c r="E1359" t="s">
        <v>147</v>
      </c>
      <c r="F1359" t="s">
        <v>292</v>
      </c>
      <c r="G1359" t="str">
        <f t="shared" si="42"/>
        <v>Brazil to World</v>
      </c>
      <c r="H1359">
        <v>2014</v>
      </c>
      <c r="I1359" t="s">
        <v>724</v>
      </c>
      <c r="J1359">
        <v>6</v>
      </c>
      <c r="K1359">
        <v>183908.40599999999</v>
      </c>
      <c r="L1359" s="1">
        <f t="shared" si="43"/>
        <v>183.90840599999999</v>
      </c>
    </row>
    <row r="1360" spans="1:12" ht="14.45">
      <c r="A1360" t="s">
        <v>723</v>
      </c>
      <c r="B1360" t="s">
        <v>783</v>
      </c>
      <c r="C1360">
        <v>847989</v>
      </c>
      <c r="D1360" t="s">
        <v>784</v>
      </c>
      <c r="E1360" t="s">
        <v>147</v>
      </c>
      <c r="F1360" t="s">
        <v>292</v>
      </c>
      <c r="G1360" t="str">
        <f t="shared" si="42"/>
        <v>Brazil to World</v>
      </c>
      <c r="H1360">
        <v>2015</v>
      </c>
      <c r="I1360" t="s">
        <v>724</v>
      </c>
      <c r="J1360">
        <v>6</v>
      </c>
      <c r="K1360">
        <v>120875.505</v>
      </c>
      <c r="L1360" s="1">
        <f t="shared" si="43"/>
        <v>120.875505</v>
      </c>
    </row>
    <row r="1361" spans="1:12" ht="14.45">
      <c r="A1361" t="s">
        <v>723</v>
      </c>
      <c r="B1361" t="s">
        <v>783</v>
      </c>
      <c r="C1361">
        <v>847989</v>
      </c>
      <c r="D1361" t="s">
        <v>784</v>
      </c>
      <c r="E1361" t="s">
        <v>147</v>
      </c>
      <c r="F1361" t="s">
        <v>292</v>
      </c>
      <c r="G1361" t="str">
        <f t="shared" si="42"/>
        <v>Brazil to World</v>
      </c>
      <c r="H1361">
        <v>2016</v>
      </c>
      <c r="I1361" t="s">
        <v>724</v>
      </c>
      <c r="J1361">
        <v>6</v>
      </c>
      <c r="K1361">
        <v>217357.321</v>
      </c>
      <c r="L1361" s="1">
        <f t="shared" si="43"/>
        <v>217.35732099999998</v>
      </c>
    </row>
    <row r="1362" spans="1:12" ht="14.45">
      <c r="A1362" t="s">
        <v>723</v>
      </c>
      <c r="B1362" t="s">
        <v>783</v>
      </c>
      <c r="C1362">
        <v>847989</v>
      </c>
      <c r="D1362" t="s">
        <v>784</v>
      </c>
      <c r="E1362" t="s">
        <v>147</v>
      </c>
      <c r="F1362" t="s">
        <v>292</v>
      </c>
      <c r="G1362" t="str">
        <f t="shared" si="42"/>
        <v>Brazil to World</v>
      </c>
      <c r="H1362">
        <v>2017</v>
      </c>
      <c r="I1362" t="s">
        <v>724</v>
      </c>
      <c r="J1362">
        <v>6</v>
      </c>
      <c r="K1362">
        <v>151205.677</v>
      </c>
      <c r="L1362" s="1">
        <f t="shared" si="43"/>
        <v>151.20567700000001</v>
      </c>
    </row>
    <row r="1363" spans="1:12" ht="14.45">
      <c r="A1363" t="s">
        <v>723</v>
      </c>
      <c r="B1363" t="s">
        <v>783</v>
      </c>
      <c r="C1363">
        <v>847989</v>
      </c>
      <c r="D1363" t="s">
        <v>784</v>
      </c>
      <c r="E1363" t="s">
        <v>670</v>
      </c>
      <c r="F1363" t="s">
        <v>670</v>
      </c>
      <c r="G1363" t="str">
        <f t="shared" si="42"/>
        <v>Brazil to EU27</v>
      </c>
      <c r="H1363">
        <v>2012</v>
      </c>
      <c r="I1363" t="s">
        <v>724</v>
      </c>
      <c r="J1363">
        <v>6</v>
      </c>
      <c r="K1363">
        <v>502241.55499999999</v>
      </c>
      <c r="L1363" s="1">
        <f t="shared" si="43"/>
        <v>502.24155500000001</v>
      </c>
    </row>
    <row r="1364" spans="1:12" ht="14.45">
      <c r="A1364" t="s">
        <v>723</v>
      </c>
      <c r="B1364" t="s">
        <v>783</v>
      </c>
      <c r="C1364">
        <v>847989</v>
      </c>
      <c r="D1364" t="s">
        <v>784</v>
      </c>
      <c r="E1364" t="s">
        <v>670</v>
      </c>
      <c r="F1364" t="s">
        <v>670</v>
      </c>
      <c r="G1364" t="str">
        <f t="shared" si="42"/>
        <v>Brazil to EU27</v>
      </c>
      <c r="H1364">
        <v>2013</v>
      </c>
      <c r="I1364" t="s">
        <v>724</v>
      </c>
      <c r="J1364">
        <v>6</v>
      </c>
      <c r="K1364">
        <v>5223.6149999999998</v>
      </c>
      <c r="L1364" s="1">
        <f t="shared" si="43"/>
        <v>5.2236149999999997</v>
      </c>
    </row>
    <row r="1365" spans="1:12" ht="14.45">
      <c r="A1365" t="s">
        <v>723</v>
      </c>
      <c r="B1365" t="s">
        <v>783</v>
      </c>
      <c r="C1365">
        <v>847989</v>
      </c>
      <c r="D1365" t="s">
        <v>784</v>
      </c>
      <c r="E1365" t="s">
        <v>670</v>
      </c>
      <c r="F1365" t="s">
        <v>670</v>
      </c>
      <c r="G1365" t="str">
        <f t="shared" si="42"/>
        <v>Brazil to EU27</v>
      </c>
      <c r="H1365">
        <v>2014</v>
      </c>
      <c r="I1365" t="s">
        <v>724</v>
      </c>
      <c r="J1365">
        <v>6</v>
      </c>
      <c r="K1365">
        <v>5856.835</v>
      </c>
      <c r="L1365" s="1">
        <f t="shared" si="43"/>
        <v>5.8568350000000002</v>
      </c>
    </row>
    <row r="1366" spans="1:12" ht="14.45">
      <c r="A1366" t="s">
        <v>723</v>
      </c>
      <c r="B1366" t="s">
        <v>783</v>
      </c>
      <c r="C1366">
        <v>847989</v>
      </c>
      <c r="D1366" t="s">
        <v>784</v>
      </c>
      <c r="E1366" t="s">
        <v>670</v>
      </c>
      <c r="F1366" t="s">
        <v>670</v>
      </c>
      <c r="G1366" t="str">
        <f t="shared" si="42"/>
        <v>Brazil to EU27</v>
      </c>
      <c r="H1366">
        <v>2015</v>
      </c>
      <c r="I1366" t="s">
        <v>724</v>
      </c>
      <c r="J1366">
        <v>6</v>
      </c>
      <c r="K1366">
        <v>20649.428</v>
      </c>
      <c r="L1366" s="1">
        <f t="shared" si="43"/>
        <v>20.649428</v>
      </c>
    </row>
    <row r="1367" spans="1:12" ht="14.45">
      <c r="A1367" t="s">
        <v>723</v>
      </c>
      <c r="B1367" t="s">
        <v>783</v>
      </c>
      <c r="C1367">
        <v>847989</v>
      </c>
      <c r="D1367" t="s">
        <v>784</v>
      </c>
      <c r="E1367" t="s">
        <v>670</v>
      </c>
      <c r="F1367" t="s">
        <v>670</v>
      </c>
      <c r="G1367" t="str">
        <f t="shared" si="42"/>
        <v>Brazil to EU27</v>
      </c>
      <c r="H1367">
        <v>2016</v>
      </c>
      <c r="I1367" t="s">
        <v>724</v>
      </c>
      <c r="J1367">
        <v>6</v>
      </c>
      <c r="K1367">
        <v>7649.5550000000003</v>
      </c>
      <c r="L1367" s="1">
        <f t="shared" si="43"/>
        <v>7.6495550000000003</v>
      </c>
    </row>
    <row r="1368" spans="1:12" ht="14.45">
      <c r="A1368" t="s">
        <v>723</v>
      </c>
      <c r="B1368" t="s">
        <v>783</v>
      </c>
      <c r="C1368">
        <v>847989</v>
      </c>
      <c r="D1368" t="s">
        <v>784</v>
      </c>
      <c r="E1368" t="s">
        <v>670</v>
      </c>
      <c r="F1368" t="s">
        <v>670</v>
      </c>
      <c r="G1368" t="str">
        <f t="shared" si="42"/>
        <v>Brazil to EU27</v>
      </c>
      <c r="H1368">
        <v>2017</v>
      </c>
      <c r="I1368" t="s">
        <v>724</v>
      </c>
      <c r="J1368">
        <v>6</v>
      </c>
      <c r="K1368">
        <v>8408.4590000000007</v>
      </c>
      <c r="L1368" s="1">
        <f t="shared" si="43"/>
        <v>8.4084590000000006</v>
      </c>
    </row>
    <row r="1369" spans="1:12" ht="14.45">
      <c r="A1369" t="s">
        <v>723</v>
      </c>
      <c r="B1369" t="s">
        <v>785</v>
      </c>
      <c r="C1369">
        <v>730900</v>
      </c>
      <c r="D1369" t="s">
        <v>786</v>
      </c>
      <c r="E1369" t="s">
        <v>147</v>
      </c>
      <c r="F1369" t="s">
        <v>292</v>
      </c>
      <c r="G1369" t="str">
        <f t="shared" si="42"/>
        <v>Brunei to World</v>
      </c>
      <c r="H1369">
        <v>2013</v>
      </c>
      <c r="I1369" t="s">
        <v>724</v>
      </c>
      <c r="J1369">
        <v>6</v>
      </c>
      <c r="K1369">
        <v>4656.723</v>
      </c>
      <c r="L1369" s="1">
        <f t="shared" si="43"/>
        <v>4.6567230000000004</v>
      </c>
    </row>
    <row r="1370" spans="1:12" ht="14.45">
      <c r="A1370" t="s">
        <v>723</v>
      </c>
      <c r="B1370" t="s">
        <v>785</v>
      </c>
      <c r="C1370">
        <v>730900</v>
      </c>
      <c r="D1370" t="s">
        <v>786</v>
      </c>
      <c r="E1370" t="s">
        <v>147</v>
      </c>
      <c r="F1370" t="s">
        <v>292</v>
      </c>
      <c r="G1370" t="str">
        <f t="shared" si="42"/>
        <v>Brunei to World</v>
      </c>
      <c r="H1370">
        <v>2014</v>
      </c>
      <c r="I1370" t="s">
        <v>724</v>
      </c>
      <c r="J1370">
        <v>6</v>
      </c>
      <c r="K1370">
        <v>2890.4409999999998</v>
      </c>
      <c r="L1370" s="1">
        <f t="shared" si="43"/>
        <v>2.8904409999999996</v>
      </c>
    </row>
    <row r="1371" spans="1:12" ht="14.45">
      <c r="A1371" t="s">
        <v>723</v>
      </c>
      <c r="B1371" t="s">
        <v>785</v>
      </c>
      <c r="C1371">
        <v>730900</v>
      </c>
      <c r="D1371" t="s">
        <v>786</v>
      </c>
      <c r="E1371" t="s">
        <v>147</v>
      </c>
      <c r="F1371" t="s">
        <v>292</v>
      </c>
      <c r="G1371" t="str">
        <f t="shared" si="42"/>
        <v>Brunei to World</v>
      </c>
      <c r="H1371">
        <v>2015</v>
      </c>
      <c r="I1371" t="s">
        <v>724</v>
      </c>
      <c r="J1371">
        <v>6</v>
      </c>
      <c r="K1371">
        <v>2140.6579999999999</v>
      </c>
      <c r="L1371" s="1">
        <f t="shared" si="43"/>
        <v>2.1406579999999997</v>
      </c>
    </row>
    <row r="1372" spans="1:12" ht="14.45">
      <c r="A1372" t="s">
        <v>723</v>
      </c>
      <c r="B1372" t="s">
        <v>785</v>
      </c>
      <c r="C1372">
        <v>730900</v>
      </c>
      <c r="D1372" t="s">
        <v>786</v>
      </c>
      <c r="E1372" t="s">
        <v>147</v>
      </c>
      <c r="F1372" t="s">
        <v>292</v>
      </c>
      <c r="G1372" t="str">
        <f t="shared" si="42"/>
        <v>Brunei to World</v>
      </c>
      <c r="H1372">
        <v>2016</v>
      </c>
      <c r="I1372" t="s">
        <v>724</v>
      </c>
      <c r="J1372">
        <v>6</v>
      </c>
      <c r="K1372">
        <v>1913.942</v>
      </c>
      <c r="L1372" s="1">
        <f t="shared" si="43"/>
        <v>1.913942</v>
      </c>
    </row>
    <row r="1373" spans="1:12" ht="14.45">
      <c r="A1373" t="s">
        <v>723</v>
      </c>
      <c r="B1373" t="s">
        <v>785</v>
      </c>
      <c r="C1373">
        <v>730900</v>
      </c>
      <c r="D1373" t="s">
        <v>786</v>
      </c>
      <c r="E1373" t="s">
        <v>147</v>
      </c>
      <c r="F1373" t="s">
        <v>292</v>
      </c>
      <c r="G1373" t="str">
        <f t="shared" si="42"/>
        <v>Brunei to World</v>
      </c>
      <c r="H1373">
        <v>2017</v>
      </c>
      <c r="I1373" t="s">
        <v>724</v>
      </c>
      <c r="J1373">
        <v>6</v>
      </c>
      <c r="K1373">
        <v>549.90300000000002</v>
      </c>
      <c r="L1373" s="1">
        <f t="shared" si="43"/>
        <v>0.54990300000000003</v>
      </c>
    </row>
    <row r="1374" spans="1:12" ht="14.45">
      <c r="A1374" t="s">
        <v>723</v>
      </c>
      <c r="B1374" t="s">
        <v>785</v>
      </c>
      <c r="C1374">
        <v>730900</v>
      </c>
      <c r="D1374" t="s">
        <v>786</v>
      </c>
      <c r="E1374" t="s">
        <v>670</v>
      </c>
      <c r="F1374" t="s">
        <v>670</v>
      </c>
      <c r="G1374" t="str">
        <f t="shared" si="42"/>
        <v>Brunei to EU27</v>
      </c>
      <c r="H1374">
        <v>2013</v>
      </c>
      <c r="I1374" t="s">
        <v>724</v>
      </c>
      <c r="J1374">
        <v>6</v>
      </c>
      <c r="K1374">
        <v>0.04</v>
      </c>
      <c r="L1374" s="1">
        <f t="shared" si="43"/>
        <v>4.0000000000000003E-5</v>
      </c>
    </row>
    <row r="1375" spans="1:12" ht="14.45">
      <c r="A1375" t="s">
        <v>723</v>
      </c>
      <c r="B1375" t="s">
        <v>785</v>
      </c>
      <c r="C1375">
        <v>730900</v>
      </c>
      <c r="D1375" t="s">
        <v>786</v>
      </c>
      <c r="E1375" t="s">
        <v>670</v>
      </c>
      <c r="F1375" t="s">
        <v>670</v>
      </c>
      <c r="G1375" t="str">
        <f t="shared" si="42"/>
        <v>Brunei to EU27</v>
      </c>
      <c r="H1375">
        <v>2014</v>
      </c>
      <c r="I1375" t="s">
        <v>724</v>
      </c>
      <c r="J1375">
        <v>6</v>
      </c>
      <c r="K1375">
        <v>2.1840000000000002</v>
      </c>
      <c r="L1375" s="1">
        <f t="shared" si="43"/>
        <v>2.1840000000000002E-3</v>
      </c>
    </row>
    <row r="1376" spans="1:12" ht="14.45">
      <c r="A1376" t="s">
        <v>723</v>
      </c>
      <c r="B1376" t="s">
        <v>785</v>
      </c>
      <c r="C1376">
        <v>730900</v>
      </c>
      <c r="D1376" t="s">
        <v>786</v>
      </c>
      <c r="E1376" t="s">
        <v>670</v>
      </c>
      <c r="F1376" t="s">
        <v>670</v>
      </c>
      <c r="G1376" t="str">
        <f t="shared" si="42"/>
        <v>Brunei to EU27</v>
      </c>
      <c r="H1376">
        <v>2015</v>
      </c>
      <c r="I1376" t="s">
        <v>724</v>
      </c>
      <c r="J1376">
        <v>6</v>
      </c>
      <c r="K1376">
        <v>0.67600000000000005</v>
      </c>
      <c r="L1376" s="1">
        <f t="shared" si="43"/>
        <v>6.7600000000000006E-4</v>
      </c>
    </row>
    <row r="1377" spans="1:12" ht="14.45">
      <c r="A1377" t="s">
        <v>723</v>
      </c>
      <c r="B1377" t="s">
        <v>785</v>
      </c>
      <c r="C1377">
        <v>741999</v>
      </c>
      <c r="D1377" t="s">
        <v>786</v>
      </c>
      <c r="E1377" t="s">
        <v>147</v>
      </c>
      <c r="F1377" t="s">
        <v>292</v>
      </c>
      <c r="G1377" t="str">
        <f t="shared" si="42"/>
        <v>Brunei to World</v>
      </c>
      <c r="H1377">
        <v>2013</v>
      </c>
      <c r="I1377" t="s">
        <v>724</v>
      </c>
      <c r="J1377">
        <v>6</v>
      </c>
      <c r="K1377">
        <v>8.9760000000000009</v>
      </c>
      <c r="L1377" s="1">
        <f t="shared" si="43"/>
        <v>8.9760000000000013E-3</v>
      </c>
    </row>
    <row r="1378" spans="1:12" ht="14.45">
      <c r="A1378" t="s">
        <v>723</v>
      </c>
      <c r="B1378" t="s">
        <v>785</v>
      </c>
      <c r="C1378">
        <v>741999</v>
      </c>
      <c r="D1378" t="s">
        <v>786</v>
      </c>
      <c r="E1378" t="s">
        <v>147</v>
      </c>
      <c r="F1378" t="s">
        <v>292</v>
      </c>
      <c r="G1378" t="str">
        <f t="shared" si="42"/>
        <v>Brunei to World</v>
      </c>
      <c r="H1378">
        <v>2014</v>
      </c>
      <c r="I1378" t="s">
        <v>724</v>
      </c>
      <c r="J1378">
        <v>6</v>
      </c>
      <c r="K1378">
        <v>4.4669999999999996</v>
      </c>
      <c r="L1378" s="1">
        <f t="shared" si="43"/>
        <v>4.4669999999999996E-3</v>
      </c>
    </row>
    <row r="1379" spans="1:12" ht="14.45">
      <c r="A1379" t="s">
        <v>723</v>
      </c>
      <c r="B1379" t="s">
        <v>785</v>
      </c>
      <c r="C1379">
        <v>741999</v>
      </c>
      <c r="D1379" t="s">
        <v>786</v>
      </c>
      <c r="E1379" t="s">
        <v>147</v>
      </c>
      <c r="F1379" t="s">
        <v>292</v>
      </c>
      <c r="G1379" t="str">
        <f t="shared" si="42"/>
        <v>Brunei to World</v>
      </c>
      <c r="H1379">
        <v>2015</v>
      </c>
      <c r="I1379" t="s">
        <v>724</v>
      </c>
      <c r="J1379">
        <v>6</v>
      </c>
      <c r="K1379">
        <v>7.4550000000000001</v>
      </c>
      <c r="L1379" s="1">
        <f t="shared" si="43"/>
        <v>7.4549999999999998E-3</v>
      </c>
    </row>
    <row r="1380" spans="1:12" ht="14.45">
      <c r="A1380" t="s">
        <v>723</v>
      </c>
      <c r="B1380" t="s">
        <v>785</v>
      </c>
      <c r="C1380">
        <v>741999</v>
      </c>
      <c r="D1380" t="s">
        <v>786</v>
      </c>
      <c r="E1380" t="s">
        <v>147</v>
      </c>
      <c r="F1380" t="s">
        <v>292</v>
      </c>
      <c r="G1380" t="str">
        <f t="shared" si="42"/>
        <v>Brunei to World</v>
      </c>
      <c r="H1380">
        <v>2016</v>
      </c>
      <c r="I1380" t="s">
        <v>724</v>
      </c>
      <c r="J1380">
        <v>6</v>
      </c>
      <c r="K1380">
        <v>9.9450000000000003</v>
      </c>
      <c r="L1380" s="1">
        <f t="shared" si="43"/>
        <v>9.9450000000000007E-3</v>
      </c>
    </row>
    <row r="1381" spans="1:12" ht="14.45">
      <c r="A1381" t="s">
        <v>723</v>
      </c>
      <c r="B1381" t="s">
        <v>785</v>
      </c>
      <c r="C1381">
        <v>741999</v>
      </c>
      <c r="D1381" t="s">
        <v>786</v>
      </c>
      <c r="E1381" t="s">
        <v>147</v>
      </c>
      <c r="F1381" t="s">
        <v>292</v>
      </c>
      <c r="G1381" t="str">
        <f t="shared" si="42"/>
        <v>Brunei to World</v>
      </c>
      <c r="H1381">
        <v>2017</v>
      </c>
      <c r="I1381" t="s">
        <v>724</v>
      </c>
      <c r="J1381">
        <v>6</v>
      </c>
      <c r="K1381">
        <v>10.996</v>
      </c>
      <c r="L1381" s="1">
        <f t="shared" si="43"/>
        <v>1.0996000000000001E-2</v>
      </c>
    </row>
    <row r="1382" spans="1:12" ht="14.45">
      <c r="A1382" t="s">
        <v>723</v>
      </c>
      <c r="B1382" t="s">
        <v>785</v>
      </c>
      <c r="C1382">
        <v>741999</v>
      </c>
      <c r="D1382" t="s">
        <v>786</v>
      </c>
      <c r="E1382" t="s">
        <v>670</v>
      </c>
      <c r="F1382" t="s">
        <v>670</v>
      </c>
      <c r="G1382" t="str">
        <f t="shared" si="42"/>
        <v>Brunei to EU27</v>
      </c>
      <c r="H1382">
        <v>2017</v>
      </c>
      <c r="I1382" t="s">
        <v>724</v>
      </c>
      <c r="J1382">
        <v>6</v>
      </c>
      <c r="K1382">
        <v>0.36699999999999999</v>
      </c>
      <c r="L1382" s="1">
        <f t="shared" si="43"/>
        <v>3.6699999999999998E-4</v>
      </c>
    </row>
    <row r="1383" spans="1:12" ht="14.45">
      <c r="A1383" t="s">
        <v>723</v>
      </c>
      <c r="B1383" t="s">
        <v>785</v>
      </c>
      <c r="C1383">
        <v>761100</v>
      </c>
      <c r="D1383" t="s">
        <v>786</v>
      </c>
      <c r="E1383" t="s">
        <v>147</v>
      </c>
      <c r="F1383" t="s">
        <v>292</v>
      </c>
      <c r="G1383" t="str">
        <f t="shared" si="42"/>
        <v>Brunei to World</v>
      </c>
      <c r="H1383">
        <v>2014</v>
      </c>
      <c r="I1383" t="s">
        <v>724</v>
      </c>
      <c r="J1383">
        <v>6</v>
      </c>
      <c r="K1383">
        <v>0.53200000000000003</v>
      </c>
      <c r="L1383" s="1">
        <f t="shared" si="43"/>
        <v>5.3200000000000003E-4</v>
      </c>
    </row>
    <row r="1384" spans="1:12" ht="14.45">
      <c r="A1384" t="s">
        <v>723</v>
      </c>
      <c r="B1384" t="s">
        <v>785</v>
      </c>
      <c r="C1384">
        <v>761100</v>
      </c>
      <c r="D1384" t="s">
        <v>786</v>
      </c>
      <c r="E1384" t="s">
        <v>147</v>
      </c>
      <c r="F1384" t="s">
        <v>292</v>
      </c>
      <c r="G1384" t="str">
        <f t="shared" si="42"/>
        <v>Brunei to World</v>
      </c>
      <c r="H1384">
        <v>2015</v>
      </c>
      <c r="I1384" t="s">
        <v>724</v>
      </c>
      <c r="J1384">
        <v>6</v>
      </c>
      <c r="K1384">
        <v>39.39</v>
      </c>
      <c r="L1384" s="1">
        <f t="shared" si="43"/>
        <v>3.9390000000000001E-2</v>
      </c>
    </row>
    <row r="1385" spans="1:12" ht="14.45">
      <c r="A1385" t="s">
        <v>723</v>
      </c>
      <c r="B1385" t="s">
        <v>785</v>
      </c>
      <c r="C1385">
        <v>761100</v>
      </c>
      <c r="D1385" t="s">
        <v>786</v>
      </c>
      <c r="E1385" t="s">
        <v>147</v>
      </c>
      <c r="F1385" t="s">
        <v>292</v>
      </c>
      <c r="G1385" t="str">
        <f t="shared" si="42"/>
        <v>Brunei to World</v>
      </c>
      <c r="H1385">
        <v>2016</v>
      </c>
      <c r="I1385" t="s">
        <v>724</v>
      </c>
      <c r="J1385">
        <v>6</v>
      </c>
      <c r="K1385">
        <v>1.5660000000000001</v>
      </c>
      <c r="L1385" s="1">
        <f t="shared" si="43"/>
        <v>1.5660000000000001E-3</v>
      </c>
    </row>
    <row r="1386" spans="1:12" ht="14.45">
      <c r="A1386" t="s">
        <v>723</v>
      </c>
      <c r="B1386" t="s">
        <v>785</v>
      </c>
      <c r="C1386">
        <v>761100</v>
      </c>
      <c r="D1386" t="s">
        <v>786</v>
      </c>
      <c r="E1386" t="s">
        <v>147</v>
      </c>
      <c r="F1386" t="s">
        <v>292</v>
      </c>
      <c r="G1386" t="str">
        <f t="shared" si="42"/>
        <v>Brunei to World</v>
      </c>
      <c r="H1386">
        <v>2017</v>
      </c>
      <c r="I1386" t="s">
        <v>724</v>
      </c>
      <c r="J1386">
        <v>6</v>
      </c>
      <c r="K1386">
        <v>0.83599999999999997</v>
      </c>
      <c r="L1386" s="1">
        <f t="shared" si="43"/>
        <v>8.3599999999999994E-4</v>
      </c>
    </row>
    <row r="1387" spans="1:12" ht="14.45">
      <c r="A1387" t="s">
        <v>723</v>
      </c>
      <c r="B1387" t="s">
        <v>785</v>
      </c>
      <c r="C1387">
        <v>8405</v>
      </c>
      <c r="D1387" t="s">
        <v>786</v>
      </c>
      <c r="E1387" t="s">
        <v>147</v>
      </c>
      <c r="F1387" t="s">
        <v>292</v>
      </c>
      <c r="G1387" t="str">
        <f t="shared" si="42"/>
        <v>Brunei to World</v>
      </c>
      <c r="H1387">
        <v>2013</v>
      </c>
      <c r="I1387" t="s">
        <v>724</v>
      </c>
      <c r="J1387">
        <v>6</v>
      </c>
      <c r="K1387">
        <v>108.377</v>
      </c>
      <c r="L1387" s="1">
        <f t="shared" si="43"/>
        <v>0.108377</v>
      </c>
    </row>
    <row r="1388" spans="1:12" ht="14.45">
      <c r="A1388" t="s">
        <v>723</v>
      </c>
      <c r="B1388" t="s">
        <v>785</v>
      </c>
      <c r="C1388">
        <v>8405</v>
      </c>
      <c r="D1388" t="s">
        <v>786</v>
      </c>
      <c r="E1388" t="s">
        <v>147</v>
      </c>
      <c r="F1388" t="s">
        <v>292</v>
      </c>
      <c r="G1388" t="str">
        <f t="shared" si="42"/>
        <v>Brunei to World</v>
      </c>
      <c r="H1388">
        <v>2014</v>
      </c>
      <c r="I1388" t="s">
        <v>724</v>
      </c>
      <c r="J1388">
        <v>6</v>
      </c>
      <c r="K1388">
        <v>2.9159999999999999</v>
      </c>
      <c r="L1388" s="1">
        <f t="shared" si="43"/>
        <v>2.9159999999999998E-3</v>
      </c>
    </row>
    <row r="1389" spans="1:12" ht="14.45">
      <c r="A1389" t="s">
        <v>723</v>
      </c>
      <c r="B1389" t="s">
        <v>785</v>
      </c>
      <c r="C1389">
        <v>8405</v>
      </c>
      <c r="D1389" t="s">
        <v>786</v>
      </c>
      <c r="E1389" t="s">
        <v>147</v>
      </c>
      <c r="F1389" t="s">
        <v>292</v>
      </c>
      <c r="G1389" t="str">
        <f t="shared" si="42"/>
        <v>Brunei to World</v>
      </c>
      <c r="H1389">
        <v>2015</v>
      </c>
      <c r="I1389" t="s">
        <v>724</v>
      </c>
      <c r="J1389">
        <v>6</v>
      </c>
      <c r="K1389">
        <v>286</v>
      </c>
      <c r="L1389" s="1">
        <f t="shared" si="43"/>
        <v>0.28599999999999998</v>
      </c>
    </row>
    <row r="1390" spans="1:12" ht="14.45">
      <c r="A1390" t="s">
        <v>723</v>
      </c>
      <c r="B1390" t="s">
        <v>785</v>
      </c>
      <c r="C1390">
        <v>8405</v>
      </c>
      <c r="D1390" t="s">
        <v>786</v>
      </c>
      <c r="E1390" t="s">
        <v>147</v>
      </c>
      <c r="F1390" t="s">
        <v>292</v>
      </c>
      <c r="G1390" t="str">
        <f t="shared" si="42"/>
        <v>Brunei to World</v>
      </c>
      <c r="H1390">
        <v>2017</v>
      </c>
      <c r="I1390" t="s">
        <v>724</v>
      </c>
      <c r="J1390">
        <v>6</v>
      </c>
      <c r="K1390">
        <v>13.225</v>
      </c>
      <c r="L1390" s="1">
        <f t="shared" si="43"/>
        <v>1.3224999999999999E-2</v>
      </c>
    </row>
    <row r="1391" spans="1:12" ht="14.45">
      <c r="A1391" t="s">
        <v>723</v>
      </c>
      <c r="B1391" t="s">
        <v>785</v>
      </c>
      <c r="C1391">
        <v>841931</v>
      </c>
      <c r="D1391" t="s">
        <v>786</v>
      </c>
      <c r="E1391" t="s">
        <v>147</v>
      </c>
      <c r="F1391" t="s">
        <v>292</v>
      </c>
      <c r="G1391" t="str">
        <f t="shared" si="42"/>
        <v>Brunei to World</v>
      </c>
      <c r="H1391">
        <v>2015</v>
      </c>
      <c r="I1391" t="s">
        <v>724</v>
      </c>
      <c r="J1391">
        <v>6</v>
      </c>
      <c r="K1391">
        <v>0.495</v>
      </c>
      <c r="L1391" s="1">
        <f t="shared" si="43"/>
        <v>4.95E-4</v>
      </c>
    </row>
    <row r="1392" spans="1:12" ht="14.45">
      <c r="A1392" t="s">
        <v>723</v>
      </c>
      <c r="B1392" t="s">
        <v>785</v>
      </c>
      <c r="C1392">
        <v>841931</v>
      </c>
      <c r="D1392" t="s">
        <v>786</v>
      </c>
      <c r="E1392" t="s">
        <v>147</v>
      </c>
      <c r="F1392" t="s">
        <v>292</v>
      </c>
      <c r="G1392" t="str">
        <f t="shared" si="42"/>
        <v>Brunei to World</v>
      </c>
      <c r="H1392">
        <v>2017</v>
      </c>
      <c r="I1392" t="s">
        <v>724</v>
      </c>
      <c r="J1392">
        <v>6</v>
      </c>
      <c r="K1392">
        <v>1.016</v>
      </c>
      <c r="L1392" s="1">
        <f t="shared" si="43"/>
        <v>1.016E-3</v>
      </c>
    </row>
    <row r="1393" spans="1:12" ht="14.45">
      <c r="A1393" t="s">
        <v>723</v>
      </c>
      <c r="B1393" t="s">
        <v>785</v>
      </c>
      <c r="C1393">
        <v>841940</v>
      </c>
      <c r="D1393" t="s">
        <v>786</v>
      </c>
      <c r="E1393" t="s">
        <v>147</v>
      </c>
      <c r="F1393" t="s">
        <v>292</v>
      </c>
      <c r="G1393" t="str">
        <f t="shared" si="42"/>
        <v>Brunei to World</v>
      </c>
      <c r="H1393">
        <v>2017</v>
      </c>
      <c r="I1393" t="s">
        <v>724</v>
      </c>
      <c r="J1393">
        <v>6</v>
      </c>
      <c r="K1393">
        <v>0.28899999999999998</v>
      </c>
      <c r="L1393" s="1">
        <f t="shared" si="43"/>
        <v>2.8899999999999998E-4</v>
      </c>
    </row>
    <row r="1394" spans="1:12" ht="14.45">
      <c r="A1394" t="s">
        <v>723</v>
      </c>
      <c r="B1394" t="s">
        <v>785</v>
      </c>
      <c r="C1394">
        <v>842129</v>
      </c>
      <c r="D1394" t="s">
        <v>786</v>
      </c>
      <c r="E1394" t="s">
        <v>147</v>
      </c>
      <c r="F1394" t="s">
        <v>292</v>
      </c>
      <c r="G1394" t="str">
        <f t="shared" si="42"/>
        <v>Brunei to World</v>
      </c>
      <c r="H1394">
        <v>2013</v>
      </c>
      <c r="I1394" t="s">
        <v>724</v>
      </c>
      <c r="J1394">
        <v>6</v>
      </c>
      <c r="K1394">
        <v>162.36799999999999</v>
      </c>
      <c r="L1394" s="1">
        <f t="shared" si="43"/>
        <v>0.16236799999999998</v>
      </c>
    </row>
    <row r="1395" spans="1:12" ht="14.45">
      <c r="A1395" t="s">
        <v>723</v>
      </c>
      <c r="B1395" t="s">
        <v>785</v>
      </c>
      <c r="C1395">
        <v>842129</v>
      </c>
      <c r="D1395" t="s">
        <v>786</v>
      </c>
      <c r="E1395" t="s">
        <v>147</v>
      </c>
      <c r="F1395" t="s">
        <v>292</v>
      </c>
      <c r="G1395" t="str">
        <f t="shared" si="42"/>
        <v>Brunei to World</v>
      </c>
      <c r="H1395">
        <v>2014</v>
      </c>
      <c r="I1395" t="s">
        <v>724</v>
      </c>
      <c r="J1395">
        <v>6</v>
      </c>
      <c r="K1395">
        <v>82.828000000000003</v>
      </c>
      <c r="L1395" s="1">
        <f t="shared" si="43"/>
        <v>8.2827999999999999E-2</v>
      </c>
    </row>
    <row r="1396" spans="1:12" ht="14.45">
      <c r="A1396" t="s">
        <v>723</v>
      </c>
      <c r="B1396" t="s">
        <v>785</v>
      </c>
      <c r="C1396">
        <v>842129</v>
      </c>
      <c r="D1396" t="s">
        <v>786</v>
      </c>
      <c r="E1396" t="s">
        <v>147</v>
      </c>
      <c r="F1396" t="s">
        <v>292</v>
      </c>
      <c r="G1396" t="str">
        <f t="shared" si="42"/>
        <v>Brunei to World</v>
      </c>
      <c r="H1396">
        <v>2015</v>
      </c>
      <c r="I1396" t="s">
        <v>724</v>
      </c>
      <c r="J1396">
        <v>6</v>
      </c>
      <c r="K1396">
        <v>69.88</v>
      </c>
      <c r="L1396" s="1">
        <f t="shared" si="43"/>
        <v>6.9879999999999998E-2</v>
      </c>
    </row>
    <row r="1397" spans="1:12" ht="14.45">
      <c r="A1397" t="s">
        <v>723</v>
      </c>
      <c r="B1397" t="s">
        <v>785</v>
      </c>
      <c r="C1397">
        <v>842129</v>
      </c>
      <c r="D1397" t="s">
        <v>786</v>
      </c>
      <c r="E1397" t="s">
        <v>147</v>
      </c>
      <c r="F1397" t="s">
        <v>292</v>
      </c>
      <c r="G1397" t="str">
        <f t="shared" si="42"/>
        <v>Brunei to World</v>
      </c>
      <c r="H1397">
        <v>2016</v>
      </c>
      <c r="I1397" t="s">
        <v>724</v>
      </c>
      <c r="J1397">
        <v>6</v>
      </c>
      <c r="K1397">
        <v>244.35300000000001</v>
      </c>
      <c r="L1397" s="1">
        <f t="shared" si="43"/>
        <v>0.24435300000000001</v>
      </c>
    </row>
    <row r="1398" spans="1:12" ht="14.45">
      <c r="A1398" t="s">
        <v>723</v>
      </c>
      <c r="B1398" t="s">
        <v>785</v>
      </c>
      <c r="C1398">
        <v>842129</v>
      </c>
      <c r="D1398" t="s">
        <v>786</v>
      </c>
      <c r="E1398" t="s">
        <v>147</v>
      </c>
      <c r="F1398" t="s">
        <v>292</v>
      </c>
      <c r="G1398" t="str">
        <f t="shared" si="42"/>
        <v>Brunei to World</v>
      </c>
      <c r="H1398">
        <v>2017</v>
      </c>
      <c r="I1398" t="s">
        <v>724</v>
      </c>
      <c r="J1398">
        <v>6</v>
      </c>
      <c r="K1398">
        <v>903.27300000000002</v>
      </c>
      <c r="L1398" s="1">
        <f t="shared" si="43"/>
        <v>0.90327299999999999</v>
      </c>
    </row>
    <row r="1399" spans="1:12" ht="14.45">
      <c r="A1399" t="s">
        <v>723</v>
      </c>
      <c r="B1399" t="s">
        <v>785</v>
      </c>
      <c r="C1399">
        <v>842129</v>
      </c>
      <c r="D1399" t="s">
        <v>786</v>
      </c>
      <c r="E1399" t="s">
        <v>670</v>
      </c>
      <c r="F1399" t="s">
        <v>670</v>
      </c>
      <c r="G1399" t="str">
        <f t="shared" si="42"/>
        <v>Brunei to EU27</v>
      </c>
      <c r="H1399">
        <v>2013</v>
      </c>
      <c r="I1399" t="s">
        <v>724</v>
      </c>
      <c r="J1399">
        <v>6</v>
      </c>
      <c r="K1399">
        <v>1.399</v>
      </c>
      <c r="L1399" s="1">
        <f t="shared" si="43"/>
        <v>1.3990000000000001E-3</v>
      </c>
    </row>
    <row r="1400" spans="1:12" ht="14.45">
      <c r="A1400" t="s">
        <v>723</v>
      </c>
      <c r="B1400" t="s">
        <v>785</v>
      </c>
      <c r="C1400">
        <v>842129</v>
      </c>
      <c r="D1400" t="s">
        <v>786</v>
      </c>
      <c r="E1400" t="s">
        <v>670</v>
      </c>
      <c r="F1400" t="s">
        <v>670</v>
      </c>
      <c r="G1400" t="str">
        <f t="shared" si="42"/>
        <v>Brunei to EU27</v>
      </c>
      <c r="H1400">
        <v>2014</v>
      </c>
      <c r="I1400" t="s">
        <v>724</v>
      </c>
      <c r="J1400">
        <v>6</v>
      </c>
      <c r="K1400">
        <v>38.674999999999997</v>
      </c>
      <c r="L1400" s="1">
        <f t="shared" si="43"/>
        <v>3.8674999999999994E-2</v>
      </c>
    </row>
    <row r="1401" spans="1:12" ht="14.45">
      <c r="A1401" t="s">
        <v>723</v>
      </c>
      <c r="B1401" t="s">
        <v>785</v>
      </c>
      <c r="C1401">
        <v>842129</v>
      </c>
      <c r="D1401" t="s">
        <v>786</v>
      </c>
      <c r="E1401" t="s">
        <v>670</v>
      </c>
      <c r="F1401" t="s">
        <v>670</v>
      </c>
      <c r="G1401" t="str">
        <f t="shared" si="42"/>
        <v>Brunei to EU27</v>
      </c>
      <c r="H1401">
        <v>2015</v>
      </c>
      <c r="I1401" t="s">
        <v>724</v>
      </c>
      <c r="J1401">
        <v>6</v>
      </c>
      <c r="K1401">
        <v>9.0999999999999998E-2</v>
      </c>
      <c r="L1401" s="1">
        <f t="shared" si="43"/>
        <v>9.1000000000000003E-5</v>
      </c>
    </row>
    <row r="1402" spans="1:12" ht="14.45">
      <c r="A1402" t="s">
        <v>723</v>
      </c>
      <c r="B1402" t="s">
        <v>785</v>
      </c>
      <c r="C1402">
        <v>842129</v>
      </c>
      <c r="D1402" t="s">
        <v>786</v>
      </c>
      <c r="E1402" t="s">
        <v>670</v>
      </c>
      <c r="F1402" t="s">
        <v>670</v>
      </c>
      <c r="G1402" t="str">
        <f t="shared" si="42"/>
        <v>Brunei to EU27</v>
      </c>
      <c r="H1402">
        <v>2016</v>
      </c>
      <c r="I1402" t="s">
        <v>724</v>
      </c>
      <c r="J1402">
        <v>6</v>
      </c>
      <c r="K1402">
        <v>1.7</v>
      </c>
      <c r="L1402" s="1">
        <f t="shared" si="43"/>
        <v>1.6999999999999999E-3</v>
      </c>
    </row>
    <row r="1403" spans="1:12" ht="14.45">
      <c r="A1403" t="s">
        <v>723</v>
      </c>
      <c r="B1403" t="s">
        <v>785</v>
      </c>
      <c r="C1403">
        <v>842129</v>
      </c>
      <c r="D1403" t="s">
        <v>786</v>
      </c>
      <c r="E1403" t="s">
        <v>670</v>
      </c>
      <c r="F1403" t="s">
        <v>670</v>
      </c>
      <c r="G1403" t="str">
        <f t="shared" si="42"/>
        <v>Brunei to EU27</v>
      </c>
      <c r="H1403">
        <v>2017</v>
      </c>
      <c r="I1403" t="s">
        <v>724</v>
      </c>
      <c r="J1403">
        <v>6</v>
      </c>
      <c r="K1403">
        <v>0.29499999999999998</v>
      </c>
      <c r="L1403" s="1">
        <f t="shared" si="43"/>
        <v>2.9499999999999996E-4</v>
      </c>
    </row>
    <row r="1404" spans="1:12" ht="14.45">
      <c r="A1404" t="s">
        <v>723</v>
      </c>
      <c r="B1404" t="s">
        <v>785</v>
      </c>
      <c r="C1404">
        <v>842139</v>
      </c>
      <c r="D1404" t="s">
        <v>786</v>
      </c>
      <c r="E1404" t="s">
        <v>147</v>
      </c>
      <c r="F1404" t="s">
        <v>292</v>
      </c>
      <c r="G1404" t="str">
        <f t="shared" si="42"/>
        <v>Brunei to World</v>
      </c>
      <c r="H1404">
        <v>2013</v>
      </c>
      <c r="I1404" t="s">
        <v>724</v>
      </c>
      <c r="J1404">
        <v>6</v>
      </c>
      <c r="K1404">
        <v>464.65199999999999</v>
      </c>
      <c r="L1404" s="1">
        <f t="shared" si="43"/>
        <v>0.46465200000000001</v>
      </c>
    </row>
    <row r="1405" spans="1:12" ht="14.45">
      <c r="A1405" t="s">
        <v>723</v>
      </c>
      <c r="B1405" t="s">
        <v>785</v>
      </c>
      <c r="C1405">
        <v>842139</v>
      </c>
      <c r="D1405" t="s">
        <v>786</v>
      </c>
      <c r="E1405" t="s">
        <v>147</v>
      </c>
      <c r="F1405" t="s">
        <v>292</v>
      </c>
      <c r="G1405" t="str">
        <f t="shared" si="42"/>
        <v>Brunei to World</v>
      </c>
      <c r="H1405">
        <v>2014</v>
      </c>
      <c r="I1405" t="s">
        <v>724</v>
      </c>
      <c r="J1405">
        <v>6</v>
      </c>
      <c r="K1405">
        <v>235.506</v>
      </c>
      <c r="L1405" s="1">
        <f t="shared" si="43"/>
        <v>0.23550599999999999</v>
      </c>
    </row>
    <row r="1406" spans="1:12" ht="14.45">
      <c r="A1406" t="s">
        <v>723</v>
      </c>
      <c r="B1406" t="s">
        <v>785</v>
      </c>
      <c r="C1406">
        <v>842139</v>
      </c>
      <c r="D1406" t="s">
        <v>786</v>
      </c>
      <c r="E1406" t="s">
        <v>147</v>
      </c>
      <c r="F1406" t="s">
        <v>292</v>
      </c>
      <c r="G1406" t="str">
        <f t="shared" si="42"/>
        <v>Brunei to World</v>
      </c>
      <c r="H1406">
        <v>2015</v>
      </c>
      <c r="I1406" t="s">
        <v>724</v>
      </c>
      <c r="J1406">
        <v>6</v>
      </c>
      <c r="K1406">
        <v>121.85299999999999</v>
      </c>
      <c r="L1406" s="1">
        <f t="shared" si="43"/>
        <v>0.12185299999999999</v>
      </c>
    </row>
    <row r="1407" spans="1:12" ht="14.45">
      <c r="A1407" t="s">
        <v>723</v>
      </c>
      <c r="B1407" t="s">
        <v>785</v>
      </c>
      <c r="C1407">
        <v>842139</v>
      </c>
      <c r="D1407" t="s">
        <v>786</v>
      </c>
      <c r="E1407" t="s">
        <v>147</v>
      </c>
      <c r="F1407" t="s">
        <v>292</v>
      </c>
      <c r="G1407" t="str">
        <f t="shared" si="42"/>
        <v>Brunei to World</v>
      </c>
      <c r="H1407">
        <v>2016</v>
      </c>
      <c r="I1407" t="s">
        <v>724</v>
      </c>
      <c r="J1407">
        <v>6</v>
      </c>
      <c r="K1407">
        <v>725.31600000000003</v>
      </c>
      <c r="L1407" s="1">
        <f t="shared" si="43"/>
        <v>0.72531600000000007</v>
      </c>
    </row>
    <row r="1408" spans="1:12" ht="14.45">
      <c r="A1408" t="s">
        <v>723</v>
      </c>
      <c r="B1408" t="s">
        <v>785</v>
      </c>
      <c r="C1408">
        <v>842139</v>
      </c>
      <c r="D1408" t="s">
        <v>786</v>
      </c>
      <c r="E1408" t="s">
        <v>147</v>
      </c>
      <c r="F1408" t="s">
        <v>292</v>
      </c>
      <c r="G1408" t="str">
        <f t="shared" si="42"/>
        <v>Brunei to World</v>
      </c>
      <c r="H1408">
        <v>2017</v>
      </c>
      <c r="I1408" t="s">
        <v>724</v>
      </c>
      <c r="J1408">
        <v>6</v>
      </c>
      <c r="K1408">
        <v>84.623000000000005</v>
      </c>
      <c r="L1408" s="1">
        <f t="shared" si="43"/>
        <v>8.4623000000000004E-2</v>
      </c>
    </row>
    <row r="1409" spans="1:12" ht="14.45">
      <c r="A1409" t="s">
        <v>723</v>
      </c>
      <c r="B1409" t="s">
        <v>785</v>
      </c>
      <c r="C1409">
        <v>842139</v>
      </c>
      <c r="D1409" t="s">
        <v>786</v>
      </c>
      <c r="E1409" t="s">
        <v>670</v>
      </c>
      <c r="F1409" t="s">
        <v>670</v>
      </c>
      <c r="G1409" t="str">
        <f t="shared" si="42"/>
        <v>Brunei to EU27</v>
      </c>
      <c r="H1409">
        <v>2015</v>
      </c>
      <c r="I1409" t="s">
        <v>724</v>
      </c>
      <c r="J1409">
        <v>6</v>
      </c>
      <c r="K1409">
        <v>0.156</v>
      </c>
      <c r="L1409" s="1">
        <f t="shared" si="43"/>
        <v>1.56E-4</v>
      </c>
    </row>
    <row r="1410" spans="1:12" ht="14.45">
      <c r="A1410" t="s">
        <v>723</v>
      </c>
      <c r="B1410" t="s">
        <v>785</v>
      </c>
      <c r="C1410">
        <v>842139</v>
      </c>
      <c r="D1410" t="s">
        <v>786</v>
      </c>
      <c r="E1410" t="s">
        <v>670</v>
      </c>
      <c r="F1410" t="s">
        <v>670</v>
      </c>
      <c r="G1410" t="str">
        <f t="shared" si="42"/>
        <v>Brunei to EU27</v>
      </c>
      <c r="H1410">
        <v>2017</v>
      </c>
      <c r="I1410" t="s">
        <v>724</v>
      </c>
      <c r="J1410">
        <v>6</v>
      </c>
      <c r="K1410">
        <v>4.0000000000000001E-3</v>
      </c>
      <c r="L1410" s="1">
        <f t="shared" si="43"/>
        <v>3.9999999999999998E-6</v>
      </c>
    </row>
    <row r="1411" spans="1:12" ht="14.45">
      <c r="A1411" t="s">
        <v>723</v>
      </c>
      <c r="B1411" t="s">
        <v>785</v>
      </c>
      <c r="C1411">
        <v>847989</v>
      </c>
      <c r="D1411" t="s">
        <v>786</v>
      </c>
      <c r="E1411" t="s">
        <v>147</v>
      </c>
      <c r="F1411" t="s">
        <v>292</v>
      </c>
      <c r="G1411" t="str">
        <f t="shared" si="42"/>
        <v>Brunei to World</v>
      </c>
      <c r="H1411">
        <v>2013</v>
      </c>
      <c r="I1411" t="s">
        <v>724</v>
      </c>
      <c r="J1411">
        <v>6</v>
      </c>
      <c r="K1411">
        <v>6118.7479999999996</v>
      </c>
      <c r="L1411" s="1">
        <f t="shared" si="43"/>
        <v>6.1187479999999992</v>
      </c>
    </row>
    <row r="1412" spans="1:12" ht="14.45">
      <c r="A1412" t="s">
        <v>723</v>
      </c>
      <c r="B1412" t="s">
        <v>785</v>
      </c>
      <c r="C1412">
        <v>847989</v>
      </c>
      <c r="D1412" t="s">
        <v>786</v>
      </c>
      <c r="E1412" t="s">
        <v>147</v>
      </c>
      <c r="F1412" t="s">
        <v>292</v>
      </c>
      <c r="G1412" t="str">
        <f t="shared" si="42"/>
        <v>Brunei to World</v>
      </c>
      <c r="H1412">
        <v>2014</v>
      </c>
      <c r="I1412" t="s">
        <v>724</v>
      </c>
      <c r="J1412">
        <v>6</v>
      </c>
      <c r="K1412">
        <v>3300.7579999999998</v>
      </c>
      <c r="L1412" s="1">
        <f t="shared" si="43"/>
        <v>3.3007579999999996</v>
      </c>
    </row>
    <row r="1413" spans="1:12" ht="14.45">
      <c r="A1413" t="s">
        <v>723</v>
      </c>
      <c r="B1413" t="s">
        <v>785</v>
      </c>
      <c r="C1413">
        <v>847989</v>
      </c>
      <c r="D1413" t="s">
        <v>786</v>
      </c>
      <c r="E1413" t="s">
        <v>147</v>
      </c>
      <c r="F1413" t="s">
        <v>292</v>
      </c>
      <c r="G1413" t="str">
        <f t="shared" si="42"/>
        <v>Brunei to World</v>
      </c>
      <c r="H1413">
        <v>2015</v>
      </c>
      <c r="I1413" t="s">
        <v>724</v>
      </c>
      <c r="J1413">
        <v>6</v>
      </c>
      <c r="K1413">
        <v>2318.7449999999999</v>
      </c>
      <c r="L1413" s="1">
        <f t="shared" si="43"/>
        <v>2.3187449999999998</v>
      </c>
    </row>
    <row r="1414" spans="1:12" ht="14.45">
      <c r="A1414" t="s">
        <v>723</v>
      </c>
      <c r="B1414" t="s">
        <v>785</v>
      </c>
      <c r="C1414">
        <v>847989</v>
      </c>
      <c r="D1414" t="s">
        <v>786</v>
      </c>
      <c r="E1414" t="s">
        <v>147</v>
      </c>
      <c r="F1414" t="s">
        <v>292</v>
      </c>
      <c r="G1414" t="str">
        <f t="shared" si="42"/>
        <v>Brunei to World</v>
      </c>
      <c r="H1414">
        <v>2016</v>
      </c>
      <c r="I1414" t="s">
        <v>724</v>
      </c>
      <c r="J1414">
        <v>6</v>
      </c>
      <c r="K1414">
        <v>5010.1350000000002</v>
      </c>
      <c r="L1414" s="1">
        <f t="shared" si="43"/>
        <v>5.010135</v>
      </c>
    </row>
    <row r="1415" spans="1:12" ht="14.45">
      <c r="A1415" t="s">
        <v>723</v>
      </c>
      <c r="B1415" t="s">
        <v>785</v>
      </c>
      <c r="C1415">
        <v>847989</v>
      </c>
      <c r="D1415" t="s">
        <v>786</v>
      </c>
      <c r="E1415" t="s">
        <v>147</v>
      </c>
      <c r="F1415" t="s">
        <v>292</v>
      </c>
      <c r="G1415" t="str">
        <f t="shared" si="42"/>
        <v>Brunei to World</v>
      </c>
      <c r="H1415">
        <v>2017</v>
      </c>
      <c r="I1415" t="s">
        <v>724</v>
      </c>
      <c r="J1415">
        <v>6</v>
      </c>
      <c r="K1415">
        <v>3911.23</v>
      </c>
      <c r="L1415" s="1">
        <f t="shared" si="43"/>
        <v>3.9112300000000002</v>
      </c>
    </row>
    <row r="1416" spans="1:12" ht="14.45">
      <c r="A1416" t="s">
        <v>723</v>
      </c>
      <c r="B1416" t="s">
        <v>785</v>
      </c>
      <c r="C1416">
        <v>847989</v>
      </c>
      <c r="D1416" t="s">
        <v>786</v>
      </c>
      <c r="E1416" t="s">
        <v>670</v>
      </c>
      <c r="F1416" t="s">
        <v>670</v>
      </c>
      <c r="G1416" t="str">
        <f t="shared" si="42"/>
        <v>Brunei to EU27</v>
      </c>
      <c r="H1416">
        <v>2014</v>
      </c>
      <c r="I1416" t="s">
        <v>724</v>
      </c>
      <c r="J1416">
        <v>6</v>
      </c>
      <c r="K1416">
        <v>57.286000000000001</v>
      </c>
      <c r="L1416" s="1">
        <f t="shared" si="43"/>
        <v>5.7286000000000004E-2</v>
      </c>
    </row>
    <row r="1417" spans="1:12" ht="14.45">
      <c r="A1417" t="s">
        <v>723</v>
      </c>
      <c r="B1417" t="s">
        <v>785</v>
      </c>
      <c r="C1417">
        <v>847989</v>
      </c>
      <c r="D1417" t="s">
        <v>786</v>
      </c>
      <c r="E1417" t="s">
        <v>670</v>
      </c>
      <c r="F1417" t="s">
        <v>670</v>
      </c>
      <c r="G1417" t="str">
        <f t="shared" ref="G1417:G1480" si="44">CONCATENATE(D1417, " to ", F1417)</f>
        <v>Brunei to EU27</v>
      </c>
      <c r="H1417">
        <v>2015</v>
      </c>
      <c r="I1417" t="s">
        <v>724</v>
      </c>
      <c r="J1417">
        <v>6</v>
      </c>
      <c r="K1417">
        <v>61.484000000000002</v>
      </c>
      <c r="L1417" s="1">
        <f t="shared" ref="L1417:L1480" si="45">K1417/1000</f>
        <v>6.1484000000000004E-2</v>
      </c>
    </row>
    <row r="1418" spans="1:12" ht="14.45">
      <c r="A1418" t="s">
        <v>723</v>
      </c>
      <c r="B1418" t="s">
        <v>785</v>
      </c>
      <c r="C1418">
        <v>847989</v>
      </c>
      <c r="D1418" t="s">
        <v>786</v>
      </c>
      <c r="E1418" t="s">
        <v>670</v>
      </c>
      <c r="F1418" t="s">
        <v>670</v>
      </c>
      <c r="G1418" t="str">
        <f t="shared" si="44"/>
        <v>Brunei to EU27</v>
      </c>
      <c r="H1418">
        <v>2016</v>
      </c>
      <c r="I1418" t="s">
        <v>724</v>
      </c>
      <c r="J1418">
        <v>6</v>
      </c>
      <c r="K1418">
        <v>166.68299999999999</v>
      </c>
      <c r="L1418" s="1">
        <f t="shared" si="45"/>
        <v>0.166683</v>
      </c>
    </row>
    <row r="1419" spans="1:12" ht="14.45">
      <c r="A1419" t="s">
        <v>723</v>
      </c>
      <c r="B1419" t="s">
        <v>785</v>
      </c>
      <c r="C1419">
        <v>847989</v>
      </c>
      <c r="D1419" t="s">
        <v>786</v>
      </c>
      <c r="E1419" t="s">
        <v>670</v>
      </c>
      <c r="F1419" t="s">
        <v>670</v>
      </c>
      <c r="G1419" t="str">
        <f t="shared" si="44"/>
        <v>Brunei to EU27</v>
      </c>
      <c r="H1419">
        <v>2017</v>
      </c>
      <c r="I1419" t="s">
        <v>724</v>
      </c>
      <c r="J1419">
        <v>6</v>
      </c>
      <c r="K1419">
        <v>233.215</v>
      </c>
      <c r="L1419" s="1">
        <f t="shared" si="45"/>
        <v>0.23321500000000001</v>
      </c>
    </row>
    <row r="1420" spans="1:12" ht="14.45">
      <c r="A1420" t="s">
        <v>723</v>
      </c>
      <c r="B1420" t="s">
        <v>787</v>
      </c>
      <c r="C1420">
        <v>741999</v>
      </c>
      <c r="D1420" t="s">
        <v>788</v>
      </c>
      <c r="E1420" t="s">
        <v>147</v>
      </c>
      <c r="F1420" t="s">
        <v>292</v>
      </c>
      <c r="G1420" t="str">
        <f t="shared" si="44"/>
        <v>Bhutan to World</v>
      </c>
      <c r="H1420">
        <v>2012</v>
      </c>
      <c r="I1420" t="s">
        <v>724</v>
      </c>
      <c r="J1420">
        <v>6</v>
      </c>
      <c r="K1420">
        <v>1.4950000000000001</v>
      </c>
      <c r="L1420" s="1">
        <f t="shared" si="45"/>
        <v>1.495E-3</v>
      </c>
    </row>
    <row r="1421" spans="1:12" ht="14.45">
      <c r="A1421" t="s">
        <v>723</v>
      </c>
      <c r="B1421" t="s">
        <v>789</v>
      </c>
      <c r="C1421">
        <v>730900</v>
      </c>
      <c r="D1421" t="s">
        <v>790</v>
      </c>
      <c r="E1421" t="s">
        <v>147</v>
      </c>
      <c r="F1421" t="s">
        <v>292</v>
      </c>
      <c r="G1421" t="str">
        <f t="shared" si="44"/>
        <v>Botswana to World</v>
      </c>
      <c r="H1421">
        <v>2013</v>
      </c>
      <c r="I1421" t="s">
        <v>724</v>
      </c>
      <c r="J1421">
        <v>6</v>
      </c>
      <c r="K1421">
        <v>41.545999999999999</v>
      </c>
      <c r="L1421" s="1">
        <f t="shared" si="45"/>
        <v>4.1546E-2</v>
      </c>
    </row>
    <row r="1422" spans="1:12" ht="14.45">
      <c r="A1422" t="s">
        <v>723</v>
      </c>
      <c r="B1422" t="s">
        <v>789</v>
      </c>
      <c r="C1422">
        <v>730900</v>
      </c>
      <c r="D1422" t="s">
        <v>790</v>
      </c>
      <c r="E1422" t="s">
        <v>147</v>
      </c>
      <c r="F1422" t="s">
        <v>292</v>
      </c>
      <c r="G1422" t="str">
        <f t="shared" si="44"/>
        <v>Botswana to World</v>
      </c>
      <c r="H1422">
        <v>2014</v>
      </c>
      <c r="I1422" t="s">
        <v>724</v>
      </c>
      <c r="J1422">
        <v>6</v>
      </c>
      <c r="K1422">
        <v>105.131</v>
      </c>
      <c r="L1422" s="1">
        <f t="shared" si="45"/>
        <v>0.105131</v>
      </c>
    </row>
    <row r="1423" spans="1:12" ht="14.45">
      <c r="A1423" t="s">
        <v>723</v>
      </c>
      <c r="B1423" t="s">
        <v>789</v>
      </c>
      <c r="C1423">
        <v>730900</v>
      </c>
      <c r="D1423" t="s">
        <v>790</v>
      </c>
      <c r="E1423" t="s">
        <v>147</v>
      </c>
      <c r="F1423" t="s">
        <v>292</v>
      </c>
      <c r="G1423" t="str">
        <f t="shared" si="44"/>
        <v>Botswana to World</v>
      </c>
      <c r="H1423">
        <v>2015</v>
      </c>
      <c r="I1423" t="s">
        <v>724</v>
      </c>
      <c r="J1423">
        <v>6</v>
      </c>
      <c r="K1423">
        <v>94.747</v>
      </c>
      <c r="L1423" s="1">
        <f t="shared" si="45"/>
        <v>9.4746999999999998E-2</v>
      </c>
    </row>
    <row r="1424" spans="1:12" ht="14.45">
      <c r="A1424" t="s">
        <v>723</v>
      </c>
      <c r="B1424" t="s">
        <v>789</v>
      </c>
      <c r="C1424">
        <v>730900</v>
      </c>
      <c r="D1424" t="s">
        <v>790</v>
      </c>
      <c r="E1424" t="s">
        <v>147</v>
      </c>
      <c r="F1424" t="s">
        <v>292</v>
      </c>
      <c r="G1424" t="str">
        <f t="shared" si="44"/>
        <v>Botswana to World</v>
      </c>
      <c r="H1424">
        <v>2016</v>
      </c>
      <c r="I1424" t="s">
        <v>724</v>
      </c>
      <c r="J1424">
        <v>6</v>
      </c>
      <c r="K1424">
        <v>85.206999999999994</v>
      </c>
      <c r="L1424" s="1">
        <f t="shared" si="45"/>
        <v>8.5206999999999991E-2</v>
      </c>
    </row>
    <row r="1425" spans="1:12" ht="14.45">
      <c r="A1425" t="s">
        <v>723</v>
      </c>
      <c r="B1425" t="s">
        <v>789</v>
      </c>
      <c r="C1425">
        <v>730900</v>
      </c>
      <c r="D1425" t="s">
        <v>790</v>
      </c>
      <c r="E1425" t="s">
        <v>147</v>
      </c>
      <c r="F1425" t="s">
        <v>292</v>
      </c>
      <c r="G1425" t="str">
        <f t="shared" si="44"/>
        <v>Botswana to World</v>
      </c>
      <c r="H1425">
        <v>2017</v>
      </c>
      <c r="I1425" t="s">
        <v>724</v>
      </c>
      <c r="J1425">
        <v>6</v>
      </c>
      <c r="K1425">
        <v>56.868000000000002</v>
      </c>
      <c r="L1425" s="1">
        <f t="shared" si="45"/>
        <v>5.6868000000000002E-2</v>
      </c>
    </row>
    <row r="1426" spans="1:12" ht="14.45">
      <c r="A1426" t="s">
        <v>723</v>
      </c>
      <c r="B1426" t="s">
        <v>789</v>
      </c>
      <c r="C1426">
        <v>730900</v>
      </c>
      <c r="D1426" t="s">
        <v>790</v>
      </c>
      <c r="E1426" t="s">
        <v>670</v>
      </c>
      <c r="F1426" t="s">
        <v>670</v>
      </c>
      <c r="G1426" t="str">
        <f t="shared" si="44"/>
        <v>Botswana to EU27</v>
      </c>
      <c r="H1426">
        <v>2015</v>
      </c>
      <c r="I1426" t="s">
        <v>724</v>
      </c>
      <c r="J1426">
        <v>6</v>
      </c>
      <c r="K1426">
        <v>2.1000000000000001E-2</v>
      </c>
      <c r="L1426" s="1">
        <f t="shared" si="45"/>
        <v>2.1000000000000002E-5</v>
      </c>
    </row>
    <row r="1427" spans="1:12" ht="14.45">
      <c r="A1427" t="s">
        <v>723</v>
      </c>
      <c r="B1427" t="s">
        <v>789</v>
      </c>
      <c r="C1427">
        <v>730900</v>
      </c>
      <c r="D1427" t="s">
        <v>790</v>
      </c>
      <c r="E1427" t="s">
        <v>670</v>
      </c>
      <c r="F1427" t="s">
        <v>670</v>
      </c>
      <c r="G1427" t="str">
        <f t="shared" si="44"/>
        <v>Botswana to EU27</v>
      </c>
      <c r="H1427">
        <v>2016</v>
      </c>
      <c r="I1427" t="s">
        <v>724</v>
      </c>
      <c r="J1427">
        <v>6</v>
      </c>
      <c r="K1427">
        <v>11.202</v>
      </c>
      <c r="L1427" s="1">
        <f t="shared" si="45"/>
        <v>1.1202E-2</v>
      </c>
    </row>
    <row r="1428" spans="1:12" ht="14.45">
      <c r="A1428" t="s">
        <v>723</v>
      </c>
      <c r="B1428" t="s">
        <v>789</v>
      </c>
      <c r="C1428">
        <v>741999</v>
      </c>
      <c r="D1428" t="s">
        <v>790</v>
      </c>
      <c r="E1428" t="s">
        <v>147</v>
      </c>
      <c r="F1428" t="s">
        <v>292</v>
      </c>
      <c r="G1428" t="str">
        <f t="shared" si="44"/>
        <v>Botswana to World</v>
      </c>
      <c r="H1428">
        <v>2013</v>
      </c>
      <c r="I1428" t="s">
        <v>724</v>
      </c>
      <c r="J1428">
        <v>6</v>
      </c>
      <c r="K1428">
        <v>1.673</v>
      </c>
      <c r="L1428" s="1">
        <f t="shared" si="45"/>
        <v>1.673E-3</v>
      </c>
    </row>
    <row r="1429" spans="1:12" ht="14.45">
      <c r="A1429" t="s">
        <v>723</v>
      </c>
      <c r="B1429" t="s">
        <v>789</v>
      </c>
      <c r="C1429">
        <v>741999</v>
      </c>
      <c r="D1429" t="s">
        <v>790</v>
      </c>
      <c r="E1429" t="s">
        <v>147</v>
      </c>
      <c r="F1429" t="s">
        <v>292</v>
      </c>
      <c r="G1429" t="str">
        <f t="shared" si="44"/>
        <v>Botswana to World</v>
      </c>
      <c r="H1429">
        <v>2014</v>
      </c>
      <c r="I1429" t="s">
        <v>724</v>
      </c>
      <c r="J1429">
        <v>6</v>
      </c>
      <c r="K1429">
        <v>3.4420000000000002</v>
      </c>
      <c r="L1429" s="1">
        <f t="shared" si="45"/>
        <v>3.4420000000000002E-3</v>
      </c>
    </row>
    <row r="1430" spans="1:12" ht="14.45">
      <c r="A1430" t="s">
        <v>723</v>
      </c>
      <c r="B1430" t="s">
        <v>789</v>
      </c>
      <c r="C1430">
        <v>741999</v>
      </c>
      <c r="D1430" t="s">
        <v>790</v>
      </c>
      <c r="E1430" t="s">
        <v>147</v>
      </c>
      <c r="F1430" t="s">
        <v>292</v>
      </c>
      <c r="G1430" t="str">
        <f t="shared" si="44"/>
        <v>Botswana to World</v>
      </c>
      <c r="H1430">
        <v>2015</v>
      </c>
      <c r="I1430" t="s">
        <v>724</v>
      </c>
      <c r="J1430">
        <v>6</v>
      </c>
      <c r="K1430">
        <v>16.195</v>
      </c>
      <c r="L1430" s="1">
        <f t="shared" si="45"/>
        <v>1.6195000000000001E-2</v>
      </c>
    </row>
    <row r="1431" spans="1:12" ht="14.45">
      <c r="A1431" t="s">
        <v>723</v>
      </c>
      <c r="B1431" t="s">
        <v>789</v>
      </c>
      <c r="C1431">
        <v>741999</v>
      </c>
      <c r="D1431" t="s">
        <v>790</v>
      </c>
      <c r="E1431" t="s">
        <v>147</v>
      </c>
      <c r="F1431" t="s">
        <v>292</v>
      </c>
      <c r="G1431" t="str">
        <f t="shared" si="44"/>
        <v>Botswana to World</v>
      </c>
      <c r="H1431">
        <v>2016</v>
      </c>
      <c r="I1431" t="s">
        <v>724</v>
      </c>
      <c r="J1431">
        <v>6</v>
      </c>
      <c r="K1431">
        <v>47.482999999999997</v>
      </c>
      <c r="L1431" s="1">
        <f t="shared" si="45"/>
        <v>4.7482999999999997E-2</v>
      </c>
    </row>
    <row r="1432" spans="1:12" ht="14.45">
      <c r="A1432" t="s">
        <v>723</v>
      </c>
      <c r="B1432" t="s">
        <v>789</v>
      </c>
      <c r="C1432">
        <v>741999</v>
      </c>
      <c r="D1432" t="s">
        <v>790</v>
      </c>
      <c r="E1432" t="s">
        <v>147</v>
      </c>
      <c r="F1432" t="s">
        <v>292</v>
      </c>
      <c r="G1432" t="str">
        <f t="shared" si="44"/>
        <v>Botswana to World</v>
      </c>
      <c r="H1432">
        <v>2017</v>
      </c>
      <c r="I1432" t="s">
        <v>724</v>
      </c>
      <c r="J1432">
        <v>6</v>
      </c>
      <c r="K1432">
        <v>18.071000000000002</v>
      </c>
      <c r="L1432" s="1">
        <f t="shared" si="45"/>
        <v>1.8071E-2</v>
      </c>
    </row>
    <row r="1433" spans="1:12" ht="14.45">
      <c r="A1433" t="s">
        <v>723</v>
      </c>
      <c r="B1433" t="s">
        <v>789</v>
      </c>
      <c r="C1433">
        <v>741999</v>
      </c>
      <c r="D1433" t="s">
        <v>790</v>
      </c>
      <c r="E1433" t="s">
        <v>670</v>
      </c>
      <c r="F1433" t="s">
        <v>670</v>
      </c>
      <c r="G1433" t="str">
        <f t="shared" si="44"/>
        <v>Botswana to EU27</v>
      </c>
      <c r="H1433">
        <v>2015</v>
      </c>
      <c r="I1433" t="s">
        <v>724</v>
      </c>
      <c r="J1433">
        <v>6</v>
      </c>
      <c r="K1433">
        <v>1.621</v>
      </c>
      <c r="L1433" s="1">
        <f t="shared" si="45"/>
        <v>1.621E-3</v>
      </c>
    </row>
    <row r="1434" spans="1:12" ht="14.45">
      <c r="A1434" t="s">
        <v>723</v>
      </c>
      <c r="B1434" t="s">
        <v>789</v>
      </c>
      <c r="C1434">
        <v>761100</v>
      </c>
      <c r="D1434" t="s">
        <v>790</v>
      </c>
      <c r="E1434" t="s">
        <v>147</v>
      </c>
      <c r="F1434" t="s">
        <v>292</v>
      </c>
      <c r="G1434" t="str">
        <f t="shared" si="44"/>
        <v>Botswana to World</v>
      </c>
      <c r="H1434">
        <v>2013</v>
      </c>
      <c r="I1434" t="s">
        <v>724</v>
      </c>
      <c r="J1434">
        <v>6</v>
      </c>
      <c r="K1434">
        <v>0.96399999999999997</v>
      </c>
      <c r="L1434" s="1">
        <f t="shared" si="45"/>
        <v>9.6400000000000001E-4</v>
      </c>
    </row>
    <row r="1435" spans="1:12" ht="14.45">
      <c r="A1435" t="s">
        <v>723</v>
      </c>
      <c r="B1435" t="s">
        <v>789</v>
      </c>
      <c r="C1435">
        <v>761100</v>
      </c>
      <c r="D1435" t="s">
        <v>790</v>
      </c>
      <c r="E1435" t="s">
        <v>147</v>
      </c>
      <c r="F1435" t="s">
        <v>292</v>
      </c>
      <c r="G1435" t="str">
        <f t="shared" si="44"/>
        <v>Botswana to World</v>
      </c>
      <c r="H1435">
        <v>2014</v>
      </c>
      <c r="I1435" t="s">
        <v>724</v>
      </c>
      <c r="J1435">
        <v>6</v>
      </c>
      <c r="K1435">
        <v>18.145</v>
      </c>
      <c r="L1435" s="1">
        <f t="shared" si="45"/>
        <v>1.8144999999999998E-2</v>
      </c>
    </row>
    <row r="1436" spans="1:12" ht="14.45">
      <c r="A1436" t="s">
        <v>723</v>
      </c>
      <c r="B1436" t="s">
        <v>789</v>
      </c>
      <c r="C1436">
        <v>761100</v>
      </c>
      <c r="D1436" t="s">
        <v>790</v>
      </c>
      <c r="E1436" t="s">
        <v>147</v>
      </c>
      <c r="F1436" t="s">
        <v>292</v>
      </c>
      <c r="G1436" t="str">
        <f t="shared" si="44"/>
        <v>Botswana to World</v>
      </c>
      <c r="H1436">
        <v>2015</v>
      </c>
      <c r="I1436" t="s">
        <v>724</v>
      </c>
      <c r="J1436">
        <v>6</v>
      </c>
      <c r="K1436">
        <v>2.0920000000000001</v>
      </c>
      <c r="L1436" s="1">
        <f t="shared" si="45"/>
        <v>2.0920000000000001E-3</v>
      </c>
    </row>
    <row r="1437" spans="1:12" ht="14.45">
      <c r="A1437" t="s">
        <v>723</v>
      </c>
      <c r="B1437" t="s">
        <v>789</v>
      </c>
      <c r="C1437">
        <v>761100</v>
      </c>
      <c r="D1437" t="s">
        <v>790</v>
      </c>
      <c r="E1437" t="s">
        <v>147</v>
      </c>
      <c r="F1437" t="s">
        <v>292</v>
      </c>
      <c r="G1437" t="str">
        <f t="shared" si="44"/>
        <v>Botswana to World</v>
      </c>
      <c r="H1437">
        <v>2017</v>
      </c>
      <c r="I1437" t="s">
        <v>724</v>
      </c>
      <c r="J1437">
        <v>6</v>
      </c>
      <c r="K1437">
        <v>0.24199999999999999</v>
      </c>
      <c r="L1437" s="1">
        <f t="shared" si="45"/>
        <v>2.42E-4</v>
      </c>
    </row>
    <row r="1438" spans="1:12" ht="14.45">
      <c r="A1438" t="s">
        <v>723</v>
      </c>
      <c r="B1438" t="s">
        <v>789</v>
      </c>
      <c r="C1438">
        <v>8405</v>
      </c>
      <c r="D1438" t="s">
        <v>790</v>
      </c>
      <c r="E1438" t="s">
        <v>147</v>
      </c>
      <c r="F1438" t="s">
        <v>292</v>
      </c>
      <c r="G1438" t="str">
        <f t="shared" si="44"/>
        <v>Botswana to World</v>
      </c>
      <c r="H1438">
        <v>2013</v>
      </c>
      <c r="I1438" t="s">
        <v>724</v>
      </c>
      <c r="J1438">
        <v>6</v>
      </c>
      <c r="K1438">
        <v>0.26900000000000002</v>
      </c>
      <c r="L1438" s="1">
        <f t="shared" si="45"/>
        <v>2.6900000000000003E-4</v>
      </c>
    </row>
    <row r="1439" spans="1:12" ht="14.45">
      <c r="A1439" t="s">
        <v>723</v>
      </c>
      <c r="B1439" t="s">
        <v>789</v>
      </c>
      <c r="C1439">
        <v>8405</v>
      </c>
      <c r="D1439" t="s">
        <v>790</v>
      </c>
      <c r="E1439" t="s">
        <v>147</v>
      </c>
      <c r="F1439" t="s">
        <v>292</v>
      </c>
      <c r="G1439" t="str">
        <f t="shared" si="44"/>
        <v>Botswana to World</v>
      </c>
      <c r="H1439">
        <v>2014</v>
      </c>
      <c r="I1439" t="s">
        <v>724</v>
      </c>
      <c r="J1439">
        <v>6</v>
      </c>
      <c r="K1439">
        <v>9.2739999999999991</v>
      </c>
      <c r="L1439" s="1">
        <f t="shared" si="45"/>
        <v>9.2739999999999993E-3</v>
      </c>
    </row>
    <row r="1440" spans="1:12" ht="14.45">
      <c r="A1440" t="s">
        <v>723</v>
      </c>
      <c r="B1440" t="s">
        <v>789</v>
      </c>
      <c r="C1440">
        <v>8405</v>
      </c>
      <c r="D1440" t="s">
        <v>790</v>
      </c>
      <c r="E1440" t="s">
        <v>147</v>
      </c>
      <c r="F1440" t="s">
        <v>292</v>
      </c>
      <c r="G1440" t="str">
        <f t="shared" si="44"/>
        <v>Botswana to World</v>
      </c>
      <c r="H1440">
        <v>2015</v>
      </c>
      <c r="I1440" t="s">
        <v>724</v>
      </c>
      <c r="J1440">
        <v>6</v>
      </c>
      <c r="K1440">
        <v>1.032</v>
      </c>
      <c r="L1440" s="1">
        <f t="shared" si="45"/>
        <v>1.0319999999999999E-3</v>
      </c>
    </row>
    <row r="1441" spans="1:12" ht="14.45">
      <c r="A1441" t="s">
        <v>723</v>
      </c>
      <c r="B1441" t="s">
        <v>789</v>
      </c>
      <c r="C1441">
        <v>8405</v>
      </c>
      <c r="D1441" t="s">
        <v>790</v>
      </c>
      <c r="E1441" t="s">
        <v>147</v>
      </c>
      <c r="F1441" t="s">
        <v>292</v>
      </c>
      <c r="G1441" t="str">
        <f t="shared" si="44"/>
        <v>Botswana to World</v>
      </c>
      <c r="H1441">
        <v>2016</v>
      </c>
      <c r="I1441" t="s">
        <v>724</v>
      </c>
      <c r="J1441">
        <v>6</v>
      </c>
      <c r="K1441">
        <v>17.776</v>
      </c>
      <c r="L1441" s="1">
        <f t="shared" si="45"/>
        <v>1.7776E-2</v>
      </c>
    </row>
    <row r="1442" spans="1:12" ht="14.45">
      <c r="A1442" t="s">
        <v>723</v>
      </c>
      <c r="B1442" t="s">
        <v>789</v>
      </c>
      <c r="C1442">
        <v>8405</v>
      </c>
      <c r="D1442" t="s">
        <v>790</v>
      </c>
      <c r="E1442" t="s">
        <v>147</v>
      </c>
      <c r="F1442" t="s">
        <v>292</v>
      </c>
      <c r="G1442" t="str">
        <f t="shared" si="44"/>
        <v>Botswana to World</v>
      </c>
      <c r="H1442">
        <v>2017</v>
      </c>
      <c r="I1442" t="s">
        <v>724</v>
      </c>
      <c r="J1442">
        <v>6</v>
      </c>
      <c r="K1442">
        <v>5.4080000000000004</v>
      </c>
      <c r="L1442" s="1">
        <f t="shared" si="45"/>
        <v>5.4080000000000005E-3</v>
      </c>
    </row>
    <row r="1443" spans="1:12" ht="14.45">
      <c r="A1443" t="s">
        <v>723</v>
      </c>
      <c r="B1443" t="s">
        <v>789</v>
      </c>
      <c r="C1443">
        <v>8405</v>
      </c>
      <c r="D1443" t="s">
        <v>790</v>
      </c>
      <c r="E1443" t="s">
        <v>670</v>
      </c>
      <c r="F1443" t="s">
        <v>670</v>
      </c>
      <c r="G1443" t="str">
        <f t="shared" si="44"/>
        <v>Botswana to EU27</v>
      </c>
      <c r="H1443">
        <v>2015</v>
      </c>
      <c r="I1443" t="s">
        <v>724</v>
      </c>
      <c r="J1443">
        <v>6</v>
      </c>
      <c r="K1443">
        <v>0.38700000000000001</v>
      </c>
      <c r="L1443" s="1">
        <f t="shared" si="45"/>
        <v>3.8700000000000003E-4</v>
      </c>
    </row>
    <row r="1444" spans="1:12" ht="14.45">
      <c r="A1444" t="s">
        <v>723</v>
      </c>
      <c r="B1444" t="s">
        <v>789</v>
      </c>
      <c r="C1444">
        <v>841931</v>
      </c>
      <c r="D1444" t="s">
        <v>790</v>
      </c>
      <c r="E1444" t="s">
        <v>147</v>
      </c>
      <c r="F1444" t="s">
        <v>292</v>
      </c>
      <c r="G1444" t="str">
        <f t="shared" si="44"/>
        <v>Botswana to World</v>
      </c>
      <c r="H1444">
        <v>2015</v>
      </c>
      <c r="I1444" t="s">
        <v>724</v>
      </c>
      <c r="J1444">
        <v>6</v>
      </c>
      <c r="K1444">
        <v>8.5999999999999993E-2</v>
      </c>
      <c r="L1444" s="1">
        <f t="shared" si="45"/>
        <v>8.599999999999999E-5</v>
      </c>
    </row>
    <row r="1445" spans="1:12" ht="14.45">
      <c r="A1445" t="s">
        <v>723</v>
      </c>
      <c r="B1445" t="s">
        <v>789</v>
      </c>
      <c r="C1445">
        <v>841940</v>
      </c>
      <c r="D1445" t="s">
        <v>790</v>
      </c>
      <c r="E1445" t="s">
        <v>147</v>
      </c>
      <c r="F1445" t="s">
        <v>292</v>
      </c>
      <c r="G1445" t="str">
        <f t="shared" si="44"/>
        <v>Botswana to World</v>
      </c>
      <c r="H1445">
        <v>2015</v>
      </c>
      <c r="I1445" t="s">
        <v>724</v>
      </c>
      <c r="J1445">
        <v>6</v>
      </c>
      <c r="K1445">
        <v>25.408999999999999</v>
      </c>
      <c r="L1445" s="1">
        <f t="shared" si="45"/>
        <v>2.5408999999999998E-2</v>
      </c>
    </row>
    <row r="1446" spans="1:12" ht="14.45">
      <c r="A1446" t="s">
        <v>723</v>
      </c>
      <c r="B1446" t="s">
        <v>789</v>
      </c>
      <c r="C1446">
        <v>841940</v>
      </c>
      <c r="D1446" t="s">
        <v>790</v>
      </c>
      <c r="E1446" t="s">
        <v>147</v>
      </c>
      <c r="F1446" t="s">
        <v>292</v>
      </c>
      <c r="G1446" t="str">
        <f t="shared" si="44"/>
        <v>Botswana to World</v>
      </c>
      <c r="H1446">
        <v>2016</v>
      </c>
      <c r="I1446" t="s">
        <v>724</v>
      </c>
      <c r="J1446">
        <v>6</v>
      </c>
      <c r="K1446">
        <v>7.242</v>
      </c>
      <c r="L1446" s="1">
        <f t="shared" si="45"/>
        <v>7.2420000000000002E-3</v>
      </c>
    </row>
    <row r="1447" spans="1:12" ht="14.45">
      <c r="A1447" t="s">
        <v>723</v>
      </c>
      <c r="B1447" t="s">
        <v>789</v>
      </c>
      <c r="C1447">
        <v>841940</v>
      </c>
      <c r="D1447" t="s">
        <v>790</v>
      </c>
      <c r="E1447" t="s">
        <v>147</v>
      </c>
      <c r="F1447" t="s">
        <v>292</v>
      </c>
      <c r="G1447" t="str">
        <f t="shared" si="44"/>
        <v>Botswana to World</v>
      </c>
      <c r="H1447">
        <v>2017</v>
      </c>
      <c r="I1447" t="s">
        <v>724</v>
      </c>
      <c r="J1447">
        <v>6</v>
      </c>
      <c r="K1447">
        <v>1.6819999999999999</v>
      </c>
      <c r="L1447" s="1">
        <f t="shared" si="45"/>
        <v>1.6819999999999999E-3</v>
      </c>
    </row>
    <row r="1448" spans="1:12" ht="14.45">
      <c r="A1448" t="s">
        <v>723</v>
      </c>
      <c r="B1448" t="s">
        <v>789</v>
      </c>
      <c r="C1448">
        <v>842129</v>
      </c>
      <c r="D1448" t="s">
        <v>790</v>
      </c>
      <c r="E1448" t="s">
        <v>147</v>
      </c>
      <c r="F1448" t="s">
        <v>292</v>
      </c>
      <c r="G1448" t="str">
        <f t="shared" si="44"/>
        <v>Botswana to World</v>
      </c>
      <c r="H1448">
        <v>2013</v>
      </c>
      <c r="I1448" t="s">
        <v>724</v>
      </c>
      <c r="J1448">
        <v>6</v>
      </c>
      <c r="K1448">
        <v>4.1059999999999999</v>
      </c>
      <c r="L1448" s="1">
        <f t="shared" si="45"/>
        <v>4.1060000000000003E-3</v>
      </c>
    </row>
    <row r="1449" spans="1:12" ht="14.45">
      <c r="A1449" t="s">
        <v>723</v>
      </c>
      <c r="B1449" t="s">
        <v>789</v>
      </c>
      <c r="C1449">
        <v>842129</v>
      </c>
      <c r="D1449" t="s">
        <v>790</v>
      </c>
      <c r="E1449" t="s">
        <v>147</v>
      </c>
      <c r="F1449" t="s">
        <v>292</v>
      </c>
      <c r="G1449" t="str">
        <f t="shared" si="44"/>
        <v>Botswana to World</v>
      </c>
      <c r="H1449">
        <v>2014</v>
      </c>
      <c r="I1449" t="s">
        <v>724</v>
      </c>
      <c r="J1449">
        <v>6</v>
      </c>
      <c r="K1449">
        <v>57.484000000000002</v>
      </c>
      <c r="L1449" s="1">
        <f t="shared" si="45"/>
        <v>5.7484E-2</v>
      </c>
    </row>
    <row r="1450" spans="1:12" ht="14.45">
      <c r="A1450" t="s">
        <v>723</v>
      </c>
      <c r="B1450" t="s">
        <v>789</v>
      </c>
      <c r="C1450">
        <v>842129</v>
      </c>
      <c r="D1450" t="s">
        <v>790</v>
      </c>
      <c r="E1450" t="s">
        <v>147</v>
      </c>
      <c r="F1450" t="s">
        <v>292</v>
      </c>
      <c r="G1450" t="str">
        <f t="shared" si="44"/>
        <v>Botswana to World</v>
      </c>
      <c r="H1450">
        <v>2015</v>
      </c>
      <c r="I1450" t="s">
        <v>724</v>
      </c>
      <c r="J1450">
        <v>6</v>
      </c>
      <c r="K1450">
        <v>5.0609999999999999</v>
      </c>
      <c r="L1450" s="1">
        <f t="shared" si="45"/>
        <v>5.0609999999999995E-3</v>
      </c>
    </row>
    <row r="1451" spans="1:12" ht="14.45">
      <c r="A1451" t="s">
        <v>723</v>
      </c>
      <c r="B1451" t="s">
        <v>789</v>
      </c>
      <c r="C1451">
        <v>842129</v>
      </c>
      <c r="D1451" t="s">
        <v>790</v>
      </c>
      <c r="E1451" t="s">
        <v>147</v>
      </c>
      <c r="F1451" t="s">
        <v>292</v>
      </c>
      <c r="G1451" t="str">
        <f t="shared" si="44"/>
        <v>Botswana to World</v>
      </c>
      <c r="H1451">
        <v>2016</v>
      </c>
      <c r="I1451" t="s">
        <v>724</v>
      </c>
      <c r="J1451">
        <v>6</v>
      </c>
      <c r="K1451">
        <v>48.158000000000001</v>
      </c>
      <c r="L1451" s="1">
        <f t="shared" si="45"/>
        <v>4.8157999999999999E-2</v>
      </c>
    </row>
    <row r="1452" spans="1:12" ht="14.45">
      <c r="A1452" t="s">
        <v>723</v>
      </c>
      <c r="B1452" t="s">
        <v>789</v>
      </c>
      <c r="C1452">
        <v>842129</v>
      </c>
      <c r="D1452" t="s">
        <v>790</v>
      </c>
      <c r="E1452" t="s">
        <v>147</v>
      </c>
      <c r="F1452" t="s">
        <v>292</v>
      </c>
      <c r="G1452" t="str">
        <f t="shared" si="44"/>
        <v>Botswana to World</v>
      </c>
      <c r="H1452">
        <v>2017</v>
      </c>
      <c r="I1452" t="s">
        <v>724</v>
      </c>
      <c r="J1452">
        <v>6</v>
      </c>
      <c r="K1452">
        <v>29.533000000000001</v>
      </c>
      <c r="L1452" s="1">
        <f t="shared" si="45"/>
        <v>2.9533E-2</v>
      </c>
    </row>
    <row r="1453" spans="1:12" ht="14.45">
      <c r="A1453" t="s">
        <v>723</v>
      </c>
      <c r="B1453" t="s">
        <v>789</v>
      </c>
      <c r="C1453">
        <v>842139</v>
      </c>
      <c r="D1453" t="s">
        <v>790</v>
      </c>
      <c r="E1453" t="s">
        <v>147</v>
      </c>
      <c r="F1453" t="s">
        <v>292</v>
      </c>
      <c r="G1453" t="str">
        <f t="shared" si="44"/>
        <v>Botswana to World</v>
      </c>
      <c r="H1453">
        <v>2013</v>
      </c>
      <c r="I1453" t="s">
        <v>724</v>
      </c>
      <c r="J1453">
        <v>6</v>
      </c>
      <c r="K1453">
        <v>4.7939999999999996</v>
      </c>
      <c r="L1453" s="1">
        <f t="shared" si="45"/>
        <v>4.7939999999999997E-3</v>
      </c>
    </row>
    <row r="1454" spans="1:12" ht="14.45">
      <c r="A1454" t="s">
        <v>723</v>
      </c>
      <c r="B1454" t="s">
        <v>789</v>
      </c>
      <c r="C1454">
        <v>842139</v>
      </c>
      <c r="D1454" t="s">
        <v>790</v>
      </c>
      <c r="E1454" t="s">
        <v>147</v>
      </c>
      <c r="F1454" t="s">
        <v>292</v>
      </c>
      <c r="G1454" t="str">
        <f t="shared" si="44"/>
        <v>Botswana to World</v>
      </c>
      <c r="H1454">
        <v>2014</v>
      </c>
      <c r="I1454" t="s">
        <v>724</v>
      </c>
      <c r="J1454">
        <v>6</v>
      </c>
      <c r="K1454">
        <v>28.558</v>
      </c>
      <c r="L1454" s="1">
        <f t="shared" si="45"/>
        <v>2.8558E-2</v>
      </c>
    </row>
    <row r="1455" spans="1:12" ht="14.45">
      <c r="A1455" t="s">
        <v>723</v>
      </c>
      <c r="B1455" t="s">
        <v>789</v>
      </c>
      <c r="C1455">
        <v>842139</v>
      </c>
      <c r="D1455" t="s">
        <v>790</v>
      </c>
      <c r="E1455" t="s">
        <v>147</v>
      </c>
      <c r="F1455" t="s">
        <v>292</v>
      </c>
      <c r="G1455" t="str">
        <f t="shared" si="44"/>
        <v>Botswana to World</v>
      </c>
      <c r="H1455">
        <v>2015</v>
      </c>
      <c r="I1455" t="s">
        <v>724</v>
      </c>
      <c r="J1455">
        <v>6</v>
      </c>
      <c r="K1455">
        <v>5.0229999999999997</v>
      </c>
      <c r="L1455" s="1">
        <f t="shared" si="45"/>
        <v>5.0229999999999997E-3</v>
      </c>
    </row>
    <row r="1456" spans="1:12" ht="14.45">
      <c r="A1456" t="s">
        <v>723</v>
      </c>
      <c r="B1456" t="s">
        <v>789</v>
      </c>
      <c r="C1456">
        <v>842139</v>
      </c>
      <c r="D1456" t="s">
        <v>790</v>
      </c>
      <c r="E1456" t="s">
        <v>147</v>
      </c>
      <c r="F1456" t="s">
        <v>292</v>
      </c>
      <c r="G1456" t="str">
        <f t="shared" si="44"/>
        <v>Botswana to World</v>
      </c>
      <c r="H1456">
        <v>2016</v>
      </c>
      <c r="I1456" t="s">
        <v>724</v>
      </c>
      <c r="J1456">
        <v>6</v>
      </c>
      <c r="K1456">
        <v>7.2210000000000001</v>
      </c>
      <c r="L1456" s="1">
        <f t="shared" si="45"/>
        <v>7.221E-3</v>
      </c>
    </row>
    <row r="1457" spans="1:12" ht="14.45">
      <c r="A1457" t="s">
        <v>723</v>
      </c>
      <c r="B1457" t="s">
        <v>789</v>
      </c>
      <c r="C1457">
        <v>842139</v>
      </c>
      <c r="D1457" t="s">
        <v>790</v>
      </c>
      <c r="E1457" t="s">
        <v>147</v>
      </c>
      <c r="F1457" t="s">
        <v>292</v>
      </c>
      <c r="G1457" t="str">
        <f t="shared" si="44"/>
        <v>Botswana to World</v>
      </c>
      <c r="H1457">
        <v>2017</v>
      </c>
      <c r="I1457" t="s">
        <v>724</v>
      </c>
      <c r="J1457">
        <v>6</v>
      </c>
      <c r="K1457">
        <v>1.5189999999999999</v>
      </c>
      <c r="L1457" s="1">
        <f t="shared" si="45"/>
        <v>1.519E-3</v>
      </c>
    </row>
    <row r="1458" spans="1:12" ht="14.45">
      <c r="A1458" t="s">
        <v>723</v>
      </c>
      <c r="B1458" t="s">
        <v>789</v>
      </c>
      <c r="C1458">
        <v>847989</v>
      </c>
      <c r="D1458" t="s">
        <v>790</v>
      </c>
      <c r="E1458" t="s">
        <v>147</v>
      </c>
      <c r="F1458" t="s">
        <v>292</v>
      </c>
      <c r="G1458" t="str">
        <f t="shared" si="44"/>
        <v>Botswana to World</v>
      </c>
      <c r="H1458">
        <v>2013</v>
      </c>
      <c r="I1458" t="s">
        <v>724</v>
      </c>
      <c r="J1458">
        <v>6</v>
      </c>
      <c r="K1458">
        <v>323.58800000000002</v>
      </c>
      <c r="L1458" s="1">
        <f t="shared" si="45"/>
        <v>0.32358800000000004</v>
      </c>
    </row>
    <row r="1459" spans="1:12" ht="14.45">
      <c r="A1459" t="s">
        <v>723</v>
      </c>
      <c r="B1459" t="s">
        <v>789</v>
      </c>
      <c r="C1459">
        <v>847989</v>
      </c>
      <c r="D1459" t="s">
        <v>790</v>
      </c>
      <c r="E1459" t="s">
        <v>147</v>
      </c>
      <c r="F1459" t="s">
        <v>292</v>
      </c>
      <c r="G1459" t="str">
        <f t="shared" si="44"/>
        <v>Botswana to World</v>
      </c>
      <c r="H1459">
        <v>2014</v>
      </c>
      <c r="I1459" t="s">
        <v>724</v>
      </c>
      <c r="J1459">
        <v>6</v>
      </c>
      <c r="K1459">
        <v>124.181</v>
      </c>
      <c r="L1459" s="1">
        <f t="shared" si="45"/>
        <v>0.124181</v>
      </c>
    </row>
    <row r="1460" spans="1:12" ht="14.45">
      <c r="A1460" t="s">
        <v>723</v>
      </c>
      <c r="B1460" t="s">
        <v>789</v>
      </c>
      <c r="C1460">
        <v>847989</v>
      </c>
      <c r="D1460" t="s">
        <v>790</v>
      </c>
      <c r="E1460" t="s">
        <v>147</v>
      </c>
      <c r="F1460" t="s">
        <v>292</v>
      </c>
      <c r="G1460" t="str">
        <f t="shared" si="44"/>
        <v>Botswana to World</v>
      </c>
      <c r="H1460">
        <v>2015</v>
      </c>
      <c r="I1460" t="s">
        <v>724</v>
      </c>
      <c r="J1460">
        <v>6</v>
      </c>
      <c r="K1460">
        <v>317.89999999999998</v>
      </c>
      <c r="L1460" s="1">
        <f t="shared" si="45"/>
        <v>0.31789999999999996</v>
      </c>
    </row>
    <row r="1461" spans="1:12" ht="14.45">
      <c r="A1461" t="s">
        <v>723</v>
      </c>
      <c r="B1461" t="s">
        <v>789</v>
      </c>
      <c r="C1461">
        <v>847989</v>
      </c>
      <c r="D1461" t="s">
        <v>790</v>
      </c>
      <c r="E1461" t="s">
        <v>147</v>
      </c>
      <c r="F1461" t="s">
        <v>292</v>
      </c>
      <c r="G1461" t="str">
        <f t="shared" si="44"/>
        <v>Botswana to World</v>
      </c>
      <c r="H1461">
        <v>2016</v>
      </c>
      <c r="I1461" t="s">
        <v>724</v>
      </c>
      <c r="J1461">
        <v>6</v>
      </c>
      <c r="K1461">
        <v>380.37200000000001</v>
      </c>
      <c r="L1461" s="1">
        <f t="shared" si="45"/>
        <v>0.38037199999999999</v>
      </c>
    </row>
    <row r="1462" spans="1:12" ht="14.45">
      <c r="A1462" t="s">
        <v>723</v>
      </c>
      <c r="B1462" t="s">
        <v>789</v>
      </c>
      <c r="C1462">
        <v>847989</v>
      </c>
      <c r="D1462" t="s">
        <v>790</v>
      </c>
      <c r="E1462" t="s">
        <v>147</v>
      </c>
      <c r="F1462" t="s">
        <v>292</v>
      </c>
      <c r="G1462" t="str">
        <f t="shared" si="44"/>
        <v>Botswana to World</v>
      </c>
      <c r="H1462">
        <v>2017</v>
      </c>
      <c r="I1462" t="s">
        <v>724</v>
      </c>
      <c r="J1462">
        <v>6</v>
      </c>
      <c r="K1462">
        <v>45.531999999999996</v>
      </c>
      <c r="L1462" s="1">
        <f t="shared" si="45"/>
        <v>4.5531999999999996E-2</v>
      </c>
    </row>
    <row r="1463" spans="1:12" ht="14.45">
      <c r="A1463" t="s">
        <v>723</v>
      </c>
      <c r="B1463" t="s">
        <v>789</v>
      </c>
      <c r="C1463">
        <v>847989</v>
      </c>
      <c r="D1463" t="s">
        <v>790</v>
      </c>
      <c r="E1463" t="s">
        <v>670</v>
      </c>
      <c r="F1463" t="s">
        <v>670</v>
      </c>
      <c r="G1463" t="str">
        <f t="shared" si="44"/>
        <v>Botswana to EU27</v>
      </c>
      <c r="H1463">
        <v>2013</v>
      </c>
      <c r="I1463" t="s">
        <v>724</v>
      </c>
      <c r="J1463">
        <v>6</v>
      </c>
      <c r="K1463">
        <v>0.317</v>
      </c>
      <c r="L1463" s="1">
        <f t="shared" si="45"/>
        <v>3.1700000000000001E-4</v>
      </c>
    </row>
    <row r="1464" spans="1:12" ht="14.45">
      <c r="A1464" t="s">
        <v>723</v>
      </c>
      <c r="B1464" t="s">
        <v>789</v>
      </c>
      <c r="C1464">
        <v>847989</v>
      </c>
      <c r="D1464" t="s">
        <v>790</v>
      </c>
      <c r="E1464" t="s">
        <v>670</v>
      </c>
      <c r="F1464" t="s">
        <v>670</v>
      </c>
      <c r="G1464" t="str">
        <f t="shared" si="44"/>
        <v>Botswana to EU27</v>
      </c>
      <c r="H1464">
        <v>2015</v>
      </c>
      <c r="I1464" t="s">
        <v>724</v>
      </c>
      <c r="J1464">
        <v>6</v>
      </c>
      <c r="K1464">
        <v>0.188</v>
      </c>
      <c r="L1464" s="1">
        <f t="shared" si="45"/>
        <v>1.8799999999999999E-4</v>
      </c>
    </row>
    <row r="1465" spans="1:12" ht="14.45">
      <c r="A1465" t="s">
        <v>723</v>
      </c>
      <c r="B1465" t="s">
        <v>789</v>
      </c>
      <c r="C1465">
        <v>847989</v>
      </c>
      <c r="D1465" t="s">
        <v>790</v>
      </c>
      <c r="E1465" t="s">
        <v>670</v>
      </c>
      <c r="F1465" t="s">
        <v>670</v>
      </c>
      <c r="G1465" t="str">
        <f t="shared" si="44"/>
        <v>Botswana to EU27</v>
      </c>
      <c r="H1465">
        <v>2016</v>
      </c>
      <c r="I1465" t="s">
        <v>724</v>
      </c>
      <c r="J1465">
        <v>6</v>
      </c>
      <c r="K1465">
        <v>0.51900000000000002</v>
      </c>
      <c r="L1465" s="1">
        <f t="shared" si="45"/>
        <v>5.1900000000000004E-4</v>
      </c>
    </row>
    <row r="1466" spans="1:12" ht="14.45">
      <c r="A1466" t="s">
        <v>723</v>
      </c>
      <c r="B1466" t="s">
        <v>791</v>
      </c>
      <c r="C1466">
        <v>847989</v>
      </c>
      <c r="D1466" t="s">
        <v>792</v>
      </c>
      <c r="E1466" t="s">
        <v>147</v>
      </c>
      <c r="F1466" t="s">
        <v>292</v>
      </c>
      <c r="G1466" t="str">
        <f t="shared" si="44"/>
        <v>Central African Republic to World</v>
      </c>
      <c r="H1466">
        <v>2016</v>
      </c>
      <c r="I1466" t="s">
        <v>724</v>
      </c>
      <c r="J1466">
        <v>6</v>
      </c>
      <c r="K1466">
        <v>1.3580000000000001</v>
      </c>
      <c r="L1466" s="1">
        <f t="shared" si="45"/>
        <v>1.358E-3</v>
      </c>
    </row>
    <row r="1467" spans="1:12" ht="14.45">
      <c r="A1467" t="s">
        <v>723</v>
      </c>
      <c r="B1467" t="s">
        <v>793</v>
      </c>
      <c r="C1467">
        <v>730900</v>
      </c>
      <c r="D1467" t="s">
        <v>794</v>
      </c>
      <c r="E1467" t="s">
        <v>147</v>
      </c>
      <c r="F1467" t="s">
        <v>292</v>
      </c>
      <c r="G1467" t="str">
        <f t="shared" si="44"/>
        <v>Canada to World</v>
      </c>
      <c r="H1467">
        <v>2012</v>
      </c>
      <c r="I1467" t="s">
        <v>724</v>
      </c>
      <c r="J1467">
        <v>6</v>
      </c>
      <c r="K1467">
        <v>168761.041</v>
      </c>
      <c r="L1467" s="1">
        <f t="shared" si="45"/>
        <v>168.76104100000001</v>
      </c>
    </row>
    <row r="1468" spans="1:12" ht="14.45">
      <c r="A1468" t="s">
        <v>723</v>
      </c>
      <c r="B1468" t="s">
        <v>793</v>
      </c>
      <c r="C1468">
        <v>730900</v>
      </c>
      <c r="D1468" t="s">
        <v>794</v>
      </c>
      <c r="E1468" t="s">
        <v>147</v>
      </c>
      <c r="F1468" t="s">
        <v>292</v>
      </c>
      <c r="G1468" t="str">
        <f t="shared" si="44"/>
        <v>Canada to World</v>
      </c>
      <c r="H1468">
        <v>2013</v>
      </c>
      <c r="I1468" t="s">
        <v>724</v>
      </c>
      <c r="J1468">
        <v>6</v>
      </c>
      <c r="K1468">
        <v>160766.00099999999</v>
      </c>
      <c r="L1468" s="1">
        <f t="shared" si="45"/>
        <v>160.76600099999999</v>
      </c>
    </row>
    <row r="1469" spans="1:12" ht="14.45">
      <c r="A1469" t="s">
        <v>723</v>
      </c>
      <c r="B1469" t="s">
        <v>793</v>
      </c>
      <c r="C1469">
        <v>730900</v>
      </c>
      <c r="D1469" t="s">
        <v>794</v>
      </c>
      <c r="E1469" t="s">
        <v>147</v>
      </c>
      <c r="F1469" t="s">
        <v>292</v>
      </c>
      <c r="G1469" t="str">
        <f t="shared" si="44"/>
        <v>Canada to World</v>
      </c>
      <c r="H1469">
        <v>2014</v>
      </c>
      <c r="I1469" t="s">
        <v>724</v>
      </c>
      <c r="J1469">
        <v>6</v>
      </c>
      <c r="K1469">
        <v>175955.40599999999</v>
      </c>
      <c r="L1469" s="1">
        <f t="shared" si="45"/>
        <v>175.95540599999998</v>
      </c>
    </row>
    <row r="1470" spans="1:12" ht="14.45">
      <c r="A1470" t="s">
        <v>723</v>
      </c>
      <c r="B1470" t="s">
        <v>793</v>
      </c>
      <c r="C1470">
        <v>730900</v>
      </c>
      <c r="D1470" t="s">
        <v>794</v>
      </c>
      <c r="E1470" t="s">
        <v>147</v>
      </c>
      <c r="F1470" t="s">
        <v>292</v>
      </c>
      <c r="G1470" t="str">
        <f t="shared" si="44"/>
        <v>Canada to World</v>
      </c>
      <c r="H1470">
        <v>2015</v>
      </c>
      <c r="I1470" t="s">
        <v>724</v>
      </c>
      <c r="J1470">
        <v>6</v>
      </c>
      <c r="K1470">
        <v>133622.58199999999</v>
      </c>
      <c r="L1470" s="1">
        <f t="shared" si="45"/>
        <v>133.62258199999999</v>
      </c>
    </row>
    <row r="1471" spans="1:12" ht="14.45">
      <c r="A1471" t="s">
        <v>723</v>
      </c>
      <c r="B1471" t="s">
        <v>793</v>
      </c>
      <c r="C1471">
        <v>730900</v>
      </c>
      <c r="D1471" t="s">
        <v>794</v>
      </c>
      <c r="E1471" t="s">
        <v>147</v>
      </c>
      <c r="F1471" t="s">
        <v>292</v>
      </c>
      <c r="G1471" t="str">
        <f t="shared" si="44"/>
        <v>Canada to World</v>
      </c>
      <c r="H1471">
        <v>2016</v>
      </c>
      <c r="I1471" t="s">
        <v>724</v>
      </c>
      <c r="J1471">
        <v>6</v>
      </c>
      <c r="K1471">
        <v>104097.265</v>
      </c>
      <c r="L1471" s="1">
        <f t="shared" si="45"/>
        <v>104.09726499999999</v>
      </c>
    </row>
    <row r="1472" spans="1:12" ht="14.45">
      <c r="A1472" t="s">
        <v>723</v>
      </c>
      <c r="B1472" t="s">
        <v>793</v>
      </c>
      <c r="C1472">
        <v>730900</v>
      </c>
      <c r="D1472" t="s">
        <v>794</v>
      </c>
      <c r="E1472" t="s">
        <v>147</v>
      </c>
      <c r="F1472" t="s">
        <v>292</v>
      </c>
      <c r="G1472" t="str">
        <f t="shared" si="44"/>
        <v>Canada to World</v>
      </c>
      <c r="H1472">
        <v>2017</v>
      </c>
      <c r="I1472" t="s">
        <v>724</v>
      </c>
      <c r="J1472">
        <v>6</v>
      </c>
      <c r="K1472">
        <v>107802.162</v>
      </c>
      <c r="L1472" s="1">
        <f t="shared" si="45"/>
        <v>107.802162</v>
      </c>
    </row>
    <row r="1473" spans="1:12" ht="14.45">
      <c r="A1473" t="s">
        <v>723</v>
      </c>
      <c r="B1473" t="s">
        <v>793</v>
      </c>
      <c r="C1473">
        <v>730900</v>
      </c>
      <c r="D1473" t="s">
        <v>794</v>
      </c>
      <c r="E1473" t="s">
        <v>670</v>
      </c>
      <c r="F1473" t="s">
        <v>670</v>
      </c>
      <c r="G1473" t="str">
        <f t="shared" si="44"/>
        <v>Canada to EU27</v>
      </c>
      <c r="H1473">
        <v>2012</v>
      </c>
      <c r="I1473" t="s">
        <v>724</v>
      </c>
      <c r="J1473">
        <v>6</v>
      </c>
      <c r="K1473">
        <v>7963.62</v>
      </c>
      <c r="L1473" s="1">
        <f t="shared" si="45"/>
        <v>7.9636199999999997</v>
      </c>
    </row>
    <row r="1474" spans="1:12" ht="14.45">
      <c r="A1474" t="s">
        <v>723</v>
      </c>
      <c r="B1474" t="s">
        <v>793</v>
      </c>
      <c r="C1474">
        <v>730900</v>
      </c>
      <c r="D1474" t="s">
        <v>794</v>
      </c>
      <c r="E1474" t="s">
        <v>670</v>
      </c>
      <c r="F1474" t="s">
        <v>670</v>
      </c>
      <c r="G1474" t="str">
        <f t="shared" si="44"/>
        <v>Canada to EU27</v>
      </c>
      <c r="H1474">
        <v>2013</v>
      </c>
      <c r="I1474" t="s">
        <v>724</v>
      </c>
      <c r="J1474">
        <v>6</v>
      </c>
      <c r="K1474">
        <v>5400.3819999999996</v>
      </c>
      <c r="L1474" s="1">
        <f t="shared" si="45"/>
        <v>5.4003819999999996</v>
      </c>
    </row>
    <row r="1475" spans="1:12" ht="14.45">
      <c r="A1475" t="s">
        <v>723</v>
      </c>
      <c r="B1475" t="s">
        <v>793</v>
      </c>
      <c r="C1475">
        <v>730900</v>
      </c>
      <c r="D1475" t="s">
        <v>794</v>
      </c>
      <c r="E1475" t="s">
        <v>670</v>
      </c>
      <c r="F1475" t="s">
        <v>670</v>
      </c>
      <c r="G1475" t="str">
        <f t="shared" si="44"/>
        <v>Canada to EU27</v>
      </c>
      <c r="H1475">
        <v>2014</v>
      </c>
      <c r="I1475" t="s">
        <v>724</v>
      </c>
      <c r="J1475">
        <v>6</v>
      </c>
      <c r="K1475">
        <v>2929.0059999999999</v>
      </c>
      <c r="L1475" s="1">
        <f t="shared" si="45"/>
        <v>2.9290059999999998</v>
      </c>
    </row>
    <row r="1476" spans="1:12" ht="14.45">
      <c r="A1476" t="s">
        <v>723</v>
      </c>
      <c r="B1476" t="s">
        <v>793</v>
      </c>
      <c r="C1476">
        <v>730900</v>
      </c>
      <c r="D1476" t="s">
        <v>794</v>
      </c>
      <c r="E1476" t="s">
        <v>670</v>
      </c>
      <c r="F1476" t="s">
        <v>670</v>
      </c>
      <c r="G1476" t="str">
        <f t="shared" si="44"/>
        <v>Canada to EU27</v>
      </c>
      <c r="H1476">
        <v>2015</v>
      </c>
      <c r="I1476" t="s">
        <v>724</v>
      </c>
      <c r="J1476">
        <v>6</v>
      </c>
      <c r="K1476">
        <v>2715.951</v>
      </c>
      <c r="L1476" s="1">
        <f t="shared" si="45"/>
        <v>2.715951</v>
      </c>
    </row>
    <row r="1477" spans="1:12" ht="14.45">
      <c r="A1477" t="s">
        <v>723</v>
      </c>
      <c r="B1477" t="s">
        <v>793</v>
      </c>
      <c r="C1477">
        <v>730900</v>
      </c>
      <c r="D1477" t="s">
        <v>794</v>
      </c>
      <c r="E1477" t="s">
        <v>670</v>
      </c>
      <c r="F1477" t="s">
        <v>670</v>
      </c>
      <c r="G1477" t="str">
        <f t="shared" si="44"/>
        <v>Canada to EU27</v>
      </c>
      <c r="H1477">
        <v>2016</v>
      </c>
      <c r="I1477" t="s">
        <v>724</v>
      </c>
      <c r="J1477">
        <v>6</v>
      </c>
      <c r="K1477">
        <v>1199.08</v>
      </c>
      <c r="L1477" s="1">
        <f t="shared" si="45"/>
        <v>1.1990799999999999</v>
      </c>
    </row>
    <row r="1478" spans="1:12" ht="14.45">
      <c r="A1478" t="s">
        <v>723</v>
      </c>
      <c r="B1478" t="s">
        <v>793</v>
      </c>
      <c r="C1478">
        <v>730900</v>
      </c>
      <c r="D1478" t="s">
        <v>794</v>
      </c>
      <c r="E1478" t="s">
        <v>670</v>
      </c>
      <c r="F1478" t="s">
        <v>670</v>
      </c>
      <c r="G1478" t="str">
        <f t="shared" si="44"/>
        <v>Canada to EU27</v>
      </c>
      <c r="H1478">
        <v>2017</v>
      </c>
      <c r="I1478" t="s">
        <v>724</v>
      </c>
      <c r="J1478">
        <v>6</v>
      </c>
      <c r="K1478">
        <v>79.14</v>
      </c>
      <c r="L1478" s="1">
        <f t="shared" si="45"/>
        <v>7.9140000000000002E-2</v>
      </c>
    </row>
    <row r="1479" spans="1:12" ht="14.45">
      <c r="A1479" t="s">
        <v>723</v>
      </c>
      <c r="B1479" t="s">
        <v>793</v>
      </c>
      <c r="C1479">
        <v>741999</v>
      </c>
      <c r="D1479" t="s">
        <v>794</v>
      </c>
      <c r="E1479" t="s">
        <v>147</v>
      </c>
      <c r="F1479" t="s">
        <v>292</v>
      </c>
      <c r="G1479" t="str">
        <f t="shared" si="44"/>
        <v>Canada to World</v>
      </c>
      <c r="H1479">
        <v>2012</v>
      </c>
      <c r="I1479" t="s">
        <v>724</v>
      </c>
      <c r="J1479">
        <v>6</v>
      </c>
      <c r="K1479">
        <v>26274.704000000002</v>
      </c>
      <c r="L1479" s="1">
        <f t="shared" si="45"/>
        <v>26.274704</v>
      </c>
    </row>
    <row r="1480" spans="1:12" ht="14.45">
      <c r="A1480" t="s">
        <v>723</v>
      </c>
      <c r="B1480" t="s">
        <v>793</v>
      </c>
      <c r="C1480">
        <v>741999</v>
      </c>
      <c r="D1480" t="s">
        <v>794</v>
      </c>
      <c r="E1480" t="s">
        <v>147</v>
      </c>
      <c r="F1480" t="s">
        <v>292</v>
      </c>
      <c r="G1480" t="str">
        <f t="shared" si="44"/>
        <v>Canada to World</v>
      </c>
      <c r="H1480">
        <v>2013</v>
      </c>
      <c r="I1480" t="s">
        <v>724</v>
      </c>
      <c r="J1480">
        <v>6</v>
      </c>
      <c r="K1480">
        <v>17015.93</v>
      </c>
      <c r="L1480" s="1">
        <f t="shared" si="45"/>
        <v>17.015930000000001</v>
      </c>
    </row>
    <row r="1481" spans="1:12" ht="14.45">
      <c r="A1481" t="s">
        <v>723</v>
      </c>
      <c r="B1481" t="s">
        <v>793</v>
      </c>
      <c r="C1481">
        <v>741999</v>
      </c>
      <c r="D1481" t="s">
        <v>794</v>
      </c>
      <c r="E1481" t="s">
        <v>147</v>
      </c>
      <c r="F1481" t="s">
        <v>292</v>
      </c>
      <c r="G1481" t="str">
        <f t="shared" ref="G1481:G1544" si="46">CONCATENATE(D1481, " to ", F1481)</f>
        <v>Canada to World</v>
      </c>
      <c r="H1481">
        <v>2014</v>
      </c>
      <c r="I1481" t="s">
        <v>724</v>
      </c>
      <c r="J1481">
        <v>6</v>
      </c>
      <c r="K1481">
        <v>17753.848000000002</v>
      </c>
      <c r="L1481" s="1">
        <f t="shared" ref="L1481:L1544" si="47">K1481/1000</f>
        <v>17.753848000000001</v>
      </c>
    </row>
    <row r="1482" spans="1:12" ht="14.45">
      <c r="A1482" t="s">
        <v>723</v>
      </c>
      <c r="B1482" t="s">
        <v>793</v>
      </c>
      <c r="C1482">
        <v>741999</v>
      </c>
      <c r="D1482" t="s">
        <v>794</v>
      </c>
      <c r="E1482" t="s">
        <v>147</v>
      </c>
      <c r="F1482" t="s">
        <v>292</v>
      </c>
      <c r="G1482" t="str">
        <f t="shared" si="46"/>
        <v>Canada to World</v>
      </c>
      <c r="H1482">
        <v>2015</v>
      </c>
      <c r="I1482" t="s">
        <v>724</v>
      </c>
      <c r="J1482">
        <v>6</v>
      </c>
      <c r="K1482">
        <v>14629.795</v>
      </c>
      <c r="L1482" s="1">
        <f t="shared" si="47"/>
        <v>14.629795</v>
      </c>
    </row>
    <row r="1483" spans="1:12" ht="14.45">
      <c r="A1483" t="s">
        <v>723</v>
      </c>
      <c r="B1483" t="s">
        <v>793</v>
      </c>
      <c r="C1483">
        <v>741999</v>
      </c>
      <c r="D1483" t="s">
        <v>794</v>
      </c>
      <c r="E1483" t="s">
        <v>147</v>
      </c>
      <c r="F1483" t="s">
        <v>292</v>
      </c>
      <c r="G1483" t="str">
        <f t="shared" si="46"/>
        <v>Canada to World</v>
      </c>
      <c r="H1483">
        <v>2016</v>
      </c>
      <c r="I1483" t="s">
        <v>724</v>
      </c>
      <c r="J1483">
        <v>6</v>
      </c>
      <c r="K1483">
        <v>13361.825999999999</v>
      </c>
      <c r="L1483" s="1">
        <f t="shared" si="47"/>
        <v>13.361825999999999</v>
      </c>
    </row>
    <row r="1484" spans="1:12" ht="14.45">
      <c r="A1484" t="s">
        <v>723</v>
      </c>
      <c r="B1484" t="s">
        <v>793</v>
      </c>
      <c r="C1484">
        <v>741999</v>
      </c>
      <c r="D1484" t="s">
        <v>794</v>
      </c>
      <c r="E1484" t="s">
        <v>147</v>
      </c>
      <c r="F1484" t="s">
        <v>292</v>
      </c>
      <c r="G1484" t="str">
        <f t="shared" si="46"/>
        <v>Canada to World</v>
      </c>
      <c r="H1484">
        <v>2017</v>
      </c>
      <c r="I1484" t="s">
        <v>724</v>
      </c>
      <c r="J1484">
        <v>6</v>
      </c>
      <c r="K1484">
        <v>11164.062</v>
      </c>
      <c r="L1484" s="1">
        <f t="shared" si="47"/>
        <v>11.164061999999999</v>
      </c>
    </row>
    <row r="1485" spans="1:12" ht="14.45">
      <c r="A1485" t="s">
        <v>723</v>
      </c>
      <c r="B1485" t="s">
        <v>793</v>
      </c>
      <c r="C1485">
        <v>741999</v>
      </c>
      <c r="D1485" t="s">
        <v>794</v>
      </c>
      <c r="E1485" t="s">
        <v>670</v>
      </c>
      <c r="F1485" t="s">
        <v>670</v>
      </c>
      <c r="G1485" t="str">
        <f t="shared" si="46"/>
        <v>Canada to EU27</v>
      </c>
      <c r="H1485">
        <v>2012</v>
      </c>
      <c r="I1485" t="s">
        <v>724</v>
      </c>
      <c r="J1485">
        <v>6</v>
      </c>
      <c r="K1485">
        <v>1091.8820000000001</v>
      </c>
      <c r="L1485" s="1">
        <f t="shared" si="47"/>
        <v>1.091882</v>
      </c>
    </row>
    <row r="1486" spans="1:12" ht="14.45">
      <c r="A1486" t="s">
        <v>723</v>
      </c>
      <c r="B1486" t="s">
        <v>793</v>
      </c>
      <c r="C1486">
        <v>741999</v>
      </c>
      <c r="D1486" t="s">
        <v>794</v>
      </c>
      <c r="E1486" t="s">
        <v>670</v>
      </c>
      <c r="F1486" t="s">
        <v>670</v>
      </c>
      <c r="G1486" t="str">
        <f t="shared" si="46"/>
        <v>Canada to EU27</v>
      </c>
      <c r="H1486">
        <v>2013</v>
      </c>
      <c r="I1486" t="s">
        <v>724</v>
      </c>
      <c r="J1486">
        <v>6</v>
      </c>
      <c r="K1486">
        <v>656.68299999999999</v>
      </c>
      <c r="L1486" s="1">
        <f t="shared" si="47"/>
        <v>0.65668300000000002</v>
      </c>
    </row>
    <row r="1487" spans="1:12" ht="14.45">
      <c r="A1487" t="s">
        <v>723</v>
      </c>
      <c r="B1487" t="s">
        <v>793</v>
      </c>
      <c r="C1487">
        <v>741999</v>
      </c>
      <c r="D1487" t="s">
        <v>794</v>
      </c>
      <c r="E1487" t="s">
        <v>670</v>
      </c>
      <c r="F1487" t="s">
        <v>670</v>
      </c>
      <c r="G1487" t="str">
        <f t="shared" si="46"/>
        <v>Canada to EU27</v>
      </c>
      <c r="H1487">
        <v>2014</v>
      </c>
      <c r="I1487" t="s">
        <v>724</v>
      </c>
      <c r="J1487">
        <v>6</v>
      </c>
      <c r="K1487">
        <v>687.98800000000006</v>
      </c>
      <c r="L1487" s="1">
        <f t="shared" si="47"/>
        <v>0.68798800000000004</v>
      </c>
    </row>
    <row r="1488" spans="1:12" ht="14.45">
      <c r="A1488" t="s">
        <v>723</v>
      </c>
      <c r="B1488" t="s">
        <v>793</v>
      </c>
      <c r="C1488">
        <v>741999</v>
      </c>
      <c r="D1488" t="s">
        <v>794</v>
      </c>
      <c r="E1488" t="s">
        <v>670</v>
      </c>
      <c r="F1488" t="s">
        <v>670</v>
      </c>
      <c r="G1488" t="str">
        <f t="shared" si="46"/>
        <v>Canada to EU27</v>
      </c>
      <c r="H1488">
        <v>2015</v>
      </c>
      <c r="I1488" t="s">
        <v>724</v>
      </c>
      <c r="J1488">
        <v>6</v>
      </c>
      <c r="K1488">
        <v>518.87900000000002</v>
      </c>
      <c r="L1488" s="1">
        <f t="shared" si="47"/>
        <v>0.51887899999999998</v>
      </c>
    </row>
    <row r="1489" spans="1:12" ht="14.45">
      <c r="A1489" t="s">
        <v>723</v>
      </c>
      <c r="B1489" t="s">
        <v>793</v>
      </c>
      <c r="C1489">
        <v>741999</v>
      </c>
      <c r="D1489" t="s">
        <v>794</v>
      </c>
      <c r="E1489" t="s">
        <v>670</v>
      </c>
      <c r="F1489" t="s">
        <v>670</v>
      </c>
      <c r="G1489" t="str">
        <f t="shared" si="46"/>
        <v>Canada to EU27</v>
      </c>
      <c r="H1489">
        <v>2016</v>
      </c>
      <c r="I1489" t="s">
        <v>724</v>
      </c>
      <c r="J1489">
        <v>6</v>
      </c>
      <c r="K1489">
        <v>449.66</v>
      </c>
      <c r="L1489" s="1">
        <f t="shared" si="47"/>
        <v>0.44966</v>
      </c>
    </row>
    <row r="1490" spans="1:12" ht="14.45">
      <c r="A1490" t="s">
        <v>723</v>
      </c>
      <c r="B1490" t="s">
        <v>793</v>
      </c>
      <c r="C1490">
        <v>741999</v>
      </c>
      <c r="D1490" t="s">
        <v>794</v>
      </c>
      <c r="E1490" t="s">
        <v>670</v>
      </c>
      <c r="F1490" t="s">
        <v>670</v>
      </c>
      <c r="G1490" t="str">
        <f t="shared" si="46"/>
        <v>Canada to EU27</v>
      </c>
      <c r="H1490">
        <v>2017</v>
      </c>
      <c r="I1490" t="s">
        <v>724</v>
      </c>
      <c r="J1490">
        <v>6</v>
      </c>
      <c r="K1490">
        <v>296.28100000000001</v>
      </c>
      <c r="L1490" s="1">
        <f t="shared" si="47"/>
        <v>0.29628100000000002</v>
      </c>
    </row>
    <row r="1491" spans="1:12" ht="14.45">
      <c r="A1491" t="s">
        <v>723</v>
      </c>
      <c r="B1491" t="s">
        <v>793</v>
      </c>
      <c r="C1491">
        <v>761100</v>
      </c>
      <c r="D1491" t="s">
        <v>794</v>
      </c>
      <c r="E1491" t="s">
        <v>147</v>
      </c>
      <c r="F1491" t="s">
        <v>292</v>
      </c>
      <c r="G1491" t="str">
        <f t="shared" si="46"/>
        <v>Canada to World</v>
      </c>
      <c r="H1491">
        <v>2012</v>
      </c>
      <c r="I1491" t="s">
        <v>724</v>
      </c>
      <c r="J1491">
        <v>6</v>
      </c>
      <c r="K1491">
        <v>2509.9380000000001</v>
      </c>
      <c r="L1491" s="1">
        <f t="shared" si="47"/>
        <v>2.509938</v>
      </c>
    </row>
    <row r="1492" spans="1:12" ht="14.45">
      <c r="A1492" t="s">
        <v>723</v>
      </c>
      <c r="B1492" t="s">
        <v>793</v>
      </c>
      <c r="C1492">
        <v>761100</v>
      </c>
      <c r="D1492" t="s">
        <v>794</v>
      </c>
      <c r="E1492" t="s">
        <v>147</v>
      </c>
      <c r="F1492" t="s">
        <v>292</v>
      </c>
      <c r="G1492" t="str">
        <f t="shared" si="46"/>
        <v>Canada to World</v>
      </c>
      <c r="H1492">
        <v>2013</v>
      </c>
      <c r="I1492" t="s">
        <v>724</v>
      </c>
      <c r="J1492">
        <v>6</v>
      </c>
      <c r="K1492">
        <v>4560.6120000000001</v>
      </c>
      <c r="L1492" s="1">
        <f t="shared" si="47"/>
        <v>4.5606119999999999</v>
      </c>
    </row>
    <row r="1493" spans="1:12" ht="14.45">
      <c r="A1493" t="s">
        <v>723</v>
      </c>
      <c r="B1493" t="s">
        <v>793</v>
      </c>
      <c r="C1493">
        <v>761100</v>
      </c>
      <c r="D1493" t="s">
        <v>794</v>
      </c>
      <c r="E1493" t="s">
        <v>147</v>
      </c>
      <c r="F1493" t="s">
        <v>292</v>
      </c>
      <c r="G1493" t="str">
        <f t="shared" si="46"/>
        <v>Canada to World</v>
      </c>
      <c r="H1493">
        <v>2014</v>
      </c>
      <c r="I1493" t="s">
        <v>724</v>
      </c>
      <c r="J1493">
        <v>6</v>
      </c>
      <c r="K1493">
        <v>4881.8969999999999</v>
      </c>
      <c r="L1493" s="1">
        <f t="shared" si="47"/>
        <v>4.8818970000000004</v>
      </c>
    </row>
    <row r="1494" spans="1:12" ht="14.45">
      <c r="A1494" t="s">
        <v>723</v>
      </c>
      <c r="B1494" t="s">
        <v>793</v>
      </c>
      <c r="C1494">
        <v>761100</v>
      </c>
      <c r="D1494" t="s">
        <v>794</v>
      </c>
      <c r="E1494" t="s">
        <v>147</v>
      </c>
      <c r="F1494" t="s">
        <v>292</v>
      </c>
      <c r="G1494" t="str">
        <f t="shared" si="46"/>
        <v>Canada to World</v>
      </c>
      <c r="H1494">
        <v>2015</v>
      </c>
      <c r="I1494" t="s">
        <v>724</v>
      </c>
      <c r="J1494">
        <v>6</v>
      </c>
      <c r="K1494">
        <v>4567.45</v>
      </c>
      <c r="L1494" s="1">
        <f t="shared" si="47"/>
        <v>4.56745</v>
      </c>
    </row>
    <row r="1495" spans="1:12" ht="14.45">
      <c r="A1495" t="s">
        <v>723</v>
      </c>
      <c r="B1495" t="s">
        <v>793</v>
      </c>
      <c r="C1495">
        <v>761100</v>
      </c>
      <c r="D1495" t="s">
        <v>794</v>
      </c>
      <c r="E1495" t="s">
        <v>147</v>
      </c>
      <c r="F1495" t="s">
        <v>292</v>
      </c>
      <c r="G1495" t="str">
        <f t="shared" si="46"/>
        <v>Canada to World</v>
      </c>
      <c r="H1495">
        <v>2016</v>
      </c>
      <c r="I1495" t="s">
        <v>724</v>
      </c>
      <c r="J1495">
        <v>6</v>
      </c>
      <c r="K1495">
        <v>4474.3810000000003</v>
      </c>
      <c r="L1495" s="1">
        <f t="shared" si="47"/>
        <v>4.4743810000000002</v>
      </c>
    </row>
    <row r="1496" spans="1:12" ht="14.45">
      <c r="A1496" t="s">
        <v>723</v>
      </c>
      <c r="B1496" t="s">
        <v>793</v>
      </c>
      <c r="C1496">
        <v>761100</v>
      </c>
      <c r="D1496" t="s">
        <v>794</v>
      </c>
      <c r="E1496" t="s">
        <v>147</v>
      </c>
      <c r="F1496" t="s">
        <v>292</v>
      </c>
      <c r="G1496" t="str">
        <f t="shared" si="46"/>
        <v>Canada to World</v>
      </c>
      <c r="H1496">
        <v>2017</v>
      </c>
      <c r="I1496" t="s">
        <v>724</v>
      </c>
      <c r="J1496">
        <v>6</v>
      </c>
      <c r="K1496">
        <v>4266.3419999999996</v>
      </c>
      <c r="L1496" s="1">
        <f t="shared" si="47"/>
        <v>4.2663419999999999</v>
      </c>
    </row>
    <row r="1497" spans="1:12" ht="14.45">
      <c r="A1497" t="s">
        <v>723</v>
      </c>
      <c r="B1497" t="s">
        <v>793</v>
      </c>
      <c r="C1497">
        <v>761100</v>
      </c>
      <c r="D1497" t="s">
        <v>794</v>
      </c>
      <c r="E1497" t="s">
        <v>670</v>
      </c>
      <c r="F1497" t="s">
        <v>670</v>
      </c>
      <c r="G1497" t="str">
        <f t="shared" si="46"/>
        <v>Canada to EU27</v>
      </c>
      <c r="H1497">
        <v>2013</v>
      </c>
      <c r="I1497" t="s">
        <v>724</v>
      </c>
      <c r="J1497">
        <v>6</v>
      </c>
      <c r="K1497">
        <v>63.624000000000002</v>
      </c>
      <c r="L1497" s="1">
        <f t="shared" si="47"/>
        <v>6.3624E-2</v>
      </c>
    </row>
    <row r="1498" spans="1:12" ht="14.45">
      <c r="A1498" t="s">
        <v>723</v>
      </c>
      <c r="B1498" t="s">
        <v>793</v>
      </c>
      <c r="C1498">
        <v>761100</v>
      </c>
      <c r="D1498" t="s">
        <v>794</v>
      </c>
      <c r="E1498" t="s">
        <v>670</v>
      </c>
      <c r="F1498" t="s">
        <v>670</v>
      </c>
      <c r="G1498" t="str">
        <f t="shared" si="46"/>
        <v>Canada to EU27</v>
      </c>
      <c r="H1498">
        <v>2014</v>
      </c>
      <c r="I1498" t="s">
        <v>724</v>
      </c>
      <c r="J1498">
        <v>6</v>
      </c>
      <c r="K1498">
        <v>121.08799999999999</v>
      </c>
      <c r="L1498" s="1">
        <f t="shared" si="47"/>
        <v>0.12108799999999999</v>
      </c>
    </row>
    <row r="1499" spans="1:12" ht="14.45">
      <c r="A1499" t="s">
        <v>723</v>
      </c>
      <c r="B1499" t="s">
        <v>793</v>
      </c>
      <c r="C1499">
        <v>761100</v>
      </c>
      <c r="D1499" t="s">
        <v>794</v>
      </c>
      <c r="E1499" t="s">
        <v>670</v>
      </c>
      <c r="F1499" t="s">
        <v>670</v>
      </c>
      <c r="G1499" t="str">
        <f t="shared" si="46"/>
        <v>Canada to EU27</v>
      </c>
      <c r="H1499">
        <v>2015</v>
      </c>
      <c r="I1499" t="s">
        <v>724</v>
      </c>
      <c r="J1499">
        <v>6</v>
      </c>
      <c r="K1499">
        <v>88.787999999999997</v>
      </c>
      <c r="L1499" s="1">
        <f t="shared" si="47"/>
        <v>8.8787999999999992E-2</v>
      </c>
    </row>
    <row r="1500" spans="1:12" ht="14.45">
      <c r="A1500" t="s">
        <v>723</v>
      </c>
      <c r="B1500" t="s">
        <v>793</v>
      </c>
      <c r="C1500">
        <v>761100</v>
      </c>
      <c r="D1500" t="s">
        <v>794</v>
      </c>
      <c r="E1500" t="s">
        <v>670</v>
      </c>
      <c r="F1500" t="s">
        <v>670</v>
      </c>
      <c r="G1500" t="str">
        <f t="shared" si="46"/>
        <v>Canada to EU27</v>
      </c>
      <c r="H1500">
        <v>2016</v>
      </c>
      <c r="I1500" t="s">
        <v>724</v>
      </c>
      <c r="J1500">
        <v>6</v>
      </c>
      <c r="K1500">
        <v>52.167000000000002</v>
      </c>
      <c r="L1500" s="1">
        <f t="shared" si="47"/>
        <v>5.2167000000000005E-2</v>
      </c>
    </row>
    <row r="1501" spans="1:12" ht="14.45">
      <c r="A1501" t="s">
        <v>723</v>
      </c>
      <c r="B1501" t="s">
        <v>793</v>
      </c>
      <c r="C1501">
        <v>761100</v>
      </c>
      <c r="D1501" t="s">
        <v>794</v>
      </c>
      <c r="E1501" t="s">
        <v>670</v>
      </c>
      <c r="F1501" t="s">
        <v>670</v>
      </c>
      <c r="G1501" t="str">
        <f t="shared" si="46"/>
        <v>Canada to EU27</v>
      </c>
      <c r="H1501">
        <v>2017</v>
      </c>
      <c r="I1501" t="s">
        <v>724</v>
      </c>
      <c r="J1501">
        <v>6</v>
      </c>
      <c r="K1501">
        <v>8.8559999999999999</v>
      </c>
      <c r="L1501" s="1">
        <f t="shared" si="47"/>
        <v>8.8559999999999993E-3</v>
      </c>
    </row>
    <row r="1502" spans="1:12" ht="14.45">
      <c r="A1502" t="s">
        <v>723</v>
      </c>
      <c r="B1502" t="s">
        <v>793</v>
      </c>
      <c r="C1502">
        <v>8405</v>
      </c>
      <c r="D1502" t="s">
        <v>794</v>
      </c>
      <c r="E1502" t="s">
        <v>147</v>
      </c>
      <c r="F1502" t="s">
        <v>292</v>
      </c>
      <c r="G1502" t="str">
        <f t="shared" si="46"/>
        <v>Canada to World</v>
      </c>
      <c r="H1502">
        <v>2012</v>
      </c>
      <c r="I1502" t="s">
        <v>724</v>
      </c>
      <c r="J1502">
        <v>6</v>
      </c>
      <c r="K1502">
        <v>4640.6000000000004</v>
      </c>
      <c r="L1502" s="1">
        <f t="shared" si="47"/>
        <v>4.6406000000000001</v>
      </c>
    </row>
    <row r="1503" spans="1:12" ht="14.45">
      <c r="A1503" t="s">
        <v>723</v>
      </c>
      <c r="B1503" t="s">
        <v>793</v>
      </c>
      <c r="C1503">
        <v>8405</v>
      </c>
      <c r="D1503" t="s">
        <v>794</v>
      </c>
      <c r="E1503" t="s">
        <v>147</v>
      </c>
      <c r="F1503" t="s">
        <v>292</v>
      </c>
      <c r="G1503" t="str">
        <f t="shared" si="46"/>
        <v>Canada to World</v>
      </c>
      <c r="H1503">
        <v>2013</v>
      </c>
      <c r="I1503" t="s">
        <v>724</v>
      </c>
      <c r="J1503">
        <v>6</v>
      </c>
      <c r="K1503">
        <v>4364.1090000000004</v>
      </c>
      <c r="L1503" s="1">
        <f t="shared" si="47"/>
        <v>4.364109</v>
      </c>
    </row>
    <row r="1504" spans="1:12" ht="14.45">
      <c r="A1504" t="s">
        <v>723</v>
      </c>
      <c r="B1504" t="s">
        <v>793</v>
      </c>
      <c r="C1504">
        <v>8405</v>
      </c>
      <c r="D1504" t="s">
        <v>794</v>
      </c>
      <c r="E1504" t="s">
        <v>147</v>
      </c>
      <c r="F1504" t="s">
        <v>292</v>
      </c>
      <c r="G1504" t="str">
        <f t="shared" si="46"/>
        <v>Canada to World</v>
      </c>
      <c r="H1504">
        <v>2014</v>
      </c>
      <c r="I1504" t="s">
        <v>724</v>
      </c>
      <c r="J1504">
        <v>6</v>
      </c>
      <c r="K1504">
        <v>2456.982</v>
      </c>
      <c r="L1504" s="1">
        <f t="shared" si="47"/>
        <v>2.456982</v>
      </c>
    </row>
    <row r="1505" spans="1:12" ht="14.45">
      <c r="A1505" t="s">
        <v>723</v>
      </c>
      <c r="B1505" t="s">
        <v>793</v>
      </c>
      <c r="C1505">
        <v>8405</v>
      </c>
      <c r="D1505" t="s">
        <v>794</v>
      </c>
      <c r="E1505" t="s">
        <v>147</v>
      </c>
      <c r="F1505" t="s">
        <v>292</v>
      </c>
      <c r="G1505" t="str">
        <f t="shared" si="46"/>
        <v>Canada to World</v>
      </c>
      <c r="H1505">
        <v>2015</v>
      </c>
      <c r="I1505" t="s">
        <v>724</v>
      </c>
      <c r="J1505">
        <v>6</v>
      </c>
      <c r="K1505">
        <v>27078.883999999998</v>
      </c>
      <c r="L1505" s="1">
        <f t="shared" si="47"/>
        <v>27.078883999999999</v>
      </c>
    </row>
    <row r="1506" spans="1:12" ht="14.45">
      <c r="A1506" t="s">
        <v>723</v>
      </c>
      <c r="B1506" t="s">
        <v>793</v>
      </c>
      <c r="C1506">
        <v>8405</v>
      </c>
      <c r="D1506" t="s">
        <v>794</v>
      </c>
      <c r="E1506" t="s">
        <v>147</v>
      </c>
      <c r="F1506" t="s">
        <v>292</v>
      </c>
      <c r="G1506" t="str">
        <f t="shared" si="46"/>
        <v>Canada to World</v>
      </c>
      <c r="H1506">
        <v>2016</v>
      </c>
      <c r="I1506" t="s">
        <v>724</v>
      </c>
      <c r="J1506">
        <v>6</v>
      </c>
      <c r="K1506">
        <v>17479.845000000001</v>
      </c>
      <c r="L1506" s="1">
        <f t="shared" si="47"/>
        <v>17.479845000000001</v>
      </c>
    </row>
    <row r="1507" spans="1:12" ht="14.45">
      <c r="A1507" t="s">
        <v>723</v>
      </c>
      <c r="B1507" t="s">
        <v>793</v>
      </c>
      <c r="C1507">
        <v>8405</v>
      </c>
      <c r="D1507" t="s">
        <v>794</v>
      </c>
      <c r="E1507" t="s">
        <v>147</v>
      </c>
      <c r="F1507" t="s">
        <v>292</v>
      </c>
      <c r="G1507" t="str">
        <f t="shared" si="46"/>
        <v>Canada to World</v>
      </c>
      <c r="H1507">
        <v>2017</v>
      </c>
      <c r="I1507" t="s">
        <v>724</v>
      </c>
      <c r="J1507">
        <v>6</v>
      </c>
      <c r="K1507">
        <v>32443.06</v>
      </c>
      <c r="L1507" s="1">
        <f t="shared" si="47"/>
        <v>32.443060000000003</v>
      </c>
    </row>
    <row r="1508" spans="1:12" ht="14.45">
      <c r="A1508" t="s">
        <v>723</v>
      </c>
      <c r="B1508" t="s">
        <v>793</v>
      </c>
      <c r="C1508">
        <v>8405</v>
      </c>
      <c r="D1508" t="s">
        <v>794</v>
      </c>
      <c r="E1508" t="s">
        <v>670</v>
      </c>
      <c r="F1508" t="s">
        <v>670</v>
      </c>
      <c r="G1508" t="str">
        <f t="shared" si="46"/>
        <v>Canada to EU27</v>
      </c>
      <c r="H1508">
        <v>2012</v>
      </c>
      <c r="I1508" t="s">
        <v>724</v>
      </c>
      <c r="J1508">
        <v>6</v>
      </c>
      <c r="K1508">
        <v>2499.7289999999998</v>
      </c>
      <c r="L1508" s="1">
        <f t="shared" si="47"/>
        <v>2.4997289999999999</v>
      </c>
    </row>
    <row r="1509" spans="1:12" ht="14.45">
      <c r="A1509" t="s">
        <v>723</v>
      </c>
      <c r="B1509" t="s">
        <v>793</v>
      </c>
      <c r="C1509">
        <v>8405</v>
      </c>
      <c r="D1509" t="s">
        <v>794</v>
      </c>
      <c r="E1509" t="s">
        <v>670</v>
      </c>
      <c r="F1509" t="s">
        <v>670</v>
      </c>
      <c r="G1509" t="str">
        <f t="shared" si="46"/>
        <v>Canada to EU27</v>
      </c>
      <c r="H1509">
        <v>2013</v>
      </c>
      <c r="I1509" t="s">
        <v>724</v>
      </c>
      <c r="J1509">
        <v>6</v>
      </c>
      <c r="K1509">
        <v>2274.1729999999998</v>
      </c>
      <c r="L1509" s="1">
        <f t="shared" si="47"/>
        <v>2.2741729999999998</v>
      </c>
    </row>
    <row r="1510" spans="1:12" ht="14.45">
      <c r="A1510" t="s">
        <v>723</v>
      </c>
      <c r="B1510" t="s">
        <v>793</v>
      </c>
      <c r="C1510">
        <v>8405</v>
      </c>
      <c r="D1510" t="s">
        <v>794</v>
      </c>
      <c r="E1510" t="s">
        <v>670</v>
      </c>
      <c r="F1510" t="s">
        <v>670</v>
      </c>
      <c r="G1510" t="str">
        <f t="shared" si="46"/>
        <v>Canada to EU27</v>
      </c>
      <c r="H1510">
        <v>2014</v>
      </c>
      <c r="I1510" t="s">
        <v>724</v>
      </c>
      <c r="J1510">
        <v>6</v>
      </c>
      <c r="K1510">
        <v>48.472999999999999</v>
      </c>
      <c r="L1510" s="1">
        <f t="shared" si="47"/>
        <v>4.8473000000000002E-2</v>
      </c>
    </row>
    <row r="1511" spans="1:12" ht="14.45">
      <c r="A1511" t="s">
        <v>723</v>
      </c>
      <c r="B1511" t="s">
        <v>793</v>
      </c>
      <c r="C1511">
        <v>8405</v>
      </c>
      <c r="D1511" t="s">
        <v>794</v>
      </c>
      <c r="E1511" t="s">
        <v>670</v>
      </c>
      <c r="F1511" t="s">
        <v>670</v>
      </c>
      <c r="G1511" t="str">
        <f t="shared" si="46"/>
        <v>Canada to EU27</v>
      </c>
      <c r="H1511">
        <v>2015</v>
      </c>
      <c r="I1511" t="s">
        <v>724</v>
      </c>
      <c r="J1511">
        <v>6</v>
      </c>
      <c r="K1511">
        <v>41.954000000000001</v>
      </c>
      <c r="L1511" s="1">
        <f t="shared" si="47"/>
        <v>4.1953999999999998E-2</v>
      </c>
    </row>
    <row r="1512" spans="1:12" ht="14.45">
      <c r="A1512" t="s">
        <v>723</v>
      </c>
      <c r="B1512" t="s">
        <v>793</v>
      </c>
      <c r="C1512">
        <v>8405</v>
      </c>
      <c r="D1512" t="s">
        <v>794</v>
      </c>
      <c r="E1512" t="s">
        <v>670</v>
      </c>
      <c r="F1512" t="s">
        <v>670</v>
      </c>
      <c r="G1512" t="str">
        <f t="shared" si="46"/>
        <v>Canada to EU27</v>
      </c>
      <c r="H1512">
        <v>2016</v>
      </c>
      <c r="I1512" t="s">
        <v>724</v>
      </c>
      <c r="J1512">
        <v>6</v>
      </c>
      <c r="K1512">
        <v>122.956</v>
      </c>
      <c r="L1512" s="1">
        <f t="shared" si="47"/>
        <v>0.12295600000000001</v>
      </c>
    </row>
    <row r="1513" spans="1:12" ht="14.45">
      <c r="A1513" t="s">
        <v>723</v>
      </c>
      <c r="B1513" t="s">
        <v>793</v>
      </c>
      <c r="C1513">
        <v>8405</v>
      </c>
      <c r="D1513" t="s">
        <v>794</v>
      </c>
      <c r="E1513" t="s">
        <v>670</v>
      </c>
      <c r="F1513" t="s">
        <v>670</v>
      </c>
      <c r="G1513" t="str">
        <f t="shared" si="46"/>
        <v>Canada to EU27</v>
      </c>
      <c r="H1513">
        <v>2017</v>
      </c>
      <c r="I1513" t="s">
        <v>724</v>
      </c>
      <c r="J1513">
        <v>6</v>
      </c>
      <c r="K1513">
        <v>329.01</v>
      </c>
      <c r="L1513" s="1">
        <f t="shared" si="47"/>
        <v>0.32900999999999997</v>
      </c>
    </row>
    <row r="1514" spans="1:12" ht="14.45">
      <c r="A1514" t="s">
        <v>723</v>
      </c>
      <c r="B1514" t="s">
        <v>793</v>
      </c>
      <c r="C1514">
        <v>841931</v>
      </c>
      <c r="D1514" t="s">
        <v>794</v>
      </c>
      <c r="E1514" t="s">
        <v>147</v>
      </c>
      <c r="F1514" t="s">
        <v>292</v>
      </c>
      <c r="G1514" t="str">
        <f t="shared" si="46"/>
        <v>Canada to World</v>
      </c>
      <c r="H1514">
        <v>2012</v>
      </c>
      <c r="I1514" t="s">
        <v>724</v>
      </c>
      <c r="J1514">
        <v>6</v>
      </c>
      <c r="K1514">
        <v>1714.6579999999999</v>
      </c>
      <c r="L1514" s="1">
        <f t="shared" si="47"/>
        <v>1.7146579999999998</v>
      </c>
    </row>
    <row r="1515" spans="1:12" ht="14.45">
      <c r="A1515" t="s">
        <v>723</v>
      </c>
      <c r="B1515" t="s">
        <v>793</v>
      </c>
      <c r="C1515">
        <v>841931</v>
      </c>
      <c r="D1515" t="s">
        <v>794</v>
      </c>
      <c r="E1515" t="s">
        <v>147</v>
      </c>
      <c r="F1515" t="s">
        <v>292</v>
      </c>
      <c r="G1515" t="str">
        <f t="shared" si="46"/>
        <v>Canada to World</v>
      </c>
      <c r="H1515">
        <v>2013</v>
      </c>
      <c r="I1515" t="s">
        <v>724</v>
      </c>
      <c r="J1515">
        <v>6</v>
      </c>
      <c r="K1515">
        <v>6808.4539999999997</v>
      </c>
      <c r="L1515" s="1">
        <f t="shared" si="47"/>
        <v>6.8084539999999993</v>
      </c>
    </row>
    <row r="1516" spans="1:12" ht="14.45">
      <c r="A1516" t="s">
        <v>723</v>
      </c>
      <c r="B1516" t="s">
        <v>793</v>
      </c>
      <c r="C1516">
        <v>841931</v>
      </c>
      <c r="D1516" t="s">
        <v>794</v>
      </c>
      <c r="E1516" t="s">
        <v>147</v>
      </c>
      <c r="F1516" t="s">
        <v>292</v>
      </c>
      <c r="G1516" t="str">
        <f t="shared" si="46"/>
        <v>Canada to World</v>
      </c>
      <c r="H1516">
        <v>2014</v>
      </c>
      <c r="I1516" t="s">
        <v>724</v>
      </c>
      <c r="J1516">
        <v>6</v>
      </c>
      <c r="K1516">
        <v>2772.2289999999998</v>
      </c>
      <c r="L1516" s="1">
        <f t="shared" si="47"/>
        <v>2.7722289999999998</v>
      </c>
    </row>
    <row r="1517" spans="1:12" ht="14.45">
      <c r="A1517" t="s">
        <v>723</v>
      </c>
      <c r="B1517" t="s">
        <v>793</v>
      </c>
      <c r="C1517">
        <v>841931</v>
      </c>
      <c r="D1517" t="s">
        <v>794</v>
      </c>
      <c r="E1517" t="s">
        <v>147</v>
      </c>
      <c r="F1517" t="s">
        <v>292</v>
      </c>
      <c r="G1517" t="str">
        <f t="shared" si="46"/>
        <v>Canada to World</v>
      </c>
      <c r="H1517">
        <v>2015</v>
      </c>
      <c r="I1517" t="s">
        <v>724</v>
      </c>
      <c r="J1517">
        <v>6</v>
      </c>
      <c r="K1517">
        <v>1434.26</v>
      </c>
      <c r="L1517" s="1">
        <f t="shared" si="47"/>
        <v>1.4342600000000001</v>
      </c>
    </row>
    <row r="1518" spans="1:12" ht="14.45">
      <c r="A1518" t="s">
        <v>723</v>
      </c>
      <c r="B1518" t="s">
        <v>793</v>
      </c>
      <c r="C1518">
        <v>841931</v>
      </c>
      <c r="D1518" t="s">
        <v>794</v>
      </c>
      <c r="E1518" t="s">
        <v>147</v>
      </c>
      <c r="F1518" t="s">
        <v>292</v>
      </c>
      <c r="G1518" t="str">
        <f t="shared" si="46"/>
        <v>Canada to World</v>
      </c>
      <c r="H1518">
        <v>2016</v>
      </c>
      <c r="I1518" t="s">
        <v>724</v>
      </c>
      <c r="J1518">
        <v>6</v>
      </c>
      <c r="K1518">
        <v>16847.401000000002</v>
      </c>
      <c r="L1518" s="1">
        <f t="shared" si="47"/>
        <v>16.847401000000001</v>
      </c>
    </row>
    <row r="1519" spans="1:12" ht="14.45">
      <c r="A1519" t="s">
        <v>723</v>
      </c>
      <c r="B1519" t="s">
        <v>793</v>
      </c>
      <c r="C1519">
        <v>841931</v>
      </c>
      <c r="D1519" t="s">
        <v>794</v>
      </c>
      <c r="E1519" t="s">
        <v>147</v>
      </c>
      <c r="F1519" t="s">
        <v>292</v>
      </c>
      <c r="G1519" t="str">
        <f t="shared" si="46"/>
        <v>Canada to World</v>
      </c>
      <c r="H1519">
        <v>2017</v>
      </c>
      <c r="I1519" t="s">
        <v>724</v>
      </c>
      <c r="J1519">
        <v>6</v>
      </c>
      <c r="K1519">
        <v>201.684</v>
      </c>
      <c r="L1519" s="1">
        <f t="shared" si="47"/>
        <v>0.201684</v>
      </c>
    </row>
    <row r="1520" spans="1:12" ht="14.45">
      <c r="A1520" t="s">
        <v>723</v>
      </c>
      <c r="B1520" t="s">
        <v>793</v>
      </c>
      <c r="C1520">
        <v>841931</v>
      </c>
      <c r="D1520" t="s">
        <v>794</v>
      </c>
      <c r="E1520" t="s">
        <v>670</v>
      </c>
      <c r="F1520" t="s">
        <v>670</v>
      </c>
      <c r="G1520" t="str">
        <f t="shared" si="46"/>
        <v>Canada to EU27</v>
      </c>
      <c r="H1520">
        <v>2012</v>
      </c>
      <c r="I1520" t="s">
        <v>724</v>
      </c>
      <c r="J1520">
        <v>6</v>
      </c>
      <c r="K1520">
        <v>187.935</v>
      </c>
      <c r="L1520" s="1">
        <f t="shared" si="47"/>
        <v>0.18793499999999999</v>
      </c>
    </row>
    <row r="1521" spans="1:12" ht="14.45">
      <c r="A1521" t="s">
        <v>723</v>
      </c>
      <c r="B1521" t="s">
        <v>793</v>
      </c>
      <c r="C1521">
        <v>841931</v>
      </c>
      <c r="D1521" t="s">
        <v>794</v>
      </c>
      <c r="E1521" t="s">
        <v>670</v>
      </c>
      <c r="F1521" t="s">
        <v>670</v>
      </c>
      <c r="G1521" t="str">
        <f t="shared" si="46"/>
        <v>Canada to EU27</v>
      </c>
      <c r="H1521">
        <v>2013</v>
      </c>
      <c r="I1521" t="s">
        <v>724</v>
      </c>
      <c r="J1521">
        <v>6</v>
      </c>
      <c r="K1521">
        <v>1039.2739999999999</v>
      </c>
      <c r="L1521" s="1">
        <f t="shared" si="47"/>
        <v>1.0392739999999998</v>
      </c>
    </row>
    <row r="1522" spans="1:12" ht="14.45">
      <c r="A1522" t="s">
        <v>723</v>
      </c>
      <c r="B1522" t="s">
        <v>793</v>
      </c>
      <c r="C1522">
        <v>841931</v>
      </c>
      <c r="D1522" t="s">
        <v>794</v>
      </c>
      <c r="E1522" t="s">
        <v>670</v>
      </c>
      <c r="F1522" t="s">
        <v>670</v>
      </c>
      <c r="G1522" t="str">
        <f t="shared" si="46"/>
        <v>Canada to EU27</v>
      </c>
      <c r="H1522">
        <v>2014</v>
      </c>
      <c r="I1522" t="s">
        <v>724</v>
      </c>
      <c r="J1522">
        <v>6</v>
      </c>
      <c r="K1522">
        <v>144.047</v>
      </c>
      <c r="L1522" s="1">
        <f t="shared" si="47"/>
        <v>0.14404700000000001</v>
      </c>
    </row>
    <row r="1523" spans="1:12" ht="14.45">
      <c r="A1523" t="s">
        <v>723</v>
      </c>
      <c r="B1523" t="s">
        <v>793</v>
      </c>
      <c r="C1523">
        <v>841931</v>
      </c>
      <c r="D1523" t="s">
        <v>794</v>
      </c>
      <c r="E1523" t="s">
        <v>670</v>
      </c>
      <c r="F1523" t="s">
        <v>670</v>
      </c>
      <c r="G1523" t="str">
        <f t="shared" si="46"/>
        <v>Canada to EU27</v>
      </c>
      <c r="H1523">
        <v>2015</v>
      </c>
      <c r="I1523" t="s">
        <v>724</v>
      </c>
      <c r="J1523">
        <v>6</v>
      </c>
      <c r="K1523">
        <v>49.713999999999999</v>
      </c>
      <c r="L1523" s="1">
        <f t="shared" si="47"/>
        <v>4.9714000000000001E-2</v>
      </c>
    </row>
    <row r="1524" spans="1:12" ht="14.45">
      <c r="A1524" t="s">
        <v>723</v>
      </c>
      <c r="B1524" t="s">
        <v>793</v>
      </c>
      <c r="C1524">
        <v>841931</v>
      </c>
      <c r="D1524" t="s">
        <v>794</v>
      </c>
      <c r="E1524" t="s">
        <v>670</v>
      </c>
      <c r="F1524" t="s">
        <v>670</v>
      </c>
      <c r="G1524" t="str">
        <f t="shared" si="46"/>
        <v>Canada to EU27</v>
      </c>
      <c r="H1524">
        <v>2016</v>
      </c>
      <c r="I1524" t="s">
        <v>724</v>
      </c>
      <c r="J1524">
        <v>6</v>
      </c>
      <c r="K1524">
        <v>173.10499999999999</v>
      </c>
      <c r="L1524" s="1">
        <f t="shared" si="47"/>
        <v>0.17310499999999998</v>
      </c>
    </row>
    <row r="1525" spans="1:12" ht="14.45">
      <c r="A1525" t="s">
        <v>723</v>
      </c>
      <c r="B1525" t="s">
        <v>793</v>
      </c>
      <c r="C1525">
        <v>841931</v>
      </c>
      <c r="D1525" t="s">
        <v>794</v>
      </c>
      <c r="E1525" t="s">
        <v>670</v>
      </c>
      <c r="F1525" t="s">
        <v>670</v>
      </c>
      <c r="G1525" t="str">
        <f t="shared" si="46"/>
        <v>Canada to EU27</v>
      </c>
      <c r="H1525">
        <v>2017</v>
      </c>
      <c r="I1525" t="s">
        <v>724</v>
      </c>
      <c r="J1525">
        <v>6</v>
      </c>
      <c r="K1525">
        <v>121.59</v>
      </c>
      <c r="L1525" s="1">
        <f t="shared" si="47"/>
        <v>0.12159</v>
      </c>
    </row>
    <row r="1526" spans="1:12" ht="14.45">
      <c r="A1526" t="s">
        <v>723</v>
      </c>
      <c r="B1526" t="s">
        <v>793</v>
      </c>
      <c r="C1526">
        <v>841940</v>
      </c>
      <c r="D1526" t="s">
        <v>794</v>
      </c>
      <c r="E1526" t="s">
        <v>147</v>
      </c>
      <c r="F1526" t="s">
        <v>292</v>
      </c>
      <c r="G1526" t="str">
        <f t="shared" si="46"/>
        <v>Canada to World</v>
      </c>
      <c r="H1526">
        <v>2012</v>
      </c>
      <c r="I1526" t="s">
        <v>724</v>
      </c>
      <c r="J1526">
        <v>6</v>
      </c>
      <c r="K1526">
        <v>55420.606</v>
      </c>
      <c r="L1526" s="1">
        <f t="shared" si="47"/>
        <v>55.420605999999999</v>
      </c>
    </row>
    <row r="1527" spans="1:12" ht="14.45">
      <c r="A1527" t="s">
        <v>723</v>
      </c>
      <c r="B1527" t="s">
        <v>793</v>
      </c>
      <c r="C1527">
        <v>841940</v>
      </c>
      <c r="D1527" t="s">
        <v>794</v>
      </c>
      <c r="E1527" t="s">
        <v>147</v>
      </c>
      <c r="F1527" t="s">
        <v>292</v>
      </c>
      <c r="G1527" t="str">
        <f t="shared" si="46"/>
        <v>Canada to World</v>
      </c>
      <c r="H1527">
        <v>2013</v>
      </c>
      <c r="I1527" t="s">
        <v>724</v>
      </c>
      <c r="J1527">
        <v>6</v>
      </c>
      <c r="K1527">
        <v>68321.451000000001</v>
      </c>
      <c r="L1527" s="1">
        <f t="shared" si="47"/>
        <v>68.321450999999996</v>
      </c>
    </row>
    <row r="1528" spans="1:12" ht="14.45">
      <c r="A1528" t="s">
        <v>723</v>
      </c>
      <c r="B1528" t="s">
        <v>793</v>
      </c>
      <c r="C1528">
        <v>841940</v>
      </c>
      <c r="D1528" t="s">
        <v>794</v>
      </c>
      <c r="E1528" t="s">
        <v>147</v>
      </c>
      <c r="F1528" t="s">
        <v>292</v>
      </c>
      <c r="G1528" t="str">
        <f t="shared" si="46"/>
        <v>Canada to World</v>
      </c>
      <c r="H1528">
        <v>2014</v>
      </c>
      <c r="I1528" t="s">
        <v>724</v>
      </c>
      <c r="J1528">
        <v>6</v>
      </c>
      <c r="K1528">
        <v>24553.830999999998</v>
      </c>
      <c r="L1528" s="1">
        <f t="shared" si="47"/>
        <v>24.553830999999999</v>
      </c>
    </row>
    <row r="1529" spans="1:12" ht="14.45">
      <c r="A1529" t="s">
        <v>723</v>
      </c>
      <c r="B1529" t="s">
        <v>793</v>
      </c>
      <c r="C1529">
        <v>841940</v>
      </c>
      <c r="D1529" t="s">
        <v>794</v>
      </c>
      <c r="E1529" t="s">
        <v>147</v>
      </c>
      <c r="F1529" t="s">
        <v>292</v>
      </c>
      <c r="G1529" t="str">
        <f t="shared" si="46"/>
        <v>Canada to World</v>
      </c>
      <c r="H1529">
        <v>2015</v>
      </c>
      <c r="I1529" t="s">
        <v>724</v>
      </c>
      <c r="J1529">
        <v>6</v>
      </c>
      <c r="K1529">
        <v>13170.075999999999</v>
      </c>
      <c r="L1529" s="1">
        <f t="shared" si="47"/>
        <v>13.170076</v>
      </c>
    </row>
    <row r="1530" spans="1:12" ht="14.45">
      <c r="A1530" t="s">
        <v>723</v>
      </c>
      <c r="B1530" t="s">
        <v>793</v>
      </c>
      <c r="C1530">
        <v>841940</v>
      </c>
      <c r="D1530" t="s">
        <v>794</v>
      </c>
      <c r="E1530" t="s">
        <v>147</v>
      </c>
      <c r="F1530" t="s">
        <v>292</v>
      </c>
      <c r="G1530" t="str">
        <f t="shared" si="46"/>
        <v>Canada to World</v>
      </c>
      <c r="H1530">
        <v>2016</v>
      </c>
      <c r="I1530" t="s">
        <v>724</v>
      </c>
      <c r="J1530">
        <v>6</v>
      </c>
      <c r="K1530">
        <v>10833.008</v>
      </c>
      <c r="L1530" s="1">
        <f t="shared" si="47"/>
        <v>10.833008</v>
      </c>
    </row>
    <row r="1531" spans="1:12" ht="14.45">
      <c r="A1531" t="s">
        <v>723</v>
      </c>
      <c r="B1531" t="s">
        <v>793</v>
      </c>
      <c r="C1531">
        <v>841940</v>
      </c>
      <c r="D1531" t="s">
        <v>794</v>
      </c>
      <c r="E1531" t="s">
        <v>147</v>
      </c>
      <c r="F1531" t="s">
        <v>292</v>
      </c>
      <c r="G1531" t="str">
        <f t="shared" si="46"/>
        <v>Canada to World</v>
      </c>
      <c r="H1531">
        <v>2017</v>
      </c>
      <c r="I1531" t="s">
        <v>724</v>
      </c>
      <c r="J1531">
        <v>6</v>
      </c>
      <c r="K1531">
        <v>12476.07</v>
      </c>
      <c r="L1531" s="1">
        <f t="shared" si="47"/>
        <v>12.47607</v>
      </c>
    </row>
    <row r="1532" spans="1:12" ht="14.45">
      <c r="A1532" t="s">
        <v>723</v>
      </c>
      <c r="B1532" t="s">
        <v>793</v>
      </c>
      <c r="C1532">
        <v>841940</v>
      </c>
      <c r="D1532" t="s">
        <v>794</v>
      </c>
      <c r="E1532" t="s">
        <v>670</v>
      </c>
      <c r="F1532" t="s">
        <v>670</v>
      </c>
      <c r="G1532" t="str">
        <f t="shared" si="46"/>
        <v>Canada to EU27</v>
      </c>
      <c r="H1532">
        <v>2012</v>
      </c>
      <c r="I1532" t="s">
        <v>724</v>
      </c>
      <c r="J1532">
        <v>6</v>
      </c>
      <c r="K1532">
        <v>397.03500000000003</v>
      </c>
      <c r="L1532" s="1">
        <f t="shared" si="47"/>
        <v>0.39703500000000003</v>
      </c>
    </row>
    <row r="1533" spans="1:12" ht="14.45">
      <c r="A1533" t="s">
        <v>723</v>
      </c>
      <c r="B1533" t="s">
        <v>793</v>
      </c>
      <c r="C1533">
        <v>841940</v>
      </c>
      <c r="D1533" t="s">
        <v>794</v>
      </c>
      <c r="E1533" t="s">
        <v>670</v>
      </c>
      <c r="F1533" t="s">
        <v>670</v>
      </c>
      <c r="G1533" t="str">
        <f t="shared" si="46"/>
        <v>Canada to EU27</v>
      </c>
      <c r="H1533">
        <v>2013</v>
      </c>
      <c r="I1533" t="s">
        <v>724</v>
      </c>
      <c r="J1533">
        <v>6</v>
      </c>
      <c r="K1533">
        <v>536.80799999999999</v>
      </c>
      <c r="L1533" s="1">
        <f t="shared" si="47"/>
        <v>0.53680799999999995</v>
      </c>
    </row>
    <row r="1534" spans="1:12" ht="14.45">
      <c r="A1534" t="s">
        <v>723</v>
      </c>
      <c r="B1534" t="s">
        <v>793</v>
      </c>
      <c r="C1534">
        <v>841940</v>
      </c>
      <c r="D1534" t="s">
        <v>794</v>
      </c>
      <c r="E1534" t="s">
        <v>670</v>
      </c>
      <c r="F1534" t="s">
        <v>670</v>
      </c>
      <c r="G1534" t="str">
        <f t="shared" si="46"/>
        <v>Canada to EU27</v>
      </c>
      <c r="H1534">
        <v>2014</v>
      </c>
      <c r="I1534" t="s">
        <v>724</v>
      </c>
      <c r="J1534">
        <v>6</v>
      </c>
      <c r="K1534">
        <v>56.311</v>
      </c>
      <c r="L1534" s="1">
        <f t="shared" si="47"/>
        <v>5.6311E-2</v>
      </c>
    </row>
    <row r="1535" spans="1:12" ht="14.45">
      <c r="A1535" t="s">
        <v>723</v>
      </c>
      <c r="B1535" t="s">
        <v>793</v>
      </c>
      <c r="C1535">
        <v>841940</v>
      </c>
      <c r="D1535" t="s">
        <v>794</v>
      </c>
      <c r="E1535" t="s">
        <v>670</v>
      </c>
      <c r="F1535" t="s">
        <v>670</v>
      </c>
      <c r="G1535" t="str">
        <f t="shared" si="46"/>
        <v>Canada to EU27</v>
      </c>
      <c r="H1535">
        <v>2015</v>
      </c>
      <c r="I1535" t="s">
        <v>724</v>
      </c>
      <c r="J1535">
        <v>6</v>
      </c>
      <c r="K1535">
        <v>101.374</v>
      </c>
      <c r="L1535" s="1">
        <f t="shared" si="47"/>
        <v>0.10137399999999999</v>
      </c>
    </row>
    <row r="1536" spans="1:12" ht="14.45">
      <c r="A1536" t="s">
        <v>723</v>
      </c>
      <c r="B1536" t="s">
        <v>793</v>
      </c>
      <c r="C1536">
        <v>841940</v>
      </c>
      <c r="D1536" t="s">
        <v>794</v>
      </c>
      <c r="E1536" t="s">
        <v>670</v>
      </c>
      <c r="F1536" t="s">
        <v>670</v>
      </c>
      <c r="G1536" t="str">
        <f t="shared" si="46"/>
        <v>Canada to EU27</v>
      </c>
      <c r="H1536">
        <v>2016</v>
      </c>
      <c r="I1536" t="s">
        <v>724</v>
      </c>
      <c r="J1536">
        <v>6</v>
      </c>
      <c r="K1536">
        <v>2.2749999999999999</v>
      </c>
      <c r="L1536" s="1">
        <f t="shared" si="47"/>
        <v>2.2750000000000001E-3</v>
      </c>
    </row>
    <row r="1537" spans="1:12" ht="14.45">
      <c r="A1537" t="s">
        <v>723</v>
      </c>
      <c r="B1537" t="s">
        <v>793</v>
      </c>
      <c r="C1537">
        <v>841940</v>
      </c>
      <c r="D1537" t="s">
        <v>794</v>
      </c>
      <c r="E1537" t="s">
        <v>670</v>
      </c>
      <c r="F1537" t="s">
        <v>670</v>
      </c>
      <c r="G1537" t="str">
        <f t="shared" si="46"/>
        <v>Canada to EU27</v>
      </c>
      <c r="H1537">
        <v>2017</v>
      </c>
      <c r="I1537" t="s">
        <v>724</v>
      </c>
      <c r="J1537">
        <v>6</v>
      </c>
      <c r="K1537">
        <v>72.275000000000006</v>
      </c>
      <c r="L1537" s="1">
        <f t="shared" si="47"/>
        <v>7.2275000000000006E-2</v>
      </c>
    </row>
    <row r="1538" spans="1:12" ht="14.45">
      <c r="A1538" t="s">
        <v>723</v>
      </c>
      <c r="B1538" t="s">
        <v>793</v>
      </c>
      <c r="C1538">
        <v>842129</v>
      </c>
      <c r="D1538" t="s">
        <v>794</v>
      </c>
      <c r="E1538" t="s">
        <v>147</v>
      </c>
      <c r="F1538" t="s">
        <v>292</v>
      </c>
      <c r="G1538" t="str">
        <f t="shared" si="46"/>
        <v>Canada to World</v>
      </c>
      <c r="H1538">
        <v>2012</v>
      </c>
      <c r="I1538" t="s">
        <v>724</v>
      </c>
      <c r="J1538">
        <v>6</v>
      </c>
      <c r="K1538">
        <v>145646.38800000001</v>
      </c>
      <c r="L1538" s="1">
        <f t="shared" si="47"/>
        <v>145.646388</v>
      </c>
    </row>
    <row r="1539" spans="1:12" ht="14.45">
      <c r="A1539" t="s">
        <v>723</v>
      </c>
      <c r="B1539" t="s">
        <v>793</v>
      </c>
      <c r="C1539">
        <v>842129</v>
      </c>
      <c r="D1539" t="s">
        <v>794</v>
      </c>
      <c r="E1539" t="s">
        <v>147</v>
      </c>
      <c r="F1539" t="s">
        <v>292</v>
      </c>
      <c r="G1539" t="str">
        <f t="shared" si="46"/>
        <v>Canada to World</v>
      </c>
      <c r="H1539">
        <v>2013</v>
      </c>
      <c r="I1539" t="s">
        <v>724</v>
      </c>
      <c r="J1539">
        <v>6</v>
      </c>
      <c r="K1539">
        <v>124483.29399999999</v>
      </c>
      <c r="L1539" s="1">
        <f t="shared" si="47"/>
        <v>124.483294</v>
      </c>
    </row>
    <row r="1540" spans="1:12" ht="14.45">
      <c r="A1540" t="s">
        <v>723</v>
      </c>
      <c r="B1540" t="s">
        <v>793</v>
      </c>
      <c r="C1540">
        <v>842129</v>
      </c>
      <c r="D1540" t="s">
        <v>794</v>
      </c>
      <c r="E1540" t="s">
        <v>147</v>
      </c>
      <c r="F1540" t="s">
        <v>292</v>
      </c>
      <c r="G1540" t="str">
        <f t="shared" si="46"/>
        <v>Canada to World</v>
      </c>
      <c r="H1540">
        <v>2014</v>
      </c>
      <c r="I1540" t="s">
        <v>724</v>
      </c>
      <c r="J1540">
        <v>6</v>
      </c>
      <c r="K1540">
        <v>99460.945999999996</v>
      </c>
      <c r="L1540" s="1">
        <f t="shared" si="47"/>
        <v>99.460945999999993</v>
      </c>
    </row>
    <row r="1541" spans="1:12" ht="14.45">
      <c r="A1541" t="s">
        <v>723</v>
      </c>
      <c r="B1541" t="s">
        <v>793</v>
      </c>
      <c r="C1541">
        <v>842129</v>
      </c>
      <c r="D1541" t="s">
        <v>794</v>
      </c>
      <c r="E1541" t="s">
        <v>147</v>
      </c>
      <c r="F1541" t="s">
        <v>292</v>
      </c>
      <c r="G1541" t="str">
        <f t="shared" si="46"/>
        <v>Canada to World</v>
      </c>
      <c r="H1541">
        <v>2015</v>
      </c>
      <c r="I1541" t="s">
        <v>724</v>
      </c>
      <c r="J1541">
        <v>6</v>
      </c>
      <c r="K1541">
        <v>77392.379000000001</v>
      </c>
      <c r="L1541" s="1">
        <f t="shared" si="47"/>
        <v>77.392379000000005</v>
      </c>
    </row>
    <row r="1542" spans="1:12" ht="14.45">
      <c r="A1542" t="s">
        <v>723</v>
      </c>
      <c r="B1542" t="s">
        <v>793</v>
      </c>
      <c r="C1542">
        <v>842129</v>
      </c>
      <c r="D1542" t="s">
        <v>794</v>
      </c>
      <c r="E1542" t="s">
        <v>147</v>
      </c>
      <c r="F1542" t="s">
        <v>292</v>
      </c>
      <c r="G1542" t="str">
        <f t="shared" si="46"/>
        <v>Canada to World</v>
      </c>
      <c r="H1542">
        <v>2016</v>
      </c>
      <c r="I1542" t="s">
        <v>724</v>
      </c>
      <c r="J1542">
        <v>6</v>
      </c>
      <c r="K1542">
        <v>69744.062999999995</v>
      </c>
      <c r="L1542" s="1">
        <f t="shared" si="47"/>
        <v>69.744062999999997</v>
      </c>
    </row>
    <row r="1543" spans="1:12" ht="14.45">
      <c r="A1543" t="s">
        <v>723</v>
      </c>
      <c r="B1543" t="s">
        <v>793</v>
      </c>
      <c r="C1543">
        <v>842129</v>
      </c>
      <c r="D1543" t="s">
        <v>794</v>
      </c>
      <c r="E1543" t="s">
        <v>147</v>
      </c>
      <c r="F1543" t="s">
        <v>292</v>
      </c>
      <c r="G1543" t="str">
        <f t="shared" si="46"/>
        <v>Canada to World</v>
      </c>
      <c r="H1543">
        <v>2017</v>
      </c>
      <c r="I1543" t="s">
        <v>724</v>
      </c>
      <c r="J1543">
        <v>6</v>
      </c>
      <c r="K1543">
        <v>83045.637000000002</v>
      </c>
      <c r="L1543" s="1">
        <f t="shared" si="47"/>
        <v>83.045636999999999</v>
      </c>
    </row>
    <row r="1544" spans="1:12" ht="14.45">
      <c r="A1544" t="s">
        <v>723</v>
      </c>
      <c r="B1544" t="s">
        <v>793</v>
      </c>
      <c r="C1544">
        <v>842129</v>
      </c>
      <c r="D1544" t="s">
        <v>794</v>
      </c>
      <c r="E1544" t="s">
        <v>670</v>
      </c>
      <c r="F1544" t="s">
        <v>670</v>
      </c>
      <c r="G1544" t="str">
        <f t="shared" si="46"/>
        <v>Canada to EU27</v>
      </c>
      <c r="H1544">
        <v>2012</v>
      </c>
      <c r="I1544" t="s">
        <v>724</v>
      </c>
      <c r="J1544">
        <v>6</v>
      </c>
      <c r="K1544">
        <v>4438.3980000000001</v>
      </c>
      <c r="L1544" s="1">
        <f t="shared" si="47"/>
        <v>4.4383980000000003</v>
      </c>
    </row>
    <row r="1545" spans="1:12" ht="14.45">
      <c r="A1545" t="s">
        <v>723</v>
      </c>
      <c r="B1545" t="s">
        <v>793</v>
      </c>
      <c r="C1545">
        <v>842129</v>
      </c>
      <c r="D1545" t="s">
        <v>794</v>
      </c>
      <c r="E1545" t="s">
        <v>670</v>
      </c>
      <c r="F1545" t="s">
        <v>670</v>
      </c>
      <c r="G1545" t="str">
        <f t="shared" ref="G1545:G1608" si="48">CONCATENATE(D1545, " to ", F1545)</f>
        <v>Canada to EU27</v>
      </c>
      <c r="H1545">
        <v>2013</v>
      </c>
      <c r="I1545" t="s">
        <v>724</v>
      </c>
      <c r="J1545">
        <v>6</v>
      </c>
      <c r="K1545">
        <v>3875.5619999999999</v>
      </c>
      <c r="L1545" s="1">
        <f t="shared" ref="L1545:L1608" si="49">K1545/1000</f>
        <v>3.875562</v>
      </c>
    </row>
    <row r="1546" spans="1:12" ht="14.45">
      <c r="A1546" t="s">
        <v>723</v>
      </c>
      <c r="B1546" t="s">
        <v>793</v>
      </c>
      <c r="C1546">
        <v>842129</v>
      </c>
      <c r="D1546" t="s">
        <v>794</v>
      </c>
      <c r="E1546" t="s">
        <v>670</v>
      </c>
      <c r="F1546" t="s">
        <v>670</v>
      </c>
      <c r="G1546" t="str">
        <f t="shared" si="48"/>
        <v>Canada to EU27</v>
      </c>
      <c r="H1546">
        <v>2014</v>
      </c>
      <c r="I1546" t="s">
        <v>724</v>
      </c>
      <c r="J1546">
        <v>6</v>
      </c>
      <c r="K1546">
        <v>3369.973</v>
      </c>
      <c r="L1546" s="1">
        <f t="shared" si="49"/>
        <v>3.3699729999999999</v>
      </c>
    </row>
    <row r="1547" spans="1:12" ht="14.45">
      <c r="A1547" t="s">
        <v>723</v>
      </c>
      <c r="B1547" t="s">
        <v>793</v>
      </c>
      <c r="C1547">
        <v>842129</v>
      </c>
      <c r="D1547" t="s">
        <v>794</v>
      </c>
      <c r="E1547" t="s">
        <v>670</v>
      </c>
      <c r="F1547" t="s">
        <v>670</v>
      </c>
      <c r="G1547" t="str">
        <f t="shared" si="48"/>
        <v>Canada to EU27</v>
      </c>
      <c r="H1547">
        <v>2015</v>
      </c>
      <c r="I1547" t="s">
        <v>724</v>
      </c>
      <c r="J1547">
        <v>6</v>
      </c>
      <c r="K1547">
        <v>3016.672</v>
      </c>
      <c r="L1547" s="1">
        <f t="shared" si="49"/>
        <v>3.0166720000000002</v>
      </c>
    </row>
    <row r="1548" spans="1:12" ht="14.45">
      <c r="A1548" t="s">
        <v>723</v>
      </c>
      <c r="B1548" t="s">
        <v>793</v>
      </c>
      <c r="C1548">
        <v>842129</v>
      </c>
      <c r="D1548" t="s">
        <v>794</v>
      </c>
      <c r="E1548" t="s">
        <v>670</v>
      </c>
      <c r="F1548" t="s">
        <v>670</v>
      </c>
      <c r="G1548" t="str">
        <f t="shared" si="48"/>
        <v>Canada to EU27</v>
      </c>
      <c r="H1548">
        <v>2016</v>
      </c>
      <c r="I1548" t="s">
        <v>724</v>
      </c>
      <c r="J1548">
        <v>6</v>
      </c>
      <c r="K1548">
        <v>2800.7910000000002</v>
      </c>
      <c r="L1548" s="1">
        <f t="shared" si="49"/>
        <v>2.8007910000000003</v>
      </c>
    </row>
    <row r="1549" spans="1:12" ht="14.45">
      <c r="A1549" t="s">
        <v>723</v>
      </c>
      <c r="B1549" t="s">
        <v>793</v>
      </c>
      <c r="C1549">
        <v>842129</v>
      </c>
      <c r="D1549" t="s">
        <v>794</v>
      </c>
      <c r="E1549" t="s">
        <v>670</v>
      </c>
      <c r="F1549" t="s">
        <v>670</v>
      </c>
      <c r="G1549" t="str">
        <f t="shared" si="48"/>
        <v>Canada to EU27</v>
      </c>
      <c r="H1549">
        <v>2017</v>
      </c>
      <c r="I1549" t="s">
        <v>724</v>
      </c>
      <c r="J1549">
        <v>6</v>
      </c>
      <c r="K1549">
        <v>2323.163</v>
      </c>
      <c r="L1549" s="1">
        <f t="shared" si="49"/>
        <v>2.3231630000000001</v>
      </c>
    </row>
    <row r="1550" spans="1:12" ht="14.45">
      <c r="A1550" t="s">
        <v>723</v>
      </c>
      <c r="B1550" t="s">
        <v>793</v>
      </c>
      <c r="C1550">
        <v>842139</v>
      </c>
      <c r="D1550" t="s">
        <v>794</v>
      </c>
      <c r="E1550" t="s">
        <v>147</v>
      </c>
      <c r="F1550" t="s">
        <v>292</v>
      </c>
      <c r="G1550" t="str">
        <f t="shared" si="48"/>
        <v>Canada to World</v>
      </c>
      <c r="H1550">
        <v>2012</v>
      </c>
      <c r="I1550" t="s">
        <v>724</v>
      </c>
      <c r="J1550">
        <v>6</v>
      </c>
      <c r="K1550">
        <v>362348.78700000001</v>
      </c>
      <c r="L1550" s="1">
        <f t="shared" si="49"/>
        <v>362.34878700000002</v>
      </c>
    </row>
    <row r="1551" spans="1:12" ht="14.45">
      <c r="A1551" t="s">
        <v>723</v>
      </c>
      <c r="B1551" t="s">
        <v>793</v>
      </c>
      <c r="C1551">
        <v>842139</v>
      </c>
      <c r="D1551" t="s">
        <v>794</v>
      </c>
      <c r="E1551" t="s">
        <v>147</v>
      </c>
      <c r="F1551" t="s">
        <v>292</v>
      </c>
      <c r="G1551" t="str">
        <f t="shared" si="48"/>
        <v>Canada to World</v>
      </c>
      <c r="H1551">
        <v>2013</v>
      </c>
      <c r="I1551" t="s">
        <v>724</v>
      </c>
      <c r="J1551">
        <v>6</v>
      </c>
      <c r="K1551">
        <v>394669.09</v>
      </c>
      <c r="L1551" s="1">
        <f t="shared" si="49"/>
        <v>394.66909000000004</v>
      </c>
    </row>
    <row r="1552" spans="1:12" ht="14.45">
      <c r="A1552" t="s">
        <v>723</v>
      </c>
      <c r="B1552" t="s">
        <v>793</v>
      </c>
      <c r="C1552">
        <v>842139</v>
      </c>
      <c r="D1552" t="s">
        <v>794</v>
      </c>
      <c r="E1552" t="s">
        <v>147</v>
      </c>
      <c r="F1552" t="s">
        <v>292</v>
      </c>
      <c r="G1552" t="str">
        <f t="shared" si="48"/>
        <v>Canada to World</v>
      </c>
      <c r="H1552">
        <v>2014</v>
      </c>
      <c r="I1552" t="s">
        <v>724</v>
      </c>
      <c r="J1552">
        <v>6</v>
      </c>
      <c r="K1552">
        <v>410067.076</v>
      </c>
      <c r="L1552" s="1">
        <f t="shared" si="49"/>
        <v>410.06707599999999</v>
      </c>
    </row>
    <row r="1553" spans="1:12" ht="14.45">
      <c r="A1553" t="s">
        <v>723</v>
      </c>
      <c r="B1553" t="s">
        <v>793</v>
      </c>
      <c r="C1553">
        <v>842139</v>
      </c>
      <c r="D1553" t="s">
        <v>794</v>
      </c>
      <c r="E1553" t="s">
        <v>147</v>
      </c>
      <c r="F1553" t="s">
        <v>292</v>
      </c>
      <c r="G1553" t="str">
        <f t="shared" si="48"/>
        <v>Canada to World</v>
      </c>
      <c r="H1553">
        <v>2015</v>
      </c>
      <c r="I1553" t="s">
        <v>724</v>
      </c>
      <c r="J1553">
        <v>6</v>
      </c>
      <c r="K1553">
        <v>327677.821</v>
      </c>
      <c r="L1553" s="1">
        <f t="shared" si="49"/>
        <v>327.67782099999999</v>
      </c>
    </row>
    <row r="1554" spans="1:12" ht="14.45">
      <c r="A1554" t="s">
        <v>723</v>
      </c>
      <c r="B1554" t="s">
        <v>793</v>
      </c>
      <c r="C1554">
        <v>842139</v>
      </c>
      <c r="D1554" t="s">
        <v>794</v>
      </c>
      <c r="E1554" t="s">
        <v>147</v>
      </c>
      <c r="F1554" t="s">
        <v>292</v>
      </c>
      <c r="G1554" t="str">
        <f t="shared" si="48"/>
        <v>Canada to World</v>
      </c>
      <c r="H1554">
        <v>2016</v>
      </c>
      <c r="I1554" t="s">
        <v>724</v>
      </c>
      <c r="J1554">
        <v>6</v>
      </c>
      <c r="K1554">
        <v>284262.30800000002</v>
      </c>
      <c r="L1554" s="1">
        <f t="shared" si="49"/>
        <v>284.26230800000002</v>
      </c>
    </row>
    <row r="1555" spans="1:12" ht="14.45">
      <c r="A1555" t="s">
        <v>723</v>
      </c>
      <c r="B1555" t="s">
        <v>793</v>
      </c>
      <c r="C1555">
        <v>842139</v>
      </c>
      <c r="D1555" t="s">
        <v>794</v>
      </c>
      <c r="E1555" t="s">
        <v>147</v>
      </c>
      <c r="F1555" t="s">
        <v>292</v>
      </c>
      <c r="G1555" t="str">
        <f t="shared" si="48"/>
        <v>Canada to World</v>
      </c>
      <c r="H1555">
        <v>2017</v>
      </c>
      <c r="I1555" t="s">
        <v>724</v>
      </c>
      <c r="J1555">
        <v>6</v>
      </c>
      <c r="K1555">
        <v>342544.04</v>
      </c>
      <c r="L1555" s="1">
        <f t="shared" si="49"/>
        <v>342.54404</v>
      </c>
    </row>
    <row r="1556" spans="1:12" ht="14.45">
      <c r="A1556" t="s">
        <v>723</v>
      </c>
      <c r="B1556" t="s">
        <v>793</v>
      </c>
      <c r="C1556">
        <v>842139</v>
      </c>
      <c r="D1556" t="s">
        <v>794</v>
      </c>
      <c r="E1556" t="s">
        <v>670</v>
      </c>
      <c r="F1556" t="s">
        <v>670</v>
      </c>
      <c r="G1556" t="str">
        <f t="shared" si="48"/>
        <v>Canada to EU27</v>
      </c>
      <c r="H1556">
        <v>2012</v>
      </c>
      <c r="I1556" t="s">
        <v>724</v>
      </c>
      <c r="J1556">
        <v>6</v>
      </c>
      <c r="K1556">
        <v>28831.334999999999</v>
      </c>
      <c r="L1556" s="1">
        <f t="shared" si="49"/>
        <v>28.831334999999999</v>
      </c>
    </row>
    <row r="1557" spans="1:12" ht="14.45">
      <c r="A1557" t="s">
        <v>723</v>
      </c>
      <c r="B1557" t="s">
        <v>793</v>
      </c>
      <c r="C1557">
        <v>842139</v>
      </c>
      <c r="D1557" t="s">
        <v>794</v>
      </c>
      <c r="E1557" t="s">
        <v>670</v>
      </c>
      <c r="F1557" t="s">
        <v>670</v>
      </c>
      <c r="G1557" t="str">
        <f t="shared" si="48"/>
        <v>Canada to EU27</v>
      </c>
      <c r="H1557">
        <v>2013</v>
      </c>
      <c r="I1557" t="s">
        <v>724</v>
      </c>
      <c r="J1557">
        <v>6</v>
      </c>
      <c r="K1557">
        <v>30207.917000000001</v>
      </c>
      <c r="L1557" s="1">
        <f t="shared" si="49"/>
        <v>30.207917000000002</v>
      </c>
    </row>
    <row r="1558" spans="1:12" ht="14.45">
      <c r="A1558" t="s">
        <v>723</v>
      </c>
      <c r="B1558" t="s">
        <v>793</v>
      </c>
      <c r="C1558">
        <v>842139</v>
      </c>
      <c r="D1558" t="s">
        <v>794</v>
      </c>
      <c r="E1558" t="s">
        <v>670</v>
      </c>
      <c r="F1558" t="s">
        <v>670</v>
      </c>
      <c r="G1558" t="str">
        <f t="shared" si="48"/>
        <v>Canada to EU27</v>
      </c>
      <c r="H1558">
        <v>2014</v>
      </c>
      <c r="I1558" t="s">
        <v>724</v>
      </c>
      <c r="J1558">
        <v>6</v>
      </c>
      <c r="K1558">
        <v>26796.010999999999</v>
      </c>
      <c r="L1558" s="1">
        <f t="shared" si="49"/>
        <v>26.796011</v>
      </c>
    </row>
    <row r="1559" spans="1:12" ht="14.45">
      <c r="A1559" t="s">
        <v>723</v>
      </c>
      <c r="B1559" t="s">
        <v>793</v>
      </c>
      <c r="C1559">
        <v>842139</v>
      </c>
      <c r="D1559" t="s">
        <v>794</v>
      </c>
      <c r="E1559" t="s">
        <v>670</v>
      </c>
      <c r="F1559" t="s">
        <v>670</v>
      </c>
      <c r="G1559" t="str">
        <f t="shared" si="48"/>
        <v>Canada to EU27</v>
      </c>
      <c r="H1559">
        <v>2015</v>
      </c>
      <c r="I1559" t="s">
        <v>724</v>
      </c>
      <c r="J1559">
        <v>6</v>
      </c>
      <c r="K1559">
        <v>16248.307000000001</v>
      </c>
      <c r="L1559" s="1">
        <f t="shared" si="49"/>
        <v>16.248307</v>
      </c>
    </row>
    <row r="1560" spans="1:12" ht="14.45">
      <c r="A1560" t="s">
        <v>723</v>
      </c>
      <c r="B1560" t="s">
        <v>793</v>
      </c>
      <c r="C1560">
        <v>842139</v>
      </c>
      <c r="D1560" t="s">
        <v>794</v>
      </c>
      <c r="E1560" t="s">
        <v>670</v>
      </c>
      <c r="F1560" t="s">
        <v>670</v>
      </c>
      <c r="G1560" t="str">
        <f t="shared" si="48"/>
        <v>Canada to EU27</v>
      </c>
      <c r="H1560">
        <v>2016</v>
      </c>
      <c r="I1560" t="s">
        <v>724</v>
      </c>
      <c r="J1560">
        <v>6</v>
      </c>
      <c r="K1560">
        <v>19983.927</v>
      </c>
      <c r="L1560" s="1">
        <f t="shared" si="49"/>
        <v>19.983927000000001</v>
      </c>
    </row>
    <row r="1561" spans="1:12" ht="14.45">
      <c r="A1561" t="s">
        <v>723</v>
      </c>
      <c r="B1561" t="s">
        <v>793</v>
      </c>
      <c r="C1561">
        <v>842139</v>
      </c>
      <c r="D1561" t="s">
        <v>794</v>
      </c>
      <c r="E1561" t="s">
        <v>670</v>
      </c>
      <c r="F1561" t="s">
        <v>670</v>
      </c>
      <c r="G1561" t="str">
        <f t="shared" si="48"/>
        <v>Canada to EU27</v>
      </c>
      <c r="H1561">
        <v>2017</v>
      </c>
      <c r="I1561" t="s">
        <v>724</v>
      </c>
      <c r="J1561">
        <v>6</v>
      </c>
      <c r="K1561">
        <v>18814.899000000001</v>
      </c>
      <c r="L1561" s="1">
        <f t="shared" si="49"/>
        <v>18.814899</v>
      </c>
    </row>
    <row r="1562" spans="1:12" ht="14.45">
      <c r="A1562" t="s">
        <v>723</v>
      </c>
      <c r="B1562" t="s">
        <v>793</v>
      </c>
      <c r="C1562">
        <v>847989</v>
      </c>
      <c r="D1562" t="s">
        <v>794</v>
      </c>
      <c r="E1562" t="s">
        <v>147</v>
      </c>
      <c r="F1562" t="s">
        <v>292</v>
      </c>
      <c r="G1562" t="str">
        <f t="shared" si="48"/>
        <v>Canada to World</v>
      </c>
      <c r="H1562">
        <v>2012</v>
      </c>
      <c r="I1562" t="s">
        <v>724</v>
      </c>
      <c r="J1562">
        <v>6</v>
      </c>
      <c r="K1562">
        <v>852056.16500000004</v>
      </c>
      <c r="L1562" s="1">
        <f t="shared" si="49"/>
        <v>852.05616500000008</v>
      </c>
    </row>
    <row r="1563" spans="1:12" ht="14.45">
      <c r="A1563" t="s">
        <v>723</v>
      </c>
      <c r="B1563" t="s">
        <v>793</v>
      </c>
      <c r="C1563">
        <v>847989</v>
      </c>
      <c r="D1563" t="s">
        <v>794</v>
      </c>
      <c r="E1563" t="s">
        <v>147</v>
      </c>
      <c r="F1563" t="s">
        <v>292</v>
      </c>
      <c r="G1563" t="str">
        <f t="shared" si="48"/>
        <v>Canada to World</v>
      </c>
      <c r="H1563">
        <v>2013</v>
      </c>
      <c r="I1563" t="s">
        <v>724</v>
      </c>
      <c r="J1563">
        <v>6</v>
      </c>
      <c r="K1563">
        <v>780172.42799999996</v>
      </c>
      <c r="L1563" s="1">
        <f t="shared" si="49"/>
        <v>780.17242799999997</v>
      </c>
    </row>
    <row r="1564" spans="1:12" ht="14.45">
      <c r="A1564" t="s">
        <v>723</v>
      </c>
      <c r="B1564" t="s">
        <v>793</v>
      </c>
      <c r="C1564">
        <v>847989</v>
      </c>
      <c r="D1564" t="s">
        <v>794</v>
      </c>
      <c r="E1564" t="s">
        <v>147</v>
      </c>
      <c r="F1564" t="s">
        <v>292</v>
      </c>
      <c r="G1564" t="str">
        <f t="shared" si="48"/>
        <v>Canada to World</v>
      </c>
      <c r="H1564">
        <v>2014</v>
      </c>
      <c r="I1564" t="s">
        <v>724</v>
      </c>
      <c r="J1564">
        <v>6</v>
      </c>
      <c r="K1564">
        <v>725002.67799999996</v>
      </c>
      <c r="L1564" s="1">
        <f t="shared" si="49"/>
        <v>725.00267799999995</v>
      </c>
    </row>
    <row r="1565" spans="1:12" ht="14.45">
      <c r="A1565" t="s">
        <v>723</v>
      </c>
      <c r="B1565" t="s">
        <v>793</v>
      </c>
      <c r="C1565">
        <v>847989</v>
      </c>
      <c r="D1565" t="s">
        <v>794</v>
      </c>
      <c r="E1565" t="s">
        <v>147</v>
      </c>
      <c r="F1565" t="s">
        <v>292</v>
      </c>
      <c r="G1565" t="str">
        <f t="shared" si="48"/>
        <v>Canada to World</v>
      </c>
      <c r="H1565">
        <v>2015</v>
      </c>
      <c r="I1565" t="s">
        <v>724</v>
      </c>
      <c r="J1565">
        <v>6</v>
      </c>
      <c r="K1565">
        <v>584809.99</v>
      </c>
      <c r="L1565" s="1">
        <f t="shared" si="49"/>
        <v>584.80998999999997</v>
      </c>
    </row>
    <row r="1566" spans="1:12" ht="14.45">
      <c r="A1566" t="s">
        <v>723</v>
      </c>
      <c r="B1566" t="s">
        <v>793</v>
      </c>
      <c r="C1566">
        <v>847989</v>
      </c>
      <c r="D1566" t="s">
        <v>794</v>
      </c>
      <c r="E1566" t="s">
        <v>147</v>
      </c>
      <c r="F1566" t="s">
        <v>292</v>
      </c>
      <c r="G1566" t="str">
        <f t="shared" si="48"/>
        <v>Canada to World</v>
      </c>
      <c r="H1566">
        <v>2016</v>
      </c>
      <c r="I1566" t="s">
        <v>724</v>
      </c>
      <c r="J1566">
        <v>6</v>
      </c>
      <c r="K1566">
        <v>508494.62099999998</v>
      </c>
      <c r="L1566" s="1">
        <f t="shared" si="49"/>
        <v>508.494621</v>
      </c>
    </row>
    <row r="1567" spans="1:12" ht="14.45">
      <c r="A1567" t="s">
        <v>723</v>
      </c>
      <c r="B1567" t="s">
        <v>793</v>
      </c>
      <c r="C1567">
        <v>847989</v>
      </c>
      <c r="D1567" t="s">
        <v>794</v>
      </c>
      <c r="E1567" t="s">
        <v>147</v>
      </c>
      <c r="F1567" t="s">
        <v>292</v>
      </c>
      <c r="G1567" t="str">
        <f t="shared" si="48"/>
        <v>Canada to World</v>
      </c>
      <c r="H1567">
        <v>2017</v>
      </c>
      <c r="I1567" t="s">
        <v>724</v>
      </c>
      <c r="J1567">
        <v>6</v>
      </c>
      <c r="K1567">
        <v>637649.32799999998</v>
      </c>
      <c r="L1567" s="1">
        <f t="shared" si="49"/>
        <v>637.64932799999997</v>
      </c>
    </row>
    <row r="1568" spans="1:12" ht="14.45">
      <c r="A1568" t="s">
        <v>723</v>
      </c>
      <c r="B1568" t="s">
        <v>793</v>
      </c>
      <c r="C1568">
        <v>847989</v>
      </c>
      <c r="D1568" t="s">
        <v>794</v>
      </c>
      <c r="E1568" t="s">
        <v>670</v>
      </c>
      <c r="F1568" t="s">
        <v>670</v>
      </c>
      <c r="G1568" t="str">
        <f t="shared" si="48"/>
        <v>Canada to EU27</v>
      </c>
      <c r="H1568">
        <v>2012</v>
      </c>
      <c r="I1568" t="s">
        <v>724</v>
      </c>
      <c r="J1568">
        <v>6</v>
      </c>
      <c r="K1568">
        <v>35427.192000000003</v>
      </c>
      <c r="L1568" s="1">
        <f t="shared" si="49"/>
        <v>35.427192000000005</v>
      </c>
    </row>
    <row r="1569" spans="1:12" ht="14.45">
      <c r="A1569" t="s">
        <v>723</v>
      </c>
      <c r="B1569" t="s">
        <v>793</v>
      </c>
      <c r="C1569">
        <v>847989</v>
      </c>
      <c r="D1569" t="s">
        <v>794</v>
      </c>
      <c r="E1569" t="s">
        <v>670</v>
      </c>
      <c r="F1569" t="s">
        <v>670</v>
      </c>
      <c r="G1569" t="str">
        <f t="shared" si="48"/>
        <v>Canada to EU27</v>
      </c>
      <c r="H1569">
        <v>2013</v>
      </c>
      <c r="I1569" t="s">
        <v>724</v>
      </c>
      <c r="J1569">
        <v>6</v>
      </c>
      <c r="K1569">
        <v>47659.695</v>
      </c>
      <c r="L1569" s="1">
        <f t="shared" si="49"/>
        <v>47.659694999999999</v>
      </c>
    </row>
    <row r="1570" spans="1:12" ht="14.45">
      <c r="A1570" t="s">
        <v>723</v>
      </c>
      <c r="B1570" t="s">
        <v>793</v>
      </c>
      <c r="C1570">
        <v>847989</v>
      </c>
      <c r="D1570" t="s">
        <v>794</v>
      </c>
      <c r="E1570" t="s">
        <v>670</v>
      </c>
      <c r="F1570" t="s">
        <v>670</v>
      </c>
      <c r="G1570" t="str">
        <f t="shared" si="48"/>
        <v>Canada to EU27</v>
      </c>
      <c r="H1570">
        <v>2014</v>
      </c>
      <c r="I1570" t="s">
        <v>724</v>
      </c>
      <c r="J1570">
        <v>6</v>
      </c>
      <c r="K1570">
        <v>40690.300000000003</v>
      </c>
      <c r="L1570" s="1">
        <f t="shared" si="49"/>
        <v>40.690300000000001</v>
      </c>
    </row>
    <row r="1571" spans="1:12" ht="14.45">
      <c r="A1571" t="s">
        <v>723</v>
      </c>
      <c r="B1571" t="s">
        <v>793</v>
      </c>
      <c r="C1571">
        <v>847989</v>
      </c>
      <c r="D1571" t="s">
        <v>794</v>
      </c>
      <c r="E1571" t="s">
        <v>670</v>
      </c>
      <c r="F1571" t="s">
        <v>670</v>
      </c>
      <c r="G1571" t="str">
        <f t="shared" si="48"/>
        <v>Canada to EU27</v>
      </c>
      <c r="H1571">
        <v>2015</v>
      </c>
      <c r="I1571" t="s">
        <v>724</v>
      </c>
      <c r="J1571">
        <v>6</v>
      </c>
      <c r="K1571">
        <v>38740.131000000001</v>
      </c>
      <c r="L1571" s="1">
        <f t="shared" si="49"/>
        <v>38.740130999999998</v>
      </c>
    </row>
    <row r="1572" spans="1:12" ht="14.45">
      <c r="A1572" t="s">
        <v>723</v>
      </c>
      <c r="B1572" t="s">
        <v>793</v>
      </c>
      <c r="C1572">
        <v>847989</v>
      </c>
      <c r="D1572" t="s">
        <v>794</v>
      </c>
      <c r="E1572" t="s">
        <v>670</v>
      </c>
      <c r="F1572" t="s">
        <v>670</v>
      </c>
      <c r="G1572" t="str">
        <f t="shared" si="48"/>
        <v>Canada to EU27</v>
      </c>
      <c r="H1572">
        <v>2016</v>
      </c>
      <c r="I1572" t="s">
        <v>724</v>
      </c>
      <c r="J1572">
        <v>6</v>
      </c>
      <c r="K1572">
        <v>27066.014999999999</v>
      </c>
      <c r="L1572" s="1">
        <f t="shared" si="49"/>
        <v>27.066015</v>
      </c>
    </row>
    <row r="1573" spans="1:12" ht="14.45">
      <c r="A1573" t="s">
        <v>723</v>
      </c>
      <c r="B1573" t="s">
        <v>793</v>
      </c>
      <c r="C1573">
        <v>847989</v>
      </c>
      <c r="D1573" t="s">
        <v>794</v>
      </c>
      <c r="E1573" t="s">
        <v>670</v>
      </c>
      <c r="F1573" t="s">
        <v>670</v>
      </c>
      <c r="G1573" t="str">
        <f t="shared" si="48"/>
        <v>Canada to EU27</v>
      </c>
      <c r="H1573">
        <v>2017</v>
      </c>
      <c r="I1573" t="s">
        <v>724</v>
      </c>
      <c r="J1573">
        <v>6</v>
      </c>
      <c r="K1573">
        <v>51044.875999999997</v>
      </c>
      <c r="L1573" s="1">
        <f t="shared" si="49"/>
        <v>51.044875999999995</v>
      </c>
    </row>
    <row r="1574" spans="1:12" ht="14.45">
      <c r="A1574" t="s">
        <v>723</v>
      </c>
      <c r="B1574" t="s">
        <v>795</v>
      </c>
      <c r="C1574">
        <v>730900</v>
      </c>
      <c r="D1574" t="s">
        <v>796</v>
      </c>
      <c r="E1574" t="s">
        <v>147</v>
      </c>
      <c r="F1574" t="s">
        <v>292</v>
      </c>
      <c r="G1574" t="str">
        <f t="shared" si="48"/>
        <v>Switzerland to World</v>
      </c>
      <c r="H1574">
        <v>2012</v>
      </c>
      <c r="I1574" t="s">
        <v>724</v>
      </c>
      <c r="J1574">
        <v>6</v>
      </c>
      <c r="K1574">
        <v>24477.272000000001</v>
      </c>
      <c r="L1574" s="1">
        <f t="shared" si="49"/>
        <v>24.477271999999999</v>
      </c>
    </row>
    <row r="1575" spans="1:12" ht="14.45">
      <c r="A1575" t="s">
        <v>723</v>
      </c>
      <c r="B1575" t="s">
        <v>795</v>
      </c>
      <c r="C1575">
        <v>730900</v>
      </c>
      <c r="D1575" t="s">
        <v>796</v>
      </c>
      <c r="E1575" t="s">
        <v>147</v>
      </c>
      <c r="F1575" t="s">
        <v>292</v>
      </c>
      <c r="G1575" t="str">
        <f t="shared" si="48"/>
        <v>Switzerland to World</v>
      </c>
      <c r="H1575">
        <v>2013</v>
      </c>
      <c r="I1575" t="s">
        <v>724</v>
      </c>
      <c r="J1575">
        <v>6</v>
      </c>
      <c r="K1575">
        <v>22858.702000000001</v>
      </c>
      <c r="L1575" s="1">
        <f t="shared" si="49"/>
        <v>22.858702000000001</v>
      </c>
    </row>
    <row r="1576" spans="1:12" ht="14.45">
      <c r="A1576" t="s">
        <v>723</v>
      </c>
      <c r="B1576" t="s">
        <v>795</v>
      </c>
      <c r="C1576">
        <v>730900</v>
      </c>
      <c r="D1576" t="s">
        <v>796</v>
      </c>
      <c r="E1576" t="s">
        <v>147</v>
      </c>
      <c r="F1576" t="s">
        <v>292</v>
      </c>
      <c r="G1576" t="str">
        <f t="shared" si="48"/>
        <v>Switzerland to World</v>
      </c>
      <c r="H1576">
        <v>2014</v>
      </c>
      <c r="I1576" t="s">
        <v>724</v>
      </c>
      <c r="J1576">
        <v>6</v>
      </c>
      <c r="K1576">
        <v>21645.382000000001</v>
      </c>
      <c r="L1576" s="1">
        <f t="shared" si="49"/>
        <v>21.645382000000001</v>
      </c>
    </row>
    <row r="1577" spans="1:12" ht="14.45">
      <c r="A1577" t="s">
        <v>723</v>
      </c>
      <c r="B1577" t="s">
        <v>795</v>
      </c>
      <c r="C1577">
        <v>730900</v>
      </c>
      <c r="D1577" t="s">
        <v>796</v>
      </c>
      <c r="E1577" t="s">
        <v>147</v>
      </c>
      <c r="F1577" t="s">
        <v>292</v>
      </c>
      <c r="G1577" t="str">
        <f t="shared" si="48"/>
        <v>Switzerland to World</v>
      </c>
      <c r="H1577">
        <v>2015</v>
      </c>
      <c r="I1577" t="s">
        <v>724</v>
      </c>
      <c r="J1577">
        <v>6</v>
      </c>
      <c r="K1577">
        <v>17558.733</v>
      </c>
      <c r="L1577" s="1">
        <f t="shared" si="49"/>
        <v>17.558733</v>
      </c>
    </row>
    <row r="1578" spans="1:12" ht="14.45">
      <c r="A1578" t="s">
        <v>723</v>
      </c>
      <c r="B1578" t="s">
        <v>795</v>
      </c>
      <c r="C1578">
        <v>730900</v>
      </c>
      <c r="D1578" t="s">
        <v>796</v>
      </c>
      <c r="E1578" t="s">
        <v>147</v>
      </c>
      <c r="F1578" t="s">
        <v>292</v>
      </c>
      <c r="G1578" t="str">
        <f t="shared" si="48"/>
        <v>Switzerland to World</v>
      </c>
      <c r="H1578">
        <v>2016</v>
      </c>
      <c r="I1578" t="s">
        <v>724</v>
      </c>
      <c r="J1578">
        <v>6</v>
      </c>
      <c r="K1578">
        <v>16735.632000000001</v>
      </c>
      <c r="L1578" s="1">
        <f t="shared" si="49"/>
        <v>16.735632000000003</v>
      </c>
    </row>
    <row r="1579" spans="1:12" ht="14.45">
      <c r="A1579" t="s">
        <v>723</v>
      </c>
      <c r="B1579" t="s">
        <v>795</v>
      </c>
      <c r="C1579">
        <v>730900</v>
      </c>
      <c r="D1579" t="s">
        <v>796</v>
      </c>
      <c r="E1579" t="s">
        <v>147</v>
      </c>
      <c r="F1579" t="s">
        <v>292</v>
      </c>
      <c r="G1579" t="str">
        <f t="shared" si="48"/>
        <v>Switzerland to World</v>
      </c>
      <c r="H1579">
        <v>2017</v>
      </c>
      <c r="I1579" t="s">
        <v>724</v>
      </c>
      <c r="J1579">
        <v>6</v>
      </c>
      <c r="K1579">
        <v>15359.132</v>
      </c>
      <c r="L1579" s="1">
        <f t="shared" si="49"/>
        <v>15.359131999999999</v>
      </c>
    </row>
    <row r="1580" spans="1:12" ht="14.45">
      <c r="A1580" t="s">
        <v>723</v>
      </c>
      <c r="B1580" t="s">
        <v>795</v>
      </c>
      <c r="C1580">
        <v>730900</v>
      </c>
      <c r="D1580" t="s">
        <v>796</v>
      </c>
      <c r="E1580" t="s">
        <v>670</v>
      </c>
      <c r="F1580" t="s">
        <v>670</v>
      </c>
      <c r="G1580" t="str">
        <f t="shared" si="48"/>
        <v>Switzerland to EU27</v>
      </c>
      <c r="H1580">
        <v>2012</v>
      </c>
      <c r="I1580" t="s">
        <v>724</v>
      </c>
      <c r="J1580">
        <v>6</v>
      </c>
      <c r="K1580">
        <v>23227.624</v>
      </c>
      <c r="L1580" s="1">
        <f t="shared" si="49"/>
        <v>23.227623999999999</v>
      </c>
    </row>
    <row r="1581" spans="1:12" ht="14.45">
      <c r="A1581" t="s">
        <v>723</v>
      </c>
      <c r="B1581" t="s">
        <v>795</v>
      </c>
      <c r="C1581">
        <v>730900</v>
      </c>
      <c r="D1581" t="s">
        <v>796</v>
      </c>
      <c r="E1581" t="s">
        <v>670</v>
      </c>
      <c r="F1581" t="s">
        <v>670</v>
      </c>
      <c r="G1581" t="str">
        <f t="shared" si="48"/>
        <v>Switzerland to EU27</v>
      </c>
      <c r="H1581">
        <v>2013</v>
      </c>
      <c r="I1581" t="s">
        <v>724</v>
      </c>
      <c r="J1581">
        <v>6</v>
      </c>
      <c r="K1581">
        <v>20657.786</v>
      </c>
      <c r="L1581" s="1">
        <f t="shared" si="49"/>
        <v>20.657786000000002</v>
      </c>
    </row>
    <row r="1582" spans="1:12" ht="14.45">
      <c r="A1582" t="s">
        <v>723</v>
      </c>
      <c r="B1582" t="s">
        <v>795</v>
      </c>
      <c r="C1582">
        <v>730900</v>
      </c>
      <c r="D1582" t="s">
        <v>796</v>
      </c>
      <c r="E1582" t="s">
        <v>670</v>
      </c>
      <c r="F1582" t="s">
        <v>670</v>
      </c>
      <c r="G1582" t="str">
        <f t="shared" si="48"/>
        <v>Switzerland to EU27</v>
      </c>
      <c r="H1582">
        <v>2014</v>
      </c>
      <c r="I1582" t="s">
        <v>724</v>
      </c>
      <c r="J1582">
        <v>6</v>
      </c>
      <c r="K1582">
        <v>16592.620999999999</v>
      </c>
      <c r="L1582" s="1">
        <f t="shared" si="49"/>
        <v>16.592620999999998</v>
      </c>
    </row>
    <row r="1583" spans="1:12" ht="14.45">
      <c r="A1583" t="s">
        <v>723</v>
      </c>
      <c r="B1583" t="s">
        <v>795</v>
      </c>
      <c r="C1583">
        <v>730900</v>
      </c>
      <c r="D1583" t="s">
        <v>796</v>
      </c>
      <c r="E1583" t="s">
        <v>670</v>
      </c>
      <c r="F1583" t="s">
        <v>670</v>
      </c>
      <c r="G1583" t="str">
        <f t="shared" si="48"/>
        <v>Switzerland to EU27</v>
      </c>
      <c r="H1583">
        <v>2015</v>
      </c>
      <c r="I1583" t="s">
        <v>724</v>
      </c>
      <c r="J1583">
        <v>6</v>
      </c>
      <c r="K1583">
        <v>15984.117</v>
      </c>
      <c r="L1583" s="1">
        <f t="shared" si="49"/>
        <v>15.984116999999999</v>
      </c>
    </row>
    <row r="1584" spans="1:12" ht="14.45">
      <c r="A1584" t="s">
        <v>723</v>
      </c>
      <c r="B1584" t="s">
        <v>795</v>
      </c>
      <c r="C1584">
        <v>730900</v>
      </c>
      <c r="D1584" t="s">
        <v>796</v>
      </c>
      <c r="E1584" t="s">
        <v>670</v>
      </c>
      <c r="F1584" t="s">
        <v>670</v>
      </c>
      <c r="G1584" t="str">
        <f t="shared" si="48"/>
        <v>Switzerland to EU27</v>
      </c>
      <c r="H1584">
        <v>2016</v>
      </c>
      <c r="I1584" t="s">
        <v>724</v>
      </c>
      <c r="J1584">
        <v>6</v>
      </c>
      <c r="K1584">
        <v>15706.504000000001</v>
      </c>
      <c r="L1584" s="1">
        <f t="shared" si="49"/>
        <v>15.706504000000001</v>
      </c>
    </row>
    <row r="1585" spans="1:12" ht="14.45">
      <c r="A1585" t="s">
        <v>723</v>
      </c>
      <c r="B1585" t="s">
        <v>795</v>
      </c>
      <c r="C1585">
        <v>730900</v>
      </c>
      <c r="D1585" t="s">
        <v>796</v>
      </c>
      <c r="E1585" t="s">
        <v>670</v>
      </c>
      <c r="F1585" t="s">
        <v>670</v>
      </c>
      <c r="G1585" t="str">
        <f t="shared" si="48"/>
        <v>Switzerland to EU27</v>
      </c>
      <c r="H1585">
        <v>2017</v>
      </c>
      <c r="I1585" t="s">
        <v>724</v>
      </c>
      <c r="J1585">
        <v>6</v>
      </c>
      <c r="K1585">
        <v>13517.526</v>
      </c>
      <c r="L1585" s="1">
        <f t="shared" si="49"/>
        <v>13.517526</v>
      </c>
    </row>
    <row r="1586" spans="1:12" ht="14.45">
      <c r="A1586" t="s">
        <v>723</v>
      </c>
      <c r="B1586" t="s">
        <v>795</v>
      </c>
      <c r="C1586">
        <v>741999</v>
      </c>
      <c r="D1586" t="s">
        <v>796</v>
      </c>
      <c r="E1586" t="s">
        <v>147</v>
      </c>
      <c r="F1586" t="s">
        <v>292</v>
      </c>
      <c r="G1586" t="str">
        <f t="shared" si="48"/>
        <v>Switzerland to World</v>
      </c>
      <c r="H1586">
        <v>2012</v>
      </c>
      <c r="I1586" t="s">
        <v>724</v>
      </c>
      <c r="J1586">
        <v>6</v>
      </c>
      <c r="K1586">
        <v>93911.535000000003</v>
      </c>
      <c r="L1586" s="1">
        <f t="shared" si="49"/>
        <v>93.911535000000001</v>
      </c>
    </row>
    <row r="1587" spans="1:12" ht="14.45">
      <c r="A1587" t="s">
        <v>723</v>
      </c>
      <c r="B1587" t="s">
        <v>795</v>
      </c>
      <c r="C1587">
        <v>741999</v>
      </c>
      <c r="D1587" t="s">
        <v>796</v>
      </c>
      <c r="E1587" t="s">
        <v>147</v>
      </c>
      <c r="F1587" t="s">
        <v>292</v>
      </c>
      <c r="G1587" t="str">
        <f t="shared" si="48"/>
        <v>Switzerland to World</v>
      </c>
      <c r="H1587">
        <v>2013</v>
      </c>
      <c r="I1587" t="s">
        <v>724</v>
      </c>
      <c r="J1587">
        <v>6</v>
      </c>
      <c r="K1587">
        <v>86544.930999999997</v>
      </c>
      <c r="L1587" s="1">
        <f t="shared" si="49"/>
        <v>86.544930999999991</v>
      </c>
    </row>
    <row r="1588" spans="1:12" ht="14.45">
      <c r="A1588" t="s">
        <v>723</v>
      </c>
      <c r="B1588" t="s">
        <v>795</v>
      </c>
      <c r="C1588">
        <v>741999</v>
      </c>
      <c r="D1588" t="s">
        <v>796</v>
      </c>
      <c r="E1588" t="s">
        <v>147</v>
      </c>
      <c r="F1588" t="s">
        <v>292</v>
      </c>
      <c r="G1588" t="str">
        <f t="shared" si="48"/>
        <v>Switzerland to World</v>
      </c>
      <c r="H1588">
        <v>2014</v>
      </c>
      <c r="I1588" t="s">
        <v>724</v>
      </c>
      <c r="J1588">
        <v>6</v>
      </c>
      <c r="K1588">
        <v>91643.047999999995</v>
      </c>
      <c r="L1588" s="1">
        <f t="shared" si="49"/>
        <v>91.643047999999993</v>
      </c>
    </row>
    <row r="1589" spans="1:12" ht="14.45">
      <c r="A1589" t="s">
        <v>723</v>
      </c>
      <c r="B1589" t="s">
        <v>795</v>
      </c>
      <c r="C1589">
        <v>741999</v>
      </c>
      <c r="D1589" t="s">
        <v>796</v>
      </c>
      <c r="E1589" t="s">
        <v>147</v>
      </c>
      <c r="F1589" t="s">
        <v>292</v>
      </c>
      <c r="G1589" t="str">
        <f t="shared" si="48"/>
        <v>Switzerland to World</v>
      </c>
      <c r="H1589">
        <v>2015</v>
      </c>
      <c r="I1589" t="s">
        <v>724</v>
      </c>
      <c r="J1589">
        <v>6</v>
      </c>
      <c r="K1589">
        <v>74607.92</v>
      </c>
      <c r="L1589" s="1">
        <f t="shared" si="49"/>
        <v>74.607919999999993</v>
      </c>
    </row>
    <row r="1590" spans="1:12" ht="14.45">
      <c r="A1590" t="s">
        <v>723</v>
      </c>
      <c r="B1590" t="s">
        <v>795</v>
      </c>
      <c r="C1590">
        <v>741999</v>
      </c>
      <c r="D1590" t="s">
        <v>796</v>
      </c>
      <c r="E1590" t="s">
        <v>147</v>
      </c>
      <c r="F1590" t="s">
        <v>292</v>
      </c>
      <c r="G1590" t="str">
        <f t="shared" si="48"/>
        <v>Switzerland to World</v>
      </c>
      <c r="H1590">
        <v>2016</v>
      </c>
      <c r="I1590" t="s">
        <v>724</v>
      </c>
      <c r="J1590">
        <v>6</v>
      </c>
      <c r="K1590">
        <v>77083.611000000004</v>
      </c>
      <c r="L1590" s="1">
        <f t="shared" si="49"/>
        <v>77.083611000000005</v>
      </c>
    </row>
    <row r="1591" spans="1:12" ht="14.45">
      <c r="A1591" t="s">
        <v>723</v>
      </c>
      <c r="B1591" t="s">
        <v>795</v>
      </c>
      <c r="C1591">
        <v>741999</v>
      </c>
      <c r="D1591" t="s">
        <v>796</v>
      </c>
      <c r="E1591" t="s">
        <v>147</v>
      </c>
      <c r="F1591" t="s">
        <v>292</v>
      </c>
      <c r="G1591" t="str">
        <f t="shared" si="48"/>
        <v>Switzerland to World</v>
      </c>
      <c r="H1591">
        <v>2017</v>
      </c>
      <c r="I1591" t="s">
        <v>724</v>
      </c>
      <c r="J1591">
        <v>6</v>
      </c>
      <c r="K1591">
        <v>84670.058000000005</v>
      </c>
      <c r="L1591" s="1">
        <f t="shared" si="49"/>
        <v>84.670058000000012</v>
      </c>
    </row>
    <row r="1592" spans="1:12" ht="14.45">
      <c r="A1592" t="s">
        <v>723</v>
      </c>
      <c r="B1592" t="s">
        <v>795</v>
      </c>
      <c r="C1592">
        <v>741999</v>
      </c>
      <c r="D1592" t="s">
        <v>796</v>
      </c>
      <c r="E1592" t="s">
        <v>670</v>
      </c>
      <c r="F1592" t="s">
        <v>670</v>
      </c>
      <c r="G1592" t="str">
        <f t="shared" si="48"/>
        <v>Switzerland to EU27</v>
      </c>
      <c r="H1592">
        <v>2012</v>
      </c>
      <c r="I1592" t="s">
        <v>724</v>
      </c>
      <c r="J1592">
        <v>6</v>
      </c>
      <c r="K1592">
        <v>65534.898999999998</v>
      </c>
      <c r="L1592" s="1">
        <f t="shared" si="49"/>
        <v>65.534898999999996</v>
      </c>
    </row>
    <row r="1593" spans="1:12" ht="14.45">
      <c r="A1593" t="s">
        <v>723</v>
      </c>
      <c r="B1593" t="s">
        <v>795</v>
      </c>
      <c r="C1593">
        <v>741999</v>
      </c>
      <c r="D1593" t="s">
        <v>796</v>
      </c>
      <c r="E1593" t="s">
        <v>670</v>
      </c>
      <c r="F1593" t="s">
        <v>670</v>
      </c>
      <c r="G1593" t="str">
        <f t="shared" si="48"/>
        <v>Switzerland to EU27</v>
      </c>
      <c r="H1593">
        <v>2013</v>
      </c>
      <c r="I1593" t="s">
        <v>724</v>
      </c>
      <c r="J1593">
        <v>6</v>
      </c>
      <c r="K1593">
        <v>64495.428999999996</v>
      </c>
      <c r="L1593" s="1">
        <f t="shared" si="49"/>
        <v>64.495429000000001</v>
      </c>
    </row>
    <row r="1594" spans="1:12" ht="14.45">
      <c r="A1594" t="s">
        <v>723</v>
      </c>
      <c r="B1594" t="s">
        <v>795</v>
      </c>
      <c r="C1594">
        <v>741999</v>
      </c>
      <c r="D1594" t="s">
        <v>796</v>
      </c>
      <c r="E1594" t="s">
        <v>670</v>
      </c>
      <c r="F1594" t="s">
        <v>670</v>
      </c>
      <c r="G1594" t="str">
        <f t="shared" si="48"/>
        <v>Switzerland to EU27</v>
      </c>
      <c r="H1594">
        <v>2014</v>
      </c>
      <c r="I1594" t="s">
        <v>724</v>
      </c>
      <c r="J1594">
        <v>6</v>
      </c>
      <c r="K1594">
        <v>66351.168000000005</v>
      </c>
      <c r="L1594" s="1">
        <f t="shared" si="49"/>
        <v>66.351168000000001</v>
      </c>
    </row>
    <row r="1595" spans="1:12" ht="14.45">
      <c r="A1595" t="s">
        <v>723</v>
      </c>
      <c r="B1595" t="s">
        <v>795</v>
      </c>
      <c r="C1595">
        <v>741999</v>
      </c>
      <c r="D1595" t="s">
        <v>796</v>
      </c>
      <c r="E1595" t="s">
        <v>670</v>
      </c>
      <c r="F1595" t="s">
        <v>670</v>
      </c>
      <c r="G1595" t="str">
        <f t="shared" si="48"/>
        <v>Switzerland to EU27</v>
      </c>
      <c r="H1595">
        <v>2015</v>
      </c>
      <c r="I1595" t="s">
        <v>724</v>
      </c>
      <c r="J1595">
        <v>6</v>
      </c>
      <c r="K1595">
        <v>53208.540999999997</v>
      </c>
      <c r="L1595" s="1">
        <f t="shared" si="49"/>
        <v>53.208540999999997</v>
      </c>
    </row>
    <row r="1596" spans="1:12" ht="14.45">
      <c r="A1596" t="s">
        <v>723</v>
      </c>
      <c r="B1596" t="s">
        <v>795</v>
      </c>
      <c r="C1596">
        <v>741999</v>
      </c>
      <c r="D1596" t="s">
        <v>796</v>
      </c>
      <c r="E1596" t="s">
        <v>670</v>
      </c>
      <c r="F1596" t="s">
        <v>670</v>
      </c>
      <c r="G1596" t="str">
        <f t="shared" si="48"/>
        <v>Switzerland to EU27</v>
      </c>
      <c r="H1596">
        <v>2016</v>
      </c>
      <c r="I1596" t="s">
        <v>724</v>
      </c>
      <c r="J1596">
        <v>6</v>
      </c>
      <c r="K1596">
        <v>53448.748</v>
      </c>
      <c r="L1596" s="1">
        <f t="shared" si="49"/>
        <v>53.448748000000002</v>
      </c>
    </row>
    <row r="1597" spans="1:12" ht="14.45">
      <c r="A1597" t="s">
        <v>723</v>
      </c>
      <c r="B1597" t="s">
        <v>795</v>
      </c>
      <c r="C1597">
        <v>741999</v>
      </c>
      <c r="D1597" t="s">
        <v>796</v>
      </c>
      <c r="E1597" t="s">
        <v>670</v>
      </c>
      <c r="F1597" t="s">
        <v>670</v>
      </c>
      <c r="G1597" t="str">
        <f t="shared" si="48"/>
        <v>Switzerland to EU27</v>
      </c>
      <c r="H1597">
        <v>2017</v>
      </c>
      <c r="I1597" t="s">
        <v>724</v>
      </c>
      <c r="J1597">
        <v>6</v>
      </c>
      <c r="K1597">
        <v>59530.572</v>
      </c>
      <c r="L1597" s="1">
        <f t="shared" si="49"/>
        <v>59.530571999999999</v>
      </c>
    </row>
    <row r="1598" spans="1:12" ht="14.45">
      <c r="A1598" t="s">
        <v>723</v>
      </c>
      <c r="B1598" t="s">
        <v>795</v>
      </c>
      <c r="C1598">
        <v>761100</v>
      </c>
      <c r="D1598" t="s">
        <v>796</v>
      </c>
      <c r="E1598" t="s">
        <v>147</v>
      </c>
      <c r="F1598" t="s">
        <v>292</v>
      </c>
      <c r="G1598" t="str">
        <f t="shared" si="48"/>
        <v>Switzerland to World</v>
      </c>
      <c r="H1598">
        <v>2012</v>
      </c>
      <c r="I1598" t="s">
        <v>724</v>
      </c>
      <c r="J1598">
        <v>6</v>
      </c>
      <c r="K1598">
        <v>1549.105</v>
      </c>
      <c r="L1598" s="1">
        <f t="shared" si="49"/>
        <v>1.549105</v>
      </c>
    </row>
    <row r="1599" spans="1:12" ht="14.45">
      <c r="A1599" t="s">
        <v>723</v>
      </c>
      <c r="B1599" t="s">
        <v>795</v>
      </c>
      <c r="C1599">
        <v>761100</v>
      </c>
      <c r="D1599" t="s">
        <v>796</v>
      </c>
      <c r="E1599" t="s">
        <v>147</v>
      </c>
      <c r="F1599" t="s">
        <v>292</v>
      </c>
      <c r="G1599" t="str">
        <f t="shared" si="48"/>
        <v>Switzerland to World</v>
      </c>
      <c r="H1599">
        <v>2013</v>
      </c>
      <c r="I1599" t="s">
        <v>724</v>
      </c>
      <c r="J1599">
        <v>6</v>
      </c>
      <c r="K1599">
        <v>1929.98</v>
      </c>
      <c r="L1599" s="1">
        <f t="shared" si="49"/>
        <v>1.92998</v>
      </c>
    </row>
    <row r="1600" spans="1:12" ht="14.45">
      <c r="A1600" t="s">
        <v>723</v>
      </c>
      <c r="B1600" t="s">
        <v>795</v>
      </c>
      <c r="C1600">
        <v>761100</v>
      </c>
      <c r="D1600" t="s">
        <v>796</v>
      </c>
      <c r="E1600" t="s">
        <v>147</v>
      </c>
      <c r="F1600" t="s">
        <v>292</v>
      </c>
      <c r="G1600" t="str">
        <f t="shared" si="48"/>
        <v>Switzerland to World</v>
      </c>
      <c r="H1600">
        <v>2014</v>
      </c>
      <c r="I1600" t="s">
        <v>724</v>
      </c>
      <c r="J1600">
        <v>6</v>
      </c>
      <c r="K1600">
        <v>247.85599999999999</v>
      </c>
      <c r="L1600" s="1">
        <f t="shared" si="49"/>
        <v>0.24785599999999999</v>
      </c>
    </row>
    <row r="1601" spans="1:12" ht="14.45">
      <c r="A1601" t="s">
        <v>723</v>
      </c>
      <c r="B1601" t="s">
        <v>795</v>
      </c>
      <c r="C1601">
        <v>761100</v>
      </c>
      <c r="D1601" t="s">
        <v>796</v>
      </c>
      <c r="E1601" t="s">
        <v>147</v>
      </c>
      <c r="F1601" t="s">
        <v>292</v>
      </c>
      <c r="G1601" t="str">
        <f t="shared" si="48"/>
        <v>Switzerland to World</v>
      </c>
      <c r="H1601">
        <v>2015</v>
      </c>
      <c r="I1601" t="s">
        <v>724</v>
      </c>
      <c r="J1601">
        <v>6</v>
      </c>
      <c r="K1601">
        <v>126.286</v>
      </c>
      <c r="L1601" s="1">
        <f t="shared" si="49"/>
        <v>0.12628600000000001</v>
      </c>
    </row>
    <row r="1602" spans="1:12" ht="14.45">
      <c r="A1602" t="s">
        <v>723</v>
      </c>
      <c r="B1602" t="s">
        <v>795</v>
      </c>
      <c r="C1602">
        <v>761100</v>
      </c>
      <c r="D1602" t="s">
        <v>796</v>
      </c>
      <c r="E1602" t="s">
        <v>147</v>
      </c>
      <c r="F1602" t="s">
        <v>292</v>
      </c>
      <c r="G1602" t="str">
        <f t="shared" si="48"/>
        <v>Switzerland to World</v>
      </c>
      <c r="H1602">
        <v>2016</v>
      </c>
      <c r="I1602" t="s">
        <v>724</v>
      </c>
      <c r="J1602">
        <v>6</v>
      </c>
      <c r="K1602">
        <v>464.12599999999998</v>
      </c>
      <c r="L1602" s="1">
        <f t="shared" si="49"/>
        <v>0.46412599999999998</v>
      </c>
    </row>
    <row r="1603" spans="1:12" ht="14.45">
      <c r="A1603" t="s">
        <v>723</v>
      </c>
      <c r="B1603" t="s">
        <v>795</v>
      </c>
      <c r="C1603">
        <v>761100</v>
      </c>
      <c r="D1603" t="s">
        <v>796</v>
      </c>
      <c r="E1603" t="s">
        <v>147</v>
      </c>
      <c r="F1603" t="s">
        <v>292</v>
      </c>
      <c r="G1603" t="str">
        <f t="shared" si="48"/>
        <v>Switzerland to World</v>
      </c>
      <c r="H1603">
        <v>2017</v>
      </c>
      <c r="I1603" t="s">
        <v>724</v>
      </c>
      <c r="J1603">
        <v>6</v>
      </c>
      <c r="K1603">
        <v>428.76600000000002</v>
      </c>
      <c r="L1603" s="1">
        <f t="shared" si="49"/>
        <v>0.42876600000000004</v>
      </c>
    </row>
    <row r="1604" spans="1:12" ht="14.45">
      <c r="A1604" t="s">
        <v>723</v>
      </c>
      <c r="B1604" t="s">
        <v>795</v>
      </c>
      <c r="C1604">
        <v>761100</v>
      </c>
      <c r="D1604" t="s">
        <v>796</v>
      </c>
      <c r="E1604" t="s">
        <v>670</v>
      </c>
      <c r="F1604" t="s">
        <v>670</v>
      </c>
      <c r="G1604" t="str">
        <f t="shared" si="48"/>
        <v>Switzerland to EU27</v>
      </c>
      <c r="H1604">
        <v>2012</v>
      </c>
      <c r="I1604" t="s">
        <v>724</v>
      </c>
      <c r="J1604">
        <v>6</v>
      </c>
      <c r="K1604">
        <v>87.034000000000006</v>
      </c>
      <c r="L1604" s="1">
        <f t="shared" si="49"/>
        <v>8.7034E-2</v>
      </c>
    </row>
    <row r="1605" spans="1:12" ht="14.45">
      <c r="A1605" t="s">
        <v>723</v>
      </c>
      <c r="B1605" t="s">
        <v>795</v>
      </c>
      <c r="C1605">
        <v>761100</v>
      </c>
      <c r="D1605" t="s">
        <v>796</v>
      </c>
      <c r="E1605" t="s">
        <v>670</v>
      </c>
      <c r="F1605" t="s">
        <v>670</v>
      </c>
      <c r="G1605" t="str">
        <f t="shared" si="48"/>
        <v>Switzerland to EU27</v>
      </c>
      <c r="H1605">
        <v>2013</v>
      </c>
      <c r="I1605" t="s">
        <v>724</v>
      </c>
      <c r="J1605">
        <v>6</v>
      </c>
      <c r="K1605">
        <v>679.327</v>
      </c>
      <c r="L1605" s="1">
        <f t="shared" si="49"/>
        <v>0.67932700000000001</v>
      </c>
    </row>
    <row r="1606" spans="1:12" ht="14.45">
      <c r="A1606" t="s">
        <v>723</v>
      </c>
      <c r="B1606" t="s">
        <v>795</v>
      </c>
      <c r="C1606">
        <v>761100</v>
      </c>
      <c r="D1606" t="s">
        <v>796</v>
      </c>
      <c r="E1606" t="s">
        <v>670</v>
      </c>
      <c r="F1606" t="s">
        <v>670</v>
      </c>
      <c r="G1606" t="str">
        <f t="shared" si="48"/>
        <v>Switzerland to EU27</v>
      </c>
      <c r="H1606">
        <v>2014</v>
      </c>
      <c r="I1606" t="s">
        <v>724</v>
      </c>
      <c r="J1606">
        <v>6</v>
      </c>
      <c r="K1606">
        <v>79.745000000000005</v>
      </c>
      <c r="L1606" s="1">
        <f t="shared" si="49"/>
        <v>7.974500000000001E-2</v>
      </c>
    </row>
    <row r="1607" spans="1:12" ht="14.45">
      <c r="A1607" t="s">
        <v>723</v>
      </c>
      <c r="B1607" t="s">
        <v>795</v>
      </c>
      <c r="C1607">
        <v>761100</v>
      </c>
      <c r="D1607" t="s">
        <v>796</v>
      </c>
      <c r="E1607" t="s">
        <v>670</v>
      </c>
      <c r="F1607" t="s">
        <v>670</v>
      </c>
      <c r="G1607" t="str">
        <f t="shared" si="48"/>
        <v>Switzerland to EU27</v>
      </c>
      <c r="H1607">
        <v>2015</v>
      </c>
      <c r="I1607" t="s">
        <v>724</v>
      </c>
      <c r="J1607">
        <v>6</v>
      </c>
      <c r="K1607">
        <v>107.446</v>
      </c>
      <c r="L1607" s="1">
        <f t="shared" si="49"/>
        <v>0.107446</v>
      </c>
    </row>
    <row r="1608" spans="1:12" ht="14.45">
      <c r="A1608" t="s">
        <v>723</v>
      </c>
      <c r="B1608" t="s">
        <v>795</v>
      </c>
      <c r="C1608">
        <v>761100</v>
      </c>
      <c r="D1608" t="s">
        <v>796</v>
      </c>
      <c r="E1608" t="s">
        <v>670</v>
      </c>
      <c r="F1608" t="s">
        <v>670</v>
      </c>
      <c r="G1608" t="str">
        <f t="shared" si="48"/>
        <v>Switzerland to EU27</v>
      </c>
      <c r="H1608">
        <v>2016</v>
      </c>
      <c r="I1608" t="s">
        <v>724</v>
      </c>
      <c r="J1608">
        <v>6</v>
      </c>
      <c r="K1608">
        <v>461.94200000000001</v>
      </c>
      <c r="L1608" s="1">
        <f t="shared" si="49"/>
        <v>0.46194200000000002</v>
      </c>
    </row>
    <row r="1609" spans="1:12" ht="14.45">
      <c r="A1609" t="s">
        <v>723</v>
      </c>
      <c r="B1609" t="s">
        <v>795</v>
      </c>
      <c r="C1609">
        <v>761100</v>
      </c>
      <c r="D1609" t="s">
        <v>796</v>
      </c>
      <c r="E1609" t="s">
        <v>670</v>
      </c>
      <c r="F1609" t="s">
        <v>670</v>
      </c>
      <c r="G1609" t="str">
        <f t="shared" ref="G1609:G1672" si="50">CONCATENATE(D1609, " to ", F1609)</f>
        <v>Switzerland to EU27</v>
      </c>
      <c r="H1609">
        <v>2017</v>
      </c>
      <c r="I1609" t="s">
        <v>724</v>
      </c>
      <c r="J1609">
        <v>6</v>
      </c>
      <c r="K1609">
        <v>408.15300000000002</v>
      </c>
      <c r="L1609" s="1">
        <f t="shared" ref="L1609:L1672" si="51">K1609/1000</f>
        <v>0.40815300000000004</v>
      </c>
    </row>
    <row r="1610" spans="1:12" ht="14.45">
      <c r="A1610" t="s">
        <v>723</v>
      </c>
      <c r="B1610" t="s">
        <v>795</v>
      </c>
      <c r="C1610">
        <v>8405</v>
      </c>
      <c r="D1610" t="s">
        <v>796</v>
      </c>
      <c r="E1610" t="s">
        <v>147</v>
      </c>
      <c r="F1610" t="s">
        <v>292</v>
      </c>
      <c r="G1610" t="str">
        <f t="shared" si="50"/>
        <v>Switzerland to World</v>
      </c>
      <c r="H1610">
        <v>2012</v>
      </c>
      <c r="I1610" t="s">
        <v>724</v>
      </c>
      <c r="J1610">
        <v>6</v>
      </c>
      <c r="K1610">
        <v>4100.4610000000002</v>
      </c>
      <c r="L1610" s="1">
        <f t="shared" si="51"/>
        <v>4.1004610000000001</v>
      </c>
    </row>
    <row r="1611" spans="1:12" ht="14.45">
      <c r="A1611" t="s">
        <v>723</v>
      </c>
      <c r="B1611" t="s">
        <v>795</v>
      </c>
      <c r="C1611">
        <v>8405</v>
      </c>
      <c r="D1611" t="s">
        <v>796</v>
      </c>
      <c r="E1611" t="s">
        <v>147</v>
      </c>
      <c r="F1611" t="s">
        <v>292</v>
      </c>
      <c r="G1611" t="str">
        <f t="shared" si="50"/>
        <v>Switzerland to World</v>
      </c>
      <c r="H1611">
        <v>2013</v>
      </c>
      <c r="I1611" t="s">
        <v>724</v>
      </c>
      <c r="J1611">
        <v>6</v>
      </c>
      <c r="K1611">
        <v>3755.8789999999999</v>
      </c>
      <c r="L1611" s="1">
        <f t="shared" si="51"/>
        <v>3.7558789999999997</v>
      </c>
    </row>
    <row r="1612" spans="1:12" ht="14.45">
      <c r="A1612" t="s">
        <v>723</v>
      </c>
      <c r="B1612" t="s">
        <v>795</v>
      </c>
      <c r="C1612">
        <v>8405</v>
      </c>
      <c r="D1612" t="s">
        <v>796</v>
      </c>
      <c r="E1612" t="s">
        <v>147</v>
      </c>
      <c r="F1612" t="s">
        <v>292</v>
      </c>
      <c r="G1612" t="str">
        <f t="shared" si="50"/>
        <v>Switzerland to World</v>
      </c>
      <c r="H1612">
        <v>2014</v>
      </c>
      <c r="I1612" t="s">
        <v>724</v>
      </c>
      <c r="J1612">
        <v>6</v>
      </c>
      <c r="K1612">
        <v>4470.9210000000003</v>
      </c>
      <c r="L1612" s="1">
        <f t="shared" si="51"/>
        <v>4.4709210000000006</v>
      </c>
    </row>
    <row r="1613" spans="1:12" ht="14.45">
      <c r="A1613" t="s">
        <v>723</v>
      </c>
      <c r="B1613" t="s">
        <v>795</v>
      </c>
      <c r="C1613">
        <v>8405</v>
      </c>
      <c r="D1613" t="s">
        <v>796</v>
      </c>
      <c r="E1613" t="s">
        <v>147</v>
      </c>
      <c r="F1613" t="s">
        <v>292</v>
      </c>
      <c r="G1613" t="str">
        <f t="shared" si="50"/>
        <v>Switzerland to World</v>
      </c>
      <c r="H1613">
        <v>2015</v>
      </c>
      <c r="I1613" t="s">
        <v>724</v>
      </c>
      <c r="J1613">
        <v>6</v>
      </c>
      <c r="K1613">
        <v>7061.0259999999998</v>
      </c>
      <c r="L1613" s="1">
        <f t="shared" si="51"/>
        <v>7.061026</v>
      </c>
    </row>
    <row r="1614" spans="1:12" ht="14.45">
      <c r="A1614" t="s">
        <v>723</v>
      </c>
      <c r="B1614" t="s">
        <v>795</v>
      </c>
      <c r="C1614">
        <v>8405</v>
      </c>
      <c r="D1614" t="s">
        <v>796</v>
      </c>
      <c r="E1614" t="s">
        <v>147</v>
      </c>
      <c r="F1614" t="s">
        <v>292</v>
      </c>
      <c r="G1614" t="str">
        <f t="shared" si="50"/>
        <v>Switzerland to World</v>
      </c>
      <c r="H1614">
        <v>2016</v>
      </c>
      <c r="I1614" t="s">
        <v>724</v>
      </c>
      <c r="J1614">
        <v>6</v>
      </c>
      <c r="K1614">
        <v>2668.4549999999999</v>
      </c>
      <c r="L1614" s="1">
        <f t="shared" si="51"/>
        <v>2.6684549999999998</v>
      </c>
    </row>
    <row r="1615" spans="1:12" ht="14.45">
      <c r="A1615" t="s">
        <v>723</v>
      </c>
      <c r="B1615" t="s">
        <v>795</v>
      </c>
      <c r="C1615">
        <v>8405</v>
      </c>
      <c r="D1615" t="s">
        <v>796</v>
      </c>
      <c r="E1615" t="s">
        <v>147</v>
      </c>
      <c r="F1615" t="s">
        <v>292</v>
      </c>
      <c r="G1615" t="str">
        <f t="shared" si="50"/>
        <v>Switzerland to World</v>
      </c>
      <c r="H1615">
        <v>2017</v>
      </c>
      <c r="I1615" t="s">
        <v>724</v>
      </c>
      <c r="J1615">
        <v>6</v>
      </c>
      <c r="K1615">
        <v>1448.7449999999999</v>
      </c>
      <c r="L1615" s="1">
        <f t="shared" si="51"/>
        <v>1.4487449999999999</v>
      </c>
    </row>
    <row r="1616" spans="1:12" ht="14.45">
      <c r="A1616" t="s">
        <v>723</v>
      </c>
      <c r="B1616" t="s">
        <v>795</v>
      </c>
      <c r="C1616">
        <v>8405</v>
      </c>
      <c r="D1616" t="s">
        <v>796</v>
      </c>
      <c r="E1616" t="s">
        <v>670</v>
      </c>
      <c r="F1616" t="s">
        <v>670</v>
      </c>
      <c r="G1616" t="str">
        <f t="shared" si="50"/>
        <v>Switzerland to EU27</v>
      </c>
      <c r="H1616">
        <v>2012</v>
      </c>
      <c r="I1616" t="s">
        <v>724</v>
      </c>
      <c r="J1616">
        <v>6</v>
      </c>
      <c r="K1616">
        <v>2716.8209999999999</v>
      </c>
      <c r="L1616" s="1">
        <f t="shared" si="51"/>
        <v>2.7168209999999999</v>
      </c>
    </row>
    <row r="1617" spans="1:12" ht="14.45">
      <c r="A1617" t="s">
        <v>723</v>
      </c>
      <c r="B1617" t="s">
        <v>795</v>
      </c>
      <c r="C1617">
        <v>8405</v>
      </c>
      <c r="D1617" t="s">
        <v>796</v>
      </c>
      <c r="E1617" t="s">
        <v>670</v>
      </c>
      <c r="F1617" t="s">
        <v>670</v>
      </c>
      <c r="G1617" t="str">
        <f t="shared" si="50"/>
        <v>Switzerland to EU27</v>
      </c>
      <c r="H1617">
        <v>2013</v>
      </c>
      <c r="I1617" t="s">
        <v>724</v>
      </c>
      <c r="J1617">
        <v>6</v>
      </c>
      <c r="K1617">
        <v>1063.509</v>
      </c>
      <c r="L1617" s="1">
        <f t="shared" si="51"/>
        <v>1.063509</v>
      </c>
    </row>
    <row r="1618" spans="1:12" ht="14.45">
      <c r="A1618" t="s">
        <v>723</v>
      </c>
      <c r="B1618" t="s">
        <v>795</v>
      </c>
      <c r="C1618">
        <v>8405</v>
      </c>
      <c r="D1618" t="s">
        <v>796</v>
      </c>
      <c r="E1618" t="s">
        <v>670</v>
      </c>
      <c r="F1618" t="s">
        <v>670</v>
      </c>
      <c r="G1618" t="str">
        <f t="shared" si="50"/>
        <v>Switzerland to EU27</v>
      </c>
      <c r="H1618">
        <v>2014</v>
      </c>
      <c r="I1618" t="s">
        <v>724</v>
      </c>
      <c r="J1618">
        <v>6</v>
      </c>
      <c r="K1618">
        <v>3585.3989999999999</v>
      </c>
      <c r="L1618" s="1">
        <f t="shared" si="51"/>
        <v>3.5853989999999998</v>
      </c>
    </row>
    <row r="1619" spans="1:12" ht="14.45">
      <c r="A1619" t="s">
        <v>723</v>
      </c>
      <c r="B1619" t="s">
        <v>795</v>
      </c>
      <c r="C1619">
        <v>8405</v>
      </c>
      <c r="D1619" t="s">
        <v>796</v>
      </c>
      <c r="E1619" t="s">
        <v>670</v>
      </c>
      <c r="F1619" t="s">
        <v>670</v>
      </c>
      <c r="G1619" t="str">
        <f t="shared" si="50"/>
        <v>Switzerland to EU27</v>
      </c>
      <c r="H1619">
        <v>2015</v>
      </c>
      <c r="I1619" t="s">
        <v>724</v>
      </c>
      <c r="J1619">
        <v>6</v>
      </c>
      <c r="K1619">
        <v>3782.348</v>
      </c>
      <c r="L1619" s="1">
        <f t="shared" si="51"/>
        <v>3.7823479999999998</v>
      </c>
    </row>
    <row r="1620" spans="1:12" ht="14.45">
      <c r="A1620" t="s">
        <v>723</v>
      </c>
      <c r="B1620" t="s">
        <v>795</v>
      </c>
      <c r="C1620">
        <v>8405</v>
      </c>
      <c r="D1620" t="s">
        <v>796</v>
      </c>
      <c r="E1620" t="s">
        <v>670</v>
      </c>
      <c r="F1620" t="s">
        <v>670</v>
      </c>
      <c r="G1620" t="str">
        <f t="shared" si="50"/>
        <v>Switzerland to EU27</v>
      </c>
      <c r="H1620">
        <v>2016</v>
      </c>
      <c r="I1620" t="s">
        <v>724</v>
      </c>
      <c r="J1620">
        <v>6</v>
      </c>
      <c r="K1620">
        <v>1856.7570000000001</v>
      </c>
      <c r="L1620" s="1">
        <f t="shared" si="51"/>
        <v>1.856757</v>
      </c>
    </row>
    <row r="1621" spans="1:12" ht="14.45">
      <c r="A1621" t="s">
        <v>723</v>
      </c>
      <c r="B1621" t="s">
        <v>795</v>
      </c>
      <c r="C1621">
        <v>8405</v>
      </c>
      <c r="D1621" t="s">
        <v>796</v>
      </c>
      <c r="E1621" t="s">
        <v>670</v>
      </c>
      <c r="F1621" t="s">
        <v>670</v>
      </c>
      <c r="G1621" t="str">
        <f t="shared" si="50"/>
        <v>Switzerland to EU27</v>
      </c>
      <c r="H1621">
        <v>2017</v>
      </c>
      <c r="I1621" t="s">
        <v>724</v>
      </c>
      <c r="J1621">
        <v>6</v>
      </c>
      <c r="K1621">
        <v>1333.3309999999999</v>
      </c>
      <c r="L1621" s="1">
        <f t="shared" si="51"/>
        <v>1.3333309999999998</v>
      </c>
    </row>
    <row r="1622" spans="1:12" ht="14.45">
      <c r="A1622" t="s">
        <v>723</v>
      </c>
      <c r="B1622" t="s">
        <v>795</v>
      </c>
      <c r="C1622">
        <v>841931</v>
      </c>
      <c r="D1622" t="s">
        <v>796</v>
      </c>
      <c r="E1622" t="s">
        <v>147</v>
      </c>
      <c r="F1622" t="s">
        <v>292</v>
      </c>
      <c r="G1622" t="str">
        <f t="shared" si="50"/>
        <v>Switzerland to World</v>
      </c>
      <c r="H1622">
        <v>2012</v>
      </c>
      <c r="I1622" t="s">
        <v>724</v>
      </c>
      <c r="J1622">
        <v>6</v>
      </c>
      <c r="K1622">
        <v>3996.6019999999999</v>
      </c>
      <c r="L1622" s="1">
        <f t="shared" si="51"/>
        <v>3.9966019999999998</v>
      </c>
    </row>
    <row r="1623" spans="1:12" ht="14.45">
      <c r="A1623" t="s">
        <v>723</v>
      </c>
      <c r="B1623" t="s">
        <v>795</v>
      </c>
      <c r="C1623">
        <v>841931</v>
      </c>
      <c r="D1623" t="s">
        <v>796</v>
      </c>
      <c r="E1623" t="s">
        <v>147</v>
      </c>
      <c r="F1623" t="s">
        <v>292</v>
      </c>
      <c r="G1623" t="str">
        <f t="shared" si="50"/>
        <v>Switzerland to World</v>
      </c>
      <c r="H1623">
        <v>2013</v>
      </c>
      <c r="I1623" t="s">
        <v>724</v>
      </c>
      <c r="J1623">
        <v>6</v>
      </c>
      <c r="K1623">
        <v>1492.93</v>
      </c>
      <c r="L1623" s="1">
        <f t="shared" si="51"/>
        <v>1.4929300000000001</v>
      </c>
    </row>
    <row r="1624" spans="1:12" ht="14.45">
      <c r="A1624" t="s">
        <v>723</v>
      </c>
      <c r="B1624" t="s">
        <v>795</v>
      </c>
      <c r="C1624">
        <v>841931</v>
      </c>
      <c r="D1624" t="s">
        <v>796</v>
      </c>
      <c r="E1624" t="s">
        <v>147</v>
      </c>
      <c r="F1624" t="s">
        <v>292</v>
      </c>
      <c r="G1624" t="str">
        <f t="shared" si="50"/>
        <v>Switzerland to World</v>
      </c>
      <c r="H1624">
        <v>2014</v>
      </c>
      <c r="I1624" t="s">
        <v>724</v>
      </c>
      <c r="J1624">
        <v>6</v>
      </c>
      <c r="K1624">
        <v>331.48899999999998</v>
      </c>
      <c r="L1624" s="1">
        <f t="shared" si="51"/>
        <v>0.33148899999999998</v>
      </c>
    </row>
    <row r="1625" spans="1:12" ht="14.45">
      <c r="A1625" t="s">
        <v>723</v>
      </c>
      <c r="B1625" t="s">
        <v>795</v>
      </c>
      <c r="C1625">
        <v>841931</v>
      </c>
      <c r="D1625" t="s">
        <v>796</v>
      </c>
      <c r="E1625" t="s">
        <v>147</v>
      </c>
      <c r="F1625" t="s">
        <v>292</v>
      </c>
      <c r="G1625" t="str">
        <f t="shared" si="50"/>
        <v>Switzerland to World</v>
      </c>
      <c r="H1625">
        <v>2015</v>
      </c>
      <c r="I1625" t="s">
        <v>724</v>
      </c>
      <c r="J1625">
        <v>6</v>
      </c>
      <c r="K1625">
        <v>1130.2729999999999</v>
      </c>
      <c r="L1625" s="1">
        <f t="shared" si="51"/>
        <v>1.1302729999999999</v>
      </c>
    </row>
    <row r="1626" spans="1:12" ht="14.45">
      <c r="A1626" t="s">
        <v>723</v>
      </c>
      <c r="B1626" t="s">
        <v>795</v>
      </c>
      <c r="C1626">
        <v>841931</v>
      </c>
      <c r="D1626" t="s">
        <v>796</v>
      </c>
      <c r="E1626" t="s">
        <v>147</v>
      </c>
      <c r="F1626" t="s">
        <v>292</v>
      </c>
      <c r="G1626" t="str">
        <f t="shared" si="50"/>
        <v>Switzerland to World</v>
      </c>
      <c r="H1626">
        <v>2016</v>
      </c>
      <c r="I1626" t="s">
        <v>724</v>
      </c>
      <c r="J1626">
        <v>6</v>
      </c>
      <c r="K1626">
        <v>914.54899999999998</v>
      </c>
      <c r="L1626" s="1">
        <f t="shared" si="51"/>
        <v>0.91454899999999995</v>
      </c>
    </row>
    <row r="1627" spans="1:12" ht="14.45">
      <c r="A1627" t="s">
        <v>723</v>
      </c>
      <c r="B1627" t="s">
        <v>795</v>
      </c>
      <c r="C1627">
        <v>841931</v>
      </c>
      <c r="D1627" t="s">
        <v>796</v>
      </c>
      <c r="E1627" t="s">
        <v>147</v>
      </c>
      <c r="F1627" t="s">
        <v>292</v>
      </c>
      <c r="G1627" t="str">
        <f t="shared" si="50"/>
        <v>Switzerland to World</v>
      </c>
      <c r="H1627">
        <v>2017</v>
      </c>
      <c r="I1627" t="s">
        <v>724</v>
      </c>
      <c r="J1627">
        <v>6</v>
      </c>
      <c r="K1627">
        <v>2179.8069999999998</v>
      </c>
      <c r="L1627" s="1">
        <f t="shared" si="51"/>
        <v>2.1798069999999998</v>
      </c>
    </row>
    <row r="1628" spans="1:12" ht="14.45">
      <c r="A1628" t="s">
        <v>723</v>
      </c>
      <c r="B1628" t="s">
        <v>795</v>
      </c>
      <c r="C1628">
        <v>841931</v>
      </c>
      <c r="D1628" t="s">
        <v>796</v>
      </c>
      <c r="E1628" t="s">
        <v>670</v>
      </c>
      <c r="F1628" t="s">
        <v>670</v>
      </c>
      <c r="G1628" t="str">
        <f t="shared" si="50"/>
        <v>Switzerland to EU27</v>
      </c>
      <c r="H1628">
        <v>2012</v>
      </c>
      <c r="I1628" t="s">
        <v>724</v>
      </c>
      <c r="J1628">
        <v>6</v>
      </c>
      <c r="K1628">
        <v>3024.1370000000002</v>
      </c>
      <c r="L1628" s="1">
        <f t="shared" si="51"/>
        <v>3.0241370000000001</v>
      </c>
    </row>
    <row r="1629" spans="1:12" ht="14.45">
      <c r="A1629" t="s">
        <v>723</v>
      </c>
      <c r="B1629" t="s">
        <v>795</v>
      </c>
      <c r="C1629">
        <v>841931</v>
      </c>
      <c r="D1629" t="s">
        <v>796</v>
      </c>
      <c r="E1629" t="s">
        <v>670</v>
      </c>
      <c r="F1629" t="s">
        <v>670</v>
      </c>
      <c r="G1629" t="str">
        <f t="shared" si="50"/>
        <v>Switzerland to EU27</v>
      </c>
      <c r="H1629">
        <v>2013</v>
      </c>
      <c r="I1629" t="s">
        <v>724</v>
      </c>
      <c r="J1629">
        <v>6</v>
      </c>
      <c r="K1629">
        <v>968.92100000000005</v>
      </c>
      <c r="L1629" s="1">
        <f t="shared" si="51"/>
        <v>0.96892100000000003</v>
      </c>
    </row>
    <row r="1630" spans="1:12" ht="14.45">
      <c r="A1630" t="s">
        <v>723</v>
      </c>
      <c r="B1630" t="s">
        <v>795</v>
      </c>
      <c r="C1630">
        <v>841931</v>
      </c>
      <c r="D1630" t="s">
        <v>796</v>
      </c>
      <c r="E1630" t="s">
        <v>670</v>
      </c>
      <c r="F1630" t="s">
        <v>670</v>
      </c>
      <c r="G1630" t="str">
        <f t="shared" si="50"/>
        <v>Switzerland to EU27</v>
      </c>
      <c r="H1630">
        <v>2014</v>
      </c>
      <c r="I1630" t="s">
        <v>724</v>
      </c>
      <c r="J1630">
        <v>6</v>
      </c>
      <c r="K1630">
        <v>268.96899999999999</v>
      </c>
      <c r="L1630" s="1">
        <f t="shared" si="51"/>
        <v>0.26896900000000001</v>
      </c>
    </row>
    <row r="1631" spans="1:12" ht="14.45">
      <c r="A1631" t="s">
        <v>723</v>
      </c>
      <c r="B1631" t="s">
        <v>795</v>
      </c>
      <c r="C1631">
        <v>841931</v>
      </c>
      <c r="D1631" t="s">
        <v>796</v>
      </c>
      <c r="E1631" t="s">
        <v>670</v>
      </c>
      <c r="F1631" t="s">
        <v>670</v>
      </c>
      <c r="G1631" t="str">
        <f t="shared" si="50"/>
        <v>Switzerland to EU27</v>
      </c>
      <c r="H1631">
        <v>2015</v>
      </c>
      <c r="I1631" t="s">
        <v>724</v>
      </c>
      <c r="J1631">
        <v>6</v>
      </c>
      <c r="K1631">
        <v>47.213000000000001</v>
      </c>
      <c r="L1631" s="1">
        <f t="shared" si="51"/>
        <v>4.7212999999999998E-2</v>
      </c>
    </row>
    <row r="1632" spans="1:12" ht="14.45">
      <c r="A1632" t="s">
        <v>723</v>
      </c>
      <c r="B1632" t="s">
        <v>795</v>
      </c>
      <c r="C1632">
        <v>841931</v>
      </c>
      <c r="D1632" t="s">
        <v>796</v>
      </c>
      <c r="E1632" t="s">
        <v>670</v>
      </c>
      <c r="F1632" t="s">
        <v>670</v>
      </c>
      <c r="G1632" t="str">
        <f t="shared" si="50"/>
        <v>Switzerland to EU27</v>
      </c>
      <c r="H1632">
        <v>2016</v>
      </c>
      <c r="I1632" t="s">
        <v>724</v>
      </c>
      <c r="J1632">
        <v>6</v>
      </c>
      <c r="K1632">
        <v>868.846</v>
      </c>
      <c r="L1632" s="1">
        <f t="shared" si="51"/>
        <v>0.86884600000000001</v>
      </c>
    </row>
    <row r="1633" spans="1:12" ht="14.45">
      <c r="A1633" t="s">
        <v>723</v>
      </c>
      <c r="B1633" t="s">
        <v>795</v>
      </c>
      <c r="C1633">
        <v>841931</v>
      </c>
      <c r="D1633" t="s">
        <v>796</v>
      </c>
      <c r="E1633" t="s">
        <v>670</v>
      </c>
      <c r="F1633" t="s">
        <v>670</v>
      </c>
      <c r="G1633" t="str">
        <f t="shared" si="50"/>
        <v>Switzerland to EU27</v>
      </c>
      <c r="H1633">
        <v>2017</v>
      </c>
      <c r="I1633" t="s">
        <v>724</v>
      </c>
      <c r="J1633">
        <v>6</v>
      </c>
      <c r="K1633">
        <v>2023.684</v>
      </c>
      <c r="L1633" s="1">
        <f t="shared" si="51"/>
        <v>2.0236839999999998</v>
      </c>
    </row>
    <row r="1634" spans="1:12" ht="14.45">
      <c r="A1634" t="s">
        <v>723</v>
      </c>
      <c r="B1634" t="s">
        <v>795</v>
      </c>
      <c r="C1634">
        <v>841940</v>
      </c>
      <c r="D1634" t="s">
        <v>796</v>
      </c>
      <c r="E1634" t="s">
        <v>147</v>
      </c>
      <c r="F1634" t="s">
        <v>292</v>
      </c>
      <c r="G1634" t="str">
        <f t="shared" si="50"/>
        <v>Switzerland to World</v>
      </c>
      <c r="H1634">
        <v>2012</v>
      </c>
      <c r="I1634" t="s">
        <v>724</v>
      </c>
      <c r="J1634">
        <v>6</v>
      </c>
      <c r="K1634">
        <v>63913.728999999999</v>
      </c>
      <c r="L1634" s="1">
        <f t="shared" si="51"/>
        <v>63.913728999999996</v>
      </c>
    </row>
    <row r="1635" spans="1:12" ht="14.45">
      <c r="A1635" t="s">
        <v>723</v>
      </c>
      <c r="B1635" t="s">
        <v>795</v>
      </c>
      <c r="C1635">
        <v>841940</v>
      </c>
      <c r="D1635" t="s">
        <v>796</v>
      </c>
      <c r="E1635" t="s">
        <v>147</v>
      </c>
      <c r="F1635" t="s">
        <v>292</v>
      </c>
      <c r="G1635" t="str">
        <f t="shared" si="50"/>
        <v>Switzerland to World</v>
      </c>
      <c r="H1635">
        <v>2013</v>
      </c>
      <c r="I1635" t="s">
        <v>724</v>
      </c>
      <c r="J1635">
        <v>6</v>
      </c>
      <c r="K1635">
        <v>73270.194000000003</v>
      </c>
      <c r="L1635" s="1">
        <f t="shared" si="51"/>
        <v>73.270194000000004</v>
      </c>
    </row>
    <row r="1636" spans="1:12" ht="14.45">
      <c r="A1636" t="s">
        <v>723</v>
      </c>
      <c r="B1636" t="s">
        <v>795</v>
      </c>
      <c r="C1636">
        <v>841940</v>
      </c>
      <c r="D1636" t="s">
        <v>796</v>
      </c>
      <c r="E1636" t="s">
        <v>147</v>
      </c>
      <c r="F1636" t="s">
        <v>292</v>
      </c>
      <c r="G1636" t="str">
        <f t="shared" si="50"/>
        <v>Switzerland to World</v>
      </c>
      <c r="H1636">
        <v>2014</v>
      </c>
      <c r="I1636" t="s">
        <v>724</v>
      </c>
      <c r="J1636">
        <v>6</v>
      </c>
      <c r="K1636">
        <v>65704.584000000003</v>
      </c>
      <c r="L1636" s="1">
        <f t="shared" si="51"/>
        <v>65.704583999999997</v>
      </c>
    </row>
    <row r="1637" spans="1:12" ht="14.45">
      <c r="A1637" t="s">
        <v>723</v>
      </c>
      <c r="B1637" t="s">
        <v>795</v>
      </c>
      <c r="C1637">
        <v>841940</v>
      </c>
      <c r="D1637" t="s">
        <v>796</v>
      </c>
      <c r="E1637" t="s">
        <v>147</v>
      </c>
      <c r="F1637" t="s">
        <v>292</v>
      </c>
      <c r="G1637" t="str">
        <f t="shared" si="50"/>
        <v>Switzerland to World</v>
      </c>
      <c r="H1637">
        <v>2015</v>
      </c>
      <c r="I1637" t="s">
        <v>724</v>
      </c>
      <c r="J1637">
        <v>6</v>
      </c>
      <c r="K1637">
        <v>46198.394</v>
      </c>
      <c r="L1637" s="1">
        <f t="shared" si="51"/>
        <v>46.198394</v>
      </c>
    </row>
    <row r="1638" spans="1:12" ht="14.45">
      <c r="A1638" t="s">
        <v>723</v>
      </c>
      <c r="B1638" t="s">
        <v>795</v>
      </c>
      <c r="C1638">
        <v>841940</v>
      </c>
      <c r="D1638" t="s">
        <v>796</v>
      </c>
      <c r="E1638" t="s">
        <v>147</v>
      </c>
      <c r="F1638" t="s">
        <v>292</v>
      </c>
      <c r="G1638" t="str">
        <f t="shared" si="50"/>
        <v>Switzerland to World</v>
      </c>
      <c r="H1638">
        <v>2016</v>
      </c>
      <c r="I1638" t="s">
        <v>724</v>
      </c>
      <c r="J1638">
        <v>6</v>
      </c>
      <c r="K1638">
        <v>47439.487999999998</v>
      </c>
      <c r="L1638" s="1">
        <f t="shared" si="51"/>
        <v>47.439487999999997</v>
      </c>
    </row>
    <row r="1639" spans="1:12" ht="14.45">
      <c r="A1639" t="s">
        <v>723</v>
      </c>
      <c r="B1639" t="s">
        <v>795</v>
      </c>
      <c r="C1639">
        <v>841940</v>
      </c>
      <c r="D1639" t="s">
        <v>796</v>
      </c>
      <c r="E1639" t="s">
        <v>147</v>
      </c>
      <c r="F1639" t="s">
        <v>292</v>
      </c>
      <c r="G1639" t="str">
        <f t="shared" si="50"/>
        <v>Switzerland to World</v>
      </c>
      <c r="H1639">
        <v>2017</v>
      </c>
      <c r="I1639" t="s">
        <v>724</v>
      </c>
      <c r="J1639">
        <v>6</v>
      </c>
      <c r="K1639">
        <v>44589.404000000002</v>
      </c>
      <c r="L1639" s="1">
        <f t="shared" si="51"/>
        <v>44.589404000000002</v>
      </c>
    </row>
    <row r="1640" spans="1:12" ht="14.45">
      <c r="A1640" t="s">
        <v>723</v>
      </c>
      <c r="B1640" t="s">
        <v>795</v>
      </c>
      <c r="C1640">
        <v>841940</v>
      </c>
      <c r="D1640" t="s">
        <v>796</v>
      </c>
      <c r="E1640" t="s">
        <v>670</v>
      </c>
      <c r="F1640" t="s">
        <v>670</v>
      </c>
      <c r="G1640" t="str">
        <f t="shared" si="50"/>
        <v>Switzerland to EU27</v>
      </c>
      <c r="H1640">
        <v>2012</v>
      </c>
      <c r="I1640" t="s">
        <v>724</v>
      </c>
      <c r="J1640">
        <v>6</v>
      </c>
      <c r="K1640">
        <v>30218.468000000001</v>
      </c>
      <c r="L1640" s="1">
        <f t="shared" si="51"/>
        <v>30.218468000000001</v>
      </c>
    </row>
    <row r="1641" spans="1:12" ht="14.45">
      <c r="A1641" t="s">
        <v>723</v>
      </c>
      <c r="B1641" t="s">
        <v>795</v>
      </c>
      <c r="C1641">
        <v>841940</v>
      </c>
      <c r="D1641" t="s">
        <v>796</v>
      </c>
      <c r="E1641" t="s">
        <v>670</v>
      </c>
      <c r="F1641" t="s">
        <v>670</v>
      </c>
      <c r="G1641" t="str">
        <f t="shared" si="50"/>
        <v>Switzerland to EU27</v>
      </c>
      <c r="H1641">
        <v>2013</v>
      </c>
      <c r="I1641" t="s">
        <v>724</v>
      </c>
      <c r="J1641">
        <v>6</v>
      </c>
      <c r="K1641">
        <v>39108.074000000001</v>
      </c>
      <c r="L1641" s="1">
        <f t="shared" si="51"/>
        <v>39.108074000000002</v>
      </c>
    </row>
    <row r="1642" spans="1:12" ht="14.45">
      <c r="A1642" t="s">
        <v>723</v>
      </c>
      <c r="B1642" t="s">
        <v>795</v>
      </c>
      <c r="C1642">
        <v>841940</v>
      </c>
      <c r="D1642" t="s">
        <v>796</v>
      </c>
      <c r="E1642" t="s">
        <v>670</v>
      </c>
      <c r="F1642" t="s">
        <v>670</v>
      </c>
      <c r="G1642" t="str">
        <f t="shared" si="50"/>
        <v>Switzerland to EU27</v>
      </c>
      <c r="H1642">
        <v>2014</v>
      </c>
      <c r="I1642" t="s">
        <v>724</v>
      </c>
      <c r="J1642">
        <v>6</v>
      </c>
      <c r="K1642">
        <v>37834.423999999999</v>
      </c>
      <c r="L1642" s="1">
        <f t="shared" si="51"/>
        <v>37.834423999999999</v>
      </c>
    </row>
    <row r="1643" spans="1:12" ht="14.45">
      <c r="A1643" t="s">
        <v>723</v>
      </c>
      <c r="B1643" t="s">
        <v>795</v>
      </c>
      <c r="C1643">
        <v>841940</v>
      </c>
      <c r="D1643" t="s">
        <v>796</v>
      </c>
      <c r="E1643" t="s">
        <v>670</v>
      </c>
      <c r="F1643" t="s">
        <v>670</v>
      </c>
      <c r="G1643" t="str">
        <f t="shared" si="50"/>
        <v>Switzerland to EU27</v>
      </c>
      <c r="H1643">
        <v>2015</v>
      </c>
      <c r="I1643" t="s">
        <v>724</v>
      </c>
      <c r="J1643">
        <v>6</v>
      </c>
      <c r="K1643">
        <v>20646.87</v>
      </c>
      <c r="L1643" s="1">
        <f t="shared" si="51"/>
        <v>20.64687</v>
      </c>
    </row>
    <row r="1644" spans="1:12" ht="14.45">
      <c r="A1644" t="s">
        <v>723</v>
      </c>
      <c r="B1644" t="s">
        <v>795</v>
      </c>
      <c r="C1644">
        <v>841940</v>
      </c>
      <c r="D1644" t="s">
        <v>796</v>
      </c>
      <c r="E1644" t="s">
        <v>670</v>
      </c>
      <c r="F1644" t="s">
        <v>670</v>
      </c>
      <c r="G1644" t="str">
        <f t="shared" si="50"/>
        <v>Switzerland to EU27</v>
      </c>
      <c r="H1644">
        <v>2016</v>
      </c>
      <c r="I1644" t="s">
        <v>724</v>
      </c>
      <c r="J1644">
        <v>6</v>
      </c>
      <c r="K1644">
        <v>23334.239000000001</v>
      </c>
      <c r="L1644" s="1">
        <f t="shared" si="51"/>
        <v>23.334239</v>
      </c>
    </row>
    <row r="1645" spans="1:12" ht="14.45">
      <c r="A1645" t="s">
        <v>723</v>
      </c>
      <c r="B1645" t="s">
        <v>795</v>
      </c>
      <c r="C1645">
        <v>841940</v>
      </c>
      <c r="D1645" t="s">
        <v>796</v>
      </c>
      <c r="E1645" t="s">
        <v>670</v>
      </c>
      <c r="F1645" t="s">
        <v>670</v>
      </c>
      <c r="G1645" t="str">
        <f t="shared" si="50"/>
        <v>Switzerland to EU27</v>
      </c>
      <c r="H1645">
        <v>2017</v>
      </c>
      <c r="I1645" t="s">
        <v>724</v>
      </c>
      <c r="J1645">
        <v>6</v>
      </c>
      <c r="K1645">
        <v>22795.294999999998</v>
      </c>
      <c r="L1645" s="1">
        <f t="shared" si="51"/>
        <v>22.795294999999999</v>
      </c>
    </row>
    <row r="1646" spans="1:12" ht="14.45">
      <c r="A1646" t="s">
        <v>723</v>
      </c>
      <c r="B1646" t="s">
        <v>795</v>
      </c>
      <c r="C1646">
        <v>842129</v>
      </c>
      <c r="D1646" t="s">
        <v>796</v>
      </c>
      <c r="E1646" t="s">
        <v>147</v>
      </c>
      <c r="F1646" t="s">
        <v>292</v>
      </c>
      <c r="G1646" t="str">
        <f t="shared" si="50"/>
        <v>Switzerland to World</v>
      </c>
      <c r="H1646">
        <v>2012</v>
      </c>
      <c r="I1646" t="s">
        <v>724</v>
      </c>
      <c r="J1646">
        <v>6</v>
      </c>
      <c r="K1646">
        <v>38679.881000000001</v>
      </c>
      <c r="L1646" s="1">
        <f t="shared" si="51"/>
        <v>38.679881000000002</v>
      </c>
    </row>
    <row r="1647" spans="1:12" ht="14.45">
      <c r="A1647" t="s">
        <v>723</v>
      </c>
      <c r="B1647" t="s">
        <v>795</v>
      </c>
      <c r="C1647">
        <v>842129</v>
      </c>
      <c r="D1647" t="s">
        <v>796</v>
      </c>
      <c r="E1647" t="s">
        <v>147</v>
      </c>
      <c r="F1647" t="s">
        <v>292</v>
      </c>
      <c r="G1647" t="str">
        <f t="shared" si="50"/>
        <v>Switzerland to World</v>
      </c>
      <c r="H1647">
        <v>2013</v>
      </c>
      <c r="I1647" t="s">
        <v>724</v>
      </c>
      <c r="J1647">
        <v>6</v>
      </c>
      <c r="K1647">
        <v>44761.466</v>
      </c>
      <c r="L1647" s="1">
        <f t="shared" si="51"/>
        <v>44.761465999999999</v>
      </c>
    </row>
    <row r="1648" spans="1:12" ht="14.45">
      <c r="A1648" t="s">
        <v>723</v>
      </c>
      <c r="B1648" t="s">
        <v>795</v>
      </c>
      <c r="C1648">
        <v>842129</v>
      </c>
      <c r="D1648" t="s">
        <v>796</v>
      </c>
      <c r="E1648" t="s">
        <v>147</v>
      </c>
      <c r="F1648" t="s">
        <v>292</v>
      </c>
      <c r="G1648" t="str">
        <f t="shared" si="50"/>
        <v>Switzerland to World</v>
      </c>
      <c r="H1648">
        <v>2014</v>
      </c>
      <c r="I1648" t="s">
        <v>724</v>
      </c>
      <c r="J1648">
        <v>6</v>
      </c>
      <c r="K1648">
        <v>48582.194000000003</v>
      </c>
      <c r="L1648" s="1">
        <f t="shared" si="51"/>
        <v>48.582194000000001</v>
      </c>
    </row>
    <row r="1649" spans="1:12" ht="14.45">
      <c r="A1649" t="s">
        <v>723</v>
      </c>
      <c r="B1649" t="s">
        <v>795</v>
      </c>
      <c r="C1649">
        <v>842129</v>
      </c>
      <c r="D1649" t="s">
        <v>796</v>
      </c>
      <c r="E1649" t="s">
        <v>147</v>
      </c>
      <c r="F1649" t="s">
        <v>292</v>
      </c>
      <c r="G1649" t="str">
        <f t="shared" si="50"/>
        <v>Switzerland to World</v>
      </c>
      <c r="H1649">
        <v>2015</v>
      </c>
      <c r="I1649" t="s">
        <v>724</v>
      </c>
      <c r="J1649">
        <v>6</v>
      </c>
      <c r="K1649">
        <v>47024.639000000003</v>
      </c>
      <c r="L1649" s="1">
        <f t="shared" si="51"/>
        <v>47.024639000000001</v>
      </c>
    </row>
    <row r="1650" spans="1:12" ht="14.45">
      <c r="A1650" t="s">
        <v>723</v>
      </c>
      <c r="B1650" t="s">
        <v>795</v>
      </c>
      <c r="C1650">
        <v>842129</v>
      </c>
      <c r="D1650" t="s">
        <v>796</v>
      </c>
      <c r="E1650" t="s">
        <v>147</v>
      </c>
      <c r="F1650" t="s">
        <v>292</v>
      </c>
      <c r="G1650" t="str">
        <f t="shared" si="50"/>
        <v>Switzerland to World</v>
      </c>
      <c r="H1650">
        <v>2016</v>
      </c>
      <c r="I1650" t="s">
        <v>724</v>
      </c>
      <c r="J1650">
        <v>6</v>
      </c>
      <c r="K1650">
        <v>43716.605000000003</v>
      </c>
      <c r="L1650" s="1">
        <f t="shared" si="51"/>
        <v>43.716605000000001</v>
      </c>
    </row>
    <row r="1651" spans="1:12" ht="14.45">
      <c r="A1651" t="s">
        <v>723</v>
      </c>
      <c r="B1651" t="s">
        <v>795</v>
      </c>
      <c r="C1651">
        <v>842129</v>
      </c>
      <c r="D1651" t="s">
        <v>796</v>
      </c>
      <c r="E1651" t="s">
        <v>147</v>
      </c>
      <c r="F1651" t="s">
        <v>292</v>
      </c>
      <c r="G1651" t="str">
        <f t="shared" si="50"/>
        <v>Switzerland to World</v>
      </c>
      <c r="H1651">
        <v>2017</v>
      </c>
      <c r="I1651" t="s">
        <v>724</v>
      </c>
      <c r="J1651">
        <v>6</v>
      </c>
      <c r="K1651">
        <v>40498.885999999999</v>
      </c>
      <c r="L1651" s="1">
        <f t="shared" si="51"/>
        <v>40.498885999999999</v>
      </c>
    </row>
    <row r="1652" spans="1:12" ht="14.45">
      <c r="A1652" t="s">
        <v>723</v>
      </c>
      <c r="B1652" t="s">
        <v>795</v>
      </c>
      <c r="C1652">
        <v>842129</v>
      </c>
      <c r="D1652" t="s">
        <v>796</v>
      </c>
      <c r="E1652" t="s">
        <v>670</v>
      </c>
      <c r="F1652" t="s">
        <v>670</v>
      </c>
      <c r="G1652" t="str">
        <f t="shared" si="50"/>
        <v>Switzerland to EU27</v>
      </c>
      <c r="H1652">
        <v>2012</v>
      </c>
      <c r="I1652" t="s">
        <v>724</v>
      </c>
      <c r="J1652">
        <v>6</v>
      </c>
      <c r="K1652">
        <v>23204.589</v>
      </c>
      <c r="L1652" s="1">
        <f t="shared" si="51"/>
        <v>23.204588999999999</v>
      </c>
    </row>
    <row r="1653" spans="1:12" ht="14.45">
      <c r="A1653" t="s">
        <v>723</v>
      </c>
      <c r="B1653" t="s">
        <v>795</v>
      </c>
      <c r="C1653">
        <v>842129</v>
      </c>
      <c r="D1653" t="s">
        <v>796</v>
      </c>
      <c r="E1653" t="s">
        <v>670</v>
      </c>
      <c r="F1653" t="s">
        <v>670</v>
      </c>
      <c r="G1653" t="str">
        <f t="shared" si="50"/>
        <v>Switzerland to EU27</v>
      </c>
      <c r="H1653">
        <v>2013</v>
      </c>
      <c r="I1653" t="s">
        <v>724</v>
      </c>
      <c r="J1653">
        <v>6</v>
      </c>
      <c r="K1653">
        <v>26551.333999999999</v>
      </c>
      <c r="L1653" s="1">
        <f t="shared" si="51"/>
        <v>26.551334000000001</v>
      </c>
    </row>
    <row r="1654" spans="1:12" ht="14.45">
      <c r="A1654" t="s">
        <v>723</v>
      </c>
      <c r="B1654" t="s">
        <v>795</v>
      </c>
      <c r="C1654">
        <v>842129</v>
      </c>
      <c r="D1654" t="s">
        <v>796</v>
      </c>
      <c r="E1654" t="s">
        <v>670</v>
      </c>
      <c r="F1654" t="s">
        <v>670</v>
      </c>
      <c r="G1654" t="str">
        <f t="shared" si="50"/>
        <v>Switzerland to EU27</v>
      </c>
      <c r="H1654">
        <v>2014</v>
      </c>
      <c r="I1654" t="s">
        <v>724</v>
      </c>
      <c r="J1654">
        <v>6</v>
      </c>
      <c r="K1654">
        <v>23939.484</v>
      </c>
      <c r="L1654" s="1">
        <f t="shared" si="51"/>
        <v>23.939484</v>
      </c>
    </row>
    <row r="1655" spans="1:12" ht="14.45">
      <c r="A1655" t="s">
        <v>723</v>
      </c>
      <c r="B1655" t="s">
        <v>795</v>
      </c>
      <c r="C1655">
        <v>842129</v>
      </c>
      <c r="D1655" t="s">
        <v>796</v>
      </c>
      <c r="E1655" t="s">
        <v>670</v>
      </c>
      <c r="F1655" t="s">
        <v>670</v>
      </c>
      <c r="G1655" t="str">
        <f t="shared" si="50"/>
        <v>Switzerland to EU27</v>
      </c>
      <c r="H1655">
        <v>2015</v>
      </c>
      <c r="I1655" t="s">
        <v>724</v>
      </c>
      <c r="J1655">
        <v>6</v>
      </c>
      <c r="K1655">
        <v>24176.114000000001</v>
      </c>
      <c r="L1655" s="1">
        <f t="shared" si="51"/>
        <v>24.176114000000002</v>
      </c>
    </row>
    <row r="1656" spans="1:12" ht="14.45">
      <c r="A1656" t="s">
        <v>723</v>
      </c>
      <c r="B1656" t="s">
        <v>795</v>
      </c>
      <c r="C1656">
        <v>842129</v>
      </c>
      <c r="D1656" t="s">
        <v>796</v>
      </c>
      <c r="E1656" t="s">
        <v>670</v>
      </c>
      <c r="F1656" t="s">
        <v>670</v>
      </c>
      <c r="G1656" t="str">
        <f t="shared" si="50"/>
        <v>Switzerland to EU27</v>
      </c>
      <c r="H1656">
        <v>2016</v>
      </c>
      <c r="I1656" t="s">
        <v>724</v>
      </c>
      <c r="J1656">
        <v>6</v>
      </c>
      <c r="K1656">
        <v>25368.309000000001</v>
      </c>
      <c r="L1656" s="1">
        <f t="shared" si="51"/>
        <v>25.368309</v>
      </c>
    </row>
    <row r="1657" spans="1:12" ht="14.45">
      <c r="A1657" t="s">
        <v>723</v>
      </c>
      <c r="B1657" t="s">
        <v>795</v>
      </c>
      <c r="C1657">
        <v>842129</v>
      </c>
      <c r="D1657" t="s">
        <v>796</v>
      </c>
      <c r="E1657" t="s">
        <v>670</v>
      </c>
      <c r="F1657" t="s">
        <v>670</v>
      </c>
      <c r="G1657" t="str">
        <f t="shared" si="50"/>
        <v>Switzerland to EU27</v>
      </c>
      <c r="H1657">
        <v>2017</v>
      </c>
      <c r="I1657" t="s">
        <v>724</v>
      </c>
      <c r="J1657">
        <v>6</v>
      </c>
      <c r="K1657">
        <v>27483.883000000002</v>
      </c>
      <c r="L1657" s="1">
        <f t="shared" si="51"/>
        <v>27.483883000000002</v>
      </c>
    </row>
    <row r="1658" spans="1:12" ht="14.45">
      <c r="A1658" t="s">
        <v>723</v>
      </c>
      <c r="B1658" t="s">
        <v>795</v>
      </c>
      <c r="C1658">
        <v>842139</v>
      </c>
      <c r="D1658" t="s">
        <v>796</v>
      </c>
      <c r="E1658" t="s">
        <v>147</v>
      </c>
      <c r="F1658" t="s">
        <v>292</v>
      </c>
      <c r="G1658" t="str">
        <f t="shared" si="50"/>
        <v>Switzerland to World</v>
      </c>
      <c r="H1658">
        <v>2012</v>
      </c>
      <c r="I1658" t="s">
        <v>724</v>
      </c>
      <c r="J1658">
        <v>6</v>
      </c>
      <c r="K1658">
        <v>76132.813999999998</v>
      </c>
      <c r="L1658" s="1">
        <f t="shared" si="51"/>
        <v>76.132813999999996</v>
      </c>
    </row>
    <row r="1659" spans="1:12" ht="14.45">
      <c r="A1659" t="s">
        <v>723</v>
      </c>
      <c r="B1659" t="s">
        <v>795</v>
      </c>
      <c r="C1659">
        <v>842139</v>
      </c>
      <c r="D1659" t="s">
        <v>796</v>
      </c>
      <c r="E1659" t="s">
        <v>147</v>
      </c>
      <c r="F1659" t="s">
        <v>292</v>
      </c>
      <c r="G1659" t="str">
        <f t="shared" si="50"/>
        <v>Switzerland to World</v>
      </c>
      <c r="H1659">
        <v>2013</v>
      </c>
      <c r="I1659" t="s">
        <v>724</v>
      </c>
      <c r="J1659">
        <v>6</v>
      </c>
      <c r="K1659">
        <v>131923.78599999999</v>
      </c>
      <c r="L1659" s="1">
        <f t="shared" si="51"/>
        <v>131.92378600000001</v>
      </c>
    </row>
    <row r="1660" spans="1:12" ht="14.45">
      <c r="A1660" t="s">
        <v>723</v>
      </c>
      <c r="B1660" t="s">
        <v>795</v>
      </c>
      <c r="C1660">
        <v>842139</v>
      </c>
      <c r="D1660" t="s">
        <v>796</v>
      </c>
      <c r="E1660" t="s">
        <v>147</v>
      </c>
      <c r="F1660" t="s">
        <v>292</v>
      </c>
      <c r="G1660" t="str">
        <f t="shared" si="50"/>
        <v>Switzerland to World</v>
      </c>
      <c r="H1660">
        <v>2014</v>
      </c>
      <c r="I1660" t="s">
        <v>724</v>
      </c>
      <c r="J1660">
        <v>6</v>
      </c>
      <c r="K1660">
        <v>172991.72700000001</v>
      </c>
      <c r="L1660" s="1">
        <f t="shared" si="51"/>
        <v>172.99172700000003</v>
      </c>
    </row>
    <row r="1661" spans="1:12" ht="14.45">
      <c r="A1661" t="s">
        <v>723</v>
      </c>
      <c r="B1661" t="s">
        <v>795</v>
      </c>
      <c r="C1661">
        <v>842139</v>
      </c>
      <c r="D1661" t="s">
        <v>796</v>
      </c>
      <c r="E1661" t="s">
        <v>147</v>
      </c>
      <c r="F1661" t="s">
        <v>292</v>
      </c>
      <c r="G1661" t="str">
        <f t="shared" si="50"/>
        <v>Switzerland to World</v>
      </c>
      <c r="H1661">
        <v>2015</v>
      </c>
      <c r="I1661" t="s">
        <v>724</v>
      </c>
      <c r="J1661">
        <v>6</v>
      </c>
      <c r="K1661">
        <v>128024.952</v>
      </c>
      <c r="L1661" s="1">
        <f t="shared" si="51"/>
        <v>128.02495200000001</v>
      </c>
    </row>
    <row r="1662" spans="1:12" ht="14.45">
      <c r="A1662" t="s">
        <v>723</v>
      </c>
      <c r="B1662" t="s">
        <v>795</v>
      </c>
      <c r="C1662">
        <v>842139</v>
      </c>
      <c r="D1662" t="s">
        <v>796</v>
      </c>
      <c r="E1662" t="s">
        <v>147</v>
      </c>
      <c r="F1662" t="s">
        <v>292</v>
      </c>
      <c r="G1662" t="str">
        <f t="shared" si="50"/>
        <v>Switzerland to World</v>
      </c>
      <c r="H1662">
        <v>2016</v>
      </c>
      <c r="I1662" t="s">
        <v>724</v>
      </c>
      <c r="J1662">
        <v>6</v>
      </c>
      <c r="K1662">
        <v>141475.356</v>
      </c>
      <c r="L1662" s="1">
        <f t="shared" si="51"/>
        <v>141.475356</v>
      </c>
    </row>
    <row r="1663" spans="1:12" ht="14.45">
      <c r="A1663" t="s">
        <v>723</v>
      </c>
      <c r="B1663" t="s">
        <v>795</v>
      </c>
      <c r="C1663">
        <v>842139</v>
      </c>
      <c r="D1663" t="s">
        <v>796</v>
      </c>
      <c r="E1663" t="s">
        <v>147</v>
      </c>
      <c r="F1663" t="s">
        <v>292</v>
      </c>
      <c r="G1663" t="str">
        <f t="shared" si="50"/>
        <v>Switzerland to World</v>
      </c>
      <c r="H1663">
        <v>2017</v>
      </c>
      <c r="I1663" t="s">
        <v>724</v>
      </c>
      <c r="J1663">
        <v>6</v>
      </c>
      <c r="K1663">
        <v>176423.20600000001</v>
      </c>
      <c r="L1663" s="1">
        <f t="shared" si="51"/>
        <v>176.42320599999999</v>
      </c>
    </row>
    <row r="1664" spans="1:12" ht="14.45">
      <c r="A1664" t="s">
        <v>723</v>
      </c>
      <c r="B1664" t="s">
        <v>795</v>
      </c>
      <c r="C1664">
        <v>842139</v>
      </c>
      <c r="D1664" t="s">
        <v>796</v>
      </c>
      <c r="E1664" t="s">
        <v>670</v>
      </c>
      <c r="F1664" t="s">
        <v>670</v>
      </c>
      <c r="G1664" t="str">
        <f t="shared" si="50"/>
        <v>Switzerland to EU27</v>
      </c>
      <c r="H1664">
        <v>2012</v>
      </c>
      <c r="I1664" t="s">
        <v>724</v>
      </c>
      <c r="J1664">
        <v>6</v>
      </c>
      <c r="K1664">
        <v>47389.430999999997</v>
      </c>
      <c r="L1664" s="1">
        <f t="shared" si="51"/>
        <v>47.389430999999995</v>
      </c>
    </row>
    <row r="1665" spans="1:12" ht="14.45">
      <c r="A1665" t="s">
        <v>723</v>
      </c>
      <c r="B1665" t="s">
        <v>795</v>
      </c>
      <c r="C1665">
        <v>842139</v>
      </c>
      <c r="D1665" t="s">
        <v>796</v>
      </c>
      <c r="E1665" t="s">
        <v>670</v>
      </c>
      <c r="F1665" t="s">
        <v>670</v>
      </c>
      <c r="G1665" t="str">
        <f t="shared" si="50"/>
        <v>Switzerland to EU27</v>
      </c>
      <c r="H1665">
        <v>2013</v>
      </c>
      <c r="I1665" t="s">
        <v>724</v>
      </c>
      <c r="J1665">
        <v>6</v>
      </c>
      <c r="K1665">
        <v>75030.945000000007</v>
      </c>
      <c r="L1665" s="1">
        <f t="shared" si="51"/>
        <v>75.030945000000003</v>
      </c>
    </row>
    <row r="1666" spans="1:12" ht="14.45">
      <c r="A1666" t="s">
        <v>723</v>
      </c>
      <c r="B1666" t="s">
        <v>795</v>
      </c>
      <c r="C1666">
        <v>842139</v>
      </c>
      <c r="D1666" t="s">
        <v>796</v>
      </c>
      <c r="E1666" t="s">
        <v>670</v>
      </c>
      <c r="F1666" t="s">
        <v>670</v>
      </c>
      <c r="G1666" t="str">
        <f t="shared" si="50"/>
        <v>Switzerland to EU27</v>
      </c>
      <c r="H1666">
        <v>2014</v>
      </c>
      <c r="I1666" t="s">
        <v>724</v>
      </c>
      <c r="J1666">
        <v>6</v>
      </c>
      <c r="K1666">
        <v>83808.004000000001</v>
      </c>
      <c r="L1666" s="1">
        <f t="shared" si="51"/>
        <v>83.808003999999997</v>
      </c>
    </row>
    <row r="1667" spans="1:12" ht="14.45">
      <c r="A1667" t="s">
        <v>723</v>
      </c>
      <c r="B1667" t="s">
        <v>795</v>
      </c>
      <c r="C1667">
        <v>842139</v>
      </c>
      <c r="D1667" t="s">
        <v>796</v>
      </c>
      <c r="E1667" t="s">
        <v>670</v>
      </c>
      <c r="F1667" t="s">
        <v>670</v>
      </c>
      <c r="G1667" t="str">
        <f t="shared" si="50"/>
        <v>Switzerland to EU27</v>
      </c>
      <c r="H1667">
        <v>2015</v>
      </c>
      <c r="I1667" t="s">
        <v>724</v>
      </c>
      <c r="J1667">
        <v>6</v>
      </c>
      <c r="K1667">
        <v>62508.841999999997</v>
      </c>
      <c r="L1667" s="1">
        <f t="shared" si="51"/>
        <v>62.508841999999994</v>
      </c>
    </row>
    <row r="1668" spans="1:12" ht="14.45">
      <c r="A1668" t="s">
        <v>723</v>
      </c>
      <c r="B1668" t="s">
        <v>795</v>
      </c>
      <c r="C1668">
        <v>842139</v>
      </c>
      <c r="D1668" t="s">
        <v>796</v>
      </c>
      <c r="E1668" t="s">
        <v>670</v>
      </c>
      <c r="F1668" t="s">
        <v>670</v>
      </c>
      <c r="G1668" t="str">
        <f t="shared" si="50"/>
        <v>Switzerland to EU27</v>
      </c>
      <c r="H1668">
        <v>2016</v>
      </c>
      <c r="I1668" t="s">
        <v>724</v>
      </c>
      <c r="J1668">
        <v>6</v>
      </c>
      <c r="K1668">
        <v>64949.188000000002</v>
      </c>
      <c r="L1668" s="1">
        <f t="shared" si="51"/>
        <v>64.949188000000007</v>
      </c>
    </row>
    <row r="1669" spans="1:12" ht="14.45">
      <c r="A1669" t="s">
        <v>723</v>
      </c>
      <c r="B1669" t="s">
        <v>795</v>
      </c>
      <c r="C1669">
        <v>842139</v>
      </c>
      <c r="D1669" t="s">
        <v>796</v>
      </c>
      <c r="E1669" t="s">
        <v>670</v>
      </c>
      <c r="F1669" t="s">
        <v>670</v>
      </c>
      <c r="G1669" t="str">
        <f t="shared" si="50"/>
        <v>Switzerland to EU27</v>
      </c>
      <c r="H1669">
        <v>2017</v>
      </c>
      <c r="I1669" t="s">
        <v>724</v>
      </c>
      <c r="J1669">
        <v>6</v>
      </c>
      <c r="K1669">
        <v>66233.649999999994</v>
      </c>
      <c r="L1669" s="1">
        <f t="shared" si="51"/>
        <v>66.233649999999997</v>
      </c>
    </row>
    <row r="1670" spans="1:12" ht="14.45">
      <c r="A1670" t="s">
        <v>723</v>
      </c>
      <c r="B1670" t="s">
        <v>795</v>
      </c>
      <c r="C1670">
        <v>847989</v>
      </c>
      <c r="D1670" t="s">
        <v>796</v>
      </c>
      <c r="E1670" t="s">
        <v>147</v>
      </c>
      <c r="F1670" t="s">
        <v>292</v>
      </c>
      <c r="G1670" t="str">
        <f t="shared" si="50"/>
        <v>Switzerland to World</v>
      </c>
      <c r="H1670">
        <v>2012</v>
      </c>
      <c r="I1670" t="s">
        <v>724</v>
      </c>
      <c r="J1670">
        <v>6</v>
      </c>
      <c r="K1670">
        <v>975954.89399999997</v>
      </c>
      <c r="L1670" s="1">
        <f t="shared" si="51"/>
        <v>975.95489399999997</v>
      </c>
    </row>
    <row r="1671" spans="1:12" ht="14.45">
      <c r="A1671" t="s">
        <v>723</v>
      </c>
      <c r="B1671" t="s">
        <v>795</v>
      </c>
      <c r="C1671">
        <v>847989</v>
      </c>
      <c r="D1671" t="s">
        <v>796</v>
      </c>
      <c r="E1671" t="s">
        <v>147</v>
      </c>
      <c r="F1671" t="s">
        <v>292</v>
      </c>
      <c r="G1671" t="str">
        <f t="shared" si="50"/>
        <v>Switzerland to World</v>
      </c>
      <c r="H1671">
        <v>2013</v>
      </c>
      <c r="I1671" t="s">
        <v>724</v>
      </c>
      <c r="J1671">
        <v>6</v>
      </c>
      <c r="K1671">
        <v>872590.42099999997</v>
      </c>
      <c r="L1671" s="1">
        <f t="shared" si="51"/>
        <v>872.59042099999999</v>
      </c>
    </row>
    <row r="1672" spans="1:12" ht="14.45">
      <c r="A1672" t="s">
        <v>723</v>
      </c>
      <c r="B1672" t="s">
        <v>795</v>
      </c>
      <c r="C1672">
        <v>847989</v>
      </c>
      <c r="D1672" t="s">
        <v>796</v>
      </c>
      <c r="E1672" t="s">
        <v>147</v>
      </c>
      <c r="F1672" t="s">
        <v>292</v>
      </c>
      <c r="G1672" t="str">
        <f t="shared" si="50"/>
        <v>Switzerland to World</v>
      </c>
      <c r="H1672">
        <v>2014</v>
      </c>
      <c r="I1672" t="s">
        <v>724</v>
      </c>
      <c r="J1672">
        <v>6</v>
      </c>
      <c r="K1672">
        <v>899720.50300000003</v>
      </c>
      <c r="L1672" s="1">
        <f t="shared" si="51"/>
        <v>899.72050300000001</v>
      </c>
    </row>
    <row r="1673" spans="1:12" ht="14.45">
      <c r="A1673" t="s">
        <v>723</v>
      </c>
      <c r="B1673" t="s">
        <v>795</v>
      </c>
      <c r="C1673">
        <v>847989</v>
      </c>
      <c r="D1673" t="s">
        <v>796</v>
      </c>
      <c r="E1673" t="s">
        <v>147</v>
      </c>
      <c r="F1673" t="s">
        <v>292</v>
      </c>
      <c r="G1673" t="str">
        <f t="shared" ref="G1673:G1736" si="52">CONCATENATE(D1673, " to ", F1673)</f>
        <v>Switzerland to World</v>
      </c>
      <c r="H1673">
        <v>2015</v>
      </c>
      <c r="I1673" t="s">
        <v>724</v>
      </c>
      <c r="J1673">
        <v>6</v>
      </c>
      <c r="K1673">
        <v>996604.41599999997</v>
      </c>
      <c r="L1673" s="1">
        <f t="shared" ref="L1673:L1736" si="53">K1673/1000</f>
        <v>996.60441600000001</v>
      </c>
    </row>
    <row r="1674" spans="1:12" ht="14.45">
      <c r="A1674" t="s">
        <v>723</v>
      </c>
      <c r="B1674" t="s">
        <v>795</v>
      </c>
      <c r="C1674">
        <v>847989</v>
      </c>
      <c r="D1674" t="s">
        <v>796</v>
      </c>
      <c r="E1674" t="s">
        <v>147</v>
      </c>
      <c r="F1674" t="s">
        <v>292</v>
      </c>
      <c r="G1674" t="str">
        <f t="shared" si="52"/>
        <v>Switzerland to World</v>
      </c>
      <c r="H1674">
        <v>2016</v>
      </c>
      <c r="I1674" t="s">
        <v>724</v>
      </c>
      <c r="J1674">
        <v>6</v>
      </c>
      <c r="K1674">
        <v>977749.22900000005</v>
      </c>
      <c r="L1674" s="1">
        <f t="shared" si="53"/>
        <v>977.74922900000001</v>
      </c>
    </row>
    <row r="1675" spans="1:12" ht="14.45">
      <c r="A1675" t="s">
        <v>723</v>
      </c>
      <c r="B1675" t="s">
        <v>795</v>
      </c>
      <c r="C1675">
        <v>847989</v>
      </c>
      <c r="D1675" t="s">
        <v>796</v>
      </c>
      <c r="E1675" t="s">
        <v>147</v>
      </c>
      <c r="F1675" t="s">
        <v>292</v>
      </c>
      <c r="G1675" t="str">
        <f t="shared" si="52"/>
        <v>Switzerland to World</v>
      </c>
      <c r="H1675">
        <v>2017</v>
      </c>
      <c r="I1675" t="s">
        <v>724</v>
      </c>
      <c r="J1675">
        <v>6</v>
      </c>
      <c r="K1675">
        <v>1026829.9449999999</v>
      </c>
      <c r="L1675" s="1">
        <f t="shared" si="53"/>
        <v>1026.829945</v>
      </c>
    </row>
    <row r="1676" spans="1:12" ht="14.45">
      <c r="A1676" t="s">
        <v>723</v>
      </c>
      <c r="B1676" t="s">
        <v>795</v>
      </c>
      <c r="C1676">
        <v>847989</v>
      </c>
      <c r="D1676" t="s">
        <v>796</v>
      </c>
      <c r="E1676" t="s">
        <v>670</v>
      </c>
      <c r="F1676" t="s">
        <v>670</v>
      </c>
      <c r="G1676" t="str">
        <f t="shared" si="52"/>
        <v>Switzerland to EU27</v>
      </c>
      <c r="H1676">
        <v>2012</v>
      </c>
      <c r="I1676" t="s">
        <v>724</v>
      </c>
      <c r="J1676">
        <v>6</v>
      </c>
      <c r="K1676">
        <v>555089.28700000001</v>
      </c>
      <c r="L1676" s="1">
        <f t="shared" si="53"/>
        <v>555.08928700000001</v>
      </c>
    </row>
    <row r="1677" spans="1:12" ht="14.45">
      <c r="A1677" t="s">
        <v>723</v>
      </c>
      <c r="B1677" t="s">
        <v>795</v>
      </c>
      <c r="C1677">
        <v>847989</v>
      </c>
      <c r="D1677" t="s">
        <v>796</v>
      </c>
      <c r="E1677" t="s">
        <v>670</v>
      </c>
      <c r="F1677" t="s">
        <v>670</v>
      </c>
      <c r="G1677" t="str">
        <f t="shared" si="52"/>
        <v>Switzerland to EU27</v>
      </c>
      <c r="H1677">
        <v>2013</v>
      </c>
      <c r="I1677" t="s">
        <v>724</v>
      </c>
      <c r="J1677">
        <v>6</v>
      </c>
      <c r="K1677">
        <v>547042.27500000002</v>
      </c>
      <c r="L1677" s="1">
        <f t="shared" si="53"/>
        <v>547.04227500000002</v>
      </c>
    </row>
    <row r="1678" spans="1:12" ht="14.45">
      <c r="A1678" t="s">
        <v>723</v>
      </c>
      <c r="B1678" t="s">
        <v>795</v>
      </c>
      <c r="C1678">
        <v>847989</v>
      </c>
      <c r="D1678" t="s">
        <v>796</v>
      </c>
      <c r="E1678" t="s">
        <v>670</v>
      </c>
      <c r="F1678" t="s">
        <v>670</v>
      </c>
      <c r="G1678" t="str">
        <f t="shared" si="52"/>
        <v>Switzerland to EU27</v>
      </c>
      <c r="H1678">
        <v>2014</v>
      </c>
      <c r="I1678" t="s">
        <v>724</v>
      </c>
      <c r="J1678">
        <v>6</v>
      </c>
      <c r="K1678">
        <v>577988.24199999997</v>
      </c>
      <c r="L1678" s="1">
        <f t="shared" si="53"/>
        <v>577.98824200000001</v>
      </c>
    </row>
    <row r="1679" spans="1:12" ht="14.45">
      <c r="A1679" t="s">
        <v>723</v>
      </c>
      <c r="B1679" t="s">
        <v>795</v>
      </c>
      <c r="C1679">
        <v>847989</v>
      </c>
      <c r="D1679" t="s">
        <v>796</v>
      </c>
      <c r="E1679" t="s">
        <v>670</v>
      </c>
      <c r="F1679" t="s">
        <v>670</v>
      </c>
      <c r="G1679" t="str">
        <f t="shared" si="52"/>
        <v>Switzerland to EU27</v>
      </c>
      <c r="H1679">
        <v>2015</v>
      </c>
      <c r="I1679" t="s">
        <v>724</v>
      </c>
      <c r="J1679">
        <v>6</v>
      </c>
      <c r="K1679">
        <v>625208.74800000002</v>
      </c>
      <c r="L1679" s="1">
        <f t="shared" si="53"/>
        <v>625.20874800000001</v>
      </c>
    </row>
    <row r="1680" spans="1:12" ht="14.45">
      <c r="A1680" t="s">
        <v>723</v>
      </c>
      <c r="B1680" t="s">
        <v>795</v>
      </c>
      <c r="C1680">
        <v>847989</v>
      </c>
      <c r="D1680" t="s">
        <v>796</v>
      </c>
      <c r="E1680" t="s">
        <v>670</v>
      </c>
      <c r="F1680" t="s">
        <v>670</v>
      </c>
      <c r="G1680" t="str">
        <f t="shared" si="52"/>
        <v>Switzerland to EU27</v>
      </c>
      <c r="H1680">
        <v>2016</v>
      </c>
      <c r="I1680" t="s">
        <v>724</v>
      </c>
      <c r="J1680">
        <v>6</v>
      </c>
      <c r="K1680">
        <v>632516.68500000006</v>
      </c>
      <c r="L1680" s="1">
        <f t="shared" si="53"/>
        <v>632.51668500000005</v>
      </c>
    </row>
    <row r="1681" spans="1:12" ht="14.45">
      <c r="A1681" t="s">
        <v>723</v>
      </c>
      <c r="B1681" t="s">
        <v>795</v>
      </c>
      <c r="C1681">
        <v>847989</v>
      </c>
      <c r="D1681" t="s">
        <v>796</v>
      </c>
      <c r="E1681" t="s">
        <v>670</v>
      </c>
      <c r="F1681" t="s">
        <v>670</v>
      </c>
      <c r="G1681" t="str">
        <f t="shared" si="52"/>
        <v>Switzerland to EU27</v>
      </c>
      <c r="H1681">
        <v>2017</v>
      </c>
      <c r="I1681" t="s">
        <v>724</v>
      </c>
      <c r="J1681">
        <v>6</v>
      </c>
      <c r="K1681">
        <v>616673.59199999995</v>
      </c>
      <c r="L1681" s="1">
        <f t="shared" si="53"/>
        <v>616.67359199999999</v>
      </c>
    </row>
    <row r="1682" spans="1:12" ht="14.45">
      <c r="A1682" t="s">
        <v>723</v>
      </c>
      <c r="B1682" t="s">
        <v>797</v>
      </c>
      <c r="C1682">
        <v>730900</v>
      </c>
      <c r="D1682" t="s">
        <v>798</v>
      </c>
      <c r="E1682" t="s">
        <v>147</v>
      </c>
      <c r="F1682" t="s">
        <v>292</v>
      </c>
      <c r="G1682" t="str">
        <f t="shared" si="52"/>
        <v>Chile to World</v>
      </c>
      <c r="H1682">
        <v>2012</v>
      </c>
      <c r="I1682" t="s">
        <v>724</v>
      </c>
      <c r="J1682">
        <v>6</v>
      </c>
      <c r="K1682">
        <v>2309.5100000000002</v>
      </c>
      <c r="L1682" s="1">
        <f t="shared" si="53"/>
        <v>2.3095100000000004</v>
      </c>
    </row>
    <row r="1683" spans="1:12" ht="14.45">
      <c r="A1683" t="s">
        <v>723</v>
      </c>
      <c r="B1683" t="s">
        <v>797</v>
      </c>
      <c r="C1683">
        <v>730900</v>
      </c>
      <c r="D1683" t="s">
        <v>798</v>
      </c>
      <c r="E1683" t="s">
        <v>147</v>
      </c>
      <c r="F1683" t="s">
        <v>292</v>
      </c>
      <c r="G1683" t="str">
        <f t="shared" si="52"/>
        <v>Chile to World</v>
      </c>
      <c r="H1683">
        <v>2013</v>
      </c>
      <c r="I1683" t="s">
        <v>724</v>
      </c>
      <c r="J1683">
        <v>6</v>
      </c>
      <c r="K1683">
        <v>1397.819</v>
      </c>
      <c r="L1683" s="1">
        <f t="shared" si="53"/>
        <v>1.3978189999999999</v>
      </c>
    </row>
    <row r="1684" spans="1:12" ht="14.45">
      <c r="A1684" t="s">
        <v>723</v>
      </c>
      <c r="B1684" t="s">
        <v>797</v>
      </c>
      <c r="C1684">
        <v>730900</v>
      </c>
      <c r="D1684" t="s">
        <v>798</v>
      </c>
      <c r="E1684" t="s">
        <v>147</v>
      </c>
      <c r="F1684" t="s">
        <v>292</v>
      </c>
      <c r="G1684" t="str">
        <f t="shared" si="52"/>
        <v>Chile to World</v>
      </c>
      <c r="H1684">
        <v>2014</v>
      </c>
      <c r="I1684" t="s">
        <v>724</v>
      </c>
      <c r="J1684">
        <v>6</v>
      </c>
      <c r="K1684">
        <v>1295.538</v>
      </c>
      <c r="L1684" s="1">
        <f t="shared" si="53"/>
        <v>1.2955380000000001</v>
      </c>
    </row>
    <row r="1685" spans="1:12" ht="14.45">
      <c r="A1685" t="s">
        <v>723</v>
      </c>
      <c r="B1685" t="s">
        <v>797</v>
      </c>
      <c r="C1685">
        <v>730900</v>
      </c>
      <c r="D1685" t="s">
        <v>798</v>
      </c>
      <c r="E1685" t="s">
        <v>147</v>
      </c>
      <c r="F1685" t="s">
        <v>292</v>
      </c>
      <c r="G1685" t="str">
        <f t="shared" si="52"/>
        <v>Chile to World</v>
      </c>
      <c r="H1685">
        <v>2015</v>
      </c>
      <c r="I1685" t="s">
        <v>724</v>
      </c>
      <c r="J1685">
        <v>6</v>
      </c>
      <c r="K1685">
        <v>714.43</v>
      </c>
      <c r="L1685" s="1">
        <f t="shared" si="53"/>
        <v>0.7144299999999999</v>
      </c>
    </row>
    <row r="1686" spans="1:12" ht="14.45">
      <c r="A1686" t="s">
        <v>723</v>
      </c>
      <c r="B1686" t="s">
        <v>797</v>
      </c>
      <c r="C1686">
        <v>730900</v>
      </c>
      <c r="D1686" t="s">
        <v>798</v>
      </c>
      <c r="E1686" t="s">
        <v>147</v>
      </c>
      <c r="F1686" t="s">
        <v>292</v>
      </c>
      <c r="G1686" t="str">
        <f t="shared" si="52"/>
        <v>Chile to World</v>
      </c>
      <c r="H1686">
        <v>2016</v>
      </c>
      <c r="I1686" t="s">
        <v>724</v>
      </c>
      <c r="J1686">
        <v>6</v>
      </c>
      <c r="K1686">
        <v>841.96</v>
      </c>
      <c r="L1686" s="1">
        <f t="shared" si="53"/>
        <v>0.84196000000000004</v>
      </c>
    </row>
    <row r="1687" spans="1:12" ht="14.45">
      <c r="A1687" t="s">
        <v>723</v>
      </c>
      <c r="B1687" t="s">
        <v>797</v>
      </c>
      <c r="C1687">
        <v>730900</v>
      </c>
      <c r="D1687" t="s">
        <v>798</v>
      </c>
      <c r="E1687" t="s">
        <v>147</v>
      </c>
      <c r="F1687" t="s">
        <v>292</v>
      </c>
      <c r="G1687" t="str">
        <f t="shared" si="52"/>
        <v>Chile to World</v>
      </c>
      <c r="H1687">
        <v>2017</v>
      </c>
      <c r="I1687" t="s">
        <v>724</v>
      </c>
      <c r="J1687">
        <v>6</v>
      </c>
      <c r="K1687">
        <v>754.73900000000003</v>
      </c>
      <c r="L1687" s="1">
        <f t="shared" si="53"/>
        <v>0.75473900000000005</v>
      </c>
    </row>
    <row r="1688" spans="1:12" ht="14.45">
      <c r="A1688" t="s">
        <v>723</v>
      </c>
      <c r="B1688" t="s">
        <v>797</v>
      </c>
      <c r="C1688">
        <v>730900</v>
      </c>
      <c r="D1688" t="s">
        <v>798</v>
      </c>
      <c r="E1688" t="s">
        <v>147</v>
      </c>
      <c r="F1688" t="s">
        <v>292</v>
      </c>
      <c r="G1688" t="str">
        <f t="shared" si="52"/>
        <v>Chile to World</v>
      </c>
      <c r="H1688">
        <v>2018</v>
      </c>
      <c r="I1688" t="s">
        <v>724</v>
      </c>
      <c r="J1688">
        <v>6</v>
      </c>
      <c r="K1688">
        <v>1098.011</v>
      </c>
      <c r="L1688" s="1">
        <f t="shared" si="53"/>
        <v>1.0980110000000001</v>
      </c>
    </row>
    <row r="1689" spans="1:12" ht="14.45">
      <c r="A1689" t="s">
        <v>723</v>
      </c>
      <c r="B1689" t="s">
        <v>797</v>
      </c>
      <c r="C1689">
        <v>730900</v>
      </c>
      <c r="D1689" t="s">
        <v>798</v>
      </c>
      <c r="E1689" t="s">
        <v>670</v>
      </c>
      <c r="F1689" t="s">
        <v>670</v>
      </c>
      <c r="G1689" t="str">
        <f t="shared" si="52"/>
        <v>Chile to EU27</v>
      </c>
      <c r="H1689">
        <v>2012</v>
      </c>
      <c r="I1689" t="s">
        <v>724</v>
      </c>
      <c r="J1689">
        <v>6</v>
      </c>
      <c r="K1689">
        <v>109.08</v>
      </c>
      <c r="L1689" s="1">
        <f t="shared" si="53"/>
        <v>0.10908</v>
      </c>
    </row>
    <row r="1690" spans="1:12" ht="14.45">
      <c r="A1690" t="s">
        <v>723</v>
      </c>
      <c r="B1690" t="s">
        <v>797</v>
      </c>
      <c r="C1690">
        <v>730900</v>
      </c>
      <c r="D1690" t="s">
        <v>798</v>
      </c>
      <c r="E1690" t="s">
        <v>670</v>
      </c>
      <c r="F1690" t="s">
        <v>670</v>
      </c>
      <c r="G1690" t="str">
        <f t="shared" si="52"/>
        <v>Chile to EU27</v>
      </c>
      <c r="H1690">
        <v>2013</v>
      </c>
      <c r="I1690" t="s">
        <v>724</v>
      </c>
      <c r="J1690">
        <v>6</v>
      </c>
      <c r="K1690">
        <v>64.784000000000006</v>
      </c>
      <c r="L1690" s="1">
        <f t="shared" si="53"/>
        <v>6.4784000000000008E-2</v>
      </c>
    </row>
    <row r="1691" spans="1:12" ht="14.45">
      <c r="A1691" t="s">
        <v>723</v>
      </c>
      <c r="B1691" t="s">
        <v>797</v>
      </c>
      <c r="C1691">
        <v>730900</v>
      </c>
      <c r="D1691" t="s">
        <v>798</v>
      </c>
      <c r="E1691" t="s">
        <v>670</v>
      </c>
      <c r="F1691" t="s">
        <v>670</v>
      </c>
      <c r="G1691" t="str">
        <f t="shared" si="52"/>
        <v>Chile to EU27</v>
      </c>
      <c r="H1691">
        <v>2014</v>
      </c>
      <c r="I1691" t="s">
        <v>724</v>
      </c>
      <c r="J1691">
        <v>6</v>
      </c>
      <c r="K1691">
        <v>88</v>
      </c>
      <c r="L1691" s="1">
        <f t="shared" si="53"/>
        <v>8.7999999999999995E-2</v>
      </c>
    </row>
    <row r="1692" spans="1:12" ht="14.45">
      <c r="A1692" t="s">
        <v>723</v>
      </c>
      <c r="B1692" t="s">
        <v>797</v>
      </c>
      <c r="C1692">
        <v>730900</v>
      </c>
      <c r="D1692" t="s">
        <v>798</v>
      </c>
      <c r="E1692" t="s">
        <v>670</v>
      </c>
      <c r="F1692" t="s">
        <v>670</v>
      </c>
      <c r="G1692" t="str">
        <f t="shared" si="52"/>
        <v>Chile to EU27</v>
      </c>
      <c r="H1692">
        <v>2015</v>
      </c>
      <c r="I1692" t="s">
        <v>724</v>
      </c>
      <c r="J1692">
        <v>6</v>
      </c>
      <c r="K1692">
        <v>89.89</v>
      </c>
      <c r="L1692" s="1">
        <f t="shared" si="53"/>
        <v>8.9889999999999998E-2</v>
      </c>
    </row>
    <row r="1693" spans="1:12" ht="14.45">
      <c r="A1693" t="s">
        <v>723</v>
      </c>
      <c r="B1693" t="s">
        <v>797</v>
      </c>
      <c r="C1693">
        <v>730900</v>
      </c>
      <c r="D1693" t="s">
        <v>798</v>
      </c>
      <c r="E1693" t="s">
        <v>670</v>
      </c>
      <c r="F1693" t="s">
        <v>670</v>
      </c>
      <c r="G1693" t="str">
        <f t="shared" si="52"/>
        <v>Chile to EU27</v>
      </c>
      <c r="H1693">
        <v>2016</v>
      </c>
      <c r="I1693" t="s">
        <v>724</v>
      </c>
      <c r="J1693">
        <v>6</v>
      </c>
      <c r="K1693">
        <v>40</v>
      </c>
      <c r="L1693" s="1">
        <f t="shared" si="53"/>
        <v>0.04</v>
      </c>
    </row>
    <row r="1694" spans="1:12" ht="14.45">
      <c r="A1694" t="s">
        <v>723</v>
      </c>
      <c r="B1694" t="s">
        <v>797</v>
      </c>
      <c r="C1694">
        <v>730900</v>
      </c>
      <c r="D1694" t="s">
        <v>798</v>
      </c>
      <c r="E1694" t="s">
        <v>670</v>
      </c>
      <c r="F1694" t="s">
        <v>670</v>
      </c>
      <c r="G1694" t="str">
        <f t="shared" si="52"/>
        <v>Chile to EU27</v>
      </c>
      <c r="H1694">
        <v>2017</v>
      </c>
      <c r="I1694" t="s">
        <v>724</v>
      </c>
      <c r="J1694">
        <v>6</v>
      </c>
      <c r="K1694">
        <v>53.402000000000001</v>
      </c>
      <c r="L1694" s="1">
        <f t="shared" si="53"/>
        <v>5.3401999999999998E-2</v>
      </c>
    </row>
    <row r="1695" spans="1:12" ht="14.45">
      <c r="A1695" t="s">
        <v>723</v>
      </c>
      <c r="B1695" t="s">
        <v>797</v>
      </c>
      <c r="C1695">
        <v>730900</v>
      </c>
      <c r="D1695" t="s">
        <v>798</v>
      </c>
      <c r="E1695" t="s">
        <v>670</v>
      </c>
      <c r="F1695" t="s">
        <v>670</v>
      </c>
      <c r="G1695" t="str">
        <f t="shared" si="52"/>
        <v>Chile to EU27</v>
      </c>
      <c r="H1695">
        <v>2018</v>
      </c>
      <c r="I1695" t="s">
        <v>724</v>
      </c>
      <c r="J1695">
        <v>6</v>
      </c>
      <c r="K1695">
        <v>163.541</v>
      </c>
      <c r="L1695" s="1">
        <f t="shared" si="53"/>
        <v>0.16354099999999999</v>
      </c>
    </row>
    <row r="1696" spans="1:12" ht="14.45">
      <c r="A1696" t="s">
        <v>723</v>
      </c>
      <c r="B1696" t="s">
        <v>797</v>
      </c>
      <c r="C1696">
        <v>741999</v>
      </c>
      <c r="D1696" t="s">
        <v>798</v>
      </c>
      <c r="E1696" t="s">
        <v>147</v>
      </c>
      <c r="F1696" t="s">
        <v>292</v>
      </c>
      <c r="G1696" t="str">
        <f t="shared" si="52"/>
        <v>Chile to World</v>
      </c>
      <c r="H1696">
        <v>2012</v>
      </c>
      <c r="I1696" t="s">
        <v>724</v>
      </c>
      <c r="J1696">
        <v>6</v>
      </c>
      <c r="K1696">
        <v>819.37900000000002</v>
      </c>
      <c r="L1696" s="1">
        <f t="shared" si="53"/>
        <v>0.81937899999999997</v>
      </c>
    </row>
    <row r="1697" spans="1:12" ht="14.45">
      <c r="A1697" t="s">
        <v>723</v>
      </c>
      <c r="B1697" t="s">
        <v>797</v>
      </c>
      <c r="C1697">
        <v>741999</v>
      </c>
      <c r="D1697" t="s">
        <v>798</v>
      </c>
      <c r="E1697" t="s">
        <v>147</v>
      </c>
      <c r="F1697" t="s">
        <v>292</v>
      </c>
      <c r="G1697" t="str">
        <f t="shared" si="52"/>
        <v>Chile to World</v>
      </c>
      <c r="H1697">
        <v>2013</v>
      </c>
      <c r="I1697" t="s">
        <v>724</v>
      </c>
      <c r="J1697">
        <v>6</v>
      </c>
      <c r="K1697">
        <v>23099.495999999999</v>
      </c>
      <c r="L1697" s="1">
        <f t="shared" si="53"/>
        <v>23.099495999999998</v>
      </c>
    </row>
    <row r="1698" spans="1:12" ht="14.45">
      <c r="A1698" t="s">
        <v>723</v>
      </c>
      <c r="B1698" t="s">
        <v>797</v>
      </c>
      <c r="C1698">
        <v>741999</v>
      </c>
      <c r="D1698" t="s">
        <v>798</v>
      </c>
      <c r="E1698" t="s">
        <v>147</v>
      </c>
      <c r="F1698" t="s">
        <v>292</v>
      </c>
      <c r="G1698" t="str">
        <f t="shared" si="52"/>
        <v>Chile to World</v>
      </c>
      <c r="H1698">
        <v>2014</v>
      </c>
      <c r="I1698" t="s">
        <v>724</v>
      </c>
      <c r="J1698">
        <v>6</v>
      </c>
      <c r="K1698">
        <v>4054.6320000000001</v>
      </c>
      <c r="L1698" s="1">
        <f t="shared" si="53"/>
        <v>4.0546319999999998</v>
      </c>
    </row>
    <row r="1699" spans="1:12" ht="14.45">
      <c r="A1699" t="s">
        <v>723</v>
      </c>
      <c r="B1699" t="s">
        <v>797</v>
      </c>
      <c r="C1699">
        <v>741999</v>
      </c>
      <c r="D1699" t="s">
        <v>798</v>
      </c>
      <c r="E1699" t="s">
        <v>147</v>
      </c>
      <c r="F1699" t="s">
        <v>292</v>
      </c>
      <c r="G1699" t="str">
        <f t="shared" si="52"/>
        <v>Chile to World</v>
      </c>
      <c r="H1699">
        <v>2015</v>
      </c>
      <c r="I1699" t="s">
        <v>724</v>
      </c>
      <c r="J1699">
        <v>6</v>
      </c>
      <c r="K1699">
        <v>1085.175</v>
      </c>
      <c r="L1699" s="1">
        <f t="shared" si="53"/>
        <v>1.085175</v>
      </c>
    </row>
    <row r="1700" spans="1:12" ht="14.45">
      <c r="A1700" t="s">
        <v>723</v>
      </c>
      <c r="B1700" t="s">
        <v>797</v>
      </c>
      <c r="C1700">
        <v>741999</v>
      </c>
      <c r="D1700" t="s">
        <v>798</v>
      </c>
      <c r="E1700" t="s">
        <v>147</v>
      </c>
      <c r="F1700" t="s">
        <v>292</v>
      </c>
      <c r="G1700" t="str">
        <f t="shared" si="52"/>
        <v>Chile to World</v>
      </c>
      <c r="H1700">
        <v>2016</v>
      </c>
      <c r="I1700" t="s">
        <v>724</v>
      </c>
      <c r="J1700">
        <v>6</v>
      </c>
      <c r="K1700">
        <v>197.30600000000001</v>
      </c>
      <c r="L1700" s="1">
        <f t="shared" si="53"/>
        <v>0.19730600000000001</v>
      </c>
    </row>
    <row r="1701" spans="1:12" ht="14.45">
      <c r="A1701" t="s">
        <v>723</v>
      </c>
      <c r="B1701" t="s">
        <v>797</v>
      </c>
      <c r="C1701">
        <v>741999</v>
      </c>
      <c r="D1701" t="s">
        <v>798</v>
      </c>
      <c r="E1701" t="s">
        <v>147</v>
      </c>
      <c r="F1701" t="s">
        <v>292</v>
      </c>
      <c r="G1701" t="str">
        <f t="shared" si="52"/>
        <v>Chile to World</v>
      </c>
      <c r="H1701">
        <v>2017</v>
      </c>
      <c r="I1701" t="s">
        <v>724</v>
      </c>
      <c r="J1701">
        <v>6</v>
      </c>
      <c r="K1701">
        <v>403.11599999999999</v>
      </c>
      <c r="L1701" s="1">
        <f t="shared" si="53"/>
        <v>0.40311599999999997</v>
      </c>
    </row>
    <row r="1702" spans="1:12" ht="14.45">
      <c r="A1702" t="s">
        <v>723</v>
      </c>
      <c r="B1702" t="s">
        <v>797</v>
      </c>
      <c r="C1702">
        <v>741999</v>
      </c>
      <c r="D1702" t="s">
        <v>798</v>
      </c>
      <c r="E1702" t="s">
        <v>147</v>
      </c>
      <c r="F1702" t="s">
        <v>292</v>
      </c>
      <c r="G1702" t="str">
        <f t="shared" si="52"/>
        <v>Chile to World</v>
      </c>
      <c r="H1702">
        <v>2018</v>
      </c>
      <c r="I1702" t="s">
        <v>724</v>
      </c>
      <c r="J1702">
        <v>6</v>
      </c>
      <c r="K1702">
        <v>240.73699999999999</v>
      </c>
      <c r="L1702" s="1">
        <f t="shared" si="53"/>
        <v>0.24073700000000001</v>
      </c>
    </row>
    <row r="1703" spans="1:12" ht="14.45">
      <c r="A1703" t="s">
        <v>723</v>
      </c>
      <c r="B1703" t="s">
        <v>797</v>
      </c>
      <c r="C1703">
        <v>741999</v>
      </c>
      <c r="D1703" t="s">
        <v>798</v>
      </c>
      <c r="E1703" t="s">
        <v>670</v>
      </c>
      <c r="F1703" t="s">
        <v>670</v>
      </c>
      <c r="G1703" t="str">
        <f t="shared" si="52"/>
        <v>Chile to EU27</v>
      </c>
      <c r="H1703">
        <v>2012</v>
      </c>
      <c r="I1703" t="s">
        <v>724</v>
      </c>
      <c r="J1703">
        <v>6</v>
      </c>
      <c r="K1703">
        <v>92.3</v>
      </c>
      <c r="L1703" s="1">
        <f t="shared" si="53"/>
        <v>9.2299999999999993E-2</v>
      </c>
    </row>
    <row r="1704" spans="1:12" ht="14.45">
      <c r="A1704" t="s">
        <v>723</v>
      </c>
      <c r="B1704" t="s">
        <v>797</v>
      </c>
      <c r="C1704">
        <v>741999</v>
      </c>
      <c r="D1704" t="s">
        <v>798</v>
      </c>
      <c r="E1704" t="s">
        <v>670</v>
      </c>
      <c r="F1704" t="s">
        <v>670</v>
      </c>
      <c r="G1704" t="str">
        <f t="shared" si="52"/>
        <v>Chile to EU27</v>
      </c>
      <c r="H1704">
        <v>2013</v>
      </c>
      <c r="I1704" t="s">
        <v>724</v>
      </c>
      <c r="J1704">
        <v>6</v>
      </c>
      <c r="K1704">
        <v>350.89299999999997</v>
      </c>
      <c r="L1704" s="1">
        <f t="shared" si="53"/>
        <v>0.35089299999999995</v>
      </c>
    </row>
    <row r="1705" spans="1:12" ht="14.45">
      <c r="A1705" t="s">
        <v>723</v>
      </c>
      <c r="B1705" t="s">
        <v>797</v>
      </c>
      <c r="C1705">
        <v>741999</v>
      </c>
      <c r="D1705" t="s">
        <v>798</v>
      </c>
      <c r="E1705" t="s">
        <v>670</v>
      </c>
      <c r="F1705" t="s">
        <v>670</v>
      </c>
      <c r="G1705" t="str">
        <f t="shared" si="52"/>
        <v>Chile to EU27</v>
      </c>
      <c r="H1705">
        <v>2014</v>
      </c>
      <c r="I1705" t="s">
        <v>724</v>
      </c>
      <c r="J1705">
        <v>6</v>
      </c>
      <c r="K1705">
        <v>148.22200000000001</v>
      </c>
      <c r="L1705" s="1">
        <f t="shared" si="53"/>
        <v>0.14822200000000002</v>
      </c>
    </row>
    <row r="1706" spans="1:12" ht="14.45">
      <c r="A1706" t="s">
        <v>723</v>
      </c>
      <c r="B1706" t="s">
        <v>797</v>
      </c>
      <c r="C1706">
        <v>741999</v>
      </c>
      <c r="D1706" t="s">
        <v>798</v>
      </c>
      <c r="E1706" t="s">
        <v>670</v>
      </c>
      <c r="F1706" t="s">
        <v>670</v>
      </c>
      <c r="G1706" t="str">
        <f t="shared" si="52"/>
        <v>Chile to EU27</v>
      </c>
      <c r="H1706">
        <v>2015</v>
      </c>
      <c r="I1706" t="s">
        <v>724</v>
      </c>
      <c r="J1706">
        <v>6</v>
      </c>
      <c r="K1706">
        <v>8.2159999999999993</v>
      </c>
      <c r="L1706" s="1">
        <f t="shared" si="53"/>
        <v>8.2159999999999993E-3</v>
      </c>
    </row>
    <row r="1707" spans="1:12" ht="14.45">
      <c r="A1707" t="s">
        <v>723</v>
      </c>
      <c r="B1707" t="s">
        <v>797</v>
      </c>
      <c r="C1707">
        <v>741999</v>
      </c>
      <c r="D1707" t="s">
        <v>798</v>
      </c>
      <c r="E1707" t="s">
        <v>670</v>
      </c>
      <c r="F1707" t="s">
        <v>670</v>
      </c>
      <c r="G1707" t="str">
        <f t="shared" si="52"/>
        <v>Chile to EU27</v>
      </c>
      <c r="H1707">
        <v>2016</v>
      </c>
      <c r="I1707" t="s">
        <v>724</v>
      </c>
      <c r="J1707">
        <v>6</v>
      </c>
      <c r="K1707">
        <v>1.9510000000000001</v>
      </c>
      <c r="L1707" s="1">
        <f t="shared" si="53"/>
        <v>1.951E-3</v>
      </c>
    </row>
    <row r="1708" spans="1:12" ht="14.45">
      <c r="A1708" t="s">
        <v>723</v>
      </c>
      <c r="B1708" t="s">
        <v>797</v>
      </c>
      <c r="C1708">
        <v>741999</v>
      </c>
      <c r="D1708" t="s">
        <v>798</v>
      </c>
      <c r="E1708" t="s">
        <v>670</v>
      </c>
      <c r="F1708" t="s">
        <v>670</v>
      </c>
      <c r="G1708" t="str">
        <f t="shared" si="52"/>
        <v>Chile to EU27</v>
      </c>
      <c r="H1708">
        <v>2017</v>
      </c>
      <c r="I1708" t="s">
        <v>724</v>
      </c>
      <c r="J1708">
        <v>6</v>
      </c>
      <c r="K1708">
        <v>4.2229999999999999</v>
      </c>
      <c r="L1708" s="1">
        <f t="shared" si="53"/>
        <v>4.2230000000000002E-3</v>
      </c>
    </row>
    <row r="1709" spans="1:12" ht="14.45">
      <c r="A1709" t="s">
        <v>723</v>
      </c>
      <c r="B1709" t="s">
        <v>797</v>
      </c>
      <c r="C1709">
        <v>741999</v>
      </c>
      <c r="D1709" t="s">
        <v>798</v>
      </c>
      <c r="E1709" t="s">
        <v>670</v>
      </c>
      <c r="F1709" t="s">
        <v>670</v>
      </c>
      <c r="G1709" t="str">
        <f t="shared" si="52"/>
        <v>Chile to EU27</v>
      </c>
      <c r="H1709">
        <v>2018</v>
      </c>
      <c r="I1709" t="s">
        <v>724</v>
      </c>
      <c r="J1709">
        <v>6</v>
      </c>
      <c r="K1709">
        <v>20.452999999999999</v>
      </c>
      <c r="L1709" s="1">
        <f t="shared" si="53"/>
        <v>2.0452999999999999E-2</v>
      </c>
    </row>
    <row r="1710" spans="1:12" ht="14.45">
      <c r="A1710" t="s">
        <v>723</v>
      </c>
      <c r="B1710" t="s">
        <v>797</v>
      </c>
      <c r="C1710">
        <v>761100</v>
      </c>
      <c r="D1710" t="s">
        <v>798</v>
      </c>
      <c r="E1710" t="s">
        <v>147</v>
      </c>
      <c r="F1710" t="s">
        <v>292</v>
      </c>
      <c r="G1710" t="str">
        <f t="shared" si="52"/>
        <v>Chile to World</v>
      </c>
      <c r="H1710">
        <v>2012</v>
      </c>
      <c r="I1710" t="s">
        <v>724</v>
      </c>
      <c r="J1710">
        <v>6</v>
      </c>
      <c r="K1710">
        <v>19.372</v>
      </c>
      <c r="L1710" s="1">
        <f t="shared" si="53"/>
        <v>1.9372E-2</v>
      </c>
    </row>
    <row r="1711" spans="1:12" ht="14.45">
      <c r="A1711" t="s">
        <v>723</v>
      </c>
      <c r="B1711" t="s">
        <v>797</v>
      </c>
      <c r="C1711">
        <v>761100</v>
      </c>
      <c r="D1711" t="s">
        <v>798</v>
      </c>
      <c r="E1711" t="s">
        <v>147</v>
      </c>
      <c r="F1711" t="s">
        <v>292</v>
      </c>
      <c r="G1711" t="str">
        <f t="shared" si="52"/>
        <v>Chile to World</v>
      </c>
      <c r="H1711">
        <v>2013</v>
      </c>
      <c r="I1711" t="s">
        <v>724</v>
      </c>
      <c r="J1711">
        <v>6</v>
      </c>
      <c r="K1711">
        <v>23.001000000000001</v>
      </c>
      <c r="L1711" s="1">
        <f t="shared" si="53"/>
        <v>2.3001000000000001E-2</v>
      </c>
    </row>
    <row r="1712" spans="1:12" ht="14.45">
      <c r="A1712" t="s">
        <v>723</v>
      </c>
      <c r="B1712" t="s">
        <v>797</v>
      </c>
      <c r="C1712">
        <v>761100</v>
      </c>
      <c r="D1712" t="s">
        <v>798</v>
      </c>
      <c r="E1712" t="s">
        <v>147</v>
      </c>
      <c r="F1712" t="s">
        <v>292</v>
      </c>
      <c r="G1712" t="str">
        <f t="shared" si="52"/>
        <v>Chile to World</v>
      </c>
      <c r="H1712">
        <v>2014</v>
      </c>
      <c r="I1712" t="s">
        <v>724</v>
      </c>
      <c r="J1712">
        <v>6</v>
      </c>
      <c r="K1712">
        <v>241.27600000000001</v>
      </c>
      <c r="L1712" s="1">
        <f t="shared" si="53"/>
        <v>0.24127600000000002</v>
      </c>
    </row>
    <row r="1713" spans="1:12" ht="14.45">
      <c r="A1713" t="s">
        <v>723</v>
      </c>
      <c r="B1713" t="s">
        <v>797</v>
      </c>
      <c r="C1713">
        <v>761100</v>
      </c>
      <c r="D1713" t="s">
        <v>798</v>
      </c>
      <c r="E1713" t="s">
        <v>147</v>
      </c>
      <c r="F1713" t="s">
        <v>292</v>
      </c>
      <c r="G1713" t="str">
        <f t="shared" si="52"/>
        <v>Chile to World</v>
      </c>
      <c r="H1713">
        <v>2015</v>
      </c>
      <c r="I1713" t="s">
        <v>724</v>
      </c>
      <c r="J1713">
        <v>6</v>
      </c>
      <c r="K1713">
        <v>0.29499999999999998</v>
      </c>
      <c r="L1713" s="1">
        <f t="shared" si="53"/>
        <v>2.9499999999999996E-4</v>
      </c>
    </row>
    <row r="1714" spans="1:12" ht="14.45">
      <c r="A1714" t="s">
        <v>723</v>
      </c>
      <c r="B1714" t="s">
        <v>797</v>
      </c>
      <c r="C1714">
        <v>761100</v>
      </c>
      <c r="D1714" t="s">
        <v>798</v>
      </c>
      <c r="E1714" t="s">
        <v>147</v>
      </c>
      <c r="F1714" t="s">
        <v>292</v>
      </c>
      <c r="G1714" t="str">
        <f t="shared" si="52"/>
        <v>Chile to World</v>
      </c>
      <c r="H1714">
        <v>2016</v>
      </c>
      <c r="I1714" t="s">
        <v>724</v>
      </c>
      <c r="J1714">
        <v>6</v>
      </c>
      <c r="K1714">
        <v>38.027999999999999</v>
      </c>
      <c r="L1714" s="1">
        <f t="shared" si="53"/>
        <v>3.8027999999999999E-2</v>
      </c>
    </row>
    <row r="1715" spans="1:12" ht="14.45">
      <c r="A1715" t="s">
        <v>723</v>
      </c>
      <c r="B1715" t="s">
        <v>797</v>
      </c>
      <c r="C1715">
        <v>761100</v>
      </c>
      <c r="D1715" t="s">
        <v>798</v>
      </c>
      <c r="E1715" t="s">
        <v>147</v>
      </c>
      <c r="F1715" t="s">
        <v>292</v>
      </c>
      <c r="G1715" t="str">
        <f t="shared" si="52"/>
        <v>Chile to World</v>
      </c>
      <c r="H1715">
        <v>2017</v>
      </c>
      <c r="I1715" t="s">
        <v>724</v>
      </c>
      <c r="J1715">
        <v>6</v>
      </c>
      <c r="K1715">
        <v>65.054000000000002</v>
      </c>
      <c r="L1715" s="1">
        <f t="shared" si="53"/>
        <v>6.5054000000000001E-2</v>
      </c>
    </row>
    <row r="1716" spans="1:12" ht="14.45">
      <c r="A1716" t="s">
        <v>723</v>
      </c>
      <c r="B1716" t="s">
        <v>797</v>
      </c>
      <c r="C1716">
        <v>761100</v>
      </c>
      <c r="D1716" t="s">
        <v>798</v>
      </c>
      <c r="E1716" t="s">
        <v>147</v>
      </c>
      <c r="F1716" t="s">
        <v>292</v>
      </c>
      <c r="G1716" t="str">
        <f t="shared" si="52"/>
        <v>Chile to World</v>
      </c>
      <c r="H1716">
        <v>2018</v>
      </c>
      <c r="I1716" t="s">
        <v>724</v>
      </c>
      <c r="J1716">
        <v>6</v>
      </c>
      <c r="K1716">
        <v>3.097</v>
      </c>
      <c r="L1716" s="1">
        <f t="shared" si="53"/>
        <v>3.0969999999999999E-3</v>
      </c>
    </row>
    <row r="1717" spans="1:12" ht="14.45">
      <c r="A1717" t="s">
        <v>723</v>
      </c>
      <c r="B1717" t="s">
        <v>797</v>
      </c>
      <c r="C1717">
        <v>761100</v>
      </c>
      <c r="D1717" t="s">
        <v>798</v>
      </c>
      <c r="E1717" t="s">
        <v>670</v>
      </c>
      <c r="F1717" t="s">
        <v>670</v>
      </c>
      <c r="G1717" t="str">
        <f t="shared" si="52"/>
        <v>Chile to EU27</v>
      </c>
      <c r="H1717">
        <v>2016</v>
      </c>
      <c r="I1717" t="s">
        <v>724</v>
      </c>
      <c r="J1717">
        <v>6</v>
      </c>
      <c r="K1717">
        <v>1.6539999999999999</v>
      </c>
      <c r="L1717" s="1">
        <f t="shared" si="53"/>
        <v>1.6539999999999999E-3</v>
      </c>
    </row>
    <row r="1718" spans="1:12" ht="14.45">
      <c r="A1718" t="s">
        <v>723</v>
      </c>
      <c r="B1718" t="s">
        <v>797</v>
      </c>
      <c r="C1718">
        <v>8405</v>
      </c>
      <c r="D1718" t="s">
        <v>798</v>
      </c>
      <c r="E1718" t="s">
        <v>147</v>
      </c>
      <c r="F1718" t="s">
        <v>292</v>
      </c>
      <c r="G1718" t="str">
        <f t="shared" si="52"/>
        <v>Chile to World</v>
      </c>
      <c r="H1718">
        <v>2012</v>
      </c>
      <c r="I1718" t="s">
        <v>724</v>
      </c>
      <c r="J1718">
        <v>6</v>
      </c>
      <c r="K1718">
        <v>201.96299999999999</v>
      </c>
      <c r="L1718" s="1">
        <f t="shared" si="53"/>
        <v>0.201963</v>
      </c>
    </row>
    <row r="1719" spans="1:12" ht="14.45">
      <c r="A1719" t="s">
        <v>723</v>
      </c>
      <c r="B1719" t="s">
        <v>797</v>
      </c>
      <c r="C1719">
        <v>8405</v>
      </c>
      <c r="D1719" t="s">
        <v>798</v>
      </c>
      <c r="E1719" t="s">
        <v>147</v>
      </c>
      <c r="F1719" t="s">
        <v>292</v>
      </c>
      <c r="G1719" t="str">
        <f t="shared" si="52"/>
        <v>Chile to World</v>
      </c>
      <c r="H1719">
        <v>2013</v>
      </c>
      <c r="I1719" t="s">
        <v>724</v>
      </c>
      <c r="J1719">
        <v>6</v>
      </c>
      <c r="K1719">
        <v>149.19300000000001</v>
      </c>
      <c r="L1719" s="1">
        <f t="shared" si="53"/>
        <v>0.14919300000000002</v>
      </c>
    </row>
    <row r="1720" spans="1:12" ht="14.45">
      <c r="A1720" t="s">
        <v>723</v>
      </c>
      <c r="B1720" t="s">
        <v>797</v>
      </c>
      <c r="C1720">
        <v>8405</v>
      </c>
      <c r="D1720" t="s">
        <v>798</v>
      </c>
      <c r="E1720" t="s">
        <v>147</v>
      </c>
      <c r="F1720" t="s">
        <v>292</v>
      </c>
      <c r="G1720" t="str">
        <f t="shared" si="52"/>
        <v>Chile to World</v>
      </c>
      <c r="H1720">
        <v>2014</v>
      </c>
      <c r="I1720" t="s">
        <v>724</v>
      </c>
      <c r="J1720">
        <v>6</v>
      </c>
      <c r="K1720">
        <v>138.447</v>
      </c>
      <c r="L1720" s="1">
        <f t="shared" si="53"/>
        <v>0.13844700000000001</v>
      </c>
    </row>
    <row r="1721" spans="1:12" ht="14.45">
      <c r="A1721" t="s">
        <v>723</v>
      </c>
      <c r="B1721" t="s">
        <v>797</v>
      </c>
      <c r="C1721">
        <v>8405</v>
      </c>
      <c r="D1721" t="s">
        <v>798</v>
      </c>
      <c r="E1721" t="s">
        <v>147</v>
      </c>
      <c r="F1721" t="s">
        <v>292</v>
      </c>
      <c r="G1721" t="str">
        <f t="shared" si="52"/>
        <v>Chile to World</v>
      </c>
      <c r="H1721">
        <v>2015</v>
      </c>
      <c r="I1721" t="s">
        <v>724</v>
      </c>
      <c r="J1721">
        <v>6</v>
      </c>
      <c r="K1721">
        <v>242.9</v>
      </c>
      <c r="L1721" s="1">
        <f t="shared" si="53"/>
        <v>0.2429</v>
      </c>
    </row>
    <row r="1722" spans="1:12" ht="14.45">
      <c r="A1722" t="s">
        <v>723</v>
      </c>
      <c r="B1722" t="s">
        <v>797</v>
      </c>
      <c r="C1722">
        <v>8405</v>
      </c>
      <c r="D1722" t="s">
        <v>798</v>
      </c>
      <c r="E1722" t="s">
        <v>147</v>
      </c>
      <c r="F1722" t="s">
        <v>292</v>
      </c>
      <c r="G1722" t="str">
        <f t="shared" si="52"/>
        <v>Chile to World</v>
      </c>
      <c r="H1722">
        <v>2016</v>
      </c>
      <c r="I1722" t="s">
        <v>724</v>
      </c>
      <c r="J1722">
        <v>6</v>
      </c>
      <c r="K1722">
        <v>162.429</v>
      </c>
      <c r="L1722" s="1">
        <f t="shared" si="53"/>
        <v>0.16242899999999999</v>
      </c>
    </row>
    <row r="1723" spans="1:12" ht="14.45">
      <c r="A1723" t="s">
        <v>723</v>
      </c>
      <c r="B1723" t="s">
        <v>797</v>
      </c>
      <c r="C1723">
        <v>8405</v>
      </c>
      <c r="D1723" t="s">
        <v>798</v>
      </c>
      <c r="E1723" t="s">
        <v>147</v>
      </c>
      <c r="F1723" t="s">
        <v>292</v>
      </c>
      <c r="G1723" t="str">
        <f t="shared" si="52"/>
        <v>Chile to World</v>
      </c>
      <c r="H1723">
        <v>2017</v>
      </c>
      <c r="I1723" t="s">
        <v>724</v>
      </c>
      <c r="J1723">
        <v>6</v>
      </c>
      <c r="K1723">
        <v>73.783000000000001</v>
      </c>
      <c r="L1723" s="1">
        <f t="shared" si="53"/>
        <v>7.3783000000000001E-2</v>
      </c>
    </row>
    <row r="1724" spans="1:12" ht="14.45">
      <c r="A1724" t="s">
        <v>723</v>
      </c>
      <c r="B1724" t="s">
        <v>797</v>
      </c>
      <c r="C1724">
        <v>8405</v>
      </c>
      <c r="D1724" t="s">
        <v>798</v>
      </c>
      <c r="E1724" t="s">
        <v>147</v>
      </c>
      <c r="F1724" t="s">
        <v>292</v>
      </c>
      <c r="G1724" t="str">
        <f t="shared" si="52"/>
        <v>Chile to World</v>
      </c>
      <c r="H1724">
        <v>2018</v>
      </c>
      <c r="I1724" t="s">
        <v>724</v>
      </c>
      <c r="J1724">
        <v>6</v>
      </c>
      <c r="K1724">
        <v>48.472999999999999</v>
      </c>
      <c r="L1724" s="1">
        <f t="shared" si="53"/>
        <v>4.8473000000000002E-2</v>
      </c>
    </row>
    <row r="1725" spans="1:12" ht="14.45">
      <c r="A1725" t="s">
        <v>723</v>
      </c>
      <c r="B1725" t="s">
        <v>797</v>
      </c>
      <c r="C1725">
        <v>8405</v>
      </c>
      <c r="D1725" t="s">
        <v>798</v>
      </c>
      <c r="E1725" t="s">
        <v>670</v>
      </c>
      <c r="F1725" t="s">
        <v>670</v>
      </c>
      <c r="G1725" t="str">
        <f t="shared" si="52"/>
        <v>Chile to EU27</v>
      </c>
      <c r="H1725">
        <v>2013</v>
      </c>
      <c r="I1725" t="s">
        <v>724</v>
      </c>
      <c r="J1725">
        <v>6</v>
      </c>
      <c r="K1725">
        <v>1.131</v>
      </c>
      <c r="L1725" s="1">
        <f t="shared" si="53"/>
        <v>1.1310000000000001E-3</v>
      </c>
    </row>
    <row r="1726" spans="1:12" ht="14.45">
      <c r="A1726" t="s">
        <v>723</v>
      </c>
      <c r="B1726" t="s">
        <v>797</v>
      </c>
      <c r="C1726">
        <v>8405</v>
      </c>
      <c r="D1726" t="s">
        <v>798</v>
      </c>
      <c r="E1726" t="s">
        <v>670</v>
      </c>
      <c r="F1726" t="s">
        <v>670</v>
      </c>
      <c r="G1726" t="str">
        <f t="shared" si="52"/>
        <v>Chile to EU27</v>
      </c>
      <c r="H1726">
        <v>2014</v>
      </c>
      <c r="I1726" t="s">
        <v>724</v>
      </c>
      <c r="J1726">
        <v>6</v>
      </c>
      <c r="K1726">
        <v>12.54</v>
      </c>
      <c r="L1726" s="1">
        <f t="shared" si="53"/>
        <v>1.2539999999999999E-2</v>
      </c>
    </row>
    <row r="1727" spans="1:12" ht="14.45">
      <c r="A1727" t="s">
        <v>723</v>
      </c>
      <c r="B1727" t="s">
        <v>797</v>
      </c>
      <c r="C1727">
        <v>8405</v>
      </c>
      <c r="D1727" t="s">
        <v>798</v>
      </c>
      <c r="E1727" t="s">
        <v>670</v>
      </c>
      <c r="F1727" t="s">
        <v>670</v>
      </c>
      <c r="G1727" t="str">
        <f t="shared" si="52"/>
        <v>Chile to EU27</v>
      </c>
      <c r="H1727">
        <v>2015</v>
      </c>
      <c r="I1727" t="s">
        <v>724</v>
      </c>
      <c r="J1727">
        <v>6</v>
      </c>
      <c r="K1727">
        <v>0.873</v>
      </c>
      <c r="L1727" s="1">
        <f t="shared" si="53"/>
        <v>8.7299999999999997E-4</v>
      </c>
    </row>
    <row r="1728" spans="1:12" ht="14.45">
      <c r="A1728" t="s">
        <v>723</v>
      </c>
      <c r="B1728" t="s">
        <v>797</v>
      </c>
      <c r="C1728">
        <v>8405</v>
      </c>
      <c r="D1728" t="s">
        <v>798</v>
      </c>
      <c r="E1728" t="s">
        <v>670</v>
      </c>
      <c r="F1728" t="s">
        <v>670</v>
      </c>
      <c r="G1728" t="str">
        <f t="shared" si="52"/>
        <v>Chile to EU27</v>
      </c>
      <c r="H1728">
        <v>2018</v>
      </c>
      <c r="I1728" t="s">
        <v>724</v>
      </c>
      <c r="J1728">
        <v>6</v>
      </c>
      <c r="K1728">
        <v>46.048999999999999</v>
      </c>
      <c r="L1728" s="1">
        <f t="shared" si="53"/>
        <v>4.6049E-2</v>
      </c>
    </row>
    <row r="1729" spans="1:12" ht="14.45">
      <c r="A1729" t="s">
        <v>723</v>
      </c>
      <c r="B1729" t="s">
        <v>797</v>
      </c>
      <c r="C1729">
        <v>841931</v>
      </c>
      <c r="D1729" t="s">
        <v>798</v>
      </c>
      <c r="E1729" t="s">
        <v>147</v>
      </c>
      <c r="F1729" t="s">
        <v>292</v>
      </c>
      <c r="G1729" t="str">
        <f t="shared" si="52"/>
        <v>Chile to World</v>
      </c>
      <c r="H1729">
        <v>2012</v>
      </c>
      <c r="I1729" t="s">
        <v>724</v>
      </c>
      <c r="J1729">
        <v>6</v>
      </c>
      <c r="K1729">
        <v>102.53100000000001</v>
      </c>
      <c r="L1729" s="1">
        <f t="shared" si="53"/>
        <v>0.10253100000000001</v>
      </c>
    </row>
    <row r="1730" spans="1:12" ht="14.45">
      <c r="A1730" t="s">
        <v>723</v>
      </c>
      <c r="B1730" t="s">
        <v>797</v>
      </c>
      <c r="C1730">
        <v>841931</v>
      </c>
      <c r="D1730" t="s">
        <v>798</v>
      </c>
      <c r="E1730" t="s">
        <v>147</v>
      </c>
      <c r="F1730" t="s">
        <v>292</v>
      </c>
      <c r="G1730" t="str">
        <f t="shared" si="52"/>
        <v>Chile to World</v>
      </c>
      <c r="H1730">
        <v>2013</v>
      </c>
      <c r="I1730" t="s">
        <v>724</v>
      </c>
      <c r="J1730">
        <v>6</v>
      </c>
      <c r="K1730">
        <v>3190.9389999999999</v>
      </c>
      <c r="L1730" s="1">
        <f t="shared" si="53"/>
        <v>3.1909389999999997</v>
      </c>
    </row>
    <row r="1731" spans="1:12" ht="14.45">
      <c r="A1731" t="s">
        <v>723</v>
      </c>
      <c r="B1731" t="s">
        <v>797</v>
      </c>
      <c r="C1731">
        <v>841931</v>
      </c>
      <c r="D1731" t="s">
        <v>798</v>
      </c>
      <c r="E1731" t="s">
        <v>147</v>
      </c>
      <c r="F1731" t="s">
        <v>292</v>
      </c>
      <c r="G1731" t="str">
        <f t="shared" si="52"/>
        <v>Chile to World</v>
      </c>
      <c r="H1731">
        <v>2014</v>
      </c>
      <c r="I1731" t="s">
        <v>724</v>
      </c>
      <c r="J1731">
        <v>6</v>
      </c>
      <c r="K1731">
        <v>1103.2470000000001</v>
      </c>
      <c r="L1731" s="1">
        <f t="shared" si="53"/>
        <v>1.1032470000000001</v>
      </c>
    </row>
    <row r="1732" spans="1:12" ht="14.45">
      <c r="A1732" t="s">
        <v>723</v>
      </c>
      <c r="B1732" t="s">
        <v>797</v>
      </c>
      <c r="C1732">
        <v>841931</v>
      </c>
      <c r="D1732" t="s">
        <v>798</v>
      </c>
      <c r="E1732" t="s">
        <v>147</v>
      </c>
      <c r="F1732" t="s">
        <v>292</v>
      </c>
      <c r="G1732" t="str">
        <f t="shared" si="52"/>
        <v>Chile to World</v>
      </c>
      <c r="H1732">
        <v>2015</v>
      </c>
      <c r="I1732" t="s">
        <v>724</v>
      </c>
      <c r="J1732">
        <v>6</v>
      </c>
      <c r="K1732">
        <v>0.13700000000000001</v>
      </c>
      <c r="L1732" s="1">
        <f t="shared" si="53"/>
        <v>1.3700000000000002E-4</v>
      </c>
    </row>
    <row r="1733" spans="1:12" ht="14.45">
      <c r="A1733" t="s">
        <v>723</v>
      </c>
      <c r="B1733" t="s">
        <v>797</v>
      </c>
      <c r="C1733">
        <v>841931</v>
      </c>
      <c r="D1733" t="s">
        <v>798</v>
      </c>
      <c r="E1733" t="s">
        <v>147</v>
      </c>
      <c r="F1733" t="s">
        <v>292</v>
      </c>
      <c r="G1733" t="str">
        <f t="shared" si="52"/>
        <v>Chile to World</v>
      </c>
      <c r="H1733">
        <v>2016</v>
      </c>
      <c r="I1733" t="s">
        <v>724</v>
      </c>
      <c r="J1733">
        <v>6</v>
      </c>
      <c r="K1733">
        <v>21.553999999999998</v>
      </c>
      <c r="L1733" s="1">
        <f t="shared" si="53"/>
        <v>2.1553999999999997E-2</v>
      </c>
    </row>
    <row r="1734" spans="1:12" ht="14.45">
      <c r="A1734" t="s">
        <v>723</v>
      </c>
      <c r="B1734" t="s">
        <v>797</v>
      </c>
      <c r="C1734">
        <v>841931</v>
      </c>
      <c r="D1734" t="s">
        <v>798</v>
      </c>
      <c r="E1734" t="s">
        <v>147</v>
      </c>
      <c r="F1734" t="s">
        <v>292</v>
      </c>
      <c r="G1734" t="str">
        <f t="shared" si="52"/>
        <v>Chile to World</v>
      </c>
      <c r="H1734">
        <v>2017</v>
      </c>
      <c r="I1734" t="s">
        <v>724</v>
      </c>
      <c r="J1734">
        <v>6</v>
      </c>
      <c r="K1734">
        <v>49.41</v>
      </c>
      <c r="L1734" s="1">
        <f t="shared" si="53"/>
        <v>4.9409999999999996E-2</v>
      </c>
    </row>
    <row r="1735" spans="1:12" ht="14.45">
      <c r="A1735" t="s">
        <v>723</v>
      </c>
      <c r="B1735" t="s">
        <v>797</v>
      </c>
      <c r="C1735">
        <v>841931</v>
      </c>
      <c r="D1735" t="s">
        <v>798</v>
      </c>
      <c r="E1735" t="s">
        <v>147</v>
      </c>
      <c r="F1735" t="s">
        <v>292</v>
      </c>
      <c r="G1735" t="str">
        <f t="shared" si="52"/>
        <v>Chile to World</v>
      </c>
      <c r="H1735">
        <v>2018</v>
      </c>
      <c r="I1735" t="s">
        <v>724</v>
      </c>
      <c r="J1735">
        <v>6</v>
      </c>
      <c r="K1735">
        <v>0.66500000000000004</v>
      </c>
      <c r="L1735" s="1">
        <f t="shared" si="53"/>
        <v>6.6500000000000001E-4</v>
      </c>
    </row>
    <row r="1736" spans="1:12" ht="14.45">
      <c r="A1736" t="s">
        <v>723</v>
      </c>
      <c r="B1736" t="s">
        <v>797</v>
      </c>
      <c r="C1736">
        <v>841931</v>
      </c>
      <c r="D1736" t="s">
        <v>798</v>
      </c>
      <c r="E1736" t="s">
        <v>670</v>
      </c>
      <c r="F1736" t="s">
        <v>670</v>
      </c>
      <c r="G1736" t="str">
        <f t="shared" si="52"/>
        <v>Chile to EU27</v>
      </c>
      <c r="H1736">
        <v>2013</v>
      </c>
      <c r="I1736" t="s">
        <v>724</v>
      </c>
      <c r="J1736">
        <v>6</v>
      </c>
      <c r="K1736">
        <v>10.28</v>
      </c>
      <c r="L1736" s="1">
        <f t="shared" si="53"/>
        <v>1.0279999999999999E-2</v>
      </c>
    </row>
    <row r="1737" spans="1:12" ht="14.45">
      <c r="A1737" t="s">
        <v>723</v>
      </c>
      <c r="B1737" t="s">
        <v>797</v>
      </c>
      <c r="C1737">
        <v>841940</v>
      </c>
      <c r="D1737" t="s">
        <v>798</v>
      </c>
      <c r="E1737" t="s">
        <v>147</v>
      </c>
      <c r="F1737" t="s">
        <v>292</v>
      </c>
      <c r="G1737" t="str">
        <f t="shared" ref="G1737:G1800" si="54">CONCATENATE(D1737, " to ", F1737)</f>
        <v>Chile to World</v>
      </c>
      <c r="H1737">
        <v>2012</v>
      </c>
      <c r="I1737" t="s">
        <v>724</v>
      </c>
      <c r="J1737">
        <v>6</v>
      </c>
      <c r="K1737">
        <v>3.702</v>
      </c>
      <c r="L1737" s="1">
        <f t="shared" ref="L1737:L1800" si="55">K1737/1000</f>
        <v>3.702E-3</v>
      </c>
    </row>
    <row r="1738" spans="1:12" ht="14.45">
      <c r="A1738" t="s">
        <v>723</v>
      </c>
      <c r="B1738" t="s">
        <v>797</v>
      </c>
      <c r="C1738">
        <v>841940</v>
      </c>
      <c r="D1738" t="s">
        <v>798</v>
      </c>
      <c r="E1738" t="s">
        <v>147</v>
      </c>
      <c r="F1738" t="s">
        <v>292</v>
      </c>
      <c r="G1738" t="str">
        <f t="shared" si="54"/>
        <v>Chile to World</v>
      </c>
      <c r="H1738">
        <v>2013</v>
      </c>
      <c r="I1738" t="s">
        <v>724</v>
      </c>
      <c r="J1738">
        <v>6</v>
      </c>
      <c r="K1738">
        <v>8.3239999999999998</v>
      </c>
      <c r="L1738" s="1">
        <f t="shared" si="55"/>
        <v>8.3239999999999998E-3</v>
      </c>
    </row>
    <row r="1739" spans="1:12" ht="14.45">
      <c r="A1739" t="s">
        <v>723</v>
      </c>
      <c r="B1739" t="s">
        <v>797</v>
      </c>
      <c r="C1739">
        <v>841940</v>
      </c>
      <c r="D1739" t="s">
        <v>798</v>
      </c>
      <c r="E1739" t="s">
        <v>147</v>
      </c>
      <c r="F1739" t="s">
        <v>292</v>
      </c>
      <c r="G1739" t="str">
        <f t="shared" si="54"/>
        <v>Chile to World</v>
      </c>
      <c r="H1739">
        <v>2014</v>
      </c>
      <c r="I1739" t="s">
        <v>724</v>
      </c>
      <c r="J1739">
        <v>6</v>
      </c>
      <c r="K1739">
        <v>3.2490000000000001</v>
      </c>
      <c r="L1739" s="1">
        <f t="shared" si="55"/>
        <v>3.2490000000000002E-3</v>
      </c>
    </row>
    <row r="1740" spans="1:12" ht="14.45">
      <c r="A1740" t="s">
        <v>723</v>
      </c>
      <c r="B1740" t="s">
        <v>797</v>
      </c>
      <c r="C1740">
        <v>841940</v>
      </c>
      <c r="D1740" t="s">
        <v>798</v>
      </c>
      <c r="E1740" t="s">
        <v>147</v>
      </c>
      <c r="F1740" t="s">
        <v>292</v>
      </c>
      <c r="G1740" t="str">
        <f t="shared" si="54"/>
        <v>Chile to World</v>
      </c>
      <c r="H1740">
        <v>2015</v>
      </c>
      <c r="I1740" t="s">
        <v>724</v>
      </c>
      <c r="J1740">
        <v>6</v>
      </c>
      <c r="K1740">
        <v>0.13700000000000001</v>
      </c>
      <c r="L1740" s="1">
        <f t="shared" si="55"/>
        <v>1.3700000000000002E-4</v>
      </c>
    </row>
    <row r="1741" spans="1:12" ht="14.45">
      <c r="A1741" t="s">
        <v>723</v>
      </c>
      <c r="B1741" t="s">
        <v>797</v>
      </c>
      <c r="C1741">
        <v>841940</v>
      </c>
      <c r="D1741" t="s">
        <v>798</v>
      </c>
      <c r="E1741" t="s">
        <v>147</v>
      </c>
      <c r="F1741" t="s">
        <v>292</v>
      </c>
      <c r="G1741" t="str">
        <f t="shared" si="54"/>
        <v>Chile to World</v>
      </c>
      <c r="H1741">
        <v>2016</v>
      </c>
      <c r="I1741" t="s">
        <v>724</v>
      </c>
      <c r="J1741">
        <v>6</v>
      </c>
      <c r="K1741">
        <v>2.3E-2</v>
      </c>
      <c r="L1741" s="1">
        <f t="shared" si="55"/>
        <v>2.3E-5</v>
      </c>
    </row>
    <row r="1742" spans="1:12" ht="14.45">
      <c r="A1742" t="s">
        <v>723</v>
      </c>
      <c r="B1742" t="s">
        <v>797</v>
      </c>
      <c r="C1742">
        <v>841940</v>
      </c>
      <c r="D1742" t="s">
        <v>798</v>
      </c>
      <c r="E1742" t="s">
        <v>147</v>
      </c>
      <c r="F1742" t="s">
        <v>292</v>
      </c>
      <c r="G1742" t="str">
        <f t="shared" si="54"/>
        <v>Chile to World</v>
      </c>
      <c r="H1742">
        <v>2017</v>
      </c>
      <c r="I1742" t="s">
        <v>724</v>
      </c>
      <c r="J1742">
        <v>6</v>
      </c>
      <c r="K1742">
        <v>2.2160000000000002</v>
      </c>
      <c r="L1742" s="1">
        <f t="shared" si="55"/>
        <v>2.2160000000000001E-3</v>
      </c>
    </row>
    <row r="1743" spans="1:12" ht="14.45">
      <c r="A1743" t="s">
        <v>723</v>
      </c>
      <c r="B1743" t="s">
        <v>797</v>
      </c>
      <c r="C1743">
        <v>841940</v>
      </c>
      <c r="D1743" t="s">
        <v>798</v>
      </c>
      <c r="E1743" t="s">
        <v>147</v>
      </c>
      <c r="F1743" t="s">
        <v>292</v>
      </c>
      <c r="G1743" t="str">
        <f t="shared" si="54"/>
        <v>Chile to World</v>
      </c>
      <c r="H1743">
        <v>2018</v>
      </c>
      <c r="I1743" t="s">
        <v>724</v>
      </c>
      <c r="J1743">
        <v>6</v>
      </c>
      <c r="K1743">
        <v>43.982999999999997</v>
      </c>
      <c r="L1743" s="1">
        <f t="shared" si="55"/>
        <v>4.3982999999999994E-2</v>
      </c>
    </row>
    <row r="1744" spans="1:12" ht="14.45">
      <c r="A1744" t="s">
        <v>723</v>
      </c>
      <c r="B1744" t="s">
        <v>797</v>
      </c>
      <c r="C1744">
        <v>842129</v>
      </c>
      <c r="D1744" t="s">
        <v>798</v>
      </c>
      <c r="E1744" t="s">
        <v>147</v>
      </c>
      <c r="F1744" t="s">
        <v>292</v>
      </c>
      <c r="G1744" t="str">
        <f t="shared" si="54"/>
        <v>Chile to World</v>
      </c>
      <c r="H1744">
        <v>2012</v>
      </c>
      <c r="I1744" t="s">
        <v>724</v>
      </c>
      <c r="J1744">
        <v>6</v>
      </c>
      <c r="K1744">
        <v>1952.87</v>
      </c>
      <c r="L1744" s="1">
        <f t="shared" si="55"/>
        <v>1.9528699999999999</v>
      </c>
    </row>
    <row r="1745" spans="1:12" ht="14.45">
      <c r="A1745" t="s">
        <v>723</v>
      </c>
      <c r="B1745" t="s">
        <v>797</v>
      </c>
      <c r="C1745">
        <v>842129</v>
      </c>
      <c r="D1745" t="s">
        <v>798</v>
      </c>
      <c r="E1745" t="s">
        <v>147</v>
      </c>
      <c r="F1745" t="s">
        <v>292</v>
      </c>
      <c r="G1745" t="str">
        <f t="shared" si="54"/>
        <v>Chile to World</v>
      </c>
      <c r="H1745">
        <v>2013</v>
      </c>
      <c r="I1745" t="s">
        <v>724</v>
      </c>
      <c r="J1745">
        <v>6</v>
      </c>
      <c r="K1745">
        <v>3125.0459999999998</v>
      </c>
      <c r="L1745" s="1">
        <f t="shared" si="55"/>
        <v>3.1250459999999998</v>
      </c>
    </row>
    <row r="1746" spans="1:12" ht="14.45">
      <c r="A1746" t="s">
        <v>723</v>
      </c>
      <c r="B1746" t="s">
        <v>797</v>
      </c>
      <c r="C1746">
        <v>842129</v>
      </c>
      <c r="D1746" t="s">
        <v>798</v>
      </c>
      <c r="E1746" t="s">
        <v>147</v>
      </c>
      <c r="F1746" t="s">
        <v>292</v>
      </c>
      <c r="G1746" t="str">
        <f t="shared" si="54"/>
        <v>Chile to World</v>
      </c>
      <c r="H1746">
        <v>2014</v>
      </c>
      <c r="I1746" t="s">
        <v>724</v>
      </c>
      <c r="J1746">
        <v>6</v>
      </c>
      <c r="K1746">
        <v>1888.4190000000001</v>
      </c>
      <c r="L1746" s="1">
        <f t="shared" si="55"/>
        <v>1.8884190000000001</v>
      </c>
    </row>
    <row r="1747" spans="1:12" ht="14.45">
      <c r="A1747" t="s">
        <v>723</v>
      </c>
      <c r="B1747" t="s">
        <v>797</v>
      </c>
      <c r="C1747">
        <v>842129</v>
      </c>
      <c r="D1747" t="s">
        <v>798</v>
      </c>
      <c r="E1747" t="s">
        <v>147</v>
      </c>
      <c r="F1747" t="s">
        <v>292</v>
      </c>
      <c r="G1747" t="str">
        <f t="shared" si="54"/>
        <v>Chile to World</v>
      </c>
      <c r="H1747">
        <v>2015</v>
      </c>
      <c r="I1747" t="s">
        <v>724</v>
      </c>
      <c r="J1747">
        <v>6</v>
      </c>
      <c r="K1747">
        <v>1457.489</v>
      </c>
      <c r="L1747" s="1">
        <f t="shared" si="55"/>
        <v>1.457489</v>
      </c>
    </row>
    <row r="1748" spans="1:12" ht="14.45">
      <c r="A1748" t="s">
        <v>723</v>
      </c>
      <c r="B1748" t="s">
        <v>797</v>
      </c>
      <c r="C1748">
        <v>842129</v>
      </c>
      <c r="D1748" t="s">
        <v>798</v>
      </c>
      <c r="E1748" t="s">
        <v>147</v>
      </c>
      <c r="F1748" t="s">
        <v>292</v>
      </c>
      <c r="G1748" t="str">
        <f t="shared" si="54"/>
        <v>Chile to World</v>
      </c>
      <c r="H1748">
        <v>2016</v>
      </c>
      <c r="I1748" t="s">
        <v>724</v>
      </c>
      <c r="J1748">
        <v>6</v>
      </c>
      <c r="K1748">
        <v>1452.42</v>
      </c>
      <c r="L1748" s="1">
        <f t="shared" si="55"/>
        <v>1.45242</v>
      </c>
    </row>
    <row r="1749" spans="1:12" ht="14.45">
      <c r="A1749" t="s">
        <v>723</v>
      </c>
      <c r="B1749" t="s">
        <v>797</v>
      </c>
      <c r="C1749">
        <v>842129</v>
      </c>
      <c r="D1749" t="s">
        <v>798</v>
      </c>
      <c r="E1749" t="s">
        <v>147</v>
      </c>
      <c r="F1749" t="s">
        <v>292</v>
      </c>
      <c r="G1749" t="str">
        <f t="shared" si="54"/>
        <v>Chile to World</v>
      </c>
      <c r="H1749">
        <v>2017</v>
      </c>
      <c r="I1749" t="s">
        <v>724</v>
      </c>
      <c r="J1749">
        <v>6</v>
      </c>
      <c r="K1749">
        <v>1584.8489999999999</v>
      </c>
      <c r="L1749" s="1">
        <f t="shared" si="55"/>
        <v>1.584849</v>
      </c>
    </row>
    <row r="1750" spans="1:12" ht="14.45">
      <c r="A1750" t="s">
        <v>723</v>
      </c>
      <c r="B1750" t="s">
        <v>797</v>
      </c>
      <c r="C1750">
        <v>842129</v>
      </c>
      <c r="D1750" t="s">
        <v>798</v>
      </c>
      <c r="E1750" t="s">
        <v>147</v>
      </c>
      <c r="F1750" t="s">
        <v>292</v>
      </c>
      <c r="G1750" t="str">
        <f t="shared" si="54"/>
        <v>Chile to World</v>
      </c>
      <c r="H1750">
        <v>2018</v>
      </c>
      <c r="I1750" t="s">
        <v>724</v>
      </c>
      <c r="J1750">
        <v>6</v>
      </c>
      <c r="K1750">
        <v>1394.9059999999999</v>
      </c>
      <c r="L1750" s="1">
        <f t="shared" si="55"/>
        <v>1.394906</v>
      </c>
    </row>
    <row r="1751" spans="1:12" ht="14.45">
      <c r="A1751" t="s">
        <v>723</v>
      </c>
      <c r="B1751" t="s">
        <v>797</v>
      </c>
      <c r="C1751">
        <v>842129</v>
      </c>
      <c r="D1751" t="s">
        <v>798</v>
      </c>
      <c r="E1751" t="s">
        <v>670</v>
      </c>
      <c r="F1751" t="s">
        <v>670</v>
      </c>
      <c r="G1751" t="str">
        <f t="shared" si="54"/>
        <v>Chile to EU27</v>
      </c>
      <c r="H1751">
        <v>2012</v>
      </c>
      <c r="I1751" t="s">
        <v>724</v>
      </c>
      <c r="J1751">
        <v>6</v>
      </c>
      <c r="K1751">
        <v>13.484</v>
      </c>
      <c r="L1751" s="1">
        <f t="shared" si="55"/>
        <v>1.3483999999999999E-2</v>
      </c>
    </row>
    <row r="1752" spans="1:12" ht="14.45">
      <c r="A1752" t="s">
        <v>723</v>
      </c>
      <c r="B1752" t="s">
        <v>797</v>
      </c>
      <c r="C1752">
        <v>842129</v>
      </c>
      <c r="D1752" t="s">
        <v>798</v>
      </c>
      <c r="E1752" t="s">
        <v>670</v>
      </c>
      <c r="F1752" t="s">
        <v>670</v>
      </c>
      <c r="G1752" t="str">
        <f t="shared" si="54"/>
        <v>Chile to EU27</v>
      </c>
      <c r="H1752">
        <v>2013</v>
      </c>
      <c r="I1752" t="s">
        <v>724</v>
      </c>
      <c r="J1752">
        <v>6</v>
      </c>
      <c r="K1752">
        <v>1363.4159999999999</v>
      </c>
      <c r="L1752" s="1">
        <f t="shared" si="55"/>
        <v>1.363416</v>
      </c>
    </row>
    <row r="1753" spans="1:12" ht="14.45">
      <c r="A1753" t="s">
        <v>723</v>
      </c>
      <c r="B1753" t="s">
        <v>797</v>
      </c>
      <c r="C1753">
        <v>842129</v>
      </c>
      <c r="D1753" t="s">
        <v>798</v>
      </c>
      <c r="E1753" t="s">
        <v>670</v>
      </c>
      <c r="F1753" t="s">
        <v>670</v>
      </c>
      <c r="G1753" t="str">
        <f t="shared" si="54"/>
        <v>Chile to EU27</v>
      </c>
      <c r="H1753">
        <v>2014</v>
      </c>
      <c r="I1753" t="s">
        <v>724</v>
      </c>
      <c r="J1753">
        <v>6</v>
      </c>
      <c r="K1753">
        <v>58.152000000000001</v>
      </c>
      <c r="L1753" s="1">
        <f t="shared" si="55"/>
        <v>5.8152000000000002E-2</v>
      </c>
    </row>
    <row r="1754" spans="1:12" ht="14.45">
      <c r="A1754" t="s">
        <v>723</v>
      </c>
      <c r="B1754" t="s">
        <v>797</v>
      </c>
      <c r="C1754">
        <v>842129</v>
      </c>
      <c r="D1754" t="s">
        <v>798</v>
      </c>
      <c r="E1754" t="s">
        <v>670</v>
      </c>
      <c r="F1754" t="s">
        <v>670</v>
      </c>
      <c r="G1754" t="str">
        <f t="shared" si="54"/>
        <v>Chile to EU27</v>
      </c>
      <c r="H1754">
        <v>2015</v>
      </c>
      <c r="I1754" t="s">
        <v>724</v>
      </c>
      <c r="J1754">
        <v>6</v>
      </c>
      <c r="K1754">
        <v>25.7</v>
      </c>
      <c r="L1754" s="1">
        <f t="shared" si="55"/>
        <v>2.5700000000000001E-2</v>
      </c>
    </row>
    <row r="1755" spans="1:12" ht="14.45">
      <c r="A1755" t="s">
        <v>723</v>
      </c>
      <c r="B1755" t="s">
        <v>797</v>
      </c>
      <c r="C1755">
        <v>842129</v>
      </c>
      <c r="D1755" t="s">
        <v>798</v>
      </c>
      <c r="E1755" t="s">
        <v>670</v>
      </c>
      <c r="F1755" t="s">
        <v>670</v>
      </c>
      <c r="G1755" t="str">
        <f t="shared" si="54"/>
        <v>Chile to EU27</v>
      </c>
      <c r="H1755">
        <v>2016</v>
      </c>
      <c r="I1755" t="s">
        <v>724</v>
      </c>
      <c r="J1755">
        <v>6</v>
      </c>
      <c r="K1755">
        <v>115.068</v>
      </c>
      <c r="L1755" s="1">
        <f t="shared" si="55"/>
        <v>0.115068</v>
      </c>
    </row>
    <row r="1756" spans="1:12" ht="14.45">
      <c r="A1756" t="s">
        <v>723</v>
      </c>
      <c r="B1756" t="s">
        <v>797</v>
      </c>
      <c r="C1756">
        <v>842129</v>
      </c>
      <c r="D1756" t="s">
        <v>798</v>
      </c>
      <c r="E1756" t="s">
        <v>670</v>
      </c>
      <c r="F1756" t="s">
        <v>670</v>
      </c>
      <c r="G1756" t="str">
        <f t="shared" si="54"/>
        <v>Chile to EU27</v>
      </c>
      <c r="H1756">
        <v>2017</v>
      </c>
      <c r="I1756" t="s">
        <v>724</v>
      </c>
      <c r="J1756">
        <v>6</v>
      </c>
      <c r="K1756">
        <v>76.831999999999994</v>
      </c>
      <c r="L1756" s="1">
        <f t="shared" si="55"/>
        <v>7.6831999999999998E-2</v>
      </c>
    </row>
    <row r="1757" spans="1:12" ht="14.45">
      <c r="A1757" t="s">
        <v>723</v>
      </c>
      <c r="B1757" t="s">
        <v>797</v>
      </c>
      <c r="C1757">
        <v>842129</v>
      </c>
      <c r="D1757" t="s">
        <v>798</v>
      </c>
      <c r="E1757" t="s">
        <v>670</v>
      </c>
      <c r="F1757" t="s">
        <v>670</v>
      </c>
      <c r="G1757" t="str">
        <f t="shared" si="54"/>
        <v>Chile to EU27</v>
      </c>
      <c r="H1757">
        <v>2018</v>
      </c>
      <c r="I1757" t="s">
        <v>724</v>
      </c>
      <c r="J1757">
        <v>6</v>
      </c>
      <c r="K1757">
        <v>358.22199999999998</v>
      </c>
      <c r="L1757" s="1">
        <f t="shared" si="55"/>
        <v>0.35822199999999998</v>
      </c>
    </row>
    <row r="1758" spans="1:12" ht="14.45">
      <c r="A1758" t="s">
        <v>723</v>
      </c>
      <c r="B1758" t="s">
        <v>797</v>
      </c>
      <c r="C1758">
        <v>842139</v>
      </c>
      <c r="D1758" t="s">
        <v>798</v>
      </c>
      <c r="E1758" t="s">
        <v>147</v>
      </c>
      <c r="F1758" t="s">
        <v>292</v>
      </c>
      <c r="G1758" t="str">
        <f t="shared" si="54"/>
        <v>Chile to World</v>
      </c>
      <c r="H1758">
        <v>2012</v>
      </c>
      <c r="I1758" t="s">
        <v>724</v>
      </c>
      <c r="J1758">
        <v>6</v>
      </c>
      <c r="K1758">
        <v>3499.877</v>
      </c>
      <c r="L1758" s="1">
        <f t="shared" si="55"/>
        <v>3.4998770000000001</v>
      </c>
    </row>
    <row r="1759" spans="1:12" ht="14.45">
      <c r="A1759" t="s">
        <v>723</v>
      </c>
      <c r="B1759" t="s">
        <v>797</v>
      </c>
      <c r="C1759">
        <v>842139</v>
      </c>
      <c r="D1759" t="s">
        <v>798</v>
      </c>
      <c r="E1759" t="s">
        <v>147</v>
      </c>
      <c r="F1759" t="s">
        <v>292</v>
      </c>
      <c r="G1759" t="str">
        <f t="shared" si="54"/>
        <v>Chile to World</v>
      </c>
      <c r="H1759">
        <v>2013</v>
      </c>
      <c r="I1759" t="s">
        <v>724</v>
      </c>
      <c r="J1759">
        <v>6</v>
      </c>
      <c r="K1759">
        <v>8825.9719999999998</v>
      </c>
      <c r="L1759" s="1">
        <f t="shared" si="55"/>
        <v>8.8259720000000002</v>
      </c>
    </row>
    <row r="1760" spans="1:12" ht="14.45">
      <c r="A1760" t="s">
        <v>723</v>
      </c>
      <c r="B1760" t="s">
        <v>797</v>
      </c>
      <c r="C1760">
        <v>842139</v>
      </c>
      <c r="D1760" t="s">
        <v>798</v>
      </c>
      <c r="E1760" t="s">
        <v>147</v>
      </c>
      <c r="F1760" t="s">
        <v>292</v>
      </c>
      <c r="G1760" t="str">
        <f t="shared" si="54"/>
        <v>Chile to World</v>
      </c>
      <c r="H1760">
        <v>2014</v>
      </c>
      <c r="I1760" t="s">
        <v>724</v>
      </c>
      <c r="J1760">
        <v>6</v>
      </c>
      <c r="K1760">
        <v>1736.5889999999999</v>
      </c>
      <c r="L1760" s="1">
        <f t="shared" si="55"/>
        <v>1.7365889999999999</v>
      </c>
    </row>
    <row r="1761" spans="1:12" ht="14.45">
      <c r="A1761" t="s">
        <v>723</v>
      </c>
      <c r="B1761" t="s">
        <v>797</v>
      </c>
      <c r="C1761">
        <v>842139</v>
      </c>
      <c r="D1761" t="s">
        <v>798</v>
      </c>
      <c r="E1761" t="s">
        <v>147</v>
      </c>
      <c r="F1761" t="s">
        <v>292</v>
      </c>
      <c r="G1761" t="str">
        <f t="shared" si="54"/>
        <v>Chile to World</v>
      </c>
      <c r="H1761">
        <v>2015</v>
      </c>
      <c r="I1761" t="s">
        <v>724</v>
      </c>
      <c r="J1761">
        <v>6</v>
      </c>
      <c r="K1761">
        <v>1708.2</v>
      </c>
      <c r="L1761" s="1">
        <f t="shared" si="55"/>
        <v>1.7081999999999999</v>
      </c>
    </row>
    <row r="1762" spans="1:12" ht="14.45">
      <c r="A1762" t="s">
        <v>723</v>
      </c>
      <c r="B1762" t="s">
        <v>797</v>
      </c>
      <c r="C1762">
        <v>842139</v>
      </c>
      <c r="D1762" t="s">
        <v>798</v>
      </c>
      <c r="E1762" t="s">
        <v>147</v>
      </c>
      <c r="F1762" t="s">
        <v>292</v>
      </c>
      <c r="G1762" t="str">
        <f t="shared" si="54"/>
        <v>Chile to World</v>
      </c>
      <c r="H1762">
        <v>2016</v>
      </c>
      <c r="I1762" t="s">
        <v>724</v>
      </c>
      <c r="J1762">
        <v>6</v>
      </c>
      <c r="K1762">
        <v>1860.3869999999999</v>
      </c>
      <c r="L1762" s="1">
        <f t="shared" si="55"/>
        <v>1.860387</v>
      </c>
    </row>
    <row r="1763" spans="1:12" ht="14.45">
      <c r="A1763" t="s">
        <v>723</v>
      </c>
      <c r="B1763" t="s">
        <v>797</v>
      </c>
      <c r="C1763">
        <v>842139</v>
      </c>
      <c r="D1763" t="s">
        <v>798</v>
      </c>
      <c r="E1763" t="s">
        <v>147</v>
      </c>
      <c r="F1763" t="s">
        <v>292</v>
      </c>
      <c r="G1763" t="str">
        <f t="shared" si="54"/>
        <v>Chile to World</v>
      </c>
      <c r="H1763">
        <v>2017</v>
      </c>
      <c r="I1763" t="s">
        <v>724</v>
      </c>
      <c r="J1763">
        <v>6</v>
      </c>
      <c r="K1763">
        <v>1452.308</v>
      </c>
      <c r="L1763" s="1">
        <f t="shared" si="55"/>
        <v>1.4523079999999999</v>
      </c>
    </row>
    <row r="1764" spans="1:12" ht="14.45">
      <c r="A1764" t="s">
        <v>723</v>
      </c>
      <c r="B1764" t="s">
        <v>797</v>
      </c>
      <c r="C1764">
        <v>842139</v>
      </c>
      <c r="D1764" t="s">
        <v>798</v>
      </c>
      <c r="E1764" t="s">
        <v>147</v>
      </c>
      <c r="F1764" t="s">
        <v>292</v>
      </c>
      <c r="G1764" t="str">
        <f t="shared" si="54"/>
        <v>Chile to World</v>
      </c>
      <c r="H1764">
        <v>2018</v>
      </c>
      <c r="I1764" t="s">
        <v>724</v>
      </c>
      <c r="J1764">
        <v>6</v>
      </c>
      <c r="K1764">
        <v>2072.08</v>
      </c>
      <c r="L1764" s="1">
        <f t="shared" si="55"/>
        <v>2.0720800000000001</v>
      </c>
    </row>
    <row r="1765" spans="1:12" ht="14.45">
      <c r="A1765" t="s">
        <v>723</v>
      </c>
      <c r="B1765" t="s">
        <v>797</v>
      </c>
      <c r="C1765">
        <v>842139</v>
      </c>
      <c r="D1765" t="s">
        <v>798</v>
      </c>
      <c r="E1765" t="s">
        <v>670</v>
      </c>
      <c r="F1765" t="s">
        <v>670</v>
      </c>
      <c r="G1765" t="str">
        <f t="shared" si="54"/>
        <v>Chile to EU27</v>
      </c>
      <c r="H1765">
        <v>2012</v>
      </c>
      <c r="I1765" t="s">
        <v>724</v>
      </c>
      <c r="J1765">
        <v>6</v>
      </c>
      <c r="K1765">
        <v>17.396000000000001</v>
      </c>
      <c r="L1765" s="1">
        <f t="shared" si="55"/>
        <v>1.7396000000000002E-2</v>
      </c>
    </row>
    <row r="1766" spans="1:12" ht="14.45">
      <c r="A1766" t="s">
        <v>723</v>
      </c>
      <c r="B1766" t="s">
        <v>797</v>
      </c>
      <c r="C1766">
        <v>842139</v>
      </c>
      <c r="D1766" t="s">
        <v>798</v>
      </c>
      <c r="E1766" t="s">
        <v>670</v>
      </c>
      <c r="F1766" t="s">
        <v>670</v>
      </c>
      <c r="G1766" t="str">
        <f t="shared" si="54"/>
        <v>Chile to EU27</v>
      </c>
      <c r="H1766">
        <v>2013</v>
      </c>
      <c r="I1766" t="s">
        <v>724</v>
      </c>
      <c r="J1766">
        <v>6</v>
      </c>
      <c r="K1766">
        <v>4959.973</v>
      </c>
      <c r="L1766" s="1">
        <f t="shared" si="55"/>
        <v>4.9599729999999997</v>
      </c>
    </row>
    <row r="1767" spans="1:12" ht="14.45">
      <c r="A1767" t="s">
        <v>723</v>
      </c>
      <c r="B1767" t="s">
        <v>797</v>
      </c>
      <c r="C1767">
        <v>842139</v>
      </c>
      <c r="D1767" t="s">
        <v>798</v>
      </c>
      <c r="E1767" t="s">
        <v>670</v>
      </c>
      <c r="F1767" t="s">
        <v>670</v>
      </c>
      <c r="G1767" t="str">
        <f t="shared" si="54"/>
        <v>Chile to EU27</v>
      </c>
      <c r="H1767">
        <v>2014</v>
      </c>
      <c r="I1767" t="s">
        <v>724</v>
      </c>
      <c r="J1767">
        <v>6</v>
      </c>
      <c r="K1767">
        <v>193.369</v>
      </c>
      <c r="L1767" s="1">
        <f t="shared" si="55"/>
        <v>0.19336900000000001</v>
      </c>
    </row>
    <row r="1768" spans="1:12" ht="14.45">
      <c r="A1768" t="s">
        <v>723</v>
      </c>
      <c r="B1768" t="s">
        <v>797</v>
      </c>
      <c r="C1768">
        <v>842139</v>
      </c>
      <c r="D1768" t="s">
        <v>798</v>
      </c>
      <c r="E1768" t="s">
        <v>670</v>
      </c>
      <c r="F1768" t="s">
        <v>670</v>
      </c>
      <c r="G1768" t="str">
        <f t="shared" si="54"/>
        <v>Chile to EU27</v>
      </c>
      <c r="H1768">
        <v>2015</v>
      </c>
      <c r="I1768" t="s">
        <v>724</v>
      </c>
      <c r="J1768">
        <v>6</v>
      </c>
      <c r="K1768">
        <v>579.76</v>
      </c>
      <c r="L1768" s="1">
        <f t="shared" si="55"/>
        <v>0.57975999999999994</v>
      </c>
    </row>
    <row r="1769" spans="1:12" ht="14.45">
      <c r="A1769" t="s">
        <v>723</v>
      </c>
      <c r="B1769" t="s">
        <v>797</v>
      </c>
      <c r="C1769">
        <v>842139</v>
      </c>
      <c r="D1769" t="s">
        <v>798</v>
      </c>
      <c r="E1769" t="s">
        <v>670</v>
      </c>
      <c r="F1769" t="s">
        <v>670</v>
      </c>
      <c r="G1769" t="str">
        <f t="shared" si="54"/>
        <v>Chile to EU27</v>
      </c>
      <c r="H1769">
        <v>2016</v>
      </c>
      <c r="I1769" t="s">
        <v>724</v>
      </c>
      <c r="J1769">
        <v>6</v>
      </c>
      <c r="K1769">
        <v>729.22500000000002</v>
      </c>
      <c r="L1769" s="1">
        <f t="shared" si="55"/>
        <v>0.72922500000000001</v>
      </c>
    </row>
    <row r="1770" spans="1:12" ht="14.45">
      <c r="A1770" t="s">
        <v>723</v>
      </c>
      <c r="B1770" t="s">
        <v>797</v>
      </c>
      <c r="C1770">
        <v>842139</v>
      </c>
      <c r="D1770" t="s">
        <v>798</v>
      </c>
      <c r="E1770" t="s">
        <v>670</v>
      </c>
      <c r="F1770" t="s">
        <v>670</v>
      </c>
      <c r="G1770" t="str">
        <f t="shared" si="54"/>
        <v>Chile to EU27</v>
      </c>
      <c r="H1770">
        <v>2017</v>
      </c>
      <c r="I1770" t="s">
        <v>724</v>
      </c>
      <c r="J1770">
        <v>6</v>
      </c>
      <c r="K1770">
        <v>152.494</v>
      </c>
      <c r="L1770" s="1">
        <f t="shared" si="55"/>
        <v>0.15249399999999999</v>
      </c>
    </row>
    <row r="1771" spans="1:12" ht="14.45">
      <c r="A1771" t="s">
        <v>723</v>
      </c>
      <c r="B1771" t="s">
        <v>797</v>
      </c>
      <c r="C1771">
        <v>842139</v>
      </c>
      <c r="D1771" t="s">
        <v>798</v>
      </c>
      <c r="E1771" t="s">
        <v>670</v>
      </c>
      <c r="F1771" t="s">
        <v>670</v>
      </c>
      <c r="G1771" t="str">
        <f t="shared" si="54"/>
        <v>Chile to EU27</v>
      </c>
      <c r="H1771">
        <v>2018</v>
      </c>
      <c r="I1771" t="s">
        <v>724</v>
      </c>
      <c r="J1771">
        <v>6</v>
      </c>
      <c r="K1771">
        <v>62.996000000000002</v>
      </c>
      <c r="L1771" s="1">
        <f t="shared" si="55"/>
        <v>6.2995999999999996E-2</v>
      </c>
    </row>
    <row r="1772" spans="1:12" ht="14.45">
      <c r="A1772" t="s">
        <v>723</v>
      </c>
      <c r="B1772" t="s">
        <v>797</v>
      </c>
      <c r="C1772">
        <v>847989</v>
      </c>
      <c r="D1772" t="s">
        <v>798</v>
      </c>
      <c r="E1772" t="s">
        <v>147</v>
      </c>
      <c r="F1772" t="s">
        <v>292</v>
      </c>
      <c r="G1772" t="str">
        <f t="shared" si="54"/>
        <v>Chile to World</v>
      </c>
      <c r="H1772">
        <v>2012</v>
      </c>
      <c r="I1772" t="s">
        <v>724</v>
      </c>
      <c r="J1772">
        <v>6</v>
      </c>
      <c r="K1772">
        <v>10315.594999999999</v>
      </c>
      <c r="L1772" s="1">
        <f t="shared" si="55"/>
        <v>10.315595</v>
      </c>
    </row>
    <row r="1773" spans="1:12" ht="14.45">
      <c r="A1773" t="s">
        <v>723</v>
      </c>
      <c r="B1773" t="s">
        <v>797</v>
      </c>
      <c r="C1773">
        <v>847989</v>
      </c>
      <c r="D1773" t="s">
        <v>798</v>
      </c>
      <c r="E1773" t="s">
        <v>147</v>
      </c>
      <c r="F1773" t="s">
        <v>292</v>
      </c>
      <c r="G1773" t="str">
        <f t="shared" si="54"/>
        <v>Chile to World</v>
      </c>
      <c r="H1773">
        <v>2013</v>
      </c>
      <c r="I1773" t="s">
        <v>724</v>
      </c>
      <c r="J1773">
        <v>6</v>
      </c>
      <c r="K1773">
        <v>53871.485000000001</v>
      </c>
      <c r="L1773" s="1">
        <f t="shared" si="55"/>
        <v>53.871485</v>
      </c>
    </row>
    <row r="1774" spans="1:12" ht="14.45">
      <c r="A1774" t="s">
        <v>723</v>
      </c>
      <c r="B1774" t="s">
        <v>797</v>
      </c>
      <c r="C1774">
        <v>847989</v>
      </c>
      <c r="D1774" t="s">
        <v>798</v>
      </c>
      <c r="E1774" t="s">
        <v>147</v>
      </c>
      <c r="F1774" t="s">
        <v>292</v>
      </c>
      <c r="G1774" t="str">
        <f t="shared" si="54"/>
        <v>Chile to World</v>
      </c>
      <c r="H1774">
        <v>2014</v>
      </c>
      <c r="I1774" t="s">
        <v>724</v>
      </c>
      <c r="J1774">
        <v>6</v>
      </c>
      <c r="K1774">
        <v>161673.35500000001</v>
      </c>
      <c r="L1774" s="1">
        <f t="shared" si="55"/>
        <v>161.67335500000002</v>
      </c>
    </row>
    <row r="1775" spans="1:12" ht="14.45">
      <c r="A1775" t="s">
        <v>723</v>
      </c>
      <c r="B1775" t="s">
        <v>797</v>
      </c>
      <c r="C1775">
        <v>847989</v>
      </c>
      <c r="D1775" t="s">
        <v>798</v>
      </c>
      <c r="E1775" t="s">
        <v>147</v>
      </c>
      <c r="F1775" t="s">
        <v>292</v>
      </c>
      <c r="G1775" t="str">
        <f t="shared" si="54"/>
        <v>Chile to World</v>
      </c>
      <c r="H1775">
        <v>2015</v>
      </c>
      <c r="I1775" t="s">
        <v>724</v>
      </c>
      <c r="J1775">
        <v>6</v>
      </c>
      <c r="K1775">
        <v>9665.2860000000001</v>
      </c>
      <c r="L1775" s="1">
        <f t="shared" si="55"/>
        <v>9.665286</v>
      </c>
    </row>
    <row r="1776" spans="1:12" ht="14.45">
      <c r="A1776" t="s">
        <v>723</v>
      </c>
      <c r="B1776" t="s">
        <v>797</v>
      </c>
      <c r="C1776">
        <v>847989</v>
      </c>
      <c r="D1776" t="s">
        <v>798</v>
      </c>
      <c r="E1776" t="s">
        <v>147</v>
      </c>
      <c r="F1776" t="s">
        <v>292</v>
      </c>
      <c r="G1776" t="str">
        <f t="shared" si="54"/>
        <v>Chile to World</v>
      </c>
      <c r="H1776">
        <v>2016</v>
      </c>
      <c r="I1776" t="s">
        <v>724</v>
      </c>
      <c r="J1776">
        <v>6</v>
      </c>
      <c r="K1776">
        <v>4257.7079999999996</v>
      </c>
      <c r="L1776" s="1">
        <f t="shared" si="55"/>
        <v>4.257708</v>
      </c>
    </row>
    <row r="1777" spans="1:12" ht="14.45">
      <c r="A1777" t="s">
        <v>723</v>
      </c>
      <c r="B1777" t="s">
        <v>797</v>
      </c>
      <c r="C1777">
        <v>847989</v>
      </c>
      <c r="D1777" t="s">
        <v>798</v>
      </c>
      <c r="E1777" t="s">
        <v>147</v>
      </c>
      <c r="F1777" t="s">
        <v>292</v>
      </c>
      <c r="G1777" t="str">
        <f t="shared" si="54"/>
        <v>Chile to World</v>
      </c>
      <c r="H1777">
        <v>2017</v>
      </c>
      <c r="I1777" t="s">
        <v>724</v>
      </c>
      <c r="J1777">
        <v>6</v>
      </c>
      <c r="K1777">
        <v>9457.07</v>
      </c>
      <c r="L1777" s="1">
        <f t="shared" si="55"/>
        <v>9.4570699999999999</v>
      </c>
    </row>
    <row r="1778" spans="1:12" ht="14.45">
      <c r="A1778" t="s">
        <v>723</v>
      </c>
      <c r="B1778" t="s">
        <v>797</v>
      </c>
      <c r="C1778">
        <v>847989</v>
      </c>
      <c r="D1778" t="s">
        <v>798</v>
      </c>
      <c r="E1778" t="s">
        <v>147</v>
      </c>
      <c r="F1778" t="s">
        <v>292</v>
      </c>
      <c r="G1778" t="str">
        <f t="shared" si="54"/>
        <v>Chile to World</v>
      </c>
      <c r="H1778">
        <v>2018</v>
      </c>
      <c r="I1778" t="s">
        <v>724</v>
      </c>
      <c r="J1778">
        <v>6</v>
      </c>
      <c r="K1778">
        <v>2835.9290000000001</v>
      </c>
      <c r="L1778" s="1">
        <f t="shared" si="55"/>
        <v>2.8359290000000001</v>
      </c>
    </row>
    <row r="1779" spans="1:12" ht="14.45">
      <c r="A1779" t="s">
        <v>723</v>
      </c>
      <c r="B1779" t="s">
        <v>797</v>
      </c>
      <c r="C1779">
        <v>847989</v>
      </c>
      <c r="D1779" t="s">
        <v>798</v>
      </c>
      <c r="E1779" t="s">
        <v>670</v>
      </c>
      <c r="F1779" t="s">
        <v>670</v>
      </c>
      <c r="G1779" t="str">
        <f t="shared" si="54"/>
        <v>Chile to EU27</v>
      </c>
      <c r="H1779">
        <v>2012</v>
      </c>
      <c r="I1779" t="s">
        <v>724</v>
      </c>
      <c r="J1779">
        <v>6</v>
      </c>
      <c r="K1779">
        <v>802.71299999999997</v>
      </c>
      <c r="L1779" s="1">
        <f t="shared" si="55"/>
        <v>0.80271300000000001</v>
      </c>
    </row>
    <row r="1780" spans="1:12" ht="14.45">
      <c r="A1780" t="s">
        <v>723</v>
      </c>
      <c r="B1780" t="s">
        <v>797</v>
      </c>
      <c r="C1780">
        <v>847989</v>
      </c>
      <c r="D1780" t="s">
        <v>798</v>
      </c>
      <c r="E1780" t="s">
        <v>670</v>
      </c>
      <c r="F1780" t="s">
        <v>670</v>
      </c>
      <c r="G1780" t="str">
        <f t="shared" si="54"/>
        <v>Chile to EU27</v>
      </c>
      <c r="H1780">
        <v>2013</v>
      </c>
      <c r="I1780" t="s">
        <v>724</v>
      </c>
      <c r="J1780">
        <v>6</v>
      </c>
      <c r="K1780">
        <v>221.86600000000001</v>
      </c>
      <c r="L1780" s="1">
        <f t="shared" si="55"/>
        <v>0.22186600000000001</v>
      </c>
    </row>
    <row r="1781" spans="1:12" ht="14.45">
      <c r="A1781" t="s">
        <v>723</v>
      </c>
      <c r="B1781" t="s">
        <v>797</v>
      </c>
      <c r="C1781">
        <v>847989</v>
      </c>
      <c r="D1781" t="s">
        <v>798</v>
      </c>
      <c r="E1781" t="s">
        <v>670</v>
      </c>
      <c r="F1781" t="s">
        <v>670</v>
      </c>
      <c r="G1781" t="str">
        <f t="shared" si="54"/>
        <v>Chile to EU27</v>
      </c>
      <c r="H1781">
        <v>2014</v>
      </c>
      <c r="I1781" t="s">
        <v>724</v>
      </c>
      <c r="J1781">
        <v>6</v>
      </c>
      <c r="K1781">
        <v>1737.616</v>
      </c>
      <c r="L1781" s="1">
        <f t="shared" si="55"/>
        <v>1.737616</v>
      </c>
    </row>
    <row r="1782" spans="1:12" ht="14.45">
      <c r="A1782" t="s">
        <v>723</v>
      </c>
      <c r="B1782" t="s">
        <v>797</v>
      </c>
      <c r="C1782">
        <v>847989</v>
      </c>
      <c r="D1782" t="s">
        <v>798</v>
      </c>
      <c r="E1782" t="s">
        <v>670</v>
      </c>
      <c r="F1782" t="s">
        <v>670</v>
      </c>
      <c r="G1782" t="str">
        <f t="shared" si="54"/>
        <v>Chile to EU27</v>
      </c>
      <c r="H1782">
        <v>2015</v>
      </c>
      <c r="I1782" t="s">
        <v>724</v>
      </c>
      <c r="J1782">
        <v>6</v>
      </c>
      <c r="K1782">
        <v>726.18499999999995</v>
      </c>
      <c r="L1782" s="1">
        <f t="shared" si="55"/>
        <v>0.72618499999999997</v>
      </c>
    </row>
    <row r="1783" spans="1:12" ht="14.45">
      <c r="A1783" t="s">
        <v>723</v>
      </c>
      <c r="B1783" t="s">
        <v>797</v>
      </c>
      <c r="C1783">
        <v>847989</v>
      </c>
      <c r="D1783" t="s">
        <v>798</v>
      </c>
      <c r="E1783" t="s">
        <v>670</v>
      </c>
      <c r="F1783" t="s">
        <v>670</v>
      </c>
      <c r="G1783" t="str">
        <f t="shared" si="54"/>
        <v>Chile to EU27</v>
      </c>
      <c r="H1783">
        <v>2016</v>
      </c>
      <c r="I1783" t="s">
        <v>724</v>
      </c>
      <c r="J1783">
        <v>6</v>
      </c>
      <c r="K1783">
        <v>737.15499999999997</v>
      </c>
      <c r="L1783" s="1">
        <f t="shared" si="55"/>
        <v>0.737155</v>
      </c>
    </row>
    <row r="1784" spans="1:12" ht="14.45">
      <c r="A1784" t="s">
        <v>723</v>
      </c>
      <c r="B1784" t="s">
        <v>797</v>
      </c>
      <c r="C1784">
        <v>847989</v>
      </c>
      <c r="D1784" t="s">
        <v>798</v>
      </c>
      <c r="E1784" t="s">
        <v>670</v>
      </c>
      <c r="F1784" t="s">
        <v>670</v>
      </c>
      <c r="G1784" t="str">
        <f t="shared" si="54"/>
        <v>Chile to EU27</v>
      </c>
      <c r="H1784">
        <v>2017</v>
      </c>
      <c r="I1784" t="s">
        <v>724</v>
      </c>
      <c r="J1784">
        <v>6</v>
      </c>
      <c r="K1784">
        <v>318.68599999999998</v>
      </c>
      <c r="L1784" s="1">
        <f t="shared" si="55"/>
        <v>0.31868599999999997</v>
      </c>
    </row>
    <row r="1785" spans="1:12" ht="14.45">
      <c r="A1785" t="s">
        <v>723</v>
      </c>
      <c r="B1785" t="s">
        <v>797</v>
      </c>
      <c r="C1785">
        <v>847989</v>
      </c>
      <c r="D1785" t="s">
        <v>798</v>
      </c>
      <c r="E1785" t="s">
        <v>670</v>
      </c>
      <c r="F1785" t="s">
        <v>670</v>
      </c>
      <c r="G1785" t="str">
        <f t="shared" si="54"/>
        <v>Chile to EU27</v>
      </c>
      <c r="H1785">
        <v>2018</v>
      </c>
      <c r="I1785" t="s">
        <v>724</v>
      </c>
      <c r="J1785">
        <v>6</v>
      </c>
      <c r="K1785">
        <v>187.256</v>
      </c>
      <c r="L1785" s="1">
        <f t="shared" si="55"/>
        <v>0.18725600000000001</v>
      </c>
    </row>
    <row r="1786" spans="1:12" ht="14.45">
      <c r="A1786" t="s">
        <v>723</v>
      </c>
      <c r="B1786" t="s">
        <v>725</v>
      </c>
      <c r="C1786">
        <v>730900</v>
      </c>
      <c r="D1786" t="s">
        <v>649</v>
      </c>
      <c r="E1786" t="s">
        <v>147</v>
      </c>
      <c r="F1786" t="s">
        <v>292</v>
      </c>
      <c r="G1786" t="str">
        <f t="shared" si="54"/>
        <v>China to World</v>
      </c>
      <c r="H1786">
        <v>2012</v>
      </c>
      <c r="I1786" t="s">
        <v>724</v>
      </c>
      <c r="J1786">
        <v>6</v>
      </c>
      <c r="K1786">
        <v>241038.511</v>
      </c>
      <c r="L1786" s="1">
        <f t="shared" si="55"/>
        <v>241.038511</v>
      </c>
    </row>
    <row r="1787" spans="1:12" ht="14.45">
      <c r="A1787" t="s">
        <v>723</v>
      </c>
      <c r="B1787" t="s">
        <v>725</v>
      </c>
      <c r="C1787">
        <v>730900</v>
      </c>
      <c r="D1787" t="s">
        <v>649</v>
      </c>
      <c r="E1787" t="s">
        <v>147</v>
      </c>
      <c r="F1787" t="s">
        <v>292</v>
      </c>
      <c r="G1787" t="str">
        <f t="shared" si="54"/>
        <v>China to World</v>
      </c>
      <c r="H1787">
        <v>2013</v>
      </c>
      <c r="I1787" t="s">
        <v>724</v>
      </c>
      <c r="J1787">
        <v>6</v>
      </c>
      <c r="K1787">
        <v>302362.75</v>
      </c>
      <c r="L1787" s="1">
        <f t="shared" si="55"/>
        <v>302.36275000000001</v>
      </c>
    </row>
    <row r="1788" spans="1:12" ht="14.45">
      <c r="A1788" t="s">
        <v>723</v>
      </c>
      <c r="B1788" t="s">
        <v>725</v>
      </c>
      <c r="C1788">
        <v>730900</v>
      </c>
      <c r="D1788" t="s">
        <v>649</v>
      </c>
      <c r="E1788" t="s">
        <v>147</v>
      </c>
      <c r="F1788" t="s">
        <v>292</v>
      </c>
      <c r="G1788" t="str">
        <f t="shared" si="54"/>
        <v>China to World</v>
      </c>
      <c r="H1788">
        <v>2014</v>
      </c>
      <c r="I1788" t="s">
        <v>724</v>
      </c>
      <c r="J1788">
        <v>6</v>
      </c>
      <c r="K1788">
        <v>336562.75599999999</v>
      </c>
      <c r="L1788" s="1">
        <f t="shared" si="55"/>
        <v>336.56275599999998</v>
      </c>
    </row>
    <row r="1789" spans="1:12" ht="14.45">
      <c r="A1789" t="s">
        <v>723</v>
      </c>
      <c r="B1789" t="s">
        <v>725</v>
      </c>
      <c r="C1789">
        <v>730900</v>
      </c>
      <c r="D1789" t="s">
        <v>649</v>
      </c>
      <c r="E1789" t="s">
        <v>147</v>
      </c>
      <c r="F1789" t="s">
        <v>292</v>
      </c>
      <c r="G1789" t="str">
        <f t="shared" si="54"/>
        <v>China to World</v>
      </c>
      <c r="H1789">
        <v>2015</v>
      </c>
      <c r="I1789" t="s">
        <v>724</v>
      </c>
      <c r="J1789">
        <v>6</v>
      </c>
      <c r="K1789">
        <v>391438.07500000001</v>
      </c>
      <c r="L1789" s="1">
        <f t="shared" si="55"/>
        <v>391.43807500000003</v>
      </c>
    </row>
    <row r="1790" spans="1:12" ht="14.45">
      <c r="A1790" t="s">
        <v>723</v>
      </c>
      <c r="B1790" t="s">
        <v>725</v>
      </c>
      <c r="C1790">
        <v>730900</v>
      </c>
      <c r="D1790" t="s">
        <v>649</v>
      </c>
      <c r="E1790" t="s">
        <v>147</v>
      </c>
      <c r="F1790" t="s">
        <v>292</v>
      </c>
      <c r="G1790" t="str">
        <f t="shared" si="54"/>
        <v>China to World</v>
      </c>
      <c r="H1790">
        <v>2016</v>
      </c>
      <c r="I1790" t="s">
        <v>724</v>
      </c>
      <c r="J1790">
        <v>6</v>
      </c>
      <c r="K1790">
        <v>319708.96999999997</v>
      </c>
      <c r="L1790" s="1">
        <f t="shared" si="55"/>
        <v>319.70896999999997</v>
      </c>
    </row>
    <row r="1791" spans="1:12" ht="14.45">
      <c r="A1791" t="s">
        <v>723</v>
      </c>
      <c r="B1791" t="s">
        <v>725</v>
      </c>
      <c r="C1791">
        <v>730900</v>
      </c>
      <c r="D1791" t="s">
        <v>649</v>
      </c>
      <c r="E1791" t="s">
        <v>147</v>
      </c>
      <c r="F1791" t="s">
        <v>292</v>
      </c>
      <c r="G1791" t="str">
        <f t="shared" si="54"/>
        <v>China to World</v>
      </c>
      <c r="H1791">
        <v>2017</v>
      </c>
      <c r="I1791" t="s">
        <v>724</v>
      </c>
      <c r="J1791">
        <v>6</v>
      </c>
      <c r="K1791">
        <v>278796.71299999999</v>
      </c>
      <c r="L1791" s="1">
        <f t="shared" si="55"/>
        <v>278.79671300000001</v>
      </c>
    </row>
    <row r="1792" spans="1:12" ht="14.45">
      <c r="A1792" t="s">
        <v>723</v>
      </c>
      <c r="B1792" t="s">
        <v>725</v>
      </c>
      <c r="C1792">
        <v>730900</v>
      </c>
      <c r="D1792" t="s">
        <v>649</v>
      </c>
      <c r="E1792" t="s">
        <v>670</v>
      </c>
      <c r="F1792" t="s">
        <v>670</v>
      </c>
      <c r="G1792" t="str">
        <f t="shared" si="54"/>
        <v>China to EU27</v>
      </c>
      <c r="H1792">
        <v>2012</v>
      </c>
      <c r="I1792" t="s">
        <v>724</v>
      </c>
      <c r="J1792">
        <v>6</v>
      </c>
      <c r="K1792">
        <v>21162.314999999999</v>
      </c>
      <c r="L1792" s="1">
        <f t="shared" si="55"/>
        <v>21.162315</v>
      </c>
    </row>
    <row r="1793" spans="1:12" ht="14.45">
      <c r="A1793" t="s">
        <v>723</v>
      </c>
      <c r="B1793" t="s">
        <v>725</v>
      </c>
      <c r="C1793">
        <v>730900</v>
      </c>
      <c r="D1793" t="s">
        <v>649</v>
      </c>
      <c r="E1793" t="s">
        <v>670</v>
      </c>
      <c r="F1793" t="s">
        <v>670</v>
      </c>
      <c r="G1793" t="str">
        <f t="shared" si="54"/>
        <v>China to EU27</v>
      </c>
      <c r="H1793">
        <v>2013</v>
      </c>
      <c r="I1793" t="s">
        <v>724</v>
      </c>
      <c r="J1793">
        <v>6</v>
      </c>
      <c r="K1793">
        <v>11878.996999999999</v>
      </c>
      <c r="L1793" s="1">
        <f t="shared" si="55"/>
        <v>11.878997</v>
      </c>
    </row>
    <row r="1794" spans="1:12" ht="14.45">
      <c r="A1794" t="s">
        <v>723</v>
      </c>
      <c r="B1794" t="s">
        <v>725</v>
      </c>
      <c r="C1794">
        <v>730900</v>
      </c>
      <c r="D1794" t="s">
        <v>649</v>
      </c>
      <c r="E1794" t="s">
        <v>670</v>
      </c>
      <c r="F1794" t="s">
        <v>670</v>
      </c>
      <c r="G1794" t="str">
        <f t="shared" si="54"/>
        <v>China to EU27</v>
      </c>
      <c r="H1794">
        <v>2014</v>
      </c>
      <c r="I1794" t="s">
        <v>724</v>
      </c>
      <c r="J1794">
        <v>6</v>
      </c>
      <c r="K1794">
        <v>9347.9719999999998</v>
      </c>
      <c r="L1794" s="1">
        <f t="shared" si="55"/>
        <v>9.3479720000000004</v>
      </c>
    </row>
    <row r="1795" spans="1:12" ht="14.45">
      <c r="A1795" t="s">
        <v>723</v>
      </c>
      <c r="B1795" t="s">
        <v>725</v>
      </c>
      <c r="C1795">
        <v>730900</v>
      </c>
      <c r="D1795" t="s">
        <v>649</v>
      </c>
      <c r="E1795" t="s">
        <v>670</v>
      </c>
      <c r="F1795" t="s">
        <v>670</v>
      </c>
      <c r="G1795" t="str">
        <f t="shared" si="54"/>
        <v>China to EU27</v>
      </c>
      <c r="H1795">
        <v>2015</v>
      </c>
      <c r="I1795" t="s">
        <v>724</v>
      </c>
      <c r="J1795">
        <v>6</v>
      </c>
      <c r="K1795">
        <v>13010.188</v>
      </c>
      <c r="L1795" s="1">
        <f t="shared" si="55"/>
        <v>13.010187999999999</v>
      </c>
    </row>
    <row r="1796" spans="1:12" ht="14.45">
      <c r="A1796" t="s">
        <v>723</v>
      </c>
      <c r="B1796" t="s">
        <v>725</v>
      </c>
      <c r="C1796">
        <v>730900</v>
      </c>
      <c r="D1796" t="s">
        <v>649</v>
      </c>
      <c r="E1796" t="s">
        <v>670</v>
      </c>
      <c r="F1796" t="s">
        <v>670</v>
      </c>
      <c r="G1796" t="str">
        <f t="shared" si="54"/>
        <v>China to EU27</v>
      </c>
      <c r="H1796">
        <v>2016</v>
      </c>
      <c r="I1796" t="s">
        <v>724</v>
      </c>
      <c r="J1796">
        <v>6</v>
      </c>
      <c r="K1796">
        <v>9497.6790000000001</v>
      </c>
      <c r="L1796" s="1">
        <f t="shared" si="55"/>
        <v>9.4976789999999998</v>
      </c>
    </row>
    <row r="1797" spans="1:12" ht="14.45">
      <c r="A1797" t="s">
        <v>723</v>
      </c>
      <c r="B1797" t="s">
        <v>725</v>
      </c>
      <c r="C1797">
        <v>730900</v>
      </c>
      <c r="D1797" t="s">
        <v>649</v>
      </c>
      <c r="E1797" t="s">
        <v>670</v>
      </c>
      <c r="F1797" t="s">
        <v>670</v>
      </c>
      <c r="G1797" t="str">
        <f t="shared" si="54"/>
        <v>China to EU27</v>
      </c>
      <c r="H1797">
        <v>2017</v>
      </c>
      <c r="I1797" t="s">
        <v>724</v>
      </c>
      <c r="J1797">
        <v>6</v>
      </c>
      <c r="K1797">
        <v>8877.73</v>
      </c>
      <c r="L1797" s="1">
        <f t="shared" si="55"/>
        <v>8.8777299999999997</v>
      </c>
    </row>
    <row r="1798" spans="1:12" ht="14.45">
      <c r="A1798" t="s">
        <v>723</v>
      </c>
      <c r="B1798" t="s">
        <v>725</v>
      </c>
      <c r="C1798">
        <v>741999</v>
      </c>
      <c r="D1798" t="s">
        <v>649</v>
      </c>
      <c r="E1798" t="s">
        <v>147</v>
      </c>
      <c r="F1798" t="s">
        <v>292</v>
      </c>
      <c r="G1798" t="str">
        <f t="shared" si="54"/>
        <v>China to World</v>
      </c>
      <c r="H1798">
        <v>2012</v>
      </c>
      <c r="I1798" t="s">
        <v>724</v>
      </c>
      <c r="J1798">
        <v>6</v>
      </c>
      <c r="K1798">
        <v>202580.80799999999</v>
      </c>
      <c r="L1798" s="1">
        <f t="shared" si="55"/>
        <v>202.58080799999999</v>
      </c>
    </row>
    <row r="1799" spans="1:12" ht="14.45">
      <c r="A1799" t="s">
        <v>723</v>
      </c>
      <c r="B1799" t="s">
        <v>725</v>
      </c>
      <c r="C1799">
        <v>741999</v>
      </c>
      <c r="D1799" t="s">
        <v>649</v>
      </c>
      <c r="E1799" t="s">
        <v>147</v>
      </c>
      <c r="F1799" t="s">
        <v>292</v>
      </c>
      <c r="G1799" t="str">
        <f t="shared" si="54"/>
        <v>China to World</v>
      </c>
      <c r="H1799">
        <v>2013</v>
      </c>
      <c r="I1799" t="s">
        <v>724</v>
      </c>
      <c r="J1799">
        <v>6</v>
      </c>
      <c r="K1799">
        <v>185739.83600000001</v>
      </c>
      <c r="L1799" s="1">
        <f t="shared" si="55"/>
        <v>185.739836</v>
      </c>
    </row>
    <row r="1800" spans="1:12" ht="14.45">
      <c r="A1800" t="s">
        <v>723</v>
      </c>
      <c r="B1800" t="s">
        <v>725</v>
      </c>
      <c r="C1800">
        <v>741999</v>
      </c>
      <c r="D1800" t="s">
        <v>649</v>
      </c>
      <c r="E1800" t="s">
        <v>147</v>
      </c>
      <c r="F1800" t="s">
        <v>292</v>
      </c>
      <c r="G1800" t="str">
        <f t="shared" si="54"/>
        <v>China to World</v>
      </c>
      <c r="H1800">
        <v>2014</v>
      </c>
      <c r="I1800" t="s">
        <v>724</v>
      </c>
      <c r="J1800">
        <v>6</v>
      </c>
      <c r="K1800">
        <v>215176.04399999999</v>
      </c>
      <c r="L1800" s="1">
        <f t="shared" si="55"/>
        <v>215.17604399999999</v>
      </c>
    </row>
    <row r="1801" spans="1:12" ht="14.45">
      <c r="A1801" t="s">
        <v>723</v>
      </c>
      <c r="B1801" t="s">
        <v>725</v>
      </c>
      <c r="C1801">
        <v>741999</v>
      </c>
      <c r="D1801" t="s">
        <v>649</v>
      </c>
      <c r="E1801" t="s">
        <v>147</v>
      </c>
      <c r="F1801" t="s">
        <v>292</v>
      </c>
      <c r="G1801" t="str">
        <f t="shared" ref="G1801:G1864" si="56">CONCATENATE(D1801, " to ", F1801)</f>
        <v>China to World</v>
      </c>
      <c r="H1801">
        <v>2015</v>
      </c>
      <c r="I1801" t="s">
        <v>724</v>
      </c>
      <c r="J1801">
        <v>6</v>
      </c>
      <c r="K1801">
        <v>191176.29</v>
      </c>
      <c r="L1801" s="1">
        <f t="shared" ref="L1801:L1864" si="57">K1801/1000</f>
        <v>191.17628999999999</v>
      </c>
    </row>
    <row r="1802" spans="1:12" ht="14.45">
      <c r="A1802" t="s">
        <v>723</v>
      </c>
      <c r="B1802" t="s">
        <v>725</v>
      </c>
      <c r="C1802">
        <v>741999</v>
      </c>
      <c r="D1802" t="s">
        <v>649</v>
      </c>
      <c r="E1802" t="s">
        <v>147</v>
      </c>
      <c r="F1802" t="s">
        <v>292</v>
      </c>
      <c r="G1802" t="str">
        <f t="shared" si="56"/>
        <v>China to World</v>
      </c>
      <c r="H1802">
        <v>2016</v>
      </c>
      <c r="I1802" t="s">
        <v>724</v>
      </c>
      <c r="J1802">
        <v>6</v>
      </c>
      <c r="K1802">
        <v>178244.003</v>
      </c>
      <c r="L1802" s="1">
        <f t="shared" si="57"/>
        <v>178.24400299999999</v>
      </c>
    </row>
    <row r="1803" spans="1:12" ht="14.45">
      <c r="A1803" t="s">
        <v>723</v>
      </c>
      <c r="B1803" t="s">
        <v>725</v>
      </c>
      <c r="C1803">
        <v>741999</v>
      </c>
      <c r="D1803" t="s">
        <v>649</v>
      </c>
      <c r="E1803" t="s">
        <v>147</v>
      </c>
      <c r="F1803" t="s">
        <v>292</v>
      </c>
      <c r="G1803" t="str">
        <f t="shared" si="56"/>
        <v>China to World</v>
      </c>
      <c r="H1803">
        <v>2017</v>
      </c>
      <c r="I1803" t="s">
        <v>724</v>
      </c>
      <c r="J1803">
        <v>6</v>
      </c>
      <c r="K1803">
        <v>185994.70699999999</v>
      </c>
      <c r="L1803" s="1">
        <f t="shared" si="57"/>
        <v>185.99470700000001</v>
      </c>
    </row>
    <row r="1804" spans="1:12" ht="14.45">
      <c r="A1804" t="s">
        <v>723</v>
      </c>
      <c r="B1804" t="s">
        <v>725</v>
      </c>
      <c r="C1804">
        <v>741999</v>
      </c>
      <c r="D1804" t="s">
        <v>649</v>
      </c>
      <c r="E1804" t="s">
        <v>670</v>
      </c>
      <c r="F1804" t="s">
        <v>670</v>
      </c>
      <c r="G1804" t="str">
        <f t="shared" si="56"/>
        <v>China to EU27</v>
      </c>
      <c r="H1804">
        <v>2012</v>
      </c>
      <c r="I1804" t="s">
        <v>724</v>
      </c>
      <c r="J1804">
        <v>6</v>
      </c>
      <c r="K1804">
        <v>16172.821</v>
      </c>
      <c r="L1804" s="1">
        <f t="shared" si="57"/>
        <v>16.172820999999999</v>
      </c>
    </row>
    <row r="1805" spans="1:12" ht="14.45">
      <c r="A1805" t="s">
        <v>723</v>
      </c>
      <c r="B1805" t="s">
        <v>725</v>
      </c>
      <c r="C1805">
        <v>741999</v>
      </c>
      <c r="D1805" t="s">
        <v>649</v>
      </c>
      <c r="E1805" t="s">
        <v>670</v>
      </c>
      <c r="F1805" t="s">
        <v>670</v>
      </c>
      <c r="G1805" t="str">
        <f t="shared" si="56"/>
        <v>China to EU27</v>
      </c>
      <c r="H1805">
        <v>2013</v>
      </c>
      <c r="I1805" t="s">
        <v>724</v>
      </c>
      <c r="J1805">
        <v>6</v>
      </c>
      <c r="K1805">
        <v>17605.806</v>
      </c>
      <c r="L1805" s="1">
        <f t="shared" si="57"/>
        <v>17.605806000000001</v>
      </c>
    </row>
    <row r="1806" spans="1:12" ht="14.45">
      <c r="A1806" t="s">
        <v>723</v>
      </c>
      <c r="B1806" t="s">
        <v>725</v>
      </c>
      <c r="C1806">
        <v>741999</v>
      </c>
      <c r="D1806" t="s">
        <v>649</v>
      </c>
      <c r="E1806" t="s">
        <v>670</v>
      </c>
      <c r="F1806" t="s">
        <v>670</v>
      </c>
      <c r="G1806" t="str">
        <f t="shared" si="56"/>
        <v>China to EU27</v>
      </c>
      <c r="H1806">
        <v>2014</v>
      </c>
      <c r="I1806" t="s">
        <v>724</v>
      </c>
      <c r="J1806">
        <v>6</v>
      </c>
      <c r="K1806">
        <v>22158.469000000001</v>
      </c>
      <c r="L1806" s="1">
        <f t="shared" si="57"/>
        <v>22.158469</v>
      </c>
    </row>
    <row r="1807" spans="1:12" ht="14.45">
      <c r="A1807" t="s">
        <v>723</v>
      </c>
      <c r="B1807" t="s">
        <v>725</v>
      </c>
      <c r="C1807">
        <v>741999</v>
      </c>
      <c r="D1807" t="s">
        <v>649</v>
      </c>
      <c r="E1807" t="s">
        <v>670</v>
      </c>
      <c r="F1807" t="s">
        <v>670</v>
      </c>
      <c r="G1807" t="str">
        <f t="shared" si="56"/>
        <v>China to EU27</v>
      </c>
      <c r="H1807">
        <v>2015</v>
      </c>
      <c r="I1807" t="s">
        <v>724</v>
      </c>
      <c r="J1807">
        <v>6</v>
      </c>
      <c r="K1807">
        <v>19186.177</v>
      </c>
      <c r="L1807" s="1">
        <f t="shared" si="57"/>
        <v>19.186177000000001</v>
      </c>
    </row>
    <row r="1808" spans="1:12" ht="14.45">
      <c r="A1808" t="s">
        <v>723</v>
      </c>
      <c r="B1808" t="s">
        <v>725</v>
      </c>
      <c r="C1808">
        <v>741999</v>
      </c>
      <c r="D1808" t="s">
        <v>649</v>
      </c>
      <c r="E1808" t="s">
        <v>670</v>
      </c>
      <c r="F1808" t="s">
        <v>670</v>
      </c>
      <c r="G1808" t="str">
        <f t="shared" si="56"/>
        <v>China to EU27</v>
      </c>
      <c r="H1808">
        <v>2016</v>
      </c>
      <c r="I1808" t="s">
        <v>724</v>
      </c>
      <c r="J1808">
        <v>6</v>
      </c>
      <c r="K1808">
        <v>19476.294000000002</v>
      </c>
      <c r="L1808" s="1">
        <f t="shared" si="57"/>
        <v>19.476294000000003</v>
      </c>
    </row>
    <row r="1809" spans="1:12" ht="14.45">
      <c r="A1809" t="s">
        <v>723</v>
      </c>
      <c r="B1809" t="s">
        <v>725</v>
      </c>
      <c r="C1809">
        <v>741999</v>
      </c>
      <c r="D1809" t="s">
        <v>649</v>
      </c>
      <c r="E1809" t="s">
        <v>670</v>
      </c>
      <c r="F1809" t="s">
        <v>670</v>
      </c>
      <c r="G1809" t="str">
        <f t="shared" si="56"/>
        <v>China to EU27</v>
      </c>
      <c r="H1809">
        <v>2017</v>
      </c>
      <c r="I1809" t="s">
        <v>724</v>
      </c>
      <c r="J1809">
        <v>6</v>
      </c>
      <c r="K1809">
        <v>22253.420999999998</v>
      </c>
      <c r="L1809" s="1">
        <f t="shared" si="57"/>
        <v>22.253420999999999</v>
      </c>
    </row>
    <row r="1810" spans="1:12" ht="14.45">
      <c r="A1810" t="s">
        <v>723</v>
      </c>
      <c r="B1810" t="s">
        <v>725</v>
      </c>
      <c r="C1810">
        <v>761100</v>
      </c>
      <c r="D1810" t="s">
        <v>649</v>
      </c>
      <c r="E1810" t="s">
        <v>147</v>
      </c>
      <c r="F1810" t="s">
        <v>292</v>
      </c>
      <c r="G1810" t="str">
        <f t="shared" si="56"/>
        <v>China to World</v>
      </c>
      <c r="H1810">
        <v>2012</v>
      </c>
      <c r="I1810" t="s">
        <v>724</v>
      </c>
      <c r="J1810">
        <v>6</v>
      </c>
      <c r="K1810">
        <v>3522.4</v>
      </c>
      <c r="L1810" s="1">
        <f t="shared" si="57"/>
        <v>3.5224000000000002</v>
      </c>
    </row>
    <row r="1811" spans="1:12" ht="14.45">
      <c r="A1811" t="s">
        <v>723</v>
      </c>
      <c r="B1811" t="s">
        <v>725</v>
      </c>
      <c r="C1811">
        <v>761100</v>
      </c>
      <c r="D1811" t="s">
        <v>649</v>
      </c>
      <c r="E1811" t="s">
        <v>147</v>
      </c>
      <c r="F1811" t="s">
        <v>292</v>
      </c>
      <c r="G1811" t="str">
        <f t="shared" si="56"/>
        <v>China to World</v>
      </c>
      <c r="H1811">
        <v>2013</v>
      </c>
      <c r="I1811" t="s">
        <v>724</v>
      </c>
      <c r="J1811">
        <v>6</v>
      </c>
      <c r="K1811">
        <v>5226.3760000000002</v>
      </c>
      <c r="L1811" s="1">
        <f t="shared" si="57"/>
        <v>5.2263760000000001</v>
      </c>
    </row>
    <row r="1812" spans="1:12" ht="14.45">
      <c r="A1812" t="s">
        <v>723</v>
      </c>
      <c r="B1812" t="s">
        <v>725</v>
      </c>
      <c r="C1812">
        <v>761100</v>
      </c>
      <c r="D1812" t="s">
        <v>649</v>
      </c>
      <c r="E1812" t="s">
        <v>147</v>
      </c>
      <c r="F1812" t="s">
        <v>292</v>
      </c>
      <c r="G1812" t="str">
        <f t="shared" si="56"/>
        <v>China to World</v>
      </c>
      <c r="H1812">
        <v>2014</v>
      </c>
      <c r="I1812" t="s">
        <v>724</v>
      </c>
      <c r="J1812">
        <v>6</v>
      </c>
      <c r="K1812">
        <v>8751.0879999999997</v>
      </c>
      <c r="L1812" s="1">
        <f t="shared" si="57"/>
        <v>8.7510879999999993</v>
      </c>
    </row>
    <row r="1813" spans="1:12" ht="14.45">
      <c r="A1813" t="s">
        <v>723</v>
      </c>
      <c r="B1813" t="s">
        <v>725</v>
      </c>
      <c r="C1813">
        <v>761100</v>
      </c>
      <c r="D1813" t="s">
        <v>649</v>
      </c>
      <c r="E1813" t="s">
        <v>147</v>
      </c>
      <c r="F1813" t="s">
        <v>292</v>
      </c>
      <c r="G1813" t="str">
        <f t="shared" si="56"/>
        <v>China to World</v>
      </c>
      <c r="H1813">
        <v>2015</v>
      </c>
      <c r="I1813" t="s">
        <v>724</v>
      </c>
      <c r="J1813">
        <v>6</v>
      </c>
      <c r="K1813">
        <v>6569.9939999999997</v>
      </c>
      <c r="L1813" s="1">
        <f t="shared" si="57"/>
        <v>6.5699939999999994</v>
      </c>
    </row>
    <row r="1814" spans="1:12" ht="14.45">
      <c r="A1814" t="s">
        <v>723</v>
      </c>
      <c r="B1814" t="s">
        <v>725</v>
      </c>
      <c r="C1814">
        <v>761100</v>
      </c>
      <c r="D1814" t="s">
        <v>649</v>
      </c>
      <c r="E1814" t="s">
        <v>147</v>
      </c>
      <c r="F1814" t="s">
        <v>292</v>
      </c>
      <c r="G1814" t="str">
        <f t="shared" si="56"/>
        <v>China to World</v>
      </c>
      <c r="H1814">
        <v>2016</v>
      </c>
      <c r="I1814" t="s">
        <v>724</v>
      </c>
      <c r="J1814">
        <v>6</v>
      </c>
      <c r="K1814">
        <v>6616.86</v>
      </c>
      <c r="L1814" s="1">
        <f t="shared" si="57"/>
        <v>6.61686</v>
      </c>
    </row>
    <row r="1815" spans="1:12" ht="14.45">
      <c r="A1815" t="s">
        <v>723</v>
      </c>
      <c r="B1815" t="s">
        <v>725</v>
      </c>
      <c r="C1815">
        <v>761100</v>
      </c>
      <c r="D1815" t="s">
        <v>649</v>
      </c>
      <c r="E1815" t="s">
        <v>147</v>
      </c>
      <c r="F1815" t="s">
        <v>292</v>
      </c>
      <c r="G1815" t="str">
        <f t="shared" si="56"/>
        <v>China to World</v>
      </c>
      <c r="H1815">
        <v>2017</v>
      </c>
      <c r="I1815" t="s">
        <v>724</v>
      </c>
      <c r="J1815">
        <v>6</v>
      </c>
      <c r="K1815">
        <v>8985.0429999999997</v>
      </c>
      <c r="L1815" s="1">
        <f t="shared" si="57"/>
        <v>8.9850429999999992</v>
      </c>
    </row>
    <row r="1816" spans="1:12" ht="14.45">
      <c r="A1816" t="s">
        <v>723</v>
      </c>
      <c r="B1816" t="s">
        <v>725</v>
      </c>
      <c r="C1816">
        <v>761100</v>
      </c>
      <c r="D1816" t="s">
        <v>649</v>
      </c>
      <c r="E1816" t="s">
        <v>670</v>
      </c>
      <c r="F1816" t="s">
        <v>670</v>
      </c>
      <c r="G1816" t="str">
        <f t="shared" si="56"/>
        <v>China to EU27</v>
      </c>
      <c r="H1816">
        <v>2012</v>
      </c>
      <c r="I1816" t="s">
        <v>724</v>
      </c>
      <c r="J1816">
        <v>6</v>
      </c>
      <c r="K1816">
        <v>598.91399999999999</v>
      </c>
      <c r="L1816" s="1">
        <f t="shared" si="57"/>
        <v>0.59891399999999995</v>
      </c>
    </row>
    <row r="1817" spans="1:12" ht="14.45">
      <c r="A1817" t="s">
        <v>723</v>
      </c>
      <c r="B1817" t="s">
        <v>725</v>
      </c>
      <c r="C1817">
        <v>761100</v>
      </c>
      <c r="D1817" t="s">
        <v>649</v>
      </c>
      <c r="E1817" t="s">
        <v>670</v>
      </c>
      <c r="F1817" t="s">
        <v>670</v>
      </c>
      <c r="G1817" t="str">
        <f t="shared" si="56"/>
        <v>China to EU27</v>
      </c>
      <c r="H1817">
        <v>2013</v>
      </c>
      <c r="I1817" t="s">
        <v>724</v>
      </c>
      <c r="J1817">
        <v>6</v>
      </c>
      <c r="K1817">
        <v>493.87</v>
      </c>
      <c r="L1817" s="1">
        <f t="shared" si="57"/>
        <v>0.49387000000000003</v>
      </c>
    </row>
    <row r="1818" spans="1:12" ht="14.45">
      <c r="A1818" t="s">
        <v>723</v>
      </c>
      <c r="B1818" t="s">
        <v>725</v>
      </c>
      <c r="C1818">
        <v>761100</v>
      </c>
      <c r="D1818" t="s">
        <v>649</v>
      </c>
      <c r="E1818" t="s">
        <v>670</v>
      </c>
      <c r="F1818" t="s">
        <v>670</v>
      </c>
      <c r="G1818" t="str">
        <f t="shared" si="56"/>
        <v>China to EU27</v>
      </c>
      <c r="H1818">
        <v>2014</v>
      </c>
      <c r="I1818" t="s">
        <v>724</v>
      </c>
      <c r="J1818">
        <v>6</v>
      </c>
      <c r="K1818">
        <v>1387.4269999999999</v>
      </c>
      <c r="L1818" s="1">
        <f t="shared" si="57"/>
        <v>1.387427</v>
      </c>
    </row>
    <row r="1819" spans="1:12" ht="14.45">
      <c r="A1819" t="s">
        <v>723</v>
      </c>
      <c r="B1819" t="s">
        <v>725</v>
      </c>
      <c r="C1819">
        <v>761100</v>
      </c>
      <c r="D1819" t="s">
        <v>649</v>
      </c>
      <c r="E1819" t="s">
        <v>670</v>
      </c>
      <c r="F1819" t="s">
        <v>670</v>
      </c>
      <c r="G1819" t="str">
        <f t="shared" si="56"/>
        <v>China to EU27</v>
      </c>
      <c r="H1819">
        <v>2015</v>
      </c>
      <c r="I1819" t="s">
        <v>724</v>
      </c>
      <c r="J1819">
        <v>6</v>
      </c>
      <c r="K1819">
        <v>690.94899999999996</v>
      </c>
      <c r="L1819" s="1">
        <f t="shared" si="57"/>
        <v>0.69094899999999992</v>
      </c>
    </row>
    <row r="1820" spans="1:12" ht="14.45">
      <c r="A1820" t="s">
        <v>723</v>
      </c>
      <c r="B1820" t="s">
        <v>725</v>
      </c>
      <c r="C1820">
        <v>761100</v>
      </c>
      <c r="D1820" t="s">
        <v>649</v>
      </c>
      <c r="E1820" t="s">
        <v>670</v>
      </c>
      <c r="F1820" t="s">
        <v>670</v>
      </c>
      <c r="G1820" t="str">
        <f t="shared" si="56"/>
        <v>China to EU27</v>
      </c>
      <c r="H1820">
        <v>2016</v>
      </c>
      <c r="I1820" t="s">
        <v>724</v>
      </c>
      <c r="J1820">
        <v>6</v>
      </c>
      <c r="K1820">
        <v>352.41899999999998</v>
      </c>
      <c r="L1820" s="1">
        <f t="shared" si="57"/>
        <v>0.35241899999999998</v>
      </c>
    </row>
    <row r="1821" spans="1:12" ht="14.45">
      <c r="A1821" t="s">
        <v>723</v>
      </c>
      <c r="B1821" t="s">
        <v>725</v>
      </c>
      <c r="C1821">
        <v>761100</v>
      </c>
      <c r="D1821" t="s">
        <v>649</v>
      </c>
      <c r="E1821" t="s">
        <v>670</v>
      </c>
      <c r="F1821" t="s">
        <v>670</v>
      </c>
      <c r="G1821" t="str">
        <f t="shared" si="56"/>
        <v>China to EU27</v>
      </c>
      <c r="H1821">
        <v>2017</v>
      </c>
      <c r="I1821" t="s">
        <v>724</v>
      </c>
      <c r="J1821">
        <v>6</v>
      </c>
      <c r="K1821">
        <v>270.935</v>
      </c>
      <c r="L1821" s="1">
        <f t="shared" si="57"/>
        <v>0.27093499999999998</v>
      </c>
    </row>
    <row r="1822" spans="1:12" ht="14.45">
      <c r="A1822" t="s">
        <v>723</v>
      </c>
      <c r="B1822" t="s">
        <v>725</v>
      </c>
      <c r="C1822">
        <v>8405</v>
      </c>
      <c r="D1822" t="s">
        <v>649</v>
      </c>
      <c r="E1822" t="s">
        <v>147</v>
      </c>
      <c r="F1822" t="s">
        <v>292</v>
      </c>
      <c r="G1822" t="str">
        <f t="shared" si="56"/>
        <v>China to World</v>
      </c>
      <c r="H1822">
        <v>2012</v>
      </c>
      <c r="I1822" t="s">
        <v>724</v>
      </c>
      <c r="J1822">
        <v>6</v>
      </c>
      <c r="K1822">
        <v>48703.748</v>
      </c>
      <c r="L1822" s="1">
        <f t="shared" si="57"/>
        <v>48.703747999999997</v>
      </c>
    </row>
    <row r="1823" spans="1:12" ht="14.45">
      <c r="A1823" t="s">
        <v>723</v>
      </c>
      <c r="B1823" t="s">
        <v>725</v>
      </c>
      <c r="C1823">
        <v>8405</v>
      </c>
      <c r="D1823" t="s">
        <v>649</v>
      </c>
      <c r="E1823" t="s">
        <v>147</v>
      </c>
      <c r="F1823" t="s">
        <v>292</v>
      </c>
      <c r="G1823" t="str">
        <f t="shared" si="56"/>
        <v>China to World</v>
      </c>
      <c r="H1823">
        <v>2013</v>
      </c>
      <c r="I1823" t="s">
        <v>724</v>
      </c>
      <c r="J1823">
        <v>6</v>
      </c>
      <c r="K1823">
        <v>29264.762999999999</v>
      </c>
      <c r="L1823" s="1">
        <f t="shared" si="57"/>
        <v>29.264762999999999</v>
      </c>
    </row>
    <row r="1824" spans="1:12" ht="14.45">
      <c r="A1824" t="s">
        <v>723</v>
      </c>
      <c r="B1824" t="s">
        <v>725</v>
      </c>
      <c r="C1824">
        <v>8405</v>
      </c>
      <c r="D1824" t="s">
        <v>649</v>
      </c>
      <c r="E1824" t="s">
        <v>147</v>
      </c>
      <c r="F1824" t="s">
        <v>292</v>
      </c>
      <c r="G1824" t="str">
        <f t="shared" si="56"/>
        <v>China to World</v>
      </c>
      <c r="H1824">
        <v>2014</v>
      </c>
      <c r="I1824" t="s">
        <v>724</v>
      </c>
      <c r="J1824">
        <v>6</v>
      </c>
      <c r="K1824">
        <v>34583.137999999999</v>
      </c>
      <c r="L1824" s="1">
        <f t="shared" si="57"/>
        <v>34.583137999999998</v>
      </c>
    </row>
    <row r="1825" spans="1:12" ht="14.45">
      <c r="A1825" t="s">
        <v>723</v>
      </c>
      <c r="B1825" t="s">
        <v>725</v>
      </c>
      <c r="C1825">
        <v>8405</v>
      </c>
      <c r="D1825" t="s">
        <v>649</v>
      </c>
      <c r="E1825" t="s">
        <v>147</v>
      </c>
      <c r="F1825" t="s">
        <v>292</v>
      </c>
      <c r="G1825" t="str">
        <f t="shared" si="56"/>
        <v>China to World</v>
      </c>
      <c r="H1825">
        <v>2015</v>
      </c>
      <c r="I1825" t="s">
        <v>724</v>
      </c>
      <c r="J1825">
        <v>6</v>
      </c>
      <c r="K1825">
        <v>49104.963000000003</v>
      </c>
      <c r="L1825" s="1">
        <f t="shared" si="57"/>
        <v>49.104963000000005</v>
      </c>
    </row>
    <row r="1826" spans="1:12" ht="14.45">
      <c r="A1826" t="s">
        <v>723</v>
      </c>
      <c r="B1826" t="s">
        <v>725</v>
      </c>
      <c r="C1826">
        <v>8405</v>
      </c>
      <c r="D1826" t="s">
        <v>649</v>
      </c>
      <c r="E1826" t="s">
        <v>147</v>
      </c>
      <c r="F1826" t="s">
        <v>292</v>
      </c>
      <c r="G1826" t="str">
        <f t="shared" si="56"/>
        <v>China to World</v>
      </c>
      <c r="H1826">
        <v>2016</v>
      </c>
      <c r="I1826" t="s">
        <v>724</v>
      </c>
      <c r="J1826">
        <v>6</v>
      </c>
      <c r="K1826">
        <v>31760.026000000002</v>
      </c>
      <c r="L1826" s="1">
        <f t="shared" si="57"/>
        <v>31.760026000000003</v>
      </c>
    </row>
    <row r="1827" spans="1:12" ht="14.45">
      <c r="A1827" t="s">
        <v>723</v>
      </c>
      <c r="B1827" t="s">
        <v>725</v>
      </c>
      <c r="C1827">
        <v>8405</v>
      </c>
      <c r="D1827" t="s">
        <v>649</v>
      </c>
      <c r="E1827" t="s">
        <v>147</v>
      </c>
      <c r="F1827" t="s">
        <v>292</v>
      </c>
      <c r="G1827" t="str">
        <f t="shared" si="56"/>
        <v>China to World</v>
      </c>
      <c r="H1827">
        <v>2017</v>
      </c>
      <c r="I1827" t="s">
        <v>724</v>
      </c>
      <c r="J1827">
        <v>6</v>
      </c>
      <c r="K1827">
        <v>49551.616000000002</v>
      </c>
      <c r="L1827" s="1">
        <f t="shared" si="57"/>
        <v>49.551616000000003</v>
      </c>
    </row>
    <row r="1828" spans="1:12" ht="14.45">
      <c r="A1828" t="s">
        <v>723</v>
      </c>
      <c r="B1828" t="s">
        <v>725</v>
      </c>
      <c r="C1828">
        <v>8405</v>
      </c>
      <c r="D1828" t="s">
        <v>649</v>
      </c>
      <c r="E1828" t="s">
        <v>670</v>
      </c>
      <c r="F1828" t="s">
        <v>670</v>
      </c>
      <c r="G1828" t="str">
        <f t="shared" si="56"/>
        <v>China to EU27</v>
      </c>
      <c r="H1828">
        <v>2012</v>
      </c>
      <c r="I1828" t="s">
        <v>724</v>
      </c>
      <c r="J1828">
        <v>6</v>
      </c>
      <c r="K1828">
        <v>2800.6039999999998</v>
      </c>
      <c r="L1828" s="1">
        <f t="shared" si="57"/>
        <v>2.8006039999999999</v>
      </c>
    </row>
    <row r="1829" spans="1:12" ht="14.45">
      <c r="A1829" t="s">
        <v>723</v>
      </c>
      <c r="B1829" t="s">
        <v>725</v>
      </c>
      <c r="C1829">
        <v>8405</v>
      </c>
      <c r="D1829" t="s">
        <v>649</v>
      </c>
      <c r="E1829" t="s">
        <v>670</v>
      </c>
      <c r="F1829" t="s">
        <v>670</v>
      </c>
      <c r="G1829" t="str">
        <f t="shared" si="56"/>
        <v>China to EU27</v>
      </c>
      <c r="H1829">
        <v>2013</v>
      </c>
      <c r="I1829" t="s">
        <v>724</v>
      </c>
      <c r="J1829">
        <v>6</v>
      </c>
      <c r="K1829">
        <v>2404.5279999999998</v>
      </c>
      <c r="L1829" s="1">
        <f t="shared" si="57"/>
        <v>2.404528</v>
      </c>
    </row>
    <row r="1830" spans="1:12" ht="14.45">
      <c r="A1830" t="s">
        <v>723</v>
      </c>
      <c r="B1830" t="s">
        <v>725</v>
      </c>
      <c r="C1830">
        <v>8405</v>
      </c>
      <c r="D1830" t="s">
        <v>649</v>
      </c>
      <c r="E1830" t="s">
        <v>670</v>
      </c>
      <c r="F1830" t="s">
        <v>670</v>
      </c>
      <c r="G1830" t="str">
        <f t="shared" si="56"/>
        <v>China to EU27</v>
      </c>
      <c r="H1830">
        <v>2014</v>
      </c>
      <c r="I1830" t="s">
        <v>724</v>
      </c>
      <c r="J1830">
        <v>6</v>
      </c>
      <c r="K1830">
        <v>6118.6779999999999</v>
      </c>
      <c r="L1830" s="1">
        <f t="shared" si="57"/>
        <v>6.1186780000000001</v>
      </c>
    </row>
    <row r="1831" spans="1:12" ht="14.45">
      <c r="A1831" t="s">
        <v>723</v>
      </c>
      <c r="B1831" t="s">
        <v>725</v>
      </c>
      <c r="C1831">
        <v>8405</v>
      </c>
      <c r="D1831" t="s">
        <v>649</v>
      </c>
      <c r="E1831" t="s">
        <v>670</v>
      </c>
      <c r="F1831" t="s">
        <v>670</v>
      </c>
      <c r="G1831" t="str">
        <f t="shared" si="56"/>
        <v>China to EU27</v>
      </c>
      <c r="H1831">
        <v>2015</v>
      </c>
      <c r="I1831" t="s">
        <v>724</v>
      </c>
      <c r="J1831">
        <v>6</v>
      </c>
      <c r="K1831">
        <v>2603.6060000000002</v>
      </c>
      <c r="L1831" s="1">
        <f t="shared" si="57"/>
        <v>2.6036060000000001</v>
      </c>
    </row>
    <row r="1832" spans="1:12" ht="14.45">
      <c r="A1832" t="s">
        <v>723</v>
      </c>
      <c r="B1832" t="s">
        <v>725</v>
      </c>
      <c r="C1832">
        <v>8405</v>
      </c>
      <c r="D1832" t="s">
        <v>649</v>
      </c>
      <c r="E1832" t="s">
        <v>670</v>
      </c>
      <c r="F1832" t="s">
        <v>670</v>
      </c>
      <c r="G1832" t="str">
        <f t="shared" si="56"/>
        <v>China to EU27</v>
      </c>
      <c r="H1832">
        <v>2016</v>
      </c>
      <c r="I1832" t="s">
        <v>724</v>
      </c>
      <c r="J1832">
        <v>6</v>
      </c>
      <c r="K1832">
        <v>976.42700000000002</v>
      </c>
      <c r="L1832" s="1">
        <f t="shared" si="57"/>
        <v>0.97642700000000004</v>
      </c>
    </row>
    <row r="1833" spans="1:12" ht="14.45">
      <c r="A1833" t="s">
        <v>723</v>
      </c>
      <c r="B1833" t="s">
        <v>725</v>
      </c>
      <c r="C1833">
        <v>8405</v>
      </c>
      <c r="D1833" t="s">
        <v>649</v>
      </c>
      <c r="E1833" t="s">
        <v>670</v>
      </c>
      <c r="F1833" t="s">
        <v>670</v>
      </c>
      <c r="G1833" t="str">
        <f t="shared" si="56"/>
        <v>China to EU27</v>
      </c>
      <c r="H1833">
        <v>2017</v>
      </c>
      <c r="I1833" t="s">
        <v>724</v>
      </c>
      <c r="J1833">
        <v>6</v>
      </c>
      <c r="K1833">
        <v>1922.8</v>
      </c>
      <c r="L1833" s="1">
        <f t="shared" si="57"/>
        <v>1.9228000000000001</v>
      </c>
    </row>
    <row r="1834" spans="1:12" ht="14.45">
      <c r="A1834" t="s">
        <v>723</v>
      </c>
      <c r="B1834" t="s">
        <v>725</v>
      </c>
      <c r="C1834">
        <v>841931</v>
      </c>
      <c r="D1834" t="s">
        <v>649</v>
      </c>
      <c r="E1834" t="s">
        <v>147</v>
      </c>
      <c r="F1834" t="s">
        <v>292</v>
      </c>
      <c r="G1834" t="str">
        <f t="shared" si="56"/>
        <v>China to World</v>
      </c>
      <c r="H1834">
        <v>2012</v>
      </c>
      <c r="I1834" t="s">
        <v>724</v>
      </c>
      <c r="J1834">
        <v>6</v>
      </c>
      <c r="K1834">
        <v>20016.198</v>
      </c>
      <c r="L1834" s="1">
        <f t="shared" si="57"/>
        <v>20.016197999999999</v>
      </c>
    </row>
    <row r="1835" spans="1:12" ht="14.45">
      <c r="A1835" t="s">
        <v>723</v>
      </c>
      <c r="B1835" t="s">
        <v>725</v>
      </c>
      <c r="C1835">
        <v>841931</v>
      </c>
      <c r="D1835" t="s">
        <v>649</v>
      </c>
      <c r="E1835" t="s">
        <v>147</v>
      </c>
      <c r="F1835" t="s">
        <v>292</v>
      </c>
      <c r="G1835" t="str">
        <f t="shared" si="56"/>
        <v>China to World</v>
      </c>
      <c r="H1835">
        <v>2013</v>
      </c>
      <c r="I1835" t="s">
        <v>724</v>
      </c>
      <c r="J1835">
        <v>6</v>
      </c>
      <c r="K1835">
        <v>23718.474999999999</v>
      </c>
      <c r="L1835" s="1">
        <f t="shared" si="57"/>
        <v>23.718474999999998</v>
      </c>
    </row>
    <row r="1836" spans="1:12" ht="14.45">
      <c r="A1836" t="s">
        <v>723</v>
      </c>
      <c r="B1836" t="s">
        <v>725</v>
      </c>
      <c r="C1836">
        <v>841931</v>
      </c>
      <c r="D1836" t="s">
        <v>649</v>
      </c>
      <c r="E1836" t="s">
        <v>147</v>
      </c>
      <c r="F1836" t="s">
        <v>292</v>
      </c>
      <c r="G1836" t="str">
        <f t="shared" si="56"/>
        <v>China to World</v>
      </c>
      <c r="H1836">
        <v>2014</v>
      </c>
      <c r="I1836" t="s">
        <v>724</v>
      </c>
      <c r="J1836">
        <v>6</v>
      </c>
      <c r="K1836">
        <v>16464.944</v>
      </c>
      <c r="L1836" s="1">
        <f t="shared" si="57"/>
        <v>16.464943999999999</v>
      </c>
    </row>
    <row r="1837" spans="1:12" ht="14.45">
      <c r="A1837" t="s">
        <v>723</v>
      </c>
      <c r="B1837" t="s">
        <v>725</v>
      </c>
      <c r="C1837">
        <v>841931</v>
      </c>
      <c r="D1837" t="s">
        <v>649</v>
      </c>
      <c r="E1837" t="s">
        <v>147</v>
      </c>
      <c r="F1837" t="s">
        <v>292</v>
      </c>
      <c r="G1837" t="str">
        <f t="shared" si="56"/>
        <v>China to World</v>
      </c>
      <c r="H1837">
        <v>2015</v>
      </c>
      <c r="I1837" t="s">
        <v>724</v>
      </c>
      <c r="J1837">
        <v>6</v>
      </c>
      <c r="K1837">
        <v>22376.101999999999</v>
      </c>
      <c r="L1837" s="1">
        <f t="shared" si="57"/>
        <v>22.376101999999999</v>
      </c>
    </row>
    <row r="1838" spans="1:12" ht="14.45">
      <c r="A1838" t="s">
        <v>723</v>
      </c>
      <c r="B1838" t="s">
        <v>725</v>
      </c>
      <c r="C1838">
        <v>841931</v>
      </c>
      <c r="D1838" t="s">
        <v>649</v>
      </c>
      <c r="E1838" t="s">
        <v>147</v>
      </c>
      <c r="F1838" t="s">
        <v>292</v>
      </c>
      <c r="G1838" t="str">
        <f t="shared" si="56"/>
        <v>China to World</v>
      </c>
      <c r="H1838">
        <v>2016</v>
      </c>
      <c r="I1838" t="s">
        <v>724</v>
      </c>
      <c r="J1838">
        <v>6</v>
      </c>
      <c r="K1838">
        <v>33424.33</v>
      </c>
      <c r="L1838" s="1">
        <f t="shared" si="57"/>
        <v>33.424330000000005</v>
      </c>
    </row>
    <row r="1839" spans="1:12" ht="14.45">
      <c r="A1839" t="s">
        <v>723</v>
      </c>
      <c r="B1839" t="s">
        <v>725</v>
      </c>
      <c r="C1839">
        <v>841931</v>
      </c>
      <c r="D1839" t="s">
        <v>649</v>
      </c>
      <c r="E1839" t="s">
        <v>147</v>
      </c>
      <c r="F1839" t="s">
        <v>292</v>
      </c>
      <c r="G1839" t="str">
        <f t="shared" si="56"/>
        <v>China to World</v>
      </c>
      <c r="H1839">
        <v>2017</v>
      </c>
      <c r="I1839" t="s">
        <v>724</v>
      </c>
      <c r="J1839">
        <v>6</v>
      </c>
      <c r="K1839">
        <v>33962.885999999999</v>
      </c>
      <c r="L1839" s="1">
        <f t="shared" si="57"/>
        <v>33.962885999999997</v>
      </c>
    </row>
    <row r="1840" spans="1:12" ht="14.45">
      <c r="A1840" t="s">
        <v>723</v>
      </c>
      <c r="B1840" t="s">
        <v>725</v>
      </c>
      <c r="C1840">
        <v>841931</v>
      </c>
      <c r="D1840" t="s">
        <v>649</v>
      </c>
      <c r="E1840" t="s">
        <v>670</v>
      </c>
      <c r="F1840" t="s">
        <v>670</v>
      </c>
      <c r="G1840" t="str">
        <f t="shared" si="56"/>
        <v>China to EU27</v>
      </c>
      <c r="H1840">
        <v>2012</v>
      </c>
      <c r="I1840" t="s">
        <v>724</v>
      </c>
      <c r="J1840">
        <v>6</v>
      </c>
      <c r="K1840">
        <v>129.619</v>
      </c>
      <c r="L1840" s="1">
        <f t="shared" si="57"/>
        <v>0.12961900000000001</v>
      </c>
    </row>
    <row r="1841" spans="1:12" ht="14.45">
      <c r="A1841" t="s">
        <v>723</v>
      </c>
      <c r="B1841" t="s">
        <v>725</v>
      </c>
      <c r="C1841">
        <v>841931</v>
      </c>
      <c r="D1841" t="s">
        <v>649</v>
      </c>
      <c r="E1841" t="s">
        <v>670</v>
      </c>
      <c r="F1841" t="s">
        <v>670</v>
      </c>
      <c r="G1841" t="str">
        <f t="shared" si="56"/>
        <v>China to EU27</v>
      </c>
      <c r="H1841">
        <v>2013</v>
      </c>
      <c r="I1841" t="s">
        <v>724</v>
      </c>
      <c r="J1841">
        <v>6</v>
      </c>
      <c r="K1841">
        <v>297.20499999999998</v>
      </c>
      <c r="L1841" s="1">
        <f t="shared" si="57"/>
        <v>0.297205</v>
      </c>
    </row>
    <row r="1842" spans="1:12" ht="14.45">
      <c r="A1842" t="s">
        <v>723</v>
      </c>
      <c r="B1842" t="s">
        <v>725</v>
      </c>
      <c r="C1842">
        <v>841931</v>
      </c>
      <c r="D1842" t="s">
        <v>649</v>
      </c>
      <c r="E1842" t="s">
        <v>670</v>
      </c>
      <c r="F1842" t="s">
        <v>670</v>
      </c>
      <c r="G1842" t="str">
        <f t="shared" si="56"/>
        <v>China to EU27</v>
      </c>
      <c r="H1842">
        <v>2014</v>
      </c>
      <c r="I1842" t="s">
        <v>724</v>
      </c>
      <c r="J1842">
        <v>6</v>
      </c>
      <c r="K1842">
        <v>348.09100000000001</v>
      </c>
      <c r="L1842" s="1">
        <f t="shared" si="57"/>
        <v>0.34809099999999998</v>
      </c>
    </row>
    <row r="1843" spans="1:12" ht="14.45">
      <c r="A1843" t="s">
        <v>723</v>
      </c>
      <c r="B1843" t="s">
        <v>725</v>
      </c>
      <c r="C1843">
        <v>841931</v>
      </c>
      <c r="D1843" t="s">
        <v>649</v>
      </c>
      <c r="E1843" t="s">
        <v>670</v>
      </c>
      <c r="F1843" t="s">
        <v>670</v>
      </c>
      <c r="G1843" t="str">
        <f t="shared" si="56"/>
        <v>China to EU27</v>
      </c>
      <c r="H1843">
        <v>2015</v>
      </c>
      <c r="I1843" t="s">
        <v>724</v>
      </c>
      <c r="J1843">
        <v>6</v>
      </c>
      <c r="K1843">
        <v>501.36200000000002</v>
      </c>
      <c r="L1843" s="1">
        <f t="shared" si="57"/>
        <v>0.50136199999999997</v>
      </c>
    </row>
    <row r="1844" spans="1:12" ht="14.45">
      <c r="A1844" t="s">
        <v>723</v>
      </c>
      <c r="B1844" t="s">
        <v>725</v>
      </c>
      <c r="C1844">
        <v>841931</v>
      </c>
      <c r="D1844" t="s">
        <v>649</v>
      </c>
      <c r="E1844" t="s">
        <v>670</v>
      </c>
      <c r="F1844" t="s">
        <v>670</v>
      </c>
      <c r="G1844" t="str">
        <f t="shared" si="56"/>
        <v>China to EU27</v>
      </c>
      <c r="H1844">
        <v>2016</v>
      </c>
      <c r="I1844" t="s">
        <v>724</v>
      </c>
      <c r="J1844">
        <v>6</v>
      </c>
      <c r="K1844">
        <v>861.29899999999998</v>
      </c>
      <c r="L1844" s="1">
        <f t="shared" si="57"/>
        <v>0.86129899999999993</v>
      </c>
    </row>
    <row r="1845" spans="1:12" ht="14.45">
      <c r="A1845" t="s">
        <v>723</v>
      </c>
      <c r="B1845" t="s">
        <v>725</v>
      </c>
      <c r="C1845">
        <v>841931</v>
      </c>
      <c r="D1845" t="s">
        <v>649</v>
      </c>
      <c r="E1845" t="s">
        <v>670</v>
      </c>
      <c r="F1845" t="s">
        <v>670</v>
      </c>
      <c r="G1845" t="str">
        <f t="shared" si="56"/>
        <v>China to EU27</v>
      </c>
      <c r="H1845">
        <v>2017</v>
      </c>
      <c r="I1845" t="s">
        <v>724</v>
      </c>
      <c r="J1845">
        <v>6</v>
      </c>
      <c r="K1845">
        <v>982.90099999999995</v>
      </c>
      <c r="L1845" s="1">
        <f t="shared" si="57"/>
        <v>0.98290099999999991</v>
      </c>
    </row>
    <row r="1846" spans="1:12" ht="14.45">
      <c r="A1846" t="s">
        <v>723</v>
      </c>
      <c r="B1846" t="s">
        <v>725</v>
      </c>
      <c r="C1846">
        <v>841940</v>
      </c>
      <c r="D1846" t="s">
        <v>649</v>
      </c>
      <c r="E1846" t="s">
        <v>147</v>
      </c>
      <c r="F1846" t="s">
        <v>292</v>
      </c>
      <c r="G1846" t="str">
        <f t="shared" si="56"/>
        <v>China to World</v>
      </c>
      <c r="H1846">
        <v>2012</v>
      </c>
      <c r="I1846" t="s">
        <v>724</v>
      </c>
      <c r="J1846">
        <v>6</v>
      </c>
      <c r="K1846">
        <v>144850.97500000001</v>
      </c>
      <c r="L1846" s="1">
        <f t="shared" si="57"/>
        <v>144.85097500000001</v>
      </c>
    </row>
    <row r="1847" spans="1:12" ht="14.45">
      <c r="A1847" t="s">
        <v>723</v>
      </c>
      <c r="B1847" t="s">
        <v>725</v>
      </c>
      <c r="C1847">
        <v>841940</v>
      </c>
      <c r="D1847" t="s">
        <v>649</v>
      </c>
      <c r="E1847" t="s">
        <v>147</v>
      </c>
      <c r="F1847" t="s">
        <v>292</v>
      </c>
      <c r="G1847" t="str">
        <f t="shared" si="56"/>
        <v>China to World</v>
      </c>
      <c r="H1847">
        <v>2013</v>
      </c>
      <c r="I1847" t="s">
        <v>724</v>
      </c>
      <c r="J1847">
        <v>6</v>
      </c>
      <c r="K1847">
        <v>145328.10399999999</v>
      </c>
      <c r="L1847" s="1">
        <f t="shared" si="57"/>
        <v>145.328104</v>
      </c>
    </row>
    <row r="1848" spans="1:12" ht="14.45">
      <c r="A1848" t="s">
        <v>723</v>
      </c>
      <c r="B1848" t="s">
        <v>725</v>
      </c>
      <c r="C1848">
        <v>841940</v>
      </c>
      <c r="D1848" t="s">
        <v>649</v>
      </c>
      <c r="E1848" t="s">
        <v>147</v>
      </c>
      <c r="F1848" t="s">
        <v>292</v>
      </c>
      <c r="G1848" t="str">
        <f t="shared" si="56"/>
        <v>China to World</v>
      </c>
      <c r="H1848">
        <v>2014</v>
      </c>
      <c r="I1848" t="s">
        <v>724</v>
      </c>
      <c r="J1848">
        <v>6</v>
      </c>
      <c r="K1848">
        <v>114445.09</v>
      </c>
      <c r="L1848" s="1">
        <f t="shared" si="57"/>
        <v>114.44508999999999</v>
      </c>
    </row>
    <row r="1849" spans="1:12" ht="14.45">
      <c r="A1849" t="s">
        <v>723</v>
      </c>
      <c r="B1849" t="s">
        <v>725</v>
      </c>
      <c r="C1849">
        <v>841940</v>
      </c>
      <c r="D1849" t="s">
        <v>649</v>
      </c>
      <c r="E1849" t="s">
        <v>147</v>
      </c>
      <c r="F1849" t="s">
        <v>292</v>
      </c>
      <c r="G1849" t="str">
        <f t="shared" si="56"/>
        <v>China to World</v>
      </c>
      <c r="H1849">
        <v>2015</v>
      </c>
      <c r="I1849" t="s">
        <v>724</v>
      </c>
      <c r="J1849">
        <v>6</v>
      </c>
      <c r="K1849">
        <v>199924.416</v>
      </c>
      <c r="L1849" s="1">
        <f t="shared" si="57"/>
        <v>199.92441600000001</v>
      </c>
    </row>
    <row r="1850" spans="1:12" ht="14.45">
      <c r="A1850" t="s">
        <v>723</v>
      </c>
      <c r="B1850" t="s">
        <v>725</v>
      </c>
      <c r="C1850">
        <v>841940</v>
      </c>
      <c r="D1850" t="s">
        <v>649</v>
      </c>
      <c r="E1850" t="s">
        <v>147</v>
      </c>
      <c r="F1850" t="s">
        <v>292</v>
      </c>
      <c r="G1850" t="str">
        <f t="shared" si="56"/>
        <v>China to World</v>
      </c>
      <c r="H1850">
        <v>2016</v>
      </c>
      <c r="I1850" t="s">
        <v>724</v>
      </c>
      <c r="J1850">
        <v>6</v>
      </c>
      <c r="K1850">
        <v>233534.902</v>
      </c>
      <c r="L1850" s="1">
        <f t="shared" si="57"/>
        <v>233.53490199999999</v>
      </c>
    </row>
    <row r="1851" spans="1:12" ht="14.45">
      <c r="A1851" t="s">
        <v>723</v>
      </c>
      <c r="B1851" t="s">
        <v>725</v>
      </c>
      <c r="C1851">
        <v>841940</v>
      </c>
      <c r="D1851" t="s">
        <v>649</v>
      </c>
      <c r="E1851" t="s">
        <v>147</v>
      </c>
      <c r="F1851" t="s">
        <v>292</v>
      </c>
      <c r="G1851" t="str">
        <f t="shared" si="56"/>
        <v>China to World</v>
      </c>
      <c r="H1851">
        <v>2017</v>
      </c>
      <c r="I1851" t="s">
        <v>724</v>
      </c>
      <c r="J1851">
        <v>6</v>
      </c>
      <c r="K1851">
        <v>464621.04100000003</v>
      </c>
      <c r="L1851" s="1">
        <f t="shared" si="57"/>
        <v>464.62104100000005</v>
      </c>
    </row>
    <row r="1852" spans="1:12" ht="14.45">
      <c r="A1852" t="s">
        <v>723</v>
      </c>
      <c r="B1852" t="s">
        <v>725</v>
      </c>
      <c r="C1852">
        <v>841940</v>
      </c>
      <c r="D1852" t="s">
        <v>649</v>
      </c>
      <c r="E1852" t="s">
        <v>670</v>
      </c>
      <c r="F1852" t="s">
        <v>670</v>
      </c>
      <c r="G1852" t="str">
        <f t="shared" si="56"/>
        <v>China to EU27</v>
      </c>
      <c r="H1852">
        <v>2012</v>
      </c>
      <c r="I1852" t="s">
        <v>724</v>
      </c>
      <c r="J1852">
        <v>6</v>
      </c>
      <c r="K1852">
        <v>3524.8470000000002</v>
      </c>
      <c r="L1852" s="1">
        <f t="shared" si="57"/>
        <v>3.5248470000000003</v>
      </c>
    </row>
    <row r="1853" spans="1:12" ht="14.45">
      <c r="A1853" t="s">
        <v>723</v>
      </c>
      <c r="B1853" t="s">
        <v>725</v>
      </c>
      <c r="C1853">
        <v>841940</v>
      </c>
      <c r="D1853" t="s">
        <v>649</v>
      </c>
      <c r="E1853" t="s">
        <v>670</v>
      </c>
      <c r="F1853" t="s">
        <v>670</v>
      </c>
      <c r="G1853" t="str">
        <f t="shared" si="56"/>
        <v>China to EU27</v>
      </c>
      <c r="H1853">
        <v>2013</v>
      </c>
      <c r="I1853" t="s">
        <v>724</v>
      </c>
      <c r="J1853">
        <v>6</v>
      </c>
      <c r="K1853">
        <v>8612.7950000000001</v>
      </c>
      <c r="L1853" s="1">
        <f t="shared" si="57"/>
        <v>8.6127950000000002</v>
      </c>
    </row>
    <row r="1854" spans="1:12" ht="14.45">
      <c r="A1854" t="s">
        <v>723</v>
      </c>
      <c r="B1854" t="s">
        <v>725</v>
      </c>
      <c r="C1854">
        <v>841940</v>
      </c>
      <c r="D1854" t="s">
        <v>649</v>
      </c>
      <c r="E1854" t="s">
        <v>670</v>
      </c>
      <c r="F1854" t="s">
        <v>670</v>
      </c>
      <c r="G1854" t="str">
        <f t="shared" si="56"/>
        <v>China to EU27</v>
      </c>
      <c r="H1854">
        <v>2014</v>
      </c>
      <c r="I1854" t="s">
        <v>724</v>
      </c>
      <c r="J1854">
        <v>6</v>
      </c>
      <c r="K1854">
        <v>4104.9830000000002</v>
      </c>
      <c r="L1854" s="1">
        <f t="shared" si="57"/>
        <v>4.1049829999999998</v>
      </c>
    </row>
    <row r="1855" spans="1:12" ht="14.45">
      <c r="A1855" t="s">
        <v>723</v>
      </c>
      <c r="B1855" t="s">
        <v>725</v>
      </c>
      <c r="C1855">
        <v>841940</v>
      </c>
      <c r="D1855" t="s">
        <v>649</v>
      </c>
      <c r="E1855" t="s">
        <v>670</v>
      </c>
      <c r="F1855" t="s">
        <v>670</v>
      </c>
      <c r="G1855" t="str">
        <f t="shared" si="56"/>
        <v>China to EU27</v>
      </c>
      <c r="H1855">
        <v>2015</v>
      </c>
      <c r="I1855" t="s">
        <v>724</v>
      </c>
      <c r="J1855">
        <v>6</v>
      </c>
      <c r="K1855">
        <v>7321.16</v>
      </c>
      <c r="L1855" s="1">
        <f t="shared" si="57"/>
        <v>7.3211599999999999</v>
      </c>
    </row>
    <row r="1856" spans="1:12" ht="14.45">
      <c r="A1856" t="s">
        <v>723</v>
      </c>
      <c r="B1856" t="s">
        <v>725</v>
      </c>
      <c r="C1856">
        <v>841940</v>
      </c>
      <c r="D1856" t="s">
        <v>649</v>
      </c>
      <c r="E1856" t="s">
        <v>670</v>
      </c>
      <c r="F1856" t="s">
        <v>670</v>
      </c>
      <c r="G1856" t="str">
        <f t="shared" si="56"/>
        <v>China to EU27</v>
      </c>
      <c r="H1856">
        <v>2016</v>
      </c>
      <c r="I1856" t="s">
        <v>724</v>
      </c>
      <c r="J1856">
        <v>6</v>
      </c>
      <c r="K1856">
        <v>5001.701</v>
      </c>
      <c r="L1856" s="1">
        <f t="shared" si="57"/>
        <v>5.0017009999999997</v>
      </c>
    </row>
    <row r="1857" spans="1:12" ht="14.45">
      <c r="A1857" t="s">
        <v>723</v>
      </c>
      <c r="B1857" t="s">
        <v>725</v>
      </c>
      <c r="C1857">
        <v>841940</v>
      </c>
      <c r="D1857" t="s">
        <v>649</v>
      </c>
      <c r="E1857" t="s">
        <v>670</v>
      </c>
      <c r="F1857" t="s">
        <v>670</v>
      </c>
      <c r="G1857" t="str">
        <f t="shared" si="56"/>
        <v>China to EU27</v>
      </c>
      <c r="H1857">
        <v>2017</v>
      </c>
      <c r="I1857" t="s">
        <v>724</v>
      </c>
      <c r="J1857">
        <v>6</v>
      </c>
      <c r="K1857">
        <v>17589.635999999999</v>
      </c>
      <c r="L1857" s="1">
        <f t="shared" si="57"/>
        <v>17.589635999999999</v>
      </c>
    </row>
    <row r="1858" spans="1:12" ht="14.45">
      <c r="A1858" t="s">
        <v>723</v>
      </c>
      <c r="B1858" t="s">
        <v>725</v>
      </c>
      <c r="C1858">
        <v>842129</v>
      </c>
      <c r="D1858" t="s">
        <v>649</v>
      </c>
      <c r="E1858" t="s">
        <v>147</v>
      </c>
      <c r="F1858" t="s">
        <v>292</v>
      </c>
      <c r="G1858" t="str">
        <f t="shared" si="56"/>
        <v>China to World</v>
      </c>
      <c r="H1858">
        <v>2012</v>
      </c>
      <c r="I1858" t="s">
        <v>724</v>
      </c>
      <c r="J1858">
        <v>6</v>
      </c>
      <c r="K1858">
        <v>460583.41399999999</v>
      </c>
      <c r="L1858" s="1">
        <f t="shared" si="57"/>
        <v>460.583414</v>
      </c>
    </row>
    <row r="1859" spans="1:12" ht="14.45">
      <c r="A1859" t="s">
        <v>723</v>
      </c>
      <c r="B1859" t="s">
        <v>725</v>
      </c>
      <c r="C1859">
        <v>842129</v>
      </c>
      <c r="D1859" t="s">
        <v>649</v>
      </c>
      <c r="E1859" t="s">
        <v>147</v>
      </c>
      <c r="F1859" t="s">
        <v>292</v>
      </c>
      <c r="G1859" t="str">
        <f t="shared" si="56"/>
        <v>China to World</v>
      </c>
      <c r="H1859">
        <v>2013</v>
      </c>
      <c r="I1859" t="s">
        <v>724</v>
      </c>
      <c r="J1859">
        <v>6</v>
      </c>
      <c r="K1859">
        <v>507682.283</v>
      </c>
      <c r="L1859" s="1">
        <f t="shared" si="57"/>
        <v>507.68228299999998</v>
      </c>
    </row>
    <row r="1860" spans="1:12" ht="14.45">
      <c r="A1860" t="s">
        <v>723</v>
      </c>
      <c r="B1860" t="s">
        <v>725</v>
      </c>
      <c r="C1860">
        <v>842129</v>
      </c>
      <c r="D1860" t="s">
        <v>649</v>
      </c>
      <c r="E1860" t="s">
        <v>147</v>
      </c>
      <c r="F1860" t="s">
        <v>292</v>
      </c>
      <c r="G1860" t="str">
        <f t="shared" si="56"/>
        <v>China to World</v>
      </c>
      <c r="H1860">
        <v>2014</v>
      </c>
      <c r="I1860" t="s">
        <v>724</v>
      </c>
      <c r="J1860">
        <v>6</v>
      </c>
      <c r="K1860">
        <v>645956.71499999997</v>
      </c>
      <c r="L1860" s="1">
        <f t="shared" si="57"/>
        <v>645.95671499999992</v>
      </c>
    </row>
    <row r="1861" spans="1:12" ht="14.45">
      <c r="A1861" t="s">
        <v>723</v>
      </c>
      <c r="B1861" t="s">
        <v>725</v>
      </c>
      <c r="C1861">
        <v>842129</v>
      </c>
      <c r="D1861" t="s">
        <v>649</v>
      </c>
      <c r="E1861" t="s">
        <v>147</v>
      </c>
      <c r="F1861" t="s">
        <v>292</v>
      </c>
      <c r="G1861" t="str">
        <f t="shared" si="56"/>
        <v>China to World</v>
      </c>
      <c r="H1861">
        <v>2015</v>
      </c>
      <c r="I1861" t="s">
        <v>724</v>
      </c>
      <c r="J1861">
        <v>6</v>
      </c>
      <c r="K1861">
        <v>609475.79700000002</v>
      </c>
      <c r="L1861" s="1">
        <f t="shared" si="57"/>
        <v>609.47579700000006</v>
      </c>
    </row>
    <row r="1862" spans="1:12" ht="14.45">
      <c r="A1862" t="s">
        <v>723</v>
      </c>
      <c r="B1862" t="s">
        <v>725</v>
      </c>
      <c r="C1862">
        <v>842129</v>
      </c>
      <c r="D1862" t="s">
        <v>649</v>
      </c>
      <c r="E1862" t="s">
        <v>147</v>
      </c>
      <c r="F1862" t="s">
        <v>292</v>
      </c>
      <c r="G1862" t="str">
        <f t="shared" si="56"/>
        <v>China to World</v>
      </c>
      <c r="H1862">
        <v>2016</v>
      </c>
      <c r="I1862" t="s">
        <v>724</v>
      </c>
      <c r="J1862">
        <v>6</v>
      </c>
      <c r="K1862">
        <v>607419.875</v>
      </c>
      <c r="L1862" s="1">
        <f t="shared" si="57"/>
        <v>607.41987500000005</v>
      </c>
    </row>
    <row r="1863" spans="1:12" ht="14.45">
      <c r="A1863" t="s">
        <v>723</v>
      </c>
      <c r="B1863" t="s">
        <v>725</v>
      </c>
      <c r="C1863">
        <v>842129</v>
      </c>
      <c r="D1863" t="s">
        <v>649</v>
      </c>
      <c r="E1863" t="s">
        <v>147</v>
      </c>
      <c r="F1863" t="s">
        <v>292</v>
      </c>
      <c r="G1863" t="str">
        <f t="shared" si="56"/>
        <v>China to World</v>
      </c>
      <c r="H1863">
        <v>2017</v>
      </c>
      <c r="I1863" t="s">
        <v>724</v>
      </c>
      <c r="J1863">
        <v>6</v>
      </c>
      <c r="K1863">
        <v>741540.32200000004</v>
      </c>
      <c r="L1863" s="1">
        <f t="shared" si="57"/>
        <v>741.54032200000006</v>
      </c>
    </row>
    <row r="1864" spans="1:12" ht="14.45">
      <c r="A1864" t="s">
        <v>723</v>
      </c>
      <c r="B1864" t="s">
        <v>725</v>
      </c>
      <c r="C1864">
        <v>842129</v>
      </c>
      <c r="D1864" t="s">
        <v>649</v>
      </c>
      <c r="E1864" t="s">
        <v>670</v>
      </c>
      <c r="F1864" t="s">
        <v>670</v>
      </c>
      <c r="G1864" t="str">
        <f t="shared" si="56"/>
        <v>China to EU27</v>
      </c>
      <c r="H1864">
        <v>2012</v>
      </c>
      <c r="I1864" t="s">
        <v>724</v>
      </c>
      <c r="J1864">
        <v>6</v>
      </c>
      <c r="K1864">
        <v>39123.898999999998</v>
      </c>
      <c r="L1864" s="1">
        <f t="shared" si="57"/>
        <v>39.123898999999994</v>
      </c>
    </row>
    <row r="1865" spans="1:12" ht="14.45">
      <c r="A1865" t="s">
        <v>723</v>
      </c>
      <c r="B1865" t="s">
        <v>725</v>
      </c>
      <c r="C1865">
        <v>842129</v>
      </c>
      <c r="D1865" t="s">
        <v>649</v>
      </c>
      <c r="E1865" t="s">
        <v>670</v>
      </c>
      <c r="F1865" t="s">
        <v>670</v>
      </c>
      <c r="G1865" t="str">
        <f t="shared" ref="G1865:G1928" si="58">CONCATENATE(D1865, " to ", F1865)</f>
        <v>China to EU27</v>
      </c>
      <c r="H1865">
        <v>2013</v>
      </c>
      <c r="I1865" t="s">
        <v>724</v>
      </c>
      <c r="J1865">
        <v>6</v>
      </c>
      <c r="K1865">
        <v>54730.364999999998</v>
      </c>
      <c r="L1865" s="1">
        <f t="shared" ref="L1865:L1928" si="59">K1865/1000</f>
        <v>54.730364999999999</v>
      </c>
    </row>
    <row r="1866" spans="1:12" ht="14.45">
      <c r="A1866" t="s">
        <v>723</v>
      </c>
      <c r="B1866" t="s">
        <v>725</v>
      </c>
      <c r="C1866">
        <v>842129</v>
      </c>
      <c r="D1866" t="s">
        <v>649</v>
      </c>
      <c r="E1866" t="s">
        <v>670</v>
      </c>
      <c r="F1866" t="s">
        <v>670</v>
      </c>
      <c r="G1866" t="str">
        <f t="shared" si="58"/>
        <v>China to EU27</v>
      </c>
      <c r="H1866">
        <v>2014</v>
      </c>
      <c r="I1866" t="s">
        <v>724</v>
      </c>
      <c r="J1866">
        <v>6</v>
      </c>
      <c r="K1866">
        <v>70118.255000000005</v>
      </c>
      <c r="L1866" s="1">
        <f t="shared" si="59"/>
        <v>70.118255000000005</v>
      </c>
    </row>
    <row r="1867" spans="1:12" ht="14.45">
      <c r="A1867" t="s">
        <v>723</v>
      </c>
      <c r="B1867" t="s">
        <v>725</v>
      </c>
      <c r="C1867">
        <v>842129</v>
      </c>
      <c r="D1867" t="s">
        <v>649</v>
      </c>
      <c r="E1867" t="s">
        <v>670</v>
      </c>
      <c r="F1867" t="s">
        <v>670</v>
      </c>
      <c r="G1867" t="str">
        <f t="shared" si="58"/>
        <v>China to EU27</v>
      </c>
      <c r="H1867">
        <v>2015</v>
      </c>
      <c r="I1867" t="s">
        <v>724</v>
      </c>
      <c r="J1867">
        <v>6</v>
      </c>
      <c r="K1867">
        <v>64972.677000000003</v>
      </c>
      <c r="L1867" s="1">
        <f t="shared" si="59"/>
        <v>64.972677000000004</v>
      </c>
    </row>
    <row r="1868" spans="1:12" ht="14.45">
      <c r="A1868" t="s">
        <v>723</v>
      </c>
      <c r="B1868" t="s">
        <v>725</v>
      </c>
      <c r="C1868">
        <v>842129</v>
      </c>
      <c r="D1868" t="s">
        <v>649</v>
      </c>
      <c r="E1868" t="s">
        <v>670</v>
      </c>
      <c r="F1868" t="s">
        <v>670</v>
      </c>
      <c r="G1868" t="str">
        <f t="shared" si="58"/>
        <v>China to EU27</v>
      </c>
      <c r="H1868">
        <v>2016</v>
      </c>
      <c r="I1868" t="s">
        <v>724</v>
      </c>
      <c r="J1868">
        <v>6</v>
      </c>
      <c r="K1868">
        <v>90361.519</v>
      </c>
      <c r="L1868" s="1">
        <f t="shared" si="59"/>
        <v>90.361519000000001</v>
      </c>
    </row>
    <row r="1869" spans="1:12" ht="14.45">
      <c r="A1869" t="s">
        <v>723</v>
      </c>
      <c r="B1869" t="s">
        <v>725</v>
      </c>
      <c r="C1869">
        <v>842129</v>
      </c>
      <c r="D1869" t="s">
        <v>649</v>
      </c>
      <c r="E1869" t="s">
        <v>670</v>
      </c>
      <c r="F1869" t="s">
        <v>670</v>
      </c>
      <c r="G1869" t="str">
        <f t="shared" si="58"/>
        <v>China to EU27</v>
      </c>
      <c r="H1869">
        <v>2017</v>
      </c>
      <c r="I1869" t="s">
        <v>724</v>
      </c>
      <c r="J1869">
        <v>6</v>
      </c>
      <c r="K1869">
        <v>55882.15</v>
      </c>
      <c r="L1869" s="1">
        <f t="shared" si="59"/>
        <v>55.882150000000003</v>
      </c>
    </row>
    <row r="1870" spans="1:12" ht="14.45">
      <c r="A1870" t="s">
        <v>723</v>
      </c>
      <c r="B1870" t="s">
        <v>725</v>
      </c>
      <c r="C1870">
        <v>842139</v>
      </c>
      <c r="D1870" t="s">
        <v>649</v>
      </c>
      <c r="E1870" t="s">
        <v>147</v>
      </c>
      <c r="F1870" t="s">
        <v>292</v>
      </c>
      <c r="G1870" t="str">
        <f t="shared" si="58"/>
        <v>China to World</v>
      </c>
      <c r="H1870">
        <v>2012</v>
      </c>
      <c r="I1870" t="s">
        <v>724</v>
      </c>
      <c r="J1870">
        <v>6</v>
      </c>
      <c r="K1870">
        <v>923697.21</v>
      </c>
      <c r="L1870" s="1">
        <f t="shared" si="59"/>
        <v>923.69720999999993</v>
      </c>
    </row>
    <row r="1871" spans="1:12" ht="14.45">
      <c r="A1871" t="s">
        <v>723</v>
      </c>
      <c r="B1871" t="s">
        <v>725</v>
      </c>
      <c r="C1871">
        <v>842139</v>
      </c>
      <c r="D1871" t="s">
        <v>649</v>
      </c>
      <c r="E1871" t="s">
        <v>147</v>
      </c>
      <c r="F1871" t="s">
        <v>292</v>
      </c>
      <c r="G1871" t="str">
        <f t="shared" si="58"/>
        <v>China to World</v>
      </c>
      <c r="H1871">
        <v>2013</v>
      </c>
      <c r="I1871" t="s">
        <v>724</v>
      </c>
      <c r="J1871">
        <v>6</v>
      </c>
      <c r="K1871">
        <v>1178018.453</v>
      </c>
      <c r="L1871" s="1">
        <f t="shared" si="59"/>
        <v>1178.0184529999999</v>
      </c>
    </row>
    <row r="1872" spans="1:12" ht="14.45">
      <c r="A1872" t="s">
        <v>723</v>
      </c>
      <c r="B1872" t="s">
        <v>725</v>
      </c>
      <c r="C1872">
        <v>842139</v>
      </c>
      <c r="D1872" t="s">
        <v>649</v>
      </c>
      <c r="E1872" t="s">
        <v>147</v>
      </c>
      <c r="F1872" t="s">
        <v>292</v>
      </c>
      <c r="G1872" t="str">
        <f t="shared" si="58"/>
        <v>China to World</v>
      </c>
      <c r="H1872">
        <v>2014</v>
      </c>
      <c r="I1872" t="s">
        <v>724</v>
      </c>
      <c r="J1872">
        <v>6</v>
      </c>
      <c r="K1872">
        <v>1474716.2779999999</v>
      </c>
      <c r="L1872" s="1">
        <f t="shared" si="59"/>
        <v>1474.7162779999999</v>
      </c>
    </row>
    <row r="1873" spans="1:12" ht="14.45">
      <c r="A1873" t="s">
        <v>723</v>
      </c>
      <c r="B1873" t="s">
        <v>725</v>
      </c>
      <c r="C1873">
        <v>842139</v>
      </c>
      <c r="D1873" t="s">
        <v>649</v>
      </c>
      <c r="E1873" t="s">
        <v>147</v>
      </c>
      <c r="F1873" t="s">
        <v>292</v>
      </c>
      <c r="G1873" t="str">
        <f t="shared" si="58"/>
        <v>China to World</v>
      </c>
      <c r="H1873">
        <v>2015</v>
      </c>
      <c r="I1873" t="s">
        <v>724</v>
      </c>
      <c r="J1873">
        <v>6</v>
      </c>
      <c r="K1873">
        <v>1328377.4569999999</v>
      </c>
      <c r="L1873" s="1">
        <f t="shared" si="59"/>
        <v>1328.377457</v>
      </c>
    </row>
    <row r="1874" spans="1:12" ht="14.45">
      <c r="A1874" t="s">
        <v>723</v>
      </c>
      <c r="B1874" t="s">
        <v>725</v>
      </c>
      <c r="C1874">
        <v>842139</v>
      </c>
      <c r="D1874" t="s">
        <v>649</v>
      </c>
      <c r="E1874" t="s">
        <v>147</v>
      </c>
      <c r="F1874" t="s">
        <v>292</v>
      </c>
      <c r="G1874" t="str">
        <f t="shared" si="58"/>
        <v>China to World</v>
      </c>
      <c r="H1874">
        <v>2016</v>
      </c>
      <c r="I1874" t="s">
        <v>724</v>
      </c>
      <c r="J1874">
        <v>6</v>
      </c>
      <c r="K1874">
        <v>1886387.277</v>
      </c>
      <c r="L1874" s="1">
        <f t="shared" si="59"/>
        <v>1886.387277</v>
      </c>
    </row>
    <row r="1875" spans="1:12" ht="14.45">
      <c r="A1875" t="s">
        <v>723</v>
      </c>
      <c r="B1875" t="s">
        <v>725</v>
      </c>
      <c r="C1875">
        <v>842139</v>
      </c>
      <c r="D1875" t="s">
        <v>649</v>
      </c>
      <c r="E1875" t="s">
        <v>147</v>
      </c>
      <c r="F1875" t="s">
        <v>292</v>
      </c>
      <c r="G1875" t="str">
        <f t="shared" si="58"/>
        <v>China to World</v>
      </c>
      <c r="H1875">
        <v>2017</v>
      </c>
      <c r="I1875" t="s">
        <v>724</v>
      </c>
      <c r="J1875">
        <v>6</v>
      </c>
      <c r="K1875">
        <v>2053217.4380000001</v>
      </c>
      <c r="L1875" s="1">
        <f t="shared" si="59"/>
        <v>2053.2174380000001</v>
      </c>
    </row>
    <row r="1876" spans="1:12" ht="14.45">
      <c r="A1876" t="s">
        <v>723</v>
      </c>
      <c r="B1876" t="s">
        <v>725</v>
      </c>
      <c r="C1876">
        <v>842139</v>
      </c>
      <c r="D1876" t="s">
        <v>649</v>
      </c>
      <c r="E1876" t="s">
        <v>670</v>
      </c>
      <c r="F1876" t="s">
        <v>670</v>
      </c>
      <c r="G1876" t="str">
        <f t="shared" si="58"/>
        <v>China to EU27</v>
      </c>
      <c r="H1876">
        <v>2012</v>
      </c>
      <c r="I1876" t="s">
        <v>724</v>
      </c>
      <c r="J1876">
        <v>6</v>
      </c>
      <c r="K1876">
        <v>36806.904999999999</v>
      </c>
      <c r="L1876" s="1">
        <f t="shared" si="59"/>
        <v>36.806905</v>
      </c>
    </row>
    <row r="1877" spans="1:12" ht="14.45">
      <c r="A1877" t="s">
        <v>723</v>
      </c>
      <c r="B1877" t="s">
        <v>725</v>
      </c>
      <c r="C1877">
        <v>842139</v>
      </c>
      <c r="D1877" t="s">
        <v>649</v>
      </c>
      <c r="E1877" t="s">
        <v>670</v>
      </c>
      <c r="F1877" t="s">
        <v>670</v>
      </c>
      <c r="G1877" t="str">
        <f t="shared" si="58"/>
        <v>China to EU27</v>
      </c>
      <c r="H1877">
        <v>2013</v>
      </c>
      <c r="I1877" t="s">
        <v>724</v>
      </c>
      <c r="J1877">
        <v>6</v>
      </c>
      <c r="K1877">
        <v>44256.398999999998</v>
      </c>
      <c r="L1877" s="1">
        <f t="shared" si="59"/>
        <v>44.256398999999995</v>
      </c>
    </row>
    <row r="1878" spans="1:12" ht="14.45">
      <c r="A1878" t="s">
        <v>723</v>
      </c>
      <c r="B1878" t="s">
        <v>725</v>
      </c>
      <c r="C1878">
        <v>842139</v>
      </c>
      <c r="D1878" t="s">
        <v>649</v>
      </c>
      <c r="E1878" t="s">
        <v>670</v>
      </c>
      <c r="F1878" t="s">
        <v>670</v>
      </c>
      <c r="G1878" t="str">
        <f t="shared" si="58"/>
        <v>China to EU27</v>
      </c>
      <c r="H1878">
        <v>2014</v>
      </c>
      <c r="I1878" t="s">
        <v>724</v>
      </c>
      <c r="J1878">
        <v>6</v>
      </c>
      <c r="K1878">
        <v>71557.52</v>
      </c>
      <c r="L1878" s="1">
        <f t="shared" si="59"/>
        <v>71.557520000000011</v>
      </c>
    </row>
    <row r="1879" spans="1:12" ht="14.45">
      <c r="A1879" t="s">
        <v>723</v>
      </c>
      <c r="B1879" t="s">
        <v>725</v>
      </c>
      <c r="C1879">
        <v>842139</v>
      </c>
      <c r="D1879" t="s">
        <v>649</v>
      </c>
      <c r="E1879" t="s">
        <v>670</v>
      </c>
      <c r="F1879" t="s">
        <v>670</v>
      </c>
      <c r="G1879" t="str">
        <f t="shared" si="58"/>
        <v>China to EU27</v>
      </c>
      <c r="H1879">
        <v>2015</v>
      </c>
      <c r="I1879" t="s">
        <v>724</v>
      </c>
      <c r="J1879">
        <v>6</v>
      </c>
      <c r="K1879">
        <v>70846.823999999993</v>
      </c>
      <c r="L1879" s="1">
        <f t="shared" si="59"/>
        <v>70.846823999999998</v>
      </c>
    </row>
    <row r="1880" spans="1:12" ht="14.45">
      <c r="A1880" t="s">
        <v>723</v>
      </c>
      <c r="B1880" t="s">
        <v>725</v>
      </c>
      <c r="C1880">
        <v>842139</v>
      </c>
      <c r="D1880" t="s">
        <v>649</v>
      </c>
      <c r="E1880" t="s">
        <v>670</v>
      </c>
      <c r="F1880" t="s">
        <v>670</v>
      </c>
      <c r="G1880" t="str">
        <f t="shared" si="58"/>
        <v>China to EU27</v>
      </c>
      <c r="H1880">
        <v>2016</v>
      </c>
      <c r="I1880" t="s">
        <v>724</v>
      </c>
      <c r="J1880">
        <v>6</v>
      </c>
      <c r="K1880">
        <v>83368.349000000002</v>
      </c>
      <c r="L1880" s="1">
        <f t="shared" si="59"/>
        <v>83.368348999999995</v>
      </c>
    </row>
    <row r="1881" spans="1:12" ht="14.45">
      <c r="A1881" t="s">
        <v>723</v>
      </c>
      <c r="B1881" t="s">
        <v>725</v>
      </c>
      <c r="C1881">
        <v>842139</v>
      </c>
      <c r="D1881" t="s">
        <v>649</v>
      </c>
      <c r="E1881" t="s">
        <v>670</v>
      </c>
      <c r="F1881" t="s">
        <v>670</v>
      </c>
      <c r="G1881" t="str">
        <f t="shared" si="58"/>
        <v>China to EU27</v>
      </c>
      <c r="H1881">
        <v>2017</v>
      </c>
      <c r="I1881" t="s">
        <v>724</v>
      </c>
      <c r="J1881">
        <v>6</v>
      </c>
      <c r="K1881">
        <v>104509.35400000001</v>
      </c>
      <c r="L1881" s="1">
        <f t="shared" si="59"/>
        <v>104.509354</v>
      </c>
    </row>
    <row r="1882" spans="1:12" ht="14.45">
      <c r="A1882" t="s">
        <v>723</v>
      </c>
      <c r="B1882" t="s">
        <v>725</v>
      </c>
      <c r="C1882">
        <v>847989</v>
      </c>
      <c r="D1882" t="s">
        <v>649</v>
      </c>
      <c r="E1882" t="s">
        <v>147</v>
      </c>
      <c r="F1882" t="s">
        <v>292</v>
      </c>
      <c r="G1882" t="str">
        <f t="shared" si="58"/>
        <v>China to World</v>
      </c>
      <c r="H1882">
        <v>2012</v>
      </c>
      <c r="I1882" t="s">
        <v>724</v>
      </c>
      <c r="J1882">
        <v>6</v>
      </c>
      <c r="K1882">
        <v>1337828.676</v>
      </c>
      <c r="L1882" s="1">
        <f t="shared" si="59"/>
        <v>1337.8286760000001</v>
      </c>
    </row>
    <row r="1883" spans="1:12" ht="14.45">
      <c r="A1883" t="s">
        <v>723</v>
      </c>
      <c r="B1883" t="s">
        <v>725</v>
      </c>
      <c r="C1883">
        <v>847989</v>
      </c>
      <c r="D1883" t="s">
        <v>649</v>
      </c>
      <c r="E1883" t="s">
        <v>147</v>
      </c>
      <c r="F1883" t="s">
        <v>292</v>
      </c>
      <c r="G1883" t="str">
        <f t="shared" si="58"/>
        <v>China to World</v>
      </c>
      <c r="H1883">
        <v>2013</v>
      </c>
      <c r="I1883" t="s">
        <v>724</v>
      </c>
      <c r="J1883">
        <v>6</v>
      </c>
      <c r="K1883">
        <v>1455000.416</v>
      </c>
      <c r="L1883" s="1">
        <f t="shared" si="59"/>
        <v>1455.0004159999999</v>
      </c>
    </row>
    <row r="1884" spans="1:12" ht="14.45">
      <c r="A1884" t="s">
        <v>723</v>
      </c>
      <c r="B1884" t="s">
        <v>725</v>
      </c>
      <c r="C1884">
        <v>847989</v>
      </c>
      <c r="D1884" t="s">
        <v>649</v>
      </c>
      <c r="E1884" t="s">
        <v>147</v>
      </c>
      <c r="F1884" t="s">
        <v>292</v>
      </c>
      <c r="G1884" t="str">
        <f t="shared" si="58"/>
        <v>China to World</v>
      </c>
      <c r="H1884">
        <v>2014</v>
      </c>
      <c r="I1884" t="s">
        <v>724</v>
      </c>
      <c r="J1884">
        <v>6</v>
      </c>
      <c r="K1884">
        <v>2018114.9790000001</v>
      </c>
      <c r="L1884" s="1">
        <f t="shared" si="59"/>
        <v>2018.1149789999999</v>
      </c>
    </row>
    <row r="1885" spans="1:12" ht="14.45">
      <c r="A1885" t="s">
        <v>723</v>
      </c>
      <c r="B1885" t="s">
        <v>725</v>
      </c>
      <c r="C1885">
        <v>847989</v>
      </c>
      <c r="D1885" t="s">
        <v>649</v>
      </c>
      <c r="E1885" t="s">
        <v>147</v>
      </c>
      <c r="F1885" t="s">
        <v>292</v>
      </c>
      <c r="G1885" t="str">
        <f t="shared" si="58"/>
        <v>China to World</v>
      </c>
      <c r="H1885">
        <v>2015</v>
      </c>
      <c r="I1885" t="s">
        <v>724</v>
      </c>
      <c r="J1885">
        <v>6</v>
      </c>
      <c r="K1885">
        <v>2098686.19</v>
      </c>
      <c r="L1885" s="1">
        <f t="shared" si="59"/>
        <v>2098.6861899999999</v>
      </c>
    </row>
    <row r="1886" spans="1:12" ht="14.45">
      <c r="A1886" t="s">
        <v>723</v>
      </c>
      <c r="B1886" t="s">
        <v>725</v>
      </c>
      <c r="C1886">
        <v>847989</v>
      </c>
      <c r="D1886" t="s">
        <v>649</v>
      </c>
      <c r="E1886" t="s">
        <v>147</v>
      </c>
      <c r="F1886" t="s">
        <v>292</v>
      </c>
      <c r="G1886" t="str">
        <f t="shared" si="58"/>
        <v>China to World</v>
      </c>
      <c r="H1886">
        <v>2016</v>
      </c>
      <c r="I1886" t="s">
        <v>724</v>
      </c>
      <c r="J1886">
        <v>6</v>
      </c>
      <c r="K1886">
        <v>2573934.3909999998</v>
      </c>
      <c r="L1886" s="1">
        <f t="shared" si="59"/>
        <v>2573.9343909999998</v>
      </c>
    </row>
    <row r="1887" spans="1:12" ht="14.45">
      <c r="A1887" t="s">
        <v>723</v>
      </c>
      <c r="B1887" t="s">
        <v>725</v>
      </c>
      <c r="C1887">
        <v>847989</v>
      </c>
      <c r="D1887" t="s">
        <v>649</v>
      </c>
      <c r="E1887" t="s">
        <v>147</v>
      </c>
      <c r="F1887" t="s">
        <v>292</v>
      </c>
      <c r="G1887" t="str">
        <f t="shared" si="58"/>
        <v>China to World</v>
      </c>
      <c r="H1887">
        <v>2017</v>
      </c>
      <c r="I1887" t="s">
        <v>724</v>
      </c>
      <c r="J1887">
        <v>6</v>
      </c>
      <c r="K1887">
        <v>2847066.2390000001</v>
      </c>
      <c r="L1887" s="1">
        <f t="shared" si="59"/>
        <v>2847.0662390000002</v>
      </c>
    </row>
    <row r="1888" spans="1:12" ht="14.45">
      <c r="A1888" t="s">
        <v>723</v>
      </c>
      <c r="B1888" t="s">
        <v>725</v>
      </c>
      <c r="C1888">
        <v>847989</v>
      </c>
      <c r="D1888" t="s">
        <v>649</v>
      </c>
      <c r="E1888" t="s">
        <v>670</v>
      </c>
      <c r="F1888" t="s">
        <v>670</v>
      </c>
      <c r="G1888" t="str">
        <f t="shared" si="58"/>
        <v>China to EU27</v>
      </c>
      <c r="H1888">
        <v>2012</v>
      </c>
      <c r="I1888" t="s">
        <v>724</v>
      </c>
      <c r="J1888">
        <v>6</v>
      </c>
      <c r="K1888">
        <v>149135.014</v>
      </c>
      <c r="L1888" s="1">
        <f t="shared" si="59"/>
        <v>149.13501399999998</v>
      </c>
    </row>
    <row r="1889" spans="1:12" ht="14.45">
      <c r="A1889" t="s">
        <v>723</v>
      </c>
      <c r="B1889" t="s">
        <v>725</v>
      </c>
      <c r="C1889">
        <v>847989</v>
      </c>
      <c r="D1889" t="s">
        <v>649</v>
      </c>
      <c r="E1889" t="s">
        <v>670</v>
      </c>
      <c r="F1889" t="s">
        <v>670</v>
      </c>
      <c r="G1889" t="str">
        <f t="shared" si="58"/>
        <v>China to EU27</v>
      </c>
      <c r="H1889">
        <v>2013</v>
      </c>
      <c r="I1889" t="s">
        <v>724</v>
      </c>
      <c r="J1889">
        <v>6</v>
      </c>
      <c r="K1889">
        <v>198520.88</v>
      </c>
      <c r="L1889" s="1">
        <f t="shared" si="59"/>
        <v>198.52088000000001</v>
      </c>
    </row>
    <row r="1890" spans="1:12" ht="14.45">
      <c r="A1890" t="s">
        <v>723</v>
      </c>
      <c r="B1890" t="s">
        <v>725</v>
      </c>
      <c r="C1890">
        <v>847989</v>
      </c>
      <c r="D1890" t="s">
        <v>649</v>
      </c>
      <c r="E1890" t="s">
        <v>670</v>
      </c>
      <c r="F1890" t="s">
        <v>670</v>
      </c>
      <c r="G1890" t="str">
        <f t="shared" si="58"/>
        <v>China to EU27</v>
      </c>
      <c r="H1890">
        <v>2014</v>
      </c>
      <c r="I1890" t="s">
        <v>724</v>
      </c>
      <c r="J1890">
        <v>6</v>
      </c>
      <c r="K1890">
        <v>267094.92300000001</v>
      </c>
      <c r="L1890" s="1">
        <f t="shared" si="59"/>
        <v>267.09492299999999</v>
      </c>
    </row>
    <row r="1891" spans="1:12" ht="14.45">
      <c r="A1891" t="s">
        <v>723</v>
      </c>
      <c r="B1891" t="s">
        <v>725</v>
      </c>
      <c r="C1891">
        <v>847989</v>
      </c>
      <c r="D1891" t="s">
        <v>649</v>
      </c>
      <c r="E1891" t="s">
        <v>670</v>
      </c>
      <c r="F1891" t="s">
        <v>670</v>
      </c>
      <c r="G1891" t="str">
        <f t="shared" si="58"/>
        <v>China to EU27</v>
      </c>
      <c r="H1891">
        <v>2015</v>
      </c>
      <c r="I1891" t="s">
        <v>724</v>
      </c>
      <c r="J1891">
        <v>6</v>
      </c>
      <c r="K1891">
        <v>258774.83600000001</v>
      </c>
      <c r="L1891" s="1">
        <f t="shared" si="59"/>
        <v>258.77483599999999</v>
      </c>
    </row>
    <row r="1892" spans="1:12" ht="14.45">
      <c r="A1892" t="s">
        <v>723</v>
      </c>
      <c r="B1892" t="s">
        <v>725</v>
      </c>
      <c r="C1892">
        <v>847989</v>
      </c>
      <c r="D1892" t="s">
        <v>649</v>
      </c>
      <c r="E1892" t="s">
        <v>670</v>
      </c>
      <c r="F1892" t="s">
        <v>670</v>
      </c>
      <c r="G1892" t="str">
        <f t="shared" si="58"/>
        <v>China to EU27</v>
      </c>
      <c r="H1892">
        <v>2016</v>
      </c>
      <c r="I1892" t="s">
        <v>724</v>
      </c>
      <c r="J1892">
        <v>6</v>
      </c>
      <c r="K1892">
        <v>277052.35600000003</v>
      </c>
      <c r="L1892" s="1">
        <f t="shared" si="59"/>
        <v>277.05235600000003</v>
      </c>
    </row>
    <row r="1893" spans="1:12" ht="14.45">
      <c r="A1893" t="s">
        <v>723</v>
      </c>
      <c r="B1893" t="s">
        <v>725</v>
      </c>
      <c r="C1893">
        <v>847989</v>
      </c>
      <c r="D1893" t="s">
        <v>649</v>
      </c>
      <c r="E1893" t="s">
        <v>670</v>
      </c>
      <c r="F1893" t="s">
        <v>670</v>
      </c>
      <c r="G1893" t="str">
        <f t="shared" si="58"/>
        <v>China to EU27</v>
      </c>
      <c r="H1893">
        <v>2017</v>
      </c>
      <c r="I1893" t="s">
        <v>724</v>
      </c>
      <c r="J1893">
        <v>6</v>
      </c>
      <c r="K1893">
        <v>368474.65299999999</v>
      </c>
      <c r="L1893" s="1">
        <f t="shared" si="59"/>
        <v>368.47465299999999</v>
      </c>
    </row>
    <row r="1894" spans="1:12" ht="14.45">
      <c r="A1894" t="s">
        <v>723</v>
      </c>
      <c r="B1894" t="s">
        <v>799</v>
      </c>
      <c r="C1894">
        <v>730900</v>
      </c>
      <c r="D1894" t="s">
        <v>800</v>
      </c>
      <c r="E1894" t="s">
        <v>147</v>
      </c>
      <c r="F1894" t="s">
        <v>292</v>
      </c>
      <c r="G1894" t="str">
        <f t="shared" si="58"/>
        <v>Cote d'Ivoire to World</v>
      </c>
      <c r="H1894">
        <v>2015</v>
      </c>
      <c r="I1894" t="s">
        <v>724</v>
      </c>
      <c r="J1894">
        <v>6</v>
      </c>
      <c r="K1894">
        <v>300.13099999999997</v>
      </c>
      <c r="L1894" s="1">
        <f t="shared" si="59"/>
        <v>0.30013099999999998</v>
      </c>
    </row>
    <row r="1895" spans="1:12" ht="14.45">
      <c r="A1895" t="s">
        <v>723</v>
      </c>
      <c r="B1895" t="s">
        <v>799</v>
      </c>
      <c r="C1895">
        <v>730900</v>
      </c>
      <c r="D1895" t="s">
        <v>800</v>
      </c>
      <c r="E1895" t="s">
        <v>147</v>
      </c>
      <c r="F1895" t="s">
        <v>292</v>
      </c>
      <c r="G1895" t="str">
        <f t="shared" si="58"/>
        <v>Cote d'Ivoire to World</v>
      </c>
      <c r="H1895">
        <v>2017</v>
      </c>
      <c r="I1895" t="s">
        <v>724</v>
      </c>
      <c r="J1895">
        <v>6</v>
      </c>
      <c r="K1895">
        <v>558.57299999999998</v>
      </c>
      <c r="L1895" s="1">
        <f t="shared" si="59"/>
        <v>0.55857299999999999</v>
      </c>
    </row>
    <row r="1896" spans="1:12" ht="14.45">
      <c r="A1896" t="s">
        <v>723</v>
      </c>
      <c r="B1896" t="s">
        <v>799</v>
      </c>
      <c r="C1896">
        <v>730900</v>
      </c>
      <c r="D1896" t="s">
        <v>800</v>
      </c>
      <c r="E1896" t="s">
        <v>670</v>
      </c>
      <c r="F1896" t="s">
        <v>670</v>
      </c>
      <c r="G1896" t="str">
        <f t="shared" si="58"/>
        <v>Cote d'Ivoire to EU27</v>
      </c>
      <c r="H1896">
        <v>2015</v>
      </c>
      <c r="I1896" t="s">
        <v>724</v>
      </c>
      <c r="J1896">
        <v>6</v>
      </c>
      <c r="K1896">
        <v>114.845</v>
      </c>
      <c r="L1896" s="1">
        <f t="shared" si="59"/>
        <v>0.114845</v>
      </c>
    </row>
    <row r="1897" spans="1:12" ht="14.45">
      <c r="A1897" t="s">
        <v>723</v>
      </c>
      <c r="B1897" t="s">
        <v>799</v>
      </c>
      <c r="C1897">
        <v>730900</v>
      </c>
      <c r="D1897" t="s">
        <v>800</v>
      </c>
      <c r="E1897" t="s">
        <v>670</v>
      </c>
      <c r="F1897" t="s">
        <v>670</v>
      </c>
      <c r="G1897" t="str">
        <f t="shared" si="58"/>
        <v>Cote d'Ivoire to EU27</v>
      </c>
      <c r="H1897">
        <v>2017</v>
      </c>
      <c r="I1897" t="s">
        <v>724</v>
      </c>
      <c r="J1897">
        <v>6</v>
      </c>
      <c r="K1897">
        <v>101.071</v>
      </c>
      <c r="L1897" s="1">
        <f t="shared" si="59"/>
        <v>0.10107099999999999</v>
      </c>
    </row>
    <row r="1898" spans="1:12" ht="14.45">
      <c r="A1898" t="s">
        <v>723</v>
      </c>
      <c r="B1898" t="s">
        <v>799</v>
      </c>
      <c r="C1898">
        <v>741999</v>
      </c>
      <c r="D1898" t="s">
        <v>800</v>
      </c>
      <c r="E1898" t="s">
        <v>147</v>
      </c>
      <c r="F1898" t="s">
        <v>292</v>
      </c>
      <c r="G1898" t="str">
        <f t="shared" si="58"/>
        <v>Cote d'Ivoire to World</v>
      </c>
      <c r="H1898">
        <v>2015</v>
      </c>
      <c r="I1898" t="s">
        <v>724</v>
      </c>
      <c r="J1898">
        <v>6</v>
      </c>
      <c r="K1898">
        <v>0.53</v>
      </c>
      <c r="L1898" s="1">
        <f t="shared" si="59"/>
        <v>5.2999999999999998E-4</v>
      </c>
    </row>
    <row r="1899" spans="1:12" ht="14.45">
      <c r="A1899" t="s">
        <v>723</v>
      </c>
      <c r="B1899" t="s">
        <v>799</v>
      </c>
      <c r="C1899">
        <v>741999</v>
      </c>
      <c r="D1899" t="s">
        <v>800</v>
      </c>
      <c r="E1899" t="s">
        <v>147</v>
      </c>
      <c r="F1899" t="s">
        <v>292</v>
      </c>
      <c r="G1899" t="str">
        <f t="shared" si="58"/>
        <v>Cote d'Ivoire to World</v>
      </c>
      <c r="H1899">
        <v>2017</v>
      </c>
      <c r="I1899" t="s">
        <v>724</v>
      </c>
      <c r="J1899">
        <v>6</v>
      </c>
      <c r="K1899">
        <v>2.4780000000000002</v>
      </c>
      <c r="L1899" s="1">
        <f t="shared" si="59"/>
        <v>2.4780000000000002E-3</v>
      </c>
    </row>
    <row r="1900" spans="1:12" ht="14.45">
      <c r="A1900" t="s">
        <v>723</v>
      </c>
      <c r="B1900" t="s">
        <v>799</v>
      </c>
      <c r="C1900">
        <v>761100</v>
      </c>
      <c r="D1900" t="s">
        <v>800</v>
      </c>
      <c r="E1900" t="s">
        <v>147</v>
      </c>
      <c r="F1900" t="s">
        <v>292</v>
      </c>
      <c r="G1900" t="str">
        <f t="shared" si="58"/>
        <v>Cote d'Ivoire to World</v>
      </c>
      <c r="H1900">
        <v>2015</v>
      </c>
      <c r="I1900" t="s">
        <v>724</v>
      </c>
      <c r="J1900">
        <v>6</v>
      </c>
      <c r="K1900">
        <v>2.2850000000000001</v>
      </c>
      <c r="L1900" s="1">
        <f t="shared" si="59"/>
        <v>2.2850000000000001E-3</v>
      </c>
    </row>
    <row r="1901" spans="1:12" ht="14.45">
      <c r="A1901" t="s">
        <v>723</v>
      </c>
      <c r="B1901" t="s">
        <v>799</v>
      </c>
      <c r="C1901">
        <v>761100</v>
      </c>
      <c r="D1901" t="s">
        <v>800</v>
      </c>
      <c r="E1901" t="s">
        <v>147</v>
      </c>
      <c r="F1901" t="s">
        <v>292</v>
      </c>
      <c r="G1901" t="str">
        <f t="shared" si="58"/>
        <v>Cote d'Ivoire to World</v>
      </c>
      <c r="H1901">
        <v>2017</v>
      </c>
      <c r="I1901" t="s">
        <v>724</v>
      </c>
      <c r="J1901">
        <v>6</v>
      </c>
      <c r="K1901">
        <v>154.029</v>
      </c>
      <c r="L1901" s="1">
        <f t="shared" si="59"/>
        <v>0.154029</v>
      </c>
    </row>
    <row r="1902" spans="1:12" ht="14.45">
      <c r="A1902" t="s">
        <v>723</v>
      </c>
      <c r="B1902" t="s">
        <v>799</v>
      </c>
      <c r="C1902">
        <v>761100</v>
      </c>
      <c r="D1902" t="s">
        <v>800</v>
      </c>
      <c r="E1902" t="s">
        <v>670</v>
      </c>
      <c r="F1902" t="s">
        <v>670</v>
      </c>
      <c r="G1902" t="str">
        <f t="shared" si="58"/>
        <v>Cote d'Ivoire to EU27</v>
      </c>
      <c r="H1902">
        <v>2017</v>
      </c>
      <c r="I1902" t="s">
        <v>724</v>
      </c>
      <c r="J1902">
        <v>6</v>
      </c>
      <c r="K1902">
        <v>3.3530000000000002</v>
      </c>
      <c r="L1902" s="1">
        <f t="shared" si="59"/>
        <v>3.3530000000000001E-3</v>
      </c>
    </row>
    <row r="1903" spans="1:12" ht="14.45">
      <c r="A1903" t="s">
        <v>723</v>
      </c>
      <c r="B1903" t="s">
        <v>799</v>
      </c>
      <c r="C1903">
        <v>8405</v>
      </c>
      <c r="D1903" t="s">
        <v>800</v>
      </c>
      <c r="E1903" t="s">
        <v>147</v>
      </c>
      <c r="F1903" t="s">
        <v>292</v>
      </c>
      <c r="G1903" t="str">
        <f t="shared" si="58"/>
        <v>Cote d'Ivoire to World</v>
      </c>
      <c r="H1903">
        <v>2015</v>
      </c>
      <c r="I1903" t="s">
        <v>724</v>
      </c>
      <c r="J1903">
        <v>6</v>
      </c>
      <c r="K1903">
        <v>36.027999999999999</v>
      </c>
      <c r="L1903" s="1">
        <f t="shared" si="59"/>
        <v>3.6027999999999998E-2</v>
      </c>
    </row>
    <row r="1904" spans="1:12" ht="14.45">
      <c r="A1904" t="s">
        <v>723</v>
      </c>
      <c r="B1904" t="s">
        <v>799</v>
      </c>
      <c r="C1904">
        <v>8405</v>
      </c>
      <c r="D1904" t="s">
        <v>800</v>
      </c>
      <c r="E1904" t="s">
        <v>147</v>
      </c>
      <c r="F1904" t="s">
        <v>292</v>
      </c>
      <c r="G1904" t="str">
        <f t="shared" si="58"/>
        <v>Cote d'Ivoire to World</v>
      </c>
      <c r="H1904">
        <v>2017</v>
      </c>
      <c r="I1904" t="s">
        <v>724</v>
      </c>
      <c r="J1904">
        <v>6</v>
      </c>
      <c r="K1904">
        <v>10.920999999999999</v>
      </c>
      <c r="L1904" s="1">
        <f t="shared" si="59"/>
        <v>1.0921E-2</v>
      </c>
    </row>
    <row r="1905" spans="1:12" ht="14.45">
      <c r="A1905" t="s">
        <v>723</v>
      </c>
      <c r="B1905" t="s">
        <v>799</v>
      </c>
      <c r="C1905">
        <v>8405</v>
      </c>
      <c r="D1905" t="s">
        <v>800</v>
      </c>
      <c r="E1905" t="s">
        <v>670</v>
      </c>
      <c r="F1905" t="s">
        <v>670</v>
      </c>
      <c r="G1905" t="str">
        <f t="shared" si="58"/>
        <v>Cote d'Ivoire to EU27</v>
      </c>
      <c r="H1905">
        <v>2015</v>
      </c>
      <c r="I1905" t="s">
        <v>724</v>
      </c>
      <c r="J1905">
        <v>6</v>
      </c>
      <c r="K1905">
        <v>1.1100000000000001</v>
      </c>
      <c r="L1905" s="1">
        <f t="shared" si="59"/>
        <v>1.1100000000000001E-3</v>
      </c>
    </row>
    <row r="1906" spans="1:12" ht="14.45">
      <c r="A1906" t="s">
        <v>723</v>
      </c>
      <c r="B1906" t="s">
        <v>799</v>
      </c>
      <c r="C1906">
        <v>8405</v>
      </c>
      <c r="D1906" t="s">
        <v>800</v>
      </c>
      <c r="E1906" t="s">
        <v>670</v>
      </c>
      <c r="F1906" t="s">
        <v>670</v>
      </c>
      <c r="G1906" t="str">
        <f t="shared" si="58"/>
        <v>Cote d'Ivoire to EU27</v>
      </c>
      <c r="H1906">
        <v>2017</v>
      </c>
      <c r="I1906" t="s">
        <v>724</v>
      </c>
      <c r="J1906">
        <v>6</v>
      </c>
      <c r="K1906">
        <v>6.8719999999999999</v>
      </c>
      <c r="L1906" s="1">
        <f t="shared" si="59"/>
        <v>6.8719999999999996E-3</v>
      </c>
    </row>
    <row r="1907" spans="1:12" ht="14.45">
      <c r="A1907" t="s">
        <v>723</v>
      </c>
      <c r="B1907" t="s">
        <v>799</v>
      </c>
      <c r="C1907">
        <v>841931</v>
      </c>
      <c r="D1907" t="s">
        <v>800</v>
      </c>
      <c r="E1907" t="s">
        <v>147</v>
      </c>
      <c r="F1907" t="s">
        <v>292</v>
      </c>
      <c r="G1907" t="str">
        <f t="shared" si="58"/>
        <v>Cote d'Ivoire to World</v>
      </c>
      <c r="H1907">
        <v>2015</v>
      </c>
      <c r="I1907" t="s">
        <v>724</v>
      </c>
      <c r="J1907">
        <v>6</v>
      </c>
      <c r="K1907">
        <v>106.31699999999999</v>
      </c>
      <c r="L1907" s="1">
        <f t="shared" si="59"/>
        <v>0.10631699999999999</v>
      </c>
    </row>
    <row r="1908" spans="1:12" ht="14.45">
      <c r="A1908" t="s">
        <v>723</v>
      </c>
      <c r="B1908" t="s">
        <v>799</v>
      </c>
      <c r="C1908">
        <v>841931</v>
      </c>
      <c r="D1908" t="s">
        <v>800</v>
      </c>
      <c r="E1908" t="s">
        <v>147</v>
      </c>
      <c r="F1908" t="s">
        <v>292</v>
      </c>
      <c r="G1908" t="str">
        <f t="shared" si="58"/>
        <v>Cote d'Ivoire to World</v>
      </c>
      <c r="H1908">
        <v>2017</v>
      </c>
      <c r="I1908" t="s">
        <v>724</v>
      </c>
      <c r="J1908">
        <v>6</v>
      </c>
      <c r="K1908">
        <v>163.161</v>
      </c>
      <c r="L1908" s="1">
        <f t="shared" si="59"/>
        <v>0.163161</v>
      </c>
    </row>
    <row r="1909" spans="1:12" ht="14.45">
      <c r="A1909" t="s">
        <v>723</v>
      </c>
      <c r="B1909" t="s">
        <v>799</v>
      </c>
      <c r="C1909">
        <v>841931</v>
      </c>
      <c r="D1909" t="s">
        <v>800</v>
      </c>
      <c r="E1909" t="s">
        <v>670</v>
      </c>
      <c r="F1909" t="s">
        <v>670</v>
      </c>
      <c r="G1909" t="str">
        <f t="shared" si="58"/>
        <v>Cote d'Ivoire to EU27</v>
      </c>
      <c r="H1909">
        <v>2017</v>
      </c>
      <c r="I1909" t="s">
        <v>724</v>
      </c>
      <c r="J1909">
        <v>6</v>
      </c>
      <c r="K1909">
        <v>60.914000000000001</v>
      </c>
      <c r="L1909" s="1">
        <f t="shared" si="59"/>
        <v>6.0914000000000003E-2</v>
      </c>
    </row>
    <row r="1910" spans="1:12" ht="14.45">
      <c r="A1910" t="s">
        <v>723</v>
      </c>
      <c r="B1910" t="s">
        <v>799</v>
      </c>
      <c r="C1910">
        <v>841940</v>
      </c>
      <c r="D1910" t="s">
        <v>800</v>
      </c>
      <c r="E1910" t="s">
        <v>147</v>
      </c>
      <c r="F1910" t="s">
        <v>292</v>
      </c>
      <c r="G1910" t="str">
        <f t="shared" si="58"/>
        <v>Cote d'Ivoire to World</v>
      </c>
      <c r="H1910">
        <v>2017</v>
      </c>
      <c r="I1910" t="s">
        <v>724</v>
      </c>
      <c r="J1910">
        <v>6</v>
      </c>
      <c r="K1910">
        <v>12.352</v>
      </c>
      <c r="L1910" s="1">
        <f t="shared" si="59"/>
        <v>1.2352E-2</v>
      </c>
    </row>
    <row r="1911" spans="1:12" ht="14.45">
      <c r="A1911" t="s">
        <v>723</v>
      </c>
      <c r="B1911" t="s">
        <v>799</v>
      </c>
      <c r="C1911">
        <v>841940</v>
      </c>
      <c r="D1911" t="s">
        <v>800</v>
      </c>
      <c r="E1911" t="s">
        <v>670</v>
      </c>
      <c r="F1911" t="s">
        <v>670</v>
      </c>
      <c r="G1911" t="str">
        <f t="shared" si="58"/>
        <v>Cote d'Ivoire to EU27</v>
      </c>
      <c r="H1911">
        <v>2017</v>
      </c>
      <c r="I1911" t="s">
        <v>724</v>
      </c>
      <c r="J1911">
        <v>6</v>
      </c>
      <c r="K1911">
        <v>12.352</v>
      </c>
      <c r="L1911" s="1">
        <f t="shared" si="59"/>
        <v>1.2352E-2</v>
      </c>
    </row>
    <row r="1912" spans="1:12" ht="14.45">
      <c r="A1912" t="s">
        <v>723</v>
      </c>
      <c r="B1912" t="s">
        <v>799</v>
      </c>
      <c r="C1912">
        <v>842129</v>
      </c>
      <c r="D1912" t="s">
        <v>800</v>
      </c>
      <c r="E1912" t="s">
        <v>147</v>
      </c>
      <c r="F1912" t="s">
        <v>292</v>
      </c>
      <c r="G1912" t="str">
        <f t="shared" si="58"/>
        <v>Cote d'Ivoire to World</v>
      </c>
      <c r="H1912">
        <v>2015</v>
      </c>
      <c r="I1912" t="s">
        <v>724</v>
      </c>
      <c r="J1912">
        <v>6</v>
      </c>
      <c r="K1912">
        <v>101.78</v>
      </c>
      <c r="L1912" s="1">
        <f t="shared" si="59"/>
        <v>0.10178</v>
      </c>
    </row>
    <row r="1913" spans="1:12" ht="14.45">
      <c r="A1913" t="s">
        <v>723</v>
      </c>
      <c r="B1913" t="s">
        <v>799</v>
      </c>
      <c r="C1913">
        <v>842129</v>
      </c>
      <c r="D1913" t="s">
        <v>800</v>
      </c>
      <c r="E1913" t="s">
        <v>147</v>
      </c>
      <c r="F1913" t="s">
        <v>292</v>
      </c>
      <c r="G1913" t="str">
        <f t="shared" si="58"/>
        <v>Cote d'Ivoire to World</v>
      </c>
      <c r="H1913">
        <v>2017</v>
      </c>
      <c r="I1913" t="s">
        <v>724</v>
      </c>
      <c r="J1913">
        <v>6</v>
      </c>
      <c r="K1913">
        <v>61.863</v>
      </c>
      <c r="L1913" s="1">
        <f t="shared" si="59"/>
        <v>6.1863000000000001E-2</v>
      </c>
    </row>
    <row r="1914" spans="1:12" ht="14.45">
      <c r="A1914" t="s">
        <v>723</v>
      </c>
      <c r="B1914" t="s">
        <v>799</v>
      </c>
      <c r="C1914">
        <v>842129</v>
      </c>
      <c r="D1914" t="s">
        <v>800</v>
      </c>
      <c r="E1914" t="s">
        <v>670</v>
      </c>
      <c r="F1914" t="s">
        <v>670</v>
      </c>
      <c r="G1914" t="str">
        <f t="shared" si="58"/>
        <v>Cote d'Ivoire to EU27</v>
      </c>
      <c r="H1914">
        <v>2015</v>
      </c>
      <c r="I1914" t="s">
        <v>724</v>
      </c>
      <c r="J1914">
        <v>6</v>
      </c>
      <c r="K1914">
        <v>0</v>
      </c>
      <c r="L1914" s="1">
        <f t="shared" si="59"/>
        <v>0</v>
      </c>
    </row>
    <row r="1915" spans="1:12" ht="14.45">
      <c r="A1915" t="s">
        <v>723</v>
      </c>
      <c r="B1915" t="s">
        <v>799</v>
      </c>
      <c r="C1915">
        <v>842129</v>
      </c>
      <c r="D1915" t="s">
        <v>800</v>
      </c>
      <c r="E1915" t="s">
        <v>670</v>
      </c>
      <c r="F1915" t="s">
        <v>670</v>
      </c>
      <c r="G1915" t="str">
        <f t="shared" si="58"/>
        <v>Cote d'Ivoire to EU27</v>
      </c>
      <c r="H1915">
        <v>2017</v>
      </c>
      <c r="I1915" t="s">
        <v>724</v>
      </c>
      <c r="J1915">
        <v>6</v>
      </c>
      <c r="K1915">
        <v>0.17</v>
      </c>
      <c r="L1915" s="1">
        <f t="shared" si="59"/>
        <v>1.7000000000000001E-4</v>
      </c>
    </row>
    <row r="1916" spans="1:12" ht="14.45">
      <c r="A1916" t="s">
        <v>723</v>
      </c>
      <c r="B1916" t="s">
        <v>799</v>
      </c>
      <c r="C1916">
        <v>842139</v>
      </c>
      <c r="D1916" t="s">
        <v>800</v>
      </c>
      <c r="E1916" t="s">
        <v>147</v>
      </c>
      <c r="F1916" t="s">
        <v>292</v>
      </c>
      <c r="G1916" t="str">
        <f t="shared" si="58"/>
        <v>Cote d'Ivoire to World</v>
      </c>
      <c r="H1916">
        <v>2015</v>
      </c>
      <c r="I1916" t="s">
        <v>724</v>
      </c>
      <c r="J1916">
        <v>6</v>
      </c>
      <c r="K1916">
        <v>13.087</v>
      </c>
      <c r="L1916" s="1">
        <f t="shared" si="59"/>
        <v>1.3087E-2</v>
      </c>
    </row>
    <row r="1917" spans="1:12" ht="14.45">
      <c r="A1917" t="s">
        <v>723</v>
      </c>
      <c r="B1917" t="s">
        <v>799</v>
      </c>
      <c r="C1917">
        <v>842139</v>
      </c>
      <c r="D1917" t="s">
        <v>800</v>
      </c>
      <c r="E1917" t="s">
        <v>147</v>
      </c>
      <c r="F1917" t="s">
        <v>292</v>
      </c>
      <c r="G1917" t="str">
        <f t="shared" si="58"/>
        <v>Cote d'Ivoire to World</v>
      </c>
      <c r="H1917">
        <v>2017</v>
      </c>
      <c r="I1917" t="s">
        <v>724</v>
      </c>
      <c r="J1917">
        <v>6</v>
      </c>
      <c r="K1917">
        <v>3.2469999999999999</v>
      </c>
      <c r="L1917" s="1">
        <f t="shared" si="59"/>
        <v>3.2469999999999999E-3</v>
      </c>
    </row>
    <row r="1918" spans="1:12" ht="14.45">
      <c r="A1918" t="s">
        <v>723</v>
      </c>
      <c r="B1918" t="s">
        <v>799</v>
      </c>
      <c r="C1918">
        <v>842139</v>
      </c>
      <c r="D1918" t="s">
        <v>800</v>
      </c>
      <c r="E1918" t="s">
        <v>670</v>
      </c>
      <c r="F1918" t="s">
        <v>670</v>
      </c>
      <c r="G1918" t="str">
        <f t="shared" si="58"/>
        <v>Cote d'Ivoire to EU27</v>
      </c>
      <c r="H1918">
        <v>2015</v>
      </c>
      <c r="I1918" t="s">
        <v>724</v>
      </c>
      <c r="J1918">
        <v>6</v>
      </c>
      <c r="K1918">
        <v>0</v>
      </c>
      <c r="L1918" s="1">
        <f t="shared" si="59"/>
        <v>0</v>
      </c>
    </row>
    <row r="1919" spans="1:12" ht="14.45">
      <c r="A1919" t="s">
        <v>723</v>
      </c>
      <c r="B1919" t="s">
        <v>799</v>
      </c>
      <c r="C1919">
        <v>842139</v>
      </c>
      <c r="D1919" t="s">
        <v>800</v>
      </c>
      <c r="E1919" t="s">
        <v>670</v>
      </c>
      <c r="F1919" t="s">
        <v>670</v>
      </c>
      <c r="G1919" t="str">
        <f t="shared" si="58"/>
        <v>Cote d'Ivoire to EU27</v>
      </c>
      <c r="H1919">
        <v>2017</v>
      </c>
      <c r="I1919" t="s">
        <v>724</v>
      </c>
      <c r="J1919">
        <v>6</v>
      </c>
      <c r="K1919">
        <v>1.2849999999999999</v>
      </c>
      <c r="L1919" s="1">
        <f t="shared" si="59"/>
        <v>1.2849999999999999E-3</v>
      </c>
    </row>
    <row r="1920" spans="1:12" ht="14.45">
      <c r="A1920" t="s">
        <v>723</v>
      </c>
      <c r="B1920" t="s">
        <v>799</v>
      </c>
      <c r="C1920">
        <v>847989</v>
      </c>
      <c r="D1920" t="s">
        <v>800</v>
      </c>
      <c r="E1920" t="s">
        <v>147</v>
      </c>
      <c r="F1920" t="s">
        <v>292</v>
      </c>
      <c r="G1920" t="str">
        <f t="shared" si="58"/>
        <v>Cote d'Ivoire to World</v>
      </c>
      <c r="H1920">
        <v>2015</v>
      </c>
      <c r="I1920" t="s">
        <v>724</v>
      </c>
      <c r="J1920">
        <v>6</v>
      </c>
      <c r="K1920">
        <v>3694.7379999999998</v>
      </c>
      <c r="L1920" s="1">
        <f t="shared" si="59"/>
        <v>3.6947379999999996</v>
      </c>
    </row>
    <row r="1921" spans="1:12" ht="14.45">
      <c r="A1921" t="s">
        <v>723</v>
      </c>
      <c r="B1921" t="s">
        <v>799</v>
      </c>
      <c r="C1921">
        <v>847989</v>
      </c>
      <c r="D1921" t="s">
        <v>800</v>
      </c>
      <c r="E1921" t="s">
        <v>147</v>
      </c>
      <c r="F1921" t="s">
        <v>292</v>
      </c>
      <c r="G1921" t="str">
        <f t="shared" si="58"/>
        <v>Cote d'Ivoire to World</v>
      </c>
      <c r="H1921">
        <v>2017</v>
      </c>
      <c r="I1921" t="s">
        <v>724</v>
      </c>
      <c r="J1921">
        <v>6</v>
      </c>
      <c r="K1921">
        <v>7954.8990000000003</v>
      </c>
      <c r="L1921" s="1">
        <f t="shared" si="59"/>
        <v>7.9548990000000002</v>
      </c>
    </row>
    <row r="1922" spans="1:12" ht="14.45">
      <c r="A1922" t="s">
        <v>723</v>
      </c>
      <c r="B1922" t="s">
        <v>799</v>
      </c>
      <c r="C1922">
        <v>847989</v>
      </c>
      <c r="D1922" t="s">
        <v>800</v>
      </c>
      <c r="E1922" t="s">
        <v>670</v>
      </c>
      <c r="F1922" t="s">
        <v>670</v>
      </c>
      <c r="G1922" t="str">
        <f t="shared" si="58"/>
        <v>Cote d'Ivoire to EU27</v>
      </c>
      <c r="H1922">
        <v>2015</v>
      </c>
      <c r="I1922" t="s">
        <v>724</v>
      </c>
      <c r="J1922">
        <v>6</v>
      </c>
      <c r="K1922">
        <v>1169.7059999999999</v>
      </c>
      <c r="L1922" s="1">
        <f t="shared" si="59"/>
        <v>1.1697059999999999</v>
      </c>
    </row>
    <row r="1923" spans="1:12" ht="14.45">
      <c r="A1923" t="s">
        <v>723</v>
      </c>
      <c r="B1923" t="s">
        <v>799</v>
      </c>
      <c r="C1923">
        <v>847989</v>
      </c>
      <c r="D1923" t="s">
        <v>800</v>
      </c>
      <c r="E1923" t="s">
        <v>670</v>
      </c>
      <c r="F1923" t="s">
        <v>670</v>
      </c>
      <c r="G1923" t="str">
        <f t="shared" si="58"/>
        <v>Cote d'Ivoire to EU27</v>
      </c>
      <c r="H1923">
        <v>2017</v>
      </c>
      <c r="I1923" t="s">
        <v>724</v>
      </c>
      <c r="J1923">
        <v>6</v>
      </c>
      <c r="K1923">
        <v>681.62199999999996</v>
      </c>
      <c r="L1923" s="1">
        <f t="shared" si="59"/>
        <v>0.68162199999999995</v>
      </c>
    </row>
    <row r="1924" spans="1:12" ht="14.45">
      <c r="A1924" t="s">
        <v>723</v>
      </c>
      <c r="B1924" t="s">
        <v>801</v>
      </c>
      <c r="C1924">
        <v>730900</v>
      </c>
      <c r="D1924" t="s">
        <v>802</v>
      </c>
      <c r="E1924" t="s">
        <v>147</v>
      </c>
      <c r="F1924" t="s">
        <v>292</v>
      </c>
      <c r="G1924" t="str">
        <f t="shared" si="58"/>
        <v>Cameroon to World</v>
      </c>
      <c r="H1924">
        <v>2013</v>
      </c>
      <c r="I1924" t="s">
        <v>724</v>
      </c>
      <c r="J1924">
        <v>6</v>
      </c>
      <c r="K1924">
        <v>3296.4459999999999</v>
      </c>
      <c r="L1924" s="1">
        <f t="shared" si="59"/>
        <v>3.296446</v>
      </c>
    </row>
    <row r="1925" spans="1:12" ht="14.45">
      <c r="A1925" t="s">
        <v>723</v>
      </c>
      <c r="B1925" t="s">
        <v>801</v>
      </c>
      <c r="C1925">
        <v>730900</v>
      </c>
      <c r="D1925" t="s">
        <v>802</v>
      </c>
      <c r="E1925" t="s">
        <v>147</v>
      </c>
      <c r="F1925" t="s">
        <v>292</v>
      </c>
      <c r="G1925" t="str">
        <f t="shared" si="58"/>
        <v>Cameroon to World</v>
      </c>
      <c r="H1925">
        <v>2014</v>
      </c>
      <c r="I1925" t="s">
        <v>724</v>
      </c>
      <c r="J1925">
        <v>6</v>
      </c>
      <c r="K1925">
        <v>5285.8</v>
      </c>
      <c r="L1925" s="1">
        <f t="shared" si="59"/>
        <v>5.2858000000000001</v>
      </c>
    </row>
    <row r="1926" spans="1:12" ht="14.45">
      <c r="A1926" t="s">
        <v>723</v>
      </c>
      <c r="B1926" t="s">
        <v>801</v>
      </c>
      <c r="C1926">
        <v>730900</v>
      </c>
      <c r="D1926" t="s">
        <v>802</v>
      </c>
      <c r="E1926" t="s">
        <v>147</v>
      </c>
      <c r="F1926" t="s">
        <v>292</v>
      </c>
      <c r="G1926" t="str">
        <f t="shared" si="58"/>
        <v>Cameroon to World</v>
      </c>
      <c r="H1926">
        <v>2015</v>
      </c>
      <c r="I1926" t="s">
        <v>724</v>
      </c>
      <c r="J1926">
        <v>6</v>
      </c>
      <c r="K1926">
        <v>2179.7890000000002</v>
      </c>
      <c r="L1926" s="1">
        <f t="shared" si="59"/>
        <v>2.1797890000000004</v>
      </c>
    </row>
    <row r="1927" spans="1:12" ht="14.45">
      <c r="A1927" t="s">
        <v>723</v>
      </c>
      <c r="B1927" t="s">
        <v>801</v>
      </c>
      <c r="C1927">
        <v>730900</v>
      </c>
      <c r="D1927" t="s">
        <v>802</v>
      </c>
      <c r="E1927" t="s">
        <v>147</v>
      </c>
      <c r="F1927" t="s">
        <v>292</v>
      </c>
      <c r="G1927" t="str">
        <f t="shared" si="58"/>
        <v>Cameroon to World</v>
      </c>
      <c r="H1927">
        <v>2016</v>
      </c>
      <c r="I1927" t="s">
        <v>724</v>
      </c>
      <c r="J1927">
        <v>6</v>
      </c>
      <c r="K1927">
        <v>969.80399999999997</v>
      </c>
      <c r="L1927" s="1">
        <f t="shared" si="59"/>
        <v>0.969804</v>
      </c>
    </row>
    <row r="1928" spans="1:12" ht="14.45">
      <c r="A1928" t="s">
        <v>723</v>
      </c>
      <c r="B1928" t="s">
        <v>801</v>
      </c>
      <c r="C1928">
        <v>730900</v>
      </c>
      <c r="D1928" t="s">
        <v>802</v>
      </c>
      <c r="E1928" t="s">
        <v>147</v>
      </c>
      <c r="F1928" t="s">
        <v>292</v>
      </c>
      <c r="G1928" t="str">
        <f t="shared" si="58"/>
        <v>Cameroon to World</v>
      </c>
      <c r="H1928">
        <v>2017</v>
      </c>
      <c r="I1928" t="s">
        <v>724</v>
      </c>
      <c r="J1928">
        <v>6</v>
      </c>
      <c r="K1928">
        <v>2612.92</v>
      </c>
      <c r="L1928" s="1">
        <f t="shared" si="59"/>
        <v>2.6129199999999999</v>
      </c>
    </row>
    <row r="1929" spans="1:12" ht="14.45">
      <c r="A1929" t="s">
        <v>723</v>
      </c>
      <c r="B1929" t="s">
        <v>801</v>
      </c>
      <c r="C1929">
        <v>730900</v>
      </c>
      <c r="D1929" t="s">
        <v>802</v>
      </c>
      <c r="E1929" t="s">
        <v>670</v>
      </c>
      <c r="F1929" t="s">
        <v>670</v>
      </c>
      <c r="G1929" t="str">
        <f t="shared" ref="G1929:G1992" si="60">CONCATENATE(D1929, " to ", F1929)</f>
        <v>Cameroon to EU27</v>
      </c>
      <c r="H1929">
        <v>2013</v>
      </c>
      <c r="I1929" t="s">
        <v>724</v>
      </c>
      <c r="J1929">
        <v>6</v>
      </c>
      <c r="K1929">
        <v>25.134</v>
      </c>
      <c r="L1929" s="1">
        <f t="shared" ref="L1929:L1992" si="61">K1929/1000</f>
        <v>2.5134E-2</v>
      </c>
    </row>
    <row r="1930" spans="1:12" ht="14.45">
      <c r="A1930" t="s">
        <v>723</v>
      </c>
      <c r="B1930" t="s">
        <v>801</v>
      </c>
      <c r="C1930">
        <v>730900</v>
      </c>
      <c r="D1930" t="s">
        <v>802</v>
      </c>
      <c r="E1930" t="s">
        <v>670</v>
      </c>
      <c r="F1930" t="s">
        <v>670</v>
      </c>
      <c r="G1930" t="str">
        <f t="shared" si="60"/>
        <v>Cameroon to EU27</v>
      </c>
      <c r="H1930">
        <v>2015</v>
      </c>
      <c r="I1930" t="s">
        <v>724</v>
      </c>
      <c r="J1930">
        <v>6</v>
      </c>
      <c r="K1930">
        <v>145.10599999999999</v>
      </c>
      <c r="L1930" s="1">
        <f t="shared" si="61"/>
        <v>0.14510599999999998</v>
      </c>
    </row>
    <row r="1931" spans="1:12" ht="14.45">
      <c r="A1931" t="s">
        <v>723</v>
      </c>
      <c r="B1931" t="s">
        <v>801</v>
      </c>
      <c r="C1931">
        <v>730900</v>
      </c>
      <c r="D1931" t="s">
        <v>802</v>
      </c>
      <c r="E1931" t="s">
        <v>670</v>
      </c>
      <c r="F1931" t="s">
        <v>670</v>
      </c>
      <c r="G1931" t="str">
        <f t="shared" si="60"/>
        <v>Cameroon to EU27</v>
      </c>
      <c r="H1931">
        <v>2016</v>
      </c>
      <c r="I1931" t="s">
        <v>724</v>
      </c>
      <c r="J1931">
        <v>6</v>
      </c>
      <c r="K1931">
        <v>74.177000000000007</v>
      </c>
      <c r="L1931" s="1">
        <f t="shared" si="61"/>
        <v>7.4177000000000007E-2</v>
      </c>
    </row>
    <row r="1932" spans="1:12" ht="14.45">
      <c r="A1932" t="s">
        <v>723</v>
      </c>
      <c r="B1932" t="s">
        <v>801</v>
      </c>
      <c r="C1932">
        <v>730900</v>
      </c>
      <c r="D1932" t="s">
        <v>802</v>
      </c>
      <c r="E1932" t="s">
        <v>670</v>
      </c>
      <c r="F1932" t="s">
        <v>670</v>
      </c>
      <c r="G1932" t="str">
        <f t="shared" si="60"/>
        <v>Cameroon to EU27</v>
      </c>
      <c r="H1932">
        <v>2017</v>
      </c>
      <c r="I1932" t="s">
        <v>724</v>
      </c>
      <c r="J1932">
        <v>6</v>
      </c>
      <c r="K1932">
        <v>313.61200000000002</v>
      </c>
      <c r="L1932" s="1">
        <f t="shared" si="61"/>
        <v>0.313612</v>
      </c>
    </row>
    <row r="1933" spans="1:12" ht="14.45">
      <c r="A1933" t="s">
        <v>723</v>
      </c>
      <c r="B1933" t="s">
        <v>801</v>
      </c>
      <c r="C1933">
        <v>741999</v>
      </c>
      <c r="D1933" t="s">
        <v>802</v>
      </c>
      <c r="E1933" t="s">
        <v>147</v>
      </c>
      <c r="F1933" t="s">
        <v>292</v>
      </c>
      <c r="G1933" t="str">
        <f t="shared" si="60"/>
        <v>Cameroon to World</v>
      </c>
      <c r="H1933">
        <v>2013</v>
      </c>
      <c r="I1933" t="s">
        <v>724</v>
      </c>
      <c r="J1933">
        <v>6</v>
      </c>
      <c r="K1933">
        <v>2.9420000000000002</v>
      </c>
      <c r="L1933" s="1">
        <f t="shared" si="61"/>
        <v>2.9420000000000002E-3</v>
      </c>
    </row>
    <row r="1934" spans="1:12" ht="14.45">
      <c r="A1934" t="s">
        <v>723</v>
      </c>
      <c r="B1934" t="s">
        <v>801</v>
      </c>
      <c r="C1934">
        <v>741999</v>
      </c>
      <c r="D1934" t="s">
        <v>802</v>
      </c>
      <c r="E1934" t="s">
        <v>147</v>
      </c>
      <c r="F1934" t="s">
        <v>292</v>
      </c>
      <c r="G1934" t="str">
        <f t="shared" si="60"/>
        <v>Cameroon to World</v>
      </c>
      <c r="H1934">
        <v>2014</v>
      </c>
      <c r="I1934" t="s">
        <v>724</v>
      </c>
      <c r="J1934">
        <v>6</v>
      </c>
      <c r="K1934">
        <v>7.0659999999999998</v>
      </c>
      <c r="L1934" s="1">
        <f t="shared" si="61"/>
        <v>7.0660000000000002E-3</v>
      </c>
    </row>
    <row r="1935" spans="1:12" ht="14.45">
      <c r="A1935" t="s">
        <v>723</v>
      </c>
      <c r="B1935" t="s">
        <v>801</v>
      </c>
      <c r="C1935">
        <v>741999</v>
      </c>
      <c r="D1935" t="s">
        <v>802</v>
      </c>
      <c r="E1935" t="s">
        <v>147</v>
      </c>
      <c r="F1935" t="s">
        <v>292</v>
      </c>
      <c r="G1935" t="str">
        <f t="shared" si="60"/>
        <v>Cameroon to World</v>
      </c>
      <c r="H1935">
        <v>2016</v>
      </c>
      <c r="I1935" t="s">
        <v>724</v>
      </c>
      <c r="J1935">
        <v>6</v>
      </c>
      <c r="K1935">
        <v>1.4550000000000001</v>
      </c>
      <c r="L1935" s="1">
        <f t="shared" si="61"/>
        <v>1.4550000000000001E-3</v>
      </c>
    </row>
    <row r="1936" spans="1:12" ht="14.45">
      <c r="A1936" t="s">
        <v>723</v>
      </c>
      <c r="B1936" t="s">
        <v>801</v>
      </c>
      <c r="C1936">
        <v>741999</v>
      </c>
      <c r="D1936" t="s">
        <v>802</v>
      </c>
      <c r="E1936" t="s">
        <v>147</v>
      </c>
      <c r="F1936" t="s">
        <v>292</v>
      </c>
      <c r="G1936" t="str">
        <f t="shared" si="60"/>
        <v>Cameroon to World</v>
      </c>
      <c r="H1936">
        <v>2017</v>
      </c>
      <c r="I1936" t="s">
        <v>724</v>
      </c>
      <c r="J1936">
        <v>6</v>
      </c>
      <c r="K1936">
        <v>0.22500000000000001</v>
      </c>
      <c r="L1936" s="1">
        <f t="shared" si="61"/>
        <v>2.2499999999999999E-4</v>
      </c>
    </row>
    <row r="1937" spans="1:12" ht="14.45">
      <c r="A1937" t="s">
        <v>723</v>
      </c>
      <c r="B1937" t="s">
        <v>801</v>
      </c>
      <c r="C1937">
        <v>741999</v>
      </c>
      <c r="D1937" t="s">
        <v>802</v>
      </c>
      <c r="E1937" t="s">
        <v>670</v>
      </c>
      <c r="F1937" t="s">
        <v>670</v>
      </c>
      <c r="G1937" t="str">
        <f t="shared" si="60"/>
        <v>Cameroon to EU27</v>
      </c>
      <c r="H1937">
        <v>2016</v>
      </c>
      <c r="I1937" t="s">
        <v>724</v>
      </c>
      <c r="J1937">
        <v>6</v>
      </c>
      <c r="K1937">
        <v>4.8000000000000001E-2</v>
      </c>
      <c r="L1937" s="1">
        <f t="shared" si="61"/>
        <v>4.8000000000000001E-5</v>
      </c>
    </row>
    <row r="1938" spans="1:12" ht="14.45">
      <c r="A1938" t="s">
        <v>723</v>
      </c>
      <c r="B1938" t="s">
        <v>801</v>
      </c>
      <c r="C1938">
        <v>761100</v>
      </c>
      <c r="D1938" t="s">
        <v>802</v>
      </c>
      <c r="E1938" t="s">
        <v>147</v>
      </c>
      <c r="F1938" t="s">
        <v>292</v>
      </c>
      <c r="G1938" t="str">
        <f t="shared" si="60"/>
        <v>Cameroon to World</v>
      </c>
      <c r="H1938">
        <v>2013</v>
      </c>
      <c r="I1938" t="s">
        <v>724</v>
      </c>
      <c r="J1938">
        <v>6</v>
      </c>
      <c r="K1938">
        <v>34.280999999999999</v>
      </c>
      <c r="L1938" s="1">
        <f t="shared" si="61"/>
        <v>3.4280999999999999E-2</v>
      </c>
    </row>
    <row r="1939" spans="1:12" ht="14.45">
      <c r="A1939" t="s">
        <v>723</v>
      </c>
      <c r="B1939" t="s">
        <v>801</v>
      </c>
      <c r="C1939">
        <v>761100</v>
      </c>
      <c r="D1939" t="s">
        <v>802</v>
      </c>
      <c r="E1939" t="s">
        <v>147</v>
      </c>
      <c r="F1939" t="s">
        <v>292</v>
      </c>
      <c r="G1939" t="str">
        <f t="shared" si="60"/>
        <v>Cameroon to World</v>
      </c>
      <c r="H1939">
        <v>2015</v>
      </c>
      <c r="I1939" t="s">
        <v>724</v>
      </c>
      <c r="J1939">
        <v>6</v>
      </c>
      <c r="K1939">
        <v>0.76500000000000001</v>
      </c>
      <c r="L1939" s="1">
        <f t="shared" si="61"/>
        <v>7.6500000000000005E-4</v>
      </c>
    </row>
    <row r="1940" spans="1:12" ht="14.45">
      <c r="A1940" t="s">
        <v>723</v>
      </c>
      <c r="B1940" t="s">
        <v>801</v>
      </c>
      <c r="C1940">
        <v>761100</v>
      </c>
      <c r="D1940" t="s">
        <v>802</v>
      </c>
      <c r="E1940" t="s">
        <v>147</v>
      </c>
      <c r="F1940" t="s">
        <v>292</v>
      </c>
      <c r="G1940" t="str">
        <f t="shared" si="60"/>
        <v>Cameroon to World</v>
      </c>
      <c r="H1940">
        <v>2016</v>
      </c>
      <c r="I1940" t="s">
        <v>724</v>
      </c>
      <c r="J1940">
        <v>6</v>
      </c>
      <c r="K1940">
        <v>1.1459999999999999</v>
      </c>
      <c r="L1940" s="1">
        <f t="shared" si="61"/>
        <v>1.1459999999999999E-3</v>
      </c>
    </row>
    <row r="1941" spans="1:12" ht="14.45">
      <c r="A1941" t="s">
        <v>723</v>
      </c>
      <c r="B1941" t="s">
        <v>801</v>
      </c>
      <c r="C1941">
        <v>761100</v>
      </c>
      <c r="D1941" t="s">
        <v>802</v>
      </c>
      <c r="E1941" t="s">
        <v>147</v>
      </c>
      <c r="F1941" t="s">
        <v>292</v>
      </c>
      <c r="G1941" t="str">
        <f t="shared" si="60"/>
        <v>Cameroon to World</v>
      </c>
      <c r="H1941">
        <v>2017</v>
      </c>
      <c r="I1941" t="s">
        <v>724</v>
      </c>
      <c r="J1941">
        <v>6</v>
      </c>
      <c r="K1941">
        <v>2.27</v>
      </c>
      <c r="L1941" s="1">
        <f t="shared" si="61"/>
        <v>2.2699999999999999E-3</v>
      </c>
    </row>
    <row r="1942" spans="1:12" ht="14.45">
      <c r="A1942" t="s">
        <v>723</v>
      </c>
      <c r="B1942" t="s">
        <v>801</v>
      </c>
      <c r="C1942">
        <v>8405</v>
      </c>
      <c r="D1942" t="s">
        <v>802</v>
      </c>
      <c r="E1942" t="s">
        <v>147</v>
      </c>
      <c r="F1942" t="s">
        <v>292</v>
      </c>
      <c r="G1942" t="str">
        <f t="shared" si="60"/>
        <v>Cameroon to World</v>
      </c>
      <c r="H1942">
        <v>2013</v>
      </c>
      <c r="I1942" t="s">
        <v>724</v>
      </c>
      <c r="J1942">
        <v>6</v>
      </c>
      <c r="K1942">
        <v>13.599</v>
      </c>
      <c r="L1942" s="1">
        <f t="shared" si="61"/>
        <v>1.3599E-2</v>
      </c>
    </row>
    <row r="1943" spans="1:12" ht="14.45">
      <c r="A1943" t="s">
        <v>723</v>
      </c>
      <c r="B1943" t="s">
        <v>801</v>
      </c>
      <c r="C1943">
        <v>8405</v>
      </c>
      <c r="D1943" t="s">
        <v>802</v>
      </c>
      <c r="E1943" t="s">
        <v>147</v>
      </c>
      <c r="F1943" t="s">
        <v>292</v>
      </c>
      <c r="G1943" t="str">
        <f t="shared" si="60"/>
        <v>Cameroon to World</v>
      </c>
      <c r="H1943">
        <v>2014</v>
      </c>
      <c r="I1943" t="s">
        <v>724</v>
      </c>
      <c r="J1943">
        <v>6</v>
      </c>
      <c r="K1943">
        <v>12.757999999999999</v>
      </c>
      <c r="L1943" s="1">
        <f t="shared" si="61"/>
        <v>1.2757999999999999E-2</v>
      </c>
    </row>
    <row r="1944" spans="1:12" ht="14.45">
      <c r="A1944" t="s">
        <v>723</v>
      </c>
      <c r="B1944" t="s">
        <v>801</v>
      </c>
      <c r="C1944">
        <v>8405</v>
      </c>
      <c r="D1944" t="s">
        <v>802</v>
      </c>
      <c r="E1944" t="s">
        <v>147</v>
      </c>
      <c r="F1944" t="s">
        <v>292</v>
      </c>
      <c r="G1944" t="str">
        <f t="shared" si="60"/>
        <v>Cameroon to World</v>
      </c>
      <c r="H1944">
        <v>2015</v>
      </c>
      <c r="I1944" t="s">
        <v>724</v>
      </c>
      <c r="J1944">
        <v>6</v>
      </c>
      <c r="K1944">
        <v>9.1170000000000009</v>
      </c>
      <c r="L1944" s="1">
        <f t="shared" si="61"/>
        <v>9.1170000000000001E-3</v>
      </c>
    </row>
    <row r="1945" spans="1:12" ht="14.45">
      <c r="A1945" t="s">
        <v>723</v>
      </c>
      <c r="B1945" t="s">
        <v>801</v>
      </c>
      <c r="C1945">
        <v>8405</v>
      </c>
      <c r="D1945" t="s">
        <v>802</v>
      </c>
      <c r="E1945" t="s">
        <v>147</v>
      </c>
      <c r="F1945" t="s">
        <v>292</v>
      </c>
      <c r="G1945" t="str">
        <f t="shared" si="60"/>
        <v>Cameroon to World</v>
      </c>
      <c r="H1945">
        <v>2016</v>
      </c>
      <c r="I1945" t="s">
        <v>724</v>
      </c>
      <c r="J1945">
        <v>6</v>
      </c>
      <c r="K1945">
        <v>0.79200000000000004</v>
      </c>
      <c r="L1945" s="1">
        <f t="shared" si="61"/>
        <v>7.9200000000000006E-4</v>
      </c>
    </row>
    <row r="1946" spans="1:12" ht="14.45">
      <c r="A1946" t="s">
        <v>723</v>
      </c>
      <c r="B1946" t="s">
        <v>801</v>
      </c>
      <c r="C1946">
        <v>8405</v>
      </c>
      <c r="D1946" t="s">
        <v>802</v>
      </c>
      <c r="E1946" t="s">
        <v>147</v>
      </c>
      <c r="F1946" t="s">
        <v>292</v>
      </c>
      <c r="G1946" t="str">
        <f t="shared" si="60"/>
        <v>Cameroon to World</v>
      </c>
      <c r="H1946">
        <v>2017</v>
      </c>
      <c r="I1946" t="s">
        <v>724</v>
      </c>
      <c r="J1946">
        <v>6</v>
      </c>
      <c r="K1946">
        <v>1.2290000000000001</v>
      </c>
      <c r="L1946" s="1">
        <f t="shared" si="61"/>
        <v>1.2290000000000001E-3</v>
      </c>
    </row>
    <row r="1947" spans="1:12" ht="14.45">
      <c r="A1947" t="s">
        <v>723</v>
      </c>
      <c r="B1947" t="s">
        <v>801</v>
      </c>
      <c r="C1947">
        <v>8405</v>
      </c>
      <c r="D1947" t="s">
        <v>802</v>
      </c>
      <c r="E1947" t="s">
        <v>670</v>
      </c>
      <c r="F1947" t="s">
        <v>670</v>
      </c>
      <c r="G1947" t="str">
        <f t="shared" si="60"/>
        <v>Cameroon to EU27</v>
      </c>
      <c r="H1947">
        <v>2016</v>
      </c>
      <c r="I1947" t="s">
        <v>724</v>
      </c>
      <c r="J1947">
        <v>6</v>
      </c>
      <c r="K1947">
        <v>0.79200000000000004</v>
      </c>
      <c r="L1947" s="1">
        <f t="shared" si="61"/>
        <v>7.9200000000000006E-4</v>
      </c>
    </row>
    <row r="1948" spans="1:12" ht="14.45">
      <c r="A1948" t="s">
        <v>723</v>
      </c>
      <c r="B1948" t="s">
        <v>801</v>
      </c>
      <c r="C1948">
        <v>8405</v>
      </c>
      <c r="D1948" t="s">
        <v>802</v>
      </c>
      <c r="E1948" t="s">
        <v>670</v>
      </c>
      <c r="F1948" t="s">
        <v>670</v>
      </c>
      <c r="G1948" t="str">
        <f t="shared" si="60"/>
        <v>Cameroon to EU27</v>
      </c>
      <c r="H1948">
        <v>2017</v>
      </c>
      <c r="I1948" t="s">
        <v>724</v>
      </c>
      <c r="J1948">
        <v>6</v>
      </c>
      <c r="K1948">
        <v>1.2290000000000001</v>
      </c>
      <c r="L1948" s="1">
        <f t="shared" si="61"/>
        <v>1.2290000000000001E-3</v>
      </c>
    </row>
    <row r="1949" spans="1:12" ht="14.45">
      <c r="A1949" t="s">
        <v>723</v>
      </c>
      <c r="B1949" t="s">
        <v>801</v>
      </c>
      <c r="C1949">
        <v>841940</v>
      </c>
      <c r="D1949" t="s">
        <v>802</v>
      </c>
      <c r="E1949" t="s">
        <v>147</v>
      </c>
      <c r="F1949" t="s">
        <v>292</v>
      </c>
      <c r="G1949" t="str">
        <f t="shared" si="60"/>
        <v>Cameroon to World</v>
      </c>
      <c r="H1949">
        <v>2017</v>
      </c>
      <c r="I1949" t="s">
        <v>724</v>
      </c>
      <c r="J1949">
        <v>6</v>
      </c>
      <c r="K1949">
        <v>0.43099999999999999</v>
      </c>
      <c r="L1949" s="1">
        <f t="shared" si="61"/>
        <v>4.3100000000000001E-4</v>
      </c>
    </row>
    <row r="1950" spans="1:12" ht="14.45">
      <c r="A1950" t="s">
        <v>723</v>
      </c>
      <c r="B1950" t="s">
        <v>801</v>
      </c>
      <c r="C1950">
        <v>842129</v>
      </c>
      <c r="D1950" t="s">
        <v>802</v>
      </c>
      <c r="E1950" t="s">
        <v>147</v>
      </c>
      <c r="F1950" t="s">
        <v>292</v>
      </c>
      <c r="G1950" t="str">
        <f t="shared" si="60"/>
        <v>Cameroon to World</v>
      </c>
      <c r="H1950">
        <v>2013</v>
      </c>
      <c r="I1950" t="s">
        <v>724</v>
      </c>
      <c r="J1950">
        <v>6</v>
      </c>
      <c r="K1950">
        <v>31.765999999999998</v>
      </c>
      <c r="L1950" s="1">
        <f t="shared" si="61"/>
        <v>3.1765999999999996E-2</v>
      </c>
    </row>
    <row r="1951" spans="1:12" ht="14.45">
      <c r="A1951" t="s">
        <v>723</v>
      </c>
      <c r="B1951" t="s">
        <v>801</v>
      </c>
      <c r="C1951">
        <v>842129</v>
      </c>
      <c r="D1951" t="s">
        <v>802</v>
      </c>
      <c r="E1951" t="s">
        <v>147</v>
      </c>
      <c r="F1951" t="s">
        <v>292</v>
      </c>
      <c r="G1951" t="str">
        <f t="shared" si="60"/>
        <v>Cameroon to World</v>
      </c>
      <c r="H1951">
        <v>2014</v>
      </c>
      <c r="I1951" t="s">
        <v>724</v>
      </c>
      <c r="J1951">
        <v>6</v>
      </c>
      <c r="K1951">
        <v>468.48599999999999</v>
      </c>
      <c r="L1951" s="1">
        <f t="shared" si="61"/>
        <v>0.46848600000000001</v>
      </c>
    </row>
    <row r="1952" spans="1:12" ht="14.45">
      <c r="A1952" t="s">
        <v>723</v>
      </c>
      <c r="B1952" t="s">
        <v>801</v>
      </c>
      <c r="C1952">
        <v>842129</v>
      </c>
      <c r="D1952" t="s">
        <v>802</v>
      </c>
      <c r="E1952" t="s">
        <v>147</v>
      </c>
      <c r="F1952" t="s">
        <v>292</v>
      </c>
      <c r="G1952" t="str">
        <f t="shared" si="60"/>
        <v>Cameroon to World</v>
      </c>
      <c r="H1952">
        <v>2015</v>
      </c>
      <c r="I1952" t="s">
        <v>724</v>
      </c>
      <c r="J1952">
        <v>6</v>
      </c>
      <c r="K1952">
        <v>140.16300000000001</v>
      </c>
      <c r="L1952" s="1">
        <f t="shared" si="61"/>
        <v>0.14016300000000001</v>
      </c>
    </row>
    <row r="1953" spans="1:12" ht="14.45">
      <c r="A1953" t="s">
        <v>723</v>
      </c>
      <c r="B1953" t="s">
        <v>801</v>
      </c>
      <c r="C1953">
        <v>842129</v>
      </c>
      <c r="D1953" t="s">
        <v>802</v>
      </c>
      <c r="E1953" t="s">
        <v>147</v>
      </c>
      <c r="F1953" t="s">
        <v>292</v>
      </c>
      <c r="G1953" t="str">
        <f t="shared" si="60"/>
        <v>Cameroon to World</v>
      </c>
      <c r="H1953">
        <v>2016</v>
      </c>
      <c r="I1953" t="s">
        <v>724</v>
      </c>
      <c r="J1953">
        <v>6</v>
      </c>
      <c r="K1953">
        <v>15.279</v>
      </c>
      <c r="L1953" s="1">
        <f t="shared" si="61"/>
        <v>1.5278999999999999E-2</v>
      </c>
    </row>
    <row r="1954" spans="1:12" ht="14.45">
      <c r="A1954" t="s">
        <v>723</v>
      </c>
      <c r="B1954" t="s">
        <v>801</v>
      </c>
      <c r="C1954">
        <v>842129</v>
      </c>
      <c r="D1954" t="s">
        <v>802</v>
      </c>
      <c r="E1954" t="s">
        <v>147</v>
      </c>
      <c r="F1954" t="s">
        <v>292</v>
      </c>
      <c r="G1954" t="str">
        <f t="shared" si="60"/>
        <v>Cameroon to World</v>
      </c>
      <c r="H1954">
        <v>2017</v>
      </c>
      <c r="I1954" t="s">
        <v>724</v>
      </c>
      <c r="J1954">
        <v>6</v>
      </c>
      <c r="K1954">
        <v>400.411</v>
      </c>
      <c r="L1954" s="1">
        <f t="shared" si="61"/>
        <v>0.40041100000000002</v>
      </c>
    </row>
    <row r="1955" spans="1:12" ht="14.45">
      <c r="A1955" t="s">
        <v>723</v>
      </c>
      <c r="B1955" t="s">
        <v>801</v>
      </c>
      <c r="C1955">
        <v>842129</v>
      </c>
      <c r="D1955" t="s">
        <v>802</v>
      </c>
      <c r="E1955" t="s">
        <v>670</v>
      </c>
      <c r="F1955" t="s">
        <v>670</v>
      </c>
      <c r="G1955" t="str">
        <f t="shared" si="60"/>
        <v>Cameroon to EU27</v>
      </c>
      <c r="H1955">
        <v>2013</v>
      </c>
      <c r="I1955" t="s">
        <v>724</v>
      </c>
      <c r="J1955">
        <v>6</v>
      </c>
      <c r="K1955">
        <v>0.33200000000000002</v>
      </c>
      <c r="L1955" s="1">
        <f t="shared" si="61"/>
        <v>3.3199999999999999E-4</v>
      </c>
    </row>
    <row r="1956" spans="1:12" ht="14.45">
      <c r="A1956" t="s">
        <v>723</v>
      </c>
      <c r="B1956" t="s">
        <v>801</v>
      </c>
      <c r="C1956">
        <v>842129</v>
      </c>
      <c r="D1956" t="s">
        <v>802</v>
      </c>
      <c r="E1956" t="s">
        <v>670</v>
      </c>
      <c r="F1956" t="s">
        <v>670</v>
      </c>
      <c r="G1956" t="str">
        <f t="shared" si="60"/>
        <v>Cameroon to EU27</v>
      </c>
      <c r="H1956">
        <v>2015</v>
      </c>
      <c r="I1956" t="s">
        <v>724</v>
      </c>
      <c r="J1956">
        <v>6</v>
      </c>
      <c r="K1956">
        <v>116.91200000000001</v>
      </c>
      <c r="L1956" s="1">
        <f t="shared" si="61"/>
        <v>0.116912</v>
      </c>
    </row>
    <row r="1957" spans="1:12" ht="14.45">
      <c r="A1957" t="s">
        <v>723</v>
      </c>
      <c r="B1957" t="s">
        <v>801</v>
      </c>
      <c r="C1957">
        <v>842129</v>
      </c>
      <c r="D1957" t="s">
        <v>802</v>
      </c>
      <c r="E1957" t="s">
        <v>670</v>
      </c>
      <c r="F1957" t="s">
        <v>670</v>
      </c>
      <c r="G1957" t="str">
        <f t="shared" si="60"/>
        <v>Cameroon to EU27</v>
      </c>
      <c r="H1957">
        <v>2016</v>
      </c>
      <c r="I1957" t="s">
        <v>724</v>
      </c>
      <c r="J1957">
        <v>6</v>
      </c>
      <c r="K1957">
        <v>4.3630000000000004</v>
      </c>
      <c r="L1957" s="1">
        <f t="shared" si="61"/>
        <v>4.3630000000000006E-3</v>
      </c>
    </row>
    <row r="1958" spans="1:12" ht="14.45">
      <c r="A1958" t="s">
        <v>723</v>
      </c>
      <c r="B1958" t="s">
        <v>801</v>
      </c>
      <c r="C1958">
        <v>842139</v>
      </c>
      <c r="D1958" t="s">
        <v>802</v>
      </c>
      <c r="E1958" t="s">
        <v>147</v>
      </c>
      <c r="F1958" t="s">
        <v>292</v>
      </c>
      <c r="G1958" t="str">
        <f t="shared" si="60"/>
        <v>Cameroon to World</v>
      </c>
      <c r="H1958">
        <v>2013</v>
      </c>
      <c r="I1958" t="s">
        <v>724</v>
      </c>
      <c r="J1958">
        <v>6</v>
      </c>
      <c r="K1958">
        <v>84.161000000000001</v>
      </c>
      <c r="L1958" s="1">
        <f t="shared" si="61"/>
        <v>8.4161E-2</v>
      </c>
    </row>
    <row r="1959" spans="1:12" ht="14.45">
      <c r="A1959" t="s">
        <v>723</v>
      </c>
      <c r="B1959" t="s">
        <v>801</v>
      </c>
      <c r="C1959">
        <v>842139</v>
      </c>
      <c r="D1959" t="s">
        <v>802</v>
      </c>
      <c r="E1959" t="s">
        <v>147</v>
      </c>
      <c r="F1959" t="s">
        <v>292</v>
      </c>
      <c r="G1959" t="str">
        <f t="shared" si="60"/>
        <v>Cameroon to World</v>
      </c>
      <c r="H1959">
        <v>2014</v>
      </c>
      <c r="I1959" t="s">
        <v>724</v>
      </c>
      <c r="J1959">
        <v>6</v>
      </c>
      <c r="K1959">
        <v>103.248</v>
      </c>
      <c r="L1959" s="1">
        <f t="shared" si="61"/>
        <v>0.10324800000000001</v>
      </c>
    </row>
    <row r="1960" spans="1:12" ht="14.45">
      <c r="A1960" t="s">
        <v>723</v>
      </c>
      <c r="B1960" t="s">
        <v>801</v>
      </c>
      <c r="C1960">
        <v>842139</v>
      </c>
      <c r="D1960" t="s">
        <v>802</v>
      </c>
      <c r="E1960" t="s">
        <v>147</v>
      </c>
      <c r="F1960" t="s">
        <v>292</v>
      </c>
      <c r="G1960" t="str">
        <f t="shared" si="60"/>
        <v>Cameroon to World</v>
      </c>
      <c r="H1960">
        <v>2015</v>
      </c>
      <c r="I1960" t="s">
        <v>724</v>
      </c>
      <c r="J1960">
        <v>6</v>
      </c>
      <c r="K1960">
        <v>91.831999999999994</v>
      </c>
      <c r="L1960" s="1">
        <f t="shared" si="61"/>
        <v>9.1831999999999997E-2</v>
      </c>
    </row>
    <row r="1961" spans="1:12" ht="14.45">
      <c r="A1961" t="s">
        <v>723</v>
      </c>
      <c r="B1961" t="s">
        <v>801</v>
      </c>
      <c r="C1961">
        <v>842139</v>
      </c>
      <c r="D1961" t="s">
        <v>802</v>
      </c>
      <c r="E1961" t="s">
        <v>147</v>
      </c>
      <c r="F1961" t="s">
        <v>292</v>
      </c>
      <c r="G1961" t="str">
        <f t="shared" si="60"/>
        <v>Cameroon to World</v>
      </c>
      <c r="H1961">
        <v>2016</v>
      </c>
      <c r="I1961" t="s">
        <v>724</v>
      </c>
      <c r="J1961">
        <v>6</v>
      </c>
      <c r="K1961">
        <v>2.5190000000000001</v>
      </c>
      <c r="L1961" s="1">
        <f t="shared" si="61"/>
        <v>2.519E-3</v>
      </c>
    </row>
    <row r="1962" spans="1:12" ht="14.45">
      <c r="A1962" t="s">
        <v>723</v>
      </c>
      <c r="B1962" t="s">
        <v>801</v>
      </c>
      <c r="C1962">
        <v>842139</v>
      </c>
      <c r="D1962" t="s">
        <v>802</v>
      </c>
      <c r="E1962" t="s">
        <v>147</v>
      </c>
      <c r="F1962" t="s">
        <v>292</v>
      </c>
      <c r="G1962" t="str">
        <f t="shared" si="60"/>
        <v>Cameroon to World</v>
      </c>
      <c r="H1962">
        <v>2017</v>
      </c>
      <c r="I1962" t="s">
        <v>724</v>
      </c>
      <c r="J1962">
        <v>6</v>
      </c>
      <c r="K1962">
        <v>53.58</v>
      </c>
      <c r="L1962" s="1">
        <f t="shared" si="61"/>
        <v>5.3579999999999996E-2</v>
      </c>
    </row>
    <row r="1963" spans="1:12" ht="14.45">
      <c r="A1963" t="s">
        <v>723</v>
      </c>
      <c r="B1963" t="s">
        <v>801</v>
      </c>
      <c r="C1963">
        <v>842139</v>
      </c>
      <c r="D1963" t="s">
        <v>802</v>
      </c>
      <c r="E1963" t="s">
        <v>670</v>
      </c>
      <c r="F1963" t="s">
        <v>670</v>
      </c>
      <c r="G1963" t="str">
        <f t="shared" si="60"/>
        <v>Cameroon to EU27</v>
      </c>
      <c r="H1963">
        <v>2013</v>
      </c>
      <c r="I1963" t="s">
        <v>724</v>
      </c>
      <c r="J1963">
        <v>6</v>
      </c>
      <c r="K1963">
        <v>15.269</v>
      </c>
      <c r="L1963" s="1">
        <f t="shared" si="61"/>
        <v>1.5269E-2</v>
      </c>
    </row>
    <row r="1964" spans="1:12" ht="14.45">
      <c r="A1964" t="s">
        <v>723</v>
      </c>
      <c r="B1964" t="s">
        <v>801</v>
      </c>
      <c r="C1964">
        <v>842139</v>
      </c>
      <c r="D1964" t="s">
        <v>802</v>
      </c>
      <c r="E1964" t="s">
        <v>670</v>
      </c>
      <c r="F1964" t="s">
        <v>670</v>
      </c>
      <c r="G1964" t="str">
        <f t="shared" si="60"/>
        <v>Cameroon to EU27</v>
      </c>
      <c r="H1964">
        <v>2015</v>
      </c>
      <c r="I1964" t="s">
        <v>724</v>
      </c>
      <c r="J1964">
        <v>6</v>
      </c>
      <c r="K1964">
        <v>88.96</v>
      </c>
      <c r="L1964" s="1">
        <f t="shared" si="61"/>
        <v>8.8959999999999997E-2</v>
      </c>
    </row>
    <row r="1965" spans="1:12" ht="14.45">
      <c r="A1965" t="s">
        <v>723</v>
      </c>
      <c r="B1965" t="s">
        <v>801</v>
      </c>
      <c r="C1965">
        <v>842139</v>
      </c>
      <c r="D1965" t="s">
        <v>802</v>
      </c>
      <c r="E1965" t="s">
        <v>670</v>
      </c>
      <c r="F1965" t="s">
        <v>670</v>
      </c>
      <c r="G1965" t="str">
        <f t="shared" si="60"/>
        <v>Cameroon to EU27</v>
      </c>
      <c r="H1965">
        <v>2016</v>
      </c>
      <c r="I1965" t="s">
        <v>724</v>
      </c>
      <c r="J1965">
        <v>6</v>
      </c>
      <c r="K1965">
        <v>1.756</v>
      </c>
      <c r="L1965" s="1">
        <f t="shared" si="61"/>
        <v>1.756E-3</v>
      </c>
    </row>
    <row r="1966" spans="1:12" ht="14.45">
      <c r="A1966" t="s">
        <v>723</v>
      </c>
      <c r="B1966" t="s">
        <v>801</v>
      </c>
      <c r="C1966">
        <v>842139</v>
      </c>
      <c r="D1966" t="s">
        <v>802</v>
      </c>
      <c r="E1966" t="s">
        <v>670</v>
      </c>
      <c r="F1966" t="s">
        <v>670</v>
      </c>
      <c r="G1966" t="str">
        <f t="shared" si="60"/>
        <v>Cameroon to EU27</v>
      </c>
      <c r="H1966">
        <v>2017</v>
      </c>
      <c r="I1966" t="s">
        <v>724</v>
      </c>
      <c r="J1966">
        <v>6</v>
      </c>
      <c r="K1966">
        <v>12.169</v>
      </c>
      <c r="L1966" s="1">
        <f t="shared" si="61"/>
        <v>1.2169000000000001E-2</v>
      </c>
    </row>
    <row r="1967" spans="1:12" ht="14.45">
      <c r="A1967" t="s">
        <v>723</v>
      </c>
      <c r="B1967" t="s">
        <v>801</v>
      </c>
      <c r="C1967">
        <v>847989</v>
      </c>
      <c r="D1967" t="s">
        <v>802</v>
      </c>
      <c r="E1967" t="s">
        <v>147</v>
      </c>
      <c r="F1967" t="s">
        <v>292</v>
      </c>
      <c r="G1967" t="str">
        <f t="shared" si="60"/>
        <v>Cameroon to World</v>
      </c>
      <c r="H1967">
        <v>2013</v>
      </c>
      <c r="I1967" t="s">
        <v>724</v>
      </c>
      <c r="J1967">
        <v>6</v>
      </c>
      <c r="K1967">
        <v>25435.958999999999</v>
      </c>
      <c r="L1967" s="1">
        <f t="shared" si="61"/>
        <v>25.435959</v>
      </c>
    </row>
    <row r="1968" spans="1:12" ht="14.45">
      <c r="A1968" t="s">
        <v>723</v>
      </c>
      <c r="B1968" t="s">
        <v>801</v>
      </c>
      <c r="C1968">
        <v>847989</v>
      </c>
      <c r="D1968" t="s">
        <v>802</v>
      </c>
      <c r="E1968" t="s">
        <v>147</v>
      </c>
      <c r="F1968" t="s">
        <v>292</v>
      </c>
      <c r="G1968" t="str">
        <f t="shared" si="60"/>
        <v>Cameroon to World</v>
      </c>
      <c r="H1968">
        <v>2014</v>
      </c>
      <c r="I1968" t="s">
        <v>724</v>
      </c>
      <c r="J1968">
        <v>6</v>
      </c>
      <c r="K1968">
        <v>12778.455</v>
      </c>
      <c r="L1968" s="1">
        <f t="shared" si="61"/>
        <v>12.778454999999999</v>
      </c>
    </row>
    <row r="1969" spans="1:12" ht="14.45">
      <c r="A1969" t="s">
        <v>723</v>
      </c>
      <c r="B1969" t="s">
        <v>801</v>
      </c>
      <c r="C1969">
        <v>847989</v>
      </c>
      <c r="D1969" t="s">
        <v>802</v>
      </c>
      <c r="E1969" t="s">
        <v>147</v>
      </c>
      <c r="F1969" t="s">
        <v>292</v>
      </c>
      <c r="G1969" t="str">
        <f t="shared" si="60"/>
        <v>Cameroon to World</v>
      </c>
      <c r="H1969">
        <v>2015</v>
      </c>
      <c r="I1969" t="s">
        <v>724</v>
      </c>
      <c r="J1969">
        <v>6</v>
      </c>
      <c r="K1969">
        <v>2236.797</v>
      </c>
      <c r="L1969" s="1">
        <f t="shared" si="61"/>
        <v>2.2367970000000001</v>
      </c>
    </row>
    <row r="1970" spans="1:12" ht="14.45">
      <c r="A1970" t="s">
        <v>723</v>
      </c>
      <c r="B1970" t="s">
        <v>801</v>
      </c>
      <c r="C1970">
        <v>847989</v>
      </c>
      <c r="D1970" t="s">
        <v>802</v>
      </c>
      <c r="E1970" t="s">
        <v>147</v>
      </c>
      <c r="F1970" t="s">
        <v>292</v>
      </c>
      <c r="G1970" t="str">
        <f t="shared" si="60"/>
        <v>Cameroon to World</v>
      </c>
      <c r="H1970">
        <v>2016</v>
      </c>
      <c r="I1970" t="s">
        <v>724</v>
      </c>
      <c r="J1970">
        <v>6</v>
      </c>
      <c r="K1970">
        <v>1183.826</v>
      </c>
      <c r="L1970" s="1">
        <f t="shared" si="61"/>
        <v>1.183826</v>
      </c>
    </row>
    <row r="1971" spans="1:12" ht="14.45">
      <c r="A1971" t="s">
        <v>723</v>
      </c>
      <c r="B1971" t="s">
        <v>801</v>
      </c>
      <c r="C1971">
        <v>847989</v>
      </c>
      <c r="D1971" t="s">
        <v>802</v>
      </c>
      <c r="E1971" t="s">
        <v>147</v>
      </c>
      <c r="F1971" t="s">
        <v>292</v>
      </c>
      <c r="G1971" t="str">
        <f t="shared" si="60"/>
        <v>Cameroon to World</v>
      </c>
      <c r="H1971">
        <v>2017</v>
      </c>
      <c r="I1971" t="s">
        <v>724</v>
      </c>
      <c r="J1971">
        <v>6</v>
      </c>
      <c r="K1971">
        <v>1698.5709999999999</v>
      </c>
      <c r="L1971" s="1">
        <f t="shared" si="61"/>
        <v>1.6985709999999998</v>
      </c>
    </row>
    <row r="1972" spans="1:12" ht="14.45">
      <c r="A1972" t="s">
        <v>723</v>
      </c>
      <c r="B1972" t="s">
        <v>801</v>
      </c>
      <c r="C1972">
        <v>847989</v>
      </c>
      <c r="D1972" t="s">
        <v>802</v>
      </c>
      <c r="E1972" t="s">
        <v>670</v>
      </c>
      <c r="F1972" t="s">
        <v>670</v>
      </c>
      <c r="G1972" t="str">
        <f t="shared" si="60"/>
        <v>Cameroon to EU27</v>
      </c>
      <c r="H1972">
        <v>2013</v>
      </c>
      <c r="I1972" t="s">
        <v>724</v>
      </c>
      <c r="J1972">
        <v>6</v>
      </c>
      <c r="K1972">
        <v>1708.06</v>
      </c>
      <c r="L1972" s="1">
        <f t="shared" si="61"/>
        <v>1.7080599999999999</v>
      </c>
    </row>
    <row r="1973" spans="1:12" ht="14.45">
      <c r="A1973" t="s">
        <v>723</v>
      </c>
      <c r="B1973" t="s">
        <v>801</v>
      </c>
      <c r="C1973">
        <v>847989</v>
      </c>
      <c r="D1973" t="s">
        <v>802</v>
      </c>
      <c r="E1973" t="s">
        <v>670</v>
      </c>
      <c r="F1973" t="s">
        <v>670</v>
      </c>
      <c r="G1973" t="str">
        <f t="shared" si="60"/>
        <v>Cameroon to EU27</v>
      </c>
      <c r="H1973">
        <v>2014</v>
      </c>
      <c r="I1973" t="s">
        <v>724</v>
      </c>
      <c r="J1973">
        <v>6</v>
      </c>
      <c r="K1973">
        <v>11013.028</v>
      </c>
      <c r="L1973" s="1">
        <f t="shared" si="61"/>
        <v>11.013028</v>
      </c>
    </row>
    <row r="1974" spans="1:12" ht="14.45">
      <c r="A1974" t="s">
        <v>723</v>
      </c>
      <c r="B1974" t="s">
        <v>801</v>
      </c>
      <c r="C1974">
        <v>847989</v>
      </c>
      <c r="D1974" t="s">
        <v>802</v>
      </c>
      <c r="E1974" t="s">
        <v>670</v>
      </c>
      <c r="F1974" t="s">
        <v>670</v>
      </c>
      <c r="G1974" t="str">
        <f t="shared" si="60"/>
        <v>Cameroon to EU27</v>
      </c>
      <c r="H1974">
        <v>2015</v>
      </c>
      <c r="I1974" t="s">
        <v>724</v>
      </c>
      <c r="J1974">
        <v>6</v>
      </c>
      <c r="K1974">
        <v>448.87900000000002</v>
      </c>
      <c r="L1974" s="1">
        <f t="shared" si="61"/>
        <v>0.44887900000000003</v>
      </c>
    </row>
    <row r="1975" spans="1:12" ht="14.45">
      <c r="A1975" t="s">
        <v>723</v>
      </c>
      <c r="B1975" t="s">
        <v>801</v>
      </c>
      <c r="C1975">
        <v>847989</v>
      </c>
      <c r="D1975" t="s">
        <v>802</v>
      </c>
      <c r="E1975" t="s">
        <v>670</v>
      </c>
      <c r="F1975" t="s">
        <v>670</v>
      </c>
      <c r="G1975" t="str">
        <f t="shared" si="60"/>
        <v>Cameroon to EU27</v>
      </c>
      <c r="H1975">
        <v>2016</v>
      </c>
      <c r="I1975" t="s">
        <v>724</v>
      </c>
      <c r="J1975">
        <v>6</v>
      </c>
      <c r="K1975">
        <v>337.35599999999999</v>
      </c>
      <c r="L1975" s="1">
        <f t="shared" si="61"/>
        <v>0.33735599999999999</v>
      </c>
    </row>
    <row r="1976" spans="1:12" ht="14.45">
      <c r="A1976" t="s">
        <v>723</v>
      </c>
      <c r="B1976" t="s">
        <v>801</v>
      </c>
      <c r="C1976">
        <v>847989</v>
      </c>
      <c r="D1976" t="s">
        <v>802</v>
      </c>
      <c r="E1976" t="s">
        <v>670</v>
      </c>
      <c r="F1976" t="s">
        <v>670</v>
      </c>
      <c r="G1976" t="str">
        <f t="shared" si="60"/>
        <v>Cameroon to EU27</v>
      </c>
      <c r="H1976">
        <v>2017</v>
      </c>
      <c r="I1976" t="s">
        <v>724</v>
      </c>
      <c r="J1976">
        <v>6</v>
      </c>
      <c r="K1976">
        <v>431.56900000000002</v>
      </c>
      <c r="L1976" s="1">
        <f t="shared" si="61"/>
        <v>0.43156900000000004</v>
      </c>
    </row>
    <row r="1977" spans="1:12" ht="14.45">
      <c r="A1977" t="s">
        <v>723</v>
      </c>
      <c r="B1977" t="s">
        <v>803</v>
      </c>
      <c r="C1977">
        <v>730900</v>
      </c>
      <c r="D1977" t="s">
        <v>804</v>
      </c>
      <c r="E1977" t="s">
        <v>147</v>
      </c>
      <c r="F1977" t="s">
        <v>292</v>
      </c>
      <c r="G1977" t="str">
        <f t="shared" si="60"/>
        <v>Congo, Rep. to World</v>
      </c>
      <c r="H1977">
        <v>2014</v>
      </c>
      <c r="I1977" t="s">
        <v>724</v>
      </c>
      <c r="J1977">
        <v>6</v>
      </c>
      <c r="K1977">
        <v>1228.249</v>
      </c>
      <c r="L1977" s="1">
        <f t="shared" si="61"/>
        <v>1.2282489999999999</v>
      </c>
    </row>
    <row r="1978" spans="1:12" ht="14.45">
      <c r="A1978" t="s">
        <v>723</v>
      </c>
      <c r="B1978" t="s">
        <v>803</v>
      </c>
      <c r="C1978">
        <v>730900</v>
      </c>
      <c r="D1978" t="s">
        <v>804</v>
      </c>
      <c r="E1978" t="s">
        <v>147</v>
      </c>
      <c r="F1978" t="s">
        <v>292</v>
      </c>
      <c r="G1978" t="str">
        <f t="shared" si="60"/>
        <v>Congo, Rep. to World</v>
      </c>
      <c r="H1978">
        <v>2017</v>
      </c>
      <c r="I1978" t="s">
        <v>724</v>
      </c>
      <c r="J1978">
        <v>6</v>
      </c>
      <c r="K1978">
        <v>1380.6289999999999</v>
      </c>
      <c r="L1978" s="1">
        <f t="shared" si="61"/>
        <v>1.3806289999999999</v>
      </c>
    </row>
    <row r="1979" spans="1:12" ht="14.45">
      <c r="A1979" t="s">
        <v>723</v>
      </c>
      <c r="B1979" t="s">
        <v>803</v>
      </c>
      <c r="C1979">
        <v>730900</v>
      </c>
      <c r="D1979" t="s">
        <v>804</v>
      </c>
      <c r="E1979" t="s">
        <v>670</v>
      </c>
      <c r="F1979" t="s">
        <v>670</v>
      </c>
      <c r="G1979" t="str">
        <f t="shared" si="60"/>
        <v>Congo, Rep. to EU27</v>
      </c>
      <c r="H1979">
        <v>2014</v>
      </c>
      <c r="I1979" t="s">
        <v>724</v>
      </c>
      <c r="J1979">
        <v>6</v>
      </c>
      <c r="K1979">
        <v>722.88099999999997</v>
      </c>
      <c r="L1979" s="1">
        <f t="shared" si="61"/>
        <v>0.722881</v>
      </c>
    </row>
    <row r="1980" spans="1:12" ht="14.45">
      <c r="A1980" t="s">
        <v>723</v>
      </c>
      <c r="B1980" t="s">
        <v>803</v>
      </c>
      <c r="C1980">
        <v>730900</v>
      </c>
      <c r="D1980" t="s">
        <v>804</v>
      </c>
      <c r="E1980" t="s">
        <v>670</v>
      </c>
      <c r="F1980" t="s">
        <v>670</v>
      </c>
      <c r="G1980" t="str">
        <f t="shared" si="60"/>
        <v>Congo, Rep. to EU27</v>
      </c>
      <c r="H1980">
        <v>2017</v>
      </c>
      <c r="I1980" t="s">
        <v>724</v>
      </c>
      <c r="J1980">
        <v>6</v>
      </c>
      <c r="K1980">
        <v>997.25199999999995</v>
      </c>
      <c r="L1980" s="1">
        <f t="shared" si="61"/>
        <v>0.99725199999999992</v>
      </c>
    </row>
    <row r="1981" spans="1:12" ht="14.45">
      <c r="A1981" t="s">
        <v>723</v>
      </c>
      <c r="B1981" t="s">
        <v>803</v>
      </c>
      <c r="C1981">
        <v>741999</v>
      </c>
      <c r="D1981" t="s">
        <v>804</v>
      </c>
      <c r="E1981" t="s">
        <v>147</v>
      </c>
      <c r="F1981" t="s">
        <v>292</v>
      </c>
      <c r="G1981" t="str">
        <f t="shared" si="60"/>
        <v>Congo, Rep. to World</v>
      </c>
      <c r="H1981">
        <v>2014</v>
      </c>
      <c r="I1981" t="s">
        <v>724</v>
      </c>
      <c r="J1981">
        <v>6</v>
      </c>
      <c r="K1981">
        <v>0.193</v>
      </c>
      <c r="L1981" s="1">
        <f t="shared" si="61"/>
        <v>1.93E-4</v>
      </c>
    </row>
    <row r="1982" spans="1:12" ht="14.45">
      <c r="A1982" t="s">
        <v>723</v>
      </c>
      <c r="B1982" t="s">
        <v>803</v>
      </c>
      <c r="C1982">
        <v>741999</v>
      </c>
      <c r="D1982" t="s">
        <v>804</v>
      </c>
      <c r="E1982" t="s">
        <v>147</v>
      </c>
      <c r="F1982" t="s">
        <v>292</v>
      </c>
      <c r="G1982" t="str">
        <f t="shared" si="60"/>
        <v>Congo, Rep. to World</v>
      </c>
      <c r="H1982">
        <v>2017</v>
      </c>
      <c r="I1982" t="s">
        <v>724</v>
      </c>
      <c r="J1982">
        <v>6</v>
      </c>
      <c r="K1982">
        <v>1.0269999999999999</v>
      </c>
      <c r="L1982" s="1">
        <f t="shared" si="61"/>
        <v>1.0269999999999999E-3</v>
      </c>
    </row>
    <row r="1983" spans="1:12" ht="14.45">
      <c r="A1983" t="s">
        <v>723</v>
      </c>
      <c r="B1983" t="s">
        <v>803</v>
      </c>
      <c r="C1983">
        <v>761100</v>
      </c>
      <c r="D1983" t="s">
        <v>804</v>
      </c>
      <c r="E1983" t="s">
        <v>147</v>
      </c>
      <c r="F1983" t="s">
        <v>292</v>
      </c>
      <c r="G1983" t="str">
        <f t="shared" si="60"/>
        <v>Congo, Rep. to World</v>
      </c>
      <c r="H1983">
        <v>2014</v>
      </c>
      <c r="I1983" t="s">
        <v>724</v>
      </c>
      <c r="J1983">
        <v>6</v>
      </c>
      <c r="K1983">
        <v>4.0999999999999996</v>
      </c>
      <c r="L1983" s="1">
        <f t="shared" si="61"/>
        <v>4.0999999999999995E-3</v>
      </c>
    </row>
    <row r="1984" spans="1:12" ht="14.45">
      <c r="A1984" t="s">
        <v>723</v>
      </c>
      <c r="B1984" t="s">
        <v>803</v>
      </c>
      <c r="C1984">
        <v>8405</v>
      </c>
      <c r="D1984" t="s">
        <v>804</v>
      </c>
      <c r="E1984" t="s">
        <v>147</v>
      </c>
      <c r="F1984" t="s">
        <v>292</v>
      </c>
      <c r="G1984" t="str">
        <f t="shared" si="60"/>
        <v>Congo, Rep. to World</v>
      </c>
      <c r="H1984">
        <v>2014</v>
      </c>
      <c r="I1984" t="s">
        <v>724</v>
      </c>
      <c r="J1984">
        <v>6</v>
      </c>
      <c r="K1984">
        <v>225.363</v>
      </c>
      <c r="L1984" s="1">
        <f t="shared" si="61"/>
        <v>0.22536300000000001</v>
      </c>
    </row>
    <row r="1985" spans="1:12" ht="14.45">
      <c r="A1985" t="s">
        <v>723</v>
      </c>
      <c r="B1985" t="s">
        <v>803</v>
      </c>
      <c r="C1985">
        <v>8405</v>
      </c>
      <c r="D1985" t="s">
        <v>804</v>
      </c>
      <c r="E1985" t="s">
        <v>147</v>
      </c>
      <c r="F1985" t="s">
        <v>292</v>
      </c>
      <c r="G1985" t="str">
        <f t="shared" si="60"/>
        <v>Congo, Rep. to World</v>
      </c>
      <c r="H1985">
        <v>2017</v>
      </c>
      <c r="I1985" t="s">
        <v>724</v>
      </c>
      <c r="J1985">
        <v>6</v>
      </c>
      <c r="K1985">
        <v>156.94900000000001</v>
      </c>
      <c r="L1985" s="1">
        <f t="shared" si="61"/>
        <v>0.15694900000000001</v>
      </c>
    </row>
    <row r="1986" spans="1:12" ht="14.45">
      <c r="A1986" t="s">
        <v>723</v>
      </c>
      <c r="B1986" t="s">
        <v>803</v>
      </c>
      <c r="C1986">
        <v>8405</v>
      </c>
      <c r="D1986" t="s">
        <v>804</v>
      </c>
      <c r="E1986" t="s">
        <v>670</v>
      </c>
      <c r="F1986" t="s">
        <v>670</v>
      </c>
      <c r="G1986" t="str">
        <f t="shared" si="60"/>
        <v>Congo, Rep. to EU27</v>
      </c>
      <c r="H1986">
        <v>2017</v>
      </c>
      <c r="I1986" t="s">
        <v>724</v>
      </c>
      <c r="J1986">
        <v>6</v>
      </c>
      <c r="K1986">
        <v>152.44300000000001</v>
      </c>
      <c r="L1986" s="1">
        <f t="shared" si="61"/>
        <v>0.15244300000000002</v>
      </c>
    </row>
    <row r="1987" spans="1:12" ht="14.45">
      <c r="A1987" t="s">
        <v>723</v>
      </c>
      <c r="B1987" t="s">
        <v>803</v>
      </c>
      <c r="C1987">
        <v>842129</v>
      </c>
      <c r="D1987" t="s">
        <v>804</v>
      </c>
      <c r="E1987" t="s">
        <v>147</v>
      </c>
      <c r="F1987" t="s">
        <v>292</v>
      </c>
      <c r="G1987" t="str">
        <f t="shared" si="60"/>
        <v>Congo, Rep. to World</v>
      </c>
      <c r="H1987">
        <v>2014</v>
      </c>
      <c r="I1987" t="s">
        <v>724</v>
      </c>
      <c r="J1987">
        <v>6</v>
      </c>
      <c r="K1987">
        <v>191.71199999999999</v>
      </c>
      <c r="L1987" s="1">
        <f t="shared" si="61"/>
        <v>0.19171199999999999</v>
      </c>
    </row>
    <row r="1988" spans="1:12" ht="14.45">
      <c r="A1988" t="s">
        <v>723</v>
      </c>
      <c r="B1988" t="s">
        <v>803</v>
      </c>
      <c r="C1988">
        <v>842129</v>
      </c>
      <c r="D1988" t="s">
        <v>804</v>
      </c>
      <c r="E1988" t="s">
        <v>147</v>
      </c>
      <c r="F1988" t="s">
        <v>292</v>
      </c>
      <c r="G1988" t="str">
        <f t="shared" si="60"/>
        <v>Congo, Rep. to World</v>
      </c>
      <c r="H1988">
        <v>2017</v>
      </c>
      <c r="I1988" t="s">
        <v>724</v>
      </c>
      <c r="J1988">
        <v>6</v>
      </c>
      <c r="K1988">
        <v>299.10700000000003</v>
      </c>
      <c r="L1988" s="1">
        <f t="shared" si="61"/>
        <v>0.29910700000000001</v>
      </c>
    </row>
    <row r="1989" spans="1:12" ht="14.45">
      <c r="A1989" t="s">
        <v>723</v>
      </c>
      <c r="B1989" t="s">
        <v>803</v>
      </c>
      <c r="C1989">
        <v>842129</v>
      </c>
      <c r="D1989" t="s">
        <v>804</v>
      </c>
      <c r="E1989" t="s">
        <v>670</v>
      </c>
      <c r="F1989" t="s">
        <v>670</v>
      </c>
      <c r="G1989" t="str">
        <f t="shared" si="60"/>
        <v>Congo, Rep. to EU27</v>
      </c>
      <c r="H1989">
        <v>2014</v>
      </c>
      <c r="I1989" t="s">
        <v>724</v>
      </c>
      <c r="J1989">
        <v>6</v>
      </c>
      <c r="K1989">
        <v>125.137</v>
      </c>
      <c r="L1989" s="1">
        <f t="shared" si="61"/>
        <v>0.125137</v>
      </c>
    </row>
    <row r="1990" spans="1:12" ht="14.45">
      <c r="A1990" t="s">
        <v>723</v>
      </c>
      <c r="B1990" t="s">
        <v>803</v>
      </c>
      <c r="C1990">
        <v>842129</v>
      </c>
      <c r="D1990" t="s">
        <v>804</v>
      </c>
      <c r="E1990" t="s">
        <v>670</v>
      </c>
      <c r="F1990" t="s">
        <v>670</v>
      </c>
      <c r="G1990" t="str">
        <f t="shared" si="60"/>
        <v>Congo, Rep. to EU27</v>
      </c>
      <c r="H1990">
        <v>2017</v>
      </c>
      <c r="I1990" t="s">
        <v>724</v>
      </c>
      <c r="J1990">
        <v>6</v>
      </c>
      <c r="K1990">
        <v>239.215</v>
      </c>
      <c r="L1990" s="1">
        <f t="shared" si="61"/>
        <v>0.23921500000000001</v>
      </c>
    </row>
    <row r="1991" spans="1:12" ht="14.45">
      <c r="A1991" t="s">
        <v>723</v>
      </c>
      <c r="B1991" t="s">
        <v>803</v>
      </c>
      <c r="C1991">
        <v>842139</v>
      </c>
      <c r="D1991" t="s">
        <v>804</v>
      </c>
      <c r="E1991" t="s">
        <v>147</v>
      </c>
      <c r="F1991" t="s">
        <v>292</v>
      </c>
      <c r="G1991" t="str">
        <f t="shared" si="60"/>
        <v>Congo, Rep. to World</v>
      </c>
      <c r="H1991">
        <v>2014</v>
      </c>
      <c r="I1991" t="s">
        <v>724</v>
      </c>
      <c r="J1991">
        <v>6</v>
      </c>
      <c r="K1991">
        <v>736.36900000000003</v>
      </c>
      <c r="L1991" s="1">
        <f t="shared" si="61"/>
        <v>0.73636900000000005</v>
      </c>
    </row>
    <row r="1992" spans="1:12" ht="14.45">
      <c r="A1992" t="s">
        <v>723</v>
      </c>
      <c r="B1992" t="s">
        <v>803</v>
      </c>
      <c r="C1992">
        <v>842139</v>
      </c>
      <c r="D1992" t="s">
        <v>804</v>
      </c>
      <c r="E1992" t="s">
        <v>147</v>
      </c>
      <c r="F1992" t="s">
        <v>292</v>
      </c>
      <c r="G1992" t="str">
        <f t="shared" si="60"/>
        <v>Congo, Rep. to World</v>
      </c>
      <c r="H1992">
        <v>2017</v>
      </c>
      <c r="I1992" t="s">
        <v>724</v>
      </c>
      <c r="J1992">
        <v>6</v>
      </c>
      <c r="K1992">
        <v>53.905999999999999</v>
      </c>
      <c r="L1992" s="1">
        <f t="shared" si="61"/>
        <v>5.3905999999999996E-2</v>
      </c>
    </row>
    <row r="1993" spans="1:12" ht="14.45">
      <c r="A1993" t="s">
        <v>723</v>
      </c>
      <c r="B1993" t="s">
        <v>803</v>
      </c>
      <c r="C1993">
        <v>847989</v>
      </c>
      <c r="D1993" t="s">
        <v>804</v>
      </c>
      <c r="E1993" t="s">
        <v>147</v>
      </c>
      <c r="F1993" t="s">
        <v>292</v>
      </c>
      <c r="G1993" t="str">
        <f t="shared" ref="G1993:G2056" si="62">CONCATENATE(D1993, " to ", F1993)</f>
        <v>Congo, Rep. to World</v>
      </c>
      <c r="H1993">
        <v>2014</v>
      </c>
      <c r="I1993" t="s">
        <v>724</v>
      </c>
      <c r="J1993">
        <v>6</v>
      </c>
      <c r="K1993">
        <v>2061.0819999999999</v>
      </c>
      <c r="L1993" s="1">
        <f t="shared" ref="L1993:L2056" si="63">K1993/1000</f>
        <v>2.0610819999999999</v>
      </c>
    </row>
    <row r="1994" spans="1:12" ht="14.45">
      <c r="A1994" t="s">
        <v>723</v>
      </c>
      <c r="B1994" t="s">
        <v>803</v>
      </c>
      <c r="C1994">
        <v>847989</v>
      </c>
      <c r="D1994" t="s">
        <v>804</v>
      </c>
      <c r="E1994" t="s">
        <v>147</v>
      </c>
      <c r="F1994" t="s">
        <v>292</v>
      </c>
      <c r="G1994" t="str">
        <f t="shared" si="62"/>
        <v>Congo, Rep. to World</v>
      </c>
      <c r="H1994">
        <v>2017</v>
      </c>
      <c r="I1994" t="s">
        <v>724</v>
      </c>
      <c r="J1994">
        <v>6</v>
      </c>
      <c r="K1994">
        <v>3929.6030000000001</v>
      </c>
      <c r="L1994" s="1">
        <f t="shared" si="63"/>
        <v>3.9296030000000002</v>
      </c>
    </row>
    <row r="1995" spans="1:12" ht="14.45">
      <c r="A1995" t="s">
        <v>723</v>
      </c>
      <c r="B1995" t="s">
        <v>803</v>
      </c>
      <c r="C1995">
        <v>847989</v>
      </c>
      <c r="D1995" t="s">
        <v>804</v>
      </c>
      <c r="E1995" t="s">
        <v>670</v>
      </c>
      <c r="F1995" t="s">
        <v>670</v>
      </c>
      <c r="G1995" t="str">
        <f t="shared" si="62"/>
        <v>Congo, Rep. to EU27</v>
      </c>
      <c r="H1995">
        <v>2014</v>
      </c>
      <c r="I1995" t="s">
        <v>724</v>
      </c>
      <c r="J1995">
        <v>6</v>
      </c>
      <c r="K1995">
        <v>487.23099999999999</v>
      </c>
      <c r="L1995" s="1">
        <f t="shared" si="63"/>
        <v>0.48723099999999997</v>
      </c>
    </row>
    <row r="1996" spans="1:12" ht="14.45">
      <c r="A1996" t="s">
        <v>723</v>
      </c>
      <c r="B1996" t="s">
        <v>803</v>
      </c>
      <c r="C1996">
        <v>847989</v>
      </c>
      <c r="D1996" t="s">
        <v>804</v>
      </c>
      <c r="E1996" t="s">
        <v>670</v>
      </c>
      <c r="F1996" t="s">
        <v>670</v>
      </c>
      <c r="G1996" t="str">
        <f t="shared" si="62"/>
        <v>Congo, Rep. to EU27</v>
      </c>
      <c r="H1996">
        <v>2017</v>
      </c>
      <c r="I1996" t="s">
        <v>724</v>
      </c>
      <c r="J1996">
        <v>6</v>
      </c>
      <c r="K1996">
        <v>832.49400000000003</v>
      </c>
      <c r="L1996" s="1">
        <f t="shared" si="63"/>
        <v>0.83249400000000007</v>
      </c>
    </row>
    <row r="1997" spans="1:12" ht="14.45">
      <c r="A1997" t="s">
        <v>723</v>
      </c>
      <c r="B1997" t="s">
        <v>805</v>
      </c>
      <c r="C1997">
        <v>730900</v>
      </c>
      <c r="D1997" t="s">
        <v>806</v>
      </c>
      <c r="E1997" t="s">
        <v>147</v>
      </c>
      <c r="F1997" t="s">
        <v>292</v>
      </c>
      <c r="G1997" t="str">
        <f t="shared" si="62"/>
        <v>Colombia to World</v>
      </c>
      <c r="H1997">
        <v>2012</v>
      </c>
      <c r="I1997" t="s">
        <v>724</v>
      </c>
      <c r="J1997">
        <v>6</v>
      </c>
      <c r="K1997">
        <v>1231.751</v>
      </c>
      <c r="L1997" s="1">
        <f t="shared" si="63"/>
        <v>1.231751</v>
      </c>
    </row>
    <row r="1998" spans="1:12" ht="14.45">
      <c r="A1998" t="s">
        <v>723</v>
      </c>
      <c r="B1998" t="s">
        <v>805</v>
      </c>
      <c r="C1998">
        <v>730900</v>
      </c>
      <c r="D1998" t="s">
        <v>806</v>
      </c>
      <c r="E1998" t="s">
        <v>147</v>
      </c>
      <c r="F1998" t="s">
        <v>292</v>
      </c>
      <c r="G1998" t="str">
        <f t="shared" si="62"/>
        <v>Colombia to World</v>
      </c>
      <c r="H1998">
        <v>2013</v>
      </c>
      <c r="I1998" t="s">
        <v>724</v>
      </c>
      <c r="J1998">
        <v>6</v>
      </c>
      <c r="K1998">
        <v>3673.0639999999999</v>
      </c>
      <c r="L1998" s="1">
        <f t="shared" si="63"/>
        <v>3.6730639999999997</v>
      </c>
    </row>
    <row r="1999" spans="1:12" ht="14.45">
      <c r="A1999" t="s">
        <v>723</v>
      </c>
      <c r="B1999" t="s">
        <v>805</v>
      </c>
      <c r="C1999">
        <v>730900</v>
      </c>
      <c r="D1999" t="s">
        <v>806</v>
      </c>
      <c r="E1999" t="s">
        <v>147</v>
      </c>
      <c r="F1999" t="s">
        <v>292</v>
      </c>
      <c r="G1999" t="str">
        <f t="shared" si="62"/>
        <v>Colombia to World</v>
      </c>
      <c r="H1999">
        <v>2014</v>
      </c>
      <c r="I1999" t="s">
        <v>724</v>
      </c>
      <c r="J1999">
        <v>6</v>
      </c>
      <c r="K1999">
        <v>619.45899999999995</v>
      </c>
      <c r="L1999" s="1">
        <f t="shared" si="63"/>
        <v>0.61945899999999998</v>
      </c>
    </row>
    <row r="2000" spans="1:12" ht="14.45">
      <c r="A2000" t="s">
        <v>723</v>
      </c>
      <c r="B2000" t="s">
        <v>805</v>
      </c>
      <c r="C2000">
        <v>730900</v>
      </c>
      <c r="D2000" t="s">
        <v>806</v>
      </c>
      <c r="E2000" t="s">
        <v>147</v>
      </c>
      <c r="F2000" t="s">
        <v>292</v>
      </c>
      <c r="G2000" t="str">
        <f t="shared" si="62"/>
        <v>Colombia to World</v>
      </c>
      <c r="H2000">
        <v>2015</v>
      </c>
      <c r="I2000" t="s">
        <v>724</v>
      </c>
      <c r="J2000">
        <v>6</v>
      </c>
      <c r="K2000">
        <v>1405.8989999999999</v>
      </c>
      <c r="L2000" s="1">
        <f t="shared" si="63"/>
        <v>1.4058989999999998</v>
      </c>
    </row>
    <row r="2001" spans="1:12" ht="14.45">
      <c r="A2001" t="s">
        <v>723</v>
      </c>
      <c r="B2001" t="s">
        <v>805</v>
      </c>
      <c r="C2001">
        <v>730900</v>
      </c>
      <c r="D2001" t="s">
        <v>806</v>
      </c>
      <c r="E2001" t="s">
        <v>147</v>
      </c>
      <c r="F2001" t="s">
        <v>292</v>
      </c>
      <c r="G2001" t="str">
        <f t="shared" si="62"/>
        <v>Colombia to World</v>
      </c>
      <c r="H2001">
        <v>2016</v>
      </c>
      <c r="I2001" t="s">
        <v>724</v>
      </c>
      <c r="J2001">
        <v>6</v>
      </c>
      <c r="K2001">
        <v>826.14300000000003</v>
      </c>
      <c r="L2001" s="1">
        <f t="shared" si="63"/>
        <v>0.82614300000000007</v>
      </c>
    </row>
    <row r="2002" spans="1:12" ht="14.45">
      <c r="A2002" t="s">
        <v>723</v>
      </c>
      <c r="B2002" t="s">
        <v>805</v>
      </c>
      <c r="C2002">
        <v>730900</v>
      </c>
      <c r="D2002" t="s">
        <v>806</v>
      </c>
      <c r="E2002" t="s">
        <v>147</v>
      </c>
      <c r="F2002" t="s">
        <v>292</v>
      </c>
      <c r="G2002" t="str">
        <f t="shared" si="62"/>
        <v>Colombia to World</v>
      </c>
      <c r="H2002">
        <v>2017</v>
      </c>
      <c r="I2002" t="s">
        <v>724</v>
      </c>
      <c r="J2002">
        <v>6</v>
      </c>
      <c r="K2002">
        <v>1108.3779999999999</v>
      </c>
      <c r="L2002" s="1">
        <f t="shared" si="63"/>
        <v>1.1083779999999999</v>
      </c>
    </row>
    <row r="2003" spans="1:12" ht="14.45">
      <c r="A2003" t="s">
        <v>723</v>
      </c>
      <c r="B2003" t="s">
        <v>805</v>
      </c>
      <c r="C2003">
        <v>730900</v>
      </c>
      <c r="D2003" t="s">
        <v>806</v>
      </c>
      <c r="E2003" t="s">
        <v>670</v>
      </c>
      <c r="F2003" t="s">
        <v>670</v>
      </c>
      <c r="G2003" t="str">
        <f t="shared" si="62"/>
        <v>Colombia to EU27</v>
      </c>
      <c r="H2003">
        <v>2012</v>
      </c>
      <c r="I2003" t="s">
        <v>724</v>
      </c>
      <c r="J2003">
        <v>6</v>
      </c>
      <c r="K2003">
        <v>0.8</v>
      </c>
      <c r="L2003" s="1">
        <f t="shared" si="63"/>
        <v>8.0000000000000004E-4</v>
      </c>
    </row>
    <row r="2004" spans="1:12" ht="14.45">
      <c r="A2004" t="s">
        <v>723</v>
      </c>
      <c r="B2004" t="s">
        <v>805</v>
      </c>
      <c r="C2004">
        <v>730900</v>
      </c>
      <c r="D2004" t="s">
        <v>806</v>
      </c>
      <c r="E2004" t="s">
        <v>670</v>
      </c>
      <c r="F2004" t="s">
        <v>670</v>
      </c>
      <c r="G2004" t="str">
        <f t="shared" si="62"/>
        <v>Colombia to EU27</v>
      </c>
      <c r="H2004">
        <v>2013</v>
      </c>
      <c r="I2004" t="s">
        <v>724</v>
      </c>
      <c r="J2004">
        <v>6</v>
      </c>
      <c r="K2004">
        <v>0.9</v>
      </c>
      <c r="L2004" s="1">
        <f t="shared" si="63"/>
        <v>8.9999999999999998E-4</v>
      </c>
    </row>
    <row r="2005" spans="1:12" ht="14.45">
      <c r="A2005" t="s">
        <v>723</v>
      </c>
      <c r="B2005" t="s">
        <v>805</v>
      </c>
      <c r="C2005">
        <v>730900</v>
      </c>
      <c r="D2005" t="s">
        <v>806</v>
      </c>
      <c r="E2005" t="s">
        <v>670</v>
      </c>
      <c r="F2005" t="s">
        <v>670</v>
      </c>
      <c r="G2005" t="str">
        <f t="shared" si="62"/>
        <v>Colombia to EU27</v>
      </c>
      <c r="H2005">
        <v>2014</v>
      </c>
      <c r="I2005" t="s">
        <v>724</v>
      </c>
      <c r="J2005">
        <v>6</v>
      </c>
      <c r="K2005">
        <v>0.1</v>
      </c>
      <c r="L2005" s="1">
        <f t="shared" si="63"/>
        <v>1E-4</v>
      </c>
    </row>
    <row r="2006" spans="1:12" ht="14.45">
      <c r="A2006" t="s">
        <v>723</v>
      </c>
      <c r="B2006" t="s">
        <v>805</v>
      </c>
      <c r="C2006">
        <v>730900</v>
      </c>
      <c r="D2006" t="s">
        <v>806</v>
      </c>
      <c r="E2006" t="s">
        <v>670</v>
      </c>
      <c r="F2006" t="s">
        <v>670</v>
      </c>
      <c r="G2006" t="str">
        <f t="shared" si="62"/>
        <v>Colombia to EU27</v>
      </c>
      <c r="H2006">
        <v>2016</v>
      </c>
      <c r="I2006" t="s">
        <v>724</v>
      </c>
      <c r="J2006">
        <v>6</v>
      </c>
      <c r="K2006">
        <v>4.7919999999999998</v>
      </c>
      <c r="L2006" s="1">
        <f t="shared" si="63"/>
        <v>4.7919999999999994E-3</v>
      </c>
    </row>
    <row r="2007" spans="1:12" ht="14.45">
      <c r="A2007" t="s">
        <v>723</v>
      </c>
      <c r="B2007" t="s">
        <v>805</v>
      </c>
      <c r="C2007">
        <v>730900</v>
      </c>
      <c r="D2007" t="s">
        <v>806</v>
      </c>
      <c r="E2007" t="s">
        <v>670</v>
      </c>
      <c r="F2007" t="s">
        <v>670</v>
      </c>
      <c r="G2007" t="str">
        <f t="shared" si="62"/>
        <v>Colombia to EU27</v>
      </c>
      <c r="H2007">
        <v>2017</v>
      </c>
      <c r="I2007" t="s">
        <v>724</v>
      </c>
      <c r="J2007">
        <v>6</v>
      </c>
      <c r="K2007">
        <v>6.2530000000000001</v>
      </c>
      <c r="L2007" s="1">
        <f t="shared" si="63"/>
        <v>6.2529999999999999E-3</v>
      </c>
    </row>
    <row r="2008" spans="1:12" ht="14.45">
      <c r="A2008" t="s">
        <v>723</v>
      </c>
      <c r="B2008" t="s">
        <v>805</v>
      </c>
      <c r="C2008">
        <v>741999</v>
      </c>
      <c r="D2008" t="s">
        <v>806</v>
      </c>
      <c r="E2008" t="s">
        <v>147</v>
      </c>
      <c r="F2008" t="s">
        <v>292</v>
      </c>
      <c r="G2008" t="str">
        <f t="shared" si="62"/>
        <v>Colombia to World</v>
      </c>
      <c r="H2008">
        <v>2012</v>
      </c>
      <c r="I2008" t="s">
        <v>724</v>
      </c>
      <c r="J2008">
        <v>6</v>
      </c>
      <c r="K2008">
        <v>157.97300000000001</v>
      </c>
      <c r="L2008" s="1">
        <f t="shared" si="63"/>
        <v>0.157973</v>
      </c>
    </row>
    <row r="2009" spans="1:12" ht="14.45">
      <c r="A2009" t="s">
        <v>723</v>
      </c>
      <c r="B2009" t="s">
        <v>805</v>
      </c>
      <c r="C2009">
        <v>741999</v>
      </c>
      <c r="D2009" t="s">
        <v>806</v>
      </c>
      <c r="E2009" t="s">
        <v>147</v>
      </c>
      <c r="F2009" t="s">
        <v>292</v>
      </c>
      <c r="G2009" t="str">
        <f t="shared" si="62"/>
        <v>Colombia to World</v>
      </c>
      <c r="H2009">
        <v>2013</v>
      </c>
      <c r="I2009" t="s">
        <v>724</v>
      </c>
      <c r="J2009">
        <v>6</v>
      </c>
      <c r="K2009">
        <v>1198.8720000000001</v>
      </c>
      <c r="L2009" s="1">
        <f t="shared" si="63"/>
        <v>1.1988720000000002</v>
      </c>
    </row>
    <row r="2010" spans="1:12" ht="14.45">
      <c r="A2010" t="s">
        <v>723</v>
      </c>
      <c r="B2010" t="s">
        <v>805</v>
      </c>
      <c r="C2010">
        <v>741999</v>
      </c>
      <c r="D2010" t="s">
        <v>806</v>
      </c>
      <c r="E2010" t="s">
        <v>147</v>
      </c>
      <c r="F2010" t="s">
        <v>292</v>
      </c>
      <c r="G2010" t="str">
        <f t="shared" si="62"/>
        <v>Colombia to World</v>
      </c>
      <c r="H2010">
        <v>2014</v>
      </c>
      <c r="I2010" t="s">
        <v>724</v>
      </c>
      <c r="J2010">
        <v>6</v>
      </c>
      <c r="K2010">
        <v>714.447</v>
      </c>
      <c r="L2010" s="1">
        <f t="shared" si="63"/>
        <v>0.71444700000000005</v>
      </c>
    </row>
    <row r="2011" spans="1:12" ht="14.45">
      <c r="A2011" t="s">
        <v>723</v>
      </c>
      <c r="B2011" t="s">
        <v>805</v>
      </c>
      <c r="C2011">
        <v>741999</v>
      </c>
      <c r="D2011" t="s">
        <v>806</v>
      </c>
      <c r="E2011" t="s">
        <v>147</v>
      </c>
      <c r="F2011" t="s">
        <v>292</v>
      </c>
      <c r="G2011" t="str">
        <f t="shared" si="62"/>
        <v>Colombia to World</v>
      </c>
      <c r="H2011">
        <v>2015</v>
      </c>
      <c r="I2011" t="s">
        <v>724</v>
      </c>
      <c r="J2011">
        <v>6</v>
      </c>
      <c r="K2011">
        <v>432.35</v>
      </c>
      <c r="L2011" s="1">
        <f t="shared" si="63"/>
        <v>0.43235000000000001</v>
      </c>
    </row>
    <row r="2012" spans="1:12" ht="14.45">
      <c r="A2012" t="s">
        <v>723</v>
      </c>
      <c r="B2012" t="s">
        <v>805</v>
      </c>
      <c r="C2012">
        <v>741999</v>
      </c>
      <c r="D2012" t="s">
        <v>806</v>
      </c>
      <c r="E2012" t="s">
        <v>147</v>
      </c>
      <c r="F2012" t="s">
        <v>292</v>
      </c>
      <c r="G2012" t="str">
        <f t="shared" si="62"/>
        <v>Colombia to World</v>
      </c>
      <c r="H2012">
        <v>2016</v>
      </c>
      <c r="I2012" t="s">
        <v>724</v>
      </c>
      <c r="J2012">
        <v>6</v>
      </c>
      <c r="K2012">
        <v>825.84900000000005</v>
      </c>
      <c r="L2012" s="1">
        <f t="shared" si="63"/>
        <v>0.82584900000000006</v>
      </c>
    </row>
    <row r="2013" spans="1:12" ht="14.45">
      <c r="A2013" t="s">
        <v>723</v>
      </c>
      <c r="B2013" t="s">
        <v>805</v>
      </c>
      <c r="C2013">
        <v>741999</v>
      </c>
      <c r="D2013" t="s">
        <v>806</v>
      </c>
      <c r="E2013" t="s">
        <v>147</v>
      </c>
      <c r="F2013" t="s">
        <v>292</v>
      </c>
      <c r="G2013" t="str">
        <f t="shared" si="62"/>
        <v>Colombia to World</v>
      </c>
      <c r="H2013">
        <v>2017</v>
      </c>
      <c r="I2013" t="s">
        <v>724</v>
      </c>
      <c r="J2013">
        <v>6</v>
      </c>
      <c r="K2013">
        <v>440.01100000000002</v>
      </c>
      <c r="L2013" s="1">
        <f t="shared" si="63"/>
        <v>0.44001100000000004</v>
      </c>
    </row>
    <row r="2014" spans="1:12" ht="14.45">
      <c r="A2014" t="s">
        <v>723</v>
      </c>
      <c r="B2014" t="s">
        <v>805</v>
      </c>
      <c r="C2014">
        <v>741999</v>
      </c>
      <c r="D2014" t="s">
        <v>806</v>
      </c>
      <c r="E2014" t="s">
        <v>670</v>
      </c>
      <c r="F2014" t="s">
        <v>670</v>
      </c>
      <c r="G2014" t="str">
        <f t="shared" si="62"/>
        <v>Colombia to EU27</v>
      </c>
      <c r="H2014">
        <v>2012</v>
      </c>
      <c r="I2014" t="s">
        <v>724</v>
      </c>
      <c r="J2014">
        <v>6</v>
      </c>
      <c r="K2014">
        <v>0.39</v>
      </c>
      <c r="L2014" s="1">
        <f t="shared" si="63"/>
        <v>3.8999999999999999E-4</v>
      </c>
    </row>
    <row r="2015" spans="1:12" ht="14.45">
      <c r="A2015" t="s">
        <v>723</v>
      </c>
      <c r="B2015" t="s">
        <v>805</v>
      </c>
      <c r="C2015">
        <v>741999</v>
      </c>
      <c r="D2015" t="s">
        <v>806</v>
      </c>
      <c r="E2015" t="s">
        <v>670</v>
      </c>
      <c r="F2015" t="s">
        <v>670</v>
      </c>
      <c r="G2015" t="str">
        <f t="shared" si="62"/>
        <v>Colombia to EU27</v>
      </c>
      <c r="H2015">
        <v>2013</v>
      </c>
      <c r="I2015" t="s">
        <v>724</v>
      </c>
      <c r="J2015">
        <v>6</v>
      </c>
      <c r="K2015">
        <v>0.32100000000000001</v>
      </c>
      <c r="L2015" s="1">
        <f t="shared" si="63"/>
        <v>3.21E-4</v>
      </c>
    </row>
    <row r="2016" spans="1:12" ht="14.45">
      <c r="A2016" t="s">
        <v>723</v>
      </c>
      <c r="B2016" t="s">
        <v>805</v>
      </c>
      <c r="C2016">
        <v>741999</v>
      </c>
      <c r="D2016" t="s">
        <v>806</v>
      </c>
      <c r="E2016" t="s">
        <v>670</v>
      </c>
      <c r="F2016" t="s">
        <v>670</v>
      </c>
      <c r="G2016" t="str">
        <f t="shared" si="62"/>
        <v>Colombia to EU27</v>
      </c>
      <c r="H2016">
        <v>2014</v>
      </c>
      <c r="I2016" t="s">
        <v>724</v>
      </c>
      <c r="J2016">
        <v>6</v>
      </c>
      <c r="K2016">
        <v>2.9940000000000002</v>
      </c>
      <c r="L2016" s="1">
        <f t="shared" si="63"/>
        <v>2.9940000000000001E-3</v>
      </c>
    </row>
    <row r="2017" spans="1:12" ht="14.45">
      <c r="A2017" t="s">
        <v>723</v>
      </c>
      <c r="B2017" t="s">
        <v>805</v>
      </c>
      <c r="C2017">
        <v>741999</v>
      </c>
      <c r="D2017" t="s">
        <v>806</v>
      </c>
      <c r="E2017" t="s">
        <v>670</v>
      </c>
      <c r="F2017" t="s">
        <v>670</v>
      </c>
      <c r="G2017" t="str">
        <f t="shared" si="62"/>
        <v>Colombia to EU27</v>
      </c>
      <c r="H2017">
        <v>2015</v>
      </c>
      <c r="I2017" t="s">
        <v>724</v>
      </c>
      <c r="J2017">
        <v>6</v>
      </c>
      <c r="K2017">
        <v>2.6429999999999998</v>
      </c>
      <c r="L2017" s="1">
        <f t="shared" si="63"/>
        <v>2.643E-3</v>
      </c>
    </row>
    <row r="2018" spans="1:12" ht="14.45">
      <c r="A2018" t="s">
        <v>723</v>
      </c>
      <c r="B2018" t="s">
        <v>805</v>
      </c>
      <c r="C2018">
        <v>741999</v>
      </c>
      <c r="D2018" t="s">
        <v>806</v>
      </c>
      <c r="E2018" t="s">
        <v>670</v>
      </c>
      <c r="F2018" t="s">
        <v>670</v>
      </c>
      <c r="G2018" t="str">
        <f t="shared" si="62"/>
        <v>Colombia to EU27</v>
      </c>
      <c r="H2018">
        <v>2016</v>
      </c>
      <c r="I2018" t="s">
        <v>724</v>
      </c>
      <c r="J2018">
        <v>6</v>
      </c>
      <c r="K2018">
        <v>0.83099999999999996</v>
      </c>
      <c r="L2018" s="1">
        <f t="shared" si="63"/>
        <v>8.3099999999999992E-4</v>
      </c>
    </row>
    <row r="2019" spans="1:12" ht="14.45">
      <c r="A2019" t="s">
        <v>723</v>
      </c>
      <c r="B2019" t="s">
        <v>805</v>
      </c>
      <c r="C2019">
        <v>741999</v>
      </c>
      <c r="D2019" t="s">
        <v>806</v>
      </c>
      <c r="E2019" t="s">
        <v>670</v>
      </c>
      <c r="F2019" t="s">
        <v>670</v>
      </c>
      <c r="G2019" t="str">
        <f t="shared" si="62"/>
        <v>Colombia to EU27</v>
      </c>
      <c r="H2019">
        <v>2017</v>
      </c>
      <c r="I2019" t="s">
        <v>724</v>
      </c>
      <c r="J2019">
        <v>6</v>
      </c>
      <c r="K2019">
        <v>0.46400000000000002</v>
      </c>
      <c r="L2019" s="1">
        <f t="shared" si="63"/>
        <v>4.64E-4</v>
      </c>
    </row>
    <row r="2020" spans="1:12" ht="14.45">
      <c r="A2020" t="s">
        <v>723</v>
      </c>
      <c r="B2020" t="s">
        <v>805</v>
      </c>
      <c r="C2020">
        <v>761100</v>
      </c>
      <c r="D2020" t="s">
        <v>806</v>
      </c>
      <c r="E2020" t="s">
        <v>147</v>
      </c>
      <c r="F2020" t="s">
        <v>292</v>
      </c>
      <c r="G2020" t="str">
        <f t="shared" si="62"/>
        <v>Colombia to World</v>
      </c>
      <c r="H2020">
        <v>2014</v>
      </c>
      <c r="I2020" t="s">
        <v>724</v>
      </c>
      <c r="J2020">
        <v>6</v>
      </c>
      <c r="K2020">
        <v>12.705</v>
      </c>
      <c r="L2020" s="1">
        <f t="shared" si="63"/>
        <v>1.2704999999999999E-2</v>
      </c>
    </row>
    <row r="2021" spans="1:12" ht="14.45">
      <c r="A2021" t="s">
        <v>723</v>
      </c>
      <c r="B2021" t="s">
        <v>805</v>
      </c>
      <c r="C2021">
        <v>761100</v>
      </c>
      <c r="D2021" t="s">
        <v>806</v>
      </c>
      <c r="E2021" t="s">
        <v>147</v>
      </c>
      <c r="F2021" t="s">
        <v>292</v>
      </c>
      <c r="G2021" t="str">
        <f t="shared" si="62"/>
        <v>Colombia to World</v>
      </c>
      <c r="H2021">
        <v>2017</v>
      </c>
      <c r="I2021" t="s">
        <v>724</v>
      </c>
      <c r="J2021">
        <v>6</v>
      </c>
      <c r="K2021">
        <v>2.5590000000000002</v>
      </c>
      <c r="L2021" s="1">
        <f t="shared" si="63"/>
        <v>2.5590000000000001E-3</v>
      </c>
    </row>
    <row r="2022" spans="1:12" ht="14.45">
      <c r="A2022" t="s">
        <v>723</v>
      </c>
      <c r="B2022" t="s">
        <v>805</v>
      </c>
      <c r="C2022">
        <v>8405</v>
      </c>
      <c r="D2022" t="s">
        <v>806</v>
      </c>
      <c r="E2022" t="s">
        <v>147</v>
      </c>
      <c r="F2022" t="s">
        <v>292</v>
      </c>
      <c r="G2022" t="str">
        <f t="shared" si="62"/>
        <v>Colombia to World</v>
      </c>
      <c r="H2022">
        <v>2012</v>
      </c>
      <c r="I2022" t="s">
        <v>724</v>
      </c>
      <c r="J2022">
        <v>6</v>
      </c>
      <c r="K2022">
        <v>15.087</v>
      </c>
      <c r="L2022" s="1">
        <f t="shared" si="63"/>
        <v>1.5087E-2</v>
      </c>
    </row>
    <row r="2023" spans="1:12" ht="14.45">
      <c r="A2023" t="s">
        <v>723</v>
      </c>
      <c r="B2023" t="s">
        <v>805</v>
      </c>
      <c r="C2023">
        <v>8405</v>
      </c>
      <c r="D2023" t="s">
        <v>806</v>
      </c>
      <c r="E2023" t="s">
        <v>147</v>
      </c>
      <c r="F2023" t="s">
        <v>292</v>
      </c>
      <c r="G2023" t="str">
        <f t="shared" si="62"/>
        <v>Colombia to World</v>
      </c>
      <c r="H2023">
        <v>2013</v>
      </c>
      <c r="I2023" t="s">
        <v>724</v>
      </c>
      <c r="J2023">
        <v>6</v>
      </c>
      <c r="K2023">
        <v>3.2210000000000001</v>
      </c>
      <c r="L2023" s="1">
        <f t="shared" si="63"/>
        <v>3.2209999999999999E-3</v>
      </c>
    </row>
    <row r="2024" spans="1:12" ht="14.45">
      <c r="A2024" t="s">
        <v>723</v>
      </c>
      <c r="B2024" t="s">
        <v>805</v>
      </c>
      <c r="C2024">
        <v>8405</v>
      </c>
      <c r="D2024" t="s">
        <v>806</v>
      </c>
      <c r="E2024" t="s">
        <v>147</v>
      </c>
      <c r="F2024" t="s">
        <v>292</v>
      </c>
      <c r="G2024" t="str">
        <f t="shared" si="62"/>
        <v>Colombia to World</v>
      </c>
      <c r="H2024">
        <v>2014</v>
      </c>
      <c r="I2024" t="s">
        <v>724</v>
      </c>
      <c r="J2024">
        <v>6</v>
      </c>
      <c r="K2024">
        <v>193.16</v>
      </c>
      <c r="L2024" s="1">
        <f t="shared" si="63"/>
        <v>0.19316</v>
      </c>
    </row>
    <row r="2025" spans="1:12" ht="14.45">
      <c r="A2025" t="s">
        <v>723</v>
      </c>
      <c r="B2025" t="s">
        <v>805</v>
      </c>
      <c r="C2025">
        <v>8405</v>
      </c>
      <c r="D2025" t="s">
        <v>806</v>
      </c>
      <c r="E2025" t="s">
        <v>147</v>
      </c>
      <c r="F2025" t="s">
        <v>292</v>
      </c>
      <c r="G2025" t="str">
        <f t="shared" si="62"/>
        <v>Colombia to World</v>
      </c>
      <c r="H2025">
        <v>2015</v>
      </c>
      <c r="I2025" t="s">
        <v>724</v>
      </c>
      <c r="J2025">
        <v>6</v>
      </c>
      <c r="K2025">
        <v>527.31200000000001</v>
      </c>
      <c r="L2025" s="1">
        <f t="shared" si="63"/>
        <v>0.527312</v>
      </c>
    </row>
    <row r="2026" spans="1:12" ht="14.45">
      <c r="A2026" t="s">
        <v>723</v>
      </c>
      <c r="B2026" t="s">
        <v>805</v>
      </c>
      <c r="C2026">
        <v>8405</v>
      </c>
      <c r="D2026" t="s">
        <v>806</v>
      </c>
      <c r="E2026" t="s">
        <v>147</v>
      </c>
      <c r="F2026" t="s">
        <v>292</v>
      </c>
      <c r="G2026" t="str">
        <f t="shared" si="62"/>
        <v>Colombia to World</v>
      </c>
      <c r="H2026">
        <v>2016</v>
      </c>
      <c r="I2026" t="s">
        <v>724</v>
      </c>
      <c r="J2026">
        <v>6</v>
      </c>
      <c r="K2026">
        <v>40.173000000000002</v>
      </c>
      <c r="L2026" s="1">
        <f t="shared" si="63"/>
        <v>4.0173E-2</v>
      </c>
    </row>
    <row r="2027" spans="1:12" ht="14.45">
      <c r="A2027" t="s">
        <v>723</v>
      </c>
      <c r="B2027" t="s">
        <v>805</v>
      </c>
      <c r="C2027">
        <v>8405</v>
      </c>
      <c r="D2027" t="s">
        <v>806</v>
      </c>
      <c r="E2027" t="s">
        <v>147</v>
      </c>
      <c r="F2027" t="s">
        <v>292</v>
      </c>
      <c r="G2027" t="str">
        <f t="shared" si="62"/>
        <v>Colombia to World</v>
      </c>
      <c r="H2027">
        <v>2017</v>
      </c>
      <c r="I2027" t="s">
        <v>724</v>
      </c>
      <c r="J2027">
        <v>6</v>
      </c>
      <c r="K2027">
        <v>177.273</v>
      </c>
      <c r="L2027" s="1">
        <f t="shared" si="63"/>
        <v>0.17727299999999999</v>
      </c>
    </row>
    <row r="2028" spans="1:12" ht="14.45">
      <c r="A2028" t="s">
        <v>723</v>
      </c>
      <c r="B2028" t="s">
        <v>805</v>
      </c>
      <c r="C2028">
        <v>8405</v>
      </c>
      <c r="D2028" t="s">
        <v>806</v>
      </c>
      <c r="E2028" t="s">
        <v>670</v>
      </c>
      <c r="F2028" t="s">
        <v>670</v>
      </c>
      <c r="G2028" t="str">
        <f t="shared" si="62"/>
        <v>Colombia to EU27</v>
      </c>
      <c r="H2028">
        <v>2015</v>
      </c>
      <c r="I2028" t="s">
        <v>724</v>
      </c>
      <c r="J2028">
        <v>6</v>
      </c>
      <c r="K2028">
        <v>461.17899999999997</v>
      </c>
      <c r="L2028" s="1">
        <f t="shared" si="63"/>
        <v>0.46117899999999995</v>
      </c>
    </row>
    <row r="2029" spans="1:12" ht="14.45">
      <c r="A2029" t="s">
        <v>723</v>
      </c>
      <c r="B2029" t="s">
        <v>805</v>
      </c>
      <c r="C2029">
        <v>8405</v>
      </c>
      <c r="D2029" t="s">
        <v>806</v>
      </c>
      <c r="E2029" t="s">
        <v>670</v>
      </c>
      <c r="F2029" t="s">
        <v>670</v>
      </c>
      <c r="G2029" t="str">
        <f t="shared" si="62"/>
        <v>Colombia to EU27</v>
      </c>
      <c r="H2029">
        <v>2017</v>
      </c>
      <c r="I2029" t="s">
        <v>724</v>
      </c>
      <c r="J2029">
        <v>6</v>
      </c>
      <c r="K2029">
        <v>0.1</v>
      </c>
      <c r="L2029" s="1">
        <f t="shared" si="63"/>
        <v>1E-4</v>
      </c>
    </row>
    <row r="2030" spans="1:12" ht="14.45">
      <c r="A2030" t="s">
        <v>723</v>
      </c>
      <c r="B2030" t="s">
        <v>805</v>
      </c>
      <c r="C2030">
        <v>841931</v>
      </c>
      <c r="D2030" t="s">
        <v>806</v>
      </c>
      <c r="E2030" t="s">
        <v>147</v>
      </c>
      <c r="F2030" t="s">
        <v>292</v>
      </c>
      <c r="G2030" t="str">
        <f t="shared" si="62"/>
        <v>Colombia to World</v>
      </c>
      <c r="H2030">
        <v>2012</v>
      </c>
      <c r="I2030" t="s">
        <v>724</v>
      </c>
      <c r="J2030">
        <v>6</v>
      </c>
      <c r="K2030">
        <v>634.59400000000005</v>
      </c>
      <c r="L2030" s="1">
        <f t="shared" si="63"/>
        <v>0.6345940000000001</v>
      </c>
    </row>
    <row r="2031" spans="1:12" ht="14.45">
      <c r="A2031" t="s">
        <v>723</v>
      </c>
      <c r="B2031" t="s">
        <v>805</v>
      </c>
      <c r="C2031">
        <v>841931</v>
      </c>
      <c r="D2031" t="s">
        <v>806</v>
      </c>
      <c r="E2031" t="s">
        <v>147</v>
      </c>
      <c r="F2031" t="s">
        <v>292</v>
      </c>
      <c r="G2031" t="str">
        <f t="shared" si="62"/>
        <v>Colombia to World</v>
      </c>
      <c r="H2031">
        <v>2013</v>
      </c>
      <c r="I2031" t="s">
        <v>724</v>
      </c>
      <c r="J2031">
        <v>6</v>
      </c>
      <c r="K2031">
        <v>1978.2239999999999</v>
      </c>
      <c r="L2031" s="1">
        <f t="shared" si="63"/>
        <v>1.978224</v>
      </c>
    </row>
    <row r="2032" spans="1:12" ht="14.45">
      <c r="A2032" t="s">
        <v>723</v>
      </c>
      <c r="B2032" t="s">
        <v>805</v>
      </c>
      <c r="C2032">
        <v>841931</v>
      </c>
      <c r="D2032" t="s">
        <v>806</v>
      </c>
      <c r="E2032" t="s">
        <v>147</v>
      </c>
      <c r="F2032" t="s">
        <v>292</v>
      </c>
      <c r="G2032" t="str">
        <f t="shared" si="62"/>
        <v>Colombia to World</v>
      </c>
      <c r="H2032">
        <v>2014</v>
      </c>
      <c r="I2032" t="s">
        <v>724</v>
      </c>
      <c r="J2032">
        <v>6</v>
      </c>
      <c r="K2032">
        <v>645.83199999999999</v>
      </c>
      <c r="L2032" s="1">
        <f t="shared" si="63"/>
        <v>0.64583199999999996</v>
      </c>
    </row>
    <row r="2033" spans="1:12" ht="14.45">
      <c r="A2033" t="s">
        <v>723</v>
      </c>
      <c r="B2033" t="s">
        <v>805</v>
      </c>
      <c r="C2033">
        <v>841931</v>
      </c>
      <c r="D2033" t="s">
        <v>806</v>
      </c>
      <c r="E2033" t="s">
        <v>147</v>
      </c>
      <c r="F2033" t="s">
        <v>292</v>
      </c>
      <c r="G2033" t="str">
        <f t="shared" si="62"/>
        <v>Colombia to World</v>
      </c>
      <c r="H2033">
        <v>2015</v>
      </c>
      <c r="I2033" t="s">
        <v>724</v>
      </c>
      <c r="J2033">
        <v>6</v>
      </c>
      <c r="K2033">
        <v>857.21100000000001</v>
      </c>
      <c r="L2033" s="1">
        <f t="shared" si="63"/>
        <v>0.85721100000000006</v>
      </c>
    </row>
    <row r="2034" spans="1:12" ht="14.45">
      <c r="A2034" t="s">
        <v>723</v>
      </c>
      <c r="B2034" t="s">
        <v>805</v>
      </c>
      <c r="C2034">
        <v>841931</v>
      </c>
      <c r="D2034" t="s">
        <v>806</v>
      </c>
      <c r="E2034" t="s">
        <v>147</v>
      </c>
      <c r="F2034" t="s">
        <v>292</v>
      </c>
      <c r="G2034" t="str">
        <f t="shared" si="62"/>
        <v>Colombia to World</v>
      </c>
      <c r="H2034">
        <v>2016</v>
      </c>
      <c r="I2034" t="s">
        <v>724</v>
      </c>
      <c r="J2034">
        <v>6</v>
      </c>
      <c r="K2034">
        <v>545.19500000000005</v>
      </c>
      <c r="L2034" s="1">
        <f t="shared" si="63"/>
        <v>0.5451950000000001</v>
      </c>
    </row>
    <row r="2035" spans="1:12" ht="14.45">
      <c r="A2035" t="s">
        <v>723</v>
      </c>
      <c r="B2035" t="s">
        <v>805</v>
      </c>
      <c r="C2035">
        <v>841931</v>
      </c>
      <c r="D2035" t="s">
        <v>806</v>
      </c>
      <c r="E2035" t="s">
        <v>147</v>
      </c>
      <c r="F2035" t="s">
        <v>292</v>
      </c>
      <c r="G2035" t="str">
        <f t="shared" si="62"/>
        <v>Colombia to World</v>
      </c>
      <c r="H2035">
        <v>2017</v>
      </c>
      <c r="I2035" t="s">
        <v>724</v>
      </c>
      <c r="J2035">
        <v>6</v>
      </c>
      <c r="K2035">
        <v>1396.402</v>
      </c>
      <c r="L2035" s="1">
        <f t="shared" si="63"/>
        <v>1.3964020000000001</v>
      </c>
    </row>
    <row r="2036" spans="1:12" ht="14.45">
      <c r="A2036" t="s">
        <v>723</v>
      </c>
      <c r="B2036" t="s">
        <v>805</v>
      </c>
      <c r="C2036">
        <v>841931</v>
      </c>
      <c r="D2036" t="s">
        <v>806</v>
      </c>
      <c r="E2036" t="s">
        <v>670</v>
      </c>
      <c r="F2036" t="s">
        <v>670</v>
      </c>
      <c r="G2036" t="str">
        <f t="shared" si="62"/>
        <v>Colombia to EU27</v>
      </c>
      <c r="H2036">
        <v>2017</v>
      </c>
      <c r="I2036" t="s">
        <v>724</v>
      </c>
      <c r="J2036">
        <v>6</v>
      </c>
      <c r="K2036">
        <v>13.824</v>
      </c>
      <c r="L2036" s="1">
        <f t="shared" si="63"/>
        <v>1.3823999999999999E-2</v>
      </c>
    </row>
    <row r="2037" spans="1:12" ht="14.45">
      <c r="A2037" t="s">
        <v>723</v>
      </c>
      <c r="B2037" t="s">
        <v>805</v>
      </c>
      <c r="C2037">
        <v>841940</v>
      </c>
      <c r="D2037" t="s">
        <v>806</v>
      </c>
      <c r="E2037" t="s">
        <v>147</v>
      </c>
      <c r="F2037" t="s">
        <v>292</v>
      </c>
      <c r="G2037" t="str">
        <f t="shared" si="62"/>
        <v>Colombia to World</v>
      </c>
      <c r="H2037">
        <v>2012</v>
      </c>
      <c r="I2037" t="s">
        <v>724</v>
      </c>
      <c r="J2037">
        <v>6</v>
      </c>
      <c r="K2037">
        <v>864</v>
      </c>
      <c r="L2037" s="1">
        <f t="shared" si="63"/>
        <v>0.86399999999999999</v>
      </c>
    </row>
    <row r="2038" spans="1:12" ht="14.45">
      <c r="A2038" t="s">
        <v>723</v>
      </c>
      <c r="B2038" t="s">
        <v>805</v>
      </c>
      <c r="C2038">
        <v>841940</v>
      </c>
      <c r="D2038" t="s">
        <v>806</v>
      </c>
      <c r="E2038" t="s">
        <v>147</v>
      </c>
      <c r="F2038" t="s">
        <v>292</v>
      </c>
      <c r="G2038" t="str">
        <f t="shared" si="62"/>
        <v>Colombia to World</v>
      </c>
      <c r="H2038">
        <v>2013</v>
      </c>
      <c r="I2038" t="s">
        <v>724</v>
      </c>
      <c r="J2038">
        <v>6</v>
      </c>
      <c r="K2038">
        <v>162.214</v>
      </c>
      <c r="L2038" s="1">
        <f t="shared" si="63"/>
        <v>0.162214</v>
      </c>
    </row>
    <row r="2039" spans="1:12" ht="14.45">
      <c r="A2039" t="s">
        <v>723</v>
      </c>
      <c r="B2039" t="s">
        <v>805</v>
      </c>
      <c r="C2039">
        <v>841940</v>
      </c>
      <c r="D2039" t="s">
        <v>806</v>
      </c>
      <c r="E2039" t="s">
        <v>147</v>
      </c>
      <c r="F2039" t="s">
        <v>292</v>
      </c>
      <c r="G2039" t="str">
        <f t="shared" si="62"/>
        <v>Colombia to World</v>
      </c>
      <c r="H2039">
        <v>2015</v>
      </c>
      <c r="I2039" t="s">
        <v>724</v>
      </c>
      <c r="J2039">
        <v>6</v>
      </c>
      <c r="K2039">
        <v>40.25</v>
      </c>
      <c r="L2039" s="1">
        <f t="shared" si="63"/>
        <v>4.0250000000000001E-2</v>
      </c>
    </row>
    <row r="2040" spans="1:12" ht="14.45">
      <c r="A2040" t="s">
        <v>723</v>
      </c>
      <c r="B2040" t="s">
        <v>805</v>
      </c>
      <c r="C2040">
        <v>841940</v>
      </c>
      <c r="D2040" t="s">
        <v>806</v>
      </c>
      <c r="E2040" t="s">
        <v>147</v>
      </c>
      <c r="F2040" t="s">
        <v>292</v>
      </c>
      <c r="G2040" t="str">
        <f t="shared" si="62"/>
        <v>Colombia to World</v>
      </c>
      <c r="H2040">
        <v>2016</v>
      </c>
      <c r="I2040" t="s">
        <v>724</v>
      </c>
      <c r="J2040">
        <v>6</v>
      </c>
      <c r="K2040">
        <v>89.691999999999993</v>
      </c>
      <c r="L2040" s="1">
        <f t="shared" si="63"/>
        <v>8.9691999999999994E-2</v>
      </c>
    </row>
    <row r="2041" spans="1:12" ht="14.45">
      <c r="A2041" t="s">
        <v>723</v>
      </c>
      <c r="B2041" t="s">
        <v>805</v>
      </c>
      <c r="C2041">
        <v>841940</v>
      </c>
      <c r="D2041" t="s">
        <v>806</v>
      </c>
      <c r="E2041" t="s">
        <v>147</v>
      </c>
      <c r="F2041" t="s">
        <v>292</v>
      </c>
      <c r="G2041" t="str">
        <f t="shared" si="62"/>
        <v>Colombia to World</v>
      </c>
      <c r="H2041">
        <v>2017</v>
      </c>
      <c r="I2041" t="s">
        <v>724</v>
      </c>
      <c r="J2041">
        <v>6</v>
      </c>
      <c r="K2041">
        <v>56.792000000000002</v>
      </c>
      <c r="L2041" s="1">
        <f t="shared" si="63"/>
        <v>5.6792000000000002E-2</v>
      </c>
    </row>
    <row r="2042" spans="1:12" ht="14.45">
      <c r="A2042" t="s">
        <v>723</v>
      </c>
      <c r="B2042" t="s">
        <v>805</v>
      </c>
      <c r="C2042">
        <v>841940</v>
      </c>
      <c r="D2042" t="s">
        <v>806</v>
      </c>
      <c r="E2042" t="s">
        <v>670</v>
      </c>
      <c r="F2042" t="s">
        <v>670</v>
      </c>
      <c r="G2042" t="str">
        <f t="shared" si="62"/>
        <v>Colombia to EU27</v>
      </c>
      <c r="H2042">
        <v>2016</v>
      </c>
      <c r="I2042" t="s">
        <v>724</v>
      </c>
      <c r="J2042">
        <v>6</v>
      </c>
      <c r="K2042">
        <v>67.048000000000002</v>
      </c>
      <c r="L2042" s="1">
        <f t="shared" si="63"/>
        <v>6.7047999999999996E-2</v>
      </c>
    </row>
    <row r="2043" spans="1:12" ht="14.45">
      <c r="A2043" t="s">
        <v>723</v>
      </c>
      <c r="B2043" t="s">
        <v>805</v>
      </c>
      <c r="C2043">
        <v>842129</v>
      </c>
      <c r="D2043" t="s">
        <v>806</v>
      </c>
      <c r="E2043" t="s">
        <v>147</v>
      </c>
      <c r="F2043" t="s">
        <v>292</v>
      </c>
      <c r="G2043" t="str">
        <f t="shared" si="62"/>
        <v>Colombia to World</v>
      </c>
      <c r="H2043">
        <v>2012</v>
      </c>
      <c r="I2043" t="s">
        <v>724</v>
      </c>
      <c r="J2043">
        <v>6</v>
      </c>
      <c r="K2043">
        <v>1178.9390000000001</v>
      </c>
      <c r="L2043" s="1">
        <f t="shared" si="63"/>
        <v>1.1789390000000002</v>
      </c>
    </row>
    <row r="2044" spans="1:12" ht="14.45">
      <c r="A2044" t="s">
        <v>723</v>
      </c>
      <c r="B2044" t="s">
        <v>805</v>
      </c>
      <c r="C2044">
        <v>842129</v>
      </c>
      <c r="D2044" t="s">
        <v>806</v>
      </c>
      <c r="E2044" t="s">
        <v>147</v>
      </c>
      <c r="F2044" t="s">
        <v>292</v>
      </c>
      <c r="G2044" t="str">
        <f t="shared" si="62"/>
        <v>Colombia to World</v>
      </c>
      <c r="H2044">
        <v>2013</v>
      </c>
      <c r="I2044" t="s">
        <v>724</v>
      </c>
      <c r="J2044">
        <v>6</v>
      </c>
      <c r="K2044">
        <v>5556.7</v>
      </c>
      <c r="L2044" s="1">
        <f t="shared" si="63"/>
        <v>5.5567000000000002</v>
      </c>
    </row>
    <row r="2045" spans="1:12" ht="14.45">
      <c r="A2045" t="s">
        <v>723</v>
      </c>
      <c r="B2045" t="s">
        <v>805</v>
      </c>
      <c r="C2045">
        <v>842129</v>
      </c>
      <c r="D2045" t="s">
        <v>806</v>
      </c>
      <c r="E2045" t="s">
        <v>147</v>
      </c>
      <c r="F2045" t="s">
        <v>292</v>
      </c>
      <c r="G2045" t="str">
        <f t="shared" si="62"/>
        <v>Colombia to World</v>
      </c>
      <c r="H2045">
        <v>2014</v>
      </c>
      <c r="I2045" t="s">
        <v>724</v>
      </c>
      <c r="J2045">
        <v>6</v>
      </c>
      <c r="K2045">
        <v>5367.5069999999996</v>
      </c>
      <c r="L2045" s="1">
        <f t="shared" si="63"/>
        <v>5.3675069999999998</v>
      </c>
    </row>
    <row r="2046" spans="1:12" ht="14.45">
      <c r="A2046" t="s">
        <v>723</v>
      </c>
      <c r="B2046" t="s">
        <v>805</v>
      </c>
      <c r="C2046">
        <v>842129</v>
      </c>
      <c r="D2046" t="s">
        <v>806</v>
      </c>
      <c r="E2046" t="s">
        <v>147</v>
      </c>
      <c r="F2046" t="s">
        <v>292</v>
      </c>
      <c r="G2046" t="str">
        <f t="shared" si="62"/>
        <v>Colombia to World</v>
      </c>
      <c r="H2046">
        <v>2015</v>
      </c>
      <c r="I2046" t="s">
        <v>724</v>
      </c>
      <c r="J2046">
        <v>6</v>
      </c>
      <c r="K2046">
        <v>3330.4209999999998</v>
      </c>
      <c r="L2046" s="1">
        <f t="shared" si="63"/>
        <v>3.3304209999999999</v>
      </c>
    </row>
    <row r="2047" spans="1:12" ht="14.45">
      <c r="A2047" t="s">
        <v>723</v>
      </c>
      <c r="B2047" t="s">
        <v>805</v>
      </c>
      <c r="C2047">
        <v>842129</v>
      </c>
      <c r="D2047" t="s">
        <v>806</v>
      </c>
      <c r="E2047" t="s">
        <v>147</v>
      </c>
      <c r="F2047" t="s">
        <v>292</v>
      </c>
      <c r="G2047" t="str">
        <f t="shared" si="62"/>
        <v>Colombia to World</v>
      </c>
      <c r="H2047">
        <v>2016</v>
      </c>
      <c r="I2047" t="s">
        <v>724</v>
      </c>
      <c r="J2047">
        <v>6</v>
      </c>
      <c r="K2047">
        <v>1470.704</v>
      </c>
      <c r="L2047" s="1">
        <f t="shared" si="63"/>
        <v>1.470704</v>
      </c>
    </row>
    <row r="2048" spans="1:12" ht="14.45">
      <c r="A2048" t="s">
        <v>723</v>
      </c>
      <c r="B2048" t="s">
        <v>805</v>
      </c>
      <c r="C2048">
        <v>842129</v>
      </c>
      <c r="D2048" t="s">
        <v>806</v>
      </c>
      <c r="E2048" t="s">
        <v>147</v>
      </c>
      <c r="F2048" t="s">
        <v>292</v>
      </c>
      <c r="G2048" t="str">
        <f t="shared" si="62"/>
        <v>Colombia to World</v>
      </c>
      <c r="H2048">
        <v>2017</v>
      </c>
      <c r="I2048" t="s">
        <v>724</v>
      </c>
      <c r="J2048">
        <v>6</v>
      </c>
      <c r="K2048">
        <v>1549.375</v>
      </c>
      <c r="L2048" s="1">
        <f t="shared" si="63"/>
        <v>1.5493749999999999</v>
      </c>
    </row>
    <row r="2049" spans="1:12" ht="14.45">
      <c r="A2049" t="s">
        <v>723</v>
      </c>
      <c r="B2049" t="s">
        <v>805</v>
      </c>
      <c r="C2049">
        <v>842129</v>
      </c>
      <c r="D2049" t="s">
        <v>806</v>
      </c>
      <c r="E2049" t="s">
        <v>670</v>
      </c>
      <c r="F2049" t="s">
        <v>670</v>
      </c>
      <c r="G2049" t="str">
        <f t="shared" si="62"/>
        <v>Colombia to EU27</v>
      </c>
      <c r="H2049">
        <v>2012</v>
      </c>
      <c r="I2049" t="s">
        <v>724</v>
      </c>
      <c r="J2049">
        <v>6</v>
      </c>
      <c r="K2049">
        <v>8.1519999999999992</v>
      </c>
      <c r="L2049" s="1">
        <f t="shared" si="63"/>
        <v>8.1519999999999995E-3</v>
      </c>
    </row>
    <row r="2050" spans="1:12" ht="14.45">
      <c r="A2050" t="s">
        <v>723</v>
      </c>
      <c r="B2050" t="s">
        <v>805</v>
      </c>
      <c r="C2050">
        <v>842129</v>
      </c>
      <c r="D2050" t="s">
        <v>806</v>
      </c>
      <c r="E2050" t="s">
        <v>670</v>
      </c>
      <c r="F2050" t="s">
        <v>670</v>
      </c>
      <c r="G2050" t="str">
        <f t="shared" si="62"/>
        <v>Colombia to EU27</v>
      </c>
      <c r="H2050">
        <v>2013</v>
      </c>
      <c r="I2050" t="s">
        <v>724</v>
      </c>
      <c r="J2050">
        <v>6</v>
      </c>
      <c r="K2050">
        <v>12.94</v>
      </c>
      <c r="L2050" s="1">
        <f t="shared" si="63"/>
        <v>1.294E-2</v>
      </c>
    </row>
    <row r="2051" spans="1:12" ht="14.45">
      <c r="A2051" t="s">
        <v>723</v>
      </c>
      <c r="B2051" t="s">
        <v>805</v>
      </c>
      <c r="C2051">
        <v>842129</v>
      </c>
      <c r="D2051" t="s">
        <v>806</v>
      </c>
      <c r="E2051" t="s">
        <v>670</v>
      </c>
      <c r="F2051" t="s">
        <v>670</v>
      </c>
      <c r="G2051" t="str">
        <f t="shared" si="62"/>
        <v>Colombia to EU27</v>
      </c>
      <c r="H2051">
        <v>2014</v>
      </c>
      <c r="I2051" t="s">
        <v>724</v>
      </c>
      <c r="J2051">
        <v>6</v>
      </c>
      <c r="K2051">
        <v>14.712999999999999</v>
      </c>
      <c r="L2051" s="1">
        <f t="shared" si="63"/>
        <v>1.4712999999999999E-2</v>
      </c>
    </row>
    <row r="2052" spans="1:12" ht="14.45">
      <c r="A2052" t="s">
        <v>723</v>
      </c>
      <c r="B2052" t="s">
        <v>805</v>
      </c>
      <c r="C2052">
        <v>842129</v>
      </c>
      <c r="D2052" t="s">
        <v>806</v>
      </c>
      <c r="E2052" t="s">
        <v>670</v>
      </c>
      <c r="F2052" t="s">
        <v>670</v>
      </c>
      <c r="G2052" t="str">
        <f t="shared" si="62"/>
        <v>Colombia to EU27</v>
      </c>
      <c r="H2052">
        <v>2015</v>
      </c>
      <c r="I2052" t="s">
        <v>724</v>
      </c>
      <c r="J2052">
        <v>6</v>
      </c>
      <c r="K2052">
        <v>8.67</v>
      </c>
      <c r="L2052" s="1">
        <f t="shared" si="63"/>
        <v>8.6700000000000006E-3</v>
      </c>
    </row>
    <row r="2053" spans="1:12" ht="14.45">
      <c r="A2053" t="s">
        <v>723</v>
      </c>
      <c r="B2053" t="s">
        <v>805</v>
      </c>
      <c r="C2053">
        <v>842129</v>
      </c>
      <c r="D2053" t="s">
        <v>806</v>
      </c>
      <c r="E2053" t="s">
        <v>670</v>
      </c>
      <c r="F2053" t="s">
        <v>670</v>
      </c>
      <c r="G2053" t="str">
        <f t="shared" si="62"/>
        <v>Colombia to EU27</v>
      </c>
      <c r="H2053">
        <v>2016</v>
      </c>
      <c r="I2053" t="s">
        <v>724</v>
      </c>
      <c r="J2053">
        <v>6</v>
      </c>
      <c r="K2053">
        <v>5.0339999999999998</v>
      </c>
      <c r="L2053" s="1">
        <f t="shared" si="63"/>
        <v>5.0339999999999994E-3</v>
      </c>
    </row>
    <row r="2054" spans="1:12" ht="14.45">
      <c r="A2054" t="s">
        <v>723</v>
      </c>
      <c r="B2054" t="s">
        <v>805</v>
      </c>
      <c r="C2054">
        <v>842129</v>
      </c>
      <c r="D2054" t="s">
        <v>806</v>
      </c>
      <c r="E2054" t="s">
        <v>670</v>
      </c>
      <c r="F2054" t="s">
        <v>670</v>
      </c>
      <c r="G2054" t="str">
        <f t="shared" si="62"/>
        <v>Colombia to EU27</v>
      </c>
      <c r="H2054">
        <v>2017</v>
      </c>
      <c r="I2054" t="s">
        <v>724</v>
      </c>
      <c r="J2054">
        <v>6</v>
      </c>
      <c r="K2054">
        <v>153.14599999999999</v>
      </c>
      <c r="L2054" s="1">
        <f t="shared" si="63"/>
        <v>0.15314599999999998</v>
      </c>
    </row>
    <row r="2055" spans="1:12" ht="14.45">
      <c r="A2055" t="s">
        <v>723</v>
      </c>
      <c r="B2055" t="s">
        <v>805</v>
      </c>
      <c r="C2055">
        <v>842139</v>
      </c>
      <c r="D2055" t="s">
        <v>806</v>
      </c>
      <c r="E2055" t="s">
        <v>147</v>
      </c>
      <c r="F2055" t="s">
        <v>292</v>
      </c>
      <c r="G2055" t="str">
        <f t="shared" si="62"/>
        <v>Colombia to World</v>
      </c>
      <c r="H2055">
        <v>2012</v>
      </c>
      <c r="I2055" t="s">
        <v>724</v>
      </c>
      <c r="J2055">
        <v>6</v>
      </c>
      <c r="K2055">
        <v>899.11599999999999</v>
      </c>
      <c r="L2055" s="1">
        <f t="shared" si="63"/>
        <v>0.89911600000000003</v>
      </c>
    </row>
    <row r="2056" spans="1:12" ht="14.45">
      <c r="A2056" t="s">
        <v>723</v>
      </c>
      <c r="B2056" t="s">
        <v>805</v>
      </c>
      <c r="C2056">
        <v>842139</v>
      </c>
      <c r="D2056" t="s">
        <v>806</v>
      </c>
      <c r="E2056" t="s">
        <v>147</v>
      </c>
      <c r="F2056" t="s">
        <v>292</v>
      </c>
      <c r="G2056" t="str">
        <f t="shared" si="62"/>
        <v>Colombia to World</v>
      </c>
      <c r="H2056">
        <v>2013</v>
      </c>
      <c r="I2056" t="s">
        <v>724</v>
      </c>
      <c r="J2056">
        <v>6</v>
      </c>
      <c r="K2056">
        <v>884.68899999999996</v>
      </c>
      <c r="L2056" s="1">
        <f t="shared" si="63"/>
        <v>0.88468899999999995</v>
      </c>
    </row>
    <row r="2057" spans="1:12" ht="14.45">
      <c r="A2057" t="s">
        <v>723</v>
      </c>
      <c r="B2057" t="s">
        <v>805</v>
      </c>
      <c r="C2057">
        <v>842139</v>
      </c>
      <c r="D2057" t="s">
        <v>806</v>
      </c>
      <c r="E2057" t="s">
        <v>147</v>
      </c>
      <c r="F2057" t="s">
        <v>292</v>
      </c>
      <c r="G2057" t="str">
        <f t="shared" ref="G2057:G2120" si="64">CONCATENATE(D2057, " to ", F2057)</f>
        <v>Colombia to World</v>
      </c>
      <c r="H2057">
        <v>2014</v>
      </c>
      <c r="I2057" t="s">
        <v>724</v>
      </c>
      <c r="J2057">
        <v>6</v>
      </c>
      <c r="K2057">
        <v>1035.7439999999999</v>
      </c>
      <c r="L2057" s="1">
        <f t="shared" ref="L2057:L2120" si="65">K2057/1000</f>
        <v>1.035744</v>
      </c>
    </row>
    <row r="2058" spans="1:12" ht="14.45">
      <c r="A2058" t="s">
        <v>723</v>
      </c>
      <c r="B2058" t="s">
        <v>805</v>
      </c>
      <c r="C2058">
        <v>842139</v>
      </c>
      <c r="D2058" t="s">
        <v>806</v>
      </c>
      <c r="E2058" t="s">
        <v>147</v>
      </c>
      <c r="F2058" t="s">
        <v>292</v>
      </c>
      <c r="G2058" t="str">
        <f t="shared" si="64"/>
        <v>Colombia to World</v>
      </c>
      <c r="H2058">
        <v>2015</v>
      </c>
      <c r="I2058" t="s">
        <v>724</v>
      </c>
      <c r="J2058">
        <v>6</v>
      </c>
      <c r="K2058">
        <v>547.96799999999996</v>
      </c>
      <c r="L2058" s="1">
        <f t="shared" si="65"/>
        <v>0.54796800000000001</v>
      </c>
    </row>
    <row r="2059" spans="1:12" ht="14.45">
      <c r="A2059" t="s">
        <v>723</v>
      </c>
      <c r="B2059" t="s">
        <v>805</v>
      </c>
      <c r="C2059">
        <v>842139</v>
      </c>
      <c r="D2059" t="s">
        <v>806</v>
      </c>
      <c r="E2059" t="s">
        <v>147</v>
      </c>
      <c r="F2059" t="s">
        <v>292</v>
      </c>
      <c r="G2059" t="str">
        <f t="shared" si="64"/>
        <v>Colombia to World</v>
      </c>
      <c r="H2059">
        <v>2016</v>
      </c>
      <c r="I2059" t="s">
        <v>724</v>
      </c>
      <c r="J2059">
        <v>6</v>
      </c>
      <c r="K2059">
        <v>2077.3359999999998</v>
      </c>
      <c r="L2059" s="1">
        <f t="shared" si="65"/>
        <v>2.0773359999999998</v>
      </c>
    </row>
    <row r="2060" spans="1:12" ht="14.45">
      <c r="A2060" t="s">
        <v>723</v>
      </c>
      <c r="B2060" t="s">
        <v>805</v>
      </c>
      <c r="C2060">
        <v>842139</v>
      </c>
      <c r="D2060" t="s">
        <v>806</v>
      </c>
      <c r="E2060" t="s">
        <v>147</v>
      </c>
      <c r="F2060" t="s">
        <v>292</v>
      </c>
      <c r="G2060" t="str">
        <f t="shared" si="64"/>
        <v>Colombia to World</v>
      </c>
      <c r="H2060">
        <v>2017</v>
      </c>
      <c r="I2060" t="s">
        <v>724</v>
      </c>
      <c r="J2060">
        <v>6</v>
      </c>
      <c r="K2060">
        <v>842.22400000000005</v>
      </c>
      <c r="L2060" s="1">
        <f t="shared" si="65"/>
        <v>0.84222400000000008</v>
      </c>
    </row>
    <row r="2061" spans="1:12" ht="14.45">
      <c r="A2061" t="s">
        <v>723</v>
      </c>
      <c r="B2061" t="s">
        <v>805</v>
      </c>
      <c r="C2061">
        <v>842139</v>
      </c>
      <c r="D2061" t="s">
        <v>806</v>
      </c>
      <c r="E2061" t="s">
        <v>670</v>
      </c>
      <c r="F2061" t="s">
        <v>670</v>
      </c>
      <c r="G2061" t="str">
        <f t="shared" si="64"/>
        <v>Colombia to EU27</v>
      </c>
      <c r="H2061">
        <v>2012</v>
      </c>
      <c r="I2061" t="s">
        <v>724</v>
      </c>
      <c r="J2061">
        <v>6</v>
      </c>
      <c r="K2061">
        <v>12.535</v>
      </c>
      <c r="L2061" s="1">
        <f t="shared" si="65"/>
        <v>1.2535000000000001E-2</v>
      </c>
    </row>
    <row r="2062" spans="1:12" ht="14.45">
      <c r="A2062" t="s">
        <v>723</v>
      </c>
      <c r="B2062" t="s">
        <v>805</v>
      </c>
      <c r="C2062">
        <v>842139</v>
      </c>
      <c r="D2062" t="s">
        <v>806</v>
      </c>
      <c r="E2062" t="s">
        <v>670</v>
      </c>
      <c r="F2062" t="s">
        <v>670</v>
      </c>
      <c r="G2062" t="str">
        <f t="shared" si="64"/>
        <v>Colombia to EU27</v>
      </c>
      <c r="H2062">
        <v>2013</v>
      </c>
      <c r="I2062" t="s">
        <v>724</v>
      </c>
      <c r="J2062">
        <v>6</v>
      </c>
      <c r="K2062">
        <v>12.45</v>
      </c>
      <c r="L2062" s="1">
        <f t="shared" si="65"/>
        <v>1.2449999999999999E-2</v>
      </c>
    </row>
    <row r="2063" spans="1:12" ht="14.45">
      <c r="A2063" t="s">
        <v>723</v>
      </c>
      <c r="B2063" t="s">
        <v>805</v>
      </c>
      <c r="C2063">
        <v>842139</v>
      </c>
      <c r="D2063" t="s">
        <v>806</v>
      </c>
      <c r="E2063" t="s">
        <v>670</v>
      </c>
      <c r="F2063" t="s">
        <v>670</v>
      </c>
      <c r="G2063" t="str">
        <f t="shared" si="64"/>
        <v>Colombia to EU27</v>
      </c>
      <c r="H2063">
        <v>2014</v>
      </c>
      <c r="I2063" t="s">
        <v>724</v>
      </c>
      <c r="J2063">
        <v>6</v>
      </c>
      <c r="K2063">
        <v>43.359000000000002</v>
      </c>
      <c r="L2063" s="1">
        <f t="shared" si="65"/>
        <v>4.3359000000000002E-2</v>
      </c>
    </row>
    <row r="2064" spans="1:12" ht="14.45">
      <c r="A2064" t="s">
        <v>723</v>
      </c>
      <c r="B2064" t="s">
        <v>805</v>
      </c>
      <c r="C2064">
        <v>842139</v>
      </c>
      <c r="D2064" t="s">
        <v>806</v>
      </c>
      <c r="E2064" t="s">
        <v>670</v>
      </c>
      <c r="F2064" t="s">
        <v>670</v>
      </c>
      <c r="G2064" t="str">
        <f t="shared" si="64"/>
        <v>Colombia to EU27</v>
      </c>
      <c r="H2064">
        <v>2015</v>
      </c>
      <c r="I2064" t="s">
        <v>724</v>
      </c>
      <c r="J2064">
        <v>6</v>
      </c>
      <c r="K2064">
        <v>12.106</v>
      </c>
      <c r="L2064" s="1">
        <f t="shared" si="65"/>
        <v>1.2106E-2</v>
      </c>
    </row>
    <row r="2065" spans="1:12" ht="14.45">
      <c r="A2065" t="s">
        <v>723</v>
      </c>
      <c r="B2065" t="s">
        <v>805</v>
      </c>
      <c r="C2065">
        <v>842139</v>
      </c>
      <c r="D2065" t="s">
        <v>806</v>
      </c>
      <c r="E2065" t="s">
        <v>670</v>
      </c>
      <c r="F2065" t="s">
        <v>670</v>
      </c>
      <c r="G2065" t="str">
        <f t="shared" si="64"/>
        <v>Colombia to EU27</v>
      </c>
      <c r="H2065">
        <v>2016</v>
      </c>
      <c r="I2065" t="s">
        <v>724</v>
      </c>
      <c r="J2065">
        <v>6</v>
      </c>
      <c r="K2065">
        <v>107.09399999999999</v>
      </c>
      <c r="L2065" s="1">
        <f t="shared" si="65"/>
        <v>0.10709399999999999</v>
      </c>
    </row>
    <row r="2066" spans="1:12" ht="14.45">
      <c r="A2066" t="s">
        <v>723</v>
      </c>
      <c r="B2066" t="s">
        <v>805</v>
      </c>
      <c r="C2066">
        <v>842139</v>
      </c>
      <c r="D2066" t="s">
        <v>806</v>
      </c>
      <c r="E2066" t="s">
        <v>670</v>
      </c>
      <c r="F2066" t="s">
        <v>670</v>
      </c>
      <c r="G2066" t="str">
        <f t="shared" si="64"/>
        <v>Colombia to EU27</v>
      </c>
      <c r="H2066">
        <v>2017</v>
      </c>
      <c r="I2066" t="s">
        <v>724</v>
      </c>
      <c r="J2066">
        <v>6</v>
      </c>
      <c r="K2066">
        <v>28.763999999999999</v>
      </c>
      <c r="L2066" s="1">
        <f t="shared" si="65"/>
        <v>2.8763999999999998E-2</v>
      </c>
    </row>
    <row r="2067" spans="1:12" ht="14.45">
      <c r="A2067" t="s">
        <v>723</v>
      </c>
      <c r="B2067" t="s">
        <v>805</v>
      </c>
      <c r="C2067">
        <v>847989</v>
      </c>
      <c r="D2067" t="s">
        <v>806</v>
      </c>
      <c r="E2067" t="s">
        <v>147</v>
      </c>
      <c r="F2067" t="s">
        <v>292</v>
      </c>
      <c r="G2067" t="str">
        <f t="shared" si="64"/>
        <v>Colombia to World</v>
      </c>
      <c r="H2067">
        <v>2012</v>
      </c>
      <c r="I2067" t="s">
        <v>724</v>
      </c>
      <c r="J2067">
        <v>6</v>
      </c>
      <c r="K2067">
        <v>4834.1980000000003</v>
      </c>
      <c r="L2067" s="1">
        <f t="shared" si="65"/>
        <v>4.8341980000000007</v>
      </c>
    </row>
    <row r="2068" spans="1:12" ht="14.45">
      <c r="A2068" t="s">
        <v>723</v>
      </c>
      <c r="B2068" t="s">
        <v>805</v>
      </c>
      <c r="C2068">
        <v>847989</v>
      </c>
      <c r="D2068" t="s">
        <v>806</v>
      </c>
      <c r="E2068" t="s">
        <v>147</v>
      </c>
      <c r="F2068" t="s">
        <v>292</v>
      </c>
      <c r="G2068" t="str">
        <f t="shared" si="64"/>
        <v>Colombia to World</v>
      </c>
      <c r="H2068">
        <v>2013</v>
      </c>
      <c r="I2068" t="s">
        <v>724</v>
      </c>
      <c r="J2068">
        <v>6</v>
      </c>
      <c r="K2068">
        <v>8365.5439999999999</v>
      </c>
      <c r="L2068" s="1">
        <f t="shared" si="65"/>
        <v>8.3655439999999999</v>
      </c>
    </row>
    <row r="2069" spans="1:12" ht="14.45">
      <c r="A2069" t="s">
        <v>723</v>
      </c>
      <c r="B2069" t="s">
        <v>805</v>
      </c>
      <c r="C2069">
        <v>847989</v>
      </c>
      <c r="D2069" t="s">
        <v>806</v>
      </c>
      <c r="E2069" t="s">
        <v>147</v>
      </c>
      <c r="F2069" t="s">
        <v>292</v>
      </c>
      <c r="G2069" t="str">
        <f t="shared" si="64"/>
        <v>Colombia to World</v>
      </c>
      <c r="H2069">
        <v>2014</v>
      </c>
      <c r="I2069" t="s">
        <v>724</v>
      </c>
      <c r="J2069">
        <v>6</v>
      </c>
      <c r="K2069">
        <v>12409.378000000001</v>
      </c>
      <c r="L2069" s="1">
        <f t="shared" si="65"/>
        <v>12.409378</v>
      </c>
    </row>
    <row r="2070" spans="1:12" ht="14.45">
      <c r="A2070" t="s">
        <v>723</v>
      </c>
      <c r="B2070" t="s">
        <v>805</v>
      </c>
      <c r="C2070">
        <v>847989</v>
      </c>
      <c r="D2070" t="s">
        <v>806</v>
      </c>
      <c r="E2070" t="s">
        <v>147</v>
      </c>
      <c r="F2070" t="s">
        <v>292</v>
      </c>
      <c r="G2070" t="str">
        <f t="shared" si="64"/>
        <v>Colombia to World</v>
      </c>
      <c r="H2070">
        <v>2015</v>
      </c>
      <c r="I2070" t="s">
        <v>724</v>
      </c>
      <c r="J2070">
        <v>6</v>
      </c>
      <c r="K2070">
        <v>10109.459999999999</v>
      </c>
      <c r="L2070" s="1">
        <f t="shared" si="65"/>
        <v>10.109459999999999</v>
      </c>
    </row>
    <row r="2071" spans="1:12" ht="14.45">
      <c r="A2071" t="s">
        <v>723</v>
      </c>
      <c r="B2071" t="s">
        <v>805</v>
      </c>
      <c r="C2071">
        <v>847989</v>
      </c>
      <c r="D2071" t="s">
        <v>806</v>
      </c>
      <c r="E2071" t="s">
        <v>147</v>
      </c>
      <c r="F2071" t="s">
        <v>292</v>
      </c>
      <c r="G2071" t="str">
        <f t="shared" si="64"/>
        <v>Colombia to World</v>
      </c>
      <c r="H2071">
        <v>2016</v>
      </c>
      <c r="I2071" t="s">
        <v>724</v>
      </c>
      <c r="J2071">
        <v>6</v>
      </c>
      <c r="K2071">
        <v>7960.5450000000001</v>
      </c>
      <c r="L2071" s="1">
        <f t="shared" si="65"/>
        <v>7.9605449999999998</v>
      </c>
    </row>
    <row r="2072" spans="1:12" ht="14.45">
      <c r="A2072" t="s">
        <v>723</v>
      </c>
      <c r="B2072" t="s">
        <v>805</v>
      </c>
      <c r="C2072">
        <v>847989</v>
      </c>
      <c r="D2072" t="s">
        <v>806</v>
      </c>
      <c r="E2072" t="s">
        <v>147</v>
      </c>
      <c r="F2072" t="s">
        <v>292</v>
      </c>
      <c r="G2072" t="str">
        <f t="shared" si="64"/>
        <v>Colombia to World</v>
      </c>
      <c r="H2072">
        <v>2017</v>
      </c>
      <c r="I2072" t="s">
        <v>724</v>
      </c>
      <c r="J2072">
        <v>6</v>
      </c>
      <c r="K2072">
        <v>9451.3940000000002</v>
      </c>
      <c r="L2072" s="1">
        <f t="shared" si="65"/>
        <v>9.4513940000000005</v>
      </c>
    </row>
    <row r="2073" spans="1:12" ht="14.45">
      <c r="A2073" t="s">
        <v>723</v>
      </c>
      <c r="B2073" t="s">
        <v>805</v>
      </c>
      <c r="C2073">
        <v>847989</v>
      </c>
      <c r="D2073" t="s">
        <v>806</v>
      </c>
      <c r="E2073" t="s">
        <v>670</v>
      </c>
      <c r="F2073" t="s">
        <v>670</v>
      </c>
      <c r="G2073" t="str">
        <f t="shared" si="64"/>
        <v>Colombia to EU27</v>
      </c>
      <c r="H2073">
        <v>2012</v>
      </c>
      <c r="I2073" t="s">
        <v>724</v>
      </c>
      <c r="J2073">
        <v>6</v>
      </c>
      <c r="K2073">
        <v>101.71899999999999</v>
      </c>
      <c r="L2073" s="1">
        <f t="shared" si="65"/>
        <v>0.10171899999999999</v>
      </c>
    </row>
    <row r="2074" spans="1:12" ht="14.45">
      <c r="A2074" t="s">
        <v>723</v>
      </c>
      <c r="B2074" t="s">
        <v>805</v>
      </c>
      <c r="C2074">
        <v>847989</v>
      </c>
      <c r="D2074" t="s">
        <v>806</v>
      </c>
      <c r="E2074" t="s">
        <v>670</v>
      </c>
      <c r="F2074" t="s">
        <v>670</v>
      </c>
      <c r="G2074" t="str">
        <f t="shared" si="64"/>
        <v>Colombia to EU27</v>
      </c>
      <c r="H2074">
        <v>2013</v>
      </c>
      <c r="I2074" t="s">
        <v>724</v>
      </c>
      <c r="J2074">
        <v>6</v>
      </c>
      <c r="K2074">
        <v>728.60500000000002</v>
      </c>
      <c r="L2074" s="1">
        <f t="shared" si="65"/>
        <v>0.72860500000000006</v>
      </c>
    </row>
    <row r="2075" spans="1:12" ht="14.45">
      <c r="A2075" t="s">
        <v>723</v>
      </c>
      <c r="B2075" t="s">
        <v>805</v>
      </c>
      <c r="C2075">
        <v>847989</v>
      </c>
      <c r="D2075" t="s">
        <v>806</v>
      </c>
      <c r="E2075" t="s">
        <v>670</v>
      </c>
      <c r="F2075" t="s">
        <v>670</v>
      </c>
      <c r="G2075" t="str">
        <f t="shared" si="64"/>
        <v>Colombia to EU27</v>
      </c>
      <c r="H2075">
        <v>2014</v>
      </c>
      <c r="I2075" t="s">
        <v>724</v>
      </c>
      <c r="J2075">
        <v>6</v>
      </c>
      <c r="K2075">
        <v>542.68299999999999</v>
      </c>
      <c r="L2075" s="1">
        <f t="shared" si="65"/>
        <v>0.54268300000000003</v>
      </c>
    </row>
    <row r="2076" spans="1:12" ht="14.45">
      <c r="A2076" t="s">
        <v>723</v>
      </c>
      <c r="B2076" t="s">
        <v>805</v>
      </c>
      <c r="C2076">
        <v>847989</v>
      </c>
      <c r="D2076" t="s">
        <v>806</v>
      </c>
      <c r="E2076" t="s">
        <v>670</v>
      </c>
      <c r="F2076" t="s">
        <v>670</v>
      </c>
      <c r="G2076" t="str">
        <f t="shared" si="64"/>
        <v>Colombia to EU27</v>
      </c>
      <c r="H2076">
        <v>2015</v>
      </c>
      <c r="I2076" t="s">
        <v>724</v>
      </c>
      <c r="J2076">
        <v>6</v>
      </c>
      <c r="K2076">
        <v>95.31</v>
      </c>
      <c r="L2076" s="1">
        <f t="shared" si="65"/>
        <v>9.5310000000000006E-2</v>
      </c>
    </row>
    <row r="2077" spans="1:12" ht="14.45">
      <c r="A2077" t="s">
        <v>723</v>
      </c>
      <c r="B2077" t="s">
        <v>805</v>
      </c>
      <c r="C2077">
        <v>847989</v>
      </c>
      <c r="D2077" t="s">
        <v>806</v>
      </c>
      <c r="E2077" t="s">
        <v>670</v>
      </c>
      <c r="F2077" t="s">
        <v>670</v>
      </c>
      <c r="G2077" t="str">
        <f t="shared" si="64"/>
        <v>Colombia to EU27</v>
      </c>
      <c r="H2077">
        <v>2016</v>
      </c>
      <c r="I2077" t="s">
        <v>724</v>
      </c>
      <c r="J2077">
        <v>6</v>
      </c>
      <c r="K2077">
        <v>190.84899999999999</v>
      </c>
      <c r="L2077" s="1">
        <f t="shared" si="65"/>
        <v>0.19084899999999999</v>
      </c>
    </row>
    <row r="2078" spans="1:12" ht="14.45">
      <c r="A2078" t="s">
        <v>723</v>
      </c>
      <c r="B2078" t="s">
        <v>805</v>
      </c>
      <c r="C2078">
        <v>847989</v>
      </c>
      <c r="D2078" t="s">
        <v>806</v>
      </c>
      <c r="E2078" t="s">
        <v>670</v>
      </c>
      <c r="F2078" t="s">
        <v>670</v>
      </c>
      <c r="G2078" t="str">
        <f t="shared" si="64"/>
        <v>Colombia to EU27</v>
      </c>
      <c r="H2078">
        <v>2017</v>
      </c>
      <c r="I2078" t="s">
        <v>724</v>
      </c>
      <c r="J2078">
        <v>6</v>
      </c>
      <c r="K2078">
        <v>162.654</v>
      </c>
      <c r="L2078" s="1">
        <f t="shared" si="65"/>
        <v>0.16265399999999999</v>
      </c>
    </row>
    <row r="2079" spans="1:12" ht="14.45">
      <c r="A2079" t="s">
        <v>723</v>
      </c>
      <c r="B2079" t="s">
        <v>807</v>
      </c>
      <c r="C2079">
        <v>730900</v>
      </c>
      <c r="D2079" t="s">
        <v>808</v>
      </c>
      <c r="E2079" t="s">
        <v>147</v>
      </c>
      <c r="F2079" t="s">
        <v>292</v>
      </c>
      <c r="G2079" t="str">
        <f t="shared" si="64"/>
        <v>Cape Verde to World</v>
      </c>
      <c r="H2079">
        <v>2013</v>
      </c>
      <c r="I2079" t="s">
        <v>724</v>
      </c>
      <c r="J2079">
        <v>6</v>
      </c>
      <c r="K2079">
        <v>0</v>
      </c>
      <c r="L2079" s="1">
        <f t="shared" si="65"/>
        <v>0</v>
      </c>
    </row>
    <row r="2080" spans="1:12" ht="14.45">
      <c r="A2080" t="s">
        <v>723</v>
      </c>
      <c r="B2080" t="s">
        <v>807</v>
      </c>
      <c r="C2080">
        <v>730900</v>
      </c>
      <c r="D2080" t="s">
        <v>808</v>
      </c>
      <c r="E2080" t="s">
        <v>147</v>
      </c>
      <c r="F2080" t="s">
        <v>292</v>
      </c>
      <c r="G2080" t="str">
        <f t="shared" si="64"/>
        <v>Cape Verde to World</v>
      </c>
      <c r="H2080">
        <v>2015</v>
      </c>
      <c r="I2080" t="s">
        <v>724</v>
      </c>
      <c r="J2080">
        <v>6</v>
      </c>
      <c r="K2080">
        <v>0</v>
      </c>
      <c r="L2080" s="1">
        <f t="shared" si="65"/>
        <v>0</v>
      </c>
    </row>
    <row r="2081" spans="1:12" ht="14.45">
      <c r="A2081" t="s">
        <v>723</v>
      </c>
      <c r="B2081" t="s">
        <v>807</v>
      </c>
      <c r="C2081">
        <v>730900</v>
      </c>
      <c r="D2081" t="s">
        <v>808</v>
      </c>
      <c r="E2081" t="s">
        <v>670</v>
      </c>
      <c r="F2081" t="s">
        <v>670</v>
      </c>
      <c r="G2081" t="str">
        <f t="shared" si="64"/>
        <v>Cape Verde to EU27</v>
      </c>
      <c r="H2081">
        <v>2013</v>
      </c>
      <c r="I2081" t="s">
        <v>724</v>
      </c>
      <c r="J2081">
        <v>6</v>
      </c>
      <c r="K2081">
        <v>0</v>
      </c>
      <c r="L2081" s="1">
        <f t="shared" si="65"/>
        <v>0</v>
      </c>
    </row>
    <row r="2082" spans="1:12" ht="14.45">
      <c r="A2082" t="s">
        <v>723</v>
      </c>
      <c r="B2082" t="s">
        <v>807</v>
      </c>
      <c r="C2082">
        <v>730900</v>
      </c>
      <c r="D2082" t="s">
        <v>808</v>
      </c>
      <c r="E2082" t="s">
        <v>670</v>
      </c>
      <c r="F2082" t="s">
        <v>670</v>
      </c>
      <c r="G2082" t="str">
        <f t="shared" si="64"/>
        <v>Cape Verde to EU27</v>
      </c>
      <c r="H2082">
        <v>2015</v>
      </c>
      <c r="I2082" t="s">
        <v>724</v>
      </c>
      <c r="J2082">
        <v>6</v>
      </c>
      <c r="K2082">
        <v>0</v>
      </c>
      <c r="L2082" s="1">
        <f t="shared" si="65"/>
        <v>0</v>
      </c>
    </row>
    <row r="2083" spans="1:12" ht="14.45">
      <c r="A2083" t="s">
        <v>723</v>
      </c>
      <c r="B2083" t="s">
        <v>807</v>
      </c>
      <c r="C2083">
        <v>741999</v>
      </c>
      <c r="D2083" t="s">
        <v>808</v>
      </c>
      <c r="E2083" t="s">
        <v>147</v>
      </c>
      <c r="F2083" t="s">
        <v>292</v>
      </c>
      <c r="G2083" t="str">
        <f t="shared" si="64"/>
        <v>Cape Verde to World</v>
      </c>
      <c r="H2083">
        <v>2013</v>
      </c>
      <c r="I2083" t="s">
        <v>724</v>
      </c>
      <c r="J2083">
        <v>6</v>
      </c>
      <c r="K2083">
        <v>0</v>
      </c>
      <c r="L2083" s="1">
        <f t="shared" si="65"/>
        <v>0</v>
      </c>
    </row>
    <row r="2084" spans="1:12" ht="14.45">
      <c r="A2084" t="s">
        <v>723</v>
      </c>
      <c r="B2084" t="s">
        <v>807</v>
      </c>
      <c r="C2084">
        <v>741999</v>
      </c>
      <c r="D2084" t="s">
        <v>808</v>
      </c>
      <c r="E2084" t="s">
        <v>147</v>
      </c>
      <c r="F2084" t="s">
        <v>292</v>
      </c>
      <c r="G2084" t="str">
        <f t="shared" si="64"/>
        <v>Cape Verde to World</v>
      </c>
      <c r="H2084">
        <v>2014</v>
      </c>
      <c r="I2084" t="s">
        <v>724</v>
      </c>
      <c r="J2084">
        <v>6</v>
      </c>
      <c r="K2084">
        <v>0</v>
      </c>
      <c r="L2084" s="1">
        <f t="shared" si="65"/>
        <v>0</v>
      </c>
    </row>
    <row r="2085" spans="1:12" ht="14.45">
      <c r="A2085" t="s">
        <v>723</v>
      </c>
      <c r="B2085" t="s">
        <v>807</v>
      </c>
      <c r="C2085">
        <v>741999</v>
      </c>
      <c r="D2085" t="s">
        <v>808</v>
      </c>
      <c r="E2085" t="s">
        <v>147</v>
      </c>
      <c r="F2085" t="s">
        <v>292</v>
      </c>
      <c r="G2085" t="str">
        <f t="shared" si="64"/>
        <v>Cape Verde to World</v>
      </c>
      <c r="H2085">
        <v>2015</v>
      </c>
      <c r="I2085" t="s">
        <v>724</v>
      </c>
      <c r="J2085">
        <v>6</v>
      </c>
      <c r="K2085">
        <v>0</v>
      </c>
      <c r="L2085" s="1">
        <f t="shared" si="65"/>
        <v>0</v>
      </c>
    </row>
    <row r="2086" spans="1:12" ht="14.45">
      <c r="A2086" t="s">
        <v>723</v>
      </c>
      <c r="B2086" t="s">
        <v>807</v>
      </c>
      <c r="C2086">
        <v>741999</v>
      </c>
      <c r="D2086" t="s">
        <v>808</v>
      </c>
      <c r="E2086" t="s">
        <v>670</v>
      </c>
      <c r="F2086" t="s">
        <v>670</v>
      </c>
      <c r="G2086" t="str">
        <f t="shared" si="64"/>
        <v>Cape Verde to EU27</v>
      </c>
      <c r="H2086">
        <v>2015</v>
      </c>
      <c r="I2086" t="s">
        <v>724</v>
      </c>
      <c r="J2086">
        <v>6</v>
      </c>
      <c r="K2086">
        <v>0</v>
      </c>
      <c r="L2086" s="1">
        <f t="shared" si="65"/>
        <v>0</v>
      </c>
    </row>
    <row r="2087" spans="1:12" ht="14.45">
      <c r="A2087" t="s">
        <v>723</v>
      </c>
      <c r="B2087" t="s">
        <v>807</v>
      </c>
      <c r="C2087">
        <v>842129</v>
      </c>
      <c r="D2087" t="s">
        <v>808</v>
      </c>
      <c r="E2087" t="s">
        <v>147</v>
      </c>
      <c r="F2087" t="s">
        <v>292</v>
      </c>
      <c r="G2087" t="str">
        <f t="shared" si="64"/>
        <v>Cape Verde to World</v>
      </c>
      <c r="H2087">
        <v>2013</v>
      </c>
      <c r="I2087" t="s">
        <v>724</v>
      </c>
      <c r="J2087">
        <v>6</v>
      </c>
      <c r="K2087">
        <v>0</v>
      </c>
      <c r="L2087" s="1">
        <f t="shared" si="65"/>
        <v>0</v>
      </c>
    </row>
    <row r="2088" spans="1:12" ht="14.45">
      <c r="A2088" t="s">
        <v>723</v>
      </c>
      <c r="B2088" t="s">
        <v>807</v>
      </c>
      <c r="C2088">
        <v>842129</v>
      </c>
      <c r="D2088" t="s">
        <v>808</v>
      </c>
      <c r="E2088" t="s">
        <v>147</v>
      </c>
      <c r="F2088" t="s">
        <v>292</v>
      </c>
      <c r="G2088" t="str">
        <f t="shared" si="64"/>
        <v>Cape Verde to World</v>
      </c>
      <c r="H2088">
        <v>2014</v>
      </c>
      <c r="I2088" t="s">
        <v>724</v>
      </c>
      <c r="J2088">
        <v>6</v>
      </c>
      <c r="K2088">
        <v>0</v>
      </c>
      <c r="L2088" s="1">
        <f t="shared" si="65"/>
        <v>0</v>
      </c>
    </row>
    <row r="2089" spans="1:12" ht="14.45">
      <c r="A2089" t="s">
        <v>723</v>
      </c>
      <c r="B2089" t="s">
        <v>807</v>
      </c>
      <c r="C2089">
        <v>842129</v>
      </c>
      <c r="D2089" t="s">
        <v>808</v>
      </c>
      <c r="E2089" t="s">
        <v>147</v>
      </c>
      <c r="F2089" t="s">
        <v>292</v>
      </c>
      <c r="G2089" t="str">
        <f t="shared" si="64"/>
        <v>Cape Verde to World</v>
      </c>
      <c r="H2089">
        <v>2015</v>
      </c>
      <c r="I2089" t="s">
        <v>724</v>
      </c>
      <c r="J2089">
        <v>6</v>
      </c>
      <c r="K2089">
        <v>0</v>
      </c>
      <c r="L2089" s="1">
        <f t="shared" si="65"/>
        <v>0</v>
      </c>
    </row>
    <row r="2090" spans="1:12" ht="14.45">
      <c r="A2090" t="s">
        <v>723</v>
      </c>
      <c r="B2090" t="s">
        <v>807</v>
      </c>
      <c r="C2090">
        <v>842129</v>
      </c>
      <c r="D2090" t="s">
        <v>808</v>
      </c>
      <c r="E2090" t="s">
        <v>670</v>
      </c>
      <c r="F2090" t="s">
        <v>670</v>
      </c>
      <c r="G2090" t="str">
        <f t="shared" si="64"/>
        <v>Cape Verde to EU27</v>
      </c>
      <c r="H2090">
        <v>2014</v>
      </c>
      <c r="I2090" t="s">
        <v>724</v>
      </c>
      <c r="J2090">
        <v>6</v>
      </c>
      <c r="K2090">
        <v>0</v>
      </c>
      <c r="L2090" s="1">
        <f t="shared" si="65"/>
        <v>0</v>
      </c>
    </row>
    <row r="2091" spans="1:12" ht="14.45">
      <c r="A2091" t="s">
        <v>723</v>
      </c>
      <c r="B2091" t="s">
        <v>807</v>
      </c>
      <c r="C2091">
        <v>842129</v>
      </c>
      <c r="D2091" t="s">
        <v>808</v>
      </c>
      <c r="E2091" t="s">
        <v>670</v>
      </c>
      <c r="F2091" t="s">
        <v>670</v>
      </c>
      <c r="G2091" t="str">
        <f t="shared" si="64"/>
        <v>Cape Verde to EU27</v>
      </c>
      <c r="H2091">
        <v>2015</v>
      </c>
      <c r="I2091" t="s">
        <v>724</v>
      </c>
      <c r="J2091">
        <v>6</v>
      </c>
      <c r="K2091">
        <v>0</v>
      </c>
      <c r="L2091" s="1">
        <f t="shared" si="65"/>
        <v>0</v>
      </c>
    </row>
    <row r="2092" spans="1:12" ht="14.45">
      <c r="A2092" t="s">
        <v>723</v>
      </c>
      <c r="B2092" t="s">
        <v>807</v>
      </c>
      <c r="C2092">
        <v>842139</v>
      </c>
      <c r="D2092" t="s">
        <v>808</v>
      </c>
      <c r="E2092" t="s">
        <v>147</v>
      </c>
      <c r="F2092" t="s">
        <v>292</v>
      </c>
      <c r="G2092" t="str">
        <f t="shared" si="64"/>
        <v>Cape Verde to World</v>
      </c>
      <c r="H2092">
        <v>2013</v>
      </c>
      <c r="I2092" t="s">
        <v>724</v>
      </c>
      <c r="J2092">
        <v>6</v>
      </c>
      <c r="K2092">
        <v>0</v>
      </c>
      <c r="L2092" s="1">
        <f t="shared" si="65"/>
        <v>0</v>
      </c>
    </row>
    <row r="2093" spans="1:12" ht="14.45">
      <c r="A2093" t="s">
        <v>723</v>
      </c>
      <c r="B2093" t="s">
        <v>807</v>
      </c>
      <c r="C2093">
        <v>842139</v>
      </c>
      <c r="D2093" t="s">
        <v>808</v>
      </c>
      <c r="E2093" t="s">
        <v>147</v>
      </c>
      <c r="F2093" t="s">
        <v>292</v>
      </c>
      <c r="G2093" t="str">
        <f t="shared" si="64"/>
        <v>Cape Verde to World</v>
      </c>
      <c r="H2093">
        <v>2014</v>
      </c>
      <c r="I2093" t="s">
        <v>724</v>
      </c>
      <c r="J2093">
        <v>6</v>
      </c>
      <c r="K2093">
        <v>0</v>
      </c>
      <c r="L2093" s="1">
        <f t="shared" si="65"/>
        <v>0</v>
      </c>
    </row>
    <row r="2094" spans="1:12" ht="14.45">
      <c r="A2094" t="s">
        <v>723</v>
      </c>
      <c r="B2094" t="s">
        <v>807</v>
      </c>
      <c r="C2094">
        <v>842139</v>
      </c>
      <c r="D2094" t="s">
        <v>808</v>
      </c>
      <c r="E2094" t="s">
        <v>147</v>
      </c>
      <c r="F2094" t="s">
        <v>292</v>
      </c>
      <c r="G2094" t="str">
        <f t="shared" si="64"/>
        <v>Cape Verde to World</v>
      </c>
      <c r="H2094">
        <v>2015</v>
      </c>
      <c r="I2094" t="s">
        <v>724</v>
      </c>
      <c r="J2094">
        <v>6</v>
      </c>
      <c r="K2094">
        <v>0</v>
      </c>
      <c r="L2094" s="1">
        <f t="shared" si="65"/>
        <v>0</v>
      </c>
    </row>
    <row r="2095" spans="1:12" ht="14.45">
      <c r="A2095" t="s">
        <v>723</v>
      </c>
      <c r="B2095" t="s">
        <v>807</v>
      </c>
      <c r="C2095">
        <v>842139</v>
      </c>
      <c r="D2095" t="s">
        <v>808</v>
      </c>
      <c r="E2095" t="s">
        <v>670</v>
      </c>
      <c r="F2095" t="s">
        <v>670</v>
      </c>
      <c r="G2095" t="str">
        <f t="shared" si="64"/>
        <v>Cape Verde to EU27</v>
      </c>
      <c r="H2095">
        <v>2013</v>
      </c>
      <c r="I2095" t="s">
        <v>724</v>
      </c>
      <c r="J2095">
        <v>6</v>
      </c>
      <c r="K2095">
        <v>0</v>
      </c>
      <c r="L2095" s="1">
        <f t="shared" si="65"/>
        <v>0</v>
      </c>
    </row>
    <row r="2096" spans="1:12" ht="14.45">
      <c r="A2096" t="s">
        <v>723</v>
      </c>
      <c r="B2096" t="s">
        <v>807</v>
      </c>
      <c r="C2096">
        <v>842139</v>
      </c>
      <c r="D2096" t="s">
        <v>808</v>
      </c>
      <c r="E2096" t="s">
        <v>670</v>
      </c>
      <c r="F2096" t="s">
        <v>670</v>
      </c>
      <c r="G2096" t="str">
        <f t="shared" si="64"/>
        <v>Cape Verde to EU27</v>
      </c>
      <c r="H2096">
        <v>2014</v>
      </c>
      <c r="I2096" t="s">
        <v>724</v>
      </c>
      <c r="J2096">
        <v>6</v>
      </c>
      <c r="K2096">
        <v>0</v>
      </c>
      <c r="L2096" s="1">
        <f t="shared" si="65"/>
        <v>0</v>
      </c>
    </row>
    <row r="2097" spans="1:12" ht="14.45">
      <c r="A2097" t="s">
        <v>723</v>
      </c>
      <c r="B2097" t="s">
        <v>807</v>
      </c>
      <c r="C2097">
        <v>842139</v>
      </c>
      <c r="D2097" t="s">
        <v>808</v>
      </c>
      <c r="E2097" t="s">
        <v>670</v>
      </c>
      <c r="F2097" t="s">
        <v>670</v>
      </c>
      <c r="G2097" t="str">
        <f t="shared" si="64"/>
        <v>Cape Verde to EU27</v>
      </c>
      <c r="H2097">
        <v>2015</v>
      </c>
      <c r="I2097" t="s">
        <v>724</v>
      </c>
      <c r="J2097">
        <v>6</v>
      </c>
      <c r="K2097">
        <v>0</v>
      </c>
      <c r="L2097" s="1">
        <f t="shared" si="65"/>
        <v>0</v>
      </c>
    </row>
    <row r="2098" spans="1:12" ht="14.45">
      <c r="A2098" t="s">
        <v>723</v>
      </c>
      <c r="B2098" t="s">
        <v>807</v>
      </c>
      <c r="C2098">
        <v>847989</v>
      </c>
      <c r="D2098" t="s">
        <v>808</v>
      </c>
      <c r="E2098" t="s">
        <v>147</v>
      </c>
      <c r="F2098" t="s">
        <v>292</v>
      </c>
      <c r="G2098" t="str">
        <f t="shared" si="64"/>
        <v>Cape Verde to World</v>
      </c>
      <c r="H2098">
        <v>2013</v>
      </c>
      <c r="I2098" t="s">
        <v>724</v>
      </c>
      <c r="J2098">
        <v>6</v>
      </c>
      <c r="K2098">
        <v>0</v>
      </c>
      <c r="L2098" s="1">
        <f t="shared" si="65"/>
        <v>0</v>
      </c>
    </row>
    <row r="2099" spans="1:12" ht="14.45">
      <c r="A2099" t="s">
        <v>723</v>
      </c>
      <c r="B2099" t="s">
        <v>807</v>
      </c>
      <c r="C2099">
        <v>847989</v>
      </c>
      <c r="D2099" t="s">
        <v>808</v>
      </c>
      <c r="E2099" t="s">
        <v>147</v>
      </c>
      <c r="F2099" t="s">
        <v>292</v>
      </c>
      <c r="G2099" t="str">
        <f t="shared" si="64"/>
        <v>Cape Verde to World</v>
      </c>
      <c r="H2099">
        <v>2014</v>
      </c>
      <c r="I2099" t="s">
        <v>724</v>
      </c>
      <c r="J2099">
        <v>6</v>
      </c>
      <c r="K2099">
        <v>0</v>
      </c>
      <c r="L2099" s="1">
        <f t="shared" si="65"/>
        <v>0</v>
      </c>
    </row>
    <row r="2100" spans="1:12" ht="14.45">
      <c r="A2100" t="s">
        <v>723</v>
      </c>
      <c r="B2100" t="s">
        <v>807</v>
      </c>
      <c r="C2100">
        <v>847989</v>
      </c>
      <c r="D2100" t="s">
        <v>808</v>
      </c>
      <c r="E2100" t="s">
        <v>147</v>
      </c>
      <c r="F2100" t="s">
        <v>292</v>
      </c>
      <c r="G2100" t="str">
        <f t="shared" si="64"/>
        <v>Cape Verde to World</v>
      </c>
      <c r="H2100">
        <v>2015</v>
      </c>
      <c r="I2100" t="s">
        <v>724</v>
      </c>
      <c r="J2100">
        <v>6</v>
      </c>
      <c r="K2100">
        <v>0</v>
      </c>
      <c r="L2100" s="1">
        <f t="shared" si="65"/>
        <v>0</v>
      </c>
    </row>
    <row r="2101" spans="1:12" ht="14.45">
      <c r="A2101" t="s">
        <v>723</v>
      </c>
      <c r="B2101" t="s">
        <v>807</v>
      </c>
      <c r="C2101">
        <v>847989</v>
      </c>
      <c r="D2101" t="s">
        <v>808</v>
      </c>
      <c r="E2101" t="s">
        <v>670</v>
      </c>
      <c r="F2101" t="s">
        <v>670</v>
      </c>
      <c r="G2101" t="str">
        <f t="shared" si="64"/>
        <v>Cape Verde to EU27</v>
      </c>
      <c r="H2101">
        <v>2013</v>
      </c>
      <c r="I2101" t="s">
        <v>724</v>
      </c>
      <c r="J2101">
        <v>6</v>
      </c>
      <c r="K2101">
        <v>0</v>
      </c>
      <c r="L2101" s="1">
        <f t="shared" si="65"/>
        <v>0</v>
      </c>
    </row>
    <row r="2102" spans="1:12" ht="14.45">
      <c r="A2102" t="s">
        <v>723</v>
      </c>
      <c r="B2102" t="s">
        <v>807</v>
      </c>
      <c r="C2102">
        <v>847989</v>
      </c>
      <c r="D2102" t="s">
        <v>808</v>
      </c>
      <c r="E2102" t="s">
        <v>670</v>
      </c>
      <c r="F2102" t="s">
        <v>670</v>
      </c>
      <c r="G2102" t="str">
        <f t="shared" si="64"/>
        <v>Cape Verde to EU27</v>
      </c>
      <c r="H2102">
        <v>2014</v>
      </c>
      <c r="I2102" t="s">
        <v>724</v>
      </c>
      <c r="J2102">
        <v>6</v>
      </c>
      <c r="K2102">
        <v>0</v>
      </c>
      <c r="L2102" s="1">
        <f t="shared" si="65"/>
        <v>0</v>
      </c>
    </row>
    <row r="2103" spans="1:12" ht="14.45">
      <c r="A2103" t="s">
        <v>723</v>
      </c>
      <c r="B2103" t="s">
        <v>807</v>
      </c>
      <c r="C2103">
        <v>847989</v>
      </c>
      <c r="D2103" t="s">
        <v>808</v>
      </c>
      <c r="E2103" t="s">
        <v>670</v>
      </c>
      <c r="F2103" t="s">
        <v>670</v>
      </c>
      <c r="G2103" t="str">
        <f t="shared" si="64"/>
        <v>Cape Verde to EU27</v>
      </c>
      <c r="H2103">
        <v>2015</v>
      </c>
      <c r="I2103" t="s">
        <v>724</v>
      </c>
      <c r="J2103">
        <v>6</v>
      </c>
      <c r="K2103">
        <v>0</v>
      </c>
      <c r="L2103" s="1">
        <f t="shared" si="65"/>
        <v>0</v>
      </c>
    </row>
    <row r="2104" spans="1:12" ht="14.45">
      <c r="A2104" t="s">
        <v>723</v>
      </c>
      <c r="B2104" t="s">
        <v>809</v>
      </c>
      <c r="C2104">
        <v>730900</v>
      </c>
      <c r="D2104" t="s">
        <v>810</v>
      </c>
      <c r="E2104" t="s">
        <v>147</v>
      </c>
      <c r="F2104" t="s">
        <v>292</v>
      </c>
      <c r="G2104" t="str">
        <f t="shared" si="64"/>
        <v>Costa Rica to World</v>
      </c>
      <c r="H2104">
        <v>2012</v>
      </c>
      <c r="I2104" t="s">
        <v>724</v>
      </c>
      <c r="J2104">
        <v>6</v>
      </c>
      <c r="K2104">
        <v>737.97799999999995</v>
      </c>
      <c r="L2104" s="1">
        <f t="shared" si="65"/>
        <v>0.73797799999999991</v>
      </c>
    </row>
    <row r="2105" spans="1:12" ht="14.45">
      <c r="A2105" t="s">
        <v>723</v>
      </c>
      <c r="B2105" t="s">
        <v>809</v>
      </c>
      <c r="C2105">
        <v>730900</v>
      </c>
      <c r="D2105" t="s">
        <v>810</v>
      </c>
      <c r="E2105" t="s">
        <v>147</v>
      </c>
      <c r="F2105" t="s">
        <v>292</v>
      </c>
      <c r="G2105" t="str">
        <f t="shared" si="64"/>
        <v>Costa Rica to World</v>
      </c>
      <c r="H2105">
        <v>2013</v>
      </c>
      <c r="I2105" t="s">
        <v>724</v>
      </c>
      <c r="J2105">
        <v>6</v>
      </c>
      <c r="K2105">
        <v>769.52099999999996</v>
      </c>
      <c r="L2105" s="1">
        <f t="shared" si="65"/>
        <v>0.76952100000000001</v>
      </c>
    </row>
    <row r="2106" spans="1:12" ht="14.45">
      <c r="A2106" t="s">
        <v>723</v>
      </c>
      <c r="B2106" t="s">
        <v>809</v>
      </c>
      <c r="C2106">
        <v>730900</v>
      </c>
      <c r="D2106" t="s">
        <v>810</v>
      </c>
      <c r="E2106" t="s">
        <v>147</v>
      </c>
      <c r="F2106" t="s">
        <v>292</v>
      </c>
      <c r="G2106" t="str">
        <f t="shared" si="64"/>
        <v>Costa Rica to World</v>
      </c>
      <c r="H2106">
        <v>2014</v>
      </c>
      <c r="I2106" t="s">
        <v>724</v>
      </c>
      <c r="J2106">
        <v>6</v>
      </c>
      <c r="K2106">
        <v>801.44399999999996</v>
      </c>
      <c r="L2106" s="1">
        <f t="shared" si="65"/>
        <v>0.80144399999999993</v>
      </c>
    </row>
    <row r="2107" spans="1:12" ht="14.45">
      <c r="A2107" t="s">
        <v>723</v>
      </c>
      <c r="B2107" t="s">
        <v>809</v>
      </c>
      <c r="C2107">
        <v>730900</v>
      </c>
      <c r="D2107" t="s">
        <v>810</v>
      </c>
      <c r="E2107" t="s">
        <v>147</v>
      </c>
      <c r="F2107" t="s">
        <v>292</v>
      </c>
      <c r="G2107" t="str">
        <f t="shared" si="64"/>
        <v>Costa Rica to World</v>
      </c>
      <c r="H2107">
        <v>2015</v>
      </c>
      <c r="I2107" t="s">
        <v>724</v>
      </c>
      <c r="J2107">
        <v>6</v>
      </c>
      <c r="K2107">
        <v>809.26700000000005</v>
      </c>
      <c r="L2107" s="1">
        <f t="shared" si="65"/>
        <v>0.80926700000000007</v>
      </c>
    </row>
    <row r="2108" spans="1:12" ht="14.45">
      <c r="A2108" t="s">
        <v>723</v>
      </c>
      <c r="B2108" t="s">
        <v>809</v>
      </c>
      <c r="C2108">
        <v>730900</v>
      </c>
      <c r="D2108" t="s">
        <v>810</v>
      </c>
      <c r="E2108" t="s">
        <v>147</v>
      </c>
      <c r="F2108" t="s">
        <v>292</v>
      </c>
      <c r="G2108" t="str">
        <f t="shared" si="64"/>
        <v>Costa Rica to World</v>
      </c>
      <c r="H2108">
        <v>2016</v>
      </c>
      <c r="I2108" t="s">
        <v>724</v>
      </c>
      <c r="J2108">
        <v>6</v>
      </c>
      <c r="K2108">
        <v>1000.751</v>
      </c>
      <c r="L2108" s="1">
        <f t="shared" si="65"/>
        <v>1.0007509999999999</v>
      </c>
    </row>
    <row r="2109" spans="1:12" ht="14.45">
      <c r="A2109" t="s">
        <v>723</v>
      </c>
      <c r="B2109" t="s">
        <v>809</v>
      </c>
      <c r="C2109">
        <v>730900</v>
      </c>
      <c r="D2109" t="s">
        <v>810</v>
      </c>
      <c r="E2109" t="s">
        <v>147</v>
      </c>
      <c r="F2109" t="s">
        <v>292</v>
      </c>
      <c r="G2109" t="str">
        <f t="shared" si="64"/>
        <v>Costa Rica to World</v>
      </c>
      <c r="H2109">
        <v>2017</v>
      </c>
      <c r="I2109" t="s">
        <v>724</v>
      </c>
      <c r="J2109">
        <v>6</v>
      </c>
      <c r="K2109">
        <v>1453.2840000000001</v>
      </c>
      <c r="L2109" s="1">
        <f t="shared" si="65"/>
        <v>1.453284</v>
      </c>
    </row>
    <row r="2110" spans="1:12" ht="14.45">
      <c r="A2110" t="s">
        <v>723</v>
      </c>
      <c r="B2110" t="s">
        <v>809</v>
      </c>
      <c r="C2110">
        <v>730900</v>
      </c>
      <c r="D2110" t="s">
        <v>810</v>
      </c>
      <c r="E2110" t="s">
        <v>670</v>
      </c>
      <c r="F2110" t="s">
        <v>670</v>
      </c>
      <c r="G2110" t="str">
        <f t="shared" si="64"/>
        <v>Costa Rica to EU27</v>
      </c>
      <c r="H2110">
        <v>2012</v>
      </c>
      <c r="I2110" t="s">
        <v>724</v>
      </c>
      <c r="J2110">
        <v>6</v>
      </c>
      <c r="K2110">
        <v>347.27499999999998</v>
      </c>
      <c r="L2110" s="1">
        <f t="shared" si="65"/>
        <v>0.347275</v>
      </c>
    </row>
    <row r="2111" spans="1:12" ht="14.45">
      <c r="A2111" t="s">
        <v>723</v>
      </c>
      <c r="B2111" t="s">
        <v>809</v>
      </c>
      <c r="C2111">
        <v>730900</v>
      </c>
      <c r="D2111" t="s">
        <v>810</v>
      </c>
      <c r="E2111" t="s">
        <v>670</v>
      </c>
      <c r="F2111" t="s">
        <v>670</v>
      </c>
      <c r="G2111" t="str">
        <f t="shared" si="64"/>
        <v>Costa Rica to EU27</v>
      </c>
      <c r="H2111">
        <v>2013</v>
      </c>
      <c r="I2111" t="s">
        <v>724</v>
      </c>
      <c r="J2111">
        <v>6</v>
      </c>
      <c r="K2111">
        <v>507.55599999999998</v>
      </c>
      <c r="L2111" s="1">
        <f t="shared" si="65"/>
        <v>0.50755600000000001</v>
      </c>
    </row>
    <row r="2112" spans="1:12" ht="14.45">
      <c r="A2112" t="s">
        <v>723</v>
      </c>
      <c r="B2112" t="s">
        <v>809</v>
      </c>
      <c r="C2112">
        <v>730900</v>
      </c>
      <c r="D2112" t="s">
        <v>810</v>
      </c>
      <c r="E2112" t="s">
        <v>670</v>
      </c>
      <c r="F2112" t="s">
        <v>670</v>
      </c>
      <c r="G2112" t="str">
        <f t="shared" si="64"/>
        <v>Costa Rica to EU27</v>
      </c>
      <c r="H2112">
        <v>2014</v>
      </c>
      <c r="I2112" t="s">
        <v>724</v>
      </c>
      <c r="J2112">
        <v>6</v>
      </c>
      <c r="K2112">
        <v>534.26900000000001</v>
      </c>
      <c r="L2112" s="1">
        <f t="shared" si="65"/>
        <v>0.53426899999999999</v>
      </c>
    </row>
    <row r="2113" spans="1:12" ht="14.45">
      <c r="A2113" t="s">
        <v>723</v>
      </c>
      <c r="B2113" t="s">
        <v>809</v>
      </c>
      <c r="C2113">
        <v>730900</v>
      </c>
      <c r="D2113" t="s">
        <v>810</v>
      </c>
      <c r="E2113" t="s">
        <v>670</v>
      </c>
      <c r="F2113" t="s">
        <v>670</v>
      </c>
      <c r="G2113" t="str">
        <f t="shared" si="64"/>
        <v>Costa Rica to EU27</v>
      </c>
      <c r="H2113">
        <v>2015</v>
      </c>
      <c r="I2113" t="s">
        <v>724</v>
      </c>
      <c r="J2113">
        <v>6</v>
      </c>
      <c r="K2113">
        <v>534.26900000000001</v>
      </c>
      <c r="L2113" s="1">
        <f t="shared" si="65"/>
        <v>0.53426899999999999</v>
      </c>
    </row>
    <row r="2114" spans="1:12" ht="14.45">
      <c r="A2114" t="s">
        <v>723</v>
      </c>
      <c r="B2114" t="s">
        <v>809</v>
      </c>
      <c r="C2114">
        <v>730900</v>
      </c>
      <c r="D2114" t="s">
        <v>810</v>
      </c>
      <c r="E2114" t="s">
        <v>670</v>
      </c>
      <c r="F2114" t="s">
        <v>670</v>
      </c>
      <c r="G2114" t="str">
        <f t="shared" si="64"/>
        <v>Costa Rica to EU27</v>
      </c>
      <c r="H2114">
        <v>2016</v>
      </c>
      <c r="I2114" t="s">
        <v>724</v>
      </c>
      <c r="J2114">
        <v>6</v>
      </c>
      <c r="K2114">
        <v>658.73</v>
      </c>
      <c r="L2114" s="1">
        <f t="shared" si="65"/>
        <v>0.65873000000000004</v>
      </c>
    </row>
    <row r="2115" spans="1:12" ht="14.45">
      <c r="A2115" t="s">
        <v>723</v>
      </c>
      <c r="B2115" t="s">
        <v>809</v>
      </c>
      <c r="C2115">
        <v>730900</v>
      </c>
      <c r="D2115" t="s">
        <v>810</v>
      </c>
      <c r="E2115" t="s">
        <v>670</v>
      </c>
      <c r="F2115" t="s">
        <v>670</v>
      </c>
      <c r="G2115" t="str">
        <f t="shared" si="64"/>
        <v>Costa Rica to EU27</v>
      </c>
      <c r="H2115">
        <v>2017</v>
      </c>
      <c r="I2115" t="s">
        <v>724</v>
      </c>
      <c r="J2115">
        <v>6</v>
      </c>
      <c r="K2115">
        <v>663.54399999999998</v>
      </c>
      <c r="L2115" s="1">
        <f t="shared" si="65"/>
        <v>0.66354400000000002</v>
      </c>
    </row>
    <row r="2116" spans="1:12" ht="14.45">
      <c r="A2116" t="s">
        <v>723</v>
      </c>
      <c r="B2116" t="s">
        <v>809</v>
      </c>
      <c r="C2116">
        <v>741999</v>
      </c>
      <c r="D2116" t="s">
        <v>810</v>
      </c>
      <c r="E2116" t="s">
        <v>147</v>
      </c>
      <c r="F2116" t="s">
        <v>292</v>
      </c>
      <c r="G2116" t="str">
        <f t="shared" si="64"/>
        <v>Costa Rica to World</v>
      </c>
      <c r="H2116">
        <v>2012</v>
      </c>
      <c r="I2116" t="s">
        <v>724</v>
      </c>
      <c r="J2116">
        <v>6</v>
      </c>
      <c r="K2116">
        <v>102.203</v>
      </c>
      <c r="L2116" s="1">
        <f t="shared" si="65"/>
        <v>0.102203</v>
      </c>
    </row>
    <row r="2117" spans="1:12" ht="14.45">
      <c r="A2117" t="s">
        <v>723</v>
      </c>
      <c r="B2117" t="s">
        <v>809</v>
      </c>
      <c r="C2117">
        <v>741999</v>
      </c>
      <c r="D2117" t="s">
        <v>810</v>
      </c>
      <c r="E2117" t="s">
        <v>147</v>
      </c>
      <c r="F2117" t="s">
        <v>292</v>
      </c>
      <c r="G2117" t="str">
        <f t="shared" si="64"/>
        <v>Costa Rica to World</v>
      </c>
      <c r="H2117">
        <v>2013</v>
      </c>
      <c r="I2117" t="s">
        <v>724</v>
      </c>
      <c r="J2117">
        <v>6</v>
      </c>
      <c r="K2117">
        <v>219.56800000000001</v>
      </c>
      <c r="L2117" s="1">
        <f t="shared" si="65"/>
        <v>0.21956800000000001</v>
      </c>
    </row>
    <row r="2118" spans="1:12" ht="14.45">
      <c r="A2118" t="s">
        <v>723</v>
      </c>
      <c r="B2118" t="s">
        <v>809</v>
      </c>
      <c r="C2118">
        <v>741999</v>
      </c>
      <c r="D2118" t="s">
        <v>810</v>
      </c>
      <c r="E2118" t="s">
        <v>147</v>
      </c>
      <c r="F2118" t="s">
        <v>292</v>
      </c>
      <c r="G2118" t="str">
        <f t="shared" si="64"/>
        <v>Costa Rica to World</v>
      </c>
      <c r="H2118">
        <v>2014</v>
      </c>
      <c r="I2118" t="s">
        <v>724</v>
      </c>
      <c r="J2118">
        <v>6</v>
      </c>
      <c r="K2118">
        <v>52.356999999999999</v>
      </c>
      <c r="L2118" s="1">
        <f t="shared" si="65"/>
        <v>5.2357000000000001E-2</v>
      </c>
    </row>
    <row r="2119" spans="1:12" ht="14.45">
      <c r="A2119" t="s">
        <v>723</v>
      </c>
      <c r="B2119" t="s">
        <v>809</v>
      </c>
      <c r="C2119">
        <v>741999</v>
      </c>
      <c r="D2119" t="s">
        <v>810</v>
      </c>
      <c r="E2119" t="s">
        <v>147</v>
      </c>
      <c r="F2119" t="s">
        <v>292</v>
      </c>
      <c r="G2119" t="str">
        <f t="shared" si="64"/>
        <v>Costa Rica to World</v>
      </c>
      <c r="H2119">
        <v>2015</v>
      </c>
      <c r="I2119" t="s">
        <v>724</v>
      </c>
      <c r="J2119">
        <v>6</v>
      </c>
      <c r="K2119">
        <v>82.415000000000006</v>
      </c>
      <c r="L2119" s="1">
        <f t="shared" si="65"/>
        <v>8.2415000000000002E-2</v>
      </c>
    </row>
    <row r="2120" spans="1:12" ht="14.45">
      <c r="A2120" t="s">
        <v>723</v>
      </c>
      <c r="B2120" t="s">
        <v>809</v>
      </c>
      <c r="C2120">
        <v>741999</v>
      </c>
      <c r="D2120" t="s">
        <v>810</v>
      </c>
      <c r="E2120" t="s">
        <v>147</v>
      </c>
      <c r="F2120" t="s">
        <v>292</v>
      </c>
      <c r="G2120" t="str">
        <f t="shared" si="64"/>
        <v>Costa Rica to World</v>
      </c>
      <c r="H2120">
        <v>2016</v>
      </c>
      <c r="I2120" t="s">
        <v>724</v>
      </c>
      <c r="J2120">
        <v>6</v>
      </c>
      <c r="K2120">
        <v>59.478999999999999</v>
      </c>
      <c r="L2120" s="1">
        <f t="shared" si="65"/>
        <v>5.9478999999999997E-2</v>
      </c>
    </row>
    <row r="2121" spans="1:12" ht="14.45">
      <c r="A2121" t="s">
        <v>723</v>
      </c>
      <c r="B2121" t="s">
        <v>809</v>
      </c>
      <c r="C2121">
        <v>741999</v>
      </c>
      <c r="D2121" t="s">
        <v>810</v>
      </c>
      <c r="E2121" t="s">
        <v>147</v>
      </c>
      <c r="F2121" t="s">
        <v>292</v>
      </c>
      <c r="G2121" t="str">
        <f t="shared" ref="G2121:G2184" si="66">CONCATENATE(D2121, " to ", F2121)</f>
        <v>Costa Rica to World</v>
      </c>
      <c r="H2121">
        <v>2017</v>
      </c>
      <c r="I2121" t="s">
        <v>724</v>
      </c>
      <c r="J2121">
        <v>6</v>
      </c>
      <c r="K2121">
        <v>45.457999999999998</v>
      </c>
      <c r="L2121" s="1">
        <f t="shared" ref="L2121:L2184" si="67">K2121/1000</f>
        <v>4.5457999999999998E-2</v>
      </c>
    </row>
    <row r="2122" spans="1:12" ht="14.45">
      <c r="A2122" t="s">
        <v>723</v>
      </c>
      <c r="B2122" t="s">
        <v>809</v>
      </c>
      <c r="C2122">
        <v>741999</v>
      </c>
      <c r="D2122" t="s">
        <v>810</v>
      </c>
      <c r="E2122" t="s">
        <v>670</v>
      </c>
      <c r="F2122" t="s">
        <v>670</v>
      </c>
      <c r="G2122" t="str">
        <f t="shared" si="66"/>
        <v>Costa Rica to EU27</v>
      </c>
      <c r="H2122">
        <v>2012</v>
      </c>
      <c r="I2122" t="s">
        <v>724</v>
      </c>
      <c r="J2122">
        <v>6</v>
      </c>
      <c r="K2122">
        <v>8.923</v>
      </c>
      <c r="L2122" s="1">
        <f t="shared" si="67"/>
        <v>8.9230000000000004E-3</v>
      </c>
    </row>
    <row r="2123" spans="1:12" ht="14.45">
      <c r="A2123" t="s">
        <v>723</v>
      </c>
      <c r="B2123" t="s">
        <v>809</v>
      </c>
      <c r="C2123">
        <v>741999</v>
      </c>
      <c r="D2123" t="s">
        <v>810</v>
      </c>
      <c r="E2123" t="s">
        <v>670</v>
      </c>
      <c r="F2123" t="s">
        <v>670</v>
      </c>
      <c r="G2123" t="str">
        <f t="shared" si="66"/>
        <v>Costa Rica to EU27</v>
      </c>
      <c r="H2123">
        <v>2013</v>
      </c>
      <c r="I2123" t="s">
        <v>724</v>
      </c>
      <c r="J2123">
        <v>6</v>
      </c>
      <c r="K2123">
        <v>0.627</v>
      </c>
      <c r="L2123" s="1">
        <f t="shared" si="67"/>
        <v>6.2699999999999995E-4</v>
      </c>
    </row>
    <row r="2124" spans="1:12" ht="14.45">
      <c r="A2124" t="s">
        <v>723</v>
      </c>
      <c r="B2124" t="s">
        <v>809</v>
      </c>
      <c r="C2124">
        <v>741999</v>
      </c>
      <c r="D2124" t="s">
        <v>810</v>
      </c>
      <c r="E2124" t="s">
        <v>670</v>
      </c>
      <c r="F2124" t="s">
        <v>670</v>
      </c>
      <c r="G2124" t="str">
        <f t="shared" si="66"/>
        <v>Costa Rica to EU27</v>
      </c>
      <c r="H2124">
        <v>2014</v>
      </c>
      <c r="I2124" t="s">
        <v>724</v>
      </c>
      <c r="J2124">
        <v>6</v>
      </c>
      <c r="K2124">
        <v>3.0000000000000001E-3</v>
      </c>
      <c r="L2124" s="1">
        <f t="shared" si="67"/>
        <v>3.0000000000000001E-6</v>
      </c>
    </row>
    <row r="2125" spans="1:12" ht="14.45">
      <c r="A2125" t="s">
        <v>723</v>
      </c>
      <c r="B2125" t="s">
        <v>809</v>
      </c>
      <c r="C2125">
        <v>741999</v>
      </c>
      <c r="D2125" t="s">
        <v>810</v>
      </c>
      <c r="E2125" t="s">
        <v>670</v>
      </c>
      <c r="F2125" t="s">
        <v>670</v>
      </c>
      <c r="G2125" t="str">
        <f t="shared" si="66"/>
        <v>Costa Rica to EU27</v>
      </c>
      <c r="H2125">
        <v>2016</v>
      </c>
      <c r="I2125" t="s">
        <v>724</v>
      </c>
      <c r="J2125">
        <v>6</v>
      </c>
      <c r="K2125">
        <v>0.37</v>
      </c>
      <c r="L2125" s="1">
        <f t="shared" si="67"/>
        <v>3.6999999999999999E-4</v>
      </c>
    </row>
    <row r="2126" spans="1:12" ht="14.45">
      <c r="A2126" t="s">
        <v>723</v>
      </c>
      <c r="B2126" t="s">
        <v>809</v>
      </c>
      <c r="C2126">
        <v>741999</v>
      </c>
      <c r="D2126" t="s">
        <v>810</v>
      </c>
      <c r="E2126" t="s">
        <v>670</v>
      </c>
      <c r="F2126" t="s">
        <v>670</v>
      </c>
      <c r="G2126" t="str">
        <f t="shared" si="66"/>
        <v>Costa Rica to EU27</v>
      </c>
      <c r="H2126">
        <v>2017</v>
      </c>
      <c r="I2126" t="s">
        <v>724</v>
      </c>
      <c r="J2126">
        <v>6</v>
      </c>
      <c r="K2126">
        <v>6.2E-2</v>
      </c>
      <c r="L2126" s="1">
        <f t="shared" si="67"/>
        <v>6.2000000000000003E-5</v>
      </c>
    </row>
    <row r="2127" spans="1:12" ht="14.45">
      <c r="A2127" t="s">
        <v>723</v>
      </c>
      <c r="B2127" t="s">
        <v>809</v>
      </c>
      <c r="C2127">
        <v>761100</v>
      </c>
      <c r="D2127" t="s">
        <v>810</v>
      </c>
      <c r="E2127" t="s">
        <v>147</v>
      </c>
      <c r="F2127" t="s">
        <v>292</v>
      </c>
      <c r="G2127" t="str">
        <f t="shared" si="66"/>
        <v>Costa Rica to World</v>
      </c>
      <c r="H2127">
        <v>2013</v>
      </c>
      <c r="I2127" t="s">
        <v>724</v>
      </c>
      <c r="J2127">
        <v>6</v>
      </c>
      <c r="K2127">
        <v>36.01</v>
      </c>
      <c r="L2127" s="1">
        <f t="shared" si="67"/>
        <v>3.601E-2</v>
      </c>
    </row>
    <row r="2128" spans="1:12" ht="14.45">
      <c r="A2128" t="s">
        <v>723</v>
      </c>
      <c r="B2128" t="s">
        <v>809</v>
      </c>
      <c r="C2128">
        <v>761100</v>
      </c>
      <c r="D2128" t="s">
        <v>810</v>
      </c>
      <c r="E2128" t="s">
        <v>147</v>
      </c>
      <c r="F2128" t="s">
        <v>292</v>
      </c>
      <c r="G2128" t="str">
        <f t="shared" si="66"/>
        <v>Costa Rica to World</v>
      </c>
      <c r="H2128">
        <v>2014</v>
      </c>
      <c r="I2128" t="s">
        <v>724</v>
      </c>
      <c r="J2128">
        <v>6</v>
      </c>
      <c r="K2128">
        <v>4.8959999999999999</v>
      </c>
      <c r="L2128" s="1">
        <f t="shared" si="67"/>
        <v>4.8960000000000002E-3</v>
      </c>
    </row>
    <row r="2129" spans="1:12" ht="14.45">
      <c r="A2129" t="s">
        <v>723</v>
      </c>
      <c r="B2129" t="s">
        <v>809</v>
      </c>
      <c r="C2129">
        <v>761100</v>
      </c>
      <c r="D2129" t="s">
        <v>810</v>
      </c>
      <c r="E2129" t="s">
        <v>147</v>
      </c>
      <c r="F2129" t="s">
        <v>292</v>
      </c>
      <c r="G2129" t="str">
        <f t="shared" si="66"/>
        <v>Costa Rica to World</v>
      </c>
      <c r="H2129">
        <v>2015</v>
      </c>
      <c r="I2129" t="s">
        <v>724</v>
      </c>
      <c r="J2129">
        <v>6</v>
      </c>
      <c r="K2129">
        <v>7</v>
      </c>
      <c r="L2129" s="1">
        <f t="shared" si="67"/>
        <v>7.0000000000000001E-3</v>
      </c>
    </row>
    <row r="2130" spans="1:12" ht="14.45">
      <c r="A2130" t="s">
        <v>723</v>
      </c>
      <c r="B2130" t="s">
        <v>809</v>
      </c>
      <c r="C2130">
        <v>761100</v>
      </c>
      <c r="D2130" t="s">
        <v>810</v>
      </c>
      <c r="E2130" t="s">
        <v>147</v>
      </c>
      <c r="F2130" t="s">
        <v>292</v>
      </c>
      <c r="G2130" t="str">
        <f t="shared" si="66"/>
        <v>Costa Rica to World</v>
      </c>
      <c r="H2130">
        <v>2016</v>
      </c>
      <c r="I2130" t="s">
        <v>724</v>
      </c>
      <c r="J2130">
        <v>6</v>
      </c>
      <c r="K2130">
        <v>1E-3</v>
      </c>
      <c r="L2130" s="1">
        <f t="shared" si="67"/>
        <v>9.9999999999999995E-7</v>
      </c>
    </row>
    <row r="2131" spans="1:12" ht="14.45">
      <c r="A2131" t="s">
        <v>723</v>
      </c>
      <c r="B2131" t="s">
        <v>809</v>
      </c>
      <c r="C2131">
        <v>761100</v>
      </c>
      <c r="D2131" t="s">
        <v>810</v>
      </c>
      <c r="E2131" t="s">
        <v>670</v>
      </c>
      <c r="F2131" t="s">
        <v>670</v>
      </c>
      <c r="G2131" t="str">
        <f t="shared" si="66"/>
        <v>Costa Rica to EU27</v>
      </c>
      <c r="H2131">
        <v>2014</v>
      </c>
      <c r="I2131" t="s">
        <v>724</v>
      </c>
      <c r="J2131">
        <v>6</v>
      </c>
      <c r="K2131">
        <v>4.8959999999999999</v>
      </c>
      <c r="L2131" s="1">
        <f t="shared" si="67"/>
        <v>4.8960000000000002E-3</v>
      </c>
    </row>
    <row r="2132" spans="1:12" ht="14.45">
      <c r="A2132" t="s">
        <v>723</v>
      </c>
      <c r="B2132" t="s">
        <v>809</v>
      </c>
      <c r="C2132">
        <v>8405</v>
      </c>
      <c r="D2132" t="s">
        <v>810</v>
      </c>
      <c r="E2132" t="s">
        <v>147</v>
      </c>
      <c r="F2132" t="s">
        <v>292</v>
      </c>
      <c r="G2132" t="str">
        <f t="shared" si="66"/>
        <v>Costa Rica to World</v>
      </c>
      <c r="H2132">
        <v>2012</v>
      </c>
      <c r="I2132" t="s">
        <v>724</v>
      </c>
      <c r="J2132">
        <v>6</v>
      </c>
      <c r="K2132">
        <v>212.51900000000001</v>
      </c>
      <c r="L2132" s="1">
        <f t="shared" si="67"/>
        <v>0.21251900000000001</v>
      </c>
    </row>
    <row r="2133" spans="1:12" ht="14.45">
      <c r="A2133" t="s">
        <v>723</v>
      </c>
      <c r="B2133" t="s">
        <v>809</v>
      </c>
      <c r="C2133">
        <v>8405</v>
      </c>
      <c r="D2133" t="s">
        <v>810</v>
      </c>
      <c r="E2133" t="s">
        <v>147</v>
      </c>
      <c r="F2133" t="s">
        <v>292</v>
      </c>
      <c r="G2133" t="str">
        <f t="shared" si="66"/>
        <v>Costa Rica to World</v>
      </c>
      <c r="H2133">
        <v>2013</v>
      </c>
      <c r="I2133" t="s">
        <v>724</v>
      </c>
      <c r="J2133">
        <v>6</v>
      </c>
      <c r="K2133">
        <v>817.58699999999999</v>
      </c>
      <c r="L2133" s="1">
        <f t="shared" si="67"/>
        <v>0.81758699999999995</v>
      </c>
    </row>
    <row r="2134" spans="1:12" ht="14.45">
      <c r="A2134" t="s">
        <v>723</v>
      </c>
      <c r="B2134" t="s">
        <v>809</v>
      </c>
      <c r="C2134">
        <v>8405</v>
      </c>
      <c r="D2134" t="s">
        <v>810</v>
      </c>
      <c r="E2134" t="s">
        <v>147</v>
      </c>
      <c r="F2134" t="s">
        <v>292</v>
      </c>
      <c r="G2134" t="str">
        <f t="shared" si="66"/>
        <v>Costa Rica to World</v>
      </c>
      <c r="H2134">
        <v>2014</v>
      </c>
      <c r="I2134" t="s">
        <v>724</v>
      </c>
      <c r="J2134">
        <v>6</v>
      </c>
      <c r="K2134">
        <v>765.07299999999998</v>
      </c>
      <c r="L2134" s="1">
        <f t="shared" si="67"/>
        <v>0.765073</v>
      </c>
    </row>
    <row r="2135" spans="1:12" ht="14.45">
      <c r="A2135" t="s">
        <v>723</v>
      </c>
      <c r="B2135" t="s">
        <v>809</v>
      </c>
      <c r="C2135">
        <v>8405</v>
      </c>
      <c r="D2135" t="s">
        <v>810</v>
      </c>
      <c r="E2135" t="s">
        <v>147</v>
      </c>
      <c r="F2135" t="s">
        <v>292</v>
      </c>
      <c r="G2135" t="str">
        <f t="shared" si="66"/>
        <v>Costa Rica to World</v>
      </c>
      <c r="H2135">
        <v>2015</v>
      </c>
      <c r="I2135" t="s">
        <v>724</v>
      </c>
      <c r="J2135">
        <v>6</v>
      </c>
      <c r="K2135">
        <v>420.553</v>
      </c>
      <c r="L2135" s="1">
        <f t="shared" si="67"/>
        <v>0.42055300000000001</v>
      </c>
    </row>
    <row r="2136" spans="1:12" ht="14.45">
      <c r="A2136" t="s">
        <v>723</v>
      </c>
      <c r="B2136" t="s">
        <v>809</v>
      </c>
      <c r="C2136">
        <v>8405</v>
      </c>
      <c r="D2136" t="s">
        <v>810</v>
      </c>
      <c r="E2136" t="s">
        <v>147</v>
      </c>
      <c r="F2136" t="s">
        <v>292</v>
      </c>
      <c r="G2136" t="str">
        <f t="shared" si="66"/>
        <v>Costa Rica to World</v>
      </c>
      <c r="H2136">
        <v>2016</v>
      </c>
      <c r="I2136" t="s">
        <v>724</v>
      </c>
      <c r="J2136">
        <v>6</v>
      </c>
      <c r="K2136">
        <v>578.49800000000005</v>
      </c>
      <c r="L2136" s="1">
        <f t="shared" si="67"/>
        <v>0.57849800000000007</v>
      </c>
    </row>
    <row r="2137" spans="1:12" ht="14.45">
      <c r="A2137" t="s">
        <v>723</v>
      </c>
      <c r="B2137" t="s">
        <v>809</v>
      </c>
      <c r="C2137">
        <v>8405</v>
      </c>
      <c r="D2137" t="s">
        <v>810</v>
      </c>
      <c r="E2137" t="s">
        <v>147</v>
      </c>
      <c r="F2137" t="s">
        <v>292</v>
      </c>
      <c r="G2137" t="str">
        <f t="shared" si="66"/>
        <v>Costa Rica to World</v>
      </c>
      <c r="H2137">
        <v>2017</v>
      </c>
      <c r="I2137" t="s">
        <v>724</v>
      </c>
      <c r="J2137">
        <v>6</v>
      </c>
      <c r="K2137">
        <v>1081.8589999999999</v>
      </c>
      <c r="L2137" s="1">
        <f t="shared" si="67"/>
        <v>1.0818589999999999</v>
      </c>
    </row>
    <row r="2138" spans="1:12" ht="14.45">
      <c r="A2138" t="s">
        <v>723</v>
      </c>
      <c r="B2138" t="s">
        <v>809</v>
      </c>
      <c r="C2138">
        <v>8405</v>
      </c>
      <c r="D2138" t="s">
        <v>810</v>
      </c>
      <c r="E2138" t="s">
        <v>670</v>
      </c>
      <c r="F2138" t="s">
        <v>670</v>
      </c>
      <c r="G2138" t="str">
        <f t="shared" si="66"/>
        <v>Costa Rica to EU27</v>
      </c>
      <c r="H2138">
        <v>2012</v>
      </c>
      <c r="I2138" t="s">
        <v>724</v>
      </c>
      <c r="J2138">
        <v>6</v>
      </c>
      <c r="K2138">
        <v>200</v>
      </c>
      <c r="L2138" s="1">
        <f t="shared" si="67"/>
        <v>0.2</v>
      </c>
    </row>
    <row r="2139" spans="1:12" ht="14.45">
      <c r="A2139" t="s">
        <v>723</v>
      </c>
      <c r="B2139" t="s">
        <v>809</v>
      </c>
      <c r="C2139">
        <v>8405</v>
      </c>
      <c r="D2139" t="s">
        <v>810</v>
      </c>
      <c r="E2139" t="s">
        <v>670</v>
      </c>
      <c r="F2139" t="s">
        <v>670</v>
      </c>
      <c r="G2139" t="str">
        <f t="shared" si="66"/>
        <v>Costa Rica to EU27</v>
      </c>
      <c r="H2139">
        <v>2013</v>
      </c>
      <c r="I2139" t="s">
        <v>724</v>
      </c>
      <c r="J2139">
        <v>6</v>
      </c>
      <c r="K2139">
        <v>200</v>
      </c>
      <c r="L2139" s="1">
        <f t="shared" si="67"/>
        <v>0.2</v>
      </c>
    </row>
    <row r="2140" spans="1:12" ht="14.45">
      <c r="A2140" t="s">
        <v>723</v>
      </c>
      <c r="B2140" t="s">
        <v>809</v>
      </c>
      <c r="C2140">
        <v>8405</v>
      </c>
      <c r="D2140" t="s">
        <v>810</v>
      </c>
      <c r="E2140" t="s">
        <v>670</v>
      </c>
      <c r="F2140" t="s">
        <v>670</v>
      </c>
      <c r="G2140" t="str">
        <f t="shared" si="66"/>
        <v>Costa Rica to EU27</v>
      </c>
      <c r="H2140">
        <v>2014</v>
      </c>
      <c r="I2140" t="s">
        <v>724</v>
      </c>
      <c r="J2140">
        <v>6</v>
      </c>
      <c r="K2140">
        <v>200</v>
      </c>
      <c r="L2140" s="1">
        <f t="shared" si="67"/>
        <v>0.2</v>
      </c>
    </row>
    <row r="2141" spans="1:12" ht="14.45">
      <c r="A2141" t="s">
        <v>723</v>
      </c>
      <c r="B2141" t="s">
        <v>809</v>
      </c>
      <c r="C2141">
        <v>841931</v>
      </c>
      <c r="D2141" t="s">
        <v>810</v>
      </c>
      <c r="E2141" t="s">
        <v>147</v>
      </c>
      <c r="F2141" t="s">
        <v>292</v>
      </c>
      <c r="G2141" t="str">
        <f t="shared" si="66"/>
        <v>Costa Rica to World</v>
      </c>
      <c r="H2141">
        <v>2012</v>
      </c>
      <c r="I2141" t="s">
        <v>724</v>
      </c>
      <c r="J2141">
        <v>6</v>
      </c>
      <c r="K2141">
        <v>1975.518</v>
      </c>
      <c r="L2141" s="1">
        <f t="shared" si="67"/>
        <v>1.9755180000000001</v>
      </c>
    </row>
    <row r="2142" spans="1:12" ht="14.45">
      <c r="A2142" t="s">
        <v>723</v>
      </c>
      <c r="B2142" t="s">
        <v>809</v>
      </c>
      <c r="C2142">
        <v>841931</v>
      </c>
      <c r="D2142" t="s">
        <v>810</v>
      </c>
      <c r="E2142" t="s">
        <v>147</v>
      </c>
      <c r="F2142" t="s">
        <v>292</v>
      </c>
      <c r="G2142" t="str">
        <f t="shared" si="66"/>
        <v>Costa Rica to World</v>
      </c>
      <c r="H2142">
        <v>2013</v>
      </c>
      <c r="I2142" t="s">
        <v>724</v>
      </c>
      <c r="J2142">
        <v>6</v>
      </c>
      <c r="K2142">
        <v>129.36600000000001</v>
      </c>
      <c r="L2142" s="1">
        <f t="shared" si="67"/>
        <v>0.12936600000000001</v>
      </c>
    </row>
    <row r="2143" spans="1:12" ht="14.45">
      <c r="A2143" t="s">
        <v>723</v>
      </c>
      <c r="B2143" t="s">
        <v>809</v>
      </c>
      <c r="C2143">
        <v>841931</v>
      </c>
      <c r="D2143" t="s">
        <v>810</v>
      </c>
      <c r="E2143" t="s">
        <v>147</v>
      </c>
      <c r="F2143" t="s">
        <v>292</v>
      </c>
      <c r="G2143" t="str">
        <f t="shared" si="66"/>
        <v>Costa Rica to World</v>
      </c>
      <c r="H2143">
        <v>2014</v>
      </c>
      <c r="I2143" t="s">
        <v>724</v>
      </c>
      <c r="J2143">
        <v>6</v>
      </c>
      <c r="K2143">
        <v>1161.9059999999999</v>
      </c>
      <c r="L2143" s="1">
        <f t="shared" si="67"/>
        <v>1.1619059999999999</v>
      </c>
    </row>
    <row r="2144" spans="1:12" ht="14.45">
      <c r="A2144" t="s">
        <v>723</v>
      </c>
      <c r="B2144" t="s">
        <v>809</v>
      </c>
      <c r="C2144">
        <v>841931</v>
      </c>
      <c r="D2144" t="s">
        <v>810</v>
      </c>
      <c r="E2144" t="s">
        <v>147</v>
      </c>
      <c r="F2144" t="s">
        <v>292</v>
      </c>
      <c r="G2144" t="str">
        <f t="shared" si="66"/>
        <v>Costa Rica to World</v>
      </c>
      <c r="H2144">
        <v>2015</v>
      </c>
      <c r="I2144" t="s">
        <v>724</v>
      </c>
      <c r="J2144">
        <v>6</v>
      </c>
      <c r="K2144">
        <v>390.75900000000001</v>
      </c>
      <c r="L2144" s="1">
        <f t="shared" si="67"/>
        <v>0.39075900000000002</v>
      </c>
    </row>
    <row r="2145" spans="1:12" ht="14.45">
      <c r="A2145" t="s">
        <v>723</v>
      </c>
      <c r="B2145" t="s">
        <v>809</v>
      </c>
      <c r="C2145">
        <v>841931</v>
      </c>
      <c r="D2145" t="s">
        <v>810</v>
      </c>
      <c r="E2145" t="s">
        <v>147</v>
      </c>
      <c r="F2145" t="s">
        <v>292</v>
      </c>
      <c r="G2145" t="str">
        <f t="shared" si="66"/>
        <v>Costa Rica to World</v>
      </c>
      <c r="H2145">
        <v>2016</v>
      </c>
      <c r="I2145" t="s">
        <v>724</v>
      </c>
      <c r="J2145">
        <v>6</v>
      </c>
      <c r="K2145">
        <v>4330.5320000000002</v>
      </c>
      <c r="L2145" s="1">
        <f t="shared" si="67"/>
        <v>4.3305319999999998</v>
      </c>
    </row>
    <row r="2146" spans="1:12" ht="14.45">
      <c r="A2146" t="s">
        <v>723</v>
      </c>
      <c r="B2146" t="s">
        <v>809</v>
      </c>
      <c r="C2146">
        <v>841931</v>
      </c>
      <c r="D2146" t="s">
        <v>810</v>
      </c>
      <c r="E2146" t="s">
        <v>147</v>
      </c>
      <c r="F2146" t="s">
        <v>292</v>
      </c>
      <c r="G2146" t="str">
        <f t="shared" si="66"/>
        <v>Costa Rica to World</v>
      </c>
      <c r="H2146">
        <v>2017</v>
      </c>
      <c r="I2146" t="s">
        <v>724</v>
      </c>
      <c r="J2146">
        <v>6</v>
      </c>
      <c r="K2146">
        <v>1427.213</v>
      </c>
      <c r="L2146" s="1">
        <f t="shared" si="67"/>
        <v>1.4272130000000001</v>
      </c>
    </row>
    <row r="2147" spans="1:12" ht="14.45">
      <c r="A2147" t="s">
        <v>723</v>
      </c>
      <c r="B2147" t="s">
        <v>809</v>
      </c>
      <c r="C2147">
        <v>841931</v>
      </c>
      <c r="D2147" t="s">
        <v>810</v>
      </c>
      <c r="E2147" t="s">
        <v>670</v>
      </c>
      <c r="F2147" t="s">
        <v>670</v>
      </c>
      <c r="G2147" t="str">
        <f t="shared" si="66"/>
        <v>Costa Rica to EU27</v>
      </c>
      <c r="H2147">
        <v>2016</v>
      </c>
      <c r="I2147" t="s">
        <v>724</v>
      </c>
      <c r="J2147">
        <v>6</v>
      </c>
      <c r="K2147">
        <v>4.0000000000000001E-3</v>
      </c>
      <c r="L2147" s="1">
        <f t="shared" si="67"/>
        <v>3.9999999999999998E-6</v>
      </c>
    </row>
    <row r="2148" spans="1:12" ht="14.45">
      <c r="A2148" t="s">
        <v>723</v>
      </c>
      <c r="B2148" t="s">
        <v>809</v>
      </c>
      <c r="C2148">
        <v>841940</v>
      </c>
      <c r="D2148" t="s">
        <v>810</v>
      </c>
      <c r="E2148" t="s">
        <v>147</v>
      </c>
      <c r="F2148" t="s">
        <v>292</v>
      </c>
      <c r="G2148" t="str">
        <f t="shared" si="66"/>
        <v>Costa Rica to World</v>
      </c>
      <c r="H2148">
        <v>2014</v>
      </c>
      <c r="I2148" t="s">
        <v>724</v>
      </c>
      <c r="J2148">
        <v>6</v>
      </c>
      <c r="K2148">
        <v>0.04</v>
      </c>
      <c r="L2148" s="1">
        <f t="shared" si="67"/>
        <v>4.0000000000000003E-5</v>
      </c>
    </row>
    <row r="2149" spans="1:12" ht="14.45">
      <c r="A2149" t="s">
        <v>723</v>
      </c>
      <c r="B2149" t="s">
        <v>809</v>
      </c>
      <c r="C2149">
        <v>841940</v>
      </c>
      <c r="D2149" t="s">
        <v>810</v>
      </c>
      <c r="E2149" t="s">
        <v>147</v>
      </c>
      <c r="F2149" t="s">
        <v>292</v>
      </c>
      <c r="G2149" t="str">
        <f t="shared" si="66"/>
        <v>Costa Rica to World</v>
      </c>
      <c r="H2149">
        <v>2015</v>
      </c>
      <c r="I2149" t="s">
        <v>724</v>
      </c>
      <c r="J2149">
        <v>6</v>
      </c>
      <c r="K2149">
        <v>5.2610000000000001</v>
      </c>
      <c r="L2149" s="1">
        <f t="shared" si="67"/>
        <v>5.2610000000000001E-3</v>
      </c>
    </row>
    <row r="2150" spans="1:12" ht="14.45">
      <c r="A2150" t="s">
        <v>723</v>
      </c>
      <c r="B2150" t="s">
        <v>809</v>
      </c>
      <c r="C2150">
        <v>841940</v>
      </c>
      <c r="D2150" t="s">
        <v>810</v>
      </c>
      <c r="E2150" t="s">
        <v>147</v>
      </c>
      <c r="F2150" t="s">
        <v>292</v>
      </c>
      <c r="G2150" t="str">
        <f t="shared" si="66"/>
        <v>Costa Rica to World</v>
      </c>
      <c r="H2150">
        <v>2016</v>
      </c>
      <c r="I2150" t="s">
        <v>724</v>
      </c>
      <c r="J2150">
        <v>6</v>
      </c>
      <c r="K2150">
        <v>2.2469999999999999</v>
      </c>
      <c r="L2150" s="1">
        <f t="shared" si="67"/>
        <v>2.2469999999999999E-3</v>
      </c>
    </row>
    <row r="2151" spans="1:12" ht="14.45">
      <c r="A2151" t="s">
        <v>723</v>
      </c>
      <c r="B2151" t="s">
        <v>809</v>
      </c>
      <c r="C2151">
        <v>842129</v>
      </c>
      <c r="D2151" t="s">
        <v>810</v>
      </c>
      <c r="E2151" t="s">
        <v>147</v>
      </c>
      <c r="F2151" t="s">
        <v>292</v>
      </c>
      <c r="G2151" t="str">
        <f t="shared" si="66"/>
        <v>Costa Rica to World</v>
      </c>
      <c r="H2151">
        <v>2012</v>
      </c>
      <c r="I2151" t="s">
        <v>724</v>
      </c>
      <c r="J2151">
        <v>6</v>
      </c>
      <c r="K2151">
        <v>152.02000000000001</v>
      </c>
      <c r="L2151" s="1">
        <f t="shared" si="67"/>
        <v>0.15202000000000002</v>
      </c>
    </row>
    <row r="2152" spans="1:12" ht="14.45">
      <c r="A2152" t="s">
        <v>723</v>
      </c>
      <c r="B2152" t="s">
        <v>809</v>
      </c>
      <c r="C2152">
        <v>842129</v>
      </c>
      <c r="D2152" t="s">
        <v>810</v>
      </c>
      <c r="E2152" t="s">
        <v>147</v>
      </c>
      <c r="F2152" t="s">
        <v>292</v>
      </c>
      <c r="G2152" t="str">
        <f t="shared" si="66"/>
        <v>Costa Rica to World</v>
      </c>
      <c r="H2152">
        <v>2013</v>
      </c>
      <c r="I2152" t="s">
        <v>724</v>
      </c>
      <c r="J2152">
        <v>6</v>
      </c>
      <c r="K2152">
        <v>2403.8510000000001</v>
      </c>
      <c r="L2152" s="1">
        <f t="shared" si="67"/>
        <v>2.403851</v>
      </c>
    </row>
    <row r="2153" spans="1:12" ht="14.45">
      <c r="A2153" t="s">
        <v>723</v>
      </c>
      <c r="B2153" t="s">
        <v>809</v>
      </c>
      <c r="C2153">
        <v>842129</v>
      </c>
      <c r="D2153" t="s">
        <v>810</v>
      </c>
      <c r="E2153" t="s">
        <v>147</v>
      </c>
      <c r="F2153" t="s">
        <v>292</v>
      </c>
      <c r="G2153" t="str">
        <f t="shared" si="66"/>
        <v>Costa Rica to World</v>
      </c>
      <c r="H2153">
        <v>2014</v>
      </c>
      <c r="I2153" t="s">
        <v>724</v>
      </c>
      <c r="J2153">
        <v>6</v>
      </c>
      <c r="K2153">
        <v>77.606999999999999</v>
      </c>
      <c r="L2153" s="1">
        <f t="shared" si="67"/>
        <v>7.7606999999999995E-2</v>
      </c>
    </row>
    <row r="2154" spans="1:12" ht="14.45">
      <c r="A2154" t="s">
        <v>723</v>
      </c>
      <c r="B2154" t="s">
        <v>809</v>
      </c>
      <c r="C2154">
        <v>842129</v>
      </c>
      <c r="D2154" t="s">
        <v>810</v>
      </c>
      <c r="E2154" t="s">
        <v>147</v>
      </c>
      <c r="F2154" t="s">
        <v>292</v>
      </c>
      <c r="G2154" t="str">
        <f t="shared" si="66"/>
        <v>Costa Rica to World</v>
      </c>
      <c r="H2154">
        <v>2015</v>
      </c>
      <c r="I2154" t="s">
        <v>724</v>
      </c>
      <c r="J2154">
        <v>6</v>
      </c>
      <c r="K2154">
        <v>479.28199999999998</v>
      </c>
      <c r="L2154" s="1">
        <f t="shared" si="67"/>
        <v>0.47928199999999999</v>
      </c>
    </row>
    <row r="2155" spans="1:12" ht="14.45">
      <c r="A2155" t="s">
        <v>723</v>
      </c>
      <c r="B2155" t="s">
        <v>809</v>
      </c>
      <c r="C2155">
        <v>842129</v>
      </c>
      <c r="D2155" t="s">
        <v>810</v>
      </c>
      <c r="E2155" t="s">
        <v>147</v>
      </c>
      <c r="F2155" t="s">
        <v>292</v>
      </c>
      <c r="G2155" t="str">
        <f t="shared" si="66"/>
        <v>Costa Rica to World</v>
      </c>
      <c r="H2155">
        <v>2016</v>
      </c>
      <c r="I2155" t="s">
        <v>724</v>
      </c>
      <c r="J2155">
        <v>6</v>
      </c>
      <c r="K2155">
        <v>158.08099999999999</v>
      </c>
      <c r="L2155" s="1">
        <f t="shared" si="67"/>
        <v>0.158081</v>
      </c>
    </row>
    <row r="2156" spans="1:12" ht="14.45">
      <c r="A2156" t="s">
        <v>723</v>
      </c>
      <c r="B2156" t="s">
        <v>809</v>
      </c>
      <c r="C2156">
        <v>842129</v>
      </c>
      <c r="D2156" t="s">
        <v>810</v>
      </c>
      <c r="E2156" t="s">
        <v>147</v>
      </c>
      <c r="F2156" t="s">
        <v>292</v>
      </c>
      <c r="G2156" t="str">
        <f t="shared" si="66"/>
        <v>Costa Rica to World</v>
      </c>
      <c r="H2156">
        <v>2017</v>
      </c>
      <c r="I2156" t="s">
        <v>724</v>
      </c>
      <c r="J2156">
        <v>6</v>
      </c>
      <c r="K2156">
        <v>64.117000000000004</v>
      </c>
      <c r="L2156" s="1">
        <f t="shared" si="67"/>
        <v>6.4117000000000007E-2</v>
      </c>
    </row>
    <row r="2157" spans="1:12" ht="14.45">
      <c r="A2157" t="s">
        <v>723</v>
      </c>
      <c r="B2157" t="s">
        <v>809</v>
      </c>
      <c r="C2157">
        <v>842129</v>
      </c>
      <c r="D2157" t="s">
        <v>810</v>
      </c>
      <c r="E2157" t="s">
        <v>670</v>
      </c>
      <c r="F2157" t="s">
        <v>670</v>
      </c>
      <c r="G2157" t="str">
        <f t="shared" si="66"/>
        <v>Costa Rica to EU27</v>
      </c>
      <c r="H2157">
        <v>2012</v>
      </c>
      <c r="I2157" t="s">
        <v>724</v>
      </c>
      <c r="J2157">
        <v>6</v>
      </c>
      <c r="K2157">
        <v>35.305999999999997</v>
      </c>
      <c r="L2157" s="1">
        <f t="shared" si="67"/>
        <v>3.5305999999999997E-2</v>
      </c>
    </row>
    <row r="2158" spans="1:12" ht="14.45">
      <c r="A2158" t="s">
        <v>723</v>
      </c>
      <c r="B2158" t="s">
        <v>809</v>
      </c>
      <c r="C2158">
        <v>842129</v>
      </c>
      <c r="D2158" t="s">
        <v>810</v>
      </c>
      <c r="E2158" t="s">
        <v>670</v>
      </c>
      <c r="F2158" t="s">
        <v>670</v>
      </c>
      <c r="G2158" t="str">
        <f t="shared" si="66"/>
        <v>Costa Rica to EU27</v>
      </c>
      <c r="H2158">
        <v>2013</v>
      </c>
      <c r="I2158" t="s">
        <v>724</v>
      </c>
      <c r="J2158">
        <v>6</v>
      </c>
      <c r="K2158">
        <v>1645.942</v>
      </c>
      <c r="L2158" s="1">
        <f t="shared" si="67"/>
        <v>1.645942</v>
      </c>
    </row>
    <row r="2159" spans="1:12" ht="14.45">
      <c r="A2159" t="s">
        <v>723</v>
      </c>
      <c r="B2159" t="s">
        <v>809</v>
      </c>
      <c r="C2159">
        <v>842129</v>
      </c>
      <c r="D2159" t="s">
        <v>810</v>
      </c>
      <c r="E2159" t="s">
        <v>670</v>
      </c>
      <c r="F2159" t="s">
        <v>670</v>
      </c>
      <c r="G2159" t="str">
        <f t="shared" si="66"/>
        <v>Costa Rica to EU27</v>
      </c>
      <c r="H2159">
        <v>2014</v>
      </c>
      <c r="I2159" t="s">
        <v>724</v>
      </c>
      <c r="J2159">
        <v>6</v>
      </c>
      <c r="K2159">
        <v>36.880000000000003</v>
      </c>
      <c r="L2159" s="1">
        <f t="shared" si="67"/>
        <v>3.6880000000000003E-2</v>
      </c>
    </row>
    <row r="2160" spans="1:12" ht="14.45">
      <c r="A2160" t="s">
        <v>723</v>
      </c>
      <c r="B2160" t="s">
        <v>809</v>
      </c>
      <c r="C2160">
        <v>842129</v>
      </c>
      <c r="D2160" t="s">
        <v>810</v>
      </c>
      <c r="E2160" t="s">
        <v>670</v>
      </c>
      <c r="F2160" t="s">
        <v>670</v>
      </c>
      <c r="G2160" t="str">
        <f t="shared" si="66"/>
        <v>Costa Rica to EU27</v>
      </c>
      <c r="H2160">
        <v>2015</v>
      </c>
      <c r="I2160" t="s">
        <v>724</v>
      </c>
      <c r="J2160">
        <v>6</v>
      </c>
      <c r="K2160">
        <v>73.283000000000001</v>
      </c>
      <c r="L2160" s="1">
        <f t="shared" si="67"/>
        <v>7.3283000000000001E-2</v>
      </c>
    </row>
    <row r="2161" spans="1:12" ht="14.45">
      <c r="A2161" t="s">
        <v>723</v>
      </c>
      <c r="B2161" t="s">
        <v>809</v>
      </c>
      <c r="C2161">
        <v>842129</v>
      </c>
      <c r="D2161" t="s">
        <v>810</v>
      </c>
      <c r="E2161" t="s">
        <v>670</v>
      </c>
      <c r="F2161" t="s">
        <v>670</v>
      </c>
      <c r="G2161" t="str">
        <f t="shared" si="66"/>
        <v>Costa Rica to EU27</v>
      </c>
      <c r="H2161">
        <v>2016</v>
      </c>
      <c r="I2161" t="s">
        <v>724</v>
      </c>
      <c r="J2161">
        <v>6</v>
      </c>
      <c r="K2161">
        <v>112.178</v>
      </c>
      <c r="L2161" s="1">
        <f t="shared" si="67"/>
        <v>0.112178</v>
      </c>
    </row>
    <row r="2162" spans="1:12" ht="14.45">
      <c r="A2162" t="s">
        <v>723</v>
      </c>
      <c r="B2162" t="s">
        <v>809</v>
      </c>
      <c r="C2162">
        <v>842129</v>
      </c>
      <c r="D2162" t="s">
        <v>810</v>
      </c>
      <c r="E2162" t="s">
        <v>670</v>
      </c>
      <c r="F2162" t="s">
        <v>670</v>
      </c>
      <c r="G2162" t="str">
        <f t="shared" si="66"/>
        <v>Costa Rica to EU27</v>
      </c>
      <c r="H2162">
        <v>2017</v>
      </c>
      <c r="I2162" t="s">
        <v>724</v>
      </c>
      <c r="J2162">
        <v>6</v>
      </c>
      <c r="K2162">
        <v>31.055</v>
      </c>
      <c r="L2162" s="1">
        <f t="shared" si="67"/>
        <v>3.1054999999999999E-2</v>
      </c>
    </row>
    <row r="2163" spans="1:12" ht="14.45">
      <c r="A2163" t="s">
        <v>723</v>
      </c>
      <c r="B2163" t="s">
        <v>809</v>
      </c>
      <c r="C2163">
        <v>842139</v>
      </c>
      <c r="D2163" t="s">
        <v>810</v>
      </c>
      <c r="E2163" t="s">
        <v>147</v>
      </c>
      <c r="F2163" t="s">
        <v>292</v>
      </c>
      <c r="G2163" t="str">
        <f t="shared" si="66"/>
        <v>Costa Rica to World</v>
      </c>
      <c r="H2163">
        <v>2012</v>
      </c>
      <c r="I2163" t="s">
        <v>724</v>
      </c>
      <c r="J2163">
        <v>6</v>
      </c>
      <c r="K2163">
        <v>167.929</v>
      </c>
      <c r="L2163" s="1">
        <f t="shared" si="67"/>
        <v>0.16792899999999999</v>
      </c>
    </row>
    <row r="2164" spans="1:12" ht="14.45">
      <c r="A2164" t="s">
        <v>723</v>
      </c>
      <c r="B2164" t="s">
        <v>809</v>
      </c>
      <c r="C2164">
        <v>842139</v>
      </c>
      <c r="D2164" t="s">
        <v>810</v>
      </c>
      <c r="E2164" t="s">
        <v>147</v>
      </c>
      <c r="F2164" t="s">
        <v>292</v>
      </c>
      <c r="G2164" t="str">
        <f t="shared" si="66"/>
        <v>Costa Rica to World</v>
      </c>
      <c r="H2164">
        <v>2013</v>
      </c>
      <c r="I2164" t="s">
        <v>724</v>
      </c>
      <c r="J2164">
        <v>6</v>
      </c>
      <c r="K2164">
        <v>425.97899999999998</v>
      </c>
      <c r="L2164" s="1">
        <f t="shared" si="67"/>
        <v>0.425979</v>
      </c>
    </row>
    <row r="2165" spans="1:12" ht="14.45">
      <c r="A2165" t="s">
        <v>723</v>
      </c>
      <c r="B2165" t="s">
        <v>809</v>
      </c>
      <c r="C2165">
        <v>842139</v>
      </c>
      <c r="D2165" t="s">
        <v>810</v>
      </c>
      <c r="E2165" t="s">
        <v>147</v>
      </c>
      <c r="F2165" t="s">
        <v>292</v>
      </c>
      <c r="G2165" t="str">
        <f t="shared" si="66"/>
        <v>Costa Rica to World</v>
      </c>
      <c r="H2165">
        <v>2014</v>
      </c>
      <c r="I2165" t="s">
        <v>724</v>
      </c>
      <c r="J2165">
        <v>6</v>
      </c>
      <c r="K2165">
        <v>153.62</v>
      </c>
      <c r="L2165" s="1">
        <f t="shared" si="67"/>
        <v>0.15362000000000001</v>
      </c>
    </row>
    <row r="2166" spans="1:12" ht="14.45">
      <c r="A2166" t="s">
        <v>723</v>
      </c>
      <c r="B2166" t="s">
        <v>809</v>
      </c>
      <c r="C2166">
        <v>842139</v>
      </c>
      <c r="D2166" t="s">
        <v>810</v>
      </c>
      <c r="E2166" t="s">
        <v>147</v>
      </c>
      <c r="F2166" t="s">
        <v>292</v>
      </c>
      <c r="G2166" t="str">
        <f t="shared" si="66"/>
        <v>Costa Rica to World</v>
      </c>
      <c r="H2166">
        <v>2015</v>
      </c>
      <c r="I2166" t="s">
        <v>724</v>
      </c>
      <c r="J2166">
        <v>6</v>
      </c>
      <c r="K2166">
        <v>404.20699999999999</v>
      </c>
      <c r="L2166" s="1">
        <f t="shared" si="67"/>
        <v>0.40420699999999998</v>
      </c>
    </row>
    <row r="2167" spans="1:12" ht="14.45">
      <c r="A2167" t="s">
        <v>723</v>
      </c>
      <c r="B2167" t="s">
        <v>809</v>
      </c>
      <c r="C2167">
        <v>842139</v>
      </c>
      <c r="D2167" t="s">
        <v>810</v>
      </c>
      <c r="E2167" t="s">
        <v>147</v>
      </c>
      <c r="F2167" t="s">
        <v>292</v>
      </c>
      <c r="G2167" t="str">
        <f t="shared" si="66"/>
        <v>Costa Rica to World</v>
      </c>
      <c r="H2167">
        <v>2016</v>
      </c>
      <c r="I2167" t="s">
        <v>724</v>
      </c>
      <c r="J2167">
        <v>6</v>
      </c>
      <c r="K2167">
        <v>483.315</v>
      </c>
      <c r="L2167" s="1">
        <f t="shared" si="67"/>
        <v>0.48331499999999999</v>
      </c>
    </row>
    <row r="2168" spans="1:12" ht="14.45">
      <c r="A2168" t="s">
        <v>723</v>
      </c>
      <c r="B2168" t="s">
        <v>809</v>
      </c>
      <c r="C2168">
        <v>842139</v>
      </c>
      <c r="D2168" t="s">
        <v>810</v>
      </c>
      <c r="E2168" t="s">
        <v>147</v>
      </c>
      <c r="F2168" t="s">
        <v>292</v>
      </c>
      <c r="G2168" t="str">
        <f t="shared" si="66"/>
        <v>Costa Rica to World</v>
      </c>
      <c r="H2168">
        <v>2017</v>
      </c>
      <c r="I2168" t="s">
        <v>724</v>
      </c>
      <c r="J2168">
        <v>6</v>
      </c>
      <c r="K2168">
        <v>1019.048</v>
      </c>
      <c r="L2168" s="1">
        <f t="shared" si="67"/>
        <v>1.019048</v>
      </c>
    </row>
    <row r="2169" spans="1:12" ht="14.45">
      <c r="A2169" t="s">
        <v>723</v>
      </c>
      <c r="B2169" t="s">
        <v>809</v>
      </c>
      <c r="C2169">
        <v>842139</v>
      </c>
      <c r="D2169" t="s">
        <v>810</v>
      </c>
      <c r="E2169" t="s">
        <v>670</v>
      </c>
      <c r="F2169" t="s">
        <v>670</v>
      </c>
      <c r="G2169" t="str">
        <f t="shared" si="66"/>
        <v>Costa Rica to EU27</v>
      </c>
      <c r="H2169">
        <v>2012</v>
      </c>
      <c r="I2169" t="s">
        <v>724</v>
      </c>
      <c r="J2169">
        <v>6</v>
      </c>
      <c r="K2169">
        <v>1.587</v>
      </c>
      <c r="L2169" s="1">
        <f t="shared" si="67"/>
        <v>1.5869999999999999E-3</v>
      </c>
    </row>
    <row r="2170" spans="1:12" ht="14.45">
      <c r="A2170" t="s">
        <v>723</v>
      </c>
      <c r="B2170" t="s">
        <v>809</v>
      </c>
      <c r="C2170">
        <v>842139</v>
      </c>
      <c r="D2170" t="s">
        <v>810</v>
      </c>
      <c r="E2170" t="s">
        <v>670</v>
      </c>
      <c r="F2170" t="s">
        <v>670</v>
      </c>
      <c r="G2170" t="str">
        <f t="shared" si="66"/>
        <v>Costa Rica to EU27</v>
      </c>
      <c r="H2170">
        <v>2013</v>
      </c>
      <c r="I2170" t="s">
        <v>724</v>
      </c>
      <c r="J2170">
        <v>6</v>
      </c>
      <c r="K2170">
        <v>4.2999999999999997E-2</v>
      </c>
      <c r="L2170" s="1">
        <f t="shared" si="67"/>
        <v>4.2999999999999995E-5</v>
      </c>
    </row>
    <row r="2171" spans="1:12" ht="14.45">
      <c r="A2171" t="s">
        <v>723</v>
      </c>
      <c r="B2171" t="s">
        <v>809</v>
      </c>
      <c r="C2171">
        <v>842139</v>
      </c>
      <c r="D2171" t="s">
        <v>810</v>
      </c>
      <c r="E2171" t="s">
        <v>670</v>
      </c>
      <c r="F2171" t="s">
        <v>670</v>
      </c>
      <c r="G2171" t="str">
        <f t="shared" si="66"/>
        <v>Costa Rica to EU27</v>
      </c>
      <c r="H2171">
        <v>2014</v>
      </c>
      <c r="I2171" t="s">
        <v>724</v>
      </c>
      <c r="J2171">
        <v>6</v>
      </c>
      <c r="K2171">
        <v>1.0920000000000001</v>
      </c>
      <c r="L2171" s="1">
        <f t="shared" si="67"/>
        <v>1.0920000000000001E-3</v>
      </c>
    </row>
    <row r="2172" spans="1:12" ht="14.45">
      <c r="A2172" t="s">
        <v>723</v>
      </c>
      <c r="B2172" t="s">
        <v>809</v>
      </c>
      <c r="C2172">
        <v>842139</v>
      </c>
      <c r="D2172" t="s">
        <v>810</v>
      </c>
      <c r="E2172" t="s">
        <v>670</v>
      </c>
      <c r="F2172" t="s">
        <v>670</v>
      </c>
      <c r="G2172" t="str">
        <f t="shared" si="66"/>
        <v>Costa Rica to EU27</v>
      </c>
      <c r="H2172">
        <v>2015</v>
      </c>
      <c r="I2172" t="s">
        <v>724</v>
      </c>
      <c r="J2172">
        <v>6</v>
      </c>
      <c r="K2172">
        <v>10.765000000000001</v>
      </c>
      <c r="L2172" s="1">
        <f t="shared" si="67"/>
        <v>1.0765E-2</v>
      </c>
    </row>
    <row r="2173" spans="1:12" ht="14.45">
      <c r="A2173" t="s">
        <v>723</v>
      </c>
      <c r="B2173" t="s">
        <v>809</v>
      </c>
      <c r="C2173">
        <v>842139</v>
      </c>
      <c r="D2173" t="s">
        <v>810</v>
      </c>
      <c r="E2173" t="s">
        <v>670</v>
      </c>
      <c r="F2173" t="s">
        <v>670</v>
      </c>
      <c r="G2173" t="str">
        <f t="shared" si="66"/>
        <v>Costa Rica to EU27</v>
      </c>
      <c r="H2173">
        <v>2016</v>
      </c>
      <c r="I2173" t="s">
        <v>724</v>
      </c>
      <c r="J2173">
        <v>6</v>
      </c>
      <c r="K2173">
        <v>0.54500000000000004</v>
      </c>
      <c r="L2173" s="1">
        <f t="shared" si="67"/>
        <v>5.4500000000000002E-4</v>
      </c>
    </row>
    <row r="2174" spans="1:12" ht="14.45">
      <c r="A2174" t="s">
        <v>723</v>
      </c>
      <c r="B2174" t="s">
        <v>809</v>
      </c>
      <c r="C2174">
        <v>842139</v>
      </c>
      <c r="D2174" t="s">
        <v>810</v>
      </c>
      <c r="E2174" t="s">
        <v>670</v>
      </c>
      <c r="F2174" t="s">
        <v>670</v>
      </c>
      <c r="G2174" t="str">
        <f t="shared" si="66"/>
        <v>Costa Rica to EU27</v>
      </c>
      <c r="H2174">
        <v>2017</v>
      </c>
      <c r="I2174" t="s">
        <v>724</v>
      </c>
      <c r="J2174">
        <v>6</v>
      </c>
      <c r="K2174">
        <v>0.373</v>
      </c>
      <c r="L2174" s="1">
        <f t="shared" si="67"/>
        <v>3.7300000000000001E-4</v>
      </c>
    </row>
    <row r="2175" spans="1:12" ht="14.45">
      <c r="A2175" t="s">
        <v>723</v>
      </c>
      <c r="B2175" t="s">
        <v>809</v>
      </c>
      <c r="C2175">
        <v>847989</v>
      </c>
      <c r="D2175" t="s">
        <v>810</v>
      </c>
      <c r="E2175" t="s">
        <v>147</v>
      </c>
      <c r="F2175" t="s">
        <v>292</v>
      </c>
      <c r="G2175" t="str">
        <f t="shared" si="66"/>
        <v>Costa Rica to World</v>
      </c>
      <c r="H2175">
        <v>2012</v>
      </c>
      <c r="I2175" t="s">
        <v>724</v>
      </c>
      <c r="J2175">
        <v>6</v>
      </c>
      <c r="K2175">
        <v>2413.4140000000002</v>
      </c>
      <c r="L2175" s="1">
        <f t="shared" si="67"/>
        <v>2.4134140000000004</v>
      </c>
    </row>
    <row r="2176" spans="1:12" ht="14.45">
      <c r="A2176" t="s">
        <v>723</v>
      </c>
      <c r="B2176" t="s">
        <v>809</v>
      </c>
      <c r="C2176">
        <v>847989</v>
      </c>
      <c r="D2176" t="s">
        <v>810</v>
      </c>
      <c r="E2176" t="s">
        <v>147</v>
      </c>
      <c r="F2176" t="s">
        <v>292</v>
      </c>
      <c r="G2176" t="str">
        <f t="shared" si="66"/>
        <v>Costa Rica to World</v>
      </c>
      <c r="H2176">
        <v>2013</v>
      </c>
      <c r="I2176" t="s">
        <v>724</v>
      </c>
      <c r="J2176">
        <v>6</v>
      </c>
      <c r="K2176">
        <v>2472.4479999999999</v>
      </c>
      <c r="L2176" s="1">
        <f t="shared" si="67"/>
        <v>2.472448</v>
      </c>
    </row>
    <row r="2177" spans="1:12" ht="14.45">
      <c r="A2177" t="s">
        <v>723</v>
      </c>
      <c r="B2177" t="s">
        <v>809</v>
      </c>
      <c r="C2177">
        <v>847989</v>
      </c>
      <c r="D2177" t="s">
        <v>810</v>
      </c>
      <c r="E2177" t="s">
        <v>147</v>
      </c>
      <c r="F2177" t="s">
        <v>292</v>
      </c>
      <c r="G2177" t="str">
        <f t="shared" si="66"/>
        <v>Costa Rica to World</v>
      </c>
      <c r="H2177">
        <v>2014</v>
      </c>
      <c r="I2177" t="s">
        <v>724</v>
      </c>
      <c r="J2177">
        <v>6</v>
      </c>
      <c r="K2177">
        <v>1411.7239999999999</v>
      </c>
      <c r="L2177" s="1">
        <f t="shared" si="67"/>
        <v>1.411724</v>
      </c>
    </row>
    <row r="2178" spans="1:12" ht="14.45">
      <c r="A2178" t="s">
        <v>723</v>
      </c>
      <c r="B2178" t="s">
        <v>809</v>
      </c>
      <c r="C2178">
        <v>847989</v>
      </c>
      <c r="D2178" t="s">
        <v>810</v>
      </c>
      <c r="E2178" t="s">
        <v>147</v>
      </c>
      <c r="F2178" t="s">
        <v>292</v>
      </c>
      <c r="G2178" t="str">
        <f t="shared" si="66"/>
        <v>Costa Rica to World</v>
      </c>
      <c r="H2178">
        <v>2015</v>
      </c>
      <c r="I2178" t="s">
        <v>724</v>
      </c>
      <c r="J2178">
        <v>6</v>
      </c>
      <c r="K2178">
        <v>1512.818</v>
      </c>
      <c r="L2178" s="1">
        <f t="shared" si="67"/>
        <v>1.512818</v>
      </c>
    </row>
    <row r="2179" spans="1:12" ht="14.45">
      <c r="A2179" t="s">
        <v>723</v>
      </c>
      <c r="B2179" t="s">
        <v>809</v>
      </c>
      <c r="C2179">
        <v>847989</v>
      </c>
      <c r="D2179" t="s">
        <v>810</v>
      </c>
      <c r="E2179" t="s">
        <v>147</v>
      </c>
      <c r="F2179" t="s">
        <v>292</v>
      </c>
      <c r="G2179" t="str">
        <f t="shared" si="66"/>
        <v>Costa Rica to World</v>
      </c>
      <c r="H2179">
        <v>2016</v>
      </c>
      <c r="I2179" t="s">
        <v>724</v>
      </c>
      <c r="J2179">
        <v>6</v>
      </c>
      <c r="K2179">
        <v>870.66300000000001</v>
      </c>
      <c r="L2179" s="1">
        <f t="shared" si="67"/>
        <v>0.87066299999999996</v>
      </c>
    </row>
    <row r="2180" spans="1:12" ht="14.45">
      <c r="A2180" t="s">
        <v>723</v>
      </c>
      <c r="B2180" t="s">
        <v>809</v>
      </c>
      <c r="C2180">
        <v>847989</v>
      </c>
      <c r="D2180" t="s">
        <v>810</v>
      </c>
      <c r="E2180" t="s">
        <v>147</v>
      </c>
      <c r="F2180" t="s">
        <v>292</v>
      </c>
      <c r="G2180" t="str">
        <f t="shared" si="66"/>
        <v>Costa Rica to World</v>
      </c>
      <c r="H2180">
        <v>2017</v>
      </c>
      <c r="I2180" t="s">
        <v>724</v>
      </c>
      <c r="J2180">
        <v>6</v>
      </c>
      <c r="K2180">
        <v>1645.0640000000001</v>
      </c>
      <c r="L2180" s="1">
        <f t="shared" si="67"/>
        <v>1.6450640000000001</v>
      </c>
    </row>
    <row r="2181" spans="1:12" ht="14.45">
      <c r="A2181" t="s">
        <v>723</v>
      </c>
      <c r="B2181" t="s">
        <v>809</v>
      </c>
      <c r="C2181">
        <v>847989</v>
      </c>
      <c r="D2181" t="s">
        <v>810</v>
      </c>
      <c r="E2181" t="s">
        <v>670</v>
      </c>
      <c r="F2181" t="s">
        <v>670</v>
      </c>
      <c r="G2181" t="str">
        <f t="shared" si="66"/>
        <v>Costa Rica to EU27</v>
      </c>
      <c r="H2181">
        <v>2012</v>
      </c>
      <c r="I2181" t="s">
        <v>724</v>
      </c>
      <c r="J2181">
        <v>6</v>
      </c>
      <c r="K2181">
        <v>3.5000000000000003E-2</v>
      </c>
      <c r="L2181" s="1">
        <f t="shared" si="67"/>
        <v>3.5000000000000004E-5</v>
      </c>
    </row>
    <row r="2182" spans="1:12" ht="14.45">
      <c r="A2182" t="s">
        <v>723</v>
      </c>
      <c r="B2182" t="s">
        <v>809</v>
      </c>
      <c r="C2182">
        <v>847989</v>
      </c>
      <c r="D2182" t="s">
        <v>810</v>
      </c>
      <c r="E2182" t="s">
        <v>670</v>
      </c>
      <c r="F2182" t="s">
        <v>670</v>
      </c>
      <c r="G2182" t="str">
        <f t="shared" si="66"/>
        <v>Costa Rica to EU27</v>
      </c>
      <c r="H2182">
        <v>2013</v>
      </c>
      <c r="I2182" t="s">
        <v>724</v>
      </c>
      <c r="J2182">
        <v>6</v>
      </c>
      <c r="K2182">
        <v>1.4999999999999999E-2</v>
      </c>
      <c r="L2182" s="1">
        <f t="shared" si="67"/>
        <v>1.4999999999999999E-5</v>
      </c>
    </row>
    <row r="2183" spans="1:12" ht="14.45">
      <c r="A2183" t="s">
        <v>723</v>
      </c>
      <c r="B2183" t="s">
        <v>809</v>
      </c>
      <c r="C2183">
        <v>847989</v>
      </c>
      <c r="D2183" t="s">
        <v>810</v>
      </c>
      <c r="E2183" t="s">
        <v>670</v>
      </c>
      <c r="F2183" t="s">
        <v>670</v>
      </c>
      <c r="G2183" t="str">
        <f t="shared" si="66"/>
        <v>Costa Rica to EU27</v>
      </c>
      <c r="H2183">
        <v>2015</v>
      </c>
      <c r="I2183" t="s">
        <v>724</v>
      </c>
      <c r="J2183">
        <v>6</v>
      </c>
      <c r="K2183">
        <v>20.475000000000001</v>
      </c>
      <c r="L2183" s="1">
        <f t="shared" si="67"/>
        <v>2.0475E-2</v>
      </c>
    </row>
    <row r="2184" spans="1:12" ht="14.45">
      <c r="A2184" t="s">
        <v>723</v>
      </c>
      <c r="B2184" t="s">
        <v>809</v>
      </c>
      <c r="C2184">
        <v>847989</v>
      </c>
      <c r="D2184" t="s">
        <v>810</v>
      </c>
      <c r="E2184" t="s">
        <v>670</v>
      </c>
      <c r="F2184" t="s">
        <v>670</v>
      </c>
      <c r="G2184" t="str">
        <f t="shared" si="66"/>
        <v>Costa Rica to EU27</v>
      </c>
      <c r="H2184">
        <v>2016</v>
      </c>
      <c r="I2184" t="s">
        <v>724</v>
      </c>
      <c r="J2184">
        <v>6</v>
      </c>
      <c r="K2184">
        <v>1.1180000000000001</v>
      </c>
      <c r="L2184" s="1">
        <f t="shared" si="67"/>
        <v>1.1180000000000001E-3</v>
      </c>
    </row>
    <row r="2185" spans="1:12" ht="14.45">
      <c r="A2185" t="s">
        <v>723</v>
      </c>
      <c r="B2185" t="s">
        <v>809</v>
      </c>
      <c r="C2185">
        <v>847989</v>
      </c>
      <c r="D2185" t="s">
        <v>810</v>
      </c>
      <c r="E2185" t="s">
        <v>670</v>
      </c>
      <c r="F2185" t="s">
        <v>670</v>
      </c>
      <c r="G2185" t="str">
        <f t="shared" ref="G2185:G2248" si="68">CONCATENATE(D2185, " to ", F2185)</f>
        <v>Costa Rica to EU27</v>
      </c>
      <c r="H2185">
        <v>2017</v>
      </c>
      <c r="I2185" t="s">
        <v>724</v>
      </c>
      <c r="J2185">
        <v>6</v>
      </c>
      <c r="K2185">
        <v>246.441</v>
      </c>
      <c r="L2185" s="1">
        <f t="shared" ref="L2185:L2248" si="69">K2185/1000</f>
        <v>0.24644099999999999</v>
      </c>
    </row>
    <row r="2186" spans="1:12" ht="14.45">
      <c r="A2186" t="s">
        <v>723</v>
      </c>
      <c r="B2186" t="s">
        <v>811</v>
      </c>
      <c r="C2186">
        <v>730900</v>
      </c>
      <c r="D2186" t="s">
        <v>812</v>
      </c>
      <c r="E2186" t="s">
        <v>147</v>
      </c>
      <c r="F2186" t="s">
        <v>292</v>
      </c>
      <c r="G2186" t="str">
        <f t="shared" si="68"/>
        <v>Cyprus to World</v>
      </c>
      <c r="H2186">
        <v>2012</v>
      </c>
      <c r="I2186" t="s">
        <v>724</v>
      </c>
      <c r="J2186">
        <v>6</v>
      </c>
      <c r="K2186">
        <v>0</v>
      </c>
      <c r="L2186" s="1">
        <f t="shared" si="69"/>
        <v>0</v>
      </c>
    </row>
    <row r="2187" spans="1:12" ht="14.45">
      <c r="A2187" t="s">
        <v>723</v>
      </c>
      <c r="B2187" t="s">
        <v>811</v>
      </c>
      <c r="C2187">
        <v>730900</v>
      </c>
      <c r="D2187" t="s">
        <v>812</v>
      </c>
      <c r="E2187" t="s">
        <v>147</v>
      </c>
      <c r="F2187" t="s">
        <v>292</v>
      </c>
      <c r="G2187" t="str">
        <f t="shared" si="68"/>
        <v>Cyprus to World</v>
      </c>
      <c r="H2187">
        <v>2013</v>
      </c>
      <c r="I2187" t="s">
        <v>724</v>
      </c>
      <c r="J2187">
        <v>6</v>
      </c>
      <c r="K2187">
        <v>38.993000000000002</v>
      </c>
      <c r="L2187" s="1">
        <f t="shared" si="69"/>
        <v>3.8993E-2</v>
      </c>
    </row>
    <row r="2188" spans="1:12" ht="14.45">
      <c r="A2188" t="s">
        <v>723</v>
      </c>
      <c r="B2188" t="s">
        <v>811</v>
      </c>
      <c r="C2188">
        <v>730900</v>
      </c>
      <c r="D2188" t="s">
        <v>812</v>
      </c>
      <c r="E2188" t="s">
        <v>147</v>
      </c>
      <c r="F2188" t="s">
        <v>292</v>
      </c>
      <c r="G2188" t="str">
        <f t="shared" si="68"/>
        <v>Cyprus to World</v>
      </c>
      <c r="H2188">
        <v>2014</v>
      </c>
      <c r="I2188" t="s">
        <v>724</v>
      </c>
      <c r="J2188">
        <v>6</v>
      </c>
      <c r="K2188">
        <v>57.232999999999997</v>
      </c>
      <c r="L2188" s="1">
        <f t="shared" si="69"/>
        <v>5.7232999999999999E-2</v>
      </c>
    </row>
    <row r="2189" spans="1:12" ht="14.45">
      <c r="A2189" t="s">
        <v>723</v>
      </c>
      <c r="B2189" t="s">
        <v>811</v>
      </c>
      <c r="C2189">
        <v>730900</v>
      </c>
      <c r="D2189" t="s">
        <v>812</v>
      </c>
      <c r="E2189" t="s">
        <v>147</v>
      </c>
      <c r="F2189" t="s">
        <v>292</v>
      </c>
      <c r="G2189" t="str">
        <f t="shared" si="68"/>
        <v>Cyprus to World</v>
      </c>
      <c r="H2189">
        <v>2015</v>
      </c>
      <c r="I2189" t="s">
        <v>724</v>
      </c>
      <c r="J2189">
        <v>6</v>
      </c>
      <c r="K2189">
        <v>4.6870000000000003</v>
      </c>
      <c r="L2189" s="1">
        <f t="shared" si="69"/>
        <v>4.6870000000000002E-3</v>
      </c>
    </row>
    <row r="2190" spans="1:12" ht="14.45">
      <c r="A2190" t="s">
        <v>723</v>
      </c>
      <c r="B2190" t="s">
        <v>811</v>
      </c>
      <c r="C2190">
        <v>730900</v>
      </c>
      <c r="D2190" t="s">
        <v>812</v>
      </c>
      <c r="E2190" t="s">
        <v>147</v>
      </c>
      <c r="F2190" t="s">
        <v>292</v>
      </c>
      <c r="G2190" t="str">
        <f t="shared" si="68"/>
        <v>Cyprus to World</v>
      </c>
      <c r="H2190">
        <v>2016</v>
      </c>
      <c r="I2190" t="s">
        <v>724</v>
      </c>
      <c r="J2190">
        <v>6</v>
      </c>
      <c r="K2190">
        <v>10.489000000000001</v>
      </c>
      <c r="L2190" s="1">
        <f t="shared" si="69"/>
        <v>1.0489E-2</v>
      </c>
    </row>
    <row r="2191" spans="1:12" ht="14.45">
      <c r="A2191" t="s">
        <v>723</v>
      </c>
      <c r="B2191" t="s">
        <v>811</v>
      </c>
      <c r="C2191">
        <v>730900</v>
      </c>
      <c r="D2191" t="s">
        <v>812</v>
      </c>
      <c r="E2191" t="s">
        <v>147</v>
      </c>
      <c r="F2191" t="s">
        <v>292</v>
      </c>
      <c r="G2191" t="str">
        <f t="shared" si="68"/>
        <v>Cyprus to World</v>
      </c>
      <c r="H2191">
        <v>2017</v>
      </c>
      <c r="I2191" t="s">
        <v>724</v>
      </c>
      <c r="J2191">
        <v>6</v>
      </c>
      <c r="K2191">
        <v>14.547000000000001</v>
      </c>
      <c r="L2191" s="1">
        <f t="shared" si="69"/>
        <v>1.4547000000000001E-2</v>
      </c>
    </row>
    <row r="2192" spans="1:12" ht="14.45">
      <c r="A2192" t="s">
        <v>723</v>
      </c>
      <c r="B2192" t="s">
        <v>811</v>
      </c>
      <c r="C2192">
        <v>741999</v>
      </c>
      <c r="D2192" t="s">
        <v>812</v>
      </c>
      <c r="E2192" t="s">
        <v>147</v>
      </c>
      <c r="F2192" t="s">
        <v>292</v>
      </c>
      <c r="G2192" t="str">
        <f t="shared" si="68"/>
        <v>Cyprus to World</v>
      </c>
      <c r="H2192">
        <v>2012</v>
      </c>
      <c r="I2192" t="s">
        <v>724</v>
      </c>
      <c r="J2192">
        <v>6</v>
      </c>
      <c r="K2192">
        <v>0.129</v>
      </c>
      <c r="L2192" s="1">
        <f t="shared" si="69"/>
        <v>1.2899999999999999E-4</v>
      </c>
    </row>
    <row r="2193" spans="1:12" ht="14.45">
      <c r="A2193" t="s">
        <v>723</v>
      </c>
      <c r="B2193" t="s">
        <v>811</v>
      </c>
      <c r="C2193">
        <v>741999</v>
      </c>
      <c r="D2193" t="s">
        <v>812</v>
      </c>
      <c r="E2193" t="s">
        <v>147</v>
      </c>
      <c r="F2193" t="s">
        <v>292</v>
      </c>
      <c r="G2193" t="str">
        <f t="shared" si="68"/>
        <v>Cyprus to World</v>
      </c>
      <c r="H2193">
        <v>2013</v>
      </c>
      <c r="I2193" t="s">
        <v>724</v>
      </c>
      <c r="J2193">
        <v>6</v>
      </c>
      <c r="K2193">
        <v>0</v>
      </c>
      <c r="L2193" s="1">
        <f t="shared" si="69"/>
        <v>0</v>
      </c>
    </row>
    <row r="2194" spans="1:12" ht="14.45">
      <c r="A2194" t="s">
        <v>723</v>
      </c>
      <c r="B2194" t="s">
        <v>811</v>
      </c>
      <c r="C2194">
        <v>741999</v>
      </c>
      <c r="D2194" t="s">
        <v>812</v>
      </c>
      <c r="E2194" t="s">
        <v>147</v>
      </c>
      <c r="F2194" t="s">
        <v>292</v>
      </c>
      <c r="G2194" t="str">
        <f t="shared" si="68"/>
        <v>Cyprus to World</v>
      </c>
      <c r="H2194">
        <v>2014</v>
      </c>
      <c r="I2194" t="s">
        <v>724</v>
      </c>
      <c r="J2194">
        <v>6</v>
      </c>
      <c r="K2194">
        <v>0</v>
      </c>
      <c r="L2194" s="1">
        <f t="shared" si="69"/>
        <v>0</v>
      </c>
    </row>
    <row r="2195" spans="1:12" ht="14.45">
      <c r="A2195" t="s">
        <v>723</v>
      </c>
      <c r="B2195" t="s">
        <v>811</v>
      </c>
      <c r="C2195">
        <v>741999</v>
      </c>
      <c r="D2195" t="s">
        <v>812</v>
      </c>
      <c r="E2195" t="s">
        <v>147</v>
      </c>
      <c r="F2195" t="s">
        <v>292</v>
      </c>
      <c r="G2195" t="str">
        <f t="shared" si="68"/>
        <v>Cyprus to World</v>
      </c>
      <c r="H2195">
        <v>2015</v>
      </c>
      <c r="I2195" t="s">
        <v>724</v>
      </c>
      <c r="J2195">
        <v>6</v>
      </c>
      <c r="K2195">
        <v>0</v>
      </c>
      <c r="L2195" s="1">
        <f t="shared" si="69"/>
        <v>0</v>
      </c>
    </row>
    <row r="2196" spans="1:12" ht="14.45">
      <c r="A2196" t="s">
        <v>723</v>
      </c>
      <c r="B2196" t="s">
        <v>811</v>
      </c>
      <c r="C2196">
        <v>741999</v>
      </c>
      <c r="D2196" t="s">
        <v>812</v>
      </c>
      <c r="E2196" t="s">
        <v>147</v>
      </c>
      <c r="F2196" t="s">
        <v>292</v>
      </c>
      <c r="G2196" t="str">
        <f t="shared" si="68"/>
        <v>Cyprus to World</v>
      </c>
      <c r="H2196">
        <v>2016</v>
      </c>
      <c r="I2196" t="s">
        <v>724</v>
      </c>
      <c r="J2196">
        <v>6</v>
      </c>
      <c r="K2196">
        <v>5.65</v>
      </c>
      <c r="L2196" s="1">
        <f t="shared" si="69"/>
        <v>5.6500000000000005E-3</v>
      </c>
    </row>
    <row r="2197" spans="1:12" ht="14.45">
      <c r="A2197" t="s">
        <v>723</v>
      </c>
      <c r="B2197" t="s">
        <v>811</v>
      </c>
      <c r="C2197">
        <v>741999</v>
      </c>
      <c r="D2197" t="s">
        <v>812</v>
      </c>
      <c r="E2197" t="s">
        <v>147</v>
      </c>
      <c r="F2197" t="s">
        <v>292</v>
      </c>
      <c r="G2197" t="str">
        <f t="shared" si="68"/>
        <v>Cyprus to World</v>
      </c>
      <c r="H2197">
        <v>2017</v>
      </c>
      <c r="I2197" t="s">
        <v>724</v>
      </c>
      <c r="J2197">
        <v>6</v>
      </c>
      <c r="K2197">
        <v>0.29399999999999998</v>
      </c>
      <c r="L2197" s="1">
        <f t="shared" si="69"/>
        <v>2.9399999999999999E-4</v>
      </c>
    </row>
    <row r="2198" spans="1:12" ht="14.45">
      <c r="A2198" t="s">
        <v>723</v>
      </c>
      <c r="B2198" t="s">
        <v>811</v>
      </c>
      <c r="C2198">
        <v>741999</v>
      </c>
      <c r="D2198" t="s">
        <v>812</v>
      </c>
      <c r="E2198" t="s">
        <v>670</v>
      </c>
      <c r="F2198" t="s">
        <v>670</v>
      </c>
      <c r="G2198" t="str">
        <f t="shared" si="68"/>
        <v>Cyprus to EU27</v>
      </c>
      <c r="H2198">
        <v>2013</v>
      </c>
      <c r="I2198" t="s">
        <v>724</v>
      </c>
      <c r="J2198">
        <v>6</v>
      </c>
      <c r="K2198">
        <v>0</v>
      </c>
      <c r="L2198" s="1">
        <f t="shared" si="69"/>
        <v>0</v>
      </c>
    </row>
    <row r="2199" spans="1:12" ht="14.45">
      <c r="A2199" t="s">
        <v>723</v>
      </c>
      <c r="B2199" t="s">
        <v>811</v>
      </c>
      <c r="C2199">
        <v>741999</v>
      </c>
      <c r="D2199" t="s">
        <v>812</v>
      </c>
      <c r="E2199" t="s">
        <v>670</v>
      </c>
      <c r="F2199" t="s">
        <v>670</v>
      </c>
      <c r="G2199" t="str">
        <f t="shared" si="68"/>
        <v>Cyprus to EU27</v>
      </c>
      <c r="H2199">
        <v>2014</v>
      </c>
      <c r="I2199" t="s">
        <v>724</v>
      </c>
      <c r="J2199">
        <v>6</v>
      </c>
      <c r="K2199">
        <v>0</v>
      </c>
      <c r="L2199" s="1">
        <f t="shared" si="69"/>
        <v>0</v>
      </c>
    </row>
    <row r="2200" spans="1:12" ht="14.45">
      <c r="A2200" t="s">
        <v>723</v>
      </c>
      <c r="B2200" t="s">
        <v>811</v>
      </c>
      <c r="C2200">
        <v>741999</v>
      </c>
      <c r="D2200" t="s">
        <v>812</v>
      </c>
      <c r="E2200" t="s">
        <v>670</v>
      </c>
      <c r="F2200" t="s">
        <v>670</v>
      </c>
      <c r="G2200" t="str">
        <f t="shared" si="68"/>
        <v>Cyprus to EU27</v>
      </c>
      <c r="H2200">
        <v>2016</v>
      </c>
      <c r="I2200" t="s">
        <v>724</v>
      </c>
      <c r="J2200">
        <v>6</v>
      </c>
      <c r="K2200">
        <v>3.2170000000000001</v>
      </c>
      <c r="L2200" s="1">
        <f t="shared" si="69"/>
        <v>3.2170000000000002E-3</v>
      </c>
    </row>
    <row r="2201" spans="1:12" ht="14.45">
      <c r="A2201" t="s">
        <v>723</v>
      </c>
      <c r="B2201" t="s">
        <v>811</v>
      </c>
      <c r="C2201">
        <v>741999</v>
      </c>
      <c r="D2201" t="s">
        <v>812</v>
      </c>
      <c r="E2201" t="s">
        <v>670</v>
      </c>
      <c r="F2201" t="s">
        <v>670</v>
      </c>
      <c r="G2201" t="str">
        <f t="shared" si="68"/>
        <v>Cyprus to EU27</v>
      </c>
      <c r="H2201">
        <v>2017</v>
      </c>
      <c r="I2201" t="s">
        <v>724</v>
      </c>
      <c r="J2201">
        <v>6</v>
      </c>
      <c r="K2201">
        <v>0.29399999999999998</v>
      </c>
      <c r="L2201" s="1">
        <f t="shared" si="69"/>
        <v>2.9399999999999999E-4</v>
      </c>
    </row>
    <row r="2202" spans="1:12" ht="14.45">
      <c r="A2202" t="s">
        <v>723</v>
      </c>
      <c r="B2202" t="s">
        <v>811</v>
      </c>
      <c r="C2202">
        <v>761100</v>
      </c>
      <c r="D2202" t="s">
        <v>812</v>
      </c>
      <c r="E2202" t="s">
        <v>147</v>
      </c>
      <c r="F2202" t="s">
        <v>292</v>
      </c>
      <c r="G2202" t="str">
        <f t="shared" si="68"/>
        <v>Cyprus to World</v>
      </c>
      <c r="H2202">
        <v>2012</v>
      </c>
      <c r="I2202" t="s">
        <v>724</v>
      </c>
      <c r="J2202">
        <v>6</v>
      </c>
      <c r="K2202">
        <v>0</v>
      </c>
      <c r="L2202" s="1">
        <f t="shared" si="69"/>
        <v>0</v>
      </c>
    </row>
    <row r="2203" spans="1:12" ht="14.45">
      <c r="A2203" t="s">
        <v>723</v>
      </c>
      <c r="B2203" t="s">
        <v>811</v>
      </c>
      <c r="C2203">
        <v>761100</v>
      </c>
      <c r="D2203" t="s">
        <v>812</v>
      </c>
      <c r="E2203" t="s">
        <v>147</v>
      </c>
      <c r="F2203" t="s">
        <v>292</v>
      </c>
      <c r="G2203" t="str">
        <f t="shared" si="68"/>
        <v>Cyprus to World</v>
      </c>
      <c r="H2203">
        <v>2017</v>
      </c>
      <c r="I2203" t="s">
        <v>724</v>
      </c>
      <c r="J2203">
        <v>6</v>
      </c>
      <c r="K2203">
        <v>9.0559999999999992</v>
      </c>
      <c r="L2203" s="1">
        <f t="shared" si="69"/>
        <v>9.0559999999999998E-3</v>
      </c>
    </row>
    <row r="2204" spans="1:12" ht="14.45">
      <c r="A2204" t="s">
        <v>723</v>
      </c>
      <c r="B2204" t="s">
        <v>811</v>
      </c>
      <c r="C2204">
        <v>8405</v>
      </c>
      <c r="D2204" t="s">
        <v>812</v>
      </c>
      <c r="E2204" t="s">
        <v>147</v>
      </c>
      <c r="F2204" t="s">
        <v>292</v>
      </c>
      <c r="G2204" t="str">
        <f t="shared" si="68"/>
        <v>Cyprus to World</v>
      </c>
      <c r="H2204">
        <v>2012</v>
      </c>
      <c r="I2204" t="s">
        <v>724</v>
      </c>
      <c r="J2204">
        <v>6</v>
      </c>
      <c r="K2204">
        <v>0</v>
      </c>
      <c r="L2204" s="1">
        <f t="shared" si="69"/>
        <v>0</v>
      </c>
    </row>
    <row r="2205" spans="1:12" ht="14.45">
      <c r="A2205" t="s">
        <v>723</v>
      </c>
      <c r="B2205" t="s">
        <v>811</v>
      </c>
      <c r="C2205">
        <v>8405</v>
      </c>
      <c r="D2205" t="s">
        <v>812</v>
      </c>
      <c r="E2205" t="s">
        <v>147</v>
      </c>
      <c r="F2205" t="s">
        <v>292</v>
      </c>
      <c r="G2205" t="str">
        <f t="shared" si="68"/>
        <v>Cyprus to World</v>
      </c>
      <c r="H2205">
        <v>2013</v>
      </c>
      <c r="I2205" t="s">
        <v>724</v>
      </c>
      <c r="J2205">
        <v>6</v>
      </c>
      <c r="K2205">
        <v>0</v>
      </c>
      <c r="L2205" s="1">
        <f t="shared" si="69"/>
        <v>0</v>
      </c>
    </row>
    <row r="2206" spans="1:12" ht="14.45">
      <c r="A2206" t="s">
        <v>723</v>
      </c>
      <c r="B2206" t="s">
        <v>811</v>
      </c>
      <c r="C2206">
        <v>8405</v>
      </c>
      <c r="D2206" t="s">
        <v>812</v>
      </c>
      <c r="E2206" t="s">
        <v>147</v>
      </c>
      <c r="F2206" t="s">
        <v>292</v>
      </c>
      <c r="G2206" t="str">
        <f t="shared" si="68"/>
        <v>Cyprus to World</v>
      </c>
      <c r="H2206">
        <v>2014</v>
      </c>
      <c r="I2206" t="s">
        <v>724</v>
      </c>
      <c r="J2206">
        <v>6</v>
      </c>
      <c r="K2206">
        <v>0</v>
      </c>
      <c r="L2206" s="1">
        <f t="shared" si="69"/>
        <v>0</v>
      </c>
    </row>
    <row r="2207" spans="1:12" ht="14.45">
      <c r="A2207" t="s">
        <v>723</v>
      </c>
      <c r="B2207" t="s">
        <v>811</v>
      </c>
      <c r="C2207">
        <v>841940</v>
      </c>
      <c r="D2207" t="s">
        <v>812</v>
      </c>
      <c r="E2207" t="s">
        <v>147</v>
      </c>
      <c r="F2207" t="s">
        <v>292</v>
      </c>
      <c r="G2207" t="str">
        <f t="shared" si="68"/>
        <v>Cyprus to World</v>
      </c>
      <c r="H2207">
        <v>2012</v>
      </c>
      <c r="I2207" t="s">
        <v>724</v>
      </c>
      <c r="J2207">
        <v>6</v>
      </c>
      <c r="K2207">
        <v>0</v>
      </c>
      <c r="L2207" s="1">
        <f t="shared" si="69"/>
        <v>0</v>
      </c>
    </row>
    <row r="2208" spans="1:12" ht="14.45">
      <c r="A2208" t="s">
        <v>723</v>
      </c>
      <c r="B2208" t="s">
        <v>811</v>
      </c>
      <c r="C2208">
        <v>841940</v>
      </c>
      <c r="D2208" t="s">
        <v>812</v>
      </c>
      <c r="E2208" t="s">
        <v>147</v>
      </c>
      <c r="F2208" t="s">
        <v>292</v>
      </c>
      <c r="G2208" t="str">
        <f t="shared" si="68"/>
        <v>Cyprus to World</v>
      </c>
      <c r="H2208">
        <v>2017</v>
      </c>
      <c r="I2208" t="s">
        <v>724</v>
      </c>
      <c r="J2208">
        <v>6</v>
      </c>
      <c r="K2208">
        <v>2.1909999999999998</v>
      </c>
      <c r="L2208" s="1">
        <f t="shared" si="69"/>
        <v>2.1909999999999998E-3</v>
      </c>
    </row>
    <row r="2209" spans="1:12" ht="14.45">
      <c r="A2209" t="s">
        <v>723</v>
      </c>
      <c r="B2209" t="s">
        <v>811</v>
      </c>
      <c r="C2209">
        <v>841940</v>
      </c>
      <c r="D2209" t="s">
        <v>812</v>
      </c>
      <c r="E2209" t="s">
        <v>670</v>
      </c>
      <c r="F2209" t="s">
        <v>670</v>
      </c>
      <c r="G2209" t="str">
        <f t="shared" si="68"/>
        <v>Cyprus to EU27</v>
      </c>
      <c r="H2209">
        <v>2017</v>
      </c>
      <c r="I2209" t="s">
        <v>724</v>
      </c>
      <c r="J2209">
        <v>6</v>
      </c>
      <c r="K2209">
        <v>2.1909999999999998</v>
      </c>
      <c r="L2209" s="1">
        <f t="shared" si="69"/>
        <v>2.1909999999999998E-3</v>
      </c>
    </row>
    <row r="2210" spans="1:12" ht="14.45">
      <c r="A2210" t="s">
        <v>723</v>
      </c>
      <c r="B2210" t="s">
        <v>811</v>
      </c>
      <c r="C2210">
        <v>842129</v>
      </c>
      <c r="D2210" t="s">
        <v>812</v>
      </c>
      <c r="E2210" t="s">
        <v>147</v>
      </c>
      <c r="F2210" t="s">
        <v>292</v>
      </c>
      <c r="G2210" t="str">
        <f t="shared" si="68"/>
        <v>Cyprus to World</v>
      </c>
      <c r="H2210">
        <v>2012</v>
      </c>
      <c r="I2210" t="s">
        <v>724</v>
      </c>
      <c r="J2210">
        <v>6</v>
      </c>
      <c r="K2210">
        <v>9.0890000000000004</v>
      </c>
      <c r="L2210" s="1">
        <f t="shared" si="69"/>
        <v>9.0889999999999999E-3</v>
      </c>
    </row>
    <row r="2211" spans="1:12" ht="14.45">
      <c r="A2211" t="s">
        <v>723</v>
      </c>
      <c r="B2211" t="s">
        <v>811</v>
      </c>
      <c r="C2211">
        <v>842129</v>
      </c>
      <c r="D2211" t="s">
        <v>812</v>
      </c>
      <c r="E2211" t="s">
        <v>147</v>
      </c>
      <c r="F2211" t="s">
        <v>292</v>
      </c>
      <c r="G2211" t="str">
        <f t="shared" si="68"/>
        <v>Cyprus to World</v>
      </c>
      <c r="H2211">
        <v>2013</v>
      </c>
      <c r="I2211" t="s">
        <v>724</v>
      </c>
      <c r="J2211">
        <v>6</v>
      </c>
      <c r="K2211">
        <v>0</v>
      </c>
      <c r="L2211" s="1">
        <f t="shared" si="69"/>
        <v>0</v>
      </c>
    </row>
    <row r="2212" spans="1:12" ht="14.45">
      <c r="A2212" t="s">
        <v>723</v>
      </c>
      <c r="B2212" t="s">
        <v>811</v>
      </c>
      <c r="C2212">
        <v>842129</v>
      </c>
      <c r="D2212" t="s">
        <v>812</v>
      </c>
      <c r="E2212" t="s">
        <v>147</v>
      </c>
      <c r="F2212" t="s">
        <v>292</v>
      </c>
      <c r="G2212" t="str">
        <f t="shared" si="68"/>
        <v>Cyprus to World</v>
      </c>
      <c r="H2212">
        <v>2014</v>
      </c>
      <c r="I2212" t="s">
        <v>724</v>
      </c>
      <c r="J2212">
        <v>6</v>
      </c>
      <c r="K2212">
        <v>0</v>
      </c>
      <c r="L2212" s="1">
        <f t="shared" si="69"/>
        <v>0</v>
      </c>
    </row>
    <row r="2213" spans="1:12" ht="14.45">
      <c r="A2213" t="s">
        <v>723</v>
      </c>
      <c r="B2213" t="s">
        <v>811</v>
      </c>
      <c r="C2213">
        <v>842129</v>
      </c>
      <c r="D2213" t="s">
        <v>812</v>
      </c>
      <c r="E2213" t="s">
        <v>147</v>
      </c>
      <c r="F2213" t="s">
        <v>292</v>
      </c>
      <c r="G2213" t="str">
        <f t="shared" si="68"/>
        <v>Cyprus to World</v>
      </c>
      <c r="H2213">
        <v>2015</v>
      </c>
      <c r="I2213" t="s">
        <v>724</v>
      </c>
      <c r="J2213">
        <v>6</v>
      </c>
      <c r="K2213">
        <v>2.161</v>
      </c>
      <c r="L2213" s="1">
        <f t="shared" si="69"/>
        <v>2.1610000000000002E-3</v>
      </c>
    </row>
    <row r="2214" spans="1:12" ht="14.45">
      <c r="A2214" t="s">
        <v>723</v>
      </c>
      <c r="B2214" t="s">
        <v>811</v>
      </c>
      <c r="C2214">
        <v>842129</v>
      </c>
      <c r="D2214" t="s">
        <v>812</v>
      </c>
      <c r="E2214" t="s">
        <v>147</v>
      </c>
      <c r="F2214" t="s">
        <v>292</v>
      </c>
      <c r="G2214" t="str">
        <f t="shared" si="68"/>
        <v>Cyprus to World</v>
      </c>
      <c r="H2214">
        <v>2016</v>
      </c>
      <c r="I2214" t="s">
        <v>724</v>
      </c>
      <c r="J2214">
        <v>6</v>
      </c>
      <c r="K2214">
        <v>1.4E-2</v>
      </c>
      <c r="L2214" s="1">
        <f t="shared" si="69"/>
        <v>1.4E-5</v>
      </c>
    </row>
    <row r="2215" spans="1:12" ht="14.45">
      <c r="A2215" t="s">
        <v>723</v>
      </c>
      <c r="B2215" t="s">
        <v>811</v>
      </c>
      <c r="C2215">
        <v>842129</v>
      </c>
      <c r="D2215" t="s">
        <v>812</v>
      </c>
      <c r="E2215" t="s">
        <v>147</v>
      </c>
      <c r="F2215" t="s">
        <v>292</v>
      </c>
      <c r="G2215" t="str">
        <f t="shared" si="68"/>
        <v>Cyprus to World</v>
      </c>
      <c r="H2215">
        <v>2017</v>
      </c>
      <c r="I2215" t="s">
        <v>724</v>
      </c>
      <c r="J2215">
        <v>6</v>
      </c>
      <c r="K2215">
        <v>0</v>
      </c>
      <c r="L2215" s="1">
        <f t="shared" si="69"/>
        <v>0</v>
      </c>
    </row>
    <row r="2216" spans="1:12" ht="14.45">
      <c r="A2216" t="s">
        <v>723</v>
      </c>
      <c r="B2216" t="s">
        <v>811</v>
      </c>
      <c r="C2216">
        <v>842129</v>
      </c>
      <c r="D2216" t="s">
        <v>812</v>
      </c>
      <c r="E2216" t="s">
        <v>670</v>
      </c>
      <c r="F2216" t="s">
        <v>670</v>
      </c>
      <c r="G2216" t="str">
        <f t="shared" si="68"/>
        <v>Cyprus to EU27</v>
      </c>
      <c r="H2216">
        <v>2012</v>
      </c>
      <c r="I2216" t="s">
        <v>724</v>
      </c>
      <c r="J2216">
        <v>6</v>
      </c>
      <c r="K2216">
        <v>4.5999999999999999E-2</v>
      </c>
      <c r="L2216" s="1">
        <f t="shared" si="69"/>
        <v>4.6E-5</v>
      </c>
    </row>
    <row r="2217" spans="1:12" ht="14.45">
      <c r="A2217" t="s">
        <v>723</v>
      </c>
      <c r="B2217" t="s">
        <v>811</v>
      </c>
      <c r="C2217">
        <v>842129</v>
      </c>
      <c r="D2217" t="s">
        <v>812</v>
      </c>
      <c r="E2217" t="s">
        <v>670</v>
      </c>
      <c r="F2217" t="s">
        <v>670</v>
      </c>
      <c r="G2217" t="str">
        <f t="shared" si="68"/>
        <v>Cyprus to EU27</v>
      </c>
      <c r="H2217">
        <v>2013</v>
      </c>
      <c r="I2217" t="s">
        <v>724</v>
      </c>
      <c r="J2217">
        <v>6</v>
      </c>
      <c r="K2217">
        <v>0</v>
      </c>
      <c r="L2217" s="1">
        <f t="shared" si="69"/>
        <v>0</v>
      </c>
    </row>
    <row r="2218" spans="1:12" ht="14.45">
      <c r="A2218" t="s">
        <v>723</v>
      </c>
      <c r="B2218" t="s">
        <v>811</v>
      </c>
      <c r="C2218">
        <v>842129</v>
      </c>
      <c r="D2218" t="s">
        <v>812</v>
      </c>
      <c r="E2218" t="s">
        <v>670</v>
      </c>
      <c r="F2218" t="s">
        <v>670</v>
      </c>
      <c r="G2218" t="str">
        <f t="shared" si="68"/>
        <v>Cyprus to EU27</v>
      </c>
      <c r="H2218">
        <v>2014</v>
      </c>
      <c r="I2218" t="s">
        <v>724</v>
      </c>
      <c r="J2218">
        <v>6</v>
      </c>
      <c r="K2218">
        <v>0</v>
      </c>
      <c r="L2218" s="1">
        <f t="shared" si="69"/>
        <v>0</v>
      </c>
    </row>
    <row r="2219" spans="1:12" ht="14.45">
      <c r="A2219" t="s">
        <v>723</v>
      </c>
      <c r="B2219" t="s">
        <v>811</v>
      </c>
      <c r="C2219">
        <v>842129</v>
      </c>
      <c r="D2219" t="s">
        <v>812</v>
      </c>
      <c r="E2219" t="s">
        <v>670</v>
      </c>
      <c r="F2219" t="s">
        <v>670</v>
      </c>
      <c r="G2219" t="str">
        <f t="shared" si="68"/>
        <v>Cyprus to EU27</v>
      </c>
      <c r="H2219">
        <v>2015</v>
      </c>
      <c r="I2219" t="s">
        <v>724</v>
      </c>
      <c r="J2219">
        <v>6</v>
      </c>
      <c r="K2219">
        <v>0</v>
      </c>
      <c r="L2219" s="1">
        <f t="shared" si="69"/>
        <v>0</v>
      </c>
    </row>
    <row r="2220" spans="1:12" ht="14.45">
      <c r="A2220" t="s">
        <v>723</v>
      </c>
      <c r="B2220" t="s">
        <v>811</v>
      </c>
      <c r="C2220">
        <v>842129</v>
      </c>
      <c r="D2220" t="s">
        <v>812</v>
      </c>
      <c r="E2220" t="s">
        <v>670</v>
      </c>
      <c r="F2220" t="s">
        <v>670</v>
      </c>
      <c r="G2220" t="str">
        <f t="shared" si="68"/>
        <v>Cyprus to EU27</v>
      </c>
      <c r="H2220">
        <v>2016</v>
      </c>
      <c r="I2220" t="s">
        <v>724</v>
      </c>
      <c r="J2220">
        <v>6</v>
      </c>
      <c r="K2220">
        <v>1.4E-2</v>
      </c>
      <c r="L2220" s="1">
        <f t="shared" si="69"/>
        <v>1.4E-5</v>
      </c>
    </row>
    <row r="2221" spans="1:12" ht="14.45">
      <c r="A2221" t="s">
        <v>723</v>
      </c>
      <c r="B2221" t="s">
        <v>811</v>
      </c>
      <c r="C2221">
        <v>842139</v>
      </c>
      <c r="D2221" t="s">
        <v>812</v>
      </c>
      <c r="E2221" t="s">
        <v>147</v>
      </c>
      <c r="F2221" t="s">
        <v>292</v>
      </c>
      <c r="G2221" t="str">
        <f t="shared" si="68"/>
        <v>Cyprus to World</v>
      </c>
      <c r="H2221">
        <v>2012</v>
      </c>
      <c r="I2221" t="s">
        <v>724</v>
      </c>
      <c r="J2221">
        <v>6</v>
      </c>
      <c r="K2221">
        <v>25.03</v>
      </c>
      <c r="L2221" s="1">
        <f t="shared" si="69"/>
        <v>2.503E-2</v>
      </c>
    </row>
    <row r="2222" spans="1:12" ht="14.45">
      <c r="A2222" t="s">
        <v>723</v>
      </c>
      <c r="B2222" t="s">
        <v>811</v>
      </c>
      <c r="C2222">
        <v>842139</v>
      </c>
      <c r="D2222" t="s">
        <v>812</v>
      </c>
      <c r="E2222" t="s">
        <v>147</v>
      </c>
      <c r="F2222" t="s">
        <v>292</v>
      </c>
      <c r="G2222" t="str">
        <f t="shared" si="68"/>
        <v>Cyprus to World</v>
      </c>
      <c r="H2222">
        <v>2013</v>
      </c>
      <c r="I2222" t="s">
        <v>724</v>
      </c>
      <c r="J2222">
        <v>6</v>
      </c>
      <c r="K2222">
        <v>308.721</v>
      </c>
      <c r="L2222" s="1">
        <f t="shared" si="69"/>
        <v>0.30872100000000002</v>
      </c>
    </row>
    <row r="2223" spans="1:12" ht="14.45">
      <c r="A2223" t="s">
        <v>723</v>
      </c>
      <c r="B2223" t="s">
        <v>811</v>
      </c>
      <c r="C2223">
        <v>842139</v>
      </c>
      <c r="D2223" t="s">
        <v>812</v>
      </c>
      <c r="E2223" t="s">
        <v>147</v>
      </c>
      <c r="F2223" t="s">
        <v>292</v>
      </c>
      <c r="G2223" t="str">
        <f t="shared" si="68"/>
        <v>Cyprus to World</v>
      </c>
      <c r="H2223">
        <v>2014</v>
      </c>
      <c r="I2223" t="s">
        <v>724</v>
      </c>
      <c r="J2223">
        <v>6</v>
      </c>
      <c r="K2223">
        <v>271.637</v>
      </c>
      <c r="L2223" s="1">
        <f t="shared" si="69"/>
        <v>0.27163700000000002</v>
      </c>
    </row>
    <row r="2224" spans="1:12" ht="14.45">
      <c r="A2224" t="s">
        <v>723</v>
      </c>
      <c r="B2224" t="s">
        <v>811</v>
      </c>
      <c r="C2224">
        <v>842139</v>
      </c>
      <c r="D2224" t="s">
        <v>812</v>
      </c>
      <c r="E2224" t="s">
        <v>147</v>
      </c>
      <c r="F2224" t="s">
        <v>292</v>
      </c>
      <c r="G2224" t="str">
        <f t="shared" si="68"/>
        <v>Cyprus to World</v>
      </c>
      <c r="H2224">
        <v>2015</v>
      </c>
      <c r="I2224" t="s">
        <v>724</v>
      </c>
      <c r="J2224">
        <v>6</v>
      </c>
      <c r="K2224">
        <v>185.09299999999999</v>
      </c>
      <c r="L2224" s="1">
        <f t="shared" si="69"/>
        <v>0.18509299999999998</v>
      </c>
    </row>
    <row r="2225" spans="1:12" ht="14.45">
      <c r="A2225" t="s">
        <v>723</v>
      </c>
      <c r="B2225" t="s">
        <v>811</v>
      </c>
      <c r="C2225">
        <v>842139</v>
      </c>
      <c r="D2225" t="s">
        <v>812</v>
      </c>
      <c r="E2225" t="s">
        <v>147</v>
      </c>
      <c r="F2225" t="s">
        <v>292</v>
      </c>
      <c r="G2225" t="str">
        <f t="shared" si="68"/>
        <v>Cyprus to World</v>
      </c>
      <c r="H2225">
        <v>2016</v>
      </c>
      <c r="I2225" t="s">
        <v>724</v>
      </c>
      <c r="J2225">
        <v>6</v>
      </c>
      <c r="K2225">
        <v>4.3600000000000003</v>
      </c>
      <c r="L2225" s="1">
        <f t="shared" si="69"/>
        <v>4.3600000000000002E-3</v>
      </c>
    </row>
    <row r="2226" spans="1:12" ht="14.45">
      <c r="A2226" t="s">
        <v>723</v>
      </c>
      <c r="B2226" t="s">
        <v>811</v>
      </c>
      <c r="C2226">
        <v>842139</v>
      </c>
      <c r="D2226" t="s">
        <v>812</v>
      </c>
      <c r="E2226" t="s">
        <v>147</v>
      </c>
      <c r="F2226" t="s">
        <v>292</v>
      </c>
      <c r="G2226" t="str">
        <f t="shared" si="68"/>
        <v>Cyprus to World</v>
      </c>
      <c r="H2226">
        <v>2017</v>
      </c>
      <c r="I2226" t="s">
        <v>724</v>
      </c>
      <c r="J2226">
        <v>6</v>
      </c>
      <c r="K2226">
        <v>8.93</v>
      </c>
      <c r="L2226" s="1">
        <f t="shared" si="69"/>
        <v>8.9300000000000004E-3</v>
      </c>
    </row>
    <row r="2227" spans="1:12" ht="14.45">
      <c r="A2227" t="s">
        <v>723</v>
      </c>
      <c r="B2227" t="s">
        <v>811</v>
      </c>
      <c r="C2227">
        <v>842139</v>
      </c>
      <c r="D2227" t="s">
        <v>812</v>
      </c>
      <c r="E2227" t="s">
        <v>670</v>
      </c>
      <c r="F2227" t="s">
        <v>670</v>
      </c>
      <c r="G2227" t="str">
        <f t="shared" si="68"/>
        <v>Cyprus to EU27</v>
      </c>
      <c r="H2227">
        <v>2012</v>
      </c>
      <c r="I2227" t="s">
        <v>724</v>
      </c>
      <c r="J2227">
        <v>6</v>
      </c>
      <c r="K2227">
        <v>5.0000000000000001E-3</v>
      </c>
      <c r="L2227" s="1">
        <f t="shared" si="69"/>
        <v>5.0000000000000004E-6</v>
      </c>
    </row>
    <row r="2228" spans="1:12" ht="14.45">
      <c r="A2228" t="s">
        <v>723</v>
      </c>
      <c r="B2228" t="s">
        <v>811</v>
      </c>
      <c r="C2228">
        <v>842139</v>
      </c>
      <c r="D2228" t="s">
        <v>812</v>
      </c>
      <c r="E2228" t="s">
        <v>670</v>
      </c>
      <c r="F2228" t="s">
        <v>670</v>
      </c>
      <c r="G2228" t="str">
        <f t="shared" si="68"/>
        <v>Cyprus to EU27</v>
      </c>
      <c r="H2228">
        <v>2013</v>
      </c>
      <c r="I2228" t="s">
        <v>724</v>
      </c>
      <c r="J2228">
        <v>6</v>
      </c>
      <c r="K2228">
        <v>216.114</v>
      </c>
      <c r="L2228" s="1">
        <f t="shared" si="69"/>
        <v>0.216114</v>
      </c>
    </row>
    <row r="2229" spans="1:12" ht="14.45">
      <c r="A2229" t="s">
        <v>723</v>
      </c>
      <c r="B2229" t="s">
        <v>811</v>
      </c>
      <c r="C2229">
        <v>842139</v>
      </c>
      <c r="D2229" t="s">
        <v>812</v>
      </c>
      <c r="E2229" t="s">
        <v>670</v>
      </c>
      <c r="F2229" t="s">
        <v>670</v>
      </c>
      <c r="G2229" t="str">
        <f t="shared" si="68"/>
        <v>Cyprus to EU27</v>
      </c>
      <c r="H2229">
        <v>2014</v>
      </c>
      <c r="I2229" t="s">
        <v>724</v>
      </c>
      <c r="J2229">
        <v>6</v>
      </c>
      <c r="K2229">
        <v>3.2789999999999999</v>
      </c>
      <c r="L2229" s="1">
        <f t="shared" si="69"/>
        <v>3.2789999999999998E-3</v>
      </c>
    </row>
    <row r="2230" spans="1:12" ht="14.45">
      <c r="A2230" t="s">
        <v>723</v>
      </c>
      <c r="B2230" t="s">
        <v>811</v>
      </c>
      <c r="C2230">
        <v>842139</v>
      </c>
      <c r="D2230" t="s">
        <v>812</v>
      </c>
      <c r="E2230" t="s">
        <v>670</v>
      </c>
      <c r="F2230" t="s">
        <v>670</v>
      </c>
      <c r="G2230" t="str">
        <f t="shared" si="68"/>
        <v>Cyprus to EU27</v>
      </c>
      <c r="H2230">
        <v>2015</v>
      </c>
      <c r="I2230" t="s">
        <v>724</v>
      </c>
      <c r="J2230">
        <v>6</v>
      </c>
      <c r="K2230">
        <v>7.8E-2</v>
      </c>
      <c r="L2230" s="1">
        <f t="shared" si="69"/>
        <v>7.7999999999999999E-5</v>
      </c>
    </row>
    <row r="2231" spans="1:12" ht="14.45">
      <c r="A2231" t="s">
        <v>723</v>
      </c>
      <c r="B2231" t="s">
        <v>811</v>
      </c>
      <c r="C2231">
        <v>842139</v>
      </c>
      <c r="D2231" t="s">
        <v>812</v>
      </c>
      <c r="E2231" t="s">
        <v>670</v>
      </c>
      <c r="F2231" t="s">
        <v>670</v>
      </c>
      <c r="G2231" t="str">
        <f t="shared" si="68"/>
        <v>Cyprus to EU27</v>
      </c>
      <c r="H2231">
        <v>2016</v>
      </c>
      <c r="I2231" t="s">
        <v>724</v>
      </c>
      <c r="J2231">
        <v>6</v>
      </c>
      <c r="K2231">
        <v>4.2000000000000003E-2</v>
      </c>
      <c r="L2231" s="1">
        <f t="shared" si="69"/>
        <v>4.2000000000000004E-5</v>
      </c>
    </row>
    <row r="2232" spans="1:12" ht="14.45">
      <c r="A2232" t="s">
        <v>723</v>
      </c>
      <c r="B2232" t="s">
        <v>811</v>
      </c>
      <c r="C2232">
        <v>842139</v>
      </c>
      <c r="D2232" t="s">
        <v>812</v>
      </c>
      <c r="E2232" t="s">
        <v>670</v>
      </c>
      <c r="F2232" t="s">
        <v>670</v>
      </c>
      <c r="G2232" t="str">
        <f t="shared" si="68"/>
        <v>Cyprus to EU27</v>
      </c>
      <c r="H2232">
        <v>2017</v>
      </c>
      <c r="I2232" t="s">
        <v>724</v>
      </c>
      <c r="J2232">
        <v>6</v>
      </c>
      <c r="K2232">
        <v>0</v>
      </c>
      <c r="L2232" s="1">
        <f t="shared" si="69"/>
        <v>0</v>
      </c>
    </row>
    <row r="2233" spans="1:12" ht="14.45">
      <c r="A2233" t="s">
        <v>723</v>
      </c>
      <c r="B2233" t="s">
        <v>811</v>
      </c>
      <c r="C2233">
        <v>847989</v>
      </c>
      <c r="D2233" t="s">
        <v>812</v>
      </c>
      <c r="E2233" t="s">
        <v>147</v>
      </c>
      <c r="F2233" t="s">
        <v>292</v>
      </c>
      <c r="G2233" t="str">
        <f t="shared" si="68"/>
        <v>Cyprus to World</v>
      </c>
      <c r="H2233">
        <v>2012</v>
      </c>
      <c r="I2233" t="s">
        <v>724</v>
      </c>
      <c r="J2233">
        <v>6</v>
      </c>
      <c r="K2233">
        <v>113.539</v>
      </c>
      <c r="L2233" s="1">
        <f t="shared" si="69"/>
        <v>0.113539</v>
      </c>
    </row>
    <row r="2234" spans="1:12" ht="14.45">
      <c r="A2234" t="s">
        <v>723</v>
      </c>
      <c r="B2234" t="s">
        <v>811</v>
      </c>
      <c r="C2234">
        <v>847989</v>
      </c>
      <c r="D2234" t="s">
        <v>812</v>
      </c>
      <c r="E2234" t="s">
        <v>147</v>
      </c>
      <c r="F2234" t="s">
        <v>292</v>
      </c>
      <c r="G2234" t="str">
        <f t="shared" si="68"/>
        <v>Cyprus to World</v>
      </c>
      <c r="H2234">
        <v>2013</v>
      </c>
      <c r="I2234" t="s">
        <v>724</v>
      </c>
      <c r="J2234">
        <v>6</v>
      </c>
      <c r="K2234">
        <v>31.927</v>
      </c>
      <c r="L2234" s="1">
        <f t="shared" si="69"/>
        <v>3.1926999999999997E-2</v>
      </c>
    </row>
    <row r="2235" spans="1:12" ht="14.45">
      <c r="A2235" t="s">
        <v>723</v>
      </c>
      <c r="B2235" t="s">
        <v>811</v>
      </c>
      <c r="C2235">
        <v>847989</v>
      </c>
      <c r="D2235" t="s">
        <v>812</v>
      </c>
      <c r="E2235" t="s">
        <v>147</v>
      </c>
      <c r="F2235" t="s">
        <v>292</v>
      </c>
      <c r="G2235" t="str">
        <f t="shared" si="68"/>
        <v>Cyprus to World</v>
      </c>
      <c r="H2235">
        <v>2014</v>
      </c>
      <c r="I2235" t="s">
        <v>724</v>
      </c>
      <c r="J2235">
        <v>6</v>
      </c>
      <c r="K2235">
        <v>58.26</v>
      </c>
      <c r="L2235" s="1">
        <f t="shared" si="69"/>
        <v>5.8259999999999999E-2</v>
      </c>
    </row>
    <row r="2236" spans="1:12" ht="14.45">
      <c r="A2236" t="s">
        <v>723</v>
      </c>
      <c r="B2236" t="s">
        <v>811</v>
      </c>
      <c r="C2236">
        <v>847989</v>
      </c>
      <c r="D2236" t="s">
        <v>812</v>
      </c>
      <c r="E2236" t="s">
        <v>147</v>
      </c>
      <c r="F2236" t="s">
        <v>292</v>
      </c>
      <c r="G2236" t="str">
        <f t="shared" si="68"/>
        <v>Cyprus to World</v>
      </c>
      <c r="H2236">
        <v>2015</v>
      </c>
      <c r="I2236" t="s">
        <v>724</v>
      </c>
      <c r="J2236">
        <v>6</v>
      </c>
      <c r="K2236">
        <v>23.779</v>
      </c>
      <c r="L2236" s="1">
        <f t="shared" si="69"/>
        <v>2.3779000000000002E-2</v>
      </c>
    </row>
    <row r="2237" spans="1:12" ht="14.45">
      <c r="A2237" t="s">
        <v>723</v>
      </c>
      <c r="B2237" t="s">
        <v>811</v>
      </c>
      <c r="C2237">
        <v>847989</v>
      </c>
      <c r="D2237" t="s">
        <v>812</v>
      </c>
      <c r="E2237" t="s">
        <v>147</v>
      </c>
      <c r="F2237" t="s">
        <v>292</v>
      </c>
      <c r="G2237" t="str">
        <f t="shared" si="68"/>
        <v>Cyprus to World</v>
      </c>
      <c r="H2237">
        <v>2016</v>
      </c>
      <c r="I2237" t="s">
        <v>724</v>
      </c>
      <c r="J2237">
        <v>6</v>
      </c>
      <c r="K2237">
        <v>77.411000000000001</v>
      </c>
      <c r="L2237" s="1">
        <f t="shared" si="69"/>
        <v>7.7411000000000008E-2</v>
      </c>
    </row>
    <row r="2238" spans="1:12" ht="14.45">
      <c r="A2238" t="s">
        <v>723</v>
      </c>
      <c r="B2238" t="s">
        <v>811</v>
      </c>
      <c r="C2238">
        <v>847989</v>
      </c>
      <c r="D2238" t="s">
        <v>812</v>
      </c>
      <c r="E2238" t="s">
        <v>147</v>
      </c>
      <c r="F2238" t="s">
        <v>292</v>
      </c>
      <c r="G2238" t="str">
        <f t="shared" si="68"/>
        <v>Cyprus to World</v>
      </c>
      <c r="H2238">
        <v>2017</v>
      </c>
      <c r="I2238" t="s">
        <v>724</v>
      </c>
      <c r="J2238">
        <v>6</v>
      </c>
      <c r="K2238">
        <v>458.63499999999999</v>
      </c>
      <c r="L2238" s="1">
        <f t="shared" si="69"/>
        <v>0.45863500000000001</v>
      </c>
    </row>
    <row r="2239" spans="1:12" ht="14.45">
      <c r="A2239" t="s">
        <v>723</v>
      </c>
      <c r="B2239" t="s">
        <v>811</v>
      </c>
      <c r="C2239">
        <v>847989</v>
      </c>
      <c r="D2239" t="s">
        <v>812</v>
      </c>
      <c r="E2239" t="s">
        <v>670</v>
      </c>
      <c r="F2239" t="s">
        <v>670</v>
      </c>
      <c r="G2239" t="str">
        <f t="shared" si="68"/>
        <v>Cyprus to EU27</v>
      </c>
      <c r="H2239">
        <v>2012</v>
      </c>
      <c r="I2239" t="s">
        <v>724</v>
      </c>
      <c r="J2239">
        <v>6</v>
      </c>
      <c r="K2239">
        <v>11.73</v>
      </c>
      <c r="L2239" s="1">
        <f t="shared" si="69"/>
        <v>1.1730000000000001E-2</v>
      </c>
    </row>
    <row r="2240" spans="1:12" ht="14.45">
      <c r="A2240" t="s">
        <v>723</v>
      </c>
      <c r="B2240" t="s">
        <v>811</v>
      </c>
      <c r="C2240">
        <v>847989</v>
      </c>
      <c r="D2240" t="s">
        <v>812</v>
      </c>
      <c r="E2240" t="s">
        <v>670</v>
      </c>
      <c r="F2240" t="s">
        <v>670</v>
      </c>
      <c r="G2240" t="str">
        <f t="shared" si="68"/>
        <v>Cyprus to EU27</v>
      </c>
      <c r="H2240">
        <v>2013</v>
      </c>
      <c r="I2240" t="s">
        <v>724</v>
      </c>
      <c r="J2240">
        <v>6</v>
      </c>
      <c r="K2240">
        <v>30.739000000000001</v>
      </c>
      <c r="L2240" s="1">
        <f t="shared" si="69"/>
        <v>3.0739000000000002E-2</v>
      </c>
    </row>
    <row r="2241" spans="1:12" ht="14.45">
      <c r="A2241" t="s">
        <v>723</v>
      </c>
      <c r="B2241" t="s">
        <v>811</v>
      </c>
      <c r="C2241">
        <v>847989</v>
      </c>
      <c r="D2241" t="s">
        <v>812</v>
      </c>
      <c r="E2241" t="s">
        <v>670</v>
      </c>
      <c r="F2241" t="s">
        <v>670</v>
      </c>
      <c r="G2241" t="str">
        <f t="shared" si="68"/>
        <v>Cyprus to EU27</v>
      </c>
      <c r="H2241">
        <v>2014</v>
      </c>
      <c r="I2241" t="s">
        <v>724</v>
      </c>
      <c r="J2241">
        <v>6</v>
      </c>
      <c r="K2241">
        <v>21.602</v>
      </c>
      <c r="L2241" s="1">
        <f t="shared" si="69"/>
        <v>2.1602E-2</v>
      </c>
    </row>
    <row r="2242" spans="1:12" ht="14.45">
      <c r="A2242" t="s">
        <v>723</v>
      </c>
      <c r="B2242" t="s">
        <v>811</v>
      </c>
      <c r="C2242">
        <v>847989</v>
      </c>
      <c r="D2242" t="s">
        <v>812</v>
      </c>
      <c r="E2242" t="s">
        <v>670</v>
      </c>
      <c r="F2242" t="s">
        <v>670</v>
      </c>
      <c r="G2242" t="str">
        <f t="shared" si="68"/>
        <v>Cyprus to EU27</v>
      </c>
      <c r="H2242">
        <v>2015</v>
      </c>
      <c r="I2242" t="s">
        <v>724</v>
      </c>
      <c r="J2242">
        <v>6</v>
      </c>
      <c r="K2242">
        <v>6.1820000000000004</v>
      </c>
      <c r="L2242" s="1">
        <f t="shared" si="69"/>
        <v>6.182E-3</v>
      </c>
    </row>
    <row r="2243" spans="1:12" ht="14.45">
      <c r="A2243" t="s">
        <v>723</v>
      </c>
      <c r="B2243" t="s">
        <v>811</v>
      </c>
      <c r="C2243">
        <v>847989</v>
      </c>
      <c r="D2243" t="s">
        <v>812</v>
      </c>
      <c r="E2243" t="s">
        <v>670</v>
      </c>
      <c r="F2243" t="s">
        <v>670</v>
      </c>
      <c r="G2243" t="str">
        <f t="shared" si="68"/>
        <v>Cyprus to EU27</v>
      </c>
      <c r="H2243">
        <v>2016</v>
      </c>
      <c r="I2243" t="s">
        <v>724</v>
      </c>
      <c r="J2243">
        <v>6</v>
      </c>
      <c r="K2243">
        <v>1.786</v>
      </c>
      <c r="L2243" s="1">
        <f t="shared" si="69"/>
        <v>1.786E-3</v>
      </c>
    </row>
    <row r="2244" spans="1:12" ht="14.45">
      <c r="A2244" t="s">
        <v>723</v>
      </c>
      <c r="B2244" t="s">
        <v>811</v>
      </c>
      <c r="C2244">
        <v>847989</v>
      </c>
      <c r="D2244" t="s">
        <v>812</v>
      </c>
      <c r="E2244" t="s">
        <v>670</v>
      </c>
      <c r="F2244" t="s">
        <v>670</v>
      </c>
      <c r="G2244" t="str">
        <f t="shared" si="68"/>
        <v>Cyprus to EU27</v>
      </c>
      <c r="H2244">
        <v>2017</v>
      </c>
      <c r="I2244" t="s">
        <v>724</v>
      </c>
      <c r="J2244">
        <v>6</v>
      </c>
      <c r="K2244">
        <v>446.09</v>
      </c>
      <c r="L2244" s="1">
        <f t="shared" si="69"/>
        <v>0.44608999999999999</v>
      </c>
    </row>
    <row r="2245" spans="1:12" ht="14.45">
      <c r="A2245" t="s">
        <v>723</v>
      </c>
      <c r="B2245" t="s">
        <v>813</v>
      </c>
      <c r="C2245">
        <v>730900</v>
      </c>
      <c r="D2245" t="s">
        <v>814</v>
      </c>
      <c r="E2245" t="s">
        <v>147</v>
      </c>
      <c r="F2245" t="s">
        <v>292</v>
      </c>
      <c r="G2245" t="str">
        <f t="shared" si="68"/>
        <v>Czech Republic to World</v>
      </c>
      <c r="H2245">
        <v>2012</v>
      </c>
      <c r="I2245" t="s">
        <v>724</v>
      </c>
      <c r="J2245">
        <v>6</v>
      </c>
      <c r="K2245">
        <v>92904.088000000003</v>
      </c>
      <c r="L2245" s="1">
        <f t="shared" si="69"/>
        <v>92.904088000000002</v>
      </c>
    </row>
    <row r="2246" spans="1:12" ht="14.45">
      <c r="A2246" t="s">
        <v>723</v>
      </c>
      <c r="B2246" t="s">
        <v>813</v>
      </c>
      <c r="C2246">
        <v>730900</v>
      </c>
      <c r="D2246" t="s">
        <v>814</v>
      </c>
      <c r="E2246" t="s">
        <v>147</v>
      </c>
      <c r="F2246" t="s">
        <v>292</v>
      </c>
      <c r="G2246" t="str">
        <f t="shared" si="68"/>
        <v>Czech Republic to World</v>
      </c>
      <c r="H2246">
        <v>2013</v>
      </c>
      <c r="I2246" t="s">
        <v>724</v>
      </c>
      <c r="J2246">
        <v>6</v>
      </c>
      <c r="K2246">
        <v>94011.517999999996</v>
      </c>
      <c r="L2246" s="1">
        <f t="shared" si="69"/>
        <v>94.011517999999995</v>
      </c>
    </row>
    <row r="2247" spans="1:12" ht="14.45">
      <c r="A2247" t="s">
        <v>723</v>
      </c>
      <c r="B2247" t="s">
        <v>813</v>
      </c>
      <c r="C2247">
        <v>730900</v>
      </c>
      <c r="D2247" t="s">
        <v>814</v>
      </c>
      <c r="E2247" t="s">
        <v>147</v>
      </c>
      <c r="F2247" t="s">
        <v>292</v>
      </c>
      <c r="G2247" t="str">
        <f t="shared" si="68"/>
        <v>Czech Republic to World</v>
      </c>
      <c r="H2247">
        <v>2014</v>
      </c>
      <c r="I2247" t="s">
        <v>724</v>
      </c>
      <c r="J2247">
        <v>6</v>
      </c>
      <c r="K2247">
        <v>104307.95299999999</v>
      </c>
      <c r="L2247" s="1">
        <f t="shared" si="69"/>
        <v>104.307953</v>
      </c>
    </row>
    <row r="2248" spans="1:12" ht="14.45">
      <c r="A2248" t="s">
        <v>723</v>
      </c>
      <c r="B2248" t="s">
        <v>813</v>
      </c>
      <c r="C2248">
        <v>730900</v>
      </c>
      <c r="D2248" t="s">
        <v>814</v>
      </c>
      <c r="E2248" t="s">
        <v>147</v>
      </c>
      <c r="F2248" t="s">
        <v>292</v>
      </c>
      <c r="G2248" t="str">
        <f t="shared" si="68"/>
        <v>Czech Republic to World</v>
      </c>
      <c r="H2248">
        <v>2015</v>
      </c>
      <c r="I2248" t="s">
        <v>724</v>
      </c>
      <c r="J2248">
        <v>6</v>
      </c>
      <c r="K2248">
        <v>94946.12</v>
      </c>
      <c r="L2248" s="1">
        <f t="shared" si="69"/>
        <v>94.946119999999993</v>
      </c>
    </row>
    <row r="2249" spans="1:12" ht="14.45">
      <c r="A2249" t="s">
        <v>723</v>
      </c>
      <c r="B2249" t="s">
        <v>813</v>
      </c>
      <c r="C2249">
        <v>730900</v>
      </c>
      <c r="D2249" t="s">
        <v>814</v>
      </c>
      <c r="E2249" t="s">
        <v>147</v>
      </c>
      <c r="F2249" t="s">
        <v>292</v>
      </c>
      <c r="G2249" t="str">
        <f t="shared" ref="G2249:G2312" si="70">CONCATENATE(D2249, " to ", F2249)</f>
        <v>Czech Republic to World</v>
      </c>
      <c r="H2249">
        <v>2016</v>
      </c>
      <c r="I2249" t="s">
        <v>724</v>
      </c>
      <c r="J2249">
        <v>6</v>
      </c>
      <c r="K2249">
        <v>79574.085000000006</v>
      </c>
      <c r="L2249" s="1">
        <f t="shared" ref="L2249:L2312" si="71">K2249/1000</f>
        <v>79.574085000000011</v>
      </c>
    </row>
    <row r="2250" spans="1:12" ht="14.45">
      <c r="A2250" t="s">
        <v>723</v>
      </c>
      <c r="B2250" t="s">
        <v>813</v>
      </c>
      <c r="C2250">
        <v>730900</v>
      </c>
      <c r="D2250" t="s">
        <v>814</v>
      </c>
      <c r="E2250" t="s">
        <v>147</v>
      </c>
      <c r="F2250" t="s">
        <v>292</v>
      </c>
      <c r="G2250" t="str">
        <f t="shared" si="70"/>
        <v>Czech Republic to World</v>
      </c>
      <c r="H2250">
        <v>2017</v>
      </c>
      <c r="I2250" t="s">
        <v>724</v>
      </c>
      <c r="J2250">
        <v>6</v>
      </c>
      <c r="K2250">
        <v>94658.017999999996</v>
      </c>
      <c r="L2250" s="1">
        <f t="shared" si="71"/>
        <v>94.658017999999998</v>
      </c>
    </row>
    <row r="2251" spans="1:12" ht="14.45">
      <c r="A2251" t="s">
        <v>723</v>
      </c>
      <c r="B2251" t="s">
        <v>813</v>
      </c>
      <c r="C2251">
        <v>730900</v>
      </c>
      <c r="D2251" t="s">
        <v>814</v>
      </c>
      <c r="E2251" t="s">
        <v>670</v>
      </c>
      <c r="F2251" t="s">
        <v>670</v>
      </c>
      <c r="G2251" t="str">
        <f t="shared" si="70"/>
        <v>Czech Republic to EU27</v>
      </c>
      <c r="H2251">
        <v>2012</v>
      </c>
      <c r="I2251" t="s">
        <v>724</v>
      </c>
      <c r="J2251">
        <v>6</v>
      </c>
      <c r="K2251">
        <v>68091.422999999995</v>
      </c>
      <c r="L2251" s="1">
        <f t="shared" si="71"/>
        <v>68.091422999999992</v>
      </c>
    </row>
    <row r="2252" spans="1:12" ht="14.45">
      <c r="A2252" t="s">
        <v>723</v>
      </c>
      <c r="B2252" t="s">
        <v>813</v>
      </c>
      <c r="C2252">
        <v>730900</v>
      </c>
      <c r="D2252" t="s">
        <v>814</v>
      </c>
      <c r="E2252" t="s">
        <v>670</v>
      </c>
      <c r="F2252" t="s">
        <v>670</v>
      </c>
      <c r="G2252" t="str">
        <f t="shared" si="70"/>
        <v>Czech Republic to EU27</v>
      </c>
      <c r="H2252">
        <v>2013</v>
      </c>
      <c r="I2252" t="s">
        <v>724</v>
      </c>
      <c r="J2252">
        <v>6</v>
      </c>
      <c r="K2252">
        <v>69981.085000000006</v>
      </c>
      <c r="L2252" s="1">
        <f t="shared" si="71"/>
        <v>69.981085000000007</v>
      </c>
    </row>
    <row r="2253" spans="1:12" ht="14.45">
      <c r="A2253" t="s">
        <v>723</v>
      </c>
      <c r="B2253" t="s">
        <v>813</v>
      </c>
      <c r="C2253">
        <v>730900</v>
      </c>
      <c r="D2253" t="s">
        <v>814</v>
      </c>
      <c r="E2253" t="s">
        <v>670</v>
      </c>
      <c r="F2253" t="s">
        <v>670</v>
      </c>
      <c r="G2253" t="str">
        <f t="shared" si="70"/>
        <v>Czech Republic to EU27</v>
      </c>
      <c r="H2253">
        <v>2014</v>
      </c>
      <c r="I2253" t="s">
        <v>724</v>
      </c>
      <c r="J2253">
        <v>6</v>
      </c>
      <c r="K2253">
        <v>76149.535000000003</v>
      </c>
      <c r="L2253" s="1">
        <f t="shared" si="71"/>
        <v>76.149535</v>
      </c>
    </row>
    <row r="2254" spans="1:12" ht="14.45">
      <c r="A2254" t="s">
        <v>723</v>
      </c>
      <c r="B2254" t="s">
        <v>813</v>
      </c>
      <c r="C2254">
        <v>730900</v>
      </c>
      <c r="D2254" t="s">
        <v>814</v>
      </c>
      <c r="E2254" t="s">
        <v>670</v>
      </c>
      <c r="F2254" t="s">
        <v>670</v>
      </c>
      <c r="G2254" t="str">
        <f t="shared" si="70"/>
        <v>Czech Republic to EU27</v>
      </c>
      <c r="H2254">
        <v>2015</v>
      </c>
      <c r="I2254" t="s">
        <v>724</v>
      </c>
      <c r="J2254">
        <v>6</v>
      </c>
      <c r="K2254">
        <v>71775.021999999997</v>
      </c>
      <c r="L2254" s="1">
        <f t="shared" si="71"/>
        <v>71.775021999999993</v>
      </c>
    </row>
    <row r="2255" spans="1:12" ht="14.45">
      <c r="A2255" t="s">
        <v>723</v>
      </c>
      <c r="B2255" t="s">
        <v>813</v>
      </c>
      <c r="C2255">
        <v>730900</v>
      </c>
      <c r="D2255" t="s">
        <v>814</v>
      </c>
      <c r="E2255" t="s">
        <v>670</v>
      </c>
      <c r="F2255" t="s">
        <v>670</v>
      </c>
      <c r="G2255" t="str">
        <f t="shared" si="70"/>
        <v>Czech Republic to EU27</v>
      </c>
      <c r="H2255">
        <v>2016</v>
      </c>
      <c r="I2255" t="s">
        <v>724</v>
      </c>
      <c r="J2255">
        <v>6</v>
      </c>
      <c r="K2255">
        <v>62507.78</v>
      </c>
      <c r="L2255" s="1">
        <f t="shared" si="71"/>
        <v>62.507779999999997</v>
      </c>
    </row>
    <row r="2256" spans="1:12" ht="14.45">
      <c r="A2256" t="s">
        <v>723</v>
      </c>
      <c r="B2256" t="s">
        <v>813</v>
      </c>
      <c r="C2256">
        <v>730900</v>
      </c>
      <c r="D2256" t="s">
        <v>814</v>
      </c>
      <c r="E2256" t="s">
        <v>670</v>
      </c>
      <c r="F2256" t="s">
        <v>670</v>
      </c>
      <c r="G2256" t="str">
        <f t="shared" si="70"/>
        <v>Czech Republic to EU27</v>
      </c>
      <c r="H2256">
        <v>2017</v>
      </c>
      <c r="I2256" t="s">
        <v>724</v>
      </c>
      <c r="J2256">
        <v>6</v>
      </c>
      <c r="K2256">
        <v>73629.603000000003</v>
      </c>
      <c r="L2256" s="1">
        <f t="shared" si="71"/>
        <v>73.629603000000003</v>
      </c>
    </row>
    <row r="2257" spans="1:12" ht="14.45">
      <c r="A2257" t="s">
        <v>723</v>
      </c>
      <c r="B2257" t="s">
        <v>813</v>
      </c>
      <c r="C2257">
        <v>741999</v>
      </c>
      <c r="D2257" t="s">
        <v>814</v>
      </c>
      <c r="E2257" t="s">
        <v>147</v>
      </c>
      <c r="F2257" t="s">
        <v>292</v>
      </c>
      <c r="G2257" t="str">
        <f t="shared" si="70"/>
        <v>Czech Republic to World</v>
      </c>
      <c r="H2257">
        <v>2012</v>
      </c>
      <c r="I2257" t="s">
        <v>724</v>
      </c>
      <c r="J2257">
        <v>6</v>
      </c>
      <c r="K2257">
        <v>50967.957999999999</v>
      </c>
      <c r="L2257" s="1">
        <f t="shared" si="71"/>
        <v>50.967957999999996</v>
      </c>
    </row>
    <row r="2258" spans="1:12" ht="14.45">
      <c r="A2258" t="s">
        <v>723</v>
      </c>
      <c r="B2258" t="s">
        <v>813</v>
      </c>
      <c r="C2258">
        <v>741999</v>
      </c>
      <c r="D2258" t="s">
        <v>814</v>
      </c>
      <c r="E2258" t="s">
        <v>147</v>
      </c>
      <c r="F2258" t="s">
        <v>292</v>
      </c>
      <c r="G2258" t="str">
        <f t="shared" si="70"/>
        <v>Czech Republic to World</v>
      </c>
      <c r="H2258">
        <v>2013</v>
      </c>
      <c r="I2258" t="s">
        <v>724</v>
      </c>
      <c r="J2258">
        <v>6</v>
      </c>
      <c r="K2258">
        <v>61983.883999999998</v>
      </c>
      <c r="L2258" s="1">
        <f t="shared" si="71"/>
        <v>61.983883999999996</v>
      </c>
    </row>
    <row r="2259" spans="1:12" ht="14.45">
      <c r="A2259" t="s">
        <v>723</v>
      </c>
      <c r="B2259" t="s">
        <v>813</v>
      </c>
      <c r="C2259">
        <v>741999</v>
      </c>
      <c r="D2259" t="s">
        <v>814</v>
      </c>
      <c r="E2259" t="s">
        <v>147</v>
      </c>
      <c r="F2259" t="s">
        <v>292</v>
      </c>
      <c r="G2259" t="str">
        <f t="shared" si="70"/>
        <v>Czech Republic to World</v>
      </c>
      <c r="H2259">
        <v>2014</v>
      </c>
      <c r="I2259" t="s">
        <v>724</v>
      </c>
      <c r="J2259">
        <v>6</v>
      </c>
      <c r="K2259">
        <v>84446.197</v>
      </c>
      <c r="L2259" s="1">
        <f t="shared" si="71"/>
        <v>84.446196999999998</v>
      </c>
    </row>
    <row r="2260" spans="1:12" ht="14.45">
      <c r="A2260" t="s">
        <v>723</v>
      </c>
      <c r="B2260" t="s">
        <v>813</v>
      </c>
      <c r="C2260">
        <v>741999</v>
      </c>
      <c r="D2260" t="s">
        <v>814</v>
      </c>
      <c r="E2260" t="s">
        <v>147</v>
      </c>
      <c r="F2260" t="s">
        <v>292</v>
      </c>
      <c r="G2260" t="str">
        <f t="shared" si="70"/>
        <v>Czech Republic to World</v>
      </c>
      <c r="H2260">
        <v>2015</v>
      </c>
      <c r="I2260" t="s">
        <v>724</v>
      </c>
      <c r="J2260">
        <v>6</v>
      </c>
      <c r="K2260">
        <v>32598.788</v>
      </c>
      <c r="L2260" s="1">
        <f t="shared" si="71"/>
        <v>32.598787999999999</v>
      </c>
    </row>
    <row r="2261" spans="1:12" ht="14.45">
      <c r="A2261" t="s">
        <v>723</v>
      </c>
      <c r="B2261" t="s">
        <v>813</v>
      </c>
      <c r="C2261">
        <v>741999</v>
      </c>
      <c r="D2261" t="s">
        <v>814</v>
      </c>
      <c r="E2261" t="s">
        <v>147</v>
      </c>
      <c r="F2261" t="s">
        <v>292</v>
      </c>
      <c r="G2261" t="str">
        <f t="shared" si="70"/>
        <v>Czech Republic to World</v>
      </c>
      <c r="H2261">
        <v>2016</v>
      </c>
      <c r="I2261" t="s">
        <v>724</v>
      </c>
      <c r="J2261">
        <v>6</v>
      </c>
      <c r="K2261">
        <v>37874.743000000002</v>
      </c>
      <c r="L2261" s="1">
        <f t="shared" si="71"/>
        <v>37.874743000000002</v>
      </c>
    </row>
    <row r="2262" spans="1:12" ht="14.45">
      <c r="A2262" t="s">
        <v>723</v>
      </c>
      <c r="B2262" t="s">
        <v>813</v>
      </c>
      <c r="C2262">
        <v>741999</v>
      </c>
      <c r="D2262" t="s">
        <v>814</v>
      </c>
      <c r="E2262" t="s">
        <v>147</v>
      </c>
      <c r="F2262" t="s">
        <v>292</v>
      </c>
      <c r="G2262" t="str">
        <f t="shared" si="70"/>
        <v>Czech Republic to World</v>
      </c>
      <c r="H2262">
        <v>2017</v>
      </c>
      <c r="I2262" t="s">
        <v>724</v>
      </c>
      <c r="J2262">
        <v>6</v>
      </c>
      <c r="K2262">
        <v>41144.243000000002</v>
      </c>
      <c r="L2262" s="1">
        <f t="shared" si="71"/>
        <v>41.144243000000003</v>
      </c>
    </row>
    <row r="2263" spans="1:12" ht="14.45">
      <c r="A2263" t="s">
        <v>723</v>
      </c>
      <c r="B2263" t="s">
        <v>813</v>
      </c>
      <c r="C2263">
        <v>741999</v>
      </c>
      <c r="D2263" t="s">
        <v>814</v>
      </c>
      <c r="E2263" t="s">
        <v>670</v>
      </c>
      <c r="F2263" t="s">
        <v>670</v>
      </c>
      <c r="G2263" t="str">
        <f t="shared" si="70"/>
        <v>Czech Republic to EU27</v>
      </c>
      <c r="H2263">
        <v>2012</v>
      </c>
      <c r="I2263" t="s">
        <v>724</v>
      </c>
      <c r="J2263">
        <v>6</v>
      </c>
      <c r="K2263">
        <v>48781.125</v>
      </c>
      <c r="L2263" s="1">
        <f t="shared" si="71"/>
        <v>48.781125000000003</v>
      </c>
    </row>
    <row r="2264" spans="1:12" ht="14.45">
      <c r="A2264" t="s">
        <v>723</v>
      </c>
      <c r="B2264" t="s">
        <v>813</v>
      </c>
      <c r="C2264">
        <v>741999</v>
      </c>
      <c r="D2264" t="s">
        <v>814</v>
      </c>
      <c r="E2264" t="s">
        <v>670</v>
      </c>
      <c r="F2264" t="s">
        <v>670</v>
      </c>
      <c r="G2264" t="str">
        <f t="shared" si="70"/>
        <v>Czech Republic to EU27</v>
      </c>
      <c r="H2264">
        <v>2013</v>
      </c>
      <c r="I2264" t="s">
        <v>724</v>
      </c>
      <c r="J2264">
        <v>6</v>
      </c>
      <c r="K2264">
        <v>53286.235000000001</v>
      </c>
      <c r="L2264" s="1">
        <f t="shared" si="71"/>
        <v>53.286234999999998</v>
      </c>
    </row>
    <row r="2265" spans="1:12" ht="14.45">
      <c r="A2265" t="s">
        <v>723</v>
      </c>
      <c r="B2265" t="s">
        <v>813</v>
      </c>
      <c r="C2265">
        <v>741999</v>
      </c>
      <c r="D2265" t="s">
        <v>814</v>
      </c>
      <c r="E2265" t="s">
        <v>670</v>
      </c>
      <c r="F2265" t="s">
        <v>670</v>
      </c>
      <c r="G2265" t="str">
        <f t="shared" si="70"/>
        <v>Czech Republic to EU27</v>
      </c>
      <c r="H2265">
        <v>2014</v>
      </c>
      <c r="I2265" t="s">
        <v>724</v>
      </c>
      <c r="J2265">
        <v>6</v>
      </c>
      <c r="K2265">
        <v>68190.566000000006</v>
      </c>
      <c r="L2265" s="1">
        <f t="shared" si="71"/>
        <v>68.190566000000004</v>
      </c>
    </row>
    <row r="2266" spans="1:12" ht="14.45">
      <c r="A2266" t="s">
        <v>723</v>
      </c>
      <c r="B2266" t="s">
        <v>813</v>
      </c>
      <c r="C2266">
        <v>741999</v>
      </c>
      <c r="D2266" t="s">
        <v>814</v>
      </c>
      <c r="E2266" t="s">
        <v>670</v>
      </c>
      <c r="F2266" t="s">
        <v>670</v>
      </c>
      <c r="G2266" t="str">
        <f t="shared" si="70"/>
        <v>Czech Republic to EU27</v>
      </c>
      <c r="H2266">
        <v>2015</v>
      </c>
      <c r="I2266" t="s">
        <v>724</v>
      </c>
      <c r="J2266">
        <v>6</v>
      </c>
      <c r="K2266">
        <v>20000.162</v>
      </c>
      <c r="L2266" s="1">
        <f t="shared" si="71"/>
        <v>20.000162</v>
      </c>
    </row>
    <row r="2267" spans="1:12" ht="14.45">
      <c r="A2267" t="s">
        <v>723</v>
      </c>
      <c r="B2267" t="s">
        <v>813</v>
      </c>
      <c r="C2267">
        <v>741999</v>
      </c>
      <c r="D2267" t="s">
        <v>814</v>
      </c>
      <c r="E2267" t="s">
        <v>670</v>
      </c>
      <c r="F2267" t="s">
        <v>670</v>
      </c>
      <c r="G2267" t="str">
        <f t="shared" si="70"/>
        <v>Czech Republic to EU27</v>
      </c>
      <c r="H2267">
        <v>2016</v>
      </c>
      <c r="I2267" t="s">
        <v>724</v>
      </c>
      <c r="J2267">
        <v>6</v>
      </c>
      <c r="K2267">
        <v>22246.94</v>
      </c>
      <c r="L2267" s="1">
        <f t="shared" si="71"/>
        <v>22.246939999999999</v>
      </c>
    </row>
    <row r="2268" spans="1:12" ht="14.45">
      <c r="A2268" t="s">
        <v>723</v>
      </c>
      <c r="B2268" t="s">
        <v>813</v>
      </c>
      <c r="C2268">
        <v>741999</v>
      </c>
      <c r="D2268" t="s">
        <v>814</v>
      </c>
      <c r="E2268" t="s">
        <v>670</v>
      </c>
      <c r="F2268" t="s">
        <v>670</v>
      </c>
      <c r="G2268" t="str">
        <f t="shared" si="70"/>
        <v>Czech Republic to EU27</v>
      </c>
      <c r="H2268">
        <v>2017</v>
      </c>
      <c r="I2268" t="s">
        <v>724</v>
      </c>
      <c r="J2268">
        <v>6</v>
      </c>
      <c r="K2268">
        <v>28199.855</v>
      </c>
      <c r="L2268" s="1">
        <f t="shared" si="71"/>
        <v>28.199854999999999</v>
      </c>
    </row>
    <row r="2269" spans="1:12" ht="14.45">
      <c r="A2269" t="s">
        <v>723</v>
      </c>
      <c r="B2269" t="s">
        <v>813</v>
      </c>
      <c r="C2269">
        <v>761100</v>
      </c>
      <c r="D2269" t="s">
        <v>814</v>
      </c>
      <c r="E2269" t="s">
        <v>147</v>
      </c>
      <c r="F2269" t="s">
        <v>292</v>
      </c>
      <c r="G2269" t="str">
        <f t="shared" si="70"/>
        <v>Czech Republic to World</v>
      </c>
      <c r="H2269">
        <v>2012</v>
      </c>
      <c r="I2269" t="s">
        <v>724</v>
      </c>
      <c r="J2269">
        <v>6</v>
      </c>
      <c r="K2269">
        <v>384.77699999999999</v>
      </c>
      <c r="L2269" s="1">
        <f t="shared" si="71"/>
        <v>0.38477699999999998</v>
      </c>
    </row>
    <row r="2270" spans="1:12" ht="14.45">
      <c r="A2270" t="s">
        <v>723</v>
      </c>
      <c r="B2270" t="s">
        <v>813</v>
      </c>
      <c r="C2270">
        <v>761100</v>
      </c>
      <c r="D2270" t="s">
        <v>814</v>
      </c>
      <c r="E2270" t="s">
        <v>147</v>
      </c>
      <c r="F2270" t="s">
        <v>292</v>
      </c>
      <c r="G2270" t="str">
        <f t="shared" si="70"/>
        <v>Czech Republic to World</v>
      </c>
      <c r="H2270">
        <v>2013</v>
      </c>
      <c r="I2270" t="s">
        <v>724</v>
      </c>
      <c r="J2270">
        <v>6</v>
      </c>
      <c r="K2270">
        <v>559.78800000000001</v>
      </c>
      <c r="L2270" s="1">
        <f t="shared" si="71"/>
        <v>0.55978800000000006</v>
      </c>
    </row>
    <row r="2271" spans="1:12" ht="14.45">
      <c r="A2271" t="s">
        <v>723</v>
      </c>
      <c r="B2271" t="s">
        <v>813</v>
      </c>
      <c r="C2271">
        <v>761100</v>
      </c>
      <c r="D2271" t="s">
        <v>814</v>
      </c>
      <c r="E2271" t="s">
        <v>147</v>
      </c>
      <c r="F2271" t="s">
        <v>292</v>
      </c>
      <c r="G2271" t="str">
        <f t="shared" si="70"/>
        <v>Czech Republic to World</v>
      </c>
      <c r="H2271">
        <v>2014</v>
      </c>
      <c r="I2271" t="s">
        <v>724</v>
      </c>
      <c r="J2271">
        <v>6</v>
      </c>
      <c r="K2271">
        <v>448.87400000000002</v>
      </c>
      <c r="L2271" s="1">
        <f t="shared" si="71"/>
        <v>0.44887400000000005</v>
      </c>
    </row>
    <row r="2272" spans="1:12" ht="14.45">
      <c r="A2272" t="s">
        <v>723</v>
      </c>
      <c r="B2272" t="s">
        <v>813</v>
      </c>
      <c r="C2272">
        <v>761100</v>
      </c>
      <c r="D2272" t="s">
        <v>814</v>
      </c>
      <c r="E2272" t="s">
        <v>147</v>
      </c>
      <c r="F2272" t="s">
        <v>292</v>
      </c>
      <c r="G2272" t="str">
        <f t="shared" si="70"/>
        <v>Czech Republic to World</v>
      </c>
      <c r="H2272">
        <v>2015</v>
      </c>
      <c r="I2272" t="s">
        <v>724</v>
      </c>
      <c r="J2272">
        <v>6</v>
      </c>
      <c r="K2272">
        <v>179.40199999999999</v>
      </c>
      <c r="L2272" s="1">
        <f t="shared" si="71"/>
        <v>0.17940199999999998</v>
      </c>
    </row>
    <row r="2273" spans="1:12" ht="14.45">
      <c r="A2273" t="s">
        <v>723</v>
      </c>
      <c r="B2273" t="s">
        <v>813</v>
      </c>
      <c r="C2273">
        <v>761100</v>
      </c>
      <c r="D2273" t="s">
        <v>814</v>
      </c>
      <c r="E2273" t="s">
        <v>147</v>
      </c>
      <c r="F2273" t="s">
        <v>292</v>
      </c>
      <c r="G2273" t="str">
        <f t="shared" si="70"/>
        <v>Czech Republic to World</v>
      </c>
      <c r="H2273">
        <v>2016</v>
      </c>
      <c r="I2273" t="s">
        <v>724</v>
      </c>
      <c r="J2273">
        <v>6</v>
      </c>
      <c r="K2273">
        <v>153.13499999999999</v>
      </c>
      <c r="L2273" s="1">
        <f t="shared" si="71"/>
        <v>0.15313499999999999</v>
      </c>
    </row>
    <row r="2274" spans="1:12" ht="14.45">
      <c r="A2274" t="s">
        <v>723</v>
      </c>
      <c r="B2274" t="s">
        <v>813</v>
      </c>
      <c r="C2274">
        <v>761100</v>
      </c>
      <c r="D2274" t="s">
        <v>814</v>
      </c>
      <c r="E2274" t="s">
        <v>147</v>
      </c>
      <c r="F2274" t="s">
        <v>292</v>
      </c>
      <c r="G2274" t="str">
        <f t="shared" si="70"/>
        <v>Czech Republic to World</v>
      </c>
      <c r="H2274">
        <v>2017</v>
      </c>
      <c r="I2274" t="s">
        <v>724</v>
      </c>
      <c r="J2274">
        <v>6</v>
      </c>
      <c r="K2274">
        <v>659.16099999999994</v>
      </c>
      <c r="L2274" s="1">
        <f t="shared" si="71"/>
        <v>0.659161</v>
      </c>
    </row>
    <row r="2275" spans="1:12" ht="14.45">
      <c r="A2275" t="s">
        <v>723</v>
      </c>
      <c r="B2275" t="s">
        <v>813</v>
      </c>
      <c r="C2275">
        <v>761100</v>
      </c>
      <c r="D2275" t="s">
        <v>814</v>
      </c>
      <c r="E2275" t="s">
        <v>670</v>
      </c>
      <c r="F2275" t="s">
        <v>670</v>
      </c>
      <c r="G2275" t="str">
        <f t="shared" si="70"/>
        <v>Czech Republic to EU27</v>
      </c>
      <c r="H2275">
        <v>2012</v>
      </c>
      <c r="I2275" t="s">
        <v>724</v>
      </c>
      <c r="J2275">
        <v>6</v>
      </c>
      <c r="K2275">
        <v>243.96199999999999</v>
      </c>
      <c r="L2275" s="1">
        <f t="shared" si="71"/>
        <v>0.24396199999999998</v>
      </c>
    </row>
    <row r="2276" spans="1:12" ht="14.45">
      <c r="A2276" t="s">
        <v>723</v>
      </c>
      <c r="B2276" t="s">
        <v>813</v>
      </c>
      <c r="C2276">
        <v>761100</v>
      </c>
      <c r="D2276" t="s">
        <v>814</v>
      </c>
      <c r="E2276" t="s">
        <v>670</v>
      </c>
      <c r="F2276" t="s">
        <v>670</v>
      </c>
      <c r="G2276" t="str">
        <f t="shared" si="70"/>
        <v>Czech Republic to EU27</v>
      </c>
      <c r="H2276">
        <v>2013</v>
      </c>
      <c r="I2276" t="s">
        <v>724</v>
      </c>
      <c r="J2276">
        <v>6</v>
      </c>
      <c r="K2276">
        <v>80.863</v>
      </c>
      <c r="L2276" s="1">
        <f t="shared" si="71"/>
        <v>8.0863000000000004E-2</v>
      </c>
    </row>
    <row r="2277" spans="1:12" ht="14.45">
      <c r="A2277" t="s">
        <v>723</v>
      </c>
      <c r="B2277" t="s">
        <v>813</v>
      </c>
      <c r="C2277">
        <v>761100</v>
      </c>
      <c r="D2277" t="s">
        <v>814</v>
      </c>
      <c r="E2277" t="s">
        <v>670</v>
      </c>
      <c r="F2277" t="s">
        <v>670</v>
      </c>
      <c r="G2277" t="str">
        <f t="shared" si="70"/>
        <v>Czech Republic to EU27</v>
      </c>
      <c r="H2277">
        <v>2014</v>
      </c>
      <c r="I2277" t="s">
        <v>724</v>
      </c>
      <c r="J2277">
        <v>6</v>
      </c>
      <c r="K2277">
        <v>249.97499999999999</v>
      </c>
      <c r="L2277" s="1">
        <f t="shared" si="71"/>
        <v>0.249975</v>
      </c>
    </row>
    <row r="2278" spans="1:12" ht="14.45">
      <c r="A2278" t="s">
        <v>723</v>
      </c>
      <c r="B2278" t="s">
        <v>813</v>
      </c>
      <c r="C2278">
        <v>761100</v>
      </c>
      <c r="D2278" t="s">
        <v>814</v>
      </c>
      <c r="E2278" t="s">
        <v>670</v>
      </c>
      <c r="F2278" t="s">
        <v>670</v>
      </c>
      <c r="G2278" t="str">
        <f t="shared" si="70"/>
        <v>Czech Republic to EU27</v>
      </c>
      <c r="H2278">
        <v>2015</v>
      </c>
      <c r="I2278" t="s">
        <v>724</v>
      </c>
      <c r="J2278">
        <v>6</v>
      </c>
      <c r="K2278">
        <v>142.57599999999999</v>
      </c>
      <c r="L2278" s="1">
        <f t="shared" si="71"/>
        <v>0.14257599999999998</v>
      </c>
    </row>
    <row r="2279" spans="1:12" ht="14.45">
      <c r="A2279" t="s">
        <v>723</v>
      </c>
      <c r="B2279" t="s">
        <v>813</v>
      </c>
      <c r="C2279">
        <v>761100</v>
      </c>
      <c r="D2279" t="s">
        <v>814</v>
      </c>
      <c r="E2279" t="s">
        <v>670</v>
      </c>
      <c r="F2279" t="s">
        <v>670</v>
      </c>
      <c r="G2279" t="str">
        <f t="shared" si="70"/>
        <v>Czech Republic to EU27</v>
      </c>
      <c r="H2279">
        <v>2016</v>
      </c>
      <c r="I2279" t="s">
        <v>724</v>
      </c>
      <c r="J2279">
        <v>6</v>
      </c>
      <c r="K2279">
        <v>153.13499999999999</v>
      </c>
      <c r="L2279" s="1">
        <f t="shared" si="71"/>
        <v>0.15313499999999999</v>
      </c>
    </row>
    <row r="2280" spans="1:12" ht="14.45">
      <c r="A2280" t="s">
        <v>723</v>
      </c>
      <c r="B2280" t="s">
        <v>813</v>
      </c>
      <c r="C2280">
        <v>761100</v>
      </c>
      <c r="D2280" t="s">
        <v>814</v>
      </c>
      <c r="E2280" t="s">
        <v>670</v>
      </c>
      <c r="F2280" t="s">
        <v>670</v>
      </c>
      <c r="G2280" t="str">
        <f t="shared" si="70"/>
        <v>Czech Republic to EU27</v>
      </c>
      <c r="H2280">
        <v>2017</v>
      </c>
      <c r="I2280" t="s">
        <v>724</v>
      </c>
      <c r="J2280">
        <v>6</v>
      </c>
      <c r="K2280">
        <v>650.84900000000005</v>
      </c>
      <c r="L2280" s="1">
        <f t="shared" si="71"/>
        <v>0.65084900000000001</v>
      </c>
    </row>
    <row r="2281" spans="1:12" ht="14.45">
      <c r="A2281" t="s">
        <v>723</v>
      </c>
      <c r="B2281" t="s">
        <v>813</v>
      </c>
      <c r="C2281">
        <v>8405</v>
      </c>
      <c r="D2281" t="s">
        <v>814</v>
      </c>
      <c r="E2281" t="s">
        <v>147</v>
      </c>
      <c r="F2281" t="s">
        <v>292</v>
      </c>
      <c r="G2281" t="str">
        <f t="shared" si="70"/>
        <v>Czech Republic to World</v>
      </c>
      <c r="H2281">
        <v>2012</v>
      </c>
      <c r="I2281" t="s">
        <v>724</v>
      </c>
      <c r="J2281">
        <v>6</v>
      </c>
      <c r="K2281">
        <v>621.50599999999997</v>
      </c>
      <c r="L2281" s="1">
        <f t="shared" si="71"/>
        <v>0.621506</v>
      </c>
    </row>
    <row r="2282" spans="1:12" ht="14.45">
      <c r="A2282" t="s">
        <v>723</v>
      </c>
      <c r="B2282" t="s">
        <v>813</v>
      </c>
      <c r="C2282">
        <v>8405</v>
      </c>
      <c r="D2282" t="s">
        <v>814</v>
      </c>
      <c r="E2282" t="s">
        <v>147</v>
      </c>
      <c r="F2282" t="s">
        <v>292</v>
      </c>
      <c r="G2282" t="str">
        <f t="shared" si="70"/>
        <v>Czech Republic to World</v>
      </c>
      <c r="H2282">
        <v>2013</v>
      </c>
      <c r="I2282" t="s">
        <v>724</v>
      </c>
      <c r="J2282">
        <v>6</v>
      </c>
      <c r="K2282">
        <v>5797.5529999999999</v>
      </c>
      <c r="L2282" s="1">
        <f t="shared" si="71"/>
        <v>5.7975529999999997</v>
      </c>
    </row>
    <row r="2283" spans="1:12" ht="14.45">
      <c r="A2283" t="s">
        <v>723</v>
      </c>
      <c r="B2283" t="s">
        <v>813</v>
      </c>
      <c r="C2283">
        <v>8405</v>
      </c>
      <c r="D2283" t="s">
        <v>814</v>
      </c>
      <c r="E2283" t="s">
        <v>147</v>
      </c>
      <c r="F2283" t="s">
        <v>292</v>
      </c>
      <c r="G2283" t="str">
        <f t="shared" si="70"/>
        <v>Czech Republic to World</v>
      </c>
      <c r="H2283">
        <v>2014</v>
      </c>
      <c r="I2283" t="s">
        <v>724</v>
      </c>
      <c r="J2283">
        <v>6</v>
      </c>
      <c r="K2283">
        <v>3747.65</v>
      </c>
      <c r="L2283" s="1">
        <f t="shared" si="71"/>
        <v>3.7476500000000001</v>
      </c>
    </row>
    <row r="2284" spans="1:12" ht="14.45">
      <c r="A2284" t="s">
        <v>723</v>
      </c>
      <c r="B2284" t="s">
        <v>813</v>
      </c>
      <c r="C2284">
        <v>8405</v>
      </c>
      <c r="D2284" t="s">
        <v>814</v>
      </c>
      <c r="E2284" t="s">
        <v>147</v>
      </c>
      <c r="F2284" t="s">
        <v>292</v>
      </c>
      <c r="G2284" t="str">
        <f t="shared" si="70"/>
        <v>Czech Republic to World</v>
      </c>
      <c r="H2284">
        <v>2015</v>
      </c>
      <c r="I2284" t="s">
        <v>724</v>
      </c>
      <c r="J2284">
        <v>6</v>
      </c>
      <c r="K2284">
        <v>1252.7159999999999</v>
      </c>
      <c r="L2284" s="1">
        <f t="shared" si="71"/>
        <v>1.2527159999999999</v>
      </c>
    </row>
    <row r="2285" spans="1:12" ht="14.45">
      <c r="A2285" t="s">
        <v>723</v>
      </c>
      <c r="B2285" t="s">
        <v>813</v>
      </c>
      <c r="C2285">
        <v>8405</v>
      </c>
      <c r="D2285" t="s">
        <v>814</v>
      </c>
      <c r="E2285" t="s">
        <v>147</v>
      </c>
      <c r="F2285" t="s">
        <v>292</v>
      </c>
      <c r="G2285" t="str">
        <f t="shared" si="70"/>
        <v>Czech Republic to World</v>
      </c>
      <c r="H2285">
        <v>2016</v>
      </c>
      <c r="I2285" t="s">
        <v>724</v>
      </c>
      <c r="J2285">
        <v>6</v>
      </c>
      <c r="K2285">
        <v>1159.0740000000001</v>
      </c>
      <c r="L2285" s="1">
        <f t="shared" si="71"/>
        <v>1.1590740000000002</v>
      </c>
    </row>
    <row r="2286" spans="1:12" ht="14.45">
      <c r="A2286" t="s">
        <v>723</v>
      </c>
      <c r="B2286" t="s">
        <v>813</v>
      </c>
      <c r="C2286">
        <v>8405</v>
      </c>
      <c r="D2286" t="s">
        <v>814</v>
      </c>
      <c r="E2286" t="s">
        <v>147</v>
      </c>
      <c r="F2286" t="s">
        <v>292</v>
      </c>
      <c r="G2286" t="str">
        <f t="shared" si="70"/>
        <v>Czech Republic to World</v>
      </c>
      <c r="H2286">
        <v>2017</v>
      </c>
      <c r="I2286" t="s">
        <v>724</v>
      </c>
      <c r="J2286">
        <v>6</v>
      </c>
      <c r="K2286">
        <v>1317.1089999999999</v>
      </c>
      <c r="L2286" s="1">
        <f t="shared" si="71"/>
        <v>1.3171089999999999</v>
      </c>
    </row>
    <row r="2287" spans="1:12" ht="14.45">
      <c r="A2287" t="s">
        <v>723</v>
      </c>
      <c r="B2287" t="s">
        <v>813</v>
      </c>
      <c r="C2287">
        <v>8405</v>
      </c>
      <c r="D2287" t="s">
        <v>814</v>
      </c>
      <c r="E2287" t="s">
        <v>670</v>
      </c>
      <c r="F2287" t="s">
        <v>670</v>
      </c>
      <c r="G2287" t="str">
        <f t="shared" si="70"/>
        <v>Czech Republic to EU27</v>
      </c>
      <c r="H2287">
        <v>2012</v>
      </c>
      <c r="I2287" t="s">
        <v>724</v>
      </c>
      <c r="J2287">
        <v>6</v>
      </c>
      <c r="K2287">
        <v>156.94499999999999</v>
      </c>
      <c r="L2287" s="1">
        <f t="shared" si="71"/>
        <v>0.156945</v>
      </c>
    </row>
    <row r="2288" spans="1:12" ht="14.45">
      <c r="A2288" t="s">
        <v>723</v>
      </c>
      <c r="B2288" t="s">
        <v>813</v>
      </c>
      <c r="C2288">
        <v>8405</v>
      </c>
      <c r="D2288" t="s">
        <v>814</v>
      </c>
      <c r="E2288" t="s">
        <v>670</v>
      </c>
      <c r="F2288" t="s">
        <v>670</v>
      </c>
      <c r="G2288" t="str">
        <f t="shared" si="70"/>
        <v>Czech Republic to EU27</v>
      </c>
      <c r="H2288">
        <v>2013</v>
      </c>
      <c r="I2288" t="s">
        <v>724</v>
      </c>
      <c r="J2288">
        <v>6</v>
      </c>
      <c r="K2288">
        <v>652.23800000000006</v>
      </c>
      <c r="L2288" s="1">
        <f t="shared" si="71"/>
        <v>0.6522380000000001</v>
      </c>
    </row>
    <row r="2289" spans="1:12" ht="14.45">
      <c r="A2289" t="s">
        <v>723</v>
      </c>
      <c r="B2289" t="s">
        <v>813</v>
      </c>
      <c r="C2289">
        <v>8405</v>
      </c>
      <c r="D2289" t="s">
        <v>814</v>
      </c>
      <c r="E2289" t="s">
        <v>670</v>
      </c>
      <c r="F2289" t="s">
        <v>670</v>
      </c>
      <c r="G2289" t="str">
        <f t="shared" si="70"/>
        <v>Czech Republic to EU27</v>
      </c>
      <c r="H2289">
        <v>2014</v>
      </c>
      <c r="I2289" t="s">
        <v>724</v>
      </c>
      <c r="J2289">
        <v>6</v>
      </c>
      <c r="K2289">
        <v>3371.6660000000002</v>
      </c>
      <c r="L2289" s="1">
        <f t="shared" si="71"/>
        <v>3.3716660000000003</v>
      </c>
    </row>
    <row r="2290" spans="1:12" ht="14.45">
      <c r="A2290" t="s">
        <v>723</v>
      </c>
      <c r="B2290" t="s">
        <v>813</v>
      </c>
      <c r="C2290">
        <v>8405</v>
      </c>
      <c r="D2290" t="s">
        <v>814</v>
      </c>
      <c r="E2290" t="s">
        <v>670</v>
      </c>
      <c r="F2290" t="s">
        <v>670</v>
      </c>
      <c r="G2290" t="str">
        <f t="shared" si="70"/>
        <v>Czech Republic to EU27</v>
      </c>
      <c r="H2290">
        <v>2015</v>
      </c>
      <c r="I2290" t="s">
        <v>724</v>
      </c>
      <c r="J2290">
        <v>6</v>
      </c>
      <c r="K2290">
        <v>1160.1300000000001</v>
      </c>
      <c r="L2290" s="1">
        <f t="shared" si="71"/>
        <v>1.1601300000000001</v>
      </c>
    </row>
    <row r="2291" spans="1:12" ht="14.45">
      <c r="A2291" t="s">
        <v>723</v>
      </c>
      <c r="B2291" t="s">
        <v>813</v>
      </c>
      <c r="C2291">
        <v>8405</v>
      </c>
      <c r="D2291" t="s">
        <v>814</v>
      </c>
      <c r="E2291" t="s">
        <v>670</v>
      </c>
      <c r="F2291" t="s">
        <v>670</v>
      </c>
      <c r="G2291" t="str">
        <f t="shared" si="70"/>
        <v>Czech Republic to EU27</v>
      </c>
      <c r="H2291">
        <v>2016</v>
      </c>
      <c r="I2291" t="s">
        <v>724</v>
      </c>
      <c r="J2291">
        <v>6</v>
      </c>
      <c r="K2291">
        <v>301.14400000000001</v>
      </c>
      <c r="L2291" s="1">
        <f t="shared" si="71"/>
        <v>0.30114400000000002</v>
      </c>
    </row>
    <row r="2292" spans="1:12" ht="14.45">
      <c r="A2292" t="s">
        <v>723</v>
      </c>
      <c r="B2292" t="s">
        <v>813</v>
      </c>
      <c r="C2292">
        <v>8405</v>
      </c>
      <c r="D2292" t="s">
        <v>814</v>
      </c>
      <c r="E2292" t="s">
        <v>670</v>
      </c>
      <c r="F2292" t="s">
        <v>670</v>
      </c>
      <c r="G2292" t="str">
        <f t="shared" si="70"/>
        <v>Czech Republic to EU27</v>
      </c>
      <c r="H2292">
        <v>2017</v>
      </c>
      <c r="I2292" t="s">
        <v>724</v>
      </c>
      <c r="J2292">
        <v>6</v>
      </c>
      <c r="K2292">
        <v>991.18299999999999</v>
      </c>
      <c r="L2292" s="1">
        <f t="shared" si="71"/>
        <v>0.99118300000000004</v>
      </c>
    </row>
    <row r="2293" spans="1:12" ht="14.45">
      <c r="A2293" t="s">
        <v>723</v>
      </c>
      <c r="B2293" t="s">
        <v>813</v>
      </c>
      <c r="C2293">
        <v>841931</v>
      </c>
      <c r="D2293" t="s">
        <v>814</v>
      </c>
      <c r="E2293" t="s">
        <v>147</v>
      </c>
      <c r="F2293" t="s">
        <v>292</v>
      </c>
      <c r="G2293" t="str">
        <f t="shared" si="70"/>
        <v>Czech Republic to World</v>
      </c>
      <c r="H2293">
        <v>2012</v>
      </c>
      <c r="I2293" t="s">
        <v>724</v>
      </c>
      <c r="J2293">
        <v>6</v>
      </c>
      <c r="K2293">
        <v>3167.3209999999999</v>
      </c>
      <c r="L2293" s="1">
        <f t="shared" si="71"/>
        <v>3.1673209999999998</v>
      </c>
    </row>
    <row r="2294" spans="1:12" ht="14.45">
      <c r="A2294" t="s">
        <v>723</v>
      </c>
      <c r="B2294" t="s">
        <v>813</v>
      </c>
      <c r="C2294">
        <v>841931</v>
      </c>
      <c r="D2294" t="s">
        <v>814</v>
      </c>
      <c r="E2294" t="s">
        <v>147</v>
      </c>
      <c r="F2294" t="s">
        <v>292</v>
      </c>
      <c r="G2294" t="str">
        <f t="shared" si="70"/>
        <v>Czech Republic to World</v>
      </c>
      <c r="H2294">
        <v>2013</v>
      </c>
      <c r="I2294" t="s">
        <v>724</v>
      </c>
      <c r="J2294">
        <v>6</v>
      </c>
      <c r="K2294">
        <v>2371.25</v>
      </c>
      <c r="L2294" s="1">
        <f t="shared" si="71"/>
        <v>2.3712499999999999</v>
      </c>
    </row>
    <row r="2295" spans="1:12" ht="14.45">
      <c r="A2295" t="s">
        <v>723</v>
      </c>
      <c r="B2295" t="s">
        <v>813</v>
      </c>
      <c r="C2295">
        <v>841931</v>
      </c>
      <c r="D2295" t="s">
        <v>814</v>
      </c>
      <c r="E2295" t="s">
        <v>147</v>
      </c>
      <c r="F2295" t="s">
        <v>292</v>
      </c>
      <c r="G2295" t="str">
        <f t="shared" si="70"/>
        <v>Czech Republic to World</v>
      </c>
      <c r="H2295">
        <v>2014</v>
      </c>
      <c r="I2295" t="s">
        <v>724</v>
      </c>
      <c r="J2295">
        <v>6</v>
      </c>
      <c r="K2295">
        <v>736.39499999999998</v>
      </c>
      <c r="L2295" s="1">
        <f t="shared" si="71"/>
        <v>0.73639500000000002</v>
      </c>
    </row>
    <row r="2296" spans="1:12" ht="14.45">
      <c r="A2296" t="s">
        <v>723</v>
      </c>
      <c r="B2296" t="s">
        <v>813</v>
      </c>
      <c r="C2296">
        <v>841931</v>
      </c>
      <c r="D2296" t="s">
        <v>814</v>
      </c>
      <c r="E2296" t="s">
        <v>147</v>
      </c>
      <c r="F2296" t="s">
        <v>292</v>
      </c>
      <c r="G2296" t="str">
        <f t="shared" si="70"/>
        <v>Czech Republic to World</v>
      </c>
      <c r="H2296">
        <v>2015</v>
      </c>
      <c r="I2296" t="s">
        <v>724</v>
      </c>
      <c r="J2296">
        <v>6</v>
      </c>
      <c r="K2296">
        <v>426.298</v>
      </c>
      <c r="L2296" s="1">
        <f t="shared" si="71"/>
        <v>0.42629800000000001</v>
      </c>
    </row>
    <row r="2297" spans="1:12" ht="14.45">
      <c r="A2297" t="s">
        <v>723</v>
      </c>
      <c r="B2297" t="s">
        <v>813</v>
      </c>
      <c r="C2297">
        <v>841931</v>
      </c>
      <c r="D2297" t="s">
        <v>814</v>
      </c>
      <c r="E2297" t="s">
        <v>147</v>
      </c>
      <c r="F2297" t="s">
        <v>292</v>
      </c>
      <c r="G2297" t="str">
        <f t="shared" si="70"/>
        <v>Czech Republic to World</v>
      </c>
      <c r="H2297">
        <v>2016</v>
      </c>
      <c r="I2297" t="s">
        <v>724</v>
      </c>
      <c r="J2297">
        <v>6</v>
      </c>
      <c r="K2297">
        <v>24.573</v>
      </c>
      <c r="L2297" s="1">
        <f t="shared" si="71"/>
        <v>2.4573000000000001E-2</v>
      </c>
    </row>
    <row r="2298" spans="1:12" ht="14.45">
      <c r="A2298" t="s">
        <v>723</v>
      </c>
      <c r="B2298" t="s">
        <v>813</v>
      </c>
      <c r="C2298">
        <v>841931</v>
      </c>
      <c r="D2298" t="s">
        <v>814</v>
      </c>
      <c r="E2298" t="s">
        <v>147</v>
      </c>
      <c r="F2298" t="s">
        <v>292</v>
      </c>
      <c r="G2298" t="str">
        <f t="shared" si="70"/>
        <v>Czech Republic to World</v>
      </c>
      <c r="H2298">
        <v>2017</v>
      </c>
      <c r="I2298" t="s">
        <v>724</v>
      </c>
      <c r="J2298">
        <v>6</v>
      </c>
      <c r="K2298">
        <v>1738.999</v>
      </c>
      <c r="L2298" s="1">
        <f t="shared" si="71"/>
        <v>1.738999</v>
      </c>
    </row>
    <row r="2299" spans="1:12" ht="14.45">
      <c r="A2299" t="s">
        <v>723</v>
      </c>
      <c r="B2299" t="s">
        <v>813</v>
      </c>
      <c r="C2299">
        <v>841931</v>
      </c>
      <c r="D2299" t="s">
        <v>814</v>
      </c>
      <c r="E2299" t="s">
        <v>670</v>
      </c>
      <c r="F2299" t="s">
        <v>670</v>
      </c>
      <c r="G2299" t="str">
        <f t="shared" si="70"/>
        <v>Czech Republic to EU27</v>
      </c>
      <c r="H2299">
        <v>2012</v>
      </c>
      <c r="I2299" t="s">
        <v>724</v>
      </c>
      <c r="J2299">
        <v>6</v>
      </c>
      <c r="K2299">
        <v>2051.8739999999998</v>
      </c>
      <c r="L2299" s="1">
        <f t="shared" si="71"/>
        <v>2.0518739999999998</v>
      </c>
    </row>
    <row r="2300" spans="1:12" ht="14.45">
      <c r="A2300" t="s">
        <v>723</v>
      </c>
      <c r="B2300" t="s">
        <v>813</v>
      </c>
      <c r="C2300">
        <v>841931</v>
      </c>
      <c r="D2300" t="s">
        <v>814</v>
      </c>
      <c r="E2300" t="s">
        <v>670</v>
      </c>
      <c r="F2300" t="s">
        <v>670</v>
      </c>
      <c r="G2300" t="str">
        <f t="shared" si="70"/>
        <v>Czech Republic to EU27</v>
      </c>
      <c r="H2300">
        <v>2013</v>
      </c>
      <c r="I2300" t="s">
        <v>724</v>
      </c>
      <c r="J2300">
        <v>6</v>
      </c>
      <c r="K2300">
        <v>2215.4520000000002</v>
      </c>
      <c r="L2300" s="1">
        <f t="shared" si="71"/>
        <v>2.2154520000000004</v>
      </c>
    </row>
    <row r="2301" spans="1:12" ht="14.45">
      <c r="A2301" t="s">
        <v>723</v>
      </c>
      <c r="B2301" t="s">
        <v>813</v>
      </c>
      <c r="C2301">
        <v>841931</v>
      </c>
      <c r="D2301" t="s">
        <v>814</v>
      </c>
      <c r="E2301" t="s">
        <v>670</v>
      </c>
      <c r="F2301" t="s">
        <v>670</v>
      </c>
      <c r="G2301" t="str">
        <f t="shared" si="70"/>
        <v>Czech Republic to EU27</v>
      </c>
      <c r="H2301">
        <v>2014</v>
      </c>
      <c r="I2301" t="s">
        <v>724</v>
      </c>
      <c r="J2301">
        <v>6</v>
      </c>
      <c r="K2301">
        <v>735.07799999999997</v>
      </c>
      <c r="L2301" s="1">
        <f t="shared" si="71"/>
        <v>0.73507800000000001</v>
      </c>
    </row>
    <row r="2302" spans="1:12" ht="14.45">
      <c r="A2302" t="s">
        <v>723</v>
      </c>
      <c r="B2302" t="s">
        <v>813</v>
      </c>
      <c r="C2302">
        <v>841931</v>
      </c>
      <c r="D2302" t="s">
        <v>814</v>
      </c>
      <c r="E2302" t="s">
        <v>670</v>
      </c>
      <c r="F2302" t="s">
        <v>670</v>
      </c>
      <c r="G2302" t="str">
        <f t="shared" si="70"/>
        <v>Czech Republic to EU27</v>
      </c>
      <c r="H2302">
        <v>2015</v>
      </c>
      <c r="I2302" t="s">
        <v>724</v>
      </c>
      <c r="J2302">
        <v>6</v>
      </c>
      <c r="K2302">
        <v>173.47399999999999</v>
      </c>
      <c r="L2302" s="1">
        <f t="shared" si="71"/>
        <v>0.17347399999999999</v>
      </c>
    </row>
    <row r="2303" spans="1:12" ht="14.45">
      <c r="A2303" t="s">
        <v>723</v>
      </c>
      <c r="B2303" t="s">
        <v>813</v>
      </c>
      <c r="C2303">
        <v>841931</v>
      </c>
      <c r="D2303" t="s">
        <v>814</v>
      </c>
      <c r="E2303" t="s">
        <v>670</v>
      </c>
      <c r="F2303" t="s">
        <v>670</v>
      </c>
      <c r="G2303" t="str">
        <f t="shared" si="70"/>
        <v>Czech Republic to EU27</v>
      </c>
      <c r="H2303">
        <v>2016</v>
      </c>
      <c r="I2303" t="s">
        <v>724</v>
      </c>
      <c r="J2303">
        <v>6</v>
      </c>
      <c r="K2303">
        <v>0.38400000000000001</v>
      </c>
      <c r="L2303" s="1">
        <f t="shared" si="71"/>
        <v>3.8400000000000001E-4</v>
      </c>
    </row>
    <row r="2304" spans="1:12" ht="14.45">
      <c r="A2304" t="s">
        <v>723</v>
      </c>
      <c r="B2304" t="s">
        <v>813</v>
      </c>
      <c r="C2304">
        <v>841931</v>
      </c>
      <c r="D2304" t="s">
        <v>814</v>
      </c>
      <c r="E2304" t="s">
        <v>670</v>
      </c>
      <c r="F2304" t="s">
        <v>670</v>
      </c>
      <c r="G2304" t="str">
        <f t="shared" si="70"/>
        <v>Czech Republic to EU27</v>
      </c>
      <c r="H2304">
        <v>2017</v>
      </c>
      <c r="I2304" t="s">
        <v>724</v>
      </c>
      <c r="J2304">
        <v>6</v>
      </c>
      <c r="K2304">
        <v>519.77700000000004</v>
      </c>
      <c r="L2304" s="1">
        <f t="shared" si="71"/>
        <v>0.51977700000000004</v>
      </c>
    </row>
    <row r="2305" spans="1:12" ht="14.45">
      <c r="A2305" t="s">
        <v>723</v>
      </c>
      <c r="B2305" t="s">
        <v>813</v>
      </c>
      <c r="C2305">
        <v>841940</v>
      </c>
      <c r="D2305" t="s">
        <v>814</v>
      </c>
      <c r="E2305" t="s">
        <v>147</v>
      </c>
      <c r="F2305" t="s">
        <v>292</v>
      </c>
      <c r="G2305" t="str">
        <f t="shared" si="70"/>
        <v>Czech Republic to World</v>
      </c>
      <c r="H2305">
        <v>2012</v>
      </c>
      <c r="I2305" t="s">
        <v>724</v>
      </c>
      <c r="J2305">
        <v>6</v>
      </c>
      <c r="K2305">
        <v>2155.8490000000002</v>
      </c>
      <c r="L2305" s="1">
        <f t="shared" si="71"/>
        <v>2.1558490000000003</v>
      </c>
    </row>
    <row r="2306" spans="1:12" ht="14.45">
      <c r="A2306" t="s">
        <v>723</v>
      </c>
      <c r="B2306" t="s">
        <v>813</v>
      </c>
      <c r="C2306">
        <v>841940</v>
      </c>
      <c r="D2306" t="s">
        <v>814</v>
      </c>
      <c r="E2306" t="s">
        <v>147</v>
      </c>
      <c r="F2306" t="s">
        <v>292</v>
      </c>
      <c r="G2306" t="str">
        <f t="shared" si="70"/>
        <v>Czech Republic to World</v>
      </c>
      <c r="H2306">
        <v>2013</v>
      </c>
      <c r="I2306" t="s">
        <v>724</v>
      </c>
      <c r="J2306">
        <v>6</v>
      </c>
      <c r="K2306">
        <v>687.19799999999998</v>
      </c>
      <c r="L2306" s="1">
        <f t="shared" si="71"/>
        <v>0.68719799999999998</v>
      </c>
    </row>
    <row r="2307" spans="1:12" ht="14.45">
      <c r="A2307" t="s">
        <v>723</v>
      </c>
      <c r="B2307" t="s">
        <v>813</v>
      </c>
      <c r="C2307">
        <v>841940</v>
      </c>
      <c r="D2307" t="s">
        <v>814</v>
      </c>
      <c r="E2307" t="s">
        <v>147</v>
      </c>
      <c r="F2307" t="s">
        <v>292</v>
      </c>
      <c r="G2307" t="str">
        <f t="shared" si="70"/>
        <v>Czech Republic to World</v>
      </c>
      <c r="H2307">
        <v>2014</v>
      </c>
      <c r="I2307" t="s">
        <v>724</v>
      </c>
      <c r="J2307">
        <v>6</v>
      </c>
      <c r="K2307">
        <v>1460.778</v>
      </c>
      <c r="L2307" s="1">
        <f t="shared" si="71"/>
        <v>1.4607779999999999</v>
      </c>
    </row>
    <row r="2308" spans="1:12" ht="14.45">
      <c r="A2308" t="s">
        <v>723</v>
      </c>
      <c r="B2308" t="s">
        <v>813</v>
      </c>
      <c r="C2308">
        <v>841940</v>
      </c>
      <c r="D2308" t="s">
        <v>814</v>
      </c>
      <c r="E2308" t="s">
        <v>147</v>
      </c>
      <c r="F2308" t="s">
        <v>292</v>
      </c>
      <c r="G2308" t="str">
        <f t="shared" si="70"/>
        <v>Czech Republic to World</v>
      </c>
      <c r="H2308">
        <v>2015</v>
      </c>
      <c r="I2308" t="s">
        <v>724</v>
      </c>
      <c r="J2308">
        <v>6</v>
      </c>
      <c r="K2308">
        <v>3130.8249999999998</v>
      </c>
      <c r="L2308" s="1">
        <f t="shared" si="71"/>
        <v>3.1308249999999997</v>
      </c>
    </row>
    <row r="2309" spans="1:12" ht="14.45">
      <c r="A2309" t="s">
        <v>723</v>
      </c>
      <c r="B2309" t="s">
        <v>813</v>
      </c>
      <c r="C2309">
        <v>841940</v>
      </c>
      <c r="D2309" t="s">
        <v>814</v>
      </c>
      <c r="E2309" t="s">
        <v>147</v>
      </c>
      <c r="F2309" t="s">
        <v>292</v>
      </c>
      <c r="G2309" t="str">
        <f t="shared" si="70"/>
        <v>Czech Republic to World</v>
      </c>
      <c r="H2309">
        <v>2016</v>
      </c>
      <c r="I2309" t="s">
        <v>724</v>
      </c>
      <c r="J2309">
        <v>6</v>
      </c>
      <c r="K2309">
        <v>2090.3029999999999</v>
      </c>
      <c r="L2309" s="1">
        <f t="shared" si="71"/>
        <v>2.090303</v>
      </c>
    </row>
    <row r="2310" spans="1:12" ht="14.45">
      <c r="A2310" t="s">
        <v>723</v>
      </c>
      <c r="B2310" t="s">
        <v>813</v>
      </c>
      <c r="C2310">
        <v>841940</v>
      </c>
      <c r="D2310" t="s">
        <v>814</v>
      </c>
      <c r="E2310" t="s">
        <v>147</v>
      </c>
      <c r="F2310" t="s">
        <v>292</v>
      </c>
      <c r="G2310" t="str">
        <f t="shared" si="70"/>
        <v>Czech Republic to World</v>
      </c>
      <c r="H2310">
        <v>2017</v>
      </c>
      <c r="I2310" t="s">
        <v>724</v>
      </c>
      <c r="J2310">
        <v>6</v>
      </c>
      <c r="K2310">
        <v>3906.6860000000001</v>
      </c>
      <c r="L2310" s="1">
        <f t="shared" si="71"/>
        <v>3.9066860000000001</v>
      </c>
    </row>
    <row r="2311" spans="1:12" ht="14.45">
      <c r="A2311" t="s">
        <v>723</v>
      </c>
      <c r="B2311" t="s">
        <v>813</v>
      </c>
      <c r="C2311">
        <v>841940</v>
      </c>
      <c r="D2311" t="s">
        <v>814</v>
      </c>
      <c r="E2311" t="s">
        <v>670</v>
      </c>
      <c r="F2311" t="s">
        <v>670</v>
      </c>
      <c r="G2311" t="str">
        <f t="shared" si="70"/>
        <v>Czech Republic to EU27</v>
      </c>
      <c r="H2311">
        <v>2012</v>
      </c>
      <c r="I2311" t="s">
        <v>724</v>
      </c>
      <c r="J2311">
        <v>6</v>
      </c>
      <c r="K2311">
        <v>502.67</v>
      </c>
      <c r="L2311" s="1">
        <f t="shared" si="71"/>
        <v>0.50267000000000006</v>
      </c>
    </row>
    <row r="2312" spans="1:12" ht="14.45">
      <c r="A2312" t="s">
        <v>723</v>
      </c>
      <c r="B2312" t="s">
        <v>813</v>
      </c>
      <c r="C2312">
        <v>841940</v>
      </c>
      <c r="D2312" t="s">
        <v>814</v>
      </c>
      <c r="E2312" t="s">
        <v>670</v>
      </c>
      <c r="F2312" t="s">
        <v>670</v>
      </c>
      <c r="G2312" t="str">
        <f t="shared" si="70"/>
        <v>Czech Republic to EU27</v>
      </c>
      <c r="H2312">
        <v>2013</v>
      </c>
      <c r="I2312" t="s">
        <v>724</v>
      </c>
      <c r="J2312">
        <v>6</v>
      </c>
      <c r="K2312">
        <v>257.42500000000001</v>
      </c>
      <c r="L2312" s="1">
        <f t="shared" si="71"/>
        <v>0.25742500000000001</v>
      </c>
    </row>
    <row r="2313" spans="1:12" ht="14.45">
      <c r="A2313" t="s">
        <v>723</v>
      </c>
      <c r="B2313" t="s">
        <v>813</v>
      </c>
      <c r="C2313">
        <v>841940</v>
      </c>
      <c r="D2313" t="s">
        <v>814</v>
      </c>
      <c r="E2313" t="s">
        <v>670</v>
      </c>
      <c r="F2313" t="s">
        <v>670</v>
      </c>
      <c r="G2313" t="str">
        <f t="shared" ref="G2313:G2376" si="72">CONCATENATE(D2313, " to ", F2313)</f>
        <v>Czech Republic to EU27</v>
      </c>
      <c r="H2313">
        <v>2014</v>
      </c>
      <c r="I2313" t="s">
        <v>724</v>
      </c>
      <c r="J2313">
        <v>6</v>
      </c>
      <c r="K2313">
        <v>803.16</v>
      </c>
      <c r="L2313" s="1">
        <f t="shared" ref="L2313:L2376" si="73">K2313/1000</f>
        <v>0.80315999999999999</v>
      </c>
    </row>
    <row r="2314" spans="1:12" ht="14.45">
      <c r="A2314" t="s">
        <v>723</v>
      </c>
      <c r="B2314" t="s">
        <v>813</v>
      </c>
      <c r="C2314">
        <v>841940</v>
      </c>
      <c r="D2314" t="s">
        <v>814</v>
      </c>
      <c r="E2314" t="s">
        <v>670</v>
      </c>
      <c r="F2314" t="s">
        <v>670</v>
      </c>
      <c r="G2314" t="str">
        <f t="shared" si="72"/>
        <v>Czech Republic to EU27</v>
      </c>
      <c r="H2314">
        <v>2015</v>
      </c>
      <c r="I2314" t="s">
        <v>724</v>
      </c>
      <c r="J2314">
        <v>6</v>
      </c>
      <c r="K2314">
        <v>1629.018</v>
      </c>
      <c r="L2314" s="1">
        <f t="shared" si="73"/>
        <v>1.6290180000000001</v>
      </c>
    </row>
    <row r="2315" spans="1:12" ht="14.45">
      <c r="A2315" t="s">
        <v>723</v>
      </c>
      <c r="B2315" t="s">
        <v>813</v>
      </c>
      <c r="C2315">
        <v>841940</v>
      </c>
      <c r="D2315" t="s">
        <v>814</v>
      </c>
      <c r="E2315" t="s">
        <v>670</v>
      </c>
      <c r="F2315" t="s">
        <v>670</v>
      </c>
      <c r="G2315" t="str">
        <f t="shared" si="72"/>
        <v>Czech Republic to EU27</v>
      </c>
      <c r="H2315">
        <v>2016</v>
      </c>
      <c r="I2315" t="s">
        <v>724</v>
      </c>
      <c r="J2315">
        <v>6</v>
      </c>
      <c r="K2315">
        <v>370.92700000000002</v>
      </c>
      <c r="L2315" s="1">
        <f t="shared" si="73"/>
        <v>0.37092700000000001</v>
      </c>
    </row>
    <row r="2316" spans="1:12" ht="14.45">
      <c r="A2316" t="s">
        <v>723</v>
      </c>
      <c r="B2316" t="s">
        <v>813</v>
      </c>
      <c r="C2316">
        <v>841940</v>
      </c>
      <c r="D2316" t="s">
        <v>814</v>
      </c>
      <c r="E2316" t="s">
        <v>670</v>
      </c>
      <c r="F2316" t="s">
        <v>670</v>
      </c>
      <c r="G2316" t="str">
        <f t="shared" si="72"/>
        <v>Czech Republic to EU27</v>
      </c>
      <c r="H2316">
        <v>2017</v>
      </c>
      <c r="I2316" t="s">
        <v>724</v>
      </c>
      <c r="J2316">
        <v>6</v>
      </c>
      <c r="K2316">
        <v>1695.519</v>
      </c>
      <c r="L2316" s="1">
        <f t="shared" si="73"/>
        <v>1.695519</v>
      </c>
    </row>
    <row r="2317" spans="1:12" ht="14.45">
      <c r="A2317" t="s">
        <v>723</v>
      </c>
      <c r="B2317" t="s">
        <v>813</v>
      </c>
      <c r="C2317">
        <v>842129</v>
      </c>
      <c r="D2317" t="s">
        <v>814</v>
      </c>
      <c r="E2317" t="s">
        <v>147</v>
      </c>
      <c r="F2317" t="s">
        <v>292</v>
      </c>
      <c r="G2317" t="str">
        <f t="shared" si="72"/>
        <v>Czech Republic to World</v>
      </c>
      <c r="H2317">
        <v>2012</v>
      </c>
      <c r="I2317" t="s">
        <v>724</v>
      </c>
      <c r="J2317">
        <v>6</v>
      </c>
      <c r="K2317">
        <v>24082.694</v>
      </c>
      <c r="L2317" s="1">
        <f t="shared" si="73"/>
        <v>24.082694</v>
      </c>
    </row>
    <row r="2318" spans="1:12" ht="14.45">
      <c r="A2318" t="s">
        <v>723</v>
      </c>
      <c r="B2318" t="s">
        <v>813</v>
      </c>
      <c r="C2318">
        <v>842129</v>
      </c>
      <c r="D2318" t="s">
        <v>814</v>
      </c>
      <c r="E2318" t="s">
        <v>147</v>
      </c>
      <c r="F2318" t="s">
        <v>292</v>
      </c>
      <c r="G2318" t="str">
        <f t="shared" si="72"/>
        <v>Czech Republic to World</v>
      </c>
      <c r="H2318">
        <v>2013</v>
      </c>
      <c r="I2318" t="s">
        <v>724</v>
      </c>
      <c r="J2318">
        <v>6</v>
      </c>
      <c r="K2318">
        <v>28441.393</v>
      </c>
      <c r="L2318" s="1">
        <f t="shared" si="73"/>
        <v>28.441393000000001</v>
      </c>
    </row>
    <row r="2319" spans="1:12" ht="14.45">
      <c r="A2319" t="s">
        <v>723</v>
      </c>
      <c r="B2319" t="s">
        <v>813</v>
      </c>
      <c r="C2319">
        <v>842129</v>
      </c>
      <c r="D2319" t="s">
        <v>814</v>
      </c>
      <c r="E2319" t="s">
        <v>147</v>
      </c>
      <c r="F2319" t="s">
        <v>292</v>
      </c>
      <c r="G2319" t="str">
        <f t="shared" si="72"/>
        <v>Czech Republic to World</v>
      </c>
      <c r="H2319">
        <v>2014</v>
      </c>
      <c r="I2319" t="s">
        <v>724</v>
      </c>
      <c r="J2319">
        <v>6</v>
      </c>
      <c r="K2319">
        <v>46780.544999999998</v>
      </c>
      <c r="L2319" s="1">
        <f t="shared" si="73"/>
        <v>46.780544999999996</v>
      </c>
    </row>
    <row r="2320" spans="1:12" ht="14.45">
      <c r="A2320" t="s">
        <v>723</v>
      </c>
      <c r="B2320" t="s">
        <v>813</v>
      </c>
      <c r="C2320">
        <v>842129</v>
      </c>
      <c r="D2320" t="s">
        <v>814</v>
      </c>
      <c r="E2320" t="s">
        <v>147</v>
      </c>
      <c r="F2320" t="s">
        <v>292</v>
      </c>
      <c r="G2320" t="str">
        <f t="shared" si="72"/>
        <v>Czech Republic to World</v>
      </c>
      <c r="H2320">
        <v>2015</v>
      </c>
      <c r="I2320" t="s">
        <v>724</v>
      </c>
      <c r="J2320">
        <v>6</v>
      </c>
      <c r="K2320">
        <v>38431.64</v>
      </c>
      <c r="L2320" s="1">
        <f t="shared" si="73"/>
        <v>38.431640000000002</v>
      </c>
    </row>
    <row r="2321" spans="1:12" ht="14.45">
      <c r="A2321" t="s">
        <v>723</v>
      </c>
      <c r="B2321" t="s">
        <v>813</v>
      </c>
      <c r="C2321">
        <v>842129</v>
      </c>
      <c r="D2321" t="s">
        <v>814</v>
      </c>
      <c r="E2321" t="s">
        <v>147</v>
      </c>
      <c r="F2321" t="s">
        <v>292</v>
      </c>
      <c r="G2321" t="str">
        <f t="shared" si="72"/>
        <v>Czech Republic to World</v>
      </c>
      <c r="H2321">
        <v>2016</v>
      </c>
      <c r="I2321" t="s">
        <v>724</v>
      </c>
      <c r="J2321">
        <v>6</v>
      </c>
      <c r="K2321">
        <v>31146.007000000001</v>
      </c>
      <c r="L2321" s="1">
        <f t="shared" si="73"/>
        <v>31.146007000000001</v>
      </c>
    </row>
    <row r="2322" spans="1:12" ht="14.45">
      <c r="A2322" t="s">
        <v>723</v>
      </c>
      <c r="B2322" t="s">
        <v>813</v>
      </c>
      <c r="C2322">
        <v>842129</v>
      </c>
      <c r="D2322" t="s">
        <v>814</v>
      </c>
      <c r="E2322" t="s">
        <v>147</v>
      </c>
      <c r="F2322" t="s">
        <v>292</v>
      </c>
      <c r="G2322" t="str">
        <f t="shared" si="72"/>
        <v>Czech Republic to World</v>
      </c>
      <c r="H2322">
        <v>2017</v>
      </c>
      <c r="I2322" t="s">
        <v>724</v>
      </c>
      <c r="J2322">
        <v>6</v>
      </c>
      <c r="K2322">
        <v>30270.868999999999</v>
      </c>
      <c r="L2322" s="1">
        <f t="shared" si="73"/>
        <v>30.270868999999998</v>
      </c>
    </row>
    <row r="2323" spans="1:12" ht="14.45">
      <c r="A2323" t="s">
        <v>723</v>
      </c>
      <c r="B2323" t="s">
        <v>813</v>
      </c>
      <c r="C2323">
        <v>842129</v>
      </c>
      <c r="D2323" t="s">
        <v>814</v>
      </c>
      <c r="E2323" t="s">
        <v>670</v>
      </c>
      <c r="F2323" t="s">
        <v>670</v>
      </c>
      <c r="G2323" t="str">
        <f t="shared" si="72"/>
        <v>Czech Republic to EU27</v>
      </c>
      <c r="H2323">
        <v>2012</v>
      </c>
      <c r="I2323" t="s">
        <v>724</v>
      </c>
      <c r="J2323">
        <v>6</v>
      </c>
      <c r="K2323">
        <v>13094.317999999999</v>
      </c>
      <c r="L2323" s="1">
        <f t="shared" si="73"/>
        <v>13.094317999999999</v>
      </c>
    </row>
    <row r="2324" spans="1:12" ht="14.45">
      <c r="A2324" t="s">
        <v>723</v>
      </c>
      <c r="B2324" t="s">
        <v>813</v>
      </c>
      <c r="C2324">
        <v>842129</v>
      </c>
      <c r="D2324" t="s">
        <v>814</v>
      </c>
      <c r="E2324" t="s">
        <v>670</v>
      </c>
      <c r="F2324" t="s">
        <v>670</v>
      </c>
      <c r="G2324" t="str">
        <f t="shared" si="72"/>
        <v>Czech Republic to EU27</v>
      </c>
      <c r="H2324">
        <v>2013</v>
      </c>
      <c r="I2324" t="s">
        <v>724</v>
      </c>
      <c r="J2324">
        <v>6</v>
      </c>
      <c r="K2324">
        <v>16342.053</v>
      </c>
      <c r="L2324" s="1">
        <f t="shared" si="73"/>
        <v>16.342053</v>
      </c>
    </row>
    <row r="2325" spans="1:12" ht="14.45">
      <c r="A2325" t="s">
        <v>723</v>
      </c>
      <c r="B2325" t="s">
        <v>813</v>
      </c>
      <c r="C2325">
        <v>842129</v>
      </c>
      <c r="D2325" t="s">
        <v>814</v>
      </c>
      <c r="E2325" t="s">
        <v>670</v>
      </c>
      <c r="F2325" t="s">
        <v>670</v>
      </c>
      <c r="G2325" t="str">
        <f t="shared" si="72"/>
        <v>Czech Republic to EU27</v>
      </c>
      <c r="H2325">
        <v>2014</v>
      </c>
      <c r="I2325" t="s">
        <v>724</v>
      </c>
      <c r="J2325">
        <v>6</v>
      </c>
      <c r="K2325">
        <v>31800.063999999998</v>
      </c>
      <c r="L2325" s="1">
        <f t="shared" si="73"/>
        <v>31.800063999999999</v>
      </c>
    </row>
    <row r="2326" spans="1:12" ht="14.45">
      <c r="A2326" t="s">
        <v>723</v>
      </c>
      <c r="B2326" t="s">
        <v>813</v>
      </c>
      <c r="C2326">
        <v>842129</v>
      </c>
      <c r="D2326" t="s">
        <v>814</v>
      </c>
      <c r="E2326" t="s">
        <v>670</v>
      </c>
      <c r="F2326" t="s">
        <v>670</v>
      </c>
      <c r="G2326" t="str">
        <f t="shared" si="72"/>
        <v>Czech Republic to EU27</v>
      </c>
      <c r="H2326">
        <v>2015</v>
      </c>
      <c r="I2326" t="s">
        <v>724</v>
      </c>
      <c r="J2326">
        <v>6</v>
      </c>
      <c r="K2326">
        <v>19448.904999999999</v>
      </c>
      <c r="L2326" s="1">
        <f t="shared" si="73"/>
        <v>19.448905</v>
      </c>
    </row>
    <row r="2327" spans="1:12" ht="14.45">
      <c r="A2327" t="s">
        <v>723</v>
      </c>
      <c r="B2327" t="s">
        <v>813</v>
      </c>
      <c r="C2327">
        <v>842129</v>
      </c>
      <c r="D2327" t="s">
        <v>814</v>
      </c>
      <c r="E2327" t="s">
        <v>670</v>
      </c>
      <c r="F2327" t="s">
        <v>670</v>
      </c>
      <c r="G2327" t="str">
        <f t="shared" si="72"/>
        <v>Czech Republic to EU27</v>
      </c>
      <c r="H2327">
        <v>2016</v>
      </c>
      <c r="I2327" t="s">
        <v>724</v>
      </c>
      <c r="J2327">
        <v>6</v>
      </c>
      <c r="K2327">
        <v>16699.330999999998</v>
      </c>
      <c r="L2327" s="1">
        <f t="shared" si="73"/>
        <v>16.699330999999997</v>
      </c>
    </row>
    <row r="2328" spans="1:12" ht="14.45">
      <c r="A2328" t="s">
        <v>723</v>
      </c>
      <c r="B2328" t="s">
        <v>813</v>
      </c>
      <c r="C2328">
        <v>842129</v>
      </c>
      <c r="D2328" t="s">
        <v>814</v>
      </c>
      <c r="E2328" t="s">
        <v>670</v>
      </c>
      <c r="F2328" t="s">
        <v>670</v>
      </c>
      <c r="G2328" t="str">
        <f t="shared" si="72"/>
        <v>Czech Republic to EU27</v>
      </c>
      <c r="H2328">
        <v>2017</v>
      </c>
      <c r="I2328" t="s">
        <v>724</v>
      </c>
      <c r="J2328">
        <v>6</v>
      </c>
      <c r="K2328">
        <v>13390.787</v>
      </c>
      <c r="L2328" s="1">
        <f t="shared" si="73"/>
        <v>13.390787</v>
      </c>
    </row>
    <row r="2329" spans="1:12" ht="14.45">
      <c r="A2329" t="s">
        <v>723</v>
      </c>
      <c r="B2329" t="s">
        <v>813</v>
      </c>
      <c r="C2329">
        <v>842139</v>
      </c>
      <c r="D2329" t="s">
        <v>814</v>
      </c>
      <c r="E2329" t="s">
        <v>147</v>
      </c>
      <c r="F2329" t="s">
        <v>292</v>
      </c>
      <c r="G2329" t="str">
        <f t="shared" si="72"/>
        <v>Czech Republic to World</v>
      </c>
      <c r="H2329">
        <v>2012</v>
      </c>
      <c r="I2329" t="s">
        <v>724</v>
      </c>
      <c r="J2329">
        <v>6</v>
      </c>
      <c r="K2329">
        <v>330649.71600000001</v>
      </c>
      <c r="L2329" s="1">
        <f t="shared" si="73"/>
        <v>330.64971600000001</v>
      </c>
    </row>
    <row r="2330" spans="1:12" ht="14.45">
      <c r="A2330" t="s">
        <v>723</v>
      </c>
      <c r="B2330" t="s">
        <v>813</v>
      </c>
      <c r="C2330">
        <v>842139</v>
      </c>
      <c r="D2330" t="s">
        <v>814</v>
      </c>
      <c r="E2330" t="s">
        <v>147</v>
      </c>
      <c r="F2330" t="s">
        <v>292</v>
      </c>
      <c r="G2330" t="str">
        <f t="shared" si="72"/>
        <v>Czech Republic to World</v>
      </c>
      <c r="H2330">
        <v>2013</v>
      </c>
      <c r="I2330" t="s">
        <v>724</v>
      </c>
      <c r="J2330">
        <v>6</v>
      </c>
      <c r="K2330">
        <v>410062.147</v>
      </c>
      <c r="L2330" s="1">
        <f t="shared" si="73"/>
        <v>410.06214699999998</v>
      </c>
    </row>
    <row r="2331" spans="1:12" ht="14.45">
      <c r="A2331" t="s">
        <v>723</v>
      </c>
      <c r="B2331" t="s">
        <v>813</v>
      </c>
      <c r="C2331">
        <v>842139</v>
      </c>
      <c r="D2331" t="s">
        <v>814</v>
      </c>
      <c r="E2331" t="s">
        <v>147</v>
      </c>
      <c r="F2331" t="s">
        <v>292</v>
      </c>
      <c r="G2331" t="str">
        <f t="shared" si="72"/>
        <v>Czech Republic to World</v>
      </c>
      <c r="H2331">
        <v>2014</v>
      </c>
      <c r="I2331" t="s">
        <v>724</v>
      </c>
      <c r="J2331">
        <v>6</v>
      </c>
      <c r="K2331">
        <v>400758.65100000001</v>
      </c>
      <c r="L2331" s="1">
        <f t="shared" si="73"/>
        <v>400.75865099999999</v>
      </c>
    </row>
    <row r="2332" spans="1:12" ht="14.45">
      <c r="A2332" t="s">
        <v>723</v>
      </c>
      <c r="B2332" t="s">
        <v>813</v>
      </c>
      <c r="C2332">
        <v>842139</v>
      </c>
      <c r="D2332" t="s">
        <v>814</v>
      </c>
      <c r="E2332" t="s">
        <v>147</v>
      </c>
      <c r="F2332" t="s">
        <v>292</v>
      </c>
      <c r="G2332" t="str">
        <f t="shared" si="72"/>
        <v>Czech Republic to World</v>
      </c>
      <c r="H2332">
        <v>2015</v>
      </c>
      <c r="I2332" t="s">
        <v>724</v>
      </c>
      <c r="J2332">
        <v>6</v>
      </c>
      <c r="K2332">
        <v>483296.01500000001</v>
      </c>
      <c r="L2332" s="1">
        <f t="shared" si="73"/>
        <v>483.29601500000001</v>
      </c>
    </row>
    <row r="2333" spans="1:12" ht="14.45">
      <c r="A2333" t="s">
        <v>723</v>
      </c>
      <c r="B2333" t="s">
        <v>813</v>
      </c>
      <c r="C2333">
        <v>842139</v>
      </c>
      <c r="D2333" t="s">
        <v>814</v>
      </c>
      <c r="E2333" t="s">
        <v>147</v>
      </c>
      <c r="F2333" t="s">
        <v>292</v>
      </c>
      <c r="G2333" t="str">
        <f t="shared" si="72"/>
        <v>Czech Republic to World</v>
      </c>
      <c r="H2333">
        <v>2016</v>
      </c>
      <c r="I2333" t="s">
        <v>724</v>
      </c>
      <c r="J2333">
        <v>6</v>
      </c>
      <c r="K2333">
        <v>647600.08600000001</v>
      </c>
      <c r="L2333" s="1">
        <f t="shared" si="73"/>
        <v>647.60008600000003</v>
      </c>
    </row>
    <row r="2334" spans="1:12" ht="14.45">
      <c r="A2334" t="s">
        <v>723</v>
      </c>
      <c r="B2334" t="s">
        <v>813</v>
      </c>
      <c r="C2334">
        <v>842139</v>
      </c>
      <c r="D2334" t="s">
        <v>814</v>
      </c>
      <c r="E2334" t="s">
        <v>147</v>
      </c>
      <c r="F2334" t="s">
        <v>292</v>
      </c>
      <c r="G2334" t="str">
        <f t="shared" si="72"/>
        <v>Czech Republic to World</v>
      </c>
      <c r="H2334">
        <v>2017</v>
      </c>
      <c r="I2334" t="s">
        <v>724</v>
      </c>
      <c r="J2334">
        <v>6</v>
      </c>
      <c r="K2334">
        <v>706522.39099999995</v>
      </c>
      <c r="L2334" s="1">
        <f t="shared" si="73"/>
        <v>706.52239099999997</v>
      </c>
    </row>
    <row r="2335" spans="1:12" ht="14.45">
      <c r="A2335" t="s">
        <v>723</v>
      </c>
      <c r="B2335" t="s">
        <v>813</v>
      </c>
      <c r="C2335">
        <v>842139</v>
      </c>
      <c r="D2335" t="s">
        <v>814</v>
      </c>
      <c r="E2335" t="s">
        <v>670</v>
      </c>
      <c r="F2335" t="s">
        <v>670</v>
      </c>
      <c r="G2335" t="str">
        <f t="shared" si="72"/>
        <v>Czech Republic to EU27</v>
      </c>
      <c r="H2335">
        <v>2012</v>
      </c>
      <c r="I2335" t="s">
        <v>724</v>
      </c>
      <c r="J2335">
        <v>6</v>
      </c>
      <c r="K2335">
        <v>257944.986</v>
      </c>
      <c r="L2335" s="1">
        <f t="shared" si="73"/>
        <v>257.94498600000003</v>
      </c>
    </row>
    <row r="2336" spans="1:12" ht="14.45">
      <c r="A2336" t="s">
        <v>723</v>
      </c>
      <c r="B2336" t="s">
        <v>813</v>
      </c>
      <c r="C2336">
        <v>842139</v>
      </c>
      <c r="D2336" t="s">
        <v>814</v>
      </c>
      <c r="E2336" t="s">
        <v>670</v>
      </c>
      <c r="F2336" t="s">
        <v>670</v>
      </c>
      <c r="G2336" t="str">
        <f t="shared" si="72"/>
        <v>Czech Republic to EU27</v>
      </c>
      <c r="H2336">
        <v>2013</v>
      </c>
      <c r="I2336" t="s">
        <v>724</v>
      </c>
      <c r="J2336">
        <v>6</v>
      </c>
      <c r="K2336">
        <v>334413.98200000002</v>
      </c>
      <c r="L2336" s="1">
        <f t="shared" si="73"/>
        <v>334.41398200000003</v>
      </c>
    </row>
    <row r="2337" spans="1:12" ht="14.45">
      <c r="A2337" t="s">
        <v>723</v>
      </c>
      <c r="B2337" t="s">
        <v>813</v>
      </c>
      <c r="C2337">
        <v>842139</v>
      </c>
      <c r="D2337" t="s">
        <v>814</v>
      </c>
      <c r="E2337" t="s">
        <v>670</v>
      </c>
      <c r="F2337" t="s">
        <v>670</v>
      </c>
      <c r="G2337" t="str">
        <f t="shared" si="72"/>
        <v>Czech Republic to EU27</v>
      </c>
      <c r="H2337">
        <v>2014</v>
      </c>
      <c r="I2337" t="s">
        <v>724</v>
      </c>
      <c r="J2337">
        <v>6</v>
      </c>
      <c r="K2337">
        <v>333642.42499999999</v>
      </c>
      <c r="L2337" s="1">
        <f t="shared" si="73"/>
        <v>333.642425</v>
      </c>
    </row>
    <row r="2338" spans="1:12" ht="14.45">
      <c r="A2338" t="s">
        <v>723</v>
      </c>
      <c r="B2338" t="s">
        <v>813</v>
      </c>
      <c r="C2338">
        <v>842139</v>
      </c>
      <c r="D2338" t="s">
        <v>814</v>
      </c>
      <c r="E2338" t="s">
        <v>670</v>
      </c>
      <c r="F2338" t="s">
        <v>670</v>
      </c>
      <c r="G2338" t="str">
        <f t="shared" si="72"/>
        <v>Czech Republic to EU27</v>
      </c>
      <c r="H2338">
        <v>2015</v>
      </c>
      <c r="I2338" t="s">
        <v>724</v>
      </c>
      <c r="J2338">
        <v>6</v>
      </c>
      <c r="K2338">
        <v>399220.19699999999</v>
      </c>
      <c r="L2338" s="1">
        <f t="shared" si="73"/>
        <v>399.22019699999998</v>
      </c>
    </row>
    <row r="2339" spans="1:12" ht="14.45">
      <c r="A2339" t="s">
        <v>723</v>
      </c>
      <c r="B2339" t="s">
        <v>813</v>
      </c>
      <c r="C2339">
        <v>842139</v>
      </c>
      <c r="D2339" t="s">
        <v>814</v>
      </c>
      <c r="E2339" t="s">
        <v>670</v>
      </c>
      <c r="F2339" t="s">
        <v>670</v>
      </c>
      <c r="G2339" t="str">
        <f t="shared" si="72"/>
        <v>Czech Republic to EU27</v>
      </c>
      <c r="H2339">
        <v>2016</v>
      </c>
      <c r="I2339" t="s">
        <v>724</v>
      </c>
      <c r="J2339">
        <v>6</v>
      </c>
      <c r="K2339">
        <v>510257.864</v>
      </c>
      <c r="L2339" s="1">
        <f t="shared" si="73"/>
        <v>510.25786399999998</v>
      </c>
    </row>
    <row r="2340" spans="1:12" ht="14.45">
      <c r="A2340" t="s">
        <v>723</v>
      </c>
      <c r="B2340" t="s">
        <v>813</v>
      </c>
      <c r="C2340">
        <v>842139</v>
      </c>
      <c r="D2340" t="s">
        <v>814</v>
      </c>
      <c r="E2340" t="s">
        <v>670</v>
      </c>
      <c r="F2340" t="s">
        <v>670</v>
      </c>
      <c r="G2340" t="str">
        <f t="shared" si="72"/>
        <v>Czech Republic to EU27</v>
      </c>
      <c r="H2340">
        <v>2017</v>
      </c>
      <c r="I2340" t="s">
        <v>724</v>
      </c>
      <c r="J2340">
        <v>6</v>
      </c>
      <c r="K2340">
        <v>550087.31700000004</v>
      </c>
      <c r="L2340" s="1">
        <f t="shared" si="73"/>
        <v>550.08731699999998</v>
      </c>
    </row>
    <row r="2341" spans="1:12" ht="14.45">
      <c r="A2341" t="s">
        <v>723</v>
      </c>
      <c r="B2341" t="s">
        <v>813</v>
      </c>
      <c r="C2341">
        <v>847989</v>
      </c>
      <c r="D2341" t="s">
        <v>814</v>
      </c>
      <c r="E2341" t="s">
        <v>147</v>
      </c>
      <c r="F2341" t="s">
        <v>292</v>
      </c>
      <c r="G2341" t="str">
        <f t="shared" si="72"/>
        <v>Czech Republic to World</v>
      </c>
      <c r="H2341">
        <v>2012</v>
      </c>
      <c r="I2341" t="s">
        <v>724</v>
      </c>
      <c r="J2341">
        <v>6</v>
      </c>
      <c r="K2341">
        <v>283480.24200000003</v>
      </c>
      <c r="L2341" s="1">
        <f t="shared" si="73"/>
        <v>283.48024200000003</v>
      </c>
    </row>
    <row r="2342" spans="1:12" ht="14.45">
      <c r="A2342" t="s">
        <v>723</v>
      </c>
      <c r="B2342" t="s">
        <v>813</v>
      </c>
      <c r="C2342">
        <v>847989</v>
      </c>
      <c r="D2342" t="s">
        <v>814</v>
      </c>
      <c r="E2342" t="s">
        <v>147</v>
      </c>
      <c r="F2342" t="s">
        <v>292</v>
      </c>
      <c r="G2342" t="str">
        <f t="shared" si="72"/>
        <v>Czech Republic to World</v>
      </c>
      <c r="H2342">
        <v>2013</v>
      </c>
      <c r="I2342" t="s">
        <v>724</v>
      </c>
      <c r="J2342">
        <v>6</v>
      </c>
      <c r="K2342">
        <v>318547.46799999999</v>
      </c>
      <c r="L2342" s="1">
        <f t="shared" si="73"/>
        <v>318.54746799999998</v>
      </c>
    </row>
    <row r="2343" spans="1:12" ht="14.45">
      <c r="A2343" t="s">
        <v>723</v>
      </c>
      <c r="B2343" t="s">
        <v>813</v>
      </c>
      <c r="C2343">
        <v>847989</v>
      </c>
      <c r="D2343" t="s">
        <v>814</v>
      </c>
      <c r="E2343" t="s">
        <v>147</v>
      </c>
      <c r="F2343" t="s">
        <v>292</v>
      </c>
      <c r="G2343" t="str">
        <f t="shared" si="72"/>
        <v>Czech Republic to World</v>
      </c>
      <c r="H2343">
        <v>2014</v>
      </c>
      <c r="I2343" t="s">
        <v>724</v>
      </c>
      <c r="J2343">
        <v>6</v>
      </c>
      <c r="K2343">
        <v>348269.93599999999</v>
      </c>
      <c r="L2343" s="1">
        <f t="shared" si="73"/>
        <v>348.26993599999997</v>
      </c>
    </row>
    <row r="2344" spans="1:12" ht="14.45">
      <c r="A2344" t="s">
        <v>723</v>
      </c>
      <c r="B2344" t="s">
        <v>813</v>
      </c>
      <c r="C2344">
        <v>847989</v>
      </c>
      <c r="D2344" t="s">
        <v>814</v>
      </c>
      <c r="E2344" t="s">
        <v>147</v>
      </c>
      <c r="F2344" t="s">
        <v>292</v>
      </c>
      <c r="G2344" t="str">
        <f t="shared" si="72"/>
        <v>Czech Republic to World</v>
      </c>
      <c r="H2344">
        <v>2015</v>
      </c>
      <c r="I2344" t="s">
        <v>724</v>
      </c>
      <c r="J2344">
        <v>6</v>
      </c>
      <c r="K2344">
        <v>318080.21500000003</v>
      </c>
      <c r="L2344" s="1">
        <f t="shared" si="73"/>
        <v>318.08021500000001</v>
      </c>
    </row>
    <row r="2345" spans="1:12" ht="14.45">
      <c r="A2345" t="s">
        <v>723</v>
      </c>
      <c r="B2345" t="s">
        <v>813</v>
      </c>
      <c r="C2345">
        <v>847989</v>
      </c>
      <c r="D2345" t="s">
        <v>814</v>
      </c>
      <c r="E2345" t="s">
        <v>147</v>
      </c>
      <c r="F2345" t="s">
        <v>292</v>
      </c>
      <c r="G2345" t="str">
        <f t="shared" si="72"/>
        <v>Czech Republic to World</v>
      </c>
      <c r="H2345">
        <v>2016</v>
      </c>
      <c r="I2345" t="s">
        <v>724</v>
      </c>
      <c r="J2345">
        <v>6</v>
      </c>
      <c r="K2345">
        <v>383727.45199999999</v>
      </c>
      <c r="L2345" s="1">
        <f t="shared" si="73"/>
        <v>383.72745199999997</v>
      </c>
    </row>
    <row r="2346" spans="1:12" ht="14.45">
      <c r="A2346" t="s">
        <v>723</v>
      </c>
      <c r="B2346" t="s">
        <v>813</v>
      </c>
      <c r="C2346">
        <v>847989</v>
      </c>
      <c r="D2346" t="s">
        <v>814</v>
      </c>
      <c r="E2346" t="s">
        <v>147</v>
      </c>
      <c r="F2346" t="s">
        <v>292</v>
      </c>
      <c r="G2346" t="str">
        <f t="shared" si="72"/>
        <v>Czech Republic to World</v>
      </c>
      <c r="H2346">
        <v>2017</v>
      </c>
      <c r="I2346" t="s">
        <v>724</v>
      </c>
      <c r="J2346">
        <v>6</v>
      </c>
      <c r="K2346">
        <v>565170.99399999995</v>
      </c>
      <c r="L2346" s="1">
        <f t="shared" si="73"/>
        <v>565.17099399999995</v>
      </c>
    </row>
    <row r="2347" spans="1:12" ht="14.45">
      <c r="A2347" t="s">
        <v>723</v>
      </c>
      <c r="B2347" t="s">
        <v>813</v>
      </c>
      <c r="C2347">
        <v>847989</v>
      </c>
      <c r="D2347" t="s">
        <v>814</v>
      </c>
      <c r="E2347" t="s">
        <v>670</v>
      </c>
      <c r="F2347" t="s">
        <v>670</v>
      </c>
      <c r="G2347" t="str">
        <f t="shared" si="72"/>
        <v>Czech Republic to EU27</v>
      </c>
      <c r="H2347">
        <v>2012</v>
      </c>
      <c r="I2347" t="s">
        <v>724</v>
      </c>
      <c r="J2347">
        <v>6</v>
      </c>
      <c r="K2347">
        <v>151349.77499999999</v>
      </c>
      <c r="L2347" s="1">
        <f t="shared" si="73"/>
        <v>151.34977499999999</v>
      </c>
    </row>
    <row r="2348" spans="1:12" ht="14.45">
      <c r="A2348" t="s">
        <v>723</v>
      </c>
      <c r="B2348" t="s">
        <v>813</v>
      </c>
      <c r="C2348">
        <v>847989</v>
      </c>
      <c r="D2348" t="s">
        <v>814</v>
      </c>
      <c r="E2348" t="s">
        <v>670</v>
      </c>
      <c r="F2348" t="s">
        <v>670</v>
      </c>
      <c r="G2348" t="str">
        <f t="shared" si="72"/>
        <v>Czech Republic to EU27</v>
      </c>
      <c r="H2348">
        <v>2013</v>
      </c>
      <c r="I2348" t="s">
        <v>724</v>
      </c>
      <c r="J2348">
        <v>6</v>
      </c>
      <c r="K2348">
        <v>168763.96</v>
      </c>
      <c r="L2348" s="1">
        <f t="shared" si="73"/>
        <v>168.76396</v>
      </c>
    </row>
    <row r="2349" spans="1:12" ht="14.45">
      <c r="A2349" t="s">
        <v>723</v>
      </c>
      <c r="B2349" t="s">
        <v>813</v>
      </c>
      <c r="C2349">
        <v>847989</v>
      </c>
      <c r="D2349" t="s">
        <v>814</v>
      </c>
      <c r="E2349" t="s">
        <v>670</v>
      </c>
      <c r="F2349" t="s">
        <v>670</v>
      </c>
      <c r="G2349" t="str">
        <f t="shared" si="72"/>
        <v>Czech Republic to EU27</v>
      </c>
      <c r="H2349">
        <v>2014</v>
      </c>
      <c r="I2349" t="s">
        <v>724</v>
      </c>
      <c r="J2349">
        <v>6</v>
      </c>
      <c r="K2349">
        <v>215737.95800000001</v>
      </c>
      <c r="L2349" s="1">
        <f t="shared" si="73"/>
        <v>215.73795800000002</v>
      </c>
    </row>
    <row r="2350" spans="1:12" ht="14.45">
      <c r="A2350" t="s">
        <v>723</v>
      </c>
      <c r="B2350" t="s">
        <v>813</v>
      </c>
      <c r="C2350">
        <v>847989</v>
      </c>
      <c r="D2350" t="s">
        <v>814</v>
      </c>
      <c r="E2350" t="s">
        <v>670</v>
      </c>
      <c r="F2350" t="s">
        <v>670</v>
      </c>
      <c r="G2350" t="str">
        <f t="shared" si="72"/>
        <v>Czech Republic to EU27</v>
      </c>
      <c r="H2350">
        <v>2015</v>
      </c>
      <c r="I2350" t="s">
        <v>724</v>
      </c>
      <c r="J2350">
        <v>6</v>
      </c>
      <c r="K2350">
        <v>196483.06599999999</v>
      </c>
      <c r="L2350" s="1">
        <f t="shared" si="73"/>
        <v>196.48306599999998</v>
      </c>
    </row>
    <row r="2351" spans="1:12" ht="14.45">
      <c r="A2351" t="s">
        <v>723</v>
      </c>
      <c r="B2351" t="s">
        <v>813</v>
      </c>
      <c r="C2351">
        <v>847989</v>
      </c>
      <c r="D2351" t="s">
        <v>814</v>
      </c>
      <c r="E2351" t="s">
        <v>670</v>
      </c>
      <c r="F2351" t="s">
        <v>670</v>
      </c>
      <c r="G2351" t="str">
        <f t="shared" si="72"/>
        <v>Czech Republic to EU27</v>
      </c>
      <c r="H2351">
        <v>2016</v>
      </c>
      <c r="I2351" t="s">
        <v>724</v>
      </c>
      <c r="J2351">
        <v>6</v>
      </c>
      <c r="K2351">
        <v>233325.785</v>
      </c>
      <c r="L2351" s="1">
        <f t="shared" si="73"/>
        <v>233.325785</v>
      </c>
    </row>
    <row r="2352" spans="1:12" ht="14.45">
      <c r="A2352" t="s">
        <v>723</v>
      </c>
      <c r="B2352" t="s">
        <v>813</v>
      </c>
      <c r="C2352">
        <v>847989</v>
      </c>
      <c r="D2352" t="s">
        <v>814</v>
      </c>
      <c r="E2352" t="s">
        <v>670</v>
      </c>
      <c r="F2352" t="s">
        <v>670</v>
      </c>
      <c r="G2352" t="str">
        <f t="shared" si="72"/>
        <v>Czech Republic to EU27</v>
      </c>
      <c r="H2352">
        <v>2017</v>
      </c>
      <c r="I2352" t="s">
        <v>724</v>
      </c>
      <c r="J2352">
        <v>6</v>
      </c>
      <c r="K2352">
        <v>363531.576</v>
      </c>
      <c r="L2352" s="1">
        <f t="shared" si="73"/>
        <v>363.53157599999997</v>
      </c>
    </row>
    <row r="2353" spans="1:12" ht="14.45">
      <c r="A2353" t="s">
        <v>723</v>
      </c>
      <c r="B2353" t="s">
        <v>726</v>
      </c>
      <c r="C2353">
        <v>730900</v>
      </c>
      <c r="D2353" t="s">
        <v>647</v>
      </c>
      <c r="E2353" t="s">
        <v>147</v>
      </c>
      <c r="F2353" t="s">
        <v>292</v>
      </c>
      <c r="G2353" t="str">
        <f t="shared" si="72"/>
        <v>Germany to World</v>
      </c>
      <c r="H2353">
        <v>2012</v>
      </c>
      <c r="I2353" t="s">
        <v>724</v>
      </c>
      <c r="J2353">
        <v>6</v>
      </c>
      <c r="K2353">
        <v>357239.32400000002</v>
      </c>
      <c r="L2353" s="1">
        <f t="shared" si="73"/>
        <v>357.23932400000001</v>
      </c>
    </row>
    <row r="2354" spans="1:12" ht="14.45">
      <c r="A2354" t="s">
        <v>723</v>
      </c>
      <c r="B2354" t="s">
        <v>726</v>
      </c>
      <c r="C2354">
        <v>730900</v>
      </c>
      <c r="D2354" t="s">
        <v>647</v>
      </c>
      <c r="E2354" t="s">
        <v>147</v>
      </c>
      <c r="F2354" t="s">
        <v>292</v>
      </c>
      <c r="G2354" t="str">
        <f t="shared" si="72"/>
        <v>Germany to World</v>
      </c>
      <c r="H2354">
        <v>2013</v>
      </c>
      <c r="I2354" t="s">
        <v>724</v>
      </c>
      <c r="J2354">
        <v>6</v>
      </c>
      <c r="K2354">
        <v>387450.40700000001</v>
      </c>
      <c r="L2354" s="1">
        <f t="shared" si="73"/>
        <v>387.45040699999998</v>
      </c>
    </row>
    <row r="2355" spans="1:12" ht="14.45">
      <c r="A2355" t="s">
        <v>723</v>
      </c>
      <c r="B2355" t="s">
        <v>726</v>
      </c>
      <c r="C2355">
        <v>730900</v>
      </c>
      <c r="D2355" t="s">
        <v>647</v>
      </c>
      <c r="E2355" t="s">
        <v>147</v>
      </c>
      <c r="F2355" t="s">
        <v>292</v>
      </c>
      <c r="G2355" t="str">
        <f t="shared" si="72"/>
        <v>Germany to World</v>
      </c>
      <c r="H2355">
        <v>2014</v>
      </c>
      <c r="I2355" t="s">
        <v>724</v>
      </c>
      <c r="J2355">
        <v>6</v>
      </c>
      <c r="K2355">
        <v>379571.97200000001</v>
      </c>
      <c r="L2355" s="1">
        <f t="shared" si="73"/>
        <v>379.57197200000002</v>
      </c>
    </row>
    <row r="2356" spans="1:12" ht="14.45">
      <c r="A2356" t="s">
        <v>723</v>
      </c>
      <c r="B2356" t="s">
        <v>726</v>
      </c>
      <c r="C2356">
        <v>730900</v>
      </c>
      <c r="D2356" t="s">
        <v>647</v>
      </c>
      <c r="E2356" t="s">
        <v>147</v>
      </c>
      <c r="F2356" t="s">
        <v>292</v>
      </c>
      <c r="G2356" t="str">
        <f t="shared" si="72"/>
        <v>Germany to World</v>
      </c>
      <c r="H2356">
        <v>2015</v>
      </c>
      <c r="I2356" t="s">
        <v>724</v>
      </c>
      <c r="J2356">
        <v>6</v>
      </c>
      <c r="K2356">
        <v>320722.49200000003</v>
      </c>
      <c r="L2356" s="1">
        <f t="shared" si="73"/>
        <v>320.72249200000005</v>
      </c>
    </row>
    <row r="2357" spans="1:12" ht="14.45">
      <c r="A2357" t="s">
        <v>723</v>
      </c>
      <c r="B2357" t="s">
        <v>726</v>
      </c>
      <c r="C2357">
        <v>730900</v>
      </c>
      <c r="D2357" t="s">
        <v>647</v>
      </c>
      <c r="E2357" t="s">
        <v>147</v>
      </c>
      <c r="F2357" t="s">
        <v>292</v>
      </c>
      <c r="G2357" t="str">
        <f t="shared" si="72"/>
        <v>Germany to World</v>
      </c>
      <c r="H2357">
        <v>2016</v>
      </c>
      <c r="I2357" t="s">
        <v>724</v>
      </c>
      <c r="J2357">
        <v>6</v>
      </c>
      <c r="K2357">
        <v>280289.04499999998</v>
      </c>
      <c r="L2357" s="1">
        <f t="shared" si="73"/>
        <v>280.28904499999999</v>
      </c>
    </row>
    <row r="2358" spans="1:12" ht="14.45">
      <c r="A2358" t="s">
        <v>723</v>
      </c>
      <c r="B2358" t="s">
        <v>726</v>
      </c>
      <c r="C2358">
        <v>730900</v>
      </c>
      <c r="D2358" t="s">
        <v>647</v>
      </c>
      <c r="E2358" t="s">
        <v>147</v>
      </c>
      <c r="F2358" t="s">
        <v>292</v>
      </c>
      <c r="G2358" t="str">
        <f t="shared" si="72"/>
        <v>Germany to World</v>
      </c>
      <c r="H2358">
        <v>2017</v>
      </c>
      <c r="I2358" t="s">
        <v>724</v>
      </c>
      <c r="J2358">
        <v>6</v>
      </c>
      <c r="K2358">
        <v>324094.804</v>
      </c>
      <c r="L2358" s="1">
        <f t="shared" si="73"/>
        <v>324.09480400000001</v>
      </c>
    </row>
    <row r="2359" spans="1:12" ht="14.45">
      <c r="A2359" t="s">
        <v>723</v>
      </c>
      <c r="B2359" t="s">
        <v>726</v>
      </c>
      <c r="C2359">
        <v>730900</v>
      </c>
      <c r="D2359" t="s">
        <v>647</v>
      </c>
      <c r="E2359" t="s">
        <v>670</v>
      </c>
      <c r="F2359" t="s">
        <v>670</v>
      </c>
      <c r="G2359" t="str">
        <f t="shared" si="72"/>
        <v>Germany to EU27</v>
      </c>
      <c r="H2359">
        <v>2012</v>
      </c>
      <c r="I2359" t="s">
        <v>724</v>
      </c>
      <c r="J2359">
        <v>6</v>
      </c>
      <c r="K2359">
        <v>197690.99100000001</v>
      </c>
      <c r="L2359" s="1">
        <f t="shared" si="73"/>
        <v>197.690991</v>
      </c>
    </row>
    <row r="2360" spans="1:12" ht="14.45">
      <c r="A2360" t="s">
        <v>723</v>
      </c>
      <c r="B2360" t="s">
        <v>726</v>
      </c>
      <c r="C2360">
        <v>730900</v>
      </c>
      <c r="D2360" t="s">
        <v>647</v>
      </c>
      <c r="E2360" t="s">
        <v>670</v>
      </c>
      <c r="F2360" t="s">
        <v>670</v>
      </c>
      <c r="G2360" t="str">
        <f t="shared" si="72"/>
        <v>Germany to EU27</v>
      </c>
      <c r="H2360">
        <v>2013</v>
      </c>
      <c r="I2360" t="s">
        <v>724</v>
      </c>
      <c r="J2360">
        <v>6</v>
      </c>
      <c r="K2360">
        <v>202782.79300000001</v>
      </c>
      <c r="L2360" s="1">
        <f t="shared" si="73"/>
        <v>202.782793</v>
      </c>
    </row>
    <row r="2361" spans="1:12" ht="14.45">
      <c r="A2361" t="s">
        <v>723</v>
      </c>
      <c r="B2361" t="s">
        <v>726</v>
      </c>
      <c r="C2361">
        <v>730900</v>
      </c>
      <c r="D2361" t="s">
        <v>647</v>
      </c>
      <c r="E2361" t="s">
        <v>670</v>
      </c>
      <c r="F2361" t="s">
        <v>670</v>
      </c>
      <c r="G2361" t="str">
        <f t="shared" si="72"/>
        <v>Germany to EU27</v>
      </c>
      <c r="H2361">
        <v>2014</v>
      </c>
      <c r="I2361" t="s">
        <v>724</v>
      </c>
      <c r="J2361">
        <v>6</v>
      </c>
      <c r="K2361">
        <v>218879.62599999999</v>
      </c>
      <c r="L2361" s="1">
        <f t="shared" si="73"/>
        <v>218.879626</v>
      </c>
    </row>
    <row r="2362" spans="1:12" ht="14.45">
      <c r="A2362" t="s">
        <v>723</v>
      </c>
      <c r="B2362" t="s">
        <v>726</v>
      </c>
      <c r="C2362">
        <v>730900</v>
      </c>
      <c r="D2362" t="s">
        <v>647</v>
      </c>
      <c r="E2362" t="s">
        <v>670</v>
      </c>
      <c r="F2362" t="s">
        <v>670</v>
      </c>
      <c r="G2362" t="str">
        <f t="shared" si="72"/>
        <v>Germany to EU27</v>
      </c>
      <c r="H2362">
        <v>2015</v>
      </c>
      <c r="I2362" t="s">
        <v>724</v>
      </c>
      <c r="J2362">
        <v>6</v>
      </c>
      <c r="K2362">
        <v>189496.08</v>
      </c>
      <c r="L2362" s="1">
        <f t="shared" si="73"/>
        <v>189.49607999999998</v>
      </c>
    </row>
    <row r="2363" spans="1:12" ht="14.45">
      <c r="A2363" t="s">
        <v>723</v>
      </c>
      <c r="B2363" t="s">
        <v>726</v>
      </c>
      <c r="C2363">
        <v>730900</v>
      </c>
      <c r="D2363" t="s">
        <v>647</v>
      </c>
      <c r="E2363" t="s">
        <v>670</v>
      </c>
      <c r="F2363" t="s">
        <v>670</v>
      </c>
      <c r="G2363" t="str">
        <f t="shared" si="72"/>
        <v>Germany to EU27</v>
      </c>
      <c r="H2363">
        <v>2016</v>
      </c>
      <c r="I2363" t="s">
        <v>724</v>
      </c>
      <c r="J2363">
        <v>6</v>
      </c>
      <c r="K2363">
        <v>150076.432</v>
      </c>
      <c r="L2363" s="1">
        <f t="shared" si="73"/>
        <v>150.07643200000001</v>
      </c>
    </row>
    <row r="2364" spans="1:12" ht="14.45">
      <c r="A2364" t="s">
        <v>723</v>
      </c>
      <c r="B2364" t="s">
        <v>726</v>
      </c>
      <c r="C2364">
        <v>730900</v>
      </c>
      <c r="D2364" t="s">
        <v>647</v>
      </c>
      <c r="E2364" t="s">
        <v>670</v>
      </c>
      <c r="F2364" t="s">
        <v>670</v>
      </c>
      <c r="G2364" t="str">
        <f t="shared" si="72"/>
        <v>Germany to EU27</v>
      </c>
      <c r="H2364">
        <v>2017</v>
      </c>
      <c r="I2364" t="s">
        <v>724</v>
      </c>
      <c r="J2364">
        <v>6</v>
      </c>
      <c r="K2364">
        <v>192073.74100000001</v>
      </c>
      <c r="L2364" s="1">
        <f t="shared" si="73"/>
        <v>192.07374100000001</v>
      </c>
    </row>
    <row r="2365" spans="1:12" ht="14.45">
      <c r="A2365" t="s">
        <v>723</v>
      </c>
      <c r="B2365" t="s">
        <v>726</v>
      </c>
      <c r="C2365">
        <v>741999</v>
      </c>
      <c r="D2365" t="s">
        <v>647</v>
      </c>
      <c r="E2365" t="s">
        <v>147</v>
      </c>
      <c r="F2365" t="s">
        <v>292</v>
      </c>
      <c r="G2365" t="str">
        <f t="shared" si="72"/>
        <v>Germany to World</v>
      </c>
      <c r="H2365">
        <v>2012</v>
      </c>
      <c r="I2365" t="s">
        <v>724</v>
      </c>
      <c r="J2365">
        <v>6</v>
      </c>
      <c r="K2365">
        <v>548075.47600000002</v>
      </c>
      <c r="L2365" s="1">
        <f t="shared" si="73"/>
        <v>548.07547599999998</v>
      </c>
    </row>
    <row r="2366" spans="1:12" ht="14.45">
      <c r="A2366" t="s">
        <v>723</v>
      </c>
      <c r="B2366" t="s">
        <v>726</v>
      </c>
      <c r="C2366">
        <v>741999</v>
      </c>
      <c r="D2366" t="s">
        <v>647</v>
      </c>
      <c r="E2366" t="s">
        <v>147</v>
      </c>
      <c r="F2366" t="s">
        <v>292</v>
      </c>
      <c r="G2366" t="str">
        <f t="shared" si="72"/>
        <v>Germany to World</v>
      </c>
      <c r="H2366">
        <v>2013</v>
      </c>
      <c r="I2366" t="s">
        <v>724</v>
      </c>
      <c r="J2366">
        <v>6</v>
      </c>
      <c r="K2366">
        <v>575649.20299999998</v>
      </c>
      <c r="L2366" s="1">
        <f t="shared" si="73"/>
        <v>575.64920299999994</v>
      </c>
    </row>
    <row r="2367" spans="1:12" ht="14.45">
      <c r="A2367" t="s">
        <v>723</v>
      </c>
      <c r="B2367" t="s">
        <v>726</v>
      </c>
      <c r="C2367">
        <v>741999</v>
      </c>
      <c r="D2367" t="s">
        <v>647</v>
      </c>
      <c r="E2367" t="s">
        <v>147</v>
      </c>
      <c r="F2367" t="s">
        <v>292</v>
      </c>
      <c r="G2367" t="str">
        <f t="shared" si="72"/>
        <v>Germany to World</v>
      </c>
      <c r="H2367">
        <v>2014</v>
      </c>
      <c r="I2367" t="s">
        <v>724</v>
      </c>
      <c r="J2367">
        <v>6</v>
      </c>
      <c r="K2367">
        <v>602517.16200000001</v>
      </c>
      <c r="L2367" s="1">
        <f t="shared" si="73"/>
        <v>602.51716199999998</v>
      </c>
    </row>
    <row r="2368" spans="1:12" ht="14.45">
      <c r="A2368" t="s">
        <v>723</v>
      </c>
      <c r="B2368" t="s">
        <v>726</v>
      </c>
      <c r="C2368">
        <v>741999</v>
      </c>
      <c r="D2368" t="s">
        <v>647</v>
      </c>
      <c r="E2368" t="s">
        <v>147</v>
      </c>
      <c r="F2368" t="s">
        <v>292</v>
      </c>
      <c r="G2368" t="str">
        <f t="shared" si="72"/>
        <v>Germany to World</v>
      </c>
      <c r="H2368">
        <v>2015</v>
      </c>
      <c r="I2368" t="s">
        <v>724</v>
      </c>
      <c r="J2368">
        <v>6</v>
      </c>
      <c r="K2368">
        <v>531965.05299999996</v>
      </c>
      <c r="L2368" s="1">
        <f t="shared" si="73"/>
        <v>531.96505300000001</v>
      </c>
    </row>
    <row r="2369" spans="1:12" ht="14.45">
      <c r="A2369" t="s">
        <v>723</v>
      </c>
      <c r="B2369" t="s">
        <v>726</v>
      </c>
      <c r="C2369">
        <v>741999</v>
      </c>
      <c r="D2369" t="s">
        <v>647</v>
      </c>
      <c r="E2369" t="s">
        <v>147</v>
      </c>
      <c r="F2369" t="s">
        <v>292</v>
      </c>
      <c r="G2369" t="str">
        <f t="shared" si="72"/>
        <v>Germany to World</v>
      </c>
      <c r="H2369">
        <v>2016</v>
      </c>
      <c r="I2369" t="s">
        <v>724</v>
      </c>
      <c r="J2369">
        <v>6</v>
      </c>
      <c r="K2369">
        <v>543306.01500000001</v>
      </c>
      <c r="L2369" s="1">
        <f t="shared" si="73"/>
        <v>543.306015</v>
      </c>
    </row>
    <row r="2370" spans="1:12" ht="14.45">
      <c r="A2370" t="s">
        <v>723</v>
      </c>
      <c r="B2370" t="s">
        <v>726</v>
      </c>
      <c r="C2370">
        <v>741999</v>
      </c>
      <c r="D2370" t="s">
        <v>647</v>
      </c>
      <c r="E2370" t="s">
        <v>147</v>
      </c>
      <c r="F2370" t="s">
        <v>292</v>
      </c>
      <c r="G2370" t="str">
        <f t="shared" si="72"/>
        <v>Germany to World</v>
      </c>
      <c r="H2370">
        <v>2017</v>
      </c>
      <c r="I2370" t="s">
        <v>724</v>
      </c>
      <c r="J2370">
        <v>6</v>
      </c>
      <c r="K2370">
        <v>593291.06000000006</v>
      </c>
      <c r="L2370" s="1">
        <f t="shared" si="73"/>
        <v>593.29106000000002</v>
      </c>
    </row>
    <row r="2371" spans="1:12" ht="14.45">
      <c r="A2371" t="s">
        <v>723</v>
      </c>
      <c r="B2371" t="s">
        <v>726</v>
      </c>
      <c r="C2371">
        <v>741999</v>
      </c>
      <c r="D2371" t="s">
        <v>647</v>
      </c>
      <c r="E2371" t="s">
        <v>670</v>
      </c>
      <c r="F2371" t="s">
        <v>670</v>
      </c>
      <c r="G2371" t="str">
        <f t="shared" si="72"/>
        <v>Germany to EU27</v>
      </c>
      <c r="H2371">
        <v>2012</v>
      </c>
      <c r="I2371" t="s">
        <v>724</v>
      </c>
      <c r="J2371">
        <v>6</v>
      </c>
      <c r="K2371">
        <v>359849.10399999999</v>
      </c>
      <c r="L2371" s="1">
        <f t="shared" si="73"/>
        <v>359.84910400000001</v>
      </c>
    </row>
    <row r="2372" spans="1:12" ht="14.45">
      <c r="A2372" t="s">
        <v>723</v>
      </c>
      <c r="B2372" t="s">
        <v>726</v>
      </c>
      <c r="C2372">
        <v>741999</v>
      </c>
      <c r="D2372" t="s">
        <v>647</v>
      </c>
      <c r="E2372" t="s">
        <v>670</v>
      </c>
      <c r="F2372" t="s">
        <v>670</v>
      </c>
      <c r="G2372" t="str">
        <f t="shared" si="72"/>
        <v>Germany to EU27</v>
      </c>
      <c r="H2372">
        <v>2013</v>
      </c>
      <c r="I2372" t="s">
        <v>724</v>
      </c>
      <c r="J2372">
        <v>6</v>
      </c>
      <c r="K2372">
        <v>375994.81199999998</v>
      </c>
      <c r="L2372" s="1">
        <f t="shared" si="73"/>
        <v>375.99481199999997</v>
      </c>
    </row>
    <row r="2373" spans="1:12" ht="14.45">
      <c r="A2373" t="s">
        <v>723</v>
      </c>
      <c r="B2373" t="s">
        <v>726</v>
      </c>
      <c r="C2373">
        <v>741999</v>
      </c>
      <c r="D2373" t="s">
        <v>647</v>
      </c>
      <c r="E2373" t="s">
        <v>670</v>
      </c>
      <c r="F2373" t="s">
        <v>670</v>
      </c>
      <c r="G2373" t="str">
        <f t="shared" si="72"/>
        <v>Germany to EU27</v>
      </c>
      <c r="H2373">
        <v>2014</v>
      </c>
      <c r="I2373" t="s">
        <v>724</v>
      </c>
      <c r="J2373">
        <v>6</v>
      </c>
      <c r="K2373">
        <v>405785.49</v>
      </c>
      <c r="L2373" s="1">
        <f t="shared" si="73"/>
        <v>405.78548999999998</v>
      </c>
    </row>
    <row r="2374" spans="1:12" ht="14.45">
      <c r="A2374" t="s">
        <v>723</v>
      </c>
      <c r="B2374" t="s">
        <v>726</v>
      </c>
      <c r="C2374">
        <v>741999</v>
      </c>
      <c r="D2374" t="s">
        <v>647</v>
      </c>
      <c r="E2374" t="s">
        <v>670</v>
      </c>
      <c r="F2374" t="s">
        <v>670</v>
      </c>
      <c r="G2374" t="str">
        <f t="shared" si="72"/>
        <v>Germany to EU27</v>
      </c>
      <c r="H2374">
        <v>2015</v>
      </c>
      <c r="I2374" t="s">
        <v>724</v>
      </c>
      <c r="J2374">
        <v>6</v>
      </c>
      <c r="K2374">
        <v>361512.63799999998</v>
      </c>
      <c r="L2374" s="1">
        <f t="shared" si="73"/>
        <v>361.51263799999998</v>
      </c>
    </row>
    <row r="2375" spans="1:12" ht="14.45">
      <c r="A2375" t="s">
        <v>723</v>
      </c>
      <c r="B2375" t="s">
        <v>726</v>
      </c>
      <c r="C2375">
        <v>741999</v>
      </c>
      <c r="D2375" t="s">
        <v>647</v>
      </c>
      <c r="E2375" t="s">
        <v>670</v>
      </c>
      <c r="F2375" t="s">
        <v>670</v>
      </c>
      <c r="G2375" t="str">
        <f t="shared" si="72"/>
        <v>Germany to EU27</v>
      </c>
      <c r="H2375">
        <v>2016</v>
      </c>
      <c r="I2375" t="s">
        <v>724</v>
      </c>
      <c r="J2375">
        <v>6</v>
      </c>
      <c r="K2375">
        <v>366666.31699999998</v>
      </c>
      <c r="L2375" s="1">
        <f t="shared" si="73"/>
        <v>366.66631699999999</v>
      </c>
    </row>
    <row r="2376" spans="1:12" ht="14.45">
      <c r="A2376" t="s">
        <v>723</v>
      </c>
      <c r="B2376" t="s">
        <v>726</v>
      </c>
      <c r="C2376">
        <v>741999</v>
      </c>
      <c r="D2376" t="s">
        <v>647</v>
      </c>
      <c r="E2376" t="s">
        <v>670</v>
      </c>
      <c r="F2376" t="s">
        <v>670</v>
      </c>
      <c r="G2376" t="str">
        <f t="shared" si="72"/>
        <v>Germany to EU27</v>
      </c>
      <c r="H2376">
        <v>2017</v>
      </c>
      <c r="I2376" t="s">
        <v>724</v>
      </c>
      <c r="J2376">
        <v>6</v>
      </c>
      <c r="K2376">
        <v>396792.96100000001</v>
      </c>
      <c r="L2376" s="1">
        <f t="shared" si="73"/>
        <v>396.79296099999999</v>
      </c>
    </row>
    <row r="2377" spans="1:12" ht="14.45">
      <c r="A2377" t="s">
        <v>723</v>
      </c>
      <c r="B2377" t="s">
        <v>726</v>
      </c>
      <c r="C2377">
        <v>761100</v>
      </c>
      <c r="D2377" t="s">
        <v>647</v>
      </c>
      <c r="E2377" t="s">
        <v>147</v>
      </c>
      <c r="F2377" t="s">
        <v>292</v>
      </c>
      <c r="G2377" t="str">
        <f t="shared" ref="G2377:G2440" si="74">CONCATENATE(D2377, " to ", F2377)</f>
        <v>Germany to World</v>
      </c>
      <c r="H2377">
        <v>2012</v>
      </c>
      <c r="I2377" t="s">
        <v>724</v>
      </c>
      <c r="J2377">
        <v>6</v>
      </c>
      <c r="K2377">
        <v>22517.34</v>
      </c>
      <c r="L2377" s="1">
        <f t="shared" ref="L2377:L2440" si="75">K2377/1000</f>
        <v>22.517340000000001</v>
      </c>
    </row>
    <row r="2378" spans="1:12" ht="14.45">
      <c r="A2378" t="s">
        <v>723</v>
      </c>
      <c r="B2378" t="s">
        <v>726</v>
      </c>
      <c r="C2378">
        <v>761100</v>
      </c>
      <c r="D2378" t="s">
        <v>647</v>
      </c>
      <c r="E2378" t="s">
        <v>147</v>
      </c>
      <c r="F2378" t="s">
        <v>292</v>
      </c>
      <c r="G2378" t="str">
        <f t="shared" si="74"/>
        <v>Germany to World</v>
      </c>
      <c r="H2378">
        <v>2013</v>
      </c>
      <c r="I2378" t="s">
        <v>724</v>
      </c>
      <c r="J2378">
        <v>6</v>
      </c>
      <c r="K2378">
        <v>25290.387999999999</v>
      </c>
      <c r="L2378" s="1">
        <f t="shared" si="75"/>
        <v>25.290388</v>
      </c>
    </row>
    <row r="2379" spans="1:12" ht="14.45">
      <c r="A2379" t="s">
        <v>723</v>
      </c>
      <c r="B2379" t="s">
        <v>726</v>
      </c>
      <c r="C2379">
        <v>761100</v>
      </c>
      <c r="D2379" t="s">
        <v>647</v>
      </c>
      <c r="E2379" t="s">
        <v>147</v>
      </c>
      <c r="F2379" t="s">
        <v>292</v>
      </c>
      <c r="G2379" t="str">
        <f t="shared" si="74"/>
        <v>Germany to World</v>
      </c>
      <c r="H2379">
        <v>2014</v>
      </c>
      <c r="I2379" t="s">
        <v>724</v>
      </c>
      <c r="J2379">
        <v>6</v>
      </c>
      <c r="K2379">
        <v>23332.904999999999</v>
      </c>
      <c r="L2379" s="1">
        <f t="shared" si="75"/>
        <v>23.332905</v>
      </c>
    </row>
    <row r="2380" spans="1:12" ht="14.45">
      <c r="A2380" t="s">
        <v>723</v>
      </c>
      <c r="B2380" t="s">
        <v>726</v>
      </c>
      <c r="C2380">
        <v>761100</v>
      </c>
      <c r="D2380" t="s">
        <v>647</v>
      </c>
      <c r="E2380" t="s">
        <v>147</v>
      </c>
      <c r="F2380" t="s">
        <v>292</v>
      </c>
      <c r="G2380" t="str">
        <f t="shared" si="74"/>
        <v>Germany to World</v>
      </c>
      <c r="H2380">
        <v>2015</v>
      </c>
      <c r="I2380" t="s">
        <v>724</v>
      </c>
      <c r="J2380">
        <v>6</v>
      </c>
      <c r="K2380">
        <v>22734.595000000001</v>
      </c>
      <c r="L2380" s="1">
        <f t="shared" si="75"/>
        <v>22.734595000000002</v>
      </c>
    </row>
    <row r="2381" spans="1:12" ht="14.45">
      <c r="A2381" t="s">
        <v>723</v>
      </c>
      <c r="B2381" t="s">
        <v>726</v>
      </c>
      <c r="C2381">
        <v>761100</v>
      </c>
      <c r="D2381" t="s">
        <v>647</v>
      </c>
      <c r="E2381" t="s">
        <v>147</v>
      </c>
      <c r="F2381" t="s">
        <v>292</v>
      </c>
      <c r="G2381" t="str">
        <f t="shared" si="74"/>
        <v>Germany to World</v>
      </c>
      <c r="H2381">
        <v>2016</v>
      </c>
      <c r="I2381" t="s">
        <v>724</v>
      </c>
      <c r="J2381">
        <v>6</v>
      </c>
      <c r="K2381">
        <v>30871.074000000001</v>
      </c>
      <c r="L2381" s="1">
        <f t="shared" si="75"/>
        <v>30.871074</v>
      </c>
    </row>
    <row r="2382" spans="1:12" ht="14.45">
      <c r="A2382" t="s">
        <v>723</v>
      </c>
      <c r="B2382" t="s">
        <v>726</v>
      </c>
      <c r="C2382">
        <v>761100</v>
      </c>
      <c r="D2382" t="s">
        <v>647</v>
      </c>
      <c r="E2382" t="s">
        <v>147</v>
      </c>
      <c r="F2382" t="s">
        <v>292</v>
      </c>
      <c r="G2382" t="str">
        <f t="shared" si="74"/>
        <v>Germany to World</v>
      </c>
      <c r="H2382">
        <v>2017</v>
      </c>
      <c r="I2382" t="s">
        <v>724</v>
      </c>
      <c r="J2382">
        <v>6</v>
      </c>
      <c r="K2382">
        <v>41620.902000000002</v>
      </c>
      <c r="L2382" s="1">
        <f t="shared" si="75"/>
        <v>41.620902000000001</v>
      </c>
    </row>
    <row r="2383" spans="1:12" ht="14.45">
      <c r="A2383" t="s">
        <v>723</v>
      </c>
      <c r="B2383" t="s">
        <v>726</v>
      </c>
      <c r="C2383">
        <v>761100</v>
      </c>
      <c r="D2383" t="s">
        <v>647</v>
      </c>
      <c r="E2383" t="s">
        <v>670</v>
      </c>
      <c r="F2383" t="s">
        <v>670</v>
      </c>
      <c r="G2383" t="str">
        <f t="shared" si="74"/>
        <v>Germany to EU27</v>
      </c>
      <c r="H2383">
        <v>2012</v>
      </c>
      <c r="I2383" t="s">
        <v>724</v>
      </c>
      <c r="J2383">
        <v>6</v>
      </c>
      <c r="K2383">
        <v>4768.1040000000003</v>
      </c>
      <c r="L2383" s="1">
        <f t="shared" si="75"/>
        <v>4.7681040000000001</v>
      </c>
    </row>
    <row r="2384" spans="1:12" ht="14.45">
      <c r="A2384" t="s">
        <v>723</v>
      </c>
      <c r="B2384" t="s">
        <v>726</v>
      </c>
      <c r="C2384">
        <v>761100</v>
      </c>
      <c r="D2384" t="s">
        <v>647</v>
      </c>
      <c r="E2384" t="s">
        <v>670</v>
      </c>
      <c r="F2384" t="s">
        <v>670</v>
      </c>
      <c r="G2384" t="str">
        <f t="shared" si="74"/>
        <v>Germany to EU27</v>
      </c>
      <c r="H2384">
        <v>2013</v>
      </c>
      <c r="I2384" t="s">
        <v>724</v>
      </c>
      <c r="J2384">
        <v>6</v>
      </c>
      <c r="K2384">
        <v>7513.4070000000002</v>
      </c>
      <c r="L2384" s="1">
        <f t="shared" si="75"/>
        <v>7.5134069999999999</v>
      </c>
    </row>
    <row r="2385" spans="1:12" ht="14.45">
      <c r="A2385" t="s">
        <v>723</v>
      </c>
      <c r="B2385" t="s">
        <v>726</v>
      </c>
      <c r="C2385">
        <v>761100</v>
      </c>
      <c r="D2385" t="s">
        <v>647</v>
      </c>
      <c r="E2385" t="s">
        <v>670</v>
      </c>
      <c r="F2385" t="s">
        <v>670</v>
      </c>
      <c r="G2385" t="str">
        <f t="shared" si="74"/>
        <v>Germany to EU27</v>
      </c>
      <c r="H2385">
        <v>2014</v>
      </c>
      <c r="I2385" t="s">
        <v>724</v>
      </c>
      <c r="J2385">
        <v>6</v>
      </c>
      <c r="K2385">
        <v>6690.3890000000001</v>
      </c>
      <c r="L2385" s="1">
        <f t="shared" si="75"/>
        <v>6.6903889999999997</v>
      </c>
    </row>
    <row r="2386" spans="1:12" ht="14.45">
      <c r="A2386" t="s">
        <v>723</v>
      </c>
      <c r="B2386" t="s">
        <v>726</v>
      </c>
      <c r="C2386">
        <v>761100</v>
      </c>
      <c r="D2386" t="s">
        <v>647</v>
      </c>
      <c r="E2386" t="s">
        <v>670</v>
      </c>
      <c r="F2386" t="s">
        <v>670</v>
      </c>
      <c r="G2386" t="str">
        <f t="shared" si="74"/>
        <v>Germany to EU27</v>
      </c>
      <c r="H2386">
        <v>2015</v>
      </c>
      <c r="I2386" t="s">
        <v>724</v>
      </c>
      <c r="J2386">
        <v>6</v>
      </c>
      <c r="K2386">
        <v>9653.4879999999994</v>
      </c>
      <c r="L2386" s="1">
        <f t="shared" si="75"/>
        <v>9.6534879999999994</v>
      </c>
    </row>
    <row r="2387" spans="1:12" ht="14.45">
      <c r="A2387" t="s">
        <v>723</v>
      </c>
      <c r="B2387" t="s">
        <v>726</v>
      </c>
      <c r="C2387">
        <v>761100</v>
      </c>
      <c r="D2387" t="s">
        <v>647</v>
      </c>
      <c r="E2387" t="s">
        <v>670</v>
      </c>
      <c r="F2387" t="s">
        <v>670</v>
      </c>
      <c r="G2387" t="str">
        <f t="shared" si="74"/>
        <v>Germany to EU27</v>
      </c>
      <c r="H2387">
        <v>2016</v>
      </c>
      <c r="I2387" t="s">
        <v>724</v>
      </c>
      <c r="J2387">
        <v>6</v>
      </c>
      <c r="K2387">
        <v>9997.7620000000006</v>
      </c>
      <c r="L2387" s="1">
        <f t="shared" si="75"/>
        <v>9.9977619999999998</v>
      </c>
    </row>
    <row r="2388" spans="1:12" ht="14.45">
      <c r="A2388" t="s">
        <v>723</v>
      </c>
      <c r="B2388" t="s">
        <v>726</v>
      </c>
      <c r="C2388">
        <v>761100</v>
      </c>
      <c r="D2388" t="s">
        <v>647</v>
      </c>
      <c r="E2388" t="s">
        <v>670</v>
      </c>
      <c r="F2388" t="s">
        <v>670</v>
      </c>
      <c r="G2388" t="str">
        <f t="shared" si="74"/>
        <v>Germany to EU27</v>
      </c>
      <c r="H2388">
        <v>2017</v>
      </c>
      <c r="I2388" t="s">
        <v>724</v>
      </c>
      <c r="J2388">
        <v>6</v>
      </c>
      <c r="K2388">
        <v>10092.773999999999</v>
      </c>
      <c r="L2388" s="1">
        <f t="shared" si="75"/>
        <v>10.092773999999999</v>
      </c>
    </row>
    <row r="2389" spans="1:12" ht="14.45">
      <c r="A2389" t="s">
        <v>723</v>
      </c>
      <c r="B2389" t="s">
        <v>726</v>
      </c>
      <c r="C2389">
        <v>8405</v>
      </c>
      <c r="D2389" t="s">
        <v>647</v>
      </c>
      <c r="E2389" t="s">
        <v>147</v>
      </c>
      <c r="F2389" t="s">
        <v>292</v>
      </c>
      <c r="G2389" t="str">
        <f t="shared" si="74"/>
        <v>Germany to World</v>
      </c>
      <c r="H2389">
        <v>2012</v>
      </c>
      <c r="I2389" t="s">
        <v>724</v>
      </c>
      <c r="J2389">
        <v>6</v>
      </c>
      <c r="K2389">
        <v>106799.007</v>
      </c>
      <c r="L2389" s="1">
        <f t="shared" si="75"/>
        <v>106.799007</v>
      </c>
    </row>
    <row r="2390" spans="1:12" ht="14.45">
      <c r="A2390" t="s">
        <v>723</v>
      </c>
      <c r="B2390" t="s">
        <v>726</v>
      </c>
      <c r="C2390">
        <v>8405</v>
      </c>
      <c r="D2390" t="s">
        <v>647</v>
      </c>
      <c r="E2390" t="s">
        <v>147</v>
      </c>
      <c r="F2390" t="s">
        <v>292</v>
      </c>
      <c r="G2390" t="str">
        <f t="shared" si="74"/>
        <v>Germany to World</v>
      </c>
      <c r="H2390">
        <v>2013</v>
      </c>
      <c r="I2390" t="s">
        <v>724</v>
      </c>
      <c r="J2390">
        <v>6</v>
      </c>
      <c r="K2390">
        <v>91690.415999999997</v>
      </c>
      <c r="L2390" s="1">
        <f t="shared" si="75"/>
        <v>91.690415999999999</v>
      </c>
    </row>
    <row r="2391" spans="1:12" ht="14.45">
      <c r="A2391" t="s">
        <v>723</v>
      </c>
      <c r="B2391" t="s">
        <v>726</v>
      </c>
      <c r="C2391">
        <v>8405</v>
      </c>
      <c r="D2391" t="s">
        <v>647</v>
      </c>
      <c r="E2391" t="s">
        <v>147</v>
      </c>
      <c r="F2391" t="s">
        <v>292</v>
      </c>
      <c r="G2391" t="str">
        <f t="shared" si="74"/>
        <v>Germany to World</v>
      </c>
      <c r="H2391">
        <v>2014</v>
      </c>
      <c r="I2391" t="s">
        <v>724</v>
      </c>
      <c r="J2391">
        <v>6</v>
      </c>
      <c r="K2391">
        <v>53846.665000000001</v>
      </c>
      <c r="L2391" s="1">
        <f t="shared" si="75"/>
        <v>53.846665000000002</v>
      </c>
    </row>
    <row r="2392" spans="1:12" ht="14.45">
      <c r="A2392" t="s">
        <v>723</v>
      </c>
      <c r="B2392" t="s">
        <v>726</v>
      </c>
      <c r="C2392">
        <v>8405</v>
      </c>
      <c r="D2392" t="s">
        <v>647</v>
      </c>
      <c r="E2392" t="s">
        <v>147</v>
      </c>
      <c r="F2392" t="s">
        <v>292</v>
      </c>
      <c r="G2392" t="str">
        <f t="shared" si="74"/>
        <v>Germany to World</v>
      </c>
      <c r="H2392">
        <v>2015</v>
      </c>
      <c r="I2392" t="s">
        <v>724</v>
      </c>
      <c r="J2392">
        <v>6</v>
      </c>
      <c r="K2392">
        <v>24774.802</v>
      </c>
      <c r="L2392" s="1">
        <f t="shared" si="75"/>
        <v>24.774802000000001</v>
      </c>
    </row>
    <row r="2393" spans="1:12" ht="14.45">
      <c r="A2393" t="s">
        <v>723</v>
      </c>
      <c r="B2393" t="s">
        <v>726</v>
      </c>
      <c r="C2393">
        <v>8405</v>
      </c>
      <c r="D2393" t="s">
        <v>647</v>
      </c>
      <c r="E2393" t="s">
        <v>147</v>
      </c>
      <c r="F2393" t="s">
        <v>292</v>
      </c>
      <c r="G2393" t="str">
        <f t="shared" si="74"/>
        <v>Germany to World</v>
      </c>
      <c r="H2393">
        <v>2016</v>
      </c>
      <c r="I2393" t="s">
        <v>724</v>
      </c>
      <c r="J2393">
        <v>6</v>
      </c>
      <c r="K2393">
        <v>36362.654999999999</v>
      </c>
      <c r="L2393" s="1">
        <f t="shared" si="75"/>
        <v>36.362654999999997</v>
      </c>
    </row>
    <row r="2394" spans="1:12" ht="14.45">
      <c r="A2394" t="s">
        <v>723</v>
      </c>
      <c r="B2394" t="s">
        <v>726</v>
      </c>
      <c r="C2394">
        <v>8405</v>
      </c>
      <c r="D2394" t="s">
        <v>647</v>
      </c>
      <c r="E2394" t="s">
        <v>147</v>
      </c>
      <c r="F2394" t="s">
        <v>292</v>
      </c>
      <c r="G2394" t="str">
        <f t="shared" si="74"/>
        <v>Germany to World</v>
      </c>
      <c r="H2394">
        <v>2017</v>
      </c>
      <c r="I2394" t="s">
        <v>724</v>
      </c>
      <c r="J2394">
        <v>6</v>
      </c>
      <c r="K2394">
        <v>34111.595999999998</v>
      </c>
      <c r="L2394" s="1">
        <f t="shared" si="75"/>
        <v>34.111595999999999</v>
      </c>
    </row>
    <row r="2395" spans="1:12" ht="14.45">
      <c r="A2395" t="s">
        <v>723</v>
      </c>
      <c r="B2395" t="s">
        <v>726</v>
      </c>
      <c r="C2395">
        <v>8405</v>
      </c>
      <c r="D2395" t="s">
        <v>647</v>
      </c>
      <c r="E2395" t="s">
        <v>670</v>
      </c>
      <c r="F2395" t="s">
        <v>670</v>
      </c>
      <c r="G2395" t="str">
        <f t="shared" si="74"/>
        <v>Germany to EU27</v>
      </c>
      <c r="H2395">
        <v>2012</v>
      </c>
      <c r="I2395" t="s">
        <v>724</v>
      </c>
      <c r="J2395">
        <v>6</v>
      </c>
      <c r="K2395">
        <v>44253.519</v>
      </c>
      <c r="L2395" s="1">
        <f t="shared" si="75"/>
        <v>44.253518999999997</v>
      </c>
    </row>
    <row r="2396" spans="1:12" ht="14.45">
      <c r="A2396" t="s">
        <v>723</v>
      </c>
      <c r="B2396" t="s">
        <v>726</v>
      </c>
      <c r="C2396">
        <v>8405</v>
      </c>
      <c r="D2396" t="s">
        <v>647</v>
      </c>
      <c r="E2396" t="s">
        <v>670</v>
      </c>
      <c r="F2396" t="s">
        <v>670</v>
      </c>
      <c r="G2396" t="str">
        <f t="shared" si="74"/>
        <v>Germany to EU27</v>
      </c>
      <c r="H2396">
        <v>2013</v>
      </c>
      <c r="I2396" t="s">
        <v>724</v>
      </c>
      <c r="J2396">
        <v>6</v>
      </c>
      <c r="K2396">
        <v>24540.444</v>
      </c>
      <c r="L2396" s="1">
        <f t="shared" si="75"/>
        <v>24.540444000000001</v>
      </c>
    </row>
    <row r="2397" spans="1:12" ht="14.45">
      <c r="A2397" t="s">
        <v>723</v>
      </c>
      <c r="B2397" t="s">
        <v>726</v>
      </c>
      <c r="C2397">
        <v>8405</v>
      </c>
      <c r="D2397" t="s">
        <v>647</v>
      </c>
      <c r="E2397" t="s">
        <v>670</v>
      </c>
      <c r="F2397" t="s">
        <v>670</v>
      </c>
      <c r="G2397" t="str">
        <f t="shared" si="74"/>
        <v>Germany to EU27</v>
      </c>
      <c r="H2397">
        <v>2014</v>
      </c>
      <c r="I2397" t="s">
        <v>724</v>
      </c>
      <c r="J2397">
        <v>6</v>
      </c>
      <c r="K2397">
        <v>21417.647000000001</v>
      </c>
      <c r="L2397" s="1">
        <f t="shared" si="75"/>
        <v>21.417647000000002</v>
      </c>
    </row>
    <row r="2398" spans="1:12" ht="14.45">
      <c r="A2398" t="s">
        <v>723</v>
      </c>
      <c r="B2398" t="s">
        <v>726</v>
      </c>
      <c r="C2398">
        <v>8405</v>
      </c>
      <c r="D2398" t="s">
        <v>647</v>
      </c>
      <c r="E2398" t="s">
        <v>670</v>
      </c>
      <c r="F2398" t="s">
        <v>670</v>
      </c>
      <c r="G2398" t="str">
        <f t="shared" si="74"/>
        <v>Germany to EU27</v>
      </c>
      <c r="H2398">
        <v>2015</v>
      </c>
      <c r="I2398" t="s">
        <v>724</v>
      </c>
      <c r="J2398">
        <v>6</v>
      </c>
      <c r="K2398">
        <v>16864.957999999999</v>
      </c>
      <c r="L2398" s="1">
        <f t="shared" si="75"/>
        <v>16.864957999999998</v>
      </c>
    </row>
    <row r="2399" spans="1:12" ht="14.45">
      <c r="A2399" t="s">
        <v>723</v>
      </c>
      <c r="B2399" t="s">
        <v>726</v>
      </c>
      <c r="C2399">
        <v>8405</v>
      </c>
      <c r="D2399" t="s">
        <v>647</v>
      </c>
      <c r="E2399" t="s">
        <v>670</v>
      </c>
      <c r="F2399" t="s">
        <v>670</v>
      </c>
      <c r="G2399" t="str">
        <f t="shared" si="74"/>
        <v>Germany to EU27</v>
      </c>
      <c r="H2399">
        <v>2016</v>
      </c>
      <c r="I2399" t="s">
        <v>724</v>
      </c>
      <c r="J2399">
        <v>6</v>
      </c>
      <c r="K2399">
        <v>3467.2910000000002</v>
      </c>
      <c r="L2399" s="1">
        <f t="shared" si="75"/>
        <v>3.4672910000000003</v>
      </c>
    </row>
    <row r="2400" spans="1:12" ht="14.45">
      <c r="A2400" t="s">
        <v>723</v>
      </c>
      <c r="B2400" t="s">
        <v>726</v>
      </c>
      <c r="C2400">
        <v>8405</v>
      </c>
      <c r="D2400" t="s">
        <v>647</v>
      </c>
      <c r="E2400" t="s">
        <v>670</v>
      </c>
      <c r="F2400" t="s">
        <v>670</v>
      </c>
      <c r="G2400" t="str">
        <f t="shared" si="74"/>
        <v>Germany to EU27</v>
      </c>
      <c r="H2400">
        <v>2017</v>
      </c>
      <c r="I2400" t="s">
        <v>724</v>
      </c>
      <c r="J2400">
        <v>6</v>
      </c>
      <c r="K2400">
        <v>7848.3950000000004</v>
      </c>
      <c r="L2400" s="1">
        <f t="shared" si="75"/>
        <v>7.848395</v>
      </c>
    </row>
    <row r="2401" spans="1:12" ht="14.45">
      <c r="A2401" t="s">
        <v>723</v>
      </c>
      <c r="B2401" t="s">
        <v>726</v>
      </c>
      <c r="C2401">
        <v>841931</v>
      </c>
      <c r="D2401" t="s">
        <v>647</v>
      </c>
      <c r="E2401" t="s">
        <v>147</v>
      </c>
      <c r="F2401" t="s">
        <v>292</v>
      </c>
      <c r="G2401" t="str">
        <f t="shared" si="74"/>
        <v>Germany to World</v>
      </c>
      <c r="H2401">
        <v>2012</v>
      </c>
      <c r="I2401" t="s">
        <v>724</v>
      </c>
      <c r="J2401">
        <v>6</v>
      </c>
      <c r="K2401">
        <v>63680.487000000001</v>
      </c>
      <c r="L2401" s="1">
        <f t="shared" si="75"/>
        <v>63.680486999999999</v>
      </c>
    </row>
    <row r="2402" spans="1:12" ht="14.45">
      <c r="A2402" t="s">
        <v>723</v>
      </c>
      <c r="B2402" t="s">
        <v>726</v>
      </c>
      <c r="C2402">
        <v>841931</v>
      </c>
      <c r="D2402" t="s">
        <v>647</v>
      </c>
      <c r="E2402" t="s">
        <v>147</v>
      </c>
      <c r="F2402" t="s">
        <v>292</v>
      </c>
      <c r="G2402" t="str">
        <f t="shared" si="74"/>
        <v>Germany to World</v>
      </c>
      <c r="H2402">
        <v>2013</v>
      </c>
      <c r="I2402" t="s">
        <v>724</v>
      </c>
      <c r="J2402">
        <v>6</v>
      </c>
      <c r="K2402">
        <v>100721.617</v>
      </c>
      <c r="L2402" s="1">
        <f t="shared" si="75"/>
        <v>100.72161699999999</v>
      </c>
    </row>
    <row r="2403" spans="1:12" ht="14.45">
      <c r="A2403" t="s">
        <v>723</v>
      </c>
      <c r="B2403" t="s">
        <v>726</v>
      </c>
      <c r="C2403">
        <v>841931</v>
      </c>
      <c r="D2403" t="s">
        <v>647</v>
      </c>
      <c r="E2403" t="s">
        <v>147</v>
      </c>
      <c r="F2403" t="s">
        <v>292</v>
      </c>
      <c r="G2403" t="str">
        <f t="shared" si="74"/>
        <v>Germany to World</v>
      </c>
      <c r="H2403">
        <v>2014</v>
      </c>
      <c r="I2403" t="s">
        <v>724</v>
      </c>
      <c r="J2403">
        <v>6</v>
      </c>
      <c r="K2403">
        <v>88340.716</v>
      </c>
      <c r="L2403" s="1">
        <f t="shared" si="75"/>
        <v>88.340716</v>
      </c>
    </row>
    <row r="2404" spans="1:12" ht="14.45">
      <c r="A2404" t="s">
        <v>723</v>
      </c>
      <c r="B2404" t="s">
        <v>726</v>
      </c>
      <c r="C2404">
        <v>841931</v>
      </c>
      <c r="D2404" t="s">
        <v>647</v>
      </c>
      <c r="E2404" t="s">
        <v>147</v>
      </c>
      <c r="F2404" t="s">
        <v>292</v>
      </c>
      <c r="G2404" t="str">
        <f t="shared" si="74"/>
        <v>Germany to World</v>
      </c>
      <c r="H2404">
        <v>2015</v>
      </c>
      <c r="I2404" t="s">
        <v>724</v>
      </c>
      <c r="J2404">
        <v>6</v>
      </c>
      <c r="K2404">
        <v>85515.620999999999</v>
      </c>
      <c r="L2404" s="1">
        <f t="shared" si="75"/>
        <v>85.515620999999996</v>
      </c>
    </row>
    <row r="2405" spans="1:12" ht="14.45">
      <c r="A2405" t="s">
        <v>723</v>
      </c>
      <c r="B2405" t="s">
        <v>726</v>
      </c>
      <c r="C2405">
        <v>841931</v>
      </c>
      <c r="D2405" t="s">
        <v>647</v>
      </c>
      <c r="E2405" t="s">
        <v>147</v>
      </c>
      <c r="F2405" t="s">
        <v>292</v>
      </c>
      <c r="G2405" t="str">
        <f t="shared" si="74"/>
        <v>Germany to World</v>
      </c>
      <c r="H2405">
        <v>2016</v>
      </c>
      <c r="I2405" t="s">
        <v>724</v>
      </c>
      <c r="J2405">
        <v>6</v>
      </c>
      <c r="K2405">
        <v>45633.915999999997</v>
      </c>
      <c r="L2405" s="1">
        <f t="shared" si="75"/>
        <v>45.633915999999999</v>
      </c>
    </row>
    <row r="2406" spans="1:12" ht="14.45">
      <c r="A2406" t="s">
        <v>723</v>
      </c>
      <c r="B2406" t="s">
        <v>726</v>
      </c>
      <c r="C2406">
        <v>841931</v>
      </c>
      <c r="D2406" t="s">
        <v>647</v>
      </c>
      <c r="E2406" t="s">
        <v>147</v>
      </c>
      <c r="F2406" t="s">
        <v>292</v>
      </c>
      <c r="G2406" t="str">
        <f t="shared" si="74"/>
        <v>Germany to World</v>
      </c>
      <c r="H2406">
        <v>2017</v>
      </c>
      <c r="I2406" t="s">
        <v>724</v>
      </c>
      <c r="J2406">
        <v>6</v>
      </c>
      <c r="K2406">
        <v>47687.455999999998</v>
      </c>
      <c r="L2406" s="1">
        <f t="shared" si="75"/>
        <v>47.687455999999997</v>
      </c>
    </row>
    <row r="2407" spans="1:12" ht="14.45">
      <c r="A2407" t="s">
        <v>723</v>
      </c>
      <c r="B2407" t="s">
        <v>726</v>
      </c>
      <c r="C2407">
        <v>841931</v>
      </c>
      <c r="D2407" t="s">
        <v>647</v>
      </c>
      <c r="E2407" t="s">
        <v>670</v>
      </c>
      <c r="F2407" t="s">
        <v>670</v>
      </c>
      <c r="G2407" t="str">
        <f t="shared" si="74"/>
        <v>Germany to EU27</v>
      </c>
      <c r="H2407">
        <v>2012</v>
      </c>
      <c r="I2407" t="s">
        <v>724</v>
      </c>
      <c r="J2407">
        <v>6</v>
      </c>
      <c r="K2407">
        <v>20793</v>
      </c>
      <c r="L2407" s="1">
        <f t="shared" si="75"/>
        <v>20.792999999999999</v>
      </c>
    </row>
    <row r="2408" spans="1:12" ht="14.45">
      <c r="A2408" t="s">
        <v>723</v>
      </c>
      <c r="B2408" t="s">
        <v>726</v>
      </c>
      <c r="C2408">
        <v>841931</v>
      </c>
      <c r="D2408" t="s">
        <v>647</v>
      </c>
      <c r="E2408" t="s">
        <v>670</v>
      </c>
      <c r="F2408" t="s">
        <v>670</v>
      </c>
      <c r="G2408" t="str">
        <f t="shared" si="74"/>
        <v>Germany to EU27</v>
      </c>
      <c r="H2408">
        <v>2013</v>
      </c>
      <c r="I2408" t="s">
        <v>724</v>
      </c>
      <c r="J2408">
        <v>6</v>
      </c>
      <c r="K2408">
        <v>26754.651999999998</v>
      </c>
      <c r="L2408" s="1">
        <f t="shared" si="75"/>
        <v>26.754651999999997</v>
      </c>
    </row>
    <row r="2409" spans="1:12" ht="14.45">
      <c r="A2409" t="s">
        <v>723</v>
      </c>
      <c r="B2409" t="s">
        <v>726</v>
      </c>
      <c r="C2409">
        <v>841931</v>
      </c>
      <c r="D2409" t="s">
        <v>647</v>
      </c>
      <c r="E2409" t="s">
        <v>670</v>
      </c>
      <c r="F2409" t="s">
        <v>670</v>
      </c>
      <c r="G2409" t="str">
        <f t="shared" si="74"/>
        <v>Germany to EU27</v>
      </c>
      <c r="H2409">
        <v>2014</v>
      </c>
      <c r="I2409" t="s">
        <v>724</v>
      </c>
      <c r="J2409">
        <v>6</v>
      </c>
      <c r="K2409">
        <v>29978.905999999999</v>
      </c>
      <c r="L2409" s="1">
        <f t="shared" si="75"/>
        <v>29.978905999999998</v>
      </c>
    </row>
    <row r="2410" spans="1:12" ht="14.45">
      <c r="A2410" t="s">
        <v>723</v>
      </c>
      <c r="B2410" t="s">
        <v>726</v>
      </c>
      <c r="C2410">
        <v>841931</v>
      </c>
      <c r="D2410" t="s">
        <v>647</v>
      </c>
      <c r="E2410" t="s">
        <v>670</v>
      </c>
      <c r="F2410" t="s">
        <v>670</v>
      </c>
      <c r="G2410" t="str">
        <f t="shared" si="74"/>
        <v>Germany to EU27</v>
      </c>
      <c r="H2410">
        <v>2015</v>
      </c>
      <c r="I2410" t="s">
        <v>724</v>
      </c>
      <c r="J2410">
        <v>6</v>
      </c>
      <c r="K2410">
        <v>27846.133000000002</v>
      </c>
      <c r="L2410" s="1">
        <f t="shared" si="75"/>
        <v>27.846133000000002</v>
      </c>
    </row>
    <row r="2411" spans="1:12" ht="14.45">
      <c r="A2411" t="s">
        <v>723</v>
      </c>
      <c r="B2411" t="s">
        <v>726</v>
      </c>
      <c r="C2411">
        <v>841931</v>
      </c>
      <c r="D2411" t="s">
        <v>647</v>
      </c>
      <c r="E2411" t="s">
        <v>670</v>
      </c>
      <c r="F2411" t="s">
        <v>670</v>
      </c>
      <c r="G2411" t="str">
        <f t="shared" si="74"/>
        <v>Germany to EU27</v>
      </c>
      <c r="H2411">
        <v>2016</v>
      </c>
      <c r="I2411" t="s">
        <v>724</v>
      </c>
      <c r="J2411">
        <v>6</v>
      </c>
      <c r="K2411">
        <v>21139.333999999999</v>
      </c>
      <c r="L2411" s="1">
        <f t="shared" si="75"/>
        <v>21.139333999999998</v>
      </c>
    </row>
    <row r="2412" spans="1:12" ht="14.45">
      <c r="A2412" t="s">
        <v>723</v>
      </c>
      <c r="B2412" t="s">
        <v>726</v>
      </c>
      <c r="C2412">
        <v>841931</v>
      </c>
      <c r="D2412" t="s">
        <v>647</v>
      </c>
      <c r="E2412" t="s">
        <v>670</v>
      </c>
      <c r="F2412" t="s">
        <v>670</v>
      </c>
      <c r="G2412" t="str">
        <f t="shared" si="74"/>
        <v>Germany to EU27</v>
      </c>
      <c r="H2412">
        <v>2017</v>
      </c>
      <c r="I2412" t="s">
        <v>724</v>
      </c>
      <c r="J2412">
        <v>6</v>
      </c>
      <c r="K2412">
        <v>14344.614</v>
      </c>
      <c r="L2412" s="1">
        <f t="shared" si="75"/>
        <v>14.344614</v>
      </c>
    </row>
    <row r="2413" spans="1:12" ht="14.45">
      <c r="A2413" t="s">
        <v>723</v>
      </c>
      <c r="B2413" t="s">
        <v>726</v>
      </c>
      <c r="C2413">
        <v>841940</v>
      </c>
      <c r="D2413" t="s">
        <v>647</v>
      </c>
      <c r="E2413" t="s">
        <v>147</v>
      </c>
      <c r="F2413" t="s">
        <v>292</v>
      </c>
      <c r="G2413" t="str">
        <f t="shared" si="74"/>
        <v>Germany to World</v>
      </c>
      <c r="H2413">
        <v>2012</v>
      </c>
      <c r="I2413" t="s">
        <v>724</v>
      </c>
      <c r="J2413">
        <v>6</v>
      </c>
      <c r="K2413">
        <v>141422.33100000001</v>
      </c>
      <c r="L2413" s="1">
        <f t="shared" si="75"/>
        <v>141.42233100000001</v>
      </c>
    </row>
    <row r="2414" spans="1:12" ht="14.45">
      <c r="A2414" t="s">
        <v>723</v>
      </c>
      <c r="B2414" t="s">
        <v>726</v>
      </c>
      <c r="C2414">
        <v>841940</v>
      </c>
      <c r="D2414" t="s">
        <v>647</v>
      </c>
      <c r="E2414" t="s">
        <v>147</v>
      </c>
      <c r="F2414" t="s">
        <v>292</v>
      </c>
      <c r="G2414" t="str">
        <f t="shared" si="74"/>
        <v>Germany to World</v>
      </c>
      <c r="H2414">
        <v>2013</v>
      </c>
      <c r="I2414" t="s">
        <v>724</v>
      </c>
      <c r="J2414">
        <v>6</v>
      </c>
      <c r="K2414">
        <v>236179.27</v>
      </c>
      <c r="L2414" s="1">
        <f t="shared" si="75"/>
        <v>236.17927</v>
      </c>
    </row>
    <row r="2415" spans="1:12" ht="14.45">
      <c r="A2415" t="s">
        <v>723</v>
      </c>
      <c r="B2415" t="s">
        <v>726</v>
      </c>
      <c r="C2415">
        <v>841940</v>
      </c>
      <c r="D2415" t="s">
        <v>647</v>
      </c>
      <c r="E2415" t="s">
        <v>147</v>
      </c>
      <c r="F2415" t="s">
        <v>292</v>
      </c>
      <c r="G2415" t="str">
        <f t="shared" si="74"/>
        <v>Germany to World</v>
      </c>
      <c r="H2415">
        <v>2014</v>
      </c>
      <c r="I2415" t="s">
        <v>724</v>
      </c>
      <c r="J2415">
        <v>6</v>
      </c>
      <c r="K2415">
        <v>240779.416</v>
      </c>
      <c r="L2415" s="1">
        <f t="shared" si="75"/>
        <v>240.779416</v>
      </c>
    </row>
    <row r="2416" spans="1:12" ht="14.45">
      <c r="A2416" t="s">
        <v>723</v>
      </c>
      <c r="B2416" t="s">
        <v>726</v>
      </c>
      <c r="C2416">
        <v>841940</v>
      </c>
      <c r="D2416" t="s">
        <v>647</v>
      </c>
      <c r="E2416" t="s">
        <v>147</v>
      </c>
      <c r="F2416" t="s">
        <v>292</v>
      </c>
      <c r="G2416" t="str">
        <f t="shared" si="74"/>
        <v>Germany to World</v>
      </c>
      <c r="H2416">
        <v>2015</v>
      </c>
      <c r="I2416" t="s">
        <v>724</v>
      </c>
      <c r="J2416">
        <v>6</v>
      </c>
      <c r="K2416">
        <v>176937.435</v>
      </c>
      <c r="L2416" s="1">
        <f t="shared" si="75"/>
        <v>176.93743499999999</v>
      </c>
    </row>
    <row r="2417" spans="1:12" ht="14.45">
      <c r="A2417" t="s">
        <v>723</v>
      </c>
      <c r="B2417" t="s">
        <v>726</v>
      </c>
      <c r="C2417">
        <v>841940</v>
      </c>
      <c r="D2417" t="s">
        <v>647</v>
      </c>
      <c r="E2417" t="s">
        <v>147</v>
      </c>
      <c r="F2417" t="s">
        <v>292</v>
      </c>
      <c r="G2417" t="str">
        <f t="shared" si="74"/>
        <v>Germany to World</v>
      </c>
      <c r="H2417">
        <v>2016</v>
      </c>
      <c r="I2417" t="s">
        <v>724</v>
      </c>
      <c r="J2417">
        <v>6</v>
      </c>
      <c r="K2417">
        <v>154523.12899999999</v>
      </c>
      <c r="L2417" s="1">
        <f t="shared" si="75"/>
        <v>154.52312899999998</v>
      </c>
    </row>
    <row r="2418" spans="1:12" ht="14.45">
      <c r="A2418" t="s">
        <v>723</v>
      </c>
      <c r="B2418" t="s">
        <v>726</v>
      </c>
      <c r="C2418">
        <v>841940</v>
      </c>
      <c r="D2418" t="s">
        <v>647</v>
      </c>
      <c r="E2418" t="s">
        <v>147</v>
      </c>
      <c r="F2418" t="s">
        <v>292</v>
      </c>
      <c r="G2418" t="str">
        <f t="shared" si="74"/>
        <v>Germany to World</v>
      </c>
      <c r="H2418">
        <v>2017</v>
      </c>
      <c r="I2418" t="s">
        <v>724</v>
      </c>
      <c r="J2418">
        <v>6</v>
      </c>
      <c r="K2418">
        <v>157495.554</v>
      </c>
      <c r="L2418" s="1">
        <f t="shared" si="75"/>
        <v>157.495554</v>
      </c>
    </row>
    <row r="2419" spans="1:12" ht="14.45">
      <c r="A2419" t="s">
        <v>723</v>
      </c>
      <c r="B2419" t="s">
        <v>726</v>
      </c>
      <c r="C2419">
        <v>841940</v>
      </c>
      <c r="D2419" t="s">
        <v>647</v>
      </c>
      <c r="E2419" t="s">
        <v>670</v>
      </c>
      <c r="F2419" t="s">
        <v>670</v>
      </c>
      <c r="G2419" t="str">
        <f t="shared" si="74"/>
        <v>Germany to EU27</v>
      </c>
      <c r="H2419">
        <v>2012</v>
      </c>
      <c r="I2419" t="s">
        <v>724</v>
      </c>
      <c r="J2419">
        <v>6</v>
      </c>
      <c r="K2419">
        <v>39048.841999999997</v>
      </c>
      <c r="L2419" s="1">
        <f t="shared" si="75"/>
        <v>39.048841999999993</v>
      </c>
    </row>
    <row r="2420" spans="1:12" ht="14.45">
      <c r="A2420" t="s">
        <v>723</v>
      </c>
      <c r="B2420" t="s">
        <v>726</v>
      </c>
      <c r="C2420">
        <v>841940</v>
      </c>
      <c r="D2420" t="s">
        <v>647</v>
      </c>
      <c r="E2420" t="s">
        <v>670</v>
      </c>
      <c r="F2420" t="s">
        <v>670</v>
      </c>
      <c r="G2420" t="str">
        <f t="shared" si="74"/>
        <v>Germany to EU27</v>
      </c>
      <c r="H2420">
        <v>2013</v>
      </c>
      <c r="I2420" t="s">
        <v>724</v>
      </c>
      <c r="J2420">
        <v>6</v>
      </c>
      <c r="K2420">
        <v>60446.455999999998</v>
      </c>
      <c r="L2420" s="1">
        <f t="shared" si="75"/>
        <v>60.446455999999998</v>
      </c>
    </row>
    <row r="2421" spans="1:12" ht="14.45">
      <c r="A2421" t="s">
        <v>723</v>
      </c>
      <c r="B2421" t="s">
        <v>726</v>
      </c>
      <c r="C2421">
        <v>841940</v>
      </c>
      <c r="D2421" t="s">
        <v>647</v>
      </c>
      <c r="E2421" t="s">
        <v>670</v>
      </c>
      <c r="F2421" t="s">
        <v>670</v>
      </c>
      <c r="G2421" t="str">
        <f t="shared" si="74"/>
        <v>Germany to EU27</v>
      </c>
      <c r="H2421">
        <v>2014</v>
      </c>
      <c r="I2421" t="s">
        <v>724</v>
      </c>
      <c r="J2421">
        <v>6</v>
      </c>
      <c r="K2421">
        <v>50941.165999999997</v>
      </c>
      <c r="L2421" s="1">
        <f t="shared" si="75"/>
        <v>50.941165999999996</v>
      </c>
    </row>
    <row r="2422" spans="1:12" ht="14.45">
      <c r="A2422" t="s">
        <v>723</v>
      </c>
      <c r="B2422" t="s">
        <v>726</v>
      </c>
      <c r="C2422">
        <v>841940</v>
      </c>
      <c r="D2422" t="s">
        <v>647</v>
      </c>
      <c r="E2422" t="s">
        <v>670</v>
      </c>
      <c r="F2422" t="s">
        <v>670</v>
      </c>
      <c r="G2422" t="str">
        <f t="shared" si="74"/>
        <v>Germany to EU27</v>
      </c>
      <c r="H2422">
        <v>2015</v>
      </c>
      <c r="I2422" t="s">
        <v>724</v>
      </c>
      <c r="J2422">
        <v>6</v>
      </c>
      <c r="K2422">
        <v>57426.684999999998</v>
      </c>
      <c r="L2422" s="1">
        <f t="shared" si="75"/>
        <v>57.426684999999999</v>
      </c>
    </row>
    <row r="2423" spans="1:12" ht="14.45">
      <c r="A2423" t="s">
        <v>723</v>
      </c>
      <c r="B2423" t="s">
        <v>726</v>
      </c>
      <c r="C2423">
        <v>841940</v>
      </c>
      <c r="D2423" t="s">
        <v>647</v>
      </c>
      <c r="E2423" t="s">
        <v>670</v>
      </c>
      <c r="F2423" t="s">
        <v>670</v>
      </c>
      <c r="G2423" t="str">
        <f t="shared" si="74"/>
        <v>Germany to EU27</v>
      </c>
      <c r="H2423">
        <v>2016</v>
      </c>
      <c r="I2423" t="s">
        <v>724</v>
      </c>
      <c r="J2423">
        <v>6</v>
      </c>
      <c r="K2423">
        <v>55750.815999999999</v>
      </c>
      <c r="L2423" s="1">
        <f t="shared" si="75"/>
        <v>55.750816</v>
      </c>
    </row>
    <row r="2424" spans="1:12" ht="14.45">
      <c r="A2424" t="s">
        <v>723</v>
      </c>
      <c r="B2424" t="s">
        <v>726</v>
      </c>
      <c r="C2424">
        <v>841940</v>
      </c>
      <c r="D2424" t="s">
        <v>647</v>
      </c>
      <c r="E2424" t="s">
        <v>670</v>
      </c>
      <c r="F2424" t="s">
        <v>670</v>
      </c>
      <c r="G2424" t="str">
        <f t="shared" si="74"/>
        <v>Germany to EU27</v>
      </c>
      <c r="H2424">
        <v>2017</v>
      </c>
      <c r="I2424" t="s">
        <v>724</v>
      </c>
      <c r="J2424">
        <v>6</v>
      </c>
      <c r="K2424">
        <v>58980.908000000003</v>
      </c>
      <c r="L2424" s="1">
        <f t="shared" si="75"/>
        <v>58.980908000000007</v>
      </c>
    </row>
    <row r="2425" spans="1:12" ht="14.45">
      <c r="A2425" t="s">
        <v>723</v>
      </c>
      <c r="B2425" t="s">
        <v>726</v>
      </c>
      <c r="C2425">
        <v>842129</v>
      </c>
      <c r="D2425" t="s">
        <v>647</v>
      </c>
      <c r="E2425" t="s">
        <v>147</v>
      </c>
      <c r="F2425" t="s">
        <v>292</v>
      </c>
      <c r="G2425" t="str">
        <f t="shared" si="74"/>
        <v>Germany to World</v>
      </c>
      <c r="H2425">
        <v>2012</v>
      </c>
      <c r="I2425" t="s">
        <v>724</v>
      </c>
      <c r="J2425">
        <v>6</v>
      </c>
      <c r="K2425">
        <v>1689710.4280000001</v>
      </c>
      <c r="L2425" s="1">
        <f t="shared" si="75"/>
        <v>1689.7104280000001</v>
      </c>
    </row>
    <row r="2426" spans="1:12" ht="14.45">
      <c r="A2426" t="s">
        <v>723</v>
      </c>
      <c r="B2426" t="s">
        <v>726</v>
      </c>
      <c r="C2426">
        <v>842129</v>
      </c>
      <c r="D2426" t="s">
        <v>647</v>
      </c>
      <c r="E2426" t="s">
        <v>147</v>
      </c>
      <c r="F2426" t="s">
        <v>292</v>
      </c>
      <c r="G2426" t="str">
        <f t="shared" si="74"/>
        <v>Germany to World</v>
      </c>
      <c r="H2426">
        <v>2013</v>
      </c>
      <c r="I2426" t="s">
        <v>724</v>
      </c>
      <c r="J2426">
        <v>6</v>
      </c>
      <c r="K2426">
        <v>1802048.3489999999</v>
      </c>
      <c r="L2426" s="1">
        <f t="shared" si="75"/>
        <v>1802.0483489999999</v>
      </c>
    </row>
    <row r="2427" spans="1:12" ht="14.45">
      <c r="A2427" t="s">
        <v>723</v>
      </c>
      <c r="B2427" t="s">
        <v>726</v>
      </c>
      <c r="C2427">
        <v>842129</v>
      </c>
      <c r="D2427" t="s">
        <v>647</v>
      </c>
      <c r="E2427" t="s">
        <v>147</v>
      </c>
      <c r="F2427" t="s">
        <v>292</v>
      </c>
      <c r="G2427" t="str">
        <f t="shared" si="74"/>
        <v>Germany to World</v>
      </c>
      <c r="H2427">
        <v>2014</v>
      </c>
      <c r="I2427" t="s">
        <v>724</v>
      </c>
      <c r="J2427">
        <v>6</v>
      </c>
      <c r="K2427">
        <v>1991265.9040000001</v>
      </c>
      <c r="L2427" s="1">
        <f t="shared" si="75"/>
        <v>1991.2659040000001</v>
      </c>
    </row>
    <row r="2428" spans="1:12" ht="14.45">
      <c r="A2428" t="s">
        <v>723</v>
      </c>
      <c r="B2428" t="s">
        <v>726</v>
      </c>
      <c r="C2428">
        <v>842129</v>
      </c>
      <c r="D2428" t="s">
        <v>647</v>
      </c>
      <c r="E2428" t="s">
        <v>147</v>
      </c>
      <c r="F2428" t="s">
        <v>292</v>
      </c>
      <c r="G2428" t="str">
        <f t="shared" si="74"/>
        <v>Germany to World</v>
      </c>
      <c r="H2428">
        <v>2015</v>
      </c>
      <c r="I2428" t="s">
        <v>724</v>
      </c>
      <c r="J2428">
        <v>6</v>
      </c>
      <c r="K2428">
        <v>1713683.44</v>
      </c>
      <c r="L2428" s="1">
        <f t="shared" si="75"/>
        <v>1713.68344</v>
      </c>
    </row>
    <row r="2429" spans="1:12" ht="14.45">
      <c r="A2429" t="s">
        <v>723</v>
      </c>
      <c r="B2429" t="s">
        <v>726</v>
      </c>
      <c r="C2429">
        <v>842129</v>
      </c>
      <c r="D2429" t="s">
        <v>647</v>
      </c>
      <c r="E2429" t="s">
        <v>147</v>
      </c>
      <c r="F2429" t="s">
        <v>292</v>
      </c>
      <c r="G2429" t="str">
        <f t="shared" si="74"/>
        <v>Germany to World</v>
      </c>
      <c r="H2429">
        <v>2016</v>
      </c>
      <c r="I2429" t="s">
        <v>724</v>
      </c>
      <c r="J2429">
        <v>6</v>
      </c>
      <c r="K2429">
        <v>1776987.78</v>
      </c>
      <c r="L2429" s="1">
        <f t="shared" si="75"/>
        <v>1776.9877799999999</v>
      </c>
    </row>
    <row r="2430" spans="1:12" ht="14.45">
      <c r="A2430" t="s">
        <v>723</v>
      </c>
      <c r="B2430" t="s">
        <v>726</v>
      </c>
      <c r="C2430">
        <v>842129</v>
      </c>
      <c r="D2430" t="s">
        <v>647</v>
      </c>
      <c r="E2430" t="s">
        <v>147</v>
      </c>
      <c r="F2430" t="s">
        <v>292</v>
      </c>
      <c r="G2430" t="str">
        <f t="shared" si="74"/>
        <v>Germany to World</v>
      </c>
      <c r="H2430">
        <v>2017</v>
      </c>
      <c r="I2430" t="s">
        <v>724</v>
      </c>
      <c r="J2430">
        <v>6</v>
      </c>
      <c r="K2430">
        <v>1689814.63</v>
      </c>
      <c r="L2430" s="1">
        <f t="shared" si="75"/>
        <v>1689.8146299999999</v>
      </c>
    </row>
    <row r="2431" spans="1:12" ht="14.45">
      <c r="A2431" t="s">
        <v>723</v>
      </c>
      <c r="B2431" t="s">
        <v>726</v>
      </c>
      <c r="C2431">
        <v>842129</v>
      </c>
      <c r="D2431" t="s">
        <v>647</v>
      </c>
      <c r="E2431" t="s">
        <v>670</v>
      </c>
      <c r="F2431" t="s">
        <v>670</v>
      </c>
      <c r="G2431" t="str">
        <f t="shared" si="74"/>
        <v>Germany to EU27</v>
      </c>
      <c r="H2431">
        <v>2012</v>
      </c>
      <c r="I2431" t="s">
        <v>724</v>
      </c>
      <c r="J2431">
        <v>6</v>
      </c>
      <c r="K2431">
        <v>660368.67099999997</v>
      </c>
      <c r="L2431" s="1">
        <f t="shared" si="75"/>
        <v>660.36867099999995</v>
      </c>
    </row>
    <row r="2432" spans="1:12" ht="14.45">
      <c r="A2432" t="s">
        <v>723</v>
      </c>
      <c r="B2432" t="s">
        <v>726</v>
      </c>
      <c r="C2432">
        <v>842129</v>
      </c>
      <c r="D2432" t="s">
        <v>647</v>
      </c>
      <c r="E2432" t="s">
        <v>670</v>
      </c>
      <c r="F2432" t="s">
        <v>670</v>
      </c>
      <c r="G2432" t="str">
        <f t="shared" si="74"/>
        <v>Germany to EU27</v>
      </c>
      <c r="H2432">
        <v>2013</v>
      </c>
      <c r="I2432" t="s">
        <v>724</v>
      </c>
      <c r="J2432">
        <v>6</v>
      </c>
      <c r="K2432">
        <v>715966.402</v>
      </c>
      <c r="L2432" s="1">
        <f t="shared" si="75"/>
        <v>715.96640200000002</v>
      </c>
    </row>
    <row r="2433" spans="1:12" ht="14.45">
      <c r="A2433" t="s">
        <v>723</v>
      </c>
      <c r="B2433" t="s">
        <v>726</v>
      </c>
      <c r="C2433">
        <v>842129</v>
      </c>
      <c r="D2433" t="s">
        <v>647</v>
      </c>
      <c r="E2433" t="s">
        <v>670</v>
      </c>
      <c r="F2433" t="s">
        <v>670</v>
      </c>
      <c r="G2433" t="str">
        <f t="shared" si="74"/>
        <v>Germany to EU27</v>
      </c>
      <c r="H2433">
        <v>2014</v>
      </c>
      <c r="I2433" t="s">
        <v>724</v>
      </c>
      <c r="J2433">
        <v>6</v>
      </c>
      <c r="K2433">
        <v>765793.451</v>
      </c>
      <c r="L2433" s="1">
        <f t="shared" si="75"/>
        <v>765.793451</v>
      </c>
    </row>
    <row r="2434" spans="1:12" ht="14.45">
      <c r="A2434" t="s">
        <v>723</v>
      </c>
      <c r="B2434" t="s">
        <v>726</v>
      </c>
      <c r="C2434">
        <v>842129</v>
      </c>
      <c r="D2434" t="s">
        <v>647</v>
      </c>
      <c r="E2434" t="s">
        <v>670</v>
      </c>
      <c r="F2434" t="s">
        <v>670</v>
      </c>
      <c r="G2434" t="str">
        <f t="shared" si="74"/>
        <v>Germany to EU27</v>
      </c>
      <c r="H2434">
        <v>2015</v>
      </c>
      <c r="I2434" t="s">
        <v>724</v>
      </c>
      <c r="J2434">
        <v>6</v>
      </c>
      <c r="K2434">
        <v>646925.60199999996</v>
      </c>
      <c r="L2434" s="1">
        <f t="shared" si="75"/>
        <v>646.92560199999991</v>
      </c>
    </row>
    <row r="2435" spans="1:12" ht="14.45">
      <c r="A2435" t="s">
        <v>723</v>
      </c>
      <c r="B2435" t="s">
        <v>726</v>
      </c>
      <c r="C2435">
        <v>842129</v>
      </c>
      <c r="D2435" t="s">
        <v>647</v>
      </c>
      <c r="E2435" t="s">
        <v>670</v>
      </c>
      <c r="F2435" t="s">
        <v>670</v>
      </c>
      <c r="G2435" t="str">
        <f t="shared" si="74"/>
        <v>Germany to EU27</v>
      </c>
      <c r="H2435">
        <v>2016</v>
      </c>
      <c r="I2435" t="s">
        <v>724</v>
      </c>
      <c r="J2435">
        <v>6</v>
      </c>
      <c r="K2435">
        <v>661338.68000000005</v>
      </c>
      <c r="L2435" s="1">
        <f t="shared" si="75"/>
        <v>661.33868000000007</v>
      </c>
    </row>
    <row r="2436" spans="1:12" ht="14.45">
      <c r="A2436" t="s">
        <v>723</v>
      </c>
      <c r="B2436" t="s">
        <v>726</v>
      </c>
      <c r="C2436">
        <v>842129</v>
      </c>
      <c r="D2436" t="s">
        <v>647</v>
      </c>
      <c r="E2436" t="s">
        <v>670</v>
      </c>
      <c r="F2436" t="s">
        <v>670</v>
      </c>
      <c r="G2436" t="str">
        <f t="shared" si="74"/>
        <v>Germany to EU27</v>
      </c>
      <c r="H2436">
        <v>2017</v>
      </c>
      <c r="I2436" t="s">
        <v>724</v>
      </c>
      <c r="J2436">
        <v>6</v>
      </c>
      <c r="K2436">
        <v>602903.86899999995</v>
      </c>
      <c r="L2436" s="1">
        <f t="shared" si="75"/>
        <v>602.90386899999999</v>
      </c>
    </row>
    <row r="2437" spans="1:12" ht="14.45">
      <c r="A2437" t="s">
        <v>723</v>
      </c>
      <c r="B2437" t="s">
        <v>726</v>
      </c>
      <c r="C2437">
        <v>842139</v>
      </c>
      <c r="D2437" t="s">
        <v>647</v>
      </c>
      <c r="E2437" t="s">
        <v>147</v>
      </c>
      <c r="F2437" t="s">
        <v>292</v>
      </c>
      <c r="G2437" t="str">
        <f t="shared" si="74"/>
        <v>Germany to World</v>
      </c>
      <c r="H2437">
        <v>2012</v>
      </c>
      <c r="I2437" t="s">
        <v>724</v>
      </c>
      <c r="J2437">
        <v>6</v>
      </c>
      <c r="K2437">
        <v>3483763.1630000002</v>
      </c>
      <c r="L2437" s="1">
        <f t="shared" si="75"/>
        <v>3483.7631630000001</v>
      </c>
    </row>
    <row r="2438" spans="1:12" ht="14.45">
      <c r="A2438" t="s">
        <v>723</v>
      </c>
      <c r="B2438" t="s">
        <v>726</v>
      </c>
      <c r="C2438">
        <v>842139</v>
      </c>
      <c r="D2438" t="s">
        <v>647</v>
      </c>
      <c r="E2438" t="s">
        <v>147</v>
      </c>
      <c r="F2438" t="s">
        <v>292</v>
      </c>
      <c r="G2438" t="str">
        <f t="shared" si="74"/>
        <v>Germany to World</v>
      </c>
      <c r="H2438">
        <v>2013</v>
      </c>
      <c r="I2438" t="s">
        <v>724</v>
      </c>
      <c r="J2438">
        <v>6</v>
      </c>
      <c r="K2438">
        <v>3623836.648</v>
      </c>
      <c r="L2438" s="1">
        <f t="shared" si="75"/>
        <v>3623.836648</v>
      </c>
    </row>
    <row r="2439" spans="1:12" ht="14.45">
      <c r="A2439" t="s">
        <v>723</v>
      </c>
      <c r="B2439" t="s">
        <v>726</v>
      </c>
      <c r="C2439">
        <v>842139</v>
      </c>
      <c r="D2439" t="s">
        <v>647</v>
      </c>
      <c r="E2439" t="s">
        <v>147</v>
      </c>
      <c r="F2439" t="s">
        <v>292</v>
      </c>
      <c r="G2439" t="str">
        <f t="shared" si="74"/>
        <v>Germany to World</v>
      </c>
      <c r="H2439">
        <v>2014</v>
      </c>
      <c r="I2439" t="s">
        <v>724</v>
      </c>
      <c r="J2439">
        <v>6</v>
      </c>
      <c r="K2439">
        <v>4636958.8210000005</v>
      </c>
      <c r="L2439" s="1">
        <f t="shared" si="75"/>
        <v>4636.9588210000002</v>
      </c>
    </row>
    <row r="2440" spans="1:12" ht="14.45">
      <c r="A2440" t="s">
        <v>723</v>
      </c>
      <c r="B2440" t="s">
        <v>726</v>
      </c>
      <c r="C2440">
        <v>842139</v>
      </c>
      <c r="D2440" t="s">
        <v>647</v>
      </c>
      <c r="E2440" t="s">
        <v>147</v>
      </c>
      <c r="F2440" t="s">
        <v>292</v>
      </c>
      <c r="G2440" t="str">
        <f t="shared" si="74"/>
        <v>Germany to World</v>
      </c>
      <c r="H2440">
        <v>2015</v>
      </c>
      <c r="I2440" t="s">
        <v>724</v>
      </c>
      <c r="J2440">
        <v>6</v>
      </c>
      <c r="K2440">
        <v>4535117.3190000001</v>
      </c>
      <c r="L2440" s="1">
        <f t="shared" si="75"/>
        <v>4535.117319</v>
      </c>
    </row>
    <row r="2441" spans="1:12" ht="14.45">
      <c r="A2441" t="s">
        <v>723</v>
      </c>
      <c r="B2441" t="s">
        <v>726</v>
      </c>
      <c r="C2441">
        <v>842139</v>
      </c>
      <c r="D2441" t="s">
        <v>647</v>
      </c>
      <c r="E2441" t="s">
        <v>147</v>
      </c>
      <c r="F2441" t="s">
        <v>292</v>
      </c>
      <c r="G2441" t="str">
        <f t="shared" ref="G2441:G2504" si="76">CONCATENATE(D2441, " to ", F2441)</f>
        <v>Germany to World</v>
      </c>
      <c r="H2441">
        <v>2016</v>
      </c>
      <c r="I2441" t="s">
        <v>724</v>
      </c>
      <c r="J2441">
        <v>6</v>
      </c>
      <c r="K2441">
        <v>4268917.727</v>
      </c>
      <c r="L2441" s="1">
        <f t="shared" ref="L2441:L2504" si="77">K2441/1000</f>
        <v>4268.917727</v>
      </c>
    </row>
    <row r="2442" spans="1:12" ht="14.45">
      <c r="A2442" t="s">
        <v>723</v>
      </c>
      <c r="B2442" t="s">
        <v>726</v>
      </c>
      <c r="C2442">
        <v>842139</v>
      </c>
      <c r="D2442" t="s">
        <v>647</v>
      </c>
      <c r="E2442" t="s">
        <v>147</v>
      </c>
      <c r="F2442" t="s">
        <v>292</v>
      </c>
      <c r="G2442" t="str">
        <f t="shared" si="76"/>
        <v>Germany to World</v>
      </c>
      <c r="H2442">
        <v>2017</v>
      </c>
      <c r="I2442" t="s">
        <v>724</v>
      </c>
      <c r="J2442">
        <v>6</v>
      </c>
      <c r="K2442">
        <v>4234522.7050000001</v>
      </c>
      <c r="L2442" s="1">
        <f t="shared" si="77"/>
        <v>4234.5227050000003</v>
      </c>
    </row>
    <row r="2443" spans="1:12" ht="14.45">
      <c r="A2443" t="s">
        <v>723</v>
      </c>
      <c r="B2443" t="s">
        <v>726</v>
      </c>
      <c r="C2443">
        <v>842139</v>
      </c>
      <c r="D2443" t="s">
        <v>647</v>
      </c>
      <c r="E2443" t="s">
        <v>670</v>
      </c>
      <c r="F2443" t="s">
        <v>670</v>
      </c>
      <c r="G2443" t="str">
        <f t="shared" si="76"/>
        <v>Germany to EU27</v>
      </c>
      <c r="H2443">
        <v>2012</v>
      </c>
      <c r="I2443" t="s">
        <v>724</v>
      </c>
      <c r="J2443">
        <v>6</v>
      </c>
      <c r="K2443">
        <v>1906942.6839999999</v>
      </c>
      <c r="L2443" s="1">
        <f t="shared" si="77"/>
        <v>1906.9426839999999</v>
      </c>
    </row>
    <row r="2444" spans="1:12" ht="14.45">
      <c r="A2444" t="s">
        <v>723</v>
      </c>
      <c r="B2444" t="s">
        <v>726</v>
      </c>
      <c r="C2444">
        <v>842139</v>
      </c>
      <c r="D2444" t="s">
        <v>647</v>
      </c>
      <c r="E2444" t="s">
        <v>670</v>
      </c>
      <c r="F2444" t="s">
        <v>670</v>
      </c>
      <c r="G2444" t="str">
        <f t="shared" si="76"/>
        <v>Germany to EU27</v>
      </c>
      <c r="H2444">
        <v>2013</v>
      </c>
      <c r="I2444" t="s">
        <v>724</v>
      </c>
      <c r="J2444">
        <v>6</v>
      </c>
      <c r="K2444">
        <v>1928737.5649999999</v>
      </c>
      <c r="L2444" s="1">
        <f t="shared" si="77"/>
        <v>1928.7375649999999</v>
      </c>
    </row>
    <row r="2445" spans="1:12" ht="14.45">
      <c r="A2445" t="s">
        <v>723</v>
      </c>
      <c r="B2445" t="s">
        <v>726</v>
      </c>
      <c r="C2445">
        <v>842139</v>
      </c>
      <c r="D2445" t="s">
        <v>647</v>
      </c>
      <c r="E2445" t="s">
        <v>670</v>
      </c>
      <c r="F2445" t="s">
        <v>670</v>
      </c>
      <c r="G2445" t="str">
        <f t="shared" si="76"/>
        <v>Germany to EU27</v>
      </c>
      <c r="H2445">
        <v>2014</v>
      </c>
      <c r="I2445" t="s">
        <v>724</v>
      </c>
      <c r="J2445">
        <v>6</v>
      </c>
      <c r="K2445">
        <v>2845554.8990000002</v>
      </c>
      <c r="L2445" s="1">
        <f t="shared" si="77"/>
        <v>2845.5548990000002</v>
      </c>
    </row>
    <row r="2446" spans="1:12" ht="14.45">
      <c r="A2446" t="s">
        <v>723</v>
      </c>
      <c r="B2446" t="s">
        <v>726</v>
      </c>
      <c r="C2446">
        <v>842139</v>
      </c>
      <c r="D2446" t="s">
        <v>647</v>
      </c>
      <c r="E2446" t="s">
        <v>670</v>
      </c>
      <c r="F2446" t="s">
        <v>670</v>
      </c>
      <c r="G2446" t="str">
        <f t="shared" si="76"/>
        <v>Germany to EU27</v>
      </c>
      <c r="H2446">
        <v>2015</v>
      </c>
      <c r="I2446" t="s">
        <v>724</v>
      </c>
      <c r="J2446">
        <v>6</v>
      </c>
      <c r="K2446">
        <v>3045834.65</v>
      </c>
      <c r="L2446" s="1">
        <f t="shared" si="77"/>
        <v>3045.8346499999998</v>
      </c>
    </row>
    <row r="2447" spans="1:12" ht="14.45">
      <c r="A2447" t="s">
        <v>723</v>
      </c>
      <c r="B2447" t="s">
        <v>726</v>
      </c>
      <c r="C2447">
        <v>842139</v>
      </c>
      <c r="D2447" t="s">
        <v>647</v>
      </c>
      <c r="E2447" t="s">
        <v>670</v>
      </c>
      <c r="F2447" t="s">
        <v>670</v>
      </c>
      <c r="G2447" t="str">
        <f t="shared" si="76"/>
        <v>Germany to EU27</v>
      </c>
      <c r="H2447">
        <v>2016</v>
      </c>
      <c r="I2447" t="s">
        <v>724</v>
      </c>
      <c r="J2447">
        <v>6</v>
      </c>
      <c r="K2447">
        <v>2802269.8190000001</v>
      </c>
      <c r="L2447" s="1">
        <f t="shared" si="77"/>
        <v>2802.2698190000001</v>
      </c>
    </row>
    <row r="2448" spans="1:12" ht="14.45">
      <c r="A2448" t="s">
        <v>723</v>
      </c>
      <c r="B2448" t="s">
        <v>726</v>
      </c>
      <c r="C2448">
        <v>842139</v>
      </c>
      <c r="D2448" t="s">
        <v>647</v>
      </c>
      <c r="E2448" t="s">
        <v>670</v>
      </c>
      <c r="F2448" t="s">
        <v>670</v>
      </c>
      <c r="G2448" t="str">
        <f t="shared" si="76"/>
        <v>Germany to EU27</v>
      </c>
      <c r="H2448">
        <v>2017</v>
      </c>
      <c r="I2448" t="s">
        <v>724</v>
      </c>
      <c r="J2448">
        <v>6</v>
      </c>
      <c r="K2448">
        <v>2654793.5559999999</v>
      </c>
      <c r="L2448" s="1">
        <f t="shared" si="77"/>
        <v>2654.7935560000001</v>
      </c>
    </row>
    <row r="2449" spans="1:12" ht="14.45">
      <c r="A2449" t="s">
        <v>723</v>
      </c>
      <c r="B2449" t="s">
        <v>726</v>
      </c>
      <c r="C2449">
        <v>847989</v>
      </c>
      <c r="D2449" t="s">
        <v>647</v>
      </c>
      <c r="E2449" t="s">
        <v>147</v>
      </c>
      <c r="F2449" t="s">
        <v>292</v>
      </c>
      <c r="G2449" t="str">
        <f t="shared" si="76"/>
        <v>Germany to World</v>
      </c>
      <c r="H2449">
        <v>2012</v>
      </c>
      <c r="I2449" t="s">
        <v>724</v>
      </c>
      <c r="J2449">
        <v>6</v>
      </c>
      <c r="K2449">
        <v>7312160.1349999998</v>
      </c>
      <c r="L2449" s="1">
        <f t="shared" si="77"/>
        <v>7312.1601350000001</v>
      </c>
    </row>
    <row r="2450" spans="1:12" ht="14.45">
      <c r="A2450" t="s">
        <v>723</v>
      </c>
      <c r="B2450" t="s">
        <v>726</v>
      </c>
      <c r="C2450">
        <v>847989</v>
      </c>
      <c r="D2450" t="s">
        <v>647</v>
      </c>
      <c r="E2450" t="s">
        <v>147</v>
      </c>
      <c r="F2450" t="s">
        <v>292</v>
      </c>
      <c r="G2450" t="str">
        <f t="shared" si="76"/>
        <v>Germany to World</v>
      </c>
      <c r="H2450">
        <v>2013</v>
      </c>
      <c r="I2450" t="s">
        <v>724</v>
      </c>
      <c r="J2450">
        <v>6</v>
      </c>
      <c r="K2450">
        <v>7307958.6830000002</v>
      </c>
      <c r="L2450" s="1">
        <f t="shared" si="77"/>
        <v>7307.9586829999998</v>
      </c>
    </row>
    <row r="2451" spans="1:12" ht="14.45">
      <c r="A2451" t="s">
        <v>723</v>
      </c>
      <c r="B2451" t="s">
        <v>726</v>
      </c>
      <c r="C2451">
        <v>847989</v>
      </c>
      <c r="D2451" t="s">
        <v>647</v>
      </c>
      <c r="E2451" t="s">
        <v>147</v>
      </c>
      <c r="F2451" t="s">
        <v>292</v>
      </c>
      <c r="G2451" t="str">
        <f t="shared" si="76"/>
        <v>Germany to World</v>
      </c>
      <c r="H2451">
        <v>2014</v>
      </c>
      <c r="I2451" t="s">
        <v>724</v>
      </c>
      <c r="J2451">
        <v>6</v>
      </c>
      <c r="K2451">
        <v>7782979.6119999997</v>
      </c>
      <c r="L2451" s="1">
        <f t="shared" si="77"/>
        <v>7782.9796120000001</v>
      </c>
    </row>
    <row r="2452" spans="1:12" ht="14.45">
      <c r="A2452" t="s">
        <v>723</v>
      </c>
      <c r="B2452" t="s">
        <v>726</v>
      </c>
      <c r="C2452">
        <v>847989</v>
      </c>
      <c r="D2452" t="s">
        <v>647</v>
      </c>
      <c r="E2452" t="s">
        <v>147</v>
      </c>
      <c r="F2452" t="s">
        <v>292</v>
      </c>
      <c r="G2452" t="str">
        <f t="shared" si="76"/>
        <v>Germany to World</v>
      </c>
      <c r="H2452">
        <v>2015</v>
      </c>
      <c r="I2452" t="s">
        <v>724</v>
      </c>
      <c r="J2452">
        <v>6</v>
      </c>
      <c r="K2452">
        <v>6952437.7189999996</v>
      </c>
      <c r="L2452" s="1">
        <f t="shared" si="77"/>
        <v>6952.4377189999996</v>
      </c>
    </row>
    <row r="2453" spans="1:12" ht="14.45">
      <c r="A2453" t="s">
        <v>723</v>
      </c>
      <c r="B2453" t="s">
        <v>726</v>
      </c>
      <c r="C2453">
        <v>847989</v>
      </c>
      <c r="D2453" t="s">
        <v>647</v>
      </c>
      <c r="E2453" t="s">
        <v>147</v>
      </c>
      <c r="F2453" t="s">
        <v>292</v>
      </c>
      <c r="G2453" t="str">
        <f t="shared" si="76"/>
        <v>Germany to World</v>
      </c>
      <c r="H2453">
        <v>2016</v>
      </c>
      <c r="I2453" t="s">
        <v>724</v>
      </c>
      <c r="J2453">
        <v>6</v>
      </c>
      <c r="K2453">
        <v>7219405.2690000003</v>
      </c>
      <c r="L2453" s="1">
        <f t="shared" si="77"/>
        <v>7219.4052690000008</v>
      </c>
    </row>
    <row r="2454" spans="1:12" ht="14.45">
      <c r="A2454" t="s">
        <v>723</v>
      </c>
      <c r="B2454" t="s">
        <v>726</v>
      </c>
      <c r="C2454">
        <v>847989</v>
      </c>
      <c r="D2454" t="s">
        <v>647</v>
      </c>
      <c r="E2454" t="s">
        <v>147</v>
      </c>
      <c r="F2454" t="s">
        <v>292</v>
      </c>
      <c r="G2454" t="str">
        <f t="shared" si="76"/>
        <v>Germany to World</v>
      </c>
      <c r="H2454">
        <v>2017</v>
      </c>
      <c r="I2454" t="s">
        <v>724</v>
      </c>
      <c r="J2454">
        <v>6</v>
      </c>
      <c r="K2454">
        <v>8803292.5769999996</v>
      </c>
      <c r="L2454" s="1">
        <f t="shared" si="77"/>
        <v>8803.2925770000002</v>
      </c>
    </row>
    <row r="2455" spans="1:12" ht="14.45">
      <c r="A2455" t="s">
        <v>723</v>
      </c>
      <c r="B2455" t="s">
        <v>726</v>
      </c>
      <c r="C2455">
        <v>847989</v>
      </c>
      <c r="D2455" t="s">
        <v>647</v>
      </c>
      <c r="E2455" t="s">
        <v>670</v>
      </c>
      <c r="F2455" t="s">
        <v>670</v>
      </c>
      <c r="G2455" t="str">
        <f t="shared" si="76"/>
        <v>Germany to EU27</v>
      </c>
      <c r="H2455">
        <v>2012</v>
      </c>
      <c r="I2455" t="s">
        <v>724</v>
      </c>
      <c r="J2455">
        <v>6</v>
      </c>
      <c r="K2455">
        <v>2707305.63</v>
      </c>
      <c r="L2455" s="1">
        <f t="shared" si="77"/>
        <v>2707.3056299999998</v>
      </c>
    </row>
    <row r="2456" spans="1:12" ht="14.45">
      <c r="A2456" t="s">
        <v>723</v>
      </c>
      <c r="B2456" t="s">
        <v>726</v>
      </c>
      <c r="C2456">
        <v>847989</v>
      </c>
      <c r="D2456" t="s">
        <v>647</v>
      </c>
      <c r="E2456" t="s">
        <v>670</v>
      </c>
      <c r="F2456" t="s">
        <v>670</v>
      </c>
      <c r="G2456" t="str">
        <f t="shared" si="76"/>
        <v>Germany to EU27</v>
      </c>
      <c r="H2456">
        <v>2013</v>
      </c>
      <c r="I2456" t="s">
        <v>724</v>
      </c>
      <c r="J2456">
        <v>6</v>
      </c>
      <c r="K2456">
        <v>2840813.31</v>
      </c>
      <c r="L2456" s="1">
        <f t="shared" si="77"/>
        <v>2840.81331</v>
      </c>
    </row>
    <row r="2457" spans="1:12" ht="14.45">
      <c r="A2457" t="s">
        <v>723</v>
      </c>
      <c r="B2457" t="s">
        <v>726</v>
      </c>
      <c r="C2457">
        <v>847989</v>
      </c>
      <c r="D2457" t="s">
        <v>647</v>
      </c>
      <c r="E2457" t="s">
        <v>670</v>
      </c>
      <c r="F2457" t="s">
        <v>670</v>
      </c>
      <c r="G2457" t="str">
        <f t="shared" si="76"/>
        <v>Germany to EU27</v>
      </c>
      <c r="H2457">
        <v>2014</v>
      </c>
      <c r="I2457" t="s">
        <v>724</v>
      </c>
      <c r="J2457">
        <v>6</v>
      </c>
      <c r="K2457">
        <v>3082342.926</v>
      </c>
      <c r="L2457" s="1">
        <f t="shared" si="77"/>
        <v>3082.3429259999998</v>
      </c>
    </row>
    <row r="2458" spans="1:12" ht="14.45">
      <c r="A2458" t="s">
        <v>723</v>
      </c>
      <c r="B2458" t="s">
        <v>726</v>
      </c>
      <c r="C2458">
        <v>847989</v>
      </c>
      <c r="D2458" t="s">
        <v>647</v>
      </c>
      <c r="E2458" t="s">
        <v>670</v>
      </c>
      <c r="F2458" t="s">
        <v>670</v>
      </c>
      <c r="G2458" t="str">
        <f t="shared" si="76"/>
        <v>Germany to EU27</v>
      </c>
      <c r="H2458">
        <v>2015</v>
      </c>
      <c r="I2458" t="s">
        <v>724</v>
      </c>
      <c r="J2458">
        <v>6</v>
      </c>
      <c r="K2458">
        <v>2936210.5380000002</v>
      </c>
      <c r="L2458" s="1">
        <f t="shared" si="77"/>
        <v>2936.2105380000003</v>
      </c>
    </row>
    <row r="2459" spans="1:12" ht="14.45">
      <c r="A2459" t="s">
        <v>723</v>
      </c>
      <c r="B2459" t="s">
        <v>726</v>
      </c>
      <c r="C2459">
        <v>847989</v>
      </c>
      <c r="D2459" t="s">
        <v>647</v>
      </c>
      <c r="E2459" t="s">
        <v>670</v>
      </c>
      <c r="F2459" t="s">
        <v>670</v>
      </c>
      <c r="G2459" t="str">
        <f t="shared" si="76"/>
        <v>Germany to EU27</v>
      </c>
      <c r="H2459">
        <v>2016</v>
      </c>
      <c r="I2459" t="s">
        <v>724</v>
      </c>
      <c r="J2459">
        <v>6</v>
      </c>
      <c r="K2459">
        <v>3146462.1809999999</v>
      </c>
      <c r="L2459" s="1">
        <f t="shared" si="77"/>
        <v>3146.4621809999999</v>
      </c>
    </row>
    <row r="2460" spans="1:12" ht="14.45">
      <c r="A2460" t="s">
        <v>723</v>
      </c>
      <c r="B2460" t="s">
        <v>726</v>
      </c>
      <c r="C2460">
        <v>847989</v>
      </c>
      <c r="D2460" t="s">
        <v>647</v>
      </c>
      <c r="E2460" t="s">
        <v>670</v>
      </c>
      <c r="F2460" t="s">
        <v>670</v>
      </c>
      <c r="G2460" t="str">
        <f t="shared" si="76"/>
        <v>Germany to EU27</v>
      </c>
      <c r="H2460">
        <v>2017</v>
      </c>
      <c r="I2460" t="s">
        <v>724</v>
      </c>
      <c r="J2460">
        <v>6</v>
      </c>
      <c r="K2460">
        <v>3868669.88</v>
      </c>
      <c r="L2460" s="1">
        <f t="shared" si="77"/>
        <v>3868.6698799999999</v>
      </c>
    </row>
    <row r="2461" spans="1:12" ht="14.45">
      <c r="A2461" t="s">
        <v>723</v>
      </c>
      <c r="B2461" t="s">
        <v>815</v>
      </c>
      <c r="C2461">
        <v>730900</v>
      </c>
      <c r="D2461" t="s">
        <v>816</v>
      </c>
      <c r="E2461" t="s">
        <v>147</v>
      </c>
      <c r="F2461" t="s">
        <v>292</v>
      </c>
      <c r="G2461" t="str">
        <f t="shared" si="76"/>
        <v>Denmark to World</v>
      </c>
      <c r="H2461">
        <v>2012</v>
      </c>
      <c r="I2461" t="s">
        <v>724</v>
      </c>
      <c r="J2461">
        <v>6</v>
      </c>
      <c r="K2461">
        <v>32797.161</v>
      </c>
      <c r="L2461" s="1">
        <f t="shared" si="77"/>
        <v>32.797161000000003</v>
      </c>
    </row>
    <row r="2462" spans="1:12" ht="14.45">
      <c r="A2462" t="s">
        <v>723</v>
      </c>
      <c r="B2462" t="s">
        <v>815</v>
      </c>
      <c r="C2462">
        <v>730900</v>
      </c>
      <c r="D2462" t="s">
        <v>816</v>
      </c>
      <c r="E2462" t="s">
        <v>147</v>
      </c>
      <c r="F2462" t="s">
        <v>292</v>
      </c>
      <c r="G2462" t="str">
        <f t="shared" si="76"/>
        <v>Denmark to World</v>
      </c>
      <c r="H2462">
        <v>2013</v>
      </c>
      <c r="I2462" t="s">
        <v>724</v>
      </c>
      <c r="J2462">
        <v>6</v>
      </c>
      <c r="K2462">
        <v>29614.856</v>
      </c>
      <c r="L2462" s="1">
        <f t="shared" si="77"/>
        <v>29.614856</v>
      </c>
    </row>
    <row r="2463" spans="1:12" ht="14.45">
      <c r="A2463" t="s">
        <v>723</v>
      </c>
      <c r="B2463" t="s">
        <v>815</v>
      </c>
      <c r="C2463">
        <v>730900</v>
      </c>
      <c r="D2463" t="s">
        <v>816</v>
      </c>
      <c r="E2463" t="s">
        <v>147</v>
      </c>
      <c r="F2463" t="s">
        <v>292</v>
      </c>
      <c r="G2463" t="str">
        <f t="shared" si="76"/>
        <v>Denmark to World</v>
      </c>
      <c r="H2463">
        <v>2014</v>
      </c>
      <c r="I2463" t="s">
        <v>724</v>
      </c>
      <c r="J2463">
        <v>6</v>
      </c>
      <c r="K2463">
        <v>28282.263999999999</v>
      </c>
      <c r="L2463" s="1">
        <f t="shared" si="77"/>
        <v>28.282263999999998</v>
      </c>
    </row>
    <row r="2464" spans="1:12" ht="14.45">
      <c r="A2464" t="s">
        <v>723</v>
      </c>
      <c r="B2464" t="s">
        <v>815</v>
      </c>
      <c r="C2464">
        <v>730900</v>
      </c>
      <c r="D2464" t="s">
        <v>816</v>
      </c>
      <c r="E2464" t="s">
        <v>147</v>
      </c>
      <c r="F2464" t="s">
        <v>292</v>
      </c>
      <c r="G2464" t="str">
        <f t="shared" si="76"/>
        <v>Denmark to World</v>
      </c>
      <c r="H2464">
        <v>2015</v>
      </c>
      <c r="I2464" t="s">
        <v>724</v>
      </c>
      <c r="J2464">
        <v>6</v>
      </c>
      <c r="K2464">
        <v>28605.81</v>
      </c>
      <c r="L2464" s="1">
        <f t="shared" si="77"/>
        <v>28.605810000000002</v>
      </c>
    </row>
    <row r="2465" spans="1:12" ht="14.45">
      <c r="A2465" t="s">
        <v>723</v>
      </c>
      <c r="B2465" t="s">
        <v>815</v>
      </c>
      <c r="C2465">
        <v>730900</v>
      </c>
      <c r="D2465" t="s">
        <v>816</v>
      </c>
      <c r="E2465" t="s">
        <v>147</v>
      </c>
      <c r="F2465" t="s">
        <v>292</v>
      </c>
      <c r="G2465" t="str">
        <f t="shared" si="76"/>
        <v>Denmark to World</v>
      </c>
      <c r="H2465">
        <v>2016</v>
      </c>
      <c r="I2465" t="s">
        <v>724</v>
      </c>
      <c r="J2465">
        <v>6</v>
      </c>
      <c r="K2465">
        <v>30578.928</v>
      </c>
      <c r="L2465" s="1">
        <f t="shared" si="77"/>
        <v>30.578928000000001</v>
      </c>
    </row>
    <row r="2466" spans="1:12" ht="14.45">
      <c r="A2466" t="s">
        <v>723</v>
      </c>
      <c r="B2466" t="s">
        <v>815</v>
      </c>
      <c r="C2466">
        <v>730900</v>
      </c>
      <c r="D2466" t="s">
        <v>816</v>
      </c>
      <c r="E2466" t="s">
        <v>147</v>
      </c>
      <c r="F2466" t="s">
        <v>292</v>
      </c>
      <c r="G2466" t="str">
        <f t="shared" si="76"/>
        <v>Denmark to World</v>
      </c>
      <c r="H2466">
        <v>2017</v>
      </c>
      <c r="I2466" t="s">
        <v>724</v>
      </c>
      <c r="J2466">
        <v>6</v>
      </c>
      <c r="K2466">
        <v>21581.769</v>
      </c>
      <c r="L2466" s="1">
        <f t="shared" si="77"/>
        <v>21.581769000000001</v>
      </c>
    </row>
    <row r="2467" spans="1:12" ht="14.45">
      <c r="A2467" t="s">
        <v>723</v>
      </c>
      <c r="B2467" t="s">
        <v>815</v>
      </c>
      <c r="C2467">
        <v>730900</v>
      </c>
      <c r="D2467" t="s">
        <v>816</v>
      </c>
      <c r="E2467" t="s">
        <v>670</v>
      </c>
      <c r="F2467" t="s">
        <v>670</v>
      </c>
      <c r="G2467" t="str">
        <f t="shared" si="76"/>
        <v>Denmark to EU27</v>
      </c>
      <c r="H2467">
        <v>2012</v>
      </c>
      <c r="I2467" t="s">
        <v>724</v>
      </c>
      <c r="J2467">
        <v>6</v>
      </c>
      <c r="K2467">
        <v>10720.665000000001</v>
      </c>
      <c r="L2467" s="1">
        <f t="shared" si="77"/>
        <v>10.720665</v>
      </c>
    </row>
    <row r="2468" spans="1:12" ht="14.45">
      <c r="A2468" t="s">
        <v>723</v>
      </c>
      <c r="B2468" t="s">
        <v>815</v>
      </c>
      <c r="C2468">
        <v>730900</v>
      </c>
      <c r="D2468" t="s">
        <v>816</v>
      </c>
      <c r="E2468" t="s">
        <v>670</v>
      </c>
      <c r="F2468" t="s">
        <v>670</v>
      </c>
      <c r="G2468" t="str">
        <f t="shared" si="76"/>
        <v>Denmark to EU27</v>
      </c>
      <c r="H2468">
        <v>2013</v>
      </c>
      <c r="I2468" t="s">
        <v>724</v>
      </c>
      <c r="J2468">
        <v>6</v>
      </c>
      <c r="K2468">
        <v>11461.927</v>
      </c>
      <c r="L2468" s="1">
        <f t="shared" si="77"/>
        <v>11.461926999999999</v>
      </c>
    </row>
    <row r="2469" spans="1:12" ht="14.45">
      <c r="A2469" t="s">
        <v>723</v>
      </c>
      <c r="B2469" t="s">
        <v>815</v>
      </c>
      <c r="C2469">
        <v>730900</v>
      </c>
      <c r="D2469" t="s">
        <v>816</v>
      </c>
      <c r="E2469" t="s">
        <v>670</v>
      </c>
      <c r="F2469" t="s">
        <v>670</v>
      </c>
      <c r="G2469" t="str">
        <f t="shared" si="76"/>
        <v>Denmark to EU27</v>
      </c>
      <c r="H2469">
        <v>2014</v>
      </c>
      <c r="I2469" t="s">
        <v>724</v>
      </c>
      <c r="J2469">
        <v>6</v>
      </c>
      <c r="K2469">
        <v>12453.39</v>
      </c>
      <c r="L2469" s="1">
        <f t="shared" si="77"/>
        <v>12.453389999999999</v>
      </c>
    </row>
    <row r="2470" spans="1:12" ht="14.45">
      <c r="A2470" t="s">
        <v>723</v>
      </c>
      <c r="B2470" t="s">
        <v>815</v>
      </c>
      <c r="C2470">
        <v>730900</v>
      </c>
      <c r="D2470" t="s">
        <v>816</v>
      </c>
      <c r="E2470" t="s">
        <v>670</v>
      </c>
      <c r="F2470" t="s">
        <v>670</v>
      </c>
      <c r="G2470" t="str">
        <f t="shared" si="76"/>
        <v>Denmark to EU27</v>
      </c>
      <c r="H2470">
        <v>2015</v>
      </c>
      <c r="I2470" t="s">
        <v>724</v>
      </c>
      <c r="J2470">
        <v>6</v>
      </c>
      <c r="K2470">
        <v>12714.487999999999</v>
      </c>
      <c r="L2470" s="1">
        <f t="shared" si="77"/>
        <v>12.714487999999999</v>
      </c>
    </row>
    <row r="2471" spans="1:12" ht="14.45">
      <c r="A2471" t="s">
        <v>723</v>
      </c>
      <c r="B2471" t="s">
        <v>815</v>
      </c>
      <c r="C2471">
        <v>730900</v>
      </c>
      <c r="D2471" t="s">
        <v>816</v>
      </c>
      <c r="E2471" t="s">
        <v>670</v>
      </c>
      <c r="F2471" t="s">
        <v>670</v>
      </c>
      <c r="G2471" t="str">
        <f t="shared" si="76"/>
        <v>Denmark to EU27</v>
      </c>
      <c r="H2471">
        <v>2016</v>
      </c>
      <c r="I2471" t="s">
        <v>724</v>
      </c>
      <c r="J2471">
        <v>6</v>
      </c>
      <c r="K2471">
        <v>10911.866</v>
      </c>
      <c r="L2471" s="1">
        <f t="shared" si="77"/>
        <v>10.911866</v>
      </c>
    </row>
    <row r="2472" spans="1:12" ht="14.45">
      <c r="A2472" t="s">
        <v>723</v>
      </c>
      <c r="B2472" t="s">
        <v>815</v>
      </c>
      <c r="C2472">
        <v>730900</v>
      </c>
      <c r="D2472" t="s">
        <v>816</v>
      </c>
      <c r="E2472" t="s">
        <v>670</v>
      </c>
      <c r="F2472" t="s">
        <v>670</v>
      </c>
      <c r="G2472" t="str">
        <f t="shared" si="76"/>
        <v>Denmark to EU27</v>
      </c>
      <c r="H2472">
        <v>2017</v>
      </c>
      <c r="I2472" t="s">
        <v>724</v>
      </c>
      <c r="J2472">
        <v>6</v>
      </c>
      <c r="K2472">
        <v>9047.1689999999999</v>
      </c>
      <c r="L2472" s="1">
        <f t="shared" si="77"/>
        <v>9.0471690000000002</v>
      </c>
    </row>
    <row r="2473" spans="1:12" ht="14.45">
      <c r="A2473" t="s">
        <v>723</v>
      </c>
      <c r="B2473" t="s">
        <v>815</v>
      </c>
      <c r="C2473">
        <v>741999</v>
      </c>
      <c r="D2473" t="s">
        <v>816</v>
      </c>
      <c r="E2473" t="s">
        <v>147</v>
      </c>
      <c r="F2473" t="s">
        <v>292</v>
      </c>
      <c r="G2473" t="str">
        <f t="shared" si="76"/>
        <v>Denmark to World</v>
      </c>
      <c r="H2473">
        <v>2012</v>
      </c>
      <c r="I2473" t="s">
        <v>724</v>
      </c>
      <c r="J2473">
        <v>6</v>
      </c>
      <c r="K2473">
        <v>21063.431</v>
      </c>
      <c r="L2473" s="1">
        <f t="shared" si="77"/>
        <v>21.063431000000001</v>
      </c>
    </row>
    <row r="2474" spans="1:12" ht="14.45">
      <c r="A2474" t="s">
        <v>723</v>
      </c>
      <c r="B2474" t="s">
        <v>815</v>
      </c>
      <c r="C2474">
        <v>741999</v>
      </c>
      <c r="D2474" t="s">
        <v>816</v>
      </c>
      <c r="E2474" t="s">
        <v>147</v>
      </c>
      <c r="F2474" t="s">
        <v>292</v>
      </c>
      <c r="G2474" t="str">
        <f t="shared" si="76"/>
        <v>Denmark to World</v>
      </c>
      <c r="H2474">
        <v>2013</v>
      </c>
      <c r="I2474" t="s">
        <v>724</v>
      </c>
      <c r="J2474">
        <v>6</v>
      </c>
      <c r="K2474">
        <v>17152.328000000001</v>
      </c>
      <c r="L2474" s="1">
        <f t="shared" si="77"/>
        <v>17.152328000000001</v>
      </c>
    </row>
    <row r="2475" spans="1:12" ht="14.45">
      <c r="A2475" t="s">
        <v>723</v>
      </c>
      <c r="B2475" t="s">
        <v>815</v>
      </c>
      <c r="C2475">
        <v>741999</v>
      </c>
      <c r="D2475" t="s">
        <v>816</v>
      </c>
      <c r="E2475" t="s">
        <v>147</v>
      </c>
      <c r="F2475" t="s">
        <v>292</v>
      </c>
      <c r="G2475" t="str">
        <f t="shared" si="76"/>
        <v>Denmark to World</v>
      </c>
      <c r="H2475">
        <v>2014</v>
      </c>
      <c r="I2475" t="s">
        <v>724</v>
      </c>
      <c r="J2475">
        <v>6</v>
      </c>
      <c r="K2475">
        <v>15843.093999999999</v>
      </c>
      <c r="L2475" s="1">
        <f t="shared" si="77"/>
        <v>15.843093999999999</v>
      </c>
    </row>
    <row r="2476" spans="1:12" ht="14.45">
      <c r="A2476" t="s">
        <v>723</v>
      </c>
      <c r="B2476" t="s">
        <v>815</v>
      </c>
      <c r="C2476">
        <v>741999</v>
      </c>
      <c r="D2476" t="s">
        <v>816</v>
      </c>
      <c r="E2476" t="s">
        <v>147</v>
      </c>
      <c r="F2476" t="s">
        <v>292</v>
      </c>
      <c r="G2476" t="str">
        <f t="shared" si="76"/>
        <v>Denmark to World</v>
      </c>
      <c r="H2476">
        <v>2015</v>
      </c>
      <c r="I2476" t="s">
        <v>724</v>
      </c>
      <c r="J2476">
        <v>6</v>
      </c>
      <c r="K2476">
        <v>16427.395</v>
      </c>
      <c r="L2476" s="1">
        <f t="shared" si="77"/>
        <v>16.427395000000001</v>
      </c>
    </row>
    <row r="2477" spans="1:12" ht="14.45">
      <c r="A2477" t="s">
        <v>723</v>
      </c>
      <c r="B2477" t="s">
        <v>815</v>
      </c>
      <c r="C2477">
        <v>741999</v>
      </c>
      <c r="D2477" t="s">
        <v>816</v>
      </c>
      <c r="E2477" t="s">
        <v>147</v>
      </c>
      <c r="F2477" t="s">
        <v>292</v>
      </c>
      <c r="G2477" t="str">
        <f t="shared" si="76"/>
        <v>Denmark to World</v>
      </c>
      <c r="H2477">
        <v>2016</v>
      </c>
      <c r="I2477" t="s">
        <v>724</v>
      </c>
      <c r="J2477">
        <v>6</v>
      </c>
      <c r="K2477">
        <v>16445.383999999998</v>
      </c>
      <c r="L2477" s="1">
        <f t="shared" si="77"/>
        <v>16.445383999999997</v>
      </c>
    </row>
    <row r="2478" spans="1:12" ht="14.45">
      <c r="A2478" t="s">
        <v>723</v>
      </c>
      <c r="B2478" t="s">
        <v>815</v>
      </c>
      <c r="C2478">
        <v>741999</v>
      </c>
      <c r="D2478" t="s">
        <v>816</v>
      </c>
      <c r="E2478" t="s">
        <v>147</v>
      </c>
      <c r="F2478" t="s">
        <v>292</v>
      </c>
      <c r="G2478" t="str">
        <f t="shared" si="76"/>
        <v>Denmark to World</v>
      </c>
      <c r="H2478">
        <v>2017</v>
      </c>
      <c r="I2478" t="s">
        <v>724</v>
      </c>
      <c r="J2478">
        <v>6</v>
      </c>
      <c r="K2478">
        <v>15187.001</v>
      </c>
      <c r="L2478" s="1">
        <f t="shared" si="77"/>
        <v>15.187001</v>
      </c>
    </row>
    <row r="2479" spans="1:12" ht="14.45">
      <c r="A2479" t="s">
        <v>723</v>
      </c>
      <c r="B2479" t="s">
        <v>815</v>
      </c>
      <c r="C2479">
        <v>741999</v>
      </c>
      <c r="D2479" t="s">
        <v>816</v>
      </c>
      <c r="E2479" t="s">
        <v>670</v>
      </c>
      <c r="F2479" t="s">
        <v>670</v>
      </c>
      <c r="G2479" t="str">
        <f t="shared" si="76"/>
        <v>Denmark to EU27</v>
      </c>
      <c r="H2479">
        <v>2012</v>
      </c>
      <c r="I2479" t="s">
        <v>724</v>
      </c>
      <c r="J2479">
        <v>6</v>
      </c>
      <c r="K2479">
        <v>15471.201999999999</v>
      </c>
      <c r="L2479" s="1">
        <f t="shared" si="77"/>
        <v>15.471202</v>
      </c>
    </row>
    <row r="2480" spans="1:12" ht="14.45">
      <c r="A2480" t="s">
        <v>723</v>
      </c>
      <c r="B2480" t="s">
        <v>815</v>
      </c>
      <c r="C2480">
        <v>741999</v>
      </c>
      <c r="D2480" t="s">
        <v>816</v>
      </c>
      <c r="E2480" t="s">
        <v>670</v>
      </c>
      <c r="F2480" t="s">
        <v>670</v>
      </c>
      <c r="G2480" t="str">
        <f t="shared" si="76"/>
        <v>Denmark to EU27</v>
      </c>
      <c r="H2480">
        <v>2013</v>
      </c>
      <c r="I2480" t="s">
        <v>724</v>
      </c>
      <c r="J2480">
        <v>6</v>
      </c>
      <c r="K2480">
        <v>13900.186</v>
      </c>
      <c r="L2480" s="1">
        <f t="shared" si="77"/>
        <v>13.900186</v>
      </c>
    </row>
    <row r="2481" spans="1:12" ht="14.45">
      <c r="A2481" t="s">
        <v>723</v>
      </c>
      <c r="B2481" t="s">
        <v>815</v>
      </c>
      <c r="C2481">
        <v>741999</v>
      </c>
      <c r="D2481" t="s">
        <v>816</v>
      </c>
      <c r="E2481" t="s">
        <v>670</v>
      </c>
      <c r="F2481" t="s">
        <v>670</v>
      </c>
      <c r="G2481" t="str">
        <f t="shared" si="76"/>
        <v>Denmark to EU27</v>
      </c>
      <c r="H2481">
        <v>2014</v>
      </c>
      <c r="I2481" t="s">
        <v>724</v>
      </c>
      <c r="J2481">
        <v>6</v>
      </c>
      <c r="K2481">
        <v>11707.513999999999</v>
      </c>
      <c r="L2481" s="1">
        <f t="shared" si="77"/>
        <v>11.707514</v>
      </c>
    </row>
    <row r="2482" spans="1:12" ht="14.45">
      <c r="A2482" t="s">
        <v>723</v>
      </c>
      <c r="B2482" t="s">
        <v>815</v>
      </c>
      <c r="C2482">
        <v>741999</v>
      </c>
      <c r="D2482" t="s">
        <v>816</v>
      </c>
      <c r="E2482" t="s">
        <v>670</v>
      </c>
      <c r="F2482" t="s">
        <v>670</v>
      </c>
      <c r="G2482" t="str">
        <f t="shared" si="76"/>
        <v>Denmark to EU27</v>
      </c>
      <c r="H2482">
        <v>2015</v>
      </c>
      <c r="I2482" t="s">
        <v>724</v>
      </c>
      <c r="J2482">
        <v>6</v>
      </c>
      <c r="K2482">
        <v>9881.2170000000006</v>
      </c>
      <c r="L2482" s="1">
        <f t="shared" si="77"/>
        <v>9.8812170000000012</v>
      </c>
    </row>
    <row r="2483" spans="1:12" ht="14.45">
      <c r="A2483" t="s">
        <v>723</v>
      </c>
      <c r="B2483" t="s">
        <v>815</v>
      </c>
      <c r="C2483">
        <v>741999</v>
      </c>
      <c r="D2483" t="s">
        <v>816</v>
      </c>
      <c r="E2483" t="s">
        <v>670</v>
      </c>
      <c r="F2483" t="s">
        <v>670</v>
      </c>
      <c r="G2483" t="str">
        <f t="shared" si="76"/>
        <v>Denmark to EU27</v>
      </c>
      <c r="H2483">
        <v>2016</v>
      </c>
      <c r="I2483" t="s">
        <v>724</v>
      </c>
      <c r="J2483">
        <v>6</v>
      </c>
      <c r="K2483">
        <v>9440.27</v>
      </c>
      <c r="L2483" s="1">
        <f t="shared" si="77"/>
        <v>9.4402699999999999</v>
      </c>
    </row>
    <row r="2484" spans="1:12" ht="14.45">
      <c r="A2484" t="s">
        <v>723</v>
      </c>
      <c r="B2484" t="s">
        <v>815</v>
      </c>
      <c r="C2484">
        <v>741999</v>
      </c>
      <c r="D2484" t="s">
        <v>816</v>
      </c>
      <c r="E2484" t="s">
        <v>670</v>
      </c>
      <c r="F2484" t="s">
        <v>670</v>
      </c>
      <c r="G2484" t="str">
        <f t="shared" si="76"/>
        <v>Denmark to EU27</v>
      </c>
      <c r="H2484">
        <v>2017</v>
      </c>
      <c r="I2484" t="s">
        <v>724</v>
      </c>
      <c r="J2484">
        <v>6</v>
      </c>
      <c r="K2484">
        <v>9514.6260000000002</v>
      </c>
      <c r="L2484" s="1">
        <f t="shared" si="77"/>
        <v>9.5146259999999998</v>
      </c>
    </row>
    <row r="2485" spans="1:12" ht="14.45">
      <c r="A2485" t="s">
        <v>723</v>
      </c>
      <c r="B2485" t="s">
        <v>815</v>
      </c>
      <c r="C2485">
        <v>761100</v>
      </c>
      <c r="D2485" t="s">
        <v>816</v>
      </c>
      <c r="E2485" t="s">
        <v>147</v>
      </c>
      <c r="F2485" t="s">
        <v>292</v>
      </c>
      <c r="G2485" t="str">
        <f t="shared" si="76"/>
        <v>Denmark to World</v>
      </c>
      <c r="H2485">
        <v>2012</v>
      </c>
      <c r="I2485" t="s">
        <v>724</v>
      </c>
      <c r="J2485">
        <v>6</v>
      </c>
      <c r="K2485">
        <v>2726.0120000000002</v>
      </c>
      <c r="L2485" s="1">
        <f t="shared" si="77"/>
        <v>2.7260120000000003</v>
      </c>
    </row>
    <row r="2486" spans="1:12" ht="14.45">
      <c r="A2486" t="s">
        <v>723</v>
      </c>
      <c r="B2486" t="s">
        <v>815</v>
      </c>
      <c r="C2486">
        <v>761100</v>
      </c>
      <c r="D2486" t="s">
        <v>816</v>
      </c>
      <c r="E2486" t="s">
        <v>147</v>
      </c>
      <c r="F2486" t="s">
        <v>292</v>
      </c>
      <c r="G2486" t="str">
        <f t="shared" si="76"/>
        <v>Denmark to World</v>
      </c>
      <c r="H2486">
        <v>2013</v>
      </c>
      <c r="I2486" t="s">
        <v>724</v>
      </c>
      <c r="J2486">
        <v>6</v>
      </c>
      <c r="K2486">
        <v>2776.1610000000001</v>
      </c>
      <c r="L2486" s="1">
        <f t="shared" si="77"/>
        <v>2.7761610000000001</v>
      </c>
    </row>
    <row r="2487" spans="1:12" ht="14.45">
      <c r="A2487" t="s">
        <v>723</v>
      </c>
      <c r="B2487" t="s">
        <v>815</v>
      </c>
      <c r="C2487">
        <v>761100</v>
      </c>
      <c r="D2487" t="s">
        <v>816</v>
      </c>
      <c r="E2487" t="s">
        <v>147</v>
      </c>
      <c r="F2487" t="s">
        <v>292</v>
      </c>
      <c r="G2487" t="str">
        <f t="shared" si="76"/>
        <v>Denmark to World</v>
      </c>
      <c r="H2487">
        <v>2014</v>
      </c>
      <c r="I2487" t="s">
        <v>724</v>
      </c>
      <c r="J2487">
        <v>6</v>
      </c>
      <c r="K2487">
        <v>2351.5630000000001</v>
      </c>
      <c r="L2487" s="1">
        <f t="shared" si="77"/>
        <v>2.3515630000000001</v>
      </c>
    </row>
    <row r="2488" spans="1:12" ht="14.45">
      <c r="A2488" t="s">
        <v>723</v>
      </c>
      <c r="B2488" t="s">
        <v>815</v>
      </c>
      <c r="C2488">
        <v>761100</v>
      </c>
      <c r="D2488" t="s">
        <v>816</v>
      </c>
      <c r="E2488" t="s">
        <v>147</v>
      </c>
      <c r="F2488" t="s">
        <v>292</v>
      </c>
      <c r="G2488" t="str">
        <f t="shared" si="76"/>
        <v>Denmark to World</v>
      </c>
      <c r="H2488">
        <v>2015</v>
      </c>
      <c r="I2488" t="s">
        <v>724</v>
      </c>
      <c r="J2488">
        <v>6</v>
      </c>
      <c r="K2488">
        <v>3067.08</v>
      </c>
      <c r="L2488" s="1">
        <f t="shared" si="77"/>
        <v>3.0670799999999998</v>
      </c>
    </row>
    <row r="2489" spans="1:12" ht="14.45">
      <c r="A2489" t="s">
        <v>723</v>
      </c>
      <c r="B2489" t="s">
        <v>815</v>
      </c>
      <c r="C2489">
        <v>761100</v>
      </c>
      <c r="D2489" t="s">
        <v>816</v>
      </c>
      <c r="E2489" t="s">
        <v>147</v>
      </c>
      <c r="F2489" t="s">
        <v>292</v>
      </c>
      <c r="G2489" t="str">
        <f t="shared" si="76"/>
        <v>Denmark to World</v>
      </c>
      <c r="H2489">
        <v>2016</v>
      </c>
      <c r="I2489" t="s">
        <v>724</v>
      </c>
      <c r="J2489">
        <v>6</v>
      </c>
      <c r="K2489">
        <v>1633.8969999999999</v>
      </c>
      <c r="L2489" s="1">
        <f t="shared" si="77"/>
        <v>1.6338969999999999</v>
      </c>
    </row>
    <row r="2490" spans="1:12" ht="14.45">
      <c r="A2490" t="s">
        <v>723</v>
      </c>
      <c r="B2490" t="s">
        <v>815</v>
      </c>
      <c r="C2490">
        <v>761100</v>
      </c>
      <c r="D2490" t="s">
        <v>816</v>
      </c>
      <c r="E2490" t="s">
        <v>147</v>
      </c>
      <c r="F2490" t="s">
        <v>292</v>
      </c>
      <c r="G2490" t="str">
        <f t="shared" si="76"/>
        <v>Denmark to World</v>
      </c>
      <c r="H2490">
        <v>2017</v>
      </c>
      <c r="I2490" t="s">
        <v>724</v>
      </c>
      <c r="J2490">
        <v>6</v>
      </c>
      <c r="K2490">
        <v>2094</v>
      </c>
      <c r="L2490" s="1">
        <f t="shared" si="77"/>
        <v>2.0939999999999999</v>
      </c>
    </row>
    <row r="2491" spans="1:12" ht="14.45">
      <c r="A2491" t="s">
        <v>723</v>
      </c>
      <c r="B2491" t="s">
        <v>815</v>
      </c>
      <c r="C2491">
        <v>761100</v>
      </c>
      <c r="D2491" t="s">
        <v>816</v>
      </c>
      <c r="E2491" t="s">
        <v>670</v>
      </c>
      <c r="F2491" t="s">
        <v>670</v>
      </c>
      <c r="G2491" t="str">
        <f t="shared" si="76"/>
        <v>Denmark to EU27</v>
      </c>
      <c r="H2491">
        <v>2012</v>
      </c>
      <c r="I2491" t="s">
        <v>724</v>
      </c>
      <c r="J2491">
        <v>6</v>
      </c>
      <c r="K2491">
        <v>1188.9580000000001</v>
      </c>
      <c r="L2491" s="1">
        <f t="shared" si="77"/>
        <v>1.1889580000000002</v>
      </c>
    </row>
    <row r="2492" spans="1:12" ht="14.45">
      <c r="A2492" t="s">
        <v>723</v>
      </c>
      <c r="B2492" t="s">
        <v>815</v>
      </c>
      <c r="C2492">
        <v>761100</v>
      </c>
      <c r="D2492" t="s">
        <v>816</v>
      </c>
      <c r="E2492" t="s">
        <v>670</v>
      </c>
      <c r="F2492" t="s">
        <v>670</v>
      </c>
      <c r="G2492" t="str">
        <f t="shared" si="76"/>
        <v>Denmark to EU27</v>
      </c>
      <c r="H2492">
        <v>2013</v>
      </c>
      <c r="I2492" t="s">
        <v>724</v>
      </c>
      <c r="J2492">
        <v>6</v>
      </c>
      <c r="K2492">
        <v>1503.0650000000001</v>
      </c>
      <c r="L2492" s="1">
        <f t="shared" si="77"/>
        <v>1.5030650000000001</v>
      </c>
    </row>
    <row r="2493" spans="1:12" ht="14.45">
      <c r="A2493" t="s">
        <v>723</v>
      </c>
      <c r="B2493" t="s">
        <v>815</v>
      </c>
      <c r="C2493">
        <v>761100</v>
      </c>
      <c r="D2493" t="s">
        <v>816</v>
      </c>
      <c r="E2493" t="s">
        <v>670</v>
      </c>
      <c r="F2493" t="s">
        <v>670</v>
      </c>
      <c r="G2493" t="str">
        <f t="shared" si="76"/>
        <v>Denmark to EU27</v>
      </c>
      <c r="H2493">
        <v>2014</v>
      </c>
      <c r="I2493" t="s">
        <v>724</v>
      </c>
      <c r="J2493">
        <v>6</v>
      </c>
      <c r="K2493">
        <v>1531.596</v>
      </c>
      <c r="L2493" s="1">
        <f t="shared" si="77"/>
        <v>1.531596</v>
      </c>
    </row>
    <row r="2494" spans="1:12" ht="14.45">
      <c r="A2494" t="s">
        <v>723</v>
      </c>
      <c r="B2494" t="s">
        <v>815</v>
      </c>
      <c r="C2494">
        <v>761100</v>
      </c>
      <c r="D2494" t="s">
        <v>816</v>
      </c>
      <c r="E2494" t="s">
        <v>670</v>
      </c>
      <c r="F2494" t="s">
        <v>670</v>
      </c>
      <c r="G2494" t="str">
        <f t="shared" si="76"/>
        <v>Denmark to EU27</v>
      </c>
      <c r="H2494">
        <v>2015</v>
      </c>
      <c r="I2494" t="s">
        <v>724</v>
      </c>
      <c r="J2494">
        <v>6</v>
      </c>
      <c r="K2494">
        <v>1607.9749999999999</v>
      </c>
      <c r="L2494" s="1">
        <f t="shared" si="77"/>
        <v>1.6079749999999999</v>
      </c>
    </row>
    <row r="2495" spans="1:12" ht="14.45">
      <c r="A2495" t="s">
        <v>723</v>
      </c>
      <c r="B2495" t="s">
        <v>815</v>
      </c>
      <c r="C2495">
        <v>761100</v>
      </c>
      <c r="D2495" t="s">
        <v>816</v>
      </c>
      <c r="E2495" t="s">
        <v>670</v>
      </c>
      <c r="F2495" t="s">
        <v>670</v>
      </c>
      <c r="G2495" t="str">
        <f t="shared" si="76"/>
        <v>Denmark to EU27</v>
      </c>
      <c r="H2495">
        <v>2016</v>
      </c>
      <c r="I2495" t="s">
        <v>724</v>
      </c>
      <c r="J2495">
        <v>6</v>
      </c>
      <c r="K2495">
        <v>985.09400000000005</v>
      </c>
      <c r="L2495" s="1">
        <f t="shared" si="77"/>
        <v>0.98509400000000003</v>
      </c>
    </row>
    <row r="2496" spans="1:12" ht="14.45">
      <c r="A2496" t="s">
        <v>723</v>
      </c>
      <c r="B2496" t="s">
        <v>815</v>
      </c>
      <c r="C2496">
        <v>761100</v>
      </c>
      <c r="D2496" t="s">
        <v>816</v>
      </c>
      <c r="E2496" t="s">
        <v>670</v>
      </c>
      <c r="F2496" t="s">
        <v>670</v>
      </c>
      <c r="G2496" t="str">
        <f t="shared" si="76"/>
        <v>Denmark to EU27</v>
      </c>
      <c r="H2496">
        <v>2017</v>
      </c>
      <c r="I2496" t="s">
        <v>724</v>
      </c>
      <c r="J2496">
        <v>6</v>
      </c>
      <c r="K2496">
        <v>1003.232</v>
      </c>
      <c r="L2496" s="1">
        <f t="shared" si="77"/>
        <v>1.0032319999999999</v>
      </c>
    </row>
    <row r="2497" spans="1:12" ht="14.45">
      <c r="A2497" t="s">
        <v>723</v>
      </c>
      <c r="B2497" t="s">
        <v>815</v>
      </c>
      <c r="C2497">
        <v>8405</v>
      </c>
      <c r="D2497" t="s">
        <v>816</v>
      </c>
      <c r="E2497" t="s">
        <v>147</v>
      </c>
      <c r="F2497" t="s">
        <v>292</v>
      </c>
      <c r="G2497" t="str">
        <f t="shared" si="76"/>
        <v>Denmark to World</v>
      </c>
      <c r="H2497">
        <v>2012</v>
      </c>
      <c r="I2497" t="s">
        <v>724</v>
      </c>
      <c r="J2497">
        <v>6</v>
      </c>
      <c r="K2497">
        <v>39502.144</v>
      </c>
      <c r="L2497" s="1">
        <f t="shared" si="77"/>
        <v>39.502144000000001</v>
      </c>
    </row>
    <row r="2498" spans="1:12" ht="14.45">
      <c r="A2498" t="s">
        <v>723</v>
      </c>
      <c r="B2498" t="s">
        <v>815</v>
      </c>
      <c r="C2498">
        <v>8405</v>
      </c>
      <c r="D2498" t="s">
        <v>816</v>
      </c>
      <c r="E2498" t="s">
        <v>147</v>
      </c>
      <c r="F2498" t="s">
        <v>292</v>
      </c>
      <c r="G2498" t="str">
        <f t="shared" si="76"/>
        <v>Denmark to World</v>
      </c>
      <c r="H2498">
        <v>2013</v>
      </c>
      <c r="I2498" t="s">
        <v>724</v>
      </c>
      <c r="J2498">
        <v>6</v>
      </c>
      <c r="K2498">
        <v>36327.735000000001</v>
      </c>
      <c r="L2498" s="1">
        <f t="shared" si="77"/>
        <v>36.327735000000004</v>
      </c>
    </row>
    <row r="2499" spans="1:12" ht="14.45">
      <c r="A2499" t="s">
        <v>723</v>
      </c>
      <c r="B2499" t="s">
        <v>815</v>
      </c>
      <c r="C2499">
        <v>8405</v>
      </c>
      <c r="D2499" t="s">
        <v>816</v>
      </c>
      <c r="E2499" t="s">
        <v>147</v>
      </c>
      <c r="F2499" t="s">
        <v>292</v>
      </c>
      <c r="G2499" t="str">
        <f t="shared" si="76"/>
        <v>Denmark to World</v>
      </c>
      <c r="H2499">
        <v>2014</v>
      </c>
      <c r="I2499" t="s">
        <v>724</v>
      </c>
      <c r="J2499">
        <v>6</v>
      </c>
      <c r="K2499">
        <v>35252.432000000001</v>
      </c>
      <c r="L2499" s="1">
        <f t="shared" si="77"/>
        <v>35.252431999999999</v>
      </c>
    </row>
    <row r="2500" spans="1:12" ht="14.45">
      <c r="A2500" t="s">
        <v>723</v>
      </c>
      <c r="B2500" t="s">
        <v>815</v>
      </c>
      <c r="C2500">
        <v>8405</v>
      </c>
      <c r="D2500" t="s">
        <v>816</v>
      </c>
      <c r="E2500" t="s">
        <v>147</v>
      </c>
      <c r="F2500" t="s">
        <v>292</v>
      </c>
      <c r="G2500" t="str">
        <f t="shared" si="76"/>
        <v>Denmark to World</v>
      </c>
      <c r="H2500">
        <v>2015</v>
      </c>
      <c r="I2500" t="s">
        <v>724</v>
      </c>
      <c r="J2500">
        <v>6</v>
      </c>
      <c r="K2500">
        <v>21381.962</v>
      </c>
      <c r="L2500" s="1">
        <f t="shared" si="77"/>
        <v>21.381961999999998</v>
      </c>
    </row>
    <row r="2501" spans="1:12" ht="14.45">
      <c r="A2501" t="s">
        <v>723</v>
      </c>
      <c r="B2501" t="s">
        <v>815</v>
      </c>
      <c r="C2501">
        <v>8405</v>
      </c>
      <c r="D2501" t="s">
        <v>816</v>
      </c>
      <c r="E2501" t="s">
        <v>147</v>
      </c>
      <c r="F2501" t="s">
        <v>292</v>
      </c>
      <c r="G2501" t="str">
        <f t="shared" si="76"/>
        <v>Denmark to World</v>
      </c>
      <c r="H2501">
        <v>2016</v>
      </c>
      <c r="I2501" t="s">
        <v>724</v>
      </c>
      <c r="J2501">
        <v>6</v>
      </c>
      <c r="K2501">
        <v>17465.277999999998</v>
      </c>
      <c r="L2501" s="1">
        <f t="shared" si="77"/>
        <v>17.465277999999998</v>
      </c>
    </row>
    <row r="2502" spans="1:12" ht="14.45">
      <c r="A2502" t="s">
        <v>723</v>
      </c>
      <c r="B2502" t="s">
        <v>815</v>
      </c>
      <c r="C2502">
        <v>8405</v>
      </c>
      <c r="D2502" t="s">
        <v>816</v>
      </c>
      <c r="E2502" t="s">
        <v>147</v>
      </c>
      <c r="F2502" t="s">
        <v>292</v>
      </c>
      <c r="G2502" t="str">
        <f t="shared" si="76"/>
        <v>Denmark to World</v>
      </c>
      <c r="H2502">
        <v>2017</v>
      </c>
      <c r="I2502" t="s">
        <v>724</v>
      </c>
      <c r="J2502">
        <v>6</v>
      </c>
      <c r="K2502">
        <v>14256.478999999999</v>
      </c>
      <c r="L2502" s="1">
        <f t="shared" si="77"/>
        <v>14.256478999999999</v>
      </c>
    </row>
    <row r="2503" spans="1:12" ht="14.45">
      <c r="A2503" t="s">
        <v>723</v>
      </c>
      <c r="B2503" t="s">
        <v>815</v>
      </c>
      <c r="C2503">
        <v>8405</v>
      </c>
      <c r="D2503" t="s">
        <v>816</v>
      </c>
      <c r="E2503" t="s">
        <v>670</v>
      </c>
      <c r="F2503" t="s">
        <v>670</v>
      </c>
      <c r="G2503" t="str">
        <f t="shared" si="76"/>
        <v>Denmark to EU27</v>
      </c>
      <c r="H2503">
        <v>2012</v>
      </c>
      <c r="I2503" t="s">
        <v>724</v>
      </c>
      <c r="J2503">
        <v>6</v>
      </c>
      <c r="K2503">
        <v>5185.6570000000002</v>
      </c>
      <c r="L2503" s="1">
        <f t="shared" si="77"/>
        <v>5.185657</v>
      </c>
    </row>
    <row r="2504" spans="1:12" ht="14.45">
      <c r="A2504" t="s">
        <v>723</v>
      </c>
      <c r="B2504" t="s">
        <v>815</v>
      </c>
      <c r="C2504">
        <v>8405</v>
      </c>
      <c r="D2504" t="s">
        <v>816</v>
      </c>
      <c r="E2504" t="s">
        <v>670</v>
      </c>
      <c r="F2504" t="s">
        <v>670</v>
      </c>
      <c r="G2504" t="str">
        <f t="shared" si="76"/>
        <v>Denmark to EU27</v>
      </c>
      <c r="H2504">
        <v>2013</v>
      </c>
      <c r="I2504" t="s">
        <v>724</v>
      </c>
      <c r="J2504">
        <v>6</v>
      </c>
      <c r="K2504">
        <v>14262.373</v>
      </c>
      <c r="L2504" s="1">
        <f t="shared" si="77"/>
        <v>14.262373</v>
      </c>
    </row>
    <row r="2505" spans="1:12" ht="14.45">
      <c r="A2505" t="s">
        <v>723</v>
      </c>
      <c r="B2505" t="s">
        <v>815</v>
      </c>
      <c r="C2505">
        <v>8405</v>
      </c>
      <c r="D2505" t="s">
        <v>816</v>
      </c>
      <c r="E2505" t="s">
        <v>670</v>
      </c>
      <c r="F2505" t="s">
        <v>670</v>
      </c>
      <c r="G2505" t="str">
        <f t="shared" ref="G2505:G2568" si="78">CONCATENATE(D2505, " to ", F2505)</f>
        <v>Denmark to EU27</v>
      </c>
      <c r="H2505">
        <v>2014</v>
      </c>
      <c r="I2505" t="s">
        <v>724</v>
      </c>
      <c r="J2505">
        <v>6</v>
      </c>
      <c r="K2505">
        <v>15311.629000000001</v>
      </c>
      <c r="L2505" s="1">
        <f t="shared" ref="L2505:L2568" si="79">K2505/1000</f>
        <v>15.311629</v>
      </c>
    </row>
    <row r="2506" spans="1:12" ht="14.45">
      <c r="A2506" t="s">
        <v>723</v>
      </c>
      <c r="B2506" t="s">
        <v>815</v>
      </c>
      <c r="C2506">
        <v>8405</v>
      </c>
      <c r="D2506" t="s">
        <v>816</v>
      </c>
      <c r="E2506" t="s">
        <v>670</v>
      </c>
      <c r="F2506" t="s">
        <v>670</v>
      </c>
      <c r="G2506" t="str">
        <f t="shared" si="78"/>
        <v>Denmark to EU27</v>
      </c>
      <c r="H2506">
        <v>2015</v>
      </c>
      <c r="I2506" t="s">
        <v>724</v>
      </c>
      <c r="J2506">
        <v>6</v>
      </c>
      <c r="K2506">
        <v>760.95500000000004</v>
      </c>
      <c r="L2506" s="1">
        <f t="shared" si="79"/>
        <v>0.76095500000000005</v>
      </c>
    </row>
    <row r="2507" spans="1:12" ht="14.45">
      <c r="A2507" t="s">
        <v>723</v>
      </c>
      <c r="B2507" t="s">
        <v>815</v>
      </c>
      <c r="C2507">
        <v>8405</v>
      </c>
      <c r="D2507" t="s">
        <v>816</v>
      </c>
      <c r="E2507" t="s">
        <v>670</v>
      </c>
      <c r="F2507" t="s">
        <v>670</v>
      </c>
      <c r="G2507" t="str">
        <f t="shared" si="78"/>
        <v>Denmark to EU27</v>
      </c>
      <c r="H2507">
        <v>2016</v>
      </c>
      <c r="I2507" t="s">
        <v>724</v>
      </c>
      <c r="J2507">
        <v>6</v>
      </c>
      <c r="K2507">
        <v>516.73099999999999</v>
      </c>
      <c r="L2507" s="1">
        <f t="shared" si="79"/>
        <v>0.51673099999999994</v>
      </c>
    </row>
    <row r="2508" spans="1:12" ht="14.45">
      <c r="A2508" t="s">
        <v>723</v>
      </c>
      <c r="B2508" t="s">
        <v>815</v>
      </c>
      <c r="C2508">
        <v>8405</v>
      </c>
      <c r="D2508" t="s">
        <v>816</v>
      </c>
      <c r="E2508" t="s">
        <v>670</v>
      </c>
      <c r="F2508" t="s">
        <v>670</v>
      </c>
      <c r="G2508" t="str">
        <f t="shared" si="78"/>
        <v>Denmark to EU27</v>
      </c>
      <c r="H2508">
        <v>2017</v>
      </c>
      <c r="I2508" t="s">
        <v>724</v>
      </c>
      <c r="J2508">
        <v>6</v>
      </c>
      <c r="K2508">
        <v>267.40300000000002</v>
      </c>
      <c r="L2508" s="1">
        <f t="shared" si="79"/>
        <v>0.267403</v>
      </c>
    </row>
    <row r="2509" spans="1:12" ht="14.45">
      <c r="A2509" t="s">
        <v>723</v>
      </c>
      <c r="B2509" t="s">
        <v>815</v>
      </c>
      <c r="C2509">
        <v>841931</v>
      </c>
      <c r="D2509" t="s">
        <v>816</v>
      </c>
      <c r="E2509" t="s">
        <v>147</v>
      </c>
      <c r="F2509" t="s">
        <v>292</v>
      </c>
      <c r="G2509" t="str">
        <f t="shared" si="78"/>
        <v>Denmark to World</v>
      </c>
      <c r="H2509">
        <v>2012</v>
      </c>
      <c r="I2509" t="s">
        <v>724</v>
      </c>
      <c r="J2509">
        <v>6</v>
      </c>
      <c r="K2509">
        <v>62558.798999999999</v>
      </c>
      <c r="L2509" s="1">
        <f t="shared" si="79"/>
        <v>62.558799</v>
      </c>
    </row>
    <row r="2510" spans="1:12" ht="14.45">
      <c r="A2510" t="s">
        <v>723</v>
      </c>
      <c r="B2510" t="s">
        <v>815</v>
      </c>
      <c r="C2510">
        <v>841931</v>
      </c>
      <c r="D2510" t="s">
        <v>816</v>
      </c>
      <c r="E2510" t="s">
        <v>147</v>
      </c>
      <c r="F2510" t="s">
        <v>292</v>
      </c>
      <c r="G2510" t="str">
        <f t="shared" si="78"/>
        <v>Denmark to World</v>
      </c>
      <c r="H2510">
        <v>2013</v>
      </c>
      <c r="I2510" t="s">
        <v>724</v>
      </c>
      <c r="J2510">
        <v>6</v>
      </c>
      <c r="K2510">
        <v>26862.601999999999</v>
      </c>
      <c r="L2510" s="1">
        <f t="shared" si="79"/>
        <v>26.862601999999999</v>
      </c>
    </row>
    <row r="2511" spans="1:12" ht="14.45">
      <c r="A2511" t="s">
        <v>723</v>
      </c>
      <c r="B2511" t="s">
        <v>815</v>
      </c>
      <c r="C2511">
        <v>841931</v>
      </c>
      <c r="D2511" t="s">
        <v>816</v>
      </c>
      <c r="E2511" t="s">
        <v>147</v>
      </c>
      <c r="F2511" t="s">
        <v>292</v>
      </c>
      <c r="G2511" t="str">
        <f t="shared" si="78"/>
        <v>Denmark to World</v>
      </c>
      <c r="H2511">
        <v>2014</v>
      </c>
      <c r="I2511" t="s">
        <v>724</v>
      </c>
      <c r="J2511">
        <v>6</v>
      </c>
      <c r="K2511">
        <v>25070.26</v>
      </c>
      <c r="L2511" s="1">
        <f t="shared" si="79"/>
        <v>25.070259999999998</v>
      </c>
    </row>
    <row r="2512" spans="1:12" ht="14.45">
      <c r="A2512" t="s">
        <v>723</v>
      </c>
      <c r="B2512" t="s">
        <v>815</v>
      </c>
      <c r="C2512">
        <v>841931</v>
      </c>
      <c r="D2512" t="s">
        <v>816</v>
      </c>
      <c r="E2512" t="s">
        <v>147</v>
      </c>
      <c r="F2512" t="s">
        <v>292</v>
      </c>
      <c r="G2512" t="str">
        <f t="shared" si="78"/>
        <v>Denmark to World</v>
      </c>
      <c r="H2512">
        <v>2015</v>
      </c>
      <c r="I2512" t="s">
        <v>724</v>
      </c>
      <c r="J2512">
        <v>6</v>
      </c>
      <c r="K2512">
        <v>40193.093000000001</v>
      </c>
      <c r="L2512" s="1">
        <f t="shared" si="79"/>
        <v>40.193092999999998</v>
      </c>
    </row>
    <row r="2513" spans="1:12" ht="14.45">
      <c r="A2513" t="s">
        <v>723</v>
      </c>
      <c r="B2513" t="s">
        <v>815</v>
      </c>
      <c r="C2513">
        <v>841931</v>
      </c>
      <c r="D2513" t="s">
        <v>816</v>
      </c>
      <c r="E2513" t="s">
        <v>147</v>
      </c>
      <c r="F2513" t="s">
        <v>292</v>
      </c>
      <c r="G2513" t="str">
        <f t="shared" si="78"/>
        <v>Denmark to World</v>
      </c>
      <c r="H2513">
        <v>2016</v>
      </c>
      <c r="I2513" t="s">
        <v>724</v>
      </c>
      <c r="J2513">
        <v>6</v>
      </c>
      <c r="K2513">
        <v>25617.777999999998</v>
      </c>
      <c r="L2513" s="1">
        <f t="shared" si="79"/>
        <v>25.617777999999998</v>
      </c>
    </row>
    <row r="2514" spans="1:12" ht="14.45">
      <c r="A2514" t="s">
        <v>723</v>
      </c>
      <c r="B2514" t="s">
        <v>815</v>
      </c>
      <c r="C2514">
        <v>841931</v>
      </c>
      <c r="D2514" t="s">
        <v>816</v>
      </c>
      <c r="E2514" t="s">
        <v>147</v>
      </c>
      <c r="F2514" t="s">
        <v>292</v>
      </c>
      <c r="G2514" t="str">
        <f t="shared" si="78"/>
        <v>Denmark to World</v>
      </c>
      <c r="H2514">
        <v>2017</v>
      </c>
      <c r="I2514" t="s">
        <v>724</v>
      </c>
      <c r="J2514">
        <v>6</v>
      </c>
      <c r="K2514">
        <v>19254.838</v>
      </c>
      <c r="L2514" s="1">
        <f t="shared" si="79"/>
        <v>19.254837999999999</v>
      </c>
    </row>
    <row r="2515" spans="1:12" ht="14.45">
      <c r="A2515" t="s">
        <v>723</v>
      </c>
      <c r="B2515" t="s">
        <v>815</v>
      </c>
      <c r="C2515">
        <v>841931</v>
      </c>
      <c r="D2515" t="s">
        <v>816</v>
      </c>
      <c r="E2515" t="s">
        <v>670</v>
      </c>
      <c r="F2515" t="s">
        <v>670</v>
      </c>
      <c r="G2515" t="str">
        <f t="shared" si="78"/>
        <v>Denmark to EU27</v>
      </c>
      <c r="H2515">
        <v>2012</v>
      </c>
      <c r="I2515" t="s">
        <v>724</v>
      </c>
      <c r="J2515">
        <v>6</v>
      </c>
      <c r="K2515">
        <v>14886.416999999999</v>
      </c>
      <c r="L2515" s="1">
        <f t="shared" si="79"/>
        <v>14.886417</v>
      </c>
    </row>
    <row r="2516" spans="1:12" ht="14.45">
      <c r="A2516" t="s">
        <v>723</v>
      </c>
      <c r="B2516" t="s">
        <v>815</v>
      </c>
      <c r="C2516">
        <v>841931</v>
      </c>
      <c r="D2516" t="s">
        <v>816</v>
      </c>
      <c r="E2516" t="s">
        <v>670</v>
      </c>
      <c r="F2516" t="s">
        <v>670</v>
      </c>
      <c r="G2516" t="str">
        <f t="shared" si="78"/>
        <v>Denmark to EU27</v>
      </c>
      <c r="H2516">
        <v>2013</v>
      </c>
      <c r="I2516" t="s">
        <v>724</v>
      </c>
      <c r="J2516">
        <v>6</v>
      </c>
      <c r="K2516">
        <v>14743.338</v>
      </c>
      <c r="L2516" s="1">
        <f t="shared" si="79"/>
        <v>14.743338</v>
      </c>
    </row>
    <row r="2517" spans="1:12" ht="14.45">
      <c r="A2517" t="s">
        <v>723</v>
      </c>
      <c r="B2517" t="s">
        <v>815</v>
      </c>
      <c r="C2517">
        <v>841931</v>
      </c>
      <c r="D2517" t="s">
        <v>816</v>
      </c>
      <c r="E2517" t="s">
        <v>670</v>
      </c>
      <c r="F2517" t="s">
        <v>670</v>
      </c>
      <c r="G2517" t="str">
        <f t="shared" si="78"/>
        <v>Denmark to EU27</v>
      </c>
      <c r="H2517">
        <v>2014</v>
      </c>
      <c r="I2517" t="s">
        <v>724</v>
      </c>
      <c r="J2517">
        <v>6</v>
      </c>
      <c r="K2517">
        <v>11970.771000000001</v>
      </c>
      <c r="L2517" s="1">
        <f t="shared" si="79"/>
        <v>11.970771000000001</v>
      </c>
    </row>
    <row r="2518" spans="1:12" ht="14.45">
      <c r="A2518" t="s">
        <v>723</v>
      </c>
      <c r="B2518" t="s">
        <v>815</v>
      </c>
      <c r="C2518">
        <v>841931</v>
      </c>
      <c r="D2518" t="s">
        <v>816</v>
      </c>
      <c r="E2518" t="s">
        <v>670</v>
      </c>
      <c r="F2518" t="s">
        <v>670</v>
      </c>
      <c r="G2518" t="str">
        <f t="shared" si="78"/>
        <v>Denmark to EU27</v>
      </c>
      <c r="H2518">
        <v>2015</v>
      </c>
      <c r="I2518" t="s">
        <v>724</v>
      </c>
      <c r="J2518">
        <v>6</v>
      </c>
      <c r="K2518">
        <v>20622.494999999999</v>
      </c>
      <c r="L2518" s="1">
        <f t="shared" si="79"/>
        <v>20.622495000000001</v>
      </c>
    </row>
    <row r="2519" spans="1:12" ht="14.45">
      <c r="A2519" t="s">
        <v>723</v>
      </c>
      <c r="B2519" t="s">
        <v>815</v>
      </c>
      <c r="C2519">
        <v>841931</v>
      </c>
      <c r="D2519" t="s">
        <v>816</v>
      </c>
      <c r="E2519" t="s">
        <v>670</v>
      </c>
      <c r="F2519" t="s">
        <v>670</v>
      </c>
      <c r="G2519" t="str">
        <f t="shared" si="78"/>
        <v>Denmark to EU27</v>
      </c>
      <c r="H2519">
        <v>2016</v>
      </c>
      <c r="I2519" t="s">
        <v>724</v>
      </c>
      <c r="J2519">
        <v>6</v>
      </c>
      <c r="K2519">
        <v>8605.6579999999994</v>
      </c>
      <c r="L2519" s="1">
        <f t="shared" si="79"/>
        <v>8.605658</v>
      </c>
    </row>
    <row r="2520" spans="1:12" ht="14.45">
      <c r="A2520" t="s">
        <v>723</v>
      </c>
      <c r="B2520" t="s">
        <v>815</v>
      </c>
      <c r="C2520">
        <v>841931</v>
      </c>
      <c r="D2520" t="s">
        <v>816</v>
      </c>
      <c r="E2520" t="s">
        <v>670</v>
      </c>
      <c r="F2520" t="s">
        <v>670</v>
      </c>
      <c r="G2520" t="str">
        <f t="shared" si="78"/>
        <v>Denmark to EU27</v>
      </c>
      <c r="H2520">
        <v>2017</v>
      </c>
      <c r="I2520" t="s">
        <v>724</v>
      </c>
      <c r="J2520">
        <v>6</v>
      </c>
      <c r="K2520">
        <v>7623.53</v>
      </c>
      <c r="L2520" s="1">
        <f t="shared" si="79"/>
        <v>7.6235299999999997</v>
      </c>
    </row>
    <row r="2521" spans="1:12" ht="14.45">
      <c r="A2521" t="s">
        <v>723</v>
      </c>
      <c r="B2521" t="s">
        <v>815</v>
      </c>
      <c r="C2521">
        <v>841940</v>
      </c>
      <c r="D2521" t="s">
        <v>816</v>
      </c>
      <c r="E2521" t="s">
        <v>147</v>
      </c>
      <c r="F2521" t="s">
        <v>292</v>
      </c>
      <c r="G2521" t="str">
        <f t="shared" si="78"/>
        <v>Denmark to World</v>
      </c>
      <c r="H2521">
        <v>2012</v>
      </c>
      <c r="I2521" t="s">
        <v>724</v>
      </c>
      <c r="J2521">
        <v>6</v>
      </c>
      <c r="K2521">
        <v>39099.71</v>
      </c>
      <c r="L2521" s="1">
        <f t="shared" si="79"/>
        <v>39.099710000000002</v>
      </c>
    </row>
    <row r="2522" spans="1:12" ht="14.45">
      <c r="A2522" t="s">
        <v>723</v>
      </c>
      <c r="B2522" t="s">
        <v>815</v>
      </c>
      <c r="C2522">
        <v>841940</v>
      </c>
      <c r="D2522" t="s">
        <v>816</v>
      </c>
      <c r="E2522" t="s">
        <v>147</v>
      </c>
      <c r="F2522" t="s">
        <v>292</v>
      </c>
      <c r="G2522" t="str">
        <f t="shared" si="78"/>
        <v>Denmark to World</v>
      </c>
      <c r="H2522">
        <v>2013</v>
      </c>
      <c r="I2522" t="s">
        <v>724</v>
      </c>
      <c r="J2522">
        <v>6</v>
      </c>
      <c r="K2522">
        <v>47405.377999999997</v>
      </c>
      <c r="L2522" s="1">
        <f t="shared" si="79"/>
        <v>47.405377999999999</v>
      </c>
    </row>
    <row r="2523" spans="1:12" ht="14.45">
      <c r="A2523" t="s">
        <v>723</v>
      </c>
      <c r="B2523" t="s">
        <v>815</v>
      </c>
      <c r="C2523">
        <v>841940</v>
      </c>
      <c r="D2523" t="s">
        <v>816</v>
      </c>
      <c r="E2523" t="s">
        <v>147</v>
      </c>
      <c r="F2523" t="s">
        <v>292</v>
      </c>
      <c r="G2523" t="str">
        <f t="shared" si="78"/>
        <v>Denmark to World</v>
      </c>
      <c r="H2523">
        <v>2014</v>
      </c>
      <c r="I2523" t="s">
        <v>724</v>
      </c>
      <c r="J2523">
        <v>6</v>
      </c>
      <c r="K2523">
        <v>35192.6</v>
      </c>
      <c r="L2523" s="1">
        <f t="shared" si="79"/>
        <v>35.192599999999999</v>
      </c>
    </row>
    <row r="2524" spans="1:12" ht="14.45">
      <c r="A2524" t="s">
        <v>723</v>
      </c>
      <c r="B2524" t="s">
        <v>815</v>
      </c>
      <c r="C2524">
        <v>841940</v>
      </c>
      <c r="D2524" t="s">
        <v>816</v>
      </c>
      <c r="E2524" t="s">
        <v>147</v>
      </c>
      <c r="F2524" t="s">
        <v>292</v>
      </c>
      <c r="G2524" t="str">
        <f t="shared" si="78"/>
        <v>Denmark to World</v>
      </c>
      <c r="H2524">
        <v>2015</v>
      </c>
      <c r="I2524" t="s">
        <v>724</v>
      </c>
      <c r="J2524">
        <v>6</v>
      </c>
      <c r="K2524">
        <v>54973.254000000001</v>
      </c>
      <c r="L2524" s="1">
        <f t="shared" si="79"/>
        <v>54.973254000000004</v>
      </c>
    </row>
    <row r="2525" spans="1:12" ht="14.45">
      <c r="A2525" t="s">
        <v>723</v>
      </c>
      <c r="B2525" t="s">
        <v>815</v>
      </c>
      <c r="C2525">
        <v>841940</v>
      </c>
      <c r="D2525" t="s">
        <v>816</v>
      </c>
      <c r="E2525" t="s">
        <v>147</v>
      </c>
      <c r="F2525" t="s">
        <v>292</v>
      </c>
      <c r="G2525" t="str">
        <f t="shared" si="78"/>
        <v>Denmark to World</v>
      </c>
      <c r="H2525">
        <v>2016</v>
      </c>
      <c r="I2525" t="s">
        <v>724</v>
      </c>
      <c r="J2525">
        <v>6</v>
      </c>
      <c r="K2525">
        <v>16146.878000000001</v>
      </c>
      <c r="L2525" s="1">
        <f t="shared" si="79"/>
        <v>16.146878000000001</v>
      </c>
    </row>
    <row r="2526" spans="1:12" ht="14.45">
      <c r="A2526" t="s">
        <v>723</v>
      </c>
      <c r="B2526" t="s">
        <v>815</v>
      </c>
      <c r="C2526">
        <v>841940</v>
      </c>
      <c r="D2526" t="s">
        <v>816</v>
      </c>
      <c r="E2526" t="s">
        <v>147</v>
      </c>
      <c r="F2526" t="s">
        <v>292</v>
      </c>
      <c r="G2526" t="str">
        <f t="shared" si="78"/>
        <v>Denmark to World</v>
      </c>
      <c r="H2526">
        <v>2017</v>
      </c>
      <c r="I2526" t="s">
        <v>724</v>
      </c>
      <c r="J2526">
        <v>6</v>
      </c>
      <c r="K2526">
        <v>12721.769</v>
      </c>
      <c r="L2526" s="1">
        <f t="shared" si="79"/>
        <v>12.721769</v>
      </c>
    </row>
    <row r="2527" spans="1:12" ht="14.45">
      <c r="A2527" t="s">
        <v>723</v>
      </c>
      <c r="B2527" t="s">
        <v>815</v>
      </c>
      <c r="C2527">
        <v>841940</v>
      </c>
      <c r="D2527" t="s">
        <v>816</v>
      </c>
      <c r="E2527" t="s">
        <v>670</v>
      </c>
      <c r="F2527" t="s">
        <v>670</v>
      </c>
      <c r="G2527" t="str">
        <f t="shared" si="78"/>
        <v>Denmark to EU27</v>
      </c>
      <c r="H2527">
        <v>2012</v>
      </c>
      <c r="I2527" t="s">
        <v>724</v>
      </c>
      <c r="J2527">
        <v>6</v>
      </c>
      <c r="K2527">
        <v>3208.5509999999999</v>
      </c>
      <c r="L2527" s="1">
        <f t="shared" si="79"/>
        <v>3.2085509999999999</v>
      </c>
    </row>
    <row r="2528" spans="1:12" ht="14.45">
      <c r="A2528" t="s">
        <v>723</v>
      </c>
      <c r="B2528" t="s">
        <v>815</v>
      </c>
      <c r="C2528">
        <v>841940</v>
      </c>
      <c r="D2528" t="s">
        <v>816</v>
      </c>
      <c r="E2528" t="s">
        <v>670</v>
      </c>
      <c r="F2528" t="s">
        <v>670</v>
      </c>
      <c r="G2528" t="str">
        <f t="shared" si="78"/>
        <v>Denmark to EU27</v>
      </c>
      <c r="H2528">
        <v>2013</v>
      </c>
      <c r="I2528" t="s">
        <v>724</v>
      </c>
      <c r="J2528">
        <v>6</v>
      </c>
      <c r="K2528">
        <v>4201.6260000000002</v>
      </c>
      <c r="L2528" s="1">
        <f t="shared" si="79"/>
        <v>4.2016260000000001</v>
      </c>
    </row>
    <row r="2529" spans="1:12" ht="14.45">
      <c r="A2529" t="s">
        <v>723</v>
      </c>
      <c r="B2529" t="s">
        <v>815</v>
      </c>
      <c r="C2529">
        <v>841940</v>
      </c>
      <c r="D2529" t="s">
        <v>816</v>
      </c>
      <c r="E2529" t="s">
        <v>670</v>
      </c>
      <c r="F2529" t="s">
        <v>670</v>
      </c>
      <c r="G2529" t="str">
        <f t="shared" si="78"/>
        <v>Denmark to EU27</v>
      </c>
      <c r="H2529">
        <v>2014</v>
      </c>
      <c r="I2529" t="s">
        <v>724</v>
      </c>
      <c r="J2529">
        <v>6</v>
      </c>
      <c r="K2529">
        <v>3932.645</v>
      </c>
      <c r="L2529" s="1">
        <f t="shared" si="79"/>
        <v>3.9326449999999999</v>
      </c>
    </row>
    <row r="2530" spans="1:12" ht="14.45">
      <c r="A2530" t="s">
        <v>723</v>
      </c>
      <c r="B2530" t="s">
        <v>815</v>
      </c>
      <c r="C2530">
        <v>841940</v>
      </c>
      <c r="D2530" t="s">
        <v>816</v>
      </c>
      <c r="E2530" t="s">
        <v>670</v>
      </c>
      <c r="F2530" t="s">
        <v>670</v>
      </c>
      <c r="G2530" t="str">
        <f t="shared" si="78"/>
        <v>Denmark to EU27</v>
      </c>
      <c r="H2530">
        <v>2015</v>
      </c>
      <c r="I2530" t="s">
        <v>724</v>
      </c>
      <c r="J2530">
        <v>6</v>
      </c>
      <c r="K2530">
        <v>537.18399999999997</v>
      </c>
      <c r="L2530" s="1">
        <f t="shared" si="79"/>
        <v>0.53718399999999999</v>
      </c>
    </row>
    <row r="2531" spans="1:12" ht="14.45">
      <c r="A2531" t="s">
        <v>723</v>
      </c>
      <c r="B2531" t="s">
        <v>815</v>
      </c>
      <c r="C2531">
        <v>841940</v>
      </c>
      <c r="D2531" t="s">
        <v>816</v>
      </c>
      <c r="E2531" t="s">
        <v>670</v>
      </c>
      <c r="F2531" t="s">
        <v>670</v>
      </c>
      <c r="G2531" t="str">
        <f t="shared" si="78"/>
        <v>Denmark to EU27</v>
      </c>
      <c r="H2531">
        <v>2016</v>
      </c>
      <c r="I2531" t="s">
        <v>724</v>
      </c>
      <c r="J2531">
        <v>6</v>
      </c>
      <c r="K2531">
        <v>28.277999999999999</v>
      </c>
      <c r="L2531" s="1">
        <f t="shared" si="79"/>
        <v>2.8277999999999998E-2</v>
      </c>
    </row>
    <row r="2532" spans="1:12" ht="14.45">
      <c r="A2532" t="s">
        <v>723</v>
      </c>
      <c r="B2532" t="s">
        <v>815</v>
      </c>
      <c r="C2532">
        <v>841940</v>
      </c>
      <c r="D2532" t="s">
        <v>816</v>
      </c>
      <c r="E2532" t="s">
        <v>670</v>
      </c>
      <c r="F2532" t="s">
        <v>670</v>
      </c>
      <c r="G2532" t="str">
        <f t="shared" si="78"/>
        <v>Denmark to EU27</v>
      </c>
      <c r="H2532">
        <v>2017</v>
      </c>
      <c r="I2532" t="s">
        <v>724</v>
      </c>
      <c r="J2532">
        <v>6</v>
      </c>
      <c r="K2532">
        <v>6.492</v>
      </c>
      <c r="L2532" s="1">
        <f t="shared" si="79"/>
        <v>6.4920000000000004E-3</v>
      </c>
    </row>
    <row r="2533" spans="1:12" ht="14.45">
      <c r="A2533" t="s">
        <v>723</v>
      </c>
      <c r="B2533" t="s">
        <v>815</v>
      </c>
      <c r="C2533">
        <v>842129</v>
      </c>
      <c r="D2533" t="s">
        <v>816</v>
      </c>
      <c r="E2533" t="s">
        <v>147</v>
      </c>
      <c r="F2533" t="s">
        <v>292</v>
      </c>
      <c r="G2533" t="str">
        <f t="shared" si="78"/>
        <v>Denmark to World</v>
      </c>
      <c r="H2533">
        <v>2012</v>
      </c>
      <c r="I2533" t="s">
        <v>724</v>
      </c>
      <c r="J2533">
        <v>6</v>
      </c>
      <c r="K2533">
        <v>79557.816000000006</v>
      </c>
      <c r="L2533" s="1">
        <f t="shared" si="79"/>
        <v>79.557816000000003</v>
      </c>
    </row>
    <row r="2534" spans="1:12" ht="14.45">
      <c r="A2534" t="s">
        <v>723</v>
      </c>
      <c r="B2534" t="s">
        <v>815</v>
      </c>
      <c r="C2534">
        <v>842129</v>
      </c>
      <c r="D2534" t="s">
        <v>816</v>
      </c>
      <c r="E2534" t="s">
        <v>147</v>
      </c>
      <c r="F2534" t="s">
        <v>292</v>
      </c>
      <c r="G2534" t="str">
        <f t="shared" si="78"/>
        <v>Denmark to World</v>
      </c>
      <c r="H2534">
        <v>2013</v>
      </c>
      <c r="I2534" t="s">
        <v>724</v>
      </c>
      <c r="J2534">
        <v>6</v>
      </c>
      <c r="K2534">
        <v>87908.232000000004</v>
      </c>
      <c r="L2534" s="1">
        <f t="shared" si="79"/>
        <v>87.908231999999998</v>
      </c>
    </row>
    <row r="2535" spans="1:12" ht="14.45">
      <c r="A2535" t="s">
        <v>723</v>
      </c>
      <c r="B2535" t="s">
        <v>815</v>
      </c>
      <c r="C2535">
        <v>842129</v>
      </c>
      <c r="D2535" t="s">
        <v>816</v>
      </c>
      <c r="E2535" t="s">
        <v>147</v>
      </c>
      <c r="F2535" t="s">
        <v>292</v>
      </c>
      <c r="G2535" t="str">
        <f t="shared" si="78"/>
        <v>Denmark to World</v>
      </c>
      <c r="H2535">
        <v>2014</v>
      </c>
      <c r="I2535" t="s">
        <v>724</v>
      </c>
      <c r="J2535">
        <v>6</v>
      </c>
      <c r="K2535">
        <v>110181.038</v>
      </c>
      <c r="L2535" s="1">
        <f t="shared" si="79"/>
        <v>110.181038</v>
      </c>
    </row>
    <row r="2536" spans="1:12" ht="14.45">
      <c r="A2536" t="s">
        <v>723</v>
      </c>
      <c r="B2536" t="s">
        <v>815</v>
      </c>
      <c r="C2536">
        <v>842129</v>
      </c>
      <c r="D2536" t="s">
        <v>816</v>
      </c>
      <c r="E2536" t="s">
        <v>147</v>
      </c>
      <c r="F2536" t="s">
        <v>292</v>
      </c>
      <c r="G2536" t="str">
        <f t="shared" si="78"/>
        <v>Denmark to World</v>
      </c>
      <c r="H2536">
        <v>2015</v>
      </c>
      <c r="I2536" t="s">
        <v>724</v>
      </c>
      <c r="J2536">
        <v>6</v>
      </c>
      <c r="K2536">
        <v>132989.23499999999</v>
      </c>
      <c r="L2536" s="1">
        <f t="shared" si="79"/>
        <v>132.98923499999998</v>
      </c>
    </row>
    <row r="2537" spans="1:12" ht="14.45">
      <c r="A2537" t="s">
        <v>723</v>
      </c>
      <c r="B2537" t="s">
        <v>815</v>
      </c>
      <c r="C2537">
        <v>842129</v>
      </c>
      <c r="D2537" t="s">
        <v>816</v>
      </c>
      <c r="E2537" t="s">
        <v>147</v>
      </c>
      <c r="F2537" t="s">
        <v>292</v>
      </c>
      <c r="G2537" t="str">
        <f t="shared" si="78"/>
        <v>Denmark to World</v>
      </c>
      <c r="H2537">
        <v>2016</v>
      </c>
      <c r="I2537" t="s">
        <v>724</v>
      </c>
      <c r="J2537">
        <v>6</v>
      </c>
      <c r="K2537">
        <v>89536.712</v>
      </c>
      <c r="L2537" s="1">
        <f t="shared" si="79"/>
        <v>89.536711999999994</v>
      </c>
    </row>
    <row r="2538" spans="1:12" ht="14.45">
      <c r="A2538" t="s">
        <v>723</v>
      </c>
      <c r="B2538" t="s">
        <v>815</v>
      </c>
      <c r="C2538">
        <v>842129</v>
      </c>
      <c r="D2538" t="s">
        <v>816</v>
      </c>
      <c r="E2538" t="s">
        <v>147</v>
      </c>
      <c r="F2538" t="s">
        <v>292</v>
      </c>
      <c r="G2538" t="str">
        <f t="shared" si="78"/>
        <v>Denmark to World</v>
      </c>
      <c r="H2538">
        <v>2017</v>
      </c>
      <c r="I2538" t="s">
        <v>724</v>
      </c>
      <c r="J2538">
        <v>6</v>
      </c>
      <c r="K2538">
        <v>66843.963000000003</v>
      </c>
      <c r="L2538" s="1">
        <f t="shared" si="79"/>
        <v>66.843963000000002</v>
      </c>
    </row>
    <row r="2539" spans="1:12" ht="14.45">
      <c r="A2539" t="s">
        <v>723</v>
      </c>
      <c r="B2539" t="s">
        <v>815</v>
      </c>
      <c r="C2539">
        <v>842129</v>
      </c>
      <c r="D2539" t="s">
        <v>816</v>
      </c>
      <c r="E2539" t="s">
        <v>670</v>
      </c>
      <c r="F2539" t="s">
        <v>670</v>
      </c>
      <c r="G2539" t="str">
        <f t="shared" si="78"/>
        <v>Denmark to EU27</v>
      </c>
      <c r="H2539">
        <v>2012</v>
      </c>
      <c r="I2539" t="s">
        <v>724</v>
      </c>
      <c r="J2539">
        <v>6</v>
      </c>
      <c r="K2539">
        <v>49713.190999999999</v>
      </c>
      <c r="L2539" s="1">
        <f t="shared" si="79"/>
        <v>49.713191000000002</v>
      </c>
    </row>
    <row r="2540" spans="1:12" ht="14.45">
      <c r="A2540" t="s">
        <v>723</v>
      </c>
      <c r="B2540" t="s">
        <v>815</v>
      </c>
      <c r="C2540">
        <v>842129</v>
      </c>
      <c r="D2540" t="s">
        <v>816</v>
      </c>
      <c r="E2540" t="s">
        <v>670</v>
      </c>
      <c r="F2540" t="s">
        <v>670</v>
      </c>
      <c r="G2540" t="str">
        <f t="shared" si="78"/>
        <v>Denmark to EU27</v>
      </c>
      <c r="H2540">
        <v>2013</v>
      </c>
      <c r="I2540" t="s">
        <v>724</v>
      </c>
      <c r="J2540">
        <v>6</v>
      </c>
      <c r="K2540">
        <v>55730.953000000001</v>
      </c>
      <c r="L2540" s="1">
        <f t="shared" si="79"/>
        <v>55.730953</v>
      </c>
    </row>
    <row r="2541" spans="1:12" ht="14.45">
      <c r="A2541" t="s">
        <v>723</v>
      </c>
      <c r="B2541" t="s">
        <v>815</v>
      </c>
      <c r="C2541">
        <v>842129</v>
      </c>
      <c r="D2541" t="s">
        <v>816</v>
      </c>
      <c r="E2541" t="s">
        <v>670</v>
      </c>
      <c r="F2541" t="s">
        <v>670</v>
      </c>
      <c r="G2541" t="str">
        <f t="shared" si="78"/>
        <v>Denmark to EU27</v>
      </c>
      <c r="H2541">
        <v>2014</v>
      </c>
      <c r="I2541" t="s">
        <v>724</v>
      </c>
      <c r="J2541">
        <v>6</v>
      </c>
      <c r="K2541">
        <v>71576.827000000005</v>
      </c>
      <c r="L2541" s="1">
        <f t="shared" si="79"/>
        <v>71.576827000000009</v>
      </c>
    </row>
    <row r="2542" spans="1:12" ht="14.45">
      <c r="A2542" t="s">
        <v>723</v>
      </c>
      <c r="B2542" t="s">
        <v>815</v>
      </c>
      <c r="C2542">
        <v>842129</v>
      </c>
      <c r="D2542" t="s">
        <v>816</v>
      </c>
      <c r="E2542" t="s">
        <v>670</v>
      </c>
      <c r="F2542" t="s">
        <v>670</v>
      </c>
      <c r="G2542" t="str">
        <f t="shared" si="78"/>
        <v>Denmark to EU27</v>
      </c>
      <c r="H2542">
        <v>2015</v>
      </c>
      <c r="I2542" t="s">
        <v>724</v>
      </c>
      <c r="J2542">
        <v>6</v>
      </c>
      <c r="K2542">
        <v>73074.192999999999</v>
      </c>
      <c r="L2542" s="1">
        <f t="shared" si="79"/>
        <v>73.074192999999994</v>
      </c>
    </row>
    <row r="2543" spans="1:12" ht="14.45">
      <c r="A2543" t="s">
        <v>723</v>
      </c>
      <c r="B2543" t="s">
        <v>815</v>
      </c>
      <c r="C2543">
        <v>842129</v>
      </c>
      <c r="D2543" t="s">
        <v>816</v>
      </c>
      <c r="E2543" t="s">
        <v>670</v>
      </c>
      <c r="F2543" t="s">
        <v>670</v>
      </c>
      <c r="G2543" t="str">
        <f t="shared" si="78"/>
        <v>Denmark to EU27</v>
      </c>
      <c r="H2543">
        <v>2016</v>
      </c>
      <c r="I2543" t="s">
        <v>724</v>
      </c>
      <c r="J2543">
        <v>6</v>
      </c>
      <c r="K2543">
        <v>44156.868999999999</v>
      </c>
      <c r="L2543" s="1">
        <f t="shared" si="79"/>
        <v>44.156869</v>
      </c>
    </row>
    <row r="2544" spans="1:12" ht="14.45">
      <c r="A2544" t="s">
        <v>723</v>
      </c>
      <c r="B2544" t="s">
        <v>815</v>
      </c>
      <c r="C2544">
        <v>842129</v>
      </c>
      <c r="D2544" t="s">
        <v>816</v>
      </c>
      <c r="E2544" t="s">
        <v>670</v>
      </c>
      <c r="F2544" t="s">
        <v>670</v>
      </c>
      <c r="G2544" t="str">
        <f t="shared" si="78"/>
        <v>Denmark to EU27</v>
      </c>
      <c r="H2544">
        <v>2017</v>
      </c>
      <c r="I2544" t="s">
        <v>724</v>
      </c>
      <c r="J2544">
        <v>6</v>
      </c>
      <c r="K2544">
        <v>29707.807000000001</v>
      </c>
      <c r="L2544" s="1">
        <f t="shared" si="79"/>
        <v>29.707806999999999</v>
      </c>
    </row>
    <row r="2545" spans="1:12" ht="14.45">
      <c r="A2545" t="s">
        <v>723</v>
      </c>
      <c r="B2545" t="s">
        <v>815</v>
      </c>
      <c r="C2545">
        <v>842139</v>
      </c>
      <c r="D2545" t="s">
        <v>816</v>
      </c>
      <c r="E2545" t="s">
        <v>147</v>
      </c>
      <c r="F2545" t="s">
        <v>292</v>
      </c>
      <c r="G2545" t="str">
        <f t="shared" si="78"/>
        <v>Denmark to World</v>
      </c>
      <c r="H2545">
        <v>2012</v>
      </c>
      <c r="I2545" t="s">
        <v>724</v>
      </c>
      <c r="J2545">
        <v>6</v>
      </c>
      <c r="K2545">
        <v>170044.15599999999</v>
      </c>
      <c r="L2545" s="1">
        <f t="shared" si="79"/>
        <v>170.04415599999999</v>
      </c>
    </row>
    <row r="2546" spans="1:12" ht="14.45">
      <c r="A2546" t="s">
        <v>723</v>
      </c>
      <c r="B2546" t="s">
        <v>815</v>
      </c>
      <c r="C2546">
        <v>842139</v>
      </c>
      <c r="D2546" t="s">
        <v>816</v>
      </c>
      <c r="E2546" t="s">
        <v>147</v>
      </c>
      <c r="F2546" t="s">
        <v>292</v>
      </c>
      <c r="G2546" t="str">
        <f t="shared" si="78"/>
        <v>Denmark to World</v>
      </c>
      <c r="H2546">
        <v>2013</v>
      </c>
      <c r="I2546" t="s">
        <v>724</v>
      </c>
      <c r="J2546">
        <v>6</v>
      </c>
      <c r="K2546">
        <v>147857.17199999999</v>
      </c>
      <c r="L2546" s="1">
        <f t="shared" si="79"/>
        <v>147.85717199999999</v>
      </c>
    </row>
    <row r="2547" spans="1:12" ht="14.45">
      <c r="A2547" t="s">
        <v>723</v>
      </c>
      <c r="B2547" t="s">
        <v>815</v>
      </c>
      <c r="C2547">
        <v>842139</v>
      </c>
      <c r="D2547" t="s">
        <v>816</v>
      </c>
      <c r="E2547" t="s">
        <v>147</v>
      </c>
      <c r="F2547" t="s">
        <v>292</v>
      </c>
      <c r="G2547" t="str">
        <f t="shared" si="78"/>
        <v>Denmark to World</v>
      </c>
      <c r="H2547">
        <v>2014</v>
      </c>
      <c r="I2547" t="s">
        <v>724</v>
      </c>
      <c r="J2547">
        <v>6</v>
      </c>
      <c r="K2547">
        <v>149105.06599999999</v>
      </c>
      <c r="L2547" s="1">
        <f t="shared" si="79"/>
        <v>149.10506599999999</v>
      </c>
    </row>
    <row r="2548" spans="1:12" ht="14.45">
      <c r="A2548" t="s">
        <v>723</v>
      </c>
      <c r="B2548" t="s">
        <v>815</v>
      </c>
      <c r="C2548">
        <v>842139</v>
      </c>
      <c r="D2548" t="s">
        <v>816</v>
      </c>
      <c r="E2548" t="s">
        <v>147</v>
      </c>
      <c r="F2548" t="s">
        <v>292</v>
      </c>
      <c r="G2548" t="str">
        <f t="shared" si="78"/>
        <v>Denmark to World</v>
      </c>
      <c r="H2548">
        <v>2015</v>
      </c>
      <c r="I2548" t="s">
        <v>724</v>
      </c>
      <c r="J2548">
        <v>6</v>
      </c>
      <c r="K2548">
        <v>110562.537</v>
      </c>
      <c r="L2548" s="1">
        <f t="shared" si="79"/>
        <v>110.56253699999999</v>
      </c>
    </row>
    <row r="2549" spans="1:12" ht="14.45">
      <c r="A2549" t="s">
        <v>723</v>
      </c>
      <c r="B2549" t="s">
        <v>815</v>
      </c>
      <c r="C2549">
        <v>842139</v>
      </c>
      <c r="D2549" t="s">
        <v>816</v>
      </c>
      <c r="E2549" t="s">
        <v>147</v>
      </c>
      <c r="F2549" t="s">
        <v>292</v>
      </c>
      <c r="G2549" t="str">
        <f t="shared" si="78"/>
        <v>Denmark to World</v>
      </c>
      <c r="H2549">
        <v>2016</v>
      </c>
      <c r="I2549" t="s">
        <v>724</v>
      </c>
      <c r="J2549">
        <v>6</v>
      </c>
      <c r="K2549">
        <v>106483.58500000001</v>
      </c>
      <c r="L2549" s="1">
        <f t="shared" si="79"/>
        <v>106.48358500000001</v>
      </c>
    </row>
    <row r="2550" spans="1:12" ht="14.45">
      <c r="A2550" t="s">
        <v>723</v>
      </c>
      <c r="B2550" t="s">
        <v>815</v>
      </c>
      <c r="C2550">
        <v>842139</v>
      </c>
      <c r="D2550" t="s">
        <v>816</v>
      </c>
      <c r="E2550" t="s">
        <v>147</v>
      </c>
      <c r="F2550" t="s">
        <v>292</v>
      </c>
      <c r="G2550" t="str">
        <f t="shared" si="78"/>
        <v>Denmark to World</v>
      </c>
      <c r="H2550">
        <v>2017</v>
      </c>
      <c r="I2550" t="s">
        <v>724</v>
      </c>
      <c r="J2550">
        <v>6</v>
      </c>
      <c r="K2550">
        <v>100134.667</v>
      </c>
      <c r="L2550" s="1">
        <f t="shared" si="79"/>
        <v>100.13466700000001</v>
      </c>
    </row>
    <row r="2551" spans="1:12" ht="14.45">
      <c r="A2551" t="s">
        <v>723</v>
      </c>
      <c r="B2551" t="s">
        <v>815</v>
      </c>
      <c r="C2551">
        <v>842139</v>
      </c>
      <c r="D2551" t="s">
        <v>816</v>
      </c>
      <c r="E2551" t="s">
        <v>670</v>
      </c>
      <c r="F2551" t="s">
        <v>670</v>
      </c>
      <c r="G2551" t="str">
        <f t="shared" si="78"/>
        <v>Denmark to EU27</v>
      </c>
      <c r="H2551">
        <v>2012</v>
      </c>
      <c r="I2551" t="s">
        <v>724</v>
      </c>
      <c r="J2551">
        <v>6</v>
      </c>
      <c r="K2551">
        <v>61855.813000000002</v>
      </c>
      <c r="L2551" s="1">
        <f t="shared" si="79"/>
        <v>61.855813000000005</v>
      </c>
    </row>
    <row r="2552" spans="1:12" ht="14.45">
      <c r="A2552" t="s">
        <v>723</v>
      </c>
      <c r="B2552" t="s">
        <v>815</v>
      </c>
      <c r="C2552">
        <v>842139</v>
      </c>
      <c r="D2552" t="s">
        <v>816</v>
      </c>
      <c r="E2552" t="s">
        <v>670</v>
      </c>
      <c r="F2552" t="s">
        <v>670</v>
      </c>
      <c r="G2552" t="str">
        <f t="shared" si="78"/>
        <v>Denmark to EU27</v>
      </c>
      <c r="H2552">
        <v>2013</v>
      </c>
      <c r="I2552" t="s">
        <v>724</v>
      </c>
      <c r="J2552">
        <v>6</v>
      </c>
      <c r="K2552">
        <v>61565.313999999998</v>
      </c>
      <c r="L2552" s="1">
        <f t="shared" si="79"/>
        <v>61.565314000000001</v>
      </c>
    </row>
    <row r="2553" spans="1:12" ht="14.45">
      <c r="A2553" t="s">
        <v>723</v>
      </c>
      <c r="B2553" t="s">
        <v>815</v>
      </c>
      <c r="C2553">
        <v>842139</v>
      </c>
      <c r="D2553" t="s">
        <v>816</v>
      </c>
      <c r="E2553" t="s">
        <v>670</v>
      </c>
      <c r="F2553" t="s">
        <v>670</v>
      </c>
      <c r="G2553" t="str">
        <f t="shared" si="78"/>
        <v>Denmark to EU27</v>
      </c>
      <c r="H2553">
        <v>2014</v>
      </c>
      <c r="I2553" t="s">
        <v>724</v>
      </c>
      <c r="J2553">
        <v>6</v>
      </c>
      <c r="K2553">
        <v>62599.792999999998</v>
      </c>
      <c r="L2553" s="1">
        <f t="shared" si="79"/>
        <v>62.599792999999998</v>
      </c>
    </row>
    <row r="2554" spans="1:12" ht="14.45">
      <c r="A2554" t="s">
        <v>723</v>
      </c>
      <c r="B2554" t="s">
        <v>815</v>
      </c>
      <c r="C2554">
        <v>842139</v>
      </c>
      <c r="D2554" t="s">
        <v>816</v>
      </c>
      <c r="E2554" t="s">
        <v>670</v>
      </c>
      <c r="F2554" t="s">
        <v>670</v>
      </c>
      <c r="G2554" t="str">
        <f t="shared" si="78"/>
        <v>Denmark to EU27</v>
      </c>
      <c r="H2554">
        <v>2015</v>
      </c>
      <c r="I2554" t="s">
        <v>724</v>
      </c>
      <c r="J2554">
        <v>6</v>
      </c>
      <c r="K2554">
        <v>48717.392999999996</v>
      </c>
      <c r="L2554" s="1">
        <f t="shared" si="79"/>
        <v>48.717392999999994</v>
      </c>
    </row>
    <row r="2555" spans="1:12" ht="14.45">
      <c r="A2555" t="s">
        <v>723</v>
      </c>
      <c r="B2555" t="s">
        <v>815</v>
      </c>
      <c r="C2555">
        <v>842139</v>
      </c>
      <c r="D2555" t="s">
        <v>816</v>
      </c>
      <c r="E2555" t="s">
        <v>670</v>
      </c>
      <c r="F2555" t="s">
        <v>670</v>
      </c>
      <c r="G2555" t="str">
        <f t="shared" si="78"/>
        <v>Denmark to EU27</v>
      </c>
      <c r="H2555">
        <v>2016</v>
      </c>
      <c r="I2555" t="s">
        <v>724</v>
      </c>
      <c r="J2555">
        <v>6</v>
      </c>
      <c r="K2555">
        <v>57444.923999999999</v>
      </c>
      <c r="L2555" s="1">
        <f t="shared" si="79"/>
        <v>57.444924</v>
      </c>
    </row>
    <row r="2556" spans="1:12" ht="14.45">
      <c r="A2556" t="s">
        <v>723</v>
      </c>
      <c r="B2556" t="s">
        <v>815</v>
      </c>
      <c r="C2556">
        <v>842139</v>
      </c>
      <c r="D2556" t="s">
        <v>816</v>
      </c>
      <c r="E2556" t="s">
        <v>670</v>
      </c>
      <c r="F2556" t="s">
        <v>670</v>
      </c>
      <c r="G2556" t="str">
        <f t="shared" si="78"/>
        <v>Denmark to EU27</v>
      </c>
      <c r="H2556">
        <v>2017</v>
      </c>
      <c r="I2556" t="s">
        <v>724</v>
      </c>
      <c r="J2556">
        <v>6</v>
      </c>
      <c r="K2556">
        <v>51006.983999999997</v>
      </c>
      <c r="L2556" s="1">
        <f t="shared" si="79"/>
        <v>51.006983999999996</v>
      </c>
    </row>
    <row r="2557" spans="1:12" ht="14.45">
      <c r="A2557" t="s">
        <v>723</v>
      </c>
      <c r="B2557" t="s">
        <v>815</v>
      </c>
      <c r="C2557">
        <v>847989</v>
      </c>
      <c r="D2557" t="s">
        <v>816</v>
      </c>
      <c r="E2557" t="s">
        <v>147</v>
      </c>
      <c r="F2557" t="s">
        <v>292</v>
      </c>
      <c r="G2557" t="str">
        <f t="shared" si="78"/>
        <v>Denmark to World</v>
      </c>
      <c r="H2557">
        <v>2012</v>
      </c>
      <c r="I2557" t="s">
        <v>724</v>
      </c>
      <c r="J2557">
        <v>6</v>
      </c>
      <c r="K2557">
        <v>209821.31200000001</v>
      </c>
      <c r="L2557" s="1">
        <f t="shared" si="79"/>
        <v>209.82131200000001</v>
      </c>
    </row>
    <row r="2558" spans="1:12" ht="14.45">
      <c r="A2558" t="s">
        <v>723</v>
      </c>
      <c r="B2558" t="s">
        <v>815</v>
      </c>
      <c r="C2558">
        <v>847989</v>
      </c>
      <c r="D2558" t="s">
        <v>816</v>
      </c>
      <c r="E2558" t="s">
        <v>147</v>
      </c>
      <c r="F2558" t="s">
        <v>292</v>
      </c>
      <c r="G2558" t="str">
        <f t="shared" si="78"/>
        <v>Denmark to World</v>
      </c>
      <c r="H2558">
        <v>2013</v>
      </c>
      <c r="I2558" t="s">
        <v>724</v>
      </c>
      <c r="J2558">
        <v>6</v>
      </c>
      <c r="K2558">
        <v>222242.26300000001</v>
      </c>
      <c r="L2558" s="1">
        <f t="shared" si="79"/>
        <v>222.24226300000001</v>
      </c>
    </row>
    <row r="2559" spans="1:12" ht="14.45">
      <c r="A2559" t="s">
        <v>723</v>
      </c>
      <c r="B2559" t="s">
        <v>815</v>
      </c>
      <c r="C2559">
        <v>847989</v>
      </c>
      <c r="D2559" t="s">
        <v>816</v>
      </c>
      <c r="E2559" t="s">
        <v>147</v>
      </c>
      <c r="F2559" t="s">
        <v>292</v>
      </c>
      <c r="G2559" t="str">
        <f t="shared" si="78"/>
        <v>Denmark to World</v>
      </c>
      <c r="H2559">
        <v>2014</v>
      </c>
      <c r="I2559" t="s">
        <v>724</v>
      </c>
      <c r="J2559">
        <v>6</v>
      </c>
      <c r="K2559">
        <v>250931.277</v>
      </c>
      <c r="L2559" s="1">
        <f t="shared" si="79"/>
        <v>250.93127699999999</v>
      </c>
    </row>
    <row r="2560" spans="1:12" ht="14.45">
      <c r="A2560" t="s">
        <v>723</v>
      </c>
      <c r="B2560" t="s">
        <v>815</v>
      </c>
      <c r="C2560">
        <v>847989</v>
      </c>
      <c r="D2560" t="s">
        <v>816</v>
      </c>
      <c r="E2560" t="s">
        <v>147</v>
      </c>
      <c r="F2560" t="s">
        <v>292</v>
      </c>
      <c r="G2560" t="str">
        <f t="shared" si="78"/>
        <v>Denmark to World</v>
      </c>
      <c r="H2560">
        <v>2015</v>
      </c>
      <c r="I2560" t="s">
        <v>724</v>
      </c>
      <c r="J2560">
        <v>6</v>
      </c>
      <c r="K2560">
        <v>273325.47600000002</v>
      </c>
      <c r="L2560" s="1">
        <f t="shared" si="79"/>
        <v>273.32547600000004</v>
      </c>
    </row>
    <row r="2561" spans="1:12" ht="14.45">
      <c r="A2561" t="s">
        <v>723</v>
      </c>
      <c r="B2561" t="s">
        <v>815</v>
      </c>
      <c r="C2561">
        <v>847989</v>
      </c>
      <c r="D2561" t="s">
        <v>816</v>
      </c>
      <c r="E2561" t="s">
        <v>147</v>
      </c>
      <c r="F2561" t="s">
        <v>292</v>
      </c>
      <c r="G2561" t="str">
        <f t="shared" si="78"/>
        <v>Denmark to World</v>
      </c>
      <c r="H2561">
        <v>2016</v>
      </c>
      <c r="I2561" t="s">
        <v>724</v>
      </c>
      <c r="J2561">
        <v>6</v>
      </c>
      <c r="K2561">
        <v>284055.49</v>
      </c>
      <c r="L2561" s="1">
        <f t="shared" si="79"/>
        <v>284.05548999999996</v>
      </c>
    </row>
    <row r="2562" spans="1:12" ht="14.45">
      <c r="A2562" t="s">
        <v>723</v>
      </c>
      <c r="B2562" t="s">
        <v>815</v>
      </c>
      <c r="C2562">
        <v>847989</v>
      </c>
      <c r="D2562" t="s">
        <v>816</v>
      </c>
      <c r="E2562" t="s">
        <v>147</v>
      </c>
      <c r="F2562" t="s">
        <v>292</v>
      </c>
      <c r="G2562" t="str">
        <f t="shared" si="78"/>
        <v>Denmark to World</v>
      </c>
      <c r="H2562">
        <v>2017</v>
      </c>
      <c r="I2562" t="s">
        <v>724</v>
      </c>
      <c r="J2562">
        <v>6</v>
      </c>
      <c r="K2562">
        <v>320064.7</v>
      </c>
      <c r="L2562" s="1">
        <f t="shared" si="79"/>
        <v>320.06470000000002</v>
      </c>
    </row>
    <row r="2563" spans="1:12" ht="14.45">
      <c r="A2563" t="s">
        <v>723</v>
      </c>
      <c r="B2563" t="s">
        <v>815</v>
      </c>
      <c r="C2563">
        <v>847989</v>
      </c>
      <c r="D2563" t="s">
        <v>816</v>
      </c>
      <c r="E2563" t="s">
        <v>670</v>
      </c>
      <c r="F2563" t="s">
        <v>670</v>
      </c>
      <c r="G2563" t="str">
        <f t="shared" si="78"/>
        <v>Denmark to EU27</v>
      </c>
      <c r="H2563">
        <v>2012</v>
      </c>
      <c r="I2563" t="s">
        <v>724</v>
      </c>
      <c r="J2563">
        <v>6</v>
      </c>
      <c r="K2563">
        <v>101315.803</v>
      </c>
      <c r="L2563" s="1">
        <f t="shared" si="79"/>
        <v>101.315803</v>
      </c>
    </row>
    <row r="2564" spans="1:12" ht="14.45">
      <c r="A2564" t="s">
        <v>723</v>
      </c>
      <c r="B2564" t="s">
        <v>815</v>
      </c>
      <c r="C2564">
        <v>847989</v>
      </c>
      <c r="D2564" t="s">
        <v>816</v>
      </c>
      <c r="E2564" t="s">
        <v>670</v>
      </c>
      <c r="F2564" t="s">
        <v>670</v>
      </c>
      <c r="G2564" t="str">
        <f t="shared" si="78"/>
        <v>Denmark to EU27</v>
      </c>
      <c r="H2564">
        <v>2013</v>
      </c>
      <c r="I2564" t="s">
        <v>724</v>
      </c>
      <c r="J2564">
        <v>6</v>
      </c>
      <c r="K2564">
        <v>100222.145</v>
      </c>
      <c r="L2564" s="1">
        <f t="shared" si="79"/>
        <v>100.222145</v>
      </c>
    </row>
    <row r="2565" spans="1:12" ht="14.45">
      <c r="A2565" t="s">
        <v>723</v>
      </c>
      <c r="B2565" t="s">
        <v>815</v>
      </c>
      <c r="C2565">
        <v>847989</v>
      </c>
      <c r="D2565" t="s">
        <v>816</v>
      </c>
      <c r="E2565" t="s">
        <v>670</v>
      </c>
      <c r="F2565" t="s">
        <v>670</v>
      </c>
      <c r="G2565" t="str">
        <f t="shared" si="78"/>
        <v>Denmark to EU27</v>
      </c>
      <c r="H2565">
        <v>2014</v>
      </c>
      <c r="I2565" t="s">
        <v>724</v>
      </c>
      <c r="J2565">
        <v>6</v>
      </c>
      <c r="K2565">
        <v>135075.07999999999</v>
      </c>
      <c r="L2565" s="1">
        <f t="shared" si="79"/>
        <v>135.07507999999999</v>
      </c>
    </row>
    <row r="2566" spans="1:12" ht="14.45">
      <c r="A2566" t="s">
        <v>723</v>
      </c>
      <c r="B2566" t="s">
        <v>815</v>
      </c>
      <c r="C2566">
        <v>847989</v>
      </c>
      <c r="D2566" t="s">
        <v>816</v>
      </c>
      <c r="E2566" t="s">
        <v>670</v>
      </c>
      <c r="F2566" t="s">
        <v>670</v>
      </c>
      <c r="G2566" t="str">
        <f t="shared" si="78"/>
        <v>Denmark to EU27</v>
      </c>
      <c r="H2566">
        <v>2015</v>
      </c>
      <c r="I2566" t="s">
        <v>724</v>
      </c>
      <c r="J2566">
        <v>6</v>
      </c>
      <c r="K2566">
        <v>140998.54399999999</v>
      </c>
      <c r="L2566" s="1">
        <f t="shared" si="79"/>
        <v>140.99854399999998</v>
      </c>
    </row>
    <row r="2567" spans="1:12" ht="14.45">
      <c r="A2567" t="s">
        <v>723</v>
      </c>
      <c r="B2567" t="s">
        <v>815</v>
      </c>
      <c r="C2567">
        <v>847989</v>
      </c>
      <c r="D2567" t="s">
        <v>816</v>
      </c>
      <c r="E2567" t="s">
        <v>670</v>
      </c>
      <c r="F2567" t="s">
        <v>670</v>
      </c>
      <c r="G2567" t="str">
        <f t="shared" si="78"/>
        <v>Denmark to EU27</v>
      </c>
      <c r="H2567">
        <v>2016</v>
      </c>
      <c r="I2567" t="s">
        <v>724</v>
      </c>
      <c r="J2567">
        <v>6</v>
      </c>
      <c r="K2567">
        <v>149815.79999999999</v>
      </c>
      <c r="L2567" s="1">
        <f t="shared" si="79"/>
        <v>149.8158</v>
      </c>
    </row>
    <row r="2568" spans="1:12" ht="14.45">
      <c r="A2568" t="s">
        <v>723</v>
      </c>
      <c r="B2568" t="s">
        <v>815</v>
      </c>
      <c r="C2568">
        <v>847989</v>
      </c>
      <c r="D2568" t="s">
        <v>816</v>
      </c>
      <c r="E2568" t="s">
        <v>670</v>
      </c>
      <c r="F2568" t="s">
        <v>670</v>
      </c>
      <c r="G2568" t="str">
        <f t="shared" si="78"/>
        <v>Denmark to EU27</v>
      </c>
      <c r="H2568">
        <v>2017</v>
      </c>
      <c r="I2568" t="s">
        <v>724</v>
      </c>
      <c r="J2568">
        <v>6</v>
      </c>
      <c r="K2568">
        <v>176389.64199999999</v>
      </c>
      <c r="L2568" s="1">
        <f t="shared" si="79"/>
        <v>176.38964199999998</v>
      </c>
    </row>
    <row r="2569" spans="1:12" ht="14.45">
      <c r="A2569" t="s">
        <v>723</v>
      </c>
      <c r="B2569" t="s">
        <v>817</v>
      </c>
      <c r="C2569">
        <v>730900</v>
      </c>
      <c r="D2569" t="s">
        <v>818</v>
      </c>
      <c r="E2569" t="s">
        <v>147</v>
      </c>
      <c r="F2569" t="s">
        <v>292</v>
      </c>
      <c r="G2569" t="str">
        <f t="shared" ref="G2569:G2632" si="80">CONCATENATE(D2569, " to ", F2569)</f>
        <v>Dominican Republic to World</v>
      </c>
      <c r="H2569">
        <v>2012</v>
      </c>
      <c r="I2569" t="s">
        <v>724</v>
      </c>
      <c r="J2569">
        <v>6</v>
      </c>
      <c r="K2569">
        <v>332.21899999999999</v>
      </c>
      <c r="L2569" s="1">
        <f t="shared" ref="L2569:L2632" si="81">K2569/1000</f>
        <v>0.33221899999999999</v>
      </c>
    </row>
    <row r="2570" spans="1:12" ht="14.45">
      <c r="A2570" t="s">
        <v>723</v>
      </c>
      <c r="B2570" t="s">
        <v>817</v>
      </c>
      <c r="C2570">
        <v>730900</v>
      </c>
      <c r="D2570" t="s">
        <v>818</v>
      </c>
      <c r="E2570" t="s">
        <v>147</v>
      </c>
      <c r="F2570" t="s">
        <v>292</v>
      </c>
      <c r="G2570" t="str">
        <f t="shared" si="80"/>
        <v>Dominican Republic to World</v>
      </c>
      <c r="H2570">
        <v>2013</v>
      </c>
      <c r="I2570" t="s">
        <v>724</v>
      </c>
      <c r="J2570">
        <v>6</v>
      </c>
      <c r="K2570">
        <v>196.583</v>
      </c>
      <c r="L2570" s="1">
        <f t="shared" si="81"/>
        <v>0.19658300000000001</v>
      </c>
    </row>
    <row r="2571" spans="1:12" ht="14.45">
      <c r="A2571" t="s">
        <v>723</v>
      </c>
      <c r="B2571" t="s">
        <v>817</v>
      </c>
      <c r="C2571">
        <v>730900</v>
      </c>
      <c r="D2571" t="s">
        <v>818</v>
      </c>
      <c r="E2571" t="s">
        <v>147</v>
      </c>
      <c r="F2571" t="s">
        <v>292</v>
      </c>
      <c r="G2571" t="str">
        <f t="shared" si="80"/>
        <v>Dominican Republic to World</v>
      </c>
      <c r="H2571">
        <v>2014</v>
      </c>
      <c r="I2571" t="s">
        <v>724</v>
      </c>
      <c r="J2571">
        <v>6</v>
      </c>
      <c r="K2571">
        <v>156.72</v>
      </c>
      <c r="L2571" s="1">
        <f t="shared" si="81"/>
        <v>0.15672</v>
      </c>
    </row>
    <row r="2572" spans="1:12" ht="14.45">
      <c r="A2572" t="s">
        <v>723</v>
      </c>
      <c r="B2572" t="s">
        <v>817</v>
      </c>
      <c r="C2572">
        <v>730900</v>
      </c>
      <c r="D2572" t="s">
        <v>818</v>
      </c>
      <c r="E2572" t="s">
        <v>147</v>
      </c>
      <c r="F2572" t="s">
        <v>292</v>
      </c>
      <c r="G2572" t="str">
        <f t="shared" si="80"/>
        <v>Dominican Republic to World</v>
      </c>
      <c r="H2572">
        <v>2015</v>
      </c>
      <c r="I2572" t="s">
        <v>724</v>
      </c>
      <c r="J2572">
        <v>6</v>
      </c>
      <c r="K2572">
        <v>7.3739999999999997</v>
      </c>
      <c r="L2572" s="1">
        <f t="shared" si="81"/>
        <v>7.3739999999999995E-3</v>
      </c>
    </row>
    <row r="2573" spans="1:12" ht="14.45">
      <c r="A2573" t="s">
        <v>723</v>
      </c>
      <c r="B2573" t="s">
        <v>817</v>
      </c>
      <c r="C2573">
        <v>730900</v>
      </c>
      <c r="D2573" t="s">
        <v>818</v>
      </c>
      <c r="E2573" t="s">
        <v>147</v>
      </c>
      <c r="F2573" t="s">
        <v>292</v>
      </c>
      <c r="G2573" t="str">
        <f t="shared" si="80"/>
        <v>Dominican Republic to World</v>
      </c>
      <c r="H2573">
        <v>2016</v>
      </c>
      <c r="I2573" t="s">
        <v>724</v>
      </c>
      <c r="J2573">
        <v>6</v>
      </c>
      <c r="K2573">
        <v>110.36499999999999</v>
      </c>
      <c r="L2573" s="1">
        <f t="shared" si="81"/>
        <v>0.11036499999999999</v>
      </c>
    </row>
    <row r="2574" spans="1:12" ht="14.45">
      <c r="A2574" t="s">
        <v>723</v>
      </c>
      <c r="B2574" t="s">
        <v>817</v>
      </c>
      <c r="C2574">
        <v>730900</v>
      </c>
      <c r="D2574" t="s">
        <v>818</v>
      </c>
      <c r="E2574" t="s">
        <v>147</v>
      </c>
      <c r="F2574" t="s">
        <v>292</v>
      </c>
      <c r="G2574" t="str">
        <f t="shared" si="80"/>
        <v>Dominican Republic to World</v>
      </c>
      <c r="H2574">
        <v>2017</v>
      </c>
      <c r="I2574" t="s">
        <v>724</v>
      </c>
      <c r="J2574">
        <v>6</v>
      </c>
      <c r="K2574">
        <v>50.04</v>
      </c>
      <c r="L2574" s="1">
        <f t="shared" si="81"/>
        <v>5.0040000000000001E-2</v>
      </c>
    </row>
    <row r="2575" spans="1:12" ht="14.45">
      <c r="A2575" t="s">
        <v>723</v>
      </c>
      <c r="B2575" t="s">
        <v>817</v>
      </c>
      <c r="C2575">
        <v>730900</v>
      </c>
      <c r="D2575" t="s">
        <v>818</v>
      </c>
      <c r="E2575" t="s">
        <v>670</v>
      </c>
      <c r="F2575" t="s">
        <v>670</v>
      </c>
      <c r="G2575" t="str">
        <f t="shared" si="80"/>
        <v>Dominican Republic to EU27</v>
      </c>
      <c r="H2575">
        <v>2013</v>
      </c>
      <c r="I2575" t="s">
        <v>724</v>
      </c>
      <c r="J2575">
        <v>6</v>
      </c>
      <c r="K2575">
        <v>0.13600000000000001</v>
      </c>
      <c r="L2575" s="1">
        <f t="shared" si="81"/>
        <v>1.36E-4</v>
      </c>
    </row>
    <row r="2576" spans="1:12" ht="14.45">
      <c r="A2576" t="s">
        <v>723</v>
      </c>
      <c r="B2576" t="s">
        <v>817</v>
      </c>
      <c r="C2576">
        <v>730900</v>
      </c>
      <c r="D2576" t="s">
        <v>818</v>
      </c>
      <c r="E2576" t="s">
        <v>670</v>
      </c>
      <c r="F2576" t="s">
        <v>670</v>
      </c>
      <c r="G2576" t="str">
        <f t="shared" si="80"/>
        <v>Dominican Republic to EU27</v>
      </c>
      <c r="H2576">
        <v>2015</v>
      </c>
      <c r="I2576" t="s">
        <v>724</v>
      </c>
      <c r="J2576">
        <v>6</v>
      </c>
      <c r="K2576">
        <v>3.0000000000000001E-3</v>
      </c>
      <c r="L2576" s="1">
        <f t="shared" si="81"/>
        <v>3.0000000000000001E-6</v>
      </c>
    </row>
    <row r="2577" spans="1:12" ht="14.45">
      <c r="A2577" t="s">
        <v>723</v>
      </c>
      <c r="B2577" t="s">
        <v>817</v>
      </c>
      <c r="C2577">
        <v>730900</v>
      </c>
      <c r="D2577" t="s">
        <v>818</v>
      </c>
      <c r="E2577" t="s">
        <v>670</v>
      </c>
      <c r="F2577" t="s">
        <v>670</v>
      </c>
      <c r="G2577" t="str">
        <f t="shared" si="80"/>
        <v>Dominican Republic to EU27</v>
      </c>
      <c r="H2577">
        <v>2016</v>
      </c>
      <c r="I2577" t="s">
        <v>724</v>
      </c>
      <c r="J2577">
        <v>6</v>
      </c>
      <c r="K2577">
        <v>4.0000000000000001E-3</v>
      </c>
      <c r="L2577" s="1">
        <f t="shared" si="81"/>
        <v>3.9999999999999998E-6</v>
      </c>
    </row>
    <row r="2578" spans="1:12" ht="14.45">
      <c r="A2578" t="s">
        <v>723</v>
      </c>
      <c r="B2578" t="s">
        <v>817</v>
      </c>
      <c r="C2578">
        <v>741999</v>
      </c>
      <c r="D2578" t="s">
        <v>818</v>
      </c>
      <c r="E2578" t="s">
        <v>147</v>
      </c>
      <c r="F2578" t="s">
        <v>292</v>
      </c>
      <c r="G2578" t="str">
        <f t="shared" si="80"/>
        <v>Dominican Republic to World</v>
      </c>
      <c r="H2578">
        <v>2012</v>
      </c>
      <c r="I2578" t="s">
        <v>724</v>
      </c>
      <c r="J2578">
        <v>6</v>
      </c>
      <c r="K2578">
        <v>20.07</v>
      </c>
      <c r="L2578" s="1">
        <f t="shared" si="81"/>
        <v>2.0070000000000001E-2</v>
      </c>
    </row>
    <row r="2579" spans="1:12" ht="14.45">
      <c r="A2579" t="s">
        <v>723</v>
      </c>
      <c r="B2579" t="s">
        <v>817</v>
      </c>
      <c r="C2579">
        <v>741999</v>
      </c>
      <c r="D2579" t="s">
        <v>818</v>
      </c>
      <c r="E2579" t="s">
        <v>147</v>
      </c>
      <c r="F2579" t="s">
        <v>292</v>
      </c>
      <c r="G2579" t="str">
        <f t="shared" si="80"/>
        <v>Dominican Republic to World</v>
      </c>
      <c r="H2579">
        <v>2013</v>
      </c>
      <c r="I2579" t="s">
        <v>724</v>
      </c>
      <c r="J2579">
        <v>6</v>
      </c>
      <c r="K2579">
        <v>0.08</v>
      </c>
      <c r="L2579" s="1">
        <f t="shared" si="81"/>
        <v>8.0000000000000007E-5</v>
      </c>
    </row>
    <row r="2580" spans="1:12" ht="14.45">
      <c r="A2580" t="s">
        <v>723</v>
      </c>
      <c r="B2580" t="s">
        <v>817</v>
      </c>
      <c r="C2580">
        <v>741999</v>
      </c>
      <c r="D2580" t="s">
        <v>818</v>
      </c>
      <c r="E2580" t="s">
        <v>147</v>
      </c>
      <c r="F2580" t="s">
        <v>292</v>
      </c>
      <c r="G2580" t="str">
        <f t="shared" si="80"/>
        <v>Dominican Republic to World</v>
      </c>
      <c r="H2580">
        <v>2014</v>
      </c>
      <c r="I2580" t="s">
        <v>724</v>
      </c>
      <c r="J2580">
        <v>6</v>
      </c>
      <c r="K2580">
        <v>8.5999999999999993E-2</v>
      </c>
      <c r="L2580" s="1">
        <f t="shared" si="81"/>
        <v>8.599999999999999E-5</v>
      </c>
    </row>
    <row r="2581" spans="1:12" ht="14.45">
      <c r="A2581" t="s">
        <v>723</v>
      </c>
      <c r="B2581" t="s">
        <v>817</v>
      </c>
      <c r="C2581">
        <v>741999</v>
      </c>
      <c r="D2581" t="s">
        <v>818</v>
      </c>
      <c r="E2581" t="s">
        <v>147</v>
      </c>
      <c r="F2581" t="s">
        <v>292</v>
      </c>
      <c r="G2581" t="str">
        <f t="shared" si="80"/>
        <v>Dominican Republic to World</v>
      </c>
      <c r="H2581">
        <v>2016</v>
      </c>
      <c r="I2581" t="s">
        <v>724</v>
      </c>
      <c r="J2581">
        <v>6</v>
      </c>
      <c r="K2581">
        <v>49.725999999999999</v>
      </c>
      <c r="L2581" s="1">
        <f t="shared" si="81"/>
        <v>4.9725999999999999E-2</v>
      </c>
    </row>
    <row r="2582" spans="1:12" ht="14.45">
      <c r="A2582" t="s">
        <v>723</v>
      </c>
      <c r="B2582" t="s">
        <v>817</v>
      </c>
      <c r="C2582">
        <v>741999</v>
      </c>
      <c r="D2582" t="s">
        <v>818</v>
      </c>
      <c r="E2582" t="s">
        <v>147</v>
      </c>
      <c r="F2582" t="s">
        <v>292</v>
      </c>
      <c r="G2582" t="str">
        <f t="shared" si="80"/>
        <v>Dominican Republic to World</v>
      </c>
      <c r="H2582">
        <v>2017</v>
      </c>
      <c r="I2582" t="s">
        <v>724</v>
      </c>
      <c r="J2582">
        <v>6</v>
      </c>
      <c r="K2582">
        <v>0.32</v>
      </c>
      <c r="L2582" s="1">
        <f t="shared" si="81"/>
        <v>3.2000000000000003E-4</v>
      </c>
    </row>
    <row r="2583" spans="1:12" ht="14.45">
      <c r="A2583" t="s">
        <v>723</v>
      </c>
      <c r="B2583" t="s">
        <v>817</v>
      </c>
      <c r="C2583">
        <v>741999</v>
      </c>
      <c r="D2583" t="s">
        <v>818</v>
      </c>
      <c r="E2583" t="s">
        <v>670</v>
      </c>
      <c r="F2583" t="s">
        <v>670</v>
      </c>
      <c r="G2583" t="str">
        <f t="shared" si="80"/>
        <v>Dominican Republic to EU27</v>
      </c>
      <c r="H2583">
        <v>2016</v>
      </c>
      <c r="I2583" t="s">
        <v>724</v>
      </c>
      <c r="J2583">
        <v>6</v>
      </c>
      <c r="K2583">
        <v>8.0820000000000007</v>
      </c>
      <c r="L2583" s="1">
        <f t="shared" si="81"/>
        <v>8.0820000000000006E-3</v>
      </c>
    </row>
    <row r="2584" spans="1:12" ht="14.45">
      <c r="A2584" t="s">
        <v>723</v>
      </c>
      <c r="B2584" t="s">
        <v>817</v>
      </c>
      <c r="C2584">
        <v>761100</v>
      </c>
      <c r="D2584" t="s">
        <v>818</v>
      </c>
      <c r="E2584" t="s">
        <v>147</v>
      </c>
      <c r="F2584" t="s">
        <v>292</v>
      </c>
      <c r="G2584" t="str">
        <f t="shared" si="80"/>
        <v>Dominican Republic to World</v>
      </c>
      <c r="H2584">
        <v>2012</v>
      </c>
      <c r="I2584" t="s">
        <v>724</v>
      </c>
      <c r="J2584">
        <v>6</v>
      </c>
      <c r="K2584">
        <v>1.133</v>
      </c>
      <c r="L2584" s="1">
        <f t="shared" si="81"/>
        <v>1.1330000000000001E-3</v>
      </c>
    </row>
    <row r="2585" spans="1:12" ht="14.45">
      <c r="A2585" t="s">
        <v>723</v>
      </c>
      <c r="B2585" t="s">
        <v>817</v>
      </c>
      <c r="C2585">
        <v>761100</v>
      </c>
      <c r="D2585" t="s">
        <v>818</v>
      </c>
      <c r="E2585" t="s">
        <v>147</v>
      </c>
      <c r="F2585" t="s">
        <v>292</v>
      </c>
      <c r="G2585" t="str">
        <f t="shared" si="80"/>
        <v>Dominican Republic to World</v>
      </c>
      <c r="H2585">
        <v>2013</v>
      </c>
      <c r="I2585" t="s">
        <v>724</v>
      </c>
      <c r="J2585">
        <v>6</v>
      </c>
      <c r="K2585">
        <v>2.6749999999999998</v>
      </c>
      <c r="L2585" s="1">
        <f t="shared" si="81"/>
        <v>2.6749999999999999E-3</v>
      </c>
    </row>
    <row r="2586" spans="1:12" ht="14.45">
      <c r="A2586" t="s">
        <v>723</v>
      </c>
      <c r="B2586" t="s">
        <v>817</v>
      </c>
      <c r="C2586">
        <v>761100</v>
      </c>
      <c r="D2586" t="s">
        <v>818</v>
      </c>
      <c r="E2586" t="s">
        <v>147</v>
      </c>
      <c r="F2586" t="s">
        <v>292</v>
      </c>
      <c r="G2586" t="str">
        <f t="shared" si="80"/>
        <v>Dominican Republic to World</v>
      </c>
      <c r="H2586">
        <v>2014</v>
      </c>
      <c r="I2586" t="s">
        <v>724</v>
      </c>
      <c r="J2586">
        <v>6</v>
      </c>
      <c r="K2586">
        <v>7.9729999999999999</v>
      </c>
      <c r="L2586" s="1">
        <f t="shared" si="81"/>
        <v>7.9729999999999992E-3</v>
      </c>
    </row>
    <row r="2587" spans="1:12" ht="14.45">
      <c r="A2587" t="s">
        <v>723</v>
      </c>
      <c r="B2587" t="s">
        <v>817</v>
      </c>
      <c r="C2587">
        <v>761100</v>
      </c>
      <c r="D2587" t="s">
        <v>818</v>
      </c>
      <c r="E2587" t="s">
        <v>147</v>
      </c>
      <c r="F2587" t="s">
        <v>292</v>
      </c>
      <c r="G2587" t="str">
        <f t="shared" si="80"/>
        <v>Dominican Republic to World</v>
      </c>
      <c r="H2587">
        <v>2015</v>
      </c>
      <c r="I2587" t="s">
        <v>724</v>
      </c>
      <c r="J2587">
        <v>6</v>
      </c>
      <c r="K2587">
        <v>2.069</v>
      </c>
      <c r="L2587" s="1">
        <f t="shared" si="81"/>
        <v>2.0690000000000001E-3</v>
      </c>
    </row>
    <row r="2588" spans="1:12" ht="14.45">
      <c r="A2588" t="s">
        <v>723</v>
      </c>
      <c r="B2588" t="s">
        <v>817</v>
      </c>
      <c r="C2588">
        <v>761100</v>
      </c>
      <c r="D2588" t="s">
        <v>818</v>
      </c>
      <c r="E2588" t="s">
        <v>147</v>
      </c>
      <c r="F2588" t="s">
        <v>292</v>
      </c>
      <c r="G2588" t="str">
        <f t="shared" si="80"/>
        <v>Dominican Republic to World</v>
      </c>
      <c r="H2588">
        <v>2017</v>
      </c>
      <c r="I2588" t="s">
        <v>724</v>
      </c>
      <c r="J2588">
        <v>6</v>
      </c>
      <c r="K2588">
        <v>22.413</v>
      </c>
      <c r="L2588" s="1">
        <f t="shared" si="81"/>
        <v>2.2412999999999999E-2</v>
      </c>
    </row>
    <row r="2589" spans="1:12" ht="14.45">
      <c r="A2589" t="s">
        <v>723</v>
      </c>
      <c r="B2589" t="s">
        <v>817</v>
      </c>
      <c r="C2589">
        <v>761100</v>
      </c>
      <c r="D2589" t="s">
        <v>818</v>
      </c>
      <c r="E2589" t="s">
        <v>670</v>
      </c>
      <c r="F2589" t="s">
        <v>670</v>
      </c>
      <c r="G2589" t="str">
        <f t="shared" si="80"/>
        <v>Dominican Republic to EU27</v>
      </c>
      <c r="H2589">
        <v>2014</v>
      </c>
      <c r="I2589" t="s">
        <v>724</v>
      </c>
      <c r="J2589">
        <v>6</v>
      </c>
      <c r="K2589">
        <v>0.248</v>
      </c>
      <c r="L2589" s="1">
        <f t="shared" si="81"/>
        <v>2.4800000000000001E-4</v>
      </c>
    </row>
    <row r="2590" spans="1:12" ht="14.45">
      <c r="A2590" t="s">
        <v>723</v>
      </c>
      <c r="B2590" t="s">
        <v>817</v>
      </c>
      <c r="C2590">
        <v>761100</v>
      </c>
      <c r="D2590" t="s">
        <v>818</v>
      </c>
      <c r="E2590" t="s">
        <v>670</v>
      </c>
      <c r="F2590" t="s">
        <v>670</v>
      </c>
      <c r="G2590" t="str">
        <f t="shared" si="80"/>
        <v>Dominican Republic to EU27</v>
      </c>
      <c r="H2590">
        <v>2017</v>
      </c>
      <c r="I2590" t="s">
        <v>724</v>
      </c>
      <c r="J2590">
        <v>6</v>
      </c>
      <c r="K2590">
        <v>22.413</v>
      </c>
      <c r="L2590" s="1">
        <f t="shared" si="81"/>
        <v>2.2412999999999999E-2</v>
      </c>
    </row>
    <row r="2591" spans="1:12" ht="14.45">
      <c r="A2591" t="s">
        <v>723</v>
      </c>
      <c r="B2591" t="s">
        <v>817</v>
      </c>
      <c r="C2591">
        <v>8405</v>
      </c>
      <c r="D2591" t="s">
        <v>818</v>
      </c>
      <c r="E2591" t="s">
        <v>147</v>
      </c>
      <c r="F2591" t="s">
        <v>292</v>
      </c>
      <c r="G2591" t="str">
        <f t="shared" si="80"/>
        <v>Dominican Republic to World</v>
      </c>
      <c r="H2591">
        <v>2012</v>
      </c>
      <c r="I2591" t="s">
        <v>724</v>
      </c>
      <c r="J2591">
        <v>6</v>
      </c>
      <c r="K2591">
        <v>156.74799999999999</v>
      </c>
      <c r="L2591" s="1">
        <f t="shared" si="81"/>
        <v>0.156748</v>
      </c>
    </row>
    <row r="2592" spans="1:12" ht="14.45">
      <c r="A2592" t="s">
        <v>723</v>
      </c>
      <c r="B2592" t="s">
        <v>817</v>
      </c>
      <c r="C2592">
        <v>8405</v>
      </c>
      <c r="D2592" t="s">
        <v>818</v>
      </c>
      <c r="E2592" t="s">
        <v>147</v>
      </c>
      <c r="F2592" t="s">
        <v>292</v>
      </c>
      <c r="G2592" t="str">
        <f t="shared" si="80"/>
        <v>Dominican Republic to World</v>
      </c>
      <c r="H2592">
        <v>2013</v>
      </c>
      <c r="I2592" t="s">
        <v>724</v>
      </c>
      <c r="J2592">
        <v>6</v>
      </c>
      <c r="K2592">
        <v>73.796999999999997</v>
      </c>
      <c r="L2592" s="1">
        <f t="shared" si="81"/>
        <v>7.3797000000000001E-2</v>
      </c>
    </row>
    <row r="2593" spans="1:12" ht="14.45">
      <c r="A2593" t="s">
        <v>723</v>
      </c>
      <c r="B2593" t="s">
        <v>817</v>
      </c>
      <c r="C2593">
        <v>8405</v>
      </c>
      <c r="D2593" t="s">
        <v>818</v>
      </c>
      <c r="E2593" t="s">
        <v>147</v>
      </c>
      <c r="F2593" t="s">
        <v>292</v>
      </c>
      <c r="G2593" t="str">
        <f t="shared" si="80"/>
        <v>Dominican Republic to World</v>
      </c>
      <c r="H2593">
        <v>2014</v>
      </c>
      <c r="I2593" t="s">
        <v>724</v>
      </c>
      <c r="J2593">
        <v>6</v>
      </c>
      <c r="K2593">
        <v>2887.4720000000002</v>
      </c>
      <c r="L2593" s="1">
        <f t="shared" si="81"/>
        <v>2.8874720000000003</v>
      </c>
    </row>
    <row r="2594" spans="1:12" ht="14.45">
      <c r="A2594" t="s">
        <v>723</v>
      </c>
      <c r="B2594" t="s">
        <v>817</v>
      </c>
      <c r="C2594">
        <v>8405</v>
      </c>
      <c r="D2594" t="s">
        <v>818</v>
      </c>
      <c r="E2594" t="s">
        <v>147</v>
      </c>
      <c r="F2594" t="s">
        <v>292</v>
      </c>
      <c r="G2594" t="str">
        <f t="shared" si="80"/>
        <v>Dominican Republic to World</v>
      </c>
      <c r="H2594">
        <v>2015</v>
      </c>
      <c r="I2594" t="s">
        <v>724</v>
      </c>
      <c r="J2594">
        <v>6</v>
      </c>
      <c r="K2594">
        <v>8</v>
      </c>
      <c r="L2594" s="1">
        <f t="shared" si="81"/>
        <v>8.0000000000000002E-3</v>
      </c>
    </row>
    <row r="2595" spans="1:12" ht="14.45">
      <c r="A2595" t="s">
        <v>723</v>
      </c>
      <c r="B2595" t="s">
        <v>817</v>
      </c>
      <c r="C2595">
        <v>8405</v>
      </c>
      <c r="D2595" t="s">
        <v>818</v>
      </c>
      <c r="E2595" t="s">
        <v>147</v>
      </c>
      <c r="F2595" t="s">
        <v>292</v>
      </c>
      <c r="G2595" t="str">
        <f t="shared" si="80"/>
        <v>Dominican Republic to World</v>
      </c>
      <c r="H2595">
        <v>2016</v>
      </c>
      <c r="I2595" t="s">
        <v>724</v>
      </c>
      <c r="J2595">
        <v>6</v>
      </c>
      <c r="K2595">
        <v>586.56299999999999</v>
      </c>
      <c r="L2595" s="1">
        <f t="shared" si="81"/>
        <v>0.58656299999999995</v>
      </c>
    </row>
    <row r="2596" spans="1:12" ht="14.45">
      <c r="A2596" t="s">
        <v>723</v>
      </c>
      <c r="B2596" t="s">
        <v>817</v>
      </c>
      <c r="C2596">
        <v>8405</v>
      </c>
      <c r="D2596" t="s">
        <v>818</v>
      </c>
      <c r="E2596" t="s">
        <v>147</v>
      </c>
      <c r="F2596" t="s">
        <v>292</v>
      </c>
      <c r="G2596" t="str">
        <f t="shared" si="80"/>
        <v>Dominican Republic to World</v>
      </c>
      <c r="H2596">
        <v>2017</v>
      </c>
      <c r="I2596" t="s">
        <v>724</v>
      </c>
      <c r="J2596">
        <v>6</v>
      </c>
      <c r="K2596">
        <v>35.066000000000003</v>
      </c>
      <c r="L2596" s="1">
        <f t="shared" si="81"/>
        <v>3.5066E-2</v>
      </c>
    </row>
    <row r="2597" spans="1:12" ht="14.45">
      <c r="A2597" t="s">
        <v>723</v>
      </c>
      <c r="B2597" t="s">
        <v>817</v>
      </c>
      <c r="C2597">
        <v>8405</v>
      </c>
      <c r="D2597" t="s">
        <v>818</v>
      </c>
      <c r="E2597" t="s">
        <v>670</v>
      </c>
      <c r="F2597" t="s">
        <v>670</v>
      </c>
      <c r="G2597" t="str">
        <f t="shared" si="80"/>
        <v>Dominican Republic to EU27</v>
      </c>
      <c r="H2597">
        <v>2014</v>
      </c>
      <c r="I2597" t="s">
        <v>724</v>
      </c>
      <c r="J2597">
        <v>6</v>
      </c>
      <c r="K2597">
        <v>1.2749999999999999</v>
      </c>
      <c r="L2597" s="1">
        <f t="shared" si="81"/>
        <v>1.2749999999999999E-3</v>
      </c>
    </row>
    <row r="2598" spans="1:12" ht="14.45">
      <c r="A2598" t="s">
        <v>723</v>
      </c>
      <c r="B2598" t="s">
        <v>817</v>
      </c>
      <c r="C2598">
        <v>841931</v>
      </c>
      <c r="D2598" t="s">
        <v>818</v>
      </c>
      <c r="E2598" t="s">
        <v>147</v>
      </c>
      <c r="F2598" t="s">
        <v>292</v>
      </c>
      <c r="G2598" t="str">
        <f t="shared" si="80"/>
        <v>Dominican Republic to World</v>
      </c>
      <c r="H2598">
        <v>2014</v>
      </c>
      <c r="I2598" t="s">
        <v>724</v>
      </c>
      <c r="J2598">
        <v>6</v>
      </c>
      <c r="K2598">
        <v>49.162999999999997</v>
      </c>
      <c r="L2598" s="1">
        <f t="shared" si="81"/>
        <v>4.9162999999999998E-2</v>
      </c>
    </row>
    <row r="2599" spans="1:12" ht="14.45">
      <c r="A2599" t="s">
        <v>723</v>
      </c>
      <c r="B2599" t="s">
        <v>817</v>
      </c>
      <c r="C2599">
        <v>841931</v>
      </c>
      <c r="D2599" t="s">
        <v>818</v>
      </c>
      <c r="E2599" t="s">
        <v>147</v>
      </c>
      <c r="F2599" t="s">
        <v>292</v>
      </c>
      <c r="G2599" t="str">
        <f t="shared" si="80"/>
        <v>Dominican Republic to World</v>
      </c>
      <c r="H2599">
        <v>2016</v>
      </c>
      <c r="I2599" t="s">
        <v>724</v>
      </c>
      <c r="J2599">
        <v>6</v>
      </c>
      <c r="K2599">
        <v>44.131999999999998</v>
      </c>
      <c r="L2599" s="1">
        <f t="shared" si="81"/>
        <v>4.4131999999999998E-2</v>
      </c>
    </row>
    <row r="2600" spans="1:12" ht="14.45">
      <c r="A2600" t="s">
        <v>723</v>
      </c>
      <c r="B2600" t="s">
        <v>817</v>
      </c>
      <c r="C2600">
        <v>841940</v>
      </c>
      <c r="D2600" t="s">
        <v>818</v>
      </c>
      <c r="E2600" t="s">
        <v>147</v>
      </c>
      <c r="F2600" t="s">
        <v>292</v>
      </c>
      <c r="G2600" t="str">
        <f t="shared" si="80"/>
        <v>Dominican Republic to World</v>
      </c>
      <c r="H2600">
        <v>2012</v>
      </c>
      <c r="I2600" t="s">
        <v>724</v>
      </c>
      <c r="J2600">
        <v>6</v>
      </c>
      <c r="K2600">
        <v>7.2110000000000003</v>
      </c>
      <c r="L2600" s="1">
        <f t="shared" si="81"/>
        <v>7.2110000000000004E-3</v>
      </c>
    </row>
    <row r="2601" spans="1:12" ht="14.45">
      <c r="A2601" t="s">
        <v>723</v>
      </c>
      <c r="B2601" t="s">
        <v>817</v>
      </c>
      <c r="C2601">
        <v>841940</v>
      </c>
      <c r="D2601" t="s">
        <v>818</v>
      </c>
      <c r="E2601" t="s">
        <v>147</v>
      </c>
      <c r="F2601" t="s">
        <v>292</v>
      </c>
      <c r="G2601" t="str">
        <f t="shared" si="80"/>
        <v>Dominican Republic to World</v>
      </c>
      <c r="H2601">
        <v>2013</v>
      </c>
      <c r="I2601" t="s">
        <v>724</v>
      </c>
      <c r="J2601">
        <v>6</v>
      </c>
      <c r="K2601">
        <v>0.5</v>
      </c>
      <c r="L2601" s="1">
        <f t="shared" si="81"/>
        <v>5.0000000000000001E-4</v>
      </c>
    </row>
    <row r="2602" spans="1:12" ht="14.45">
      <c r="A2602" t="s">
        <v>723</v>
      </c>
      <c r="B2602" t="s">
        <v>817</v>
      </c>
      <c r="C2602">
        <v>841940</v>
      </c>
      <c r="D2602" t="s">
        <v>818</v>
      </c>
      <c r="E2602" t="s">
        <v>147</v>
      </c>
      <c r="F2602" t="s">
        <v>292</v>
      </c>
      <c r="G2602" t="str">
        <f t="shared" si="80"/>
        <v>Dominican Republic to World</v>
      </c>
      <c r="H2602">
        <v>2015</v>
      </c>
      <c r="I2602" t="s">
        <v>724</v>
      </c>
      <c r="J2602">
        <v>6</v>
      </c>
      <c r="K2602">
        <v>0.26</v>
      </c>
      <c r="L2602" s="1">
        <f t="shared" si="81"/>
        <v>2.6000000000000003E-4</v>
      </c>
    </row>
    <row r="2603" spans="1:12" ht="14.45">
      <c r="A2603" t="s">
        <v>723</v>
      </c>
      <c r="B2603" t="s">
        <v>817</v>
      </c>
      <c r="C2603">
        <v>842129</v>
      </c>
      <c r="D2603" t="s">
        <v>818</v>
      </c>
      <c r="E2603" t="s">
        <v>147</v>
      </c>
      <c r="F2603" t="s">
        <v>292</v>
      </c>
      <c r="G2603" t="str">
        <f t="shared" si="80"/>
        <v>Dominican Republic to World</v>
      </c>
      <c r="H2603">
        <v>2012</v>
      </c>
      <c r="I2603" t="s">
        <v>724</v>
      </c>
      <c r="J2603">
        <v>6</v>
      </c>
      <c r="K2603">
        <v>181.91900000000001</v>
      </c>
      <c r="L2603" s="1">
        <f t="shared" si="81"/>
        <v>0.181919</v>
      </c>
    </row>
    <row r="2604" spans="1:12" ht="14.45">
      <c r="A2604" t="s">
        <v>723</v>
      </c>
      <c r="B2604" t="s">
        <v>817</v>
      </c>
      <c r="C2604">
        <v>842129</v>
      </c>
      <c r="D2604" t="s">
        <v>818</v>
      </c>
      <c r="E2604" t="s">
        <v>147</v>
      </c>
      <c r="F2604" t="s">
        <v>292</v>
      </c>
      <c r="G2604" t="str">
        <f t="shared" si="80"/>
        <v>Dominican Republic to World</v>
      </c>
      <c r="H2604">
        <v>2013</v>
      </c>
      <c r="I2604" t="s">
        <v>724</v>
      </c>
      <c r="J2604">
        <v>6</v>
      </c>
      <c r="K2604">
        <v>49.665999999999997</v>
      </c>
      <c r="L2604" s="1">
        <f t="shared" si="81"/>
        <v>4.9665999999999995E-2</v>
      </c>
    </row>
    <row r="2605" spans="1:12" ht="14.45">
      <c r="A2605" t="s">
        <v>723</v>
      </c>
      <c r="B2605" t="s">
        <v>817</v>
      </c>
      <c r="C2605">
        <v>842129</v>
      </c>
      <c r="D2605" t="s">
        <v>818</v>
      </c>
      <c r="E2605" t="s">
        <v>147</v>
      </c>
      <c r="F2605" t="s">
        <v>292</v>
      </c>
      <c r="G2605" t="str">
        <f t="shared" si="80"/>
        <v>Dominican Republic to World</v>
      </c>
      <c r="H2605">
        <v>2014</v>
      </c>
      <c r="I2605" t="s">
        <v>724</v>
      </c>
      <c r="J2605">
        <v>6</v>
      </c>
      <c r="K2605">
        <v>87.373999999999995</v>
      </c>
      <c r="L2605" s="1">
        <f t="shared" si="81"/>
        <v>8.7373999999999993E-2</v>
      </c>
    </row>
    <row r="2606" spans="1:12" ht="14.45">
      <c r="A2606" t="s">
        <v>723</v>
      </c>
      <c r="B2606" t="s">
        <v>817</v>
      </c>
      <c r="C2606">
        <v>842129</v>
      </c>
      <c r="D2606" t="s">
        <v>818</v>
      </c>
      <c r="E2606" t="s">
        <v>147</v>
      </c>
      <c r="F2606" t="s">
        <v>292</v>
      </c>
      <c r="G2606" t="str">
        <f t="shared" si="80"/>
        <v>Dominican Republic to World</v>
      </c>
      <c r="H2606">
        <v>2015</v>
      </c>
      <c r="I2606" t="s">
        <v>724</v>
      </c>
      <c r="J2606">
        <v>6</v>
      </c>
      <c r="K2606">
        <v>35.906999999999996</v>
      </c>
      <c r="L2606" s="1">
        <f t="shared" si="81"/>
        <v>3.5906999999999994E-2</v>
      </c>
    </row>
    <row r="2607" spans="1:12" ht="14.45">
      <c r="A2607" t="s">
        <v>723</v>
      </c>
      <c r="B2607" t="s">
        <v>817</v>
      </c>
      <c r="C2607">
        <v>842129</v>
      </c>
      <c r="D2607" t="s">
        <v>818</v>
      </c>
      <c r="E2607" t="s">
        <v>147</v>
      </c>
      <c r="F2607" t="s">
        <v>292</v>
      </c>
      <c r="G2607" t="str">
        <f t="shared" si="80"/>
        <v>Dominican Republic to World</v>
      </c>
      <c r="H2607">
        <v>2016</v>
      </c>
      <c r="I2607" t="s">
        <v>724</v>
      </c>
      <c r="J2607">
        <v>6</v>
      </c>
      <c r="K2607">
        <v>12.43</v>
      </c>
      <c r="L2607" s="1">
        <f t="shared" si="81"/>
        <v>1.243E-2</v>
      </c>
    </row>
    <row r="2608" spans="1:12" ht="14.45">
      <c r="A2608" t="s">
        <v>723</v>
      </c>
      <c r="B2608" t="s">
        <v>817</v>
      </c>
      <c r="C2608">
        <v>842129</v>
      </c>
      <c r="D2608" t="s">
        <v>818</v>
      </c>
      <c r="E2608" t="s">
        <v>147</v>
      </c>
      <c r="F2608" t="s">
        <v>292</v>
      </c>
      <c r="G2608" t="str">
        <f t="shared" si="80"/>
        <v>Dominican Republic to World</v>
      </c>
      <c r="H2608">
        <v>2017</v>
      </c>
      <c r="I2608" t="s">
        <v>724</v>
      </c>
      <c r="J2608">
        <v>6</v>
      </c>
      <c r="K2608">
        <v>48.4</v>
      </c>
      <c r="L2608" s="1">
        <f t="shared" si="81"/>
        <v>4.8399999999999999E-2</v>
      </c>
    </row>
    <row r="2609" spans="1:12" ht="14.45">
      <c r="A2609" t="s">
        <v>723</v>
      </c>
      <c r="B2609" t="s">
        <v>817</v>
      </c>
      <c r="C2609">
        <v>842129</v>
      </c>
      <c r="D2609" t="s">
        <v>818</v>
      </c>
      <c r="E2609" t="s">
        <v>670</v>
      </c>
      <c r="F2609" t="s">
        <v>670</v>
      </c>
      <c r="G2609" t="str">
        <f t="shared" si="80"/>
        <v>Dominican Republic to EU27</v>
      </c>
      <c r="H2609">
        <v>2012</v>
      </c>
      <c r="I2609" t="s">
        <v>724</v>
      </c>
      <c r="J2609">
        <v>6</v>
      </c>
      <c r="K2609">
        <v>2.64</v>
      </c>
      <c r="L2609" s="1">
        <f t="shared" si="81"/>
        <v>2.64E-3</v>
      </c>
    </row>
    <row r="2610" spans="1:12" ht="14.45">
      <c r="A2610" t="s">
        <v>723</v>
      </c>
      <c r="B2610" t="s">
        <v>817</v>
      </c>
      <c r="C2610">
        <v>842129</v>
      </c>
      <c r="D2610" t="s">
        <v>818</v>
      </c>
      <c r="E2610" t="s">
        <v>670</v>
      </c>
      <c r="F2610" t="s">
        <v>670</v>
      </c>
      <c r="G2610" t="str">
        <f t="shared" si="80"/>
        <v>Dominican Republic to EU27</v>
      </c>
      <c r="H2610">
        <v>2013</v>
      </c>
      <c r="I2610" t="s">
        <v>724</v>
      </c>
      <c r="J2610">
        <v>6</v>
      </c>
      <c r="K2610">
        <v>15.271000000000001</v>
      </c>
      <c r="L2610" s="1">
        <f t="shared" si="81"/>
        <v>1.5271000000000002E-2</v>
      </c>
    </row>
    <row r="2611" spans="1:12" ht="14.45">
      <c r="A2611" t="s">
        <v>723</v>
      </c>
      <c r="B2611" t="s">
        <v>817</v>
      </c>
      <c r="C2611">
        <v>842129</v>
      </c>
      <c r="D2611" t="s">
        <v>818</v>
      </c>
      <c r="E2611" t="s">
        <v>670</v>
      </c>
      <c r="F2611" t="s">
        <v>670</v>
      </c>
      <c r="G2611" t="str">
        <f t="shared" si="80"/>
        <v>Dominican Republic to EU27</v>
      </c>
      <c r="H2611">
        <v>2014</v>
      </c>
      <c r="I2611" t="s">
        <v>724</v>
      </c>
      <c r="J2611">
        <v>6</v>
      </c>
      <c r="K2611">
        <v>24.503</v>
      </c>
      <c r="L2611" s="1">
        <f t="shared" si="81"/>
        <v>2.4503E-2</v>
      </c>
    </row>
    <row r="2612" spans="1:12" ht="14.45">
      <c r="A2612" t="s">
        <v>723</v>
      </c>
      <c r="B2612" t="s">
        <v>817</v>
      </c>
      <c r="C2612">
        <v>842129</v>
      </c>
      <c r="D2612" t="s">
        <v>818</v>
      </c>
      <c r="E2612" t="s">
        <v>670</v>
      </c>
      <c r="F2612" t="s">
        <v>670</v>
      </c>
      <c r="G2612" t="str">
        <f t="shared" si="80"/>
        <v>Dominican Republic to EU27</v>
      </c>
      <c r="H2612">
        <v>2017</v>
      </c>
      <c r="I2612" t="s">
        <v>724</v>
      </c>
      <c r="J2612">
        <v>6</v>
      </c>
      <c r="K2612">
        <v>0.3</v>
      </c>
      <c r="L2612" s="1">
        <f t="shared" si="81"/>
        <v>2.9999999999999997E-4</v>
      </c>
    </row>
    <row r="2613" spans="1:12" ht="14.45">
      <c r="A2613" t="s">
        <v>723</v>
      </c>
      <c r="B2613" t="s">
        <v>817</v>
      </c>
      <c r="C2613">
        <v>842139</v>
      </c>
      <c r="D2613" t="s">
        <v>818</v>
      </c>
      <c r="E2613" t="s">
        <v>147</v>
      </c>
      <c r="F2613" t="s">
        <v>292</v>
      </c>
      <c r="G2613" t="str">
        <f t="shared" si="80"/>
        <v>Dominican Republic to World</v>
      </c>
      <c r="H2613">
        <v>2012</v>
      </c>
      <c r="I2613" t="s">
        <v>724</v>
      </c>
      <c r="J2613">
        <v>6</v>
      </c>
      <c r="K2613">
        <v>171.41300000000001</v>
      </c>
      <c r="L2613" s="1">
        <f t="shared" si="81"/>
        <v>0.17141300000000001</v>
      </c>
    </row>
    <row r="2614" spans="1:12" ht="14.45">
      <c r="A2614" t="s">
        <v>723</v>
      </c>
      <c r="B2614" t="s">
        <v>817</v>
      </c>
      <c r="C2614">
        <v>842139</v>
      </c>
      <c r="D2614" t="s">
        <v>818</v>
      </c>
      <c r="E2614" t="s">
        <v>147</v>
      </c>
      <c r="F2614" t="s">
        <v>292</v>
      </c>
      <c r="G2614" t="str">
        <f t="shared" si="80"/>
        <v>Dominican Republic to World</v>
      </c>
      <c r="H2614">
        <v>2013</v>
      </c>
      <c r="I2614" t="s">
        <v>724</v>
      </c>
      <c r="J2614">
        <v>6</v>
      </c>
      <c r="K2614">
        <v>32.790999999999997</v>
      </c>
      <c r="L2614" s="1">
        <f t="shared" si="81"/>
        <v>3.2790999999999994E-2</v>
      </c>
    </row>
    <row r="2615" spans="1:12" ht="14.45">
      <c r="A2615" t="s">
        <v>723</v>
      </c>
      <c r="B2615" t="s">
        <v>817</v>
      </c>
      <c r="C2615">
        <v>842139</v>
      </c>
      <c r="D2615" t="s">
        <v>818</v>
      </c>
      <c r="E2615" t="s">
        <v>147</v>
      </c>
      <c r="F2615" t="s">
        <v>292</v>
      </c>
      <c r="G2615" t="str">
        <f t="shared" si="80"/>
        <v>Dominican Republic to World</v>
      </c>
      <c r="H2615">
        <v>2014</v>
      </c>
      <c r="I2615" t="s">
        <v>724</v>
      </c>
      <c r="J2615">
        <v>6</v>
      </c>
      <c r="K2615">
        <v>106.89700000000001</v>
      </c>
      <c r="L2615" s="1">
        <f t="shared" si="81"/>
        <v>0.10689700000000001</v>
      </c>
    </row>
    <row r="2616" spans="1:12" ht="14.45">
      <c r="A2616" t="s">
        <v>723</v>
      </c>
      <c r="B2616" t="s">
        <v>817</v>
      </c>
      <c r="C2616">
        <v>842139</v>
      </c>
      <c r="D2616" t="s">
        <v>818</v>
      </c>
      <c r="E2616" t="s">
        <v>147</v>
      </c>
      <c r="F2616" t="s">
        <v>292</v>
      </c>
      <c r="G2616" t="str">
        <f t="shared" si="80"/>
        <v>Dominican Republic to World</v>
      </c>
      <c r="H2616">
        <v>2015</v>
      </c>
      <c r="I2616" t="s">
        <v>724</v>
      </c>
      <c r="J2616">
        <v>6</v>
      </c>
      <c r="K2616">
        <v>59.075000000000003</v>
      </c>
      <c r="L2616" s="1">
        <f t="shared" si="81"/>
        <v>5.9075000000000003E-2</v>
      </c>
    </row>
    <row r="2617" spans="1:12" ht="14.45">
      <c r="A2617" t="s">
        <v>723</v>
      </c>
      <c r="B2617" t="s">
        <v>817</v>
      </c>
      <c r="C2617">
        <v>842139</v>
      </c>
      <c r="D2617" t="s">
        <v>818</v>
      </c>
      <c r="E2617" t="s">
        <v>147</v>
      </c>
      <c r="F2617" t="s">
        <v>292</v>
      </c>
      <c r="G2617" t="str">
        <f t="shared" si="80"/>
        <v>Dominican Republic to World</v>
      </c>
      <c r="H2617">
        <v>2016</v>
      </c>
      <c r="I2617" t="s">
        <v>724</v>
      </c>
      <c r="J2617">
        <v>6</v>
      </c>
      <c r="K2617">
        <v>204.02699999999999</v>
      </c>
      <c r="L2617" s="1">
        <f t="shared" si="81"/>
        <v>0.20402699999999999</v>
      </c>
    </row>
    <row r="2618" spans="1:12" ht="14.45">
      <c r="A2618" t="s">
        <v>723</v>
      </c>
      <c r="B2618" t="s">
        <v>817</v>
      </c>
      <c r="C2618">
        <v>842139</v>
      </c>
      <c r="D2618" t="s">
        <v>818</v>
      </c>
      <c r="E2618" t="s">
        <v>147</v>
      </c>
      <c r="F2618" t="s">
        <v>292</v>
      </c>
      <c r="G2618" t="str">
        <f t="shared" si="80"/>
        <v>Dominican Republic to World</v>
      </c>
      <c r="H2618">
        <v>2017</v>
      </c>
      <c r="I2618" t="s">
        <v>724</v>
      </c>
      <c r="J2618">
        <v>6</v>
      </c>
      <c r="K2618">
        <v>512.57600000000002</v>
      </c>
      <c r="L2618" s="1">
        <f t="shared" si="81"/>
        <v>0.51257600000000003</v>
      </c>
    </row>
    <row r="2619" spans="1:12" ht="14.45">
      <c r="A2619" t="s">
        <v>723</v>
      </c>
      <c r="B2619" t="s">
        <v>817</v>
      </c>
      <c r="C2619">
        <v>842139</v>
      </c>
      <c r="D2619" t="s">
        <v>818</v>
      </c>
      <c r="E2619" t="s">
        <v>670</v>
      </c>
      <c r="F2619" t="s">
        <v>670</v>
      </c>
      <c r="G2619" t="str">
        <f t="shared" si="80"/>
        <v>Dominican Republic to EU27</v>
      </c>
      <c r="H2619">
        <v>2012</v>
      </c>
      <c r="I2619" t="s">
        <v>724</v>
      </c>
      <c r="J2619">
        <v>6</v>
      </c>
      <c r="K2619">
        <v>1.7</v>
      </c>
      <c r="L2619" s="1">
        <f t="shared" si="81"/>
        <v>1.6999999999999999E-3</v>
      </c>
    </row>
    <row r="2620" spans="1:12" ht="14.45">
      <c r="A2620" t="s">
        <v>723</v>
      </c>
      <c r="B2620" t="s">
        <v>817</v>
      </c>
      <c r="C2620">
        <v>842139</v>
      </c>
      <c r="D2620" t="s">
        <v>818</v>
      </c>
      <c r="E2620" t="s">
        <v>670</v>
      </c>
      <c r="F2620" t="s">
        <v>670</v>
      </c>
      <c r="G2620" t="str">
        <f t="shared" si="80"/>
        <v>Dominican Republic to EU27</v>
      </c>
      <c r="H2620">
        <v>2013</v>
      </c>
      <c r="I2620" t="s">
        <v>724</v>
      </c>
      <c r="J2620">
        <v>6</v>
      </c>
      <c r="K2620">
        <v>5.0000000000000001E-3</v>
      </c>
      <c r="L2620" s="1">
        <f t="shared" si="81"/>
        <v>5.0000000000000004E-6</v>
      </c>
    </row>
    <row r="2621" spans="1:12" ht="14.45">
      <c r="A2621" t="s">
        <v>723</v>
      </c>
      <c r="B2621" t="s">
        <v>817</v>
      </c>
      <c r="C2621">
        <v>842139</v>
      </c>
      <c r="D2621" t="s">
        <v>818</v>
      </c>
      <c r="E2621" t="s">
        <v>670</v>
      </c>
      <c r="F2621" t="s">
        <v>670</v>
      </c>
      <c r="G2621" t="str">
        <f t="shared" si="80"/>
        <v>Dominican Republic to EU27</v>
      </c>
      <c r="H2621">
        <v>2014</v>
      </c>
      <c r="I2621" t="s">
        <v>724</v>
      </c>
      <c r="J2621">
        <v>6</v>
      </c>
      <c r="K2621">
        <v>0.41399999999999998</v>
      </c>
      <c r="L2621" s="1">
        <f t="shared" si="81"/>
        <v>4.1399999999999998E-4</v>
      </c>
    </row>
    <row r="2622" spans="1:12" ht="14.45">
      <c r="A2622" t="s">
        <v>723</v>
      </c>
      <c r="B2622" t="s">
        <v>817</v>
      </c>
      <c r="C2622">
        <v>842139</v>
      </c>
      <c r="D2622" t="s">
        <v>818</v>
      </c>
      <c r="E2622" t="s">
        <v>670</v>
      </c>
      <c r="F2622" t="s">
        <v>670</v>
      </c>
      <c r="G2622" t="str">
        <f t="shared" si="80"/>
        <v>Dominican Republic to EU27</v>
      </c>
      <c r="H2622">
        <v>2015</v>
      </c>
      <c r="I2622" t="s">
        <v>724</v>
      </c>
      <c r="J2622">
        <v>6</v>
      </c>
      <c r="K2622">
        <v>0.1</v>
      </c>
      <c r="L2622" s="1">
        <f t="shared" si="81"/>
        <v>1E-4</v>
      </c>
    </row>
    <row r="2623" spans="1:12" ht="14.45">
      <c r="A2623" t="s">
        <v>723</v>
      </c>
      <c r="B2623" t="s">
        <v>817</v>
      </c>
      <c r="C2623">
        <v>842139</v>
      </c>
      <c r="D2623" t="s">
        <v>818</v>
      </c>
      <c r="E2623" t="s">
        <v>670</v>
      </c>
      <c r="F2623" t="s">
        <v>670</v>
      </c>
      <c r="G2623" t="str">
        <f t="shared" si="80"/>
        <v>Dominican Republic to EU27</v>
      </c>
      <c r="H2623">
        <v>2016</v>
      </c>
      <c r="I2623" t="s">
        <v>724</v>
      </c>
      <c r="J2623">
        <v>6</v>
      </c>
      <c r="K2623">
        <v>5.0000000000000001E-3</v>
      </c>
      <c r="L2623" s="1">
        <f t="shared" si="81"/>
        <v>5.0000000000000004E-6</v>
      </c>
    </row>
    <row r="2624" spans="1:12" ht="14.45">
      <c r="A2624" t="s">
        <v>723</v>
      </c>
      <c r="B2624" t="s">
        <v>817</v>
      </c>
      <c r="C2624">
        <v>847989</v>
      </c>
      <c r="D2624" t="s">
        <v>818</v>
      </c>
      <c r="E2624" t="s">
        <v>147</v>
      </c>
      <c r="F2624" t="s">
        <v>292</v>
      </c>
      <c r="G2624" t="str">
        <f t="shared" si="80"/>
        <v>Dominican Republic to World</v>
      </c>
      <c r="H2624">
        <v>2012</v>
      </c>
      <c r="I2624" t="s">
        <v>724</v>
      </c>
      <c r="J2624">
        <v>6</v>
      </c>
      <c r="K2624">
        <v>374.07100000000003</v>
      </c>
      <c r="L2624" s="1">
        <f t="shared" si="81"/>
        <v>0.37407100000000004</v>
      </c>
    </row>
    <row r="2625" spans="1:12" ht="14.45">
      <c r="A2625" t="s">
        <v>723</v>
      </c>
      <c r="B2625" t="s">
        <v>817</v>
      </c>
      <c r="C2625">
        <v>847989</v>
      </c>
      <c r="D2625" t="s">
        <v>818</v>
      </c>
      <c r="E2625" t="s">
        <v>147</v>
      </c>
      <c r="F2625" t="s">
        <v>292</v>
      </c>
      <c r="G2625" t="str">
        <f t="shared" si="80"/>
        <v>Dominican Republic to World</v>
      </c>
      <c r="H2625">
        <v>2013</v>
      </c>
      <c r="I2625" t="s">
        <v>724</v>
      </c>
      <c r="J2625">
        <v>6</v>
      </c>
      <c r="K2625">
        <v>273.50900000000001</v>
      </c>
      <c r="L2625" s="1">
        <f t="shared" si="81"/>
        <v>0.273509</v>
      </c>
    </row>
    <row r="2626" spans="1:12" ht="14.45">
      <c r="A2626" t="s">
        <v>723</v>
      </c>
      <c r="B2626" t="s">
        <v>817</v>
      </c>
      <c r="C2626">
        <v>847989</v>
      </c>
      <c r="D2626" t="s">
        <v>818</v>
      </c>
      <c r="E2626" t="s">
        <v>147</v>
      </c>
      <c r="F2626" t="s">
        <v>292</v>
      </c>
      <c r="G2626" t="str">
        <f t="shared" si="80"/>
        <v>Dominican Republic to World</v>
      </c>
      <c r="H2626">
        <v>2014</v>
      </c>
      <c r="I2626" t="s">
        <v>724</v>
      </c>
      <c r="J2626">
        <v>6</v>
      </c>
      <c r="K2626">
        <v>225.44800000000001</v>
      </c>
      <c r="L2626" s="1">
        <f t="shared" si="81"/>
        <v>0.22544800000000001</v>
      </c>
    </row>
    <row r="2627" spans="1:12" ht="14.45">
      <c r="A2627" t="s">
        <v>723</v>
      </c>
      <c r="B2627" t="s">
        <v>817</v>
      </c>
      <c r="C2627">
        <v>847989</v>
      </c>
      <c r="D2627" t="s">
        <v>818</v>
      </c>
      <c r="E2627" t="s">
        <v>147</v>
      </c>
      <c r="F2627" t="s">
        <v>292</v>
      </c>
      <c r="G2627" t="str">
        <f t="shared" si="80"/>
        <v>Dominican Republic to World</v>
      </c>
      <c r="H2627">
        <v>2015</v>
      </c>
      <c r="I2627" t="s">
        <v>724</v>
      </c>
      <c r="J2627">
        <v>6</v>
      </c>
      <c r="K2627">
        <v>665.24400000000003</v>
      </c>
      <c r="L2627" s="1">
        <f t="shared" si="81"/>
        <v>0.66524400000000006</v>
      </c>
    </row>
    <row r="2628" spans="1:12" ht="14.45">
      <c r="A2628" t="s">
        <v>723</v>
      </c>
      <c r="B2628" t="s">
        <v>817</v>
      </c>
      <c r="C2628">
        <v>847989</v>
      </c>
      <c r="D2628" t="s">
        <v>818</v>
      </c>
      <c r="E2628" t="s">
        <v>147</v>
      </c>
      <c r="F2628" t="s">
        <v>292</v>
      </c>
      <c r="G2628" t="str">
        <f t="shared" si="80"/>
        <v>Dominican Republic to World</v>
      </c>
      <c r="H2628">
        <v>2016</v>
      </c>
      <c r="I2628" t="s">
        <v>724</v>
      </c>
      <c r="J2628">
        <v>6</v>
      </c>
      <c r="K2628">
        <v>178.708</v>
      </c>
      <c r="L2628" s="1">
        <f t="shared" si="81"/>
        <v>0.17870800000000001</v>
      </c>
    </row>
    <row r="2629" spans="1:12" ht="14.45">
      <c r="A2629" t="s">
        <v>723</v>
      </c>
      <c r="B2629" t="s">
        <v>817</v>
      </c>
      <c r="C2629">
        <v>847989</v>
      </c>
      <c r="D2629" t="s">
        <v>818</v>
      </c>
      <c r="E2629" t="s">
        <v>147</v>
      </c>
      <c r="F2629" t="s">
        <v>292</v>
      </c>
      <c r="G2629" t="str">
        <f t="shared" si="80"/>
        <v>Dominican Republic to World</v>
      </c>
      <c r="H2629">
        <v>2017</v>
      </c>
      <c r="I2629" t="s">
        <v>724</v>
      </c>
      <c r="J2629">
        <v>6</v>
      </c>
      <c r="K2629">
        <v>102.85</v>
      </c>
      <c r="L2629" s="1">
        <f t="shared" si="81"/>
        <v>0.10285</v>
      </c>
    </row>
    <row r="2630" spans="1:12" ht="14.45">
      <c r="A2630" t="s">
        <v>723</v>
      </c>
      <c r="B2630" t="s">
        <v>817</v>
      </c>
      <c r="C2630">
        <v>847989</v>
      </c>
      <c r="D2630" t="s">
        <v>818</v>
      </c>
      <c r="E2630" t="s">
        <v>670</v>
      </c>
      <c r="F2630" t="s">
        <v>670</v>
      </c>
      <c r="G2630" t="str">
        <f t="shared" si="80"/>
        <v>Dominican Republic to EU27</v>
      </c>
      <c r="H2630">
        <v>2012</v>
      </c>
      <c r="I2630" t="s">
        <v>724</v>
      </c>
      <c r="J2630">
        <v>6</v>
      </c>
      <c r="K2630">
        <v>116.974</v>
      </c>
      <c r="L2630" s="1">
        <f t="shared" si="81"/>
        <v>0.11697400000000001</v>
      </c>
    </row>
    <row r="2631" spans="1:12" ht="14.45">
      <c r="A2631" t="s">
        <v>723</v>
      </c>
      <c r="B2631" t="s">
        <v>817</v>
      </c>
      <c r="C2631">
        <v>847989</v>
      </c>
      <c r="D2631" t="s">
        <v>818</v>
      </c>
      <c r="E2631" t="s">
        <v>670</v>
      </c>
      <c r="F2631" t="s">
        <v>670</v>
      </c>
      <c r="G2631" t="str">
        <f t="shared" si="80"/>
        <v>Dominican Republic to EU27</v>
      </c>
      <c r="H2631">
        <v>2013</v>
      </c>
      <c r="I2631" t="s">
        <v>724</v>
      </c>
      <c r="J2631">
        <v>6</v>
      </c>
      <c r="K2631">
        <v>22.5</v>
      </c>
      <c r="L2631" s="1">
        <f t="shared" si="81"/>
        <v>2.2499999999999999E-2</v>
      </c>
    </row>
    <row r="2632" spans="1:12" ht="14.45">
      <c r="A2632" t="s">
        <v>723</v>
      </c>
      <c r="B2632" t="s">
        <v>817</v>
      </c>
      <c r="C2632">
        <v>847989</v>
      </c>
      <c r="D2632" t="s">
        <v>818</v>
      </c>
      <c r="E2632" t="s">
        <v>670</v>
      </c>
      <c r="F2632" t="s">
        <v>670</v>
      </c>
      <c r="G2632" t="str">
        <f t="shared" si="80"/>
        <v>Dominican Republic to EU27</v>
      </c>
      <c r="H2632">
        <v>2014</v>
      </c>
      <c r="I2632" t="s">
        <v>724</v>
      </c>
      <c r="J2632">
        <v>6</v>
      </c>
      <c r="K2632">
        <v>62.463000000000001</v>
      </c>
      <c r="L2632" s="1">
        <f t="shared" si="81"/>
        <v>6.2462999999999998E-2</v>
      </c>
    </row>
    <row r="2633" spans="1:12" ht="14.45">
      <c r="A2633" t="s">
        <v>723</v>
      </c>
      <c r="B2633" t="s">
        <v>817</v>
      </c>
      <c r="C2633">
        <v>847989</v>
      </c>
      <c r="D2633" t="s">
        <v>818</v>
      </c>
      <c r="E2633" t="s">
        <v>670</v>
      </c>
      <c r="F2633" t="s">
        <v>670</v>
      </c>
      <c r="G2633" t="str">
        <f t="shared" ref="G2633:G2696" si="82">CONCATENATE(D2633, " to ", F2633)</f>
        <v>Dominican Republic to EU27</v>
      </c>
      <c r="H2633">
        <v>2015</v>
      </c>
      <c r="I2633" t="s">
        <v>724</v>
      </c>
      <c r="J2633">
        <v>6</v>
      </c>
      <c r="K2633">
        <v>36.222000000000001</v>
      </c>
      <c r="L2633" s="1">
        <f t="shared" ref="L2633:L2696" si="83">K2633/1000</f>
        <v>3.6222000000000004E-2</v>
      </c>
    </row>
    <row r="2634" spans="1:12" ht="14.45">
      <c r="A2634" t="s">
        <v>723</v>
      </c>
      <c r="B2634" t="s">
        <v>817</v>
      </c>
      <c r="C2634">
        <v>847989</v>
      </c>
      <c r="D2634" t="s">
        <v>818</v>
      </c>
      <c r="E2634" t="s">
        <v>670</v>
      </c>
      <c r="F2634" t="s">
        <v>670</v>
      </c>
      <c r="G2634" t="str">
        <f t="shared" si="82"/>
        <v>Dominican Republic to EU27</v>
      </c>
      <c r="H2634">
        <v>2016</v>
      </c>
      <c r="I2634" t="s">
        <v>724</v>
      </c>
      <c r="J2634">
        <v>6</v>
      </c>
      <c r="K2634">
        <v>32.67</v>
      </c>
      <c r="L2634" s="1">
        <f t="shared" si="83"/>
        <v>3.2670000000000005E-2</v>
      </c>
    </row>
    <row r="2635" spans="1:12" ht="14.45">
      <c r="A2635" t="s">
        <v>723</v>
      </c>
      <c r="B2635" t="s">
        <v>817</v>
      </c>
      <c r="C2635">
        <v>847989</v>
      </c>
      <c r="D2635" t="s">
        <v>818</v>
      </c>
      <c r="E2635" t="s">
        <v>670</v>
      </c>
      <c r="F2635" t="s">
        <v>670</v>
      </c>
      <c r="G2635" t="str">
        <f t="shared" si="82"/>
        <v>Dominican Republic to EU27</v>
      </c>
      <c r="H2635">
        <v>2017</v>
      </c>
      <c r="I2635" t="s">
        <v>724</v>
      </c>
      <c r="J2635">
        <v>6</v>
      </c>
      <c r="K2635">
        <v>18.303000000000001</v>
      </c>
      <c r="L2635" s="1">
        <f t="shared" si="83"/>
        <v>1.8303E-2</v>
      </c>
    </row>
    <row r="2636" spans="1:12" ht="14.45">
      <c r="A2636" t="s">
        <v>723</v>
      </c>
      <c r="B2636" t="s">
        <v>819</v>
      </c>
      <c r="C2636">
        <v>730900</v>
      </c>
      <c r="D2636" t="s">
        <v>820</v>
      </c>
      <c r="E2636" t="s">
        <v>147</v>
      </c>
      <c r="F2636" t="s">
        <v>292</v>
      </c>
      <c r="G2636" t="str">
        <f t="shared" si="82"/>
        <v>Algeria to World</v>
      </c>
      <c r="H2636">
        <v>2013</v>
      </c>
      <c r="I2636" t="s">
        <v>724</v>
      </c>
      <c r="J2636">
        <v>6</v>
      </c>
      <c r="K2636">
        <v>99.183000000000007</v>
      </c>
      <c r="L2636" s="1">
        <f t="shared" si="83"/>
        <v>9.9183000000000007E-2</v>
      </c>
    </row>
    <row r="2637" spans="1:12" ht="14.45">
      <c r="A2637" t="s">
        <v>723</v>
      </c>
      <c r="B2637" t="s">
        <v>819</v>
      </c>
      <c r="C2637">
        <v>730900</v>
      </c>
      <c r="D2637" t="s">
        <v>820</v>
      </c>
      <c r="E2637" t="s">
        <v>147</v>
      </c>
      <c r="F2637" t="s">
        <v>292</v>
      </c>
      <c r="G2637" t="str">
        <f t="shared" si="82"/>
        <v>Algeria to World</v>
      </c>
      <c r="H2637">
        <v>2014</v>
      </c>
      <c r="I2637" t="s">
        <v>724</v>
      </c>
      <c r="J2637">
        <v>6</v>
      </c>
      <c r="K2637">
        <v>9.43</v>
      </c>
      <c r="L2637" s="1">
        <f t="shared" si="83"/>
        <v>9.4299999999999991E-3</v>
      </c>
    </row>
    <row r="2638" spans="1:12" ht="14.45">
      <c r="A2638" t="s">
        <v>723</v>
      </c>
      <c r="B2638" t="s">
        <v>819</v>
      </c>
      <c r="C2638">
        <v>730900</v>
      </c>
      <c r="D2638" t="s">
        <v>820</v>
      </c>
      <c r="E2638" t="s">
        <v>147</v>
      </c>
      <c r="F2638" t="s">
        <v>292</v>
      </c>
      <c r="G2638" t="str">
        <f t="shared" si="82"/>
        <v>Algeria to World</v>
      </c>
      <c r="H2638">
        <v>2015</v>
      </c>
      <c r="I2638" t="s">
        <v>724</v>
      </c>
      <c r="J2638">
        <v>6</v>
      </c>
      <c r="K2638">
        <v>6.3739999999999997</v>
      </c>
      <c r="L2638" s="1">
        <f t="shared" si="83"/>
        <v>6.3739999999999995E-3</v>
      </c>
    </row>
    <row r="2639" spans="1:12" ht="14.45">
      <c r="A2639" t="s">
        <v>723</v>
      </c>
      <c r="B2639" t="s">
        <v>819</v>
      </c>
      <c r="C2639">
        <v>730900</v>
      </c>
      <c r="D2639" t="s">
        <v>820</v>
      </c>
      <c r="E2639" t="s">
        <v>147</v>
      </c>
      <c r="F2639" t="s">
        <v>292</v>
      </c>
      <c r="G2639" t="str">
        <f t="shared" si="82"/>
        <v>Algeria to World</v>
      </c>
      <c r="H2639">
        <v>2017</v>
      </c>
      <c r="I2639" t="s">
        <v>724</v>
      </c>
      <c r="J2639">
        <v>6</v>
      </c>
      <c r="K2639">
        <v>1.6080000000000001</v>
      </c>
      <c r="L2639" s="1">
        <f t="shared" si="83"/>
        <v>1.6080000000000001E-3</v>
      </c>
    </row>
    <row r="2640" spans="1:12" ht="14.45">
      <c r="A2640" t="s">
        <v>723</v>
      </c>
      <c r="B2640" t="s">
        <v>819</v>
      </c>
      <c r="C2640">
        <v>730900</v>
      </c>
      <c r="D2640" t="s">
        <v>820</v>
      </c>
      <c r="E2640" t="s">
        <v>670</v>
      </c>
      <c r="F2640" t="s">
        <v>670</v>
      </c>
      <c r="G2640" t="str">
        <f t="shared" si="82"/>
        <v>Algeria to EU27</v>
      </c>
      <c r="H2640">
        <v>2013</v>
      </c>
      <c r="I2640" t="s">
        <v>724</v>
      </c>
      <c r="J2640">
        <v>6</v>
      </c>
      <c r="K2640">
        <v>99.183000000000007</v>
      </c>
      <c r="L2640" s="1">
        <f t="shared" si="83"/>
        <v>9.9183000000000007E-2</v>
      </c>
    </row>
    <row r="2641" spans="1:12" ht="14.45">
      <c r="A2641" t="s">
        <v>723</v>
      </c>
      <c r="B2641" t="s">
        <v>819</v>
      </c>
      <c r="C2641">
        <v>730900</v>
      </c>
      <c r="D2641" t="s">
        <v>820</v>
      </c>
      <c r="E2641" t="s">
        <v>670</v>
      </c>
      <c r="F2641" t="s">
        <v>670</v>
      </c>
      <c r="G2641" t="str">
        <f t="shared" si="82"/>
        <v>Algeria to EU27</v>
      </c>
      <c r="H2641">
        <v>2014</v>
      </c>
      <c r="I2641" t="s">
        <v>724</v>
      </c>
      <c r="J2641">
        <v>6</v>
      </c>
      <c r="K2641">
        <v>1.0609999999999999</v>
      </c>
      <c r="L2641" s="1">
        <f t="shared" si="83"/>
        <v>1.0609999999999999E-3</v>
      </c>
    </row>
    <row r="2642" spans="1:12" ht="14.45">
      <c r="A2642" t="s">
        <v>723</v>
      </c>
      <c r="B2642" t="s">
        <v>819</v>
      </c>
      <c r="C2642">
        <v>730900</v>
      </c>
      <c r="D2642" t="s">
        <v>820</v>
      </c>
      <c r="E2642" t="s">
        <v>670</v>
      </c>
      <c r="F2642" t="s">
        <v>670</v>
      </c>
      <c r="G2642" t="str">
        <f t="shared" si="82"/>
        <v>Algeria to EU27</v>
      </c>
      <c r="H2642">
        <v>2015</v>
      </c>
      <c r="I2642" t="s">
        <v>724</v>
      </c>
      <c r="J2642">
        <v>6</v>
      </c>
      <c r="K2642">
        <v>6.3739999999999997</v>
      </c>
      <c r="L2642" s="1">
        <f t="shared" si="83"/>
        <v>6.3739999999999995E-3</v>
      </c>
    </row>
    <row r="2643" spans="1:12" ht="14.45">
      <c r="A2643" t="s">
        <v>723</v>
      </c>
      <c r="B2643" t="s">
        <v>819</v>
      </c>
      <c r="C2643">
        <v>741999</v>
      </c>
      <c r="D2643" t="s">
        <v>820</v>
      </c>
      <c r="E2643" t="s">
        <v>147</v>
      </c>
      <c r="F2643" t="s">
        <v>292</v>
      </c>
      <c r="G2643" t="str">
        <f t="shared" si="82"/>
        <v>Algeria to World</v>
      </c>
      <c r="H2643">
        <v>2013</v>
      </c>
      <c r="I2643" t="s">
        <v>724</v>
      </c>
      <c r="J2643">
        <v>6</v>
      </c>
      <c r="K2643">
        <v>2.7749999999999999</v>
      </c>
      <c r="L2643" s="1">
        <f t="shared" si="83"/>
        <v>2.7750000000000001E-3</v>
      </c>
    </row>
    <row r="2644" spans="1:12" ht="14.45">
      <c r="A2644" t="s">
        <v>723</v>
      </c>
      <c r="B2644" t="s">
        <v>819</v>
      </c>
      <c r="C2644">
        <v>741999</v>
      </c>
      <c r="D2644" t="s">
        <v>820</v>
      </c>
      <c r="E2644" t="s">
        <v>147</v>
      </c>
      <c r="F2644" t="s">
        <v>292</v>
      </c>
      <c r="G2644" t="str">
        <f t="shared" si="82"/>
        <v>Algeria to World</v>
      </c>
      <c r="H2644">
        <v>2014</v>
      </c>
      <c r="I2644" t="s">
        <v>724</v>
      </c>
      <c r="J2644">
        <v>6</v>
      </c>
      <c r="K2644">
        <v>3.0000000000000001E-3</v>
      </c>
      <c r="L2644" s="1">
        <f t="shared" si="83"/>
        <v>3.0000000000000001E-6</v>
      </c>
    </row>
    <row r="2645" spans="1:12" ht="14.45">
      <c r="A2645" t="s">
        <v>723</v>
      </c>
      <c r="B2645" t="s">
        <v>819</v>
      </c>
      <c r="C2645">
        <v>741999</v>
      </c>
      <c r="D2645" t="s">
        <v>820</v>
      </c>
      <c r="E2645" t="s">
        <v>147</v>
      </c>
      <c r="F2645" t="s">
        <v>292</v>
      </c>
      <c r="G2645" t="str">
        <f t="shared" si="82"/>
        <v>Algeria to World</v>
      </c>
      <c r="H2645">
        <v>2015</v>
      </c>
      <c r="I2645" t="s">
        <v>724</v>
      </c>
      <c r="J2645">
        <v>6</v>
      </c>
      <c r="K2645">
        <v>40.368000000000002</v>
      </c>
      <c r="L2645" s="1">
        <f t="shared" si="83"/>
        <v>4.0368000000000001E-2</v>
      </c>
    </row>
    <row r="2646" spans="1:12" ht="14.45">
      <c r="A2646" t="s">
        <v>723</v>
      </c>
      <c r="B2646" t="s">
        <v>819</v>
      </c>
      <c r="C2646">
        <v>741999</v>
      </c>
      <c r="D2646" t="s">
        <v>820</v>
      </c>
      <c r="E2646" t="s">
        <v>147</v>
      </c>
      <c r="F2646" t="s">
        <v>292</v>
      </c>
      <c r="G2646" t="str">
        <f t="shared" si="82"/>
        <v>Algeria to World</v>
      </c>
      <c r="H2646">
        <v>2016</v>
      </c>
      <c r="I2646" t="s">
        <v>724</v>
      </c>
      <c r="J2646">
        <v>6</v>
      </c>
      <c r="K2646">
        <v>1.9650000000000001</v>
      </c>
      <c r="L2646" s="1">
        <f t="shared" si="83"/>
        <v>1.9650000000000002E-3</v>
      </c>
    </row>
    <row r="2647" spans="1:12" ht="14.45">
      <c r="A2647" t="s">
        <v>723</v>
      </c>
      <c r="B2647" t="s">
        <v>819</v>
      </c>
      <c r="C2647">
        <v>741999</v>
      </c>
      <c r="D2647" t="s">
        <v>820</v>
      </c>
      <c r="E2647" t="s">
        <v>147</v>
      </c>
      <c r="F2647" t="s">
        <v>292</v>
      </c>
      <c r="G2647" t="str">
        <f t="shared" si="82"/>
        <v>Algeria to World</v>
      </c>
      <c r="H2647">
        <v>2017</v>
      </c>
      <c r="I2647" t="s">
        <v>724</v>
      </c>
      <c r="J2647">
        <v>6</v>
      </c>
      <c r="K2647">
        <v>4.8129999999999997</v>
      </c>
      <c r="L2647" s="1">
        <f t="shared" si="83"/>
        <v>4.8129999999999996E-3</v>
      </c>
    </row>
    <row r="2648" spans="1:12" ht="14.45">
      <c r="A2648" t="s">
        <v>723</v>
      </c>
      <c r="B2648" t="s">
        <v>819</v>
      </c>
      <c r="C2648">
        <v>741999</v>
      </c>
      <c r="D2648" t="s">
        <v>820</v>
      </c>
      <c r="E2648" t="s">
        <v>670</v>
      </c>
      <c r="F2648" t="s">
        <v>670</v>
      </c>
      <c r="G2648" t="str">
        <f t="shared" si="82"/>
        <v>Algeria to EU27</v>
      </c>
      <c r="H2648">
        <v>2013</v>
      </c>
      <c r="I2648" t="s">
        <v>724</v>
      </c>
      <c r="J2648">
        <v>6</v>
      </c>
      <c r="K2648">
        <v>0.13500000000000001</v>
      </c>
      <c r="L2648" s="1">
        <f t="shared" si="83"/>
        <v>1.35E-4</v>
      </c>
    </row>
    <row r="2649" spans="1:12" ht="14.45">
      <c r="A2649" t="s">
        <v>723</v>
      </c>
      <c r="B2649" t="s">
        <v>819</v>
      </c>
      <c r="C2649">
        <v>741999</v>
      </c>
      <c r="D2649" t="s">
        <v>820</v>
      </c>
      <c r="E2649" t="s">
        <v>670</v>
      </c>
      <c r="F2649" t="s">
        <v>670</v>
      </c>
      <c r="G2649" t="str">
        <f t="shared" si="82"/>
        <v>Algeria to EU27</v>
      </c>
      <c r="H2649">
        <v>2014</v>
      </c>
      <c r="I2649" t="s">
        <v>724</v>
      </c>
      <c r="J2649">
        <v>6</v>
      </c>
      <c r="K2649">
        <v>3.0000000000000001E-3</v>
      </c>
      <c r="L2649" s="1">
        <f t="shared" si="83"/>
        <v>3.0000000000000001E-6</v>
      </c>
    </row>
    <row r="2650" spans="1:12" ht="14.45">
      <c r="A2650" t="s">
        <v>723</v>
      </c>
      <c r="B2650" t="s">
        <v>819</v>
      </c>
      <c r="C2650">
        <v>741999</v>
      </c>
      <c r="D2650" t="s">
        <v>820</v>
      </c>
      <c r="E2650" t="s">
        <v>670</v>
      </c>
      <c r="F2650" t="s">
        <v>670</v>
      </c>
      <c r="G2650" t="str">
        <f t="shared" si="82"/>
        <v>Algeria to EU27</v>
      </c>
      <c r="H2650">
        <v>2015</v>
      </c>
      <c r="I2650" t="s">
        <v>724</v>
      </c>
      <c r="J2650">
        <v>6</v>
      </c>
      <c r="K2650">
        <v>0.56399999999999995</v>
      </c>
      <c r="L2650" s="1">
        <f t="shared" si="83"/>
        <v>5.6399999999999994E-4</v>
      </c>
    </row>
    <row r="2651" spans="1:12" ht="14.45">
      <c r="A2651" t="s">
        <v>723</v>
      </c>
      <c r="B2651" t="s">
        <v>819</v>
      </c>
      <c r="C2651">
        <v>8405</v>
      </c>
      <c r="D2651" t="s">
        <v>820</v>
      </c>
      <c r="E2651" t="s">
        <v>147</v>
      </c>
      <c r="F2651" t="s">
        <v>292</v>
      </c>
      <c r="G2651" t="str">
        <f t="shared" si="82"/>
        <v>Algeria to World</v>
      </c>
      <c r="H2651">
        <v>2014</v>
      </c>
      <c r="I2651" t="s">
        <v>724</v>
      </c>
      <c r="J2651">
        <v>6</v>
      </c>
      <c r="K2651">
        <v>0.93100000000000005</v>
      </c>
      <c r="L2651" s="1">
        <f t="shared" si="83"/>
        <v>9.3100000000000008E-4</v>
      </c>
    </row>
    <row r="2652" spans="1:12" ht="14.45">
      <c r="A2652" t="s">
        <v>723</v>
      </c>
      <c r="B2652" t="s">
        <v>819</v>
      </c>
      <c r="C2652">
        <v>8405</v>
      </c>
      <c r="D2652" t="s">
        <v>820</v>
      </c>
      <c r="E2652" t="s">
        <v>147</v>
      </c>
      <c r="F2652" t="s">
        <v>292</v>
      </c>
      <c r="G2652" t="str">
        <f t="shared" si="82"/>
        <v>Algeria to World</v>
      </c>
      <c r="H2652">
        <v>2017</v>
      </c>
      <c r="I2652" t="s">
        <v>724</v>
      </c>
      <c r="J2652">
        <v>6</v>
      </c>
      <c r="K2652">
        <v>10.132</v>
      </c>
      <c r="L2652" s="1">
        <f t="shared" si="83"/>
        <v>1.0132E-2</v>
      </c>
    </row>
    <row r="2653" spans="1:12" ht="14.45">
      <c r="A2653" t="s">
        <v>723</v>
      </c>
      <c r="B2653" t="s">
        <v>819</v>
      </c>
      <c r="C2653">
        <v>842129</v>
      </c>
      <c r="D2653" t="s">
        <v>820</v>
      </c>
      <c r="E2653" t="s">
        <v>147</v>
      </c>
      <c r="F2653" t="s">
        <v>292</v>
      </c>
      <c r="G2653" t="str">
        <f t="shared" si="82"/>
        <v>Algeria to World</v>
      </c>
      <c r="H2653">
        <v>2012</v>
      </c>
      <c r="I2653" t="s">
        <v>724</v>
      </c>
      <c r="J2653">
        <v>6</v>
      </c>
      <c r="K2653">
        <v>559.06100000000004</v>
      </c>
      <c r="L2653" s="1">
        <f t="shared" si="83"/>
        <v>0.55906100000000003</v>
      </c>
    </row>
    <row r="2654" spans="1:12" ht="14.45">
      <c r="A2654" t="s">
        <v>723</v>
      </c>
      <c r="B2654" t="s">
        <v>819</v>
      </c>
      <c r="C2654">
        <v>842129</v>
      </c>
      <c r="D2654" t="s">
        <v>820</v>
      </c>
      <c r="E2654" t="s">
        <v>147</v>
      </c>
      <c r="F2654" t="s">
        <v>292</v>
      </c>
      <c r="G2654" t="str">
        <f t="shared" si="82"/>
        <v>Algeria to World</v>
      </c>
      <c r="H2654">
        <v>2013</v>
      </c>
      <c r="I2654" t="s">
        <v>724</v>
      </c>
      <c r="J2654">
        <v>6</v>
      </c>
      <c r="K2654">
        <v>775.25800000000004</v>
      </c>
      <c r="L2654" s="1">
        <f t="shared" si="83"/>
        <v>0.775258</v>
      </c>
    </row>
    <row r="2655" spans="1:12" ht="14.45">
      <c r="A2655" t="s">
        <v>723</v>
      </c>
      <c r="B2655" t="s">
        <v>819</v>
      </c>
      <c r="C2655">
        <v>842129</v>
      </c>
      <c r="D2655" t="s">
        <v>820</v>
      </c>
      <c r="E2655" t="s">
        <v>147</v>
      </c>
      <c r="F2655" t="s">
        <v>292</v>
      </c>
      <c r="G2655" t="str">
        <f t="shared" si="82"/>
        <v>Algeria to World</v>
      </c>
      <c r="H2655">
        <v>2014</v>
      </c>
      <c r="I2655" t="s">
        <v>724</v>
      </c>
      <c r="J2655">
        <v>6</v>
      </c>
      <c r="K2655">
        <v>428.25700000000001</v>
      </c>
      <c r="L2655" s="1">
        <f t="shared" si="83"/>
        <v>0.428257</v>
      </c>
    </row>
    <row r="2656" spans="1:12" ht="14.45">
      <c r="A2656" t="s">
        <v>723</v>
      </c>
      <c r="B2656" t="s">
        <v>819</v>
      </c>
      <c r="C2656">
        <v>842129</v>
      </c>
      <c r="D2656" t="s">
        <v>820</v>
      </c>
      <c r="E2656" t="s">
        <v>147</v>
      </c>
      <c r="F2656" t="s">
        <v>292</v>
      </c>
      <c r="G2656" t="str">
        <f t="shared" si="82"/>
        <v>Algeria to World</v>
      </c>
      <c r="H2656">
        <v>2015</v>
      </c>
      <c r="I2656" t="s">
        <v>724</v>
      </c>
      <c r="J2656">
        <v>6</v>
      </c>
      <c r="K2656">
        <v>415.71600000000001</v>
      </c>
      <c r="L2656" s="1">
        <f t="shared" si="83"/>
        <v>0.41571600000000003</v>
      </c>
    </row>
    <row r="2657" spans="1:12" ht="14.45">
      <c r="A2657" t="s">
        <v>723</v>
      </c>
      <c r="B2657" t="s">
        <v>819</v>
      </c>
      <c r="C2657">
        <v>842129</v>
      </c>
      <c r="D2657" t="s">
        <v>820</v>
      </c>
      <c r="E2657" t="s">
        <v>147</v>
      </c>
      <c r="F2657" t="s">
        <v>292</v>
      </c>
      <c r="G2657" t="str">
        <f t="shared" si="82"/>
        <v>Algeria to World</v>
      </c>
      <c r="H2657">
        <v>2016</v>
      </c>
      <c r="I2657" t="s">
        <v>724</v>
      </c>
      <c r="J2657">
        <v>6</v>
      </c>
      <c r="K2657">
        <v>293.767</v>
      </c>
      <c r="L2657" s="1">
        <f t="shared" si="83"/>
        <v>0.293767</v>
      </c>
    </row>
    <row r="2658" spans="1:12" ht="14.45">
      <c r="A2658" t="s">
        <v>723</v>
      </c>
      <c r="B2658" t="s">
        <v>819</v>
      </c>
      <c r="C2658">
        <v>842129</v>
      </c>
      <c r="D2658" t="s">
        <v>820</v>
      </c>
      <c r="E2658" t="s">
        <v>147</v>
      </c>
      <c r="F2658" t="s">
        <v>292</v>
      </c>
      <c r="G2658" t="str">
        <f t="shared" si="82"/>
        <v>Algeria to World</v>
      </c>
      <c r="H2658">
        <v>2017</v>
      </c>
      <c r="I2658" t="s">
        <v>724</v>
      </c>
      <c r="J2658">
        <v>6</v>
      </c>
      <c r="K2658">
        <v>461.84899999999999</v>
      </c>
      <c r="L2658" s="1">
        <f t="shared" si="83"/>
        <v>0.46184900000000001</v>
      </c>
    </row>
    <row r="2659" spans="1:12" ht="14.45">
      <c r="A2659" t="s">
        <v>723</v>
      </c>
      <c r="B2659" t="s">
        <v>819</v>
      </c>
      <c r="C2659">
        <v>842129</v>
      </c>
      <c r="D2659" t="s">
        <v>820</v>
      </c>
      <c r="E2659" t="s">
        <v>670</v>
      </c>
      <c r="F2659" t="s">
        <v>670</v>
      </c>
      <c r="G2659" t="str">
        <f t="shared" si="82"/>
        <v>Algeria to EU27</v>
      </c>
      <c r="H2659">
        <v>2012</v>
      </c>
      <c r="I2659" t="s">
        <v>724</v>
      </c>
      <c r="J2659">
        <v>6</v>
      </c>
      <c r="K2659">
        <v>32.143000000000001</v>
      </c>
      <c r="L2659" s="1">
        <f t="shared" si="83"/>
        <v>3.2142999999999998E-2</v>
      </c>
    </row>
    <row r="2660" spans="1:12" ht="14.45">
      <c r="A2660" t="s">
        <v>723</v>
      </c>
      <c r="B2660" t="s">
        <v>819</v>
      </c>
      <c r="C2660">
        <v>842129</v>
      </c>
      <c r="D2660" t="s">
        <v>820</v>
      </c>
      <c r="E2660" t="s">
        <v>670</v>
      </c>
      <c r="F2660" t="s">
        <v>670</v>
      </c>
      <c r="G2660" t="str">
        <f t="shared" si="82"/>
        <v>Algeria to EU27</v>
      </c>
      <c r="H2660">
        <v>2014</v>
      </c>
      <c r="I2660" t="s">
        <v>724</v>
      </c>
      <c r="J2660">
        <v>6</v>
      </c>
      <c r="K2660">
        <v>9.2999999999999999E-2</v>
      </c>
      <c r="L2660" s="1">
        <f t="shared" si="83"/>
        <v>9.2999999999999997E-5</v>
      </c>
    </row>
    <row r="2661" spans="1:12" ht="14.45">
      <c r="A2661" t="s">
        <v>723</v>
      </c>
      <c r="B2661" t="s">
        <v>819</v>
      </c>
      <c r="C2661">
        <v>842129</v>
      </c>
      <c r="D2661" t="s">
        <v>820</v>
      </c>
      <c r="E2661" t="s">
        <v>670</v>
      </c>
      <c r="F2661" t="s">
        <v>670</v>
      </c>
      <c r="G2661" t="str">
        <f t="shared" si="82"/>
        <v>Algeria to EU27</v>
      </c>
      <c r="H2661">
        <v>2015</v>
      </c>
      <c r="I2661" t="s">
        <v>724</v>
      </c>
      <c r="J2661">
        <v>6</v>
      </c>
      <c r="K2661">
        <v>2.0209999999999999</v>
      </c>
      <c r="L2661" s="1">
        <f t="shared" si="83"/>
        <v>2.0209999999999998E-3</v>
      </c>
    </row>
    <row r="2662" spans="1:12" ht="14.45">
      <c r="A2662" t="s">
        <v>723</v>
      </c>
      <c r="B2662" t="s">
        <v>819</v>
      </c>
      <c r="C2662">
        <v>842129</v>
      </c>
      <c r="D2662" t="s">
        <v>820</v>
      </c>
      <c r="E2662" t="s">
        <v>670</v>
      </c>
      <c r="F2662" t="s">
        <v>670</v>
      </c>
      <c r="G2662" t="str">
        <f t="shared" si="82"/>
        <v>Algeria to EU27</v>
      </c>
      <c r="H2662">
        <v>2017</v>
      </c>
      <c r="I2662" t="s">
        <v>724</v>
      </c>
      <c r="J2662">
        <v>6</v>
      </c>
      <c r="K2662">
        <v>0.32600000000000001</v>
      </c>
      <c r="L2662" s="1">
        <f t="shared" si="83"/>
        <v>3.2600000000000001E-4</v>
      </c>
    </row>
    <row r="2663" spans="1:12" ht="14.45">
      <c r="A2663" t="s">
        <v>723</v>
      </c>
      <c r="B2663" t="s">
        <v>819</v>
      </c>
      <c r="C2663">
        <v>842139</v>
      </c>
      <c r="D2663" t="s">
        <v>820</v>
      </c>
      <c r="E2663" t="s">
        <v>147</v>
      </c>
      <c r="F2663" t="s">
        <v>292</v>
      </c>
      <c r="G2663" t="str">
        <f t="shared" si="82"/>
        <v>Algeria to World</v>
      </c>
      <c r="H2663">
        <v>2012</v>
      </c>
      <c r="I2663" t="s">
        <v>724</v>
      </c>
      <c r="J2663">
        <v>6</v>
      </c>
      <c r="K2663">
        <v>117.348</v>
      </c>
      <c r="L2663" s="1">
        <f t="shared" si="83"/>
        <v>0.11734799999999999</v>
      </c>
    </row>
    <row r="2664" spans="1:12" ht="14.45">
      <c r="A2664" t="s">
        <v>723</v>
      </c>
      <c r="B2664" t="s">
        <v>819</v>
      </c>
      <c r="C2664">
        <v>842139</v>
      </c>
      <c r="D2664" t="s">
        <v>820</v>
      </c>
      <c r="E2664" t="s">
        <v>147</v>
      </c>
      <c r="F2664" t="s">
        <v>292</v>
      </c>
      <c r="G2664" t="str">
        <f t="shared" si="82"/>
        <v>Algeria to World</v>
      </c>
      <c r="H2664">
        <v>2013</v>
      </c>
      <c r="I2664" t="s">
        <v>724</v>
      </c>
      <c r="J2664">
        <v>6</v>
      </c>
      <c r="K2664">
        <v>45.194000000000003</v>
      </c>
      <c r="L2664" s="1">
        <f t="shared" si="83"/>
        <v>4.5194000000000005E-2</v>
      </c>
    </row>
    <row r="2665" spans="1:12" ht="14.45">
      <c r="A2665" t="s">
        <v>723</v>
      </c>
      <c r="B2665" t="s">
        <v>819</v>
      </c>
      <c r="C2665">
        <v>842139</v>
      </c>
      <c r="D2665" t="s">
        <v>820</v>
      </c>
      <c r="E2665" t="s">
        <v>147</v>
      </c>
      <c r="F2665" t="s">
        <v>292</v>
      </c>
      <c r="G2665" t="str">
        <f t="shared" si="82"/>
        <v>Algeria to World</v>
      </c>
      <c r="H2665">
        <v>2014</v>
      </c>
      <c r="I2665" t="s">
        <v>724</v>
      </c>
      <c r="J2665">
        <v>6</v>
      </c>
      <c r="K2665">
        <v>1.7769999999999999</v>
      </c>
      <c r="L2665" s="1">
        <f t="shared" si="83"/>
        <v>1.7769999999999999E-3</v>
      </c>
    </row>
    <row r="2666" spans="1:12" ht="14.45">
      <c r="A2666" t="s">
        <v>723</v>
      </c>
      <c r="B2666" t="s">
        <v>819</v>
      </c>
      <c r="C2666">
        <v>842139</v>
      </c>
      <c r="D2666" t="s">
        <v>820</v>
      </c>
      <c r="E2666" t="s">
        <v>147</v>
      </c>
      <c r="F2666" t="s">
        <v>292</v>
      </c>
      <c r="G2666" t="str">
        <f t="shared" si="82"/>
        <v>Algeria to World</v>
      </c>
      <c r="H2666">
        <v>2015</v>
      </c>
      <c r="I2666" t="s">
        <v>724</v>
      </c>
      <c r="J2666">
        <v>6</v>
      </c>
      <c r="K2666">
        <v>24.593</v>
      </c>
      <c r="L2666" s="1">
        <f t="shared" si="83"/>
        <v>2.4593E-2</v>
      </c>
    </row>
    <row r="2667" spans="1:12" ht="14.45">
      <c r="A2667" t="s">
        <v>723</v>
      </c>
      <c r="B2667" t="s">
        <v>819</v>
      </c>
      <c r="C2667">
        <v>842139</v>
      </c>
      <c r="D2667" t="s">
        <v>820</v>
      </c>
      <c r="E2667" t="s">
        <v>147</v>
      </c>
      <c r="F2667" t="s">
        <v>292</v>
      </c>
      <c r="G2667" t="str">
        <f t="shared" si="82"/>
        <v>Algeria to World</v>
      </c>
      <c r="H2667">
        <v>2016</v>
      </c>
      <c r="I2667" t="s">
        <v>724</v>
      </c>
      <c r="J2667">
        <v>6</v>
      </c>
      <c r="K2667">
        <v>17.329999999999998</v>
      </c>
      <c r="L2667" s="1">
        <f t="shared" si="83"/>
        <v>1.7329999999999998E-2</v>
      </c>
    </row>
    <row r="2668" spans="1:12" ht="14.45">
      <c r="A2668" t="s">
        <v>723</v>
      </c>
      <c r="B2668" t="s">
        <v>819</v>
      </c>
      <c r="C2668">
        <v>842139</v>
      </c>
      <c r="D2668" t="s">
        <v>820</v>
      </c>
      <c r="E2668" t="s">
        <v>147</v>
      </c>
      <c r="F2668" t="s">
        <v>292</v>
      </c>
      <c r="G2668" t="str">
        <f t="shared" si="82"/>
        <v>Algeria to World</v>
      </c>
      <c r="H2668">
        <v>2017</v>
      </c>
      <c r="I2668" t="s">
        <v>724</v>
      </c>
      <c r="J2668">
        <v>6</v>
      </c>
      <c r="K2668">
        <v>6.41</v>
      </c>
      <c r="L2668" s="1">
        <f t="shared" si="83"/>
        <v>6.4099999999999999E-3</v>
      </c>
    </row>
    <row r="2669" spans="1:12" ht="14.45">
      <c r="A2669" t="s">
        <v>723</v>
      </c>
      <c r="B2669" t="s">
        <v>819</v>
      </c>
      <c r="C2669">
        <v>842139</v>
      </c>
      <c r="D2669" t="s">
        <v>820</v>
      </c>
      <c r="E2669" t="s">
        <v>670</v>
      </c>
      <c r="F2669" t="s">
        <v>670</v>
      </c>
      <c r="G2669" t="str">
        <f t="shared" si="82"/>
        <v>Algeria to EU27</v>
      </c>
      <c r="H2669">
        <v>2012</v>
      </c>
      <c r="I2669" t="s">
        <v>724</v>
      </c>
      <c r="J2669">
        <v>6</v>
      </c>
      <c r="K2669">
        <v>6.55</v>
      </c>
      <c r="L2669" s="1">
        <f t="shared" si="83"/>
        <v>6.5499999999999994E-3</v>
      </c>
    </row>
    <row r="2670" spans="1:12" ht="14.45">
      <c r="A2670" t="s">
        <v>723</v>
      </c>
      <c r="B2670" t="s">
        <v>819</v>
      </c>
      <c r="C2670">
        <v>842139</v>
      </c>
      <c r="D2670" t="s">
        <v>820</v>
      </c>
      <c r="E2670" t="s">
        <v>670</v>
      </c>
      <c r="F2670" t="s">
        <v>670</v>
      </c>
      <c r="G2670" t="str">
        <f t="shared" si="82"/>
        <v>Algeria to EU27</v>
      </c>
      <c r="H2670">
        <v>2013</v>
      </c>
      <c r="I2670" t="s">
        <v>724</v>
      </c>
      <c r="J2670">
        <v>6</v>
      </c>
      <c r="K2670">
        <v>43.509</v>
      </c>
      <c r="L2670" s="1">
        <f t="shared" si="83"/>
        <v>4.3508999999999999E-2</v>
      </c>
    </row>
    <row r="2671" spans="1:12" ht="14.45">
      <c r="A2671" t="s">
        <v>723</v>
      </c>
      <c r="B2671" t="s">
        <v>819</v>
      </c>
      <c r="C2671">
        <v>842139</v>
      </c>
      <c r="D2671" t="s">
        <v>820</v>
      </c>
      <c r="E2671" t="s">
        <v>670</v>
      </c>
      <c r="F2671" t="s">
        <v>670</v>
      </c>
      <c r="G2671" t="str">
        <f t="shared" si="82"/>
        <v>Algeria to EU27</v>
      </c>
      <c r="H2671">
        <v>2015</v>
      </c>
      <c r="I2671" t="s">
        <v>724</v>
      </c>
      <c r="J2671">
        <v>6</v>
      </c>
      <c r="K2671">
        <v>3.9849999999999999</v>
      </c>
      <c r="L2671" s="1">
        <f t="shared" si="83"/>
        <v>3.9849999999999998E-3</v>
      </c>
    </row>
    <row r="2672" spans="1:12" ht="14.45">
      <c r="A2672" t="s">
        <v>723</v>
      </c>
      <c r="B2672" t="s">
        <v>819</v>
      </c>
      <c r="C2672">
        <v>842139</v>
      </c>
      <c r="D2672" t="s">
        <v>820</v>
      </c>
      <c r="E2672" t="s">
        <v>670</v>
      </c>
      <c r="F2672" t="s">
        <v>670</v>
      </c>
      <c r="G2672" t="str">
        <f t="shared" si="82"/>
        <v>Algeria to EU27</v>
      </c>
      <c r="H2672">
        <v>2016</v>
      </c>
      <c r="I2672" t="s">
        <v>724</v>
      </c>
      <c r="J2672">
        <v>6</v>
      </c>
      <c r="K2672">
        <v>2.5739999999999998</v>
      </c>
      <c r="L2672" s="1">
        <f t="shared" si="83"/>
        <v>2.5739999999999999E-3</v>
      </c>
    </row>
    <row r="2673" spans="1:12" ht="14.45">
      <c r="A2673" t="s">
        <v>723</v>
      </c>
      <c r="B2673" t="s">
        <v>819</v>
      </c>
      <c r="C2673">
        <v>842139</v>
      </c>
      <c r="D2673" t="s">
        <v>820</v>
      </c>
      <c r="E2673" t="s">
        <v>670</v>
      </c>
      <c r="F2673" t="s">
        <v>670</v>
      </c>
      <c r="G2673" t="str">
        <f t="shared" si="82"/>
        <v>Algeria to EU27</v>
      </c>
      <c r="H2673">
        <v>2017</v>
      </c>
      <c r="I2673" t="s">
        <v>724</v>
      </c>
      <c r="J2673">
        <v>6</v>
      </c>
      <c r="K2673">
        <v>1.2E-2</v>
      </c>
      <c r="L2673" s="1">
        <f t="shared" si="83"/>
        <v>1.2E-5</v>
      </c>
    </row>
    <row r="2674" spans="1:12" ht="14.45">
      <c r="A2674" t="s">
        <v>723</v>
      </c>
      <c r="B2674" t="s">
        <v>819</v>
      </c>
      <c r="C2674">
        <v>847989</v>
      </c>
      <c r="D2674" t="s">
        <v>820</v>
      </c>
      <c r="E2674" t="s">
        <v>147</v>
      </c>
      <c r="F2674" t="s">
        <v>292</v>
      </c>
      <c r="G2674" t="str">
        <f t="shared" si="82"/>
        <v>Algeria to World</v>
      </c>
      <c r="H2674">
        <v>2012</v>
      </c>
      <c r="I2674" t="s">
        <v>724</v>
      </c>
      <c r="J2674">
        <v>6</v>
      </c>
      <c r="K2674">
        <v>101.759</v>
      </c>
      <c r="L2674" s="1">
        <f t="shared" si="83"/>
        <v>0.101759</v>
      </c>
    </row>
    <row r="2675" spans="1:12" ht="14.45">
      <c r="A2675" t="s">
        <v>723</v>
      </c>
      <c r="B2675" t="s">
        <v>819</v>
      </c>
      <c r="C2675">
        <v>847989</v>
      </c>
      <c r="D2675" t="s">
        <v>820</v>
      </c>
      <c r="E2675" t="s">
        <v>147</v>
      </c>
      <c r="F2675" t="s">
        <v>292</v>
      </c>
      <c r="G2675" t="str">
        <f t="shared" si="82"/>
        <v>Algeria to World</v>
      </c>
      <c r="H2675">
        <v>2013</v>
      </c>
      <c r="I2675" t="s">
        <v>724</v>
      </c>
      <c r="J2675">
        <v>6</v>
      </c>
      <c r="K2675">
        <v>229.76599999999999</v>
      </c>
      <c r="L2675" s="1">
        <f t="shared" si="83"/>
        <v>0.229766</v>
      </c>
    </row>
    <row r="2676" spans="1:12" ht="14.45">
      <c r="A2676" t="s">
        <v>723</v>
      </c>
      <c r="B2676" t="s">
        <v>819</v>
      </c>
      <c r="C2676">
        <v>847989</v>
      </c>
      <c r="D2676" t="s">
        <v>820</v>
      </c>
      <c r="E2676" t="s">
        <v>147</v>
      </c>
      <c r="F2676" t="s">
        <v>292</v>
      </c>
      <c r="G2676" t="str">
        <f t="shared" si="82"/>
        <v>Algeria to World</v>
      </c>
      <c r="H2676">
        <v>2014</v>
      </c>
      <c r="I2676" t="s">
        <v>724</v>
      </c>
      <c r="J2676">
        <v>6</v>
      </c>
      <c r="K2676">
        <v>50.25</v>
      </c>
      <c r="L2676" s="1">
        <f t="shared" si="83"/>
        <v>5.0250000000000003E-2</v>
      </c>
    </row>
    <row r="2677" spans="1:12" ht="14.45">
      <c r="A2677" t="s">
        <v>723</v>
      </c>
      <c r="B2677" t="s">
        <v>819</v>
      </c>
      <c r="C2677">
        <v>847989</v>
      </c>
      <c r="D2677" t="s">
        <v>820</v>
      </c>
      <c r="E2677" t="s">
        <v>147</v>
      </c>
      <c r="F2677" t="s">
        <v>292</v>
      </c>
      <c r="G2677" t="str">
        <f t="shared" si="82"/>
        <v>Algeria to World</v>
      </c>
      <c r="H2677">
        <v>2015</v>
      </c>
      <c r="I2677" t="s">
        <v>724</v>
      </c>
      <c r="J2677">
        <v>6</v>
      </c>
      <c r="K2677">
        <v>186.553</v>
      </c>
      <c r="L2677" s="1">
        <f t="shared" si="83"/>
        <v>0.186553</v>
      </c>
    </row>
    <row r="2678" spans="1:12" ht="14.45">
      <c r="A2678" t="s">
        <v>723</v>
      </c>
      <c r="B2678" t="s">
        <v>819</v>
      </c>
      <c r="C2678">
        <v>847989</v>
      </c>
      <c r="D2678" t="s">
        <v>820</v>
      </c>
      <c r="E2678" t="s">
        <v>147</v>
      </c>
      <c r="F2678" t="s">
        <v>292</v>
      </c>
      <c r="G2678" t="str">
        <f t="shared" si="82"/>
        <v>Algeria to World</v>
      </c>
      <c r="H2678">
        <v>2016</v>
      </c>
      <c r="I2678" t="s">
        <v>724</v>
      </c>
      <c r="J2678">
        <v>6</v>
      </c>
      <c r="K2678">
        <v>108.246</v>
      </c>
      <c r="L2678" s="1">
        <f t="shared" si="83"/>
        <v>0.108246</v>
      </c>
    </row>
    <row r="2679" spans="1:12" ht="14.45">
      <c r="A2679" t="s">
        <v>723</v>
      </c>
      <c r="B2679" t="s">
        <v>819</v>
      </c>
      <c r="C2679">
        <v>847989</v>
      </c>
      <c r="D2679" t="s">
        <v>820</v>
      </c>
      <c r="E2679" t="s">
        <v>147</v>
      </c>
      <c r="F2679" t="s">
        <v>292</v>
      </c>
      <c r="G2679" t="str">
        <f t="shared" si="82"/>
        <v>Algeria to World</v>
      </c>
      <c r="H2679">
        <v>2017</v>
      </c>
      <c r="I2679" t="s">
        <v>724</v>
      </c>
      <c r="J2679">
        <v>6</v>
      </c>
      <c r="K2679">
        <v>91.153999999999996</v>
      </c>
      <c r="L2679" s="1">
        <f t="shared" si="83"/>
        <v>9.1153999999999999E-2</v>
      </c>
    </row>
    <row r="2680" spans="1:12" ht="14.45">
      <c r="A2680" t="s">
        <v>723</v>
      </c>
      <c r="B2680" t="s">
        <v>819</v>
      </c>
      <c r="C2680">
        <v>847989</v>
      </c>
      <c r="D2680" t="s">
        <v>820</v>
      </c>
      <c r="E2680" t="s">
        <v>670</v>
      </c>
      <c r="F2680" t="s">
        <v>670</v>
      </c>
      <c r="G2680" t="str">
        <f t="shared" si="82"/>
        <v>Algeria to EU27</v>
      </c>
      <c r="H2680">
        <v>2012</v>
      </c>
      <c r="I2680" t="s">
        <v>724</v>
      </c>
      <c r="J2680">
        <v>6</v>
      </c>
      <c r="K2680">
        <v>90.855000000000004</v>
      </c>
      <c r="L2680" s="1">
        <f t="shared" si="83"/>
        <v>9.0855000000000005E-2</v>
      </c>
    </row>
    <row r="2681" spans="1:12" ht="14.45">
      <c r="A2681" t="s">
        <v>723</v>
      </c>
      <c r="B2681" t="s">
        <v>819</v>
      </c>
      <c r="C2681">
        <v>847989</v>
      </c>
      <c r="D2681" t="s">
        <v>820</v>
      </c>
      <c r="E2681" t="s">
        <v>670</v>
      </c>
      <c r="F2681" t="s">
        <v>670</v>
      </c>
      <c r="G2681" t="str">
        <f t="shared" si="82"/>
        <v>Algeria to EU27</v>
      </c>
      <c r="H2681">
        <v>2013</v>
      </c>
      <c r="I2681" t="s">
        <v>724</v>
      </c>
      <c r="J2681">
        <v>6</v>
      </c>
      <c r="K2681">
        <v>1.53</v>
      </c>
      <c r="L2681" s="1">
        <f t="shared" si="83"/>
        <v>1.5300000000000001E-3</v>
      </c>
    </row>
    <row r="2682" spans="1:12" ht="14.45">
      <c r="A2682" t="s">
        <v>723</v>
      </c>
      <c r="B2682" t="s">
        <v>819</v>
      </c>
      <c r="C2682">
        <v>847989</v>
      </c>
      <c r="D2682" t="s">
        <v>820</v>
      </c>
      <c r="E2682" t="s">
        <v>670</v>
      </c>
      <c r="F2682" t="s">
        <v>670</v>
      </c>
      <c r="G2682" t="str">
        <f t="shared" si="82"/>
        <v>Algeria to EU27</v>
      </c>
      <c r="H2682">
        <v>2014</v>
      </c>
      <c r="I2682" t="s">
        <v>724</v>
      </c>
      <c r="J2682">
        <v>6</v>
      </c>
      <c r="K2682">
        <v>3.419</v>
      </c>
      <c r="L2682" s="1">
        <f t="shared" si="83"/>
        <v>3.4190000000000002E-3</v>
      </c>
    </row>
    <row r="2683" spans="1:12" ht="14.45">
      <c r="A2683" t="s">
        <v>723</v>
      </c>
      <c r="B2683" t="s">
        <v>819</v>
      </c>
      <c r="C2683">
        <v>847989</v>
      </c>
      <c r="D2683" t="s">
        <v>820</v>
      </c>
      <c r="E2683" t="s">
        <v>670</v>
      </c>
      <c r="F2683" t="s">
        <v>670</v>
      </c>
      <c r="G2683" t="str">
        <f t="shared" si="82"/>
        <v>Algeria to EU27</v>
      </c>
      <c r="H2683">
        <v>2015</v>
      </c>
      <c r="I2683" t="s">
        <v>724</v>
      </c>
      <c r="J2683">
        <v>6</v>
      </c>
      <c r="K2683">
        <v>124.79900000000001</v>
      </c>
      <c r="L2683" s="1">
        <f t="shared" si="83"/>
        <v>0.12479900000000001</v>
      </c>
    </row>
    <row r="2684" spans="1:12" ht="14.45">
      <c r="A2684" t="s">
        <v>723</v>
      </c>
      <c r="B2684" t="s">
        <v>819</v>
      </c>
      <c r="C2684">
        <v>847989</v>
      </c>
      <c r="D2684" t="s">
        <v>820</v>
      </c>
      <c r="E2684" t="s">
        <v>670</v>
      </c>
      <c r="F2684" t="s">
        <v>670</v>
      </c>
      <c r="G2684" t="str">
        <f t="shared" si="82"/>
        <v>Algeria to EU27</v>
      </c>
      <c r="H2684">
        <v>2016</v>
      </c>
      <c r="I2684" t="s">
        <v>724</v>
      </c>
      <c r="J2684">
        <v>6</v>
      </c>
      <c r="K2684">
        <v>39.314</v>
      </c>
      <c r="L2684" s="1">
        <f t="shared" si="83"/>
        <v>3.9314000000000002E-2</v>
      </c>
    </row>
    <row r="2685" spans="1:12" ht="14.45">
      <c r="A2685" t="s">
        <v>723</v>
      </c>
      <c r="B2685" t="s">
        <v>819</v>
      </c>
      <c r="C2685">
        <v>847989</v>
      </c>
      <c r="D2685" t="s">
        <v>820</v>
      </c>
      <c r="E2685" t="s">
        <v>670</v>
      </c>
      <c r="F2685" t="s">
        <v>670</v>
      </c>
      <c r="G2685" t="str">
        <f t="shared" si="82"/>
        <v>Algeria to EU27</v>
      </c>
      <c r="H2685">
        <v>2017</v>
      </c>
      <c r="I2685" t="s">
        <v>724</v>
      </c>
      <c r="J2685">
        <v>6</v>
      </c>
      <c r="K2685">
        <v>6.9550000000000001</v>
      </c>
      <c r="L2685" s="1">
        <f t="shared" si="83"/>
        <v>6.9550000000000002E-3</v>
      </c>
    </row>
    <row r="2686" spans="1:12" ht="14.45">
      <c r="A2686" t="s">
        <v>723</v>
      </c>
      <c r="B2686" t="s">
        <v>821</v>
      </c>
      <c r="C2686">
        <v>730900</v>
      </c>
      <c r="D2686" t="s">
        <v>822</v>
      </c>
      <c r="E2686" t="s">
        <v>147</v>
      </c>
      <c r="F2686" t="s">
        <v>292</v>
      </c>
      <c r="G2686" t="str">
        <f t="shared" si="82"/>
        <v>Ecuador to World</v>
      </c>
      <c r="H2686">
        <v>2013</v>
      </c>
      <c r="I2686" t="s">
        <v>724</v>
      </c>
      <c r="J2686">
        <v>6</v>
      </c>
      <c r="K2686">
        <v>3733.09</v>
      </c>
      <c r="L2686" s="1">
        <f t="shared" si="83"/>
        <v>3.7330900000000002</v>
      </c>
    </row>
    <row r="2687" spans="1:12" ht="14.45">
      <c r="A2687" t="s">
        <v>723</v>
      </c>
      <c r="B2687" t="s">
        <v>821</v>
      </c>
      <c r="C2687">
        <v>730900</v>
      </c>
      <c r="D2687" t="s">
        <v>822</v>
      </c>
      <c r="E2687" t="s">
        <v>147</v>
      </c>
      <c r="F2687" t="s">
        <v>292</v>
      </c>
      <c r="G2687" t="str">
        <f t="shared" si="82"/>
        <v>Ecuador to World</v>
      </c>
      <c r="H2687">
        <v>2014</v>
      </c>
      <c r="I2687" t="s">
        <v>724</v>
      </c>
      <c r="J2687">
        <v>6</v>
      </c>
      <c r="K2687">
        <v>2183.924</v>
      </c>
      <c r="L2687" s="1">
        <f t="shared" si="83"/>
        <v>2.1839240000000002</v>
      </c>
    </row>
    <row r="2688" spans="1:12" ht="14.45">
      <c r="A2688" t="s">
        <v>723</v>
      </c>
      <c r="B2688" t="s">
        <v>821</v>
      </c>
      <c r="C2688">
        <v>730900</v>
      </c>
      <c r="D2688" t="s">
        <v>822</v>
      </c>
      <c r="E2688" t="s">
        <v>147</v>
      </c>
      <c r="F2688" t="s">
        <v>292</v>
      </c>
      <c r="G2688" t="str">
        <f t="shared" si="82"/>
        <v>Ecuador to World</v>
      </c>
      <c r="H2688">
        <v>2015</v>
      </c>
      <c r="I2688" t="s">
        <v>724</v>
      </c>
      <c r="J2688">
        <v>6</v>
      </c>
      <c r="K2688">
        <v>1966.42</v>
      </c>
      <c r="L2688" s="1">
        <f t="shared" si="83"/>
        <v>1.9664200000000001</v>
      </c>
    </row>
    <row r="2689" spans="1:12" ht="14.45">
      <c r="A2689" t="s">
        <v>723</v>
      </c>
      <c r="B2689" t="s">
        <v>821</v>
      </c>
      <c r="C2689">
        <v>730900</v>
      </c>
      <c r="D2689" t="s">
        <v>822</v>
      </c>
      <c r="E2689" t="s">
        <v>147</v>
      </c>
      <c r="F2689" t="s">
        <v>292</v>
      </c>
      <c r="G2689" t="str">
        <f t="shared" si="82"/>
        <v>Ecuador to World</v>
      </c>
      <c r="H2689">
        <v>2016</v>
      </c>
      <c r="I2689" t="s">
        <v>724</v>
      </c>
      <c r="J2689">
        <v>6</v>
      </c>
      <c r="K2689">
        <v>1245.6210000000001</v>
      </c>
      <c r="L2689" s="1">
        <f t="shared" si="83"/>
        <v>1.2456210000000001</v>
      </c>
    </row>
    <row r="2690" spans="1:12" ht="14.45">
      <c r="A2690" t="s">
        <v>723</v>
      </c>
      <c r="B2690" t="s">
        <v>821</v>
      </c>
      <c r="C2690">
        <v>730900</v>
      </c>
      <c r="D2690" t="s">
        <v>822</v>
      </c>
      <c r="E2690" t="s">
        <v>147</v>
      </c>
      <c r="F2690" t="s">
        <v>292</v>
      </c>
      <c r="G2690" t="str">
        <f t="shared" si="82"/>
        <v>Ecuador to World</v>
      </c>
      <c r="H2690">
        <v>2017</v>
      </c>
      <c r="I2690" t="s">
        <v>724</v>
      </c>
      <c r="J2690">
        <v>6</v>
      </c>
      <c r="K2690">
        <v>3067.0709999999999</v>
      </c>
      <c r="L2690" s="1">
        <f t="shared" si="83"/>
        <v>3.0670709999999999</v>
      </c>
    </row>
    <row r="2691" spans="1:12" ht="14.45">
      <c r="A2691" t="s">
        <v>723</v>
      </c>
      <c r="B2691" t="s">
        <v>821</v>
      </c>
      <c r="C2691">
        <v>730900</v>
      </c>
      <c r="D2691" t="s">
        <v>822</v>
      </c>
      <c r="E2691" t="s">
        <v>670</v>
      </c>
      <c r="F2691" t="s">
        <v>670</v>
      </c>
      <c r="G2691" t="str">
        <f t="shared" si="82"/>
        <v>Ecuador to EU27</v>
      </c>
      <c r="H2691">
        <v>2014</v>
      </c>
      <c r="I2691" t="s">
        <v>724</v>
      </c>
      <c r="J2691">
        <v>6</v>
      </c>
      <c r="K2691">
        <v>31.49</v>
      </c>
      <c r="L2691" s="1">
        <f t="shared" si="83"/>
        <v>3.1489999999999997E-2</v>
      </c>
    </row>
    <row r="2692" spans="1:12" ht="14.45">
      <c r="A2692" t="s">
        <v>723</v>
      </c>
      <c r="B2692" t="s">
        <v>821</v>
      </c>
      <c r="C2692">
        <v>730900</v>
      </c>
      <c r="D2692" t="s">
        <v>822</v>
      </c>
      <c r="E2692" t="s">
        <v>670</v>
      </c>
      <c r="F2692" t="s">
        <v>670</v>
      </c>
      <c r="G2692" t="str">
        <f t="shared" si="82"/>
        <v>Ecuador to EU27</v>
      </c>
      <c r="H2692">
        <v>2015</v>
      </c>
      <c r="I2692" t="s">
        <v>724</v>
      </c>
      <c r="J2692">
        <v>6</v>
      </c>
      <c r="K2692">
        <v>2.0339999999999998</v>
      </c>
      <c r="L2692" s="1">
        <f t="shared" si="83"/>
        <v>2.0339999999999998E-3</v>
      </c>
    </row>
    <row r="2693" spans="1:12" ht="14.45">
      <c r="A2693" t="s">
        <v>723</v>
      </c>
      <c r="B2693" t="s">
        <v>821</v>
      </c>
      <c r="C2693">
        <v>730900</v>
      </c>
      <c r="D2693" t="s">
        <v>822</v>
      </c>
      <c r="E2693" t="s">
        <v>670</v>
      </c>
      <c r="F2693" t="s">
        <v>670</v>
      </c>
      <c r="G2693" t="str">
        <f t="shared" si="82"/>
        <v>Ecuador to EU27</v>
      </c>
      <c r="H2693">
        <v>2016</v>
      </c>
      <c r="I2693" t="s">
        <v>724</v>
      </c>
      <c r="J2693">
        <v>6</v>
      </c>
      <c r="K2693">
        <v>2.3130000000000002</v>
      </c>
      <c r="L2693" s="1">
        <f t="shared" si="83"/>
        <v>2.313E-3</v>
      </c>
    </row>
    <row r="2694" spans="1:12" ht="14.45">
      <c r="A2694" t="s">
        <v>723</v>
      </c>
      <c r="B2694" t="s">
        <v>821</v>
      </c>
      <c r="C2694">
        <v>730900</v>
      </c>
      <c r="D2694" t="s">
        <v>822</v>
      </c>
      <c r="E2694" t="s">
        <v>670</v>
      </c>
      <c r="F2694" t="s">
        <v>670</v>
      </c>
      <c r="G2694" t="str">
        <f t="shared" si="82"/>
        <v>Ecuador to EU27</v>
      </c>
      <c r="H2694">
        <v>2017</v>
      </c>
      <c r="I2694" t="s">
        <v>724</v>
      </c>
      <c r="J2694">
        <v>6</v>
      </c>
      <c r="K2694">
        <v>7</v>
      </c>
      <c r="L2694" s="1">
        <f t="shared" si="83"/>
        <v>7.0000000000000001E-3</v>
      </c>
    </row>
    <row r="2695" spans="1:12" ht="14.45">
      <c r="A2695" t="s">
        <v>723</v>
      </c>
      <c r="B2695" t="s">
        <v>821</v>
      </c>
      <c r="C2695">
        <v>741999</v>
      </c>
      <c r="D2695" t="s">
        <v>822</v>
      </c>
      <c r="E2695" t="s">
        <v>147</v>
      </c>
      <c r="F2695" t="s">
        <v>292</v>
      </c>
      <c r="G2695" t="str">
        <f t="shared" si="82"/>
        <v>Ecuador to World</v>
      </c>
      <c r="H2695">
        <v>2013</v>
      </c>
      <c r="I2695" t="s">
        <v>724</v>
      </c>
      <c r="J2695">
        <v>6</v>
      </c>
      <c r="K2695">
        <v>0.83499999999999996</v>
      </c>
      <c r="L2695" s="1">
        <f t="shared" si="83"/>
        <v>8.3499999999999991E-4</v>
      </c>
    </row>
    <row r="2696" spans="1:12" ht="14.45">
      <c r="A2696" t="s">
        <v>723</v>
      </c>
      <c r="B2696" t="s">
        <v>821</v>
      </c>
      <c r="C2696">
        <v>741999</v>
      </c>
      <c r="D2696" t="s">
        <v>822</v>
      </c>
      <c r="E2696" t="s">
        <v>147</v>
      </c>
      <c r="F2696" t="s">
        <v>292</v>
      </c>
      <c r="G2696" t="str">
        <f t="shared" si="82"/>
        <v>Ecuador to World</v>
      </c>
      <c r="H2696">
        <v>2014</v>
      </c>
      <c r="I2696" t="s">
        <v>724</v>
      </c>
      <c r="J2696">
        <v>6</v>
      </c>
      <c r="K2696">
        <v>5.2560000000000002</v>
      </c>
      <c r="L2696" s="1">
        <f t="shared" si="83"/>
        <v>5.2560000000000003E-3</v>
      </c>
    </row>
    <row r="2697" spans="1:12" ht="14.45">
      <c r="A2697" t="s">
        <v>723</v>
      </c>
      <c r="B2697" t="s">
        <v>821</v>
      </c>
      <c r="C2697">
        <v>741999</v>
      </c>
      <c r="D2697" t="s">
        <v>822</v>
      </c>
      <c r="E2697" t="s">
        <v>147</v>
      </c>
      <c r="F2697" t="s">
        <v>292</v>
      </c>
      <c r="G2697" t="str">
        <f t="shared" ref="G2697:G2760" si="84">CONCATENATE(D2697, " to ", F2697)</f>
        <v>Ecuador to World</v>
      </c>
      <c r="H2697">
        <v>2015</v>
      </c>
      <c r="I2697" t="s">
        <v>724</v>
      </c>
      <c r="J2697">
        <v>6</v>
      </c>
      <c r="K2697">
        <v>2.4470000000000001</v>
      </c>
      <c r="L2697" s="1">
        <f t="shared" ref="L2697:L2760" si="85">K2697/1000</f>
        <v>2.447E-3</v>
      </c>
    </row>
    <row r="2698" spans="1:12" ht="14.45">
      <c r="A2698" t="s">
        <v>723</v>
      </c>
      <c r="B2698" t="s">
        <v>821</v>
      </c>
      <c r="C2698">
        <v>741999</v>
      </c>
      <c r="D2698" t="s">
        <v>822</v>
      </c>
      <c r="E2698" t="s">
        <v>147</v>
      </c>
      <c r="F2698" t="s">
        <v>292</v>
      </c>
      <c r="G2698" t="str">
        <f t="shared" si="84"/>
        <v>Ecuador to World</v>
      </c>
      <c r="H2698">
        <v>2016</v>
      </c>
      <c r="I2698" t="s">
        <v>724</v>
      </c>
      <c r="J2698">
        <v>6</v>
      </c>
      <c r="K2698">
        <v>3.339</v>
      </c>
      <c r="L2698" s="1">
        <f t="shared" si="85"/>
        <v>3.339E-3</v>
      </c>
    </row>
    <row r="2699" spans="1:12" ht="14.45">
      <c r="A2699" t="s">
        <v>723</v>
      </c>
      <c r="B2699" t="s">
        <v>821</v>
      </c>
      <c r="C2699">
        <v>741999</v>
      </c>
      <c r="D2699" t="s">
        <v>822</v>
      </c>
      <c r="E2699" t="s">
        <v>147</v>
      </c>
      <c r="F2699" t="s">
        <v>292</v>
      </c>
      <c r="G2699" t="str">
        <f t="shared" si="84"/>
        <v>Ecuador to World</v>
      </c>
      <c r="H2699">
        <v>2017</v>
      </c>
      <c r="I2699" t="s">
        <v>724</v>
      </c>
      <c r="J2699">
        <v>6</v>
      </c>
      <c r="K2699">
        <v>22.716999999999999</v>
      </c>
      <c r="L2699" s="1">
        <f t="shared" si="85"/>
        <v>2.2716999999999998E-2</v>
      </c>
    </row>
    <row r="2700" spans="1:12" ht="14.45">
      <c r="A2700" t="s">
        <v>723</v>
      </c>
      <c r="B2700" t="s">
        <v>821</v>
      </c>
      <c r="C2700">
        <v>741999</v>
      </c>
      <c r="D2700" t="s">
        <v>822</v>
      </c>
      <c r="E2700" t="s">
        <v>670</v>
      </c>
      <c r="F2700" t="s">
        <v>670</v>
      </c>
      <c r="G2700" t="str">
        <f t="shared" si="84"/>
        <v>Ecuador to EU27</v>
      </c>
      <c r="H2700">
        <v>2013</v>
      </c>
      <c r="I2700" t="s">
        <v>724</v>
      </c>
      <c r="J2700">
        <v>6</v>
      </c>
      <c r="K2700">
        <v>1E-3</v>
      </c>
      <c r="L2700" s="1">
        <f t="shared" si="85"/>
        <v>9.9999999999999995E-7</v>
      </c>
    </row>
    <row r="2701" spans="1:12" ht="14.45">
      <c r="A2701" t="s">
        <v>723</v>
      </c>
      <c r="B2701" t="s">
        <v>821</v>
      </c>
      <c r="C2701">
        <v>741999</v>
      </c>
      <c r="D2701" t="s">
        <v>822</v>
      </c>
      <c r="E2701" t="s">
        <v>670</v>
      </c>
      <c r="F2701" t="s">
        <v>670</v>
      </c>
      <c r="G2701" t="str">
        <f t="shared" si="84"/>
        <v>Ecuador to EU27</v>
      </c>
      <c r="H2701">
        <v>2014</v>
      </c>
      <c r="I2701" t="s">
        <v>724</v>
      </c>
      <c r="J2701">
        <v>6</v>
      </c>
      <c r="K2701">
        <v>3.2</v>
      </c>
      <c r="L2701" s="1">
        <f t="shared" si="85"/>
        <v>3.2000000000000002E-3</v>
      </c>
    </row>
    <row r="2702" spans="1:12" ht="14.45">
      <c r="A2702" t="s">
        <v>723</v>
      </c>
      <c r="B2702" t="s">
        <v>821</v>
      </c>
      <c r="C2702">
        <v>741999</v>
      </c>
      <c r="D2702" t="s">
        <v>822</v>
      </c>
      <c r="E2702" t="s">
        <v>670</v>
      </c>
      <c r="F2702" t="s">
        <v>670</v>
      </c>
      <c r="G2702" t="str">
        <f t="shared" si="84"/>
        <v>Ecuador to EU27</v>
      </c>
      <c r="H2702">
        <v>2015</v>
      </c>
      <c r="I2702" t="s">
        <v>724</v>
      </c>
      <c r="J2702">
        <v>6</v>
      </c>
      <c r="K2702">
        <v>0.21</v>
      </c>
      <c r="L2702" s="1">
        <f t="shared" si="85"/>
        <v>2.0999999999999998E-4</v>
      </c>
    </row>
    <row r="2703" spans="1:12" ht="14.45">
      <c r="A2703" t="s">
        <v>723</v>
      </c>
      <c r="B2703" t="s">
        <v>821</v>
      </c>
      <c r="C2703">
        <v>761100</v>
      </c>
      <c r="D2703" t="s">
        <v>822</v>
      </c>
      <c r="E2703" t="s">
        <v>147</v>
      </c>
      <c r="F2703" t="s">
        <v>292</v>
      </c>
      <c r="G2703" t="str">
        <f t="shared" si="84"/>
        <v>Ecuador to World</v>
      </c>
      <c r="H2703">
        <v>2017</v>
      </c>
      <c r="I2703" t="s">
        <v>724</v>
      </c>
      <c r="J2703">
        <v>6</v>
      </c>
      <c r="K2703">
        <v>43.6</v>
      </c>
      <c r="L2703" s="1">
        <f t="shared" si="85"/>
        <v>4.36E-2</v>
      </c>
    </row>
    <row r="2704" spans="1:12" ht="14.45">
      <c r="A2704" t="s">
        <v>723</v>
      </c>
      <c r="B2704" t="s">
        <v>821</v>
      </c>
      <c r="C2704">
        <v>8405</v>
      </c>
      <c r="D2704" t="s">
        <v>822</v>
      </c>
      <c r="E2704" t="s">
        <v>147</v>
      </c>
      <c r="F2704" t="s">
        <v>292</v>
      </c>
      <c r="G2704" t="str">
        <f t="shared" si="84"/>
        <v>Ecuador to World</v>
      </c>
      <c r="H2704">
        <v>2014</v>
      </c>
      <c r="I2704" t="s">
        <v>724</v>
      </c>
      <c r="J2704">
        <v>6</v>
      </c>
      <c r="K2704">
        <v>1.216</v>
      </c>
      <c r="L2704" s="1">
        <f t="shared" si="85"/>
        <v>1.2160000000000001E-3</v>
      </c>
    </row>
    <row r="2705" spans="1:12" ht="14.45">
      <c r="A2705" t="s">
        <v>723</v>
      </c>
      <c r="B2705" t="s">
        <v>821</v>
      </c>
      <c r="C2705">
        <v>8405</v>
      </c>
      <c r="D2705" t="s">
        <v>822</v>
      </c>
      <c r="E2705" t="s">
        <v>147</v>
      </c>
      <c r="F2705" t="s">
        <v>292</v>
      </c>
      <c r="G2705" t="str">
        <f t="shared" si="84"/>
        <v>Ecuador to World</v>
      </c>
      <c r="H2705">
        <v>2015</v>
      </c>
      <c r="I2705" t="s">
        <v>724</v>
      </c>
      <c r="J2705">
        <v>6</v>
      </c>
      <c r="K2705">
        <v>110.6</v>
      </c>
      <c r="L2705" s="1">
        <f t="shared" si="85"/>
        <v>0.11059999999999999</v>
      </c>
    </row>
    <row r="2706" spans="1:12" ht="14.45">
      <c r="A2706" t="s">
        <v>723</v>
      </c>
      <c r="B2706" t="s">
        <v>821</v>
      </c>
      <c r="C2706">
        <v>8405</v>
      </c>
      <c r="D2706" t="s">
        <v>822</v>
      </c>
      <c r="E2706" t="s">
        <v>147</v>
      </c>
      <c r="F2706" t="s">
        <v>292</v>
      </c>
      <c r="G2706" t="str">
        <f t="shared" si="84"/>
        <v>Ecuador to World</v>
      </c>
      <c r="H2706">
        <v>2016</v>
      </c>
      <c r="I2706" t="s">
        <v>724</v>
      </c>
      <c r="J2706">
        <v>6</v>
      </c>
      <c r="K2706">
        <v>1.17</v>
      </c>
      <c r="L2706" s="1">
        <f t="shared" si="85"/>
        <v>1.17E-3</v>
      </c>
    </row>
    <row r="2707" spans="1:12" ht="14.45">
      <c r="A2707" t="s">
        <v>723</v>
      </c>
      <c r="B2707" t="s">
        <v>821</v>
      </c>
      <c r="C2707">
        <v>841931</v>
      </c>
      <c r="D2707" t="s">
        <v>822</v>
      </c>
      <c r="E2707" t="s">
        <v>147</v>
      </c>
      <c r="F2707" t="s">
        <v>292</v>
      </c>
      <c r="G2707" t="str">
        <f t="shared" si="84"/>
        <v>Ecuador to World</v>
      </c>
      <c r="H2707">
        <v>2013</v>
      </c>
      <c r="I2707" t="s">
        <v>724</v>
      </c>
      <c r="J2707">
        <v>6</v>
      </c>
      <c r="K2707">
        <v>113.33199999999999</v>
      </c>
      <c r="L2707" s="1">
        <f t="shared" si="85"/>
        <v>0.11333199999999999</v>
      </c>
    </row>
    <row r="2708" spans="1:12" ht="14.45">
      <c r="A2708" t="s">
        <v>723</v>
      </c>
      <c r="B2708" t="s">
        <v>821</v>
      </c>
      <c r="C2708">
        <v>841931</v>
      </c>
      <c r="D2708" t="s">
        <v>822</v>
      </c>
      <c r="E2708" t="s">
        <v>147</v>
      </c>
      <c r="F2708" t="s">
        <v>292</v>
      </c>
      <c r="G2708" t="str">
        <f t="shared" si="84"/>
        <v>Ecuador to World</v>
      </c>
      <c r="H2708">
        <v>2014</v>
      </c>
      <c r="I2708" t="s">
        <v>724</v>
      </c>
      <c r="J2708">
        <v>6</v>
      </c>
      <c r="K2708">
        <v>71.930000000000007</v>
      </c>
      <c r="L2708" s="1">
        <f t="shared" si="85"/>
        <v>7.1930000000000008E-2</v>
      </c>
    </row>
    <row r="2709" spans="1:12" ht="14.45">
      <c r="A2709" t="s">
        <v>723</v>
      </c>
      <c r="B2709" t="s">
        <v>821</v>
      </c>
      <c r="C2709">
        <v>841931</v>
      </c>
      <c r="D2709" t="s">
        <v>822</v>
      </c>
      <c r="E2709" t="s">
        <v>147</v>
      </c>
      <c r="F2709" t="s">
        <v>292</v>
      </c>
      <c r="G2709" t="str">
        <f t="shared" si="84"/>
        <v>Ecuador to World</v>
      </c>
      <c r="H2709">
        <v>2015</v>
      </c>
      <c r="I2709" t="s">
        <v>724</v>
      </c>
      <c r="J2709">
        <v>6</v>
      </c>
      <c r="K2709">
        <v>98.62</v>
      </c>
      <c r="L2709" s="1">
        <f t="shared" si="85"/>
        <v>9.8619999999999999E-2</v>
      </c>
    </row>
    <row r="2710" spans="1:12" ht="14.45">
      <c r="A2710" t="s">
        <v>723</v>
      </c>
      <c r="B2710" t="s">
        <v>821</v>
      </c>
      <c r="C2710">
        <v>841931</v>
      </c>
      <c r="D2710" t="s">
        <v>822</v>
      </c>
      <c r="E2710" t="s">
        <v>147</v>
      </c>
      <c r="F2710" t="s">
        <v>292</v>
      </c>
      <c r="G2710" t="str">
        <f t="shared" si="84"/>
        <v>Ecuador to World</v>
      </c>
      <c r="H2710">
        <v>2017</v>
      </c>
      <c r="I2710" t="s">
        <v>724</v>
      </c>
      <c r="J2710">
        <v>6</v>
      </c>
      <c r="K2710">
        <v>5.0999999999999996</v>
      </c>
      <c r="L2710" s="1">
        <f t="shared" si="85"/>
        <v>5.0999999999999995E-3</v>
      </c>
    </row>
    <row r="2711" spans="1:12" ht="14.45">
      <c r="A2711" t="s">
        <v>723</v>
      </c>
      <c r="B2711" t="s">
        <v>821</v>
      </c>
      <c r="C2711">
        <v>841931</v>
      </c>
      <c r="D2711" t="s">
        <v>822</v>
      </c>
      <c r="E2711" t="s">
        <v>670</v>
      </c>
      <c r="F2711" t="s">
        <v>670</v>
      </c>
      <c r="G2711" t="str">
        <f t="shared" si="84"/>
        <v>Ecuador to EU27</v>
      </c>
      <c r="H2711">
        <v>2015</v>
      </c>
      <c r="I2711" t="s">
        <v>724</v>
      </c>
      <c r="J2711">
        <v>6</v>
      </c>
      <c r="K2711">
        <v>35</v>
      </c>
      <c r="L2711" s="1">
        <f t="shared" si="85"/>
        <v>3.5000000000000003E-2</v>
      </c>
    </row>
    <row r="2712" spans="1:12" ht="14.45">
      <c r="A2712" t="s">
        <v>723</v>
      </c>
      <c r="B2712" t="s">
        <v>821</v>
      </c>
      <c r="C2712">
        <v>841940</v>
      </c>
      <c r="D2712" t="s">
        <v>822</v>
      </c>
      <c r="E2712" t="s">
        <v>147</v>
      </c>
      <c r="F2712" t="s">
        <v>292</v>
      </c>
      <c r="G2712" t="str">
        <f t="shared" si="84"/>
        <v>Ecuador to World</v>
      </c>
      <c r="H2712">
        <v>2014</v>
      </c>
      <c r="I2712" t="s">
        <v>724</v>
      </c>
      <c r="J2712">
        <v>6</v>
      </c>
      <c r="K2712">
        <v>5</v>
      </c>
      <c r="L2712" s="1">
        <f t="shared" si="85"/>
        <v>5.0000000000000001E-3</v>
      </c>
    </row>
    <row r="2713" spans="1:12" ht="14.45">
      <c r="A2713" t="s">
        <v>723</v>
      </c>
      <c r="B2713" t="s">
        <v>821</v>
      </c>
      <c r="C2713">
        <v>841940</v>
      </c>
      <c r="D2713" t="s">
        <v>822</v>
      </c>
      <c r="E2713" t="s">
        <v>147</v>
      </c>
      <c r="F2713" t="s">
        <v>292</v>
      </c>
      <c r="G2713" t="str">
        <f t="shared" si="84"/>
        <v>Ecuador to World</v>
      </c>
      <c r="H2713">
        <v>2016</v>
      </c>
      <c r="I2713" t="s">
        <v>724</v>
      </c>
      <c r="J2713">
        <v>6</v>
      </c>
      <c r="K2713">
        <v>47.725000000000001</v>
      </c>
      <c r="L2713" s="1">
        <f t="shared" si="85"/>
        <v>4.7725000000000004E-2</v>
      </c>
    </row>
    <row r="2714" spans="1:12" ht="14.45">
      <c r="A2714" t="s">
        <v>723</v>
      </c>
      <c r="B2714" t="s">
        <v>821</v>
      </c>
      <c r="C2714">
        <v>841940</v>
      </c>
      <c r="D2714" t="s">
        <v>822</v>
      </c>
      <c r="E2714" t="s">
        <v>147</v>
      </c>
      <c r="F2714" t="s">
        <v>292</v>
      </c>
      <c r="G2714" t="str">
        <f t="shared" si="84"/>
        <v>Ecuador to World</v>
      </c>
      <c r="H2714">
        <v>2017</v>
      </c>
      <c r="I2714" t="s">
        <v>724</v>
      </c>
      <c r="J2714">
        <v>6</v>
      </c>
      <c r="K2714">
        <v>19.873000000000001</v>
      </c>
      <c r="L2714" s="1">
        <f t="shared" si="85"/>
        <v>1.9873000000000002E-2</v>
      </c>
    </row>
    <row r="2715" spans="1:12" ht="14.45">
      <c r="A2715" t="s">
        <v>723</v>
      </c>
      <c r="B2715" t="s">
        <v>821</v>
      </c>
      <c r="C2715">
        <v>842129</v>
      </c>
      <c r="D2715" t="s">
        <v>822</v>
      </c>
      <c r="E2715" t="s">
        <v>147</v>
      </c>
      <c r="F2715" t="s">
        <v>292</v>
      </c>
      <c r="G2715" t="str">
        <f t="shared" si="84"/>
        <v>Ecuador to World</v>
      </c>
      <c r="H2715">
        <v>2013</v>
      </c>
      <c r="I2715" t="s">
        <v>724</v>
      </c>
      <c r="J2715">
        <v>6</v>
      </c>
      <c r="K2715">
        <v>223.96700000000001</v>
      </c>
      <c r="L2715" s="1">
        <f t="shared" si="85"/>
        <v>0.223967</v>
      </c>
    </row>
    <row r="2716" spans="1:12" ht="14.45">
      <c r="A2716" t="s">
        <v>723</v>
      </c>
      <c r="B2716" t="s">
        <v>821</v>
      </c>
      <c r="C2716">
        <v>842129</v>
      </c>
      <c r="D2716" t="s">
        <v>822</v>
      </c>
      <c r="E2716" t="s">
        <v>147</v>
      </c>
      <c r="F2716" t="s">
        <v>292</v>
      </c>
      <c r="G2716" t="str">
        <f t="shared" si="84"/>
        <v>Ecuador to World</v>
      </c>
      <c r="H2716">
        <v>2014</v>
      </c>
      <c r="I2716" t="s">
        <v>724</v>
      </c>
      <c r="J2716">
        <v>6</v>
      </c>
      <c r="K2716">
        <v>424.18099999999998</v>
      </c>
      <c r="L2716" s="1">
        <f t="shared" si="85"/>
        <v>0.42418099999999997</v>
      </c>
    </row>
    <row r="2717" spans="1:12" ht="14.45">
      <c r="A2717" t="s">
        <v>723</v>
      </c>
      <c r="B2717" t="s">
        <v>821</v>
      </c>
      <c r="C2717">
        <v>842129</v>
      </c>
      <c r="D2717" t="s">
        <v>822</v>
      </c>
      <c r="E2717" t="s">
        <v>147</v>
      </c>
      <c r="F2717" t="s">
        <v>292</v>
      </c>
      <c r="G2717" t="str">
        <f t="shared" si="84"/>
        <v>Ecuador to World</v>
      </c>
      <c r="H2717">
        <v>2015</v>
      </c>
      <c r="I2717" t="s">
        <v>724</v>
      </c>
      <c r="J2717">
        <v>6</v>
      </c>
      <c r="K2717">
        <v>743.53300000000002</v>
      </c>
      <c r="L2717" s="1">
        <f t="shared" si="85"/>
        <v>0.743533</v>
      </c>
    </row>
    <row r="2718" spans="1:12" ht="14.45">
      <c r="A2718" t="s">
        <v>723</v>
      </c>
      <c r="B2718" t="s">
        <v>821</v>
      </c>
      <c r="C2718">
        <v>842129</v>
      </c>
      <c r="D2718" t="s">
        <v>822</v>
      </c>
      <c r="E2718" t="s">
        <v>147</v>
      </c>
      <c r="F2718" t="s">
        <v>292</v>
      </c>
      <c r="G2718" t="str">
        <f t="shared" si="84"/>
        <v>Ecuador to World</v>
      </c>
      <c r="H2718">
        <v>2016</v>
      </c>
      <c r="I2718" t="s">
        <v>724</v>
      </c>
      <c r="J2718">
        <v>6</v>
      </c>
      <c r="K2718">
        <v>122.51</v>
      </c>
      <c r="L2718" s="1">
        <f t="shared" si="85"/>
        <v>0.12251000000000001</v>
      </c>
    </row>
    <row r="2719" spans="1:12" ht="14.45">
      <c r="A2719" t="s">
        <v>723</v>
      </c>
      <c r="B2719" t="s">
        <v>821</v>
      </c>
      <c r="C2719">
        <v>842129</v>
      </c>
      <c r="D2719" t="s">
        <v>822</v>
      </c>
      <c r="E2719" t="s">
        <v>147</v>
      </c>
      <c r="F2719" t="s">
        <v>292</v>
      </c>
      <c r="G2719" t="str">
        <f t="shared" si="84"/>
        <v>Ecuador to World</v>
      </c>
      <c r="H2719">
        <v>2017</v>
      </c>
      <c r="I2719" t="s">
        <v>724</v>
      </c>
      <c r="J2719">
        <v>6</v>
      </c>
      <c r="K2719">
        <v>332.80700000000002</v>
      </c>
      <c r="L2719" s="1">
        <f t="shared" si="85"/>
        <v>0.33280700000000002</v>
      </c>
    </row>
    <row r="2720" spans="1:12" ht="14.45">
      <c r="A2720" t="s">
        <v>723</v>
      </c>
      <c r="B2720" t="s">
        <v>821</v>
      </c>
      <c r="C2720">
        <v>842129</v>
      </c>
      <c r="D2720" t="s">
        <v>822</v>
      </c>
      <c r="E2720" t="s">
        <v>670</v>
      </c>
      <c r="F2720" t="s">
        <v>670</v>
      </c>
      <c r="G2720" t="str">
        <f t="shared" si="84"/>
        <v>Ecuador to EU27</v>
      </c>
      <c r="H2720">
        <v>2015</v>
      </c>
      <c r="I2720" t="s">
        <v>724</v>
      </c>
      <c r="J2720">
        <v>6</v>
      </c>
      <c r="K2720">
        <v>28.638000000000002</v>
      </c>
      <c r="L2720" s="1">
        <f t="shared" si="85"/>
        <v>2.8638E-2</v>
      </c>
    </row>
    <row r="2721" spans="1:12" ht="14.45">
      <c r="A2721" t="s">
        <v>723</v>
      </c>
      <c r="B2721" t="s">
        <v>821</v>
      </c>
      <c r="C2721">
        <v>842129</v>
      </c>
      <c r="D2721" t="s">
        <v>822</v>
      </c>
      <c r="E2721" t="s">
        <v>670</v>
      </c>
      <c r="F2721" t="s">
        <v>670</v>
      </c>
      <c r="G2721" t="str">
        <f t="shared" si="84"/>
        <v>Ecuador to EU27</v>
      </c>
      <c r="H2721">
        <v>2016</v>
      </c>
      <c r="I2721" t="s">
        <v>724</v>
      </c>
      <c r="J2721">
        <v>6</v>
      </c>
      <c r="K2721">
        <v>12.021000000000001</v>
      </c>
      <c r="L2721" s="1">
        <f t="shared" si="85"/>
        <v>1.2021E-2</v>
      </c>
    </row>
    <row r="2722" spans="1:12" ht="14.45">
      <c r="A2722" t="s">
        <v>723</v>
      </c>
      <c r="B2722" t="s">
        <v>821</v>
      </c>
      <c r="C2722">
        <v>842129</v>
      </c>
      <c r="D2722" t="s">
        <v>822</v>
      </c>
      <c r="E2722" t="s">
        <v>670</v>
      </c>
      <c r="F2722" t="s">
        <v>670</v>
      </c>
      <c r="G2722" t="str">
        <f t="shared" si="84"/>
        <v>Ecuador to EU27</v>
      </c>
      <c r="H2722">
        <v>2017</v>
      </c>
      <c r="I2722" t="s">
        <v>724</v>
      </c>
      <c r="J2722">
        <v>6</v>
      </c>
      <c r="K2722">
        <v>0.73499999999999999</v>
      </c>
      <c r="L2722" s="1">
        <f t="shared" si="85"/>
        <v>7.3499999999999998E-4</v>
      </c>
    </row>
    <row r="2723" spans="1:12" ht="14.45">
      <c r="A2723" t="s">
        <v>723</v>
      </c>
      <c r="B2723" t="s">
        <v>821</v>
      </c>
      <c r="C2723">
        <v>842139</v>
      </c>
      <c r="D2723" t="s">
        <v>822</v>
      </c>
      <c r="E2723" t="s">
        <v>147</v>
      </c>
      <c r="F2723" t="s">
        <v>292</v>
      </c>
      <c r="G2723" t="str">
        <f t="shared" si="84"/>
        <v>Ecuador to World</v>
      </c>
      <c r="H2723">
        <v>2013</v>
      </c>
      <c r="I2723" t="s">
        <v>724</v>
      </c>
      <c r="J2723">
        <v>6</v>
      </c>
      <c r="K2723">
        <v>134.923</v>
      </c>
      <c r="L2723" s="1">
        <f t="shared" si="85"/>
        <v>0.13492300000000002</v>
      </c>
    </row>
    <row r="2724" spans="1:12" ht="14.45">
      <c r="A2724" t="s">
        <v>723</v>
      </c>
      <c r="B2724" t="s">
        <v>821</v>
      </c>
      <c r="C2724">
        <v>842139</v>
      </c>
      <c r="D2724" t="s">
        <v>822</v>
      </c>
      <c r="E2724" t="s">
        <v>147</v>
      </c>
      <c r="F2724" t="s">
        <v>292</v>
      </c>
      <c r="G2724" t="str">
        <f t="shared" si="84"/>
        <v>Ecuador to World</v>
      </c>
      <c r="H2724">
        <v>2014</v>
      </c>
      <c r="I2724" t="s">
        <v>724</v>
      </c>
      <c r="J2724">
        <v>6</v>
      </c>
      <c r="K2724">
        <v>122.48699999999999</v>
      </c>
      <c r="L2724" s="1">
        <f t="shared" si="85"/>
        <v>0.122487</v>
      </c>
    </row>
    <row r="2725" spans="1:12" ht="14.45">
      <c r="A2725" t="s">
        <v>723</v>
      </c>
      <c r="B2725" t="s">
        <v>821</v>
      </c>
      <c r="C2725">
        <v>842139</v>
      </c>
      <c r="D2725" t="s">
        <v>822</v>
      </c>
      <c r="E2725" t="s">
        <v>147</v>
      </c>
      <c r="F2725" t="s">
        <v>292</v>
      </c>
      <c r="G2725" t="str">
        <f t="shared" si="84"/>
        <v>Ecuador to World</v>
      </c>
      <c r="H2725">
        <v>2015</v>
      </c>
      <c r="I2725" t="s">
        <v>724</v>
      </c>
      <c r="J2725">
        <v>6</v>
      </c>
      <c r="K2725">
        <v>117.536</v>
      </c>
      <c r="L2725" s="1">
        <f t="shared" si="85"/>
        <v>0.117536</v>
      </c>
    </row>
    <row r="2726" spans="1:12" ht="14.45">
      <c r="A2726" t="s">
        <v>723</v>
      </c>
      <c r="B2726" t="s">
        <v>821</v>
      </c>
      <c r="C2726">
        <v>842139</v>
      </c>
      <c r="D2726" t="s">
        <v>822</v>
      </c>
      <c r="E2726" t="s">
        <v>147</v>
      </c>
      <c r="F2726" t="s">
        <v>292</v>
      </c>
      <c r="G2726" t="str">
        <f t="shared" si="84"/>
        <v>Ecuador to World</v>
      </c>
      <c r="H2726">
        <v>2016</v>
      </c>
      <c r="I2726" t="s">
        <v>724</v>
      </c>
      <c r="J2726">
        <v>6</v>
      </c>
      <c r="K2726">
        <v>211.625</v>
      </c>
      <c r="L2726" s="1">
        <f t="shared" si="85"/>
        <v>0.21162500000000001</v>
      </c>
    </row>
    <row r="2727" spans="1:12" ht="14.45">
      <c r="A2727" t="s">
        <v>723</v>
      </c>
      <c r="B2727" t="s">
        <v>821</v>
      </c>
      <c r="C2727">
        <v>842139</v>
      </c>
      <c r="D2727" t="s">
        <v>822</v>
      </c>
      <c r="E2727" t="s">
        <v>147</v>
      </c>
      <c r="F2727" t="s">
        <v>292</v>
      </c>
      <c r="G2727" t="str">
        <f t="shared" si="84"/>
        <v>Ecuador to World</v>
      </c>
      <c r="H2727">
        <v>2017</v>
      </c>
      <c r="I2727" t="s">
        <v>724</v>
      </c>
      <c r="J2727">
        <v>6</v>
      </c>
      <c r="K2727">
        <v>130.83799999999999</v>
      </c>
      <c r="L2727" s="1">
        <f t="shared" si="85"/>
        <v>0.13083799999999998</v>
      </c>
    </row>
    <row r="2728" spans="1:12" ht="14.45">
      <c r="A2728" t="s">
        <v>723</v>
      </c>
      <c r="B2728" t="s">
        <v>821</v>
      </c>
      <c r="C2728">
        <v>842139</v>
      </c>
      <c r="D2728" t="s">
        <v>822</v>
      </c>
      <c r="E2728" t="s">
        <v>670</v>
      </c>
      <c r="F2728" t="s">
        <v>670</v>
      </c>
      <c r="G2728" t="str">
        <f t="shared" si="84"/>
        <v>Ecuador to EU27</v>
      </c>
      <c r="H2728">
        <v>2013</v>
      </c>
      <c r="I2728" t="s">
        <v>724</v>
      </c>
      <c r="J2728">
        <v>6</v>
      </c>
      <c r="K2728">
        <v>0.2</v>
      </c>
      <c r="L2728" s="1">
        <f t="shared" si="85"/>
        <v>2.0000000000000001E-4</v>
      </c>
    </row>
    <row r="2729" spans="1:12" ht="14.45">
      <c r="A2729" t="s">
        <v>723</v>
      </c>
      <c r="B2729" t="s">
        <v>821</v>
      </c>
      <c r="C2729">
        <v>842139</v>
      </c>
      <c r="D2729" t="s">
        <v>822</v>
      </c>
      <c r="E2729" t="s">
        <v>670</v>
      </c>
      <c r="F2729" t="s">
        <v>670</v>
      </c>
      <c r="G2729" t="str">
        <f t="shared" si="84"/>
        <v>Ecuador to EU27</v>
      </c>
      <c r="H2729">
        <v>2014</v>
      </c>
      <c r="I2729" t="s">
        <v>724</v>
      </c>
      <c r="J2729">
        <v>6</v>
      </c>
      <c r="K2729">
        <v>4.7750000000000004</v>
      </c>
      <c r="L2729" s="1">
        <f t="shared" si="85"/>
        <v>4.7750000000000006E-3</v>
      </c>
    </row>
    <row r="2730" spans="1:12" ht="14.45">
      <c r="A2730" t="s">
        <v>723</v>
      </c>
      <c r="B2730" t="s">
        <v>821</v>
      </c>
      <c r="C2730">
        <v>842139</v>
      </c>
      <c r="D2730" t="s">
        <v>822</v>
      </c>
      <c r="E2730" t="s">
        <v>670</v>
      </c>
      <c r="F2730" t="s">
        <v>670</v>
      </c>
      <c r="G2730" t="str">
        <f t="shared" si="84"/>
        <v>Ecuador to EU27</v>
      </c>
      <c r="H2730">
        <v>2015</v>
      </c>
      <c r="I2730" t="s">
        <v>724</v>
      </c>
      <c r="J2730">
        <v>6</v>
      </c>
      <c r="K2730">
        <v>0.251</v>
      </c>
      <c r="L2730" s="1">
        <f t="shared" si="85"/>
        <v>2.5099999999999998E-4</v>
      </c>
    </row>
    <row r="2731" spans="1:12" ht="14.45">
      <c r="A2731" t="s">
        <v>723</v>
      </c>
      <c r="B2731" t="s">
        <v>821</v>
      </c>
      <c r="C2731">
        <v>842139</v>
      </c>
      <c r="D2731" t="s">
        <v>822</v>
      </c>
      <c r="E2731" t="s">
        <v>670</v>
      </c>
      <c r="F2731" t="s">
        <v>670</v>
      </c>
      <c r="G2731" t="str">
        <f t="shared" si="84"/>
        <v>Ecuador to EU27</v>
      </c>
      <c r="H2731">
        <v>2016</v>
      </c>
      <c r="I2731" t="s">
        <v>724</v>
      </c>
      <c r="J2731">
        <v>6</v>
      </c>
      <c r="K2731">
        <v>131.16</v>
      </c>
      <c r="L2731" s="1">
        <f t="shared" si="85"/>
        <v>0.13116</v>
      </c>
    </row>
    <row r="2732" spans="1:12" ht="14.45">
      <c r="A2732" t="s">
        <v>723</v>
      </c>
      <c r="B2732" t="s">
        <v>821</v>
      </c>
      <c r="C2732">
        <v>842139</v>
      </c>
      <c r="D2732" t="s">
        <v>822</v>
      </c>
      <c r="E2732" t="s">
        <v>670</v>
      </c>
      <c r="F2732" t="s">
        <v>670</v>
      </c>
      <c r="G2732" t="str">
        <f t="shared" si="84"/>
        <v>Ecuador to EU27</v>
      </c>
      <c r="H2732">
        <v>2017</v>
      </c>
      <c r="I2732" t="s">
        <v>724</v>
      </c>
      <c r="J2732">
        <v>6</v>
      </c>
      <c r="K2732">
        <v>0.56699999999999995</v>
      </c>
      <c r="L2732" s="1">
        <f t="shared" si="85"/>
        <v>5.669999999999999E-4</v>
      </c>
    </row>
    <row r="2733" spans="1:12" ht="14.45">
      <c r="A2733" t="s">
        <v>723</v>
      </c>
      <c r="B2733" t="s">
        <v>821</v>
      </c>
      <c r="C2733">
        <v>847989</v>
      </c>
      <c r="D2733" t="s">
        <v>822</v>
      </c>
      <c r="E2733" t="s">
        <v>147</v>
      </c>
      <c r="F2733" t="s">
        <v>292</v>
      </c>
      <c r="G2733" t="str">
        <f t="shared" si="84"/>
        <v>Ecuador to World</v>
      </c>
      <c r="H2733">
        <v>2013</v>
      </c>
      <c r="I2733" t="s">
        <v>724</v>
      </c>
      <c r="J2733">
        <v>6</v>
      </c>
      <c r="K2733">
        <v>2741.4780000000001</v>
      </c>
      <c r="L2733" s="1">
        <f t="shared" si="85"/>
        <v>2.7414779999999999</v>
      </c>
    </row>
    <row r="2734" spans="1:12" ht="14.45">
      <c r="A2734" t="s">
        <v>723</v>
      </c>
      <c r="B2734" t="s">
        <v>821</v>
      </c>
      <c r="C2734">
        <v>847989</v>
      </c>
      <c r="D2734" t="s">
        <v>822</v>
      </c>
      <c r="E2734" t="s">
        <v>147</v>
      </c>
      <c r="F2734" t="s">
        <v>292</v>
      </c>
      <c r="G2734" t="str">
        <f t="shared" si="84"/>
        <v>Ecuador to World</v>
      </c>
      <c r="H2734">
        <v>2014</v>
      </c>
      <c r="I2734" t="s">
        <v>724</v>
      </c>
      <c r="J2734">
        <v>6</v>
      </c>
      <c r="K2734">
        <v>2238.6930000000002</v>
      </c>
      <c r="L2734" s="1">
        <f t="shared" si="85"/>
        <v>2.238693</v>
      </c>
    </row>
    <row r="2735" spans="1:12" ht="14.45">
      <c r="A2735" t="s">
        <v>723</v>
      </c>
      <c r="B2735" t="s">
        <v>821</v>
      </c>
      <c r="C2735">
        <v>847989</v>
      </c>
      <c r="D2735" t="s">
        <v>822</v>
      </c>
      <c r="E2735" t="s">
        <v>147</v>
      </c>
      <c r="F2735" t="s">
        <v>292</v>
      </c>
      <c r="G2735" t="str">
        <f t="shared" si="84"/>
        <v>Ecuador to World</v>
      </c>
      <c r="H2735">
        <v>2015</v>
      </c>
      <c r="I2735" t="s">
        <v>724</v>
      </c>
      <c r="J2735">
        <v>6</v>
      </c>
      <c r="K2735">
        <v>3294.5230000000001</v>
      </c>
      <c r="L2735" s="1">
        <f t="shared" si="85"/>
        <v>3.2945230000000003</v>
      </c>
    </row>
    <row r="2736" spans="1:12" ht="14.45">
      <c r="A2736" t="s">
        <v>723</v>
      </c>
      <c r="B2736" t="s">
        <v>821</v>
      </c>
      <c r="C2736">
        <v>847989</v>
      </c>
      <c r="D2736" t="s">
        <v>822</v>
      </c>
      <c r="E2736" t="s">
        <v>147</v>
      </c>
      <c r="F2736" t="s">
        <v>292</v>
      </c>
      <c r="G2736" t="str">
        <f t="shared" si="84"/>
        <v>Ecuador to World</v>
      </c>
      <c r="H2736">
        <v>2016</v>
      </c>
      <c r="I2736" t="s">
        <v>724</v>
      </c>
      <c r="J2736">
        <v>6</v>
      </c>
      <c r="K2736">
        <v>2073.5610000000001</v>
      </c>
      <c r="L2736" s="1">
        <f t="shared" si="85"/>
        <v>2.0735610000000002</v>
      </c>
    </row>
    <row r="2737" spans="1:12" ht="14.45">
      <c r="A2737" t="s">
        <v>723</v>
      </c>
      <c r="B2737" t="s">
        <v>821</v>
      </c>
      <c r="C2737">
        <v>847989</v>
      </c>
      <c r="D2737" t="s">
        <v>822</v>
      </c>
      <c r="E2737" t="s">
        <v>147</v>
      </c>
      <c r="F2737" t="s">
        <v>292</v>
      </c>
      <c r="G2737" t="str">
        <f t="shared" si="84"/>
        <v>Ecuador to World</v>
      </c>
      <c r="H2737">
        <v>2017</v>
      </c>
      <c r="I2737" t="s">
        <v>724</v>
      </c>
      <c r="J2737">
        <v>6</v>
      </c>
      <c r="K2737">
        <v>3228.0410000000002</v>
      </c>
      <c r="L2737" s="1">
        <f t="shared" si="85"/>
        <v>3.2280410000000002</v>
      </c>
    </row>
    <row r="2738" spans="1:12" ht="14.45">
      <c r="A2738" t="s">
        <v>723</v>
      </c>
      <c r="B2738" t="s">
        <v>821</v>
      </c>
      <c r="C2738">
        <v>847989</v>
      </c>
      <c r="D2738" t="s">
        <v>822</v>
      </c>
      <c r="E2738" t="s">
        <v>670</v>
      </c>
      <c r="F2738" t="s">
        <v>670</v>
      </c>
      <c r="G2738" t="str">
        <f t="shared" si="84"/>
        <v>Ecuador to EU27</v>
      </c>
      <c r="H2738">
        <v>2013</v>
      </c>
      <c r="I2738" t="s">
        <v>724</v>
      </c>
      <c r="J2738">
        <v>6</v>
      </c>
      <c r="K2738">
        <v>158.59899999999999</v>
      </c>
      <c r="L2738" s="1">
        <f t="shared" si="85"/>
        <v>0.15859899999999999</v>
      </c>
    </row>
    <row r="2739" spans="1:12" ht="14.45">
      <c r="A2739" t="s">
        <v>723</v>
      </c>
      <c r="B2739" t="s">
        <v>821</v>
      </c>
      <c r="C2739">
        <v>847989</v>
      </c>
      <c r="D2739" t="s">
        <v>822</v>
      </c>
      <c r="E2739" t="s">
        <v>670</v>
      </c>
      <c r="F2739" t="s">
        <v>670</v>
      </c>
      <c r="G2739" t="str">
        <f t="shared" si="84"/>
        <v>Ecuador to EU27</v>
      </c>
      <c r="H2739">
        <v>2014</v>
      </c>
      <c r="I2739" t="s">
        <v>724</v>
      </c>
      <c r="J2739">
        <v>6</v>
      </c>
      <c r="K2739">
        <v>33.058999999999997</v>
      </c>
      <c r="L2739" s="1">
        <f t="shared" si="85"/>
        <v>3.3058999999999998E-2</v>
      </c>
    </row>
    <row r="2740" spans="1:12" ht="14.45">
      <c r="A2740" t="s">
        <v>723</v>
      </c>
      <c r="B2740" t="s">
        <v>821</v>
      </c>
      <c r="C2740">
        <v>847989</v>
      </c>
      <c r="D2740" t="s">
        <v>822</v>
      </c>
      <c r="E2740" t="s">
        <v>670</v>
      </c>
      <c r="F2740" t="s">
        <v>670</v>
      </c>
      <c r="G2740" t="str">
        <f t="shared" si="84"/>
        <v>Ecuador to EU27</v>
      </c>
      <c r="H2740">
        <v>2015</v>
      </c>
      <c r="I2740" t="s">
        <v>724</v>
      </c>
      <c r="J2740">
        <v>6</v>
      </c>
      <c r="K2740">
        <v>239.05099999999999</v>
      </c>
      <c r="L2740" s="1">
        <f t="shared" si="85"/>
        <v>0.23905099999999999</v>
      </c>
    </row>
    <row r="2741" spans="1:12" ht="14.45">
      <c r="A2741" t="s">
        <v>723</v>
      </c>
      <c r="B2741" t="s">
        <v>821</v>
      </c>
      <c r="C2741">
        <v>847989</v>
      </c>
      <c r="D2741" t="s">
        <v>822</v>
      </c>
      <c r="E2741" t="s">
        <v>670</v>
      </c>
      <c r="F2741" t="s">
        <v>670</v>
      </c>
      <c r="G2741" t="str">
        <f t="shared" si="84"/>
        <v>Ecuador to EU27</v>
      </c>
      <c r="H2741">
        <v>2016</v>
      </c>
      <c r="I2741" t="s">
        <v>724</v>
      </c>
      <c r="J2741">
        <v>6</v>
      </c>
      <c r="K2741">
        <v>114.035</v>
      </c>
      <c r="L2741" s="1">
        <f t="shared" si="85"/>
        <v>0.114035</v>
      </c>
    </row>
    <row r="2742" spans="1:12" ht="14.45">
      <c r="A2742" t="s">
        <v>723</v>
      </c>
      <c r="B2742" t="s">
        <v>821</v>
      </c>
      <c r="C2742">
        <v>847989</v>
      </c>
      <c r="D2742" t="s">
        <v>822</v>
      </c>
      <c r="E2742" t="s">
        <v>670</v>
      </c>
      <c r="F2742" t="s">
        <v>670</v>
      </c>
      <c r="G2742" t="str">
        <f t="shared" si="84"/>
        <v>Ecuador to EU27</v>
      </c>
      <c r="H2742">
        <v>2017</v>
      </c>
      <c r="I2742" t="s">
        <v>724</v>
      </c>
      <c r="J2742">
        <v>6</v>
      </c>
      <c r="K2742">
        <v>63.557000000000002</v>
      </c>
      <c r="L2742" s="1">
        <f t="shared" si="85"/>
        <v>6.3557000000000002E-2</v>
      </c>
    </row>
    <row r="2743" spans="1:12" ht="14.45">
      <c r="A2743" t="s">
        <v>723</v>
      </c>
      <c r="B2743" t="s">
        <v>823</v>
      </c>
      <c r="C2743">
        <v>730900</v>
      </c>
      <c r="D2743" t="s">
        <v>824</v>
      </c>
      <c r="E2743" t="s">
        <v>147</v>
      </c>
      <c r="F2743" t="s">
        <v>292</v>
      </c>
      <c r="G2743" t="str">
        <f t="shared" si="84"/>
        <v>Egypt, Arab Rep. to World</v>
      </c>
      <c r="H2743">
        <v>2014</v>
      </c>
      <c r="I2743" t="s">
        <v>724</v>
      </c>
      <c r="J2743">
        <v>6</v>
      </c>
      <c r="K2743">
        <v>1112.049</v>
      </c>
      <c r="L2743" s="1">
        <f t="shared" si="85"/>
        <v>1.1120490000000001</v>
      </c>
    </row>
    <row r="2744" spans="1:12" ht="14.45">
      <c r="A2744" t="s">
        <v>723</v>
      </c>
      <c r="B2744" t="s">
        <v>823</v>
      </c>
      <c r="C2744">
        <v>730900</v>
      </c>
      <c r="D2744" t="s">
        <v>824</v>
      </c>
      <c r="E2744" t="s">
        <v>147</v>
      </c>
      <c r="F2744" t="s">
        <v>292</v>
      </c>
      <c r="G2744" t="str">
        <f t="shared" si="84"/>
        <v>Egypt, Arab Rep. to World</v>
      </c>
      <c r="H2744">
        <v>2015</v>
      </c>
      <c r="I2744" t="s">
        <v>724</v>
      </c>
      <c r="J2744">
        <v>6</v>
      </c>
      <c r="K2744">
        <v>1718.729</v>
      </c>
      <c r="L2744" s="1">
        <f t="shared" si="85"/>
        <v>1.718729</v>
      </c>
    </row>
    <row r="2745" spans="1:12" ht="14.45">
      <c r="A2745" t="s">
        <v>723</v>
      </c>
      <c r="B2745" t="s">
        <v>823</v>
      </c>
      <c r="C2745">
        <v>730900</v>
      </c>
      <c r="D2745" t="s">
        <v>824</v>
      </c>
      <c r="E2745" t="s">
        <v>147</v>
      </c>
      <c r="F2745" t="s">
        <v>292</v>
      </c>
      <c r="G2745" t="str">
        <f t="shared" si="84"/>
        <v>Egypt, Arab Rep. to World</v>
      </c>
      <c r="H2745">
        <v>2016</v>
      </c>
      <c r="I2745" t="s">
        <v>724</v>
      </c>
      <c r="J2745">
        <v>6</v>
      </c>
      <c r="K2745">
        <v>1024.0039999999999</v>
      </c>
      <c r="L2745" s="1">
        <f t="shared" si="85"/>
        <v>1.0240039999999999</v>
      </c>
    </row>
    <row r="2746" spans="1:12" ht="14.45">
      <c r="A2746" t="s">
        <v>723</v>
      </c>
      <c r="B2746" t="s">
        <v>823</v>
      </c>
      <c r="C2746">
        <v>730900</v>
      </c>
      <c r="D2746" t="s">
        <v>824</v>
      </c>
      <c r="E2746" t="s">
        <v>147</v>
      </c>
      <c r="F2746" t="s">
        <v>292</v>
      </c>
      <c r="G2746" t="str">
        <f t="shared" si="84"/>
        <v>Egypt, Arab Rep. to World</v>
      </c>
      <c r="H2746">
        <v>2017</v>
      </c>
      <c r="I2746" t="s">
        <v>724</v>
      </c>
      <c r="J2746">
        <v>6</v>
      </c>
      <c r="K2746">
        <v>1179.662</v>
      </c>
      <c r="L2746" s="1">
        <f t="shared" si="85"/>
        <v>1.179662</v>
      </c>
    </row>
    <row r="2747" spans="1:12" ht="14.45">
      <c r="A2747" t="s">
        <v>723</v>
      </c>
      <c r="B2747" t="s">
        <v>823</v>
      </c>
      <c r="C2747">
        <v>730900</v>
      </c>
      <c r="D2747" t="s">
        <v>824</v>
      </c>
      <c r="E2747" t="s">
        <v>670</v>
      </c>
      <c r="F2747" t="s">
        <v>670</v>
      </c>
      <c r="G2747" t="str">
        <f t="shared" si="84"/>
        <v>Egypt, Arab Rep. to EU27</v>
      </c>
      <c r="H2747">
        <v>2014</v>
      </c>
      <c r="I2747" t="s">
        <v>724</v>
      </c>
      <c r="J2747">
        <v>6</v>
      </c>
      <c r="K2747">
        <v>65.096000000000004</v>
      </c>
      <c r="L2747" s="1">
        <f t="shared" si="85"/>
        <v>6.5096000000000001E-2</v>
      </c>
    </row>
    <row r="2748" spans="1:12" ht="14.45">
      <c r="A2748" t="s">
        <v>723</v>
      </c>
      <c r="B2748" t="s">
        <v>823</v>
      </c>
      <c r="C2748">
        <v>730900</v>
      </c>
      <c r="D2748" t="s">
        <v>824</v>
      </c>
      <c r="E2748" t="s">
        <v>670</v>
      </c>
      <c r="F2748" t="s">
        <v>670</v>
      </c>
      <c r="G2748" t="str">
        <f t="shared" si="84"/>
        <v>Egypt, Arab Rep. to EU27</v>
      </c>
      <c r="H2748">
        <v>2015</v>
      </c>
      <c r="I2748" t="s">
        <v>724</v>
      </c>
      <c r="J2748">
        <v>6</v>
      </c>
      <c r="K2748">
        <v>12.73</v>
      </c>
      <c r="L2748" s="1">
        <f t="shared" si="85"/>
        <v>1.273E-2</v>
      </c>
    </row>
    <row r="2749" spans="1:12" ht="14.45">
      <c r="A2749" t="s">
        <v>723</v>
      </c>
      <c r="B2749" t="s">
        <v>823</v>
      </c>
      <c r="C2749">
        <v>730900</v>
      </c>
      <c r="D2749" t="s">
        <v>824</v>
      </c>
      <c r="E2749" t="s">
        <v>670</v>
      </c>
      <c r="F2749" t="s">
        <v>670</v>
      </c>
      <c r="G2749" t="str">
        <f t="shared" si="84"/>
        <v>Egypt, Arab Rep. to EU27</v>
      </c>
      <c r="H2749">
        <v>2016</v>
      </c>
      <c r="I2749" t="s">
        <v>724</v>
      </c>
      <c r="J2749">
        <v>6</v>
      </c>
      <c r="K2749">
        <v>3.5070000000000001</v>
      </c>
      <c r="L2749" s="1">
        <f t="shared" si="85"/>
        <v>3.5070000000000001E-3</v>
      </c>
    </row>
    <row r="2750" spans="1:12" ht="14.45">
      <c r="A2750" t="s">
        <v>723</v>
      </c>
      <c r="B2750" t="s">
        <v>823</v>
      </c>
      <c r="C2750">
        <v>730900</v>
      </c>
      <c r="D2750" t="s">
        <v>824</v>
      </c>
      <c r="E2750" t="s">
        <v>670</v>
      </c>
      <c r="F2750" t="s">
        <v>670</v>
      </c>
      <c r="G2750" t="str">
        <f t="shared" si="84"/>
        <v>Egypt, Arab Rep. to EU27</v>
      </c>
      <c r="H2750">
        <v>2017</v>
      </c>
      <c r="I2750" t="s">
        <v>724</v>
      </c>
      <c r="J2750">
        <v>6</v>
      </c>
      <c r="K2750">
        <v>394.21100000000001</v>
      </c>
      <c r="L2750" s="1">
        <f t="shared" si="85"/>
        <v>0.39421100000000003</v>
      </c>
    </row>
    <row r="2751" spans="1:12" ht="14.45">
      <c r="A2751" t="s">
        <v>723</v>
      </c>
      <c r="B2751" t="s">
        <v>823</v>
      </c>
      <c r="C2751">
        <v>741999</v>
      </c>
      <c r="D2751" t="s">
        <v>824</v>
      </c>
      <c r="E2751" t="s">
        <v>147</v>
      </c>
      <c r="F2751" t="s">
        <v>292</v>
      </c>
      <c r="G2751" t="str">
        <f t="shared" si="84"/>
        <v>Egypt, Arab Rep. to World</v>
      </c>
      <c r="H2751">
        <v>2014</v>
      </c>
      <c r="I2751" t="s">
        <v>724</v>
      </c>
      <c r="J2751">
        <v>6</v>
      </c>
      <c r="K2751">
        <v>656.49800000000005</v>
      </c>
      <c r="L2751" s="1">
        <f t="shared" si="85"/>
        <v>0.65649800000000003</v>
      </c>
    </row>
    <row r="2752" spans="1:12" ht="14.45">
      <c r="A2752" t="s">
        <v>723</v>
      </c>
      <c r="B2752" t="s">
        <v>823</v>
      </c>
      <c r="C2752">
        <v>741999</v>
      </c>
      <c r="D2752" t="s">
        <v>824</v>
      </c>
      <c r="E2752" t="s">
        <v>147</v>
      </c>
      <c r="F2752" t="s">
        <v>292</v>
      </c>
      <c r="G2752" t="str">
        <f t="shared" si="84"/>
        <v>Egypt, Arab Rep. to World</v>
      </c>
      <c r="H2752">
        <v>2015</v>
      </c>
      <c r="I2752" t="s">
        <v>724</v>
      </c>
      <c r="J2752">
        <v>6</v>
      </c>
      <c r="K2752">
        <v>402.84199999999998</v>
      </c>
      <c r="L2752" s="1">
        <f t="shared" si="85"/>
        <v>0.40284199999999998</v>
      </c>
    </row>
    <row r="2753" spans="1:12" ht="14.45">
      <c r="A2753" t="s">
        <v>723</v>
      </c>
      <c r="B2753" t="s">
        <v>823</v>
      </c>
      <c r="C2753">
        <v>741999</v>
      </c>
      <c r="D2753" t="s">
        <v>824</v>
      </c>
      <c r="E2753" t="s">
        <v>147</v>
      </c>
      <c r="F2753" t="s">
        <v>292</v>
      </c>
      <c r="G2753" t="str">
        <f t="shared" si="84"/>
        <v>Egypt, Arab Rep. to World</v>
      </c>
      <c r="H2753">
        <v>2016</v>
      </c>
      <c r="I2753" t="s">
        <v>724</v>
      </c>
      <c r="J2753">
        <v>6</v>
      </c>
      <c r="K2753">
        <v>561.803</v>
      </c>
      <c r="L2753" s="1">
        <f t="shared" si="85"/>
        <v>0.56180300000000005</v>
      </c>
    </row>
    <row r="2754" spans="1:12" ht="14.45">
      <c r="A2754" t="s">
        <v>723</v>
      </c>
      <c r="B2754" t="s">
        <v>823</v>
      </c>
      <c r="C2754">
        <v>741999</v>
      </c>
      <c r="D2754" t="s">
        <v>824</v>
      </c>
      <c r="E2754" t="s">
        <v>147</v>
      </c>
      <c r="F2754" t="s">
        <v>292</v>
      </c>
      <c r="G2754" t="str">
        <f t="shared" si="84"/>
        <v>Egypt, Arab Rep. to World</v>
      </c>
      <c r="H2754">
        <v>2017</v>
      </c>
      <c r="I2754" t="s">
        <v>724</v>
      </c>
      <c r="J2754">
        <v>6</v>
      </c>
      <c r="K2754">
        <v>1185.575</v>
      </c>
      <c r="L2754" s="1">
        <f t="shared" si="85"/>
        <v>1.185575</v>
      </c>
    </row>
    <row r="2755" spans="1:12" ht="14.45">
      <c r="A2755" t="s">
        <v>723</v>
      </c>
      <c r="B2755" t="s">
        <v>823</v>
      </c>
      <c r="C2755">
        <v>741999</v>
      </c>
      <c r="D2755" t="s">
        <v>824</v>
      </c>
      <c r="E2755" t="s">
        <v>670</v>
      </c>
      <c r="F2755" t="s">
        <v>670</v>
      </c>
      <c r="G2755" t="str">
        <f t="shared" si="84"/>
        <v>Egypt, Arab Rep. to EU27</v>
      </c>
      <c r="H2755">
        <v>2014</v>
      </c>
      <c r="I2755" t="s">
        <v>724</v>
      </c>
      <c r="J2755">
        <v>6</v>
      </c>
      <c r="K2755">
        <v>366.49799999999999</v>
      </c>
      <c r="L2755" s="1">
        <f t="shared" si="85"/>
        <v>0.36649799999999999</v>
      </c>
    </row>
    <row r="2756" spans="1:12" ht="14.45">
      <c r="A2756" t="s">
        <v>723</v>
      </c>
      <c r="B2756" t="s">
        <v>823</v>
      </c>
      <c r="C2756">
        <v>741999</v>
      </c>
      <c r="D2756" t="s">
        <v>824</v>
      </c>
      <c r="E2756" t="s">
        <v>670</v>
      </c>
      <c r="F2756" t="s">
        <v>670</v>
      </c>
      <c r="G2756" t="str">
        <f t="shared" si="84"/>
        <v>Egypt, Arab Rep. to EU27</v>
      </c>
      <c r="H2756">
        <v>2015</v>
      </c>
      <c r="I2756" t="s">
        <v>724</v>
      </c>
      <c r="J2756">
        <v>6</v>
      </c>
      <c r="K2756">
        <v>6.2770000000000001</v>
      </c>
      <c r="L2756" s="1">
        <f t="shared" si="85"/>
        <v>6.2770000000000005E-3</v>
      </c>
    </row>
    <row r="2757" spans="1:12" ht="14.45">
      <c r="A2757" t="s">
        <v>723</v>
      </c>
      <c r="B2757" t="s">
        <v>823</v>
      </c>
      <c r="C2757">
        <v>741999</v>
      </c>
      <c r="D2757" t="s">
        <v>824</v>
      </c>
      <c r="E2757" t="s">
        <v>670</v>
      </c>
      <c r="F2757" t="s">
        <v>670</v>
      </c>
      <c r="G2757" t="str">
        <f t="shared" si="84"/>
        <v>Egypt, Arab Rep. to EU27</v>
      </c>
      <c r="H2757">
        <v>2016</v>
      </c>
      <c r="I2757" t="s">
        <v>724</v>
      </c>
      <c r="J2757">
        <v>6</v>
      </c>
      <c r="K2757">
        <v>339.39699999999999</v>
      </c>
      <c r="L2757" s="1">
        <f t="shared" si="85"/>
        <v>0.339397</v>
      </c>
    </row>
    <row r="2758" spans="1:12" ht="14.45">
      <c r="A2758" t="s">
        <v>723</v>
      </c>
      <c r="B2758" t="s">
        <v>823</v>
      </c>
      <c r="C2758">
        <v>741999</v>
      </c>
      <c r="D2758" t="s">
        <v>824</v>
      </c>
      <c r="E2758" t="s">
        <v>670</v>
      </c>
      <c r="F2758" t="s">
        <v>670</v>
      </c>
      <c r="G2758" t="str">
        <f t="shared" si="84"/>
        <v>Egypt, Arab Rep. to EU27</v>
      </c>
      <c r="H2758">
        <v>2017</v>
      </c>
      <c r="I2758" t="s">
        <v>724</v>
      </c>
      <c r="J2758">
        <v>6</v>
      </c>
      <c r="K2758">
        <v>912.68399999999997</v>
      </c>
      <c r="L2758" s="1">
        <f t="shared" si="85"/>
        <v>0.91268399999999994</v>
      </c>
    </row>
    <row r="2759" spans="1:12" ht="14.45">
      <c r="A2759" t="s">
        <v>723</v>
      </c>
      <c r="B2759" t="s">
        <v>823</v>
      </c>
      <c r="C2759">
        <v>761100</v>
      </c>
      <c r="D2759" t="s">
        <v>824</v>
      </c>
      <c r="E2759" t="s">
        <v>147</v>
      </c>
      <c r="F2759" t="s">
        <v>292</v>
      </c>
      <c r="G2759" t="str">
        <f t="shared" si="84"/>
        <v>Egypt, Arab Rep. to World</v>
      </c>
      <c r="H2759">
        <v>2014</v>
      </c>
      <c r="I2759" t="s">
        <v>724</v>
      </c>
      <c r="J2759">
        <v>6</v>
      </c>
      <c r="K2759">
        <v>523.92499999999995</v>
      </c>
      <c r="L2759" s="1">
        <f t="shared" si="85"/>
        <v>0.52392499999999997</v>
      </c>
    </row>
    <row r="2760" spans="1:12" ht="14.45">
      <c r="A2760" t="s">
        <v>723</v>
      </c>
      <c r="B2760" t="s">
        <v>823</v>
      </c>
      <c r="C2760">
        <v>761100</v>
      </c>
      <c r="D2760" t="s">
        <v>824</v>
      </c>
      <c r="E2760" t="s">
        <v>147</v>
      </c>
      <c r="F2760" t="s">
        <v>292</v>
      </c>
      <c r="G2760" t="str">
        <f t="shared" si="84"/>
        <v>Egypt, Arab Rep. to World</v>
      </c>
      <c r="H2760">
        <v>2017</v>
      </c>
      <c r="I2760" t="s">
        <v>724</v>
      </c>
      <c r="J2760">
        <v>6</v>
      </c>
      <c r="K2760">
        <v>879.31799999999998</v>
      </c>
      <c r="L2760" s="1">
        <f t="shared" si="85"/>
        <v>0.87931799999999993</v>
      </c>
    </row>
    <row r="2761" spans="1:12" ht="14.45">
      <c r="A2761" t="s">
        <v>723</v>
      </c>
      <c r="B2761" t="s">
        <v>823</v>
      </c>
      <c r="C2761">
        <v>761100</v>
      </c>
      <c r="D2761" t="s">
        <v>824</v>
      </c>
      <c r="E2761" t="s">
        <v>670</v>
      </c>
      <c r="F2761" t="s">
        <v>670</v>
      </c>
      <c r="G2761" t="str">
        <f t="shared" ref="G2761:G2824" si="86">CONCATENATE(D2761, " to ", F2761)</f>
        <v>Egypt, Arab Rep. to EU27</v>
      </c>
      <c r="H2761">
        <v>2014</v>
      </c>
      <c r="I2761" t="s">
        <v>724</v>
      </c>
      <c r="J2761">
        <v>6</v>
      </c>
      <c r="K2761">
        <v>522.94100000000003</v>
      </c>
      <c r="L2761" s="1">
        <f t="shared" ref="L2761:L2824" si="87">K2761/1000</f>
        <v>0.52294099999999999</v>
      </c>
    </row>
    <row r="2762" spans="1:12" ht="14.45">
      <c r="A2762" t="s">
        <v>723</v>
      </c>
      <c r="B2762" t="s">
        <v>823</v>
      </c>
      <c r="C2762">
        <v>761100</v>
      </c>
      <c r="D2762" t="s">
        <v>824</v>
      </c>
      <c r="E2762" t="s">
        <v>670</v>
      </c>
      <c r="F2762" t="s">
        <v>670</v>
      </c>
      <c r="G2762" t="str">
        <f t="shared" si="86"/>
        <v>Egypt, Arab Rep. to EU27</v>
      </c>
      <c r="H2762">
        <v>2017</v>
      </c>
      <c r="I2762" t="s">
        <v>724</v>
      </c>
      <c r="J2762">
        <v>6</v>
      </c>
      <c r="K2762">
        <v>730.13699999999994</v>
      </c>
      <c r="L2762" s="1">
        <f t="shared" si="87"/>
        <v>0.73013699999999992</v>
      </c>
    </row>
    <row r="2763" spans="1:12" ht="14.45">
      <c r="A2763" t="s">
        <v>723</v>
      </c>
      <c r="B2763" t="s">
        <v>823</v>
      </c>
      <c r="C2763">
        <v>8405</v>
      </c>
      <c r="D2763" t="s">
        <v>824</v>
      </c>
      <c r="E2763" t="s">
        <v>147</v>
      </c>
      <c r="F2763" t="s">
        <v>292</v>
      </c>
      <c r="G2763" t="str">
        <f t="shared" si="86"/>
        <v>Egypt, Arab Rep. to World</v>
      </c>
      <c r="H2763">
        <v>2014</v>
      </c>
      <c r="I2763" t="s">
        <v>724</v>
      </c>
      <c r="J2763">
        <v>6</v>
      </c>
      <c r="K2763">
        <v>217.78299999999999</v>
      </c>
      <c r="L2763" s="1">
        <f t="shared" si="87"/>
        <v>0.21778299999999998</v>
      </c>
    </row>
    <row r="2764" spans="1:12" ht="14.45">
      <c r="A2764" t="s">
        <v>723</v>
      </c>
      <c r="B2764" t="s">
        <v>823</v>
      </c>
      <c r="C2764">
        <v>8405</v>
      </c>
      <c r="D2764" t="s">
        <v>824</v>
      </c>
      <c r="E2764" t="s">
        <v>147</v>
      </c>
      <c r="F2764" t="s">
        <v>292</v>
      </c>
      <c r="G2764" t="str">
        <f t="shared" si="86"/>
        <v>Egypt, Arab Rep. to World</v>
      </c>
      <c r="H2764">
        <v>2015</v>
      </c>
      <c r="I2764" t="s">
        <v>724</v>
      </c>
      <c r="J2764">
        <v>6</v>
      </c>
      <c r="K2764">
        <v>225.268</v>
      </c>
      <c r="L2764" s="1">
        <f t="shared" si="87"/>
        <v>0.225268</v>
      </c>
    </row>
    <row r="2765" spans="1:12" ht="14.45">
      <c r="A2765" t="s">
        <v>723</v>
      </c>
      <c r="B2765" t="s">
        <v>823</v>
      </c>
      <c r="C2765">
        <v>8405</v>
      </c>
      <c r="D2765" t="s">
        <v>824</v>
      </c>
      <c r="E2765" t="s">
        <v>147</v>
      </c>
      <c r="F2765" t="s">
        <v>292</v>
      </c>
      <c r="G2765" t="str">
        <f t="shared" si="86"/>
        <v>Egypt, Arab Rep. to World</v>
      </c>
      <c r="H2765">
        <v>2016</v>
      </c>
      <c r="I2765" t="s">
        <v>724</v>
      </c>
      <c r="J2765">
        <v>6</v>
      </c>
      <c r="K2765">
        <v>103.536</v>
      </c>
      <c r="L2765" s="1">
        <f t="shared" si="87"/>
        <v>0.103536</v>
      </c>
    </row>
    <row r="2766" spans="1:12" ht="14.45">
      <c r="A2766" t="s">
        <v>723</v>
      </c>
      <c r="B2766" t="s">
        <v>823</v>
      </c>
      <c r="C2766">
        <v>8405</v>
      </c>
      <c r="D2766" t="s">
        <v>824</v>
      </c>
      <c r="E2766" t="s">
        <v>670</v>
      </c>
      <c r="F2766" t="s">
        <v>670</v>
      </c>
      <c r="G2766" t="str">
        <f t="shared" si="86"/>
        <v>Egypt, Arab Rep. to EU27</v>
      </c>
      <c r="H2766">
        <v>2014</v>
      </c>
      <c r="I2766" t="s">
        <v>724</v>
      </c>
      <c r="J2766">
        <v>6</v>
      </c>
      <c r="K2766">
        <v>19.774999999999999</v>
      </c>
      <c r="L2766" s="1">
        <f t="shared" si="87"/>
        <v>1.9774999999999997E-2</v>
      </c>
    </row>
    <row r="2767" spans="1:12" ht="14.45">
      <c r="A2767" t="s">
        <v>723</v>
      </c>
      <c r="B2767" t="s">
        <v>823</v>
      </c>
      <c r="C2767">
        <v>8405</v>
      </c>
      <c r="D2767" t="s">
        <v>824</v>
      </c>
      <c r="E2767" t="s">
        <v>670</v>
      </c>
      <c r="F2767" t="s">
        <v>670</v>
      </c>
      <c r="G2767" t="str">
        <f t="shared" si="86"/>
        <v>Egypt, Arab Rep. to EU27</v>
      </c>
      <c r="H2767">
        <v>2015</v>
      </c>
      <c r="I2767" t="s">
        <v>724</v>
      </c>
      <c r="J2767">
        <v>6</v>
      </c>
      <c r="K2767">
        <v>28.181000000000001</v>
      </c>
      <c r="L2767" s="1">
        <f t="shared" si="87"/>
        <v>2.8181000000000001E-2</v>
      </c>
    </row>
    <row r="2768" spans="1:12" ht="14.45">
      <c r="A2768" t="s">
        <v>723</v>
      </c>
      <c r="B2768" t="s">
        <v>823</v>
      </c>
      <c r="C2768">
        <v>8405</v>
      </c>
      <c r="D2768" t="s">
        <v>824</v>
      </c>
      <c r="E2768" t="s">
        <v>670</v>
      </c>
      <c r="F2768" t="s">
        <v>670</v>
      </c>
      <c r="G2768" t="str">
        <f t="shared" si="86"/>
        <v>Egypt, Arab Rep. to EU27</v>
      </c>
      <c r="H2768">
        <v>2016</v>
      </c>
      <c r="I2768" t="s">
        <v>724</v>
      </c>
      <c r="J2768">
        <v>6</v>
      </c>
      <c r="K2768">
        <v>2.1629999999999998</v>
      </c>
      <c r="L2768" s="1">
        <f t="shared" si="87"/>
        <v>2.163E-3</v>
      </c>
    </row>
    <row r="2769" spans="1:12" ht="14.45">
      <c r="A2769" t="s">
        <v>723</v>
      </c>
      <c r="B2769" t="s">
        <v>823</v>
      </c>
      <c r="C2769">
        <v>841940</v>
      </c>
      <c r="D2769" t="s">
        <v>824</v>
      </c>
      <c r="E2769" t="s">
        <v>147</v>
      </c>
      <c r="F2769" t="s">
        <v>292</v>
      </c>
      <c r="G2769" t="str">
        <f t="shared" si="86"/>
        <v>Egypt, Arab Rep. to World</v>
      </c>
      <c r="H2769">
        <v>2014</v>
      </c>
      <c r="I2769" t="s">
        <v>724</v>
      </c>
      <c r="J2769">
        <v>6</v>
      </c>
      <c r="K2769">
        <v>0.874</v>
      </c>
      <c r="L2769" s="1">
        <f t="shared" si="87"/>
        <v>8.7399999999999999E-4</v>
      </c>
    </row>
    <row r="2770" spans="1:12" ht="14.45">
      <c r="A2770" t="s">
        <v>723</v>
      </c>
      <c r="B2770" t="s">
        <v>823</v>
      </c>
      <c r="C2770">
        <v>841940</v>
      </c>
      <c r="D2770" t="s">
        <v>824</v>
      </c>
      <c r="E2770" t="s">
        <v>147</v>
      </c>
      <c r="F2770" t="s">
        <v>292</v>
      </c>
      <c r="G2770" t="str">
        <f t="shared" si="86"/>
        <v>Egypt, Arab Rep. to World</v>
      </c>
      <c r="H2770">
        <v>2017</v>
      </c>
      <c r="I2770" t="s">
        <v>724</v>
      </c>
      <c r="J2770">
        <v>6</v>
      </c>
      <c r="K2770">
        <v>17.315000000000001</v>
      </c>
      <c r="L2770" s="1">
        <f t="shared" si="87"/>
        <v>1.7315000000000001E-2</v>
      </c>
    </row>
    <row r="2771" spans="1:12" ht="14.45">
      <c r="A2771" t="s">
        <v>723</v>
      </c>
      <c r="B2771" t="s">
        <v>823</v>
      </c>
      <c r="C2771">
        <v>842129</v>
      </c>
      <c r="D2771" t="s">
        <v>824</v>
      </c>
      <c r="E2771" t="s">
        <v>147</v>
      </c>
      <c r="F2771" t="s">
        <v>292</v>
      </c>
      <c r="G2771" t="str">
        <f t="shared" si="86"/>
        <v>Egypt, Arab Rep. to World</v>
      </c>
      <c r="H2771">
        <v>2014</v>
      </c>
      <c r="I2771" t="s">
        <v>724</v>
      </c>
      <c r="J2771">
        <v>6</v>
      </c>
      <c r="K2771">
        <v>151.63</v>
      </c>
      <c r="L2771" s="1">
        <f t="shared" si="87"/>
        <v>0.15162999999999999</v>
      </c>
    </row>
    <row r="2772" spans="1:12" ht="14.45">
      <c r="A2772" t="s">
        <v>723</v>
      </c>
      <c r="B2772" t="s">
        <v>823</v>
      </c>
      <c r="C2772">
        <v>842129</v>
      </c>
      <c r="D2772" t="s">
        <v>824</v>
      </c>
      <c r="E2772" t="s">
        <v>147</v>
      </c>
      <c r="F2772" t="s">
        <v>292</v>
      </c>
      <c r="G2772" t="str">
        <f t="shared" si="86"/>
        <v>Egypt, Arab Rep. to World</v>
      </c>
      <c r="H2772">
        <v>2016</v>
      </c>
      <c r="I2772" t="s">
        <v>724</v>
      </c>
      <c r="J2772">
        <v>6</v>
      </c>
      <c r="K2772">
        <v>30.33</v>
      </c>
      <c r="L2772" s="1">
        <f t="shared" si="87"/>
        <v>3.0329999999999999E-2</v>
      </c>
    </row>
    <row r="2773" spans="1:12" ht="14.45">
      <c r="A2773" t="s">
        <v>723</v>
      </c>
      <c r="B2773" t="s">
        <v>823</v>
      </c>
      <c r="C2773">
        <v>842129</v>
      </c>
      <c r="D2773" t="s">
        <v>824</v>
      </c>
      <c r="E2773" t="s">
        <v>147</v>
      </c>
      <c r="F2773" t="s">
        <v>292</v>
      </c>
      <c r="G2773" t="str">
        <f t="shared" si="86"/>
        <v>Egypt, Arab Rep. to World</v>
      </c>
      <c r="H2773">
        <v>2017</v>
      </c>
      <c r="I2773" t="s">
        <v>724</v>
      </c>
      <c r="J2773">
        <v>6</v>
      </c>
      <c r="K2773">
        <v>37.185000000000002</v>
      </c>
      <c r="L2773" s="1">
        <f t="shared" si="87"/>
        <v>3.7185000000000003E-2</v>
      </c>
    </row>
    <row r="2774" spans="1:12" ht="14.45">
      <c r="A2774" t="s">
        <v>723</v>
      </c>
      <c r="B2774" t="s">
        <v>823</v>
      </c>
      <c r="C2774">
        <v>842139</v>
      </c>
      <c r="D2774" t="s">
        <v>824</v>
      </c>
      <c r="E2774" t="s">
        <v>147</v>
      </c>
      <c r="F2774" t="s">
        <v>292</v>
      </c>
      <c r="G2774" t="str">
        <f t="shared" si="86"/>
        <v>Egypt, Arab Rep. to World</v>
      </c>
      <c r="H2774">
        <v>2014</v>
      </c>
      <c r="I2774" t="s">
        <v>724</v>
      </c>
      <c r="J2774">
        <v>6</v>
      </c>
      <c r="K2774">
        <v>118.276</v>
      </c>
      <c r="L2774" s="1">
        <f t="shared" si="87"/>
        <v>0.11827599999999999</v>
      </c>
    </row>
    <row r="2775" spans="1:12" ht="14.45">
      <c r="A2775" t="s">
        <v>723</v>
      </c>
      <c r="B2775" t="s">
        <v>823</v>
      </c>
      <c r="C2775">
        <v>842139</v>
      </c>
      <c r="D2775" t="s">
        <v>824</v>
      </c>
      <c r="E2775" t="s">
        <v>147</v>
      </c>
      <c r="F2775" t="s">
        <v>292</v>
      </c>
      <c r="G2775" t="str">
        <f t="shared" si="86"/>
        <v>Egypt, Arab Rep. to World</v>
      </c>
      <c r="H2775">
        <v>2015</v>
      </c>
      <c r="I2775" t="s">
        <v>724</v>
      </c>
      <c r="J2775">
        <v>6</v>
      </c>
      <c r="K2775">
        <v>27.818999999999999</v>
      </c>
      <c r="L2775" s="1">
        <f t="shared" si="87"/>
        <v>2.7819E-2</v>
      </c>
    </row>
    <row r="2776" spans="1:12" ht="14.45">
      <c r="A2776" t="s">
        <v>723</v>
      </c>
      <c r="B2776" t="s">
        <v>823</v>
      </c>
      <c r="C2776">
        <v>842139</v>
      </c>
      <c r="D2776" t="s">
        <v>824</v>
      </c>
      <c r="E2776" t="s">
        <v>147</v>
      </c>
      <c r="F2776" t="s">
        <v>292</v>
      </c>
      <c r="G2776" t="str">
        <f t="shared" si="86"/>
        <v>Egypt, Arab Rep. to World</v>
      </c>
      <c r="H2776">
        <v>2016</v>
      </c>
      <c r="I2776" t="s">
        <v>724</v>
      </c>
      <c r="J2776">
        <v>6</v>
      </c>
      <c r="K2776">
        <v>8.8699999999999992</v>
      </c>
      <c r="L2776" s="1">
        <f t="shared" si="87"/>
        <v>8.8699999999999994E-3</v>
      </c>
    </row>
    <row r="2777" spans="1:12" ht="14.45">
      <c r="A2777" t="s">
        <v>723</v>
      </c>
      <c r="B2777" t="s">
        <v>823</v>
      </c>
      <c r="C2777">
        <v>842139</v>
      </c>
      <c r="D2777" t="s">
        <v>824</v>
      </c>
      <c r="E2777" t="s">
        <v>147</v>
      </c>
      <c r="F2777" t="s">
        <v>292</v>
      </c>
      <c r="G2777" t="str">
        <f t="shared" si="86"/>
        <v>Egypt, Arab Rep. to World</v>
      </c>
      <c r="H2777">
        <v>2017</v>
      </c>
      <c r="I2777" t="s">
        <v>724</v>
      </c>
      <c r="J2777">
        <v>6</v>
      </c>
      <c r="K2777">
        <v>0.49</v>
      </c>
      <c r="L2777" s="1">
        <f t="shared" si="87"/>
        <v>4.8999999999999998E-4</v>
      </c>
    </row>
    <row r="2778" spans="1:12" ht="14.45">
      <c r="A2778" t="s">
        <v>723</v>
      </c>
      <c r="B2778" t="s">
        <v>823</v>
      </c>
      <c r="C2778">
        <v>847989</v>
      </c>
      <c r="D2778" t="s">
        <v>824</v>
      </c>
      <c r="E2778" t="s">
        <v>147</v>
      </c>
      <c r="F2778" t="s">
        <v>292</v>
      </c>
      <c r="G2778" t="str">
        <f t="shared" si="86"/>
        <v>Egypt, Arab Rep. to World</v>
      </c>
      <c r="H2778">
        <v>2014</v>
      </c>
      <c r="I2778" t="s">
        <v>724</v>
      </c>
      <c r="J2778">
        <v>6</v>
      </c>
      <c r="K2778">
        <v>282.142</v>
      </c>
      <c r="L2778" s="1">
        <f t="shared" si="87"/>
        <v>0.282142</v>
      </c>
    </row>
    <row r="2779" spans="1:12" ht="14.45">
      <c r="A2779" t="s">
        <v>723</v>
      </c>
      <c r="B2779" t="s">
        <v>823</v>
      </c>
      <c r="C2779">
        <v>847989</v>
      </c>
      <c r="D2779" t="s">
        <v>824</v>
      </c>
      <c r="E2779" t="s">
        <v>147</v>
      </c>
      <c r="F2779" t="s">
        <v>292</v>
      </c>
      <c r="G2779" t="str">
        <f t="shared" si="86"/>
        <v>Egypt, Arab Rep. to World</v>
      </c>
      <c r="H2779">
        <v>2015</v>
      </c>
      <c r="I2779" t="s">
        <v>724</v>
      </c>
      <c r="J2779">
        <v>6</v>
      </c>
      <c r="K2779">
        <v>1351.596</v>
      </c>
      <c r="L2779" s="1">
        <f t="shared" si="87"/>
        <v>1.351596</v>
      </c>
    </row>
    <row r="2780" spans="1:12" ht="14.45">
      <c r="A2780" t="s">
        <v>723</v>
      </c>
      <c r="B2780" t="s">
        <v>823</v>
      </c>
      <c r="C2780">
        <v>847989</v>
      </c>
      <c r="D2780" t="s">
        <v>824</v>
      </c>
      <c r="E2780" t="s">
        <v>147</v>
      </c>
      <c r="F2780" t="s">
        <v>292</v>
      </c>
      <c r="G2780" t="str">
        <f t="shared" si="86"/>
        <v>Egypt, Arab Rep. to World</v>
      </c>
      <c r="H2780">
        <v>2016</v>
      </c>
      <c r="I2780" t="s">
        <v>724</v>
      </c>
      <c r="J2780">
        <v>6</v>
      </c>
      <c r="K2780">
        <v>1253.2280000000001</v>
      </c>
      <c r="L2780" s="1">
        <f t="shared" si="87"/>
        <v>1.253228</v>
      </c>
    </row>
    <row r="2781" spans="1:12" ht="14.45">
      <c r="A2781" t="s">
        <v>723</v>
      </c>
      <c r="B2781" t="s">
        <v>823</v>
      </c>
      <c r="C2781">
        <v>847989</v>
      </c>
      <c r="D2781" t="s">
        <v>824</v>
      </c>
      <c r="E2781" t="s">
        <v>147</v>
      </c>
      <c r="F2781" t="s">
        <v>292</v>
      </c>
      <c r="G2781" t="str">
        <f t="shared" si="86"/>
        <v>Egypt, Arab Rep. to World</v>
      </c>
      <c r="H2781">
        <v>2017</v>
      </c>
      <c r="I2781" t="s">
        <v>724</v>
      </c>
      <c r="J2781">
        <v>6</v>
      </c>
      <c r="K2781">
        <v>763.947</v>
      </c>
      <c r="L2781" s="1">
        <f t="shared" si="87"/>
        <v>0.76394700000000004</v>
      </c>
    </row>
    <row r="2782" spans="1:12" ht="14.45">
      <c r="A2782" t="s">
        <v>723</v>
      </c>
      <c r="B2782" t="s">
        <v>823</v>
      </c>
      <c r="C2782">
        <v>847989</v>
      </c>
      <c r="D2782" t="s">
        <v>824</v>
      </c>
      <c r="E2782" t="s">
        <v>670</v>
      </c>
      <c r="F2782" t="s">
        <v>670</v>
      </c>
      <c r="G2782" t="str">
        <f t="shared" si="86"/>
        <v>Egypt, Arab Rep. to EU27</v>
      </c>
      <c r="H2782">
        <v>2015</v>
      </c>
      <c r="I2782" t="s">
        <v>724</v>
      </c>
      <c r="J2782">
        <v>6</v>
      </c>
      <c r="K2782">
        <v>453.57299999999998</v>
      </c>
      <c r="L2782" s="1">
        <f t="shared" si="87"/>
        <v>0.453573</v>
      </c>
    </row>
    <row r="2783" spans="1:12" ht="14.45">
      <c r="A2783" t="s">
        <v>723</v>
      </c>
      <c r="B2783" t="s">
        <v>731</v>
      </c>
      <c r="C2783">
        <v>730900</v>
      </c>
      <c r="D2783" t="s">
        <v>732</v>
      </c>
      <c r="E2783" t="s">
        <v>147</v>
      </c>
      <c r="F2783" t="s">
        <v>292</v>
      </c>
      <c r="G2783" t="str">
        <f t="shared" si="86"/>
        <v>Spain to World</v>
      </c>
      <c r="H2783">
        <v>2012</v>
      </c>
      <c r="I2783" t="s">
        <v>724</v>
      </c>
      <c r="J2783">
        <v>6</v>
      </c>
      <c r="K2783">
        <v>205215.97899999999</v>
      </c>
      <c r="L2783" s="1">
        <f t="shared" si="87"/>
        <v>205.215979</v>
      </c>
    </row>
    <row r="2784" spans="1:12" ht="14.45">
      <c r="A2784" t="s">
        <v>723</v>
      </c>
      <c r="B2784" t="s">
        <v>731</v>
      </c>
      <c r="C2784">
        <v>730900</v>
      </c>
      <c r="D2784" t="s">
        <v>732</v>
      </c>
      <c r="E2784" t="s">
        <v>147</v>
      </c>
      <c r="F2784" t="s">
        <v>292</v>
      </c>
      <c r="G2784" t="str">
        <f t="shared" si="86"/>
        <v>Spain to World</v>
      </c>
      <c r="H2784">
        <v>2013</v>
      </c>
      <c r="I2784" t="s">
        <v>724</v>
      </c>
      <c r="J2784">
        <v>6</v>
      </c>
      <c r="K2784">
        <v>169535.91399999999</v>
      </c>
      <c r="L2784" s="1">
        <f t="shared" si="87"/>
        <v>169.53591399999999</v>
      </c>
    </row>
    <row r="2785" spans="1:12" ht="14.45">
      <c r="A2785" t="s">
        <v>723</v>
      </c>
      <c r="B2785" t="s">
        <v>731</v>
      </c>
      <c r="C2785">
        <v>730900</v>
      </c>
      <c r="D2785" t="s">
        <v>732</v>
      </c>
      <c r="E2785" t="s">
        <v>147</v>
      </c>
      <c r="F2785" t="s">
        <v>292</v>
      </c>
      <c r="G2785" t="str">
        <f t="shared" si="86"/>
        <v>Spain to World</v>
      </c>
      <c r="H2785">
        <v>2014</v>
      </c>
      <c r="I2785" t="s">
        <v>724</v>
      </c>
      <c r="J2785">
        <v>6</v>
      </c>
      <c r="K2785">
        <v>233863.60200000001</v>
      </c>
      <c r="L2785" s="1">
        <f t="shared" si="87"/>
        <v>233.86360200000001</v>
      </c>
    </row>
    <row r="2786" spans="1:12" ht="14.45">
      <c r="A2786" t="s">
        <v>723</v>
      </c>
      <c r="B2786" t="s">
        <v>731</v>
      </c>
      <c r="C2786">
        <v>730900</v>
      </c>
      <c r="D2786" t="s">
        <v>732</v>
      </c>
      <c r="E2786" t="s">
        <v>147</v>
      </c>
      <c r="F2786" t="s">
        <v>292</v>
      </c>
      <c r="G2786" t="str">
        <f t="shared" si="86"/>
        <v>Spain to World</v>
      </c>
      <c r="H2786">
        <v>2015</v>
      </c>
      <c r="I2786" t="s">
        <v>724</v>
      </c>
      <c r="J2786">
        <v>6</v>
      </c>
      <c r="K2786">
        <v>206439.03200000001</v>
      </c>
      <c r="L2786" s="1">
        <f t="shared" si="87"/>
        <v>206.439032</v>
      </c>
    </row>
    <row r="2787" spans="1:12" ht="14.45">
      <c r="A2787" t="s">
        <v>723</v>
      </c>
      <c r="B2787" t="s">
        <v>731</v>
      </c>
      <c r="C2787">
        <v>730900</v>
      </c>
      <c r="D2787" t="s">
        <v>732</v>
      </c>
      <c r="E2787" t="s">
        <v>147</v>
      </c>
      <c r="F2787" t="s">
        <v>292</v>
      </c>
      <c r="G2787" t="str">
        <f t="shared" si="86"/>
        <v>Spain to World</v>
      </c>
      <c r="H2787">
        <v>2016</v>
      </c>
      <c r="I2787" t="s">
        <v>724</v>
      </c>
      <c r="J2787">
        <v>6</v>
      </c>
      <c r="K2787">
        <v>153081.22</v>
      </c>
      <c r="L2787" s="1">
        <f t="shared" si="87"/>
        <v>153.08122</v>
      </c>
    </row>
    <row r="2788" spans="1:12" ht="14.45">
      <c r="A2788" t="s">
        <v>723</v>
      </c>
      <c r="B2788" t="s">
        <v>731</v>
      </c>
      <c r="C2788">
        <v>730900</v>
      </c>
      <c r="D2788" t="s">
        <v>732</v>
      </c>
      <c r="E2788" t="s">
        <v>147</v>
      </c>
      <c r="F2788" t="s">
        <v>292</v>
      </c>
      <c r="G2788" t="str">
        <f t="shared" si="86"/>
        <v>Spain to World</v>
      </c>
      <c r="H2788">
        <v>2017</v>
      </c>
      <c r="I2788" t="s">
        <v>724</v>
      </c>
      <c r="J2788">
        <v>6</v>
      </c>
      <c r="K2788">
        <v>196800.65900000001</v>
      </c>
      <c r="L2788" s="1">
        <f t="shared" si="87"/>
        <v>196.80065900000002</v>
      </c>
    </row>
    <row r="2789" spans="1:12" ht="14.45">
      <c r="A2789" t="s">
        <v>723</v>
      </c>
      <c r="B2789" t="s">
        <v>731</v>
      </c>
      <c r="C2789">
        <v>730900</v>
      </c>
      <c r="D2789" t="s">
        <v>732</v>
      </c>
      <c r="E2789" t="s">
        <v>670</v>
      </c>
      <c r="F2789" t="s">
        <v>670</v>
      </c>
      <c r="G2789" t="str">
        <f t="shared" si="86"/>
        <v>Spain to EU27</v>
      </c>
      <c r="H2789">
        <v>2012</v>
      </c>
      <c r="I2789" t="s">
        <v>724</v>
      </c>
      <c r="J2789">
        <v>6</v>
      </c>
      <c r="K2789">
        <v>85163.198999999993</v>
      </c>
      <c r="L2789" s="1">
        <f t="shared" si="87"/>
        <v>85.163198999999992</v>
      </c>
    </row>
    <row r="2790" spans="1:12" ht="14.45">
      <c r="A2790" t="s">
        <v>723</v>
      </c>
      <c r="B2790" t="s">
        <v>731</v>
      </c>
      <c r="C2790">
        <v>730900</v>
      </c>
      <c r="D2790" t="s">
        <v>732</v>
      </c>
      <c r="E2790" t="s">
        <v>670</v>
      </c>
      <c r="F2790" t="s">
        <v>670</v>
      </c>
      <c r="G2790" t="str">
        <f t="shared" si="86"/>
        <v>Spain to EU27</v>
      </c>
      <c r="H2790">
        <v>2013</v>
      </c>
      <c r="I2790" t="s">
        <v>724</v>
      </c>
      <c r="J2790">
        <v>6</v>
      </c>
      <c r="K2790">
        <v>73239.293000000005</v>
      </c>
      <c r="L2790" s="1">
        <f t="shared" si="87"/>
        <v>73.239293000000004</v>
      </c>
    </row>
    <row r="2791" spans="1:12" ht="14.45">
      <c r="A2791" t="s">
        <v>723</v>
      </c>
      <c r="B2791" t="s">
        <v>731</v>
      </c>
      <c r="C2791">
        <v>730900</v>
      </c>
      <c r="D2791" t="s">
        <v>732</v>
      </c>
      <c r="E2791" t="s">
        <v>670</v>
      </c>
      <c r="F2791" t="s">
        <v>670</v>
      </c>
      <c r="G2791" t="str">
        <f t="shared" si="86"/>
        <v>Spain to EU27</v>
      </c>
      <c r="H2791">
        <v>2014</v>
      </c>
      <c r="I2791" t="s">
        <v>724</v>
      </c>
      <c r="J2791">
        <v>6</v>
      </c>
      <c r="K2791">
        <v>95304.703999999998</v>
      </c>
      <c r="L2791" s="1">
        <f t="shared" si="87"/>
        <v>95.304704000000001</v>
      </c>
    </row>
    <row r="2792" spans="1:12" ht="14.45">
      <c r="A2792" t="s">
        <v>723</v>
      </c>
      <c r="B2792" t="s">
        <v>731</v>
      </c>
      <c r="C2792">
        <v>730900</v>
      </c>
      <c r="D2792" t="s">
        <v>732</v>
      </c>
      <c r="E2792" t="s">
        <v>670</v>
      </c>
      <c r="F2792" t="s">
        <v>670</v>
      </c>
      <c r="G2792" t="str">
        <f t="shared" si="86"/>
        <v>Spain to EU27</v>
      </c>
      <c r="H2792">
        <v>2015</v>
      </c>
      <c r="I2792" t="s">
        <v>724</v>
      </c>
      <c r="J2792">
        <v>6</v>
      </c>
      <c r="K2792">
        <v>89793.304000000004</v>
      </c>
      <c r="L2792" s="1">
        <f t="shared" si="87"/>
        <v>89.793304000000006</v>
      </c>
    </row>
    <row r="2793" spans="1:12" ht="14.45">
      <c r="A2793" t="s">
        <v>723</v>
      </c>
      <c r="B2793" t="s">
        <v>731</v>
      </c>
      <c r="C2793">
        <v>730900</v>
      </c>
      <c r="D2793" t="s">
        <v>732</v>
      </c>
      <c r="E2793" t="s">
        <v>670</v>
      </c>
      <c r="F2793" t="s">
        <v>670</v>
      </c>
      <c r="G2793" t="str">
        <f t="shared" si="86"/>
        <v>Spain to EU27</v>
      </c>
      <c r="H2793">
        <v>2016</v>
      </c>
      <c r="I2793" t="s">
        <v>724</v>
      </c>
      <c r="J2793">
        <v>6</v>
      </c>
      <c r="K2793">
        <v>69320.498999999996</v>
      </c>
      <c r="L2793" s="1">
        <f t="shared" si="87"/>
        <v>69.320498999999998</v>
      </c>
    </row>
    <row r="2794" spans="1:12" ht="14.45">
      <c r="A2794" t="s">
        <v>723</v>
      </c>
      <c r="B2794" t="s">
        <v>731</v>
      </c>
      <c r="C2794">
        <v>730900</v>
      </c>
      <c r="D2794" t="s">
        <v>732</v>
      </c>
      <c r="E2794" t="s">
        <v>670</v>
      </c>
      <c r="F2794" t="s">
        <v>670</v>
      </c>
      <c r="G2794" t="str">
        <f t="shared" si="86"/>
        <v>Spain to EU27</v>
      </c>
      <c r="H2794">
        <v>2017</v>
      </c>
      <c r="I2794" t="s">
        <v>724</v>
      </c>
      <c r="J2794">
        <v>6</v>
      </c>
      <c r="K2794">
        <v>95725.597999999998</v>
      </c>
      <c r="L2794" s="1">
        <f t="shared" si="87"/>
        <v>95.725598000000005</v>
      </c>
    </row>
    <row r="2795" spans="1:12" ht="14.45">
      <c r="A2795" t="s">
        <v>723</v>
      </c>
      <c r="B2795" t="s">
        <v>731</v>
      </c>
      <c r="C2795">
        <v>741999</v>
      </c>
      <c r="D2795" t="s">
        <v>732</v>
      </c>
      <c r="E2795" t="s">
        <v>147</v>
      </c>
      <c r="F2795" t="s">
        <v>292</v>
      </c>
      <c r="G2795" t="str">
        <f t="shared" si="86"/>
        <v>Spain to World</v>
      </c>
      <c r="H2795">
        <v>2012</v>
      </c>
      <c r="I2795" t="s">
        <v>724</v>
      </c>
      <c r="J2795">
        <v>6</v>
      </c>
      <c r="K2795">
        <v>12583.918</v>
      </c>
      <c r="L2795" s="1">
        <f t="shared" si="87"/>
        <v>12.583917999999999</v>
      </c>
    </row>
    <row r="2796" spans="1:12" ht="14.45">
      <c r="A2796" t="s">
        <v>723</v>
      </c>
      <c r="B2796" t="s">
        <v>731</v>
      </c>
      <c r="C2796">
        <v>741999</v>
      </c>
      <c r="D2796" t="s">
        <v>732</v>
      </c>
      <c r="E2796" t="s">
        <v>147</v>
      </c>
      <c r="F2796" t="s">
        <v>292</v>
      </c>
      <c r="G2796" t="str">
        <f t="shared" si="86"/>
        <v>Spain to World</v>
      </c>
      <c r="H2796">
        <v>2013</v>
      </c>
      <c r="I2796" t="s">
        <v>724</v>
      </c>
      <c r="J2796">
        <v>6</v>
      </c>
      <c r="K2796">
        <v>15385.99</v>
      </c>
      <c r="L2796" s="1">
        <f t="shared" si="87"/>
        <v>15.38599</v>
      </c>
    </row>
    <row r="2797" spans="1:12" ht="14.45">
      <c r="A2797" t="s">
        <v>723</v>
      </c>
      <c r="B2797" t="s">
        <v>731</v>
      </c>
      <c r="C2797">
        <v>741999</v>
      </c>
      <c r="D2797" t="s">
        <v>732</v>
      </c>
      <c r="E2797" t="s">
        <v>147</v>
      </c>
      <c r="F2797" t="s">
        <v>292</v>
      </c>
      <c r="G2797" t="str">
        <f t="shared" si="86"/>
        <v>Spain to World</v>
      </c>
      <c r="H2797">
        <v>2014</v>
      </c>
      <c r="I2797" t="s">
        <v>724</v>
      </c>
      <c r="J2797">
        <v>6</v>
      </c>
      <c r="K2797">
        <v>16829.437000000002</v>
      </c>
      <c r="L2797" s="1">
        <f t="shared" si="87"/>
        <v>16.829437000000002</v>
      </c>
    </row>
    <row r="2798" spans="1:12" ht="14.45">
      <c r="A2798" t="s">
        <v>723</v>
      </c>
      <c r="B2798" t="s">
        <v>731</v>
      </c>
      <c r="C2798">
        <v>741999</v>
      </c>
      <c r="D2798" t="s">
        <v>732</v>
      </c>
      <c r="E2798" t="s">
        <v>147</v>
      </c>
      <c r="F2798" t="s">
        <v>292</v>
      </c>
      <c r="G2798" t="str">
        <f t="shared" si="86"/>
        <v>Spain to World</v>
      </c>
      <c r="H2798">
        <v>2015</v>
      </c>
      <c r="I2798" t="s">
        <v>724</v>
      </c>
      <c r="J2798">
        <v>6</v>
      </c>
      <c r="K2798">
        <v>19179.888999999999</v>
      </c>
      <c r="L2798" s="1">
        <f t="shared" si="87"/>
        <v>19.179888999999999</v>
      </c>
    </row>
    <row r="2799" spans="1:12" ht="14.45">
      <c r="A2799" t="s">
        <v>723</v>
      </c>
      <c r="B2799" t="s">
        <v>731</v>
      </c>
      <c r="C2799">
        <v>741999</v>
      </c>
      <c r="D2799" t="s">
        <v>732</v>
      </c>
      <c r="E2799" t="s">
        <v>147</v>
      </c>
      <c r="F2799" t="s">
        <v>292</v>
      </c>
      <c r="G2799" t="str">
        <f t="shared" si="86"/>
        <v>Spain to World</v>
      </c>
      <c r="H2799">
        <v>2016</v>
      </c>
      <c r="I2799" t="s">
        <v>724</v>
      </c>
      <c r="J2799">
        <v>6</v>
      </c>
      <c r="K2799">
        <v>21676.897000000001</v>
      </c>
      <c r="L2799" s="1">
        <f t="shared" si="87"/>
        <v>21.676897</v>
      </c>
    </row>
    <row r="2800" spans="1:12" ht="14.45">
      <c r="A2800" t="s">
        <v>723</v>
      </c>
      <c r="B2800" t="s">
        <v>731</v>
      </c>
      <c r="C2800">
        <v>741999</v>
      </c>
      <c r="D2800" t="s">
        <v>732</v>
      </c>
      <c r="E2800" t="s">
        <v>147</v>
      </c>
      <c r="F2800" t="s">
        <v>292</v>
      </c>
      <c r="G2800" t="str">
        <f t="shared" si="86"/>
        <v>Spain to World</v>
      </c>
      <c r="H2800">
        <v>2017</v>
      </c>
      <c r="I2800" t="s">
        <v>724</v>
      </c>
      <c r="J2800">
        <v>6</v>
      </c>
      <c r="K2800">
        <v>23355.3</v>
      </c>
      <c r="L2800" s="1">
        <f t="shared" si="87"/>
        <v>23.3553</v>
      </c>
    </row>
    <row r="2801" spans="1:12" ht="14.45">
      <c r="A2801" t="s">
        <v>723</v>
      </c>
      <c r="B2801" t="s">
        <v>731</v>
      </c>
      <c r="C2801">
        <v>741999</v>
      </c>
      <c r="D2801" t="s">
        <v>732</v>
      </c>
      <c r="E2801" t="s">
        <v>670</v>
      </c>
      <c r="F2801" t="s">
        <v>670</v>
      </c>
      <c r="G2801" t="str">
        <f t="shared" si="86"/>
        <v>Spain to EU27</v>
      </c>
      <c r="H2801">
        <v>2012</v>
      </c>
      <c r="I2801" t="s">
        <v>724</v>
      </c>
      <c r="J2801">
        <v>6</v>
      </c>
      <c r="K2801">
        <v>6187.2079999999996</v>
      </c>
      <c r="L2801" s="1">
        <f t="shared" si="87"/>
        <v>6.187208</v>
      </c>
    </row>
    <row r="2802" spans="1:12" ht="14.45">
      <c r="A2802" t="s">
        <v>723</v>
      </c>
      <c r="B2802" t="s">
        <v>731</v>
      </c>
      <c r="C2802">
        <v>741999</v>
      </c>
      <c r="D2802" t="s">
        <v>732</v>
      </c>
      <c r="E2802" t="s">
        <v>670</v>
      </c>
      <c r="F2802" t="s">
        <v>670</v>
      </c>
      <c r="G2802" t="str">
        <f t="shared" si="86"/>
        <v>Spain to EU27</v>
      </c>
      <c r="H2802">
        <v>2013</v>
      </c>
      <c r="I2802" t="s">
        <v>724</v>
      </c>
      <c r="J2802">
        <v>6</v>
      </c>
      <c r="K2802">
        <v>8851.2099999999991</v>
      </c>
      <c r="L2802" s="1">
        <f t="shared" si="87"/>
        <v>8.8512099999999982</v>
      </c>
    </row>
    <row r="2803" spans="1:12" ht="14.45">
      <c r="A2803" t="s">
        <v>723</v>
      </c>
      <c r="B2803" t="s">
        <v>731</v>
      </c>
      <c r="C2803">
        <v>741999</v>
      </c>
      <c r="D2803" t="s">
        <v>732</v>
      </c>
      <c r="E2803" t="s">
        <v>670</v>
      </c>
      <c r="F2803" t="s">
        <v>670</v>
      </c>
      <c r="G2803" t="str">
        <f t="shared" si="86"/>
        <v>Spain to EU27</v>
      </c>
      <c r="H2803">
        <v>2014</v>
      </c>
      <c r="I2803" t="s">
        <v>724</v>
      </c>
      <c r="J2803">
        <v>6</v>
      </c>
      <c r="K2803">
        <v>9474.9889999999996</v>
      </c>
      <c r="L2803" s="1">
        <f t="shared" si="87"/>
        <v>9.474988999999999</v>
      </c>
    </row>
    <row r="2804" spans="1:12" ht="14.45">
      <c r="A2804" t="s">
        <v>723</v>
      </c>
      <c r="B2804" t="s">
        <v>731</v>
      </c>
      <c r="C2804">
        <v>741999</v>
      </c>
      <c r="D2804" t="s">
        <v>732</v>
      </c>
      <c r="E2804" t="s">
        <v>670</v>
      </c>
      <c r="F2804" t="s">
        <v>670</v>
      </c>
      <c r="G2804" t="str">
        <f t="shared" si="86"/>
        <v>Spain to EU27</v>
      </c>
      <c r="H2804">
        <v>2015</v>
      </c>
      <c r="I2804" t="s">
        <v>724</v>
      </c>
      <c r="J2804">
        <v>6</v>
      </c>
      <c r="K2804">
        <v>9296.6010000000006</v>
      </c>
      <c r="L2804" s="1">
        <f t="shared" si="87"/>
        <v>9.2966010000000008</v>
      </c>
    </row>
    <row r="2805" spans="1:12" ht="14.45">
      <c r="A2805" t="s">
        <v>723</v>
      </c>
      <c r="B2805" t="s">
        <v>731</v>
      </c>
      <c r="C2805">
        <v>741999</v>
      </c>
      <c r="D2805" t="s">
        <v>732</v>
      </c>
      <c r="E2805" t="s">
        <v>670</v>
      </c>
      <c r="F2805" t="s">
        <v>670</v>
      </c>
      <c r="G2805" t="str">
        <f t="shared" si="86"/>
        <v>Spain to EU27</v>
      </c>
      <c r="H2805">
        <v>2016</v>
      </c>
      <c r="I2805" t="s">
        <v>724</v>
      </c>
      <c r="J2805">
        <v>6</v>
      </c>
      <c r="K2805">
        <v>9342.6980000000003</v>
      </c>
      <c r="L2805" s="1">
        <f t="shared" si="87"/>
        <v>9.3426980000000004</v>
      </c>
    </row>
    <row r="2806" spans="1:12" ht="14.45">
      <c r="A2806" t="s">
        <v>723</v>
      </c>
      <c r="B2806" t="s">
        <v>731</v>
      </c>
      <c r="C2806">
        <v>741999</v>
      </c>
      <c r="D2806" t="s">
        <v>732</v>
      </c>
      <c r="E2806" t="s">
        <v>670</v>
      </c>
      <c r="F2806" t="s">
        <v>670</v>
      </c>
      <c r="G2806" t="str">
        <f t="shared" si="86"/>
        <v>Spain to EU27</v>
      </c>
      <c r="H2806">
        <v>2017</v>
      </c>
      <c r="I2806" t="s">
        <v>724</v>
      </c>
      <c r="J2806">
        <v>6</v>
      </c>
      <c r="K2806">
        <v>14508.897999999999</v>
      </c>
      <c r="L2806" s="1">
        <f t="shared" si="87"/>
        <v>14.508897999999999</v>
      </c>
    </row>
    <row r="2807" spans="1:12" ht="14.45">
      <c r="A2807" t="s">
        <v>723</v>
      </c>
      <c r="B2807" t="s">
        <v>731</v>
      </c>
      <c r="C2807">
        <v>761100</v>
      </c>
      <c r="D2807" t="s">
        <v>732</v>
      </c>
      <c r="E2807" t="s">
        <v>147</v>
      </c>
      <c r="F2807" t="s">
        <v>292</v>
      </c>
      <c r="G2807" t="str">
        <f t="shared" si="86"/>
        <v>Spain to World</v>
      </c>
      <c r="H2807">
        <v>2012</v>
      </c>
      <c r="I2807" t="s">
        <v>724</v>
      </c>
      <c r="J2807">
        <v>6</v>
      </c>
      <c r="K2807">
        <v>5739.3289999999997</v>
      </c>
      <c r="L2807" s="1">
        <f t="shared" si="87"/>
        <v>5.7393289999999997</v>
      </c>
    </row>
    <row r="2808" spans="1:12" ht="14.45">
      <c r="A2808" t="s">
        <v>723</v>
      </c>
      <c r="B2808" t="s">
        <v>731</v>
      </c>
      <c r="C2808">
        <v>761100</v>
      </c>
      <c r="D2808" t="s">
        <v>732</v>
      </c>
      <c r="E2808" t="s">
        <v>147</v>
      </c>
      <c r="F2808" t="s">
        <v>292</v>
      </c>
      <c r="G2808" t="str">
        <f t="shared" si="86"/>
        <v>Spain to World</v>
      </c>
      <c r="H2808">
        <v>2013</v>
      </c>
      <c r="I2808" t="s">
        <v>724</v>
      </c>
      <c r="J2808">
        <v>6</v>
      </c>
      <c r="K2808">
        <v>11772.018</v>
      </c>
      <c r="L2808" s="1">
        <f t="shared" si="87"/>
        <v>11.772017999999999</v>
      </c>
    </row>
    <row r="2809" spans="1:12" ht="14.45">
      <c r="A2809" t="s">
        <v>723</v>
      </c>
      <c r="B2809" t="s">
        <v>731</v>
      </c>
      <c r="C2809">
        <v>761100</v>
      </c>
      <c r="D2809" t="s">
        <v>732</v>
      </c>
      <c r="E2809" t="s">
        <v>147</v>
      </c>
      <c r="F2809" t="s">
        <v>292</v>
      </c>
      <c r="G2809" t="str">
        <f t="shared" si="86"/>
        <v>Spain to World</v>
      </c>
      <c r="H2809">
        <v>2014</v>
      </c>
      <c r="I2809" t="s">
        <v>724</v>
      </c>
      <c r="J2809">
        <v>6</v>
      </c>
      <c r="K2809">
        <v>8285.6939999999995</v>
      </c>
      <c r="L2809" s="1">
        <f t="shared" si="87"/>
        <v>8.2856939999999994</v>
      </c>
    </row>
    <row r="2810" spans="1:12" ht="14.45">
      <c r="A2810" t="s">
        <v>723</v>
      </c>
      <c r="B2810" t="s">
        <v>731</v>
      </c>
      <c r="C2810">
        <v>761100</v>
      </c>
      <c r="D2810" t="s">
        <v>732</v>
      </c>
      <c r="E2810" t="s">
        <v>147</v>
      </c>
      <c r="F2810" t="s">
        <v>292</v>
      </c>
      <c r="G2810" t="str">
        <f t="shared" si="86"/>
        <v>Spain to World</v>
      </c>
      <c r="H2810">
        <v>2015</v>
      </c>
      <c r="I2810" t="s">
        <v>724</v>
      </c>
      <c r="J2810">
        <v>6</v>
      </c>
      <c r="K2810">
        <v>2689.32</v>
      </c>
      <c r="L2810" s="1">
        <f t="shared" si="87"/>
        <v>2.6893200000000004</v>
      </c>
    </row>
    <row r="2811" spans="1:12" ht="14.45">
      <c r="A2811" t="s">
        <v>723</v>
      </c>
      <c r="B2811" t="s">
        <v>731</v>
      </c>
      <c r="C2811">
        <v>761100</v>
      </c>
      <c r="D2811" t="s">
        <v>732</v>
      </c>
      <c r="E2811" t="s">
        <v>147</v>
      </c>
      <c r="F2811" t="s">
        <v>292</v>
      </c>
      <c r="G2811" t="str">
        <f t="shared" si="86"/>
        <v>Spain to World</v>
      </c>
      <c r="H2811">
        <v>2016</v>
      </c>
      <c r="I2811" t="s">
        <v>724</v>
      </c>
      <c r="J2811">
        <v>6</v>
      </c>
      <c r="K2811">
        <v>1919.7619999999999</v>
      </c>
      <c r="L2811" s="1">
        <f t="shared" si="87"/>
        <v>1.919762</v>
      </c>
    </row>
    <row r="2812" spans="1:12" ht="14.45">
      <c r="A2812" t="s">
        <v>723</v>
      </c>
      <c r="B2812" t="s">
        <v>731</v>
      </c>
      <c r="C2812">
        <v>761100</v>
      </c>
      <c r="D2812" t="s">
        <v>732</v>
      </c>
      <c r="E2812" t="s">
        <v>147</v>
      </c>
      <c r="F2812" t="s">
        <v>292</v>
      </c>
      <c r="G2812" t="str">
        <f t="shared" si="86"/>
        <v>Spain to World</v>
      </c>
      <c r="H2812">
        <v>2017</v>
      </c>
      <c r="I2812" t="s">
        <v>724</v>
      </c>
      <c r="J2812">
        <v>6</v>
      </c>
      <c r="K2812">
        <v>3024.2840000000001</v>
      </c>
      <c r="L2812" s="1">
        <f t="shared" si="87"/>
        <v>3.0242840000000002</v>
      </c>
    </row>
    <row r="2813" spans="1:12" ht="14.45">
      <c r="A2813" t="s">
        <v>723</v>
      </c>
      <c r="B2813" t="s">
        <v>731</v>
      </c>
      <c r="C2813">
        <v>761100</v>
      </c>
      <c r="D2813" t="s">
        <v>732</v>
      </c>
      <c r="E2813" t="s">
        <v>670</v>
      </c>
      <c r="F2813" t="s">
        <v>670</v>
      </c>
      <c r="G2813" t="str">
        <f t="shared" si="86"/>
        <v>Spain to EU27</v>
      </c>
      <c r="H2813">
        <v>2012</v>
      </c>
      <c r="I2813" t="s">
        <v>724</v>
      </c>
      <c r="J2813">
        <v>6</v>
      </c>
      <c r="K2813">
        <v>681.65800000000002</v>
      </c>
      <c r="L2813" s="1">
        <f t="shared" si="87"/>
        <v>0.68165799999999999</v>
      </c>
    </row>
    <row r="2814" spans="1:12" ht="14.45">
      <c r="A2814" t="s">
        <v>723</v>
      </c>
      <c r="B2814" t="s">
        <v>731</v>
      </c>
      <c r="C2814">
        <v>761100</v>
      </c>
      <c r="D2814" t="s">
        <v>732</v>
      </c>
      <c r="E2814" t="s">
        <v>670</v>
      </c>
      <c r="F2814" t="s">
        <v>670</v>
      </c>
      <c r="G2814" t="str">
        <f t="shared" si="86"/>
        <v>Spain to EU27</v>
      </c>
      <c r="H2814">
        <v>2013</v>
      </c>
      <c r="I2814" t="s">
        <v>724</v>
      </c>
      <c r="J2814">
        <v>6</v>
      </c>
      <c r="K2814">
        <v>576.78899999999999</v>
      </c>
      <c r="L2814" s="1">
        <f t="shared" si="87"/>
        <v>0.576789</v>
      </c>
    </row>
    <row r="2815" spans="1:12" ht="14.45">
      <c r="A2815" t="s">
        <v>723</v>
      </c>
      <c r="B2815" t="s">
        <v>731</v>
      </c>
      <c r="C2815">
        <v>761100</v>
      </c>
      <c r="D2815" t="s">
        <v>732</v>
      </c>
      <c r="E2815" t="s">
        <v>670</v>
      </c>
      <c r="F2815" t="s">
        <v>670</v>
      </c>
      <c r="G2815" t="str">
        <f t="shared" si="86"/>
        <v>Spain to EU27</v>
      </c>
      <c r="H2815">
        <v>2014</v>
      </c>
      <c r="I2815" t="s">
        <v>724</v>
      </c>
      <c r="J2815">
        <v>6</v>
      </c>
      <c r="K2815">
        <v>938.77599999999995</v>
      </c>
      <c r="L2815" s="1">
        <f t="shared" si="87"/>
        <v>0.93877599999999994</v>
      </c>
    </row>
    <row r="2816" spans="1:12" ht="14.45">
      <c r="A2816" t="s">
        <v>723</v>
      </c>
      <c r="B2816" t="s">
        <v>731</v>
      </c>
      <c r="C2816">
        <v>761100</v>
      </c>
      <c r="D2816" t="s">
        <v>732</v>
      </c>
      <c r="E2816" t="s">
        <v>670</v>
      </c>
      <c r="F2816" t="s">
        <v>670</v>
      </c>
      <c r="G2816" t="str">
        <f t="shared" si="86"/>
        <v>Spain to EU27</v>
      </c>
      <c r="H2816">
        <v>2015</v>
      </c>
      <c r="I2816" t="s">
        <v>724</v>
      </c>
      <c r="J2816">
        <v>6</v>
      </c>
      <c r="K2816">
        <v>434.48899999999998</v>
      </c>
      <c r="L2816" s="1">
        <f t="shared" si="87"/>
        <v>0.43448899999999996</v>
      </c>
    </row>
    <row r="2817" spans="1:12" ht="14.45">
      <c r="A2817" t="s">
        <v>723</v>
      </c>
      <c r="B2817" t="s">
        <v>731</v>
      </c>
      <c r="C2817">
        <v>761100</v>
      </c>
      <c r="D2817" t="s">
        <v>732</v>
      </c>
      <c r="E2817" t="s">
        <v>670</v>
      </c>
      <c r="F2817" t="s">
        <v>670</v>
      </c>
      <c r="G2817" t="str">
        <f t="shared" si="86"/>
        <v>Spain to EU27</v>
      </c>
      <c r="H2817">
        <v>2016</v>
      </c>
      <c r="I2817" t="s">
        <v>724</v>
      </c>
      <c r="J2817">
        <v>6</v>
      </c>
      <c r="K2817">
        <v>1547.61</v>
      </c>
      <c r="L2817" s="1">
        <f t="shared" si="87"/>
        <v>1.5476099999999999</v>
      </c>
    </row>
    <row r="2818" spans="1:12" ht="14.45">
      <c r="A2818" t="s">
        <v>723</v>
      </c>
      <c r="B2818" t="s">
        <v>731</v>
      </c>
      <c r="C2818">
        <v>761100</v>
      </c>
      <c r="D2818" t="s">
        <v>732</v>
      </c>
      <c r="E2818" t="s">
        <v>670</v>
      </c>
      <c r="F2818" t="s">
        <v>670</v>
      </c>
      <c r="G2818" t="str">
        <f t="shared" si="86"/>
        <v>Spain to EU27</v>
      </c>
      <c r="H2818">
        <v>2017</v>
      </c>
      <c r="I2818" t="s">
        <v>724</v>
      </c>
      <c r="J2818">
        <v>6</v>
      </c>
      <c r="K2818">
        <v>1422.8209999999999</v>
      </c>
      <c r="L2818" s="1">
        <f t="shared" si="87"/>
        <v>1.4228209999999999</v>
      </c>
    </row>
    <row r="2819" spans="1:12" ht="14.45">
      <c r="A2819" t="s">
        <v>723</v>
      </c>
      <c r="B2819" t="s">
        <v>731</v>
      </c>
      <c r="C2819">
        <v>8405</v>
      </c>
      <c r="D2819" t="s">
        <v>732</v>
      </c>
      <c r="E2819" t="s">
        <v>147</v>
      </c>
      <c r="F2819" t="s">
        <v>292</v>
      </c>
      <c r="G2819" t="str">
        <f t="shared" si="86"/>
        <v>Spain to World</v>
      </c>
      <c r="H2819">
        <v>2012</v>
      </c>
      <c r="I2819" t="s">
        <v>724</v>
      </c>
      <c r="J2819">
        <v>6</v>
      </c>
      <c r="K2819">
        <v>18829.839</v>
      </c>
      <c r="L2819" s="1">
        <f t="shared" si="87"/>
        <v>18.829839</v>
      </c>
    </row>
    <row r="2820" spans="1:12" ht="14.45">
      <c r="A2820" t="s">
        <v>723</v>
      </c>
      <c r="B2820" t="s">
        <v>731</v>
      </c>
      <c r="C2820">
        <v>8405</v>
      </c>
      <c r="D2820" t="s">
        <v>732</v>
      </c>
      <c r="E2820" t="s">
        <v>147</v>
      </c>
      <c r="F2820" t="s">
        <v>292</v>
      </c>
      <c r="G2820" t="str">
        <f t="shared" si="86"/>
        <v>Spain to World</v>
      </c>
      <c r="H2820">
        <v>2013</v>
      </c>
      <c r="I2820" t="s">
        <v>724</v>
      </c>
      <c r="J2820">
        <v>6</v>
      </c>
      <c r="K2820">
        <v>10986.856</v>
      </c>
      <c r="L2820" s="1">
        <f t="shared" si="87"/>
        <v>10.986856</v>
      </c>
    </row>
    <row r="2821" spans="1:12" ht="14.45">
      <c r="A2821" t="s">
        <v>723</v>
      </c>
      <c r="B2821" t="s">
        <v>731</v>
      </c>
      <c r="C2821">
        <v>8405</v>
      </c>
      <c r="D2821" t="s">
        <v>732</v>
      </c>
      <c r="E2821" t="s">
        <v>147</v>
      </c>
      <c r="F2821" t="s">
        <v>292</v>
      </c>
      <c r="G2821" t="str">
        <f t="shared" si="86"/>
        <v>Spain to World</v>
      </c>
      <c r="H2821">
        <v>2014</v>
      </c>
      <c r="I2821" t="s">
        <v>724</v>
      </c>
      <c r="J2821">
        <v>6</v>
      </c>
      <c r="K2821">
        <v>4911.3040000000001</v>
      </c>
      <c r="L2821" s="1">
        <f t="shared" si="87"/>
        <v>4.9113040000000003</v>
      </c>
    </row>
    <row r="2822" spans="1:12" ht="14.45">
      <c r="A2822" t="s">
        <v>723</v>
      </c>
      <c r="B2822" t="s">
        <v>731</v>
      </c>
      <c r="C2822">
        <v>8405</v>
      </c>
      <c r="D2822" t="s">
        <v>732</v>
      </c>
      <c r="E2822" t="s">
        <v>147</v>
      </c>
      <c r="F2822" t="s">
        <v>292</v>
      </c>
      <c r="G2822" t="str">
        <f t="shared" si="86"/>
        <v>Spain to World</v>
      </c>
      <c r="H2822">
        <v>2015</v>
      </c>
      <c r="I2822" t="s">
        <v>724</v>
      </c>
      <c r="J2822">
        <v>6</v>
      </c>
      <c r="K2822">
        <v>4982.9120000000003</v>
      </c>
      <c r="L2822" s="1">
        <f t="shared" si="87"/>
        <v>4.9829120000000007</v>
      </c>
    </row>
    <row r="2823" spans="1:12" ht="14.45">
      <c r="A2823" t="s">
        <v>723</v>
      </c>
      <c r="B2823" t="s">
        <v>731</v>
      </c>
      <c r="C2823">
        <v>8405</v>
      </c>
      <c r="D2823" t="s">
        <v>732</v>
      </c>
      <c r="E2823" t="s">
        <v>147</v>
      </c>
      <c r="F2823" t="s">
        <v>292</v>
      </c>
      <c r="G2823" t="str">
        <f t="shared" si="86"/>
        <v>Spain to World</v>
      </c>
      <c r="H2823">
        <v>2016</v>
      </c>
      <c r="I2823" t="s">
        <v>724</v>
      </c>
      <c r="J2823">
        <v>6</v>
      </c>
      <c r="K2823">
        <v>3908.826</v>
      </c>
      <c r="L2823" s="1">
        <f t="shared" si="87"/>
        <v>3.9088259999999999</v>
      </c>
    </row>
    <row r="2824" spans="1:12" ht="14.45">
      <c r="A2824" t="s">
        <v>723</v>
      </c>
      <c r="B2824" t="s">
        <v>731</v>
      </c>
      <c r="C2824">
        <v>8405</v>
      </c>
      <c r="D2824" t="s">
        <v>732</v>
      </c>
      <c r="E2824" t="s">
        <v>147</v>
      </c>
      <c r="F2824" t="s">
        <v>292</v>
      </c>
      <c r="G2824" t="str">
        <f t="shared" si="86"/>
        <v>Spain to World</v>
      </c>
      <c r="H2824">
        <v>2017</v>
      </c>
      <c r="I2824" t="s">
        <v>724</v>
      </c>
      <c r="J2824">
        <v>6</v>
      </c>
      <c r="K2824">
        <v>11722.67</v>
      </c>
      <c r="L2824" s="1">
        <f t="shared" si="87"/>
        <v>11.722670000000001</v>
      </c>
    </row>
    <row r="2825" spans="1:12" ht="14.45">
      <c r="A2825" t="s">
        <v>723</v>
      </c>
      <c r="B2825" t="s">
        <v>731</v>
      </c>
      <c r="C2825">
        <v>8405</v>
      </c>
      <c r="D2825" t="s">
        <v>732</v>
      </c>
      <c r="E2825" t="s">
        <v>670</v>
      </c>
      <c r="F2825" t="s">
        <v>670</v>
      </c>
      <c r="G2825" t="str">
        <f t="shared" ref="G2825:G2888" si="88">CONCATENATE(D2825, " to ", F2825)</f>
        <v>Spain to EU27</v>
      </c>
      <c r="H2825">
        <v>2012</v>
      </c>
      <c r="I2825" t="s">
        <v>724</v>
      </c>
      <c r="J2825">
        <v>6</v>
      </c>
      <c r="K2825">
        <v>2272.2260000000001</v>
      </c>
      <c r="L2825" s="1">
        <f t="shared" ref="L2825:L2888" si="89">K2825/1000</f>
        <v>2.2722260000000003</v>
      </c>
    </row>
    <row r="2826" spans="1:12" ht="14.45">
      <c r="A2826" t="s">
        <v>723</v>
      </c>
      <c r="B2826" t="s">
        <v>731</v>
      </c>
      <c r="C2826">
        <v>8405</v>
      </c>
      <c r="D2826" t="s">
        <v>732</v>
      </c>
      <c r="E2826" t="s">
        <v>670</v>
      </c>
      <c r="F2826" t="s">
        <v>670</v>
      </c>
      <c r="G2826" t="str">
        <f t="shared" si="88"/>
        <v>Spain to EU27</v>
      </c>
      <c r="H2826">
        <v>2013</v>
      </c>
      <c r="I2826" t="s">
        <v>724</v>
      </c>
      <c r="J2826">
        <v>6</v>
      </c>
      <c r="K2826">
        <v>2893.663</v>
      </c>
      <c r="L2826" s="1">
        <f t="shared" si="89"/>
        <v>2.8936630000000001</v>
      </c>
    </row>
    <row r="2827" spans="1:12" ht="14.45">
      <c r="A2827" t="s">
        <v>723</v>
      </c>
      <c r="B2827" t="s">
        <v>731</v>
      </c>
      <c r="C2827">
        <v>8405</v>
      </c>
      <c r="D2827" t="s">
        <v>732</v>
      </c>
      <c r="E2827" t="s">
        <v>670</v>
      </c>
      <c r="F2827" t="s">
        <v>670</v>
      </c>
      <c r="G2827" t="str">
        <f t="shared" si="88"/>
        <v>Spain to EU27</v>
      </c>
      <c r="H2827">
        <v>2014</v>
      </c>
      <c r="I2827" t="s">
        <v>724</v>
      </c>
      <c r="J2827">
        <v>6</v>
      </c>
      <c r="K2827">
        <v>1013.724</v>
      </c>
      <c r="L2827" s="1">
        <f t="shared" si="89"/>
        <v>1.0137240000000001</v>
      </c>
    </row>
    <row r="2828" spans="1:12" ht="14.45">
      <c r="A2828" t="s">
        <v>723</v>
      </c>
      <c r="B2828" t="s">
        <v>731</v>
      </c>
      <c r="C2828">
        <v>8405</v>
      </c>
      <c r="D2828" t="s">
        <v>732</v>
      </c>
      <c r="E2828" t="s">
        <v>670</v>
      </c>
      <c r="F2828" t="s">
        <v>670</v>
      </c>
      <c r="G2828" t="str">
        <f t="shared" si="88"/>
        <v>Spain to EU27</v>
      </c>
      <c r="H2828">
        <v>2015</v>
      </c>
      <c r="I2828" t="s">
        <v>724</v>
      </c>
      <c r="J2828">
        <v>6</v>
      </c>
      <c r="K2828">
        <v>1546.692</v>
      </c>
      <c r="L2828" s="1">
        <f t="shared" si="89"/>
        <v>1.546692</v>
      </c>
    </row>
    <row r="2829" spans="1:12" ht="14.45">
      <c r="A2829" t="s">
        <v>723</v>
      </c>
      <c r="B2829" t="s">
        <v>731</v>
      </c>
      <c r="C2829">
        <v>8405</v>
      </c>
      <c r="D2829" t="s">
        <v>732</v>
      </c>
      <c r="E2829" t="s">
        <v>670</v>
      </c>
      <c r="F2829" t="s">
        <v>670</v>
      </c>
      <c r="G2829" t="str">
        <f t="shared" si="88"/>
        <v>Spain to EU27</v>
      </c>
      <c r="H2829">
        <v>2016</v>
      </c>
      <c r="I2829" t="s">
        <v>724</v>
      </c>
      <c r="J2829">
        <v>6</v>
      </c>
      <c r="K2829">
        <v>1480.751</v>
      </c>
      <c r="L2829" s="1">
        <f t="shared" si="89"/>
        <v>1.4807509999999999</v>
      </c>
    </row>
    <row r="2830" spans="1:12" ht="14.45">
      <c r="A2830" t="s">
        <v>723</v>
      </c>
      <c r="B2830" t="s">
        <v>731</v>
      </c>
      <c r="C2830">
        <v>8405</v>
      </c>
      <c r="D2830" t="s">
        <v>732</v>
      </c>
      <c r="E2830" t="s">
        <v>670</v>
      </c>
      <c r="F2830" t="s">
        <v>670</v>
      </c>
      <c r="G2830" t="str">
        <f t="shared" si="88"/>
        <v>Spain to EU27</v>
      </c>
      <c r="H2830">
        <v>2017</v>
      </c>
      <c r="I2830" t="s">
        <v>724</v>
      </c>
      <c r="J2830">
        <v>6</v>
      </c>
      <c r="K2830">
        <v>1771.7270000000001</v>
      </c>
      <c r="L2830" s="1">
        <f t="shared" si="89"/>
        <v>1.7717270000000001</v>
      </c>
    </row>
    <row r="2831" spans="1:12" ht="14.45">
      <c r="A2831" t="s">
        <v>723</v>
      </c>
      <c r="B2831" t="s">
        <v>731</v>
      </c>
      <c r="C2831">
        <v>841931</v>
      </c>
      <c r="D2831" t="s">
        <v>732</v>
      </c>
      <c r="E2831" t="s">
        <v>147</v>
      </c>
      <c r="F2831" t="s">
        <v>292</v>
      </c>
      <c r="G2831" t="str">
        <f t="shared" si="88"/>
        <v>Spain to World</v>
      </c>
      <c r="H2831">
        <v>2012</v>
      </c>
      <c r="I2831" t="s">
        <v>724</v>
      </c>
      <c r="J2831">
        <v>6</v>
      </c>
      <c r="K2831">
        <v>9896.1890000000003</v>
      </c>
      <c r="L2831" s="1">
        <f t="shared" si="89"/>
        <v>9.8961889999999997</v>
      </c>
    </row>
    <row r="2832" spans="1:12" ht="14.45">
      <c r="A2832" t="s">
        <v>723</v>
      </c>
      <c r="B2832" t="s">
        <v>731</v>
      </c>
      <c r="C2832">
        <v>841931</v>
      </c>
      <c r="D2832" t="s">
        <v>732</v>
      </c>
      <c r="E2832" t="s">
        <v>147</v>
      </c>
      <c r="F2832" t="s">
        <v>292</v>
      </c>
      <c r="G2832" t="str">
        <f t="shared" si="88"/>
        <v>Spain to World</v>
      </c>
      <c r="H2832">
        <v>2013</v>
      </c>
      <c r="I2832" t="s">
        <v>724</v>
      </c>
      <c r="J2832">
        <v>6</v>
      </c>
      <c r="K2832">
        <v>4713.4399999999996</v>
      </c>
      <c r="L2832" s="1">
        <f t="shared" si="89"/>
        <v>4.7134399999999994</v>
      </c>
    </row>
    <row r="2833" spans="1:12" ht="14.45">
      <c r="A2833" t="s">
        <v>723</v>
      </c>
      <c r="B2833" t="s">
        <v>731</v>
      </c>
      <c r="C2833">
        <v>841931</v>
      </c>
      <c r="D2833" t="s">
        <v>732</v>
      </c>
      <c r="E2833" t="s">
        <v>147</v>
      </c>
      <c r="F2833" t="s">
        <v>292</v>
      </c>
      <c r="G2833" t="str">
        <f t="shared" si="88"/>
        <v>Spain to World</v>
      </c>
      <c r="H2833">
        <v>2014</v>
      </c>
      <c r="I2833" t="s">
        <v>724</v>
      </c>
      <c r="J2833">
        <v>6</v>
      </c>
      <c r="K2833">
        <v>6726.3869999999997</v>
      </c>
      <c r="L2833" s="1">
        <f t="shared" si="89"/>
        <v>6.7263869999999999</v>
      </c>
    </row>
    <row r="2834" spans="1:12" ht="14.45">
      <c r="A2834" t="s">
        <v>723</v>
      </c>
      <c r="B2834" t="s">
        <v>731</v>
      </c>
      <c r="C2834">
        <v>841931</v>
      </c>
      <c r="D2834" t="s">
        <v>732</v>
      </c>
      <c r="E2834" t="s">
        <v>147</v>
      </c>
      <c r="F2834" t="s">
        <v>292</v>
      </c>
      <c r="G2834" t="str">
        <f t="shared" si="88"/>
        <v>Spain to World</v>
      </c>
      <c r="H2834">
        <v>2015</v>
      </c>
      <c r="I2834" t="s">
        <v>724</v>
      </c>
      <c r="J2834">
        <v>6</v>
      </c>
      <c r="K2834">
        <v>1460.077</v>
      </c>
      <c r="L2834" s="1">
        <f t="shared" si="89"/>
        <v>1.4600770000000001</v>
      </c>
    </row>
    <row r="2835" spans="1:12" ht="14.45">
      <c r="A2835" t="s">
        <v>723</v>
      </c>
      <c r="B2835" t="s">
        <v>731</v>
      </c>
      <c r="C2835">
        <v>841931</v>
      </c>
      <c r="D2835" t="s">
        <v>732</v>
      </c>
      <c r="E2835" t="s">
        <v>147</v>
      </c>
      <c r="F2835" t="s">
        <v>292</v>
      </c>
      <c r="G2835" t="str">
        <f t="shared" si="88"/>
        <v>Spain to World</v>
      </c>
      <c r="H2835">
        <v>2016</v>
      </c>
      <c r="I2835" t="s">
        <v>724</v>
      </c>
      <c r="J2835">
        <v>6</v>
      </c>
      <c r="K2835">
        <v>1389.5</v>
      </c>
      <c r="L2835" s="1">
        <f t="shared" si="89"/>
        <v>1.3895</v>
      </c>
    </row>
    <row r="2836" spans="1:12" ht="14.45">
      <c r="A2836" t="s">
        <v>723</v>
      </c>
      <c r="B2836" t="s">
        <v>731</v>
      </c>
      <c r="C2836">
        <v>841931</v>
      </c>
      <c r="D2836" t="s">
        <v>732</v>
      </c>
      <c r="E2836" t="s">
        <v>147</v>
      </c>
      <c r="F2836" t="s">
        <v>292</v>
      </c>
      <c r="G2836" t="str">
        <f t="shared" si="88"/>
        <v>Spain to World</v>
      </c>
      <c r="H2836">
        <v>2017</v>
      </c>
      <c r="I2836" t="s">
        <v>724</v>
      </c>
      <c r="J2836">
        <v>6</v>
      </c>
      <c r="K2836">
        <v>2126.8519999999999</v>
      </c>
      <c r="L2836" s="1">
        <f t="shared" si="89"/>
        <v>2.126852</v>
      </c>
    </row>
    <row r="2837" spans="1:12" ht="14.45">
      <c r="A2837" t="s">
        <v>723</v>
      </c>
      <c r="B2837" t="s">
        <v>731</v>
      </c>
      <c r="C2837">
        <v>841931</v>
      </c>
      <c r="D2837" t="s">
        <v>732</v>
      </c>
      <c r="E2837" t="s">
        <v>670</v>
      </c>
      <c r="F2837" t="s">
        <v>670</v>
      </c>
      <c r="G2837" t="str">
        <f t="shared" si="88"/>
        <v>Spain to EU27</v>
      </c>
      <c r="H2837">
        <v>2012</v>
      </c>
      <c r="I2837" t="s">
        <v>724</v>
      </c>
      <c r="J2837">
        <v>6</v>
      </c>
      <c r="K2837">
        <v>104.965</v>
      </c>
      <c r="L2837" s="1">
        <f t="shared" si="89"/>
        <v>0.104965</v>
      </c>
    </row>
    <row r="2838" spans="1:12" ht="14.45">
      <c r="A2838" t="s">
        <v>723</v>
      </c>
      <c r="B2838" t="s">
        <v>731</v>
      </c>
      <c r="C2838">
        <v>841931</v>
      </c>
      <c r="D2838" t="s">
        <v>732</v>
      </c>
      <c r="E2838" t="s">
        <v>670</v>
      </c>
      <c r="F2838" t="s">
        <v>670</v>
      </c>
      <c r="G2838" t="str">
        <f t="shared" si="88"/>
        <v>Spain to EU27</v>
      </c>
      <c r="H2838">
        <v>2013</v>
      </c>
      <c r="I2838" t="s">
        <v>724</v>
      </c>
      <c r="J2838">
        <v>6</v>
      </c>
      <c r="K2838">
        <v>3069.107</v>
      </c>
      <c r="L2838" s="1">
        <f t="shared" si="89"/>
        <v>3.0691069999999998</v>
      </c>
    </row>
    <row r="2839" spans="1:12" ht="14.45">
      <c r="A2839" t="s">
        <v>723</v>
      </c>
      <c r="B2839" t="s">
        <v>731</v>
      </c>
      <c r="C2839">
        <v>841931</v>
      </c>
      <c r="D2839" t="s">
        <v>732</v>
      </c>
      <c r="E2839" t="s">
        <v>670</v>
      </c>
      <c r="F2839" t="s">
        <v>670</v>
      </c>
      <c r="G2839" t="str">
        <f t="shared" si="88"/>
        <v>Spain to EU27</v>
      </c>
      <c r="H2839">
        <v>2014</v>
      </c>
      <c r="I2839" t="s">
        <v>724</v>
      </c>
      <c r="J2839">
        <v>6</v>
      </c>
      <c r="K2839">
        <v>5766.9639999999999</v>
      </c>
      <c r="L2839" s="1">
        <f t="shared" si="89"/>
        <v>5.7669639999999998</v>
      </c>
    </row>
    <row r="2840" spans="1:12" ht="14.45">
      <c r="A2840" t="s">
        <v>723</v>
      </c>
      <c r="B2840" t="s">
        <v>731</v>
      </c>
      <c r="C2840">
        <v>841931</v>
      </c>
      <c r="D2840" t="s">
        <v>732</v>
      </c>
      <c r="E2840" t="s">
        <v>670</v>
      </c>
      <c r="F2840" t="s">
        <v>670</v>
      </c>
      <c r="G2840" t="str">
        <f t="shared" si="88"/>
        <v>Spain to EU27</v>
      </c>
      <c r="H2840">
        <v>2015</v>
      </c>
      <c r="I2840" t="s">
        <v>724</v>
      </c>
      <c r="J2840">
        <v>6</v>
      </c>
      <c r="K2840">
        <v>149.14699999999999</v>
      </c>
      <c r="L2840" s="1">
        <f t="shared" si="89"/>
        <v>0.149147</v>
      </c>
    </row>
    <row r="2841" spans="1:12" ht="14.45">
      <c r="A2841" t="s">
        <v>723</v>
      </c>
      <c r="B2841" t="s">
        <v>731</v>
      </c>
      <c r="C2841">
        <v>841931</v>
      </c>
      <c r="D2841" t="s">
        <v>732</v>
      </c>
      <c r="E2841" t="s">
        <v>670</v>
      </c>
      <c r="F2841" t="s">
        <v>670</v>
      </c>
      <c r="G2841" t="str">
        <f t="shared" si="88"/>
        <v>Spain to EU27</v>
      </c>
      <c r="H2841">
        <v>2016</v>
      </c>
      <c r="I2841" t="s">
        <v>724</v>
      </c>
      <c r="J2841">
        <v>6</v>
      </c>
      <c r="K2841">
        <v>12.148999999999999</v>
      </c>
      <c r="L2841" s="1">
        <f t="shared" si="89"/>
        <v>1.2148999999999998E-2</v>
      </c>
    </row>
    <row r="2842" spans="1:12" ht="14.45">
      <c r="A2842" t="s">
        <v>723</v>
      </c>
      <c r="B2842" t="s">
        <v>731</v>
      </c>
      <c r="C2842">
        <v>841931</v>
      </c>
      <c r="D2842" t="s">
        <v>732</v>
      </c>
      <c r="E2842" t="s">
        <v>670</v>
      </c>
      <c r="F2842" t="s">
        <v>670</v>
      </c>
      <c r="G2842" t="str">
        <f t="shared" si="88"/>
        <v>Spain to EU27</v>
      </c>
      <c r="H2842">
        <v>2017</v>
      </c>
      <c r="I2842" t="s">
        <v>724</v>
      </c>
      <c r="J2842">
        <v>6</v>
      </c>
      <c r="K2842">
        <v>927.02499999999998</v>
      </c>
      <c r="L2842" s="1">
        <f t="shared" si="89"/>
        <v>0.92702499999999999</v>
      </c>
    </row>
    <row r="2843" spans="1:12" ht="14.45">
      <c r="A2843" t="s">
        <v>723</v>
      </c>
      <c r="B2843" t="s">
        <v>731</v>
      </c>
      <c r="C2843">
        <v>841940</v>
      </c>
      <c r="D2843" t="s">
        <v>732</v>
      </c>
      <c r="E2843" t="s">
        <v>147</v>
      </c>
      <c r="F2843" t="s">
        <v>292</v>
      </c>
      <c r="G2843" t="str">
        <f t="shared" si="88"/>
        <v>Spain to World</v>
      </c>
      <c r="H2843">
        <v>2012</v>
      </c>
      <c r="I2843" t="s">
        <v>724</v>
      </c>
      <c r="J2843">
        <v>6</v>
      </c>
      <c r="K2843">
        <v>28715.519</v>
      </c>
      <c r="L2843" s="1">
        <f t="shared" si="89"/>
        <v>28.715519</v>
      </c>
    </row>
    <row r="2844" spans="1:12" ht="14.45">
      <c r="A2844" t="s">
        <v>723</v>
      </c>
      <c r="B2844" t="s">
        <v>731</v>
      </c>
      <c r="C2844">
        <v>841940</v>
      </c>
      <c r="D2844" t="s">
        <v>732</v>
      </c>
      <c r="E2844" t="s">
        <v>147</v>
      </c>
      <c r="F2844" t="s">
        <v>292</v>
      </c>
      <c r="G2844" t="str">
        <f t="shared" si="88"/>
        <v>Spain to World</v>
      </c>
      <c r="H2844">
        <v>2013</v>
      </c>
      <c r="I2844" t="s">
        <v>724</v>
      </c>
      <c r="J2844">
        <v>6</v>
      </c>
      <c r="K2844">
        <v>18674.005000000001</v>
      </c>
      <c r="L2844" s="1">
        <f t="shared" si="89"/>
        <v>18.674005000000001</v>
      </c>
    </row>
    <row r="2845" spans="1:12" ht="14.45">
      <c r="A2845" t="s">
        <v>723</v>
      </c>
      <c r="B2845" t="s">
        <v>731</v>
      </c>
      <c r="C2845">
        <v>841940</v>
      </c>
      <c r="D2845" t="s">
        <v>732</v>
      </c>
      <c r="E2845" t="s">
        <v>147</v>
      </c>
      <c r="F2845" t="s">
        <v>292</v>
      </c>
      <c r="G2845" t="str">
        <f t="shared" si="88"/>
        <v>Spain to World</v>
      </c>
      <c r="H2845">
        <v>2014</v>
      </c>
      <c r="I2845" t="s">
        <v>724</v>
      </c>
      <c r="J2845">
        <v>6</v>
      </c>
      <c r="K2845">
        <v>18913.46</v>
      </c>
      <c r="L2845" s="1">
        <f t="shared" si="89"/>
        <v>18.913460000000001</v>
      </c>
    </row>
    <row r="2846" spans="1:12" ht="14.45">
      <c r="A2846" t="s">
        <v>723</v>
      </c>
      <c r="B2846" t="s">
        <v>731</v>
      </c>
      <c r="C2846">
        <v>841940</v>
      </c>
      <c r="D2846" t="s">
        <v>732</v>
      </c>
      <c r="E2846" t="s">
        <v>147</v>
      </c>
      <c r="F2846" t="s">
        <v>292</v>
      </c>
      <c r="G2846" t="str">
        <f t="shared" si="88"/>
        <v>Spain to World</v>
      </c>
      <c r="H2846">
        <v>2015</v>
      </c>
      <c r="I2846" t="s">
        <v>724</v>
      </c>
      <c r="J2846">
        <v>6</v>
      </c>
      <c r="K2846">
        <v>25315.244999999999</v>
      </c>
      <c r="L2846" s="1">
        <f t="shared" si="89"/>
        <v>25.315244999999997</v>
      </c>
    </row>
    <row r="2847" spans="1:12" ht="14.45">
      <c r="A2847" t="s">
        <v>723</v>
      </c>
      <c r="B2847" t="s">
        <v>731</v>
      </c>
      <c r="C2847">
        <v>841940</v>
      </c>
      <c r="D2847" t="s">
        <v>732</v>
      </c>
      <c r="E2847" t="s">
        <v>147</v>
      </c>
      <c r="F2847" t="s">
        <v>292</v>
      </c>
      <c r="G2847" t="str">
        <f t="shared" si="88"/>
        <v>Spain to World</v>
      </c>
      <c r="H2847">
        <v>2016</v>
      </c>
      <c r="I2847" t="s">
        <v>724</v>
      </c>
      <c r="J2847">
        <v>6</v>
      </c>
      <c r="K2847">
        <v>104775.276</v>
      </c>
      <c r="L2847" s="1">
        <f t="shared" si="89"/>
        <v>104.77527599999999</v>
      </c>
    </row>
    <row r="2848" spans="1:12" ht="14.45">
      <c r="A2848" t="s">
        <v>723</v>
      </c>
      <c r="B2848" t="s">
        <v>731</v>
      </c>
      <c r="C2848">
        <v>841940</v>
      </c>
      <c r="D2848" t="s">
        <v>732</v>
      </c>
      <c r="E2848" t="s">
        <v>147</v>
      </c>
      <c r="F2848" t="s">
        <v>292</v>
      </c>
      <c r="G2848" t="str">
        <f t="shared" si="88"/>
        <v>Spain to World</v>
      </c>
      <c r="H2848">
        <v>2017</v>
      </c>
      <c r="I2848" t="s">
        <v>724</v>
      </c>
      <c r="J2848">
        <v>6</v>
      </c>
      <c r="K2848">
        <v>24084.567999999999</v>
      </c>
      <c r="L2848" s="1">
        <f t="shared" si="89"/>
        <v>24.084568000000001</v>
      </c>
    </row>
    <row r="2849" spans="1:12" ht="14.45">
      <c r="A2849" t="s">
        <v>723</v>
      </c>
      <c r="B2849" t="s">
        <v>731</v>
      </c>
      <c r="C2849">
        <v>841940</v>
      </c>
      <c r="D2849" t="s">
        <v>732</v>
      </c>
      <c r="E2849" t="s">
        <v>670</v>
      </c>
      <c r="F2849" t="s">
        <v>670</v>
      </c>
      <c r="G2849" t="str">
        <f t="shared" si="88"/>
        <v>Spain to EU27</v>
      </c>
      <c r="H2849">
        <v>2012</v>
      </c>
      <c r="I2849" t="s">
        <v>724</v>
      </c>
      <c r="J2849">
        <v>6</v>
      </c>
      <c r="K2849">
        <v>202.1</v>
      </c>
      <c r="L2849" s="1">
        <f t="shared" si="89"/>
        <v>0.2021</v>
      </c>
    </row>
    <row r="2850" spans="1:12" ht="14.45">
      <c r="A2850" t="s">
        <v>723</v>
      </c>
      <c r="B2850" t="s">
        <v>731</v>
      </c>
      <c r="C2850">
        <v>841940</v>
      </c>
      <c r="D2850" t="s">
        <v>732</v>
      </c>
      <c r="E2850" t="s">
        <v>670</v>
      </c>
      <c r="F2850" t="s">
        <v>670</v>
      </c>
      <c r="G2850" t="str">
        <f t="shared" si="88"/>
        <v>Spain to EU27</v>
      </c>
      <c r="H2850">
        <v>2013</v>
      </c>
      <c r="I2850" t="s">
        <v>724</v>
      </c>
      <c r="J2850">
        <v>6</v>
      </c>
      <c r="K2850">
        <v>2234.6019999999999</v>
      </c>
      <c r="L2850" s="1">
        <f t="shared" si="89"/>
        <v>2.2346019999999998</v>
      </c>
    </row>
    <row r="2851" spans="1:12" ht="14.45">
      <c r="A2851" t="s">
        <v>723</v>
      </c>
      <c r="B2851" t="s">
        <v>731</v>
      </c>
      <c r="C2851">
        <v>841940</v>
      </c>
      <c r="D2851" t="s">
        <v>732</v>
      </c>
      <c r="E2851" t="s">
        <v>670</v>
      </c>
      <c r="F2851" t="s">
        <v>670</v>
      </c>
      <c r="G2851" t="str">
        <f t="shared" si="88"/>
        <v>Spain to EU27</v>
      </c>
      <c r="H2851">
        <v>2014</v>
      </c>
      <c r="I2851" t="s">
        <v>724</v>
      </c>
      <c r="J2851">
        <v>6</v>
      </c>
      <c r="K2851">
        <v>520.87</v>
      </c>
      <c r="L2851" s="1">
        <f t="shared" si="89"/>
        <v>0.52087000000000006</v>
      </c>
    </row>
    <row r="2852" spans="1:12" ht="14.45">
      <c r="A2852" t="s">
        <v>723</v>
      </c>
      <c r="B2852" t="s">
        <v>731</v>
      </c>
      <c r="C2852">
        <v>841940</v>
      </c>
      <c r="D2852" t="s">
        <v>732</v>
      </c>
      <c r="E2852" t="s">
        <v>670</v>
      </c>
      <c r="F2852" t="s">
        <v>670</v>
      </c>
      <c r="G2852" t="str">
        <f t="shared" si="88"/>
        <v>Spain to EU27</v>
      </c>
      <c r="H2852">
        <v>2015</v>
      </c>
      <c r="I2852" t="s">
        <v>724</v>
      </c>
      <c r="J2852">
        <v>6</v>
      </c>
      <c r="K2852">
        <v>1133.529</v>
      </c>
      <c r="L2852" s="1">
        <f t="shared" si="89"/>
        <v>1.133529</v>
      </c>
    </row>
    <row r="2853" spans="1:12" ht="14.45">
      <c r="A2853" t="s">
        <v>723</v>
      </c>
      <c r="B2853" t="s">
        <v>731</v>
      </c>
      <c r="C2853">
        <v>841940</v>
      </c>
      <c r="D2853" t="s">
        <v>732</v>
      </c>
      <c r="E2853" t="s">
        <v>670</v>
      </c>
      <c r="F2853" t="s">
        <v>670</v>
      </c>
      <c r="G2853" t="str">
        <f t="shared" si="88"/>
        <v>Spain to EU27</v>
      </c>
      <c r="H2853">
        <v>2016</v>
      </c>
      <c r="I2853" t="s">
        <v>724</v>
      </c>
      <c r="J2853">
        <v>6</v>
      </c>
      <c r="K2853">
        <v>59109.156999999999</v>
      </c>
      <c r="L2853" s="1">
        <f t="shared" si="89"/>
        <v>59.109156999999996</v>
      </c>
    </row>
    <row r="2854" spans="1:12" ht="14.45">
      <c r="A2854" t="s">
        <v>723</v>
      </c>
      <c r="B2854" t="s">
        <v>731</v>
      </c>
      <c r="C2854">
        <v>841940</v>
      </c>
      <c r="D2854" t="s">
        <v>732</v>
      </c>
      <c r="E2854" t="s">
        <v>670</v>
      </c>
      <c r="F2854" t="s">
        <v>670</v>
      </c>
      <c r="G2854" t="str">
        <f t="shared" si="88"/>
        <v>Spain to EU27</v>
      </c>
      <c r="H2854">
        <v>2017</v>
      </c>
      <c r="I2854" t="s">
        <v>724</v>
      </c>
      <c r="J2854">
        <v>6</v>
      </c>
      <c r="K2854">
        <v>5281.585</v>
      </c>
      <c r="L2854" s="1">
        <f t="shared" si="89"/>
        <v>5.2815849999999998</v>
      </c>
    </row>
    <row r="2855" spans="1:12" ht="14.45">
      <c r="A2855" t="s">
        <v>723</v>
      </c>
      <c r="B2855" t="s">
        <v>731</v>
      </c>
      <c r="C2855">
        <v>842129</v>
      </c>
      <c r="D2855" t="s">
        <v>732</v>
      </c>
      <c r="E2855" t="s">
        <v>147</v>
      </c>
      <c r="F2855" t="s">
        <v>292</v>
      </c>
      <c r="G2855" t="str">
        <f t="shared" si="88"/>
        <v>Spain to World</v>
      </c>
      <c r="H2855">
        <v>2012</v>
      </c>
      <c r="I2855" t="s">
        <v>724</v>
      </c>
      <c r="J2855">
        <v>6</v>
      </c>
      <c r="K2855">
        <v>37773.086000000003</v>
      </c>
      <c r="L2855" s="1">
        <f t="shared" si="89"/>
        <v>37.773086000000006</v>
      </c>
    </row>
    <row r="2856" spans="1:12" ht="14.45">
      <c r="A2856" t="s">
        <v>723</v>
      </c>
      <c r="B2856" t="s">
        <v>731</v>
      </c>
      <c r="C2856">
        <v>842129</v>
      </c>
      <c r="D2856" t="s">
        <v>732</v>
      </c>
      <c r="E2856" t="s">
        <v>147</v>
      </c>
      <c r="F2856" t="s">
        <v>292</v>
      </c>
      <c r="G2856" t="str">
        <f t="shared" si="88"/>
        <v>Spain to World</v>
      </c>
      <c r="H2856">
        <v>2013</v>
      </c>
      <c r="I2856" t="s">
        <v>724</v>
      </c>
      <c r="J2856">
        <v>6</v>
      </c>
      <c r="K2856">
        <v>46258.841999999997</v>
      </c>
      <c r="L2856" s="1">
        <f t="shared" si="89"/>
        <v>46.258841999999994</v>
      </c>
    </row>
    <row r="2857" spans="1:12" ht="14.45">
      <c r="A2857" t="s">
        <v>723</v>
      </c>
      <c r="B2857" t="s">
        <v>731</v>
      </c>
      <c r="C2857">
        <v>842129</v>
      </c>
      <c r="D2857" t="s">
        <v>732</v>
      </c>
      <c r="E2857" t="s">
        <v>147</v>
      </c>
      <c r="F2857" t="s">
        <v>292</v>
      </c>
      <c r="G2857" t="str">
        <f t="shared" si="88"/>
        <v>Spain to World</v>
      </c>
      <c r="H2857">
        <v>2014</v>
      </c>
      <c r="I2857" t="s">
        <v>724</v>
      </c>
      <c r="J2857">
        <v>6</v>
      </c>
      <c r="K2857">
        <v>41553.305999999997</v>
      </c>
      <c r="L2857" s="1">
        <f t="shared" si="89"/>
        <v>41.553305999999999</v>
      </c>
    </row>
    <row r="2858" spans="1:12" ht="14.45">
      <c r="A2858" t="s">
        <v>723</v>
      </c>
      <c r="B2858" t="s">
        <v>731</v>
      </c>
      <c r="C2858">
        <v>842129</v>
      </c>
      <c r="D2858" t="s">
        <v>732</v>
      </c>
      <c r="E2858" t="s">
        <v>147</v>
      </c>
      <c r="F2858" t="s">
        <v>292</v>
      </c>
      <c r="G2858" t="str">
        <f t="shared" si="88"/>
        <v>Spain to World</v>
      </c>
      <c r="H2858">
        <v>2015</v>
      </c>
      <c r="I2858" t="s">
        <v>724</v>
      </c>
      <c r="J2858">
        <v>6</v>
      </c>
      <c r="K2858">
        <v>45195.817000000003</v>
      </c>
      <c r="L2858" s="1">
        <f t="shared" si="89"/>
        <v>45.195817000000005</v>
      </c>
    </row>
    <row r="2859" spans="1:12" ht="14.45">
      <c r="A2859" t="s">
        <v>723</v>
      </c>
      <c r="B2859" t="s">
        <v>731</v>
      </c>
      <c r="C2859">
        <v>842129</v>
      </c>
      <c r="D2859" t="s">
        <v>732</v>
      </c>
      <c r="E2859" t="s">
        <v>147</v>
      </c>
      <c r="F2859" t="s">
        <v>292</v>
      </c>
      <c r="G2859" t="str">
        <f t="shared" si="88"/>
        <v>Spain to World</v>
      </c>
      <c r="H2859">
        <v>2016</v>
      </c>
      <c r="I2859" t="s">
        <v>724</v>
      </c>
      <c r="J2859">
        <v>6</v>
      </c>
      <c r="K2859">
        <v>34578.427000000003</v>
      </c>
      <c r="L2859" s="1">
        <f t="shared" si="89"/>
        <v>34.578427000000005</v>
      </c>
    </row>
    <row r="2860" spans="1:12" ht="14.45">
      <c r="A2860" t="s">
        <v>723</v>
      </c>
      <c r="B2860" t="s">
        <v>731</v>
      </c>
      <c r="C2860">
        <v>842129</v>
      </c>
      <c r="D2860" t="s">
        <v>732</v>
      </c>
      <c r="E2860" t="s">
        <v>147</v>
      </c>
      <c r="F2860" t="s">
        <v>292</v>
      </c>
      <c r="G2860" t="str">
        <f t="shared" si="88"/>
        <v>Spain to World</v>
      </c>
      <c r="H2860">
        <v>2017</v>
      </c>
      <c r="I2860" t="s">
        <v>724</v>
      </c>
      <c r="J2860">
        <v>6</v>
      </c>
      <c r="K2860">
        <v>48850.8</v>
      </c>
      <c r="L2860" s="1">
        <f t="shared" si="89"/>
        <v>48.8508</v>
      </c>
    </row>
    <row r="2861" spans="1:12" ht="14.45">
      <c r="A2861" t="s">
        <v>723</v>
      </c>
      <c r="B2861" t="s">
        <v>731</v>
      </c>
      <c r="C2861">
        <v>842129</v>
      </c>
      <c r="D2861" t="s">
        <v>732</v>
      </c>
      <c r="E2861" t="s">
        <v>670</v>
      </c>
      <c r="F2861" t="s">
        <v>670</v>
      </c>
      <c r="G2861" t="str">
        <f t="shared" si="88"/>
        <v>Spain to EU27</v>
      </c>
      <c r="H2861">
        <v>2012</v>
      </c>
      <c r="I2861" t="s">
        <v>724</v>
      </c>
      <c r="J2861">
        <v>6</v>
      </c>
      <c r="K2861">
        <v>18058.352999999999</v>
      </c>
      <c r="L2861" s="1">
        <f t="shared" si="89"/>
        <v>18.058353</v>
      </c>
    </row>
    <row r="2862" spans="1:12" ht="14.45">
      <c r="A2862" t="s">
        <v>723</v>
      </c>
      <c r="B2862" t="s">
        <v>731</v>
      </c>
      <c r="C2862">
        <v>842129</v>
      </c>
      <c r="D2862" t="s">
        <v>732</v>
      </c>
      <c r="E2862" t="s">
        <v>670</v>
      </c>
      <c r="F2862" t="s">
        <v>670</v>
      </c>
      <c r="G2862" t="str">
        <f t="shared" si="88"/>
        <v>Spain to EU27</v>
      </c>
      <c r="H2862">
        <v>2013</v>
      </c>
      <c r="I2862" t="s">
        <v>724</v>
      </c>
      <c r="J2862">
        <v>6</v>
      </c>
      <c r="K2862">
        <v>23956.608</v>
      </c>
      <c r="L2862" s="1">
        <f t="shared" si="89"/>
        <v>23.956607999999999</v>
      </c>
    </row>
    <row r="2863" spans="1:12" ht="14.45">
      <c r="A2863" t="s">
        <v>723</v>
      </c>
      <c r="B2863" t="s">
        <v>731</v>
      </c>
      <c r="C2863">
        <v>842129</v>
      </c>
      <c r="D2863" t="s">
        <v>732</v>
      </c>
      <c r="E2863" t="s">
        <v>670</v>
      </c>
      <c r="F2863" t="s">
        <v>670</v>
      </c>
      <c r="G2863" t="str">
        <f t="shared" si="88"/>
        <v>Spain to EU27</v>
      </c>
      <c r="H2863">
        <v>2014</v>
      </c>
      <c r="I2863" t="s">
        <v>724</v>
      </c>
      <c r="J2863">
        <v>6</v>
      </c>
      <c r="K2863">
        <v>17797.708999999999</v>
      </c>
      <c r="L2863" s="1">
        <f t="shared" si="89"/>
        <v>17.797708999999998</v>
      </c>
    </row>
    <row r="2864" spans="1:12" ht="14.45">
      <c r="A2864" t="s">
        <v>723</v>
      </c>
      <c r="B2864" t="s">
        <v>731</v>
      </c>
      <c r="C2864">
        <v>842129</v>
      </c>
      <c r="D2864" t="s">
        <v>732</v>
      </c>
      <c r="E2864" t="s">
        <v>670</v>
      </c>
      <c r="F2864" t="s">
        <v>670</v>
      </c>
      <c r="G2864" t="str">
        <f t="shared" si="88"/>
        <v>Spain to EU27</v>
      </c>
      <c r="H2864">
        <v>2015</v>
      </c>
      <c r="I2864" t="s">
        <v>724</v>
      </c>
      <c r="J2864">
        <v>6</v>
      </c>
      <c r="K2864">
        <v>17915.3</v>
      </c>
      <c r="L2864" s="1">
        <f t="shared" si="89"/>
        <v>17.915299999999998</v>
      </c>
    </row>
    <row r="2865" spans="1:12" ht="14.45">
      <c r="A2865" t="s">
        <v>723</v>
      </c>
      <c r="B2865" t="s">
        <v>731</v>
      </c>
      <c r="C2865">
        <v>842129</v>
      </c>
      <c r="D2865" t="s">
        <v>732</v>
      </c>
      <c r="E2865" t="s">
        <v>670</v>
      </c>
      <c r="F2865" t="s">
        <v>670</v>
      </c>
      <c r="G2865" t="str">
        <f t="shared" si="88"/>
        <v>Spain to EU27</v>
      </c>
      <c r="H2865">
        <v>2016</v>
      </c>
      <c r="I2865" t="s">
        <v>724</v>
      </c>
      <c r="J2865">
        <v>6</v>
      </c>
      <c r="K2865">
        <v>16911.697</v>
      </c>
      <c r="L2865" s="1">
        <f t="shared" si="89"/>
        <v>16.911697</v>
      </c>
    </row>
    <row r="2866" spans="1:12" ht="14.45">
      <c r="A2866" t="s">
        <v>723</v>
      </c>
      <c r="B2866" t="s">
        <v>731</v>
      </c>
      <c r="C2866">
        <v>842129</v>
      </c>
      <c r="D2866" t="s">
        <v>732</v>
      </c>
      <c r="E2866" t="s">
        <v>670</v>
      </c>
      <c r="F2866" t="s">
        <v>670</v>
      </c>
      <c r="G2866" t="str">
        <f t="shared" si="88"/>
        <v>Spain to EU27</v>
      </c>
      <c r="H2866">
        <v>2017</v>
      </c>
      <c r="I2866" t="s">
        <v>724</v>
      </c>
      <c r="J2866">
        <v>6</v>
      </c>
      <c r="K2866">
        <v>26377.99</v>
      </c>
      <c r="L2866" s="1">
        <f t="shared" si="89"/>
        <v>26.37799</v>
      </c>
    </row>
    <row r="2867" spans="1:12" ht="14.45">
      <c r="A2867" t="s">
        <v>723</v>
      </c>
      <c r="B2867" t="s">
        <v>731</v>
      </c>
      <c r="C2867">
        <v>842139</v>
      </c>
      <c r="D2867" t="s">
        <v>732</v>
      </c>
      <c r="E2867" t="s">
        <v>147</v>
      </c>
      <c r="F2867" t="s">
        <v>292</v>
      </c>
      <c r="G2867" t="str">
        <f t="shared" si="88"/>
        <v>Spain to World</v>
      </c>
      <c r="H2867">
        <v>2012</v>
      </c>
      <c r="I2867" t="s">
        <v>724</v>
      </c>
      <c r="J2867">
        <v>6</v>
      </c>
      <c r="K2867">
        <v>183045.361</v>
      </c>
      <c r="L2867" s="1">
        <f t="shared" si="89"/>
        <v>183.04536100000001</v>
      </c>
    </row>
    <row r="2868" spans="1:12" ht="14.45">
      <c r="A2868" t="s">
        <v>723</v>
      </c>
      <c r="B2868" t="s">
        <v>731</v>
      </c>
      <c r="C2868">
        <v>842139</v>
      </c>
      <c r="D2868" t="s">
        <v>732</v>
      </c>
      <c r="E2868" t="s">
        <v>147</v>
      </c>
      <c r="F2868" t="s">
        <v>292</v>
      </c>
      <c r="G2868" t="str">
        <f t="shared" si="88"/>
        <v>Spain to World</v>
      </c>
      <c r="H2868">
        <v>2013</v>
      </c>
      <c r="I2868" t="s">
        <v>724</v>
      </c>
      <c r="J2868">
        <v>6</v>
      </c>
      <c r="K2868">
        <v>129769.564</v>
      </c>
      <c r="L2868" s="1">
        <f t="shared" si="89"/>
        <v>129.769564</v>
      </c>
    </row>
    <row r="2869" spans="1:12" ht="14.45">
      <c r="A2869" t="s">
        <v>723</v>
      </c>
      <c r="B2869" t="s">
        <v>731</v>
      </c>
      <c r="C2869">
        <v>842139</v>
      </c>
      <c r="D2869" t="s">
        <v>732</v>
      </c>
      <c r="E2869" t="s">
        <v>147</v>
      </c>
      <c r="F2869" t="s">
        <v>292</v>
      </c>
      <c r="G2869" t="str">
        <f t="shared" si="88"/>
        <v>Spain to World</v>
      </c>
      <c r="H2869">
        <v>2014</v>
      </c>
      <c r="I2869" t="s">
        <v>724</v>
      </c>
      <c r="J2869">
        <v>6</v>
      </c>
      <c r="K2869">
        <v>118384.473</v>
      </c>
      <c r="L2869" s="1">
        <f t="shared" si="89"/>
        <v>118.384473</v>
      </c>
    </row>
    <row r="2870" spans="1:12" ht="14.45">
      <c r="A2870" t="s">
        <v>723</v>
      </c>
      <c r="B2870" t="s">
        <v>731</v>
      </c>
      <c r="C2870">
        <v>842139</v>
      </c>
      <c r="D2870" t="s">
        <v>732</v>
      </c>
      <c r="E2870" t="s">
        <v>147</v>
      </c>
      <c r="F2870" t="s">
        <v>292</v>
      </c>
      <c r="G2870" t="str">
        <f t="shared" si="88"/>
        <v>Spain to World</v>
      </c>
      <c r="H2870">
        <v>2015</v>
      </c>
      <c r="I2870" t="s">
        <v>724</v>
      </c>
      <c r="J2870">
        <v>6</v>
      </c>
      <c r="K2870">
        <v>118849.95299999999</v>
      </c>
      <c r="L2870" s="1">
        <f t="shared" si="89"/>
        <v>118.849953</v>
      </c>
    </row>
    <row r="2871" spans="1:12" ht="14.45">
      <c r="A2871" t="s">
        <v>723</v>
      </c>
      <c r="B2871" t="s">
        <v>731</v>
      </c>
      <c r="C2871">
        <v>842139</v>
      </c>
      <c r="D2871" t="s">
        <v>732</v>
      </c>
      <c r="E2871" t="s">
        <v>147</v>
      </c>
      <c r="F2871" t="s">
        <v>292</v>
      </c>
      <c r="G2871" t="str">
        <f t="shared" si="88"/>
        <v>Spain to World</v>
      </c>
      <c r="H2871">
        <v>2016</v>
      </c>
      <c r="I2871" t="s">
        <v>724</v>
      </c>
      <c r="J2871">
        <v>6</v>
      </c>
      <c r="K2871">
        <v>83667.16</v>
      </c>
      <c r="L2871" s="1">
        <f t="shared" si="89"/>
        <v>83.66716000000001</v>
      </c>
    </row>
    <row r="2872" spans="1:12" ht="14.45">
      <c r="A2872" t="s">
        <v>723</v>
      </c>
      <c r="B2872" t="s">
        <v>731</v>
      </c>
      <c r="C2872">
        <v>842139</v>
      </c>
      <c r="D2872" t="s">
        <v>732</v>
      </c>
      <c r="E2872" t="s">
        <v>147</v>
      </c>
      <c r="F2872" t="s">
        <v>292</v>
      </c>
      <c r="G2872" t="str">
        <f t="shared" si="88"/>
        <v>Spain to World</v>
      </c>
      <c r="H2872">
        <v>2017</v>
      </c>
      <c r="I2872" t="s">
        <v>724</v>
      </c>
      <c r="J2872">
        <v>6</v>
      </c>
      <c r="K2872">
        <v>91269.292000000001</v>
      </c>
      <c r="L2872" s="1">
        <f t="shared" si="89"/>
        <v>91.269292000000007</v>
      </c>
    </row>
    <row r="2873" spans="1:12" ht="14.45">
      <c r="A2873" t="s">
        <v>723</v>
      </c>
      <c r="B2873" t="s">
        <v>731</v>
      </c>
      <c r="C2873">
        <v>842139</v>
      </c>
      <c r="D2873" t="s">
        <v>732</v>
      </c>
      <c r="E2873" t="s">
        <v>670</v>
      </c>
      <c r="F2873" t="s">
        <v>670</v>
      </c>
      <c r="G2873" t="str">
        <f t="shared" si="88"/>
        <v>Spain to EU27</v>
      </c>
      <c r="H2873">
        <v>2012</v>
      </c>
      <c r="I2873" t="s">
        <v>724</v>
      </c>
      <c r="J2873">
        <v>6</v>
      </c>
      <c r="K2873">
        <v>75895.812000000005</v>
      </c>
      <c r="L2873" s="1">
        <f t="shared" si="89"/>
        <v>75.895812000000006</v>
      </c>
    </row>
    <row r="2874" spans="1:12" ht="14.45">
      <c r="A2874" t="s">
        <v>723</v>
      </c>
      <c r="B2874" t="s">
        <v>731</v>
      </c>
      <c r="C2874">
        <v>842139</v>
      </c>
      <c r="D2874" t="s">
        <v>732</v>
      </c>
      <c r="E2874" t="s">
        <v>670</v>
      </c>
      <c r="F2874" t="s">
        <v>670</v>
      </c>
      <c r="G2874" t="str">
        <f t="shared" si="88"/>
        <v>Spain to EU27</v>
      </c>
      <c r="H2874">
        <v>2013</v>
      </c>
      <c r="I2874" t="s">
        <v>724</v>
      </c>
      <c r="J2874">
        <v>6</v>
      </c>
      <c r="K2874">
        <v>43639.036999999997</v>
      </c>
      <c r="L2874" s="1">
        <f t="shared" si="89"/>
        <v>43.639036999999995</v>
      </c>
    </row>
    <row r="2875" spans="1:12" ht="14.45">
      <c r="A2875" t="s">
        <v>723</v>
      </c>
      <c r="B2875" t="s">
        <v>731</v>
      </c>
      <c r="C2875">
        <v>842139</v>
      </c>
      <c r="D2875" t="s">
        <v>732</v>
      </c>
      <c r="E2875" t="s">
        <v>670</v>
      </c>
      <c r="F2875" t="s">
        <v>670</v>
      </c>
      <c r="G2875" t="str">
        <f t="shared" si="88"/>
        <v>Spain to EU27</v>
      </c>
      <c r="H2875">
        <v>2014</v>
      </c>
      <c r="I2875" t="s">
        <v>724</v>
      </c>
      <c r="J2875">
        <v>6</v>
      </c>
      <c r="K2875">
        <v>61902.29</v>
      </c>
      <c r="L2875" s="1">
        <f t="shared" si="89"/>
        <v>61.902290000000001</v>
      </c>
    </row>
    <row r="2876" spans="1:12" ht="14.45">
      <c r="A2876" t="s">
        <v>723</v>
      </c>
      <c r="B2876" t="s">
        <v>731</v>
      </c>
      <c r="C2876">
        <v>842139</v>
      </c>
      <c r="D2876" t="s">
        <v>732</v>
      </c>
      <c r="E2876" t="s">
        <v>670</v>
      </c>
      <c r="F2876" t="s">
        <v>670</v>
      </c>
      <c r="G2876" t="str">
        <f t="shared" si="88"/>
        <v>Spain to EU27</v>
      </c>
      <c r="H2876">
        <v>2015</v>
      </c>
      <c r="I2876" t="s">
        <v>724</v>
      </c>
      <c r="J2876">
        <v>6</v>
      </c>
      <c r="K2876">
        <v>44545.625999999997</v>
      </c>
      <c r="L2876" s="1">
        <f t="shared" si="89"/>
        <v>44.545625999999999</v>
      </c>
    </row>
    <row r="2877" spans="1:12" ht="14.45">
      <c r="A2877" t="s">
        <v>723</v>
      </c>
      <c r="B2877" t="s">
        <v>731</v>
      </c>
      <c r="C2877">
        <v>842139</v>
      </c>
      <c r="D2877" t="s">
        <v>732</v>
      </c>
      <c r="E2877" t="s">
        <v>670</v>
      </c>
      <c r="F2877" t="s">
        <v>670</v>
      </c>
      <c r="G2877" t="str">
        <f t="shared" si="88"/>
        <v>Spain to EU27</v>
      </c>
      <c r="H2877">
        <v>2016</v>
      </c>
      <c r="I2877" t="s">
        <v>724</v>
      </c>
      <c r="J2877">
        <v>6</v>
      </c>
      <c r="K2877">
        <v>47545.538</v>
      </c>
      <c r="L2877" s="1">
        <f t="shared" si="89"/>
        <v>47.545538000000001</v>
      </c>
    </row>
    <row r="2878" spans="1:12" ht="14.45">
      <c r="A2878" t="s">
        <v>723</v>
      </c>
      <c r="B2878" t="s">
        <v>731</v>
      </c>
      <c r="C2878">
        <v>842139</v>
      </c>
      <c r="D2878" t="s">
        <v>732</v>
      </c>
      <c r="E2878" t="s">
        <v>670</v>
      </c>
      <c r="F2878" t="s">
        <v>670</v>
      </c>
      <c r="G2878" t="str">
        <f t="shared" si="88"/>
        <v>Spain to EU27</v>
      </c>
      <c r="H2878">
        <v>2017</v>
      </c>
      <c r="I2878" t="s">
        <v>724</v>
      </c>
      <c r="J2878">
        <v>6</v>
      </c>
      <c r="K2878">
        <v>45136.188000000002</v>
      </c>
      <c r="L2878" s="1">
        <f t="shared" si="89"/>
        <v>45.136188000000004</v>
      </c>
    </row>
    <row r="2879" spans="1:12" ht="14.45">
      <c r="A2879" t="s">
        <v>723</v>
      </c>
      <c r="B2879" t="s">
        <v>731</v>
      </c>
      <c r="C2879">
        <v>847989</v>
      </c>
      <c r="D2879" t="s">
        <v>732</v>
      </c>
      <c r="E2879" t="s">
        <v>147</v>
      </c>
      <c r="F2879" t="s">
        <v>292</v>
      </c>
      <c r="G2879" t="str">
        <f t="shared" si="88"/>
        <v>Spain to World</v>
      </c>
      <c r="H2879">
        <v>2012</v>
      </c>
      <c r="I2879" t="s">
        <v>724</v>
      </c>
      <c r="J2879">
        <v>6</v>
      </c>
      <c r="K2879">
        <v>255994.29699999999</v>
      </c>
      <c r="L2879" s="1">
        <f t="shared" si="89"/>
        <v>255.99429699999999</v>
      </c>
    </row>
    <row r="2880" spans="1:12" ht="14.45">
      <c r="A2880" t="s">
        <v>723</v>
      </c>
      <c r="B2880" t="s">
        <v>731</v>
      </c>
      <c r="C2880">
        <v>847989</v>
      </c>
      <c r="D2880" t="s">
        <v>732</v>
      </c>
      <c r="E2880" t="s">
        <v>147</v>
      </c>
      <c r="F2880" t="s">
        <v>292</v>
      </c>
      <c r="G2880" t="str">
        <f t="shared" si="88"/>
        <v>Spain to World</v>
      </c>
      <c r="H2880">
        <v>2013</v>
      </c>
      <c r="I2880" t="s">
        <v>724</v>
      </c>
      <c r="J2880">
        <v>6</v>
      </c>
      <c r="K2880">
        <v>295783.83399999997</v>
      </c>
      <c r="L2880" s="1">
        <f t="shared" si="89"/>
        <v>295.78383399999996</v>
      </c>
    </row>
    <row r="2881" spans="1:12" ht="14.45">
      <c r="A2881" t="s">
        <v>723</v>
      </c>
      <c r="B2881" t="s">
        <v>731</v>
      </c>
      <c r="C2881">
        <v>847989</v>
      </c>
      <c r="D2881" t="s">
        <v>732</v>
      </c>
      <c r="E2881" t="s">
        <v>147</v>
      </c>
      <c r="F2881" t="s">
        <v>292</v>
      </c>
      <c r="G2881" t="str">
        <f t="shared" si="88"/>
        <v>Spain to World</v>
      </c>
      <c r="H2881">
        <v>2014</v>
      </c>
      <c r="I2881" t="s">
        <v>724</v>
      </c>
      <c r="J2881">
        <v>6</v>
      </c>
      <c r="K2881">
        <v>368789.61200000002</v>
      </c>
      <c r="L2881" s="1">
        <f t="shared" si="89"/>
        <v>368.78961200000003</v>
      </c>
    </row>
    <row r="2882" spans="1:12" ht="14.45">
      <c r="A2882" t="s">
        <v>723</v>
      </c>
      <c r="B2882" t="s">
        <v>731</v>
      </c>
      <c r="C2882">
        <v>847989</v>
      </c>
      <c r="D2882" t="s">
        <v>732</v>
      </c>
      <c r="E2882" t="s">
        <v>147</v>
      </c>
      <c r="F2882" t="s">
        <v>292</v>
      </c>
      <c r="G2882" t="str">
        <f t="shared" si="88"/>
        <v>Spain to World</v>
      </c>
      <c r="H2882">
        <v>2015</v>
      </c>
      <c r="I2882" t="s">
        <v>724</v>
      </c>
      <c r="J2882">
        <v>6</v>
      </c>
      <c r="K2882">
        <v>261986.76699999999</v>
      </c>
      <c r="L2882" s="1">
        <f t="shared" si="89"/>
        <v>261.98676699999999</v>
      </c>
    </row>
    <row r="2883" spans="1:12" ht="14.45">
      <c r="A2883" t="s">
        <v>723</v>
      </c>
      <c r="B2883" t="s">
        <v>731</v>
      </c>
      <c r="C2883">
        <v>847989</v>
      </c>
      <c r="D2883" t="s">
        <v>732</v>
      </c>
      <c r="E2883" t="s">
        <v>147</v>
      </c>
      <c r="F2883" t="s">
        <v>292</v>
      </c>
      <c r="G2883" t="str">
        <f t="shared" si="88"/>
        <v>Spain to World</v>
      </c>
      <c r="H2883">
        <v>2016</v>
      </c>
      <c r="I2883" t="s">
        <v>724</v>
      </c>
      <c r="J2883">
        <v>6</v>
      </c>
      <c r="K2883">
        <v>261111.82800000001</v>
      </c>
      <c r="L2883" s="1">
        <f t="shared" si="89"/>
        <v>261.111828</v>
      </c>
    </row>
    <row r="2884" spans="1:12" ht="14.45">
      <c r="A2884" t="s">
        <v>723</v>
      </c>
      <c r="B2884" t="s">
        <v>731</v>
      </c>
      <c r="C2884">
        <v>847989</v>
      </c>
      <c r="D2884" t="s">
        <v>732</v>
      </c>
      <c r="E2884" t="s">
        <v>147</v>
      </c>
      <c r="F2884" t="s">
        <v>292</v>
      </c>
      <c r="G2884" t="str">
        <f t="shared" si="88"/>
        <v>Spain to World</v>
      </c>
      <c r="H2884">
        <v>2017</v>
      </c>
      <c r="I2884" t="s">
        <v>724</v>
      </c>
      <c r="J2884">
        <v>6</v>
      </c>
      <c r="K2884">
        <v>356727.04800000001</v>
      </c>
      <c r="L2884" s="1">
        <f t="shared" si="89"/>
        <v>356.72704800000002</v>
      </c>
    </row>
    <row r="2885" spans="1:12" ht="14.45">
      <c r="A2885" t="s">
        <v>723</v>
      </c>
      <c r="B2885" t="s">
        <v>731</v>
      </c>
      <c r="C2885">
        <v>847989</v>
      </c>
      <c r="D2885" t="s">
        <v>732</v>
      </c>
      <c r="E2885" t="s">
        <v>670</v>
      </c>
      <c r="F2885" t="s">
        <v>670</v>
      </c>
      <c r="G2885" t="str">
        <f t="shared" si="88"/>
        <v>Spain to EU27</v>
      </c>
      <c r="H2885">
        <v>2012</v>
      </c>
      <c r="I2885" t="s">
        <v>724</v>
      </c>
      <c r="J2885">
        <v>6</v>
      </c>
      <c r="K2885">
        <v>74756.694000000003</v>
      </c>
      <c r="L2885" s="1">
        <f t="shared" si="89"/>
        <v>74.75669400000001</v>
      </c>
    </row>
    <row r="2886" spans="1:12" ht="14.45">
      <c r="A2886" t="s">
        <v>723</v>
      </c>
      <c r="B2886" t="s">
        <v>731</v>
      </c>
      <c r="C2886">
        <v>847989</v>
      </c>
      <c r="D2886" t="s">
        <v>732</v>
      </c>
      <c r="E2886" t="s">
        <v>670</v>
      </c>
      <c r="F2886" t="s">
        <v>670</v>
      </c>
      <c r="G2886" t="str">
        <f t="shared" si="88"/>
        <v>Spain to EU27</v>
      </c>
      <c r="H2886">
        <v>2013</v>
      </c>
      <c r="I2886" t="s">
        <v>724</v>
      </c>
      <c r="J2886">
        <v>6</v>
      </c>
      <c r="K2886">
        <v>77268.55</v>
      </c>
      <c r="L2886" s="1">
        <f t="shared" si="89"/>
        <v>77.268550000000005</v>
      </c>
    </row>
    <row r="2887" spans="1:12" ht="14.45">
      <c r="A2887" t="s">
        <v>723</v>
      </c>
      <c r="B2887" t="s">
        <v>731</v>
      </c>
      <c r="C2887">
        <v>847989</v>
      </c>
      <c r="D2887" t="s">
        <v>732</v>
      </c>
      <c r="E2887" t="s">
        <v>670</v>
      </c>
      <c r="F2887" t="s">
        <v>670</v>
      </c>
      <c r="G2887" t="str">
        <f t="shared" si="88"/>
        <v>Spain to EU27</v>
      </c>
      <c r="H2887">
        <v>2014</v>
      </c>
      <c r="I2887" t="s">
        <v>724</v>
      </c>
      <c r="J2887">
        <v>6</v>
      </c>
      <c r="K2887">
        <v>96475.119000000006</v>
      </c>
      <c r="L2887" s="1">
        <f t="shared" si="89"/>
        <v>96.475119000000007</v>
      </c>
    </row>
    <row r="2888" spans="1:12" ht="14.45">
      <c r="A2888" t="s">
        <v>723</v>
      </c>
      <c r="B2888" t="s">
        <v>731</v>
      </c>
      <c r="C2888">
        <v>847989</v>
      </c>
      <c r="D2888" t="s">
        <v>732</v>
      </c>
      <c r="E2888" t="s">
        <v>670</v>
      </c>
      <c r="F2888" t="s">
        <v>670</v>
      </c>
      <c r="G2888" t="str">
        <f t="shared" si="88"/>
        <v>Spain to EU27</v>
      </c>
      <c r="H2888">
        <v>2015</v>
      </c>
      <c r="I2888" t="s">
        <v>724</v>
      </c>
      <c r="J2888">
        <v>6</v>
      </c>
      <c r="K2888">
        <v>85593.14</v>
      </c>
      <c r="L2888" s="1">
        <f t="shared" si="89"/>
        <v>85.593140000000005</v>
      </c>
    </row>
    <row r="2889" spans="1:12" ht="14.45">
      <c r="A2889" t="s">
        <v>723</v>
      </c>
      <c r="B2889" t="s">
        <v>731</v>
      </c>
      <c r="C2889">
        <v>847989</v>
      </c>
      <c r="D2889" t="s">
        <v>732</v>
      </c>
      <c r="E2889" t="s">
        <v>670</v>
      </c>
      <c r="F2889" t="s">
        <v>670</v>
      </c>
      <c r="G2889" t="str">
        <f t="shared" ref="G2889:G2952" si="90">CONCATENATE(D2889, " to ", F2889)</f>
        <v>Spain to EU27</v>
      </c>
      <c r="H2889">
        <v>2016</v>
      </c>
      <c r="I2889" t="s">
        <v>724</v>
      </c>
      <c r="J2889">
        <v>6</v>
      </c>
      <c r="K2889">
        <v>84607.074999999997</v>
      </c>
      <c r="L2889" s="1">
        <f t="shared" ref="L2889:L2952" si="91">K2889/1000</f>
        <v>84.607074999999995</v>
      </c>
    </row>
    <row r="2890" spans="1:12" ht="14.45">
      <c r="A2890" t="s">
        <v>723</v>
      </c>
      <c r="B2890" t="s">
        <v>731</v>
      </c>
      <c r="C2890">
        <v>847989</v>
      </c>
      <c r="D2890" t="s">
        <v>732</v>
      </c>
      <c r="E2890" t="s">
        <v>670</v>
      </c>
      <c r="F2890" t="s">
        <v>670</v>
      </c>
      <c r="G2890" t="str">
        <f t="shared" si="90"/>
        <v>Spain to EU27</v>
      </c>
      <c r="H2890">
        <v>2017</v>
      </c>
      <c r="I2890" t="s">
        <v>724</v>
      </c>
      <c r="J2890">
        <v>6</v>
      </c>
      <c r="K2890">
        <v>113934.91800000001</v>
      </c>
      <c r="L2890" s="1">
        <f t="shared" si="91"/>
        <v>113.93491800000001</v>
      </c>
    </row>
    <row r="2891" spans="1:12" ht="14.45">
      <c r="A2891" t="s">
        <v>723</v>
      </c>
      <c r="B2891" t="s">
        <v>825</v>
      </c>
      <c r="C2891">
        <v>730900</v>
      </c>
      <c r="D2891" t="s">
        <v>826</v>
      </c>
      <c r="E2891" t="s">
        <v>147</v>
      </c>
      <c r="F2891" t="s">
        <v>292</v>
      </c>
      <c r="G2891" t="str">
        <f t="shared" si="90"/>
        <v>Estonia to World</v>
      </c>
      <c r="H2891">
        <v>2012</v>
      </c>
      <c r="I2891" t="s">
        <v>724</v>
      </c>
      <c r="J2891">
        <v>6</v>
      </c>
      <c r="K2891">
        <v>32460.227999999999</v>
      </c>
      <c r="L2891" s="1">
        <f t="shared" si="91"/>
        <v>32.460228000000001</v>
      </c>
    </row>
    <row r="2892" spans="1:12" ht="14.45">
      <c r="A2892" t="s">
        <v>723</v>
      </c>
      <c r="B2892" t="s">
        <v>825</v>
      </c>
      <c r="C2892">
        <v>730900</v>
      </c>
      <c r="D2892" t="s">
        <v>826</v>
      </c>
      <c r="E2892" t="s">
        <v>147</v>
      </c>
      <c r="F2892" t="s">
        <v>292</v>
      </c>
      <c r="G2892" t="str">
        <f t="shared" si="90"/>
        <v>Estonia to World</v>
      </c>
      <c r="H2892">
        <v>2013</v>
      </c>
      <c r="I2892" t="s">
        <v>724</v>
      </c>
      <c r="J2892">
        <v>6</v>
      </c>
      <c r="K2892">
        <v>27235.826000000001</v>
      </c>
      <c r="L2892" s="1">
        <f t="shared" si="91"/>
        <v>27.235825999999999</v>
      </c>
    </row>
    <row r="2893" spans="1:12" ht="14.45">
      <c r="A2893" t="s">
        <v>723</v>
      </c>
      <c r="B2893" t="s">
        <v>825</v>
      </c>
      <c r="C2893">
        <v>730900</v>
      </c>
      <c r="D2893" t="s">
        <v>826</v>
      </c>
      <c r="E2893" t="s">
        <v>147</v>
      </c>
      <c r="F2893" t="s">
        <v>292</v>
      </c>
      <c r="G2893" t="str">
        <f t="shared" si="90"/>
        <v>Estonia to World</v>
      </c>
      <c r="H2893">
        <v>2014</v>
      </c>
      <c r="I2893" t="s">
        <v>724</v>
      </c>
      <c r="J2893">
        <v>6</v>
      </c>
      <c r="K2893">
        <v>30849.148000000001</v>
      </c>
      <c r="L2893" s="1">
        <f t="shared" si="91"/>
        <v>30.849148</v>
      </c>
    </row>
    <row r="2894" spans="1:12" ht="14.45">
      <c r="A2894" t="s">
        <v>723</v>
      </c>
      <c r="B2894" t="s">
        <v>825</v>
      </c>
      <c r="C2894">
        <v>730900</v>
      </c>
      <c r="D2894" t="s">
        <v>826</v>
      </c>
      <c r="E2894" t="s">
        <v>147</v>
      </c>
      <c r="F2894" t="s">
        <v>292</v>
      </c>
      <c r="G2894" t="str">
        <f t="shared" si="90"/>
        <v>Estonia to World</v>
      </c>
      <c r="H2894">
        <v>2015</v>
      </c>
      <c r="I2894" t="s">
        <v>724</v>
      </c>
      <c r="J2894">
        <v>6</v>
      </c>
      <c r="K2894">
        <v>18218.327000000001</v>
      </c>
      <c r="L2894" s="1">
        <f t="shared" si="91"/>
        <v>18.218327000000002</v>
      </c>
    </row>
    <row r="2895" spans="1:12" ht="14.45">
      <c r="A2895" t="s">
        <v>723</v>
      </c>
      <c r="B2895" t="s">
        <v>825</v>
      </c>
      <c r="C2895">
        <v>730900</v>
      </c>
      <c r="D2895" t="s">
        <v>826</v>
      </c>
      <c r="E2895" t="s">
        <v>147</v>
      </c>
      <c r="F2895" t="s">
        <v>292</v>
      </c>
      <c r="G2895" t="str">
        <f t="shared" si="90"/>
        <v>Estonia to World</v>
      </c>
      <c r="H2895">
        <v>2016</v>
      </c>
      <c r="I2895" t="s">
        <v>724</v>
      </c>
      <c r="J2895">
        <v>6</v>
      </c>
      <c r="K2895">
        <v>29841.989000000001</v>
      </c>
      <c r="L2895" s="1">
        <f t="shared" si="91"/>
        <v>29.841989000000002</v>
      </c>
    </row>
    <row r="2896" spans="1:12" ht="14.45">
      <c r="A2896" t="s">
        <v>723</v>
      </c>
      <c r="B2896" t="s">
        <v>825</v>
      </c>
      <c r="C2896">
        <v>730900</v>
      </c>
      <c r="D2896" t="s">
        <v>826</v>
      </c>
      <c r="E2896" t="s">
        <v>147</v>
      </c>
      <c r="F2896" t="s">
        <v>292</v>
      </c>
      <c r="G2896" t="str">
        <f t="shared" si="90"/>
        <v>Estonia to World</v>
      </c>
      <c r="H2896">
        <v>2017</v>
      </c>
      <c r="I2896" t="s">
        <v>724</v>
      </c>
      <c r="J2896">
        <v>6</v>
      </c>
      <c r="K2896">
        <v>24695.319</v>
      </c>
      <c r="L2896" s="1">
        <f t="shared" si="91"/>
        <v>24.695318999999998</v>
      </c>
    </row>
    <row r="2897" spans="1:12" ht="14.45">
      <c r="A2897" t="s">
        <v>723</v>
      </c>
      <c r="B2897" t="s">
        <v>825</v>
      </c>
      <c r="C2897">
        <v>730900</v>
      </c>
      <c r="D2897" t="s">
        <v>826</v>
      </c>
      <c r="E2897" t="s">
        <v>670</v>
      </c>
      <c r="F2897" t="s">
        <v>670</v>
      </c>
      <c r="G2897" t="str">
        <f t="shared" si="90"/>
        <v>Estonia to EU27</v>
      </c>
      <c r="H2897">
        <v>2012</v>
      </c>
      <c r="I2897" t="s">
        <v>724</v>
      </c>
      <c r="J2897">
        <v>6</v>
      </c>
      <c r="K2897">
        <v>25183.249</v>
      </c>
      <c r="L2897" s="1">
        <f t="shared" si="91"/>
        <v>25.183249</v>
      </c>
    </row>
    <row r="2898" spans="1:12" ht="14.45">
      <c r="A2898" t="s">
        <v>723</v>
      </c>
      <c r="B2898" t="s">
        <v>825</v>
      </c>
      <c r="C2898">
        <v>730900</v>
      </c>
      <c r="D2898" t="s">
        <v>826</v>
      </c>
      <c r="E2898" t="s">
        <v>670</v>
      </c>
      <c r="F2898" t="s">
        <v>670</v>
      </c>
      <c r="G2898" t="str">
        <f t="shared" si="90"/>
        <v>Estonia to EU27</v>
      </c>
      <c r="H2898">
        <v>2013</v>
      </c>
      <c r="I2898" t="s">
        <v>724</v>
      </c>
      <c r="J2898">
        <v>6</v>
      </c>
      <c r="K2898">
        <v>23297.678</v>
      </c>
      <c r="L2898" s="1">
        <f t="shared" si="91"/>
        <v>23.297678000000001</v>
      </c>
    </row>
    <row r="2899" spans="1:12" ht="14.45">
      <c r="A2899" t="s">
        <v>723</v>
      </c>
      <c r="B2899" t="s">
        <v>825</v>
      </c>
      <c r="C2899">
        <v>730900</v>
      </c>
      <c r="D2899" t="s">
        <v>826</v>
      </c>
      <c r="E2899" t="s">
        <v>670</v>
      </c>
      <c r="F2899" t="s">
        <v>670</v>
      </c>
      <c r="G2899" t="str">
        <f t="shared" si="90"/>
        <v>Estonia to EU27</v>
      </c>
      <c r="H2899">
        <v>2014</v>
      </c>
      <c r="I2899" t="s">
        <v>724</v>
      </c>
      <c r="J2899">
        <v>6</v>
      </c>
      <c r="K2899">
        <v>24059.865000000002</v>
      </c>
      <c r="L2899" s="1">
        <f t="shared" si="91"/>
        <v>24.059865000000002</v>
      </c>
    </row>
    <row r="2900" spans="1:12" ht="14.45">
      <c r="A2900" t="s">
        <v>723</v>
      </c>
      <c r="B2900" t="s">
        <v>825</v>
      </c>
      <c r="C2900">
        <v>730900</v>
      </c>
      <c r="D2900" t="s">
        <v>826</v>
      </c>
      <c r="E2900" t="s">
        <v>670</v>
      </c>
      <c r="F2900" t="s">
        <v>670</v>
      </c>
      <c r="G2900" t="str">
        <f t="shared" si="90"/>
        <v>Estonia to EU27</v>
      </c>
      <c r="H2900">
        <v>2015</v>
      </c>
      <c r="I2900" t="s">
        <v>724</v>
      </c>
      <c r="J2900">
        <v>6</v>
      </c>
      <c r="K2900">
        <v>14850.201999999999</v>
      </c>
      <c r="L2900" s="1">
        <f t="shared" si="91"/>
        <v>14.850201999999999</v>
      </c>
    </row>
    <row r="2901" spans="1:12" ht="14.45">
      <c r="A2901" t="s">
        <v>723</v>
      </c>
      <c r="B2901" t="s">
        <v>825</v>
      </c>
      <c r="C2901">
        <v>730900</v>
      </c>
      <c r="D2901" t="s">
        <v>826</v>
      </c>
      <c r="E2901" t="s">
        <v>670</v>
      </c>
      <c r="F2901" t="s">
        <v>670</v>
      </c>
      <c r="G2901" t="str">
        <f t="shared" si="90"/>
        <v>Estonia to EU27</v>
      </c>
      <c r="H2901">
        <v>2016</v>
      </c>
      <c r="I2901" t="s">
        <v>724</v>
      </c>
      <c r="J2901">
        <v>6</v>
      </c>
      <c r="K2901">
        <v>24918.973000000002</v>
      </c>
      <c r="L2901" s="1">
        <f t="shared" si="91"/>
        <v>24.918973000000001</v>
      </c>
    </row>
    <row r="2902" spans="1:12" ht="14.45">
      <c r="A2902" t="s">
        <v>723</v>
      </c>
      <c r="B2902" t="s">
        <v>825</v>
      </c>
      <c r="C2902">
        <v>730900</v>
      </c>
      <c r="D2902" t="s">
        <v>826</v>
      </c>
      <c r="E2902" t="s">
        <v>670</v>
      </c>
      <c r="F2902" t="s">
        <v>670</v>
      </c>
      <c r="G2902" t="str">
        <f t="shared" si="90"/>
        <v>Estonia to EU27</v>
      </c>
      <c r="H2902">
        <v>2017</v>
      </c>
      <c r="I2902" t="s">
        <v>724</v>
      </c>
      <c r="J2902">
        <v>6</v>
      </c>
      <c r="K2902">
        <v>22036.125</v>
      </c>
      <c r="L2902" s="1">
        <f t="shared" si="91"/>
        <v>22.036124999999998</v>
      </c>
    </row>
    <row r="2903" spans="1:12" ht="14.45">
      <c r="A2903" t="s">
        <v>723</v>
      </c>
      <c r="B2903" t="s">
        <v>825</v>
      </c>
      <c r="C2903">
        <v>741999</v>
      </c>
      <c r="D2903" t="s">
        <v>826</v>
      </c>
      <c r="E2903" t="s">
        <v>147</v>
      </c>
      <c r="F2903" t="s">
        <v>292</v>
      </c>
      <c r="G2903" t="str">
        <f t="shared" si="90"/>
        <v>Estonia to World</v>
      </c>
      <c r="H2903">
        <v>2012</v>
      </c>
      <c r="I2903" t="s">
        <v>724</v>
      </c>
      <c r="J2903">
        <v>6</v>
      </c>
      <c r="K2903">
        <v>1565.5609999999999</v>
      </c>
      <c r="L2903" s="1">
        <f t="shared" si="91"/>
        <v>1.565561</v>
      </c>
    </row>
    <row r="2904" spans="1:12" ht="14.45">
      <c r="A2904" t="s">
        <v>723</v>
      </c>
      <c r="B2904" t="s">
        <v>825</v>
      </c>
      <c r="C2904">
        <v>741999</v>
      </c>
      <c r="D2904" t="s">
        <v>826</v>
      </c>
      <c r="E2904" t="s">
        <v>147</v>
      </c>
      <c r="F2904" t="s">
        <v>292</v>
      </c>
      <c r="G2904" t="str">
        <f t="shared" si="90"/>
        <v>Estonia to World</v>
      </c>
      <c r="H2904">
        <v>2013</v>
      </c>
      <c r="I2904" t="s">
        <v>724</v>
      </c>
      <c r="J2904">
        <v>6</v>
      </c>
      <c r="K2904">
        <v>1842.1659999999999</v>
      </c>
      <c r="L2904" s="1">
        <f t="shared" si="91"/>
        <v>1.842166</v>
      </c>
    </row>
    <row r="2905" spans="1:12" ht="14.45">
      <c r="A2905" t="s">
        <v>723</v>
      </c>
      <c r="B2905" t="s">
        <v>825</v>
      </c>
      <c r="C2905">
        <v>741999</v>
      </c>
      <c r="D2905" t="s">
        <v>826</v>
      </c>
      <c r="E2905" t="s">
        <v>147</v>
      </c>
      <c r="F2905" t="s">
        <v>292</v>
      </c>
      <c r="G2905" t="str">
        <f t="shared" si="90"/>
        <v>Estonia to World</v>
      </c>
      <c r="H2905">
        <v>2014</v>
      </c>
      <c r="I2905" t="s">
        <v>724</v>
      </c>
      <c r="J2905">
        <v>6</v>
      </c>
      <c r="K2905">
        <v>2581.393</v>
      </c>
      <c r="L2905" s="1">
        <f t="shared" si="91"/>
        <v>2.5813929999999998</v>
      </c>
    </row>
    <row r="2906" spans="1:12" ht="14.45">
      <c r="A2906" t="s">
        <v>723</v>
      </c>
      <c r="B2906" t="s">
        <v>825</v>
      </c>
      <c r="C2906">
        <v>741999</v>
      </c>
      <c r="D2906" t="s">
        <v>826</v>
      </c>
      <c r="E2906" t="s">
        <v>147</v>
      </c>
      <c r="F2906" t="s">
        <v>292</v>
      </c>
      <c r="G2906" t="str">
        <f t="shared" si="90"/>
        <v>Estonia to World</v>
      </c>
      <c r="H2906">
        <v>2015</v>
      </c>
      <c r="I2906" t="s">
        <v>724</v>
      </c>
      <c r="J2906">
        <v>6</v>
      </c>
      <c r="K2906">
        <v>1114.8209999999999</v>
      </c>
      <c r="L2906" s="1">
        <f t="shared" si="91"/>
        <v>1.1148209999999998</v>
      </c>
    </row>
    <row r="2907" spans="1:12" ht="14.45">
      <c r="A2907" t="s">
        <v>723</v>
      </c>
      <c r="B2907" t="s">
        <v>825</v>
      </c>
      <c r="C2907">
        <v>741999</v>
      </c>
      <c r="D2907" t="s">
        <v>826</v>
      </c>
      <c r="E2907" t="s">
        <v>147</v>
      </c>
      <c r="F2907" t="s">
        <v>292</v>
      </c>
      <c r="G2907" t="str">
        <f t="shared" si="90"/>
        <v>Estonia to World</v>
      </c>
      <c r="H2907">
        <v>2016</v>
      </c>
      <c r="I2907" t="s">
        <v>724</v>
      </c>
      <c r="J2907">
        <v>6</v>
      </c>
      <c r="K2907">
        <v>2466.8820000000001</v>
      </c>
      <c r="L2907" s="1">
        <f t="shared" si="91"/>
        <v>2.466882</v>
      </c>
    </row>
    <row r="2908" spans="1:12" ht="14.45">
      <c r="A2908" t="s">
        <v>723</v>
      </c>
      <c r="B2908" t="s">
        <v>825</v>
      </c>
      <c r="C2908">
        <v>741999</v>
      </c>
      <c r="D2908" t="s">
        <v>826</v>
      </c>
      <c r="E2908" t="s">
        <v>147</v>
      </c>
      <c r="F2908" t="s">
        <v>292</v>
      </c>
      <c r="G2908" t="str">
        <f t="shared" si="90"/>
        <v>Estonia to World</v>
      </c>
      <c r="H2908">
        <v>2017</v>
      </c>
      <c r="I2908" t="s">
        <v>724</v>
      </c>
      <c r="J2908">
        <v>6</v>
      </c>
      <c r="K2908">
        <v>2150.9110000000001</v>
      </c>
      <c r="L2908" s="1">
        <f t="shared" si="91"/>
        <v>2.1509110000000002</v>
      </c>
    </row>
    <row r="2909" spans="1:12" ht="14.45">
      <c r="A2909" t="s">
        <v>723</v>
      </c>
      <c r="B2909" t="s">
        <v>825</v>
      </c>
      <c r="C2909">
        <v>741999</v>
      </c>
      <c r="D2909" t="s">
        <v>826</v>
      </c>
      <c r="E2909" t="s">
        <v>670</v>
      </c>
      <c r="F2909" t="s">
        <v>670</v>
      </c>
      <c r="G2909" t="str">
        <f t="shared" si="90"/>
        <v>Estonia to EU27</v>
      </c>
      <c r="H2909">
        <v>2012</v>
      </c>
      <c r="I2909" t="s">
        <v>724</v>
      </c>
      <c r="J2909">
        <v>6</v>
      </c>
      <c r="K2909">
        <v>882.94799999999998</v>
      </c>
      <c r="L2909" s="1">
        <f t="shared" si="91"/>
        <v>0.88294799999999996</v>
      </c>
    </row>
    <row r="2910" spans="1:12" ht="14.45">
      <c r="A2910" t="s">
        <v>723</v>
      </c>
      <c r="B2910" t="s">
        <v>825</v>
      </c>
      <c r="C2910">
        <v>741999</v>
      </c>
      <c r="D2910" t="s">
        <v>826</v>
      </c>
      <c r="E2910" t="s">
        <v>670</v>
      </c>
      <c r="F2910" t="s">
        <v>670</v>
      </c>
      <c r="G2910" t="str">
        <f t="shared" si="90"/>
        <v>Estonia to EU27</v>
      </c>
      <c r="H2910">
        <v>2013</v>
      </c>
      <c r="I2910" t="s">
        <v>724</v>
      </c>
      <c r="J2910">
        <v>6</v>
      </c>
      <c r="K2910">
        <v>780.63400000000001</v>
      </c>
      <c r="L2910" s="1">
        <f t="shared" si="91"/>
        <v>0.78063400000000005</v>
      </c>
    </row>
    <row r="2911" spans="1:12" ht="14.45">
      <c r="A2911" t="s">
        <v>723</v>
      </c>
      <c r="B2911" t="s">
        <v>825</v>
      </c>
      <c r="C2911">
        <v>741999</v>
      </c>
      <c r="D2911" t="s">
        <v>826</v>
      </c>
      <c r="E2911" t="s">
        <v>670</v>
      </c>
      <c r="F2911" t="s">
        <v>670</v>
      </c>
      <c r="G2911" t="str">
        <f t="shared" si="90"/>
        <v>Estonia to EU27</v>
      </c>
      <c r="H2911">
        <v>2014</v>
      </c>
      <c r="I2911" t="s">
        <v>724</v>
      </c>
      <c r="J2911">
        <v>6</v>
      </c>
      <c r="K2911">
        <v>997.07799999999997</v>
      </c>
      <c r="L2911" s="1">
        <f t="shared" si="91"/>
        <v>0.99707800000000002</v>
      </c>
    </row>
    <row r="2912" spans="1:12" ht="14.45">
      <c r="A2912" t="s">
        <v>723</v>
      </c>
      <c r="B2912" t="s">
        <v>825</v>
      </c>
      <c r="C2912">
        <v>741999</v>
      </c>
      <c r="D2912" t="s">
        <v>826</v>
      </c>
      <c r="E2912" t="s">
        <v>670</v>
      </c>
      <c r="F2912" t="s">
        <v>670</v>
      </c>
      <c r="G2912" t="str">
        <f t="shared" si="90"/>
        <v>Estonia to EU27</v>
      </c>
      <c r="H2912">
        <v>2015</v>
      </c>
      <c r="I2912" t="s">
        <v>724</v>
      </c>
      <c r="J2912">
        <v>6</v>
      </c>
      <c r="K2912">
        <v>900.69</v>
      </c>
      <c r="L2912" s="1">
        <f t="shared" si="91"/>
        <v>0.9006900000000001</v>
      </c>
    </row>
    <row r="2913" spans="1:12" ht="14.45">
      <c r="A2913" t="s">
        <v>723</v>
      </c>
      <c r="B2913" t="s">
        <v>825</v>
      </c>
      <c r="C2913">
        <v>741999</v>
      </c>
      <c r="D2913" t="s">
        <v>826</v>
      </c>
      <c r="E2913" t="s">
        <v>670</v>
      </c>
      <c r="F2913" t="s">
        <v>670</v>
      </c>
      <c r="G2913" t="str">
        <f t="shared" si="90"/>
        <v>Estonia to EU27</v>
      </c>
      <c r="H2913">
        <v>2016</v>
      </c>
      <c r="I2913" t="s">
        <v>724</v>
      </c>
      <c r="J2913">
        <v>6</v>
      </c>
      <c r="K2913">
        <v>1296.211</v>
      </c>
      <c r="L2913" s="1">
        <f t="shared" si="91"/>
        <v>1.296211</v>
      </c>
    </row>
    <row r="2914" spans="1:12" ht="14.45">
      <c r="A2914" t="s">
        <v>723</v>
      </c>
      <c r="B2914" t="s">
        <v>825</v>
      </c>
      <c r="C2914">
        <v>741999</v>
      </c>
      <c r="D2914" t="s">
        <v>826</v>
      </c>
      <c r="E2914" t="s">
        <v>670</v>
      </c>
      <c r="F2914" t="s">
        <v>670</v>
      </c>
      <c r="G2914" t="str">
        <f t="shared" si="90"/>
        <v>Estonia to EU27</v>
      </c>
      <c r="H2914">
        <v>2017</v>
      </c>
      <c r="I2914" t="s">
        <v>724</v>
      </c>
      <c r="J2914">
        <v>6</v>
      </c>
      <c r="K2914">
        <v>1812.2180000000001</v>
      </c>
      <c r="L2914" s="1">
        <f t="shared" si="91"/>
        <v>1.8122180000000001</v>
      </c>
    </row>
    <row r="2915" spans="1:12" ht="14.45">
      <c r="A2915" t="s">
        <v>723</v>
      </c>
      <c r="B2915" t="s">
        <v>825</v>
      </c>
      <c r="C2915">
        <v>761100</v>
      </c>
      <c r="D2915" t="s">
        <v>826</v>
      </c>
      <c r="E2915" t="s">
        <v>147</v>
      </c>
      <c r="F2915" t="s">
        <v>292</v>
      </c>
      <c r="G2915" t="str">
        <f t="shared" si="90"/>
        <v>Estonia to World</v>
      </c>
      <c r="H2915">
        <v>2012</v>
      </c>
      <c r="I2915" t="s">
        <v>724</v>
      </c>
      <c r="J2915">
        <v>6</v>
      </c>
      <c r="K2915">
        <v>17.448</v>
      </c>
      <c r="L2915" s="1">
        <f t="shared" si="91"/>
        <v>1.7448000000000002E-2</v>
      </c>
    </row>
    <row r="2916" spans="1:12" ht="14.45">
      <c r="A2916" t="s">
        <v>723</v>
      </c>
      <c r="B2916" t="s">
        <v>825</v>
      </c>
      <c r="C2916">
        <v>761100</v>
      </c>
      <c r="D2916" t="s">
        <v>826</v>
      </c>
      <c r="E2916" t="s">
        <v>147</v>
      </c>
      <c r="F2916" t="s">
        <v>292</v>
      </c>
      <c r="G2916" t="str">
        <f t="shared" si="90"/>
        <v>Estonia to World</v>
      </c>
      <c r="H2916">
        <v>2014</v>
      </c>
      <c r="I2916" t="s">
        <v>724</v>
      </c>
      <c r="J2916">
        <v>6</v>
      </c>
      <c r="K2916">
        <v>45.460999999999999</v>
      </c>
      <c r="L2916" s="1">
        <f t="shared" si="91"/>
        <v>4.5461000000000001E-2</v>
      </c>
    </row>
    <row r="2917" spans="1:12" ht="14.45">
      <c r="A2917" t="s">
        <v>723</v>
      </c>
      <c r="B2917" t="s">
        <v>825</v>
      </c>
      <c r="C2917">
        <v>761100</v>
      </c>
      <c r="D2917" t="s">
        <v>826</v>
      </c>
      <c r="E2917" t="s">
        <v>147</v>
      </c>
      <c r="F2917" t="s">
        <v>292</v>
      </c>
      <c r="G2917" t="str">
        <f t="shared" si="90"/>
        <v>Estonia to World</v>
      </c>
      <c r="H2917">
        <v>2015</v>
      </c>
      <c r="I2917" t="s">
        <v>724</v>
      </c>
      <c r="J2917">
        <v>6</v>
      </c>
      <c r="K2917">
        <v>32.585999999999999</v>
      </c>
      <c r="L2917" s="1">
        <f t="shared" si="91"/>
        <v>3.2585999999999997E-2</v>
      </c>
    </row>
    <row r="2918" spans="1:12" ht="14.45">
      <c r="A2918" t="s">
        <v>723</v>
      </c>
      <c r="B2918" t="s">
        <v>825</v>
      </c>
      <c r="C2918">
        <v>761100</v>
      </c>
      <c r="D2918" t="s">
        <v>826</v>
      </c>
      <c r="E2918" t="s">
        <v>147</v>
      </c>
      <c r="F2918" t="s">
        <v>292</v>
      </c>
      <c r="G2918" t="str">
        <f t="shared" si="90"/>
        <v>Estonia to World</v>
      </c>
      <c r="H2918">
        <v>2016</v>
      </c>
      <c r="I2918" t="s">
        <v>724</v>
      </c>
      <c r="J2918">
        <v>6</v>
      </c>
      <c r="K2918">
        <v>48.75</v>
      </c>
      <c r="L2918" s="1">
        <f t="shared" si="91"/>
        <v>4.8750000000000002E-2</v>
      </c>
    </row>
    <row r="2919" spans="1:12" ht="14.45">
      <c r="A2919" t="s">
        <v>723</v>
      </c>
      <c r="B2919" t="s">
        <v>825</v>
      </c>
      <c r="C2919">
        <v>761100</v>
      </c>
      <c r="D2919" t="s">
        <v>826</v>
      </c>
      <c r="E2919" t="s">
        <v>147</v>
      </c>
      <c r="F2919" t="s">
        <v>292</v>
      </c>
      <c r="G2919" t="str">
        <f t="shared" si="90"/>
        <v>Estonia to World</v>
      </c>
      <c r="H2919">
        <v>2017</v>
      </c>
      <c r="I2919" t="s">
        <v>724</v>
      </c>
      <c r="J2919">
        <v>6</v>
      </c>
      <c r="K2919">
        <v>2.1989999999999998</v>
      </c>
      <c r="L2919" s="1">
        <f t="shared" si="91"/>
        <v>2.199E-3</v>
      </c>
    </row>
    <row r="2920" spans="1:12" ht="14.45">
      <c r="A2920" t="s">
        <v>723</v>
      </c>
      <c r="B2920" t="s">
        <v>825</v>
      </c>
      <c r="C2920">
        <v>761100</v>
      </c>
      <c r="D2920" t="s">
        <v>826</v>
      </c>
      <c r="E2920" t="s">
        <v>670</v>
      </c>
      <c r="F2920" t="s">
        <v>670</v>
      </c>
      <c r="G2920" t="str">
        <f t="shared" si="90"/>
        <v>Estonia to EU27</v>
      </c>
      <c r="H2920">
        <v>2012</v>
      </c>
      <c r="I2920" t="s">
        <v>724</v>
      </c>
      <c r="J2920">
        <v>6</v>
      </c>
      <c r="K2920">
        <v>17.448</v>
      </c>
      <c r="L2920" s="1">
        <f t="shared" si="91"/>
        <v>1.7448000000000002E-2</v>
      </c>
    </row>
    <row r="2921" spans="1:12" ht="14.45">
      <c r="A2921" t="s">
        <v>723</v>
      </c>
      <c r="B2921" t="s">
        <v>825</v>
      </c>
      <c r="C2921">
        <v>761100</v>
      </c>
      <c r="D2921" t="s">
        <v>826</v>
      </c>
      <c r="E2921" t="s">
        <v>670</v>
      </c>
      <c r="F2921" t="s">
        <v>670</v>
      </c>
      <c r="G2921" t="str">
        <f t="shared" si="90"/>
        <v>Estonia to EU27</v>
      </c>
      <c r="H2921">
        <v>2014</v>
      </c>
      <c r="I2921" t="s">
        <v>724</v>
      </c>
      <c r="J2921">
        <v>6</v>
      </c>
      <c r="K2921">
        <v>45.460999999999999</v>
      </c>
      <c r="L2921" s="1">
        <f t="shared" si="91"/>
        <v>4.5461000000000001E-2</v>
      </c>
    </row>
    <row r="2922" spans="1:12" ht="14.45">
      <c r="A2922" t="s">
        <v>723</v>
      </c>
      <c r="B2922" t="s">
        <v>825</v>
      </c>
      <c r="C2922">
        <v>761100</v>
      </c>
      <c r="D2922" t="s">
        <v>826</v>
      </c>
      <c r="E2922" t="s">
        <v>670</v>
      </c>
      <c r="F2922" t="s">
        <v>670</v>
      </c>
      <c r="G2922" t="str">
        <f t="shared" si="90"/>
        <v>Estonia to EU27</v>
      </c>
      <c r="H2922">
        <v>2015</v>
      </c>
      <c r="I2922" t="s">
        <v>724</v>
      </c>
      <c r="J2922">
        <v>6</v>
      </c>
      <c r="K2922">
        <v>32.585999999999999</v>
      </c>
      <c r="L2922" s="1">
        <f t="shared" si="91"/>
        <v>3.2585999999999997E-2</v>
      </c>
    </row>
    <row r="2923" spans="1:12" ht="14.45">
      <c r="A2923" t="s">
        <v>723</v>
      </c>
      <c r="B2923" t="s">
        <v>825</v>
      </c>
      <c r="C2923">
        <v>761100</v>
      </c>
      <c r="D2923" t="s">
        <v>826</v>
      </c>
      <c r="E2923" t="s">
        <v>670</v>
      </c>
      <c r="F2923" t="s">
        <v>670</v>
      </c>
      <c r="G2923" t="str">
        <f t="shared" si="90"/>
        <v>Estonia to EU27</v>
      </c>
      <c r="H2923">
        <v>2016</v>
      </c>
      <c r="I2923" t="s">
        <v>724</v>
      </c>
      <c r="J2923">
        <v>6</v>
      </c>
      <c r="K2923">
        <v>18.067</v>
      </c>
      <c r="L2923" s="1">
        <f t="shared" si="91"/>
        <v>1.8067E-2</v>
      </c>
    </row>
    <row r="2924" spans="1:12" ht="14.45">
      <c r="A2924" t="s">
        <v>723</v>
      </c>
      <c r="B2924" t="s">
        <v>825</v>
      </c>
      <c r="C2924">
        <v>761100</v>
      </c>
      <c r="D2924" t="s">
        <v>826</v>
      </c>
      <c r="E2924" t="s">
        <v>670</v>
      </c>
      <c r="F2924" t="s">
        <v>670</v>
      </c>
      <c r="G2924" t="str">
        <f t="shared" si="90"/>
        <v>Estonia to EU27</v>
      </c>
      <c r="H2924">
        <v>2017</v>
      </c>
      <c r="I2924" t="s">
        <v>724</v>
      </c>
      <c r="J2924">
        <v>6</v>
      </c>
      <c r="K2924">
        <v>1.171</v>
      </c>
      <c r="L2924" s="1">
        <f t="shared" si="91"/>
        <v>1.1709999999999999E-3</v>
      </c>
    </row>
    <row r="2925" spans="1:12" ht="14.45">
      <c r="A2925" t="s">
        <v>723</v>
      </c>
      <c r="B2925" t="s">
        <v>825</v>
      </c>
      <c r="C2925">
        <v>8405</v>
      </c>
      <c r="D2925" t="s">
        <v>826</v>
      </c>
      <c r="E2925" t="s">
        <v>147</v>
      </c>
      <c r="F2925" t="s">
        <v>292</v>
      </c>
      <c r="G2925" t="str">
        <f t="shared" si="90"/>
        <v>Estonia to World</v>
      </c>
      <c r="H2925">
        <v>2012</v>
      </c>
      <c r="I2925" t="s">
        <v>724</v>
      </c>
      <c r="J2925">
        <v>6</v>
      </c>
      <c r="K2925">
        <v>213.11799999999999</v>
      </c>
      <c r="L2925" s="1">
        <f t="shared" si="91"/>
        <v>0.213118</v>
      </c>
    </row>
    <row r="2926" spans="1:12" ht="14.45">
      <c r="A2926" t="s">
        <v>723</v>
      </c>
      <c r="B2926" t="s">
        <v>825</v>
      </c>
      <c r="C2926">
        <v>8405</v>
      </c>
      <c r="D2926" t="s">
        <v>826</v>
      </c>
      <c r="E2926" t="s">
        <v>147</v>
      </c>
      <c r="F2926" t="s">
        <v>292</v>
      </c>
      <c r="G2926" t="str">
        <f t="shared" si="90"/>
        <v>Estonia to World</v>
      </c>
      <c r="H2926">
        <v>2013</v>
      </c>
      <c r="I2926" t="s">
        <v>724</v>
      </c>
      <c r="J2926">
        <v>6</v>
      </c>
      <c r="K2926">
        <v>18.765000000000001</v>
      </c>
      <c r="L2926" s="1">
        <f t="shared" si="91"/>
        <v>1.8765E-2</v>
      </c>
    </row>
    <row r="2927" spans="1:12" ht="14.45">
      <c r="A2927" t="s">
        <v>723</v>
      </c>
      <c r="B2927" t="s">
        <v>825</v>
      </c>
      <c r="C2927">
        <v>8405</v>
      </c>
      <c r="D2927" t="s">
        <v>826</v>
      </c>
      <c r="E2927" t="s">
        <v>147</v>
      </c>
      <c r="F2927" t="s">
        <v>292</v>
      </c>
      <c r="G2927" t="str">
        <f t="shared" si="90"/>
        <v>Estonia to World</v>
      </c>
      <c r="H2927">
        <v>2014</v>
      </c>
      <c r="I2927" t="s">
        <v>724</v>
      </c>
      <c r="J2927">
        <v>6</v>
      </c>
      <c r="K2927">
        <v>313.50299999999999</v>
      </c>
      <c r="L2927" s="1">
        <f t="shared" si="91"/>
        <v>0.31350299999999998</v>
      </c>
    </row>
    <row r="2928" spans="1:12" ht="14.45">
      <c r="A2928" t="s">
        <v>723</v>
      </c>
      <c r="B2928" t="s">
        <v>825</v>
      </c>
      <c r="C2928">
        <v>8405</v>
      </c>
      <c r="D2928" t="s">
        <v>826</v>
      </c>
      <c r="E2928" t="s">
        <v>147</v>
      </c>
      <c r="F2928" t="s">
        <v>292</v>
      </c>
      <c r="G2928" t="str">
        <f t="shared" si="90"/>
        <v>Estonia to World</v>
      </c>
      <c r="H2928">
        <v>2015</v>
      </c>
      <c r="I2928" t="s">
        <v>724</v>
      </c>
      <c r="J2928">
        <v>6</v>
      </c>
      <c r="K2928">
        <v>15.29</v>
      </c>
      <c r="L2928" s="1">
        <f t="shared" si="91"/>
        <v>1.529E-2</v>
      </c>
    </row>
    <row r="2929" spans="1:12" ht="14.45">
      <c r="A2929" t="s">
        <v>723</v>
      </c>
      <c r="B2929" t="s">
        <v>825</v>
      </c>
      <c r="C2929">
        <v>8405</v>
      </c>
      <c r="D2929" t="s">
        <v>826</v>
      </c>
      <c r="E2929" t="s">
        <v>147</v>
      </c>
      <c r="F2929" t="s">
        <v>292</v>
      </c>
      <c r="G2929" t="str">
        <f t="shared" si="90"/>
        <v>Estonia to World</v>
      </c>
      <c r="H2929">
        <v>2016</v>
      </c>
      <c r="I2929" t="s">
        <v>724</v>
      </c>
      <c r="J2929">
        <v>6</v>
      </c>
      <c r="K2929">
        <v>10122.838</v>
      </c>
      <c r="L2929" s="1">
        <f t="shared" si="91"/>
        <v>10.122838</v>
      </c>
    </row>
    <row r="2930" spans="1:12" ht="14.45">
      <c r="A2930" t="s">
        <v>723</v>
      </c>
      <c r="B2930" t="s">
        <v>825</v>
      </c>
      <c r="C2930">
        <v>8405</v>
      </c>
      <c r="D2930" t="s">
        <v>826</v>
      </c>
      <c r="E2930" t="s">
        <v>147</v>
      </c>
      <c r="F2930" t="s">
        <v>292</v>
      </c>
      <c r="G2930" t="str">
        <f t="shared" si="90"/>
        <v>Estonia to World</v>
      </c>
      <c r="H2930">
        <v>2017</v>
      </c>
      <c r="I2930" t="s">
        <v>724</v>
      </c>
      <c r="J2930">
        <v>6</v>
      </c>
      <c r="K2930">
        <v>330.68900000000002</v>
      </c>
      <c r="L2930" s="1">
        <f t="shared" si="91"/>
        <v>0.33068900000000001</v>
      </c>
    </row>
    <row r="2931" spans="1:12" ht="14.45">
      <c r="A2931" t="s">
        <v>723</v>
      </c>
      <c r="B2931" t="s">
        <v>825</v>
      </c>
      <c r="C2931">
        <v>8405</v>
      </c>
      <c r="D2931" t="s">
        <v>826</v>
      </c>
      <c r="E2931" t="s">
        <v>670</v>
      </c>
      <c r="F2931" t="s">
        <v>670</v>
      </c>
      <c r="G2931" t="str">
        <f t="shared" si="90"/>
        <v>Estonia to EU27</v>
      </c>
      <c r="H2931">
        <v>2012</v>
      </c>
      <c r="I2931" t="s">
        <v>724</v>
      </c>
      <c r="J2931">
        <v>6</v>
      </c>
      <c r="K2931">
        <v>209.20699999999999</v>
      </c>
      <c r="L2931" s="1">
        <f t="shared" si="91"/>
        <v>0.209207</v>
      </c>
    </row>
    <row r="2932" spans="1:12" ht="14.45">
      <c r="A2932" t="s">
        <v>723</v>
      </c>
      <c r="B2932" t="s">
        <v>825</v>
      </c>
      <c r="C2932">
        <v>8405</v>
      </c>
      <c r="D2932" t="s">
        <v>826</v>
      </c>
      <c r="E2932" t="s">
        <v>670</v>
      </c>
      <c r="F2932" t="s">
        <v>670</v>
      </c>
      <c r="G2932" t="str">
        <f t="shared" si="90"/>
        <v>Estonia to EU27</v>
      </c>
      <c r="H2932">
        <v>2014</v>
      </c>
      <c r="I2932" t="s">
        <v>724</v>
      </c>
      <c r="J2932">
        <v>6</v>
      </c>
      <c r="K2932">
        <v>0.20799999999999999</v>
      </c>
      <c r="L2932" s="1">
        <f t="shared" si="91"/>
        <v>2.0799999999999999E-4</v>
      </c>
    </row>
    <row r="2933" spans="1:12" ht="14.45">
      <c r="A2933" t="s">
        <v>723</v>
      </c>
      <c r="B2933" t="s">
        <v>825</v>
      </c>
      <c r="C2933">
        <v>8405</v>
      </c>
      <c r="D2933" t="s">
        <v>826</v>
      </c>
      <c r="E2933" t="s">
        <v>670</v>
      </c>
      <c r="F2933" t="s">
        <v>670</v>
      </c>
      <c r="G2933" t="str">
        <f t="shared" si="90"/>
        <v>Estonia to EU27</v>
      </c>
      <c r="H2933">
        <v>2015</v>
      </c>
      <c r="I2933" t="s">
        <v>724</v>
      </c>
      <c r="J2933">
        <v>6</v>
      </c>
      <c r="K2933">
        <v>1.6719999999999999</v>
      </c>
      <c r="L2933" s="1">
        <f t="shared" si="91"/>
        <v>1.6719999999999999E-3</v>
      </c>
    </row>
    <row r="2934" spans="1:12" ht="14.45">
      <c r="A2934" t="s">
        <v>723</v>
      </c>
      <c r="B2934" t="s">
        <v>825</v>
      </c>
      <c r="C2934">
        <v>8405</v>
      </c>
      <c r="D2934" t="s">
        <v>826</v>
      </c>
      <c r="E2934" t="s">
        <v>670</v>
      </c>
      <c r="F2934" t="s">
        <v>670</v>
      </c>
      <c r="G2934" t="str">
        <f t="shared" si="90"/>
        <v>Estonia to EU27</v>
      </c>
      <c r="H2934">
        <v>2016</v>
      </c>
      <c r="I2934" t="s">
        <v>724</v>
      </c>
      <c r="J2934">
        <v>6</v>
      </c>
      <c r="K2934">
        <v>10.694000000000001</v>
      </c>
      <c r="L2934" s="1">
        <f t="shared" si="91"/>
        <v>1.0694E-2</v>
      </c>
    </row>
    <row r="2935" spans="1:12" ht="14.45">
      <c r="A2935" t="s">
        <v>723</v>
      </c>
      <c r="B2935" t="s">
        <v>825</v>
      </c>
      <c r="C2935">
        <v>8405</v>
      </c>
      <c r="D2935" t="s">
        <v>826</v>
      </c>
      <c r="E2935" t="s">
        <v>670</v>
      </c>
      <c r="F2935" t="s">
        <v>670</v>
      </c>
      <c r="G2935" t="str">
        <f t="shared" si="90"/>
        <v>Estonia to EU27</v>
      </c>
      <c r="H2935">
        <v>2017</v>
      </c>
      <c r="I2935" t="s">
        <v>724</v>
      </c>
      <c r="J2935">
        <v>6</v>
      </c>
      <c r="K2935">
        <v>5.7469999999999999</v>
      </c>
      <c r="L2935" s="1">
        <f t="shared" si="91"/>
        <v>5.7469999999999995E-3</v>
      </c>
    </row>
    <row r="2936" spans="1:12" ht="14.45">
      <c r="A2936" t="s">
        <v>723</v>
      </c>
      <c r="B2936" t="s">
        <v>825</v>
      </c>
      <c r="C2936">
        <v>841931</v>
      </c>
      <c r="D2936" t="s">
        <v>826</v>
      </c>
      <c r="E2936" t="s">
        <v>147</v>
      </c>
      <c r="F2936" t="s">
        <v>292</v>
      </c>
      <c r="G2936" t="str">
        <f t="shared" si="90"/>
        <v>Estonia to World</v>
      </c>
      <c r="H2936">
        <v>2012</v>
      </c>
      <c r="I2936" t="s">
        <v>724</v>
      </c>
      <c r="J2936">
        <v>6</v>
      </c>
      <c r="K2936">
        <v>70.64</v>
      </c>
      <c r="L2936" s="1">
        <f t="shared" si="91"/>
        <v>7.0639999999999994E-2</v>
      </c>
    </row>
    <row r="2937" spans="1:12" ht="14.45">
      <c r="A2937" t="s">
        <v>723</v>
      </c>
      <c r="B2937" t="s">
        <v>825</v>
      </c>
      <c r="C2937">
        <v>841931</v>
      </c>
      <c r="D2937" t="s">
        <v>826</v>
      </c>
      <c r="E2937" t="s">
        <v>147</v>
      </c>
      <c r="F2937" t="s">
        <v>292</v>
      </c>
      <c r="G2937" t="str">
        <f t="shared" si="90"/>
        <v>Estonia to World</v>
      </c>
      <c r="H2937">
        <v>2013</v>
      </c>
      <c r="I2937" t="s">
        <v>724</v>
      </c>
      <c r="J2937">
        <v>6</v>
      </c>
      <c r="K2937">
        <v>419.51299999999998</v>
      </c>
      <c r="L2937" s="1">
        <f t="shared" si="91"/>
        <v>0.41951299999999997</v>
      </c>
    </row>
    <row r="2938" spans="1:12" ht="14.45">
      <c r="A2938" t="s">
        <v>723</v>
      </c>
      <c r="B2938" t="s">
        <v>825</v>
      </c>
      <c r="C2938">
        <v>841931</v>
      </c>
      <c r="D2938" t="s">
        <v>826</v>
      </c>
      <c r="E2938" t="s">
        <v>147</v>
      </c>
      <c r="F2938" t="s">
        <v>292</v>
      </c>
      <c r="G2938" t="str">
        <f t="shared" si="90"/>
        <v>Estonia to World</v>
      </c>
      <c r="H2938">
        <v>2014</v>
      </c>
      <c r="I2938" t="s">
        <v>724</v>
      </c>
      <c r="J2938">
        <v>6</v>
      </c>
      <c r="K2938">
        <v>4.9870000000000001</v>
      </c>
      <c r="L2938" s="1">
        <f t="shared" si="91"/>
        <v>4.9870000000000001E-3</v>
      </c>
    </row>
    <row r="2939" spans="1:12" ht="14.45">
      <c r="A2939" t="s">
        <v>723</v>
      </c>
      <c r="B2939" t="s">
        <v>825</v>
      </c>
      <c r="C2939">
        <v>841931</v>
      </c>
      <c r="D2939" t="s">
        <v>826</v>
      </c>
      <c r="E2939" t="s">
        <v>147</v>
      </c>
      <c r="F2939" t="s">
        <v>292</v>
      </c>
      <c r="G2939" t="str">
        <f t="shared" si="90"/>
        <v>Estonia to World</v>
      </c>
      <c r="H2939">
        <v>2015</v>
      </c>
      <c r="I2939" t="s">
        <v>724</v>
      </c>
      <c r="J2939">
        <v>6</v>
      </c>
      <c r="K2939">
        <v>248.84899999999999</v>
      </c>
      <c r="L2939" s="1">
        <f t="shared" si="91"/>
        <v>0.24884899999999999</v>
      </c>
    </row>
    <row r="2940" spans="1:12" ht="14.45">
      <c r="A2940" t="s">
        <v>723</v>
      </c>
      <c r="B2940" t="s">
        <v>825</v>
      </c>
      <c r="C2940">
        <v>841931</v>
      </c>
      <c r="D2940" t="s">
        <v>826</v>
      </c>
      <c r="E2940" t="s">
        <v>147</v>
      </c>
      <c r="F2940" t="s">
        <v>292</v>
      </c>
      <c r="G2940" t="str">
        <f t="shared" si="90"/>
        <v>Estonia to World</v>
      </c>
      <c r="H2940">
        <v>2016</v>
      </c>
      <c r="I2940" t="s">
        <v>724</v>
      </c>
      <c r="J2940">
        <v>6</v>
      </c>
      <c r="K2940">
        <v>296.32900000000001</v>
      </c>
      <c r="L2940" s="1">
        <f t="shared" si="91"/>
        <v>0.29632900000000001</v>
      </c>
    </row>
    <row r="2941" spans="1:12" ht="14.45">
      <c r="A2941" t="s">
        <v>723</v>
      </c>
      <c r="B2941" t="s">
        <v>825</v>
      </c>
      <c r="C2941">
        <v>841931</v>
      </c>
      <c r="D2941" t="s">
        <v>826</v>
      </c>
      <c r="E2941" t="s">
        <v>147</v>
      </c>
      <c r="F2941" t="s">
        <v>292</v>
      </c>
      <c r="G2941" t="str">
        <f t="shared" si="90"/>
        <v>Estonia to World</v>
      </c>
      <c r="H2941">
        <v>2017</v>
      </c>
      <c r="I2941" t="s">
        <v>724</v>
      </c>
      <c r="J2941">
        <v>6</v>
      </c>
      <c r="K2941">
        <v>151.363</v>
      </c>
      <c r="L2941" s="1">
        <f t="shared" si="91"/>
        <v>0.151363</v>
      </c>
    </row>
    <row r="2942" spans="1:12" ht="14.45">
      <c r="A2942" t="s">
        <v>723</v>
      </c>
      <c r="B2942" t="s">
        <v>825</v>
      </c>
      <c r="C2942">
        <v>841931</v>
      </c>
      <c r="D2942" t="s">
        <v>826</v>
      </c>
      <c r="E2942" t="s">
        <v>670</v>
      </c>
      <c r="F2942" t="s">
        <v>670</v>
      </c>
      <c r="G2942" t="str">
        <f t="shared" si="90"/>
        <v>Estonia to EU27</v>
      </c>
      <c r="H2942">
        <v>2012</v>
      </c>
      <c r="I2942" t="s">
        <v>724</v>
      </c>
      <c r="J2942">
        <v>6</v>
      </c>
      <c r="K2942">
        <v>69.311000000000007</v>
      </c>
      <c r="L2942" s="1">
        <f t="shared" si="91"/>
        <v>6.9311000000000011E-2</v>
      </c>
    </row>
    <row r="2943" spans="1:12" ht="14.45">
      <c r="A2943" t="s">
        <v>723</v>
      </c>
      <c r="B2943" t="s">
        <v>825</v>
      </c>
      <c r="C2943">
        <v>841931</v>
      </c>
      <c r="D2943" t="s">
        <v>826</v>
      </c>
      <c r="E2943" t="s">
        <v>670</v>
      </c>
      <c r="F2943" t="s">
        <v>670</v>
      </c>
      <c r="G2943" t="str">
        <f t="shared" si="90"/>
        <v>Estonia to EU27</v>
      </c>
      <c r="H2943">
        <v>2013</v>
      </c>
      <c r="I2943" t="s">
        <v>724</v>
      </c>
      <c r="J2943">
        <v>6</v>
      </c>
      <c r="K2943">
        <v>212.64699999999999</v>
      </c>
      <c r="L2943" s="1">
        <f t="shared" si="91"/>
        <v>0.212647</v>
      </c>
    </row>
    <row r="2944" spans="1:12" ht="14.45">
      <c r="A2944" t="s">
        <v>723</v>
      </c>
      <c r="B2944" t="s">
        <v>825</v>
      </c>
      <c r="C2944">
        <v>841931</v>
      </c>
      <c r="D2944" t="s">
        <v>826</v>
      </c>
      <c r="E2944" t="s">
        <v>670</v>
      </c>
      <c r="F2944" t="s">
        <v>670</v>
      </c>
      <c r="G2944" t="str">
        <f t="shared" si="90"/>
        <v>Estonia to EU27</v>
      </c>
      <c r="H2944">
        <v>2015</v>
      </c>
      <c r="I2944" t="s">
        <v>724</v>
      </c>
      <c r="J2944">
        <v>6</v>
      </c>
      <c r="K2944">
        <v>248.84899999999999</v>
      </c>
      <c r="L2944" s="1">
        <f t="shared" si="91"/>
        <v>0.24884899999999999</v>
      </c>
    </row>
    <row r="2945" spans="1:12" ht="14.45">
      <c r="A2945" t="s">
        <v>723</v>
      </c>
      <c r="B2945" t="s">
        <v>825</v>
      </c>
      <c r="C2945">
        <v>841931</v>
      </c>
      <c r="D2945" t="s">
        <v>826</v>
      </c>
      <c r="E2945" t="s">
        <v>670</v>
      </c>
      <c r="F2945" t="s">
        <v>670</v>
      </c>
      <c r="G2945" t="str">
        <f t="shared" si="90"/>
        <v>Estonia to EU27</v>
      </c>
      <c r="H2945">
        <v>2016</v>
      </c>
      <c r="I2945" t="s">
        <v>724</v>
      </c>
      <c r="J2945">
        <v>6</v>
      </c>
      <c r="K2945">
        <v>296.32900000000001</v>
      </c>
      <c r="L2945" s="1">
        <f t="shared" si="91"/>
        <v>0.29632900000000001</v>
      </c>
    </row>
    <row r="2946" spans="1:12" ht="14.45">
      <c r="A2946" t="s">
        <v>723</v>
      </c>
      <c r="B2946" t="s">
        <v>825</v>
      </c>
      <c r="C2946">
        <v>841940</v>
      </c>
      <c r="D2946" t="s">
        <v>826</v>
      </c>
      <c r="E2946" t="s">
        <v>147</v>
      </c>
      <c r="F2946" t="s">
        <v>292</v>
      </c>
      <c r="G2946" t="str">
        <f t="shared" si="90"/>
        <v>Estonia to World</v>
      </c>
      <c r="H2946">
        <v>2012</v>
      </c>
      <c r="I2946" t="s">
        <v>724</v>
      </c>
      <c r="J2946">
        <v>6</v>
      </c>
      <c r="K2946">
        <v>44.423999999999999</v>
      </c>
      <c r="L2946" s="1">
        <f t="shared" si="91"/>
        <v>4.4423999999999998E-2</v>
      </c>
    </row>
    <row r="2947" spans="1:12" ht="14.45">
      <c r="A2947" t="s">
        <v>723</v>
      </c>
      <c r="B2947" t="s">
        <v>825</v>
      </c>
      <c r="C2947">
        <v>841940</v>
      </c>
      <c r="D2947" t="s">
        <v>826</v>
      </c>
      <c r="E2947" t="s">
        <v>147</v>
      </c>
      <c r="F2947" t="s">
        <v>292</v>
      </c>
      <c r="G2947" t="str">
        <f t="shared" si="90"/>
        <v>Estonia to World</v>
      </c>
      <c r="H2947">
        <v>2013</v>
      </c>
      <c r="I2947" t="s">
        <v>724</v>
      </c>
      <c r="J2947">
        <v>6</v>
      </c>
      <c r="K2947">
        <v>9.4939999999999998</v>
      </c>
      <c r="L2947" s="1">
        <f t="shared" si="91"/>
        <v>9.493999999999999E-3</v>
      </c>
    </row>
    <row r="2948" spans="1:12" ht="14.45">
      <c r="A2948" t="s">
        <v>723</v>
      </c>
      <c r="B2948" t="s">
        <v>825</v>
      </c>
      <c r="C2948">
        <v>841940</v>
      </c>
      <c r="D2948" t="s">
        <v>826</v>
      </c>
      <c r="E2948" t="s">
        <v>147</v>
      </c>
      <c r="F2948" t="s">
        <v>292</v>
      </c>
      <c r="G2948" t="str">
        <f t="shared" si="90"/>
        <v>Estonia to World</v>
      </c>
      <c r="H2948">
        <v>2014</v>
      </c>
      <c r="I2948" t="s">
        <v>724</v>
      </c>
      <c r="J2948">
        <v>6</v>
      </c>
      <c r="K2948">
        <v>25.454999999999998</v>
      </c>
      <c r="L2948" s="1">
        <f t="shared" si="91"/>
        <v>2.5454999999999998E-2</v>
      </c>
    </row>
    <row r="2949" spans="1:12" ht="14.45">
      <c r="A2949" t="s">
        <v>723</v>
      </c>
      <c r="B2949" t="s">
        <v>825</v>
      </c>
      <c r="C2949">
        <v>841940</v>
      </c>
      <c r="D2949" t="s">
        <v>826</v>
      </c>
      <c r="E2949" t="s">
        <v>147</v>
      </c>
      <c r="F2949" t="s">
        <v>292</v>
      </c>
      <c r="G2949" t="str">
        <f t="shared" si="90"/>
        <v>Estonia to World</v>
      </c>
      <c r="H2949">
        <v>2015</v>
      </c>
      <c r="I2949" t="s">
        <v>724</v>
      </c>
      <c r="J2949">
        <v>6</v>
      </c>
      <c r="K2949">
        <v>8.6329999999999991</v>
      </c>
      <c r="L2949" s="1">
        <f t="shared" si="91"/>
        <v>8.6329999999999983E-3</v>
      </c>
    </row>
    <row r="2950" spans="1:12" ht="14.45">
      <c r="A2950" t="s">
        <v>723</v>
      </c>
      <c r="B2950" t="s">
        <v>825</v>
      </c>
      <c r="C2950">
        <v>841940</v>
      </c>
      <c r="D2950" t="s">
        <v>826</v>
      </c>
      <c r="E2950" t="s">
        <v>147</v>
      </c>
      <c r="F2950" t="s">
        <v>292</v>
      </c>
      <c r="G2950" t="str">
        <f t="shared" si="90"/>
        <v>Estonia to World</v>
      </c>
      <c r="H2950">
        <v>2016</v>
      </c>
      <c r="I2950" t="s">
        <v>724</v>
      </c>
      <c r="J2950">
        <v>6</v>
      </c>
      <c r="K2950">
        <v>1904.258</v>
      </c>
      <c r="L2950" s="1">
        <f t="shared" si="91"/>
        <v>1.904258</v>
      </c>
    </row>
    <row r="2951" spans="1:12" ht="14.45">
      <c r="A2951" t="s">
        <v>723</v>
      </c>
      <c r="B2951" t="s">
        <v>825</v>
      </c>
      <c r="C2951">
        <v>841940</v>
      </c>
      <c r="D2951" t="s">
        <v>826</v>
      </c>
      <c r="E2951" t="s">
        <v>147</v>
      </c>
      <c r="F2951" t="s">
        <v>292</v>
      </c>
      <c r="G2951" t="str">
        <f t="shared" si="90"/>
        <v>Estonia to World</v>
      </c>
      <c r="H2951">
        <v>2017</v>
      </c>
      <c r="I2951" t="s">
        <v>724</v>
      </c>
      <c r="J2951">
        <v>6</v>
      </c>
      <c r="K2951">
        <v>33.572000000000003</v>
      </c>
      <c r="L2951" s="1">
        <f t="shared" si="91"/>
        <v>3.3572000000000005E-2</v>
      </c>
    </row>
    <row r="2952" spans="1:12" ht="14.45">
      <c r="A2952" t="s">
        <v>723</v>
      </c>
      <c r="B2952" t="s">
        <v>825</v>
      </c>
      <c r="C2952">
        <v>841940</v>
      </c>
      <c r="D2952" t="s">
        <v>826</v>
      </c>
      <c r="E2952" t="s">
        <v>670</v>
      </c>
      <c r="F2952" t="s">
        <v>670</v>
      </c>
      <c r="G2952" t="str">
        <f t="shared" si="90"/>
        <v>Estonia to EU27</v>
      </c>
      <c r="H2952">
        <v>2012</v>
      </c>
      <c r="I2952" t="s">
        <v>724</v>
      </c>
      <c r="J2952">
        <v>6</v>
      </c>
      <c r="K2952">
        <v>9.0950000000000006</v>
      </c>
      <c r="L2952" s="1">
        <f t="shared" si="91"/>
        <v>9.0950000000000007E-3</v>
      </c>
    </row>
    <row r="2953" spans="1:12" ht="14.45">
      <c r="A2953" t="s">
        <v>723</v>
      </c>
      <c r="B2953" t="s">
        <v>825</v>
      </c>
      <c r="C2953">
        <v>841940</v>
      </c>
      <c r="D2953" t="s">
        <v>826</v>
      </c>
      <c r="E2953" t="s">
        <v>670</v>
      </c>
      <c r="F2953" t="s">
        <v>670</v>
      </c>
      <c r="G2953" t="str">
        <f t="shared" ref="G2953:G3016" si="92">CONCATENATE(D2953, " to ", F2953)</f>
        <v>Estonia to EU27</v>
      </c>
      <c r="H2953">
        <v>2013</v>
      </c>
      <c r="I2953" t="s">
        <v>724</v>
      </c>
      <c r="J2953">
        <v>6</v>
      </c>
      <c r="K2953">
        <v>8.4779999999999998</v>
      </c>
      <c r="L2953" s="1">
        <f t="shared" ref="L2953:L3016" si="93">K2953/1000</f>
        <v>8.4779999999999994E-3</v>
      </c>
    </row>
    <row r="2954" spans="1:12" ht="14.45">
      <c r="A2954" t="s">
        <v>723</v>
      </c>
      <c r="B2954" t="s">
        <v>825</v>
      </c>
      <c r="C2954">
        <v>841940</v>
      </c>
      <c r="D2954" t="s">
        <v>826</v>
      </c>
      <c r="E2954" t="s">
        <v>670</v>
      </c>
      <c r="F2954" t="s">
        <v>670</v>
      </c>
      <c r="G2954" t="str">
        <f t="shared" si="92"/>
        <v>Estonia to EU27</v>
      </c>
      <c r="H2954">
        <v>2014</v>
      </c>
      <c r="I2954" t="s">
        <v>724</v>
      </c>
      <c r="J2954">
        <v>6</v>
      </c>
      <c r="K2954">
        <v>18.776</v>
      </c>
      <c r="L2954" s="1">
        <f t="shared" si="93"/>
        <v>1.8776000000000001E-2</v>
      </c>
    </row>
    <row r="2955" spans="1:12" ht="14.45">
      <c r="A2955" t="s">
        <v>723</v>
      </c>
      <c r="B2955" t="s">
        <v>825</v>
      </c>
      <c r="C2955">
        <v>841940</v>
      </c>
      <c r="D2955" t="s">
        <v>826</v>
      </c>
      <c r="E2955" t="s">
        <v>670</v>
      </c>
      <c r="F2955" t="s">
        <v>670</v>
      </c>
      <c r="G2955" t="str">
        <f t="shared" si="92"/>
        <v>Estonia to EU27</v>
      </c>
      <c r="H2955">
        <v>2015</v>
      </c>
      <c r="I2955" t="s">
        <v>724</v>
      </c>
      <c r="J2955">
        <v>6</v>
      </c>
      <c r="K2955">
        <v>7.702</v>
      </c>
      <c r="L2955" s="1">
        <f t="shared" si="93"/>
        <v>7.7019999999999996E-3</v>
      </c>
    </row>
    <row r="2956" spans="1:12" ht="14.45">
      <c r="A2956" t="s">
        <v>723</v>
      </c>
      <c r="B2956" t="s">
        <v>825</v>
      </c>
      <c r="C2956">
        <v>841940</v>
      </c>
      <c r="D2956" t="s">
        <v>826</v>
      </c>
      <c r="E2956" t="s">
        <v>670</v>
      </c>
      <c r="F2956" t="s">
        <v>670</v>
      </c>
      <c r="G2956" t="str">
        <f t="shared" si="92"/>
        <v>Estonia to EU27</v>
      </c>
      <c r="H2956">
        <v>2016</v>
      </c>
      <c r="I2956" t="s">
        <v>724</v>
      </c>
      <c r="J2956">
        <v>6</v>
      </c>
      <c r="K2956">
        <v>30.812000000000001</v>
      </c>
      <c r="L2956" s="1">
        <f t="shared" si="93"/>
        <v>3.0812000000000003E-2</v>
      </c>
    </row>
    <row r="2957" spans="1:12" ht="14.45">
      <c r="A2957" t="s">
        <v>723</v>
      </c>
      <c r="B2957" t="s">
        <v>825</v>
      </c>
      <c r="C2957">
        <v>841940</v>
      </c>
      <c r="D2957" t="s">
        <v>826</v>
      </c>
      <c r="E2957" t="s">
        <v>670</v>
      </c>
      <c r="F2957" t="s">
        <v>670</v>
      </c>
      <c r="G2957" t="str">
        <f t="shared" si="92"/>
        <v>Estonia to EU27</v>
      </c>
      <c r="H2957">
        <v>2017</v>
      </c>
      <c r="I2957" t="s">
        <v>724</v>
      </c>
      <c r="J2957">
        <v>6</v>
      </c>
      <c r="K2957">
        <v>26.922999999999998</v>
      </c>
      <c r="L2957" s="1">
        <f t="shared" si="93"/>
        <v>2.6922999999999999E-2</v>
      </c>
    </row>
    <row r="2958" spans="1:12" ht="14.45">
      <c r="A2958" t="s">
        <v>723</v>
      </c>
      <c r="B2958" t="s">
        <v>825</v>
      </c>
      <c r="C2958">
        <v>842129</v>
      </c>
      <c r="D2958" t="s">
        <v>826</v>
      </c>
      <c r="E2958" t="s">
        <v>147</v>
      </c>
      <c r="F2958" t="s">
        <v>292</v>
      </c>
      <c r="G2958" t="str">
        <f t="shared" si="92"/>
        <v>Estonia to World</v>
      </c>
      <c r="H2958">
        <v>2012</v>
      </c>
      <c r="I2958" t="s">
        <v>724</v>
      </c>
      <c r="J2958">
        <v>6</v>
      </c>
      <c r="K2958">
        <v>2611.0630000000001</v>
      </c>
      <c r="L2958" s="1">
        <f t="shared" si="93"/>
        <v>2.6110630000000001</v>
      </c>
    </row>
    <row r="2959" spans="1:12" ht="14.45">
      <c r="A2959" t="s">
        <v>723</v>
      </c>
      <c r="B2959" t="s">
        <v>825</v>
      </c>
      <c r="C2959">
        <v>842129</v>
      </c>
      <c r="D2959" t="s">
        <v>826</v>
      </c>
      <c r="E2959" t="s">
        <v>147</v>
      </c>
      <c r="F2959" t="s">
        <v>292</v>
      </c>
      <c r="G2959" t="str">
        <f t="shared" si="92"/>
        <v>Estonia to World</v>
      </c>
      <c r="H2959">
        <v>2013</v>
      </c>
      <c r="I2959" t="s">
        <v>724</v>
      </c>
      <c r="J2959">
        <v>6</v>
      </c>
      <c r="K2959">
        <v>3080.1669999999999</v>
      </c>
      <c r="L2959" s="1">
        <f t="shared" si="93"/>
        <v>3.0801669999999999</v>
      </c>
    </row>
    <row r="2960" spans="1:12" ht="14.45">
      <c r="A2960" t="s">
        <v>723</v>
      </c>
      <c r="B2960" t="s">
        <v>825</v>
      </c>
      <c r="C2960">
        <v>842129</v>
      </c>
      <c r="D2960" t="s">
        <v>826</v>
      </c>
      <c r="E2960" t="s">
        <v>147</v>
      </c>
      <c r="F2960" t="s">
        <v>292</v>
      </c>
      <c r="G2960" t="str">
        <f t="shared" si="92"/>
        <v>Estonia to World</v>
      </c>
      <c r="H2960">
        <v>2014</v>
      </c>
      <c r="I2960" t="s">
        <v>724</v>
      </c>
      <c r="J2960">
        <v>6</v>
      </c>
      <c r="K2960">
        <v>2861.9940000000001</v>
      </c>
      <c r="L2960" s="1">
        <f t="shared" si="93"/>
        <v>2.8619940000000001</v>
      </c>
    </row>
    <row r="2961" spans="1:12" ht="14.45">
      <c r="A2961" t="s">
        <v>723</v>
      </c>
      <c r="B2961" t="s">
        <v>825</v>
      </c>
      <c r="C2961">
        <v>842129</v>
      </c>
      <c r="D2961" t="s">
        <v>826</v>
      </c>
      <c r="E2961" t="s">
        <v>147</v>
      </c>
      <c r="F2961" t="s">
        <v>292</v>
      </c>
      <c r="G2961" t="str">
        <f t="shared" si="92"/>
        <v>Estonia to World</v>
      </c>
      <c r="H2961">
        <v>2015</v>
      </c>
      <c r="I2961" t="s">
        <v>724</v>
      </c>
      <c r="J2961">
        <v>6</v>
      </c>
      <c r="K2961">
        <v>1377.144</v>
      </c>
      <c r="L2961" s="1">
        <f t="shared" si="93"/>
        <v>1.3771439999999999</v>
      </c>
    </row>
    <row r="2962" spans="1:12" ht="14.45">
      <c r="A2962" t="s">
        <v>723</v>
      </c>
      <c r="B2962" t="s">
        <v>825</v>
      </c>
      <c r="C2962">
        <v>842129</v>
      </c>
      <c r="D2962" t="s">
        <v>826</v>
      </c>
      <c r="E2962" t="s">
        <v>147</v>
      </c>
      <c r="F2962" t="s">
        <v>292</v>
      </c>
      <c r="G2962" t="str">
        <f t="shared" si="92"/>
        <v>Estonia to World</v>
      </c>
      <c r="H2962">
        <v>2016</v>
      </c>
      <c r="I2962" t="s">
        <v>724</v>
      </c>
      <c r="J2962">
        <v>6</v>
      </c>
      <c r="K2962">
        <v>2993.3020000000001</v>
      </c>
      <c r="L2962" s="1">
        <f t="shared" si="93"/>
        <v>2.9933020000000004</v>
      </c>
    </row>
    <row r="2963" spans="1:12" ht="14.45">
      <c r="A2963" t="s">
        <v>723</v>
      </c>
      <c r="B2963" t="s">
        <v>825</v>
      </c>
      <c r="C2963">
        <v>842129</v>
      </c>
      <c r="D2963" t="s">
        <v>826</v>
      </c>
      <c r="E2963" t="s">
        <v>147</v>
      </c>
      <c r="F2963" t="s">
        <v>292</v>
      </c>
      <c r="G2963" t="str">
        <f t="shared" si="92"/>
        <v>Estonia to World</v>
      </c>
      <c r="H2963">
        <v>2017</v>
      </c>
      <c r="I2963" t="s">
        <v>724</v>
      </c>
      <c r="J2963">
        <v>6</v>
      </c>
      <c r="K2963">
        <v>2274.761</v>
      </c>
      <c r="L2963" s="1">
        <f t="shared" si="93"/>
        <v>2.2747609999999998</v>
      </c>
    </row>
    <row r="2964" spans="1:12" ht="14.45">
      <c r="A2964" t="s">
        <v>723</v>
      </c>
      <c r="B2964" t="s">
        <v>825</v>
      </c>
      <c r="C2964">
        <v>842129</v>
      </c>
      <c r="D2964" t="s">
        <v>826</v>
      </c>
      <c r="E2964" t="s">
        <v>670</v>
      </c>
      <c r="F2964" t="s">
        <v>670</v>
      </c>
      <c r="G2964" t="str">
        <f t="shared" si="92"/>
        <v>Estonia to EU27</v>
      </c>
      <c r="H2964">
        <v>2012</v>
      </c>
      <c r="I2964" t="s">
        <v>724</v>
      </c>
      <c r="J2964">
        <v>6</v>
      </c>
      <c r="K2964">
        <v>42.911000000000001</v>
      </c>
      <c r="L2964" s="1">
        <f t="shared" si="93"/>
        <v>4.2911000000000005E-2</v>
      </c>
    </row>
    <row r="2965" spans="1:12" ht="14.45">
      <c r="A2965" t="s">
        <v>723</v>
      </c>
      <c r="B2965" t="s">
        <v>825</v>
      </c>
      <c r="C2965">
        <v>842129</v>
      </c>
      <c r="D2965" t="s">
        <v>826</v>
      </c>
      <c r="E2965" t="s">
        <v>670</v>
      </c>
      <c r="F2965" t="s">
        <v>670</v>
      </c>
      <c r="G2965" t="str">
        <f t="shared" si="92"/>
        <v>Estonia to EU27</v>
      </c>
      <c r="H2965">
        <v>2013</v>
      </c>
      <c r="I2965" t="s">
        <v>724</v>
      </c>
      <c r="J2965">
        <v>6</v>
      </c>
      <c r="K2965">
        <v>58.152000000000001</v>
      </c>
      <c r="L2965" s="1">
        <f t="shared" si="93"/>
        <v>5.8152000000000002E-2</v>
      </c>
    </row>
    <row r="2966" spans="1:12" ht="14.45">
      <c r="A2966" t="s">
        <v>723</v>
      </c>
      <c r="B2966" t="s">
        <v>825</v>
      </c>
      <c r="C2966">
        <v>842129</v>
      </c>
      <c r="D2966" t="s">
        <v>826</v>
      </c>
      <c r="E2966" t="s">
        <v>670</v>
      </c>
      <c r="F2966" t="s">
        <v>670</v>
      </c>
      <c r="G2966" t="str">
        <f t="shared" si="92"/>
        <v>Estonia to EU27</v>
      </c>
      <c r="H2966">
        <v>2014</v>
      </c>
      <c r="I2966" t="s">
        <v>724</v>
      </c>
      <c r="J2966">
        <v>6</v>
      </c>
      <c r="K2966">
        <v>31.893000000000001</v>
      </c>
      <c r="L2966" s="1">
        <f t="shared" si="93"/>
        <v>3.1892999999999998E-2</v>
      </c>
    </row>
    <row r="2967" spans="1:12" ht="14.45">
      <c r="A2967" t="s">
        <v>723</v>
      </c>
      <c r="B2967" t="s">
        <v>825</v>
      </c>
      <c r="C2967">
        <v>842129</v>
      </c>
      <c r="D2967" t="s">
        <v>826</v>
      </c>
      <c r="E2967" t="s">
        <v>670</v>
      </c>
      <c r="F2967" t="s">
        <v>670</v>
      </c>
      <c r="G2967" t="str">
        <f t="shared" si="92"/>
        <v>Estonia to EU27</v>
      </c>
      <c r="H2967">
        <v>2015</v>
      </c>
      <c r="I2967" t="s">
        <v>724</v>
      </c>
      <c r="J2967">
        <v>6</v>
      </c>
      <c r="K2967">
        <v>100.071</v>
      </c>
      <c r="L2967" s="1">
        <f t="shared" si="93"/>
        <v>0.10007099999999999</v>
      </c>
    </row>
    <row r="2968" spans="1:12" ht="14.45">
      <c r="A2968" t="s">
        <v>723</v>
      </c>
      <c r="B2968" t="s">
        <v>825</v>
      </c>
      <c r="C2968">
        <v>842129</v>
      </c>
      <c r="D2968" t="s">
        <v>826</v>
      </c>
      <c r="E2968" t="s">
        <v>670</v>
      </c>
      <c r="F2968" t="s">
        <v>670</v>
      </c>
      <c r="G2968" t="str">
        <f t="shared" si="92"/>
        <v>Estonia to EU27</v>
      </c>
      <c r="H2968">
        <v>2016</v>
      </c>
      <c r="I2968" t="s">
        <v>724</v>
      </c>
      <c r="J2968">
        <v>6</v>
      </c>
      <c r="K2968">
        <v>487.82900000000001</v>
      </c>
      <c r="L2968" s="1">
        <f t="shared" si="93"/>
        <v>0.48782900000000001</v>
      </c>
    </row>
    <row r="2969" spans="1:12" ht="14.45">
      <c r="A2969" t="s">
        <v>723</v>
      </c>
      <c r="B2969" t="s">
        <v>825</v>
      </c>
      <c r="C2969">
        <v>842129</v>
      </c>
      <c r="D2969" t="s">
        <v>826</v>
      </c>
      <c r="E2969" t="s">
        <v>670</v>
      </c>
      <c r="F2969" t="s">
        <v>670</v>
      </c>
      <c r="G2969" t="str">
        <f t="shared" si="92"/>
        <v>Estonia to EU27</v>
      </c>
      <c r="H2969">
        <v>2017</v>
      </c>
      <c r="I2969" t="s">
        <v>724</v>
      </c>
      <c r="J2969">
        <v>6</v>
      </c>
      <c r="K2969">
        <v>273.19099999999997</v>
      </c>
      <c r="L2969" s="1">
        <f t="shared" si="93"/>
        <v>0.27319099999999996</v>
      </c>
    </row>
    <row r="2970" spans="1:12" ht="14.45">
      <c r="A2970" t="s">
        <v>723</v>
      </c>
      <c r="B2970" t="s">
        <v>825</v>
      </c>
      <c r="C2970">
        <v>842139</v>
      </c>
      <c r="D2970" t="s">
        <v>826</v>
      </c>
      <c r="E2970" t="s">
        <v>147</v>
      </c>
      <c r="F2970" t="s">
        <v>292</v>
      </c>
      <c r="G2970" t="str">
        <f t="shared" si="92"/>
        <v>Estonia to World</v>
      </c>
      <c r="H2970">
        <v>2012</v>
      </c>
      <c r="I2970" t="s">
        <v>724</v>
      </c>
      <c r="J2970">
        <v>6</v>
      </c>
      <c r="K2970">
        <v>10006.432000000001</v>
      </c>
      <c r="L2970" s="1">
        <f t="shared" si="93"/>
        <v>10.006432</v>
      </c>
    </row>
    <row r="2971" spans="1:12" ht="14.45">
      <c r="A2971" t="s">
        <v>723</v>
      </c>
      <c r="B2971" t="s">
        <v>825</v>
      </c>
      <c r="C2971">
        <v>842139</v>
      </c>
      <c r="D2971" t="s">
        <v>826</v>
      </c>
      <c r="E2971" t="s">
        <v>147</v>
      </c>
      <c r="F2971" t="s">
        <v>292</v>
      </c>
      <c r="G2971" t="str">
        <f t="shared" si="92"/>
        <v>Estonia to World</v>
      </c>
      <c r="H2971">
        <v>2013</v>
      </c>
      <c r="I2971" t="s">
        <v>724</v>
      </c>
      <c r="J2971">
        <v>6</v>
      </c>
      <c r="K2971">
        <v>5035.3810000000003</v>
      </c>
      <c r="L2971" s="1">
        <f t="shared" si="93"/>
        <v>5.0353810000000001</v>
      </c>
    </row>
    <row r="2972" spans="1:12" ht="14.45">
      <c r="A2972" t="s">
        <v>723</v>
      </c>
      <c r="B2972" t="s">
        <v>825</v>
      </c>
      <c r="C2972">
        <v>842139</v>
      </c>
      <c r="D2972" t="s">
        <v>826</v>
      </c>
      <c r="E2972" t="s">
        <v>147</v>
      </c>
      <c r="F2972" t="s">
        <v>292</v>
      </c>
      <c r="G2972" t="str">
        <f t="shared" si="92"/>
        <v>Estonia to World</v>
      </c>
      <c r="H2972">
        <v>2014</v>
      </c>
      <c r="I2972" t="s">
        <v>724</v>
      </c>
      <c r="J2972">
        <v>6</v>
      </c>
      <c r="K2972">
        <v>6898.7749999999996</v>
      </c>
      <c r="L2972" s="1">
        <f t="shared" si="93"/>
        <v>6.8987749999999997</v>
      </c>
    </row>
    <row r="2973" spans="1:12" ht="14.45">
      <c r="A2973" t="s">
        <v>723</v>
      </c>
      <c r="B2973" t="s">
        <v>825</v>
      </c>
      <c r="C2973">
        <v>842139</v>
      </c>
      <c r="D2973" t="s">
        <v>826</v>
      </c>
      <c r="E2973" t="s">
        <v>147</v>
      </c>
      <c r="F2973" t="s">
        <v>292</v>
      </c>
      <c r="G2973" t="str">
        <f t="shared" si="92"/>
        <v>Estonia to World</v>
      </c>
      <c r="H2973">
        <v>2015</v>
      </c>
      <c r="I2973" t="s">
        <v>724</v>
      </c>
      <c r="J2973">
        <v>6</v>
      </c>
      <c r="K2973">
        <v>4555.3440000000001</v>
      </c>
      <c r="L2973" s="1">
        <f t="shared" si="93"/>
        <v>4.5553439999999998</v>
      </c>
    </row>
    <row r="2974" spans="1:12" ht="14.45">
      <c r="A2974" t="s">
        <v>723</v>
      </c>
      <c r="B2974" t="s">
        <v>825</v>
      </c>
      <c r="C2974">
        <v>842139</v>
      </c>
      <c r="D2974" t="s">
        <v>826</v>
      </c>
      <c r="E2974" t="s">
        <v>147</v>
      </c>
      <c r="F2974" t="s">
        <v>292</v>
      </c>
      <c r="G2974" t="str">
        <f t="shared" si="92"/>
        <v>Estonia to World</v>
      </c>
      <c r="H2974">
        <v>2016</v>
      </c>
      <c r="I2974" t="s">
        <v>724</v>
      </c>
      <c r="J2974">
        <v>6</v>
      </c>
      <c r="K2974">
        <v>11263.206</v>
      </c>
      <c r="L2974" s="1">
        <f t="shared" si="93"/>
        <v>11.263206</v>
      </c>
    </row>
    <row r="2975" spans="1:12" ht="14.45">
      <c r="A2975" t="s">
        <v>723</v>
      </c>
      <c r="B2975" t="s">
        <v>825</v>
      </c>
      <c r="C2975">
        <v>842139</v>
      </c>
      <c r="D2975" t="s">
        <v>826</v>
      </c>
      <c r="E2975" t="s">
        <v>147</v>
      </c>
      <c r="F2975" t="s">
        <v>292</v>
      </c>
      <c r="G2975" t="str">
        <f t="shared" si="92"/>
        <v>Estonia to World</v>
      </c>
      <c r="H2975">
        <v>2017</v>
      </c>
      <c r="I2975" t="s">
        <v>724</v>
      </c>
      <c r="J2975">
        <v>6</v>
      </c>
      <c r="K2975">
        <v>19685.794000000002</v>
      </c>
      <c r="L2975" s="1">
        <f t="shared" si="93"/>
        <v>19.685794000000001</v>
      </c>
    </row>
    <row r="2976" spans="1:12" ht="14.45">
      <c r="A2976" t="s">
        <v>723</v>
      </c>
      <c r="B2976" t="s">
        <v>825</v>
      </c>
      <c r="C2976">
        <v>842139</v>
      </c>
      <c r="D2976" t="s">
        <v>826</v>
      </c>
      <c r="E2976" t="s">
        <v>670</v>
      </c>
      <c r="F2976" t="s">
        <v>670</v>
      </c>
      <c r="G2976" t="str">
        <f t="shared" si="92"/>
        <v>Estonia to EU27</v>
      </c>
      <c r="H2976">
        <v>2012</v>
      </c>
      <c r="I2976" t="s">
        <v>724</v>
      </c>
      <c r="J2976">
        <v>6</v>
      </c>
      <c r="K2976">
        <v>879.59799999999996</v>
      </c>
      <c r="L2976" s="1">
        <f t="shared" si="93"/>
        <v>0.87959799999999999</v>
      </c>
    </row>
    <row r="2977" spans="1:12" ht="14.45">
      <c r="A2977" t="s">
        <v>723</v>
      </c>
      <c r="B2977" t="s">
        <v>825</v>
      </c>
      <c r="C2977">
        <v>842139</v>
      </c>
      <c r="D2977" t="s">
        <v>826</v>
      </c>
      <c r="E2977" t="s">
        <v>670</v>
      </c>
      <c r="F2977" t="s">
        <v>670</v>
      </c>
      <c r="G2977" t="str">
        <f t="shared" si="92"/>
        <v>Estonia to EU27</v>
      </c>
      <c r="H2977">
        <v>2013</v>
      </c>
      <c r="I2977" t="s">
        <v>724</v>
      </c>
      <c r="J2977">
        <v>6</v>
      </c>
      <c r="K2977">
        <v>1375.4639999999999</v>
      </c>
      <c r="L2977" s="1">
        <f t="shared" si="93"/>
        <v>1.375464</v>
      </c>
    </row>
    <row r="2978" spans="1:12" ht="14.45">
      <c r="A2978" t="s">
        <v>723</v>
      </c>
      <c r="B2978" t="s">
        <v>825</v>
      </c>
      <c r="C2978">
        <v>842139</v>
      </c>
      <c r="D2978" t="s">
        <v>826</v>
      </c>
      <c r="E2978" t="s">
        <v>670</v>
      </c>
      <c r="F2978" t="s">
        <v>670</v>
      </c>
      <c r="G2978" t="str">
        <f t="shared" si="92"/>
        <v>Estonia to EU27</v>
      </c>
      <c r="H2978">
        <v>2014</v>
      </c>
      <c r="I2978" t="s">
        <v>724</v>
      </c>
      <c r="J2978">
        <v>6</v>
      </c>
      <c r="K2978">
        <v>1915.3</v>
      </c>
      <c r="L2978" s="1">
        <f t="shared" si="93"/>
        <v>1.9153</v>
      </c>
    </row>
    <row r="2979" spans="1:12" ht="14.45">
      <c r="A2979" t="s">
        <v>723</v>
      </c>
      <c r="B2979" t="s">
        <v>825</v>
      </c>
      <c r="C2979">
        <v>842139</v>
      </c>
      <c r="D2979" t="s">
        <v>826</v>
      </c>
      <c r="E2979" t="s">
        <v>670</v>
      </c>
      <c r="F2979" t="s">
        <v>670</v>
      </c>
      <c r="G2979" t="str">
        <f t="shared" si="92"/>
        <v>Estonia to EU27</v>
      </c>
      <c r="H2979">
        <v>2015</v>
      </c>
      <c r="I2979" t="s">
        <v>724</v>
      </c>
      <c r="J2979">
        <v>6</v>
      </c>
      <c r="K2979">
        <v>2057.0010000000002</v>
      </c>
      <c r="L2979" s="1">
        <f t="shared" si="93"/>
        <v>2.0570010000000001</v>
      </c>
    </row>
    <row r="2980" spans="1:12" ht="14.45">
      <c r="A2980" t="s">
        <v>723</v>
      </c>
      <c r="B2980" t="s">
        <v>825</v>
      </c>
      <c r="C2980">
        <v>842139</v>
      </c>
      <c r="D2980" t="s">
        <v>826</v>
      </c>
      <c r="E2980" t="s">
        <v>670</v>
      </c>
      <c r="F2980" t="s">
        <v>670</v>
      </c>
      <c r="G2980" t="str">
        <f t="shared" si="92"/>
        <v>Estonia to EU27</v>
      </c>
      <c r="H2980">
        <v>2016</v>
      </c>
      <c r="I2980" t="s">
        <v>724</v>
      </c>
      <c r="J2980">
        <v>6</v>
      </c>
      <c r="K2980">
        <v>3191.665</v>
      </c>
      <c r="L2980" s="1">
        <f t="shared" si="93"/>
        <v>3.191665</v>
      </c>
    </row>
    <row r="2981" spans="1:12" ht="14.45">
      <c r="A2981" t="s">
        <v>723</v>
      </c>
      <c r="B2981" t="s">
        <v>825</v>
      </c>
      <c r="C2981">
        <v>842139</v>
      </c>
      <c r="D2981" t="s">
        <v>826</v>
      </c>
      <c r="E2981" t="s">
        <v>670</v>
      </c>
      <c r="F2981" t="s">
        <v>670</v>
      </c>
      <c r="G2981" t="str">
        <f t="shared" si="92"/>
        <v>Estonia to EU27</v>
      </c>
      <c r="H2981">
        <v>2017</v>
      </c>
      <c r="I2981" t="s">
        <v>724</v>
      </c>
      <c r="J2981">
        <v>6</v>
      </c>
      <c r="K2981">
        <v>4484.7460000000001</v>
      </c>
      <c r="L2981" s="1">
        <f t="shared" si="93"/>
        <v>4.4847460000000003</v>
      </c>
    </row>
    <row r="2982" spans="1:12" ht="14.45">
      <c r="A2982" t="s">
        <v>723</v>
      </c>
      <c r="B2982" t="s">
        <v>825</v>
      </c>
      <c r="C2982">
        <v>847989</v>
      </c>
      <c r="D2982" t="s">
        <v>826</v>
      </c>
      <c r="E2982" t="s">
        <v>147</v>
      </c>
      <c r="F2982" t="s">
        <v>292</v>
      </c>
      <c r="G2982" t="str">
        <f t="shared" si="92"/>
        <v>Estonia to World</v>
      </c>
      <c r="H2982">
        <v>2012</v>
      </c>
      <c r="I2982" t="s">
        <v>724</v>
      </c>
      <c r="J2982">
        <v>6</v>
      </c>
      <c r="K2982">
        <v>19796.780999999999</v>
      </c>
      <c r="L2982" s="1">
        <f t="shared" si="93"/>
        <v>19.796780999999999</v>
      </c>
    </row>
    <row r="2983" spans="1:12" ht="14.45">
      <c r="A2983" t="s">
        <v>723</v>
      </c>
      <c r="B2983" t="s">
        <v>825</v>
      </c>
      <c r="C2983">
        <v>847989</v>
      </c>
      <c r="D2983" t="s">
        <v>826</v>
      </c>
      <c r="E2983" t="s">
        <v>147</v>
      </c>
      <c r="F2983" t="s">
        <v>292</v>
      </c>
      <c r="G2983" t="str">
        <f t="shared" si="92"/>
        <v>Estonia to World</v>
      </c>
      <c r="H2983">
        <v>2013</v>
      </c>
      <c r="I2983" t="s">
        <v>724</v>
      </c>
      <c r="J2983">
        <v>6</v>
      </c>
      <c r="K2983">
        <v>18237.734</v>
      </c>
      <c r="L2983" s="1">
        <f t="shared" si="93"/>
        <v>18.237734</v>
      </c>
    </row>
    <row r="2984" spans="1:12" ht="14.45">
      <c r="A2984" t="s">
        <v>723</v>
      </c>
      <c r="B2984" t="s">
        <v>825</v>
      </c>
      <c r="C2984">
        <v>847989</v>
      </c>
      <c r="D2984" t="s">
        <v>826</v>
      </c>
      <c r="E2984" t="s">
        <v>147</v>
      </c>
      <c r="F2984" t="s">
        <v>292</v>
      </c>
      <c r="G2984" t="str">
        <f t="shared" si="92"/>
        <v>Estonia to World</v>
      </c>
      <c r="H2984">
        <v>2014</v>
      </c>
      <c r="I2984" t="s">
        <v>724</v>
      </c>
      <c r="J2984">
        <v>6</v>
      </c>
      <c r="K2984">
        <v>19930.539000000001</v>
      </c>
      <c r="L2984" s="1">
        <f t="shared" si="93"/>
        <v>19.930539</v>
      </c>
    </row>
    <row r="2985" spans="1:12" ht="14.45">
      <c r="A2985" t="s">
        <v>723</v>
      </c>
      <c r="B2985" t="s">
        <v>825</v>
      </c>
      <c r="C2985">
        <v>847989</v>
      </c>
      <c r="D2985" t="s">
        <v>826</v>
      </c>
      <c r="E2985" t="s">
        <v>147</v>
      </c>
      <c r="F2985" t="s">
        <v>292</v>
      </c>
      <c r="G2985" t="str">
        <f t="shared" si="92"/>
        <v>Estonia to World</v>
      </c>
      <c r="H2985">
        <v>2015</v>
      </c>
      <c r="I2985" t="s">
        <v>724</v>
      </c>
      <c r="J2985">
        <v>6</v>
      </c>
      <c r="K2985">
        <v>27074.825000000001</v>
      </c>
      <c r="L2985" s="1">
        <f t="shared" si="93"/>
        <v>27.074825000000001</v>
      </c>
    </row>
    <row r="2986" spans="1:12" ht="14.45">
      <c r="A2986" t="s">
        <v>723</v>
      </c>
      <c r="B2986" t="s">
        <v>825</v>
      </c>
      <c r="C2986">
        <v>847989</v>
      </c>
      <c r="D2986" t="s">
        <v>826</v>
      </c>
      <c r="E2986" t="s">
        <v>147</v>
      </c>
      <c r="F2986" t="s">
        <v>292</v>
      </c>
      <c r="G2986" t="str">
        <f t="shared" si="92"/>
        <v>Estonia to World</v>
      </c>
      <c r="H2986">
        <v>2016</v>
      </c>
      <c r="I2986" t="s">
        <v>724</v>
      </c>
      <c r="J2986">
        <v>6</v>
      </c>
      <c r="K2986">
        <v>50330.012000000002</v>
      </c>
      <c r="L2986" s="1">
        <f t="shared" si="93"/>
        <v>50.330012000000004</v>
      </c>
    </row>
    <row r="2987" spans="1:12" ht="14.45">
      <c r="A2987" t="s">
        <v>723</v>
      </c>
      <c r="B2987" t="s">
        <v>825</v>
      </c>
      <c r="C2987">
        <v>847989</v>
      </c>
      <c r="D2987" t="s">
        <v>826</v>
      </c>
      <c r="E2987" t="s">
        <v>147</v>
      </c>
      <c r="F2987" t="s">
        <v>292</v>
      </c>
      <c r="G2987" t="str">
        <f t="shared" si="92"/>
        <v>Estonia to World</v>
      </c>
      <c r="H2987">
        <v>2017</v>
      </c>
      <c r="I2987" t="s">
        <v>724</v>
      </c>
      <c r="J2987">
        <v>6</v>
      </c>
      <c r="K2987">
        <v>27519.577000000001</v>
      </c>
      <c r="L2987" s="1">
        <f t="shared" si="93"/>
        <v>27.519577000000002</v>
      </c>
    </row>
    <row r="2988" spans="1:12" ht="14.45">
      <c r="A2988" t="s">
        <v>723</v>
      </c>
      <c r="B2988" t="s">
        <v>825</v>
      </c>
      <c r="C2988">
        <v>847989</v>
      </c>
      <c r="D2988" t="s">
        <v>826</v>
      </c>
      <c r="E2988" t="s">
        <v>670</v>
      </c>
      <c r="F2988" t="s">
        <v>670</v>
      </c>
      <c r="G2988" t="str">
        <f t="shared" si="92"/>
        <v>Estonia to EU27</v>
      </c>
      <c r="H2988">
        <v>2012</v>
      </c>
      <c r="I2988" t="s">
        <v>724</v>
      </c>
      <c r="J2988">
        <v>6</v>
      </c>
      <c r="K2988">
        <v>3969.4810000000002</v>
      </c>
      <c r="L2988" s="1">
        <f t="shared" si="93"/>
        <v>3.969481</v>
      </c>
    </row>
    <row r="2989" spans="1:12" ht="14.45">
      <c r="A2989" t="s">
        <v>723</v>
      </c>
      <c r="B2989" t="s">
        <v>825</v>
      </c>
      <c r="C2989">
        <v>847989</v>
      </c>
      <c r="D2989" t="s">
        <v>826</v>
      </c>
      <c r="E2989" t="s">
        <v>670</v>
      </c>
      <c r="F2989" t="s">
        <v>670</v>
      </c>
      <c r="G2989" t="str">
        <f t="shared" si="92"/>
        <v>Estonia to EU27</v>
      </c>
      <c r="H2989">
        <v>2013</v>
      </c>
      <c r="I2989" t="s">
        <v>724</v>
      </c>
      <c r="J2989">
        <v>6</v>
      </c>
      <c r="K2989">
        <v>4444.884</v>
      </c>
      <c r="L2989" s="1">
        <f t="shared" si="93"/>
        <v>4.4448840000000001</v>
      </c>
    </row>
    <row r="2990" spans="1:12" ht="14.45">
      <c r="A2990" t="s">
        <v>723</v>
      </c>
      <c r="B2990" t="s">
        <v>825</v>
      </c>
      <c r="C2990">
        <v>847989</v>
      </c>
      <c r="D2990" t="s">
        <v>826</v>
      </c>
      <c r="E2990" t="s">
        <v>670</v>
      </c>
      <c r="F2990" t="s">
        <v>670</v>
      </c>
      <c r="G2990" t="str">
        <f t="shared" si="92"/>
        <v>Estonia to EU27</v>
      </c>
      <c r="H2990">
        <v>2014</v>
      </c>
      <c r="I2990" t="s">
        <v>724</v>
      </c>
      <c r="J2990">
        <v>6</v>
      </c>
      <c r="K2990">
        <v>8015.5569999999998</v>
      </c>
      <c r="L2990" s="1">
        <f t="shared" si="93"/>
        <v>8.0155569999999994</v>
      </c>
    </row>
    <row r="2991" spans="1:12" ht="14.45">
      <c r="A2991" t="s">
        <v>723</v>
      </c>
      <c r="B2991" t="s">
        <v>825</v>
      </c>
      <c r="C2991">
        <v>847989</v>
      </c>
      <c r="D2991" t="s">
        <v>826</v>
      </c>
      <c r="E2991" t="s">
        <v>670</v>
      </c>
      <c r="F2991" t="s">
        <v>670</v>
      </c>
      <c r="G2991" t="str">
        <f t="shared" si="92"/>
        <v>Estonia to EU27</v>
      </c>
      <c r="H2991">
        <v>2015</v>
      </c>
      <c r="I2991" t="s">
        <v>724</v>
      </c>
      <c r="J2991">
        <v>6</v>
      </c>
      <c r="K2991">
        <v>16697.705000000002</v>
      </c>
      <c r="L2991" s="1">
        <f t="shared" si="93"/>
        <v>16.697705000000003</v>
      </c>
    </row>
    <row r="2992" spans="1:12" ht="14.45">
      <c r="A2992" t="s">
        <v>723</v>
      </c>
      <c r="B2992" t="s">
        <v>825</v>
      </c>
      <c r="C2992">
        <v>847989</v>
      </c>
      <c r="D2992" t="s">
        <v>826</v>
      </c>
      <c r="E2992" t="s">
        <v>670</v>
      </c>
      <c r="F2992" t="s">
        <v>670</v>
      </c>
      <c r="G2992" t="str">
        <f t="shared" si="92"/>
        <v>Estonia to EU27</v>
      </c>
      <c r="H2992">
        <v>2016</v>
      </c>
      <c r="I2992" t="s">
        <v>724</v>
      </c>
      <c r="J2992">
        <v>6</v>
      </c>
      <c r="K2992">
        <v>26243.794999999998</v>
      </c>
      <c r="L2992" s="1">
        <f t="shared" si="93"/>
        <v>26.243794999999999</v>
      </c>
    </row>
    <row r="2993" spans="1:12" ht="14.45">
      <c r="A2993" t="s">
        <v>723</v>
      </c>
      <c r="B2993" t="s">
        <v>825</v>
      </c>
      <c r="C2993">
        <v>847989</v>
      </c>
      <c r="D2993" t="s">
        <v>826</v>
      </c>
      <c r="E2993" t="s">
        <v>670</v>
      </c>
      <c r="F2993" t="s">
        <v>670</v>
      </c>
      <c r="G2993" t="str">
        <f t="shared" si="92"/>
        <v>Estonia to EU27</v>
      </c>
      <c r="H2993">
        <v>2017</v>
      </c>
      <c r="I2993" t="s">
        <v>724</v>
      </c>
      <c r="J2993">
        <v>6</v>
      </c>
      <c r="K2993">
        <v>12966.446</v>
      </c>
      <c r="L2993" s="1">
        <f t="shared" si="93"/>
        <v>12.966445999999999</v>
      </c>
    </row>
    <row r="2994" spans="1:12" ht="14.45">
      <c r="A2994" t="s">
        <v>723</v>
      </c>
      <c r="B2994" t="s">
        <v>827</v>
      </c>
      <c r="C2994">
        <v>730900</v>
      </c>
      <c r="D2994" t="s">
        <v>828</v>
      </c>
      <c r="E2994" t="s">
        <v>147</v>
      </c>
      <c r="F2994" t="s">
        <v>292</v>
      </c>
      <c r="G2994" t="str">
        <f t="shared" si="92"/>
        <v>Ethiopia(excludes Eritrea) to World</v>
      </c>
      <c r="H2994">
        <v>2014</v>
      </c>
      <c r="I2994" t="s">
        <v>724</v>
      </c>
      <c r="J2994">
        <v>6</v>
      </c>
      <c r="K2994">
        <v>799.85699999999997</v>
      </c>
      <c r="L2994" s="1">
        <f t="shared" si="93"/>
        <v>0.79985699999999993</v>
      </c>
    </row>
    <row r="2995" spans="1:12" ht="14.45">
      <c r="A2995" t="s">
        <v>723</v>
      </c>
      <c r="B2995" t="s">
        <v>827</v>
      </c>
      <c r="C2995">
        <v>730900</v>
      </c>
      <c r="D2995" t="s">
        <v>828</v>
      </c>
      <c r="E2995" t="s">
        <v>147</v>
      </c>
      <c r="F2995" t="s">
        <v>292</v>
      </c>
      <c r="G2995" t="str">
        <f t="shared" si="92"/>
        <v>Ethiopia(excludes Eritrea) to World</v>
      </c>
      <c r="H2995">
        <v>2015</v>
      </c>
      <c r="I2995" t="s">
        <v>724</v>
      </c>
      <c r="J2995">
        <v>6</v>
      </c>
      <c r="K2995">
        <v>387.548</v>
      </c>
      <c r="L2995" s="1">
        <f t="shared" si="93"/>
        <v>0.387548</v>
      </c>
    </row>
    <row r="2996" spans="1:12" ht="14.45">
      <c r="A2996" t="s">
        <v>723</v>
      </c>
      <c r="B2996" t="s">
        <v>827</v>
      </c>
      <c r="C2996">
        <v>730900</v>
      </c>
      <c r="D2996" t="s">
        <v>828</v>
      </c>
      <c r="E2996" t="s">
        <v>670</v>
      </c>
      <c r="F2996" t="s">
        <v>670</v>
      </c>
      <c r="G2996" t="str">
        <f t="shared" si="92"/>
        <v>Ethiopia(excludes Eritrea) to EU27</v>
      </c>
      <c r="H2996">
        <v>2014</v>
      </c>
      <c r="I2996" t="s">
        <v>724</v>
      </c>
      <c r="J2996">
        <v>6</v>
      </c>
      <c r="K2996">
        <v>1.391</v>
      </c>
      <c r="L2996" s="1">
        <f t="shared" si="93"/>
        <v>1.3910000000000001E-3</v>
      </c>
    </row>
    <row r="2997" spans="1:12" ht="14.45">
      <c r="A2997" t="s">
        <v>723</v>
      </c>
      <c r="B2997" t="s">
        <v>827</v>
      </c>
      <c r="C2997">
        <v>730900</v>
      </c>
      <c r="D2997" t="s">
        <v>828</v>
      </c>
      <c r="E2997" t="s">
        <v>670</v>
      </c>
      <c r="F2997" t="s">
        <v>670</v>
      </c>
      <c r="G2997" t="str">
        <f t="shared" si="92"/>
        <v>Ethiopia(excludes Eritrea) to EU27</v>
      </c>
      <c r="H2997">
        <v>2015</v>
      </c>
      <c r="I2997" t="s">
        <v>724</v>
      </c>
      <c r="J2997">
        <v>6</v>
      </c>
      <c r="K2997">
        <v>0</v>
      </c>
      <c r="L2997" s="1">
        <f t="shared" si="93"/>
        <v>0</v>
      </c>
    </row>
    <row r="2998" spans="1:12" ht="14.45">
      <c r="A2998" t="s">
        <v>723</v>
      </c>
      <c r="B2998" t="s">
        <v>827</v>
      </c>
      <c r="C2998">
        <v>741999</v>
      </c>
      <c r="D2998" t="s">
        <v>828</v>
      </c>
      <c r="E2998" t="s">
        <v>147</v>
      </c>
      <c r="F2998" t="s">
        <v>292</v>
      </c>
      <c r="G2998" t="str">
        <f t="shared" si="92"/>
        <v>Ethiopia(excludes Eritrea) to World</v>
      </c>
      <c r="H2998">
        <v>2014</v>
      </c>
      <c r="I2998" t="s">
        <v>724</v>
      </c>
      <c r="J2998">
        <v>6</v>
      </c>
      <c r="K2998">
        <v>3.39</v>
      </c>
      <c r="L2998" s="1">
        <f t="shared" si="93"/>
        <v>3.3900000000000002E-3</v>
      </c>
    </row>
    <row r="2999" spans="1:12" ht="14.45">
      <c r="A2999" t="s">
        <v>723</v>
      </c>
      <c r="B2999" t="s">
        <v>827</v>
      </c>
      <c r="C2999">
        <v>741999</v>
      </c>
      <c r="D2999" t="s">
        <v>828</v>
      </c>
      <c r="E2999" t="s">
        <v>147</v>
      </c>
      <c r="F2999" t="s">
        <v>292</v>
      </c>
      <c r="G2999" t="str">
        <f t="shared" si="92"/>
        <v>Ethiopia(excludes Eritrea) to World</v>
      </c>
      <c r="H2999">
        <v>2015</v>
      </c>
      <c r="I2999" t="s">
        <v>724</v>
      </c>
      <c r="J2999">
        <v>6</v>
      </c>
      <c r="K2999">
        <v>38.883000000000003</v>
      </c>
      <c r="L2999" s="1">
        <f t="shared" si="93"/>
        <v>3.8883000000000001E-2</v>
      </c>
    </row>
    <row r="3000" spans="1:12" ht="14.45">
      <c r="A3000" t="s">
        <v>723</v>
      </c>
      <c r="B3000" t="s">
        <v>827</v>
      </c>
      <c r="C3000">
        <v>741999</v>
      </c>
      <c r="D3000" t="s">
        <v>828</v>
      </c>
      <c r="E3000" t="s">
        <v>670</v>
      </c>
      <c r="F3000" t="s">
        <v>670</v>
      </c>
      <c r="G3000" t="str">
        <f t="shared" si="92"/>
        <v>Ethiopia(excludes Eritrea) to EU27</v>
      </c>
      <c r="H3000">
        <v>2015</v>
      </c>
      <c r="I3000" t="s">
        <v>724</v>
      </c>
      <c r="J3000">
        <v>6</v>
      </c>
      <c r="K3000">
        <v>0.251</v>
      </c>
      <c r="L3000" s="1">
        <f t="shared" si="93"/>
        <v>2.5099999999999998E-4</v>
      </c>
    </row>
    <row r="3001" spans="1:12" ht="14.45">
      <c r="A3001" t="s">
        <v>723</v>
      </c>
      <c r="B3001" t="s">
        <v>827</v>
      </c>
      <c r="C3001">
        <v>761100</v>
      </c>
      <c r="D3001" t="s">
        <v>828</v>
      </c>
      <c r="E3001" t="s">
        <v>147</v>
      </c>
      <c r="F3001" t="s">
        <v>292</v>
      </c>
      <c r="G3001" t="str">
        <f t="shared" si="92"/>
        <v>Ethiopia(excludes Eritrea) to World</v>
      </c>
      <c r="H3001">
        <v>2014</v>
      </c>
      <c r="I3001" t="s">
        <v>724</v>
      </c>
      <c r="J3001">
        <v>6</v>
      </c>
      <c r="K3001">
        <v>5.3999999999999999E-2</v>
      </c>
      <c r="L3001" s="1">
        <f t="shared" si="93"/>
        <v>5.3999999999999998E-5</v>
      </c>
    </row>
    <row r="3002" spans="1:12" ht="14.45">
      <c r="A3002" t="s">
        <v>723</v>
      </c>
      <c r="B3002" t="s">
        <v>827</v>
      </c>
      <c r="C3002">
        <v>8405</v>
      </c>
      <c r="D3002" t="s">
        <v>828</v>
      </c>
      <c r="E3002" t="s">
        <v>147</v>
      </c>
      <c r="F3002" t="s">
        <v>292</v>
      </c>
      <c r="G3002" t="str">
        <f t="shared" si="92"/>
        <v>Ethiopia(excludes Eritrea) to World</v>
      </c>
      <c r="H3002">
        <v>2014</v>
      </c>
      <c r="I3002" t="s">
        <v>724</v>
      </c>
      <c r="J3002">
        <v>6</v>
      </c>
      <c r="K3002">
        <v>118.959</v>
      </c>
      <c r="L3002" s="1">
        <f t="shared" si="93"/>
        <v>0.11895900000000001</v>
      </c>
    </row>
    <row r="3003" spans="1:12" ht="14.45">
      <c r="A3003" t="s">
        <v>723</v>
      </c>
      <c r="B3003" t="s">
        <v>827</v>
      </c>
      <c r="C3003">
        <v>8405</v>
      </c>
      <c r="D3003" t="s">
        <v>828</v>
      </c>
      <c r="E3003" t="s">
        <v>147</v>
      </c>
      <c r="F3003" t="s">
        <v>292</v>
      </c>
      <c r="G3003" t="str">
        <f t="shared" si="92"/>
        <v>Ethiopia(excludes Eritrea) to World</v>
      </c>
      <c r="H3003">
        <v>2015</v>
      </c>
      <c r="I3003" t="s">
        <v>724</v>
      </c>
      <c r="J3003">
        <v>6</v>
      </c>
      <c r="K3003">
        <v>0</v>
      </c>
      <c r="L3003" s="1">
        <f t="shared" si="93"/>
        <v>0</v>
      </c>
    </row>
    <row r="3004" spans="1:12" ht="14.45">
      <c r="A3004" t="s">
        <v>723</v>
      </c>
      <c r="B3004" t="s">
        <v>827</v>
      </c>
      <c r="C3004">
        <v>841931</v>
      </c>
      <c r="D3004" t="s">
        <v>828</v>
      </c>
      <c r="E3004" t="s">
        <v>147</v>
      </c>
      <c r="F3004" t="s">
        <v>292</v>
      </c>
      <c r="G3004" t="str">
        <f t="shared" si="92"/>
        <v>Ethiopia(excludes Eritrea) to World</v>
      </c>
      <c r="H3004">
        <v>2015</v>
      </c>
      <c r="I3004" t="s">
        <v>724</v>
      </c>
      <c r="J3004">
        <v>6</v>
      </c>
      <c r="K3004">
        <v>0</v>
      </c>
      <c r="L3004" s="1">
        <f t="shared" si="93"/>
        <v>0</v>
      </c>
    </row>
    <row r="3005" spans="1:12" ht="14.45">
      <c r="A3005" t="s">
        <v>723</v>
      </c>
      <c r="B3005" t="s">
        <v>827</v>
      </c>
      <c r="C3005">
        <v>841931</v>
      </c>
      <c r="D3005" t="s">
        <v>828</v>
      </c>
      <c r="E3005" t="s">
        <v>670</v>
      </c>
      <c r="F3005" t="s">
        <v>670</v>
      </c>
      <c r="G3005" t="str">
        <f t="shared" si="92"/>
        <v>Ethiopia(excludes Eritrea) to EU27</v>
      </c>
      <c r="H3005">
        <v>2015</v>
      </c>
      <c r="I3005" t="s">
        <v>724</v>
      </c>
      <c r="J3005">
        <v>6</v>
      </c>
      <c r="K3005">
        <v>0</v>
      </c>
      <c r="L3005" s="1">
        <f t="shared" si="93"/>
        <v>0</v>
      </c>
    </row>
    <row r="3006" spans="1:12" ht="14.45">
      <c r="A3006" t="s">
        <v>723</v>
      </c>
      <c r="B3006" t="s">
        <v>827</v>
      </c>
      <c r="C3006">
        <v>842129</v>
      </c>
      <c r="D3006" t="s">
        <v>828</v>
      </c>
      <c r="E3006" t="s">
        <v>147</v>
      </c>
      <c r="F3006" t="s">
        <v>292</v>
      </c>
      <c r="G3006" t="str">
        <f t="shared" si="92"/>
        <v>Ethiopia(excludes Eritrea) to World</v>
      </c>
      <c r="H3006">
        <v>2014</v>
      </c>
      <c r="I3006" t="s">
        <v>724</v>
      </c>
      <c r="J3006">
        <v>6</v>
      </c>
      <c r="K3006">
        <v>127.595</v>
      </c>
      <c r="L3006" s="1">
        <f t="shared" si="93"/>
        <v>0.12759499999999999</v>
      </c>
    </row>
    <row r="3007" spans="1:12" ht="14.45">
      <c r="A3007" t="s">
        <v>723</v>
      </c>
      <c r="B3007" t="s">
        <v>827</v>
      </c>
      <c r="C3007">
        <v>842129</v>
      </c>
      <c r="D3007" t="s">
        <v>828</v>
      </c>
      <c r="E3007" t="s">
        <v>147</v>
      </c>
      <c r="F3007" t="s">
        <v>292</v>
      </c>
      <c r="G3007" t="str">
        <f t="shared" si="92"/>
        <v>Ethiopia(excludes Eritrea) to World</v>
      </c>
      <c r="H3007">
        <v>2015</v>
      </c>
      <c r="I3007" t="s">
        <v>724</v>
      </c>
      <c r="J3007">
        <v>6</v>
      </c>
      <c r="K3007">
        <v>28.193999999999999</v>
      </c>
      <c r="L3007" s="1">
        <f t="shared" si="93"/>
        <v>2.8194E-2</v>
      </c>
    </row>
    <row r="3008" spans="1:12" ht="14.45">
      <c r="A3008" t="s">
        <v>723</v>
      </c>
      <c r="B3008" t="s">
        <v>827</v>
      </c>
      <c r="C3008">
        <v>842139</v>
      </c>
      <c r="D3008" t="s">
        <v>828</v>
      </c>
      <c r="E3008" t="s">
        <v>147</v>
      </c>
      <c r="F3008" t="s">
        <v>292</v>
      </c>
      <c r="G3008" t="str">
        <f t="shared" si="92"/>
        <v>Ethiopia(excludes Eritrea) to World</v>
      </c>
      <c r="H3008">
        <v>2014</v>
      </c>
      <c r="I3008" t="s">
        <v>724</v>
      </c>
      <c r="J3008">
        <v>6</v>
      </c>
      <c r="K3008">
        <v>4.6440000000000001</v>
      </c>
      <c r="L3008" s="1">
        <f t="shared" si="93"/>
        <v>4.6440000000000006E-3</v>
      </c>
    </row>
    <row r="3009" spans="1:12" ht="14.45">
      <c r="A3009" t="s">
        <v>723</v>
      </c>
      <c r="B3009" t="s">
        <v>827</v>
      </c>
      <c r="C3009">
        <v>842139</v>
      </c>
      <c r="D3009" t="s">
        <v>828</v>
      </c>
      <c r="E3009" t="s">
        <v>670</v>
      </c>
      <c r="F3009" t="s">
        <v>670</v>
      </c>
      <c r="G3009" t="str">
        <f t="shared" si="92"/>
        <v>Ethiopia(excludes Eritrea) to EU27</v>
      </c>
      <c r="H3009">
        <v>2014</v>
      </c>
      <c r="I3009" t="s">
        <v>724</v>
      </c>
      <c r="J3009">
        <v>6</v>
      </c>
      <c r="K3009">
        <v>1.5980000000000001</v>
      </c>
      <c r="L3009" s="1">
        <f t="shared" si="93"/>
        <v>1.598E-3</v>
      </c>
    </row>
    <row r="3010" spans="1:12" ht="14.45">
      <c r="A3010" t="s">
        <v>723</v>
      </c>
      <c r="B3010" t="s">
        <v>827</v>
      </c>
      <c r="C3010">
        <v>847989</v>
      </c>
      <c r="D3010" t="s">
        <v>828</v>
      </c>
      <c r="E3010" t="s">
        <v>147</v>
      </c>
      <c r="F3010" t="s">
        <v>292</v>
      </c>
      <c r="G3010" t="str">
        <f t="shared" si="92"/>
        <v>Ethiopia(excludes Eritrea) to World</v>
      </c>
      <c r="H3010">
        <v>2014</v>
      </c>
      <c r="I3010" t="s">
        <v>724</v>
      </c>
      <c r="J3010">
        <v>6</v>
      </c>
      <c r="K3010">
        <v>2231.7139999999999</v>
      </c>
      <c r="L3010" s="1">
        <f t="shared" si="93"/>
        <v>2.2317139999999998</v>
      </c>
    </row>
    <row r="3011" spans="1:12" ht="14.45">
      <c r="A3011" t="s">
        <v>723</v>
      </c>
      <c r="B3011" t="s">
        <v>827</v>
      </c>
      <c r="C3011">
        <v>847989</v>
      </c>
      <c r="D3011" t="s">
        <v>828</v>
      </c>
      <c r="E3011" t="s">
        <v>147</v>
      </c>
      <c r="F3011" t="s">
        <v>292</v>
      </c>
      <c r="G3011" t="str">
        <f t="shared" si="92"/>
        <v>Ethiopia(excludes Eritrea) to World</v>
      </c>
      <c r="H3011">
        <v>2015</v>
      </c>
      <c r="I3011" t="s">
        <v>724</v>
      </c>
      <c r="J3011">
        <v>6</v>
      </c>
      <c r="K3011">
        <v>1315.62</v>
      </c>
      <c r="L3011" s="1">
        <f t="shared" si="93"/>
        <v>1.3156199999999998</v>
      </c>
    </row>
    <row r="3012" spans="1:12" ht="14.45">
      <c r="A3012" t="s">
        <v>723</v>
      </c>
      <c r="B3012" t="s">
        <v>827</v>
      </c>
      <c r="C3012">
        <v>847989</v>
      </c>
      <c r="D3012" t="s">
        <v>828</v>
      </c>
      <c r="E3012" t="s">
        <v>670</v>
      </c>
      <c r="F3012" t="s">
        <v>670</v>
      </c>
      <c r="G3012" t="str">
        <f t="shared" si="92"/>
        <v>Ethiopia(excludes Eritrea) to EU27</v>
      </c>
      <c r="H3012">
        <v>2014</v>
      </c>
      <c r="I3012" t="s">
        <v>724</v>
      </c>
      <c r="J3012">
        <v>6</v>
      </c>
      <c r="K3012">
        <v>430.18599999999998</v>
      </c>
      <c r="L3012" s="1">
        <f t="shared" si="93"/>
        <v>0.43018599999999996</v>
      </c>
    </row>
    <row r="3013" spans="1:12" ht="14.45">
      <c r="A3013" t="s">
        <v>723</v>
      </c>
      <c r="B3013" t="s">
        <v>827</v>
      </c>
      <c r="C3013">
        <v>847989</v>
      </c>
      <c r="D3013" t="s">
        <v>828</v>
      </c>
      <c r="E3013" t="s">
        <v>670</v>
      </c>
      <c r="F3013" t="s">
        <v>670</v>
      </c>
      <c r="G3013" t="str">
        <f t="shared" si="92"/>
        <v>Ethiopia(excludes Eritrea) to EU27</v>
      </c>
      <c r="H3013">
        <v>2015</v>
      </c>
      <c r="I3013" t="s">
        <v>724</v>
      </c>
      <c r="J3013">
        <v>6</v>
      </c>
      <c r="K3013">
        <v>8.6519999999999992</v>
      </c>
      <c r="L3013" s="1">
        <f t="shared" si="93"/>
        <v>8.652E-3</v>
      </c>
    </row>
    <row r="3014" spans="1:12" ht="14.45">
      <c r="A3014" t="s">
        <v>723</v>
      </c>
      <c r="B3014" t="s">
        <v>829</v>
      </c>
      <c r="C3014">
        <v>730900</v>
      </c>
      <c r="D3014" t="s">
        <v>584</v>
      </c>
      <c r="E3014" t="s">
        <v>147</v>
      </c>
      <c r="F3014" t="s">
        <v>292</v>
      </c>
      <c r="G3014" t="str">
        <f t="shared" si="92"/>
        <v>European Union to World</v>
      </c>
      <c r="H3014">
        <v>2012</v>
      </c>
      <c r="I3014" t="s">
        <v>724</v>
      </c>
      <c r="J3014">
        <v>6</v>
      </c>
      <c r="K3014">
        <v>947296.71100000001</v>
      </c>
      <c r="L3014" s="1">
        <f t="shared" si="93"/>
        <v>947.29671099999996</v>
      </c>
    </row>
    <row r="3015" spans="1:12" ht="14.45">
      <c r="A3015" t="s">
        <v>723</v>
      </c>
      <c r="B3015" t="s">
        <v>829</v>
      </c>
      <c r="C3015">
        <v>730900</v>
      </c>
      <c r="D3015" t="s">
        <v>584</v>
      </c>
      <c r="E3015" t="s">
        <v>147</v>
      </c>
      <c r="F3015" t="s">
        <v>292</v>
      </c>
      <c r="G3015" t="str">
        <f t="shared" si="92"/>
        <v>European Union to World</v>
      </c>
      <c r="H3015">
        <v>2013</v>
      </c>
      <c r="I3015" t="s">
        <v>724</v>
      </c>
      <c r="J3015">
        <v>6</v>
      </c>
      <c r="K3015">
        <v>998925.15700000001</v>
      </c>
      <c r="L3015" s="1">
        <f t="shared" si="93"/>
        <v>998.92515700000001</v>
      </c>
    </row>
    <row r="3016" spans="1:12" ht="14.45">
      <c r="A3016" t="s">
        <v>723</v>
      </c>
      <c r="B3016" t="s">
        <v>829</v>
      </c>
      <c r="C3016">
        <v>730900</v>
      </c>
      <c r="D3016" t="s">
        <v>584</v>
      </c>
      <c r="E3016" t="s">
        <v>147</v>
      </c>
      <c r="F3016" t="s">
        <v>292</v>
      </c>
      <c r="G3016" t="str">
        <f t="shared" si="92"/>
        <v>European Union to World</v>
      </c>
      <c r="H3016">
        <v>2014</v>
      </c>
      <c r="I3016" t="s">
        <v>724</v>
      </c>
      <c r="J3016">
        <v>6</v>
      </c>
      <c r="K3016">
        <v>1123505.6429999999</v>
      </c>
      <c r="L3016" s="1">
        <f t="shared" si="93"/>
        <v>1123.505643</v>
      </c>
    </row>
    <row r="3017" spans="1:12" ht="14.45">
      <c r="A3017" t="s">
        <v>723</v>
      </c>
      <c r="B3017" t="s">
        <v>829</v>
      </c>
      <c r="C3017">
        <v>730900</v>
      </c>
      <c r="D3017" t="s">
        <v>584</v>
      </c>
      <c r="E3017" t="s">
        <v>147</v>
      </c>
      <c r="F3017" t="s">
        <v>292</v>
      </c>
      <c r="G3017" t="str">
        <f t="shared" ref="G3017:G3080" si="94">CONCATENATE(D3017, " to ", F3017)</f>
        <v>European Union to World</v>
      </c>
      <c r="H3017">
        <v>2015</v>
      </c>
      <c r="I3017" t="s">
        <v>724</v>
      </c>
      <c r="J3017">
        <v>6</v>
      </c>
      <c r="K3017">
        <v>866845.10699999996</v>
      </c>
      <c r="L3017" s="1">
        <f t="shared" ref="L3017:L3080" si="95">K3017/1000</f>
        <v>866.84510699999998</v>
      </c>
    </row>
    <row r="3018" spans="1:12" ht="14.45">
      <c r="A3018" t="s">
        <v>723</v>
      </c>
      <c r="B3018" t="s">
        <v>829</v>
      </c>
      <c r="C3018">
        <v>730900</v>
      </c>
      <c r="D3018" t="s">
        <v>584</v>
      </c>
      <c r="E3018" t="s">
        <v>147</v>
      </c>
      <c r="F3018" t="s">
        <v>292</v>
      </c>
      <c r="G3018" t="str">
        <f t="shared" si="94"/>
        <v>European Union to World</v>
      </c>
      <c r="H3018">
        <v>2016</v>
      </c>
      <c r="I3018" t="s">
        <v>724</v>
      </c>
      <c r="J3018">
        <v>6</v>
      </c>
      <c r="K3018">
        <v>744674.26199999999</v>
      </c>
      <c r="L3018" s="1">
        <f t="shared" si="95"/>
        <v>744.674262</v>
      </c>
    </row>
    <row r="3019" spans="1:12" ht="14.45">
      <c r="A3019" t="s">
        <v>723</v>
      </c>
      <c r="B3019" t="s">
        <v>829</v>
      </c>
      <c r="C3019">
        <v>730900</v>
      </c>
      <c r="D3019" t="s">
        <v>584</v>
      </c>
      <c r="E3019" t="s">
        <v>147</v>
      </c>
      <c r="F3019" t="s">
        <v>292</v>
      </c>
      <c r="G3019" t="str">
        <f t="shared" si="94"/>
        <v>European Union to World</v>
      </c>
      <c r="H3019">
        <v>2017</v>
      </c>
      <c r="I3019" t="s">
        <v>724</v>
      </c>
      <c r="J3019">
        <v>6</v>
      </c>
      <c r="K3019">
        <v>829462.98100000003</v>
      </c>
      <c r="L3019" s="1">
        <f t="shared" si="95"/>
        <v>829.46298100000001</v>
      </c>
    </row>
    <row r="3020" spans="1:12" ht="14.45">
      <c r="A3020" t="s">
        <v>723</v>
      </c>
      <c r="B3020" t="s">
        <v>829</v>
      </c>
      <c r="C3020">
        <v>741999</v>
      </c>
      <c r="D3020" t="s">
        <v>584</v>
      </c>
      <c r="E3020" t="s">
        <v>147</v>
      </c>
      <c r="F3020" t="s">
        <v>292</v>
      </c>
      <c r="G3020" t="str">
        <f t="shared" si="94"/>
        <v>European Union to World</v>
      </c>
      <c r="H3020">
        <v>2012</v>
      </c>
      <c r="I3020" t="s">
        <v>724</v>
      </c>
      <c r="J3020">
        <v>6</v>
      </c>
      <c r="K3020">
        <v>438296.19900000002</v>
      </c>
      <c r="L3020" s="1">
        <f t="shared" si="95"/>
        <v>438.296199</v>
      </c>
    </row>
    <row r="3021" spans="1:12" ht="14.45">
      <c r="A3021" t="s">
        <v>723</v>
      </c>
      <c r="B3021" t="s">
        <v>829</v>
      </c>
      <c r="C3021">
        <v>741999</v>
      </c>
      <c r="D3021" t="s">
        <v>584</v>
      </c>
      <c r="E3021" t="s">
        <v>147</v>
      </c>
      <c r="F3021" t="s">
        <v>292</v>
      </c>
      <c r="G3021" t="str">
        <f t="shared" si="94"/>
        <v>European Union to World</v>
      </c>
      <c r="H3021">
        <v>2013</v>
      </c>
      <c r="I3021" t="s">
        <v>724</v>
      </c>
      <c r="J3021">
        <v>6</v>
      </c>
      <c r="K3021">
        <v>459941.67</v>
      </c>
      <c r="L3021" s="1">
        <f t="shared" si="95"/>
        <v>459.94166999999999</v>
      </c>
    </row>
    <row r="3022" spans="1:12" ht="14.45">
      <c r="A3022" t="s">
        <v>723</v>
      </c>
      <c r="B3022" t="s">
        <v>829</v>
      </c>
      <c r="C3022">
        <v>741999</v>
      </c>
      <c r="D3022" t="s">
        <v>584</v>
      </c>
      <c r="E3022" t="s">
        <v>147</v>
      </c>
      <c r="F3022" t="s">
        <v>292</v>
      </c>
      <c r="G3022" t="str">
        <f t="shared" si="94"/>
        <v>European Union to World</v>
      </c>
      <c r="H3022">
        <v>2014</v>
      </c>
      <c r="I3022" t="s">
        <v>724</v>
      </c>
      <c r="J3022">
        <v>6</v>
      </c>
      <c r="K3022">
        <v>468650.93900000001</v>
      </c>
      <c r="L3022" s="1">
        <f t="shared" si="95"/>
        <v>468.65093899999999</v>
      </c>
    </row>
    <row r="3023" spans="1:12" ht="14.45">
      <c r="A3023" t="s">
        <v>723</v>
      </c>
      <c r="B3023" t="s">
        <v>829</v>
      </c>
      <c r="C3023">
        <v>741999</v>
      </c>
      <c r="D3023" t="s">
        <v>584</v>
      </c>
      <c r="E3023" t="s">
        <v>147</v>
      </c>
      <c r="F3023" t="s">
        <v>292</v>
      </c>
      <c r="G3023" t="str">
        <f t="shared" si="94"/>
        <v>European Union to World</v>
      </c>
      <c r="H3023">
        <v>2015</v>
      </c>
      <c r="I3023" t="s">
        <v>724</v>
      </c>
      <c r="J3023">
        <v>6</v>
      </c>
      <c r="K3023">
        <v>415161.223</v>
      </c>
      <c r="L3023" s="1">
        <f t="shared" si="95"/>
        <v>415.16122300000001</v>
      </c>
    </row>
    <row r="3024" spans="1:12" ht="14.45">
      <c r="A3024" t="s">
        <v>723</v>
      </c>
      <c r="B3024" t="s">
        <v>829</v>
      </c>
      <c r="C3024">
        <v>741999</v>
      </c>
      <c r="D3024" t="s">
        <v>584</v>
      </c>
      <c r="E3024" t="s">
        <v>147</v>
      </c>
      <c r="F3024" t="s">
        <v>292</v>
      </c>
      <c r="G3024" t="str">
        <f t="shared" si="94"/>
        <v>European Union to World</v>
      </c>
      <c r="H3024">
        <v>2016</v>
      </c>
      <c r="I3024" t="s">
        <v>724</v>
      </c>
      <c r="J3024">
        <v>6</v>
      </c>
      <c r="K3024">
        <v>428958.24099999998</v>
      </c>
      <c r="L3024" s="1">
        <f t="shared" si="95"/>
        <v>428.95824099999999</v>
      </c>
    </row>
    <row r="3025" spans="1:12" ht="14.45">
      <c r="A3025" t="s">
        <v>723</v>
      </c>
      <c r="B3025" t="s">
        <v>829</v>
      </c>
      <c r="C3025">
        <v>741999</v>
      </c>
      <c r="D3025" t="s">
        <v>584</v>
      </c>
      <c r="E3025" t="s">
        <v>147</v>
      </c>
      <c r="F3025" t="s">
        <v>292</v>
      </c>
      <c r="G3025" t="str">
        <f t="shared" si="94"/>
        <v>European Union to World</v>
      </c>
      <c r="H3025">
        <v>2017</v>
      </c>
      <c r="I3025" t="s">
        <v>724</v>
      </c>
      <c r="J3025">
        <v>6</v>
      </c>
      <c r="K3025">
        <v>455187.114</v>
      </c>
      <c r="L3025" s="1">
        <f t="shared" si="95"/>
        <v>455.18711400000001</v>
      </c>
    </row>
    <row r="3026" spans="1:12" ht="14.45">
      <c r="A3026" t="s">
        <v>723</v>
      </c>
      <c r="B3026" t="s">
        <v>829</v>
      </c>
      <c r="C3026">
        <v>761100</v>
      </c>
      <c r="D3026" t="s">
        <v>584</v>
      </c>
      <c r="E3026" t="s">
        <v>147</v>
      </c>
      <c r="F3026" t="s">
        <v>292</v>
      </c>
      <c r="G3026" t="str">
        <f t="shared" si="94"/>
        <v>European Union to World</v>
      </c>
      <c r="H3026">
        <v>2012</v>
      </c>
      <c r="I3026" t="s">
        <v>724</v>
      </c>
      <c r="J3026">
        <v>6</v>
      </c>
      <c r="K3026">
        <v>73882.289999999994</v>
      </c>
      <c r="L3026" s="1">
        <f t="shared" si="95"/>
        <v>73.882289999999998</v>
      </c>
    </row>
    <row r="3027" spans="1:12" ht="14.45">
      <c r="A3027" t="s">
        <v>723</v>
      </c>
      <c r="B3027" t="s">
        <v>829</v>
      </c>
      <c r="C3027">
        <v>761100</v>
      </c>
      <c r="D3027" t="s">
        <v>584</v>
      </c>
      <c r="E3027" t="s">
        <v>147</v>
      </c>
      <c r="F3027" t="s">
        <v>292</v>
      </c>
      <c r="G3027" t="str">
        <f t="shared" si="94"/>
        <v>European Union to World</v>
      </c>
      <c r="H3027">
        <v>2013</v>
      </c>
      <c r="I3027" t="s">
        <v>724</v>
      </c>
      <c r="J3027">
        <v>6</v>
      </c>
      <c r="K3027">
        <v>87807.384999999995</v>
      </c>
      <c r="L3027" s="1">
        <f t="shared" si="95"/>
        <v>87.807384999999996</v>
      </c>
    </row>
    <row r="3028" spans="1:12" ht="14.45">
      <c r="A3028" t="s">
        <v>723</v>
      </c>
      <c r="B3028" t="s">
        <v>829</v>
      </c>
      <c r="C3028">
        <v>761100</v>
      </c>
      <c r="D3028" t="s">
        <v>584</v>
      </c>
      <c r="E3028" t="s">
        <v>147</v>
      </c>
      <c r="F3028" t="s">
        <v>292</v>
      </c>
      <c r="G3028" t="str">
        <f t="shared" si="94"/>
        <v>European Union to World</v>
      </c>
      <c r="H3028">
        <v>2014</v>
      </c>
      <c r="I3028" t="s">
        <v>724</v>
      </c>
      <c r="J3028">
        <v>6</v>
      </c>
      <c r="K3028">
        <v>76430.857000000004</v>
      </c>
      <c r="L3028" s="1">
        <f t="shared" si="95"/>
        <v>76.430857000000003</v>
      </c>
    </row>
    <row r="3029" spans="1:12" ht="14.45">
      <c r="A3029" t="s">
        <v>723</v>
      </c>
      <c r="B3029" t="s">
        <v>829</v>
      </c>
      <c r="C3029">
        <v>761100</v>
      </c>
      <c r="D3029" t="s">
        <v>584</v>
      </c>
      <c r="E3029" t="s">
        <v>147</v>
      </c>
      <c r="F3029" t="s">
        <v>292</v>
      </c>
      <c r="G3029" t="str">
        <f t="shared" si="94"/>
        <v>European Union to World</v>
      </c>
      <c r="H3029">
        <v>2015</v>
      </c>
      <c r="I3029" t="s">
        <v>724</v>
      </c>
      <c r="J3029">
        <v>6</v>
      </c>
      <c r="K3029">
        <v>54143.330999999998</v>
      </c>
      <c r="L3029" s="1">
        <f t="shared" si="95"/>
        <v>54.143330999999996</v>
      </c>
    </row>
    <row r="3030" spans="1:12" ht="14.45">
      <c r="A3030" t="s">
        <v>723</v>
      </c>
      <c r="B3030" t="s">
        <v>829</v>
      </c>
      <c r="C3030">
        <v>761100</v>
      </c>
      <c r="D3030" t="s">
        <v>584</v>
      </c>
      <c r="E3030" t="s">
        <v>147</v>
      </c>
      <c r="F3030" t="s">
        <v>292</v>
      </c>
      <c r="G3030" t="str">
        <f t="shared" si="94"/>
        <v>European Union to World</v>
      </c>
      <c r="H3030">
        <v>2016</v>
      </c>
      <c r="I3030" t="s">
        <v>724</v>
      </c>
      <c r="J3030">
        <v>6</v>
      </c>
      <c r="K3030">
        <v>57835.879000000001</v>
      </c>
      <c r="L3030" s="1">
        <f t="shared" si="95"/>
        <v>57.835878999999998</v>
      </c>
    </row>
    <row r="3031" spans="1:12" ht="14.45">
      <c r="A3031" t="s">
        <v>723</v>
      </c>
      <c r="B3031" t="s">
        <v>829</v>
      </c>
      <c r="C3031">
        <v>761100</v>
      </c>
      <c r="D3031" t="s">
        <v>584</v>
      </c>
      <c r="E3031" t="s">
        <v>147</v>
      </c>
      <c r="F3031" t="s">
        <v>292</v>
      </c>
      <c r="G3031" t="str">
        <f t="shared" si="94"/>
        <v>European Union to World</v>
      </c>
      <c r="H3031">
        <v>2017</v>
      </c>
      <c r="I3031" t="s">
        <v>724</v>
      </c>
      <c r="J3031">
        <v>6</v>
      </c>
      <c r="K3031">
        <v>84450.462</v>
      </c>
      <c r="L3031" s="1">
        <f t="shared" si="95"/>
        <v>84.450462000000002</v>
      </c>
    </row>
    <row r="3032" spans="1:12" ht="14.45">
      <c r="A3032" t="s">
        <v>723</v>
      </c>
      <c r="B3032" t="s">
        <v>829</v>
      </c>
      <c r="C3032">
        <v>8405</v>
      </c>
      <c r="D3032" t="s">
        <v>584</v>
      </c>
      <c r="E3032" t="s">
        <v>147</v>
      </c>
      <c r="F3032" t="s">
        <v>292</v>
      </c>
      <c r="G3032" t="str">
        <f t="shared" si="94"/>
        <v>European Union to World</v>
      </c>
      <c r="H3032">
        <v>2012</v>
      </c>
      <c r="I3032" t="s">
        <v>724</v>
      </c>
      <c r="J3032">
        <v>6</v>
      </c>
      <c r="K3032">
        <v>261391.40299999999</v>
      </c>
      <c r="L3032" s="1">
        <f t="shared" si="95"/>
        <v>261.39140299999997</v>
      </c>
    </row>
    <row r="3033" spans="1:12" ht="14.45">
      <c r="A3033" t="s">
        <v>723</v>
      </c>
      <c r="B3033" t="s">
        <v>829</v>
      </c>
      <c r="C3033">
        <v>8405</v>
      </c>
      <c r="D3033" t="s">
        <v>584</v>
      </c>
      <c r="E3033" t="s">
        <v>147</v>
      </c>
      <c r="F3033" t="s">
        <v>292</v>
      </c>
      <c r="G3033" t="str">
        <f t="shared" si="94"/>
        <v>European Union to World</v>
      </c>
      <c r="H3033">
        <v>2013</v>
      </c>
      <c r="I3033" t="s">
        <v>724</v>
      </c>
      <c r="J3033">
        <v>6</v>
      </c>
      <c r="K3033">
        <v>279285.755</v>
      </c>
      <c r="L3033" s="1">
        <f t="shared" si="95"/>
        <v>279.28575499999999</v>
      </c>
    </row>
    <row r="3034" spans="1:12" ht="14.45">
      <c r="A3034" t="s">
        <v>723</v>
      </c>
      <c r="B3034" t="s">
        <v>829</v>
      </c>
      <c r="C3034">
        <v>8405</v>
      </c>
      <c r="D3034" t="s">
        <v>584</v>
      </c>
      <c r="E3034" t="s">
        <v>147</v>
      </c>
      <c r="F3034" t="s">
        <v>292</v>
      </c>
      <c r="G3034" t="str">
        <f t="shared" si="94"/>
        <v>European Union to World</v>
      </c>
      <c r="H3034">
        <v>2014</v>
      </c>
      <c r="I3034" t="s">
        <v>724</v>
      </c>
      <c r="J3034">
        <v>6</v>
      </c>
      <c r="K3034">
        <v>251739.50200000001</v>
      </c>
      <c r="L3034" s="1">
        <f t="shared" si="95"/>
        <v>251.73950200000002</v>
      </c>
    </row>
    <row r="3035" spans="1:12" ht="14.45">
      <c r="A3035" t="s">
        <v>723</v>
      </c>
      <c r="B3035" t="s">
        <v>829</v>
      </c>
      <c r="C3035">
        <v>8405</v>
      </c>
      <c r="D3035" t="s">
        <v>584</v>
      </c>
      <c r="E3035" t="s">
        <v>147</v>
      </c>
      <c r="F3035" t="s">
        <v>292</v>
      </c>
      <c r="G3035" t="str">
        <f t="shared" si="94"/>
        <v>European Union to World</v>
      </c>
      <c r="H3035">
        <v>2015</v>
      </c>
      <c r="I3035" t="s">
        <v>724</v>
      </c>
      <c r="J3035">
        <v>6</v>
      </c>
      <c r="K3035">
        <v>220525.34400000001</v>
      </c>
      <c r="L3035" s="1">
        <f t="shared" si="95"/>
        <v>220.52534400000002</v>
      </c>
    </row>
    <row r="3036" spans="1:12" ht="14.45">
      <c r="A3036" t="s">
        <v>723</v>
      </c>
      <c r="B3036" t="s">
        <v>829</v>
      </c>
      <c r="C3036">
        <v>8405</v>
      </c>
      <c r="D3036" t="s">
        <v>584</v>
      </c>
      <c r="E3036" t="s">
        <v>147</v>
      </c>
      <c r="F3036" t="s">
        <v>292</v>
      </c>
      <c r="G3036" t="str">
        <f t="shared" si="94"/>
        <v>European Union to World</v>
      </c>
      <c r="H3036">
        <v>2016</v>
      </c>
      <c r="I3036" t="s">
        <v>724</v>
      </c>
      <c r="J3036">
        <v>6</v>
      </c>
      <c r="K3036">
        <v>213465.726</v>
      </c>
      <c r="L3036" s="1">
        <f t="shared" si="95"/>
        <v>213.46572599999999</v>
      </c>
    </row>
    <row r="3037" spans="1:12" ht="14.45">
      <c r="A3037" t="s">
        <v>723</v>
      </c>
      <c r="B3037" t="s">
        <v>829</v>
      </c>
      <c r="C3037">
        <v>8405</v>
      </c>
      <c r="D3037" t="s">
        <v>584</v>
      </c>
      <c r="E3037" t="s">
        <v>147</v>
      </c>
      <c r="F3037" t="s">
        <v>292</v>
      </c>
      <c r="G3037" t="str">
        <f t="shared" si="94"/>
        <v>European Union to World</v>
      </c>
      <c r="H3037">
        <v>2017</v>
      </c>
      <c r="I3037" t="s">
        <v>724</v>
      </c>
      <c r="J3037">
        <v>6</v>
      </c>
      <c r="K3037">
        <v>181566.981</v>
      </c>
      <c r="L3037" s="1">
        <f t="shared" si="95"/>
        <v>181.566981</v>
      </c>
    </row>
    <row r="3038" spans="1:12" ht="14.45">
      <c r="A3038" t="s">
        <v>723</v>
      </c>
      <c r="B3038" t="s">
        <v>829</v>
      </c>
      <c r="C3038">
        <v>841931</v>
      </c>
      <c r="D3038" t="s">
        <v>584</v>
      </c>
      <c r="E3038" t="s">
        <v>147</v>
      </c>
      <c r="F3038" t="s">
        <v>292</v>
      </c>
      <c r="G3038" t="str">
        <f t="shared" si="94"/>
        <v>European Union to World</v>
      </c>
      <c r="H3038">
        <v>2012</v>
      </c>
      <c r="I3038" t="s">
        <v>724</v>
      </c>
      <c r="J3038">
        <v>6</v>
      </c>
      <c r="K3038">
        <v>194093.011</v>
      </c>
      <c r="L3038" s="1">
        <f t="shared" si="95"/>
        <v>194.09301099999999</v>
      </c>
    </row>
    <row r="3039" spans="1:12" ht="14.45">
      <c r="A3039" t="s">
        <v>723</v>
      </c>
      <c r="B3039" t="s">
        <v>829</v>
      </c>
      <c r="C3039">
        <v>841931</v>
      </c>
      <c r="D3039" t="s">
        <v>584</v>
      </c>
      <c r="E3039" t="s">
        <v>147</v>
      </c>
      <c r="F3039" t="s">
        <v>292</v>
      </c>
      <c r="G3039" t="str">
        <f t="shared" si="94"/>
        <v>European Union to World</v>
      </c>
      <c r="H3039">
        <v>2013</v>
      </c>
      <c r="I3039" t="s">
        <v>724</v>
      </c>
      <c r="J3039">
        <v>6</v>
      </c>
      <c r="K3039">
        <v>214804.98199999999</v>
      </c>
      <c r="L3039" s="1">
        <f t="shared" si="95"/>
        <v>214.804982</v>
      </c>
    </row>
    <row r="3040" spans="1:12" ht="14.45">
      <c r="A3040" t="s">
        <v>723</v>
      </c>
      <c r="B3040" t="s">
        <v>829</v>
      </c>
      <c r="C3040">
        <v>841931</v>
      </c>
      <c r="D3040" t="s">
        <v>584</v>
      </c>
      <c r="E3040" t="s">
        <v>147</v>
      </c>
      <c r="F3040" t="s">
        <v>292</v>
      </c>
      <c r="G3040" t="str">
        <f t="shared" si="94"/>
        <v>European Union to World</v>
      </c>
      <c r="H3040">
        <v>2014</v>
      </c>
      <c r="I3040" t="s">
        <v>724</v>
      </c>
      <c r="J3040">
        <v>6</v>
      </c>
      <c r="K3040">
        <v>164457.17199999999</v>
      </c>
      <c r="L3040" s="1">
        <f t="shared" si="95"/>
        <v>164.45717199999999</v>
      </c>
    </row>
    <row r="3041" spans="1:12" ht="14.45">
      <c r="A3041" t="s">
        <v>723</v>
      </c>
      <c r="B3041" t="s">
        <v>829</v>
      </c>
      <c r="C3041">
        <v>841931</v>
      </c>
      <c r="D3041" t="s">
        <v>584</v>
      </c>
      <c r="E3041" t="s">
        <v>147</v>
      </c>
      <c r="F3041" t="s">
        <v>292</v>
      </c>
      <c r="G3041" t="str">
        <f t="shared" si="94"/>
        <v>European Union to World</v>
      </c>
      <c r="H3041">
        <v>2015</v>
      </c>
      <c r="I3041" t="s">
        <v>724</v>
      </c>
      <c r="J3041">
        <v>6</v>
      </c>
      <c r="K3041">
        <v>133674.56</v>
      </c>
      <c r="L3041" s="1">
        <f t="shared" si="95"/>
        <v>133.67455999999999</v>
      </c>
    </row>
    <row r="3042" spans="1:12" ht="14.45">
      <c r="A3042" t="s">
        <v>723</v>
      </c>
      <c r="B3042" t="s">
        <v>829</v>
      </c>
      <c r="C3042">
        <v>841931</v>
      </c>
      <c r="D3042" t="s">
        <v>584</v>
      </c>
      <c r="E3042" t="s">
        <v>147</v>
      </c>
      <c r="F3042" t="s">
        <v>292</v>
      </c>
      <c r="G3042" t="str">
        <f t="shared" si="94"/>
        <v>European Union to World</v>
      </c>
      <c r="H3042">
        <v>2016</v>
      </c>
      <c r="I3042" t="s">
        <v>724</v>
      </c>
      <c r="J3042">
        <v>6</v>
      </c>
      <c r="K3042">
        <v>118753.13800000001</v>
      </c>
      <c r="L3042" s="1">
        <f t="shared" si="95"/>
        <v>118.75313800000001</v>
      </c>
    </row>
    <row r="3043" spans="1:12" ht="14.45">
      <c r="A3043" t="s">
        <v>723</v>
      </c>
      <c r="B3043" t="s">
        <v>829</v>
      </c>
      <c r="C3043">
        <v>841931</v>
      </c>
      <c r="D3043" t="s">
        <v>584</v>
      </c>
      <c r="E3043" t="s">
        <v>147</v>
      </c>
      <c r="F3043" t="s">
        <v>292</v>
      </c>
      <c r="G3043" t="str">
        <f t="shared" si="94"/>
        <v>European Union to World</v>
      </c>
      <c r="H3043">
        <v>2017</v>
      </c>
      <c r="I3043" t="s">
        <v>724</v>
      </c>
      <c r="J3043">
        <v>6</v>
      </c>
      <c r="K3043">
        <v>114401.3</v>
      </c>
      <c r="L3043" s="1">
        <f t="shared" si="95"/>
        <v>114.40130000000001</v>
      </c>
    </row>
    <row r="3044" spans="1:12" ht="14.45">
      <c r="A3044" t="s">
        <v>723</v>
      </c>
      <c r="B3044" t="s">
        <v>829</v>
      </c>
      <c r="C3044">
        <v>841940</v>
      </c>
      <c r="D3044" t="s">
        <v>584</v>
      </c>
      <c r="E3044" t="s">
        <v>147</v>
      </c>
      <c r="F3044" t="s">
        <v>292</v>
      </c>
      <c r="G3044" t="str">
        <f t="shared" si="94"/>
        <v>European Union to World</v>
      </c>
      <c r="H3044">
        <v>2012</v>
      </c>
      <c r="I3044" t="s">
        <v>724</v>
      </c>
      <c r="J3044">
        <v>6</v>
      </c>
      <c r="K3044">
        <v>420311.06199999998</v>
      </c>
      <c r="L3044" s="1">
        <f t="shared" si="95"/>
        <v>420.31106199999999</v>
      </c>
    </row>
    <row r="3045" spans="1:12" ht="14.45">
      <c r="A3045" t="s">
        <v>723</v>
      </c>
      <c r="B3045" t="s">
        <v>829</v>
      </c>
      <c r="C3045">
        <v>841940</v>
      </c>
      <c r="D3045" t="s">
        <v>584</v>
      </c>
      <c r="E3045" t="s">
        <v>147</v>
      </c>
      <c r="F3045" t="s">
        <v>292</v>
      </c>
      <c r="G3045" t="str">
        <f t="shared" si="94"/>
        <v>European Union to World</v>
      </c>
      <c r="H3045">
        <v>2013</v>
      </c>
      <c r="I3045" t="s">
        <v>724</v>
      </c>
      <c r="J3045">
        <v>6</v>
      </c>
      <c r="K3045">
        <v>445362.63199999998</v>
      </c>
      <c r="L3045" s="1">
        <f t="shared" si="95"/>
        <v>445.36263199999996</v>
      </c>
    </row>
    <row r="3046" spans="1:12" ht="14.45">
      <c r="A3046" t="s">
        <v>723</v>
      </c>
      <c r="B3046" t="s">
        <v>829</v>
      </c>
      <c r="C3046">
        <v>841940</v>
      </c>
      <c r="D3046" t="s">
        <v>584</v>
      </c>
      <c r="E3046" t="s">
        <v>147</v>
      </c>
      <c r="F3046" t="s">
        <v>292</v>
      </c>
      <c r="G3046" t="str">
        <f t="shared" si="94"/>
        <v>European Union to World</v>
      </c>
      <c r="H3046">
        <v>2014</v>
      </c>
      <c r="I3046" t="s">
        <v>724</v>
      </c>
      <c r="J3046">
        <v>6</v>
      </c>
      <c r="K3046">
        <v>389643.71899999998</v>
      </c>
      <c r="L3046" s="1">
        <f t="shared" si="95"/>
        <v>389.64371899999998</v>
      </c>
    </row>
    <row r="3047" spans="1:12" ht="14.45">
      <c r="A3047" t="s">
        <v>723</v>
      </c>
      <c r="B3047" t="s">
        <v>829</v>
      </c>
      <c r="C3047">
        <v>841940</v>
      </c>
      <c r="D3047" t="s">
        <v>584</v>
      </c>
      <c r="E3047" t="s">
        <v>147</v>
      </c>
      <c r="F3047" t="s">
        <v>292</v>
      </c>
      <c r="G3047" t="str">
        <f t="shared" si="94"/>
        <v>European Union to World</v>
      </c>
      <c r="H3047">
        <v>2015</v>
      </c>
      <c r="I3047" t="s">
        <v>724</v>
      </c>
      <c r="J3047">
        <v>6</v>
      </c>
      <c r="K3047">
        <v>284453.94400000002</v>
      </c>
      <c r="L3047" s="1">
        <f t="shared" si="95"/>
        <v>284.45394400000004</v>
      </c>
    </row>
    <row r="3048" spans="1:12" ht="14.45">
      <c r="A3048" t="s">
        <v>723</v>
      </c>
      <c r="B3048" t="s">
        <v>829</v>
      </c>
      <c r="C3048">
        <v>841940</v>
      </c>
      <c r="D3048" t="s">
        <v>584</v>
      </c>
      <c r="E3048" t="s">
        <v>147</v>
      </c>
      <c r="F3048" t="s">
        <v>292</v>
      </c>
      <c r="G3048" t="str">
        <f t="shared" si="94"/>
        <v>European Union to World</v>
      </c>
      <c r="H3048">
        <v>2016</v>
      </c>
      <c r="I3048" t="s">
        <v>724</v>
      </c>
      <c r="J3048">
        <v>6</v>
      </c>
      <c r="K3048">
        <v>282945.98499999999</v>
      </c>
      <c r="L3048" s="1">
        <f t="shared" si="95"/>
        <v>282.94598500000001</v>
      </c>
    </row>
    <row r="3049" spans="1:12" ht="14.45">
      <c r="A3049" t="s">
        <v>723</v>
      </c>
      <c r="B3049" t="s">
        <v>829</v>
      </c>
      <c r="C3049">
        <v>841940</v>
      </c>
      <c r="D3049" t="s">
        <v>584</v>
      </c>
      <c r="E3049" t="s">
        <v>147</v>
      </c>
      <c r="F3049" t="s">
        <v>292</v>
      </c>
      <c r="G3049" t="str">
        <f t="shared" si="94"/>
        <v>European Union to World</v>
      </c>
      <c r="H3049">
        <v>2017</v>
      </c>
      <c r="I3049" t="s">
        <v>724</v>
      </c>
      <c r="J3049">
        <v>6</v>
      </c>
      <c r="K3049">
        <v>250152.742</v>
      </c>
      <c r="L3049" s="1">
        <f t="shared" si="95"/>
        <v>250.15274199999999</v>
      </c>
    </row>
    <row r="3050" spans="1:12" ht="14.45">
      <c r="A3050" t="s">
        <v>723</v>
      </c>
      <c r="B3050" t="s">
        <v>829</v>
      </c>
      <c r="C3050">
        <v>842129</v>
      </c>
      <c r="D3050" t="s">
        <v>584</v>
      </c>
      <c r="E3050" t="s">
        <v>147</v>
      </c>
      <c r="F3050" t="s">
        <v>292</v>
      </c>
      <c r="G3050" t="str">
        <f t="shared" si="94"/>
        <v>European Union to World</v>
      </c>
      <c r="H3050">
        <v>2012</v>
      </c>
      <c r="I3050" t="s">
        <v>724</v>
      </c>
      <c r="J3050">
        <v>6</v>
      </c>
      <c r="K3050">
        <v>2402698.5610000002</v>
      </c>
      <c r="L3050" s="1">
        <f t="shared" si="95"/>
        <v>2402.6985610000002</v>
      </c>
    </row>
    <row r="3051" spans="1:12" ht="14.45">
      <c r="A3051" t="s">
        <v>723</v>
      </c>
      <c r="B3051" t="s">
        <v>829</v>
      </c>
      <c r="C3051">
        <v>842129</v>
      </c>
      <c r="D3051" t="s">
        <v>584</v>
      </c>
      <c r="E3051" t="s">
        <v>147</v>
      </c>
      <c r="F3051" t="s">
        <v>292</v>
      </c>
      <c r="G3051" t="str">
        <f t="shared" si="94"/>
        <v>European Union to World</v>
      </c>
      <c r="H3051">
        <v>2013</v>
      </c>
      <c r="I3051" t="s">
        <v>724</v>
      </c>
      <c r="J3051">
        <v>6</v>
      </c>
      <c r="K3051">
        <v>2460666.4040000001</v>
      </c>
      <c r="L3051" s="1">
        <f t="shared" si="95"/>
        <v>2460.6664040000001</v>
      </c>
    </row>
    <row r="3052" spans="1:12" ht="14.45">
      <c r="A3052" t="s">
        <v>723</v>
      </c>
      <c r="B3052" t="s">
        <v>829</v>
      </c>
      <c r="C3052">
        <v>842129</v>
      </c>
      <c r="D3052" t="s">
        <v>584</v>
      </c>
      <c r="E3052" t="s">
        <v>147</v>
      </c>
      <c r="F3052" t="s">
        <v>292</v>
      </c>
      <c r="G3052" t="str">
        <f t="shared" si="94"/>
        <v>European Union to World</v>
      </c>
      <c r="H3052">
        <v>2014</v>
      </c>
      <c r="I3052" t="s">
        <v>724</v>
      </c>
      <c r="J3052">
        <v>6</v>
      </c>
      <c r="K3052">
        <v>2636514.1379999998</v>
      </c>
      <c r="L3052" s="1">
        <f t="shared" si="95"/>
        <v>2636.514138</v>
      </c>
    </row>
    <row r="3053" spans="1:12" ht="14.45">
      <c r="A3053" t="s">
        <v>723</v>
      </c>
      <c r="B3053" t="s">
        <v>829</v>
      </c>
      <c r="C3053">
        <v>842129</v>
      </c>
      <c r="D3053" t="s">
        <v>584</v>
      </c>
      <c r="E3053" t="s">
        <v>147</v>
      </c>
      <c r="F3053" t="s">
        <v>292</v>
      </c>
      <c r="G3053" t="str">
        <f t="shared" si="94"/>
        <v>European Union to World</v>
      </c>
      <c r="H3053">
        <v>2015</v>
      </c>
      <c r="I3053" t="s">
        <v>724</v>
      </c>
      <c r="J3053">
        <v>6</v>
      </c>
      <c r="K3053">
        <v>2267292.8480000002</v>
      </c>
      <c r="L3053" s="1">
        <f t="shared" si="95"/>
        <v>2267.292848</v>
      </c>
    </row>
    <row r="3054" spans="1:12" ht="14.45">
      <c r="A3054" t="s">
        <v>723</v>
      </c>
      <c r="B3054" t="s">
        <v>829</v>
      </c>
      <c r="C3054">
        <v>842129</v>
      </c>
      <c r="D3054" t="s">
        <v>584</v>
      </c>
      <c r="E3054" t="s">
        <v>147</v>
      </c>
      <c r="F3054" t="s">
        <v>292</v>
      </c>
      <c r="G3054" t="str">
        <f t="shared" si="94"/>
        <v>European Union to World</v>
      </c>
      <c r="H3054">
        <v>2016</v>
      </c>
      <c r="I3054" t="s">
        <v>724</v>
      </c>
      <c r="J3054">
        <v>6</v>
      </c>
      <c r="K3054">
        <v>2214236.8089999999</v>
      </c>
      <c r="L3054" s="1">
        <f t="shared" si="95"/>
        <v>2214.236809</v>
      </c>
    </row>
    <row r="3055" spans="1:12" ht="14.45">
      <c r="A3055" t="s">
        <v>723</v>
      </c>
      <c r="B3055" t="s">
        <v>829</v>
      </c>
      <c r="C3055">
        <v>842129</v>
      </c>
      <c r="D3055" t="s">
        <v>584</v>
      </c>
      <c r="E3055" t="s">
        <v>147</v>
      </c>
      <c r="F3055" t="s">
        <v>292</v>
      </c>
      <c r="G3055" t="str">
        <f t="shared" si="94"/>
        <v>European Union to World</v>
      </c>
      <c r="H3055">
        <v>2017</v>
      </c>
      <c r="I3055" t="s">
        <v>724</v>
      </c>
      <c r="J3055">
        <v>6</v>
      </c>
      <c r="K3055">
        <v>2238233.2689999999</v>
      </c>
      <c r="L3055" s="1">
        <f t="shared" si="95"/>
        <v>2238.2332689999998</v>
      </c>
    </row>
    <row r="3056" spans="1:12" ht="14.45">
      <c r="A3056" t="s">
        <v>723</v>
      </c>
      <c r="B3056" t="s">
        <v>829</v>
      </c>
      <c r="C3056">
        <v>842139</v>
      </c>
      <c r="D3056" t="s">
        <v>584</v>
      </c>
      <c r="E3056" t="s">
        <v>147</v>
      </c>
      <c r="F3056" t="s">
        <v>292</v>
      </c>
      <c r="G3056" t="str">
        <f t="shared" si="94"/>
        <v>European Union to World</v>
      </c>
      <c r="H3056">
        <v>2012</v>
      </c>
      <c r="I3056" t="s">
        <v>724</v>
      </c>
      <c r="J3056">
        <v>6</v>
      </c>
      <c r="K3056">
        <v>3275585.5269999998</v>
      </c>
      <c r="L3056" s="1">
        <f t="shared" si="95"/>
        <v>3275.5855269999997</v>
      </c>
    </row>
    <row r="3057" spans="1:12" ht="14.45">
      <c r="A3057" t="s">
        <v>723</v>
      </c>
      <c r="B3057" t="s">
        <v>829</v>
      </c>
      <c r="C3057">
        <v>842139</v>
      </c>
      <c r="D3057" t="s">
        <v>584</v>
      </c>
      <c r="E3057" t="s">
        <v>147</v>
      </c>
      <c r="F3057" t="s">
        <v>292</v>
      </c>
      <c r="G3057" t="str">
        <f t="shared" si="94"/>
        <v>European Union to World</v>
      </c>
      <c r="H3057">
        <v>2013</v>
      </c>
      <c r="I3057" t="s">
        <v>724</v>
      </c>
      <c r="J3057">
        <v>6</v>
      </c>
      <c r="K3057">
        <v>3286851.227</v>
      </c>
      <c r="L3057" s="1">
        <f t="shared" si="95"/>
        <v>3286.8512270000001</v>
      </c>
    </row>
    <row r="3058" spans="1:12" ht="14.45">
      <c r="A3058" t="s">
        <v>723</v>
      </c>
      <c r="B3058" t="s">
        <v>829</v>
      </c>
      <c r="C3058">
        <v>842139</v>
      </c>
      <c r="D3058" t="s">
        <v>584</v>
      </c>
      <c r="E3058" t="s">
        <v>147</v>
      </c>
      <c r="F3058" t="s">
        <v>292</v>
      </c>
      <c r="G3058" t="str">
        <f t="shared" si="94"/>
        <v>European Union to World</v>
      </c>
      <c r="H3058">
        <v>2014</v>
      </c>
      <c r="I3058" t="s">
        <v>724</v>
      </c>
      <c r="J3058">
        <v>6</v>
      </c>
      <c r="K3058">
        <v>3739362.5180000002</v>
      </c>
      <c r="L3058" s="1">
        <f t="shared" si="95"/>
        <v>3739.3625180000004</v>
      </c>
    </row>
    <row r="3059" spans="1:12" ht="14.45">
      <c r="A3059" t="s">
        <v>723</v>
      </c>
      <c r="B3059" t="s">
        <v>829</v>
      </c>
      <c r="C3059">
        <v>842139</v>
      </c>
      <c r="D3059" t="s">
        <v>584</v>
      </c>
      <c r="E3059" t="s">
        <v>147</v>
      </c>
      <c r="F3059" t="s">
        <v>292</v>
      </c>
      <c r="G3059" t="str">
        <f t="shared" si="94"/>
        <v>European Union to World</v>
      </c>
      <c r="H3059">
        <v>2015</v>
      </c>
      <c r="I3059" t="s">
        <v>724</v>
      </c>
      <c r="J3059">
        <v>6</v>
      </c>
      <c r="K3059">
        <v>3074696.5789999999</v>
      </c>
      <c r="L3059" s="1">
        <f t="shared" si="95"/>
        <v>3074.6965789999999</v>
      </c>
    </row>
    <row r="3060" spans="1:12" ht="14.45">
      <c r="A3060" t="s">
        <v>723</v>
      </c>
      <c r="B3060" t="s">
        <v>829</v>
      </c>
      <c r="C3060">
        <v>842139</v>
      </c>
      <c r="D3060" t="s">
        <v>584</v>
      </c>
      <c r="E3060" t="s">
        <v>147</v>
      </c>
      <c r="F3060" t="s">
        <v>292</v>
      </c>
      <c r="G3060" t="str">
        <f t="shared" si="94"/>
        <v>European Union to World</v>
      </c>
      <c r="H3060">
        <v>2016</v>
      </c>
      <c r="I3060" t="s">
        <v>724</v>
      </c>
      <c r="J3060">
        <v>6</v>
      </c>
      <c r="K3060">
        <v>3216455.1310000001</v>
      </c>
      <c r="L3060" s="1">
        <f t="shared" si="95"/>
        <v>3216.4551310000002</v>
      </c>
    </row>
    <row r="3061" spans="1:12" ht="14.45">
      <c r="A3061" t="s">
        <v>723</v>
      </c>
      <c r="B3061" t="s">
        <v>829</v>
      </c>
      <c r="C3061">
        <v>842139</v>
      </c>
      <c r="D3061" t="s">
        <v>584</v>
      </c>
      <c r="E3061" t="s">
        <v>147</v>
      </c>
      <c r="F3061" t="s">
        <v>292</v>
      </c>
      <c r="G3061" t="str">
        <f t="shared" si="94"/>
        <v>European Union to World</v>
      </c>
      <c r="H3061">
        <v>2017</v>
      </c>
      <c r="I3061" t="s">
        <v>724</v>
      </c>
      <c r="J3061">
        <v>6</v>
      </c>
      <c r="K3061">
        <v>3615181.9929999998</v>
      </c>
      <c r="L3061" s="1">
        <f t="shared" si="95"/>
        <v>3615.1819929999997</v>
      </c>
    </row>
    <row r="3062" spans="1:12" ht="14.45">
      <c r="A3062" t="s">
        <v>723</v>
      </c>
      <c r="B3062" t="s">
        <v>829</v>
      </c>
      <c r="C3062">
        <v>847989</v>
      </c>
      <c r="D3062" t="s">
        <v>584</v>
      </c>
      <c r="E3062" t="s">
        <v>147</v>
      </c>
      <c r="F3062" t="s">
        <v>292</v>
      </c>
      <c r="G3062" t="str">
        <f t="shared" si="94"/>
        <v>European Union to World</v>
      </c>
      <c r="H3062">
        <v>2012</v>
      </c>
      <c r="I3062" t="s">
        <v>724</v>
      </c>
      <c r="J3062">
        <v>6</v>
      </c>
      <c r="K3062">
        <v>9538329.9250000007</v>
      </c>
      <c r="L3062" s="1">
        <f t="shared" si="95"/>
        <v>9538.329925</v>
      </c>
    </row>
    <row r="3063" spans="1:12" ht="14.45">
      <c r="A3063" t="s">
        <v>723</v>
      </c>
      <c r="B3063" t="s">
        <v>829</v>
      </c>
      <c r="C3063">
        <v>847989</v>
      </c>
      <c r="D3063" t="s">
        <v>584</v>
      </c>
      <c r="E3063" t="s">
        <v>147</v>
      </c>
      <c r="F3063" t="s">
        <v>292</v>
      </c>
      <c r="G3063" t="str">
        <f t="shared" si="94"/>
        <v>European Union to World</v>
      </c>
      <c r="H3063">
        <v>2013</v>
      </c>
      <c r="I3063" t="s">
        <v>724</v>
      </c>
      <c r="J3063">
        <v>6</v>
      </c>
      <c r="K3063">
        <v>9312695.5299999993</v>
      </c>
      <c r="L3063" s="1">
        <f t="shared" si="95"/>
        <v>9312.6955299999991</v>
      </c>
    </row>
    <row r="3064" spans="1:12" ht="14.45">
      <c r="A3064" t="s">
        <v>723</v>
      </c>
      <c r="B3064" t="s">
        <v>829</v>
      </c>
      <c r="C3064">
        <v>847989</v>
      </c>
      <c r="D3064" t="s">
        <v>584</v>
      </c>
      <c r="E3064" t="s">
        <v>147</v>
      </c>
      <c r="F3064" t="s">
        <v>292</v>
      </c>
      <c r="G3064" t="str">
        <f t="shared" si="94"/>
        <v>European Union to World</v>
      </c>
      <c r="H3064">
        <v>2014</v>
      </c>
      <c r="I3064" t="s">
        <v>724</v>
      </c>
      <c r="J3064">
        <v>6</v>
      </c>
      <c r="K3064">
        <v>9898286.8859999999</v>
      </c>
      <c r="L3064" s="1">
        <f t="shared" si="95"/>
        <v>9898.2868859999999</v>
      </c>
    </row>
    <row r="3065" spans="1:12" ht="14.45">
      <c r="A3065" t="s">
        <v>723</v>
      </c>
      <c r="B3065" t="s">
        <v>829</v>
      </c>
      <c r="C3065">
        <v>847989</v>
      </c>
      <c r="D3065" t="s">
        <v>584</v>
      </c>
      <c r="E3065" t="s">
        <v>147</v>
      </c>
      <c r="F3065" t="s">
        <v>292</v>
      </c>
      <c r="G3065" t="str">
        <f t="shared" si="94"/>
        <v>European Union to World</v>
      </c>
      <c r="H3065">
        <v>2015</v>
      </c>
      <c r="I3065" t="s">
        <v>724</v>
      </c>
      <c r="J3065">
        <v>6</v>
      </c>
      <c r="K3065">
        <v>8381019.8870000001</v>
      </c>
      <c r="L3065" s="1">
        <f t="shared" si="95"/>
        <v>8381.0198870000004</v>
      </c>
    </row>
    <row r="3066" spans="1:12" ht="14.45">
      <c r="A3066" t="s">
        <v>723</v>
      </c>
      <c r="B3066" t="s">
        <v>829</v>
      </c>
      <c r="C3066">
        <v>847989</v>
      </c>
      <c r="D3066" t="s">
        <v>584</v>
      </c>
      <c r="E3066" t="s">
        <v>147</v>
      </c>
      <c r="F3066" t="s">
        <v>292</v>
      </c>
      <c r="G3066" t="str">
        <f t="shared" si="94"/>
        <v>European Union to World</v>
      </c>
      <c r="H3066">
        <v>2016</v>
      </c>
      <c r="I3066" t="s">
        <v>724</v>
      </c>
      <c r="J3066">
        <v>6</v>
      </c>
      <c r="K3066">
        <v>8333465.9689999996</v>
      </c>
      <c r="L3066" s="1">
        <f t="shared" si="95"/>
        <v>8333.4659689999989</v>
      </c>
    </row>
    <row r="3067" spans="1:12" ht="14.45">
      <c r="A3067" t="s">
        <v>723</v>
      </c>
      <c r="B3067" t="s">
        <v>829</v>
      </c>
      <c r="C3067">
        <v>847989</v>
      </c>
      <c r="D3067" t="s">
        <v>584</v>
      </c>
      <c r="E3067" t="s">
        <v>147</v>
      </c>
      <c r="F3067" t="s">
        <v>292</v>
      </c>
      <c r="G3067" t="str">
        <f t="shared" si="94"/>
        <v>European Union to World</v>
      </c>
      <c r="H3067">
        <v>2017</v>
      </c>
      <c r="I3067" t="s">
        <v>724</v>
      </c>
      <c r="J3067">
        <v>6</v>
      </c>
      <c r="K3067">
        <v>9559412.6620000005</v>
      </c>
      <c r="L3067" s="1">
        <f t="shared" si="95"/>
        <v>9559.4126620000006</v>
      </c>
    </row>
    <row r="3068" spans="1:12" ht="14.45">
      <c r="A3068" t="s">
        <v>723</v>
      </c>
      <c r="B3068" t="s">
        <v>830</v>
      </c>
      <c r="C3068">
        <v>730900</v>
      </c>
      <c r="D3068" t="s">
        <v>831</v>
      </c>
      <c r="E3068" t="s">
        <v>147</v>
      </c>
      <c r="F3068" t="s">
        <v>292</v>
      </c>
      <c r="G3068" t="str">
        <f t="shared" si="94"/>
        <v>Finland to World</v>
      </c>
      <c r="H3068">
        <v>2012</v>
      </c>
      <c r="I3068" t="s">
        <v>724</v>
      </c>
      <c r="J3068">
        <v>6</v>
      </c>
      <c r="K3068">
        <v>17570.984</v>
      </c>
      <c r="L3068" s="1">
        <f t="shared" si="95"/>
        <v>17.570983999999999</v>
      </c>
    </row>
    <row r="3069" spans="1:12" ht="14.45">
      <c r="A3069" t="s">
        <v>723</v>
      </c>
      <c r="B3069" t="s">
        <v>830</v>
      </c>
      <c r="C3069">
        <v>730900</v>
      </c>
      <c r="D3069" t="s">
        <v>831</v>
      </c>
      <c r="E3069" t="s">
        <v>147</v>
      </c>
      <c r="F3069" t="s">
        <v>292</v>
      </c>
      <c r="G3069" t="str">
        <f t="shared" si="94"/>
        <v>Finland to World</v>
      </c>
      <c r="H3069">
        <v>2013</v>
      </c>
      <c r="I3069" t="s">
        <v>724</v>
      </c>
      <c r="J3069">
        <v>6</v>
      </c>
      <c r="K3069">
        <v>29189.612000000001</v>
      </c>
      <c r="L3069" s="1">
        <f t="shared" si="95"/>
        <v>29.189612</v>
      </c>
    </row>
    <row r="3070" spans="1:12" ht="14.45">
      <c r="A3070" t="s">
        <v>723</v>
      </c>
      <c r="B3070" t="s">
        <v>830</v>
      </c>
      <c r="C3070">
        <v>730900</v>
      </c>
      <c r="D3070" t="s">
        <v>831</v>
      </c>
      <c r="E3070" t="s">
        <v>147</v>
      </c>
      <c r="F3070" t="s">
        <v>292</v>
      </c>
      <c r="G3070" t="str">
        <f t="shared" si="94"/>
        <v>Finland to World</v>
      </c>
      <c r="H3070">
        <v>2014</v>
      </c>
      <c r="I3070" t="s">
        <v>724</v>
      </c>
      <c r="J3070">
        <v>6</v>
      </c>
      <c r="K3070">
        <v>14227.763000000001</v>
      </c>
      <c r="L3070" s="1">
        <f t="shared" si="95"/>
        <v>14.227763000000001</v>
      </c>
    </row>
    <row r="3071" spans="1:12" ht="14.45">
      <c r="A3071" t="s">
        <v>723</v>
      </c>
      <c r="B3071" t="s">
        <v>830</v>
      </c>
      <c r="C3071">
        <v>730900</v>
      </c>
      <c r="D3071" t="s">
        <v>831</v>
      </c>
      <c r="E3071" t="s">
        <v>147</v>
      </c>
      <c r="F3071" t="s">
        <v>292</v>
      </c>
      <c r="G3071" t="str">
        <f t="shared" si="94"/>
        <v>Finland to World</v>
      </c>
      <c r="H3071">
        <v>2015</v>
      </c>
      <c r="I3071" t="s">
        <v>724</v>
      </c>
      <c r="J3071">
        <v>6</v>
      </c>
      <c r="K3071">
        <v>16638.038</v>
      </c>
      <c r="L3071" s="1">
        <f t="shared" si="95"/>
        <v>16.638038000000002</v>
      </c>
    </row>
    <row r="3072" spans="1:12" ht="14.45">
      <c r="A3072" t="s">
        <v>723</v>
      </c>
      <c r="B3072" t="s">
        <v>830</v>
      </c>
      <c r="C3072">
        <v>730900</v>
      </c>
      <c r="D3072" t="s">
        <v>831</v>
      </c>
      <c r="E3072" t="s">
        <v>147</v>
      </c>
      <c r="F3072" t="s">
        <v>292</v>
      </c>
      <c r="G3072" t="str">
        <f t="shared" si="94"/>
        <v>Finland to World</v>
      </c>
      <c r="H3072">
        <v>2016</v>
      </c>
      <c r="I3072" t="s">
        <v>724</v>
      </c>
      <c r="J3072">
        <v>6</v>
      </c>
      <c r="K3072">
        <v>11555.637000000001</v>
      </c>
      <c r="L3072" s="1">
        <f t="shared" si="95"/>
        <v>11.555637000000001</v>
      </c>
    </row>
    <row r="3073" spans="1:12" ht="14.45">
      <c r="A3073" t="s">
        <v>723</v>
      </c>
      <c r="B3073" t="s">
        <v>830</v>
      </c>
      <c r="C3073">
        <v>730900</v>
      </c>
      <c r="D3073" t="s">
        <v>831</v>
      </c>
      <c r="E3073" t="s">
        <v>147</v>
      </c>
      <c r="F3073" t="s">
        <v>292</v>
      </c>
      <c r="G3073" t="str">
        <f t="shared" si="94"/>
        <v>Finland to World</v>
      </c>
      <c r="H3073">
        <v>2017</v>
      </c>
      <c r="I3073" t="s">
        <v>724</v>
      </c>
      <c r="J3073">
        <v>6</v>
      </c>
      <c r="K3073">
        <v>31825.994999999999</v>
      </c>
      <c r="L3073" s="1">
        <f t="shared" si="95"/>
        <v>31.825994999999999</v>
      </c>
    </row>
    <row r="3074" spans="1:12" ht="14.45">
      <c r="A3074" t="s">
        <v>723</v>
      </c>
      <c r="B3074" t="s">
        <v>830</v>
      </c>
      <c r="C3074">
        <v>730900</v>
      </c>
      <c r="D3074" t="s">
        <v>831</v>
      </c>
      <c r="E3074" t="s">
        <v>670</v>
      </c>
      <c r="F3074" t="s">
        <v>670</v>
      </c>
      <c r="G3074" t="str">
        <f t="shared" si="94"/>
        <v>Finland to EU27</v>
      </c>
      <c r="H3074">
        <v>2012</v>
      </c>
      <c r="I3074" t="s">
        <v>724</v>
      </c>
      <c r="J3074">
        <v>6</v>
      </c>
      <c r="K3074">
        <v>13091.503000000001</v>
      </c>
      <c r="L3074" s="1">
        <f t="shared" si="95"/>
        <v>13.091503000000001</v>
      </c>
    </row>
    <row r="3075" spans="1:12" ht="14.45">
      <c r="A3075" t="s">
        <v>723</v>
      </c>
      <c r="B3075" t="s">
        <v>830</v>
      </c>
      <c r="C3075">
        <v>730900</v>
      </c>
      <c r="D3075" t="s">
        <v>831</v>
      </c>
      <c r="E3075" t="s">
        <v>670</v>
      </c>
      <c r="F3075" t="s">
        <v>670</v>
      </c>
      <c r="G3075" t="str">
        <f t="shared" si="94"/>
        <v>Finland to EU27</v>
      </c>
      <c r="H3075">
        <v>2013</v>
      </c>
      <c r="I3075" t="s">
        <v>724</v>
      </c>
      <c r="J3075">
        <v>6</v>
      </c>
      <c r="K3075">
        <v>12034.495000000001</v>
      </c>
      <c r="L3075" s="1">
        <f t="shared" si="95"/>
        <v>12.034495000000001</v>
      </c>
    </row>
    <row r="3076" spans="1:12" ht="14.45">
      <c r="A3076" t="s">
        <v>723</v>
      </c>
      <c r="B3076" t="s">
        <v>830</v>
      </c>
      <c r="C3076">
        <v>730900</v>
      </c>
      <c r="D3076" t="s">
        <v>831</v>
      </c>
      <c r="E3076" t="s">
        <v>670</v>
      </c>
      <c r="F3076" t="s">
        <v>670</v>
      </c>
      <c r="G3076" t="str">
        <f t="shared" si="94"/>
        <v>Finland to EU27</v>
      </c>
      <c r="H3076">
        <v>2014</v>
      </c>
      <c r="I3076" t="s">
        <v>724</v>
      </c>
      <c r="J3076">
        <v>6</v>
      </c>
      <c r="K3076">
        <v>11222.395</v>
      </c>
      <c r="L3076" s="1">
        <f t="shared" si="95"/>
        <v>11.222395000000001</v>
      </c>
    </row>
    <row r="3077" spans="1:12" ht="14.45">
      <c r="A3077" t="s">
        <v>723</v>
      </c>
      <c r="B3077" t="s">
        <v>830</v>
      </c>
      <c r="C3077">
        <v>730900</v>
      </c>
      <c r="D3077" t="s">
        <v>831</v>
      </c>
      <c r="E3077" t="s">
        <v>670</v>
      </c>
      <c r="F3077" t="s">
        <v>670</v>
      </c>
      <c r="G3077" t="str">
        <f t="shared" si="94"/>
        <v>Finland to EU27</v>
      </c>
      <c r="H3077">
        <v>2015</v>
      </c>
      <c r="I3077" t="s">
        <v>724</v>
      </c>
      <c r="J3077">
        <v>6</v>
      </c>
      <c r="K3077">
        <v>11715.235000000001</v>
      </c>
      <c r="L3077" s="1">
        <f t="shared" si="95"/>
        <v>11.715235</v>
      </c>
    </row>
    <row r="3078" spans="1:12" ht="14.45">
      <c r="A3078" t="s">
        <v>723</v>
      </c>
      <c r="B3078" t="s">
        <v>830</v>
      </c>
      <c r="C3078">
        <v>730900</v>
      </c>
      <c r="D3078" t="s">
        <v>831</v>
      </c>
      <c r="E3078" t="s">
        <v>670</v>
      </c>
      <c r="F3078" t="s">
        <v>670</v>
      </c>
      <c r="G3078" t="str">
        <f t="shared" si="94"/>
        <v>Finland to EU27</v>
      </c>
      <c r="H3078">
        <v>2016</v>
      </c>
      <c r="I3078" t="s">
        <v>724</v>
      </c>
      <c r="J3078">
        <v>6</v>
      </c>
      <c r="K3078">
        <v>7375.723</v>
      </c>
      <c r="L3078" s="1">
        <f t="shared" si="95"/>
        <v>7.3757229999999998</v>
      </c>
    </row>
    <row r="3079" spans="1:12" ht="14.45">
      <c r="A3079" t="s">
        <v>723</v>
      </c>
      <c r="B3079" t="s">
        <v>830</v>
      </c>
      <c r="C3079">
        <v>730900</v>
      </c>
      <c r="D3079" t="s">
        <v>831</v>
      </c>
      <c r="E3079" t="s">
        <v>670</v>
      </c>
      <c r="F3079" t="s">
        <v>670</v>
      </c>
      <c r="G3079" t="str">
        <f t="shared" si="94"/>
        <v>Finland to EU27</v>
      </c>
      <c r="H3079">
        <v>2017</v>
      </c>
      <c r="I3079" t="s">
        <v>724</v>
      </c>
      <c r="J3079">
        <v>6</v>
      </c>
      <c r="K3079">
        <v>26811.59</v>
      </c>
      <c r="L3079" s="1">
        <f t="shared" si="95"/>
        <v>26.811589999999999</v>
      </c>
    </row>
    <row r="3080" spans="1:12" ht="14.45">
      <c r="A3080" t="s">
        <v>723</v>
      </c>
      <c r="B3080" t="s">
        <v>830</v>
      </c>
      <c r="C3080">
        <v>741999</v>
      </c>
      <c r="D3080" t="s">
        <v>831</v>
      </c>
      <c r="E3080" t="s">
        <v>147</v>
      </c>
      <c r="F3080" t="s">
        <v>292</v>
      </c>
      <c r="G3080" t="str">
        <f t="shared" si="94"/>
        <v>Finland to World</v>
      </c>
      <c r="H3080">
        <v>2012</v>
      </c>
      <c r="I3080" t="s">
        <v>724</v>
      </c>
      <c r="J3080">
        <v>6</v>
      </c>
      <c r="K3080">
        <v>41875.35</v>
      </c>
      <c r="L3080" s="1">
        <f t="shared" si="95"/>
        <v>41.875349999999997</v>
      </c>
    </row>
    <row r="3081" spans="1:12" ht="14.45">
      <c r="A3081" t="s">
        <v>723</v>
      </c>
      <c r="B3081" t="s">
        <v>830</v>
      </c>
      <c r="C3081">
        <v>741999</v>
      </c>
      <c r="D3081" t="s">
        <v>831</v>
      </c>
      <c r="E3081" t="s">
        <v>147</v>
      </c>
      <c r="F3081" t="s">
        <v>292</v>
      </c>
      <c r="G3081" t="str">
        <f t="shared" ref="G3081:G3144" si="96">CONCATENATE(D3081, " to ", F3081)</f>
        <v>Finland to World</v>
      </c>
      <c r="H3081">
        <v>2013</v>
      </c>
      <c r="I3081" t="s">
        <v>724</v>
      </c>
      <c r="J3081">
        <v>6</v>
      </c>
      <c r="K3081">
        <v>25315.595000000001</v>
      </c>
      <c r="L3081" s="1">
        <f t="shared" ref="L3081:L3144" si="97">K3081/1000</f>
        <v>25.315595000000002</v>
      </c>
    </row>
    <row r="3082" spans="1:12" ht="14.45">
      <c r="A3082" t="s">
        <v>723</v>
      </c>
      <c r="B3082" t="s">
        <v>830</v>
      </c>
      <c r="C3082">
        <v>741999</v>
      </c>
      <c r="D3082" t="s">
        <v>831</v>
      </c>
      <c r="E3082" t="s">
        <v>147</v>
      </c>
      <c r="F3082" t="s">
        <v>292</v>
      </c>
      <c r="G3082" t="str">
        <f t="shared" si="96"/>
        <v>Finland to World</v>
      </c>
      <c r="H3082">
        <v>2014</v>
      </c>
      <c r="I3082" t="s">
        <v>724</v>
      </c>
      <c r="J3082">
        <v>6</v>
      </c>
      <c r="K3082">
        <v>21911.580999999998</v>
      </c>
      <c r="L3082" s="1">
        <f t="shared" si="97"/>
        <v>21.911580999999998</v>
      </c>
    </row>
    <row r="3083" spans="1:12" ht="14.45">
      <c r="A3083" t="s">
        <v>723</v>
      </c>
      <c r="B3083" t="s">
        <v>830</v>
      </c>
      <c r="C3083">
        <v>741999</v>
      </c>
      <c r="D3083" t="s">
        <v>831</v>
      </c>
      <c r="E3083" t="s">
        <v>147</v>
      </c>
      <c r="F3083" t="s">
        <v>292</v>
      </c>
      <c r="G3083" t="str">
        <f t="shared" si="96"/>
        <v>Finland to World</v>
      </c>
      <c r="H3083">
        <v>2015</v>
      </c>
      <c r="I3083" t="s">
        <v>724</v>
      </c>
      <c r="J3083">
        <v>6</v>
      </c>
      <c r="K3083">
        <v>34656.396999999997</v>
      </c>
      <c r="L3083" s="1">
        <f t="shared" si="97"/>
        <v>34.656396999999998</v>
      </c>
    </row>
    <row r="3084" spans="1:12" ht="14.45">
      <c r="A3084" t="s">
        <v>723</v>
      </c>
      <c r="B3084" t="s">
        <v>830</v>
      </c>
      <c r="C3084">
        <v>741999</v>
      </c>
      <c r="D3084" t="s">
        <v>831</v>
      </c>
      <c r="E3084" t="s">
        <v>147</v>
      </c>
      <c r="F3084" t="s">
        <v>292</v>
      </c>
      <c r="G3084" t="str">
        <f t="shared" si="96"/>
        <v>Finland to World</v>
      </c>
      <c r="H3084">
        <v>2016</v>
      </c>
      <c r="I3084" t="s">
        <v>724</v>
      </c>
      <c r="J3084">
        <v>6</v>
      </c>
      <c r="K3084">
        <v>18729.199000000001</v>
      </c>
      <c r="L3084" s="1">
        <f t="shared" si="97"/>
        <v>18.729199000000001</v>
      </c>
    </row>
    <row r="3085" spans="1:12" ht="14.45">
      <c r="A3085" t="s">
        <v>723</v>
      </c>
      <c r="B3085" t="s">
        <v>830</v>
      </c>
      <c r="C3085">
        <v>741999</v>
      </c>
      <c r="D3085" t="s">
        <v>831</v>
      </c>
      <c r="E3085" t="s">
        <v>147</v>
      </c>
      <c r="F3085" t="s">
        <v>292</v>
      </c>
      <c r="G3085" t="str">
        <f t="shared" si="96"/>
        <v>Finland to World</v>
      </c>
      <c r="H3085">
        <v>2017</v>
      </c>
      <c r="I3085" t="s">
        <v>724</v>
      </c>
      <c r="J3085">
        <v>6</v>
      </c>
      <c r="K3085">
        <v>20324.767</v>
      </c>
      <c r="L3085" s="1">
        <f t="shared" si="97"/>
        <v>20.324767000000001</v>
      </c>
    </row>
    <row r="3086" spans="1:12" ht="14.45">
      <c r="A3086" t="s">
        <v>723</v>
      </c>
      <c r="B3086" t="s">
        <v>830</v>
      </c>
      <c r="C3086">
        <v>741999</v>
      </c>
      <c r="D3086" t="s">
        <v>831</v>
      </c>
      <c r="E3086" t="s">
        <v>670</v>
      </c>
      <c r="F3086" t="s">
        <v>670</v>
      </c>
      <c r="G3086" t="str">
        <f t="shared" si="96"/>
        <v>Finland to EU27</v>
      </c>
      <c r="H3086">
        <v>2012</v>
      </c>
      <c r="I3086" t="s">
        <v>724</v>
      </c>
      <c r="J3086">
        <v>6</v>
      </c>
      <c r="K3086">
        <v>5320.3680000000004</v>
      </c>
      <c r="L3086" s="1">
        <f t="shared" si="97"/>
        <v>5.3203680000000002</v>
      </c>
    </row>
    <row r="3087" spans="1:12" ht="14.45">
      <c r="A3087" t="s">
        <v>723</v>
      </c>
      <c r="B3087" t="s">
        <v>830</v>
      </c>
      <c r="C3087">
        <v>741999</v>
      </c>
      <c r="D3087" t="s">
        <v>831</v>
      </c>
      <c r="E3087" t="s">
        <v>670</v>
      </c>
      <c r="F3087" t="s">
        <v>670</v>
      </c>
      <c r="G3087" t="str">
        <f t="shared" si="96"/>
        <v>Finland to EU27</v>
      </c>
      <c r="H3087">
        <v>2013</v>
      </c>
      <c r="I3087" t="s">
        <v>724</v>
      </c>
      <c r="J3087">
        <v>6</v>
      </c>
      <c r="K3087">
        <v>6411.95</v>
      </c>
      <c r="L3087" s="1">
        <f t="shared" si="97"/>
        <v>6.41195</v>
      </c>
    </row>
    <row r="3088" spans="1:12" ht="14.45">
      <c r="A3088" t="s">
        <v>723</v>
      </c>
      <c r="B3088" t="s">
        <v>830</v>
      </c>
      <c r="C3088">
        <v>741999</v>
      </c>
      <c r="D3088" t="s">
        <v>831</v>
      </c>
      <c r="E3088" t="s">
        <v>670</v>
      </c>
      <c r="F3088" t="s">
        <v>670</v>
      </c>
      <c r="G3088" t="str">
        <f t="shared" si="96"/>
        <v>Finland to EU27</v>
      </c>
      <c r="H3088">
        <v>2014</v>
      </c>
      <c r="I3088" t="s">
        <v>724</v>
      </c>
      <c r="J3088">
        <v>6</v>
      </c>
      <c r="K3088">
        <v>5491.7569999999996</v>
      </c>
      <c r="L3088" s="1">
        <f t="shared" si="97"/>
        <v>5.4917569999999998</v>
      </c>
    </row>
    <row r="3089" spans="1:12" ht="14.45">
      <c r="A3089" t="s">
        <v>723</v>
      </c>
      <c r="B3089" t="s">
        <v>830</v>
      </c>
      <c r="C3089">
        <v>741999</v>
      </c>
      <c r="D3089" t="s">
        <v>831</v>
      </c>
      <c r="E3089" t="s">
        <v>670</v>
      </c>
      <c r="F3089" t="s">
        <v>670</v>
      </c>
      <c r="G3089" t="str">
        <f t="shared" si="96"/>
        <v>Finland to EU27</v>
      </c>
      <c r="H3089">
        <v>2015</v>
      </c>
      <c r="I3089" t="s">
        <v>724</v>
      </c>
      <c r="J3089">
        <v>6</v>
      </c>
      <c r="K3089">
        <v>15795.315000000001</v>
      </c>
      <c r="L3089" s="1">
        <f t="shared" si="97"/>
        <v>15.795315</v>
      </c>
    </row>
    <row r="3090" spans="1:12" ht="14.45">
      <c r="A3090" t="s">
        <v>723</v>
      </c>
      <c r="B3090" t="s">
        <v>830</v>
      </c>
      <c r="C3090">
        <v>741999</v>
      </c>
      <c r="D3090" t="s">
        <v>831</v>
      </c>
      <c r="E3090" t="s">
        <v>670</v>
      </c>
      <c r="F3090" t="s">
        <v>670</v>
      </c>
      <c r="G3090" t="str">
        <f t="shared" si="96"/>
        <v>Finland to EU27</v>
      </c>
      <c r="H3090">
        <v>2016</v>
      </c>
      <c r="I3090" t="s">
        <v>724</v>
      </c>
      <c r="J3090">
        <v>6</v>
      </c>
      <c r="K3090">
        <v>10166.335999999999</v>
      </c>
      <c r="L3090" s="1">
        <f t="shared" si="97"/>
        <v>10.166335999999999</v>
      </c>
    </row>
    <row r="3091" spans="1:12" ht="14.45">
      <c r="A3091" t="s">
        <v>723</v>
      </c>
      <c r="B3091" t="s">
        <v>830</v>
      </c>
      <c r="C3091">
        <v>741999</v>
      </c>
      <c r="D3091" t="s">
        <v>831</v>
      </c>
      <c r="E3091" t="s">
        <v>670</v>
      </c>
      <c r="F3091" t="s">
        <v>670</v>
      </c>
      <c r="G3091" t="str">
        <f t="shared" si="96"/>
        <v>Finland to EU27</v>
      </c>
      <c r="H3091">
        <v>2017</v>
      </c>
      <c r="I3091" t="s">
        <v>724</v>
      </c>
      <c r="J3091">
        <v>6</v>
      </c>
      <c r="K3091">
        <v>12732.473</v>
      </c>
      <c r="L3091" s="1">
        <f t="shared" si="97"/>
        <v>12.732473000000001</v>
      </c>
    </row>
    <row r="3092" spans="1:12" ht="14.45">
      <c r="A3092" t="s">
        <v>723</v>
      </c>
      <c r="B3092" t="s">
        <v>830</v>
      </c>
      <c r="C3092">
        <v>761100</v>
      </c>
      <c r="D3092" t="s">
        <v>831</v>
      </c>
      <c r="E3092" t="s">
        <v>147</v>
      </c>
      <c r="F3092" t="s">
        <v>292</v>
      </c>
      <c r="G3092" t="str">
        <f t="shared" si="96"/>
        <v>Finland to World</v>
      </c>
      <c r="H3092">
        <v>2012</v>
      </c>
      <c r="I3092" t="s">
        <v>724</v>
      </c>
      <c r="J3092">
        <v>6</v>
      </c>
      <c r="K3092">
        <v>212.56299999999999</v>
      </c>
      <c r="L3092" s="1">
        <f t="shared" si="97"/>
        <v>0.212563</v>
      </c>
    </row>
    <row r="3093" spans="1:12" ht="14.45">
      <c r="A3093" t="s">
        <v>723</v>
      </c>
      <c r="B3093" t="s">
        <v>830</v>
      </c>
      <c r="C3093">
        <v>761100</v>
      </c>
      <c r="D3093" t="s">
        <v>831</v>
      </c>
      <c r="E3093" t="s">
        <v>147</v>
      </c>
      <c r="F3093" t="s">
        <v>292</v>
      </c>
      <c r="G3093" t="str">
        <f t="shared" si="96"/>
        <v>Finland to World</v>
      </c>
      <c r="H3093">
        <v>2013</v>
      </c>
      <c r="I3093" t="s">
        <v>724</v>
      </c>
      <c r="J3093">
        <v>6</v>
      </c>
      <c r="K3093">
        <v>704.36699999999996</v>
      </c>
      <c r="L3093" s="1">
        <f t="shared" si="97"/>
        <v>0.70436699999999997</v>
      </c>
    </row>
    <row r="3094" spans="1:12" ht="14.45">
      <c r="A3094" t="s">
        <v>723</v>
      </c>
      <c r="B3094" t="s">
        <v>830</v>
      </c>
      <c r="C3094">
        <v>761100</v>
      </c>
      <c r="D3094" t="s">
        <v>831</v>
      </c>
      <c r="E3094" t="s">
        <v>147</v>
      </c>
      <c r="F3094" t="s">
        <v>292</v>
      </c>
      <c r="G3094" t="str">
        <f t="shared" si="96"/>
        <v>Finland to World</v>
      </c>
      <c r="H3094">
        <v>2014</v>
      </c>
      <c r="I3094" t="s">
        <v>724</v>
      </c>
      <c r="J3094">
        <v>6</v>
      </c>
      <c r="K3094">
        <v>280</v>
      </c>
      <c r="L3094" s="1">
        <f t="shared" si="97"/>
        <v>0.28000000000000003</v>
      </c>
    </row>
    <row r="3095" spans="1:12" ht="14.45">
      <c r="A3095" t="s">
        <v>723</v>
      </c>
      <c r="B3095" t="s">
        <v>830</v>
      </c>
      <c r="C3095">
        <v>761100</v>
      </c>
      <c r="D3095" t="s">
        <v>831</v>
      </c>
      <c r="E3095" t="s">
        <v>147</v>
      </c>
      <c r="F3095" t="s">
        <v>292</v>
      </c>
      <c r="G3095" t="str">
        <f t="shared" si="96"/>
        <v>Finland to World</v>
      </c>
      <c r="H3095">
        <v>2015</v>
      </c>
      <c r="I3095" t="s">
        <v>724</v>
      </c>
      <c r="J3095">
        <v>6</v>
      </c>
      <c r="K3095">
        <v>62.005000000000003</v>
      </c>
      <c r="L3095" s="1">
        <f t="shared" si="97"/>
        <v>6.2005000000000005E-2</v>
      </c>
    </row>
    <row r="3096" spans="1:12" ht="14.45">
      <c r="A3096" t="s">
        <v>723</v>
      </c>
      <c r="B3096" t="s">
        <v>830</v>
      </c>
      <c r="C3096">
        <v>761100</v>
      </c>
      <c r="D3096" t="s">
        <v>831</v>
      </c>
      <c r="E3096" t="s">
        <v>147</v>
      </c>
      <c r="F3096" t="s">
        <v>292</v>
      </c>
      <c r="G3096" t="str">
        <f t="shared" si="96"/>
        <v>Finland to World</v>
      </c>
      <c r="H3096">
        <v>2016</v>
      </c>
      <c r="I3096" t="s">
        <v>724</v>
      </c>
      <c r="J3096">
        <v>6</v>
      </c>
      <c r="K3096">
        <v>83.206000000000003</v>
      </c>
      <c r="L3096" s="1">
        <f t="shared" si="97"/>
        <v>8.3206000000000002E-2</v>
      </c>
    </row>
    <row r="3097" spans="1:12" ht="14.45">
      <c r="A3097" t="s">
        <v>723</v>
      </c>
      <c r="B3097" t="s">
        <v>830</v>
      </c>
      <c r="C3097">
        <v>761100</v>
      </c>
      <c r="D3097" t="s">
        <v>831</v>
      </c>
      <c r="E3097" t="s">
        <v>147</v>
      </c>
      <c r="F3097" t="s">
        <v>292</v>
      </c>
      <c r="G3097" t="str">
        <f t="shared" si="96"/>
        <v>Finland to World</v>
      </c>
      <c r="H3097">
        <v>2017</v>
      </c>
      <c r="I3097" t="s">
        <v>724</v>
      </c>
      <c r="J3097">
        <v>6</v>
      </c>
      <c r="K3097">
        <v>602.01499999999999</v>
      </c>
      <c r="L3097" s="1">
        <f t="shared" si="97"/>
        <v>0.60201499999999997</v>
      </c>
    </row>
    <row r="3098" spans="1:12" ht="14.45">
      <c r="A3098" t="s">
        <v>723</v>
      </c>
      <c r="B3098" t="s">
        <v>830</v>
      </c>
      <c r="C3098">
        <v>761100</v>
      </c>
      <c r="D3098" t="s">
        <v>831</v>
      </c>
      <c r="E3098" t="s">
        <v>670</v>
      </c>
      <c r="F3098" t="s">
        <v>670</v>
      </c>
      <c r="G3098" t="str">
        <f t="shared" si="96"/>
        <v>Finland to EU27</v>
      </c>
      <c r="H3098">
        <v>2012</v>
      </c>
      <c r="I3098" t="s">
        <v>724</v>
      </c>
      <c r="J3098">
        <v>6</v>
      </c>
      <c r="K3098">
        <v>210.392</v>
      </c>
      <c r="L3098" s="1">
        <f t="shared" si="97"/>
        <v>0.210392</v>
      </c>
    </row>
    <row r="3099" spans="1:12" ht="14.45">
      <c r="A3099" t="s">
        <v>723</v>
      </c>
      <c r="B3099" t="s">
        <v>830</v>
      </c>
      <c r="C3099">
        <v>761100</v>
      </c>
      <c r="D3099" t="s">
        <v>831</v>
      </c>
      <c r="E3099" t="s">
        <v>670</v>
      </c>
      <c r="F3099" t="s">
        <v>670</v>
      </c>
      <c r="G3099" t="str">
        <f t="shared" si="96"/>
        <v>Finland to EU27</v>
      </c>
      <c r="H3099">
        <v>2013</v>
      </c>
      <c r="I3099" t="s">
        <v>724</v>
      </c>
      <c r="J3099">
        <v>6</v>
      </c>
      <c r="K3099">
        <v>516.03599999999994</v>
      </c>
      <c r="L3099" s="1">
        <f t="shared" si="97"/>
        <v>0.51603599999999994</v>
      </c>
    </row>
    <row r="3100" spans="1:12" ht="14.45">
      <c r="A3100" t="s">
        <v>723</v>
      </c>
      <c r="B3100" t="s">
        <v>830</v>
      </c>
      <c r="C3100">
        <v>761100</v>
      </c>
      <c r="D3100" t="s">
        <v>831</v>
      </c>
      <c r="E3100" t="s">
        <v>670</v>
      </c>
      <c r="F3100" t="s">
        <v>670</v>
      </c>
      <c r="G3100" t="str">
        <f t="shared" si="96"/>
        <v>Finland to EU27</v>
      </c>
      <c r="H3100">
        <v>2014</v>
      </c>
      <c r="I3100" t="s">
        <v>724</v>
      </c>
      <c r="J3100">
        <v>6</v>
      </c>
      <c r="K3100">
        <v>16.271999999999998</v>
      </c>
      <c r="L3100" s="1">
        <f t="shared" si="97"/>
        <v>1.6271999999999998E-2</v>
      </c>
    </row>
    <row r="3101" spans="1:12" ht="14.45">
      <c r="A3101" t="s">
        <v>723</v>
      </c>
      <c r="B3101" t="s">
        <v>830</v>
      </c>
      <c r="C3101">
        <v>761100</v>
      </c>
      <c r="D3101" t="s">
        <v>831</v>
      </c>
      <c r="E3101" t="s">
        <v>670</v>
      </c>
      <c r="F3101" t="s">
        <v>670</v>
      </c>
      <c r="G3101" t="str">
        <f t="shared" si="96"/>
        <v>Finland to EU27</v>
      </c>
      <c r="H3101">
        <v>2015</v>
      </c>
      <c r="I3101" t="s">
        <v>724</v>
      </c>
      <c r="J3101">
        <v>6</v>
      </c>
      <c r="K3101">
        <v>14.56</v>
      </c>
      <c r="L3101" s="1">
        <f t="shared" si="97"/>
        <v>1.456E-2</v>
      </c>
    </row>
    <row r="3102" spans="1:12" ht="14.45">
      <c r="A3102" t="s">
        <v>723</v>
      </c>
      <c r="B3102" t="s">
        <v>830</v>
      </c>
      <c r="C3102">
        <v>761100</v>
      </c>
      <c r="D3102" t="s">
        <v>831</v>
      </c>
      <c r="E3102" t="s">
        <v>670</v>
      </c>
      <c r="F3102" t="s">
        <v>670</v>
      </c>
      <c r="G3102" t="str">
        <f t="shared" si="96"/>
        <v>Finland to EU27</v>
      </c>
      <c r="H3102">
        <v>2016</v>
      </c>
      <c r="I3102" t="s">
        <v>724</v>
      </c>
      <c r="J3102">
        <v>6</v>
      </c>
      <c r="K3102">
        <v>29.713000000000001</v>
      </c>
      <c r="L3102" s="1">
        <f t="shared" si="97"/>
        <v>2.9713E-2</v>
      </c>
    </row>
    <row r="3103" spans="1:12" ht="14.45">
      <c r="A3103" t="s">
        <v>723</v>
      </c>
      <c r="B3103" t="s">
        <v>830</v>
      </c>
      <c r="C3103">
        <v>761100</v>
      </c>
      <c r="D3103" t="s">
        <v>831</v>
      </c>
      <c r="E3103" t="s">
        <v>670</v>
      </c>
      <c r="F3103" t="s">
        <v>670</v>
      </c>
      <c r="G3103" t="str">
        <f t="shared" si="96"/>
        <v>Finland to EU27</v>
      </c>
      <c r="H3103">
        <v>2017</v>
      </c>
      <c r="I3103" t="s">
        <v>724</v>
      </c>
      <c r="J3103">
        <v>6</v>
      </c>
      <c r="K3103">
        <v>193.93100000000001</v>
      </c>
      <c r="L3103" s="1">
        <f t="shared" si="97"/>
        <v>0.19393100000000002</v>
      </c>
    </row>
    <row r="3104" spans="1:12" ht="14.45">
      <c r="A3104" t="s">
        <v>723</v>
      </c>
      <c r="B3104" t="s">
        <v>830</v>
      </c>
      <c r="C3104">
        <v>8405</v>
      </c>
      <c r="D3104" t="s">
        <v>831</v>
      </c>
      <c r="E3104" t="s">
        <v>147</v>
      </c>
      <c r="F3104" t="s">
        <v>292</v>
      </c>
      <c r="G3104" t="str">
        <f t="shared" si="96"/>
        <v>Finland to World</v>
      </c>
      <c r="H3104">
        <v>2012</v>
      </c>
      <c r="I3104" t="s">
        <v>724</v>
      </c>
      <c r="J3104">
        <v>6</v>
      </c>
      <c r="K3104">
        <v>587.09699999999998</v>
      </c>
      <c r="L3104" s="1">
        <f t="shared" si="97"/>
        <v>0.58709699999999998</v>
      </c>
    </row>
    <row r="3105" spans="1:12" ht="14.45">
      <c r="A3105" t="s">
        <v>723</v>
      </c>
      <c r="B3105" t="s">
        <v>830</v>
      </c>
      <c r="C3105">
        <v>8405</v>
      </c>
      <c r="D3105" t="s">
        <v>831</v>
      </c>
      <c r="E3105" t="s">
        <v>147</v>
      </c>
      <c r="F3105" t="s">
        <v>292</v>
      </c>
      <c r="G3105" t="str">
        <f t="shared" si="96"/>
        <v>Finland to World</v>
      </c>
      <c r="H3105">
        <v>2013</v>
      </c>
      <c r="I3105" t="s">
        <v>724</v>
      </c>
      <c r="J3105">
        <v>6</v>
      </c>
      <c r="K3105">
        <v>84.728999999999999</v>
      </c>
      <c r="L3105" s="1">
        <f t="shared" si="97"/>
        <v>8.4728999999999999E-2</v>
      </c>
    </row>
    <row r="3106" spans="1:12" ht="14.45">
      <c r="A3106" t="s">
        <v>723</v>
      </c>
      <c r="B3106" t="s">
        <v>830</v>
      </c>
      <c r="C3106">
        <v>8405</v>
      </c>
      <c r="D3106" t="s">
        <v>831</v>
      </c>
      <c r="E3106" t="s">
        <v>147</v>
      </c>
      <c r="F3106" t="s">
        <v>292</v>
      </c>
      <c r="G3106" t="str">
        <f t="shared" si="96"/>
        <v>Finland to World</v>
      </c>
      <c r="H3106">
        <v>2014</v>
      </c>
      <c r="I3106" t="s">
        <v>724</v>
      </c>
      <c r="J3106">
        <v>6</v>
      </c>
      <c r="K3106">
        <v>392.452</v>
      </c>
      <c r="L3106" s="1">
        <f t="shared" si="97"/>
        <v>0.39245200000000002</v>
      </c>
    </row>
    <row r="3107" spans="1:12" ht="14.45">
      <c r="A3107" t="s">
        <v>723</v>
      </c>
      <c r="B3107" t="s">
        <v>830</v>
      </c>
      <c r="C3107">
        <v>8405</v>
      </c>
      <c r="D3107" t="s">
        <v>831</v>
      </c>
      <c r="E3107" t="s">
        <v>147</v>
      </c>
      <c r="F3107" t="s">
        <v>292</v>
      </c>
      <c r="G3107" t="str">
        <f t="shared" si="96"/>
        <v>Finland to World</v>
      </c>
      <c r="H3107">
        <v>2015</v>
      </c>
      <c r="I3107" t="s">
        <v>724</v>
      </c>
      <c r="J3107">
        <v>6</v>
      </c>
      <c r="K3107">
        <v>80.558999999999997</v>
      </c>
      <c r="L3107" s="1">
        <f t="shared" si="97"/>
        <v>8.0558999999999992E-2</v>
      </c>
    </row>
    <row r="3108" spans="1:12" ht="14.45">
      <c r="A3108" t="s">
        <v>723</v>
      </c>
      <c r="B3108" t="s">
        <v>830</v>
      </c>
      <c r="C3108">
        <v>8405</v>
      </c>
      <c r="D3108" t="s">
        <v>831</v>
      </c>
      <c r="E3108" t="s">
        <v>147</v>
      </c>
      <c r="F3108" t="s">
        <v>292</v>
      </c>
      <c r="G3108" t="str">
        <f t="shared" si="96"/>
        <v>Finland to World</v>
      </c>
      <c r="H3108">
        <v>2016</v>
      </c>
      <c r="I3108" t="s">
        <v>724</v>
      </c>
      <c r="J3108">
        <v>6</v>
      </c>
      <c r="K3108">
        <v>579.18299999999999</v>
      </c>
      <c r="L3108" s="1">
        <f t="shared" si="97"/>
        <v>0.579183</v>
      </c>
    </row>
    <row r="3109" spans="1:12" ht="14.45">
      <c r="A3109" t="s">
        <v>723</v>
      </c>
      <c r="B3109" t="s">
        <v>830</v>
      </c>
      <c r="C3109">
        <v>8405</v>
      </c>
      <c r="D3109" t="s">
        <v>831</v>
      </c>
      <c r="E3109" t="s">
        <v>147</v>
      </c>
      <c r="F3109" t="s">
        <v>292</v>
      </c>
      <c r="G3109" t="str">
        <f t="shared" si="96"/>
        <v>Finland to World</v>
      </c>
      <c r="H3109">
        <v>2017</v>
      </c>
      <c r="I3109" t="s">
        <v>724</v>
      </c>
      <c r="J3109">
        <v>6</v>
      </c>
      <c r="K3109">
        <v>221.447</v>
      </c>
      <c r="L3109" s="1">
        <f t="shared" si="97"/>
        <v>0.221447</v>
      </c>
    </row>
    <row r="3110" spans="1:12" ht="14.45">
      <c r="A3110" t="s">
        <v>723</v>
      </c>
      <c r="B3110" t="s">
        <v>830</v>
      </c>
      <c r="C3110">
        <v>8405</v>
      </c>
      <c r="D3110" t="s">
        <v>831</v>
      </c>
      <c r="E3110" t="s">
        <v>670</v>
      </c>
      <c r="F3110" t="s">
        <v>670</v>
      </c>
      <c r="G3110" t="str">
        <f t="shared" si="96"/>
        <v>Finland to EU27</v>
      </c>
      <c r="H3110">
        <v>2012</v>
      </c>
      <c r="I3110" t="s">
        <v>724</v>
      </c>
      <c r="J3110">
        <v>6</v>
      </c>
      <c r="K3110">
        <v>119.602</v>
      </c>
      <c r="L3110" s="1">
        <f t="shared" si="97"/>
        <v>0.119602</v>
      </c>
    </row>
    <row r="3111" spans="1:12" ht="14.45">
      <c r="A3111" t="s">
        <v>723</v>
      </c>
      <c r="B3111" t="s">
        <v>830</v>
      </c>
      <c r="C3111">
        <v>8405</v>
      </c>
      <c r="D3111" t="s">
        <v>831</v>
      </c>
      <c r="E3111" t="s">
        <v>670</v>
      </c>
      <c r="F3111" t="s">
        <v>670</v>
      </c>
      <c r="G3111" t="str">
        <f t="shared" si="96"/>
        <v>Finland to EU27</v>
      </c>
      <c r="H3111">
        <v>2013</v>
      </c>
      <c r="I3111" t="s">
        <v>724</v>
      </c>
      <c r="J3111">
        <v>6</v>
      </c>
      <c r="K3111">
        <v>31.289000000000001</v>
      </c>
      <c r="L3111" s="1">
        <f t="shared" si="97"/>
        <v>3.1289000000000004E-2</v>
      </c>
    </row>
    <row r="3112" spans="1:12" ht="14.45">
      <c r="A3112" t="s">
        <v>723</v>
      </c>
      <c r="B3112" t="s">
        <v>830</v>
      </c>
      <c r="C3112">
        <v>8405</v>
      </c>
      <c r="D3112" t="s">
        <v>831</v>
      </c>
      <c r="E3112" t="s">
        <v>670</v>
      </c>
      <c r="F3112" t="s">
        <v>670</v>
      </c>
      <c r="G3112" t="str">
        <f t="shared" si="96"/>
        <v>Finland to EU27</v>
      </c>
      <c r="H3112">
        <v>2016</v>
      </c>
      <c r="I3112" t="s">
        <v>724</v>
      </c>
      <c r="J3112">
        <v>6</v>
      </c>
      <c r="K3112">
        <v>2.1000000000000001E-2</v>
      </c>
      <c r="L3112" s="1">
        <f t="shared" si="97"/>
        <v>2.1000000000000002E-5</v>
      </c>
    </row>
    <row r="3113" spans="1:12" ht="14.45">
      <c r="A3113" t="s">
        <v>723</v>
      </c>
      <c r="B3113" t="s">
        <v>830</v>
      </c>
      <c r="C3113">
        <v>8405</v>
      </c>
      <c r="D3113" t="s">
        <v>831</v>
      </c>
      <c r="E3113" t="s">
        <v>670</v>
      </c>
      <c r="F3113" t="s">
        <v>670</v>
      </c>
      <c r="G3113" t="str">
        <f t="shared" si="96"/>
        <v>Finland to EU27</v>
      </c>
      <c r="H3113">
        <v>2017</v>
      </c>
      <c r="I3113" t="s">
        <v>724</v>
      </c>
      <c r="J3113">
        <v>6</v>
      </c>
      <c r="K3113">
        <v>2.2029999999999998</v>
      </c>
      <c r="L3113" s="1">
        <f t="shared" si="97"/>
        <v>2.2029999999999997E-3</v>
      </c>
    </row>
    <row r="3114" spans="1:12" ht="14.45">
      <c r="A3114" t="s">
        <v>723</v>
      </c>
      <c r="B3114" t="s">
        <v>830</v>
      </c>
      <c r="C3114">
        <v>841931</v>
      </c>
      <c r="D3114" t="s">
        <v>831</v>
      </c>
      <c r="E3114" t="s">
        <v>147</v>
      </c>
      <c r="F3114" t="s">
        <v>292</v>
      </c>
      <c r="G3114" t="str">
        <f t="shared" si="96"/>
        <v>Finland to World</v>
      </c>
      <c r="H3114">
        <v>2012</v>
      </c>
      <c r="I3114" t="s">
        <v>724</v>
      </c>
      <c r="J3114">
        <v>6</v>
      </c>
      <c r="K3114">
        <v>6670.2619999999997</v>
      </c>
      <c r="L3114" s="1">
        <f t="shared" si="97"/>
        <v>6.6702620000000001</v>
      </c>
    </row>
    <row r="3115" spans="1:12" ht="14.45">
      <c r="A3115" t="s">
        <v>723</v>
      </c>
      <c r="B3115" t="s">
        <v>830</v>
      </c>
      <c r="C3115">
        <v>841931</v>
      </c>
      <c r="D3115" t="s">
        <v>831</v>
      </c>
      <c r="E3115" t="s">
        <v>147</v>
      </c>
      <c r="F3115" t="s">
        <v>292</v>
      </c>
      <c r="G3115" t="str">
        <f t="shared" si="96"/>
        <v>Finland to World</v>
      </c>
      <c r="H3115">
        <v>2013</v>
      </c>
      <c r="I3115" t="s">
        <v>724</v>
      </c>
      <c r="J3115">
        <v>6</v>
      </c>
      <c r="K3115">
        <v>8995.4560000000001</v>
      </c>
      <c r="L3115" s="1">
        <f t="shared" si="97"/>
        <v>8.9954560000000008</v>
      </c>
    </row>
    <row r="3116" spans="1:12" ht="14.45">
      <c r="A3116" t="s">
        <v>723</v>
      </c>
      <c r="B3116" t="s">
        <v>830</v>
      </c>
      <c r="C3116">
        <v>841931</v>
      </c>
      <c r="D3116" t="s">
        <v>831</v>
      </c>
      <c r="E3116" t="s">
        <v>147</v>
      </c>
      <c r="F3116" t="s">
        <v>292</v>
      </c>
      <c r="G3116" t="str">
        <f t="shared" si="96"/>
        <v>Finland to World</v>
      </c>
      <c r="H3116">
        <v>2014</v>
      </c>
      <c r="I3116" t="s">
        <v>724</v>
      </c>
      <c r="J3116">
        <v>6</v>
      </c>
      <c r="K3116">
        <v>4892.491</v>
      </c>
      <c r="L3116" s="1">
        <f t="shared" si="97"/>
        <v>4.8924909999999997</v>
      </c>
    </row>
    <row r="3117" spans="1:12" ht="14.45">
      <c r="A3117" t="s">
        <v>723</v>
      </c>
      <c r="B3117" t="s">
        <v>830</v>
      </c>
      <c r="C3117">
        <v>841931</v>
      </c>
      <c r="D3117" t="s">
        <v>831</v>
      </c>
      <c r="E3117" t="s">
        <v>147</v>
      </c>
      <c r="F3117" t="s">
        <v>292</v>
      </c>
      <c r="G3117" t="str">
        <f t="shared" si="96"/>
        <v>Finland to World</v>
      </c>
      <c r="H3117">
        <v>2015</v>
      </c>
      <c r="I3117" t="s">
        <v>724</v>
      </c>
      <c r="J3117">
        <v>6</v>
      </c>
      <c r="K3117">
        <v>3367.3789999999999</v>
      </c>
      <c r="L3117" s="1">
        <f t="shared" si="97"/>
        <v>3.3673790000000001</v>
      </c>
    </row>
    <row r="3118" spans="1:12" ht="14.45">
      <c r="A3118" t="s">
        <v>723</v>
      </c>
      <c r="B3118" t="s">
        <v>830</v>
      </c>
      <c r="C3118">
        <v>841931</v>
      </c>
      <c r="D3118" t="s">
        <v>831</v>
      </c>
      <c r="E3118" t="s">
        <v>147</v>
      </c>
      <c r="F3118" t="s">
        <v>292</v>
      </c>
      <c r="G3118" t="str">
        <f t="shared" si="96"/>
        <v>Finland to World</v>
      </c>
      <c r="H3118">
        <v>2016</v>
      </c>
      <c r="I3118" t="s">
        <v>724</v>
      </c>
      <c r="J3118">
        <v>6</v>
      </c>
      <c r="K3118">
        <v>2372.761</v>
      </c>
      <c r="L3118" s="1">
        <f t="shared" si="97"/>
        <v>2.3727610000000001</v>
      </c>
    </row>
    <row r="3119" spans="1:12" ht="14.45">
      <c r="A3119" t="s">
        <v>723</v>
      </c>
      <c r="B3119" t="s">
        <v>830</v>
      </c>
      <c r="C3119">
        <v>841931</v>
      </c>
      <c r="D3119" t="s">
        <v>831</v>
      </c>
      <c r="E3119" t="s">
        <v>147</v>
      </c>
      <c r="F3119" t="s">
        <v>292</v>
      </c>
      <c r="G3119" t="str">
        <f t="shared" si="96"/>
        <v>Finland to World</v>
      </c>
      <c r="H3119">
        <v>2017</v>
      </c>
      <c r="I3119" t="s">
        <v>724</v>
      </c>
      <c r="J3119">
        <v>6</v>
      </c>
      <c r="K3119">
        <v>3991.5349999999999</v>
      </c>
      <c r="L3119" s="1">
        <f t="shared" si="97"/>
        <v>3.9915349999999998</v>
      </c>
    </row>
    <row r="3120" spans="1:12" ht="14.45">
      <c r="A3120" t="s">
        <v>723</v>
      </c>
      <c r="B3120" t="s">
        <v>830</v>
      </c>
      <c r="C3120">
        <v>841931</v>
      </c>
      <c r="D3120" t="s">
        <v>831</v>
      </c>
      <c r="E3120" t="s">
        <v>670</v>
      </c>
      <c r="F3120" t="s">
        <v>670</v>
      </c>
      <c r="G3120" t="str">
        <f t="shared" si="96"/>
        <v>Finland to EU27</v>
      </c>
      <c r="H3120">
        <v>2012</v>
      </c>
      <c r="I3120" t="s">
        <v>724</v>
      </c>
      <c r="J3120">
        <v>6</v>
      </c>
      <c r="K3120">
        <v>3315.848</v>
      </c>
      <c r="L3120" s="1">
        <f t="shared" si="97"/>
        <v>3.3158479999999999</v>
      </c>
    </row>
    <row r="3121" spans="1:12" ht="14.45">
      <c r="A3121" t="s">
        <v>723</v>
      </c>
      <c r="B3121" t="s">
        <v>830</v>
      </c>
      <c r="C3121">
        <v>841931</v>
      </c>
      <c r="D3121" t="s">
        <v>831</v>
      </c>
      <c r="E3121" t="s">
        <v>670</v>
      </c>
      <c r="F3121" t="s">
        <v>670</v>
      </c>
      <c r="G3121" t="str">
        <f t="shared" si="96"/>
        <v>Finland to EU27</v>
      </c>
      <c r="H3121">
        <v>2013</v>
      </c>
      <c r="I3121" t="s">
        <v>724</v>
      </c>
      <c r="J3121">
        <v>6</v>
      </c>
      <c r="K3121">
        <v>3057.9690000000001</v>
      </c>
      <c r="L3121" s="1">
        <f t="shared" si="97"/>
        <v>3.0579689999999999</v>
      </c>
    </row>
    <row r="3122" spans="1:12" ht="14.45">
      <c r="A3122" t="s">
        <v>723</v>
      </c>
      <c r="B3122" t="s">
        <v>830</v>
      </c>
      <c r="C3122">
        <v>841931</v>
      </c>
      <c r="D3122" t="s">
        <v>831</v>
      </c>
      <c r="E3122" t="s">
        <v>670</v>
      </c>
      <c r="F3122" t="s">
        <v>670</v>
      </c>
      <c r="G3122" t="str">
        <f t="shared" si="96"/>
        <v>Finland to EU27</v>
      </c>
      <c r="H3122">
        <v>2014</v>
      </c>
      <c r="I3122" t="s">
        <v>724</v>
      </c>
      <c r="J3122">
        <v>6</v>
      </c>
      <c r="K3122">
        <v>1831.336</v>
      </c>
      <c r="L3122" s="1">
        <f t="shared" si="97"/>
        <v>1.8313360000000001</v>
      </c>
    </row>
    <row r="3123" spans="1:12" ht="14.45">
      <c r="A3123" t="s">
        <v>723</v>
      </c>
      <c r="B3123" t="s">
        <v>830</v>
      </c>
      <c r="C3123">
        <v>841931</v>
      </c>
      <c r="D3123" t="s">
        <v>831</v>
      </c>
      <c r="E3123" t="s">
        <v>670</v>
      </c>
      <c r="F3123" t="s">
        <v>670</v>
      </c>
      <c r="G3123" t="str">
        <f t="shared" si="96"/>
        <v>Finland to EU27</v>
      </c>
      <c r="H3123">
        <v>2015</v>
      </c>
      <c r="I3123" t="s">
        <v>724</v>
      </c>
      <c r="J3123">
        <v>6</v>
      </c>
      <c r="K3123">
        <v>2076.7669999999998</v>
      </c>
      <c r="L3123" s="1">
        <f t="shared" si="97"/>
        <v>2.0767669999999998</v>
      </c>
    </row>
    <row r="3124" spans="1:12" ht="14.45">
      <c r="A3124" t="s">
        <v>723</v>
      </c>
      <c r="B3124" t="s">
        <v>830</v>
      </c>
      <c r="C3124">
        <v>841931</v>
      </c>
      <c r="D3124" t="s">
        <v>831</v>
      </c>
      <c r="E3124" t="s">
        <v>670</v>
      </c>
      <c r="F3124" t="s">
        <v>670</v>
      </c>
      <c r="G3124" t="str">
        <f t="shared" si="96"/>
        <v>Finland to EU27</v>
      </c>
      <c r="H3124">
        <v>2016</v>
      </c>
      <c r="I3124" t="s">
        <v>724</v>
      </c>
      <c r="J3124">
        <v>6</v>
      </c>
      <c r="K3124">
        <v>927.60900000000004</v>
      </c>
      <c r="L3124" s="1">
        <f t="shared" si="97"/>
        <v>0.92760900000000002</v>
      </c>
    </row>
    <row r="3125" spans="1:12" ht="14.45">
      <c r="A3125" t="s">
        <v>723</v>
      </c>
      <c r="B3125" t="s">
        <v>830</v>
      </c>
      <c r="C3125">
        <v>841931</v>
      </c>
      <c r="D3125" t="s">
        <v>831</v>
      </c>
      <c r="E3125" t="s">
        <v>670</v>
      </c>
      <c r="F3125" t="s">
        <v>670</v>
      </c>
      <c r="G3125" t="str">
        <f t="shared" si="96"/>
        <v>Finland to EU27</v>
      </c>
      <c r="H3125">
        <v>2017</v>
      </c>
      <c r="I3125" t="s">
        <v>724</v>
      </c>
      <c r="J3125">
        <v>6</v>
      </c>
      <c r="K3125">
        <v>2157.3090000000002</v>
      </c>
      <c r="L3125" s="1">
        <f t="shared" si="97"/>
        <v>2.1573090000000001</v>
      </c>
    </row>
    <row r="3126" spans="1:12" ht="14.45">
      <c r="A3126" t="s">
        <v>723</v>
      </c>
      <c r="B3126" t="s">
        <v>830</v>
      </c>
      <c r="C3126">
        <v>841940</v>
      </c>
      <c r="D3126" t="s">
        <v>831</v>
      </c>
      <c r="E3126" t="s">
        <v>147</v>
      </c>
      <c r="F3126" t="s">
        <v>292</v>
      </c>
      <c r="G3126" t="str">
        <f t="shared" si="96"/>
        <v>Finland to World</v>
      </c>
      <c r="H3126">
        <v>2012</v>
      </c>
      <c r="I3126" t="s">
        <v>724</v>
      </c>
      <c r="J3126">
        <v>6</v>
      </c>
      <c r="K3126">
        <v>9938.0419999999995</v>
      </c>
      <c r="L3126" s="1">
        <f t="shared" si="97"/>
        <v>9.9380419999999994</v>
      </c>
    </row>
    <row r="3127" spans="1:12" ht="14.45">
      <c r="A3127" t="s">
        <v>723</v>
      </c>
      <c r="B3127" t="s">
        <v>830</v>
      </c>
      <c r="C3127">
        <v>841940</v>
      </c>
      <c r="D3127" t="s">
        <v>831</v>
      </c>
      <c r="E3127" t="s">
        <v>147</v>
      </c>
      <c r="F3127" t="s">
        <v>292</v>
      </c>
      <c r="G3127" t="str">
        <f t="shared" si="96"/>
        <v>Finland to World</v>
      </c>
      <c r="H3127">
        <v>2013</v>
      </c>
      <c r="I3127" t="s">
        <v>724</v>
      </c>
      <c r="J3127">
        <v>6</v>
      </c>
      <c r="K3127">
        <v>5642.2839999999997</v>
      </c>
      <c r="L3127" s="1">
        <f t="shared" si="97"/>
        <v>5.6422840000000001</v>
      </c>
    </row>
    <row r="3128" spans="1:12" ht="14.45">
      <c r="A3128" t="s">
        <v>723</v>
      </c>
      <c r="B3128" t="s">
        <v>830</v>
      </c>
      <c r="C3128">
        <v>841940</v>
      </c>
      <c r="D3128" t="s">
        <v>831</v>
      </c>
      <c r="E3128" t="s">
        <v>147</v>
      </c>
      <c r="F3128" t="s">
        <v>292</v>
      </c>
      <c r="G3128" t="str">
        <f t="shared" si="96"/>
        <v>Finland to World</v>
      </c>
      <c r="H3128">
        <v>2014</v>
      </c>
      <c r="I3128" t="s">
        <v>724</v>
      </c>
      <c r="J3128">
        <v>6</v>
      </c>
      <c r="K3128">
        <v>7861.1989999999996</v>
      </c>
      <c r="L3128" s="1">
        <f t="shared" si="97"/>
        <v>7.861199</v>
      </c>
    </row>
    <row r="3129" spans="1:12" ht="14.45">
      <c r="A3129" t="s">
        <v>723</v>
      </c>
      <c r="B3129" t="s">
        <v>830</v>
      </c>
      <c r="C3129">
        <v>841940</v>
      </c>
      <c r="D3129" t="s">
        <v>831</v>
      </c>
      <c r="E3129" t="s">
        <v>147</v>
      </c>
      <c r="F3129" t="s">
        <v>292</v>
      </c>
      <c r="G3129" t="str">
        <f t="shared" si="96"/>
        <v>Finland to World</v>
      </c>
      <c r="H3129">
        <v>2015</v>
      </c>
      <c r="I3129" t="s">
        <v>724</v>
      </c>
      <c r="J3129">
        <v>6</v>
      </c>
      <c r="K3129">
        <v>6637.893</v>
      </c>
      <c r="L3129" s="1">
        <f t="shared" si="97"/>
        <v>6.637893</v>
      </c>
    </row>
    <row r="3130" spans="1:12" ht="14.45">
      <c r="A3130" t="s">
        <v>723</v>
      </c>
      <c r="B3130" t="s">
        <v>830</v>
      </c>
      <c r="C3130">
        <v>841940</v>
      </c>
      <c r="D3130" t="s">
        <v>831</v>
      </c>
      <c r="E3130" t="s">
        <v>147</v>
      </c>
      <c r="F3130" t="s">
        <v>292</v>
      </c>
      <c r="G3130" t="str">
        <f t="shared" si="96"/>
        <v>Finland to World</v>
      </c>
      <c r="H3130">
        <v>2016</v>
      </c>
      <c r="I3130" t="s">
        <v>724</v>
      </c>
      <c r="J3130">
        <v>6</v>
      </c>
      <c r="K3130">
        <v>6473.9449999999997</v>
      </c>
      <c r="L3130" s="1">
        <f t="shared" si="97"/>
        <v>6.4739449999999996</v>
      </c>
    </row>
    <row r="3131" spans="1:12" ht="14.45">
      <c r="A3131" t="s">
        <v>723</v>
      </c>
      <c r="B3131" t="s">
        <v>830</v>
      </c>
      <c r="C3131">
        <v>841940</v>
      </c>
      <c r="D3131" t="s">
        <v>831</v>
      </c>
      <c r="E3131" t="s">
        <v>147</v>
      </c>
      <c r="F3131" t="s">
        <v>292</v>
      </c>
      <c r="G3131" t="str">
        <f t="shared" si="96"/>
        <v>Finland to World</v>
      </c>
      <c r="H3131">
        <v>2017</v>
      </c>
      <c r="I3131" t="s">
        <v>724</v>
      </c>
      <c r="J3131">
        <v>6</v>
      </c>
      <c r="K3131">
        <v>5141.009</v>
      </c>
      <c r="L3131" s="1">
        <f t="shared" si="97"/>
        <v>5.1410090000000004</v>
      </c>
    </row>
    <row r="3132" spans="1:12" ht="14.45">
      <c r="A3132" t="s">
        <v>723</v>
      </c>
      <c r="B3132" t="s">
        <v>830</v>
      </c>
      <c r="C3132">
        <v>841940</v>
      </c>
      <c r="D3132" t="s">
        <v>831</v>
      </c>
      <c r="E3132" t="s">
        <v>670</v>
      </c>
      <c r="F3132" t="s">
        <v>670</v>
      </c>
      <c r="G3132" t="str">
        <f t="shared" si="96"/>
        <v>Finland to EU27</v>
      </c>
      <c r="H3132">
        <v>2012</v>
      </c>
      <c r="I3132" t="s">
        <v>724</v>
      </c>
      <c r="J3132">
        <v>6</v>
      </c>
      <c r="K3132">
        <v>1800.703</v>
      </c>
      <c r="L3132" s="1">
        <f t="shared" si="97"/>
        <v>1.8007029999999999</v>
      </c>
    </row>
    <row r="3133" spans="1:12" ht="14.45">
      <c r="A3133" t="s">
        <v>723</v>
      </c>
      <c r="B3133" t="s">
        <v>830</v>
      </c>
      <c r="C3133">
        <v>841940</v>
      </c>
      <c r="D3133" t="s">
        <v>831</v>
      </c>
      <c r="E3133" t="s">
        <v>670</v>
      </c>
      <c r="F3133" t="s">
        <v>670</v>
      </c>
      <c r="G3133" t="str">
        <f t="shared" si="96"/>
        <v>Finland to EU27</v>
      </c>
      <c r="H3133">
        <v>2013</v>
      </c>
      <c r="I3133" t="s">
        <v>724</v>
      </c>
      <c r="J3133">
        <v>6</v>
      </c>
      <c r="K3133">
        <v>162.25700000000001</v>
      </c>
      <c r="L3133" s="1">
        <f t="shared" si="97"/>
        <v>0.16225700000000001</v>
      </c>
    </row>
    <row r="3134" spans="1:12" ht="14.45">
      <c r="A3134" t="s">
        <v>723</v>
      </c>
      <c r="B3134" t="s">
        <v>830</v>
      </c>
      <c r="C3134">
        <v>841940</v>
      </c>
      <c r="D3134" t="s">
        <v>831</v>
      </c>
      <c r="E3134" t="s">
        <v>670</v>
      </c>
      <c r="F3134" t="s">
        <v>670</v>
      </c>
      <c r="G3134" t="str">
        <f t="shared" si="96"/>
        <v>Finland to EU27</v>
      </c>
      <c r="H3134">
        <v>2014</v>
      </c>
      <c r="I3134" t="s">
        <v>724</v>
      </c>
      <c r="J3134">
        <v>6</v>
      </c>
      <c r="K3134">
        <v>1.53</v>
      </c>
      <c r="L3134" s="1">
        <f t="shared" si="97"/>
        <v>1.5300000000000001E-3</v>
      </c>
    </row>
    <row r="3135" spans="1:12" ht="14.45">
      <c r="A3135" t="s">
        <v>723</v>
      </c>
      <c r="B3135" t="s">
        <v>830</v>
      </c>
      <c r="C3135">
        <v>841940</v>
      </c>
      <c r="D3135" t="s">
        <v>831</v>
      </c>
      <c r="E3135" t="s">
        <v>670</v>
      </c>
      <c r="F3135" t="s">
        <v>670</v>
      </c>
      <c r="G3135" t="str">
        <f t="shared" si="96"/>
        <v>Finland to EU27</v>
      </c>
      <c r="H3135">
        <v>2015</v>
      </c>
      <c r="I3135" t="s">
        <v>724</v>
      </c>
      <c r="J3135">
        <v>6</v>
      </c>
      <c r="K3135">
        <v>6.3159999999999998</v>
      </c>
      <c r="L3135" s="1">
        <f t="shared" si="97"/>
        <v>6.3159999999999996E-3</v>
      </c>
    </row>
    <row r="3136" spans="1:12" ht="14.45">
      <c r="A3136" t="s">
        <v>723</v>
      </c>
      <c r="B3136" t="s">
        <v>830</v>
      </c>
      <c r="C3136">
        <v>841940</v>
      </c>
      <c r="D3136" t="s">
        <v>831</v>
      </c>
      <c r="E3136" t="s">
        <v>670</v>
      </c>
      <c r="F3136" t="s">
        <v>670</v>
      </c>
      <c r="G3136" t="str">
        <f t="shared" si="96"/>
        <v>Finland to EU27</v>
      </c>
      <c r="H3136">
        <v>2016</v>
      </c>
      <c r="I3136" t="s">
        <v>724</v>
      </c>
      <c r="J3136">
        <v>6</v>
      </c>
      <c r="K3136">
        <v>1.5629999999999999</v>
      </c>
      <c r="L3136" s="1">
        <f t="shared" si="97"/>
        <v>1.5629999999999999E-3</v>
      </c>
    </row>
    <row r="3137" spans="1:12" ht="14.45">
      <c r="A3137" t="s">
        <v>723</v>
      </c>
      <c r="B3137" t="s">
        <v>830</v>
      </c>
      <c r="C3137">
        <v>841940</v>
      </c>
      <c r="D3137" t="s">
        <v>831</v>
      </c>
      <c r="E3137" t="s">
        <v>670</v>
      </c>
      <c r="F3137" t="s">
        <v>670</v>
      </c>
      <c r="G3137" t="str">
        <f t="shared" si="96"/>
        <v>Finland to EU27</v>
      </c>
      <c r="H3137">
        <v>2017</v>
      </c>
      <c r="I3137" t="s">
        <v>724</v>
      </c>
      <c r="J3137">
        <v>6</v>
      </c>
      <c r="K3137">
        <v>9.1519999999999992</v>
      </c>
      <c r="L3137" s="1">
        <f t="shared" si="97"/>
        <v>9.1519999999999987E-3</v>
      </c>
    </row>
    <row r="3138" spans="1:12" ht="14.45">
      <c r="A3138" t="s">
        <v>723</v>
      </c>
      <c r="B3138" t="s">
        <v>830</v>
      </c>
      <c r="C3138">
        <v>842129</v>
      </c>
      <c r="D3138" t="s">
        <v>831</v>
      </c>
      <c r="E3138" t="s">
        <v>147</v>
      </c>
      <c r="F3138" t="s">
        <v>292</v>
      </c>
      <c r="G3138" t="str">
        <f t="shared" si="96"/>
        <v>Finland to World</v>
      </c>
      <c r="H3138">
        <v>2012</v>
      </c>
      <c r="I3138" t="s">
        <v>724</v>
      </c>
      <c r="J3138">
        <v>6</v>
      </c>
      <c r="K3138">
        <v>113451.727</v>
      </c>
      <c r="L3138" s="1">
        <f t="shared" si="97"/>
        <v>113.45172700000001</v>
      </c>
    </row>
    <row r="3139" spans="1:12" ht="14.45">
      <c r="A3139" t="s">
        <v>723</v>
      </c>
      <c r="B3139" t="s">
        <v>830</v>
      </c>
      <c r="C3139">
        <v>842129</v>
      </c>
      <c r="D3139" t="s">
        <v>831</v>
      </c>
      <c r="E3139" t="s">
        <v>147</v>
      </c>
      <c r="F3139" t="s">
        <v>292</v>
      </c>
      <c r="G3139" t="str">
        <f t="shared" si="96"/>
        <v>Finland to World</v>
      </c>
      <c r="H3139">
        <v>2013</v>
      </c>
      <c r="I3139" t="s">
        <v>724</v>
      </c>
      <c r="J3139">
        <v>6</v>
      </c>
      <c r="K3139">
        <v>107777.92200000001</v>
      </c>
      <c r="L3139" s="1">
        <f t="shared" si="97"/>
        <v>107.777922</v>
      </c>
    </row>
    <row r="3140" spans="1:12" ht="14.45">
      <c r="A3140" t="s">
        <v>723</v>
      </c>
      <c r="B3140" t="s">
        <v>830</v>
      </c>
      <c r="C3140">
        <v>842129</v>
      </c>
      <c r="D3140" t="s">
        <v>831</v>
      </c>
      <c r="E3140" t="s">
        <v>147</v>
      </c>
      <c r="F3140" t="s">
        <v>292</v>
      </c>
      <c r="G3140" t="str">
        <f t="shared" si="96"/>
        <v>Finland to World</v>
      </c>
      <c r="H3140">
        <v>2014</v>
      </c>
      <c r="I3140" t="s">
        <v>724</v>
      </c>
      <c r="J3140">
        <v>6</v>
      </c>
      <c r="K3140">
        <v>114088.924</v>
      </c>
      <c r="L3140" s="1">
        <f t="shared" si="97"/>
        <v>114.08892400000001</v>
      </c>
    </row>
    <row r="3141" spans="1:12" ht="14.45">
      <c r="A3141" t="s">
        <v>723</v>
      </c>
      <c r="B3141" t="s">
        <v>830</v>
      </c>
      <c r="C3141">
        <v>842129</v>
      </c>
      <c r="D3141" t="s">
        <v>831</v>
      </c>
      <c r="E3141" t="s">
        <v>147</v>
      </c>
      <c r="F3141" t="s">
        <v>292</v>
      </c>
      <c r="G3141" t="str">
        <f t="shared" si="96"/>
        <v>Finland to World</v>
      </c>
      <c r="H3141">
        <v>2015</v>
      </c>
      <c r="I3141" t="s">
        <v>724</v>
      </c>
      <c r="J3141">
        <v>6</v>
      </c>
      <c r="K3141">
        <v>52730.048999999999</v>
      </c>
      <c r="L3141" s="1">
        <f t="shared" si="97"/>
        <v>52.730049000000001</v>
      </c>
    </row>
    <row r="3142" spans="1:12" ht="14.45">
      <c r="A3142" t="s">
        <v>723</v>
      </c>
      <c r="B3142" t="s">
        <v>830</v>
      </c>
      <c r="C3142">
        <v>842129</v>
      </c>
      <c r="D3142" t="s">
        <v>831</v>
      </c>
      <c r="E3142" t="s">
        <v>147</v>
      </c>
      <c r="F3142" t="s">
        <v>292</v>
      </c>
      <c r="G3142" t="str">
        <f t="shared" si="96"/>
        <v>Finland to World</v>
      </c>
      <c r="H3142">
        <v>2016</v>
      </c>
      <c r="I3142" t="s">
        <v>724</v>
      </c>
      <c r="J3142">
        <v>6</v>
      </c>
      <c r="K3142">
        <v>49777.061999999998</v>
      </c>
      <c r="L3142" s="1">
        <f t="shared" si="97"/>
        <v>49.777062000000001</v>
      </c>
    </row>
    <row r="3143" spans="1:12" ht="14.45">
      <c r="A3143" t="s">
        <v>723</v>
      </c>
      <c r="B3143" t="s">
        <v>830</v>
      </c>
      <c r="C3143">
        <v>842129</v>
      </c>
      <c r="D3143" t="s">
        <v>831</v>
      </c>
      <c r="E3143" t="s">
        <v>147</v>
      </c>
      <c r="F3143" t="s">
        <v>292</v>
      </c>
      <c r="G3143" t="str">
        <f t="shared" si="96"/>
        <v>Finland to World</v>
      </c>
      <c r="H3143">
        <v>2017</v>
      </c>
      <c r="I3143" t="s">
        <v>724</v>
      </c>
      <c r="J3143">
        <v>6</v>
      </c>
      <c r="K3143">
        <v>67840.370999999999</v>
      </c>
      <c r="L3143" s="1">
        <f t="shared" si="97"/>
        <v>67.840371000000005</v>
      </c>
    </row>
    <row r="3144" spans="1:12" ht="14.45">
      <c r="A3144" t="s">
        <v>723</v>
      </c>
      <c r="B3144" t="s">
        <v>830</v>
      </c>
      <c r="C3144">
        <v>842129</v>
      </c>
      <c r="D3144" t="s">
        <v>831</v>
      </c>
      <c r="E3144" t="s">
        <v>670</v>
      </c>
      <c r="F3144" t="s">
        <v>670</v>
      </c>
      <c r="G3144" t="str">
        <f t="shared" si="96"/>
        <v>Finland to EU27</v>
      </c>
      <c r="H3144">
        <v>2012</v>
      </c>
      <c r="I3144" t="s">
        <v>724</v>
      </c>
      <c r="J3144">
        <v>6</v>
      </c>
      <c r="K3144">
        <v>13147.759</v>
      </c>
      <c r="L3144" s="1">
        <f t="shared" si="97"/>
        <v>13.147759000000001</v>
      </c>
    </row>
    <row r="3145" spans="1:12" ht="14.45">
      <c r="A3145" t="s">
        <v>723</v>
      </c>
      <c r="B3145" t="s">
        <v>830</v>
      </c>
      <c r="C3145">
        <v>842129</v>
      </c>
      <c r="D3145" t="s">
        <v>831</v>
      </c>
      <c r="E3145" t="s">
        <v>670</v>
      </c>
      <c r="F3145" t="s">
        <v>670</v>
      </c>
      <c r="G3145" t="str">
        <f t="shared" ref="G3145:G3208" si="98">CONCATENATE(D3145, " to ", F3145)</f>
        <v>Finland to EU27</v>
      </c>
      <c r="H3145">
        <v>2013</v>
      </c>
      <c r="I3145" t="s">
        <v>724</v>
      </c>
      <c r="J3145">
        <v>6</v>
      </c>
      <c r="K3145">
        <v>11084.102999999999</v>
      </c>
      <c r="L3145" s="1">
        <f t="shared" ref="L3145:L3208" si="99">K3145/1000</f>
        <v>11.084102999999999</v>
      </c>
    </row>
    <row r="3146" spans="1:12" ht="14.45">
      <c r="A3146" t="s">
        <v>723</v>
      </c>
      <c r="B3146" t="s">
        <v>830</v>
      </c>
      <c r="C3146">
        <v>842129</v>
      </c>
      <c r="D3146" t="s">
        <v>831</v>
      </c>
      <c r="E3146" t="s">
        <v>670</v>
      </c>
      <c r="F3146" t="s">
        <v>670</v>
      </c>
      <c r="G3146" t="str">
        <f t="shared" si="98"/>
        <v>Finland to EU27</v>
      </c>
      <c r="H3146">
        <v>2014</v>
      </c>
      <c r="I3146" t="s">
        <v>724</v>
      </c>
      <c r="J3146">
        <v>6</v>
      </c>
      <c r="K3146">
        <v>22638.635999999999</v>
      </c>
      <c r="L3146" s="1">
        <f t="shared" si="99"/>
        <v>22.638635999999998</v>
      </c>
    </row>
    <row r="3147" spans="1:12" ht="14.45">
      <c r="A3147" t="s">
        <v>723</v>
      </c>
      <c r="B3147" t="s">
        <v>830</v>
      </c>
      <c r="C3147">
        <v>842129</v>
      </c>
      <c r="D3147" t="s">
        <v>831</v>
      </c>
      <c r="E3147" t="s">
        <v>670</v>
      </c>
      <c r="F3147" t="s">
        <v>670</v>
      </c>
      <c r="G3147" t="str">
        <f t="shared" si="98"/>
        <v>Finland to EU27</v>
      </c>
      <c r="H3147">
        <v>2015</v>
      </c>
      <c r="I3147" t="s">
        <v>724</v>
      </c>
      <c r="J3147">
        <v>6</v>
      </c>
      <c r="K3147">
        <v>8031.4570000000003</v>
      </c>
      <c r="L3147" s="1">
        <f t="shared" si="99"/>
        <v>8.0314569999999996</v>
      </c>
    </row>
    <row r="3148" spans="1:12" ht="14.45">
      <c r="A3148" t="s">
        <v>723</v>
      </c>
      <c r="B3148" t="s">
        <v>830</v>
      </c>
      <c r="C3148">
        <v>842129</v>
      </c>
      <c r="D3148" t="s">
        <v>831</v>
      </c>
      <c r="E3148" t="s">
        <v>670</v>
      </c>
      <c r="F3148" t="s">
        <v>670</v>
      </c>
      <c r="G3148" t="str">
        <f t="shared" si="98"/>
        <v>Finland to EU27</v>
      </c>
      <c r="H3148">
        <v>2016</v>
      </c>
      <c r="I3148" t="s">
        <v>724</v>
      </c>
      <c r="J3148">
        <v>6</v>
      </c>
      <c r="K3148">
        <v>5425.8980000000001</v>
      </c>
      <c r="L3148" s="1">
        <f t="shared" si="99"/>
        <v>5.4258980000000001</v>
      </c>
    </row>
    <row r="3149" spans="1:12" ht="14.45">
      <c r="A3149" t="s">
        <v>723</v>
      </c>
      <c r="B3149" t="s">
        <v>830</v>
      </c>
      <c r="C3149">
        <v>842129</v>
      </c>
      <c r="D3149" t="s">
        <v>831</v>
      </c>
      <c r="E3149" t="s">
        <v>670</v>
      </c>
      <c r="F3149" t="s">
        <v>670</v>
      </c>
      <c r="G3149" t="str">
        <f t="shared" si="98"/>
        <v>Finland to EU27</v>
      </c>
      <c r="H3149">
        <v>2017</v>
      </c>
      <c r="I3149" t="s">
        <v>724</v>
      </c>
      <c r="J3149">
        <v>6</v>
      </c>
      <c r="K3149">
        <v>6695.3180000000002</v>
      </c>
      <c r="L3149" s="1">
        <f t="shared" si="99"/>
        <v>6.6953180000000003</v>
      </c>
    </row>
    <row r="3150" spans="1:12" ht="14.45">
      <c r="A3150" t="s">
        <v>723</v>
      </c>
      <c r="B3150" t="s">
        <v>830</v>
      </c>
      <c r="C3150">
        <v>842139</v>
      </c>
      <c r="D3150" t="s">
        <v>831</v>
      </c>
      <c r="E3150" t="s">
        <v>147</v>
      </c>
      <c r="F3150" t="s">
        <v>292</v>
      </c>
      <c r="G3150" t="str">
        <f t="shared" si="98"/>
        <v>Finland to World</v>
      </c>
      <c r="H3150">
        <v>2012</v>
      </c>
      <c r="I3150" t="s">
        <v>724</v>
      </c>
      <c r="J3150">
        <v>6</v>
      </c>
      <c r="K3150">
        <v>48008.811000000002</v>
      </c>
      <c r="L3150" s="1">
        <f t="shared" si="99"/>
        <v>48.008811000000001</v>
      </c>
    </row>
    <row r="3151" spans="1:12" ht="14.45">
      <c r="A3151" t="s">
        <v>723</v>
      </c>
      <c r="B3151" t="s">
        <v>830</v>
      </c>
      <c r="C3151">
        <v>842139</v>
      </c>
      <c r="D3151" t="s">
        <v>831</v>
      </c>
      <c r="E3151" t="s">
        <v>147</v>
      </c>
      <c r="F3151" t="s">
        <v>292</v>
      </c>
      <c r="G3151" t="str">
        <f t="shared" si="98"/>
        <v>Finland to World</v>
      </c>
      <c r="H3151">
        <v>2013</v>
      </c>
      <c r="I3151" t="s">
        <v>724</v>
      </c>
      <c r="J3151">
        <v>6</v>
      </c>
      <c r="K3151">
        <v>60820.805999999997</v>
      </c>
      <c r="L3151" s="1">
        <f t="shared" si="99"/>
        <v>60.820805999999997</v>
      </c>
    </row>
    <row r="3152" spans="1:12" ht="14.45">
      <c r="A3152" t="s">
        <v>723</v>
      </c>
      <c r="B3152" t="s">
        <v>830</v>
      </c>
      <c r="C3152">
        <v>842139</v>
      </c>
      <c r="D3152" t="s">
        <v>831</v>
      </c>
      <c r="E3152" t="s">
        <v>147</v>
      </c>
      <c r="F3152" t="s">
        <v>292</v>
      </c>
      <c r="G3152" t="str">
        <f t="shared" si="98"/>
        <v>Finland to World</v>
      </c>
      <c r="H3152">
        <v>2014</v>
      </c>
      <c r="I3152" t="s">
        <v>724</v>
      </c>
      <c r="J3152">
        <v>6</v>
      </c>
      <c r="K3152">
        <v>65201.474000000002</v>
      </c>
      <c r="L3152" s="1">
        <f t="shared" si="99"/>
        <v>65.201474000000005</v>
      </c>
    </row>
    <row r="3153" spans="1:12" ht="14.45">
      <c r="A3153" t="s">
        <v>723</v>
      </c>
      <c r="B3153" t="s">
        <v>830</v>
      </c>
      <c r="C3153">
        <v>842139</v>
      </c>
      <c r="D3153" t="s">
        <v>831</v>
      </c>
      <c r="E3153" t="s">
        <v>147</v>
      </c>
      <c r="F3153" t="s">
        <v>292</v>
      </c>
      <c r="G3153" t="str">
        <f t="shared" si="98"/>
        <v>Finland to World</v>
      </c>
      <c r="H3153">
        <v>2015</v>
      </c>
      <c r="I3153" t="s">
        <v>724</v>
      </c>
      <c r="J3153">
        <v>6</v>
      </c>
      <c r="K3153">
        <v>55094.652000000002</v>
      </c>
      <c r="L3153" s="1">
        <f t="shared" si="99"/>
        <v>55.094652000000004</v>
      </c>
    </row>
    <row r="3154" spans="1:12" ht="14.45">
      <c r="A3154" t="s">
        <v>723</v>
      </c>
      <c r="B3154" t="s">
        <v>830</v>
      </c>
      <c r="C3154">
        <v>842139</v>
      </c>
      <c r="D3154" t="s">
        <v>831</v>
      </c>
      <c r="E3154" t="s">
        <v>147</v>
      </c>
      <c r="F3154" t="s">
        <v>292</v>
      </c>
      <c r="G3154" t="str">
        <f t="shared" si="98"/>
        <v>Finland to World</v>
      </c>
      <c r="H3154">
        <v>2016</v>
      </c>
      <c r="I3154" t="s">
        <v>724</v>
      </c>
      <c r="J3154">
        <v>6</v>
      </c>
      <c r="K3154">
        <v>73498.510999999999</v>
      </c>
      <c r="L3154" s="1">
        <f t="shared" si="99"/>
        <v>73.498510999999993</v>
      </c>
    </row>
    <row r="3155" spans="1:12" ht="14.45">
      <c r="A3155" t="s">
        <v>723</v>
      </c>
      <c r="B3155" t="s">
        <v>830</v>
      </c>
      <c r="C3155">
        <v>842139</v>
      </c>
      <c r="D3155" t="s">
        <v>831</v>
      </c>
      <c r="E3155" t="s">
        <v>147</v>
      </c>
      <c r="F3155" t="s">
        <v>292</v>
      </c>
      <c r="G3155" t="str">
        <f t="shared" si="98"/>
        <v>Finland to World</v>
      </c>
      <c r="H3155">
        <v>2017</v>
      </c>
      <c r="I3155" t="s">
        <v>724</v>
      </c>
      <c r="J3155">
        <v>6</v>
      </c>
      <c r="K3155">
        <v>86630.540999999997</v>
      </c>
      <c r="L3155" s="1">
        <f t="shared" si="99"/>
        <v>86.630540999999994</v>
      </c>
    </row>
    <row r="3156" spans="1:12" ht="14.45">
      <c r="A3156" t="s">
        <v>723</v>
      </c>
      <c r="B3156" t="s">
        <v>830</v>
      </c>
      <c r="C3156">
        <v>842139</v>
      </c>
      <c r="D3156" t="s">
        <v>831</v>
      </c>
      <c r="E3156" t="s">
        <v>670</v>
      </c>
      <c r="F3156" t="s">
        <v>670</v>
      </c>
      <c r="G3156" t="str">
        <f t="shared" si="98"/>
        <v>Finland to EU27</v>
      </c>
      <c r="H3156">
        <v>2012</v>
      </c>
      <c r="I3156" t="s">
        <v>724</v>
      </c>
      <c r="J3156">
        <v>6</v>
      </c>
      <c r="K3156">
        <v>22254.913</v>
      </c>
      <c r="L3156" s="1">
        <f t="shared" si="99"/>
        <v>22.254913000000002</v>
      </c>
    </row>
    <row r="3157" spans="1:12" ht="14.45">
      <c r="A3157" t="s">
        <v>723</v>
      </c>
      <c r="B3157" t="s">
        <v>830</v>
      </c>
      <c r="C3157">
        <v>842139</v>
      </c>
      <c r="D3157" t="s">
        <v>831</v>
      </c>
      <c r="E3157" t="s">
        <v>670</v>
      </c>
      <c r="F3157" t="s">
        <v>670</v>
      </c>
      <c r="G3157" t="str">
        <f t="shared" si="98"/>
        <v>Finland to EU27</v>
      </c>
      <c r="H3157">
        <v>2013</v>
      </c>
      <c r="I3157" t="s">
        <v>724</v>
      </c>
      <c r="J3157">
        <v>6</v>
      </c>
      <c r="K3157">
        <v>29317.095000000001</v>
      </c>
      <c r="L3157" s="1">
        <f t="shared" si="99"/>
        <v>29.317095000000002</v>
      </c>
    </row>
    <row r="3158" spans="1:12" ht="14.45">
      <c r="A3158" t="s">
        <v>723</v>
      </c>
      <c r="B3158" t="s">
        <v>830</v>
      </c>
      <c r="C3158">
        <v>842139</v>
      </c>
      <c r="D3158" t="s">
        <v>831</v>
      </c>
      <c r="E3158" t="s">
        <v>670</v>
      </c>
      <c r="F3158" t="s">
        <v>670</v>
      </c>
      <c r="G3158" t="str">
        <f t="shared" si="98"/>
        <v>Finland to EU27</v>
      </c>
      <c r="H3158">
        <v>2014</v>
      </c>
      <c r="I3158" t="s">
        <v>724</v>
      </c>
      <c r="J3158">
        <v>6</v>
      </c>
      <c r="K3158">
        <v>28101.311000000002</v>
      </c>
      <c r="L3158" s="1">
        <f t="shared" si="99"/>
        <v>28.101311000000003</v>
      </c>
    </row>
    <row r="3159" spans="1:12" ht="14.45">
      <c r="A3159" t="s">
        <v>723</v>
      </c>
      <c r="B3159" t="s">
        <v>830</v>
      </c>
      <c r="C3159">
        <v>842139</v>
      </c>
      <c r="D3159" t="s">
        <v>831</v>
      </c>
      <c r="E3159" t="s">
        <v>670</v>
      </c>
      <c r="F3159" t="s">
        <v>670</v>
      </c>
      <c r="G3159" t="str">
        <f t="shared" si="98"/>
        <v>Finland to EU27</v>
      </c>
      <c r="H3159">
        <v>2015</v>
      </c>
      <c r="I3159" t="s">
        <v>724</v>
      </c>
      <c r="J3159">
        <v>6</v>
      </c>
      <c r="K3159">
        <v>24760.769</v>
      </c>
      <c r="L3159" s="1">
        <f t="shared" si="99"/>
        <v>24.760769</v>
      </c>
    </row>
    <row r="3160" spans="1:12" ht="14.45">
      <c r="A3160" t="s">
        <v>723</v>
      </c>
      <c r="B3160" t="s">
        <v>830</v>
      </c>
      <c r="C3160">
        <v>842139</v>
      </c>
      <c r="D3160" t="s">
        <v>831</v>
      </c>
      <c r="E3160" t="s">
        <v>670</v>
      </c>
      <c r="F3160" t="s">
        <v>670</v>
      </c>
      <c r="G3160" t="str">
        <f t="shared" si="98"/>
        <v>Finland to EU27</v>
      </c>
      <c r="H3160">
        <v>2016</v>
      </c>
      <c r="I3160" t="s">
        <v>724</v>
      </c>
      <c r="J3160">
        <v>6</v>
      </c>
      <c r="K3160">
        <v>24407.495999999999</v>
      </c>
      <c r="L3160" s="1">
        <f t="shared" si="99"/>
        <v>24.407495999999998</v>
      </c>
    </row>
    <row r="3161" spans="1:12" ht="14.45">
      <c r="A3161" t="s">
        <v>723</v>
      </c>
      <c r="B3161" t="s">
        <v>830</v>
      </c>
      <c r="C3161">
        <v>842139</v>
      </c>
      <c r="D3161" t="s">
        <v>831</v>
      </c>
      <c r="E3161" t="s">
        <v>670</v>
      </c>
      <c r="F3161" t="s">
        <v>670</v>
      </c>
      <c r="G3161" t="str">
        <f t="shared" si="98"/>
        <v>Finland to EU27</v>
      </c>
      <c r="H3161">
        <v>2017</v>
      </c>
      <c r="I3161" t="s">
        <v>724</v>
      </c>
      <c r="J3161">
        <v>6</v>
      </c>
      <c r="K3161">
        <v>29616.879000000001</v>
      </c>
      <c r="L3161" s="1">
        <f t="shared" si="99"/>
        <v>29.616879000000001</v>
      </c>
    </row>
    <row r="3162" spans="1:12" ht="14.45">
      <c r="A3162" t="s">
        <v>723</v>
      </c>
      <c r="B3162" t="s">
        <v>830</v>
      </c>
      <c r="C3162">
        <v>847989</v>
      </c>
      <c r="D3162" t="s">
        <v>831</v>
      </c>
      <c r="E3162" t="s">
        <v>147</v>
      </c>
      <c r="F3162" t="s">
        <v>292</v>
      </c>
      <c r="G3162" t="str">
        <f t="shared" si="98"/>
        <v>Finland to World</v>
      </c>
      <c r="H3162">
        <v>2012</v>
      </c>
      <c r="I3162" t="s">
        <v>724</v>
      </c>
      <c r="J3162">
        <v>6</v>
      </c>
      <c r="K3162">
        <v>495735.47399999999</v>
      </c>
      <c r="L3162" s="1">
        <f t="shared" si="99"/>
        <v>495.73547400000001</v>
      </c>
    </row>
    <row r="3163" spans="1:12" ht="14.45">
      <c r="A3163" t="s">
        <v>723</v>
      </c>
      <c r="B3163" t="s">
        <v>830</v>
      </c>
      <c r="C3163">
        <v>847989</v>
      </c>
      <c r="D3163" t="s">
        <v>831</v>
      </c>
      <c r="E3163" t="s">
        <v>147</v>
      </c>
      <c r="F3163" t="s">
        <v>292</v>
      </c>
      <c r="G3163" t="str">
        <f t="shared" si="98"/>
        <v>Finland to World</v>
      </c>
      <c r="H3163">
        <v>2013</v>
      </c>
      <c r="I3163" t="s">
        <v>724</v>
      </c>
      <c r="J3163">
        <v>6</v>
      </c>
      <c r="K3163">
        <v>417133.91499999998</v>
      </c>
      <c r="L3163" s="1">
        <f t="shared" si="99"/>
        <v>417.133915</v>
      </c>
    </row>
    <row r="3164" spans="1:12" ht="14.45">
      <c r="A3164" t="s">
        <v>723</v>
      </c>
      <c r="B3164" t="s">
        <v>830</v>
      </c>
      <c r="C3164">
        <v>847989</v>
      </c>
      <c r="D3164" t="s">
        <v>831</v>
      </c>
      <c r="E3164" t="s">
        <v>147</v>
      </c>
      <c r="F3164" t="s">
        <v>292</v>
      </c>
      <c r="G3164" t="str">
        <f t="shared" si="98"/>
        <v>Finland to World</v>
      </c>
      <c r="H3164">
        <v>2014</v>
      </c>
      <c r="I3164" t="s">
        <v>724</v>
      </c>
      <c r="J3164">
        <v>6</v>
      </c>
      <c r="K3164">
        <v>250479.07399999999</v>
      </c>
      <c r="L3164" s="1">
        <f t="shared" si="99"/>
        <v>250.479074</v>
      </c>
    </row>
    <row r="3165" spans="1:12" ht="14.45">
      <c r="A3165" t="s">
        <v>723</v>
      </c>
      <c r="B3165" t="s">
        <v>830</v>
      </c>
      <c r="C3165">
        <v>847989</v>
      </c>
      <c r="D3165" t="s">
        <v>831</v>
      </c>
      <c r="E3165" t="s">
        <v>147</v>
      </c>
      <c r="F3165" t="s">
        <v>292</v>
      </c>
      <c r="G3165" t="str">
        <f t="shared" si="98"/>
        <v>Finland to World</v>
      </c>
      <c r="H3165">
        <v>2015</v>
      </c>
      <c r="I3165" t="s">
        <v>724</v>
      </c>
      <c r="J3165">
        <v>6</v>
      </c>
      <c r="K3165">
        <v>153203.77499999999</v>
      </c>
      <c r="L3165" s="1">
        <f t="shared" si="99"/>
        <v>153.20377500000001</v>
      </c>
    </row>
    <row r="3166" spans="1:12" ht="14.45">
      <c r="A3166" t="s">
        <v>723</v>
      </c>
      <c r="B3166" t="s">
        <v>830</v>
      </c>
      <c r="C3166">
        <v>847989</v>
      </c>
      <c r="D3166" t="s">
        <v>831</v>
      </c>
      <c r="E3166" t="s">
        <v>147</v>
      </c>
      <c r="F3166" t="s">
        <v>292</v>
      </c>
      <c r="G3166" t="str">
        <f t="shared" si="98"/>
        <v>Finland to World</v>
      </c>
      <c r="H3166">
        <v>2016</v>
      </c>
      <c r="I3166" t="s">
        <v>724</v>
      </c>
      <c r="J3166">
        <v>6</v>
      </c>
      <c r="K3166">
        <v>144979.42300000001</v>
      </c>
      <c r="L3166" s="1">
        <f t="shared" si="99"/>
        <v>144.979423</v>
      </c>
    </row>
    <row r="3167" spans="1:12" ht="14.45">
      <c r="A3167" t="s">
        <v>723</v>
      </c>
      <c r="B3167" t="s">
        <v>830</v>
      </c>
      <c r="C3167">
        <v>847989</v>
      </c>
      <c r="D3167" t="s">
        <v>831</v>
      </c>
      <c r="E3167" t="s">
        <v>147</v>
      </c>
      <c r="F3167" t="s">
        <v>292</v>
      </c>
      <c r="G3167" t="str">
        <f t="shared" si="98"/>
        <v>Finland to World</v>
      </c>
      <c r="H3167">
        <v>2017</v>
      </c>
      <c r="I3167" t="s">
        <v>724</v>
      </c>
      <c r="J3167">
        <v>6</v>
      </c>
      <c r="K3167">
        <v>196682.88500000001</v>
      </c>
      <c r="L3167" s="1">
        <f t="shared" si="99"/>
        <v>196.682885</v>
      </c>
    </row>
    <row r="3168" spans="1:12" ht="14.45">
      <c r="A3168" t="s">
        <v>723</v>
      </c>
      <c r="B3168" t="s">
        <v>830</v>
      </c>
      <c r="C3168">
        <v>847989</v>
      </c>
      <c r="D3168" t="s">
        <v>831</v>
      </c>
      <c r="E3168" t="s">
        <v>670</v>
      </c>
      <c r="F3168" t="s">
        <v>670</v>
      </c>
      <c r="G3168" t="str">
        <f t="shared" si="98"/>
        <v>Finland to EU27</v>
      </c>
      <c r="H3168">
        <v>2012</v>
      </c>
      <c r="I3168" t="s">
        <v>724</v>
      </c>
      <c r="J3168">
        <v>6</v>
      </c>
      <c r="K3168">
        <v>71570.013000000006</v>
      </c>
      <c r="L3168" s="1">
        <f t="shared" si="99"/>
        <v>71.570013000000003</v>
      </c>
    </row>
    <row r="3169" spans="1:12" ht="14.45">
      <c r="A3169" t="s">
        <v>723</v>
      </c>
      <c r="B3169" t="s">
        <v>830</v>
      </c>
      <c r="C3169">
        <v>847989</v>
      </c>
      <c r="D3169" t="s">
        <v>831</v>
      </c>
      <c r="E3169" t="s">
        <v>670</v>
      </c>
      <c r="F3169" t="s">
        <v>670</v>
      </c>
      <c r="G3169" t="str">
        <f t="shared" si="98"/>
        <v>Finland to EU27</v>
      </c>
      <c r="H3169">
        <v>2013</v>
      </c>
      <c r="I3169" t="s">
        <v>724</v>
      </c>
      <c r="J3169">
        <v>6</v>
      </c>
      <c r="K3169">
        <v>75126.191999999995</v>
      </c>
      <c r="L3169" s="1">
        <f t="shared" si="99"/>
        <v>75.126191999999989</v>
      </c>
    </row>
    <row r="3170" spans="1:12" ht="14.45">
      <c r="A3170" t="s">
        <v>723</v>
      </c>
      <c r="B3170" t="s">
        <v>830</v>
      </c>
      <c r="C3170">
        <v>847989</v>
      </c>
      <c r="D3170" t="s">
        <v>831</v>
      </c>
      <c r="E3170" t="s">
        <v>670</v>
      </c>
      <c r="F3170" t="s">
        <v>670</v>
      </c>
      <c r="G3170" t="str">
        <f t="shared" si="98"/>
        <v>Finland to EU27</v>
      </c>
      <c r="H3170">
        <v>2014</v>
      </c>
      <c r="I3170" t="s">
        <v>724</v>
      </c>
      <c r="J3170">
        <v>6</v>
      </c>
      <c r="K3170">
        <v>81433.625</v>
      </c>
      <c r="L3170" s="1">
        <f t="shared" si="99"/>
        <v>81.433625000000006</v>
      </c>
    </row>
    <row r="3171" spans="1:12" ht="14.45">
      <c r="A3171" t="s">
        <v>723</v>
      </c>
      <c r="B3171" t="s">
        <v>830</v>
      </c>
      <c r="C3171">
        <v>847989</v>
      </c>
      <c r="D3171" t="s">
        <v>831</v>
      </c>
      <c r="E3171" t="s">
        <v>670</v>
      </c>
      <c r="F3171" t="s">
        <v>670</v>
      </c>
      <c r="G3171" t="str">
        <f t="shared" si="98"/>
        <v>Finland to EU27</v>
      </c>
      <c r="H3171">
        <v>2015</v>
      </c>
      <c r="I3171" t="s">
        <v>724</v>
      </c>
      <c r="J3171">
        <v>6</v>
      </c>
      <c r="K3171">
        <v>68567.527000000002</v>
      </c>
      <c r="L3171" s="1">
        <f t="shared" si="99"/>
        <v>68.567526999999998</v>
      </c>
    </row>
    <row r="3172" spans="1:12" ht="14.45">
      <c r="A3172" t="s">
        <v>723</v>
      </c>
      <c r="B3172" t="s">
        <v>830</v>
      </c>
      <c r="C3172">
        <v>847989</v>
      </c>
      <c r="D3172" t="s">
        <v>831</v>
      </c>
      <c r="E3172" t="s">
        <v>670</v>
      </c>
      <c r="F3172" t="s">
        <v>670</v>
      </c>
      <c r="G3172" t="str">
        <f t="shared" si="98"/>
        <v>Finland to EU27</v>
      </c>
      <c r="H3172">
        <v>2016</v>
      </c>
      <c r="I3172" t="s">
        <v>724</v>
      </c>
      <c r="J3172">
        <v>6</v>
      </c>
      <c r="K3172">
        <v>69411.281000000003</v>
      </c>
      <c r="L3172" s="1">
        <f t="shared" si="99"/>
        <v>69.411281000000002</v>
      </c>
    </row>
    <row r="3173" spans="1:12" ht="14.45">
      <c r="A3173" t="s">
        <v>723</v>
      </c>
      <c r="B3173" t="s">
        <v>830</v>
      </c>
      <c r="C3173">
        <v>847989</v>
      </c>
      <c r="D3173" t="s">
        <v>831</v>
      </c>
      <c r="E3173" t="s">
        <v>670</v>
      </c>
      <c r="F3173" t="s">
        <v>670</v>
      </c>
      <c r="G3173" t="str">
        <f t="shared" si="98"/>
        <v>Finland to EU27</v>
      </c>
      <c r="H3173">
        <v>2017</v>
      </c>
      <c r="I3173" t="s">
        <v>724</v>
      </c>
      <c r="J3173">
        <v>6</v>
      </c>
      <c r="K3173">
        <v>79414.304000000004</v>
      </c>
      <c r="L3173" s="1">
        <f t="shared" si="99"/>
        <v>79.414304000000001</v>
      </c>
    </row>
    <row r="3174" spans="1:12" ht="14.45">
      <c r="A3174" t="s">
        <v>723</v>
      </c>
      <c r="B3174" t="s">
        <v>832</v>
      </c>
      <c r="C3174">
        <v>730900</v>
      </c>
      <c r="D3174" t="s">
        <v>833</v>
      </c>
      <c r="E3174" t="s">
        <v>147</v>
      </c>
      <c r="F3174" t="s">
        <v>292</v>
      </c>
      <c r="G3174" t="str">
        <f t="shared" si="98"/>
        <v>Fiji to World</v>
      </c>
      <c r="H3174">
        <v>2012</v>
      </c>
      <c r="I3174" t="s">
        <v>724</v>
      </c>
      <c r="J3174">
        <v>6</v>
      </c>
      <c r="K3174">
        <v>10.746</v>
      </c>
      <c r="L3174" s="1">
        <f t="shared" si="99"/>
        <v>1.0746E-2</v>
      </c>
    </row>
    <row r="3175" spans="1:12" ht="14.45">
      <c r="A3175" t="s">
        <v>723</v>
      </c>
      <c r="B3175" t="s">
        <v>832</v>
      </c>
      <c r="C3175">
        <v>730900</v>
      </c>
      <c r="D3175" t="s">
        <v>833</v>
      </c>
      <c r="E3175" t="s">
        <v>147</v>
      </c>
      <c r="F3175" t="s">
        <v>292</v>
      </c>
      <c r="G3175" t="str">
        <f t="shared" si="98"/>
        <v>Fiji to World</v>
      </c>
      <c r="H3175">
        <v>2013</v>
      </c>
      <c r="I3175" t="s">
        <v>724</v>
      </c>
      <c r="J3175">
        <v>6</v>
      </c>
      <c r="K3175">
        <v>38.104999999999997</v>
      </c>
      <c r="L3175" s="1">
        <f t="shared" si="99"/>
        <v>3.8105E-2</v>
      </c>
    </row>
    <row r="3176" spans="1:12" ht="14.45">
      <c r="A3176" t="s">
        <v>723</v>
      </c>
      <c r="B3176" t="s">
        <v>832</v>
      </c>
      <c r="C3176">
        <v>730900</v>
      </c>
      <c r="D3176" t="s">
        <v>833</v>
      </c>
      <c r="E3176" t="s">
        <v>147</v>
      </c>
      <c r="F3176" t="s">
        <v>292</v>
      </c>
      <c r="G3176" t="str">
        <f t="shared" si="98"/>
        <v>Fiji to World</v>
      </c>
      <c r="H3176">
        <v>2014</v>
      </c>
      <c r="I3176" t="s">
        <v>724</v>
      </c>
      <c r="J3176">
        <v>6</v>
      </c>
      <c r="K3176">
        <v>9.8469999999999995</v>
      </c>
      <c r="L3176" s="1">
        <f t="shared" si="99"/>
        <v>9.8469999999999999E-3</v>
      </c>
    </row>
    <row r="3177" spans="1:12" ht="14.45">
      <c r="A3177" t="s">
        <v>723</v>
      </c>
      <c r="B3177" t="s">
        <v>832</v>
      </c>
      <c r="C3177">
        <v>730900</v>
      </c>
      <c r="D3177" t="s">
        <v>833</v>
      </c>
      <c r="E3177" t="s">
        <v>147</v>
      </c>
      <c r="F3177" t="s">
        <v>292</v>
      </c>
      <c r="G3177" t="str">
        <f t="shared" si="98"/>
        <v>Fiji to World</v>
      </c>
      <c r="H3177">
        <v>2015</v>
      </c>
      <c r="I3177" t="s">
        <v>724</v>
      </c>
      <c r="J3177">
        <v>6</v>
      </c>
      <c r="K3177">
        <v>70.55</v>
      </c>
      <c r="L3177" s="1">
        <f t="shared" si="99"/>
        <v>7.0550000000000002E-2</v>
      </c>
    </row>
    <row r="3178" spans="1:12" ht="14.45">
      <c r="A3178" t="s">
        <v>723</v>
      </c>
      <c r="B3178" t="s">
        <v>832</v>
      </c>
      <c r="C3178">
        <v>730900</v>
      </c>
      <c r="D3178" t="s">
        <v>833</v>
      </c>
      <c r="E3178" t="s">
        <v>147</v>
      </c>
      <c r="F3178" t="s">
        <v>292</v>
      </c>
      <c r="G3178" t="str">
        <f t="shared" si="98"/>
        <v>Fiji to World</v>
      </c>
      <c r="H3178">
        <v>2016</v>
      </c>
      <c r="I3178" t="s">
        <v>724</v>
      </c>
      <c r="J3178">
        <v>6</v>
      </c>
      <c r="K3178">
        <v>78.650000000000006</v>
      </c>
      <c r="L3178" s="1">
        <f t="shared" si="99"/>
        <v>7.8650000000000012E-2</v>
      </c>
    </row>
    <row r="3179" spans="1:12" ht="14.45">
      <c r="A3179" t="s">
        <v>723</v>
      </c>
      <c r="B3179" t="s">
        <v>832</v>
      </c>
      <c r="C3179">
        <v>730900</v>
      </c>
      <c r="D3179" t="s">
        <v>833</v>
      </c>
      <c r="E3179" t="s">
        <v>147</v>
      </c>
      <c r="F3179" t="s">
        <v>292</v>
      </c>
      <c r="G3179" t="str">
        <f t="shared" si="98"/>
        <v>Fiji to World</v>
      </c>
      <c r="H3179">
        <v>2017</v>
      </c>
      <c r="I3179" t="s">
        <v>724</v>
      </c>
      <c r="J3179">
        <v>6</v>
      </c>
      <c r="K3179">
        <v>7.4409999999999998</v>
      </c>
      <c r="L3179" s="1">
        <f t="shared" si="99"/>
        <v>7.4409999999999997E-3</v>
      </c>
    </row>
    <row r="3180" spans="1:12" ht="14.45">
      <c r="A3180" t="s">
        <v>723</v>
      </c>
      <c r="B3180" t="s">
        <v>832</v>
      </c>
      <c r="C3180">
        <v>730900</v>
      </c>
      <c r="D3180" t="s">
        <v>833</v>
      </c>
      <c r="E3180" t="s">
        <v>670</v>
      </c>
      <c r="F3180" t="s">
        <v>670</v>
      </c>
      <c r="G3180" t="str">
        <f t="shared" si="98"/>
        <v>Fiji to EU27</v>
      </c>
      <c r="H3180">
        <v>2015</v>
      </c>
      <c r="I3180" t="s">
        <v>724</v>
      </c>
      <c r="J3180">
        <v>6</v>
      </c>
      <c r="K3180">
        <v>0</v>
      </c>
      <c r="L3180" s="1">
        <f t="shared" si="99"/>
        <v>0</v>
      </c>
    </row>
    <row r="3181" spans="1:12" ht="14.45">
      <c r="A3181" t="s">
        <v>723</v>
      </c>
      <c r="B3181" t="s">
        <v>832</v>
      </c>
      <c r="C3181">
        <v>741999</v>
      </c>
      <c r="D3181" t="s">
        <v>833</v>
      </c>
      <c r="E3181" t="s">
        <v>147</v>
      </c>
      <c r="F3181" t="s">
        <v>292</v>
      </c>
      <c r="G3181" t="str">
        <f t="shared" si="98"/>
        <v>Fiji to World</v>
      </c>
      <c r="H3181">
        <v>2012</v>
      </c>
      <c r="I3181" t="s">
        <v>724</v>
      </c>
      <c r="J3181">
        <v>6</v>
      </c>
      <c r="K3181">
        <v>3.4129999999999998</v>
      </c>
      <c r="L3181" s="1">
        <f t="shared" si="99"/>
        <v>3.4129999999999998E-3</v>
      </c>
    </row>
    <row r="3182" spans="1:12" ht="14.45">
      <c r="A3182" t="s">
        <v>723</v>
      </c>
      <c r="B3182" t="s">
        <v>832</v>
      </c>
      <c r="C3182">
        <v>741999</v>
      </c>
      <c r="D3182" t="s">
        <v>833</v>
      </c>
      <c r="E3182" t="s">
        <v>147</v>
      </c>
      <c r="F3182" t="s">
        <v>292</v>
      </c>
      <c r="G3182" t="str">
        <f t="shared" si="98"/>
        <v>Fiji to World</v>
      </c>
      <c r="H3182">
        <v>2013</v>
      </c>
      <c r="I3182" t="s">
        <v>724</v>
      </c>
      <c r="J3182">
        <v>6</v>
      </c>
      <c r="K3182">
        <v>0</v>
      </c>
      <c r="L3182" s="1">
        <f t="shared" si="99"/>
        <v>0</v>
      </c>
    </row>
    <row r="3183" spans="1:12" ht="14.45">
      <c r="A3183" t="s">
        <v>723</v>
      </c>
      <c r="B3183" t="s">
        <v>832</v>
      </c>
      <c r="C3183">
        <v>741999</v>
      </c>
      <c r="D3183" t="s">
        <v>833</v>
      </c>
      <c r="E3183" t="s">
        <v>147</v>
      </c>
      <c r="F3183" t="s">
        <v>292</v>
      </c>
      <c r="G3183" t="str">
        <f t="shared" si="98"/>
        <v>Fiji to World</v>
      </c>
      <c r="H3183">
        <v>2014</v>
      </c>
      <c r="I3183" t="s">
        <v>724</v>
      </c>
      <c r="J3183">
        <v>6</v>
      </c>
      <c r="K3183">
        <v>106.36</v>
      </c>
      <c r="L3183" s="1">
        <f t="shared" si="99"/>
        <v>0.10636</v>
      </c>
    </row>
    <row r="3184" spans="1:12" ht="14.45">
      <c r="A3184" t="s">
        <v>723</v>
      </c>
      <c r="B3184" t="s">
        <v>832</v>
      </c>
      <c r="C3184">
        <v>741999</v>
      </c>
      <c r="D3184" t="s">
        <v>833</v>
      </c>
      <c r="E3184" t="s">
        <v>147</v>
      </c>
      <c r="F3184" t="s">
        <v>292</v>
      </c>
      <c r="G3184" t="str">
        <f t="shared" si="98"/>
        <v>Fiji to World</v>
      </c>
      <c r="H3184">
        <v>2015</v>
      </c>
      <c r="I3184" t="s">
        <v>724</v>
      </c>
      <c r="J3184">
        <v>6</v>
      </c>
      <c r="K3184">
        <v>57.165999999999997</v>
      </c>
      <c r="L3184" s="1">
        <f t="shared" si="99"/>
        <v>5.7165999999999995E-2</v>
      </c>
    </row>
    <row r="3185" spans="1:12" ht="14.45">
      <c r="A3185" t="s">
        <v>723</v>
      </c>
      <c r="B3185" t="s">
        <v>832</v>
      </c>
      <c r="C3185">
        <v>741999</v>
      </c>
      <c r="D3185" t="s">
        <v>833</v>
      </c>
      <c r="E3185" t="s">
        <v>147</v>
      </c>
      <c r="F3185" t="s">
        <v>292</v>
      </c>
      <c r="G3185" t="str">
        <f t="shared" si="98"/>
        <v>Fiji to World</v>
      </c>
      <c r="H3185">
        <v>2016</v>
      </c>
      <c r="I3185" t="s">
        <v>724</v>
      </c>
      <c r="J3185">
        <v>6</v>
      </c>
      <c r="K3185">
        <v>4.1970000000000001</v>
      </c>
      <c r="L3185" s="1">
        <f t="shared" si="99"/>
        <v>4.1970000000000002E-3</v>
      </c>
    </row>
    <row r="3186" spans="1:12" ht="14.45">
      <c r="A3186" t="s">
        <v>723</v>
      </c>
      <c r="B3186" t="s">
        <v>832</v>
      </c>
      <c r="C3186">
        <v>741999</v>
      </c>
      <c r="D3186" t="s">
        <v>833</v>
      </c>
      <c r="E3186" t="s">
        <v>147</v>
      </c>
      <c r="F3186" t="s">
        <v>292</v>
      </c>
      <c r="G3186" t="str">
        <f t="shared" si="98"/>
        <v>Fiji to World</v>
      </c>
      <c r="H3186">
        <v>2017</v>
      </c>
      <c r="I3186" t="s">
        <v>724</v>
      </c>
      <c r="J3186">
        <v>6</v>
      </c>
      <c r="K3186">
        <v>0.73</v>
      </c>
      <c r="L3186" s="1">
        <f t="shared" si="99"/>
        <v>7.2999999999999996E-4</v>
      </c>
    </row>
    <row r="3187" spans="1:12" ht="14.45">
      <c r="A3187" t="s">
        <v>723</v>
      </c>
      <c r="B3187" t="s">
        <v>832</v>
      </c>
      <c r="C3187">
        <v>741999</v>
      </c>
      <c r="D3187" t="s">
        <v>833</v>
      </c>
      <c r="E3187" t="s">
        <v>670</v>
      </c>
      <c r="F3187" t="s">
        <v>670</v>
      </c>
      <c r="G3187" t="str">
        <f t="shared" si="98"/>
        <v>Fiji to EU27</v>
      </c>
      <c r="H3187">
        <v>2015</v>
      </c>
      <c r="I3187" t="s">
        <v>724</v>
      </c>
      <c r="J3187">
        <v>6</v>
      </c>
      <c r="K3187">
        <v>0.17899999999999999</v>
      </c>
      <c r="L3187" s="1">
        <f t="shared" si="99"/>
        <v>1.7899999999999999E-4</v>
      </c>
    </row>
    <row r="3188" spans="1:12" ht="14.45">
      <c r="A3188" t="s">
        <v>723</v>
      </c>
      <c r="B3188" t="s">
        <v>832</v>
      </c>
      <c r="C3188">
        <v>761100</v>
      </c>
      <c r="D3188" t="s">
        <v>833</v>
      </c>
      <c r="E3188" t="s">
        <v>147</v>
      </c>
      <c r="F3188" t="s">
        <v>292</v>
      </c>
      <c r="G3188" t="str">
        <f t="shared" si="98"/>
        <v>Fiji to World</v>
      </c>
      <c r="H3188">
        <v>2013</v>
      </c>
      <c r="I3188" t="s">
        <v>724</v>
      </c>
      <c r="J3188">
        <v>6</v>
      </c>
      <c r="K3188">
        <v>0</v>
      </c>
      <c r="L3188" s="1">
        <f t="shared" si="99"/>
        <v>0</v>
      </c>
    </row>
    <row r="3189" spans="1:12" ht="14.45">
      <c r="A3189" t="s">
        <v>723</v>
      </c>
      <c r="B3189" t="s">
        <v>832</v>
      </c>
      <c r="C3189">
        <v>761100</v>
      </c>
      <c r="D3189" t="s">
        <v>833</v>
      </c>
      <c r="E3189" t="s">
        <v>147</v>
      </c>
      <c r="F3189" t="s">
        <v>292</v>
      </c>
      <c r="G3189" t="str">
        <f t="shared" si="98"/>
        <v>Fiji to World</v>
      </c>
      <c r="H3189">
        <v>2014</v>
      </c>
      <c r="I3189" t="s">
        <v>724</v>
      </c>
      <c r="J3189">
        <v>6</v>
      </c>
      <c r="K3189">
        <v>1.905</v>
      </c>
      <c r="L3189" s="1">
        <f t="shared" si="99"/>
        <v>1.905E-3</v>
      </c>
    </row>
    <row r="3190" spans="1:12" ht="14.45">
      <c r="A3190" t="s">
        <v>723</v>
      </c>
      <c r="B3190" t="s">
        <v>832</v>
      </c>
      <c r="C3190">
        <v>761100</v>
      </c>
      <c r="D3190" t="s">
        <v>833</v>
      </c>
      <c r="E3190" t="s">
        <v>147</v>
      </c>
      <c r="F3190" t="s">
        <v>292</v>
      </c>
      <c r="G3190" t="str">
        <f t="shared" si="98"/>
        <v>Fiji to World</v>
      </c>
      <c r="H3190">
        <v>2015</v>
      </c>
      <c r="I3190" t="s">
        <v>724</v>
      </c>
      <c r="J3190">
        <v>6</v>
      </c>
      <c r="K3190">
        <v>1.7150000000000001</v>
      </c>
      <c r="L3190" s="1">
        <f t="shared" si="99"/>
        <v>1.7150000000000002E-3</v>
      </c>
    </row>
    <row r="3191" spans="1:12" ht="14.45">
      <c r="A3191" t="s">
        <v>723</v>
      </c>
      <c r="B3191" t="s">
        <v>832</v>
      </c>
      <c r="C3191">
        <v>761100</v>
      </c>
      <c r="D3191" t="s">
        <v>833</v>
      </c>
      <c r="E3191" t="s">
        <v>147</v>
      </c>
      <c r="F3191" t="s">
        <v>292</v>
      </c>
      <c r="G3191" t="str">
        <f t="shared" si="98"/>
        <v>Fiji to World</v>
      </c>
      <c r="H3191">
        <v>2016</v>
      </c>
      <c r="I3191" t="s">
        <v>724</v>
      </c>
      <c r="J3191">
        <v>6</v>
      </c>
      <c r="K3191">
        <v>6.0000000000000001E-3</v>
      </c>
      <c r="L3191" s="1">
        <f t="shared" si="99"/>
        <v>6.0000000000000002E-6</v>
      </c>
    </row>
    <row r="3192" spans="1:12" ht="14.45">
      <c r="A3192" t="s">
        <v>723</v>
      </c>
      <c r="B3192" t="s">
        <v>832</v>
      </c>
      <c r="C3192">
        <v>761100</v>
      </c>
      <c r="D3192" t="s">
        <v>833</v>
      </c>
      <c r="E3192" t="s">
        <v>147</v>
      </c>
      <c r="F3192" t="s">
        <v>292</v>
      </c>
      <c r="G3192" t="str">
        <f t="shared" si="98"/>
        <v>Fiji to World</v>
      </c>
      <c r="H3192">
        <v>2017</v>
      </c>
      <c r="I3192" t="s">
        <v>724</v>
      </c>
      <c r="J3192">
        <v>6</v>
      </c>
      <c r="K3192">
        <v>0</v>
      </c>
      <c r="L3192" s="1">
        <f t="shared" si="99"/>
        <v>0</v>
      </c>
    </row>
    <row r="3193" spans="1:12" ht="14.45">
      <c r="A3193" t="s">
        <v>723</v>
      </c>
      <c r="B3193" t="s">
        <v>832</v>
      </c>
      <c r="C3193">
        <v>8405</v>
      </c>
      <c r="D3193" t="s">
        <v>833</v>
      </c>
      <c r="E3193" t="s">
        <v>147</v>
      </c>
      <c r="F3193" t="s">
        <v>292</v>
      </c>
      <c r="G3193" t="str">
        <f t="shared" si="98"/>
        <v>Fiji to World</v>
      </c>
      <c r="H3193">
        <v>2012</v>
      </c>
      <c r="I3193" t="s">
        <v>724</v>
      </c>
      <c r="J3193">
        <v>6</v>
      </c>
      <c r="K3193">
        <v>0.68799999999999994</v>
      </c>
      <c r="L3193" s="1">
        <f t="shared" si="99"/>
        <v>6.8799999999999992E-4</v>
      </c>
    </row>
    <row r="3194" spans="1:12" ht="14.45">
      <c r="A3194" t="s">
        <v>723</v>
      </c>
      <c r="B3194" t="s">
        <v>832</v>
      </c>
      <c r="C3194">
        <v>8405</v>
      </c>
      <c r="D3194" t="s">
        <v>833</v>
      </c>
      <c r="E3194" t="s">
        <v>147</v>
      </c>
      <c r="F3194" t="s">
        <v>292</v>
      </c>
      <c r="G3194" t="str">
        <f t="shared" si="98"/>
        <v>Fiji to World</v>
      </c>
      <c r="H3194">
        <v>2014</v>
      </c>
      <c r="I3194" t="s">
        <v>724</v>
      </c>
      <c r="J3194">
        <v>6</v>
      </c>
      <c r="K3194">
        <v>0.26500000000000001</v>
      </c>
      <c r="L3194" s="1">
        <f t="shared" si="99"/>
        <v>2.6499999999999999E-4</v>
      </c>
    </row>
    <row r="3195" spans="1:12" ht="14.45">
      <c r="A3195" t="s">
        <v>723</v>
      </c>
      <c r="B3195" t="s">
        <v>832</v>
      </c>
      <c r="C3195">
        <v>8405</v>
      </c>
      <c r="D3195" t="s">
        <v>833</v>
      </c>
      <c r="E3195" t="s">
        <v>147</v>
      </c>
      <c r="F3195" t="s">
        <v>292</v>
      </c>
      <c r="G3195" t="str">
        <f t="shared" si="98"/>
        <v>Fiji to World</v>
      </c>
      <c r="H3195">
        <v>2015</v>
      </c>
      <c r="I3195" t="s">
        <v>724</v>
      </c>
      <c r="J3195">
        <v>6</v>
      </c>
      <c r="K3195">
        <v>0</v>
      </c>
      <c r="L3195" s="1">
        <f t="shared" si="99"/>
        <v>0</v>
      </c>
    </row>
    <row r="3196" spans="1:12" ht="14.45">
      <c r="A3196" t="s">
        <v>723</v>
      </c>
      <c r="B3196" t="s">
        <v>832</v>
      </c>
      <c r="C3196">
        <v>8405</v>
      </c>
      <c r="D3196" t="s">
        <v>833</v>
      </c>
      <c r="E3196" t="s">
        <v>147</v>
      </c>
      <c r="F3196" t="s">
        <v>292</v>
      </c>
      <c r="G3196" t="str">
        <f t="shared" si="98"/>
        <v>Fiji to World</v>
      </c>
      <c r="H3196">
        <v>2016</v>
      </c>
      <c r="I3196" t="s">
        <v>724</v>
      </c>
      <c r="J3196">
        <v>6</v>
      </c>
      <c r="K3196">
        <v>0</v>
      </c>
      <c r="L3196" s="1">
        <f t="shared" si="99"/>
        <v>0</v>
      </c>
    </row>
    <row r="3197" spans="1:12" ht="14.45">
      <c r="A3197" t="s">
        <v>723</v>
      </c>
      <c r="B3197" t="s">
        <v>832</v>
      </c>
      <c r="C3197">
        <v>841940</v>
      </c>
      <c r="D3197" t="s">
        <v>833</v>
      </c>
      <c r="E3197" t="s">
        <v>147</v>
      </c>
      <c r="F3197" t="s">
        <v>292</v>
      </c>
      <c r="G3197" t="str">
        <f t="shared" si="98"/>
        <v>Fiji to World</v>
      </c>
      <c r="H3197">
        <v>2016</v>
      </c>
      <c r="I3197" t="s">
        <v>724</v>
      </c>
      <c r="J3197">
        <v>6</v>
      </c>
      <c r="K3197">
        <v>0</v>
      </c>
      <c r="L3197" s="1">
        <f t="shared" si="99"/>
        <v>0</v>
      </c>
    </row>
    <row r="3198" spans="1:12" ht="14.45">
      <c r="A3198" t="s">
        <v>723</v>
      </c>
      <c r="B3198" t="s">
        <v>832</v>
      </c>
      <c r="C3198">
        <v>842129</v>
      </c>
      <c r="D3198" t="s">
        <v>833</v>
      </c>
      <c r="E3198" t="s">
        <v>147</v>
      </c>
      <c r="F3198" t="s">
        <v>292</v>
      </c>
      <c r="G3198" t="str">
        <f t="shared" si="98"/>
        <v>Fiji to World</v>
      </c>
      <c r="H3198">
        <v>2012</v>
      </c>
      <c r="I3198" t="s">
        <v>724</v>
      </c>
      <c r="J3198">
        <v>6</v>
      </c>
      <c r="K3198">
        <v>0</v>
      </c>
      <c r="L3198" s="1">
        <f t="shared" si="99"/>
        <v>0</v>
      </c>
    </row>
    <row r="3199" spans="1:12" ht="14.45">
      <c r="A3199" t="s">
        <v>723</v>
      </c>
      <c r="B3199" t="s">
        <v>832</v>
      </c>
      <c r="C3199">
        <v>842129</v>
      </c>
      <c r="D3199" t="s">
        <v>833</v>
      </c>
      <c r="E3199" t="s">
        <v>147</v>
      </c>
      <c r="F3199" t="s">
        <v>292</v>
      </c>
      <c r="G3199" t="str">
        <f t="shared" si="98"/>
        <v>Fiji to World</v>
      </c>
      <c r="H3199">
        <v>2013</v>
      </c>
      <c r="I3199" t="s">
        <v>724</v>
      </c>
      <c r="J3199">
        <v>6</v>
      </c>
      <c r="K3199">
        <v>1.9359999999999999</v>
      </c>
      <c r="L3199" s="1">
        <f t="shared" si="99"/>
        <v>1.936E-3</v>
      </c>
    </row>
    <row r="3200" spans="1:12" ht="14.45">
      <c r="A3200" t="s">
        <v>723</v>
      </c>
      <c r="B3200" t="s">
        <v>832</v>
      </c>
      <c r="C3200">
        <v>842129</v>
      </c>
      <c r="D3200" t="s">
        <v>833</v>
      </c>
      <c r="E3200" t="s">
        <v>147</v>
      </c>
      <c r="F3200" t="s">
        <v>292</v>
      </c>
      <c r="G3200" t="str">
        <f t="shared" si="98"/>
        <v>Fiji to World</v>
      </c>
      <c r="H3200">
        <v>2014</v>
      </c>
      <c r="I3200" t="s">
        <v>724</v>
      </c>
      <c r="J3200">
        <v>6</v>
      </c>
      <c r="K3200">
        <v>0.26100000000000001</v>
      </c>
      <c r="L3200" s="1">
        <f t="shared" si="99"/>
        <v>2.61E-4</v>
      </c>
    </row>
    <row r="3201" spans="1:12" ht="14.45">
      <c r="A3201" t="s">
        <v>723</v>
      </c>
      <c r="B3201" t="s">
        <v>832</v>
      </c>
      <c r="C3201">
        <v>842129</v>
      </c>
      <c r="D3201" t="s">
        <v>833</v>
      </c>
      <c r="E3201" t="s">
        <v>147</v>
      </c>
      <c r="F3201" t="s">
        <v>292</v>
      </c>
      <c r="G3201" t="str">
        <f t="shared" si="98"/>
        <v>Fiji to World</v>
      </c>
      <c r="H3201">
        <v>2015</v>
      </c>
      <c r="I3201" t="s">
        <v>724</v>
      </c>
      <c r="J3201">
        <v>6</v>
      </c>
      <c r="K3201">
        <v>1.635</v>
      </c>
      <c r="L3201" s="1">
        <f t="shared" si="99"/>
        <v>1.635E-3</v>
      </c>
    </row>
    <row r="3202" spans="1:12" ht="14.45">
      <c r="A3202" t="s">
        <v>723</v>
      </c>
      <c r="B3202" t="s">
        <v>832</v>
      </c>
      <c r="C3202">
        <v>842129</v>
      </c>
      <c r="D3202" t="s">
        <v>833</v>
      </c>
      <c r="E3202" t="s">
        <v>147</v>
      </c>
      <c r="F3202" t="s">
        <v>292</v>
      </c>
      <c r="G3202" t="str">
        <f t="shared" si="98"/>
        <v>Fiji to World</v>
      </c>
      <c r="H3202">
        <v>2016</v>
      </c>
      <c r="I3202" t="s">
        <v>724</v>
      </c>
      <c r="J3202">
        <v>6</v>
      </c>
      <c r="K3202">
        <v>4.6900000000000004</v>
      </c>
      <c r="L3202" s="1">
        <f t="shared" si="99"/>
        <v>4.6900000000000006E-3</v>
      </c>
    </row>
    <row r="3203" spans="1:12" ht="14.45">
      <c r="A3203" t="s">
        <v>723</v>
      </c>
      <c r="B3203" t="s">
        <v>832</v>
      </c>
      <c r="C3203">
        <v>842129</v>
      </c>
      <c r="D3203" t="s">
        <v>833</v>
      </c>
      <c r="E3203" t="s">
        <v>147</v>
      </c>
      <c r="F3203" t="s">
        <v>292</v>
      </c>
      <c r="G3203" t="str">
        <f t="shared" si="98"/>
        <v>Fiji to World</v>
      </c>
      <c r="H3203">
        <v>2017</v>
      </c>
      <c r="I3203" t="s">
        <v>724</v>
      </c>
      <c r="J3203">
        <v>6</v>
      </c>
      <c r="K3203">
        <v>0.70399999999999996</v>
      </c>
      <c r="L3203" s="1">
        <f t="shared" si="99"/>
        <v>7.0399999999999998E-4</v>
      </c>
    </row>
    <row r="3204" spans="1:12" ht="14.45">
      <c r="A3204" t="s">
        <v>723</v>
      </c>
      <c r="B3204" t="s">
        <v>832</v>
      </c>
      <c r="C3204">
        <v>842139</v>
      </c>
      <c r="D3204" t="s">
        <v>833</v>
      </c>
      <c r="E3204" t="s">
        <v>147</v>
      </c>
      <c r="F3204" t="s">
        <v>292</v>
      </c>
      <c r="G3204" t="str">
        <f t="shared" si="98"/>
        <v>Fiji to World</v>
      </c>
      <c r="H3204">
        <v>2012</v>
      </c>
      <c r="I3204" t="s">
        <v>724</v>
      </c>
      <c r="J3204">
        <v>6</v>
      </c>
      <c r="K3204">
        <v>2.76</v>
      </c>
      <c r="L3204" s="1">
        <f t="shared" si="99"/>
        <v>2.7599999999999999E-3</v>
      </c>
    </row>
    <row r="3205" spans="1:12" ht="14.45">
      <c r="A3205" t="s">
        <v>723</v>
      </c>
      <c r="B3205" t="s">
        <v>832</v>
      </c>
      <c r="C3205">
        <v>842139</v>
      </c>
      <c r="D3205" t="s">
        <v>833</v>
      </c>
      <c r="E3205" t="s">
        <v>147</v>
      </c>
      <c r="F3205" t="s">
        <v>292</v>
      </c>
      <c r="G3205" t="str">
        <f t="shared" si="98"/>
        <v>Fiji to World</v>
      </c>
      <c r="H3205">
        <v>2013</v>
      </c>
      <c r="I3205" t="s">
        <v>724</v>
      </c>
      <c r="J3205">
        <v>6</v>
      </c>
      <c r="K3205">
        <v>18.742999999999999</v>
      </c>
      <c r="L3205" s="1">
        <f t="shared" si="99"/>
        <v>1.8742999999999999E-2</v>
      </c>
    </row>
    <row r="3206" spans="1:12" ht="14.45">
      <c r="A3206" t="s">
        <v>723</v>
      </c>
      <c r="B3206" t="s">
        <v>832</v>
      </c>
      <c r="C3206">
        <v>842139</v>
      </c>
      <c r="D3206" t="s">
        <v>833</v>
      </c>
      <c r="E3206" t="s">
        <v>147</v>
      </c>
      <c r="F3206" t="s">
        <v>292</v>
      </c>
      <c r="G3206" t="str">
        <f t="shared" si="98"/>
        <v>Fiji to World</v>
      </c>
      <c r="H3206">
        <v>2014</v>
      </c>
      <c r="I3206" t="s">
        <v>724</v>
      </c>
      <c r="J3206">
        <v>6</v>
      </c>
      <c r="K3206">
        <v>1.7809999999999999</v>
      </c>
      <c r="L3206" s="1">
        <f t="shared" si="99"/>
        <v>1.7809999999999998E-3</v>
      </c>
    </row>
    <row r="3207" spans="1:12" ht="14.45">
      <c r="A3207" t="s">
        <v>723</v>
      </c>
      <c r="B3207" t="s">
        <v>832</v>
      </c>
      <c r="C3207">
        <v>842139</v>
      </c>
      <c r="D3207" t="s">
        <v>833</v>
      </c>
      <c r="E3207" t="s">
        <v>147</v>
      </c>
      <c r="F3207" t="s">
        <v>292</v>
      </c>
      <c r="G3207" t="str">
        <f t="shared" si="98"/>
        <v>Fiji to World</v>
      </c>
      <c r="H3207">
        <v>2015</v>
      </c>
      <c r="I3207" t="s">
        <v>724</v>
      </c>
      <c r="J3207">
        <v>6</v>
      </c>
      <c r="K3207">
        <v>0</v>
      </c>
      <c r="L3207" s="1">
        <f t="shared" si="99"/>
        <v>0</v>
      </c>
    </row>
    <row r="3208" spans="1:12" ht="14.45">
      <c r="A3208" t="s">
        <v>723</v>
      </c>
      <c r="B3208" t="s">
        <v>832</v>
      </c>
      <c r="C3208">
        <v>842139</v>
      </c>
      <c r="D3208" t="s">
        <v>833</v>
      </c>
      <c r="E3208" t="s">
        <v>147</v>
      </c>
      <c r="F3208" t="s">
        <v>292</v>
      </c>
      <c r="G3208" t="str">
        <f t="shared" si="98"/>
        <v>Fiji to World</v>
      </c>
      <c r="H3208">
        <v>2016</v>
      </c>
      <c r="I3208" t="s">
        <v>724</v>
      </c>
      <c r="J3208">
        <v>6</v>
      </c>
      <c r="K3208">
        <v>1.4059999999999999</v>
      </c>
      <c r="L3208" s="1">
        <f t="shared" si="99"/>
        <v>1.4059999999999999E-3</v>
      </c>
    </row>
    <row r="3209" spans="1:12" ht="14.45">
      <c r="A3209" t="s">
        <v>723</v>
      </c>
      <c r="B3209" t="s">
        <v>832</v>
      </c>
      <c r="C3209">
        <v>842139</v>
      </c>
      <c r="D3209" t="s">
        <v>833</v>
      </c>
      <c r="E3209" t="s">
        <v>147</v>
      </c>
      <c r="F3209" t="s">
        <v>292</v>
      </c>
      <c r="G3209" t="str">
        <f t="shared" ref="G3209:G3272" si="100">CONCATENATE(D3209, " to ", F3209)</f>
        <v>Fiji to World</v>
      </c>
      <c r="H3209">
        <v>2017</v>
      </c>
      <c r="I3209" t="s">
        <v>724</v>
      </c>
      <c r="J3209">
        <v>6</v>
      </c>
      <c r="K3209">
        <v>0.67</v>
      </c>
      <c r="L3209" s="1">
        <f t="shared" ref="L3209:L3272" si="101">K3209/1000</f>
        <v>6.7000000000000002E-4</v>
      </c>
    </row>
    <row r="3210" spans="1:12" ht="14.45">
      <c r="A3210" t="s">
        <v>723</v>
      </c>
      <c r="B3210" t="s">
        <v>832</v>
      </c>
      <c r="C3210">
        <v>842139</v>
      </c>
      <c r="D3210" t="s">
        <v>833</v>
      </c>
      <c r="E3210" t="s">
        <v>670</v>
      </c>
      <c r="F3210" t="s">
        <v>670</v>
      </c>
      <c r="G3210" t="str">
        <f t="shared" si="100"/>
        <v>Fiji to EU27</v>
      </c>
      <c r="H3210">
        <v>2013</v>
      </c>
      <c r="I3210" t="s">
        <v>724</v>
      </c>
      <c r="J3210">
        <v>6</v>
      </c>
      <c r="K3210">
        <v>0</v>
      </c>
      <c r="L3210" s="1">
        <f t="shared" si="101"/>
        <v>0</v>
      </c>
    </row>
    <row r="3211" spans="1:12" ht="14.45">
      <c r="A3211" t="s">
        <v>723</v>
      </c>
      <c r="B3211" t="s">
        <v>832</v>
      </c>
      <c r="C3211">
        <v>847989</v>
      </c>
      <c r="D3211" t="s">
        <v>833</v>
      </c>
      <c r="E3211" t="s">
        <v>147</v>
      </c>
      <c r="F3211" t="s">
        <v>292</v>
      </c>
      <c r="G3211" t="str">
        <f t="shared" si="100"/>
        <v>Fiji to World</v>
      </c>
      <c r="H3211">
        <v>2012</v>
      </c>
      <c r="I3211" t="s">
        <v>724</v>
      </c>
      <c r="J3211">
        <v>6</v>
      </c>
      <c r="K3211">
        <v>5.0279999999999996</v>
      </c>
      <c r="L3211" s="1">
        <f t="shared" si="101"/>
        <v>5.0279999999999995E-3</v>
      </c>
    </row>
    <row r="3212" spans="1:12" ht="14.45">
      <c r="A3212" t="s">
        <v>723</v>
      </c>
      <c r="B3212" t="s">
        <v>832</v>
      </c>
      <c r="C3212">
        <v>847989</v>
      </c>
      <c r="D3212" t="s">
        <v>833</v>
      </c>
      <c r="E3212" t="s">
        <v>147</v>
      </c>
      <c r="F3212" t="s">
        <v>292</v>
      </c>
      <c r="G3212" t="str">
        <f t="shared" si="100"/>
        <v>Fiji to World</v>
      </c>
      <c r="H3212">
        <v>2013</v>
      </c>
      <c r="I3212" t="s">
        <v>724</v>
      </c>
      <c r="J3212">
        <v>6</v>
      </c>
      <c r="K3212">
        <v>0.108</v>
      </c>
      <c r="L3212" s="1">
        <f t="shared" si="101"/>
        <v>1.08E-4</v>
      </c>
    </row>
    <row r="3213" spans="1:12" ht="14.45">
      <c r="A3213" t="s">
        <v>723</v>
      </c>
      <c r="B3213" t="s">
        <v>832</v>
      </c>
      <c r="C3213">
        <v>847989</v>
      </c>
      <c r="D3213" t="s">
        <v>833</v>
      </c>
      <c r="E3213" t="s">
        <v>147</v>
      </c>
      <c r="F3213" t="s">
        <v>292</v>
      </c>
      <c r="G3213" t="str">
        <f t="shared" si="100"/>
        <v>Fiji to World</v>
      </c>
      <c r="H3213">
        <v>2014</v>
      </c>
      <c r="I3213" t="s">
        <v>724</v>
      </c>
      <c r="J3213">
        <v>6</v>
      </c>
      <c r="K3213">
        <v>26.718</v>
      </c>
      <c r="L3213" s="1">
        <f t="shared" si="101"/>
        <v>2.6717999999999999E-2</v>
      </c>
    </row>
    <row r="3214" spans="1:12" ht="14.45">
      <c r="A3214" t="s">
        <v>723</v>
      </c>
      <c r="B3214" t="s">
        <v>832</v>
      </c>
      <c r="C3214">
        <v>847989</v>
      </c>
      <c r="D3214" t="s">
        <v>833</v>
      </c>
      <c r="E3214" t="s">
        <v>147</v>
      </c>
      <c r="F3214" t="s">
        <v>292</v>
      </c>
      <c r="G3214" t="str">
        <f t="shared" si="100"/>
        <v>Fiji to World</v>
      </c>
      <c r="H3214">
        <v>2015</v>
      </c>
      <c r="I3214" t="s">
        <v>724</v>
      </c>
      <c r="J3214">
        <v>6</v>
      </c>
      <c r="K3214">
        <v>0</v>
      </c>
      <c r="L3214" s="1">
        <f t="shared" si="101"/>
        <v>0</v>
      </c>
    </row>
    <row r="3215" spans="1:12" ht="14.45">
      <c r="A3215" t="s">
        <v>723</v>
      </c>
      <c r="B3215" t="s">
        <v>832</v>
      </c>
      <c r="C3215">
        <v>847989</v>
      </c>
      <c r="D3215" t="s">
        <v>833</v>
      </c>
      <c r="E3215" t="s">
        <v>147</v>
      </c>
      <c r="F3215" t="s">
        <v>292</v>
      </c>
      <c r="G3215" t="str">
        <f t="shared" si="100"/>
        <v>Fiji to World</v>
      </c>
      <c r="H3215">
        <v>2016</v>
      </c>
      <c r="I3215" t="s">
        <v>724</v>
      </c>
      <c r="J3215">
        <v>6</v>
      </c>
      <c r="K3215">
        <v>0.86099999999999999</v>
      </c>
      <c r="L3215" s="1">
        <f t="shared" si="101"/>
        <v>8.61E-4</v>
      </c>
    </row>
    <row r="3216" spans="1:12" ht="14.45">
      <c r="A3216" t="s">
        <v>723</v>
      </c>
      <c r="B3216" t="s">
        <v>832</v>
      </c>
      <c r="C3216">
        <v>847989</v>
      </c>
      <c r="D3216" t="s">
        <v>833</v>
      </c>
      <c r="E3216" t="s">
        <v>147</v>
      </c>
      <c r="F3216" t="s">
        <v>292</v>
      </c>
      <c r="G3216" t="str">
        <f t="shared" si="100"/>
        <v>Fiji to World</v>
      </c>
      <c r="H3216">
        <v>2017</v>
      </c>
      <c r="I3216" t="s">
        <v>724</v>
      </c>
      <c r="J3216">
        <v>6</v>
      </c>
      <c r="K3216">
        <v>3.246</v>
      </c>
      <c r="L3216" s="1">
        <f t="shared" si="101"/>
        <v>3.2460000000000002E-3</v>
      </c>
    </row>
    <row r="3217" spans="1:12" ht="14.45">
      <c r="A3217" t="s">
        <v>723</v>
      </c>
      <c r="B3217" t="s">
        <v>832</v>
      </c>
      <c r="C3217">
        <v>847989</v>
      </c>
      <c r="D3217" t="s">
        <v>833</v>
      </c>
      <c r="E3217" t="s">
        <v>670</v>
      </c>
      <c r="F3217" t="s">
        <v>670</v>
      </c>
      <c r="G3217" t="str">
        <f t="shared" si="100"/>
        <v>Fiji to EU27</v>
      </c>
      <c r="H3217">
        <v>2013</v>
      </c>
      <c r="I3217" t="s">
        <v>724</v>
      </c>
      <c r="J3217">
        <v>6</v>
      </c>
      <c r="K3217">
        <v>0.108</v>
      </c>
      <c r="L3217" s="1">
        <f t="shared" si="101"/>
        <v>1.08E-4</v>
      </c>
    </row>
    <row r="3218" spans="1:12" ht="14.45">
      <c r="A3218" t="s">
        <v>723</v>
      </c>
      <c r="B3218" t="s">
        <v>733</v>
      </c>
      <c r="C3218">
        <v>730900</v>
      </c>
      <c r="D3218" t="s">
        <v>734</v>
      </c>
      <c r="E3218" t="s">
        <v>147</v>
      </c>
      <c r="F3218" t="s">
        <v>292</v>
      </c>
      <c r="G3218" t="str">
        <f t="shared" si="100"/>
        <v>France to World</v>
      </c>
      <c r="H3218">
        <v>2012</v>
      </c>
      <c r="I3218" t="s">
        <v>724</v>
      </c>
      <c r="J3218">
        <v>6</v>
      </c>
      <c r="K3218">
        <v>117181.90399999999</v>
      </c>
      <c r="L3218" s="1">
        <f t="shared" si="101"/>
        <v>117.18190399999999</v>
      </c>
    </row>
    <row r="3219" spans="1:12" ht="14.45">
      <c r="A3219" t="s">
        <v>723</v>
      </c>
      <c r="B3219" t="s">
        <v>733</v>
      </c>
      <c r="C3219">
        <v>730900</v>
      </c>
      <c r="D3219" t="s">
        <v>734</v>
      </c>
      <c r="E3219" t="s">
        <v>147</v>
      </c>
      <c r="F3219" t="s">
        <v>292</v>
      </c>
      <c r="G3219" t="str">
        <f t="shared" si="100"/>
        <v>France to World</v>
      </c>
      <c r="H3219">
        <v>2013</v>
      </c>
      <c r="I3219" t="s">
        <v>724</v>
      </c>
      <c r="J3219">
        <v>6</v>
      </c>
      <c r="K3219">
        <v>88742.585000000006</v>
      </c>
      <c r="L3219" s="1">
        <f t="shared" si="101"/>
        <v>88.742585000000005</v>
      </c>
    </row>
    <row r="3220" spans="1:12" ht="14.45">
      <c r="A3220" t="s">
        <v>723</v>
      </c>
      <c r="B3220" t="s">
        <v>733</v>
      </c>
      <c r="C3220">
        <v>730900</v>
      </c>
      <c r="D3220" t="s">
        <v>734</v>
      </c>
      <c r="E3220" t="s">
        <v>147</v>
      </c>
      <c r="F3220" t="s">
        <v>292</v>
      </c>
      <c r="G3220" t="str">
        <f t="shared" si="100"/>
        <v>France to World</v>
      </c>
      <c r="H3220">
        <v>2014</v>
      </c>
      <c r="I3220" t="s">
        <v>724</v>
      </c>
      <c r="J3220">
        <v>6</v>
      </c>
      <c r="K3220">
        <v>109789.73299999999</v>
      </c>
      <c r="L3220" s="1">
        <f t="shared" si="101"/>
        <v>109.789733</v>
      </c>
    </row>
    <row r="3221" spans="1:12" ht="14.45">
      <c r="A3221" t="s">
        <v>723</v>
      </c>
      <c r="B3221" t="s">
        <v>733</v>
      </c>
      <c r="C3221">
        <v>730900</v>
      </c>
      <c r="D3221" t="s">
        <v>734</v>
      </c>
      <c r="E3221" t="s">
        <v>147</v>
      </c>
      <c r="F3221" t="s">
        <v>292</v>
      </c>
      <c r="G3221" t="str">
        <f t="shared" si="100"/>
        <v>France to World</v>
      </c>
      <c r="H3221">
        <v>2015</v>
      </c>
      <c r="I3221" t="s">
        <v>724</v>
      </c>
      <c r="J3221">
        <v>6</v>
      </c>
      <c r="K3221">
        <v>93384.808999999994</v>
      </c>
      <c r="L3221" s="1">
        <f t="shared" si="101"/>
        <v>93.38480899999999</v>
      </c>
    </row>
    <row r="3222" spans="1:12" ht="14.45">
      <c r="A3222" t="s">
        <v>723</v>
      </c>
      <c r="B3222" t="s">
        <v>733</v>
      </c>
      <c r="C3222">
        <v>730900</v>
      </c>
      <c r="D3222" t="s">
        <v>734</v>
      </c>
      <c r="E3222" t="s">
        <v>147</v>
      </c>
      <c r="F3222" t="s">
        <v>292</v>
      </c>
      <c r="G3222" t="str">
        <f t="shared" si="100"/>
        <v>France to World</v>
      </c>
      <c r="H3222">
        <v>2016</v>
      </c>
      <c r="I3222" t="s">
        <v>724</v>
      </c>
      <c r="J3222">
        <v>6</v>
      </c>
      <c r="K3222">
        <v>71397.56</v>
      </c>
      <c r="L3222" s="1">
        <f t="shared" si="101"/>
        <v>71.397559999999999</v>
      </c>
    </row>
    <row r="3223" spans="1:12" ht="14.45">
      <c r="A3223" t="s">
        <v>723</v>
      </c>
      <c r="B3223" t="s">
        <v>733</v>
      </c>
      <c r="C3223">
        <v>730900</v>
      </c>
      <c r="D3223" t="s">
        <v>734</v>
      </c>
      <c r="E3223" t="s">
        <v>147</v>
      </c>
      <c r="F3223" t="s">
        <v>292</v>
      </c>
      <c r="G3223" t="str">
        <f t="shared" si="100"/>
        <v>France to World</v>
      </c>
      <c r="H3223">
        <v>2017</v>
      </c>
      <c r="I3223" t="s">
        <v>724</v>
      </c>
      <c r="J3223">
        <v>6</v>
      </c>
      <c r="K3223">
        <v>94468.922999999995</v>
      </c>
      <c r="L3223" s="1">
        <f t="shared" si="101"/>
        <v>94.46892299999999</v>
      </c>
    </row>
    <row r="3224" spans="1:12" ht="14.45">
      <c r="A3224" t="s">
        <v>723</v>
      </c>
      <c r="B3224" t="s">
        <v>733</v>
      </c>
      <c r="C3224">
        <v>730900</v>
      </c>
      <c r="D3224" t="s">
        <v>734</v>
      </c>
      <c r="E3224" t="s">
        <v>670</v>
      </c>
      <c r="F3224" t="s">
        <v>670</v>
      </c>
      <c r="G3224" t="str">
        <f t="shared" si="100"/>
        <v>France to EU27</v>
      </c>
      <c r="H3224">
        <v>2012</v>
      </c>
      <c r="I3224" t="s">
        <v>724</v>
      </c>
      <c r="J3224">
        <v>6</v>
      </c>
      <c r="K3224">
        <v>53835.112999999998</v>
      </c>
      <c r="L3224" s="1">
        <f t="shared" si="101"/>
        <v>53.835113</v>
      </c>
    </row>
    <row r="3225" spans="1:12" ht="14.45">
      <c r="A3225" t="s">
        <v>723</v>
      </c>
      <c r="B3225" t="s">
        <v>733</v>
      </c>
      <c r="C3225">
        <v>730900</v>
      </c>
      <c r="D3225" t="s">
        <v>734</v>
      </c>
      <c r="E3225" t="s">
        <v>670</v>
      </c>
      <c r="F3225" t="s">
        <v>670</v>
      </c>
      <c r="G3225" t="str">
        <f t="shared" si="100"/>
        <v>France to EU27</v>
      </c>
      <c r="H3225">
        <v>2013</v>
      </c>
      <c r="I3225" t="s">
        <v>724</v>
      </c>
      <c r="J3225">
        <v>6</v>
      </c>
      <c r="K3225">
        <v>39946.963000000003</v>
      </c>
      <c r="L3225" s="1">
        <f t="shared" si="101"/>
        <v>39.946963000000004</v>
      </c>
    </row>
    <row r="3226" spans="1:12" ht="14.45">
      <c r="A3226" t="s">
        <v>723</v>
      </c>
      <c r="B3226" t="s">
        <v>733</v>
      </c>
      <c r="C3226">
        <v>730900</v>
      </c>
      <c r="D3226" t="s">
        <v>734</v>
      </c>
      <c r="E3226" t="s">
        <v>670</v>
      </c>
      <c r="F3226" t="s">
        <v>670</v>
      </c>
      <c r="G3226" t="str">
        <f t="shared" si="100"/>
        <v>France to EU27</v>
      </c>
      <c r="H3226">
        <v>2014</v>
      </c>
      <c r="I3226" t="s">
        <v>724</v>
      </c>
      <c r="J3226">
        <v>6</v>
      </c>
      <c r="K3226">
        <v>36747.133999999998</v>
      </c>
      <c r="L3226" s="1">
        <f t="shared" si="101"/>
        <v>36.747133999999996</v>
      </c>
    </row>
    <row r="3227" spans="1:12" ht="14.45">
      <c r="A3227" t="s">
        <v>723</v>
      </c>
      <c r="B3227" t="s">
        <v>733</v>
      </c>
      <c r="C3227">
        <v>730900</v>
      </c>
      <c r="D3227" t="s">
        <v>734</v>
      </c>
      <c r="E3227" t="s">
        <v>670</v>
      </c>
      <c r="F3227" t="s">
        <v>670</v>
      </c>
      <c r="G3227" t="str">
        <f t="shared" si="100"/>
        <v>France to EU27</v>
      </c>
      <c r="H3227">
        <v>2015</v>
      </c>
      <c r="I3227" t="s">
        <v>724</v>
      </c>
      <c r="J3227">
        <v>6</v>
      </c>
      <c r="K3227">
        <v>29153.574000000001</v>
      </c>
      <c r="L3227" s="1">
        <f t="shared" si="101"/>
        <v>29.153573999999999</v>
      </c>
    </row>
    <row r="3228" spans="1:12" ht="14.45">
      <c r="A3228" t="s">
        <v>723</v>
      </c>
      <c r="B3228" t="s">
        <v>733</v>
      </c>
      <c r="C3228">
        <v>730900</v>
      </c>
      <c r="D3228" t="s">
        <v>734</v>
      </c>
      <c r="E3228" t="s">
        <v>670</v>
      </c>
      <c r="F3228" t="s">
        <v>670</v>
      </c>
      <c r="G3228" t="str">
        <f t="shared" si="100"/>
        <v>France to EU27</v>
      </c>
      <c r="H3228">
        <v>2016</v>
      </c>
      <c r="I3228" t="s">
        <v>724</v>
      </c>
      <c r="J3228">
        <v>6</v>
      </c>
      <c r="K3228">
        <v>24324.647000000001</v>
      </c>
      <c r="L3228" s="1">
        <f t="shared" si="101"/>
        <v>24.324647000000002</v>
      </c>
    </row>
    <row r="3229" spans="1:12" ht="14.45">
      <c r="A3229" t="s">
        <v>723</v>
      </c>
      <c r="B3229" t="s">
        <v>733</v>
      </c>
      <c r="C3229">
        <v>730900</v>
      </c>
      <c r="D3229" t="s">
        <v>734</v>
      </c>
      <c r="E3229" t="s">
        <v>670</v>
      </c>
      <c r="F3229" t="s">
        <v>670</v>
      </c>
      <c r="G3229" t="str">
        <f t="shared" si="100"/>
        <v>France to EU27</v>
      </c>
      <c r="H3229">
        <v>2017</v>
      </c>
      <c r="I3229" t="s">
        <v>724</v>
      </c>
      <c r="J3229">
        <v>6</v>
      </c>
      <c r="K3229">
        <v>29108.007000000001</v>
      </c>
      <c r="L3229" s="1">
        <f t="shared" si="101"/>
        <v>29.108007000000001</v>
      </c>
    </row>
    <row r="3230" spans="1:12" ht="14.45">
      <c r="A3230" t="s">
        <v>723</v>
      </c>
      <c r="B3230" t="s">
        <v>733</v>
      </c>
      <c r="C3230">
        <v>741999</v>
      </c>
      <c r="D3230" t="s">
        <v>734</v>
      </c>
      <c r="E3230" t="s">
        <v>147</v>
      </c>
      <c r="F3230" t="s">
        <v>292</v>
      </c>
      <c r="G3230" t="str">
        <f t="shared" si="100"/>
        <v>France to World</v>
      </c>
      <c r="H3230">
        <v>2012</v>
      </c>
      <c r="I3230" t="s">
        <v>724</v>
      </c>
      <c r="J3230">
        <v>6</v>
      </c>
      <c r="K3230">
        <v>177452.16699999999</v>
      </c>
      <c r="L3230" s="1">
        <f t="shared" si="101"/>
        <v>177.45216699999997</v>
      </c>
    </row>
    <row r="3231" spans="1:12" ht="14.45">
      <c r="A3231" t="s">
        <v>723</v>
      </c>
      <c r="B3231" t="s">
        <v>733</v>
      </c>
      <c r="C3231">
        <v>741999</v>
      </c>
      <c r="D3231" t="s">
        <v>734</v>
      </c>
      <c r="E3231" t="s">
        <v>147</v>
      </c>
      <c r="F3231" t="s">
        <v>292</v>
      </c>
      <c r="G3231" t="str">
        <f t="shared" si="100"/>
        <v>France to World</v>
      </c>
      <c r="H3231">
        <v>2013</v>
      </c>
      <c r="I3231" t="s">
        <v>724</v>
      </c>
      <c r="J3231">
        <v>6</v>
      </c>
      <c r="K3231">
        <v>175307.95199999999</v>
      </c>
      <c r="L3231" s="1">
        <f t="shared" si="101"/>
        <v>175.307952</v>
      </c>
    </row>
    <row r="3232" spans="1:12" ht="14.45">
      <c r="A3232" t="s">
        <v>723</v>
      </c>
      <c r="B3232" t="s">
        <v>733</v>
      </c>
      <c r="C3232">
        <v>741999</v>
      </c>
      <c r="D3232" t="s">
        <v>734</v>
      </c>
      <c r="E3232" t="s">
        <v>147</v>
      </c>
      <c r="F3232" t="s">
        <v>292</v>
      </c>
      <c r="G3232" t="str">
        <f t="shared" si="100"/>
        <v>France to World</v>
      </c>
      <c r="H3232">
        <v>2014</v>
      </c>
      <c r="I3232" t="s">
        <v>724</v>
      </c>
      <c r="J3232">
        <v>6</v>
      </c>
      <c r="K3232">
        <v>181740.41800000001</v>
      </c>
      <c r="L3232" s="1">
        <f t="shared" si="101"/>
        <v>181.74041800000001</v>
      </c>
    </row>
    <row r="3233" spans="1:12" ht="14.45">
      <c r="A3233" t="s">
        <v>723</v>
      </c>
      <c r="B3233" t="s">
        <v>733</v>
      </c>
      <c r="C3233">
        <v>741999</v>
      </c>
      <c r="D3233" t="s">
        <v>734</v>
      </c>
      <c r="E3233" t="s">
        <v>147</v>
      </c>
      <c r="F3233" t="s">
        <v>292</v>
      </c>
      <c r="G3233" t="str">
        <f t="shared" si="100"/>
        <v>France to World</v>
      </c>
      <c r="H3233">
        <v>2015</v>
      </c>
      <c r="I3233" t="s">
        <v>724</v>
      </c>
      <c r="J3233">
        <v>6</v>
      </c>
      <c r="K3233">
        <v>153552.50200000001</v>
      </c>
      <c r="L3233" s="1">
        <f t="shared" si="101"/>
        <v>153.552502</v>
      </c>
    </row>
    <row r="3234" spans="1:12" ht="14.45">
      <c r="A3234" t="s">
        <v>723</v>
      </c>
      <c r="B3234" t="s">
        <v>733</v>
      </c>
      <c r="C3234">
        <v>741999</v>
      </c>
      <c r="D3234" t="s">
        <v>734</v>
      </c>
      <c r="E3234" t="s">
        <v>147</v>
      </c>
      <c r="F3234" t="s">
        <v>292</v>
      </c>
      <c r="G3234" t="str">
        <f t="shared" si="100"/>
        <v>France to World</v>
      </c>
      <c r="H3234">
        <v>2016</v>
      </c>
      <c r="I3234" t="s">
        <v>724</v>
      </c>
      <c r="J3234">
        <v>6</v>
      </c>
      <c r="K3234">
        <v>161374.932</v>
      </c>
      <c r="L3234" s="1">
        <f t="shared" si="101"/>
        <v>161.374932</v>
      </c>
    </row>
    <row r="3235" spans="1:12" ht="14.45">
      <c r="A3235" t="s">
        <v>723</v>
      </c>
      <c r="B3235" t="s">
        <v>733</v>
      </c>
      <c r="C3235">
        <v>741999</v>
      </c>
      <c r="D3235" t="s">
        <v>734</v>
      </c>
      <c r="E3235" t="s">
        <v>147</v>
      </c>
      <c r="F3235" t="s">
        <v>292</v>
      </c>
      <c r="G3235" t="str">
        <f t="shared" si="100"/>
        <v>France to World</v>
      </c>
      <c r="H3235">
        <v>2017</v>
      </c>
      <c r="I3235" t="s">
        <v>724</v>
      </c>
      <c r="J3235">
        <v>6</v>
      </c>
      <c r="K3235">
        <v>176099.00899999999</v>
      </c>
      <c r="L3235" s="1">
        <f t="shared" si="101"/>
        <v>176.099009</v>
      </c>
    </row>
    <row r="3236" spans="1:12" ht="14.45">
      <c r="A3236" t="s">
        <v>723</v>
      </c>
      <c r="B3236" t="s">
        <v>733</v>
      </c>
      <c r="C3236">
        <v>741999</v>
      </c>
      <c r="D3236" t="s">
        <v>734</v>
      </c>
      <c r="E3236" t="s">
        <v>670</v>
      </c>
      <c r="F3236" t="s">
        <v>670</v>
      </c>
      <c r="G3236" t="str">
        <f t="shared" si="100"/>
        <v>France to EU27</v>
      </c>
      <c r="H3236">
        <v>2012</v>
      </c>
      <c r="I3236" t="s">
        <v>724</v>
      </c>
      <c r="J3236">
        <v>6</v>
      </c>
      <c r="K3236">
        <v>116407.24099999999</v>
      </c>
      <c r="L3236" s="1">
        <f t="shared" si="101"/>
        <v>116.407241</v>
      </c>
    </row>
    <row r="3237" spans="1:12" ht="14.45">
      <c r="A3237" t="s">
        <v>723</v>
      </c>
      <c r="B3237" t="s">
        <v>733</v>
      </c>
      <c r="C3237">
        <v>741999</v>
      </c>
      <c r="D3237" t="s">
        <v>734</v>
      </c>
      <c r="E3237" t="s">
        <v>670</v>
      </c>
      <c r="F3237" t="s">
        <v>670</v>
      </c>
      <c r="G3237" t="str">
        <f t="shared" si="100"/>
        <v>France to EU27</v>
      </c>
      <c r="H3237">
        <v>2013</v>
      </c>
      <c r="I3237" t="s">
        <v>724</v>
      </c>
      <c r="J3237">
        <v>6</v>
      </c>
      <c r="K3237">
        <v>103520.285</v>
      </c>
      <c r="L3237" s="1">
        <f t="shared" si="101"/>
        <v>103.520285</v>
      </c>
    </row>
    <row r="3238" spans="1:12" ht="14.45">
      <c r="A3238" t="s">
        <v>723</v>
      </c>
      <c r="B3238" t="s">
        <v>733</v>
      </c>
      <c r="C3238">
        <v>741999</v>
      </c>
      <c r="D3238" t="s">
        <v>734</v>
      </c>
      <c r="E3238" t="s">
        <v>670</v>
      </c>
      <c r="F3238" t="s">
        <v>670</v>
      </c>
      <c r="G3238" t="str">
        <f t="shared" si="100"/>
        <v>France to EU27</v>
      </c>
      <c r="H3238">
        <v>2014</v>
      </c>
      <c r="I3238" t="s">
        <v>724</v>
      </c>
      <c r="J3238">
        <v>6</v>
      </c>
      <c r="K3238">
        <v>111141.701</v>
      </c>
      <c r="L3238" s="1">
        <f t="shared" si="101"/>
        <v>111.141701</v>
      </c>
    </row>
    <row r="3239" spans="1:12" ht="14.45">
      <c r="A3239" t="s">
        <v>723</v>
      </c>
      <c r="B3239" t="s">
        <v>733</v>
      </c>
      <c r="C3239">
        <v>741999</v>
      </c>
      <c r="D3239" t="s">
        <v>734</v>
      </c>
      <c r="E3239" t="s">
        <v>670</v>
      </c>
      <c r="F3239" t="s">
        <v>670</v>
      </c>
      <c r="G3239" t="str">
        <f t="shared" si="100"/>
        <v>France to EU27</v>
      </c>
      <c r="H3239">
        <v>2015</v>
      </c>
      <c r="I3239" t="s">
        <v>724</v>
      </c>
      <c r="J3239">
        <v>6</v>
      </c>
      <c r="K3239">
        <v>91707.032000000007</v>
      </c>
      <c r="L3239" s="1">
        <f t="shared" si="101"/>
        <v>91.707032000000012</v>
      </c>
    </row>
    <row r="3240" spans="1:12" ht="14.45">
      <c r="A3240" t="s">
        <v>723</v>
      </c>
      <c r="B3240" t="s">
        <v>733</v>
      </c>
      <c r="C3240">
        <v>741999</v>
      </c>
      <c r="D3240" t="s">
        <v>734</v>
      </c>
      <c r="E3240" t="s">
        <v>670</v>
      </c>
      <c r="F3240" t="s">
        <v>670</v>
      </c>
      <c r="G3240" t="str">
        <f t="shared" si="100"/>
        <v>France to EU27</v>
      </c>
      <c r="H3240">
        <v>2016</v>
      </c>
      <c r="I3240" t="s">
        <v>724</v>
      </c>
      <c r="J3240">
        <v>6</v>
      </c>
      <c r="K3240">
        <v>97303.862999999998</v>
      </c>
      <c r="L3240" s="1">
        <f t="shared" si="101"/>
        <v>97.303862999999993</v>
      </c>
    </row>
    <row r="3241" spans="1:12" ht="14.45">
      <c r="A3241" t="s">
        <v>723</v>
      </c>
      <c r="B3241" t="s">
        <v>733</v>
      </c>
      <c r="C3241">
        <v>741999</v>
      </c>
      <c r="D3241" t="s">
        <v>734</v>
      </c>
      <c r="E3241" t="s">
        <v>670</v>
      </c>
      <c r="F3241" t="s">
        <v>670</v>
      </c>
      <c r="G3241" t="str">
        <f t="shared" si="100"/>
        <v>France to EU27</v>
      </c>
      <c r="H3241">
        <v>2017</v>
      </c>
      <c r="I3241" t="s">
        <v>724</v>
      </c>
      <c r="J3241">
        <v>6</v>
      </c>
      <c r="K3241">
        <v>101949.783</v>
      </c>
      <c r="L3241" s="1">
        <f t="shared" si="101"/>
        <v>101.949783</v>
      </c>
    </row>
    <row r="3242" spans="1:12" ht="14.45">
      <c r="A3242" t="s">
        <v>723</v>
      </c>
      <c r="B3242" t="s">
        <v>733</v>
      </c>
      <c r="C3242">
        <v>761100</v>
      </c>
      <c r="D3242" t="s">
        <v>734</v>
      </c>
      <c r="E3242" t="s">
        <v>147</v>
      </c>
      <c r="F3242" t="s">
        <v>292</v>
      </c>
      <c r="G3242" t="str">
        <f t="shared" si="100"/>
        <v>France to World</v>
      </c>
      <c r="H3242">
        <v>2012</v>
      </c>
      <c r="I3242" t="s">
        <v>724</v>
      </c>
      <c r="J3242">
        <v>6</v>
      </c>
      <c r="K3242">
        <v>8650.0679999999993</v>
      </c>
      <c r="L3242" s="1">
        <f t="shared" si="101"/>
        <v>8.6500679999999992</v>
      </c>
    </row>
    <row r="3243" spans="1:12" ht="14.45">
      <c r="A3243" t="s">
        <v>723</v>
      </c>
      <c r="B3243" t="s">
        <v>733</v>
      </c>
      <c r="C3243">
        <v>761100</v>
      </c>
      <c r="D3243" t="s">
        <v>734</v>
      </c>
      <c r="E3243" t="s">
        <v>147</v>
      </c>
      <c r="F3243" t="s">
        <v>292</v>
      </c>
      <c r="G3243" t="str">
        <f t="shared" si="100"/>
        <v>France to World</v>
      </c>
      <c r="H3243">
        <v>2013</v>
      </c>
      <c r="I3243" t="s">
        <v>724</v>
      </c>
      <c r="J3243">
        <v>6</v>
      </c>
      <c r="K3243">
        <v>10525.341</v>
      </c>
      <c r="L3243" s="1">
        <f t="shared" si="101"/>
        <v>10.525341000000001</v>
      </c>
    </row>
    <row r="3244" spans="1:12" ht="14.45">
      <c r="A3244" t="s">
        <v>723</v>
      </c>
      <c r="B3244" t="s">
        <v>733</v>
      </c>
      <c r="C3244">
        <v>761100</v>
      </c>
      <c r="D3244" t="s">
        <v>734</v>
      </c>
      <c r="E3244" t="s">
        <v>147</v>
      </c>
      <c r="F3244" t="s">
        <v>292</v>
      </c>
      <c r="G3244" t="str">
        <f t="shared" si="100"/>
        <v>France to World</v>
      </c>
      <c r="H3244">
        <v>2014</v>
      </c>
      <c r="I3244" t="s">
        <v>724</v>
      </c>
      <c r="J3244">
        <v>6</v>
      </c>
      <c r="K3244">
        <v>8454.518</v>
      </c>
      <c r="L3244" s="1">
        <f t="shared" si="101"/>
        <v>8.4545180000000002</v>
      </c>
    </row>
    <row r="3245" spans="1:12" ht="14.45">
      <c r="A3245" t="s">
        <v>723</v>
      </c>
      <c r="B3245" t="s">
        <v>733</v>
      </c>
      <c r="C3245">
        <v>761100</v>
      </c>
      <c r="D3245" t="s">
        <v>734</v>
      </c>
      <c r="E3245" t="s">
        <v>147</v>
      </c>
      <c r="F3245" t="s">
        <v>292</v>
      </c>
      <c r="G3245" t="str">
        <f t="shared" si="100"/>
        <v>France to World</v>
      </c>
      <c r="H3245">
        <v>2015</v>
      </c>
      <c r="I3245" t="s">
        <v>724</v>
      </c>
      <c r="J3245">
        <v>6</v>
      </c>
      <c r="K3245">
        <v>8350.5130000000008</v>
      </c>
      <c r="L3245" s="1">
        <f t="shared" si="101"/>
        <v>8.3505130000000012</v>
      </c>
    </row>
    <row r="3246" spans="1:12" ht="14.45">
      <c r="A3246" t="s">
        <v>723</v>
      </c>
      <c r="B3246" t="s">
        <v>733</v>
      </c>
      <c r="C3246">
        <v>761100</v>
      </c>
      <c r="D3246" t="s">
        <v>734</v>
      </c>
      <c r="E3246" t="s">
        <v>147</v>
      </c>
      <c r="F3246" t="s">
        <v>292</v>
      </c>
      <c r="G3246" t="str">
        <f t="shared" si="100"/>
        <v>France to World</v>
      </c>
      <c r="H3246">
        <v>2016</v>
      </c>
      <c r="I3246" t="s">
        <v>724</v>
      </c>
      <c r="J3246">
        <v>6</v>
      </c>
      <c r="K3246">
        <v>7967.0640000000003</v>
      </c>
      <c r="L3246" s="1">
        <f t="shared" si="101"/>
        <v>7.9670640000000006</v>
      </c>
    </row>
    <row r="3247" spans="1:12" ht="14.45">
      <c r="A3247" t="s">
        <v>723</v>
      </c>
      <c r="B3247" t="s">
        <v>733</v>
      </c>
      <c r="C3247">
        <v>761100</v>
      </c>
      <c r="D3247" t="s">
        <v>734</v>
      </c>
      <c r="E3247" t="s">
        <v>147</v>
      </c>
      <c r="F3247" t="s">
        <v>292</v>
      </c>
      <c r="G3247" t="str">
        <f t="shared" si="100"/>
        <v>France to World</v>
      </c>
      <c r="H3247">
        <v>2017</v>
      </c>
      <c r="I3247" t="s">
        <v>724</v>
      </c>
      <c r="J3247">
        <v>6</v>
      </c>
      <c r="K3247">
        <v>8757.4140000000007</v>
      </c>
      <c r="L3247" s="1">
        <f t="shared" si="101"/>
        <v>8.7574140000000007</v>
      </c>
    </row>
    <row r="3248" spans="1:12" ht="14.45">
      <c r="A3248" t="s">
        <v>723</v>
      </c>
      <c r="B3248" t="s">
        <v>733</v>
      </c>
      <c r="C3248">
        <v>761100</v>
      </c>
      <c r="D3248" t="s">
        <v>734</v>
      </c>
      <c r="E3248" t="s">
        <v>670</v>
      </c>
      <c r="F3248" t="s">
        <v>670</v>
      </c>
      <c r="G3248" t="str">
        <f t="shared" si="100"/>
        <v>France to EU27</v>
      </c>
      <c r="H3248">
        <v>2012</v>
      </c>
      <c r="I3248" t="s">
        <v>724</v>
      </c>
      <c r="J3248">
        <v>6</v>
      </c>
      <c r="K3248">
        <v>6558.7979999999998</v>
      </c>
      <c r="L3248" s="1">
        <f t="shared" si="101"/>
        <v>6.5587979999999995</v>
      </c>
    </row>
    <row r="3249" spans="1:12" ht="14.45">
      <c r="A3249" t="s">
        <v>723</v>
      </c>
      <c r="B3249" t="s">
        <v>733</v>
      </c>
      <c r="C3249">
        <v>761100</v>
      </c>
      <c r="D3249" t="s">
        <v>734</v>
      </c>
      <c r="E3249" t="s">
        <v>670</v>
      </c>
      <c r="F3249" t="s">
        <v>670</v>
      </c>
      <c r="G3249" t="str">
        <f t="shared" si="100"/>
        <v>France to EU27</v>
      </c>
      <c r="H3249">
        <v>2013</v>
      </c>
      <c r="I3249" t="s">
        <v>724</v>
      </c>
      <c r="J3249">
        <v>6</v>
      </c>
      <c r="K3249">
        <v>7401.7079999999996</v>
      </c>
      <c r="L3249" s="1">
        <f t="shared" si="101"/>
        <v>7.4017079999999993</v>
      </c>
    </row>
    <row r="3250" spans="1:12" ht="14.45">
      <c r="A3250" t="s">
        <v>723</v>
      </c>
      <c r="B3250" t="s">
        <v>733</v>
      </c>
      <c r="C3250">
        <v>761100</v>
      </c>
      <c r="D3250" t="s">
        <v>734</v>
      </c>
      <c r="E3250" t="s">
        <v>670</v>
      </c>
      <c r="F3250" t="s">
        <v>670</v>
      </c>
      <c r="G3250" t="str">
        <f t="shared" si="100"/>
        <v>France to EU27</v>
      </c>
      <c r="H3250">
        <v>2014</v>
      </c>
      <c r="I3250" t="s">
        <v>724</v>
      </c>
      <c r="J3250">
        <v>6</v>
      </c>
      <c r="K3250">
        <v>6695.4709999999995</v>
      </c>
      <c r="L3250" s="1">
        <f t="shared" si="101"/>
        <v>6.6954709999999995</v>
      </c>
    </row>
    <row r="3251" spans="1:12" ht="14.45">
      <c r="A3251" t="s">
        <v>723</v>
      </c>
      <c r="B3251" t="s">
        <v>733</v>
      </c>
      <c r="C3251">
        <v>761100</v>
      </c>
      <c r="D3251" t="s">
        <v>734</v>
      </c>
      <c r="E3251" t="s">
        <v>670</v>
      </c>
      <c r="F3251" t="s">
        <v>670</v>
      </c>
      <c r="G3251" t="str">
        <f t="shared" si="100"/>
        <v>France to EU27</v>
      </c>
      <c r="H3251">
        <v>2015</v>
      </c>
      <c r="I3251" t="s">
        <v>724</v>
      </c>
      <c r="J3251">
        <v>6</v>
      </c>
      <c r="K3251">
        <v>7119.2470000000003</v>
      </c>
      <c r="L3251" s="1">
        <f t="shared" si="101"/>
        <v>7.1192470000000005</v>
      </c>
    </row>
    <row r="3252" spans="1:12" ht="14.45">
      <c r="A3252" t="s">
        <v>723</v>
      </c>
      <c r="B3252" t="s">
        <v>733</v>
      </c>
      <c r="C3252">
        <v>761100</v>
      </c>
      <c r="D3252" t="s">
        <v>734</v>
      </c>
      <c r="E3252" t="s">
        <v>670</v>
      </c>
      <c r="F3252" t="s">
        <v>670</v>
      </c>
      <c r="G3252" t="str">
        <f t="shared" si="100"/>
        <v>France to EU27</v>
      </c>
      <c r="H3252">
        <v>2016</v>
      </c>
      <c r="I3252" t="s">
        <v>724</v>
      </c>
      <c r="J3252">
        <v>6</v>
      </c>
      <c r="K3252">
        <v>6435.866</v>
      </c>
      <c r="L3252" s="1">
        <f t="shared" si="101"/>
        <v>6.4358659999999999</v>
      </c>
    </row>
    <row r="3253" spans="1:12" ht="14.45">
      <c r="A3253" t="s">
        <v>723</v>
      </c>
      <c r="B3253" t="s">
        <v>733</v>
      </c>
      <c r="C3253">
        <v>761100</v>
      </c>
      <c r="D3253" t="s">
        <v>734</v>
      </c>
      <c r="E3253" t="s">
        <v>670</v>
      </c>
      <c r="F3253" t="s">
        <v>670</v>
      </c>
      <c r="G3253" t="str">
        <f t="shared" si="100"/>
        <v>France to EU27</v>
      </c>
      <c r="H3253">
        <v>2017</v>
      </c>
      <c r="I3253" t="s">
        <v>724</v>
      </c>
      <c r="J3253">
        <v>6</v>
      </c>
      <c r="K3253">
        <v>6691.96</v>
      </c>
      <c r="L3253" s="1">
        <f t="shared" si="101"/>
        <v>6.6919599999999999</v>
      </c>
    </row>
    <row r="3254" spans="1:12" ht="14.45">
      <c r="A3254" t="s">
        <v>723</v>
      </c>
      <c r="B3254" t="s">
        <v>733</v>
      </c>
      <c r="C3254">
        <v>8405</v>
      </c>
      <c r="D3254" t="s">
        <v>734</v>
      </c>
      <c r="E3254" t="s">
        <v>147</v>
      </c>
      <c r="F3254" t="s">
        <v>292</v>
      </c>
      <c r="G3254" t="str">
        <f t="shared" si="100"/>
        <v>France to World</v>
      </c>
      <c r="H3254">
        <v>2012</v>
      </c>
      <c r="I3254" t="s">
        <v>724</v>
      </c>
      <c r="J3254">
        <v>6</v>
      </c>
      <c r="K3254">
        <v>52857.423000000003</v>
      </c>
      <c r="L3254" s="1">
        <f t="shared" si="101"/>
        <v>52.857423000000004</v>
      </c>
    </row>
    <row r="3255" spans="1:12" ht="14.45">
      <c r="A3255" t="s">
        <v>723</v>
      </c>
      <c r="B3255" t="s">
        <v>733</v>
      </c>
      <c r="C3255">
        <v>8405</v>
      </c>
      <c r="D3255" t="s">
        <v>734</v>
      </c>
      <c r="E3255" t="s">
        <v>147</v>
      </c>
      <c r="F3255" t="s">
        <v>292</v>
      </c>
      <c r="G3255" t="str">
        <f t="shared" si="100"/>
        <v>France to World</v>
      </c>
      <c r="H3255">
        <v>2013</v>
      </c>
      <c r="I3255" t="s">
        <v>724</v>
      </c>
      <c r="J3255">
        <v>6</v>
      </c>
      <c r="K3255">
        <v>23388.561000000002</v>
      </c>
      <c r="L3255" s="1">
        <f t="shared" si="101"/>
        <v>23.388561000000003</v>
      </c>
    </row>
    <row r="3256" spans="1:12" ht="14.45">
      <c r="A3256" t="s">
        <v>723</v>
      </c>
      <c r="B3256" t="s">
        <v>733</v>
      </c>
      <c r="C3256">
        <v>8405</v>
      </c>
      <c r="D3256" t="s">
        <v>734</v>
      </c>
      <c r="E3256" t="s">
        <v>147</v>
      </c>
      <c r="F3256" t="s">
        <v>292</v>
      </c>
      <c r="G3256" t="str">
        <f t="shared" si="100"/>
        <v>France to World</v>
      </c>
      <c r="H3256">
        <v>2014</v>
      </c>
      <c r="I3256" t="s">
        <v>724</v>
      </c>
      <c r="J3256">
        <v>6</v>
      </c>
      <c r="K3256">
        <v>13386.375</v>
      </c>
      <c r="L3256" s="1">
        <f t="shared" si="101"/>
        <v>13.386374999999999</v>
      </c>
    </row>
    <row r="3257" spans="1:12" ht="14.45">
      <c r="A3257" t="s">
        <v>723</v>
      </c>
      <c r="B3257" t="s">
        <v>733</v>
      </c>
      <c r="C3257">
        <v>8405</v>
      </c>
      <c r="D3257" t="s">
        <v>734</v>
      </c>
      <c r="E3257" t="s">
        <v>147</v>
      </c>
      <c r="F3257" t="s">
        <v>292</v>
      </c>
      <c r="G3257" t="str">
        <f t="shared" si="100"/>
        <v>France to World</v>
      </c>
      <c r="H3257">
        <v>2015</v>
      </c>
      <c r="I3257" t="s">
        <v>724</v>
      </c>
      <c r="J3257">
        <v>6</v>
      </c>
      <c r="K3257">
        <v>22947.835999999999</v>
      </c>
      <c r="L3257" s="1">
        <f t="shared" si="101"/>
        <v>22.947835999999999</v>
      </c>
    </row>
    <row r="3258" spans="1:12" ht="14.45">
      <c r="A3258" t="s">
        <v>723</v>
      </c>
      <c r="B3258" t="s">
        <v>733</v>
      </c>
      <c r="C3258">
        <v>8405</v>
      </c>
      <c r="D3258" t="s">
        <v>734</v>
      </c>
      <c r="E3258" t="s">
        <v>147</v>
      </c>
      <c r="F3258" t="s">
        <v>292</v>
      </c>
      <c r="G3258" t="str">
        <f t="shared" si="100"/>
        <v>France to World</v>
      </c>
      <c r="H3258">
        <v>2016</v>
      </c>
      <c r="I3258" t="s">
        <v>724</v>
      </c>
      <c r="J3258">
        <v>6</v>
      </c>
      <c r="K3258">
        <v>20933.566999999999</v>
      </c>
      <c r="L3258" s="1">
        <f t="shared" si="101"/>
        <v>20.933567</v>
      </c>
    </row>
    <row r="3259" spans="1:12" ht="14.45">
      <c r="A3259" t="s">
        <v>723</v>
      </c>
      <c r="B3259" t="s">
        <v>733</v>
      </c>
      <c r="C3259">
        <v>8405</v>
      </c>
      <c r="D3259" t="s">
        <v>734</v>
      </c>
      <c r="E3259" t="s">
        <v>147</v>
      </c>
      <c r="F3259" t="s">
        <v>292</v>
      </c>
      <c r="G3259" t="str">
        <f t="shared" si="100"/>
        <v>France to World</v>
      </c>
      <c r="H3259">
        <v>2017</v>
      </c>
      <c r="I3259" t="s">
        <v>724</v>
      </c>
      <c r="J3259">
        <v>6</v>
      </c>
      <c r="K3259">
        <v>13325.521000000001</v>
      </c>
      <c r="L3259" s="1">
        <f t="shared" si="101"/>
        <v>13.325521</v>
      </c>
    </row>
    <row r="3260" spans="1:12" ht="14.45">
      <c r="A3260" t="s">
        <v>723</v>
      </c>
      <c r="B3260" t="s">
        <v>733</v>
      </c>
      <c r="C3260">
        <v>8405</v>
      </c>
      <c r="D3260" t="s">
        <v>734</v>
      </c>
      <c r="E3260" t="s">
        <v>670</v>
      </c>
      <c r="F3260" t="s">
        <v>670</v>
      </c>
      <c r="G3260" t="str">
        <f t="shared" si="100"/>
        <v>France to EU27</v>
      </c>
      <c r="H3260">
        <v>2012</v>
      </c>
      <c r="I3260" t="s">
        <v>724</v>
      </c>
      <c r="J3260">
        <v>6</v>
      </c>
      <c r="K3260">
        <v>34891.065000000002</v>
      </c>
      <c r="L3260" s="1">
        <f t="shared" si="101"/>
        <v>34.891065000000005</v>
      </c>
    </row>
    <row r="3261" spans="1:12" ht="14.45">
      <c r="A3261" t="s">
        <v>723</v>
      </c>
      <c r="B3261" t="s">
        <v>733</v>
      </c>
      <c r="C3261">
        <v>8405</v>
      </c>
      <c r="D3261" t="s">
        <v>734</v>
      </c>
      <c r="E3261" t="s">
        <v>670</v>
      </c>
      <c r="F3261" t="s">
        <v>670</v>
      </c>
      <c r="G3261" t="str">
        <f t="shared" si="100"/>
        <v>France to EU27</v>
      </c>
      <c r="H3261">
        <v>2013</v>
      </c>
      <c r="I3261" t="s">
        <v>724</v>
      </c>
      <c r="J3261">
        <v>6</v>
      </c>
      <c r="K3261">
        <v>5007.4690000000001</v>
      </c>
      <c r="L3261" s="1">
        <f t="shared" si="101"/>
        <v>5.0074690000000004</v>
      </c>
    </row>
    <row r="3262" spans="1:12" ht="14.45">
      <c r="A3262" t="s">
        <v>723</v>
      </c>
      <c r="B3262" t="s">
        <v>733</v>
      </c>
      <c r="C3262">
        <v>8405</v>
      </c>
      <c r="D3262" t="s">
        <v>734</v>
      </c>
      <c r="E3262" t="s">
        <v>670</v>
      </c>
      <c r="F3262" t="s">
        <v>670</v>
      </c>
      <c r="G3262" t="str">
        <f t="shared" si="100"/>
        <v>France to EU27</v>
      </c>
      <c r="H3262">
        <v>2014</v>
      </c>
      <c r="I3262" t="s">
        <v>724</v>
      </c>
      <c r="J3262">
        <v>6</v>
      </c>
      <c r="K3262">
        <v>2521.491</v>
      </c>
      <c r="L3262" s="1">
        <f t="shared" si="101"/>
        <v>2.5214910000000001</v>
      </c>
    </row>
    <row r="3263" spans="1:12" ht="14.45">
      <c r="A3263" t="s">
        <v>723</v>
      </c>
      <c r="B3263" t="s">
        <v>733</v>
      </c>
      <c r="C3263">
        <v>8405</v>
      </c>
      <c r="D3263" t="s">
        <v>734</v>
      </c>
      <c r="E3263" t="s">
        <v>670</v>
      </c>
      <c r="F3263" t="s">
        <v>670</v>
      </c>
      <c r="G3263" t="str">
        <f t="shared" si="100"/>
        <v>France to EU27</v>
      </c>
      <c r="H3263">
        <v>2015</v>
      </c>
      <c r="I3263" t="s">
        <v>724</v>
      </c>
      <c r="J3263">
        <v>6</v>
      </c>
      <c r="K3263">
        <v>3716.261</v>
      </c>
      <c r="L3263" s="1">
        <f t="shared" si="101"/>
        <v>3.7162609999999998</v>
      </c>
    </row>
    <row r="3264" spans="1:12" ht="14.45">
      <c r="A3264" t="s">
        <v>723</v>
      </c>
      <c r="B3264" t="s">
        <v>733</v>
      </c>
      <c r="C3264">
        <v>8405</v>
      </c>
      <c r="D3264" t="s">
        <v>734</v>
      </c>
      <c r="E3264" t="s">
        <v>670</v>
      </c>
      <c r="F3264" t="s">
        <v>670</v>
      </c>
      <c r="G3264" t="str">
        <f t="shared" si="100"/>
        <v>France to EU27</v>
      </c>
      <c r="H3264">
        <v>2016</v>
      </c>
      <c r="I3264" t="s">
        <v>724</v>
      </c>
      <c r="J3264">
        <v>6</v>
      </c>
      <c r="K3264">
        <v>4570.7650000000003</v>
      </c>
      <c r="L3264" s="1">
        <f t="shared" si="101"/>
        <v>4.5707650000000006</v>
      </c>
    </row>
    <row r="3265" spans="1:12" ht="14.45">
      <c r="A3265" t="s">
        <v>723</v>
      </c>
      <c r="B3265" t="s">
        <v>733</v>
      </c>
      <c r="C3265">
        <v>8405</v>
      </c>
      <c r="D3265" t="s">
        <v>734</v>
      </c>
      <c r="E3265" t="s">
        <v>670</v>
      </c>
      <c r="F3265" t="s">
        <v>670</v>
      </c>
      <c r="G3265" t="str">
        <f t="shared" si="100"/>
        <v>France to EU27</v>
      </c>
      <c r="H3265">
        <v>2017</v>
      </c>
      <c r="I3265" t="s">
        <v>724</v>
      </c>
      <c r="J3265">
        <v>6</v>
      </c>
      <c r="K3265">
        <v>5851.6549999999997</v>
      </c>
      <c r="L3265" s="1">
        <f t="shared" si="101"/>
        <v>5.8516550000000001</v>
      </c>
    </row>
    <row r="3266" spans="1:12" ht="14.45">
      <c r="A3266" t="s">
        <v>723</v>
      </c>
      <c r="B3266" t="s">
        <v>733</v>
      </c>
      <c r="C3266">
        <v>841931</v>
      </c>
      <c r="D3266" t="s">
        <v>734</v>
      </c>
      <c r="E3266" t="s">
        <v>147</v>
      </c>
      <c r="F3266" t="s">
        <v>292</v>
      </c>
      <c r="G3266" t="str">
        <f t="shared" si="100"/>
        <v>France to World</v>
      </c>
      <c r="H3266">
        <v>2012</v>
      </c>
      <c r="I3266" t="s">
        <v>724</v>
      </c>
      <c r="J3266">
        <v>6</v>
      </c>
      <c r="K3266">
        <v>10827.928</v>
      </c>
      <c r="L3266" s="1">
        <f t="shared" si="101"/>
        <v>10.827928</v>
      </c>
    </row>
    <row r="3267" spans="1:12" ht="14.45">
      <c r="A3267" t="s">
        <v>723</v>
      </c>
      <c r="B3267" t="s">
        <v>733</v>
      </c>
      <c r="C3267">
        <v>841931</v>
      </c>
      <c r="D3267" t="s">
        <v>734</v>
      </c>
      <c r="E3267" t="s">
        <v>147</v>
      </c>
      <c r="F3267" t="s">
        <v>292</v>
      </c>
      <c r="G3267" t="str">
        <f t="shared" si="100"/>
        <v>France to World</v>
      </c>
      <c r="H3267">
        <v>2013</v>
      </c>
      <c r="I3267" t="s">
        <v>724</v>
      </c>
      <c r="J3267">
        <v>6</v>
      </c>
      <c r="K3267">
        <v>11442.447</v>
      </c>
      <c r="L3267" s="1">
        <f t="shared" si="101"/>
        <v>11.442447</v>
      </c>
    </row>
    <row r="3268" spans="1:12" ht="14.45">
      <c r="A3268" t="s">
        <v>723</v>
      </c>
      <c r="B3268" t="s">
        <v>733</v>
      </c>
      <c r="C3268">
        <v>841931</v>
      </c>
      <c r="D3268" t="s">
        <v>734</v>
      </c>
      <c r="E3268" t="s">
        <v>147</v>
      </c>
      <c r="F3268" t="s">
        <v>292</v>
      </c>
      <c r="G3268" t="str">
        <f t="shared" si="100"/>
        <v>France to World</v>
      </c>
      <c r="H3268">
        <v>2014</v>
      </c>
      <c r="I3268" t="s">
        <v>724</v>
      </c>
      <c r="J3268">
        <v>6</v>
      </c>
      <c r="K3268">
        <v>11493.983</v>
      </c>
      <c r="L3268" s="1">
        <f t="shared" si="101"/>
        <v>11.493983</v>
      </c>
    </row>
    <row r="3269" spans="1:12" ht="14.45">
      <c r="A3269" t="s">
        <v>723</v>
      </c>
      <c r="B3269" t="s">
        <v>733</v>
      </c>
      <c r="C3269">
        <v>841931</v>
      </c>
      <c r="D3269" t="s">
        <v>734</v>
      </c>
      <c r="E3269" t="s">
        <v>147</v>
      </c>
      <c r="F3269" t="s">
        <v>292</v>
      </c>
      <c r="G3269" t="str">
        <f t="shared" si="100"/>
        <v>France to World</v>
      </c>
      <c r="H3269">
        <v>2015</v>
      </c>
      <c r="I3269" t="s">
        <v>724</v>
      </c>
      <c r="J3269">
        <v>6</v>
      </c>
      <c r="K3269">
        <v>15095.186</v>
      </c>
      <c r="L3269" s="1">
        <f t="shared" si="101"/>
        <v>15.095186</v>
      </c>
    </row>
    <row r="3270" spans="1:12" ht="14.45">
      <c r="A3270" t="s">
        <v>723</v>
      </c>
      <c r="B3270" t="s">
        <v>733</v>
      </c>
      <c r="C3270">
        <v>841931</v>
      </c>
      <c r="D3270" t="s">
        <v>734</v>
      </c>
      <c r="E3270" t="s">
        <v>147</v>
      </c>
      <c r="F3270" t="s">
        <v>292</v>
      </c>
      <c r="G3270" t="str">
        <f t="shared" si="100"/>
        <v>France to World</v>
      </c>
      <c r="H3270">
        <v>2016</v>
      </c>
      <c r="I3270" t="s">
        <v>724</v>
      </c>
      <c r="J3270">
        <v>6</v>
      </c>
      <c r="K3270">
        <v>5403.759</v>
      </c>
      <c r="L3270" s="1">
        <f t="shared" si="101"/>
        <v>5.403759</v>
      </c>
    </row>
    <row r="3271" spans="1:12" ht="14.45">
      <c r="A3271" t="s">
        <v>723</v>
      </c>
      <c r="B3271" t="s">
        <v>733</v>
      </c>
      <c r="C3271">
        <v>841931</v>
      </c>
      <c r="D3271" t="s">
        <v>734</v>
      </c>
      <c r="E3271" t="s">
        <v>147</v>
      </c>
      <c r="F3271" t="s">
        <v>292</v>
      </c>
      <c r="G3271" t="str">
        <f t="shared" si="100"/>
        <v>France to World</v>
      </c>
      <c r="H3271">
        <v>2017</v>
      </c>
      <c r="I3271" t="s">
        <v>724</v>
      </c>
      <c r="J3271">
        <v>6</v>
      </c>
      <c r="K3271">
        <v>8844.8770000000004</v>
      </c>
      <c r="L3271" s="1">
        <f t="shared" si="101"/>
        <v>8.8448770000000003</v>
      </c>
    </row>
    <row r="3272" spans="1:12" ht="14.45">
      <c r="A3272" t="s">
        <v>723</v>
      </c>
      <c r="B3272" t="s">
        <v>733</v>
      </c>
      <c r="C3272">
        <v>841931</v>
      </c>
      <c r="D3272" t="s">
        <v>734</v>
      </c>
      <c r="E3272" t="s">
        <v>670</v>
      </c>
      <c r="F3272" t="s">
        <v>670</v>
      </c>
      <c r="G3272" t="str">
        <f t="shared" si="100"/>
        <v>France to EU27</v>
      </c>
      <c r="H3272">
        <v>2012</v>
      </c>
      <c r="I3272" t="s">
        <v>724</v>
      </c>
      <c r="J3272">
        <v>6</v>
      </c>
      <c r="K3272">
        <v>6360.9070000000002</v>
      </c>
      <c r="L3272" s="1">
        <f t="shared" si="101"/>
        <v>6.3609070000000001</v>
      </c>
    </row>
    <row r="3273" spans="1:12" ht="14.45">
      <c r="A3273" t="s">
        <v>723</v>
      </c>
      <c r="B3273" t="s">
        <v>733</v>
      </c>
      <c r="C3273">
        <v>841931</v>
      </c>
      <c r="D3273" t="s">
        <v>734</v>
      </c>
      <c r="E3273" t="s">
        <v>670</v>
      </c>
      <c r="F3273" t="s">
        <v>670</v>
      </c>
      <c r="G3273" t="str">
        <f t="shared" ref="G3273:G3336" si="102">CONCATENATE(D3273, " to ", F3273)</f>
        <v>France to EU27</v>
      </c>
      <c r="H3273">
        <v>2013</v>
      </c>
      <c r="I3273" t="s">
        <v>724</v>
      </c>
      <c r="J3273">
        <v>6</v>
      </c>
      <c r="K3273">
        <v>5324.0959999999995</v>
      </c>
      <c r="L3273" s="1">
        <f t="shared" ref="L3273:L3336" si="103">K3273/1000</f>
        <v>5.3240959999999999</v>
      </c>
    </row>
    <row r="3274" spans="1:12" ht="14.45">
      <c r="A3274" t="s">
        <v>723</v>
      </c>
      <c r="B3274" t="s">
        <v>733</v>
      </c>
      <c r="C3274">
        <v>841931</v>
      </c>
      <c r="D3274" t="s">
        <v>734</v>
      </c>
      <c r="E3274" t="s">
        <v>670</v>
      </c>
      <c r="F3274" t="s">
        <v>670</v>
      </c>
      <c r="G3274" t="str">
        <f t="shared" si="102"/>
        <v>France to EU27</v>
      </c>
      <c r="H3274">
        <v>2014</v>
      </c>
      <c r="I3274" t="s">
        <v>724</v>
      </c>
      <c r="J3274">
        <v>6</v>
      </c>
      <c r="K3274">
        <v>7167.4989999999998</v>
      </c>
      <c r="L3274" s="1">
        <f t="shared" si="103"/>
        <v>7.1674989999999994</v>
      </c>
    </row>
    <row r="3275" spans="1:12" ht="14.45">
      <c r="A3275" t="s">
        <v>723</v>
      </c>
      <c r="B3275" t="s">
        <v>733</v>
      </c>
      <c r="C3275">
        <v>841931</v>
      </c>
      <c r="D3275" t="s">
        <v>734</v>
      </c>
      <c r="E3275" t="s">
        <v>670</v>
      </c>
      <c r="F3275" t="s">
        <v>670</v>
      </c>
      <c r="G3275" t="str">
        <f t="shared" si="102"/>
        <v>France to EU27</v>
      </c>
      <c r="H3275">
        <v>2015</v>
      </c>
      <c r="I3275" t="s">
        <v>724</v>
      </c>
      <c r="J3275">
        <v>6</v>
      </c>
      <c r="K3275">
        <v>8658.7379999999994</v>
      </c>
      <c r="L3275" s="1">
        <f t="shared" si="103"/>
        <v>8.6587379999999996</v>
      </c>
    </row>
    <row r="3276" spans="1:12" ht="14.45">
      <c r="A3276" t="s">
        <v>723</v>
      </c>
      <c r="B3276" t="s">
        <v>733</v>
      </c>
      <c r="C3276">
        <v>841931</v>
      </c>
      <c r="D3276" t="s">
        <v>734</v>
      </c>
      <c r="E3276" t="s">
        <v>670</v>
      </c>
      <c r="F3276" t="s">
        <v>670</v>
      </c>
      <c r="G3276" t="str">
        <f t="shared" si="102"/>
        <v>France to EU27</v>
      </c>
      <c r="H3276">
        <v>2016</v>
      </c>
      <c r="I3276" t="s">
        <v>724</v>
      </c>
      <c r="J3276">
        <v>6</v>
      </c>
      <c r="K3276">
        <v>2975.3870000000002</v>
      </c>
      <c r="L3276" s="1">
        <f t="shared" si="103"/>
        <v>2.975387</v>
      </c>
    </row>
    <row r="3277" spans="1:12" ht="14.45">
      <c r="A3277" t="s">
        <v>723</v>
      </c>
      <c r="B3277" t="s">
        <v>733</v>
      </c>
      <c r="C3277">
        <v>841931</v>
      </c>
      <c r="D3277" t="s">
        <v>734</v>
      </c>
      <c r="E3277" t="s">
        <v>670</v>
      </c>
      <c r="F3277" t="s">
        <v>670</v>
      </c>
      <c r="G3277" t="str">
        <f t="shared" si="102"/>
        <v>France to EU27</v>
      </c>
      <c r="H3277">
        <v>2017</v>
      </c>
      <c r="I3277" t="s">
        <v>724</v>
      </c>
      <c r="J3277">
        <v>6</v>
      </c>
      <c r="K3277">
        <v>3307.3760000000002</v>
      </c>
      <c r="L3277" s="1">
        <f t="shared" si="103"/>
        <v>3.3073760000000001</v>
      </c>
    </row>
    <row r="3278" spans="1:12" ht="14.45">
      <c r="A3278" t="s">
        <v>723</v>
      </c>
      <c r="B3278" t="s">
        <v>733</v>
      </c>
      <c r="C3278">
        <v>841940</v>
      </c>
      <c r="D3278" t="s">
        <v>734</v>
      </c>
      <c r="E3278" t="s">
        <v>147</v>
      </c>
      <c r="F3278" t="s">
        <v>292</v>
      </c>
      <c r="G3278" t="str">
        <f t="shared" si="102"/>
        <v>France to World</v>
      </c>
      <c r="H3278">
        <v>2012</v>
      </c>
      <c r="I3278" t="s">
        <v>724</v>
      </c>
      <c r="J3278">
        <v>6</v>
      </c>
      <c r="K3278">
        <v>47611.425999999999</v>
      </c>
      <c r="L3278" s="1">
        <f t="shared" si="103"/>
        <v>47.611426000000002</v>
      </c>
    </row>
    <row r="3279" spans="1:12" ht="14.45">
      <c r="A3279" t="s">
        <v>723</v>
      </c>
      <c r="B3279" t="s">
        <v>733</v>
      </c>
      <c r="C3279">
        <v>841940</v>
      </c>
      <c r="D3279" t="s">
        <v>734</v>
      </c>
      <c r="E3279" t="s">
        <v>147</v>
      </c>
      <c r="F3279" t="s">
        <v>292</v>
      </c>
      <c r="G3279" t="str">
        <f t="shared" si="102"/>
        <v>France to World</v>
      </c>
      <c r="H3279">
        <v>2013</v>
      </c>
      <c r="I3279" t="s">
        <v>724</v>
      </c>
      <c r="J3279">
        <v>6</v>
      </c>
      <c r="K3279">
        <v>25476.839</v>
      </c>
      <c r="L3279" s="1">
        <f t="shared" si="103"/>
        <v>25.476838999999998</v>
      </c>
    </row>
    <row r="3280" spans="1:12" ht="14.45">
      <c r="A3280" t="s">
        <v>723</v>
      </c>
      <c r="B3280" t="s">
        <v>733</v>
      </c>
      <c r="C3280">
        <v>841940</v>
      </c>
      <c r="D3280" t="s">
        <v>734</v>
      </c>
      <c r="E3280" t="s">
        <v>147</v>
      </c>
      <c r="F3280" t="s">
        <v>292</v>
      </c>
      <c r="G3280" t="str">
        <f t="shared" si="102"/>
        <v>France to World</v>
      </c>
      <c r="H3280">
        <v>2014</v>
      </c>
      <c r="I3280" t="s">
        <v>724</v>
      </c>
      <c r="J3280">
        <v>6</v>
      </c>
      <c r="K3280">
        <v>26209.960999999999</v>
      </c>
      <c r="L3280" s="1">
        <f t="shared" si="103"/>
        <v>26.209961</v>
      </c>
    </row>
    <row r="3281" spans="1:12" ht="14.45">
      <c r="A3281" t="s">
        <v>723</v>
      </c>
      <c r="B3281" t="s">
        <v>733</v>
      </c>
      <c r="C3281">
        <v>841940</v>
      </c>
      <c r="D3281" t="s">
        <v>734</v>
      </c>
      <c r="E3281" t="s">
        <v>147</v>
      </c>
      <c r="F3281" t="s">
        <v>292</v>
      </c>
      <c r="G3281" t="str">
        <f t="shared" si="102"/>
        <v>France to World</v>
      </c>
      <c r="H3281">
        <v>2015</v>
      </c>
      <c r="I3281" t="s">
        <v>724</v>
      </c>
      <c r="J3281">
        <v>6</v>
      </c>
      <c r="K3281">
        <v>9259.31</v>
      </c>
      <c r="L3281" s="1">
        <f t="shared" si="103"/>
        <v>9.2593099999999993</v>
      </c>
    </row>
    <row r="3282" spans="1:12" ht="14.45">
      <c r="A3282" t="s">
        <v>723</v>
      </c>
      <c r="B3282" t="s">
        <v>733</v>
      </c>
      <c r="C3282">
        <v>841940</v>
      </c>
      <c r="D3282" t="s">
        <v>734</v>
      </c>
      <c r="E3282" t="s">
        <v>147</v>
      </c>
      <c r="F3282" t="s">
        <v>292</v>
      </c>
      <c r="G3282" t="str">
        <f t="shared" si="102"/>
        <v>France to World</v>
      </c>
      <c r="H3282">
        <v>2016</v>
      </c>
      <c r="I3282" t="s">
        <v>724</v>
      </c>
      <c r="J3282">
        <v>6</v>
      </c>
      <c r="K3282">
        <v>19589.755000000001</v>
      </c>
      <c r="L3282" s="1">
        <f t="shared" si="103"/>
        <v>19.589755</v>
      </c>
    </row>
    <row r="3283" spans="1:12" ht="14.45">
      <c r="A3283" t="s">
        <v>723</v>
      </c>
      <c r="B3283" t="s">
        <v>733</v>
      </c>
      <c r="C3283">
        <v>841940</v>
      </c>
      <c r="D3283" t="s">
        <v>734</v>
      </c>
      <c r="E3283" t="s">
        <v>147</v>
      </c>
      <c r="F3283" t="s">
        <v>292</v>
      </c>
      <c r="G3283" t="str">
        <f t="shared" si="102"/>
        <v>France to World</v>
      </c>
      <c r="H3283">
        <v>2017</v>
      </c>
      <c r="I3283" t="s">
        <v>724</v>
      </c>
      <c r="J3283">
        <v>6</v>
      </c>
      <c r="K3283">
        <v>11352.286</v>
      </c>
      <c r="L3283" s="1">
        <f t="shared" si="103"/>
        <v>11.352285999999999</v>
      </c>
    </row>
    <row r="3284" spans="1:12" ht="14.45">
      <c r="A3284" t="s">
        <v>723</v>
      </c>
      <c r="B3284" t="s">
        <v>733</v>
      </c>
      <c r="C3284">
        <v>841940</v>
      </c>
      <c r="D3284" t="s">
        <v>734</v>
      </c>
      <c r="E3284" t="s">
        <v>670</v>
      </c>
      <c r="F3284" t="s">
        <v>670</v>
      </c>
      <c r="G3284" t="str">
        <f t="shared" si="102"/>
        <v>France to EU27</v>
      </c>
      <c r="H3284">
        <v>2012</v>
      </c>
      <c r="I3284" t="s">
        <v>724</v>
      </c>
      <c r="J3284">
        <v>6</v>
      </c>
      <c r="K3284">
        <v>1782.4670000000001</v>
      </c>
      <c r="L3284" s="1">
        <f t="shared" si="103"/>
        <v>1.782467</v>
      </c>
    </row>
    <row r="3285" spans="1:12" ht="14.45">
      <c r="A3285" t="s">
        <v>723</v>
      </c>
      <c r="B3285" t="s">
        <v>733</v>
      </c>
      <c r="C3285">
        <v>841940</v>
      </c>
      <c r="D3285" t="s">
        <v>734</v>
      </c>
      <c r="E3285" t="s">
        <v>670</v>
      </c>
      <c r="F3285" t="s">
        <v>670</v>
      </c>
      <c r="G3285" t="str">
        <f t="shared" si="102"/>
        <v>France to EU27</v>
      </c>
      <c r="H3285">
        <v>2013</v>
      </c>
      <c r="I3285" t="s">
        <v>724</v>
      </c>
      <c r="J3285">
        <v>6</v>
      </c>
      <c r="K3285">
        <v>5593.3140000000003</v>
      </c>
      <c r="L3285" s="1">
        <f t="shared" si="103"/>
        <v>5.5933140000000003</v>
      </c>
    </row>
    <row r="3286" spans="1:12" ht="14.45">
      <c r="A3286" t="s">
        <v>723</v>
      </c>
      <c r="B3286" t="s">
        <v>733</v>
      </c>
      <c r="C3286">
        <v>841940</v>
      </c>
      <c r="D3286" t="s">
        <v>734</v>
      </c>
      <c r="E3286" t="s">
        <v>670</v>
      </c>
      <c r="F3286" t="s">
        <v>670</v>
      </c>
      <c r="G3286" t="str">
        <f t="shared" si="102"/>
        <v>France to EU27</v>
      </c>
      <c r="H3286">
        <v>2014</v>
      </c>
      <c r="I3286" t="s">
        <v>724</v>
      </c>
      <c r="J3286">
        <v>6</v>
      </c>
      <c r="K3286">
        <v>7185.6959999999999</v>
      </c>
      <c r="L3286" s="1">
        <f t="shared" si="103"/>
        <v>7.1856960000000001</v>
      </c>
    </row>
    <row r="3287" spans="1:12" ht="14.45">
      <c r="A3287" t="s">
        <v>723</v>
      </c>
      <c r="B3287" t="s">
        <v>733</v>
      </c>
      <c r="C3287">
        <v>841940</v>
      </c>
      <c r="D3287" t="s">
        <v>734</v>
      </c>
      <c r="E3287" t="s">
        <v>670</v>
      </c>
      <c r="F3287" t="s">
        <v>670</v>
      </c>
      <c r="G3287" t="str">
        <f t="shared" si="102"/>
        <v>France to EU27</v>
      </c>
      <c r="H3287">
        <v>2015</v>
      </c>
      <c r="I3287" t="s">
        <v>724</v>
      </c>
      <c r="J3287">
        <v>6</v>
      </c>
      <c r="K3287">
        <v>2533.8270000000002</v>
      </c>
      <c r="L3287" s="1">
        <f t="shared" si="103"/>
        <v>2.5338270000000001</v>
      </c>
    </row>
    <row r="3288" spans="1:12" ht="14.45">
      <c r="A3288" t="s">
        <v>723</v>
      </c>
      <c r="B3288" t="s">
        <v>733</v>
      </c>
      <c r="C3288">
        <v>841940</v>
      </c>
      <c r="D3288" t="s">
        <v>734</v>
      </c>
      <c r="E3288" t="s">
        <v>670</v>
      </c>
      <c r="F3288" t="s">
        <v>670</v>
      </c>
      <c r="G3288" t="str">
        <f t="shared" si="102"/>
        <v>France to EU27</v>
      </c>
      <c r="H3288">
        <v>2016</v>
      </c>
      <c r="I3288" t="s">
        <v>724</v>
      </c>
      <c r="J3288">
        <v>6</v>
      </c>
      <c r="K3288">
        <v>2391.3339999999998</v>
      </c>
      <c r="L3288" s="1">
        <f t="shared" si="103"/>
        <v>2.3913339999999996</v>
      </c>
    </row>
    <row r="3289" spans="1:12" ht="14.45">
      <c r="A3289" t="s">
        <v>723</v>
      </c>
      <c r="B3289" t="s">
        <v>733</v>
      </c>
      <c r="C3289">
        <v>841940</v>
      </c>
      <c r="D3289" t="s">
        <v>734</v>
      </c>
      <c r="E3289" t="s">
        <v>670</v>
      </c>
      <c r="F3289" t="s">
        <v>670</v>
      </c>
      <c r="G3289" t="str">
        <f t="shared" si="102"/>
        <v>France to EU27</v>
      </c>
      <c r="H3289">
        <v>2017</v>
      </c>
      <c r="I3289" t="s">
        <v>724</v>
      </c>
      <c r="J3289">
        <v>6</v>
      </c>
      <c r="K3289">
        <v>2301.1320000000001</v>
      </c>
      <c r="L3289" s="1">
        <f t="shared" si="103"/>
        <v>2.301132</v>
      </c>
    </row>
    <row r="3290" spans="1:12" ht="14.45">
      <c r="A3290" t="s">
        <v>723</v>
      </c>
      <c r="B3290" t="s">
        <v>733</v>
      </c>
      <c r="C3290">
        <v>842129</v>
      </c>
      <c r="D3290" t="s">
        <v>734</v>
      </c>
      <c r="E3290" t="s">
        <v>147</v>
      </c>
      <c r="F3290" t="s">
        <v>292</v>
      </c>
      <c r="G3290" t="str">
        <f t="shared" si="102"/>
        <v>France to World</v>
      </c>
      <c r="H3290">
        <v>2012</v>
      </c>
      <c r="I3290" t="s">
        <v>724</v>
      </c>
      <c r="J3290">
        <v>6</v>
      </c>
      <c r="K3290">
        <v>749125.59299999999</v>
      </c>
      <c r="L3290" s="1">
        <f t="shared" si="103"/>
        <v>749.12559299999998</v>
      </c>
    </row>
    <row r="3291" spans="1:12" ht="14.45">
      <c r="A3291" t="s">
        <v>723</v>
      </c>
      <c r="B3291" t="s">
        <v>733</v>
      </c>
      <c r="C3291">
        <v>842129</v>
      </c>
      <c r="D3291" t="s">
        <v>734</v>
      </c>
      <c r="E3291" t="s">
        <v>147</v>
      </c>
      <c r="F3291" t="s">
        <v>292</v>
      </c>
      <c r="G3291" t="str">
        <f t="shared" si="102"/>
        <v>France to World</v>
      </c>
      <c r="H3291">
        <v>2013</v>
      </c>
      <c r="I3291" t="s">
        <v>724</v>
      </c>
      <c r="J3291">
        <v>6</v>
      </c>
      <c r="K3291">
        <v>751342.946</v>
      </c>
      <c r="L3291" s="1">
        <f t="shared" si="103"/>
        <v>751.34294599999998</v>
      </c>
    </row>
    <row r="3292" spans="1:12" ht="14.45">
      <c r="A3292" t="s">
        <v>723</v>
      </c>
      <c r="B3292" t="s">
        <v>733</v>
      </c>
      <c r="C3292">
        <v>842129</v>
      </c>
      <c r="D3292" t="s">
        <v>734</v>
      </c>
      <c r="E3292" t="s">
        <v>147</v>
      </c>
      <c r="F3292" t="s">
        <v>292</v>
      </c>
      <c r="G3292" t="str">
        <f t="shared" si="102"/>
        <v>France to World</v>
      </c>
      <c r="H3292">
        <v>2014</v>
      </c>
      <c r="I3292" t="s">
        <v>724</v>
      </c>
      <c r="J3292">
        <v>6</v>
      </c>
      <c r="K3292">
        <v>760403.23600000003</v>
      </c>
      <c r="L3292" s="1">
        <f t="shared" si="103"/>
        <v>760.40323599999999</v>
      </c>
    </row>
    <row r="3293" spans="1:12" ht="14.45">
      <c r="A3293" t="s">
        <v>723</v>
      </c>
      <c r="B3293" t="s">
        <v>733</v>
      </c>
      <c r="C3293">
        <v>842129</v>
      </c>
      <c r="D3293" t="s">
        <v>734</v>
      </c>
      <c r="E3293" t="s">
        <v>147</v>
      </c>
      <c r="F3293" t="s">
        <v>292</v>
      </c>
      <c r="G3293" t="str">
        <f t="shared" si="102"/>
        <v>France to World</v>
      </c>
      <c r="H3293">
        <v>2015</v>
      </c>
      <c r="I3293" t="s">
        <v>724</v>
      </c>
      <c r="J3293">
        <v>6</v>
      </c>
      <c r="K3293">
        <v>664612.48199999996</v>
      </c>
      <c r="L3293" s="1">
        <f t="shared" si="103"/>
        <v>664.612482</v>
      </c>
    </row>
    <row r="3294" spans="1:12" ht="14.45">
      <c r="A3294" t="s">
        <v>723</v>
      </c>
      <c r="B3294" t="s">
        <v>733</v>
      </c>
      <c r="C3294">
        <v>842129</v>
      </c>
      <c r="D3294" t="s">
        <v>734</v>
      </c>
      <c r="E3294" t="s">
        <v>147</v>
      </c>
      <c r="F3294" t="s">
        <v>292</v>
      </c>
      <c r="G3294" t="str">
        <f t="shared" si="102"/>
        <v>France to World</v>
      </c>
      <c r="H3294">
        <v>2016</v>
      </c>
      <c r="I3294" t="s">
        <v>724</v>
      </c>
      <c r="J3294">
        <v>6</v>
      </c>
      <c r="K3294">
        <v>683922.92500000005</v>
      </c>
      <c r="L3294" s="1">
        <f t="shared" si="103"/>
        <v>683.92292500000008</v>
      </c>
    </row>
    <row r="3295" spans="1:12" ht="14.45">
      <c r="A3295" t="s">
        <v>723</v>
      </c>
      <c r="B3295" t="s">
        <v>733</v>
      </c>
      <c r="C3295">
        <v>842129</v>
      </c>
      <c r="D3295" t="s">
        <v>734</v>
      </c>
      <c r="E3295" t="s">
        <v>147</v>
      </c>
      <c r="F3295" t="s">
        <v>292</v>
      </c>
      <c r="G3295" t="str">
        <f t="shared" si="102"/>
        <v>France to World</v>
      </c>
      <c r="H3295">
        <v>2017</v>
      </c>
      <c r="I3295" t="s">
        <v>724</v>
      </c>
      <c r="J3295">
        <v>6</v>
      </c>
      <c r="K3295">
        <v>700215.36399999994</v>
      </c>
      <c r="L3295" s="1">
        <f t="shared" si="103"/>
        <v>700.21536399999991</v>
      </c>
    </row>
    <row r="3296" spans="1:12" ht="14.45">
      <c r="A3296" t="s">
        <v>723</v>
      </c>
      <c r="B3296" t="s">
        <v>733</v>
      </c>
      <c r="C3296">
        <v>842129</v>
      </c>
      <c r="D3296" t="s">
        <v>734</v>
      </c>
      <c r="E3296" t="s">
        <v>670</v>
      </c>
      <c r="F3296" t="s">
        <v>670</v>
      </c>
      <c r="G3296" t="str">
        <f t="shared" si="102"/>
        <v>France to EU27</v>
      </c>
      <c r="H3296">
        <v>2012</v>
      </c>
      <c r="I3296" t="s">
        <v>724</v>
      </c>
      <c r="J3296">
        <v>6</v>
      </c>
      <c r="K3296">
        <v>299898.27799999999</v>
      </c>
      <c r="L3296" s="1">
        <f t="shared" si="103"/>
        <v>299.898278</v>
      </c>
    </row>
    <row r="3297" spans="1:12" ht="14.45">
      <c r="A3297" t="s">
        <v>723</v>
      </c>
      <c r="B3297" t="s">
        <v>733</v>
      </c>
      <c r="C3297">
        <v>842129</v>
      </c>
      <c r="D3297" t="s">
        <v>734</v>
      </c>
      <c r="E3297" t="s">
        <v>670</v>
      </c>
      <c r="F3297" t="s">
        <v>670</v>
      </c>
      <c r="G3297" t="str">
        <f t="shared" si="102"/>
        <v>France to EU27</v>
      </c>
      <c r="H3297">
        <v>2013</v>
      </c>
      <c r="I3297" t="s">
        <v>724</v>
      </c>
      <c r="J3297">
        <v>6</v>
      </c>
      <c r="K3297">
        <v>332702.07</v>
      </c>
      <c r="L3297" s="1">
        <f t="shared" si="103"/>
        <v>332.70206999999999</v>
      </c>
    </row>
    <row r="3298" spans="1:12" ht="14.45">
      <c r="A3298" t="s">
        <v>723</v>
      </c>
      <c r="B3298" t="s">
        <v>733</v>
      </c>
      <c r="C3298">
        <v>842129</v>
      </c>
      <c r="D3298" t="s">
        <v>734</v>
      </c>
      <c r="E3298" t="s">
        <v>670</v>
      </c>
      <c r="F3298" t="s">
        <v>670</v>
      </c>
      <c r="G3298" t="str">
        <f t="shared" si="102"/>
        <v>France to EU27</v>
      </c>
      <c r="H3298">
        <v>2014</v>
      </c>
      <c r="I3298" t="s">
        <v>724</v>
      </c>
      <c r="J3298">
        <v>6</v>
      </c>
      <c r="K3298">
        <v>361333.97499999998</v>
      </c>
      <c r="L3298" s="1">
        <f t="shared" si="103"/>
        <v>361.33397499999995</v>
      </c>
    </row>
    <row r="3299" spans="1:12" ht="14.45">
      <c r="A3299" t="s">
        <v>723</v>
      </c>
      <c r="B3299" t="s">
        <v>733</v>
      </c>
      <c r="C3299">
        <v>842129</v>
      </c>
      <c r="D3299" t="s">
        <v>734</v>
      </c>
      <c r="E3299" t="s">
        <v>670</v>
      </c>
      <c r="F3299" t="s">
        <v>670</v>
      </c>
      <c r="G3299" t="str">
        <f t="shared" si="102"/>
        <v>France to EU27</v>
      </c>
      <c r="H3299">
        <v>2015</v>
      </c>
      <c r="I3299" t="s">
        <v>724</v>
      </c>
      <c r="J3299">
        <v>6</v>
      </c>
      <c r="K3299">
        <v>346482.28700000001</v>
      </c>
      <c r="L3299" s="1">
        <f t="shared" si="103"/>
        <v>346.48228699999999</v>
      </c>
    </row>
    <row r="3300" spans="1:12" ht="14.45">
      <c r="A3300" t="s">
        <v>723</v>
      </c>
      <c r="B3300" t="s">
        <v>733</v>
      </c>
      <c r="C3300">
        <v>842129</v>
      </c>
      <c r="D3300" t="s">
        <v>734</v>
      </c>
      <c r="E3300" t="s">
        <v>670</v>
      </c>
      <c r="F3300" t="s">
        <v>670</v>
      </c>
      <c r="G3300" t="str">
        <f t="shared" si="102"/>
        <v>France to EU27</v>
      </c>
      <c r="H3300">
        <v>2016</v>
      </c>
      <c r="I3300" t="s">
        <v>724</v>
      </c>
      <c r="J3300">
        <v>6</v>
      </c>
      <c r="K3300">
        <v>375206.76500000001</v>
      </c>
      <c r="L3300" s="1">
        <f t="shared" si="103"/>
        <v>375.20676500000002</v>
      </c>
    </row>
    <row r="3301" spans="1:12" ht="14.45">
      <c r="A3301" t="s">
        <v>723</v>
      </c>
      <c r="B3301" t="s">
        <v>733</v>
      </c>
      <c r="C3301">
        <v>842129</v>
      </c>
      <c r="D3301" t="s">
        <v>734</v>
      </c>
      <c r="E3301" t="s">
        <v>670</v>
      </c>
      <c r="F3301" t="s">
        <v>670</v>
      </c>
      <c r="G3301" t="str">
        <f t="shared" si="102"/>
        <v>France to EU27</v>
      </c>
      <c r="H3301">
        <v>2017</v>
      </c>
      <c r="I3301" t="s">
        <v>724</v>
      </c>
      <c r="J3301">
        <v>6</v>
      </c>
      <c r="K3301">
        <v>396659.473</v>
      </c>
      <c r="L3301" s="1">
        <f t="shared" si="103"/>
        <v>396.65947299999999</v>
      </c>
    </row>
    <row r="3302" spans="1:12" ht="14.45">
      <c r="A3302" t="s">
        <v>723</v>
      </c>
      <c r="B3302" t="s">
        <v>733</v>
      </c>
      <c r="C3302">
        <v>842139</v>
      </c>
      <c r="D3302" t="s">
        <v>734</v>
      </c>
      <c r="E3302" t="s">
        <v>147</v>
      </c>
      <c r="F3302" t="s">
        <v>292</v>
      </c>
      <c r="G3302" t="str">
        <f t="shared" si="102"/>
        <v>France to World</v>
      </c>
      <c r="H3302">
        <v>2012</v>
      </c>
      <c r="I3302" t="s">
        <v>724</v>
      </c>
      <c r="J3302">
        <v>6</v>
      </c>
      <c r="K3302">
        <v>297574.91399999999</v>
      </c>
      <c r="L3302" s="1">
        <f t="shared" si="103"/>
        <v>297.57491399999998</v>
      </c>
    </row>
    <row r="3303" spans="1:12" ht="14.45">
      <c r="A3303" t="s">
        <v>723</v>
      </c>
      <c r="B3303" t="s">
        <v>733</v>
      </c>
      <c r="C3303">
        <v>842139</v>
      </c>
      <c r="D3303" t="s">
        <v>734</v>
      </c>
      <c r="E3303" t="s">
        <v>147</v>
      </c>
      <c r="F3303" t="s">
        <v>292</v>
      </c>
      <c r="G3303" t="str">
        <f t="shared" si="102"/>
        <v>France to World</v>
      </c>
      <c r="H3303">
        <v>2013</v>
      </c>
      <c r="I3303" t="s">
        <v>724</v>
      </c>
      <c r="J3303">
        <v>6</v>
      </c>
      <c r="K3303">
        <v>313675.88699999999</v>
      </c>
      <c r="L3303" s="1">
        <f t="shared" si="103"/>
        <v>313.67588699999999</v>
      </c>
    </row>
    <row r="3304" spans="1:12" ht="14.45">
      <c r="A3304" t="s">
        <v>723</v>
      </c>
      <c r="B3304" t="s">
        <v>733</v>
      </c>
      <c r="C3304">
        <v>842139</v>
      </c>
      <c r="D3304" t="s">
        <v>734</v>
      </c>
      <c r="E3304" t="s">
        <v>147</v>
      </c>
      <c r="F3304" t="s">
        <v>292</v>
      </c>
      <c r="G3304" t="str">
        <f t="shared" si="102"/>
        <v>France to World</v>
      </c>
      <c r="H3304">
        <v>2014</v>
      </c>
      <c r="I3304" t="s">
        <v>724</v>
      </c>
      <c r="J3304">
        <v>6</v>
      </c>
      <c r="K3304">
        <v>377673.51699999999</v>
      </c>
      <c r="L3304" s="1">
        <f t="shared" si="103"/>
        <v>377.673517</v>
      </c>
    </row>
    <row r="3305" spans="1:12" ht="14.45">
      <c r="A3305" t="s">
        <v>723</v>
      </c>
      <c r="B3305" t="s">
        <v>733</v>
      </c>
      <c r="C3305">
        <v>842139</v>
      </c>
      <c r="D3305" t="s">
        <v>734</v>
      </c>
      <c r="E3305" t="s">
        <v>147</v>
      </c>
      <c r="F3305" t="s">
        <v>292</v>
      </c>
      <c r="G3305" t="str">
        <f t="shared" si="102"/>
        <v>France to World</v>
      </c>
      <c r="H3305">
        <v>2015</v>
      </c>
      <c r="I3305" t="s">
        <v>724</v>
      </c>
      <c r="J3305">
        <v>6</v>
      </c>
      <c r="K3305">
        <v>364379.58199999999</v>
      </c>
      <c r="L3305" s="1">
        <f t="shared" si="103"/>
        <v>364.37958199999997</v>
      </c>
    </row>
    <row r="3306" spans="1:12" ht="14.45">
      <c r="A3306" t="s">
        <v>723</v>
      </c>
      <c r="B3306" t="s">
        <v>733</v>
      </c>
      <c r="C3306">
        <v>842139</v>
      </c>
      <c r="D3306" t="s">
        <v>734</v>
      </c>
      <c r="E3306" t="s">
        <v>147</v>
      </c>
      <c r="F3306" t="s">
        <v>292</v>
      </c>
      <c r="G3306" t="str">
        <f t="shared" si="102"/>
        <v>France to World</v>
      </c>
      <c r="H3306">
        <v>2016</v>
      </c>
      <c r="I3306" t="s">
        <v>724</v>
      </c>
      <c r="J3306">
        <v>6</v>
      </c>
      <c r="K3306">
        <v>480211.72700000001</v>
      </c>
      <c r="L3306" s="1">
        <f t="shared" si="103"/>
        <v>480.211727</v>
      </c>
    </row>
    <row r="3307" spans="1:12" ht="14.45">
      <c r="A3307" t="s">
        <v>723</v>
      </c>
      <c r="B3307" t="s">
        <v>733</v>
      </c>
      <c r="C3307">
        <v>842139</v>
      </c>
      <c r="D3307" t="s">
        <v>734</v>
      </c>
      <c r="E3307" t="s">
        <v>147</v>
      </c>
      <c r="F3307" t="s">
        <v>292</v>
      </c>
      <c r="G3307" t="str">
        <f t="shared" si="102"/>
        <v>France to World</v>
      </c>
      <c r="H3307">
        <v>2017</v>
      </c>
      <c r="I3307" t="s">
        <v>724</v>
      </c>
      <c r="J3307">
        <v>6</v>
      </c>
      <c r="K3307">
        <v>314205.44099999999</v>
      </c>
      <c r="L3307" s="1">
        <f t="shared" si="103"/>
        <v>314.20544100000001</v>
      </c>
    </row>
    <row r="3308" spans="1:12" ht="14.45">
      <c r="A3308" t="s">
        <v>723</v>
      </c>
      <c r="B3308" t="s">
        <v>733</v>
      </c>
      <c r="C3308">
        <v>842139</v>
      </c>
      <c r="D3308" t="s">
        <v>734</v>
      </c>
      <c r="E3308" t="s">
        <v>670</v>
      </c>
      <c r="F3308" t="s">
        <v>670</v>
      </c>
      <c r="G3308" t="str">
        <f t="shared" si="102"/>
        <v>France to EU27</v>
      </c>
      <c r="H3308">
        <v>2012</v>
      </c>
      <c r="I3308" t="s">
        <v>724</v>
      </c>
      <c r="J3308">
        <v>6</v>
      </c>
      <c r="K3308">
        <v>170217.484</v>
      </c>
      <c r="L3308" s="1">
        <f t="shared" si="103"/>
        <v>170.21748399999998</v>
      </c>
    </row>
    <row r="3309" spans="1:12" ht="14.45">
      <c r="A3309" t="s">
        <v>723</v>
      </c>
      <c r="B3309" t="s">
        <v>733</v>
      </c>
      <c r="C3309">
        <v>842139</v>
      </c>
      <c r="D3309" t="s">
        <v>734</v>
      </c>
      <c r="E3309" t="s">
        <v>670</v>
      </c>
      <c r="F3309" t="s">
        <v>670</v>
      </c>
      <c r="G3309" t="str">
        <f t="shared" si="102"/>
        <v>France to EU27</v>
      </c>
      <c r="H3309">
        <v>2013</v>
      </c>
      <c r="I3309" t="s">
        <v>724</v>
      </c>
      <c r="J3309">
        <v>6</v>
      </c>
      <c r="K3309">
        <v>206765.33100000001</v>
      </c>
      <c r="L3309" s="1">
        <f t="shared" si="103"/>
        <v>206.765331</v>
      </c>
    </row>
    <row r="3310" spans="1:12" ht="14.45">
      <c r="A3310" t="s">
        <v>723</v>
      </c>
      <c r="B3310" t="s">
        <v>733</v>
      </c>
      <c r="C3310">
        <v>842139</v>
      </c>
      <c r="D3310" t="s">
        <v>734</v>
      </c>
      <c r="E3310" t="s">
        <v>670</v>
      </c>
      <c r="F3310" t="s">
        <v>670</v>
      </c>
      <c r="G3310" t="str">
        <f t="shared" si="102"/>
        <v>France to EU27</v>
      </c>
      <c r="H3310">
        <v>2014</v>
      </c>
      <c r="I3310" t="s">
        <v>724</v>
      </c>
      <c r="J3310">
        <v>6</v>
      </c>
      <c r="K3310">
        <v>253973.2</v>
      </c>
      <c r="L3310" s="1">
        <f t="shared" si="103"/>
        <v>253.97320000000002</v>
      </c>
    </row>
    <row r="3311" spans="1:12" ht="14.45">
      <c r="A3311" t="s">
        <v>723</v>
      </c>
      <c r="B3311" t="s">
        <v>733</v>
      </c>
      <c r="C3311">
        <v>842139</v>
      </c>
      <c r="D3311" t="s">
        <v>734</v>
      </c>
      <c r="E3311" t="s">
        <v>670</v>
      </c>
      <c r="F3311" t="s">
        <v>670</v>
      </c>
      <c r="G3311" t="str">
        <f t="shared" si="102"/>
        <v>France to EU27</v>
      </c>
      <c r="H3311">
        <v>2015</v>
      </c>
      <c r="I3311" t="s">
        <v>724</v>
      </c>
      <c r="J3311">
        <v>6</v>
      </c>
      <c r="K3311">
        <v>279331.40700000001</v>
      </c>
      <c r="L3311" s="1">
        <f t="shared" si="103"/>
        <v>279.33140700000001</v>
      </c>
    </row>
    <row r="3312" spans="1:12" ht="14.45">
      <c r="A3312" t="s">
        <v>723</v>
      </c>
      <c r="B3312" t="s">
        <v>733</v>
      </c>
      <c r="C3312">
        <v>842139</v>
      </c>
      <c r="D3312" t="s">
        <v>734</v>
      </c>
      <c r="E3312" t="s">
        <v>670</v>
      </c>
      <c r="F3312" t="s">
        <v>670</v>
      </c>
      <c r="G3312" t="str">
        <f t="shared" si="102"/>
        <v>France to EU27</v>
      </c>
      <c r="H3312">
        <v>2016</v>
      </c>
      <c r="I3312" t="s">
        <v>724</v>
      </c>
      <c r="J3312">
        <v>6</v>
      </c>
      <c r="K3312">
        <v>380375.09499999997</v>
      </c>
      <c r="L3312" s="1">
        <f t="shared" si="103"/>
        <v>380.37509499999999</v>
      </c>
    </row>
    <row r="3313" spans="1:12" ht="14.45">
      <c r="A3313" t="s">
        <v>723</v>
      </c>
      <c r="B3313" t="s">
        <v>733</v>
      </c>
      <c r="C3313">
        <v>842139</v>
      </c>
      <c r="D3313" t="s">
        <v>734</v>
      </c>
      <c r="E3313" t="s">
        <v>670</v>
      </c>
      <c r="F3313" t="s">
        <v>670</v>
      </c>
      <c r="G3313" t="str">
        <f t="shared" si="102"/>
        <v>France to EU27</v>
      </c>
      <c r="H3313">
        <v>2017</v>
      </c>
      <c r="I3313" t="s">
        <v>724</v>
      </c>
      <c r="J3313">
        <v>6</v>
      </c>
      <c r="K3313">
        <v>210427.67</v>
      </c>
      <c r="L3313" s="1">
        <f t="shared" si="103"/>
        <v>210.42767000000001</v>
      </c>
    </row>
    <row r="3314" spans="1:12" ht="14.45">
      <c r="A3314" t="s">
        <v>723</v>
      </c>
      <c r="B3314" t="s">
        <v>733</v>
      </c>
      <c r="C3314">
        <v>847989</v>
      </c>
      <c r="D3314" t="s">
        <v>734</v>
      </c>
      <c r="E3314" t="s">
        <v>147</v>
      </c>
      <c r="F3314" t="s">
        <v>292</v>
      </c>
      <c r="G3314" t="str">
        <f t="shared" si="102"/>
        <v>France to World</v>
      </c>
      <c r="H3314">
        <v>2012</v>
      </c>
      <c r="I3314" t="s">
        <v>724</v>
      </c>
      <c r="J3314">
        <v>6</v>
      </c>
      <c r="K3314">
        <v>577865.98300000001</v>
      </c>
      <c r="L3314" s="1">
        <f t="shared" si="103"/>
        <v>577.86598300000003</v>
      </c>
    </row>
    <row r="3315" spans="1:12" ht="14.45">
      <c r="A3315" t="s">
        <v>723</v>
      </c>
      <c r="B3315" t="s">
        <v>733</v>
      </c>
      <c r="C3315">
        <v>847989</v>
      </c>
      <c r="D3315" t="s">
        <v>734</v>
      </c>
      <c r="E3315" t="s">
        <v>147</v>
      </c>
      <c r="F3315" t="s">
        <v>292</v>
      </c>
      <c r="G3315" t="str">
        <f t="shared" si="102"/>
        <v>France to World</v>
      </c>
      <c r="H3315">
        <v>2013</v>
      </c>
      <c r="I3315" t="s">
        <v>724</v>
      </c>
      <c r="J3315">
        <v>6</v>
      </c>
      <c r="K3315">
        <v>556983.20200000005</v>
      </c>
      <c r="L3315" s="1">
        <f t="shared" si="103"/>
        <v>556.98320200000001</v>
      </c>
    </row>
    <row r="3316" spans="1:12" ht="14.45">
      <c r="A3316" t="s">
        <v>723</v>
      </c>
      <c r="B3316" t="s">
        <v>733</v>
      </c>
      <c r="C3316">
        <v>847989</v>
      </c>
      <c r="D3316" t="s">
        <v>734</v>
      </c>
      <c r="E3316" t="s">
        <v>147</v>
      </c>
      <c r="F3316" t="s">
        <v>292</v>
      </c>
      <c r="G3316" t="str">
        <f t="shared" si="102"/>
        <v>France to World</v>
      </c>
      <c r="H3316">
        <v>2014</v>
      </c>
      <c r="I3316" t="s">
        <v>724</v>
      </c>
      <c r="J3316">
        <v>6</v>
      </c>
      <c r="K3316">
        <v>517846.43</v>
      </c>
      <c r="L3316" s="1">
        <f t="shared" si="103"/>
        <v>517.84642999999994</v>
      </c>
    </row>
    <row r="3317" spans="1:12" ht="14.45">
      <c r="A3317" t="s">
        <v>723</v>
      </c>
      <c r="B3317" t="s">
        <v>733</v>
      </c>
      <c r="C3317">
        <v>847989</v>
      </c>
      <c r="D3317" t="s">
        <v>734</v>
      </c>
      <c r="E3317" t="s">
        <v>147</v>
      </c>
      <c r="F3317" t="s">
        <v>292</v>
      </c>
      <c r="G3317" t="str">
        <f t="shared" si="102"/>
        <v>France to World</v>
      </c>
      <c r="H3317">
        <v>2015</v>
      </c>
      <c r="I3317" t="s">
        <v>724</v>
      </c>
      <c r="J3317">
        <v>6</v>
      </c>
      <c r="K3317">
        <v>433298.473</v>
      </c>
      <c r="L3317" s="1">
        <f t="shared" si="103"/>
        <v>433.298473</v>
      </c>
    </row>
    <row r="3318" spans="1:12" ht="14.45">
      <c r="A3318" t="s">
        <v>723</v>
      </c>
      <c r="B3318" t="s">
        <v>733</v>
      </c>
      <c r="C3318">
        <v>847989</v>
      </c>
      <c r="D3318" t="s">
        <v>734</v>
      </c>
      <c r="E3318" t="s">
        <v>147</v>
      </c>
      <c r="F3318" t="s">
        <v>292</v>
      </c>
      <c r="G3318" t="str">
        <f t="shared" si="102"/>
        <v>France to World</v>
      </c>
      <c r="H3318">
        <v>2016</v>
      </c>
      <c r="I3318" t="s">
        <v>724</v>
      </c>
      <c r="J3318">
        <v>6</v>
      </c>
      <c r="K3318">
        <v>498453.83</v>
      </c>
      <c r="L3318" s="1">
        <f t="shared" si="103"/>
        <v>498.45383000000004</v>
      </c>
    </row>
    <row r="3319" spans="1:12" ht="14.45">
      <c r="A3319" t="s">
        <v>723</v>
      </c>
      <c r="B3319" t="s">
        <v>733</v>
      </c>
      <c r="C3319">
        <v>847989</v>
      </c>
      <c r="D3319" t="s">
        <v>734</v>
      </c>
      <c r="E3319" t="s">
        <v>147</v>
      </c>
      <c r="F3319" t="s">
        <v>292</v>
      </c>
      <c r="G3319" t="str">
        <f t="shared" si="102"/>
        <v>France to World</v>
      </c>
      <c r="H3319">
        <v>2017</v>
      </c>
      <c r="I3319" t="s">
        <v>724</v>
      </c>
      <c r="J3319">
        <v>6</v>
      </c>
      <c r="K3319">
        <v>557600.92500000005</v>
      </c>
      <c r="L3319" s="1">
        <f t="shared" si="103"/>
        <v>557.60092500000007</v>
      </c>
    </row>
    <row r="3320" spans="1:12" ht="14.45">
      <c r="A3320" t="s">
        <v>723</v>
      </c>
      <c r="B3320" t="s">
        <v>733</v>
      </c>
      <c r="C3320">
        <v>847989</v>
      </c>
      <c r="D3320" t="s">
        <v>734</v>
      </c>
      <c r="E3320" t="s">
        <v>670</v>
      </c>
      <c r="F3320" t="s">
        <v>670</v>
      </c>
      <c r="G3320" t="str">
        <f t="shared" si="102"/>
        <v>France to EU27</v>
      </c>
      <c r="H3320">
        <v>2012</v>
      </c>
      <c r="I3320" t="s">
        <v>724</v>
      </c>
      <c r="J3320">
        <v>6</v>
      </c>
      <c r="K3320">
        <v>234665.64499999999</v>
      </c>
      <c r="L3320" s="1">
        <f t="shared" si="103"/>
        <v>234.66564499999998</v>
      </c>
    </row>
    <row r="3321" spans="1:12" ht="14.45">
      <c r="A3321" t="s">
        <v>723</v>
      </c>
      <c r="B3321" t="s">
        <v>733</v>
      </c>
      <c r="C3321">
        <v>847989</v>
      </c>
      <c r="D3321" t="s">
        <v>734</v>
      </c>
      <c r="E3321" t="s">
        <v>670</v>
      </c>
      <c r="F3321" t="s">
        <v>670</v>
      </c>
      <c r="G3321" t="str">
        <f t="shared" si="102"/>
        <v>France to EU27</v>
      </c>
      <c r="H3321">
        <v>2013</v>
      </c>
      <c r="I3321" t="s">
        <v>724</v>
      </c>
      <c r="J3321">
        <v>6</v>
      </c>
      <c r="K3321">
        <v>183960.15400000001</v>
      </c>
      <c r="L3321" s="1">
        <f t="shared" si="103"/>
        <v>183.96015400000002</v>
      </c>
    </row>
    <row r="3322" spans="1:12" ht="14.45">
      <c r="A3322" t="s">
        <v>723</v>
      </c>
      <c r="B3322" t="s">
        <v>733</v>
      </c>
      <c r="C3322">
        <v>847989</v>
      </c>
      <c r="D3322" t="s">
        <v>734</v>
      </c>
      <c r="E3322" t="s">
        <v>670</v>
      </c>
      <c r="F3322" t="s">
        <v>670</v>
      </c>
      <c r="G3322" t="str">
        <f t="shared" si="102"/>
        <v>France to EU27</v>
      </c>
      <c r="H3322">
        <v>2014</v>
      </c>
      <c r="I3322" t="s">
        <v>724</v>
      </c>
      <c r="J3322">
        <v>6</v>
      </c>
      <c r="K3322">
        <v>178706.245</v>
      </c>
      <c r="L3322" s="1">
        <f t="shared" si="103"/>
        <v>178.706245</v>
      </c>
    </row>
    <row r="3323" spans="1:12" ht="14.45">
      <c r="A3323" t="s">
        <v>723</v>
      </c>
      <c r="B3323" t="s">
        <v>733</v>
      </c>
      <c r="C3323">
        <v>847989</v>
      </c>
      <c r="D3323" t="s">
        <v>734</v>
      </c>
      <c r="E3323" t="s">
        <v>670</v>
      </c>
      <c r="F3323" t="s">
        <v>670</v>
      </c>
      <c r="G3323" t="str">
        <f t="shared" si="102"/>
        <v>France to EU27</v>
      </c>
      <c r="H3323">
        <v>2015</v>
      </c>
      <c r="I3323" t="s">
        <v>724</v>
      </c>
      <c r="J3323">
        <v>6</v>
      </c>
      <c r="K3323">
        <v>169062.196</v>
      </c>
      <c r="L3323" s="1">
        <f t="shared" si="103"/>
        <v>169.062196</v>
      </c>
    </row>
    <row r="3324" spans="1:12" ht="14.45">
      <c r="A3324" t="s">
        <v>723</v>
      </c>
      <c r="B3324" t="s">
        <v>733</v>
      </c>
      <c r="C3324">
        <v>847989</v>
      </c>
      <c r="D3324" t="s">
        <v>734</v>
      </c>
      <c r="E3324" t="s">
        <v>670</v>
      </c>
      <c r="F3324" t="s">
        <v>670</v>
      </c>
      <c r="G3324" t="str">
        <f t="shared" si="102"/>
        <v>France to EU27</v>
      </c>
      <c r="H3324">
        <v>2016</v>
      </c>
      <c r="I3324" t="s">
        <v>724</v>
      </c>
      <c r="J3324">
        <v>6</v>
      </c>
      <c r="K3324">
        <v>205087.611</v>
      </c>
      <c r="L3324" s="1">
        <f t="shared" si="103"/>
        <v>205.08761100000001</v>
      </c>
    </row>
    <row r="3325" spans="1:12" ht="14.45">
      <c r="A3325" t="s">
        <v>723</v>
      </c>
      <c r="B3325" t="s">
        <v>733</v>
      </c>
      <c r="C3325">
        <v>847989</v>
      </c>
      <c r="D3325" t="s">
        <v>734</v>
      </c>
      <c r="E3325" t="s">
        <v>670</v>
      </c>
      <c r="F3325" t="s">
        <v>670</v>
      </c>
      <c r="G3325" t="str">
        <f t="shared" si="102"/>
        <v>France to EU27</v>
      </c>
      <c r="H3325">
        <v>2017</v>
      </c>
      <c r="I3325" t="s">
        <v>724</v>
      </c>
      <c r="J3325">
        <v>6</v>
      </c>
      <c r="K3325">
        <v>229061.45600000001</v>
      </c>
      <c r="L3325" s="1">
        <f t="shared" si="103"/>
        <v>229.06145599999999</v>
      </c>
    </row>
    <row r="3326" spans="1:12" ht="14.45">
      <c r="A3326" t="s">
        <v>723</v>
      </c>
      <c r="B3326" t="s">
        <v>727</v>
      </c>
      <c r="C3326">
        <v>730900</v>
      </c>
      <c r="D3326" t="s">
        <v>646</v>
      </c>
      <c r="E3326" t="s">
        <v>147</v>
      </c>
      <c r="F3326" t="s">
        <v>292</v>
      </c>
      <c r="G3326" t="str">
        <f t="shared" si="102"/>
        <v>UK to World</v>
      </c>
      <c r="H3326">
        <v>2012</v>
      </c>
      <c r="I3326" t="s">
        <v>724</v>
      </c>
      <c r="J3326">
        <v>6</v>
      </c>
      <c r="K3326">
        <v>125134.73699999999</v>
      </c>
      <c r="L3326" s="1">
        <f t="shared" si="103"/>
        <v>125.13473699999999</v>
      </c>
    </row>
    <row r="3327" spans="1:12" ht="14.45">
      <c r="A3327" t="s">
        <v>723</v>
      </c>
      <c r="B3327" t="s">
        <v>727</v>
      </c>
      <c r="C3327">
        <v>730900</v>
      </c>
      <c r="D3327" t="s">
        <v>646</v>
      </c>
      <c r="E3327" t="s">
        <v>147</v>
      </c>
      <c r="F3327" t="s">
        <v>292</v>
      </c>
      <c r="G3327" t="str">
        <f t="shared" si="102"/>
        <v>UK to World</v>
      </c>
      <c r="H3327">
        <v>2013</v>
      </c>
      <c r="I3327" t="s">
        <v>724</v>
      </c>
      <c r="J3327">
        <v>6</v>
      </c>
      <c r="K3327">
        <v>139723.76999999999</v>
      </c>
      <c r="L3327" s="1">
        <f t="shared" si="103"/>
        <v>139.72377</v>
      </c>
    </row>
    <row r="3328" spans="1:12" ht="14.45">
      <c r="A3328" t="s">
        <v>723</v>
      </c>
      <c r="B3328" t="s">
        <v>727</v>
      </c>
      <c r="C3328">
        <v>730900</v>
      </c>
      <c r="D3328" t="s">
        <v>646</v>
      </c>
      <c r="E3328" t="s">
        <v>147</v>
      </c>
      <c r="F3328" t="s">
        <v>292</v>
      </c>
      <c r="G3328" t="str">
        <f t="shared" si="102"/>
        <v>UK to World</v>
      </c>
      <c r="H3328">
        <v>2014</v>
      </c>
      <c r="I3328" t="s">
        <v>724</v>
      </c>
      <c r="J3328">
        <v>6</v>
      </c>
      <c r="K3328">
        <v>147905.67199999999</v>
      </c>
      <c r="L3328" s="1">
        <f t="shared" si="103"/>
        <v>147.90567199999998</v>
      </c>
    </row>
    <row r="3329" spans="1:12" ht="14.45">
      <c r="A3329" t="s">
        <v>723</v>
      </c>
      <c r="B3329" t="s">
        <v>727</v>
      </c>
      <c r="C3329">
        <v>730900</v>
      </c>
      <c r="D3329" t="s">
        <v>646</v>
      </c>
      <c r="E3329" t="s">
        <v>147</v>
      </c>
      <c r="F3329" t="s">
        <v>292</v>
      </c>
      <c r="G3329" t="str">
        <f t="shared" si="102"/>
        <v>UK to World</v>
      </c>
      <c r="H3329">
        <v>2015</v>
      </c>
      <c r="I3329" t="s">
        <v>724</v>
      </c>
      <c r="J3329">
        <v>6</v>
      </c>
      <c r="K3329">
        <v>126881.554</v>
      </c>
      <c r="L3329" s="1">
        <f t="shared" si="103"/>
        <v>126.88155400000001</v>
      </c>
    </row>
    <row r="3330" spans="1:12" ht="14.45">
      <c r="A3330" t="s">
        <v>723</v>
      </c>
      <c r="B3330" t="s">
        <v>727</v>
      </c>
      <c r="C3330">
        <v>730900</v>
      </c>
      <c r="D3330" t="s">
        <v>646</v>
      </c>
      <c r="E3330" t="s">
        <v>147</v>
      </c>
      <c r="F3330" t="s">
        <v>292</v>
      </c>
      <c r="G3330" t="str">
        <f t="shared" si="102"/>
        <v>UK to World</v>
      </c>
      <c r="H3330">
        <v>2016</v>
      </c>
      <c r="I3330" t="s">
        <v>724</v>
      </c>
      <c r="J3330">
        <v>6</v>
      </c>
      <c r="K3330">
        <v>98315.373999999996</v>
      </c>
      <c r="L3330" s="1">
        <f t="shared" si="103"/>
        <v>98.315373999999991</v>
      </c>
    </row>
    <row r="3331" spans="1:12" ht="14.45">
      <c r="A3331" t="s">
        <v>723</v>
      </c>
      <c r="B3331" t="s">
        <v>727</v>
      </c>
      <c r="C3331">
        <v>730900</v>
      </c>
      <c r="D3331" t="s">
        <v>646</v>
      </c>
      <c r="E3331" t="s">
        <v>147</v>
      </c>
      <c r="F3331" t="s">
        <v>292</v>
      </c>
      <c r="G3331" t="str">
        <f t="shared" si="102"/>
        <v>UK to World</v>
      </c>
      <c r="H3331">
        <v>2017</v>
      </c>
      <c r="I3331" t="s">
        <v>724</v>
      </c>
      <c r="J3331">
        <v>6</v>
      </c>
      <c r="K3331">
        <v>100952.27800000001</v>
      </c>
      <c r="L3331" s="1">
        <f t="shared" si="103"/>
        <v>100.95227800000001</v>
      </c>
    </row>
    <row r="3332" spans="1:12" ht="14.45">
      <c r="A3332" t="s">
        <v>723</v>
      </c>
      <c r="B3332" t="s">
        <v>727</v>
      </c>
      <c r="C3332">
        <v>730900</v>
      </c>
      <c r="D3332" t="s">
        <v>646</v>
      </c>
      <c r="E3332" t="s">
        <v>670</v>
      </c>
      <c r="F3332" t="s">
        <v>670</v>
      </c>
      <c r="G3332" t="str">
        <f t="shared" si="102"/>
        <v>UK to EU27</v>
      </c>
      <c r="H3332">
        <v>2012</v>
      </c>
      <c r="I3332" t="s">
        <v>724</v>
      </c>
      <c r="J3332">
        <v>6</v>
      </c>
      <c r="K3332">
        <v>27362.332999999999</v>
      </c>
      <c r="L3332" s="1">
        <f t="shared" si="103"/>
        <v>27.362333</v>
      </c>
    </row>
    <row r="3333" spans="1:12" ht="14.45">
      <c r="A3333" t="s">
        <v>723</v>
      </c>
      <c r="B3333" t="s">
        <v>727</v>
      </c>
      <c r="C3333">
        <v>730900</v>
      </c>
      <c r="D3333" t="s">
        <v>646</v>
      </c>
      <c r="E3333" t="s">
        <v>670</v>
      </c>
      <c r="F3333" t="s">
        <v>670</v>
      </c>
      <c r="G3333" t="str">
        <f t="shared" si="102"/>
        <v>UK to EU27</v>
      </c>
      <c r="H3333">
        <v>2013</v>
      </c>
      <c r="I3333" t="s">
        <v>724</v>
      </c>
      <c r="J3333">
        <v>6</v>
      </c>
      <c r="K3333">
        <v>40840.758999999998</v>
      </c>
      <c r="L3333" s="1">
        <f t="shared" si="103"/>
        <v>40.840758999999998</v>
      </c>
    </row>
    <row r="3334" spans="1:12" ht="14.45">
      <c r="A3334" t="s">
        <v>723</v>
      </c>
      <c r="B3334" t="s">
        <v>727</v>
      </c>
      <c r="C3334">
        <v>730900</v>
      </c>
      <c r="D3334" t="s">
        <v>646</v>
      </c>
      <c r="E3334" t="s">
        <v>670</v>
      </c>
      <c r="F3334" t="s">
        <v>670</v>
      </c>
      <c r="G3334" t="str">
        <f t="shared" si="102"/>
        <v>UK to EU27</v>
      </c>
      <c r="H3334">
        <v>2014</v>
      </c>
      <c r="I3334" t="s">
        <v>724</v>
      </c>
      <c r="J3334">
        <v>6</v>
      </c>
      <c r="K3334">
        <v>33266.597000000002</v>
      </c>
      <c r="L3334" s="1">
        <f t="shared" si="103"/>
        <v>33.266597000000004</v>
      </c>
    </row>
    <row r="3335" spans="1:12" ht="14.45">
      <c r="A3335" t="s">
        <v>723</v>
      </c>
      <c r="B3335" t="s">
        <v>727</v>
      </c>
      <c r="C3335">
        <v>730900</v>
      </c>
      <c r="D3335" t="s">
        <v>646</v>
      </c>
      <c r="E3335" t="s">
        <v>670</v>
      </c>
      <c r="F3335" t="s">
        <v>670</v>
      </c>
      <c r="G3335" t="str">
        <f t="shared" si="102"/>
        <v>UK to EU27</v>
      </c>
      <c r="H3335">
        <v>2015</v>
      </c>
      <c r="I3335" t="s">
        <v>724</v>
      </c>
      <c r="J3335">
        <v>6</v>
      </c>
      <c r="K3335">
        <v>33649.451999999997</v>
      </c>
      <c r="L3335" s="1">
        <f t="shared" si="103"/>
        <v>33.649451999999997</v>
      </c>
    </row>
    <row r="3336" spans="1:12" ht="14.45">
      <c r="A3336" t="s">
        <v>723</v>
      </c>
      <c r="B3336" t="s">
        <v>727</v>
      </c>
      <c r="C3336">
        <v>730900</v>
      </c>
      <c r="D3336" t="s">
        <v>646</v>
      </c>
      <c r="E3336" t="s">
        <v>670</v>
      </c>
      <c r="F3336" t="s">
        <v>670</v>
      </c>
      <c r="G3336" t="str">
        <f t="shared" si="102"/>
        <v>UK to EU27</v>
      </c>
      <c r="H3336">
        <v>2016</v>
      </c>
      <c r="I3336" t="s">
        <v>724</v>
      </c>
      <c r="J3336">
        <v>6</v>
      </c>
      <c r="K3336">
        <v>30000.956999999999</v>
      </c>
      <c r="L3336" s="1">
        <f t="shared" si="103"/>
        <v>30.000957</v>
      </c>
    </row>
    <row r="3337" spans="1:12" ht="14.45">
      <c r="A3337" t="s">
        <v>723</v>
      </c>
      <c r="B3337" t="s">
        <v>727</v>
      </c>
      <c r="C3337">
        <v>730900</v>
      </c>
      <c r="D3337" t="s">
        <v>646</v>
      </c>
      <c r="E3337" t="s">
        <v>670</v>
      </c>
      <c r="F3337" t="s">
        <v>670</v>
      </c>
      <c r="G3337" t="str">
        <f t="shared" ref="G3337:G3400" si="104">CONCATENATE(D3337, " to ", F3337)</f>
        <v>UK to EU27</v>
      </c>
      <c r="H3337">
        <v>2017</v>
      </c>
      <c r="I3337" t="s">
        <v>724</v>
      </c>
      <c r="J3337">
        <v>6</v>
      </c>
      <c r="K3337">
        <v>37301.108</v>
      </c>
      <c r="L3337" s="1">
        <f t="shared" ref="L3337:L3400" si="105">K3337/1000</f>
        <v>37.301107999999999</v>
      </c>
    </row>
    <row r="3338" spans="1:12" ht="14.45">
      <c r="A3338" t="s">
        <v>723</v>
      </c>
      <c r="B3338" t="s">
        <v>727</v>
      </c>
      <c r="C3338">
        <v>741999</v>
      </c>
      <c r="D3338" t="s">
        <v>646</v>
      </c>
      <c r="E3338" t="s">
        <v>147</v>
      </c>
      <c r="F3338" t="s">
        <v>292</v>
      </c>
      <c r="G3338" t="str">
        <f t="shared" si="104"/>
        <v>UK to World</v>
      </c>
      <c r="H3338">
        <v>2012</v>
      </c>
      <c r="I3338" t="s">
        <v>724</v>
      </c>
      <c r="J3338">
        <v>6</v>
      </c>
      <c r="K3338">
        <v>87332.891000000003</v>
      </c>
      <c r="L3338" s="1">
        <f t="shared" si="105"/>
        <v>87.332891000000004</v>
      </c>
    </row>
    <row r="3339" spans="1:12" ht="14.45">
      <c r="A3339" t="s">
        <v>723</v>
      </c>
      <c r="B3339" t="s">
        <v>727</v>
      </c>
      <c r="C3339">
        <v>741999</v>
      </c>
      <c r="D3339" t="s">
        <v>646</v>
      </c>
      <c r="E3339" t="s">
        <v>147</v>
      </c>
      <c r="F3339" t="s">
        <v>292</v>
      </c>
      <c r="G3339" t="str">
        <f t="shared" si="104"/>
        <v>UK to World</v>
      </c>
      <c r="H3339">
        <v>2013</v>
      </c>
      <c r="I3339" t="s">
        <v>724</v>
      </c>
      <c r="J3339">
        <v>6</v>
      </c>
      <c r="K3339">
        <v>85795.600999999995</v>
      </c>
      <c r="L3339" s="1">
        <f t="shared" si="105"/>
        <v>85.795600999999991</v>
      </c>
    </row>
    <row r="3340" spans="1:12" ht="14.45">
      <c r="A3340" t="s">
        <v>723</v>
      </c>
      <c r="B3340" t="s">
        <v>727</v>
      </c>
      <c r="C3340">
        <v>741999</v>
      </c>
      <c r="D3340" t="s">
        <v>646</v>
      </c>
      <c r="E3340" t="s">
        <v>147</v>
      </c>
      <c r="F3340" t="s">
        <v>292</v>
      </c>
      <c r="G3340" t="str">
        <f t="shared" si="104"/>
        <v>UK to World</v>
      </c>
      <c r="H3340">
        <v>2014</v>
      </c>
      <c r="I3340" t="s">
        <v>724</v>
      </c>
      <c r="J3340">
        <v>6</v>
      </c>
      <c r="K3340">
        <v>95704.067999999999</v>
      </c>
      <c r="L3340" s="1">
        <f t="shared" si="105"/>
        <v>95.704067999999992</v>
      </c>
    </row>
    <row r="3341" spans="1:12" ht="14.45">
      <c r="A3341" t="s">
        <v>723</v>
      </c>
      <c r="B3341" t="s">
        <v>727</v>
      </c>
      <c r="C3341">
        <v>741999</v>
      </c>
      <c r="D3341" t="s">
        <v>646</v>
      </c>
      <c r="E3341" t="s">
        <v>147</v>
      </c>
      <c r="F3341" t="s">
        <v>292</v>
      </c>
      <c r="G3341" t="str">
        <f t="shared" si="104"/>
        <v>UK to World</v>
      </c>
      <c r="H3341">
        <v>2015</v>
      </c>
      <c r="I3341" t="s">
        <v>724</v>
      </c>
      <c r="J3341">
        <v>6</v>
      </c>
      <c r="K3341">
        <v>88993.918000000005</v>
      </c>
      <c r="L3341" s="1">
        <f t="shared" si="105"/>
        <v>88.993918000000008</v>
      </c>
    </row>
    <row r="3342" spans="1:12" ht="14.45">
      <c r="A3342" t="s">
        <v>723</v>
      </c>
      <c r="B3342" t="s">
        <v>727</v>
      </c>
      <c r="C3342">
        <v>741999</v>
      </c>
      <c r="D3342" t="s">
        <v>646</v>
      </c>
      <c r="E3342" t="s">
        <v>147</v>
      </c>
      <c r="F3342" t="s">
        <v>292</v>
      </c>
      <c r="G3342" t="str">
        <f t="shared" si="104"/>
        <v>UK to World</v>
      </c>
      <c r="H3342">
        <v>2016</v>
      </c>
      <c r="I3342" t="s">
        <v>724</v>
      </c>
      <c r="J3342">
        <v>6</v>
      </c>
      <c r="K3342">
        <v>80474.107999999993</v>
      </c>
      <c r="L3342" s="1">
        <f t="shared" si="105"/>
        <v>80.474107999999987</v>
      </c>
    </row>
    <row r="3343" spans="1:12" ht="14.45">
      <c r="A3343" t="s">
        <v>723</v>
      </c>
      <c r="B3343" t="s">
        <v>727</v>
      </c>
      <c r="C3343">
        <v>741999</v>
      </c>
      <c r="D3343" t="s">
        <v>646</v>
      </c>
      <c r="E3343" t="s">
        <v>147</v>
      </c>
      <c r="F3343" t="s">
        <v>292</v>
      </c>
      <c r="G3343" t="str">
        <f t="shared" si="104"/>
        <v>UK to World</v>
      </c>
      <c r="H3343">
        <v>2017</v>
      </c>
      <c r="I3343" t="s">
        <v>724</v>
      </c>
      <c r="J3343">
        <v>6</v>
      </c>
      <c r="K3343">
        <v>71094.497000000003</v>
      </c>
      <c r="L3343" s="1">
        <f t="shared" si="105"/>
        <v>71.094497000000004</v>
      </c>
    </row>
    <row r="3344" spans="1:12" ht="14.45">
      <c r="A3344" t="s">
        <v>723</v>
      </c>
      <c r="B3344" t="s">
        <v>727</v>
      </c>
      <c r="C3344">
        <v>741999</v>
      </c>
      <c r="D3344" t="s">
        <v>646</v>
      </c>
      <c r="E3344" t="s">
        <v>670</v>
      </c>
      <c r="F3344" t="s">
        <v>670</v>
      </c>
      <c r="G3344" t="str">
        <f t="shared" si="104"/>
        <v>UK to EU27</v>
      </c>
      <c r="H3344">
        <v>2012</v>
      </c>
      <c r="I3344" t="s">
        <v>724</v>
      </c>
      <c r="J3344">
        <v>6</v>
      </c>
      <c r="K3344">
        <v>38464.347000000002</v>
      </c>
      <c r="L3344" s="1">
        <f t="shared" si="105"/>
        <v>38.464347000000004</v>
      </c>
    </row>
    <row r="3345" spans="1:12" ht="14.45">
      <c r="A3345" t="s">
        <v>723</v>
      </c>
      <c r="B3345" t="s">
        <v>727</v>
      </c>
      <c r="C3345">
        <v>741999</v>
      </c>
      <c r="D3345" t="s">
        <v>646</v>
      </c>
      <c r="E3345" t="s">
        <v>670</v>
      </c>
      <c r="F3345" t="s">
        <v>670</v>
      </c>
      <c r="G3345" t="str">
        <f t="shared" si="104"/>
        <v>UK to EU27</v>
      </c>
      <c r="H3345">
        <v>2013</v>
      </c>
      <c r="I3345" t="s">
        <v>724</v>
      </c>
      <c r="J3345">
        <v>6</v>
      </c>
      <c r="K3345">
        <v>40689.837</v>
      </c>
      <c r="L3345" s="1">
        <f t="shared" si="105"/>
        <v>40.689836999999997</v>
      </c>
    </row>
    <row r="3346" spans="1:12" ht="14.45">
      <c r="A3346" t="s">
        <v>723</v>
      </c>
      <c r="B3346" t="s">
        <v>727</v>
      </c>
      <c r="C3346">
        <v>741999</v>
      </c>
      <c r="D3346" t="s">
        <v>646</v>
      </c>
      <c r="E3346" t="s">
        <v>670</v>
      </c>
      <c r="F3346" t="s">
        <v>670</v>
      </c>
      <c r="G3346" t="str">
        <f t="shared" si="104"/>
        <v>UK to EU27</v>
      </c>
      <c r="H3346">
        <v>2014</v>
      </c>
      <c r="I3346" t="s">
        <v>724</v>
      </c>
      <c r="J3346">
        <v>6</v>
      </c>
      <c r="K3346">
        <v>45906.445</v>
      </c>
      <c r="L3346" s="1">
        <f t="shared" si="105"/>
        <v>45.906444999999998</v>
      </c>
    </row>
    <row r="3347" spans="1:12" ht="14.45">
      <c r="A3347" t="s">
        <v>723</v>
      </c>
      <c r="B3347" t="s">
        <v>727</v>
      </c>
      <c r="C3347">
        <v>741999</v>
      </c>
      <c r="D3347" t="s">
        <v>646</v>
      </c>
      <c r="E3347" t="s">
        <v>670</v>
      </c>
      <c r="F3347" t="s">
        <v>670</v>
      </c>
      <c r="G3347" t="str">
        <f t="shared" si="104"/>
        <v>UK to EU27</v>
      </c>
      <c r="H3347">
        <v>2015</v>
      </c>
      <c r="I3347" t="s">
        <v>724</v>
      </c>
      <c r="J3347">
        <v>6</v>
      </c>
      <c r="K3347">
        <v>46004.713000000003</v>
      </c>
      <c r="L3347" s="1">
        <f t="shared" si="105"/>
        <v>46.004713000000002</v>
      </c>
    </row>
    <row r="3348" spans="1:12" ht="14.45">
      <c r="A3348" t="s">
        <v>723</v>
      </c>
      <c r="B3348" t="s">
        <v>727</v>
      </c>
      <c r="C3348">
        <v>741999</v>
      </c>
      <c r="D3348" t="s">
        <v>646</v>
      </c>
      <c r="E3348" t="s">
        <v>670</v>
      </c>
      <c r="F3348" t="s">
        <v>670</v>
      </c>
      <c r="G3348" t="str">
        <f t="shared" si="104"/>
        <v>UK to EU27</v>
      </c>
      <c r="H3348">
        <v>2016</v>
      </c>
      <c r="I3348" t="s">
        <v>724</v>
      </c>
      <c r="J3348">
        <v>6</v>
      </c>
      <c r="K3348">
        <v>42647.82</v>
      </c>
      <c r="L3348" s="1">
        <f t="shared" si="105"/>
        <v>42.647820000000003</v>
      </c>
    </row>
    <row r="3349" spans="1:12" ht="14.45">
      <c r="A3349" t="s">
        <v>723</v>
      </c>
      <c r="B3349" t="s">
        <v>727</v>
      </c>
      <c r="C3349">
        <v>741999</v>
      </c>
      <c r="D3349" t="s">
        <v>646</v>
      </c>
      <c r="E3349" t="s">
        <v>670</v>
      </c>
      <c r="F3349" t="s">
        <v>670</v>
      </c>
      <c r="G3349" t="str">
        <f t="shared" si="104"/>
        <v>UK to EU27</v>
      </c>
      <c r="H3349">
        <v>2017</v>
      </c>
      <c r="I3349" t="s">
        <v>724</v>
      </c>
      <c r="J3349">
        <v>6</v>
      </c>
      <c r="K3349">
        <v>33950.044000000002</v>
      </c>
      <c r="L3349" s="1">
        <f t="shared" si="105"/>
        <v>33.950043999999998</v>
      </c>
    </row>
    <row r="3350" spans="1:12" ht="14.45">
      <c r="A3350" t="s">
        <v>723</v>
      </c>
      <c r="B3350" t="s">
        <v>727</v>
      </c>
      <c r="C3350">
        <v>761100</v>
      </c>
      <c r="D3350" t="s">
        <v>646</v>
      </c>
      <c r="E3350" t="s">
        <v>147</v>
      </c>
      <c r="F3350" t="s">
        <v>292</v>
      </c>
      <c r="G3350" t="str">
        <f t="shared" si="104"/>
        <v>UK to World</v>
      </c>
      <c r="H3350">
        <v>2012</v>
      </c>
      <c r="I3350" t="s">
        <v>724</v>
      </c>
      <c r="J3350">
        <v>6</v>
      </c>
      <c r="K3350">
        <v>5978.4830000000002</v>
      </c>
      <c r="L3350" s="1">
        <f t="shared" si="105"/>
        <v>5.9784829999999998</v>
      </c>
    </row>
    <row r="3351" spans="1:12" ht="14.45">
      <c r="A3351" t="s">
        <v>723</v>
      </c>
      <c r="B3351" t="s">
        <v>727</v>
      </c>
      <c r="C3351">
        <v>761100</v>
      </c>
      <c r="D3351" t="s">
        <v>646</v>
      </c>
      <c r="E3351" t="s">
        <v>147</v>
      </c>
      <c r="F3351" t="s">
        <v>292</v>
      </c>
      <c r="G3351" t="str">
        <f t="shared" si="104"/>
        <v>UK to World</v>
      </c>
      <c r="H3351">
        <v>2013</v>
      </c>
      <c r="I3351" t="s">
        <v>724</v>
      </c>
      <c r="J3351">
        <v>6</v>
      </c>
      <c r="K3351">
        <v>11600.673000000001</v>
      </c>
      <c r="L3351" s="1">
        <f t="shared" si="105"/>
        <v>11.600673</v>
      </c>
    </row>
    <row r="3352" spans="1:12" ht="14.45">
      <c r="A3352" t="s">
        <v>723</v>
      </c>
      <c r="B3352" t="s">
        <v>727</v>
      </c>
      <c r="C3352">
        <v>761100</v>
      </c>
      <c r="D3352" t="s">
        <v>646</v>
      </c>
      <c r="E3352" t="s">
        <v>147</v>
      </c>
      <c r="F3352" t="s">
        <v>292</v>
      </c>
      <c r="G3352" t="str">
        <f t="shared" si="104"/>
        <v>UK to World</v>
      </c>
      <c r="H3352">
        <v>2014</v>
      </c>
      <c r="I3352" t="s">
        <v>724</v>
      </c>
      <c r="J3352">
        <v>6</v>
      </c>
      <c r="K3352">
        <v>18451.559000000001</v>
      </c>
      <c r="L3352" s="1">
        <f t="shared" si="105"/>
        <v>18.451559</v>
      </c>
    </row>
    <row r="3353" spans="1:12" ht="14.45">
      <c r="A3353" t="s">
        <v>723</v>
      </c>
      <c r="B3353" t="s">
        <v>727</v>
      </c>
      <c r="C3353">
        <v>761100</v>
      </c>
      <c r="D3353" t="s">
        <v>646</v>
      </c>
      <c r="E3353" t="s">
        <v>147</v>
      </c>
      <c r="F3353" t="s">
        <v>292</v>
      </c>
      <c r="G3353" t="str">
        <f t="shared" si="104"/>
        <v>UK to World</v>
      </c>
      <c r="H3353">
        <v>2015</v>
      </c>
      <c r="I3353" t="s">
        <v>724</v>
      </c>
      <c r="J3353">
        <v>6</v>
      </c>
      <c r="K3353">
        <v>13496.575000000001</v>
      </c>
      <c r="L3353" s="1">
        <f t="shared" si="105"/>
        <v>13.496575</v>
      </c>
    </row>
    <row r="3354" spans="1:12" ht="14.45">
      <c r="A3354" t="s">
        <v>723</v>
      </c>
      <c r="B3354" t="s">
        <v>727</v>
      </c>
      <c r="C3354">
        <v>761100</v>
      </c>
      <c r="D3354" t="s">
        <v>646</v>
      </c>
      <c r="E3354" t="s">
        <v>147</v>
      </c>
      <c r="F3354" t="s">
        <v>292</v>
      </c>
      <c r="G3354" t="str">
        <f t="shared" si="104"/>
        <v>UK to World</v>
      </c>
      <c r="H3354">
        <v>2016</v>
      </c>
      <c r="I3354" t="s">
        <v>724</v>
      </c>
      <c r="J3354">
        <v>6</v>
      </c>
      <c r="K3354">
        <v>12910.691999999999</v>
      </c>
      <c r="L3354" s="1">
        <f t="shared" si="105"/>
        <v>12.910691999999999</v>
      </c>
    </row>
    <row r="3355" spans="1:12" ht="14.45">
      <c r="A3355" t="s">
        <v>723</v>
      </c>
      <c r="B3355" t="s">
        <v>727</v>
      </c>
      <c r="C3355">
        <v>761100</v>
      </c>
      <c r="D3355" t="s">
        <v>646</v>
      </c>
      <c r="E3355" t="s">
        <v>147</v>
      </c>
      <c r="F3355" t="s">
        <v>292</v>
      </c>
      <c r="G3355" t="str">
        <f t="shared" si="104"/>
        <v>UK to World</v>
      </c>
      <c r="H3355">
        <v>2017</v>
      </c>
      <c r="I3355" t="s">
        <v>724</v>
      </c>
      <c r="J3355">
        <v>6</v>
      </c>
      <c r="K3355">
        <v>14045.384</v>
      </c>
      <c r="L3355" s="1">
        <f t="shared" si="105"/>
        <v>14.045384</v>
      </c>
    </row>
    <row r="3356" spans="1:12" ht="14.45">
      <c r="A3356" t="s">
        <v>723</v>
      </c>
      <c r="B3356" t="s">
        <v>727</v>
      </c>
      <c r="C3356">
        <v>761100</v>
      </c>
      <c r="D3356" t="s">
        <v>646</v>
      </c>
      <c r="E3356" t="s">
        <v>670</v>
      </c>
      <c r="F3356" t="s">
        <v>670</v>
      </c>
      <c r="G3356" t="str">
        <f t="shared" si="104"/>
        <v>UK to EU27</v>
      </c>
      <c r="H3356">
        <v>2012</v>
      </c>
      <c r="I3356" t="s">
        <v>724</v>
      </c>
      <c r="J3356">
        <v>6</v>
      </c>
      <c r="K3356">
        <v>112.655</v>
      </c>
      <c r="L3356" s="1">
        <f t="shared" si="105"/>
        <v>0.11265500000000001</v>
      </c>
    </row>
    <row r="3357" spans="1:12" ht="14.45">
      <c r="A3357" t="s">
        <v>723</v>
      </c>
      <c r="B3357" t="s">
        <v>727</v>
      </c>
      <c r="C3357">
        <v>761100</v>
      </c>
      <c r="D3357" t="s">
        <v>646</v>
      </c>
      <c r="E3357" t="s">
        <v>670</v>
      </c>
      <c r="F3357" t="s">
        <v>670</v>
      </c>
      <c r="G3357" t="str">
        <f t="shared" si="104"/>
        <v>UK to EU27</v>
      </c>
      <c r="H3357">
        <v>2013</v>
      </c>
      <c r="I3357" t="s">
        <v>724</v>
      </c>
      <c r="J3357">
        <v>6</v>
      </c>
      <c r="K3357">
        <v>208.614</v>
      </c>
      <c r="L3357" s="1">
        <f t="shared" si="105"/>
        <v>0.20861399999999999</v>
      </c>
    </row>
    <row r="3358" spans="1:12" ht="14.45">
      <c r="A3358" t="s">
        <v>723</v>
      </c>
      <c r="B3358" t="s">
        <v>727</v>
      </c>
      <c r="C3358">
        <v>761100</v>
      </c>
      <c r="D3358" t="s">
        <v>646</v>
      </c>
      <c r="E3358" t="s">
        <v>670</v>
      </c>
      <c r="F3358" t="s">
        <v>670</v>
      </c>
      <c r="G3358" t="str">
        <f t="shared" si="104"/>
        <v>UK to EU27</v>
      </c>
      <c r="H3358">
        <v>2014</v>
      </c>
      <c r="I3358" t="s">
        <v>724</v>
      </c>
      <c r="J3358">
        <v>6</v>
      </c>
      <c r="K3358">
        <v>304.33300000000003</v>
      </c>
      <c r="L3358" s="1">
        <f t="shared" si="105"/>
        <v>0.30433300000000002</v>
      </c>
    </row>
    <row r="3359" spans="1:12" ht="14.45">
      <c r="A3359" t="s">
        <v>723</v>
      </c>
      <c r="B3359" t="s">
        <v>727</v>
      </c>
      <c r="C3359">
        <v>761100</v>
      </c>
      <c r="D3359" t="s">
        <v>646</v>
      </c>
      <c r="E3359" t="s">
        <v>670</v>
      </c>
      <c r="F3359" t="s">
        <v>670</v>
      </c>
      <c r="G3359" t="str">
        <f t="shared" si="104"/>
        <v>UK to EU27</v>
      </c>
      <c r="H3359">
        <v>2015</v>
      </c>
      <c r="I3359" t="s">
        <v>724</v>
      </c>
      <c r="J3359">
        <v>6</v>
      </c>
      <c r="K3359">
        <v>145.22300000000001</v>
      </c>
      <c r="L3359" s="1">
        <f t="shared" si="105"/>
        <v>0.14522300000000002</v>
      </c>
    </row>
    <row r="3360" spans="1:12" ht="14.45">
      <c r="A3360" t="s">
        <v>723</v>
      </c>
      <c r="B3360" t="s">
        <v>727</v>
      </c>
      <c r="C3360">
        <v>761100</v>
      </c>
      <c r="D3360" t="s">
        <v>646</v>
      </c>
      <c r="E3360" t="s">
        <v>670</v>
      </c>
      <c r="F3360" t="s">
        <v>670</v>
      </c>
      <c r="G3360" t="str">
        <f t="shared" si="104"/>
        <v>UK to EU27</v>
      </c>
      <c r="H3360">
        <v>2016</v>
      </c>
      <c r="I3360" t="s">
        <v>724</v>
      </c>
      <c r="J3360">
        <v>6</v>
      </c>
      <c r="K3360">
        <v>532.89099999999996</v>
      </c>
      <c r="L3360" s="1">
        <f t="shared" si="105"/>
        <v>0.532891</v>
      </c>
    </row>
    <row r="3361" spans="1:12" ht="14.45">
      <c r="A3361" t="s">
        <v>723</v>
      </c>
      <c r="B3361" t="s">
        <v>727</v>
      </c>
      <c r="C3361">
        <v>761100</v>
      </c>
      <c r="D3361" t="s">
        <v>646</v>
      </c>
      <c r="E3361" t="s">
        <v>670</v>
      </c>
      <c r="F3361" t="s">
        <v>670</v>
      </c>
      <c r="G3361" t="str">
        <f t="shared" si="104"/>
        <v>UK to EU27</v>
      </c>
      <c r="H3361">
        <v>2017</v>
      </c>
      <c r="I3361" t="s">
        <v>724</v>
      </c>
      <c r="J3361">
        <v>6</v>
      </c>
      <c r="K3361">
        <v>965.34699999999998</v>
      </c>
      <c r="L3361" s="1">
        <f t="shared" si="105"/>
        <v>0.96534699999999996</v>
      </c>
    </row>
    <row r="3362" spans="1:12" ht="14.45">
      <c r="A3362" t="s">
        <v>723</v>
      </c>
      <c r="B3362" t="s">
        <v>727</v>
      </c>
      <c r="C3362">
        <v>8405</v>
      </c>
      <c r="D3362" t="s">
        <v>646</v>
      </c>
      <c r="E3362" t="s">
        <v>147</v>
      </c>
      <c r="F3362" t="s">
        <v>292</v>
      </c>
      <c r="G3362" t="str">
        <f t="shared" si="104"/>
        <v>UK to World</v>
      </c>
      <c r="H3362">
        <v>2012</v>
      </c>
      <c r="I3362" t="s">
        <v>724</v>
      </c>
      <c r="J3362">
        <v>6</v>
      </c>
      <c r="K3362">
        <v>47046.574999999997</v>
      </c>
      <c r="L3362" s="1">
        <f t="shared" si="105"/>
        <v>47.046574999999997</v>
      </c>
    </row>
    <row r="3363" spans="1:12" ht="14.45">
      <c r="A3363" t="s">
        <v>723</v>
      </c>
      <c r="B3363" t="s">
        <v>727</v>
      </c>
      <c r="C3363">
        <v>8405</v>
      </c>
      <c r="D3363" t="s">
        <v>646</v>
      </c>
      <c r="E3363" t="s">
        <v>147</v>
      </c>
      <c r="F3363" t="s">
        <v>292</v>
      </c>
      <c r="G3363" t="str">
        <f t="shared" si="104"/>
        <v>UK to World</v>
      </c>
      <c r="H3363">
        <v>2013</v>
      </c>
      <c r="I3363" t="s">
        <v>724</v>
      </c>
      <c r="J3363">
        <v>6</v>
      </c>
      <c r="K3363">
        <v>49045.775000000001</v>
      </c>
      <c r="L3363" s="1">
        <f t="shared" si="105"/>
        <v>49.045774999999999</v>
      </c>
    </row>
    <row r="3364" spans="1:12" ht="14.45">
      <c r="A3364" t="s">
        <v>723</v>
      </c>
      <c r="B3364" t="s">
        <v>727</v>
      </c>
      <c r="C3364">
        <v>8405</v>
      </c>
      <c r="D3364" t="s">
        <v>646</v>
      </c>
      <c r="E3364" t="s">
        <v>147</v>
      </c>
      <c r="F3364" t="s">
        <v>292</v>
      </c>
      <c r="G3364" t="str">
        <f t="shared" si="104"/>
        <v>UK to World</v>
      </c>
      <c r="H3364">
        <v>2014</v>
      </c>
      <c r="I3364" t="s">
        <v>724</v>
      </c>
      <c r="J3364">
        <v>6</v>
      </c>
      <c r="K3364">
        <v>52051.671999999999</v>
      </c>
      <c r="L3364" s="1">
        <f t="shared" si="105"/>
        <v>52.051671999999996</v>
      </c>
    </row>
    <row r="3365" spans="1:12" ht="14.45">
      <c r="A3365" t="s">
        <v>723</v>
      </c>
      <c r="B3365" t="s">
        <v>727</v>
      </c>
      <c r="C3365">
        <v>8405</v>
      </c>
      <c r="D3365" t="s">
        <v>646</v>
      </c>
      <c r="E3365" t="s">
        <v>147</v>
      </c>
      <c r="F3365" t="s">
        <v>292</v>
      </c>
      <c r="G3365" t="str">
        <f t="shared" si="104"/>
        <v>UK to World</v>
      </c>
      <c r="H3365">
        <v>2015</v>
      </c>
      <c r="I3365" t="s">
        <v>724</v>
      </c>
      <c r="J3365">
        <v>6</v>
      </c>
      <c r="K3365">
        <v>45697.258000000002</v>
      </c>
      <c r="L3365" s="1">
        <f t="shared" si="105"/>
        <v>45.697258000000005</v>
      </c>
    </row>
    <row r="3366" spans="1:12" ht="14.45">
      <c r="A3366" t="s">
        <v>723</v>
      </c>
      <c r="B3366" t="s">
        <v>727</v>
      </c>
      <c r="C3366">
        <v>8405</v>
      </c>
      <c r="D3366" t="s">
        <v>646</v>
      </c>
      <c r="E3366" t="s">
        <v>147</v>
      </c>
      <c r="F3366" t="s">
        <v>292</v>
      </c>
      <c r="G3366" t="str">
        <f t="shared" si="104"/>
        <v>UK to World</v>
      </c>
      <c r="H3366">
        <v>2016</v>
      </c>
      <c r="I3366" t="s">
        <v>724</v>
      </c>
      <c r="J3366">
        <v>6</v>
      </c>
      <c r="K3366">
        <v>57071.904999999999</v>
      </c>
      <c r="L3366" s="1">
        <f t="shared" si="105"/>
        <v>57.071905000000001</v>
      </c>
    </row>
    <row r="3367" spans="1:12" ht="14.45">
      <c r="A3367" t="s">
        <v>723</v>
      </c>
      <c r="B3367" t="s">
        <v>727</v>
      </c>
      <c r="C3367">
        <v>8405</v>
      </c>
      <c r="D3367" t="s">
        <v>646</v>
      </c>
      <c r="E3367" t="s">
        <v>147</v>
      </c>
      <c r="F3367" t="s">
        <v>292</v>
      </c>
      <c r="G3367" t="str">
        <f t="shared" si="104"/>
        <v>UK to World</v>
      </c>
      <c r="H3367">
        <v>2017</v>
      </c>
      <c r="I3367" t="s">
        <v>724</v>
      </c>
      <c r="J3367">
        <v>6</v>
      </c>
      <c r="K3367">
        <v>49873.131999999998</v>
      </c>
      <c r="L3367" s="1">
        <f t="shared" si="105"/>
        <v>49.873131999999998</v>
      </c>
    </row>
    <row r="3368" spans="1:12" ht="14.45">
      <c r="A3368" t="s">
        <v>723</v>
      </c>
      <c r="B3368" t="s">
        <v>727</v>
      </c>
      <c r="C3368">
        <v>8405</v>
      </c>
      <c r="D3368" t="s">
        <v>646</v>
      </c>
      <c r="E3368" t="s">
        <v>670</v>
      </c>
      <c r="F3368" t="s">
        <v>670</v>
      </c>
      <c r="G3368" t="str">
        <f t="shared" si="104"/>
        <v>UK to EU27</v>
      </c>
      <c r="H3368">
        <v>2012</v>
      </c>
      <c r="I3368" t="s">
        <v>724</v>
      </c>
      <c r="J3368">
        <v>6</v>
      </c>
      <c r="K3368">
        <v>10711.226000000001</v>
      </c>
      <c r="L3368" s="1">
        <f t="shared" si="105"/>
        <v>10.711226</v>
      </c>
    </row>
    <row r="3369" spans="1:12" ht="14.45">
      <c r="A3369" t="s">
        <v>723</v>
      </c>
      <c r="B3369" t="s">
        <v>727</v>
      </c>
      <c r="C3369">
        <v>8405</v>
      </c>
      <c r="D3369" t="s">
        <v>646</v>
      </c>
      <c r="E3369" t="s">
        <v>670</v>
      </c>
      <c r="F3369" t="s">
        <v>670</v>
      </c>
      <c r="G3369" t="str">
        <f t="shared" si="104"/>
        <v>UK to EU27</v>
      </c>
      <c r="H3369">
        <v>2013</v>
      </c>
      <c r="I3369" t="s">
        <v>724</v>
      </c>
      <c r="J3369">
        <v>6</v>
      </c>
      <c r="K3369">
        <v>14141.223</v>
      </c>
      <c r="L3369" s="1">
        <f t="shared" si="105"/>
        <v>14.141223</v>
      </c>
    </row>
    <row r="3370" spans="1:12" ht="14.45">
      <c r="A3370" t="s">
        <v>723</v>
      </c>
      <c r="B3370" t="s">
        <v>727</v>
      </c>
      <c r="C3370">
        <v>8405</v>
      </c>
      <c r="D3370" t="s">
        <v>646</v>
      </c>
      <c r="E3370" t="s">
        <v>670</v>
      </c>
      <c r="F3370" t="s">
        <v>670</v>
      </c>
      <c r="G3370" t="str">
        <f t="shared" si="104"/>
        <v>UK to EU27</v>
      </c>
      <c r="H3370">
        <v>2014</v>
      </c>
      <c r="I3370" t="s">
        <v>724</v>
      </c>
      <c r="J3370">
        <v>6</v>
      </c>
      <c r="K3370">
        <v>15862.803</v>
      </c>
      <c r="L3370" s="1">
        <f t="shared" si="105"/>
        <v>15.862803</v>
      </c>
    </row>
    <row r="3371" spans="1:12" ht="14.45">
      <c r="A3371" t="s">
        <v>723</v>
      </c>
      <c r="B3371" t="s">
        <v>727</v>
      </c>
      <c r="C3371">
        <v>8405</v>
      </c>
      <c r="D3371" t="s">
        <v>646</v>
      </c>
      <c r="E3371" t="s">
        <v>670</v>
      </c>
      <c r="F3371" t="s">
        <v>670</v>
      </c>
      <c r="G3371" t="str">
        <f t="shared" si="104"/>
        <v>UK to EU27</v>
      </c>
      <c r="H3371">
        <v>2015</v>
      </c>
      <c r="I3371" t="s">
        <v>724</v>
      </c>
      <c r="J3371">
        <v>6</v>
      </c>
      <c r="K3371">
        <v>14438.498</v>
      </c>
      <c r="L3371" s="1">
        <f t="shared" si="105"/>
        <v>14.438497999999999</v>
      </c>
    </row>
    <row r="3372" spans="1:12" ht="14.45">
      <c r="A3372" t="s">
        <v>723</v>
      </c>
      <c r="B3372" t="s">
        <v>727</v>
      </c>
      <c r="C3372">
        <v>8405</v>
      </c>
      <c r="D3372" t="s">
        <v>646</v>
      </c>
      <c r="E3372" t="s">
        <v>670</v>
      </c>
      <c r="F3372" t="s">
        <v>670</v>
      </c>
      <c r="G3372" t="str">
        <f t="shared" si="104"/>
        <v>UK to EU27</v>
      </c>
      <c r="H3372">
        <v>2016</v>
      </c>
      <c r="I3372" t="s">
        <v>724</v>
      </c>
      <c r="J3372">
        <v>6</v>
      </c>
      <c r="K3372">
        <v>34425.601999999999</v>
      </c>
      <c r="L3372" s="1">
        <f t="shared" si="105"/>
        <v>34.425601999999998</v>
      </c>
    </row>
    <row r="3373" spans="1:12" ht="14.45">
      <c r="A3373" t="s">
        <v>723</v>
      </c>
      <c r="B3373" t="s">
        <v>727</v>
      </c>
      <c r="C3373">
        <v>8405</v>
      </c>
      <c r="D3373" t="s">
        <v>646</v>
      </c>
      <c r="E3373" t="s">
        <v>670</v>
      </c>
      <c r="F3373" t="s">
        <v>670</v>
      </c>
      <c r="G3373" t="str">
        <f t="shared" si="104"/>
        <v>UK to EU27</v>
      </c>
      <c r="H3373">
        <v>2017</v>
      </c>
      <c r="I3373" t="s">
        <v>724</v>
      </c>
      <c r="J3373">
        <v>6</v>
      </c>
      <c r="K3373">
        <v>17411.652999999998</v>
      </c>
      <c r="L3373" s="1">
        <f t="shared" si="105"/>
        <v>17.411652999999998</v>
      </c>
    </row>
    <row r="3374" spans="1:12" ht="14.45">
      <c r="A3374" t="s">
        <v>723</v>
      </c>
      <c r="B3374" t="s">
        <v>727</v>
      </c>
      <c r="C3374">
        <v>841931</v>
      </c>
      <c r="D3374" t="s">
        <v>646</v>
      </c>
      <c r="E3374" t="s">
        <v>147</v>
      </c>
      <c r="F3374" t="s">
        <v>292</v>
      </c>
      <c r="G3374" t="str">
        <f t="shared" si="104"/>
        <v>UK to World</v>
      </c>
      <c r="H3374">
        <v>2012</v>
      </c>
      <c r="I3374" t="s">
        <v>724</v>
      </c>
      <c r="J3374">
        <v>6</v>
      </c>
      <c r="K3374">
        <v>16864.237000000001</v>
      </c>
      <c r="L3374" s="1">
        <f t="shared" si="105"/>
        <v>16.864236999999999</v>
      </c>
    </row>
    <row r="3375" spans="1:12" ht="14.45">
      <c r="A3375" t="s">
        <v>723</v>
      </c>
      <c r="B3375" t="s">
        <v>727</v>
      </c>
      <c r="C3375">
        <v>841931</v>
      </c>
      <c r="D3375" t="s">
        <v>646</v>
      </c>
      <c r="E3375" t="s">
        <v>147</v>
      </c>
      <c r="F3375" t="s">
        <v>292</v>
      </c>
      <c r="G3375" t="str">
        <f t="shared" si="104"/>
        <v>UK to World</v>
      </c>
      <c r="H3375">
        <v>2013</v>
      </c>
      <c r="I3375" t="s">
        <v>724</v>
      </c>
      <c r="J3375">
        <v>6</v>
      </c>
      <c r="K3375">
        <v>16934.302</v>
      </c>
      <c r="L3375" s="1">
        <f t="shared" si="105"/>
        <v>16.934301999999999</v>
      </c>
    </row>
    <row r="3376" spans="1:12" ht="14.45">
      <c r="A3376" t="s">
        <v>723</v>
      </c>
      <c r="B3376" t="s">
        <v>727</v>
      </c>
      <c r="C3376">
        <v>841931</v>
      </c>
      <c r="D3376" t="s">
        <v>646</v>
      </c>
      <c r="E3376" t="s">
        <v>147</v>
      </c>
      <c r="F3376" t="s">
        <v>292</v>
      </c>
      <c r="G3376" t="str">
        <f t="shared" si="104"/>
        <v>UK to World</v>
      </c>
      <c r="H3376">
        <v>2014</v>
      </c>
      <c r="I3376" t="s">
        <v>724</v>
      </c>
      <c r="J3376">
        <v>6</v>
      </c>
      <c r="K3376">
        <v>16626.392</v>
      </c>
      <c r="L3376" s="1">
        <f t="shared" si="105"/>
        <v>16.626391999999999</v>
      </c>
    </row>
    <row r="3377" spans="1:12" ht="14.45">
      <c r="A3377" t="s">
        <v>723</v>
      </c>
      <c r="B3377" t="s">
        <v>727</v>
      </c>
      <c r="C3377">
        <v>841931</v>
      </c>
      <c r="D3377" t="s">
        <v>646</v>
      </c>
      <c r="E3377" t="s">
        <v>147</v>
      </c>
      <c r="F3377" t="s">
        <v>292</v>
      </c>
      <c r="G3377" t="str">
        <f t="shared" si="104"/>
        <v>UK to World</v>
      </c>
      <c r="H3377">
        <v>2015</v>
      </c>
      <c r="I3377" t="s">
        <v>724</v>
      </c>
      <c r="J3377">
        <v>6</v>
      </c>
      <c r="K3377">
        <v>10541.870999999999</v>
      </c>
      <c r="L3377" s="1">
        <f t="shared" si="105"/>
        <v>10.541870999999999</v>
      </c>
    </row>
    <row r="3378" spans="1:12" ht="14.45">
      <c r="A3378" t="s">
        <v>723</v>
      </c>
      <c r="B3378" t="s">
        <v>727</v>
      </c>
      <c r="C3378">
        <v>841931</v>
      </c>
      <c r="D3378" t="s">
        <v>646</v>
      </c>
      <c r="E3378" t="s">
        <v>147</v>
      </c>
      <c r="F3378" t="s">
        <v>292</v>
      </c>
      <c r="G3378" t="str">
        <f t="shared" si="104"/>
        <v>UK to World</v>
      </c>
      <c r="H3378">
        <v>2016</v>
      </c>
      <c r="I3378" t="s">
        <v>724</v>
      </c>
      <c r="J3378">
        <v>6</v>
      </c>
      <c r="K3378">
        <v>12049.162</v>
      </c>
      <c r="L3378" s="1">
        <f t="shared" si="105"/>
        <v>12.049162000000001</v>
      </c>
    </row>
    <row r="3379" spans="1:12" ht="14.45">
      <c r="A3379" t="s">
        <v>723</v>
      </c>
      <c r="B3379" t="s">
        <v>727</v>
      </c>
      <c r="C3379">
        <v>841931</v>
      </c>
      <c r="D3379" t="s">
        <v>646</v>
      </c>
      <c r="E3379" t="s">
        <v>147</v>
      </c>
      <c r="F3379" t="s">
        <v>292</v>
      </c>
      <c r="G3379" t="str">
        <f t="shared" si="104"/>
        <v>UK to World</v>
      </c>
      <c r="H3379">
        <v>2017</v>
      </c>
      <c r="I3379" t="s">
        <v>724</v>
      </c>
      <c r="J3379">
        <v>6</v>
      </c>
      <c r="K3379">
        <v>11174.828</v>
      </c>
      <c r="L3379" s="1">
        <f t="shared" si="105"/>
        <v>11.174828</v>
      </c>
    </row>
    <row r="3380" spans="1:12" ht="14.45">
      <c r="A3380" t="s">
        <v>723</v>
      </c>
      <c r="B3380" t="s">
        <v>727</v>
      </c>
      <c r="C3380">
        <v>841931</v>
      </c>
      <c r="D3380" t="s">
        <v>646</v>
      </c>
      <c r="E3380" t="s">
        <v>670</v>
      </c>
      <c r="F3380" t="s">
        <v>670</v>
      </c>
      <c r="G3380" t="str">
        <f t="shared" si="104"/>
        <v>UK to EU27</v>
      </c>
      <c r="H3380">
        <v>2012</v>
      </c>
      <c r="I3380" t="s">
        <v>724</v>
      </c>
      <c r="J3380">
        <v>6</v>
      </c>
      <c r="K3380">
        <v>4303.4160000000002</v>
      </c>
      <c r="L3380" s="1">
        <f t="shared" si="105"/>
        <v>4.3034160000000004</v>
      </c>
    </row>
    <row r="3381" spans="1:12" ht="14.45">
      <c r="A3381" t="s">
        <v>723</v>
      </c>
      <c r="B3381" t="s">
        <v>727</v>
      </c>
      <c r="C3381">
        <v>841931</v>
      </c>
      <c r="D3381" t="s">
        <v>646</v>
      </c>
      <c r="E3381" t="s">
        <v>670</v>
      </c>
      <c r="F3381" t="s">
        <v>670</v>
      </c>
      <c r="G3381" t="str">
        <f t="shared" si="104"/>
        <v>UK to EU27</v>
      </c>
      <c r="H3381">
        <v>2013</v>
      </c>
      <c r="I3381" t="s">
        <v>724</v>
      </c>
      <c r="J3381">
        <v>6</v>
      </c>
      <c r="K3381">
        <v>5461.2340000000004</v>
      </c>
      <c r="L3381" s="1">
        <f t="shared" si="105"/>
        <v>5.4612340000000001</v>
      </c>
    </row>
    <row r="3382" spans="1:12" ht="14.45">
      <c r="A3382" t="s">
        <v>723</v>
      </c>
      <c r="B3382" t="s">
        <v>727</v>
      </c>
      <c r="C3382">
        <v>841931</v>
      </c>
      <c r="D3382" t="s">
        <v>646</v>
      </c>
      <c r="E3382" t="s">
        <v>670</v>
      </c>
      <c r="F3382" t="s">
        <v>670</v>
      </c>
      <c r="G3382" t="str">
        <f t="shared" si="104"/>
        <v>UK to EU27</v>
      </c>
      <c r="H3382">
        <v>2014</v>
      </c>
      <c r="I3382" t="s">
        <v>724</v>
      </c>
      <c r="J3382">
        <v>6</v>
      </c>
      <c r="K3382">
        <v>3262.7150000000001</v>
      </c>
      <c r="L3382" s="1">
        <f t="shared" si="105"/>
        <v>3.262715</v>
      </c>
    </row>
    <row r="3383" spans="1:12" ht="14.45">
      <c r="A3383" t="s">
        <v>723</v>
      </c>
      <c r="B3383" t="s">
        <v>727</v>
      </c>
      <c r="C3383">
        <v>841931</v>
      </c>
      <c r="D3383" t="s">
        <v>646</v>
      </c>
      <c r="E3383" t="s">
        <v>670</v>
      </c>
      <c r="F3383" t="s">
        <v>670</v>
      </c>
      <c r="G3383" t="str">
        <f t="shared" si="104"/>
        <v>UK to EU27</v>
      </c>
      <c r="H3383">
        <v>2015</v>
      </c>
      <c r="I3383" t="s">
        <v>724</v>
      </c>
      <c r="J3383">
        <v>6</v>
      </c>
      <c r="K3383">
        <v>4501.0389999999998</v>
      </c>
      <c r="L3383" s="1">
        <f t="shared" si="105"/>
        <v>4.5010389999999996</v>
      </c>
    </row>
    <row r="3384" spans="1:12" ht="14.45">
      <c r="A3384" t="s">
        <v>723</v>
      </c>
      <c r="B3384" t="s">
        <v>727</v>
      </c>
      <c r="C3384">
        <v>841931</v>
      </c>
      <c r="D3384" t="s">
        <v>646</v>
      </c>
      <c r="E3384" t="s">
        <v>670</v>
      </c>
      <c r="F3384" t="s">
        <v>670</v>
      </c>
      <c r="G3384" t="str">
        <f t="shared" si="104"/>
        <v>UK to EU27</v>
      </c>
      <c r="H3384">
        <v>2016</v>
      </c>
      <c r="I3384" t="s">
        <v>724</v>
      </c>
      <c r="J3384">
        <v>6</v>
      </c>
      <c r="K3384">
        <v>5351.9880000000003</v>
      </c>
      <c r="L3384" s="1">
        <f t="shared" si="105"/>
        <v>5.3519880000000004</v>
      </c>
    </row>
    <row r="3385" spans="1:12" ht="14.45">
      <c r="A3385" t="s">
        <v>723</v>
      </c>
      <c r="B3385" t="s">
        <v>727</v>
      </c>
      <c r="C3385">
        <v>841931</v>
      </c>
      <c r="D3385" t="s">
        <v>646</v>
      </c>
      <c r="E3385" t="s">
        <v>670</v>
      </c>
      <c r="F3385" t="s">
        <v>670</v>
      </c>
      <c r="G3385" t="str">
        <f t="shared" si="104"/>
        <v>UK to EU27</v>
      </c>
      <c r="H3385">
        <v>2017</v>
      </c>
      <c r="I3385" t="s">
        <v>724</v>
      </c>
      <c r="J3385">
        <v>6</v>
      </c>
      <c r="K3385">
        <v>4427.5219999999999</v>
      </c>
      <c r="L3385" s="1">
        <f t="shared" si="105"/>
        <v>4.4275219999999997</v>
      </c>
    </row>
    <row r="3386" spans="1:12" ht="14.45">
      <c r="A3386" t="s">
        <v>723</v>
      </c>
      <c r="B3386" t="s">
        <v>727</v>
      </c>
      <c r="C3386">
        <v>841940</v>
      </c>
      <c r="D3386" t="s">
        <v>646</v>
      </c>
      <c r="E3386" t="s">
        <v>147</v>
      </c>
      <c r="F3386" t="s">
        <v>292</v>
      </c>
      <c r="G3386" t="str">
        <f t="shared" si="104"/>
        <v>UK to World</v>
      </c>
      <c r="H3386">
        <v>2012</v>
      </c>
      <c r="I3386" t="s">
        <v>724</v>
      </c>
      <c r="J3386">
        <v>6</v>
      </c>
      <c r="K3386">
        <v>27042.799999999999</v>
      </c>
      <c r="L3386" s="1">
        <f t="shared" si="105"/>
        <v>27.0428</v>
      </c>
    </row>
    <row r="3387" spans="1:12" ht="14.45">
      <c r="A3387" t="s">
        <v>723</v>
      </c>
      <c r="B3387" t="s">
        <v>727</v>
      </c>
      <c r="C3387">
        <v>841940</v>
      </c>
      <c r="D3387" t="s">
        <v>646</v>
      </c>
      <c r="E3387" t="s">
        <v>147</v>
      </c>
      <c r="F3387" t="s">
        <v>292</v>
      </c>
      <c r="G3387" t="str">
        <f t="shared" si="104"/>
        <v>UK to World</v>
      </c>
      <c r="H3387">
        <v>2013</v>
      </c>
      <c r="I3387" t="s">
        <v>724</v>
      </c>
      <c r="J3387">
        <v>6</v>
      </c>
      <c r="K3387">
        <v>36198.296000000002</v>
      </c>
      <c r="L3387" s="1">
        <f t="shared" si="105"/>
        <v>36.198295999999999</v>
      </c>
    </row>
    <row r="3388" spans="1:12" ht="14.45">
      <c r="A3388" t="s">
        <v>723</v>
      </c>
      <c r="B3388" t="s">
        <v>727</v>
      </c>
      <c r="C3388">
        <v>841940</v>
      </c>
      <c r="D3388" t="s">
        <v>646</v>
      </c>
      <c r="E3388" t="s">
        <v>147</v>
      </c>
      <c r="F3388" t="s">
        <v>292</v>
      </c>
      <c r="G3388" t="str">
        <f t="shared" si="104"/>
        <v>UK to World</v>
      </c>
      <c r="H3388">
        <v>2014</v>
      </c>
      <c r="I3388" t="s">
        <v>724</v>
      </c>
      <c r="J3388">
        <v>6</v>
      </c>
      <c r="K3388">
        <v>28236.803</v>
      </c>
      <c r="L3388" s="1">
        <f t="shared" si="105"/>
        <v>28.236802999999998</v>
      </c>
    </row>
    <row r="3389" spans="1:12" ht="14.45">
      <c r="A3389" t="s">
        <v>723</v>
      </c>
      <c r="B3389" t="s">
        <v>727</v>
      </c>
      <c r="C3389">
        <v>841940</v>
      </c>
      <c r="D3389" t="s">
        <v>646</v>
      </c>
      <c r="E3389" t="s">
        <v>147</v>
      </c>
      <c r="F3389" t="s">
        <v>292</v>
      </c>
      <c r="G3389" t="str">
        <f t="shared" si="104"/>
        <v>UK to World</v>
      </c>
      <c r="H3389">
        <v>2015</v>
      </c>
      <c r="I3389" t="s">
        <v>724</v>
      </c>
      <c r="J3389">
        <v>6</v>
      </c>
      <c r="K3389">
        <v>31157.51</v>
      </c>
      <c r="L3389" s="1">
        <f t="shared" si="105"/>
        <v>31.157509999999998</v>
      </c>
    </row>
    <row r="3390" spans="1:12" ht="14.45">
      <c r="A3390" t="s">
        <v>723</v>
      </c>
      <c r="B3390" t="s">
        <v>727</v>
      </c>
      <c r="C3390">
        <v>841940</v>
      </c>
      <c r="D3390" t="s">
        <v>646</v>
      </c>
      <c r="E3390" t="s">
        <v>147</v>
      </c>
      <c r="F3390" t="s">
        <v>292</v>
      </c>
      <c r="G3390" t="str">
        <f t="shared" si="104"/>
        <v>UK to World</v>
      </c>
      <c r="H3390">
        <v>2016</v>
      </c>
      <c r="I3390" t="s">
        <v>724</v>
      </c>
      <c r="J3390">
        <v>6</v>
      </c>
      <c r="K3390">
        <v>22098.418000000001</v>
      </c>
      <c r="L3390" s="1">
        <f t="shared" si="105"/>
        <v>22.098418000000002</v>
      </c>
    </row>
    <row r="3391" spans="1:12" ht="14.45">
      <c r="A3391" t="s">
        <v>723</v>
      </c>
      <c r="B3391" t="s">
        <v>727</v>
      </c>
      <c r="C3391">
        <v>841940</v>
      </c>
      <c r="D3391" t="s">
        <v>646</v>
      </c>
      <c r="E3391" t="s">
        <v>147</v>
      </c>
      <c r="F3391" t="s">
        <v>292</v>
      </c>
      <c r="G3391" t="str">
        <f t="shared" si="104"/>
        <v>UK to World</v>
      </c>
      <c r="H3391">
        <v>2017</v>
      </c>
      <c r="I3391" t="s">
        <v>724</v>
      </c>
      <c r="J3391">
        <v>6</v>
      </c>
      <c r="K3391">
        <v>38266.050999999999</v>
      </c>
      <c r="L3391" s="1">
        <f t="shared" si="105"/>
        <v>38.266050999999997</v>
      </c>
    </row>
    <row r="3392" spans="1:12" ht="14.45">
      <c r="A3392" t="s">
        <v>723</v>
      </c>
      <c r="B3392" t="s">
        <v>727</v>
      </c>
      <c r="C3392">
        <v>841940</v>
      </c>
      <c r="D3392" t="s">
        <v>646</v>
      </c>
      <c r="E3392" t="s">
        <v>670</v>
      </c>
      <c r="F3392" t="s">
        <v>670</v>
      </c>
      <c r="G3392" t="str">
        <f t="shared" si="104"/>
        <v>UK to EU27</v>
      </c>
      <c r="H3392">
        <v>2012</v>
      </c>
      <c r="I3392" t="s">
        <v>724</v>
      </c>
      <c r="J3392">
        <v>6</v>
      </c>
      <c r="K3392">
        <v>19685.571</v>
      </c>
      <c r="L3392" s="1">
        <f t="shared" si="105"/>
        <v>19.685570999999999</v>
      </c>
    </row>
    <row r="3393" spans="1:12" ht="14.45">
      <c r="A3393" t="s">
        <v>723</v>
      </c>
      <c r="B3393" t="s">
        <v>727</v>
      </c>
      <c r="C3393">
        <v>841940</v>
      </c>
      <c r="D3393" t="s">
        <v>646</v>
      </c>
      <c r="E3393" t="s">
        <v>670</v>
      </c>
      <c r="F3393" t="s">
        <v>670</v>
      </c>
      <c r="G3393" t="str">
        <f t="shared" si="104"/>
        <v>UK to EU27</v>
      </c>
      <c r="H3393">
        <v>2013</v>
      </c>
      <c r="I3393" t="s">
        <v>724</v>
      </c>
      <c r="J3393">
        <v>6</v>
      </c>
      <c r="K3393">
        <v>18229.159</v>
      </c>
      <c r="L3393" s="1">
        <f t="shared" si="105"/>
        <v>18.229158999999999</v>
      </c>
    </row>
    <row r="3394" spans="1:12" ht="14.45">
      <c r="A3394" t="s">
        <v>723</v>
      </c>
      <c r="B3394" t="s">
        <v>727</v>
      </c>
      <c r="C3394">
        <v>841940</v>
      </c>
      <c r="D3394" t="s">
        <v>646</v>
      </c>
      <c r="E3394" t="s">
        <v>670</v>
      </c>
      <c r="F3394" t="s">
        <v>670</v>
      </c>
      <c r="G3394" t="str">
        <f t="shared" si="104"/>
        <v>UK to EU27</v>
      </c>
      <c r="H3394">
        <v>2014</v>
      </c>
      <c r="I3394" t="s">
        <v>724</v>
      </c>
      <c r="J3394">
        <v>6</v>
      </c>
      <c r="K3394">
        <v>15586.109</v>
      </c>
      <c r="L3394" s="1">
        <f t="shared" si="105"/>
        <v>15.586109</v>
      </c>
    </row>
    <row r="3395" spans="1:12" ht="14.45">
      <c r="A3395" t="s">
        <v>723</v>
      </c>
      <c r="B3395" t="s">
        <v>727</v>
      </c>
      <c r="C3395">
        <v>841940</v>
      </c>
      <c r="D3395" t="s">
        <v>646</v>
      </c>
      <c r="E3395" t="s">
        <v>670</v>
      </c>
      <c r="F3395" t="s">
        <v>670</v>
      </c>
      <c r="G3395" t="str">
        <f t="shared" si="104"/>
        <v>UK to EU27</v>
      </c>
      <c r="H3395">
        <v>2015</v>
      </c>
      <c r="I3395" t="s">
        <v>724</v>
      </c>
      <c r="J3395">
        <v>6</v>
      </c>
      <c r="K3395">
        <v>20533.186000000002</v>
      </c>
      <c r="L3395" s="1">
        <f t="shared" si="105"/>
        <v>20.533186000000001</v>
      </c>
    </row>
    <row r="3396" spans="1:12" ht="14.45">
      <c r="A3396" t="s">
        <v>723</v>
      </c>
      <c r="B3396" t="s">
        <v>727</v>
      </c>
      <c r="C3396">
        <v>841940</v>
      </c>
      <c r="D3396" t="s">
        <v>646</v>
      </c>
      <c r="E3396" t="s">
        <v>670</v>
      </c>
      <c r="F3396" t="s">
        <v>670</v>
      </c>
      <c r="G3396" t="str">
        <f t="shared" si="104"/>
        <v>UK to EU27</v>
      </c>
      <c r="H3396">
        <v>2016</v>
      </c>
      <c r="I3396" t="s">
        <v>724</v>
      </c>
      <c r="J3396">
        <v>6</v>
      </c>
      <c r="K3396">
        <v>8799.9509999999991</v>
      </c>
      <c r="L3396" s="1">
        <f t="shared" si="105"/>
        <v>8.7999509999999983</v>
      </c>
    </row>
    <row r="3397" spans="1:12" ht="14.45">
      <c r="A3397" t="s">
        <v>723</v>
      </c>
      <c r="B3397" t="s">
        <v>727</v>
      </c>
      <c r="C3397">
        <v>841940</v>
      </c>
      <c r="D3397" t="s">
        <v>646</v>
      </c>
      <c r="E3397" t="s">
        <v>670</v>
      </c>
      <c r="F3397" t="s">
        <v>670</v>
      </c>
      <c r="G3397" t="str">
        <f t="shared" si="104"/>
        <v>UK to EU27</v>
      </c>
      <c r="H3397">
        <v>2017</v>
      </c>
      <c r="I3397" t="s">
        <v>724</v>
      </c>
      <c r="J3397">
        <v>6</v>
      </c>
      <c r="K3397">
        <v>15004.641</v>
      </c>
      <c r="L3397" s="1">
        <f t="shared" si="105"/>
        <v>15.004640999999999</v>
      </c>
    </row>
    <row r="3398" spans="1:12" ht="14.45">
      <c r="A3398" t="s">
        <v>723</v>
      </c>
      <c r="B3398" t="s">
        <v>727</v>
      </c>
      <c r="C3398">
        <v>842129</v>
      </c>
      <c r="D3398" t="s">
        <v>646</v>
      </c>
      <c r="E3398" t="s">
        <v>147</v>
      </c>
      <c r="F3398" t="s">
        <v>292</v>
      </c>
      <c r="G3398" t="str">
        <f t="shared" si="104"/>
        <v>UK to World</v>
      </c>
      <c r="H3398">
        <v>2012</v>
      </c>
      <c r="I3398" t="s">
        <v>724</v>
      </c>
      <c r="J3398">
        <v>6</v>
      </c>
      <c r="K3398">
        <v>481234.82500000001</v>
      </c>
      <c r="L3398" s="1">
        <f t="shared" si="105"/>
        <v>481.234825</v>
      </c>
    </row>
    <row r="3399" spans="1:12" ht="14.45">
      <c r="A3399" t="s">
        <v>723</v>
      </c>
      <c r="B3399" t="s">
        <v>727</v>
      </c>
      <c r="C3399">
        <v>842129</v>
      </c>
      <c r="D3399" t="s">
        <v>646</v>
      </c>
      <c r="E3399" t="s">
        <v>147</v>
      </c>
      <c r="F3399" t="s">
        <v>292</v>
      </c>
      <c r="G3399" t="str">
        <f t="shared" si="104"/>
        <v>UK to World</v>
      </c>
      <c r="H3399">
        <v>2013</v>
      </c>
      <c r="I3399" t="s">
        <v>724</v>
      </c>
      <c r="J3399">
        <v>6</v>
      </c>
      <c r="K3399">
        <v>497790.53200000001</v>
      </c>
      <c r="L3399" s="1">
        <f t="shared" si="105"/>
        <v>497.79053199999998</v>
      </c>
    </row>
    <row r="3400" spans="1:12" ht="14.45">
      <c r="A3400" t="s">
        <v>723</v>
      </c>
      <c r="B3400" t="s">
        <v>727</v>
      </c>
      <c r="C3400">
        <v>842129</v>
      </c>
      <c r="D3400" t="s">
        <v>646</v>
      </c>
      <c r="E3400" t="s">
        <v>147</v>
      </c>
      <c r="F3400" t="s">
        <v>292</v>
      </c>
      <c r="G3400" t="str">
        <f t="shared" si="104"/>
        <v>UK to World</v>
      </c>
      <c r="H3400">
        <v>2014</v>
      </c>
      <c r="I3400" t="s">
        <v>724</v>
      </c>
      <c r="J3400">
        <v>6</v>
      </c>
      <c r="K3400">
        <v>612716.60499999998</v>
      </c>
      <c r="L3400" s="1">
        <f t="shared" si="105"/>
        <v>612.71660499999996</v>
      </c>
    </row>
    <row r="3401" spans="1:12" ht="14.45">
      <c r="A3401" t="s">
        <v>723</v>
      </c>
      <c r="B3401" t="s">
        <v>727</v>
      </c>
      <c r="C3401">
        <v>842129</v>
      </c>
      <c r="D3401" t="s">
        <v>646</v>
      </c>
      <c r="E3401" t="s">
        <v>147</v>
      </c>
      <c r="F3401" t="s">
        <v>292</v>
      </c>
      <c r="G3401" t="str">
        <f t="shared" ref="G3401:G3464" si="106">CONCATENATE(D3401, " to ", F3401)</f>
        <v>UK to World</v>
      </c>
      <c r="H3401">
        <v>2015</v>
      </c>
      <c r="I3401" t="s">
        <v>724</v>
      </c>
      <c r="J3401">
        <v>6</v>
      </c>
      <c r="K3401">
        <v>541198.11600000004</v>
      </c>
      <c r="L3401" s="1">
        <f t="shared" ref="L3401:L3464" si="107">K3401/1000</f>
        <v>541.19811600000003</v>
      </c>
    </row>
    <row r="3402" spans="1:12" ht="14.45">
      <c r="A3402" t="s">
        <v>723</v>
      </c>
      <c r="B3402" t="s">
        <v>727</v>
      </c>
      <c r="C3402">
        <v>842129</v>
      </c>
      <c r="D3402" t="s">
        <v>646</v>
      </c>
      <c r="E3402" t="s">
        <v>147</v>
      </c>
      <c r="F3402" t="s">
        <v>292</v>
      </c>
      <c r="G3402" t="str">
        <f t="shared" si="106"/>
        <v>UK to World</v>
      </c>
      <c r="H3402">
        <v>2016</v>
      </c>
      <c r="I3402" t="s">
        <v>724</v>
      </c>
      <c r="J3402">
        <v>6</v>
      </c>
      <c r="K3402">
        <v>514726.39199999999</v>
      </c>
      <c r="L3402" s="1">
        <f t="shared" si="107"/>
        <v>514.72639200000003</v>
      </c>
    </row>
    <row r="3403" spans="1:12" ht="14.45">
      <c r="A3403" t="s">
        <v>723</v>
      </c>
      <c r="B3403" t="s">
        <v>727</v>
      </c>
      <c r="C3403">
        <v>842129</v>
      </c>
      <c r="D3403" t="s">
        <v>646</v>
      </c>
      <c r="E3403" t="s">
        <v>147</v>
      </c>
      <c r="F3403" t="s">
        <v>292</v>
      </c>
      <c r="G3403" t="str">
        <f t="shared" si="106"/>
        <v>UK to World</v>
      </c>
      <c r="H3403">
        <v>2017</v>
      </c>
      <c r="I3403" t="s">
        <v>724</v>
      </c>
      <c r="J3403">
        <v>6</v>
      </c>
      <c r="K3403">
        <v>486235.22700000001</v>
      </c>
      <c r="L3403" s="1">
        <f t="shared" si="107"/>
        <v>486.23522700000001</v>
      </c>
    </row>
    <row r="3404" spans="1:12" ht="14.45">
      <c r="A3404" t="s">
        <v>723</v>
      </c>
      <c r="B3404" t="s">
        <v>727</v>
      </c>
      <c r="C3404">
        <v>842129</v>
      </c>
      <c r="D3404" t="s">
        <v>646</v>
      </c>
      <c r="E3404" t="s">
        <v>670</v>
      </c>
      <c r="F3404" t="s">
        <v>670</v>
      </c>
      <c r="G3404" t="str">
        <f t="shared" si="106"/>
        <v>UK to EU27</v>
      </c>
      <c r="H3404">
        <v>2012</v>
      </c>
      <c r="I3404" t="s">
        <v>724</v>
      </c>
      <c r="J3404">
        <v>6</v>
      </c>
      <c r="K3404">
        <v>210372.96400000001</v>
      </c>
      <c r="L3404" s="1">
        <f t="shared" si="107"/>
        <v>210.372964</v>
      </c>
    </row>
    <row r="3405" spans="1:12" ht="14.45">
      <c r="A3405" t="s">
        <v>723</v>
      </c>
      <c r="B3405" t="s">
        <v>727</v>
      </c>
      <c r="C3405">
        <v>842129</v>
      </c>
      <c r="D3405" t="s">
        <v>646</v>
      </c>
      <c r="E3405" t="s">
        <v>670</v>
      </c>
      <c r="F3405" t="s">
        <v>670</v>
      </c>
      <c r="G3405" t="str">
        <f t="shared" si="106"/>
        <v>UK to EU27</v>
      </c>
      <c r="H3405">
        <v>2013</v>
      </c>
      <c r="I3405" t="s">
        <v>724</v>
      </c>
      <c r="J3405">
        <v>6</v>
      </c>
      <c r="K3405">
        <v>238027.98499999999</v>
      </c>
      <c r="L3405" s="1">
        <f t="shared" si="107"/>
        <v>238.02798499999997</v>
      </c>
    </row>
    <row r="3406" spans="1:12" ht="14.45">
      <c r="A3406" t="s">
        <v>723</v>
      </c>
      <c r="B3406" t="s">
        <v>727</v>
      </c>
      <c r="C3406">
        <v>842129</v>
      </c>
      <c r="D3406" t="s">
        <v>646</v>
      </c>
      <c r="E3406" t="s">
        <v>670</v>
      </c>
      <c r="F3406" t="s">
        <v>670</v>
      </c>
      <c r="G3406" t="str">
        <f t="shared" si="106"/>
        <v>UK to EU27</v>
      </c>
      <c r="H3406">
        <v>2014</v>
      </c>
      <c r="I3406" t="s">
        <v>724</v>
      </c>
      <c r="J3406">
        <v>6</v>
      </c>
      <c r="K3406">
        <v>268808.52</v>
      </c>
      <c r="L3406" s="1">
        <f t="shared" si="107"/>
        <v>268.80852000000004</v>
      </c>
    </row>
    <row r="3407" spans="1:12" ht="14.45">
      <c r="A3407" t="s">
        <v>723</v>
      </c>
      <c r="B3407" t="s">
        <v>727</v>
      </c>
      <c r="C3407">
        <v>842129</v>
      </c>
      <c r="D3407" t="s">
        <v>646</v>
      </c>
      <c r="E3407" t="s">
        <v>670</v>
      </c>
      <c r="F3407" t="s">
        <v>670</v>
      </c>
      <c r="G3407" t="str">
        <f t="shared" si="106"/>
        <v>UK to EU27</v>
      </c>
      <c r="H3407">
        <v>2015</v>
      </c>
      <c r="I3407" t="s">
        <v>724</v>
      </c>
      <c r="J3407">
        <v>6</v>
      </c>
      <c r="K3407">
        <v>247299.72399999999</v>
      </c>
      <c r="L3407" s="1">
        <f t="shared" si="107"/>
        <v>247.299724</v>
      </c>
    </row>
    <row r="3408" spans="1:12" ht="14.45">
      <c r="A3408" t="s">
        <v>723</v>
      </c>
      <c r="B3408" t="s">
        <v>727</v>
      </c>
      <c r="C3408">
        <v>842129</v>
      </c>
      <c r="D3408" t="s">
        <v>646</v>
      </c>
      <c r="E3408" t="s">
        <v>670</v>
      </c>
      <c r="F3408" t="s">
        <v>670</v>
      </c>
      <c r="G3408" t="str">
        <f t="shared" si="106"/>
        <v>UK to EU27</v>
      </c>
      <c r="H3408">
        <v>2016</v>
      </c>
      <c r="I3408" t="s">
        <v>724</v>
      </c>
      <c r="J3408">
        <v>6</v>
      </c>
      <c r="K3408">
        <v>263102.408</v>
      </c>
      <c r="L3408" s="1">
        <f t="shared" si="107"/>
        <v>263.10240799999997</v>
      </c>
    </row>
    <row r="3409" spans="1:12" ht="14.45">
      <c r="A3409" t="s">
        <v>723</v>
      </c>
      <c r="B3409" t="s">
        <v>727</v>
      </c>
      <c r="C3409">
        <v>842129</v>
      </c>
      <c r="D3409" t="s">
        <v>646</v>
      </c>
      <c r="E3409" t="s">
        <v>670</v>
      </c>
      <c r="F3409" t="s">
        <v>670</v>
      </c>
      <c r="G3409" t="str">
        <f t="shared" si="106"/>
        <v>UK to EU27</v>
      </c>
      <c r="H3409">
        <v>2017</v>
      </c>
      <c r="I3409" t="s">
        <v>724</v>
      </c>
      <c r="J3409">
        <v>6</v>
      </c>
      <c r="K3409">
        <v>252917.45499999999</v>
      </c>
      <c r="L3409" s="1">
        <f t="shared" si="107"/>
        <v>252.91745499999999</v>
      </c>
    </row>
    <row r="3410" spans="1:12" ht="14.45">
      <c r="A3410" t="s">
        <v>723</v>
      </c>
      <c r="B3410" t="s">
        <v>727</v>
      </c>
      <c r="C3410">
        <v>842139</v>
      </c>
      <c r="D3410" t="s">
        <v>646</v>
      </c>
      <c r="E3410" t="s">
        <v>147</v>
      </c>
      <c r="F3410" t="s">
        <v>292</v>
      </c>
      <c r="G3410" t="str">
        <f t="shared" si="106"/>
        <v>UK to World</v>
      </c>
      <c r="H3410">
        <v>2012</v>
      </c>
      <c r="I3410" t="s">
        <v>724</v>
      </c>
      <c r="J3410">
        <v>6</v>
      </c>
      <c r="K3410">
        <v>654134.89800000004</v>
      </c>
      <c r="L3410" s="1">
        <f t="shared" si="107"/>
        <v>654.13489800000002</v>
      </c>
    </row>
    <row r="3411" spans="1:12" ht="14.45">
      <c r="A3411" t="s">
        <v>723</v>
      </c>
      <c r="B3411" t="s">
        <v>727</v>
      </c>
      <c r="C3411">
        <v>842139</v>
      </c>
      <c r="D3411" t="s">
        <v>646</v>
      </c>
      <c r="E3411" t="s">
        <v>147</v>
      </c>
      <c r="F3411" t="s">
        <v>292</v>
      </c>
      <c r="G3411" t="str">
        <f t="shared" si="106"/>
        <v>UK to World</v>
      </c>
      <c r="H3411">
        <v>2013</v>
      </c>
      <c r="I3411" t="s">
        <v>724</v>
      </c>
      <c r="J3411">
        <v>6</v>
      </c>
      <c r="K3411">
        <v>682380.95400000003</v>
      </c>
      <c r="L3411" s="1">
        <f t="shared" si="107"/>
        <v>682.38095399999997</v>
      </c>
    </row>
    <row r="3412" spans="1:12" ht="14.45">
      <c r="A3412" t="s">
        <v>723</v>
      </c>
      <c r="B3412" t="s">
        <v>727</v>
      </c>
      <c r="C3412">
        <v>842139</v>
      </c>
      <c r="D3412" t="s">
        <v>646</v>
      </c>
      <c r="E3412" t="s">
        <v>147</v>
      </c>
      <c r="F3412" t="s">
        <v>292</v>
      </c>
      <c r="G3412" t="str">
        <f t="shared" si="106"/>
        <v>UK to World</v>
      </c>
      <c r="H3412">
        <v>2014</v>
      </c>
      <c r="I3412" t="s">
        <v>724</v>
      </c>
      <c r="J3412">
        <v>6</v>
      </c>
      <c r="K3412">
        <v>827245.65800000005</v>
      </c>
      <c r="L3412" s="1">
        <f t="shared" si="107"/>
        <v>827.24565800000005</v>
      </c>
    </row>
    <row r="3413" spans="1:12" ht="14.45">
      <c r="A3413" t="s">
        <v>723</v>
      </c>
      <c r="B3413" t="s">
        <v>727</v>
      </c>
      <c r="C3413">
        <v>842139</v>
      </c>
      <c r="D3413" t="s">
        <v>646</v>
      </c>
      <c r="E3413" t="s">
        <v>147</v>
      </c>
      <c r="F3413" t="s">
        <v>292</v>
      </c>
      <c r="G3413" t="str">
        <f t="shared" si="106"/>
        <v>UK to World</v>
      </c>
      <c r="H3413">
        <v>2015</v>
      </c>
      <c r="I3413" t="s">
        <v>724</v>
      </c>
      <c r="J3413">
        <v>6</v>
      </c>
      <c r="K3413">
        <v>749105.6</v>
      </c>
      <c r="L3413" s="1">
        <f t="shared" si="107"/>
        <v>749.10559999999998</v>
      </c>
    </row>
    <row r="3414" spans="1:12" ht="14.45">
      <c r="A3414" t="s">
        <v>723</v>
      </c>
      <c r="B3414" t="s">
        <v>727</v>
      </c>
      <c r="C3414">
        <v>842139</v>
      </c>
      <c r="D3414" t="s">
        <v>646</v>
      </c>
      <c r="E3414" t="s">
        <v>147</v>
      </c>
      <c r="F3414" t="s">
        <v>292</v>
      </c>
      <c r="G3414" t="str">
        <f t="shared" si="106"/>
        <v>UK to World</v>
      </c>
      <c r="H3414">
        <v>2016</v>
      </c>
      <c r="I3414" t="s">
        <v>724</v>
      </c>
      <c r="J3414">
        <v>6</v>
      </c>
      <c r="K3414">
        <v>1244720.3829999999</v>
      </c>
      <c r="L3414" s="1">
        <f t="shared" si="107"/>
        <v>1244.7203829999999</v>
      </c>
    </row>
    <row r="3415" spans="1:12" ht="14.45">
      <c r="A3415" t="s">
        <v>723</v>
      </c>
      <c r="B3415" t="s">
        <v>727</v>
      </c>
      <c r="C3415">
        <v>842139</v>
      </c>
      <c r="D3415" t="s">
        <v>646</v>
      </c>
      <c r="E3415" t="s">
        <v>147</v>
      </c>
      <c r="F3415" t="s">
        <v>292</v>
      </c>
      <c r="G3415" t="str">
        <f t="shared" si="106"/>
        <v>UK to World</v>
      </c>
      <c r="H3415">
        <v>2017</v>
      </c>
      <c r="I3415" t="s">
        <v>724</v>
      </c>
      <c r="J3415">
        <v>6</v>
      </c>
      <c r="K3415">
        <v>1300760.0249999999</v>
      </c>
      <c r="L3415" s="1">
        <f t="shared" si="107"/>
        <v>1300.7600249999998</v>
      </c>
    </row>
    <row r="3416" spans="1:12" ht="14.45">
      <c r="A3416" t="s">
        <v>723</v>
      </c>
      <c r="B3416" t="s">
        <v>727</v>
      </c>
      <c r="C3416">
        <v>842139</v>
      </c>
      <c r="D3416" t="s">
        <v>646</v>
      </c>
      <c r="E3416" t="s">
        <v>670</v>
      </c>
      <c r="F3416" t="s">
        <v>670</v>
      </c>
      <c r="G3416" t="str">
        <f t="shared" si="106"/>
        <v>UK to EU27</v>
      </c>
      <c r="H3416">
        <v>2012</v>
      </c>
      <c r="I3416" t="s">
        <v>724</v>
      </c>
      <c r="J3416">
        <v>6</v>
      </c>
      <c r="K3416">
        <v>337244.10399999999</v>
      </c>
      <c r="L3416" s="1">
        <f t="shared" si="107"/>
        <v>337.24410399999999</v>
      </c>
    </row>
    <row r="3417" spans="1:12" ht="14.45">
      <c r="A3417" t="s">
        <v>723</v>
      </c>
      <c r="B3417" t="s">
        <v>727</v>
      </c>
      <c r="C3417">
        <v>842139</v>
      </c>
      <c r="D3417" t="s">
        <v>646</v>
      </c>
      <c r="E3417" t="s">
        <v>670</v>
      </c>
      <c r="F3417" t="s">
        <v>670</v>
      </c>
      <c r="G3417" t="str">
        <f t="shared" si="106"/>
        <v>UK to EU27</v>
      </c>
      <c r="H3417">
        <v>2013</v>
      </c>
      <c r="I3417" t="s">
        <v>724</v>
      </c>
      <c r="J3417">
        <v>6</v>
      </c>
      <c r="K3417">
        <v>389235.647</v>
      </c>
      <c r="L3417" s="1">
        <f t="shared" si="107"/>
        <v>389.23564699999997</v>
      </c>
    </row>
    <row r="3418" spans="1:12" ht="14.45">
      <c r="A3418" t="s">
        <v>723</v>
      </c>
      <c r="B3418" t="s">
        <v>727</v>
      </c>
      <c r="C3418">
        <v>842139</v>
      </c>
      <c r="D3418" t="s">
        <v>646</v>
      </c>
      <c r="E3418" t="s">
        <v>670</v>
      </c>
      <c r="F3418" t="s">
        <v>670</v>
      </c>
      <c r="G3418" t="str">
        <f t="shared" si="106"/>
        <v>UK to EU27</v>
      </c>
      <c r="H3418">
        <v>2014</v>
      </c>
      <c r="I3418" t="s">
        <v>724</v>
      </c>
      <c r="J3418">
        <v>6</v>
      </c>
      <c r="K3418">
        <v>427295.29599999997</v>
      </c>
      <c r="L3418" s="1">
        <f t="shared" si="107"/>
        <v>427.29529599999995</v>
      </c>
    </row>
    <row r="3419" spans="1:12" ht="14.45">
      <c r="A3419" t="s">
        <v>723</v>
      </c>
      <c r="B3419" t="s">
        <v>727</v>
      </c>
      <c r="C3419">
        <v>842139</v>
      </c>
      <c r="D3419" t="s">
        <v>646</v>
      </c>
      <c r="E3419" t="s">
        <v>670</v>
      </c>
      <c r="F3419" t="s">
        <v>670</v>
      </c>
      <c r="G3419" t="str">
        <f t="shared" si="106"/>
        <v>UK to EU27</v>
      </c>
      <c r="H3419">
        <v>2015</v>
      </c>
      <c r="I3419" t="s">
        <v>724</v>
      </c>
      <c r="J3419">
        <v>6</v>
      </c>
      <c r="K3419">
        <v>357009.96</v>
      </c>
      <c r="L3419" s="1">
        <f t="shared" si="107"/>
        <v>357.00996000000004</v>
      </c>
    </row>
    <row r="3420" spans="1:12" ht="14.45">
      <c r="A3420" t="s">
        <v>723</v>
      </c>
      <c r="B3420" t="s">
        <v>727</v>
      </c>
      <c r="C3420">
        <v>842139</v>
      </c>
      <c r="D3420" t="s">
        <v>646</v>
      </c>
      <c r="E3420" t="s">
        <v>670</v>
      </c>
      <c r="F3420" t="s">
        <v>670</v>
      </c>
      <c r="G3420" t="str">
        <f t="shared" si="106"/>
        <v>UK to EU27</v>
      </c>
      <c r="H3420">
        <v>2016</v>
      </c>
      <c r="I3420" t="s">
        <v>724</v>
      </c>
      <c r="J3420">
        <v>6</v>
      </c>
      <c r="K3420">
        <v>836751.01300000004</v>
      </c>
      <c r="L3420" s="1">
        <f t="shared" si="107"/>
        <v>836.75101300000006</v>
      </c>
    </row>
    <row r="3421" spans="1:12" ht="14.45">
      <c r="A3421" t="s">
        <v>723</v>
      </c>
      <c r="B3421" t="s">
        <v>727</v>
      </c>
      <c r="C3421">
        <v>842139</v>
      </c>
      <c r="D3421" t="s">
        <v>646</v>
      </c>
      <c r="E3421" t="s">
        <v>670</v>
      </c>
      <c r="F3421" t="s">
        <v>670</v>
      </c>
      <c r="G3421" t="str">
        <f t="shared" si="106"/>
        <v>UK to EU27</v>
      </c>
      <c r="H3421">
        <v>2017</v>
      </c>
      <c r="I3421" t="s">
        <v>724</v>
      </c>
      <c r="J3421">
        <v>6</v>
      </c>
      <c r="K3421">
        <v>864034.57299999997</v>
      </c>
      <c r="L3421" s="1">
        <f t="shared" si="107"/>
        <v>864.03457300000002</v>
      </c>
    </row>
    <row r="3422" spans="1:12" ht="14.45">
      <c r="A3422" t="s">
        <v>723</v>
      </c>
      <c r="B3422" t="s">
        <v>727</v>
      </c>
      <c r="C3422">
        <v>847989</v>
      </c>
      <c r="D3422" t="s">
        <v>646</v>
      </c>
      <c r="E3422" t="s">
        <v>147</v>
      </c>
      <c r="F3422" t="s">
        <v>292</v>
      </c>
      <c r="G3422" t="str">
        <f t="shared" si="106"/>
        <v>UK to World</v>
      </c>
      <c r="H3422">
        <v>2012</v>
      </c>
      <c r="I3422" t="s">
        <v>724</v>
      </c>
      <c r="J3422">
        <v>6</v>
      </c>
      <c r="K3422">
        <v>834311.36199999996</v>
      </c>
      <c r="L3422" s="1">
        <f t="shared" si="107"/>
        <v>834.31136199999992</v>
      </c>
    </row>
    <row r="3423" spans="1:12" ht="14.45">
      <c r="A3423" t="s">
        <v>723</v>
      </c>
      <c r="B3423" t="s">
        <v>727</v>
      </c>
      <c r="C3423">
        <v>847989</v>
      </c>
      <c r="D3423" t="s">
        <v>646</v>
      </c>
      <c r="E3423" t="s">
        <v>147</v>
      </c>
      <c r="F3423" t="s">
        <v>292</v>
      </c>
      <c r="G3423" t="str">
        <f t="shared" si="106"/>
        <v>UK to World</v>
      </c>
      <c r="H3423">
        <v>2013</v>
      </c>
      <c r="I3423" t="s">
        <v>724</v>
      </c>
      <c r="J3423">
        <v>6</v>
      </c>
      <c r="K3423">
        <v>929230.30799999996</v>
      </c>
      <c r="L3423" s="1">
        <f t="shared" si="107"/>
        <v>929.23030799999992</v>
      </c>
    </row>
    <row r="3424" spans="1:12" ht="14.45">
      <c r="A3424" t="s">
        <v>723</v>
      </c>
      <c r="B3424" t="s">
        <v>727</v>
      </c>
      <c r="C3424">
        <v>847989</v>
      </c>
      <c r="D3424" t="s">
        <v>646</v>
      </c>
      <c r="E3424" t="s">
        <v>147</v>
      </c>
      <c r="F3424" t="s">
        <v>292</v>
      </c>
      <c r="G3424" t="str">
        <f t="shared" si="106"/>
        <v>UK to World</v>
      </c>
      <c r="H3424">
        <v>2014</v>
      </c>
      <c r="I3424" t="s">
        <v>724</v>
      </c>
      <c r="J3424">
        <v>6</v>
      </c>
      <c r="K3424">
        <v>1046021.142</v>
      </c>
      <c r="L3424" s="1">
        <f t="shared" si="107"/>
        <v>1046.0211420000001</v>
      </c>
    </row>
    <row r="3425" spans="1:12" ht="14.45">
      <c r="A3425" t="s">
        <v>723</v>
      </c>
      <c r="B3425" t="s">
        <v>727</v>
      </c>
      <c r="C3425">
        <v>847989</v>
      </c>
      <c r="D3425" t="s">
        <v>646</v>
      </c>
      <c r="E3425" t="s">
        <v>147</v>
      </c>
      <c r="F3425" t="s">
        <v>292</v>
      </c>
      <c r="G3425" t="str">
        <f t="shared" si="106"/>
        <v>UK to World</v>
      </c>
      <c r="H3425">
        <v>2015</v>
      </c>
      <c r="I3425" t="s">
        <v>724</v>
      </c>
      <c r="J3425">
        <v>6</v>
      </c>
      <c r="K3425">
        <v>985038.179</v>
      </c>
      <c r="L3425" s="1">
        <f t="shared" si="107"/>
        <v>985.03817900000001</v>
      </c>
    </row>
    <row r="3426" spans="1:12" ht="14.45">
      <c r="A3426" t="s">
        <v>723</v>
      </c>
      <c r="B3426" t="s">
        <v>727</v>
      </c>
      <c r="C3426">
        <v>847989</v>
      </c>
      <c r="D3426" t="s">
        <v>646</v>
      </c>
      <c r="E3426" t="s">
        <v>147</v>
      </c>
      <c r="F3426" t="s">
        <v>292</v>
      </c>
      <c r="G3426" t="str">
        <f t="shared" si="106"/>
        <v>UK to World</v>
      </c>
      <c r="H3426">
        <v>2016</v>
      </c>
      <c r="I3426" t="s">
        <v>724</v>
      </c>
      <c r="J3426">
        <v>6</v>
      </c>
      <c r="K3426">
        <v>1010474.399</v>
      </c>
      <c r="L3426" s="1">
        <f t="shared" si="107"/>
        <v>1010.4743989999999</v>
      </c>
    </row>
    <row r="3427" spans="1:12" ht="14.45">
      <c r="A3427" t="s">
        <v>723</v>
      </c>
      <c r="B3427" t="s">
        <v>727</v>
      </c>
      <c r="C3427">
        <v>847989</v>
      </c>
      <c r="D3427" t="s">
        <v>646</v>
      </c>
      <c r="E3427" t="s">
        <v>147</v>
      </c>
      <c r="F3427" t="s">
        <v>292</v>
      </c>
      <c r="G3427" t="str">
        <f t="shared" si="106"/>
        <v>UK to World</v>
      </c>
      <c r="H3427">
        <v>2017</v>
      </c>
      <c r="I3427" t="s">
        <v>724</v>
      </c>
      <c r="J3427">
        <v>6</v>
      </c>
      <c r="K3427">
        <v>915805.06900000002</v>
      </c>
      <c r="L3427" s="1">
        <f t="shared" si="107"/>
        <v>915.805069</v>
      </c>
    </row>
    <row r="3428" spans="1:12" ht="14.45">
      <c r="A3428" t="s">
        <v>723</v>
      </c>
      <c r="B3428" t="s">
        <v>727</v>
      </c>
      <c r="C3428">
        <v>847989</v>
      </c>
      <c r="D3428" t="s">
        <v>646</v>
      </c>
      <c r="E3428" t="s">
        <v>670</v>
      </c>
      <c r="F3428" t="s">
        <v>670</v>
      </c>
      <c r="G3428" t="str">
        <f t="shared" si="106"/>
        <v>UK to EU27</v>
      </c>
      <c r="H3428">
        <v>2012</v>
      </c>
      <c r="I3428" t="s">
        <v>724</v>
      </c>
      <c r="J3428">
        <v>6</v>
      </c>
      <c r="K3428">
        <v>188724.86499999999</v>
      </c>
      <c r="L3428" s="1">
        <f t="shared" si="107"/>
        <v>188.72486499999999</v>
      </c>
    </row>
    <row r="3429" spans="1:12" ht="14.45">
      <c r="A3429" t="s">
        <v>723</v>
      </c>
      <c r="B3429" t="s">
        <v>727</v>
      </c>
      <c r="C3429">
        <v>847989</v>
      </c>
      <c r="D3429" t="s">
        <v>646</v>
      </c>
      <c r="E3429" t="s">
        <v>670</v>
      </c>
      <c r="F3429" t="s">
        <v>670</v>
      </c>
      <c r="G3429" t="str">
        <f t="shared" si="106"/>
        <v>UK to EU27</v>
      </c>
      <c r="H3429">
        <v>2013</v>
      </c>
      <c r="I3429" t="s">
        <v>724</v>
      </c>
      <c r="J3429">
        <v>6</v>
      </c>
      <c r="K3429">
        <v>219111.448</v>
      </c>
      <c r="L3429" s="1">
        <f t="shared" si="107"/>
        <v>219.111448</v>
      </c>
    </row>
    <row r="3430" spans="1:12" ht="14.45">
      <c r="A3430" t="s">
        <v>723</v>
      </c>
      <c r="B3430" t="s">
        <v>727</v>
      </c>
      <c r="C3430">
        <v>847989</v>
      </c>
      <c r="D3430" t="s">
        <v>646</v>
      </c>
      <c r="E3430" t="s">
        <v>670</v>
      </c>
      <c r="F3430" t="s">
        <v>670</v>
      </c>
      <c r="G3430" t="str">
        <f t="shared" si="106"/>
        <v>UK to EU27</v>
      </c>
      <c r="H3430">
        <v>2014</v>
      </c>
      <c r="I3430" t="s">
        <v>724</v>
      </c>
      <c r="J3430">
        <v>6</v>
      </c>
      <c r="K3430">
        <v>267036.25</v>
      </c>
      <c r="L3430" s="1">
        <f t="shared" si="107"/>
        <v>267.03625</v>
      </c>
    </row>
    <row r="3431" spans="1:12" ht="14.45">
      <c r="A3431" t="s">
        <v>723</v>
      </c>
      <c r="B3431" t="s">
        <v>727</v>
      </c>
      <c r="C3431">
        <v>847989</v>
      </c>
      <c r="D3431" t="s">
        <v>646</v>
      </c>
      <c r="E3431" t="s">
        <v>670</v>
      </c>
      <c r="F3431" t="s">
        <v>670</v>
      </c>
      <c r="G3431" t="str">
        <f t="shared" si="106"/>
        <v>UK to EU27</v>
      </c>
      <c r="H3431">
        <v>2015</v>
      </c>
      <c r="I3431" t="s">
        <v>724</v>
      </c>
      <c r="J3431">
        <v>6</v>
      </c>
      <c r="K3431">
        <v>244657.96900000001</v>
      </c>
      <c r="L3431" s="1">
        <f t="shared" si="107"/>
        <v>244.65796900000001</v>
      </c>
    </row>
    <row r="3432" spans="1:12" ht="14.45">
      <c r="A3432" t="s">
        <v>723</v>
      </c>
      <c r="B3432" t="s">
        <v>727</v>
      </c>
      <c r="C3432">
        <v>847989</v>
      </c>
      <c r="D3432" t="s">
        <v>646</v>
      </c>
      <c r="E3432" t="s">
        <v>670</v>
      </c>
      <c r="F3432" t="s">
        <v>670</v>
      </c>
      <c r="G3432" t="str">
        <f t="shared" si="106"/>
        <v>UK to EU27</v>
      </c>
      <c r="H3432">
        <v>2016</v>
      </c>
      <c r="I3432" t="s">
        <v>724</v>
      </c>
      <c r="J3432">
        <v>6</v>
      </c>
      <c r="K3432">
        <v>309998.63099999999</v>
      </c>
      <c r="L3432" s="1">
        <f t="shared" si="107"/>
        <v>309.99863099999999</v>
      </c>
    </row>
    <row r="3433" spans="1:12" ht="14.45">
      <c r="A3433" t="s">
        <v>723</v>
      </c>
      <c r="B3433" t="s">
        <v>727</v>
      </c>
      <c r="C3433">
        <v>847989</v>
      </c>
      <c r="D3433" t="s">
        <v>646</v>
      </c>
      <c r="E3433" t="s">
        <v>670</v>
      </c>
      <c r="F3433" t="s">
        <v>670</v>
      </c>
      <c r="G3433" t="str">
        <f t="shared" si="106"/>
        <v>UK to EU27</v>
      </c>
      <c r="H3433">
        <v>2017</v>
      </c>
      <c r="I3433" t="s">
        <v>724</v>
      </c>
      <c r="J3433">
        <v>6</v>
      </c>
      <c r="K3433">
        <v>284003.76</v>
      </c>
      <c r="L3433" s="1">
        <f t="shared" si="107"/>
        <v>284.00376</v>
      </c>
    </row>
    <row r="3434" spans="1:12" ht="14.45">
      <c r="A3434" t="s">
        <v>723</v>
      </c>
      <c r="B3434" t="s">
        <v>834</v>
      </c>
      <c r="C3434">
        <v>730900</v>
      </c>
      <c r="D3434" t="s">
        <v>835</v>
      </c>
      <c r="E3434" t="s">
        <v>147</v>
      </c>
      <c r="F3434" t="s">
        <v>292</v>
      </c>
      <c r="G3434" t="str">
        <f t="shared" si="106"/>
        <v>Georgia to World</v>
      </c>
      <c r="H3434">
        <v>2012</v>
      </c>
      <c r="I3434" t="s">
        <v>724</v>
      </c>
      <c r="J3434">
        <v>6</v>
      </c>
      <c r="K3434">
        <v>125.422</v>
      </c>
      <c r="L3434" s="1">
        <f t="shared" si="107"/>
        <v>0.12542200000000001</v>
      </c>
    </row>
    <row r="3435" spans="1:12" ht="14.45">
      <c r="A3435" t="s">
        <v>723</v>
      </c>
      <c r="B3435" t="s">
        <v>834</v>
      </c>
      <c r="C3435">
        <v>730900</v>
      </c>
      <c r="D3435" t="s">
        <v>835</v>
      </c>
      <c r="E3435" t="s">
        <v>147</v>
      </c>
      <c r="F3435" t="s">
        <v>292</v>
      </c>
      <c r="G3435" t="str">
        <f t="shared" si="106"/>
        <v>Georgia to World</v>
      </c>
      <c r="H3435">
        <v>2013</v>
      </c>
      <c r="I3435" t="s">
        <v>724</v>
      </c>
      <c r="J3435">
        <v>6</v>
      </c>
      <c r="K3435">
        <v>281.69299999999998</v>
      </c>
      <c r="L3435" s="1">
        <f t="shared" si="107"/>
        <v>0.28169299999999997</v>
      </c>
    </row>
    <row r="3436" spans="1:12" ht="14.45">
      <c r="A3436" t="s">
        <v>723</v>
      </c>
      <c r="B3436" t="s">
        <v>834</v>
      </c>
      <c r="C3436">
        <v>730900</v>
      </c>
      <c r="D3436" t="s">
        <v>835</v>
      </c>
      <c r="E3436" t="s">
        <v>147</v>
      </c>
      <c r="F3436" t="s">
        <v>292</v>
      </c>
      <c r="G3436" t="str">
        <f t="shared" si="106"/>
        <v>Georgia to World</v>
      </c>
      <c r="H3436">
        <v>2014</v>
      </c>
      <c r="I3436" t="s">
        <v>724</v>
      </c>
      <c r="J3436">
        <v>6</v>
      </c>
      <c r="K3436">
        <v>168.01400000000001</v>
      </c>
      <c r="L3436" s="1">
        <f t="shared" si="107"/>
        <v>0.168014</v>
      </c>
    </row>
    <row r="3437" spans="1:12" ht="14.45">
      <c r="A3437" t="s">
        <v>723</v>
      </c>
      <c r="B3437" t="s">
        <v>834</v>
      </c>
      <c r="C3437">
        <v>730900</v>
      </c>
      <c r="D3437" t="s">
        <v>835</v>
      </c>
      <c r="E3437" t="s">
        <v>147</v>
      </c>
      <c r="F3437" t="s">
        <v>292</v>
      </c>
      <c r="G3437" t="str">
        <f t="shared" si="106"/>
        <v>Georgia to World</v>
      </c>
      <c r="H3437">
        <v>2015</v>
      </c>
      <c r="I3437" t="s">
        <v>724</v>
      </c>
      <c r="J3437">
        <v>6</v>
      </c>
      <c r="K3437">
        <v>394.30200000000002</v>
      </c>
      <c r="L3437" s="1">
        <f t="shared" si="107"/>
        <v>0.39430200000000004</v>
      </c>
    </row>
    <row r="3438" spans="1:12" ht="14.45">
      <c r="A3438" t="s">
        <v>723</v>
      </c>
      <c r="B3438" t="s">
        <v>834</v>
      </c>
      <c r="C3438">
        <v>730900</v>
      </c>
      <c r="D3438" t="s">
        <v>835</v>
      </c>
      <c r="E3438" t="s">
        <v>147</v>
      </c>
      <c r="F3438" t="s">
        <v>292</v>
      </c>
      <c r="G3438" t="str">
        <f t="shared" si="106"/>
        <v>Georgia to World</v>
      </c>
      <c r="H3438">
        <v>2016</v>
      </c>
      <c r="I3438" t="s">
        <v>724</v>
      </c>
      <c r="J3438">
        <v>6</v>
      </c>
      <c r="K3438">
        <v>455.26799999999997</v>
      </c>
      <c r="L3438" s="1">
        <f t="shared" si="107"/>
        <v>0.45526799999999995</v>
      </c>
    </row>
    <row r="3439" spans="1:12" ht="14.45">
      <c r="A3439" t="s">
        <v>723</v>
      </c>
      <c r="B3439" t="s">
        <v>834</v>
      </c>
      <c r="C3439">
        <v>730900</v>
      </c>
      <c r="D3439" t="s">
        <v>835</v>
      </c>
      <c r="E3439" t="s">
        <v>147</v>
      </c>
      <c r="F3439" t="s">
        <v>292</v>
      </c>
      <c r="G3439" t="str">
        <f t="shared" si="106"/>
        <v>Georgia to World</v>
      </c>
      <c r="H3439">
        <v>2017</v>
      </c>
      <c r="I3439" t="s">
        <v>724</v>
      </c>
      <c r="J3439">
        <v>6</v>
      </c>
      <c r="K3439">
        <v>638.31500000000005</v>
      </c>
      <c r="L3439" s="1">
        <f t="shared" si="107"/>
        <v>0.63831500000000008</v>
      </c>
    </row>
    <row r="3440" spans="1:12" ht="14.45">
      <c r="A3440" t="s">
        <v>723</v>
      </c>
      <c r="B3440" t="s">
        <v>834</v>
      </c>
      <c r="C3440">
        <v>730900</v>
      </c>
      <c r="D3440" t="s">
        <v>835</v>
      </c>
      <c r="E3440" t="s">
        <v>670</v>
      </c>
      <c r="F3440" t="s">
        <v>670</v>
      </c>
      <c r="G3440" t="str">
        <f t="shared" si="106"/>
        <v>Georgia to EU27</v>
      </c>
      <c r="H3440">
        <v>2013</v>
      </c>
      <c r="I3440" t="s">
        <v>724</v>
      </c>
      <c r="J3440">
        <v>6</v>
      </c>
      <c r="K3440">
        <v>66.307000000000002</v>
      </c>
      <c r="L3440" s="1">
        <f t="shared" si="107"/>
        <v>6.6307000000000005E-2</v>
      </c>
    </row>
    <row r="3441" spans="1:12" ht="14.45">
      <c r="A3441" t="s">
        <v>723</v>
      </c>
      <c r="B3441" t="s">
        <v>834</v>
      </c>
      <c r="C3441">
        <v>730900</v>
      </c>
      <c r="D3441" t="s">
        <v>835</v>
      </c>
      <c r="E3441" t="s">
        <v>670</v>
      </c>
      <c r="F3441" t="s">
        <v>670</v>
      </c>
      <c r="G3441" t="str">
        <f t="shared" si="106"/>
        <v>Georgia to EU27</v>
      </c>
      <c r="H3441">
        <v>2014</v>
      </c>
      <c r="I3441" t="s">
        <v>724</v>
      </c>
      <c r="J3441">
        <v>6</v>
      </c>
      <c r="K3441">
        <v>1.919</v>
      </c>
      <c r="L3441" s="1">
        <f t="shared" si="107"/>
        <v>1.9190000000000001E-3</v>
      </c>
    </row>
    <row r="3442" spans="1:12" ht="14.45">
      <c r="A3442" t="s">
        <v>723</v>
      </c>
      <c r="B3442" t="s">
        <v>834</v>
      </c>
      <c r="C3442">
        <v>730900</v>
      </c>
      <c r="D3442" t="s">
        <v>835</v>
      </c>
      <c r="E3442" t="s">
        <v>670</v>
      </c>
      <c r="F3442" t="s">
        <v>670</v>
      </c>
      <c r="G3442" t="str">
        <f t="shared" si="106"/>
        <v>Georgia to EU27</v>
      </c>
      <c r="H3442">
        <v>2015</v>
      </c>
      <c r="I3442" t="s">
        <v>724</v>
      </c>
      <c r="J3442">
        <v>6</v>
      </c>
      <c r="K3442">
        <v>14.738</v>
      </c>
      <c r="L3442" s="1">
        <f t="shared" si="107"/>
        <v>1.4737999999999999E-2</v>
      </c>
    </row>
    <row r="3443" spans="1:12" ht="14.45">
      <c r="A3443" t="s">
        <v>723</v>
      </c>
      <c r="B3443" t="s">
        <v>834</v>
      </c>
      <c r="C3443">
        <v>730900</v>
      </c>
      <c r="D3443" t="s">
        <v>835</v>
      </c>
      <c r="E3443" t="s">
        <v>670</v>
      </c>
      <c r="F3443" t="s">
        <v>670</v>
      </c>
      <c r="G3443" t="str">
        <f t="shared" si="106"/>
        <v>Georgia to EU27</v>
      </c>
      <c r="H3443">
        <v>2016</v>
      </c>
      <c r="I3443" t="s">
        <v>724</v>
      </c>
      <c r="J3443">
        <v>6</v>
      </c>
      <c r="K3443">
        <v>0.20100000000000001</v>
      </c>
      <c r="L3443" s="1">
        <f t="shared" si="107"/>
        <v>2.0100000000000001E-4</v>
      </c>
    </row>
    <row r="3444" spans="1:12" ht="14.45">
      <c r="A3444" t="s">
        <v>723</v>
      </c>
      <c r="B3444" t="s">
        <v>834</v>
      </c>
      <c r="C3444">
        <v>730900</v>
      </c>
      <c r="D3444" t="s">
        <v>835</v>
      </c>
      <c r="E3444" t="s">
        <v>670</v>
      </c>
      <c r="F3444" t="s">
        <v>670</v>
      </c>
      <c r="G3444" t="str">
        <f t="shared" si="106"/>
        <v>Georgia to EU27</v>
      </c>
      <c r="H3444">
        <v>2017</v>
      </c>
      <c r="I3444" t="s">
        <v>724</v>
      </c>
      <c r="J3444">
        <v>6</v>
      </c>
      <c r="K3444">
        <v>47.198999999999998</v>
      </c>
      <c r="L3444" s="1">
        <f t="shared" si="107"/>
        <v>4.7198999999999998E-2</v>
      </c>
    </row>
    <row r="3445" spans="1:12" ht="14.45">
      <c r="A3445" t="s">
        <v>723</v>
      </c>
      <c r="B3445" t="s">
        <v>834</v>
      </c>
      <c r="C3445">
        <v>741999</v>
      </c>
      <c r="D3445" t="s">
        <v>835</v>
      </c>
      <c r="E3445" t="s">
        <v>147</v>
      </c>
      <c r="F3445" t="s">
        <v>292</v>
      </c>
      <c r="G3445" t="str">
        <f t="shared" si="106"/>
        <v>Georgia to World</v>
      </c>
      <c r="H3445">
        <v>2012</v>
      </c>
      <c r="I3445" t="s">
        <v>724</v>
      </c>
      <c r="J3445">
        <v>6</v>
      </c>
      <c r="K3445">
        <v>5.3979999999999997</v>
      </c>
      <c r="L3445" s="1">
        <f t="shared" si="107"/>
        <v>5.398E-3</v>
      </c>
    </row>
    <row r="3446" spans="1:12" ht="14.45">
      <c r="A3446" t="s">
        <v>723</v>
      </c>
      <c r="B3446" t="s">
        <v>834</v>
      </c>
      <c r="C3446">
        <v>741999</v>
      </c>
      <c r="D3446" t="s">
        <v>835</v>
      </c>
      <c r="E3446" t="s">
        <v>147</v>
      </c>
      <c r="F3446" t="s">
        <v>292</v>
      </c>
      <c r="G3446" t="str">
        <f t="shared" si="106"/>
        <v>Georgia to World</v>
      </c>
      <c r="H3446">
        <v>2013</v>
      </c>
      <c r="I3446" t="s">
        <v>724</v>
      </c>
      <c r="J3446">
        <v>6</v>
      </c>
      <c r="K3446">
        <v>15.593999999999999</v>
      </c>
      <c r="L3446" s="1">
        <f t="shared" si="107"/>
        <v>1.5594E-2</v>
      </c>
    </row>
    <row r="3447" spans="1:12" ht="14.45">
      <c r="A3447" t="s">
        <v>723</v>
      </c>
      <c r="B3447" t="s">
        <v>834</v>
      </c>
      <c r="C3447">
        <v>741999</v>
      </c>
      <c r="D3447" t="s">
        <v>835</v>
      </c>
      <c r="E3447" t="s">
        <v>147</v>
      </c>
      <c r="F3447" t="s">
        <v>292</v>
      </c>
      <c r="G3447" t="str">
        <f t="shared" si="106"/>
        <v>Georgia to World</v>
      </c>
      <c r="H3447">
        <v>2014</v>
      </c>
      <c r="I3447" t="s">
        <v>724</v>
      </c>
      <c r="J3447">
        <v>6</v>
      </c>
      <c r="K3447">
        <v>4.4539999999999997</v>
      </c>
      <c r="L3447" s="1">
        <f t="shared" si="107"/>
        <v>4.4539999999999996E-3</v>
      </c>
    </row>
    <row r="3448" spans="1:12" ht="14.45">
      <c r="A3448" t="s">
        <v>723</v>
      </c>
      <c r="B3448" t="s">
        <v>834</v>
      </c>
      <c r="C3448">
        <v>741999</v>
      </c>
      <c r="D3448" t="s">
        <v>835</v>
      </c>
      <c r="E3448" t="s">
        <v>147</v>
      </c>
      <c r="F3448" t="s">
        <v>292</v>
      </c>
      <c r="G3448" t="str">
        <f t="shared" si="106"/>
        <v>Georgia to World</v>
      </c>
      <c r="H3448">
        <v>2015</v>
      </c>
      <c r="I3448" t="s">
        <v>724</v>
      </c>
      <c r="J3448">
        <v>6</v>
      </c>
      <c r="K3448">
        <v>56.569000000000003</v>
      </c>
      <c r="L3448" s="1">
        <f t="shared" si="107"/>
        <v>5.6569000000000001E-2</v>
      </c>
    </row>
    <row r="3449" spans="1:12" ht="14.45">
      <c r="A3449" t="s">
        <v>723</v>
      </c>
      <c r="B3449" t="s">
        <v>834</v>
      </c>
      <c r="C3449">
        <v>741999</v>
      </c>
      <c r="D3449" t="s">
        <v>835</v>
      </c>
      <c r="E3449" t="s">
        <v>147</v>
      </c>
      <c r="F3449" t="s">
        <v>292</v>
      </c>
      <c r="G3449" t="str">
        <f t="shared" si="106"/>
        <v>Georgia to World</v>
      </c>
      <c r="H3449">
        <v>2016</v>
      </c>
      <c r="I3449" t="s">
        <v>724</v>
      </c>
      <c r="J3449">
        <v>6</v>
      </c>
      <c r="K3449">
        <v>3.8370000000000002</v>
      </c>
      <c r="L3449" s="1">
        <f t="shared" si="107"/>
        <v>3.8370000000000001E-3</v>
      </c>
    </row>
    <row r="3450" spans="1:12" ht="14.45">
      <c r="A3450" t="s">
        <v>723</v>
      </c>
      <c r="B3450" t="s">
        <v>834</v>
      </c>
      <c r="C3450">
        <v>741999</v>
      </c>
      <c r="D3450" t="s">
        <v>835</v>
      </c>
      <c r="E3450" t="s">
        <v>147</v>
      </c>
      <c r="F3450" t="s">
        <v>292</v>
      </c>
      <c r="G3450" t="str">
        <f t="shared" si="106"/>
        <v>Georgia to World</v>
      </c>
      <c r="H3450">
        <v>2017</v>
      </c>
      <c r="I3450" t="s">
        <v>724</v>
      </c>
      <c r="J3450">
        <v>6</v>
      </c>
      <c r="K3450">
        <v>250.83600000000001</v>
      </c>
      <c r="L3450" s="1">
        <f t="shared" si="107"/>
        <v>0.250836</v>
      </c>
    </row>
    <row r="3451" spans="1:12" ht="14.45">
      <c r="A3451" t="s">
        <v>723</v>
      </c>
      <c r="B3451" t="s">
        <v>834</v>
      </c>
      <c r="C3451">
        <v>741999</v>
      </c>
      <c r="D3451" t="s">
        <v>835</v>
      </c>
      <c r="E3451" t="s">
        <v>670</v>
      </c>
      <c r="F3451" t="s">
        <v>670</v>
      </c>
      <c r="G3451" t="str">
        <f t="shared" si="106"/>
        <v>Georgia to EU27</v>
      </c>
      <c r="H3451">
        <v>2014</v>
      </c>
      <c r="I3451" t="s">
        <v>724</v>
      </c>
      <c r="J3451">
        <v>6</v>
      </c>
      <c r="K3451">
        <v>1.054</v>
      </c>
      <c r="L3451" s="1">
        <f t="shared" si="107"/>
        <v>1.054E-3</v>
      </c>
    </row>
    <row r="3452" spans="1:12" ht="14.45">
      <c r="A3452" t="s">
        <v>723</v>
      </c>
      <c r="B3452" t="s">
        <v>834</v>
      </c>
      <c r="C3452">
        <v>741999</v>
      </c>
      <c r="D3452" t="s">
        <v>835</v>
      </c>
      <c r="E3452" t="s">
        <v>670</v>
      </c>
      <c r="F3452" t="s">
        <v>670</v>
      </c>
      <c r="G3452" t="str">
        <f t="shared" si="106"/>
        <v>Georgia to EU27</v>
      </c>
      <c r="H3452">
        <v>2015</v>
      </c>
      <c r="I3452" t="s">
        <v>724</v>
      </c>
      <c r="J3452">
        <v>6</v>
      </c>
      <c r="K3452">
        <v>0.159</v>
      </c>
      <c r="L3452" s="1">
        <f t="shared" si="107"/>
        <v>1.5900000000000002E-4</v>
      </c>
    </row>
    <row r="3453" spans="1:12" ht="14.45">
      <c r="A3453" t="s">
        <v>723</v>
      </c>
      <c r="B3453" t="s">
        <v>834</v>
      </c>
      <c r="C3453">
        <v>741999</v>
      </c>
      <c r="D3453" t="s">
        <v>835</v>
      </c>
      <c r="E3453" t="s">
        <v>670</v>
      </c>
      <c r="F3453" t="s">
        <v>670</v>
      </c>
      <c r="G3453" t="str">
        <f t="shared" si="106"/>
        <v>Georgia to EU27</v>
      </c>
      <c r="H3453">
        <v>2016</v>
      </c>
      <c r="I3453" t="s">
        <v>724</v>
      </c>
      <c r="J3453">
        <v>6</v>
      </c>
      <c r="K3453">
        <v>1.1519999999999999</v>
      </c>
      <c r="L3453" s="1">
        <f t="shared" si="107"/>
        <v>1.1519999999999998E-3</v>
      </c>
    </row>
    <row r="3454" spans="1:12" ht="14.45">
      <c r="A3454" t="s">
        <v>723</v>
      </c>
      <c r="B3454" t="s">
        <v>834</v>
      </c>
      <c r="C3454">
        <v>741999</v>
      </c>
      <c r="D3454" t="s">
        <v>835</v>
      </c>
      <c r="E3454" t="s">
        <v>670</v>
      </c>
      <c r="F3454" t="s">
        <v>670</v>
      </c>
      <c r="G3454" t="str">
        <f t="shared" si="106"/>
        <v>Georgia to EU27</v>
      </c>
      <c r="H3454">
        <v>2017</v>
      </c>
      <c r="I3454" t="s">
        <v>724</v>
      </c>
      <c r="J3454">
        <v>6</v>
      </c>
      <c r="K3454">
        <v>4.0119999999999996</v>
      </c>
      <c r="L3454" s="1">
        <f t="shared" si="107"/>
        <v>4.0119999999999999E-3</v>
      </c>
    </row>
    <row r="3455" spans="1:12" ht="14.45">
      <c r="A3455" t="s">
        <v>723</v>
      </c>
      <c r="B3455" t="s">
        <v>834</v>
      </c>
      <c r="C3455">
        <v>761100</v>
      </c>
      <c r="D3455" t="s">
        <v>835</v>
      </c>
      <c r="E3455" t="s">
        <v>147</v>
      </c>
      <c r="F3455" t="s">
        <v>292</v>
      </c>
      <c r="G3455" t="str">
        <f t="shared" si="106"/>
        <v>Georgia to World</v>
      </c>
      <c r="H3455">
        <v>2017</v>
      </c>
      <c r="I3455" t="s">
        <v>724</v>
      </c>
      <c r="J3455">
        <v>6</v>
      </c>
      <c r="K3455">
        <v>74</v>
      </c>
      <c r="L3455" s="1">
        <f t="shared" si="107"/>
        <v>7.3999999999999996E-2</v>
      </c>
    </row>
    <row r="3456" spans="1:12" ht="14.45">
      <c r="A3456" t="s">
        <v>723</v>
      </c>
      <c r="B3456" t="s">
        <v>834</v>
      </c>
      <c r="C3456">
        <v>8405</v>
      </c>
      <c r="D3456" t="s">
        <v>835</v>
      </c>
      <c r="E3456" t="s">
        <v>147</v>
      </c>
      <c r="F3456" t="s">
        <v>292</v>
      </c>
      <c r="G3456" t="str">
        <f t="shared" si="106"/>
        <v>Georgia to World</v>
      </c>
      <c r="H3456">
        <v>2012</v>
      </c>
      <c r="I3456" t="s">
        <v>724</v>
      </c>
      <c r="J3456">
        <v>6</v>
      </c>
      <c r="K3456">
        <v>28.512</v>
      </c>
      <c r="L3456" s="1">
        <f t="shared" si="107"/>
        <v>2.8511999999999999E-2</v>
      </c>
    </row>
    <row r="3457" spans="1:12" ht="14.45">
      <c r="A3457" t="s">
        <v>723</v>
      </c>
      <c r="B3457" t="s">
        <v>834</v>
      </c>
      <c r="C3457">
        <v>8405</v>
      </c>
      <c r="D3457" t="s">
        <v>835</v>
      </c>
      <c r="E3457" t="s">
        <v>147</v>
      </c>
      <c r="F3457" t="s">
        <v>292</v>
      </c>
      <c r="G3457" t="str">
        <f t="shared" si="106"/>
        <v>Georgia to World</v>
      </c>
      <c r="H3457">
        <v>2015</v>
      </c>
      <c r="I3457" t="s">
        <v>724</v>
      </c>
      <c r="J3457">
        <v>6</v>
      </c>
      <c r="K3457">
        <v>0.85</v>
      </c>
      <c r="L3457" s="1">
        <f t="shared" si="107"/>
        <v>8.4999999999999995E-4</v>
      </c>
    </row>
    <row r="3458" spans="1:12" ht="14.45">
      <c r="A3458" t="s">
        <v>723</v>
      </c>
      <c r="B3458" t="s">
        <v>834</v>
      </c>
      <c r="C3458">
        <v>8405</v>
      </c>
      <c r="D3458" t="s">
        <v>835</v>
      </c>
      <c r="E3458" t="s">
        <v>147</v>
      </c>
      <c r="F3458" t="s">
        <v>292</v>
      </c>
      <c r="G3458" t="str">
        <f t="shared" si="106"/>
        <v>Georgia to World</v>
      </c>
      <c r="H3458">
        <v>2017</v>
      </c>
      <c r="I3458" t="s">
        <v>724</v>
      </c>
      <c r="J3458">
        <v>6</v>
      </c>
      <c r="K3458">
        <v>7.9</v>
      </c>
      <c r="L3458" s="1">
        <f t="shared" si="107"/>
        <v>7.9000000000000008E-3</v>
      </c>
    </row>
    <row r="3459" spans="1:12" ht="14.45">
      <c r="A3459" t="s">
        <v>723</v>
      </c>
      <c r="B3459" t="s">
        <v>834</v>
      </c>
      <c r="C3459">
        <v>8405</v>
      </c>
      <c r="D3459" t="s">
        <v>835</v>
      </c>
      <c r="E3459" t="s">
        <v>670</v>
      </c>
      <c r="F3459" t="s">
        <v>670</v>
      </c>
      <c r="G3459" t="str">
        <f t="shared" si="106"/>
        <v>Georgia to EU27</v>
      </c>
      <c r="H3459">
        <v>2012</v>
      </c>
      <c r="I3459" t="s">
        <v>724</v>
      </c>
      <c r="J3459">
        <v>6</v>
      </c>
      <c r="K3459">
        <v>28.512</v>
      </c>
      <c r="L3459" s="1">
        <f t="shared" si="107"/>
        <v>2.8511999999999999E-2</v>
      </c>
    </row>
    <row r="3460" spans="1:12" ht="14.45">
      <c r="A3460" t="s">
        <v>723</v>
      </c>
      <c r="B3460" t="s">
        <v>834</v>
      </c>
      <c r="C3460">
        <v>8405</v>
      </c>
      <c r="D3460" t="s">
        <v>835</v>
      </c>
      <c r="E3460" t="s">
        <v>670</v>
      </c>
      <c r="F3460" t="s">
        <v>670</v>
      </c>
      <c r="G3460" t="str">
        <f t="shared" si="106"/>
        <v>Georgia to EU27</v>
      </c>
      <c r="H3460">
        <v>2015</v>
      </c>
      <c r="I3460" t="s">
        <v>724</v>
      </c>
      <c r="J3460">
        <v>6</v>
      </c>
      <c r="K3460">
        <v>0.85</v>
      </c>
      <c r="L3460" s="1">
        <f t="shared" si="107"/>
        <v>8.4999999999999995E-4</v>
      </c>
    </row>
    <row r="3461" spans="1:12" ht="14.45">
      <c r="A3461" t="s">
        <v>723</v>
      </c>
      <c r="B3461" t="s">
        <v>834</v>
      </c>
      <c r="C3461">
        <v>841931</v>
      </c>
      <c r="D3461" t="s">
        <v>835</v>
      </c>
      <c r="E3461" t="s">
        <v>147</v>
      </c>
      <c r="F3461" t="s">
        <v>292</v>
      </c>
      <c r="G3461" t="str">
        <f t="shared" si="106"/>
        <v>Georgia to World</v>
      </c>
      <c r="H3461">
        <v>2013</v>
      </c>
      <c r="I3461" t="s">
        <v>724</v>
      </c>
      <c r="J3461">
        <v>6</v>
      </c>
      <c r="K3461">
        <v>25</v>
      </c>
      <c r="L3461" s="1">
        <f t="shared" si="107"/>
        <v>2.5000000000000001E-2</v>
      </c>
    </row>
    <row r="3462" spans="1:12" ht="14.45">
      <c r="A3462" t="s">
        <v>723</v>
      </c>
      <c r="B3462" t="s">
        <v>834</v>
      </c>
      <c r="C3462">
        <v>841940</v>
      </c>
      <c r="D3462" t="s">
        <v>835</v>
      </c>
      <c r="E3462" t="s">
        <v>147</v>
      </c>
      <c r="F3462" t="s">
        <v>292</v>
      </c>
      <c r="G3462" t="str">
        <f t="shared" si="106"/>
        <v>Georgia to World</v>
      </c>
      <c r="H3462">
        <v>2012</v>
      </c>
      <c r="I3462" t="s">
        <v>724</v>
      </c>
      <c r="J3462">
        <v>6</v>
      </c>
      <c r="K3462">
        <v>26.5</v>
      </c>
      <c r="L3462" s="1">
        <f t="shared" si="107"/>
        <v>2.6499999999999999E-2</v>
      </c>
    </row>
    <row r="3463" spans="1:12" ht="14.45">
      <c r="A3463" t="s">
        <v>723</v>
      </c>
      <c r="B3463" t="s">
        <v>834</v>
      </c>
      <c r="C3463">
        <v>841940</v>
      </c>
      <c r="D3463" t="s">
        <v>835</v>
      </c>
      <c r="E3463" t="s">
        <v>147</v>
      </c>
      <c r="F3463" t="s">
        <v>292</v>
      </c>
      <c r="G3463" t="str">
        <f t="shared" si="106"/>
        <v>Georgia to World</v>
      </c>
      <c r="H3463">
        <v>2013</v>
      </c>
      <c r="I3463" t="s">
        <v>724</v>
      </c>
      <c r="J3463">
        <v>6</v>
      </c>
      <c r="K3463">
        <v>5.1890000000000001</v>
      </c>
      <c r="L3463" s="1">
        <f t="shared" si="107"/>
        <v>5.189E-3</v>
      </c>
    </row>
    <row r="3464" spans="1:12" ht="14.45">
      <c r="A3464" t="s">
        <v>723</v>
      </c>
      <c r="B3464" t="s">
        <v>834</v>
      </c>
      <c r="C3464">
        <v>841940</v>
      </c>
      <c r="D3464" t="s">
        <v>835</v>
      </c>
      <c r="E3464" t="s">
        <v>147</v>
      </c>
      <c r="F3464" t="s">
        <v>292</v>
      </c>
      <c r="G3464" t="str">
        <f t="shared" si="106"/>
        <v>Georgia to World</v>
      </c>
      <c r="H3464">
        <v>2014</v>
      </c>
      <c r="I3464" t="s">
        <v>724</v>
      </c>
      <c r="J3464">
        <v>6</v>
      </c>
      <c r="K3464">
        <v>0</v>
      </c>
      <c r="L3464" s="1">
        <f t="shared" si="107"/>
        <v>0</v>
      </c>
    </row>
    <row r="3465" spans="1:12" ht="14.45">
      <c r="A3465" t="s">
        <v>723</v>
      </c>
      <c r="B3465" t="s">
        <v>834</v>
      </c>
      <c r="C3465">
        <v>841940</v>
      </c>
      <c r="D3465" t="s">
        <v>835</v>
      </c>
      <c r="E3465" t="s">
        <v>147</v>
      </c>
      <c r="F3465" t="s">
        <v>292</v>
      </c>
      <c r="G3465" t="str">
        <f t="shared" ref="G3465:G3528" si="108">CONCATENATE(D3465, " to ", F3465)</f>
        <v>Georgia to World</v>
      </c>
      <c r="H3465">
        <v>2017</v>
      </c>
      <c r="I3465" t="s">
        <v>724</v>
      </c>
      <c r="J3465">
        <v>6</v>
      </c>
      <c r="K3465">
        <v>6.3049999999999997</v>
      </c>
      <c r="L3465" s="1">
        <f t="shared" ref="L3465:L3528" si="109">K3465/1000</f>
        <v>6.3049999999999998E-3</v>
      </c>
    </row>
    <row r="3466" spans="1:12" ht="14.45">
      <c r="A3466" t="s">
        <v>723</v>
      </c>
      <c r="B3466" t="s">
        <v>834</v>
      </c>
      <c r="C3466">
        <v>841940</v>
      </c>
      <c r="D3466" t="s">
        <v>835</v>
      </c>
      <c r="E3466" t="s">
        <v>670</v>
      </c>
      <c r="F3466" t="s">
        <v>670</v>
      </c>
      <c r="G3466" t="str">
        <f t="shared" si="108"/>
        <v>Georgia to EU27</v>
      </c>
      <c r="H3466">
        <v>2013</v>
      </c>
      <c r="I3466" t="s">
        <v>724</v>
      </c>
      <c r="J3466">
        <v>6</v>
      </c>
      <c r="K3466">
        <v>0.67600000000000005</v>
      </c>
      <c r="L3466" s="1">
        <f t="shared" si="109"/>
        <v>6.7600000000000006E-4</v>
      </c>
    </row>
    <row r="3467" spans="1:12" ht="14.45">
      <c r="A3467" t="s">
        <v>723</v>
      </c>
      <c r="B3467" t="s">
        <v>834</v>
      </c>
      <c r="C3467">
        <v>842129</v>
      </c>
      <c r="D3467" t="s">
        <v>835</v>
      </c>
      <c r="E3467" t="s">
        <v>147</v>
      </c>
      <c r="F3467" t="s">
        <v>292</v>
      </c>
      <c r="G3467" t="str">
        <f t="shared" si="108"/>
        <v>Georgia to World</v>
      </c>
      <c r="H3467">
        <v>2012</v>
      </c>
      <c r="I3467" t="s">
        <v>724</v>
      </c>
      <c r="J3467">
        <v>6</v>
      </c>
      <c r="K3467">
        <v>24.145</v>
      </c>
      <c r="L3467" s="1">
        <f t="shared" si="109"/>
        <v>2.4145E-2</v>
      </c>
    </row>
    <row r="3468" spans="1:12" ht="14.45">
      <c r="A3468" t="s">
        <v>723</v>
      </c>
      <c r="B3468" t="s">
        <v>834</v>
      </c>
      <c r="C3468">
        <v>842129</v>
      </c>
      <c r="D3468" t="s">
        <v>835</v>
      </c>
      <c r="E3468" t="s">
        <v>147</v>
      </c>
      <c r="F3468" t="s">
        <v>292</v>
      </c>
      <c r="G3468" t="str">
        <f t="shared" si="108"/>
        <v>Georgia to World</v>
      </c>
      <c r="H3468">
        <v>2013</v>
      </c>
      <c r="I3468" t="s">
        <v>724</v>
      </c>
      <c r="J3468">
        <v>6</v>
      </c>
      <c r="K3468">
        <v>12.003</v>
      </c>
      <c r="L3468" s="1">
        <f t="shared" si="109"/>
        <v>1.2003E-2</v>
      </c>
    </row>
    <row r="3469" spans="1:12" ht="14.45">
      <c r="A3469" t="s">
        <v>723</v>
      </c>
      <c r="B3469" t="s">
        <v>834</v>
      </c>
      <c r="C3469">
        <v>842129</v>
      </c>
      <c r="D3469" t="s">
        <v>835</v>
      </c>
      <c r="E3469" t="s">
        <v>147</v>
      </c>
      <c r="F3469" t="s">
        <v>292</v>
      </c>
      <c r="G3469" t="str">
        <f t="shared" si="108"/>
        <v>Georgia to World</v>
      </c>
      <c r="H3469">
        <v>2014</v>
      </c>
      <c r="I3469" t="s">
        <v>724</v>
      </c>
      <c r="J3469">
        <v>6</v>
      </c>
      <c r="K3469">
        <v>3.335</v>
      </c>
      <c r="L3469" s="1">
        <f t="shared" si="109"/>
        <v>3.3349999999999999E-3</v>
      </c>
    </row>
    <row r="3470" spans="1:12" ht="14.45">
      <c r="A3470" t="s">
        <v>723</v>
      </c>
      <c r="B3470" t="s">
        <v>834</v>
      </c>
      <c r="C3470">
        <v>842129</v>
      </c>
      <c r="D3470" t="s">
        <v>835</v>
      </c>
      <c r="E3470" t="s">
        <v>147</v>
      </c>
      <c r="F3470" t="s">
        <v>292</v>
      </c>
      <c r="G3470" t="str">
        <f t="shared" si="108"/>
        <v>Georgia to World</v>
      </c>
      <c r="H3470">
        <v>2015</v>
      </c>
      <c r="I3470" t="s">
        <v>724</v>
      </c>
      <c r="J3470">
        <v>6</v>
      </c>
      <c r="K3470">
        <v>35.161999999999999</v>
      </c>
      <c r="L3470" s="1">
        <f t="shared" si="109"/>
        <v>3.5161999999999999E-2</v>
      </c>
    </row>
    <row r="3471" spans="1:12" ht="14.45">
      <c r="A3471" t="s">
        <v>723</v>
      </c>
      <c r="B3471" t="s">
        <v>834</v>
      </c>
      <c r="C3471">
        <v>842129</v>
      </c>
      <c r="D3471" t="s">
        <v>835</v>
      </c>
      <c r="E3471" t="s">
        <v>147</v>
      </c>
      <c r="F3471" t="s">
        <v>292</v>
      </c>
      <c r="G3471" t="str">
        <f t="shared" si="108"/>
        <v>Georgia to World</v>
      </c>
      <c r="H3471">
        <v>2016</v>
      </c>
      <c r="I3471" t="s">
        <v>724</v>
      </c>
      <c r="J3471">
        <v>6</v>
      </c>
      <c r="K3471">
        <v>5.8120000000000003</v>
      </c>
      <c r="L3471" s="1">
        <f t="shared" si="109"/>
        <v>5.8120000000000003E-3</v>
      </c>
    </row>
    <row r="3472" spans="1:12" ht="14.45">
      <c r="A3472" t="s">
        <v>723</v>
      </c>
      <c r="B3472" t="s">
        <v>834</v>
      </c>
      <c r="C3472">
        <v>842129</v>
      </c>
      <c r="D3472" t="s">
        <v>835</v>
      </c>
      <c r="E3472" t="s">
        <v>147</v>
      </c>
      <c r="F3472" t="s">
        <v>292</v>
      </c>
      <c r="G3472" t="str">
        <f t="shared" si="108"/>
        <v>Georgia to World</v>
      </c>
      <c r="H3472">
        <v>2017</v>
      </c>
      <c r="I3472" t="s">
        <v>724</v>
      </c>
      <c r="J3472">
        <v>6</v>
      </c>
      <c r="K3472">
        <v>140.059</v>
      </c>
      <c r="L3472" s="1">
        <f t="shared" si="109"/>
        <v>0.14005899999999999</v>
      </c>
    </row>
    <row r="3473" spans="1:12" ht="14.45">
      <c r="A3473" t="s">
        <v>723</v>
      </c>
      <c r="B3473" t="s">
        <v>834</v>
      </c>
      <c r="C3473">
        <v>842129</v>
      </c>
      <c r="D3473" t="s">
        <v>835</v>
      </c>
      <c r="E3473" t="s">
        <v>670</v>
      </c>
      <c r="F3473" t="s">
        <v>670</v>
      </c>
      <c r="G3473" t="str">
        <f t="shared" si="108"/>
        <v>Georgia to EU27</v>
      </c>
      <c r="H3473">
        <v>2012</v>
      </c>
      <c r="I3473" t="s">
        <v>724</v>
      </c>
      <c r="J3473">
        <v>6</v>
      </c>
      <c r="K3473">
        <v>22.388999999999999</v>
      </c>
      <c r="L3473" s="1">
        <f t="shared" si="109"/>
        <v>2.2388999999999999E-2</v>
      </c>
    </row>
    <row r="3474" spans="1:12" ht="14.45">
      <c r="A3474" t="s">
        <v>723</v>
      </c>
      <c r="B3474" t="s">
        <v>834</v>
      </c>
      <c r="C3474">
        <v>842129</v>
      </c>
      <c r="D3474" t="s">
        <v>835</v>
      </c>
      <c r="E3474" t="s">
        <v>670</v>
      </c>
      <c r="F3474" t="s">
        <v>670</v>
      </c>
      <c r="G3474" t="str">
        <f t="shared" si="108"/>
        <v>Georgia to EU27</v>
      </c>
      <c r="H3474">
        <v>2013</v>
      </c>
      <c r="I3474" t="s">
        <v>724</v>
      </c>
      <c r="J3474">
        <v>6</v>
      </c>
      <c r="K3474">
        <v>1.589</v>
      </c>
      <c r="L3474" s="1">
        <f t="shared" si="109"/>
        <v>1.5889999999999999E-3</v>
      </c>
    </row>
    <row r="3475" spans="1:12" ht="14.45">
      <c r="A3475" t="s">
        <v>723</v>
      </c>
      <c r="B3475" t="s">
        <v>834</v>
      </c>
      <c r="C3475">
        <v>842129</v>
      </c>
      <c r="D3475" t="s">
        <v>835</v>
      </c>
      <c r="E3475" t="s">
        <v>670</v>
      </c>
      <c r="F3475" t="s">
        <v>670</v>
      </c>
      <c r="G3475" t="str">
        <f t="shared" si="108"/>
        <v>Georgia to EU27</v>
      </c>
      <c r="H3475">
        <v>2014</v>
      </c>
      <c r="I3475" t="s">
        <v>724</v>
      </c>
      <c r="J3475">
        <v>6</v>
      </c>
      <c r="K3475">
        <v>0</v>
      </c>
      <c r="L3475" s="1">
        <f t="shared" si="109"/>
        <v>0</v>
      </c>
    </row>
    <row r="3476" spans="1:12" ht="14.45">
      <c r="A3476" t="s">
        <v>723</v>
      </c>
      <c r="B3476" t="s">
        <v>834</v>
      </c>
      <c r="C3476">
        <v>842129</v>
      </c>
      <c r="D3476" t="s">
        <v>835</v>
      </c>
      <c r="E3476" t="s">
        <v>670</v>
      </c>
      <c r="F3476" t="s">
        <v>670</v>
      </c>
      <c r="G3476" t="str">
        <f t="shared" si="108"/>
        <v>Georgia to EU27</v>
      </c>
      <c r="H3476">
        <v>2015</v>
      </c>
      <c r="I3476" t="s">
        <v>724</v>
      </c>
      <c r="J3476">
        <v>6</v>
      </c>
      <c r="K3476">
        <v>0.13400000000000001</v>
      </c>
      <c r="L3476" s="1">
        <f t="shared" si="109"/>
        <v>1.34E-4</v>
      </c>
    </row>
    <row r="3477" spans="1:12" ht="14.45">
      <c r="A3477" t="s">
        <v>723</v>
      </c>
      <c r="B3477" t="s">
        <v>834</v>
      </c>
      <c r="C3477">
        <v>842129</v>
      </c>
      <c r="D3477" t="s">
        <v>835</v>
      </c>
      <c r="E3477" t="s">
        <v>670</v>
      </c>
      <c r="F3477" t="s">
        <v>670</v>
      </c>
      <c r="G3477" t="str">
        <f t="shared" si="108"/>
        <v>Georgia to EU27</v>
      </c>
      <c r="H3477">
        <v>2016</v>
      </c>
      <c r="I3477" t="s">
        <v>724</v>
      </c>
      <c r="J3477">
        <v>6</v>
      </c>
      <c r="K3477">
        <v>0.371</v>
      </c>
      <c r="L3477" s="1">
        <f t="shared" si="109"/>
        <v>3.7100000000000002E-4</v>
      </c>
    </row>
    <row r="3478" spans="1:12" ht="14.45">
      <c r="A3478" t="s">
        <v>723</v>
      </c>
      <c r="B3478" t="s">
        <v>834</v>
      </c>
      <c r="C3478">
        <v>842129</v>
      </c>
      <c r="D3478" t="s">
        <v>835</v>
      </c>
      <c r="E3478" t="s">
        <v>670</v>
      </c>
      <c r="F3478" t="s">
        <v>670</v>
      </c>
      <c r="G3478" t="str">
        <f t="shared" si="108"/>
        <v>Georgia to EU27</v>
      </c>
      <c r="H3478">
        <v>2017</v>
      </c>
      <c r="I3478" t="s">
        <v>724</v>
      </c>
      <c r="J3478">
        <v>6</v>
      </c>
      <c r="K3478">
        <v>1.206</v>
      </c>
      <c r="L3478" s="1">
        <f t="shared" si="109"/>
        <v>1.206E-3</v>
      </c>
    </row>
    <row r="3479" spans="1:12" ht="14.45">
      <c r="A3479" t="s">
        <v>723</v>
      </c>
      <c r="B3479" t="s">
        <v>834</v>
      </c>
      <c r="C3479">
        <v>842139</v>
      </c>
      <c r="D3479" t="s">
        <v>835</v>
      </c>
      <c r="E3479" t="s">
        <v>147</v>
      </c>
      <c r="F3479" t="s">
        <v>292</v>
      </c>
      <c r="G3479" t="str">
        <f t="shared" si="108"/>
        <v>Georgia to World</v>
      </c>
      <c r="H3479">
        <v>2012</v>
      </c>
      <c r="I3479" t="s">
        <v>724</v>
      </c>
      <c r="J3479">
        <v>6</v>
      </c>
      <c r="K3479">
        <v>50.514000000000003</v>
      </c>
      <c r="L3479" s="1">
        <f t="shared" si="109"/>
        <v>5.0514000000000003E-2</v>
      </c>
    </row>
    <row r="3480" spans="1:12" ht="14.45">
      <c r="A3480" t="s">
        <v>723</v>
      </c>
      <c r="B3480" t="s">
        <v>834</v>
      </c>
      <c r="C3480">
        <v>842139</v>
      </c>
      <c r="D3480" t="s">
        <v>835</v>
      </c>
      <c r="E3480" t="s">
        <v>147</v>
      </c>
      <c r="F3480" t="s">
        <v>292</v>
      </c>
      <c r="G3480" t="str">
        <f t="shared" si="108"/>
        <v>Georgia to World</v>
      </c>
      <c r="H3480">
        <v>2013</v>
      </c>
      <c r="I3480" t="s">
        <v>724</v>
      </c>
      <c r="J3480">
        <v>6</v>
      </c>
      <c r="K3480">
        <v>14.756</v>
      </c>
      <c r="L3480" s="1">
        <f t="shared" si="109"/>
        <v>1.4756E-2</v>
      </c>
    </row>
    <row r="3481" spans="1:12" ht="14.45">
      <c r="A3481" t="s">
        <v>723</v>
      </c>
      <c r="B3481" t="s">
        <v>834</v>
      </c>
      <c r="C3481">
        <v>842139</v>
      </c>
      <c r="D3481" t="s">
        <v>835</v>
      </c>
      <c r="E3481" t="s">
        <v>147</v>
      </c>
      <c r="F3481" t="s">
        <v>292</v>
      </c>
      <c r="G3481" t="str">
        <f t="shared" si="108"/>
        <v>Georgia to World</v>
      </c>
      <c r="H3481">
        <v>2014</v>
      </c>
      <c r="I3481" t="s">
        <v>724</v>
      </c>
      <c r="J3481">
        <v>6</v>
      </c>
      <c r="K3481">
        <v>30.196999999999999</v>
      </c>
      <c r="L3481" s="1">
        <f t="shared" si="109"/>
        <v>3.0196999999999998E-2</v>
      </c>
    </row>
    <row r="3482" spans="1:12" ht="14.45">
      <c r="A3482" t="s">
        <v>723</v>
      </c>
      <c r="B3482" t="s">
        <v>834</v>
      </c>
      <c r="C3482">
        <v>842139</v>
      </c>
      <c r="D3482" t="s">
        <v>835</v>
      </c>
      <c r="E3482" t="s">
        <v>147</v>
      </c>
      <c r="F3482" t="s">
        <v>292</v>
      </c>
      <c r="G3482" t="str">
        <f t="shared" si="108"/>
        <v>Georgia to World</v>
      </c>
      <c r="H3482">
        <v>2015</v>
      </c>
      <c r="I3482" t="s">
        <v>724</v>
      </c>
      <c r="J3482">
        <v>6</v>
      </c>
      <c r="K3482">
        <v>27.315000000000001</v>
      </c>
      <c r="L3482" s="1">
        <f t="shared" si="109"/>
        <v>2.7315000000000002E-2</v>
      </c>
    </row>
    <row r="3483" spans="1:12" ht="14.45">
      <c r="A3483" t="s">
        <v>723</v>
      </c>
      <c r="B3483" t="s">
        <v>834</v>
      </c>
      <c r="C3483">
        <v>842139</v>
      </c>
      <c r="D3483" t="s">
        <v>835</v>
      </c>
      <c r="E3483" t="s">
        <v>147</v>
      </c>
      <c r="F3483" t="s">
        <v>292</v>
      </c>
      <c r="G3483" t="str">
        <f t="shared" si="108"/>
        <v>Georgia to World</v>
      </c>
      <c r="H3483">
        <v>2016</v>
      </c>
      <c r="I3483" t="s">
        <v>724</v>
      </c>
      <c r="J3483">
        <v>6</v>
      </c>
      <c r="K3483">
        <v>7.6909999999999998</v>
      </c>
      <c r="L3483" s="1">
        <f t="shared" si="109"/>
        <v>7.6909999999999999E-3</v>
      </c>
    </row>
    <row r="3484" spans="1:12" ht="14.45">
      <c r="A3484" t="s">
        <v>723</v>
      </c>
      <c r="B3484" t="s">
        <v>834</v>
      </c>
      <c r="C3484">
        <v>842139</v>
      </c>
      <c r="D3484" t="s">
        <v>835</v>
      </c>
      <c r="E3484" t="s">
        <v>147</v>
      </c>
      <c r="F3484" t="s">
        <v>292</v>
      </c>
      <c r="G3484" t="str">
        <f t="shared" si="108"/>
        <v>Georgia to World</v>
      </c>
      <c r="H3484">
        <v>2017</v>
      </c>
      <c r="I3484" t="s">
        <v>724</v>
      </c>
      <c r="J3484">
        <v>6</v>
      </c>
      <c r="K3484">
        <v>1123.7719999999999</v>
      </c>
      <c r="L3484" s="1">
        <f t="shared" si="109"/>
        <v>1.123772</v>
      </c>
    </row>
    <row r="3485" spans="1:12" ht="14.45">
      <c r="A3485" t="s">
        <v>723</v>
      </c>
      <c r="B3485" t="s">
        <v>834</v>
      </c>
      <c r="C3485">
        <v>842139</v>
      </c>
      <c r="D3485" t="s">
        <v>835</v>
      </c>
      <c r="E3485" t="s">
        <v>670</v>
      </c>
      <c r="F3485" t="s">
        <v>670</v>
      </c>
      <c r="G3485" t="str">
        <f t="shared" si="108"/>
        <v>Georgia to EU27</v>
      </c>
      <c r="H3485">
        <v>2013</v>
      </c>
      <c r="I3485" t="s">
        <v>724</v>
      </c>
      <c r="J3485">
        <v>6</v>
      </c>
      <c r="K3485">
        <v>3.8530000000000002</v>
      </c>
      <c r="L3485" s="1">
        <f t="shared" si="109"/>
        <v>3.8530000000000001E-3</v>
      </c>
    </row>
    <row r="3486" spans="1:12" ht="14.45">
      <c r="A3486" t="s">
        <v>723</v>
      </c>
      <c r="B3486" t="s">
        <v>834</v>
      </c>
      <c r="C3486">
        <v>842139</v>
      </c>
      <c r="D3486" t="s">
        <v>835</v>
      </c>
      <c r="E3486" t="s">
        <v>670</v>
      </c>
      <c r="F3486" t="s">
        <v>670</v>
      </c>
      <c r="G3486" t="str">
        <f t="shared" si="108"/>
        <v>Georgia to EU27</v>
      </c>
      <c r="H3486">
        <v>2014</v>
      </c>
      <c r="I3486" t="s">
        <v>724</v>
      </c>
      <c r="J3486">
        <v>6</v>
      </c>
      <c r="K3486">
        <v>6.2889999999999997</v>
      </c>
      <c r="L3486" s="1">
        <f t="shared" si="109"/>
        <v>6.2889999999999995E-3</v>
      </c>
    </row>
    <row r="3487" spans="1:12" ht="14.45">
      <c r="A3487" t="s">
        <v>723</v>
      </c>
      <c r="B3487" t="s">
        <v>834</v>
      </c>
      <c r="C3487">
        <v>842139</v>
      </c>
      <c r="D3487" t="s">
        <v>835</v>
      </c>
      <c r="E3487" t="s">
        <v>670</v>
      </c>
      <c r="F3487" t="s">
        <v>670</v>
      </c>
      <c r="G3487" t="str">
        <f t="shared" si="108"/>
        <v>Georgia to EU27</v>
      </c>
      <c r="H3487">
        <v>2015</v>
      </c>
      <c r="I3487" t="s">
        <v>724</v>
      </c>
      <c r="J3487">
        <v>6</v>
      </c>
      <c r="K3487">
        <v>8.3279999999999994</v>
      </c>
      <c r="L3487" s="1">
        <f t="shared" si="109"/>
        <v>8.3279999999999986E-3</v>
      </c>
    </row>
    <row r="3488" spans="1:12" ht="14.45">
      <c r="A3488" t="s">
        <v>723</v>
      </c>
      <c r="B3488" t="s">
        <v>834</v>
      </c>
      <c r="C3488">
        <v>842139</v>
      </c>
      <c r="D3488" t="s">
        <v>835</v>
      </c>
      <c r="E3488" t="s">
        <v>670</v>
      </c>
      <c r="F3488" t="s">
        <v>670</v>
      </c>
      <c r="G3488" t="str">
        <f t="shared" si="108"/>
        <v>Georgia to EU27</v>
      </c>
      <c r="H3488">
        <v>2016</v>
      </c>
      <c r="I3488" t="s">
        <v>724</v>
      </c>
      <c r="J3488">
        <v>6</v>
      </c>
      <c r="K3488">
        <v>0.33800000000000002</v>
      </c>
      <c r="L3488" s="1">
        <f t="shared" si="109"/>
        <v>3.3800000000000003E-4</v>
      </c>
    </row>
    <row r="3489" spans="1:12" ht="14.45">
      <c r="A3489" t="s">
        <v>723</v>
      </c>
      <c r="B3489" t="s">
        <v>834</v>
      </c>
      <c r="C3489">
        <v>842139</v>
      </c>
      <c r="D3489" t="s">
        <v>835</v>
      </c>
      <c r="E3489" t="s">
        <v>670</v>
      </c>
      <c r="F3489" t="s">
        <v>670</v>
      </c>
      <c r="G3489" t="str">
        <f t="shared" si="108"/>
        <v>Georgia to EU27</v>
      </c>
      <c r="H3489">
        <v>2017</v>
      </c>
      <c r="I3489" t="s">
        <v>724</v>
      </c>
      <c r="J3489">
        <v>6</v>
      </c>
      <c r="K3489">
        <v>0.88500000000000001</v>
      </c>
      <c r="L3489" s="1">
        <f t="shared" si="109"/>
        <v>8.8500000000000004E-4</v>
      </c>
    </row>
    <row r="3490" spans="1:12" ht="14.45">
      <c r="A3490" t="s">
        <v>723</v>
      </c>
      <c r="B3490" t="s">
        <v>834</v>
      </c>
      <c r="C3490">
        <v>847989</v>
      </c>
      <c r="D3490" t="s">
        <v>835</v>
      </c>
      <c r="E3490" t="s">
        <v>147</v>
      </c>
      <c r="F3490" t="s">
        <v>292</v>
      </c>
      <c r="G3490" t="str">
        <f t="shared" si="108"/>
        <v>Georgia to World</v>
      </c>
      <c r="H3490">
        <v>2012</v>
      </c>
      <c r="I3490" t="s">
        <v>724</v>
      </c>
      <c r="J3490">
        <v>6</v>
      </c>
      <c r="K3490">
        <v>716.12300000000005</v>
      </c>
      <c r="L3490" s="1">
        <f t="shared" si="109"/>
        <v>0.71612300000000007</v>
      </c>
    </row>
    <row r="3491" spans="1:12" ht="14.45">
      <c r="A3491" t="s">
        <v>723</v>
      </c>
      <c r="B3491" t="s">
        <v>834</v>
      </c>
      <c r="C3491">
        <v>847989</v>
      </c>
      <c r="D3491" t="s">
        <v>835</v>
      </c>
      <c r="E3491" t="s">
        <v>147</v>
      </c>
      <c r="F3491" t="s">
        <v>292</v>
      </c>
      <c r="G3491" t="str">
        <f t="shared" si="108"/>
        <v>Georgia to World</v>
      </c>
      <c r="H3491">
        <v>2013</v>
      </c>
      <c r="I3491" t="s">
        <v>724</v>
      </c>
      <c r="J3491">
        <v>6</v>
      </c>
      <c r="K3491">
        <v>59.753</v>
      </c>
      <c r="L3491" s="1">
        <f t="shared" si="109"/>
        <v>5.9753000000000001E-2</v>
      </c>
    </row>
    <row r="3492" spans="1:12" ht="14.45">
      <c r="A3492" t="s">
        <v>723</v>
      </c>
      <c r="B3492" t="s">
        <v>834</v>
      </c>
      <c r="C3492">
        <v>847989</v>
      </c>
      <c r="D3492" t="s">
        <v>835</v>
      </c>
      <c r="E3492" t="s">
        <v>147</v>
      </c>
      <c r="F3492" t="s">
        <v>292</v>
      </c>
      <c r="G3492" t="str">
        <f t="shared" si="108"/>
        <v>Georgia to World</v>
      </c>
      <c r="H3492">
        <v>2014</v>
      </c>
      <c r="I3492" t="s">
        <v>724</v>
      </c>
      <c r="J3492">
        <v>6</v>
      </c>
      <c r="K3492">
        <v>28.385999999999999</v>
      </c>
      <c r="L3492" s="1">
        <f t="shared" si="109"/>
        <v>2.8385999999999998E-2</v>
      </c>
    </row>
    <row r="3493" spans="1:12" ht="14.45">
      <c r="A3493" t="s">
        <v>723</v>
      </c>
      <c r="B3493" t="s">
        <v>834</v>
      </c>
      <c r="C3493">
        <v>847989</v>
      </c>
      <c r="D3493" t="s">
        <v>835</v>
      </c>
      <c r="E3493" t="s">
        <v>147</v>
      </c>
      <c r="F3493" t="s">
        <v>292</v>
      </c>
      <c r="G3493" t="str">
        <f t="shared" si="108"/>
        <v>Georgia to World</v>
      </c>
      <c r="H3493">
        <v>2015</v>
      </c>
      <c r="I3493" t="s">
        <v>724</v>
      </c>
      <c r="J3493">
        <v>6</v>
      </c>
      <c r="K3493">
        <v>149.49199999999999</v>
      </c>
      <c r="L3493" s="1">
        <f t="shared" si="109"/>
        <v>0.14949199999999999</v>
      </c>
    </row>
    <row r="3494" spans="1:12" ht="14.45">
      <c r="A3494" t="s">
        <v>723</v>
      </c>
      <c r="B3494" t="s">
        <v>834</v>
      </c>
      <c r="C3494">
        <v>847989</v>
      </c>
      <c r="D3494" t="s">
        <v>835</v>
      </c>
      <c r="E3494" t="s">
        <v>147</v>
      </c>
      <c r="F3494" t="s">
        <v>292</v>
      </c>
      <c r="G3494" t="str">
        <f t="shared" si="108"/>
        <v>Georgia to World</v>
      </c>
      <c r="H3494">
        <v>2016</v>
      </c>
      <c r="I3494" t="s">
        <v>724</v>
      </c>
      <c r="J3494">
        <v>6</v>
      </c>
      <c r="K3494">
        <v>93.424999999999997</v>
      </c>
      <c r="L3494" s="1">
        <f t="shared" si="109"/>
        <v>9.3424999999999994E-2</v>
      </c>
    </row>
    <row r="3495" spans="1:12" ht="14.45">
      <c r="A3495" t="s">
        <v>723</v>
      </c>
      <c r="B3495" t="s">
        <v>834</v>
      </c>
      <c r="C3495">
        <v>847989</v>
      </c>
      <c r="D3495" t="s">
        <v>835</v>
      </c>
      <c r="E3495" t="s">
        <v>147</v>
      </c>
      <c r="F3495" t="s">
        <v>292</v>
      </c>
      <c r="G3495" t="str">
        <f t="shared" si="108"/>
        <v>Georgia to World</v>
      </c>
      <c r="H3495">
        <v>2017</v>
      </c>
      <c r="I3495" t="s">
        <v>724</v>
      </c>
      <c r="J3495">
        <v>6</v>
      </c>
      <c r="K3495">
        <v>852.178</v>
      </c>
      <c r="L3495" s="1">
        <f t="shared" si="109"/>
        <v>0.85217799999999999</v>
      </c>
    </row>
    <row r="3496" spans="1:12" ht="14.45">
      <c r="A3496" t="s">
        <v>723</v>
      </c>
      <c r="B3496" t="s">
        <v>834</v>
      </c>
      <c r="C3496">
        <v>847989</v>
      </c>
      <c r="D3496" t="s">
        <v>835</v>
      </c>
      <c r="E3496" t="s">
        <v>670</v>
      </c>
      <c r="F3496" t="s">
        <v>670</v>
      </c>
      <c r="G3496" t="str">
        <f t="shared" si="108"/>
        <v>Georgia to EU27</v>
      </c>
      <c r="H3496">
        <v>2012</v>
      </c>
      <c r="I3496" t="s">
        <v>724</v>
      </c>
      <c r="J3496">
        <v>6</v>
      </c>
      <c r="K3496">
        <v>1.4179999999999999</v>
      </c>
      <c r="L3496" s="1">
        <f t="shared" si="109"/>
        <v>1.418E-3</v>
      </c>
    </row>
    <row r="3497" spans="1:12" ht="14.45">
      <c r="A3497" t="s">
        <v>723</v>
      </c>
      <c r="B3497" t="s">
        <v>834</v>
      </c>
      <c r="C3497">
        <v>847989</v>
      </c>
      <c r="D3497" t="s">
        <v>835</v>
      </c>
      <c r="E3497" t="s">
        <v>670</v>
      </c>
      <c r="F3497" t="s">
        <v>670</v>
      </c>
      <c r="G3497" t="str">
        <f t="shared" si="108"/>
        <v>Georgia to EU27</v>
      </c>
      <c r="H3497">
        <v>2013</v>
      </c>
      <c r="I3497" t="s">
        <v>724</v>
      </c>
      <c r="J3497">
        <v>6</v>
      </c>
      <c r="K3497">
        <v>6.6390000000000002</v>
      </c>
      <c r="L3497" s="1">
        <f t="shared" si="109"/>
        <v>6.6389999999999999E-3</v>
      </c>
    </row>
    <row r="3498" spans="1:12" ht="14.45">
      <c r="A3498" t="s">
        <v>723</v>
      </c>
      <c r="B3498" t="s">
        <v>834</v>
      </c>
      <c r="C3498">
        <v>847989</v>
      </c>
      <c r="D3498" t="s">
        <v>835</v>
      </c>
      <c r="E3498" t="s">
        <v>670</v>
      </c>
      <c r="F3498" t="s">
        <v>670</v>
      </c>
      <c r="G3498" t="str">
        <f t="shared" si="108"/>
        <v>Georgia to EU27</v>
      </c>
      <c r="H3498">
        <v>2015</v>
      </c>
      <c r="I3498" t="s">
        <v>724</v>
      </c>
      <c r="J3498">
        <v>6</v>
      </c>
      <c r="K3498">
        <v>24.306999999999999</v>
      </c>
      <c r="L3498" s="1">
        <f t="shared" si="109"/>
        <v>2.4306999999999999E-2</v>
      </c>
    </row>
    <row r="3499" spans="1:12" ht="14.45">
      <c r="A3499" t="s">
        <v>723</v>
      </c>
      <c r="B3499" t="s">
        <v>834</v>
      </c>
      <c r="C3499">
        <v>847989</v>
      </c>
      <c r="D3499" t="s">
        <v>835</v>
      </c>
      <c r="E3499" t="s">
        <v>670</v>
      </c>
      <c r="F3499" t="s">
        <v>670</v>
      </c>
      <c r="G3499" t="str">
        <f t="shared" si="108"/>
        <v>Georgia to EU27</v>
      </c>
      <c r="H3499">
        <v>2016</v>
      </c>
      <c r="I3499" t="s">
        <v>724</v>
      </c>
      <c r="J3499">
        <v>6</v>
      </c>
      <c r="K3499">
        <v>13.706</v>
      </c>
      <c r="L3499" s="1">
        <f t="shared" si="109"/>
        <v>1.3705999999999999E-2</v>
      </c>
    </row>
    <row r="3500" spans="1:12" ht="14.45">
      <c r="A3500" t="s">
        <v>723</v>
      </c>
      <c r="B3500" t="s">
        <v>834</v>
      </c>
      <c r="C3500">
        <v>847989</v>
      </c>
      <c r="D3500" t="s">
        <v>835</v>
      </c>
      <c r="E3500" t="s">
        <v>670</v>
      </c>
      <c r="F3500" t="s">
        <v>670</v>
      </c>
      <c r="G3500" t="str">
        <f t="shared" si="108"/>
        <v>Georgia to EU27</v>
      </c>
      <c r="H3500">
        <v>2017</v>
      </c>
      <c r="I3500" t="s">
        <v>724</v>
      </c>
      <c r="J3500">
        <v>6</v>
      </c>
      <c r="K3500">
        <v>62.634</v>
      </c>
      <c r="L3500" s="1">
        <f t="shared" si="109"/>
        <v>6.2633999999999995E-2</v>
      </c>
    </row>
    <row r="3501" spans="1:12" ht="14.45">
      <c r="A3501" t="s">
        <v>723</v>
      </c>
      <c r="B3501" t="s">
        <v>836</v>
      </c>
      <c r="C3501">
        <v>730900</v>
      </c>
      <c r="D3501" t="s">
        <v>837</v>
      </c>
      <c r="E3501" t="s">
        <v>147</v>
      </c>
      <c r="F3501" t="s">
        <v>292</v>
      </c>
      <c r="G3501" t="str">
        <f t="shared" si="108"/>
        <v>Ghana to World</v>
      </c>
      <c r="H3501">
        <v>2013</v>
      </c>
      <c r="I3501" t="s">
        <v>724</v>
      </c>
      <c r="J3501">
        <v>6</v>
      </c>
      <c r="K3501">
        <v>635.21500000000003</v>
      </c>
      <c r="L3501" s="1">
        <f t="shared" si="109"/>
        <v>0.63521500000000009</v>
      </c>
    </row>
    <row r="3502" spans="1:12" ht="14.45">
      <c r="A3502" t="s">
        <v>723</v>
      </c>
      <c r="B3502" t="s">
        <v>836</v>
      </c>
      <c r="C3502">
        <v>730900</v>
      </c>
      <c r="D3502" t="s">
        <v>837</v>
      </c>
      <c r="E3502" t="s">
        <v>147</v>
      </c>
      <c r="F3502" t="s">
        <v>292</v>
      </c>
      <c r="G3502" t="str">
        <f t="shared" si="108"/>
        <v>Ghana to World</v>
      </c>
      <c r="H3502">
        <v>2016</v>
      </c>
      <c r="I3502" t="s">
        <v>724</v>
      </c>
      <c r="J3502">
        <v>6</v>
      </c>
      <c r="K3502">
        <v>3230.752</v>
      </c>
      <c r="L3502" s="1">
        <f t="shared" si="109"/>
        <v>3.2307519999999998</v>
      </c>
    </row>
    <row r="3503" spans="1:12" ht="14.45">
      <c r="A3503" t="s">
        <v>723</v>
      </c>
      <c r="B3503" t="s">
        <v>836</v>
      </c>
      <c r="C3503">
        <v>730900</v>
      </c>
      <c r="D3503" t="s">
        <v>837</v>
      </c>
      <c r="E3503" t="s">
        <v>147</v>
      </c>
      <c r="F3503" t="s">
        <v>292</v>
      </c>
      <c r="G3503" t="str">
        <f t="shared" si="108"/>
        <v>Ghana to World</v>
      </c>
      <c r="H3503">
        <v>2017</v>
      </c>
      <c r="I3503" t="s">
        <v>724</v>
      </c>
      <c r="J3503">
        <v>6</v>
      </c>
      <c r="K3503">
        <v>7547.8220000000001</v>
      </c>
      <c r="L3503" s="1">
        <f t="shared" si="109"/>
        <v>7.547822</v>
      </c>
    </row>
    <row r="3504" spans="1:12" ht="14.45">
      <c r="A3504" t="s">
        <v>723</v>
      </c>
      <c r="B3504" t="s">
        <v>836</v>
      </c>
      <c r="C3504">
        <v>730900</v>
      </c>
      <c r="D3504" t="s">
        <v>837</v>
      </c>
      <c r="E3504" t="s">
        <v>670</v>
      </c>
      <c r="F3504" t="s">
        <v>670</v>
      </c>
      <c r="G3504" t="str">
        <f t="shared" si="108"/>
        <v>Ghana to EU27</v>
      </c>
      <c r="H3504">
        <v>2013</v>
      </c>
      <c r="I3504" t="s">
        <v>724</v>
      </c>
      <c r="J3504">
        <v>6</v>
      </c>
      <c r="K3504">
        <v>461.03399999999999</v>
      </c>
      <c r="L3504" s="1">
        <f t="shared" si="109"/>
        <v>0.461034</v>
      </c>
    </row>
    <row r="3505" spans="1:12" ht="14.45">
      <c r="A3505" t="s">
        <v>723</v>
      </c>
      <c r="B3505" t="s">
        <v>836</v>
      </c>
      <c r="C3505">
        <v>730900</v>
      </c>
      <c r="D3505" t="s">
        <v>837</v>
      </c>
      <c r="E3505" t="s">
        <v>670</v>
      </c>
      <c r="F3505" t="s">
        <v>670</v>
      </c>
      <c r="G3505" t="str">
        <f t="shared" si="108"/>
        <v>Ghana to EU27</v>
      </c>
      <c r="H3505">
        <v>2016</v>
      </c>
      <c r="I3505" t="s">
        <v>724</v>
      </c>
      <c r="J3505">
        <v>6</v>
      </c>
      <c r="K3505">
        <v>3185.2449999999999</v>
      </c>
      <c r="L3505" s="1">
        <f t="shared" si="109"/>
        <v>3.1852450000000001</v>
      </c>
    </row>
    <row r="3506" spans="1:12" ht="14.45">
      <c r="A3506" t="s">
        <v>723</v>
      </c>
      <c r="B3506" t="s">
        <v>836</v>
      </c>
      <c r="C3506">
        <v>730900</v>
      </c>
      <c r="D3506" t="s">
        <v>837</v>
      </c>
      <c r="E3506" t="s">
        <v>670</v>
      </c>
      <c r="F3506" t="s">
        <v>670</v>
      </c>
      <c r="G3506" t="str">
        <f t="shared" si="108"/>
        <v>Ghana to EU27</v>
      </c>
      <c r="H3506">
        <v>2017</v>
      </c>
      <c r="I3506" t="s">
        <v>724</v>
      </c>
      <c r="J3506">
        <v>6</v>
      </c>
      <c r="K3506">
        <v>7154.3940000000002</v>
      </c>
      <c r="L3506" s="1">
        <f t="shared" si="109"/>
        <v>7.1543939999999999</v>
      </c>
    </row>
    <row r="3507" spans="1:12" ht="14.45">
      <c r="A3507" t="s">
        <v>723</v>
      </c>
      <c r="B3507" t="s">
        <v>836</v>
      </c>
      <c r="C3507">
        <v>741999</v>
      </c>
      <c r="D3507" t="s">
        <v>837</v>
      </c>
      <c r="E3507" t="s">
        <v>147</v>
      </c>
      <c r="F3507" t="s">
        <v>292</v>
      </c>
      <c r="G3507" t="str">
        <f t="shared" si="108"/>
        <v>Ghana to World</v>
      </c>
      <c r="H3507">
        <v>2013</v>
      </c>
      <c r="I3507" t="s">
        <v>724</v>
      </c>
      <c r="J3507">
        <v>6</v>
      </c>
      <c r="K3507">
        <v>453.90899999999999</v>
      </c>
      <c r="L3507" s="1">
        <f t="shared" si="109"/>
        <v>0.45390900000000001</v>
      </c>
    </row>
    <row r="3508" spans="1:12" ht="14.45">
      <c r="A3508" t="s">
        <v>723</v>
      </c>
      <c r="B3508" t="s">
        <v>836</v>
      </c>
      <c r="C3508">
        <v>741999</v>
      </c>
      <c r="D3508" t="s">
        <v>837</v>
      </c>
      <c r="E3508" t="s">
        <v>147</v>
      </c>
      <c r="F3508" t="s">
        <v>292</v>
      </c>
      <c r="G3508" t="str">
        <f t="shared" si="108"/>
        <v>Ghana to World</v>
      </c>
      <c r="H3508">
        <v>2016</v>
      </c>
      <c r="I3508" t="s">
        <v>724</v>
      </c>
      <c r="J3508">
        <v>6</v>
      </c>
      <c r="K3508">
        <v>51.365000000000002</v>
      </c>
      <c r="L3508" s="1">
        <f t="shared" si="109"/>
        <v>5.1365000000000001E-2</v>
      </c>
    </row>
    <row r="3509" spans="1:12" ht="14.45">
      <c r="A3509" t="s">
        <v>723</v>
      </c>
      <c r="B3509" t="s">
        <v>836</v>
      </c>
      <c r="C3509">
        <v>741999</v>
      </c>
      <c r="D3509" t="s">
        <v>837</v>
      </c>
      <c r="E3509" t="s">
        <v>147</v>
      </c>
      <c r="F3509" t="s">
        <v>292</v>
      </c>
      <c r="G3509" t="str">
        <f t="shared" si="108"/>
        <v>Ghana to World</v>
      </c>
      <c r="H3509">
        <v>2017</v>
      </c>
      <c r="I3509" t="s">
        <v>724</v>
      </c>
      <c r="J3509">
        <v>6</v>
      </c>
      <c r="K3509">
        <v>11.831</v>
      </c>
      <c r="L3509" s="1">
        <f t="shared" si="109"/>
        <v>1.1831E-2</v>
      </c>
    </row>
    <row r="3510" spans="1:12" ht="14.45">
      <c r="A3510" t="s">
        <v>723</v>
      </c>
      <c r="B3510" t="s">
        <v>836</v>
      </c>
      <c r="C3510">
        <v>741999</v>
      </c>
      <c r="D3510" t="s">
        <v>837</v>
      </c>
      <c r="E3510" t="s">
        <v>670</v>
      </c>
      <c r="F3510" t="s">
        <v>670</v>
      </c>
      <c r="G3510" t="str">
        <f t="shared" si="108"/>
        <v>Ghana to EU27</v>
      </c>
      <c r="H3510">
        <v>2013</v>
      </c>
      <c r="I3510" t="s">
        <v>724</v>
      </c>
      <c r="J3510">
        <v>6</v>
      </c>
      <c r="K3510">
        <v>307.65199999999999</v>
      </c>
      <c r="L3510" s="1">
        <f t="shared" si="109"/>
        <v>0.30765199999999998</v>
      </c>
    </row>
    <row r="3511" spans="1:12" ht="14.45">
      <c r="A3511" t="s">
        <v>723</v>
      </c>
      <c r="B3511" t="s">
        <v>836</v>
      </c>
      <c r="C3511">
        <v>741999</v>
      </c>
      <c r="D3511" t="s">
        <v>837</v>
      </c>
      <c r="E3511" t="s">
        <v>670</v>
      </c>
      <c r="F3511" t="s">
        <v>670</v>
      </c>
      <c r="G3511" t="str">
        <f t="shared" si="108"/>
        <v>Ghana to EU27</v>
      </c>
      <c r="H3511">
        <v>2016</v>
      </c>
      <c r="I3511" t="s">
        <v>724</v>
      </c>
      <c r="J3511">
        <v>6</v>
      </c>
      <c r="K3511">
        <v>0.32700000000000001</v>
      </c>
      <c r="L3511" s="1">
        <f t="shared" si="109"/>
        <v>3.2700000000000003E-4</v>
      </c>
    </row>
    <row r="3512" spans="1:12" ht="14.45">
      <c r="A3512" t="s">
        <v>723</v>
      </c>
      <c r="B3512" t="s">
        <v>836</v>
      </c>
      <c r="C3512">
        <v>741999</v>
      </c>
      <c r="D3512" t="s">
        <v>837</v>
      </c>
      <c r="E3512" t="s">
        <v>670</v>
      </c>
      <c r="F3512" t="s">
        <v>670</v>
      </c>
      <c r="G3512" t="str">
        <f t="shared" si="108"/>
        <v>Ghana to EU27</v>
      </c>
      <c r="H3512">
        <v>2017</v>
      </c>
      <c r="I3512" t="s">
        <v>724</v>
      </c>
      <c r="J3512">
        <v>6</v>
      </c>
      <c r="K3512">
        <v>2.5609999999999999</v>
      </c>
      <c r="L3512" s="1">
        <f t="shared" si="109"/>
        <v>2.5609999999999999E-3</v>
      </c>
    </row>
    <row r="3513" spans="1:12" ht="14.45">
      <c r="A3513" t="s">
        <v>723</v>
      </c>
      <c r="B3513" t="s">
        <v>836</v>
      </c>
      <c r="C3513">
        <v>761100</v>
      </c>
      <c r="D3513" t="s">
        <v>837</v>
      </c>
      <c r="E3513" t="s">
        <v>147</v>
      </c>
      <c r="F3513" t="s">
        <v>292</v>
      </c>
      <c r="G3513" t="str">
        <f t="shared" si="108"/>
        <v>Ghana to World</v>
      </c>
      <c r="H3513">
        <v>2013</v>
      </c>
      <c r="I3513" t="s">
        <v>724</v>
      </c>
      <c r="J3513">
        <v>6</v>
      </c>
      <c r="K3513">
        <v>100.367</v>
      </c>
      <c r="L3513" s="1">
        <f t="shared" si="109"/>
        <v>0.100367</v>
      </c>
    </row>
    <row r="3514" spans="1:12" ht="14.45">
      <c r="A3514" t="s">
        <v>723</v>
      </c>
      <c r="B3514" t="s">
        <v>836</v>
      </c>
      <c r="C3514">
        <v>761100</v>
      </c>
      <c r="D3514" t="s">
        <v>837</v>
      </c>
      <c r="E3514" t="s">
        <v>147</v>
      </c>
      <c r="F3514" t="s">
        <v>292</v>
      </c>
      <c r="G3514" t="str">
        <f t="shared" si="108"/>
        <v>Ghana to World</v>
      </c>
      <c r="H3514">
        <v>2017</v>
      </c>
      <c r="I3514" t="s">
        <v>724</v>
      </c>
      <c r="J3514">
        <v>6</v>
      </c>
      <c r="K3514">
        <v>38.613</v>
      </c>
      <c r="L3514" s="1">
        <f t="shared" si="109"/>
        <v>3.8613000000000001E-2</v>
      </c>
    </row>
    <row r="3515" spans="1:12" ht="14.45">
      <c r="A3515" t="s">
        <v>723</v>
      </c>
      <c r="B3515" t="s">
        <v>836</v>
      </c>
      <c r="C3515">
        <v>8405</v>
      </c>
      <c r="D3515" t="s">
        <v>837</v>
      </c>
      <c r="E3515" t="s">
        <v>147</v>
      </c>
      <c r="F3515" t="s">
        <v>292</v>
      </c>
      <c r="G3515" t="str">
        <f t="shared" si="108"/>
        <v>Ghana to World</v>
      </c>
      <c r="H3515">
        <v>2016</v>
      </c>
      <c r="I3515" t="s">
        <v>724</v>
      </c>
      <c r="J3515">
        <v>6</v>
      </c>
      <c r="K3515">
        <v>6.556</v>
      </c>
      <c r="L3515" s="1">
        <f t="shared" si="109"/>
        <v>6.5560000000000002E-3</v>
      </c>
    </row>
    <row r="3516" spans="1:12" ht="14.45">
      <c r="A3516" t="s">
        <v>723</v>
      </c>
      <c r="B3516" t="s">
        <v>836</v>
      </c>
      <c r="C3516">
        <v>8405</v>
      </c>
      <c r="D3516" t="s">
        <v>837</v>
      </c>
      <c r="E3516" t="s">
        <v>147</v>
      </c>
      <c r="F3516" t="s">
        <v>292</v>
      </c>
      <c r="G3516" t="str">
        <f t="shared" si="108"/>
        <v>Ghana to World</v>
      </c>
      <c r="H3516">
        <v>2017</v>
      </c>
      <c r="I3516" t="s">
        <v>724</v>
      </c>
      <c r="J3516">
        <v>6</v>
      </c>
      <c r="K3516">
        <v>4.6950000000000003</v>
      </c>
      <c r="L3516" s="1">
        <f t="shared" si="109"/>
        <v>4.6950000000000004E-3</v>
      </c>
    </row>
    <row r="3517" spans="1:12" ht="14.45">
      <c r="A3517" t="s">
        <v>723</v>
      </c>
      <c r="B3517" t="s">
        <v>836</v>
      </c>
      <c r="C3517">
        <v>8405</v>
      </c>
      <c r="D3517" t="s">
        <v>837</v>
      </c>
      <c r="E3517" t="s">
        <v>670</v>
      </c>
      <c r="F3517" t="s">
        <v>670</v>
      </c>
      <c r="G3517" t="str">
        <f t="shared" si="108"/>
        <v>Ghana to EU27</v>
      </c>
      <c r="H3517">
        <v>2017</v>
      </c>
      <c r="I3517" t="s">
        <v>724</v>
      </c>
      <c r="J3517">
        <v>6</v>
      </c>
      <c r="K3517">
        <v>4.62</v>
      </c>
      <c r="L3517" s="1">
        <f t="shared" si="109"/>
        <v>4.62E-3</v>
      </c>
    </row>
    <row r="3518" spans="1:12" ht="14.45">
      <c r="A3518" t="s">
        <v>723</v>
      </c>
      <c r="B3518" t="s">
        <v>836</v>
      </c>
      <c r="C3518">
        <v>841931</v>
      </c>
      <c r="D3518" t="s">
        <v>837</v>
      </c>
      <c r="E3518" t="s">
        <v>147</v>
      </c>
      <c r="F3518" t="s">
        <v>292</v>
      </c>
      <c r="G3518" t="str">
        <f t="shared" si="108"/>
        <v>Ghana to World</v>
      </c>
      <c r="H3518">
        <v>2013</v>
      </c>
      <c r="I3518" t="s">
        <v>724</v>
      </c>
      <c r="J3518">
        <v>6</v>
      </c>
      <c r="K3518">
        <v>13.932</v>
      </c>
      <c r="L3518" s="1">
        <f t="shared" si="109"/>
        <v>1.3932E-2</v>
      </c>
    </row>
    <row r="3519" spans="1:12" ht="14.45">
      <c r="A3519" t="s">
        <v>723</v>
      </c>
      <c r="B3519" t="s">
        <v>836</v>
      </c>
      <c r="C3519">
        <v>841931</v>
      </c>
      <c r="D3519" t="s">
        <v>837</v>
      </c>
      <c r="E3519" t="s">
        <v>670</v>
      </c>
      <c r="F3519" t="s">
        <v>670</v>
      </c>
      <c r="G3519" t="str">
        <f t="shared" si="108"/>
        <v>Ghana to EU27</v>
      </c>
      <c r="H3519">
        <v>2013</v>
      </c>
      <c r="I3519" t="s">
        <v>724</v>
      </c>
      <c r="J3519">
        <v>6</v>
      </c>
      <c r="K3519">
        <v>13.932</v>
      </c>
      <c r="L3519" s="1">
        <f t="shared" si="109"/>
        <v>1.3932E-2</v>
      </c>
    </row>
    <row r="3520" spans="1:12" ht="14.45">
      <c r="A3520" t="s">
        <v>723</v>
      </c>
      <c r="B3520" t="s">
        <v>836</v>
      </c>
      <c r="C3520">
        <v>841940</v>
      </c>
      <c r="D3520" t="s">
        <v>837</v>
      </c>
      <c r="E3520" t="s">
        <v>147</v>
      </c>
      <c r="F3520" t="s">
        <v>292</v>
      </c>
      <c r="G3520" t="str">
        <f t="shared" si="108"/>
        <v>Ghana to World</v>
      </c>
      <c r="H3520">
        <v>2017</v>
      </c>
      <c r="I3520" t="s">
        <v>724</v>
      </c>
      <c r="J3520">
        <v>6</v>
      </c>
      <c r="K3520">
        <v>74.338999999999999</v>
      </c>
      <c r="L3520" s="1">
        <f t="shared" si="109"/>
        <v>7.4339000000000002E-2</v>
      </c>
    </row>
    <row r="3521" spans="1:12" ht="14.45">
      <c r="A3521" t="s">
        <v>723</v>
      </c>
      <c r="B3521" t="s">
        <v>836</v>
      </c>
      <c r="C3521">
        <v>841940</v>
      </c>
      <c r="D3521" t="s">
        <v>837</v>
      </c>
      <c r="E3521" t="s">
        <v>670</v>
      </c>
      <c r="F3521" t="s">
        <v>670</v>
      </c>
      <c r="G3521" t="str">
        <f t="shared" si="108"/>
        <v>Ghana to EU27</v>
      </c>
      <c r="H3521">
        <v>2017</v>
      </c>
      <c r="I3521" t="s">
        <v>724</v>
      </c>
      <c r="J3521">
        <v>6</v>
      </c>
      <c r="K3521">
        <v>2.5999999999999999E-2</v>
      </c>
      <c r="L3521" s="1">
        <f t="shared" si="109"/>
        <v>2.5999999999999998E-5</v>
      </c>
    </row>
    <row r="3522" spans="1:12" ht="14.45">
      <c r="A3522" t="s">
        <v>723</v>
      </c>
      <c r="B3522" t="s">
        <v>836</v>
      </c>
      <c r="C3522">
        <v>842129</v>
      </c>
      <c r="D3522" t="s">
        <v>837</v>
      </c>
      <c r="E3522" t="s">
        <v>147</v>
      </c>
      <c r="F3522" t="s">
        <v>292</v>
      </c>
      <c r="G3522" t="str">
        <f t="shared" si="108"/>
        <v>Ghana to World</v>
      </c>
      <c r="H3522">
        <v>2013</v>
      </c>
      <c r="I3522" t="s">
        <v>724</v>
      </c>
      <c r="J3522">
        <v>6</v>
      </c>
      <c r="K3522">
        <v>41.091000000000001</v>
      </c>
      <c r="L3522" s="1">
        <f t="shared" si="109"/>
        <v>4.1091000000000003E-2</v>
      </c>
    </row>
    <row r="3523" spans="1:12" ht="14.45">
      <c r="A3523" t="s">
        <v>723</v>
      </c>
      <c r="B3523" t="s">
        <v>836</v>
      </c>
      <c r="C3523">
        <v>842129</v>
      </c>
      <c r="D3523" t="s">
        <v>837</v>
      </c>
      <c r="E3523" t="s">
        <v>147</v>
      </c>
      <c r="F3523" t="s">
        <v>292</v>
      </c>
      <c r="G3523" t="str">
        <f t="shared" si="108"/>
        <v>Ghana to World</v>
      </c>
      <c r="H3523">
        <v>2016</v>
      </c>
      <c r="I3523" t="s">
        <v>724</v>
      </c>
      <c r="J3523">
        <v>6</v>
      </c>
      <c r="K3523">
        <v>254.43</v>
      </c>
      <c r="L3523" s="1">
        <f t="shared" si="109"/>
        <v>0.25442999999999999</v>
      </c>
    </row>
    <row r="3524" spans="1:12" ht="14.45">
      <c r="A3524" t="s">
        <v>723</v>
      </c>
      <c r="B3524" t="s">
        <v>836</v>
      </c>
      <c r="C3524">
        <v>842129</v>
      </c>
      <c r="D3524" t="s">
        <v>837</v>
      </c>
      <c r="E3524" t="s">
        <v>147</v>
      </c>
      <c r="F3524" t="s">
        <v>292</v>
      </c>
      <c r="G3524" t="str">
        <f t="shared" si="108"/>
        <v>Ghana to World</v>
      </c>
      <c r="H3524">
        <v>2017</v>
      </c>
      <c r="I3524" t="s">
        <v>724</v>
      </c>
      <c r="J3524">
        <v>6</v>
      </c>
      <c r="K3524">
        <v>68.668000000000006</v>
      </c>
      <c r="L3524" s="1">
        <f t="shared" si="109"/>
        <v>6.8668000000000007E-2</v>
      </c>
    </row>
    <row r="3525" spans="1:12" ht="14.45">
      <c r="A3525" t="s">
        <v>723</v>
      </c>
      <c r="B3525" t="s">
        <v>836</v>
      </c>
      <c r="C3525">
        <v>842129</v>
      </c>
      <c r="D3525" t="s">
        <v>837</v>
      </c>
      <c r="E3525" t="s">
        <v>670</v>
      </c>
      <c r="F3525" t="s">
        <v>670</v>
      </c>
      <c r="G3525" t="str">
        <f t="shared" si="108"/>
        <v>Ghana to EU27</v>
      </c>
      <c r="H3525">
        <v>2013</v>
      </c>
      <c r="I3525" t="s">
        <v>724</v>
      </c>
      <c r="J3525">
        <v>6</v>
      </c>
      <c r="K3525">
        <v>0.01</v>
      </c>
      <c r="L3525" s="1">
        <f t="shared" si="109"/>
        <v>1.0000000000000001E-5</v>
      </c>
    </row>
    <row r="3526" spans="1:12" ht="14.45">
      <c r="A3526" t="s">
        <v>723</v>
      </c>
      <c r="B3526" t="s">
        <v>836</v>
      </c>
      <c r="C3526">
        <v>842129</v>
      </c>
      <c r="D3526" t="s">
        <v>837</v>
      </c>
      <c r="E3526" t="s">
        <v>670</v>
      </c>
      <c r="F3526" t="s">
        <v>670</v>
      </c>
      <c r="G3526" t="str">
        <f t="shared" si="108"/>
        <v>Ghana to EU27</v>
      </c>
      <c r="H3526">
        <v>2016</v>
      </c>
      <c r="I3526" t="s">
        <v>724</v>
      </c>
      <c r="J3526">
        <v>6</v>
      </c>
      <c r="K3526">
        <v>0.01</v>
      </c>
      <c r="L3526" s="1">
        <f t="shared" si="109"/>
        <v>1.0000000000000001E-5</v>
      </c>
    </row>
    <row r="3527" spans="1:12" ht="14.45">
      <c r="A3527" t="s">
        <v>723</v>
      </c>
      <c r="B3527" t="s">
        <v>836</v>
      </c>
      <c r="C3527">
        <v>842129</v>
      </c>
      <c r="D3527" t="s">
        <v>837</v>
      </c>
      <c r="E3527" t="s">
        <v>670</v>
      </c>
      <c r="F3527" t="s">
        <v>670</v>
      </c>
      <c r="G3527" t="str">
        <f t="shared" si="108"/>
        <v>Ghana to EU27</v>
      </c>
      <c r="H3527">
        <v>2017</v>
      </c>
      <c r="I3527" t="s">
        <v>724</v>
      </c>
      <c r="J3527">
        <v>6</v>
      </c>
      <c r="K3527">
        <v>0.83099999999999996</v>
      </c>
      <c r="L3527" s="1">
        <f t="shared" si="109"/>
        <v>8.3099999999999992E-4</v>
      </c>
    </row>
    <row r="3528" spans="1:12" ht="14.45">
      <c r="A3528" t="s">
        <v>723</v>
      </c>
      <c r="B3528" t="s">
        <v>836</v>
      </c>
      <c r="C3528">
        <v>842139</v>
      </c>
      <c r="D3528" t="s">
        <v>837</v>
      </c>
      <c r="E3528" t="s">
        <v>147</v>
      </c>
      <c r="F3528" t="s">
        <v>292</v>
      </c>
      <c r="G3528" t="str">
        <f t="shared" si="108"/>
        <v>Ghana to World</v>
      </c>
      <c r="H3528">
        <v>2013</v>
      </c>
      <c r="I3528" t="s">
        <v>724</v>
      </c>
      <c r="J3528">
        <v>6</v>
      </c>
      <c r="K3528">
        <v>92.018000000000001</v>
      </c>
      <c r="L3528" s="1">
        <f t="shared" si="109"/>
        <v>9.2018000000000003E-2</v>
      </c>
    </row>
    <row r="3529" spans="1:12" ht="14.45">
      <c r="A3529" t="s">
        <v>723</v>
      </c>
      <c r="B3529" t="s">
        <v>836</v>
      </c>
      <c r="C3529">
        <v>842139</v>
      </c>
      <c r="D3529" t="s">
        <v>837</v>
      </c>
      <c r="E3529" t="s">
        <v>147</v>
      </c>
      <c r="F3529" t="s">
        <v>292</v>
      </c>
      <c r="G3529" t="str">
        <f t="shared" ref="G3529:G3592" si="110">CONCATENATE(D3529, " to ", F3529)</f>
        <v>Ghana to World</v>
      </c>
      <c r="H3529">
        <v>2016</v>
      </c>
      <c r="I3529" t="s">
        <v>724</v>
      </c>
      <c r="J3529">
        <v>6</v>
      </c>
      <c r="K3529">
        <v>40.859000000000002</v>
      </c>
      <c r="L3529" s="1">
        <f t="shared" ref="L3529:L3592" si="111">K3529/1000</f>
        <v>4.0858999999999999E-2</v>
      </c>
    </row>
    <row r="3530" spans="1:12" ht="14.45">
      <c r="A3530" t="s">
        <v>723</v>
      </c>
      <c r="B3530" t="s">
        <v>836</v>
      </c>
      <c r="C3530">
        <v>842139</v>
      </c>
      <c r="D3530" t="s">
        <v>837</v>
      </c>
      <c r="E3530" t="s">
        <v>147</v>
      </c>
      <c r="F3530" t="s">
        <v>292</v>
      </c>
      <c r="G3530" t="str">
        <f t="shared" si="110"/>
        <v>Ghana to World</v>
      </c>
      <c r="H3530">
        <v>2017</v>
      </c>
      <c r="I3530" t="s">
        <v>724</v>
      </c>
      <c r="J3530">
        <v>6</v>
      </c>
      <c r="K3530">
        <v>40.347000000000001</v>
      </c>
      <c r="L3530" s="1">
        <f t="shared" si="111"/>
        <v>4.0347000000000001E-2</v>
      </c>
    </row>
    <row r="3531" spans="1:12" ht="14.45">
      <c r="A3531" t="s">
        <v>723</v>
      </c>
      <c r="B3531" t="s">
        <v>836</v>
      </c>
      <c r="C3531">
        <v>842139</v>
      </c>
      <c r="D3531" t="s">
        <v>837</v>
      </c>
      <c r="E3531" t="s">
        <v>670</v>
      </c>
      <c r="F3531" t="s">
        <v>670</v>
      </c>
      <c r="G3531" t="str">
        <f t="shared" si="110"/>
        <v>Ghana to EU27</v>
      </c>
      <c r="H3531">
        <v>2013</v>
      </c>
      <c r="I3531" t="s">
        <v>724</v>
      </c>
      <c r="J3531">
        <v>6</v>
      </c>
      <c r="K3531">
        <v>16.248000000000001</v>
      </c>
      <c r="L3531" s="1">
        <f t="shared" si="111"/>
        <v>1.6248000000000002E-2</v>
      </c>
    </row>
    <row r="3532" spans="1:12" ht="14.45">
      <c r="A3532" t="s">
        <v>723</v>
      </c>
      <c r="B3532" t="s">
        <v>836</v>
      </c>
      <c r="C3532">
        <v>842139</v>
      </c>
      <c r="D3532" t="s">
        <v>837</v>
      </c>
      <c r="E3532" t="s">
        <v>670</v>
      </c>
      <c r="F3532" t="s">
        <v>670</v>
      </c>
      <c r="G3532" t="str">
        <f t="shared" si="110"/>
        <v>Ghana to EU27</v>
      </c>
      <c r="H3532">
        <v>2017</v>
      </c>
      <c r="I3532" t="s">
        <v>724</v>
      </c>
      <c r="J3532">
        <v>6</v>
      </c>
      <c r="K3532">
        <v>22.021000000000001</v>
      </c>
      <c r="L3532" s="1">
        <f t="shared" si="111"/>
        <v>2.2021000000000002E-2</v>
      </c>
    </row>
    <row r="3533" spans="1:12" ht="14.45">
      <c r="A3533" t="s">
        <v>723</v>
      </c>
      <c r="B3533" t="s">
        <v>836</v>
      </c>
      <c r="C3533">
        <v>847989</v>
      </c>
      <c r="D3533" t="s">
        <v>837</v>
      </c>
      <c r="E3533" t="s">
        <v>147</v>
      </c>
      <c r="F3533" t="s">
        <v>292</v>
      </c>
      <c r="G3533" t="str">
        <f t="shared" si="110"/>
        <v>Ghana to World</v>
      </c>
      <c r="H3533">
        <v>2013</v>
      </c>
      <c r="I3533" t="s">
        <v>724</v>
      </c>
      <c r="J3533">
        <v>6</v>
      </c>
      <c r="K3533">
        <v>2364.732</v>
      </c>
      <c r="L3533" s="1">
        <f t="shared" si="111"/>
        <v>2.3647320000000001</v>
      </c>
    </row>
    <row r="3534" spans="1:12" ht="14.45">
      <c r="A3534" t="s">
        <v>723</v>
      </c>
      <c r="B3534" t="s">
        <v>836</v>
      </c>
      <c r="C3534">
        <v>847989</v>
      </c>
      <c r="D3534" t="s">
        <v>837</v>
      </c>
      <c r="E3534" t="s">
        <v>147</v>
      </c>
      <c r="F3534" t="s">
        <v>292</v>
      </c>
      <c r="G3534" t="str">
        <f t="shared" si="110"/>
        <v>Ghana to World</v>
      </c>
      <c r="H3534">
        <v>2016</v>
      </c>
      <c r="I3534" t="s">
        <v>724</v>
      </c>
      <c r="J3534">
        <v>6</v>
      </c>
      <c r="K3534">
        <v>324.42</v>
      </c>
      <c r="L3534" s="1">
        <f t="shared" si="111"/>
        <v>0.32442000000000004</v>
      </c>
    </row>
    <row r="3535" spans="1:12" ht="14.45">
      <c r="A3535" t="s">
        <v>723</v>
      </c>
      <c r="B3535" t="s">
        <v>836</v>
      </c>
      <c r="C3535">
        <v>847989</v>
      </c>
      <c r="D3535" t="s">
        <v>837</v>
      </c>
      <c r="E3535" t="s">
        <v>147</v>
      </c>
      <c r="F3535" t="s">
        <v>292</v>
      </c>
      <c r="G3535" t="str">
        <f t="shared" si="110"/>
        <v>Ghana to World</v>
      </c>
      <c r="H3535">
        <v>2017</v>
      </c>
      <c r="I3535" t="s">
        <v>724</v>
      </c>
      <c r="J3535">
        <v>6</v>
      </c>
      <c r="K3535">
        <v>20.173999999999999</v>
      </c>
      <c r="L3535" s="1">
        <f t="shared" si="111"/>
        <v>2.0174000000000001E-2</v>
      </c>
    </row>
    <row r="3536" spans="1:12" ht="14.45">
      <c r="A3536" t="s">
        <v>723</v>
      </c>
      <c r="B3536" t="s">
        <v>836</v>
      </c>
      <c r="C3536">
        <v>847989</v>
      </c>
      <c r="D3536" t="s">
        <v>837</v>
      </c>
      <c r="E3536" t="s">
        <v>670</v>
      </c>
      <c r="F3536" t="s">
        <v>670</v>
      </c>
      <c r="G3536" t="str">
        <f t="shared" si="110"/>
        <v>Ghana to EU27</v>
      </c>
      <c r="H3536">
        <v>2013</v>
      </c>
      <c r="I3536" t="s">
        <v>724</v>
      </c>
      <c r="J3536">
        <v>6</v>
      </c>
      <c r="K3536">
        <v>1549.59</v>
      </c>
      <c r="L3536" s="1">
        <f t="shared" si="111"/>
        <v>1.54959</v>
      </c>
    </row>
    <row r="3537" spans="1:12" ht="14.45">
      <c r="A3537" t="s">
        <v>723</v>
      </c>
      <c r="B3537" t="s">
        <v>838</v>
      </c>
      <c r="C3537">
        <v>730900</v>
      </c>
      <c r="D3537" t="s">
        <v>839</v>
      </c>
      <c r="E3537" t="s">
        <v>147</v>
      </c>
      <c r="F3537" t="s">
        <v>292</v>
      </c>
      <c r="G3537" t="str">
        <f t="shared" si="110"/>
        <v>Guinea to World</v>
      </c>
      <c r="H3537">
        <v>2013</v>
      </c>
      <c r="I3537" t="s">
        <v>724</v>
      </c>
      <c r="J3537">
        <v>6</v>
      </c>
      <c r="K3537">
        <v>69.126000000000005</v>
      </c>
      <c r="L3537" s="1">
        <f t="shared" si="111"/>
        <v>6.9126000000000007E-2</v>
      </c>
    </row>
    <row r="3538" spans="1:12" ht="14.45">
      <c r="A3538" t="s">
        <v>723</v>
      </c>
      <c r="B3538" t="s">
        <v>838</v>
      </c>
      <c r="C3538">
        <v>730900</v>
      </c>
      <c r="D3538" t="s">
        <v>839</v>
      </c>
      <c r="E3538" t="s">
        <v>147</v>
      </c>
      <c r="F3538" t="s">
        <v>292</v>
      </c>
      <c r="G3538" t="str">
        <f t="shared" si="110"/>
        <v>Guinea to World</v>
      </c>
      <c r="H3538">
        <v>2014</v>
      </c>
      <c r="I3538" t="s">
        <v>724</v>
      </c>
      <c r="J3538">
        <v>6</v>
      </c>
      <c r="K3538">
        <v>0</v>
      </c>
      <c r="L3538" s="1">
        <f t="shared" si="111"/>
        <v>0</v>
      </c>
    </row>
    <row r="3539" spans="1:12" ht="14.45">
      <c r="A3539" t="s">
        <v>723</v>
      </c>
      <c r="B3539" t="s">
        <v>838</v>
      </c>
      <c r="C3539">
        <v>730900</v>
      </c>
      <c r="D3539" t="s">
        <v>839</v>
      </c>
      <c r="E3539" t="s">
        <v>147</v>
      </c>
      <c r="F3539" t="s">
        <v>292</v>
      </c>
      <c r="G3539" t="str">
        <f t="shared" si="110"/>
        <v>Guinea to World</v>
      </c>
      <c r="H3539">
        <v>2015</v>
      </c>
      <c r="I3539" t="s">
        <v>724</v>
      </c>
      <c r="J3539">
        <v>6</v>
      </c>
      <c r="K3539">
        <v>5.8289999999999997</v>
      </c>
      <c r="L3539" s="1">
        <f t="shared" si="111"/>
        <v>5.829E-3</v>
      </c>
    </row>
    <row r="3540" spans="1:12" ht="14.45">
      <c r="A3540" t="s">
        <v>723</v>
      </c>
      <c r="B3540" t="s">
        <v>838</v>
      </c>
      <c r="C3540">
        <v>730900</v>
      </c>
      <c r="D3540" t="s">
        <v>839</v>
      </c>
      <c r="E3540" t="s">
        <v>670</v>
      </c>
      <c r="F3540" t="s">
        <v>670</v>
      </c>
      <c r="G3540" t="str">
        <f t="shared" si="110"/>
        <v>Guinea to EU27</v>
      </c>
      <c r="H3540">
        <v>2013</v>
      </c>
      <c r="I3540" t="s">
        <v>724</v>
      </c>
      <c r="J3540">
        <v>6</v>
      </c>
      <c r="K3540">
        <v>39.734999999999999</v>
      </c>
      <c r="L3540" s="1">
        <f t="shared" si="111"/>
        <v>3.9734999999999999E-2</v>
      </c>
    </row>
    <row r="3541" spans="1:12" ht="14.45">
      <c r="A3541" t="s">
        <v>723</v>
      </c>
      <c r="B3541" t="s">
        <v>838</v>
      </c>
      <c r="C3541">
        <v>761100</v>
      </c>
      <c r="D3541" t="s">
        <v>839</v>
      </c>
      <c r="E3541" t="s">
        <v>147</v>
      </c>
      <c r="F3541" t="s">
        <v>292</v>
      </c>
      <c r="G3541" t="str">
        <f t="shared" si="110"/>
        <v>Guinea to World</v>
      </c>
      <c r="H3541">
        <v>2014</v>
      </c>
      <c r="I3541" t="s">
        <v>724</v>
      </c>
      <c r="J3541">
        <v>6</v>
      </c>
      <c r="K3541">
        <v>0</v>
      </c>
      <c r="L3541" s="1">
        <f t="shared" si="111"/>
        <v>0</v>
      </c>
    </row>
    <row r="3542" spans="1:12" ht="14.45">
      <c r="A3542" t="s">
        <v>723</v>
      </c>
      <c r="B3542" t="s">
        <v>838</v>
      </c>
      <c r="C3542">
        <v>8405</v>
      </c>
      <c r="D3542" t="s">
        <v>839</v>
      </c>
      <c r="E3542" t="s">
        <v>147</v>
      </c>
      <c r="F3542" t="s">
        <v>292</v>
      </c>
      <c r="G3542" t="str">
        <f t="shared" si="110"/>
        <v>Guinea to World</v>
      </c>
      <c r="H3542">
        <v>2013</v>
      </c>
      <c r="I3542" t="s">
        <v>724</v>
      </c>
      <c r="J3542">
        <v>6</v>
      </c>
      <c r="K3542">
        <v>5.0049999999999999</v>
      </c>
      <c r="L3542" s="1">
        <f t="shared" si="111"/>
        <v>5.0049999999999999E-3</v>
      </c>
    </row>
    <row r="3543" spans="1:12" ht="14.45">
      <c r="A3543" t="s">
        <v>723</v>
      </c>
      <c r="B3543" t="s">
        <v>838</v>
      </c>
      <c r="C3543">
        <v>842129</v>
      </c>
      <c r="D3543" t="s">
        <v>839</v>
      </c>
      <c r="E3543" t="s">
        <v>147</v>
      </c>
      <c r="F3543" t="s">
        <v>292</v>
      </c>
      <c r="G3543" t="str">
        <f t="shared" si="110"/>
        <v>Guinea to World</v>
      </c>
      <c r="H3543">
        <v>2015</v>
      </c>
      <c r="I3543" t="s">
        <v>724</v>
      </c>
      <c r="J3543">
        <v>6</v>
      </c>
      <c r="K3543">
        <v>13.77</v>
      </c>
      <c r="L3543" s="1">
        <f t="shared" si="111"/>
        <v>1.3769999999999999E-2</v>
      </c>
    </row>
    <row r="3544" spans="1:12" ht="14.45">
      <c r="A3544" t="s">
        <v>723</v>
      </c>
      <c r="B3544" t="s">
        <v>838</v>
      </c>
      <c r="C3544">
        <v>842139</v>
      </c>
      <c r="D3544" t="s">
        <v>839</v>
      </c>
      <c r="E3544" t="s">
        <v>147</v>
      </c>
      <c r="F3544" t="s">
        <v>292</v>
      </c>
      <c r="G3544" t="str">
        <f t="shared" si="110"/>
        <v>Guinea to World</v>
      </c>
      <c r="H3544">
        <v>2014</v>
      </c>
      <c r="I3544" t="s">
        <v>724</v>
      </c>
      <c r="J3544">
        <v>6</v>
      </c>
      <c r="K3544">
        <v>0</v>
      </c>
      <c r="L3544" s="1">
        <f t="shared" si="111"/>
        <v>0</v>
      </c>
    </row>
    <row r="3545" spans="1:12" ht="14.45">
      <c r="A3545" t="s">
        <v>723</v>
      </c>
      <c r="B3545" t="s">
        <v>838</v>
      </c>
      <c r="C3545">
        <v>842139</v>
      </c>
      <c r="D3545" t="s">
        <v>839</v>
      </c>
      <c r="E3545" t="s">
        <v>147</v>
      </c>
      <c r="F3545" t="s">
        <v>292</v>
      </c>
      <c r="G3545" t="str">
        <f t="shared" si="110"/>
        <v>Guinea to World</v>
      </c>
      <c r="H3545">
        <v>2015</v>
      </c>
      <c r="I3545" t="s">
        <v>724</v>
      </c>
      <c r="J3545">
        <v>6</v>
      </c>
      <c r="K3545">
        <v>14.345000000000001</v>
      </c>
      <c r="L3545" s="1">
        <f t="shared" si="111"/>
        <v>1.4345E-2</v>
      </c>
    </row>
    <row r="3546" spans="1:12" ht="14.45">
      <c r="A3546" t="s">
        <v>723</v>
      </c>
      <c r="B3546" t="s">
        <v>838</v>
      </c>
      <c r="C3546">
        <v>842139</v>
      </c>
      <c r="D3546" t="s">
        <v>839</v>
      </c>
      <c r="E3546" t="s">
        <v>670</v>
      </c>
      <c r="F3546" t="s">
        <v>670</v>
      </c>
      <c r="G3546" t="str">
        <f t="shared" si="110"/>
        <v>Guinea to EU27</v>
      </c>
      <c r="H3546">
        <v>2014</v>
      </c>
      <c r="I3546" t="s">
        <v>724</v>
      </c>
      <c r="J3546">
        <v>6</v>
      </c>
      <c r="K3546">
        <v>0</v>
      </c>
      <c r="L3546" s="1">
        <f t="shared" si="111"/>
        <v>0</v>
      </c>
    </row>
    <row r="3547" spans="1:12" ht="14.45">
      <c r="A3547" t="s">
        <v>723</v>
      </c>
      <c r="B3547" t="s">
        <v>838</v>
      </c>
      <c r="C3547">
        <v>847989</v>
      </c>
      <c r="D3547" t="s">
        <v>839</v>
      </c>
      <c r="E3547" t="s">
        <v>147</v>
      </c>
      <c r="F3547" t="s">
        <v>292</v>
      </c>
      <c r="G3547" t="str">
        <f t="shared" si="110"/>
        <v>Guinea to World</v>
      </c>
      <c r="H3547">
        <v>2013</v>
      </c>
      <c r="I3547" t="s">
        <v>724</v>
      </c>
      <c r="J3547">
        <v>6</v>
      </c>
      <c r="K3547">
        <v>21.032</v>
      </c>
      <c r="L3547" s="1">
        <f t="shared" si="111"/>
        <v>2.1031999999999999E-2</v>
      </c>
    </row>
    <row r="3548" spans="1:12" ht="14.45">
      <c r="A3548" t="s">
        <v>723</v>
      </c>
      <c r="B3548" t="s">
        <v>838</v>
      </c>
      <c r="C3548">
        <v>847989</v>
      </c>
      <c r="D3548" t="s">
        <v>839</v>
      </c>
      <c r="E3548" t="s">
        <v>147</v>
      </c>
      <c r="F3548" t="s">
        <v>292</v>
      </c>
      <c r="G3548" t="str">
        <f t="shared" si="110"/>
        <v>Guinea to World</v>
      </c>
      <c r="H3548">
        <v>2014</v>
      </c>
      <c r="I3548" t="s">
        <v>724</v>
      </c>
      <c r="J3548">
        <v>6</v>
      </c>
      <c r="K3548">
        <v>1.5189999999999999</v>
      </c>
      <c r="L3548" s="1">
        <f t="shared" si="111"/>
        <v>1.519E-3</v>
      </c>
    </row>
    <row r="3549" spans="1:12" ht="14.45">
      <c r="A3549" t="s">
        <v>723</v>
      </c>
      <c r="B3549" t="s">
        <v>838</v>
      </c>
      <c r="C3549">
        <v>847989</v>
      </c>
      <c r="D3549" t="s">
        <v>839</v>
      </c>
      <c r="E3549" t="s">
        <v>147</v>
      </c>
      <c r="F3549" t="s">
        <v>292</v>
      </c>
      <c r="G3549" t="str">
        <f t="shared" si="110"/>
        <v>Guinea to World</v>
      </c>
      <c r="H3549">
        <v>2015</v>
      </c>
      <c r="I3549" t="s">
        <v>724</v>
      </c>
      <c r="J3549">
        <v>6</v>
      </c>
      <c r="K3549">
        <v>308.49</v>
      </c>
      <c r="L3549" s="1">
        <f t="shared" si="111"/>
        <v>0.30848999999999999</v>
      </c>
    </row>
    <row r="3550" spans="1:12" ht="14.45">
      <c r="A3550" t="s">
        <v>723</v>
      </c>
      <c r="B3550" t="s">
        <v>838</v>
      </c>
      <c r="C3550">
        <v>847989</v>
      </c>
      <c r="D3550" t="s">
        <v>839</v>
      </c>
      <c r="E3550" t="s">
        <v>670</v>
      </c>
      <c r="F3550" t="s">
        <v>670</v>
      </c>
      <c r="G3550" t="str">
        <f t="shared" si="110"/>
        <v>Guinea to EU27</v>
      </c>
      <c r="H3550">
        <v>2013</v>
      </c>
      <c r="I3550" t="s">
        <v>724</v>
      </c>
      <c r="J3550">
        <v>6</v>
      </c>
      <c r="K3550">
        <v>21.032</v>
      </c>
      <c r="L3550" s="1">
        <f t="shared" si="111"/>
        <v>2.1031999999999999E-2</v>
      </c>
    </row>
    <row r="3551" spans="1:12" ht="14.45">
      <c r="A3551" t="s">
        <v>723</v>
      </c>
      <c r="B3551" t="s">
        <v>838</v>
      </c>
      <c r="C3551">
        <v>847989</v>
      </c>
      <c r="D3551" t="s">
        <v>839</v>
      </c>
      <c r="E3551" t="s">
        <v>670</v>
      </c>
      <c r="F3551" t="s">
        <v>670</v>
      </c>
      <c r="G3551" t="str">
        <f t="shared" si="110"/>
        <v>Guinea to EU27</v>
      </c>
      <c r="H3551">
        <v>2014</v>
      </c>
      <c r="I3551" t="s">
        <v>724</v>
      </c>
      <c r="J3551">
        <v>6</v>
      </c>
      <c r="K3551">
        <v>0</v>
      </c>
      <c r="L3551" s="1">
        <f t="shared" si="111"/>
        <v>0</v>
      </c>
    </row>
    <row r="3552" spans="1:12" ht="14.45">
      <c r="A3552" t="s">
        <v>723</v>
      </c>
      <c r="B3552" t="s">
        <v>840</v>
      </c>
      <c r="C3552">
        <v>841931</v>
      </c>
      <c r="D3552" t="s">
        <v>841</v>
      </c>
      <c r="E3552" t="s">
        <v>147</v>
      </c>
      <c r="F3552" t="s">
        <v>292</v>
      </c>
      <c r="G3552" t="str">
        <f t="shared" si="110"/>
        <v>Gambia, The to World</v>
      </c>
      <c r="H3552">
        <v>2017</v>
      </c>
      <c r="I3552" t="s">
        <v>724</v>
      </c>
      <c r="J3552">
        <v>6</v>
      </c>
      <c r="K3552">
        <v>2.3860000000000001</v>
      </c>
      <c r="L3552" s="1">
        <f t="shared" si="111"/>
        <v>2.3860000000000001E-3</v>
      </c>
    </row>
    <row r="3553" spans="1:12" ht="14.45">
      <c r="A3553" t="s">
        <v>723</v>
      </c>
      <c r="B3553" t="s">
        <v>842</v>
      </c>
      <c r="C3553">
        <v>730900</v>
      </c>
      <c r="D3553" t="s">
        <v>843</v>
      </c>
      <c r="E3553" t="s">
        <v>147</v>
      </c>
      <c r="F3553" t="s">
        <v>292</v>
      </c>
      <c r="G3553" t="str">
        <f t="shared" si="110"/>
        <v>Greece to World</v>
      </c>
      <c r="H3553">
        <v>2012</v>
      </c>
      <c r="I3553" t="s">
        <v>724</v>
      </c>
      <c r="J3553">
        <v>6</v>
      </c>
      <c r="K3553">
        <v>4342.4629999999997</v>
      </c>
      <c r="L3553" s="1">
        <f t="shared" si="111"/>
        <v>4.3424629999999995</v>
      </c>
    </row>
    <row r="3554" spans="1:12" ht="14.45">
      <c r="A3554" t="s">
        <v>723</v>
      </c>
      <c r="B3554" t="s">
        <v>842</v>
      </c>
      <c r="C3554">
        <v>730900</v>
      </c>
      <c r="D3554" t="s">
        <v>843</v>
      </c>
      <c r="E3554" t="s">
        <v>147</v>
      </c>
      <c r="F3554" t="s">
        <v>292</v>
      </c>
      <c r="G3554" t="str">
        <f t="shared" si="110"/>
        <v>Greece to World</v>
      </c>
      <c r="H3554">
        <v>2013</v>
      </c>
      <c r="I3554" t="s">
        <v>724</v>
      </c>
      <c r="J3554">
        <v>6</v>
      </c>
      <c r="K3554">
        <v>7405.7169999999996</v>
      </c>
      <c r="L3554" s="1">
        <f t="shared" si="111"/>
        <v>7.4057169999999992</v>
      </c>
    </row>
    <row r="3555" spans="1:12" ht="14.45">
      <c r="A3555" t="s">
        <v>723</v>
      </c>
      <c r="B3555" t="s">
        <v>842</v>
      </c>
      <c r="C3555">
        <v>730900</v>
      </c>
      <c r="D3555" t="s">
        <v>843</v>
      </c>
      <c r="E3555" t="s">
        <v>147</v>
      </c>
      <c r="F3555" t="s">
        <v>292</v>
      </c>
      <c r="G3555" t="str">
        <f t="shared" si="110"/>
        <v>Greece to World</v>
      </c>
      <c r="H3555">
        <v>2014</v>
      </c>
      <c r="I3555" t="s">
        <v>724</v>
      </c>
      <c r="J3555">
        <v>6</v>
      </c>
      <c r="K3555">
        <v>8626.5429999999997</v>
      </c>
      <c r="L3555" s="1">
        <f t="shared" si="111"/>
        <v>8.6265429999999999</v>
      </c>
    </row>
    <row r="3556" spans="1:12" ht="14.45">
      <c r="A3556" t="s">
        <v>723</v>
      </c>
      <c r="B3556" t="s">
        <v>842</v>
      </c>
      <c r="C3556">
        <v>730900</v>
      </c>
      <c r="D3556" t="s">
        <v>843</v>
      </c>
      <c r="E3556" t="s">
        <v>147</v>
      </c>
      <c r="F3556" t="s">
        <v>292</v>
      </c>
      <c r="G3556" t="str">
        <f t="shared" si="110"/>
        <v>Greece to World</v>
      </c>
      <c r="H3556">
        <v>2015</v>
      </c>
      <c r="I3556" t="s">
        <v>724</v>
      </c>
      <c r="J3556">
        <v>6</v>
      </c>
      <c r="K3556">
        <v>11161.999</v>
      </c>
      <c r="L3556" s="1">
        <f t="shared" si="111"/>
        <v>11.161999</v>
      </c>
    </row>
    <row r="3557" spans="1:12" ht="14.45">
      <c r="A3557" t="s">
        <v>723</v>
      </c>
      <c r="B3557" t="s">
        <v>842</v>
      </c>
      <c r="C3557">
        <v>730900</v>
      </c>
      <c r="D3557" t="s">
        <v>843</v>
      </c>
      <c r="E3557" t="s">
        <v>147</v>
      </c>
      <c r="F3557" t="s">
        <v>292</v>
      </c>
      <c r="G3557" t="str">
        <f t="shared" si="110"/>
        <v>Greece to World</v>
      </c>
      <c r="H3557">
        <v>2016</v>
      </c>
      <c r="I3557" t="s">
        <v>724</v>
      </c>
      <c r="J3557">
        <v>6</v>
      </c>
      <c r="K3557">
        <v>2833.5210000000002</v>
      </c>
      <c r="L3557" s="1">
        <f t="shared" si="111"/>
        <v>2.8335210000000002</v>
      </c>
    </row>
    <row r="3558" spans="1:12" ht="14.45">
      <c r="A3558" t="s">
        <v>723</v>
      </c>
      <c r="B3558" t="s">
        <v>842</v>
      </c>
      <c r="C3558">
        <v>730900</v>
      </c>
      <c r="D3558" t="s">
        <v>843</v>
      </c>
      <c r="E3558" t="s">
        <v>147</v>
      </c>
      <c r="F3558" t="s">
        <v>292</v>
      </c>
      <c r="G3558" t="str">
        <f t="shared" si="110"/>
        <v>Greece to World</v>
      </c>
      <c r="H3558">
        <v>2017</v>
      </c>
      <c r="I3558" t="s">
        <v>724</v>
      </c>
      <c r="J3558">
        <v>6</v>
      </c>
      <c r="K3558">
        <v>3205.1860000000001</v>
      </c>
      <c r="L3558" s="1">
        <f t="shared" si="111"/>
        <v>3.2051860000000003</v>
      </c>
    </row>
    <row r="3559" spans="1:12" ht="14.45">
      <c r="A3559" t="s">
        <v>723</v>
      </c>
      <c r="B3559" t="s">
        <v>842</v>
      </c>
      <c r="C3559">
        <v>730900</v>
      </c>
      <c r="D3559" t="s">
        <v>843</v>
      </c>
      <c r="E3559" t="s">
        <v>670</v>
      </c>
      <c r="F3559" t="s">
        <v>670</v>
      </c>
      <c r="G3559" t="str">
        <f t="shared" si="110"/>
        <v>Greece to EU27</v>
      </c>
      <c r="H3559">
        <v>2012</v>
      </c>
      <c r="I3559" t="s">
        <v>724</v>
      </c>
      <c r="J3559">
        <v>6</v>
      </c>
      <c r="K3559">
        <v>1578.6369999999999</v>
      </c>
      <c r="L3559" s="1">
        <f t="shared" si="111"/>
        <v>1.5786369999999998</v>
      </c>
    </row>
    <row r="3560" spans="1:12" ht="14.45">
      <c r="A3560" t="s">
        <v>723</v>
      </c>
      <c r="B3560" t="s">
        <v>842</v>
      </c>
      <c r="C3560">
        <v>730900</v>
      </c>
      <c r="D3560" t="s">
        <v>843</v>
      </c>
      <c r="E3560" t="s">
        <v>670</v>
      </c>
      <c r="F3560" t="s">
        <v>670</v>
      </c>
      <c r="G3560" t="str">
        <f t="shared" si="110"/>
        <v>Greece to EU27</v>
      </c>
      <c r="H3560">
        <v>2013</v>
      </c>
      <c r="I3560" t="s">
        <v>724</v>
      </c>
      <c r="J3560">
        <v>6</v>
      </c>
      <c r="K3560">
        <v>2469.8389999999999</v>
      </c>
      <c r="L3560" s="1">
        <f t="shared" si="111"/>
        <v>2.4698389999999999</v>
      </c>
    </row>
    <row r="3561" spans="1:12" ht="14.45">
      <c r="A3561" t="s">
        <v>723</v>
      </c>
      <c r="B3561" t="s">
        <v>842</v>
      </c>
      <c r="C3561">
        <v>730900</v>
      </c>
      <c r="D3561" t="s">
        <v>843</v>
      </c>
      <c r="E3561" t="s">
        <v>670</v>
      </c>
      <c r="F3561" t="s">
        <v>670</v>
      </c>
      <c r="G3561" t="str">
        <f t="shared" si="110"/>
        <v>Greece to EU27</v>
      </c>
      <c r="H3561">
        <v>2014</v>
      </c>
      <c r="I3561" t="s">
        <v>724</v>
      </c>
      <c r="J3561">
        <v>6</v>
      </c>
      <c r="K3561">
        <v>1767.364</v>
      </c>
      <c r="L3561" s="1">
        <f t="shared" si="111"/>
        <v>1.7673639999999999</v>
      </c>
    </row>
    <row r="3562" spans="1:12" ht="14.45">
      <c r="A3562" t="s">
        <v>723</v>
      </c>
      <c r="B3562" t="s">
        <v>842</v>
      </c>
      <c r="C3562">
        <v>730900</v>
      </c>
      <c r="D3562" t="s">
        <v>843</v>
      </c>
      <c r="E3562" t="s">
        <v>670</v>
      </c>
      <c r="F3562" t="s">
        <v>670</v>
      </c>
      <c r="G3562" t="str">
        <f t="shared" si="110"/>
        <v>Greece to EU27</v>
      </c>
      <c r="H3562">
        <v>2015</v>
      </c>
      <c r="I3562" t="s">
        <v>724</v>
      </c>
      <c r="J3562">
        <v>6</v>
      </c>
      <c r="K3562">
        <v>2025.9269999999999</v>
      </c>
      <c r="L3562" s="1">
        <f t="shared" si="111"/>
        <v>2.0259269999999998</v>
      </c>
    </row>
    <row r="3563" spans="1:12" ht="14.45">
      <c r="A3563" t="s">
        <v>723</v>
      </c>
      <c r="B3563" t="s">
        <v>842</v>
      </c>
      <c r="C3563">
        <v>730900</v>
      </c>
      <c r="D3563" t="s">
        <v>843</v>
      </c>
      <c r="E3563" t="s">
        <v>670</v>
      </c>
      <c r="F3563" t="s">
        <v>670</v>
      </c>
      <c r="G3563" t="str">
        <f t="shared" si="110"/>
        <v>Greece to EU27</v>
      </c>
      <c r="H3563">
        <v>2016</v>
      </c>
      <c r="I3563" t="s">
        <v>724</v>
      </c>
      <c r="J3563">
        <v>6</v>
      </c>
      <c r="K3563">
        <v>920.79300000000001</v>
      </c>
      <c r="L3563" s="1">
        <f t="shared" si="111"/>
        <v>0.92079299999999997</v>
      </c>
    </row>
    <row r="3564" spans="1:12" ht="14.45">
      <c r="A3564" t="s">
        <v>723</v>
      </c>
      <c r="B3564" t="s">
        <v>842</v>
      </c>
      <c r="C3564">
        <v>730900</v>
      </c>
      <c r="D3564" t="s">
        <v>843</v>
      </c>
      <c r="E3564" t="s">
        <v>670</v>
      </c>
      <c r="F3564" t="s">
        <v>670</v>
      </c>
      <c r="G3564" t="str">
        <f t="shared" si="110"/>
        <v>Greece to EU27</v>
      </c>
      <c r="H3564">
        <v>2017</v>
      </c>
      <c r="I3564" t="s">
        <v>724</v>
      </c>
      <c r="J3564">
        <v>6</v>
      </c>
      <c r="K3564">
        <v>1410.4069999999999</v>
      </c>
      <c r="L3564" s="1">
        <f t="shared" si="111"/>
        <v>1.410407</v>
      </c>
    </row>
    <row r="3565" spans="1:12" ht="14.45">
      <c r="A3565" t="s">
        <v>723</v>
      </c>
      <c r="B3565" t="s">
        <v>842</v>
      </c>
      <c r="C3565">
        <v>741999</v>
      </c>
      <c r="D3565" t="s">
        <v>843</v>
      </c>
      <c r="E3565" t="s">
        <v>147</v>
      </c>
      <c r="F3565" t="s">
        <v>292</v>
      </c>
      <c r="G3565" t="str">
        <f t="shared" si="110"/>
        <v>Greece to World</v>
      </c>
      <c r="H3565">
        <v>2012</v>
      </c>
      <c r="I3565" t="s">
        <v>724</v>
      </c>
      <c r="J3565">
        <v>6</v>
      </c>
      <c r="K3565">
        <v>986.68799999999999</v>
      </c>
      <c r="L3565" s="1">
        <f t="shared" si="111"/>
        <v>0.98668800000000001</v>
      </c>
    </row>
    <row r="3566" spans="1:12" ht="14.45">
      <c r="A3566" t="s">
        <v>723</v>
      </c>
      <c r="B3566" t="s">
        <v>842</v>
      </c>
      <c r="C3566">
        <v>741999</v>
      </c>
      <c r="D3566" t="s">
        <v>843</v>
      </c>
      <c r="E3566" t="s">
        <v>147</v>
      </c>
      <c r="F3566" t="s">
        <v>292</v>
      </c>
      <c r="G3566" t="str">
        <f t="shared" si="110"/>
        <v>Greece to World</v>
      </c>
      <c r="H3566">
        <v>2013</v>
      </c>
      <c r="I3566" t="s">
        <v>724</v>
      </c>
      <c r="J3566">
        <v>6</v>
      </c>
      <c r="K3566">
        <v>939.60400000000004</v>
      </c>
      <c r="L3566" s="1">
        <f t="shared" si="111"/>
        <v>0.93960399999999999</v>
      </c>
    </row>
    <row r="3567" spans="1:12" ht="14.45">
      <c r="A3567" t="s">
        <v>723</v>
      </c>
      <c r="B3567" t="s">
        <v>842</v>
      </c>
      <c r="C3567">
        <v>741999</v>
      </c>
      <c r="D3567" t="s">
        <v>843</v>
      </c>
      <c r="E3567" t="s">
        <v>147</v>
      </c>
      <c r="F3567" t="s">
        <v>292</v>
      </c>
      <c r="G3567" t="str">
        <f t="shared" si="110"/>
        <v>Greece to World</v>
      </c>
      <c r="H3567">
        <v>2014</v>
      </c>
      <c r="I3567" t="s">
        <v>724</v>
      </c>
      <c r="J3567">
        <v>6</v>
      </c>
      <c r="K3567">
        <v>1495.7380000000001</v>
      </c>
      <c r="L3567" s="1">
        <f t="shared" si="111"/>
        <v>1.495738</v>
      </c>
    </row>
    <row r="3568" spans="1:12" ht="14.45">
      <c r="A3568" t="s">
        <v>723</v>
      </c>
      <c r="B3568" t="s">
        <v>842</v>
      </c>
      <c r="C3568">
        <v>741999</v>
      </c>
      <c r="D3568" t="s">
        <v>843</v>
      </c>
      <c r="E3568" t="s">
        <v>147</v>
      </c>
      <c r="F3568" t="s">
        <v>292</v>
      </c>
      <c r="G3568" t="str">
        <f t="shared" si="110"/>
        <v>Greece to World</v>
      </c>
      <c r="H3568">
        <v>2015</v>
      </c>
      <c r="I3568" t="s">
        <v>724</v>
      </c>
      <c r="J3568">
        <v>6</v>
      </c>
      <c r="K3568">
        <v>1431.883</v>
      </c>
      <c r="L3568" s="1">
        <f t="shared" si="111"/>
        <v>1.431883</v>
      </c>
    </row>
    <row r="3569" spans="1:12" ht="14.45">
      <c r="A3569" t="s">
        <v>723</v>
      </c>
      <c r="B3569" t="s">
        <v>842</v>
      </c>
      <c r="C3569">
        <v>741999</v>
      </c>
      <c r="D3569" t="s">
        <v>843</v>
      </c>
      <c r="E3569" t="s">
        <v>147</v>
      </c>
      <c r="F3569" t="s">
        <v>292</v>
      </c>
      <c r="G3569" t="str">
        <f t="shared" si="110"/>
        <v>Greece to World</v>
      </c>
      <c r="H3569">
        <v>2016</v>
      </c>
      <c r="I3569" t="s">
        <v>724</v>
      </c>
      <c r="J3569">
        <v>6</v>
      </c>
      <c r="K3569">
        <v>816.14</v>
      </c>
      <c r="L3569" s="1">
        <f t="shared" si="111"/>
        <v>0.81613999999999998</v>
      </c>
    </row>
    <row r="3570" spans="1:12" ht="14.45">
      <c r="A3570" t="s">
        <v>723</v>
      </c>
      <c r="B3570" t="s">
        <v>842</v>
      </c>
      <c r="C3570">
        <v>741999</v>
      </c>
      <c r="D3570" t="s">
        <v>843</v>
      </c>
      <c r="E3570" t="s">
        <v>147</v>
      </c>
      <c r="F3570" t="s">
        <v>292</v>
      </c>
      <c r="G3570" t="str">
        <f t="shared" si="110"/>
        <v>Greece to World</v>
      </c>
      <c r="H3570">
        <v>2017</v>
      </c>
      <c r="I3570" t="s">
        <v>724</v>
      </c>
      <c r="J3570">
        <v>6</v>
      </c>
      <c r="K3570">
        <v>1043.962</v>
      </c>
      <c r="L3570" s="1">
        <f t="shared" si="111"/>
        <v>1.0439620000000001</v>
      </c>
    </row>
    <row r="3571" spans="1:12" ht="14.45">
      <c r="A3571" t="s">
        <v>723</v>
      </c>
      <c r="B3571" t="s">
        <v>842</v>
      </c>
      <c r="C3571">
        <v>741999</v>
      </c>
      <c r="D3571" t="s">
        <v>843</v>
      </c>
      <c r="E3571" t="s">
        <v>670</v>
      </c>
      <c r="F3571" t="s">
        <v>670</v>
      </c>
      <c r="G3571" t="str">
        <f t="shared" si="110"/>
        <v>Greece to EU27</v>
      </c>
      <c r="H3571">
        <v>2012</v>
      </c>
      <c r="I3571" t="s">
        <v>724</v>
      </c>
      <c r="J3571">
        <v>6</v>
      </c>
      <c r="K3571">
        <v>707.375</v>
      </c>
      <c r="L3571" s="1">
        <f t="shared" si="111"/>
        <v>0.70737499999999998</v>
      </c>
    </row>
    <row r="3572" spans="1:12" ht="14.45">
      <c r="A3572" t="s">
        <v>723</v>
      </c>
      <c r="B3572" t="s">
        <v>842</v>
      </c>
      <c r="C3572">
        <v>741999</v>
      </c>
      <c r="D3572" t="s">
        <v>843</v>
      </c>
      <c r="E3572" t="s">
        <v>670</v>
      </c>
      <c r="F3572" t="s">
        <v>670</v>
      </c>
      <c r="G3572" t="str">
        <f t="shared" si="110"/>
        <v>Greece to EU27</v>
      </c>
      <c r="H3572">
        <v>2013</v>
      </c>
      <c r="I3572" t="s">
        <v>724</v>
      </c>
      <c r="J3572">
        <v>6</v>
      </c>
      <c r="K3572">
        <v>571.81100000000004</v>
      </c>
      <c r="L3572" s="1">
        <f t="shared" si="111"/>
        <v>0.57181100000000007</v>
      </c>
    </row>
    <row r="3573" spans="1:12" ht="14.45">
      <c r="A3573" t="s">
        <v>723</v>
      </c>
      <c r="B3573" t="s">
        <v>842</v>
      </c>
      <c r="C3573">
        <v>741999</v>
      </c>
      <c r="D3573" t="s">
        <v>843</v>
      </c>
      <c r="E3573" t="s">
        <v>670</v>
      </c>
      <c r="F3573" t="s">
        <v>670</v>
      </c>
      <c r="G3573" t="str">
        <f t="shared" si="110"/>
        <v>Greece to EU27</v>
      </c>
      <c r="H3573">
        <v>2014</v>
      </c>
      <c r="I3573" t="s">
        <v>724</v>
      </c>
      <c r="J3573">
        <v>6</v>
      </c>
      <c r="K3573">
        <v>905.37</v>
      </c>
      <c r="L3573" s="1">
        <f t="shared" si="111"/>
        <v>0.90537000000000001</v>
      </c>
    </row>
    <row r="3574" spans="1:12" ht="14.45">
      <c r="A3574" t="s">
        <v>723</v>
      </c>
      <c r="B3574" t="s">
        <v>842</v>
      </c>
      <c r="C3574">
        <v>741999</v>
      </c>
      <c r="D3574" t="s">
        <v>843</v>
      </c>
      <c r="E3574" t="s">
        <v>670</v>
      </c>
      <c r="F3574" t="s">
        <v>670</v>
      </c>
      <c r="G3574" t="str">
        <f t="shared" si="110"/>
        <v>Greece to EU27</v>
      </c>
      <c r="H3574">
        <v>2015</v>
      </c>
      <c r="I3574" t="s">
        <v>724</v>
      </c>
      <c r="J3574">
        <v>6</v>
      </c>
      <c r="K3574">
        <v>1019.2140000000001</v>
      </c>
      <c r="L3574" s="1">
        <f t="shared" si="111"/>
        <v>1.0192140000000001</v>
      </c>
    </row>
    <row r="3575" spans="1:12" ht="14.45">
      <c r="A3575" t="s">
        <v>723</v>
      </c>
      <c r="B3575" t="s">
        <v>842</v>
      </c>
      <c r="C3575">
        <v>741999</v>
      </c>
      <c r="D3575" t="s">
        <v>843</v>
      </c>
      <c r="E3575" t="s">
        <v>670</v>
      </c>
      <c r="F3575" t="s">
        <v>670</v>
      </c>
      <c r="G3575" t="str">
        <f t="shared" si="110"/>
        <v>Greece to EU27</v>
      </c>
      <c r="H3575">
        <v>2016</v>
      </c>
      <c r="I3575" t="s">
        <v>724</v>
      </c>
      <c r="J3575">
        <v>6</v>
      </c>
      <c r="K3575">
        <v>342.29700000000003</v>
      </c>
      <c r="L3575" s="1">
        <f t="shared" si="111"/>
        <v>0.34229700000000002</v>
      </c>
    </row>
    <row r="3576" spans="1:12" ht="14.45">
      <c r="A3576" t="s">
        <v>723</v>
      </c>
      <c r="B3576" t="s">
        <v>842</v>
      </c>
      <c r="C3576">
        <v>741999</v>
      </c>
      <c r="D3576" t="s">
        <v>843</v>
      </c>
      <c r="E3576" t="s">
        <v>670</v>
      </c>
      <c r="F3576" t="s">
        <v>670</v>
      </c>
      <c r="G3576" t="str">
        <f t="shared" si="110"/>
        <v>Greece to EU27</v>
      </c>
      <c r="H3576">
        <v>2017</v>
      </c>
      <c r="I3576" t="s">
        <v>724</v>
      </c>
      <c r="J3576">
        <v>6</v>
      </c>
      <c r="K3576">
        <v>508.59500000000003</v>
      </c>
      <c r="L3576" s="1">
        <f t="shared" si="111"/>
        <v>0.50859500000000002</v>
      </c>
    </row>
    <row r="3577" spans="1:12" ht="14.45">
      <c r="A3577" t="s">
        <v>723</v>
      </c>
      <c r="B3577" t="s">
        <v>842</v>
      </c>
      <c r="C3577">
        <v>761100</v>
      </c>
      <c r="D3577" t="s">
        <v>843</v>
      </c>
      <c r="E3577" t="s">
        <v>147</v>
      </c>
      <c r="F3577" t="s">
        <v>292</v>
      </c>
      <c r="G3577" t="str">
        <f t="shared" si="110"/>
        <v>Greece to World</v>
      </c>
      <c r="H3577">
        <v>2012</v>
      </c>
      <c r="I3577" t="s">
        <v>724</v>
      </c>
      <c r="J3577">
        <v>6</v>
      </c>
      <c r="K3577">
        <v>15.523999999999999</v>
      </c>
      <c r="L3577" s="1">
        <f t="shared" si="111"/>
        <v>1.5524E-2</v>
      </c>
    </row>
    <row r="3578" spans="1:12" ht="14.45">
      <c r="A3578" t="s">
        <v>723</v>
      </c>
      <c r="B3578" t="s">
        <v>842</v>
      </c>
      <c r="C3578">
        <v>761100</v>
      </c>
      <c r="D3578" t="s">
        <v>843</v>
      </c>
      <c r="E3578" t="s">
        <v>147</v>
      </c>
      <c r="F3578" t="s">
        <v>292</v>
      </c>
      <c r="G3578" t="str">
        <f t="shared" si="110"/>
        <v>Greece to World</v>
      </c>
      <c r="H3578">
        <v>2013</v>
      </c>
      <c r="I3578" t="s">
        <v>724</v>
      </c>
      <c r="J3578">
        <v>6</v>
      </c>
      <c r="K3578">
        <v>22.085000000000001</v>
      </c>
      <c r="L3578" s="1">
        <f t="shared" si="111"/>
        <v>2.2085E-2</v>
      </c>
    </row>
    <row r="3579" spans="1:12" ht="14.45">
      <c r="A3579" t="s">
        <v>723</v>
      </c>
      <c r="B3579" t="s">
        <v>842</v>
      </c>
      <c r="C3579">
        <v>761100</v>
      </c>
      <c r="D3579" t="s">
        <v>843</v>
      </c>
      <c r="E3579" t="s">
        <v>147</v>
      </c>
      <c r="F3579" t="s">
        <v>292</v>
      </c>
      <c r="G3579" t="str">
        <f t="shared" si="110"/>
        <v>Greece to World</v>
      </c>
      <c r="H3579">
        <v>2014</v>
      </c>
      <c r="I3579" t="s">
        <v>724</v>
      </c>
      <c r="J3579">
        <v>6</v>
      </c>
      <c r="K3579">
        <v>262.98899999999998</v>
      </c>
      <c r="L3579" s="1">
        <f t="shared" si="111"/>
        <v>0.26298899999999997</v>
      </c>
    </row>
    <row r="3580" spans="1:12" ht="14.45">
      <c r="A3580" t="s">
        <v>723</v>
      </c>
      <c r="B3580" t="s">
        <v>842</v>
      </c>
      <c r="C3580">
        <v>761100</v>
      </c>
      <c r="D3580" t="s">
        <v>843</v>
      </c>
      <c r="E3580" t="s">
        <v>147</v>
      </c>
      <c r="F3580" t="s">
        <v>292</v>
      </c>
      <c r="G3580" t="str">
        <f t="shared" si="110"/>
        <v>Greece to World</v>
      </c>
      <c r="H3580">
        <v>2015</v>
      </c>
      <c r="I3580" t="s">
        <v>724</v>
      </c>
      <c r="J3580">
        <v>6</v>
      </c>
      <c r="K3580">
        <v>170.95099999999999</v>
      </c>
      <c r="L3580" s="1">
        <f t="shared" si="111"/>
        <v>0.17095099999999999</v>
      </c>
    </row>
    <row r="3581" spans="1:12" ht="14.45">
      <c r="A3581" t="s">
        <v>723</v>
      </c>
      <c r="B3581" t="s">
        <v>842</v>
      </c>
      <c r="C3581">
        <v>761100</v>
      </c>
      <c r="D3581" t="s">
        <v>843</v>
      </c>
      <c r="E3581" t="s">
        <v>147</v>
      </c>
      <c r="F3581" t="s">
        <v>292</v>
      </c>
      <c r="G3581" t="str">
        <f t="shared" si="110"/>
        <v>Greece to World</v>
      </c>
      <c r="H3581">
        <v>2016</v>
      </c>
      <c r="I3581" t="s">
        <v>724</v>
      </c>
      <c r="J3581">
        <v>6</v>
      </c>
      <c r="K3581">
        <v>18.927</v>
      </c>
      <c r="L3581" s="1">
        <f t="shared" si="111"/>
        <v>1.8926999999999999E-2</v>
      </c>
    </row>
    <row r="3582" spans="1:12" ht="14.45">
      <c r="A3582" t="s">
        <v>723</v>
      </c>
      <c r="B3582" t="s">
        <v>842</v>
      </c>
      <c r="C3582">
        <v>761100</v>
      </c>
      <c r="D3582" t="s">
        <v>843</v>
      </c>
      <c r="E3582" t="s">
        <v>147</v>
      </c>
      <c r="F3582" t="s">
        <v>292</v>
      </c>
      <c r="G3582" t="str">
        <f t="shared" si="110"/>
        <v>Greece to World</v>
      </c>
      <c r="H3582">
        <v>2017</v>
      </c>
      <c r="I3582" t="s">
        <v>724</v>
      </c>
      <c r="J3582">
        <v>6</v>
      </c>
      <c r="K3582">
        <v>59.738</v>
      </c>
      <c r="L3582" s="1">
        <f t="shared" si="111"/>
        <v>5.9737999999999999E-2</v>
      </c>
    </row>
    <row r="3583" spans="1:12" ht="14.45">
      <c r="A3583" t="s">
        <v>723</v>
      </c>
      <c r="B3583" t="s">
        <v>842</v>
      </c>
      <c r="C3583">
        <v>761100</v>
      </c>
      <c r="D3583" t="s">
        <v>843</v>
      </c>
      <c r="E3583" t="s">
        <v>670</v>
      </c>
      <c r="F3583" t="s">
        <v>670</v>
      </c>
      <c r="G3583" t="str">
        <f t="shared" si="110"/>
        <v>Greece to EU27</v>
      </c>
      <c r="H3583">
        <v>2012</v>
      </c>
      <c r="I3583" t="s">
        <v>724</v>
      </c>
      <c r="J3583">
        <v>6</v>
      </c>
      <c r="K3583">
        <v>11.667999999999999</v>
      </c>
      <c r="L3583" s="1">
        <f t="shared" si="111"/>
        <v>1.1668E-2</v>
      </c>
    </row>
    <row r="3584" spans="1:12" ht="14.45">
      <c r="A3584" t="s">
        <v>723</v>
      </c>
      <c r="B3584" t="s">
        <v>842</v>
      </c>
      <c r="C3584">
        <v>761100</v>
      </c>
      <c r="D3584" t="s">
        <v>843</v>
      </c>
      <c r="E3584" t="s">
        <v>670</v>
      </c>
      <c r="F3584" t="s">
        <v>670</v>
      </c>
      <c r="G3584" t="str">
        <f t="shared" si="110"/>
        <v>Greece to EU27</v>
      </c>
      <c r="H3584">
        <v>2013</v>
      </c>
      <c r="I3584" t="s">
        <v>724</v>
      </c>
      <c r="J3584">
        <v>6</v>
      </c>
      <c r="K3584">
        <v>0.96699999999999997</v>
      </c>
      <c r="L3584" s="1">
        <f t="shared" si="111"/>
        <v>9.6699999999999998E-4</v>
      </c>
    </row>
    <row r="3585" spans="1:12" ht="14.45">
      <c r="A3585" t="s">
        <v>723</v>
      </c>
      <c r="B3585" t="s">
        <v>842</v>
      </c>
      <c r="C3585">
        <v>761100</v>
      </c>
      <c r="D3585" t="s">
        <v>843</v>
      </c>
      <c r="E3585" t="s">
        <v>670</v>
      </c>
      <c r="F3585" t="s">
        <v>670</v>
      </c>
      <c r="G3585" t="str">
        <f t="shared" si="110"/>
        <v>Greece to EU27</v>
      </c>
      <c r="H3585">
        <v>2014</v>
      </c>
      <c r="I3585" t="s">
        <v>724</v>
      </c>
      <c r="J3585">
        <v>6</v>
      </c>
      <c r="K3585">
        <v>44.953000000000003</v>
      </c>
      <c r="L3585" s="1">
        <f t="shared" si="111"/>
        <v>4.4953E-2</v>
      </c>
    </row>
    <row r="3586" spans="1:12" ht="14.45">
      <c r="A3586" t="s">
        <v>723</v>
      </c>
      <c r="B3586" t="s">
        <v>842</v>
      </c>
      <c r="C3586">
        <v>761100</v>
      </c>
      <c r="D3586" t="s">
        <v>843</v>
      </c>
      <c r="E3586" t="s">
        <v>670</v>
      </c>
      <c r="F3586" t="s">
        <v>670</v>
      </c>
      <c r="G3586" t="str">
        <f t="shared" si="110"/>
        <v>Greece to EU27</v>
      </c>
      <c r="H3586">
        <v>2015</v>
      </c>
      <c r="I3586" t="s">
        <v>724</v>
      </c>
      <c r="J3586">
        <v>6</v>
      </c>
      <c r="K3586">
        <v>44.796999999999997</v>
      </c>
      <c r="L3586" s="1">
        <f t="shared" si="111"/>
        <v>4.4796999999999997E-2</v>
      </c>
    </row>
    <row r="3587" spans="1:12" ht="14.45">
      <c r="A3587" t="s">
        <v>723</v>
      </c>
      <c r="B3587" t="s">
        <v>842</v>
      </c>
      <c r="C3587">
        <v>761100</v>
      </c>
      <c r="D3587" t="s">
        <v>843</v>
      </c>
      <c r="E3587" t="s">
        <v>670</v>
      </c>
      <c r="F3587" t="s">
        <v>670</v>
      </c>
      <c r="G3587" t="str">
        <f t="shared" si="110"/>
        <v>Greece to EU27</v>
      </c>
      <c r="H3587">
        <v>2016</v>
      </c>
      <c r="I3587" t="s">
        <v>724</v>
      </c>
      <c r="J3587">
        <v>6</v>
      </c>
      <c r="K3587">
        <v>0.60099999999999998</v>
      </c>
      <c r="L3587" s="1">
        <f t="shared" si="111"/>
        <v>6.0099999999999997E-4</v>
      </c>
    </row>
    <row r="3588" spans="1:12" ht="14.45">
      <c r="A3588" t="s">
        <v>723</v>
      </c>
      <c r="B3588" t="s">
        <v>842</v>
      </c>
      <c r="C3588">
        <v>761100</v>
      </c>
      <c r="D3588" t="s">
        <v>843</v>
      </c>
      <c r="E3588" t="s">
        <v>670</v>
      </c>
      <c r="F3588" t="s">
        <v>670</v>
      </c>
      <c r="G3588" t="str">
        <f t="shared" si="110"/>
        <v>Greece to EU27</v>
      </c>
      <c r="H3588">
        <v>2017</v>
      </c>
      <c r="I3588" t="s">
        <v>724</v>
      </c>
      <c r="J3588">
        <v>6</v>
      </c>
      <c r="K3588">
        <v>23.183</v>
      </c>
      <c r="L3588" s="1">
        <f t="shared" si="111"/>
        <v>2.3182999999999999E-2</v>
      </c>
    </row>
    <row r="3589" spans="1:12" ht="14.45">
      <c r="A3589" t="s">
        <v>723</v>
      </c>
      <c r="B3589" t="s">
        <v>842</v>
      </c>
      <c r="C3589">
        <v>8405</v>
      </c>
      <c r="D3589" t="s">
        <v>843</v>
      </c>
      <c r="E3589" t="s">
        <v>147</v>
      </c>
      <c r="F3589" t="s">
        <v>292</v>
      </c>
      <c r="G3589" t="str">
        <f t="shared" si="110"/>
        <v>Greece to World</v>
      </c>
      <c r="H3589">
        <v>2012</v>
      </c>
      <c r="I3589" t="s">
        <v>724</v>
      </c>
      <c r="J3589">
        <v>6</v>
      </c>
      <c r="K3589">
        <v>74.153999999999996</v>
      </c>
      <c r="L3589" s="1">
        <f t="shared" si="111"/>
        <v>7.4153999999999998E-2</v>
      </c>
    </row>
    <row r="3590" spans="1:12" ht="14.45">
      <c r="A3590" t="s">
        <v>723</v>
      </c>
      <c r="B3590" t="s">
        <v>842</v>
      </c>
      <c r="C3590">
        <v>8405</v>
      </c>
      <c r="D3590" t="s">
        <v>843</v>
      </c>
      <c r="E3590" t="s">
        <v>147</v>
      </c>
      <c r="F3590" t="s">
        <v>292</v>
      </c>
      <c r="G3590" t="str">
        <f t="shared" si="110"/>
        <v>Greece to World</v>
      </c>
      <c r="H3590">
        <v>2013</v>
      </c>
      <c r="I3590" t="s">
        <v>724</v>
      </c>
      <c r="J3590">
        <v>6</v>
      </c>
      <c r="K3590">
        <v>134.952</v>
      </c>
      <c r="L3590" s="1">
        <f t="shared" si="111"/>
        <v>0.13495199999999999</v>
      </c>
    </row>
    <row r="3591" spans="1:12" ht="14.45">
      <c r="A3591" t="s">
        <v>723</v>
      </c>
      <c r="B3591" t="s">
        <v>842</v>
      </c>
      <c r="C3591">
        <v>8405</v>
      </c>
      <c r="D3591" t="s">
        <v>843</v>
      </c>
      <c r="E3591" t="s">
        <v>147</v>
      </c>
      <c r="F3591" t="s">
        <v>292</v>
      </c>
      <c r="G3591" t="str">
        <f t="shared" si="110"/>
        <v>Greece to World</v>
      </c>
      <c r="H3591">
        <v>2014</v>
      </c>
      <c r="I3591" t="s">
        <v>724</v>
      </c>
      <c r="J3591">
        <v>6</v>
      </c>
      <c r="K3591">
        <v>124.53400000000001</v>
      </c>
      <c r="L3591" s="1">
        <f t="shared" si="111"/>
        <v>0.12453400000000001</v>
      </c>
    </row>
    <row r="3592" spans="1:12" ht="14.45">
      <c r="A3592" t="s">
        <v>723</v>
      </c>
      <c r="B3592" t="s">
        <v>842</v>
      </c>
      <c r="C3592">
        <v>8405</v>
      </c>
      <c r="D3592" t="s">
        <v>843</v>
      </c>
      <c r="E3592" t="s">
        <v>147</v>
      </c>
      <c r="F3592" t="s">
        <v>292</v>
      </c>
      <c r="G3592" t="str">
        <f t="shared" si="110"/>
        <v>Greece to World</v>
      </c>
      <c r="H3592">
        <v>2015</v>
      </c>
      <c r="I3592" t="s">
        <v>724</v>
      </c>
      <c r="J3592">
        <v>6</v>
      </c>
      <c r="K3592">
        <v>44.273000000000003</v>
      </c>
      <c r="L3592" s="1">
        <f t="shared" si="111"/>
        <v>4.4273E-2</v>
      </c>
    </row>
    <row r="3593" spans="1:12" ht="14.45">
      <c r="A3593" t="s">
        <v>723</v>
      </c>
      <c r="B3593" t="s">
        <v>842</v>
      </c>
      <c r="C3593">
        <v>8405</v>
      </c>
      <c r="D3593" t="s">
        <v>843</v>
      </c>
      <c r="E3593" t="s">
        <v>147</v>
      </c>
      <c r="F3593" t="s">
        <v>292</v>
      </c>
      <c r="G3593" t="str">
        <f t="shared" ref="G3593:G3656" si="112">CONCATENATE(D3593, " to ", F3593)</f>
        <v>Greece to World</v>
      </c>
      <c r="H3593">
        <v>2016</v>
      </c>
      <c r="I3593" t="s">
        <v>724</v>
      </c>
      <c r="J3593">
        <v>6</v>
      </c>
      <c r="K3593">
        <v>143.18799999999999</v>
      </c>
      <c r="L3593" s="1">
        <f t="shared" ref="L3593:L3656" si="113">K3593/1000</f>
        <v>0.14318799999999998</v>
      </c>
    </row>
    <row r="3594" spans="1:12" ht="14.45">
      <c r="A3594" t="s">
        <v>723</v>
      </c>
      <c r="B3594" t="s">
        <v>842</v>
      </c>
      <c r="C3594">
        <v>8405</v>
      </c>
      <c r="D3594" t="s">
        <v>843</v>
      </c>
      <c r="E3594" t="s">
        <v>147</v>
      </c>
      <c r="F3594" t="s">
        <v>292</v>
      </c>
      <c r="G3594" t="str">
        <f t="shared" si="112"/>
        <v>Greece to World</v>
      </c>
      <c r="H3594">
        <v>2017</v>
      </c>
      <c r="I3594" t="s">
        <v>724</v>
      </c>
      <c r="J3594">
        <v>6</v>
      </c>
      <c r="K3594">
        <v>198.459</v>
      </c>
      <c r="L3594" s="1">
        <f t="shared" si="113"/>
        <v>0.198459</v>
      </c>
    </row>
    <row r="3595" spans="1:12" ht="14.45">
      <c r="A3595" t="s">
        <v>723</v>
      </c>
      <c r="B3595" t="s">
        <v>842</v>
      </c>
      <c r="C3595">
        <v>8405</v>
      </c>
      <c r="D3595" t="s">
        <v>843</v>
      </c>
      <c r="E3595" t="s">
        <v>670</v>
      </c>
      <c r="F3595" t="s">
        <v>670</v>
      </c>
      <c r="G3595" t="str">
        <f t="shared" si="112"/>
        <v>Greece to EU27</v>
      </c>
      <c r="H3595">
        <v>2012</v>
      </c>
      <c r="I3595" t="s">
        <v>724</v>
      </c>
      <c r="J3595">
        <v>6</v>
      </c>
      <c r="K3595">
        <v>46.674999999999997</v>
      </c>
      <c r="L3595" s="1">
        <f t="shared" si="113"/>
        <v>4.6674999999999994E-2</v>
      </c>
    </row>
    <row r="3596" spans="1:12" ht="14.45">
      <c r="A3596" t="s">
        <v>723</v>
      </c>
      <c r="B3596" t="s">
        <v>842</v>
      </c>
      <c r="C3596">
        <v>8405</v>
      </c>
      <c r="D3596" t="s">
        <v>843</v>
      </c>
      <c r="E3596" t="s">
        <v>670</v>
      </c>
      <c r="F3596" t="s">
        <v>670</v>
      </c>
      <c r="G3596" t="str">
        <f t="shared" si="112"/>
        <v>Greece to EU27</v>
      </c>
      <c r="H3596">
        <v>2013</v>
      </c>
      <c r="I3596" t="s">
        <v>724</v>
      </c>
      <c r="J3596">
        <v>6</v>
      </c>
      <c r="K3596">
        <v>20.74</v>
      </c>
      <c r="L3596" s="1">
        <f t="shared" si="113"/>
        <v>2.0739999999999998E-2</v>
      </c>
    </row>
    <row r="3597" spans="1:12" ht="14.45">
      <c r="A3597" t="s">
        <v>723</v>
      </c>
      <c r="B3597" t="s">
        <v>842</v>
      </c>
      <c r="C3597">
        <v>8405</v>
      </c>
      <c r="D3597" t="s">
        <v>843</v>
      </c>
      <c r="E3597" t="s">
        <v>670</v>
      </c>
      <c r="F3597" t="s">
        <v>670</v>
      </c>
      <c r="G3597" t="str">
        <f t="shared" si="112"/>
        <v>Greece to EU27</v>
      </c>
      <c r="H3597">
        <v>2014</v>
      </c>
      <c r="I3597" t="s">
        <v>724</v>
      </c>
      <c r="J3597">
        <v>6</v>
      </c>
      <c r="K3597">
        <v>103.977</v>
      </c>
      <c r="L3597" s="1">
        <f t="shared" si="113"/>
        <v>0.103977</v>
      </c>
    </row>
    <row r="3598" spans="1:12" ht="14.45">
      <c r="A3598" t="s">
        <v>723</v>
      </c>
      <c r="B3598" t="s">
        <v>842</v>
      </c>
      <c r="C3598">
        <v>8405</v>
      </c>
      <c r="D3598" t="s">
        <v>843</v>
      </c>
      <c r="E3598" t="s">
        <v>670</v>
      </c>
      <c r="F3598" t="s">
        <v>670</v>
      </c>
      <c r="G3598" t="str">
        <f t="shared" si="112"/>
        <v>Greece to EU27</v>
      </c>
      <c r="H3598">
        <v>2015</v>
      </c>
      <c r="I3598" t="s">
        <v>724</v>
      </c>
      <c r="J3598">
        <v>6</v>
      </c>
      <c r="K3598">
        <v>8.2829999999999995</v>
      </c>
      <c r="L3598" s="1">
        <f t="shared" si="113"/>
        <v>8.2829999999999987E-3</v>
      </c>
    </row>
    <row r="3599" spans="1:12" ht="14.45">
      <c r="A3599" t="s">
        <v>723</v>
      </c>
      <c r="B3599" t="s">
        <v>842</v>
      </c>
      <c r="C3599">
        <v>8405</v>
      </c>
      <c r="D3599" t="s">
        <v>843</v>
      </c>
      <c r="E3599" t="s">
        <v>670</v>
      </c>
      <c r="F3599" t="s">
        <v>670</v>
      </c>
      <c r="G3599" t="str">
        <f t="shared" si="112"/>
        <v>Greece to EU27</v>
      </c>
      <c r="H3599">
        <v>2016</v>
      </c>
      <c r="I3599" t="s">
        <v>724</v>
      </c>
      <c r="J3599">
        <v>6</v>
      </c>
      <c r="K3599">
        <v>4.0709999999999997</v>
      </c>
      <c r="L3599" s="1">
        <f t="shared" si="113"/>
        <v>4.071E-3</v>
      </c>
    </row>
    <row r="3600" spans="1:12" ht="14.45">
      <c r="A3600" t="s">
        <v>723</v>
      </c>
      <c r="B3600" t="s">
        <v>842</v>
      </c>
      <c r="C3600">
        <v>8405</v>
      </c>
      <c r="D3600" t="s">
        <v>843</v>
      </c>
      <c r="E3600" t="s">
        <v>670</v>
      </c>
      <c r="F3600" t="s">
        <v>670</v>
      </c>
      <c r="G3600" t="str">
        <f t="shared" si="112"/>
        <v>Greece to EU27</v>
      </c>
      <c r="H3600">
        <v>2017</v>
      </c>
      <c r="I3600" t="s">
        <v>724</v>
      </c>
      <c r="J3600">
        <v>6</v>
      </c>
      <c r="K3600">
        <v>62.759</v>
      </c>
      <c r="L3600" s="1">
        <f t="shared" si="113"/>
        <v>6.2758999999999995E-2</v>
      </c>
    </row>
    <row r="3601" spans="1:12" ht="14.45">
      <c r="A3601" t="s">
        <v>723</v>
      </c>
      <c r="B3601" t="s">
        <v>842</v>
      </c>
      <c r="C3601">
        <v>841931</v>
      </c>
      <c r="D3601" t="s">
        <v>843</v>
      </c>
      <c r="E3601" t="s">
        <v>147</v>
      </c>
      <c r="F3601" t="s">
        <v>292</v>
      </c>
      <c r="G3601" t="str">
        <f t="shared" si="112"/>
        <v>Greece to World</v>
      </c>
      <c r="H3601">
        <v>2012</v>
      </c>
      <c r="I3601" t="s">
        <v>724</v>
      </c>
      <c r="J3601">
        <v>6</v>
      </c>
      <c r="K3601">
        <v>2954.0149999999999</v>
      </c>
      <c r="L3601" s="1">
        <f t="shared" si="113"/>
        <v>2.9540150000000001</v>
      </c>
    </row>
    <row r="3602" spans="1:12" ht="14.45">
      <c r="A3602" t="s">
        <v>723</v>
      </c>
      <c r="B3602" t="s">
        <v>842</v>
      </c>
      <c r="C3602">
        <v>841931</v>
      </c>
      <c r="D3602" t="s">
        <v>843</v>
      </c>
      <c r="E3602" t="s">
        <v>147</v>
      </c>
      <c r="F3602" t="s">
        <v>292</v>
      </c>
      <c r="G3602" t="str">
        <f t="shared" si="112"/>
        <v>Greece to World</v>
      </c>
      <c r="H3602">
        <v>2013</v>
      </c>
      <c r="I3602" t="s">
        <v>724</v>
      </c>
      <c r="J3602">
        <v>6</v>
      </c>
      <c r="K3602">
        <v>92.085999999999999</v>
      </c>
      <c r="L3602" s="1">
        <f t="shared" si="113"/>
        <v>9.2086000000000001E-2</v>
      </c>
    </row>
    <row r="3603" spans="1:12" ht="14.45">
      <c r="A3603" t="s">
        <v>723</v>
      </c>
      <c r="B3603" t="s">
        <v>842</v>
      </c>
      <c r="C3603">
        <v>841931</v>
      </c>
      <c r="D3603" t="s">
        <v>843</v>
      </c>
      <c r="E3603" t="s">
        <v>147</v>
      </c>
      <c r="F3603" t="s">
        <v>292</v>
      </c>
      <c r="G3603" t="str">
        <f t="shared" si="112"/>
        <v>Greece to World</v>
      </c>
      <c r="H3603">
        <v>2014</v>
      </c>
      <c r="I3603" t="s">
        <v>724</v>
      </c>
      <c r="J3603">
        <v>6</v>
      </c>
      <c r="K3603">
        <v>706.87599999999998</v>
      </c>
      <c r="L3603" s="1">
        <f t="shared" si="113"/>
        <v>0.70687599999999995</v>
      </c>
    </row>
    <row r="3604" spans="1:12" ht="14.45">
      <c r="A3604" t="s">
        <v>723</v>
      </c>
      <c r="B3604" t="s">
        <v>842</v>
      </c>
      <c r="C3604">
        <v>841931</v>
      </c>
      <c r="D3604" t="s">
        <v>843</v>
      </c>
      <c r="E3604" t="s">
        <v>147</v>
      </c>
      <c r="F3604" t="s">
        <v>292</v>
      </c>
      <c r="G3604" t="str">
        <f t="shared" si="112"/>
        <v>Greece to World</v>
      </c>
      <c r="H3604">
        <v>2015</v>
      </c>
      <c r="I3604" t="s">
        <v>724</v>
      </c>
      <c r="J3604">
        <v>6</v>
      </c>
      <c r="K3604">
        <v>1320.4939999999999</v>
      </c>
      <c r="L3604" s="1">
        <f t="shared" si="113"/>
        <v>1.3204939999999998</v>
      </c>
    </row>
    <row r="3605" spans="1:12" ht="14.45">
      <c r="A3605" t="s">
        <v>723</v>
      </c>
      <c r="B3605" t="s">
        <v>842</v>
      </c>
      <c r="C3605">
        <v>841931</v>
      </c>
      <c r="D3605" t="s">
        <v>843</v>
      </c>
      <c r="E3605" t="s">
        <v>147</v>
      </c>
      <c r="F3605" t="s">
        <v>292</v>
      </c>
      <c r="G3605" t="str">
        <f t="shared" si="112"/>
        <v>Greece to World</v>
      </c>
      <c r="H3605">
        <v>2016</v>
      </c>
      <c r="I3605" t="s">
        <v>724</v>
      </c>
      <c r="J3605">
        <v>6</v>
      </c>
      <c r="K3605">
        <v>338.40300000000002</v>
      </c>
      <c r="L3605" s="1">
        <f t="shared" si="113"/>
        <v>0.33840300000000001</v>
      </c>
    </row>
    <row r="3606" spans="1:12" ht="14.45">
      <c r="A3606" t="s">
        <v>723</v>
      </c>
      <c r="B3606" t="s">
        <v>842</v>
      </c>
      <c r="C3606">
        <v>841931</v>
      </c>
      <c r="D3606" t="s">
        <v>843</v>
      </c>
      <c r="E3606" t="s">
        <v>147</v>
      </c>
      <c r="F3606" t="s">
        <v>292</v>
      </c>
      <c r="G3606" t="str">
        <f t="shared" si="112"/>
        <v>Greece to World</v>
      </c>
      <c r="H3606">
        <v>2017</v>
      </c>
      <c r="I3606" t="s">
        <v>724</v>
      </c>
      <c r="J3606">
        <v>6</v>
      </c>
      <c r="K3606">
        <v>347.12799999999999</v>
      </c>
      <c r="L3606" s="1">
        <f t="shared" si="113"/>
        <v>0.34712799999999999</v>
      </c>
    </row>
    <row r="3607" spans="1:12" ht="14.45">
      <c r="A3607" t="s">
        <v>723</v>
      </c>
      <c r="B3607" t="s">
        <v>842</v>
      </c>
      <c r="C3607">
        <v>841931</v>
      </c>
      <c r="D3607" t="s">
        <v>843</v>
      </c>
      <c r="E3607" t="s">
        <v>670</v>
      </c>
      <c r="F3607" t="s">
        <v>670</v>
      </c>
      <c r="G3607" t="str">
        <f t="shared" si="112"/>
        <v>Greece to EU27</v>
      </c>
      <c r="H3607">
        <v>2012</v>
      </c>
      <c r="I3607" t="s">
        <v>724</v>
      </c>
      <c r="J3607">
        <v>6</v>
      </c>
      <c r="K3607">
        <v>430.666</v>
      </c>
      <c r="L3607" s="1">
        <f t="shared" si="113"/>
        <v>0.43066599999999999</v>
      </c>
    </row>
    <row r="3608" spans="1:12" ht="14.45">
      <c r="A3608" t="s">
        <v>723</v>
      </c>
      <c r="B3608" t="s">
        <v>842</v>
      </c>
      <c r="C3608">
        <v>841931</v>
      </c>
      <c r="D3608" t="s">
        <v>843</v>
      </c>
      <c r="E3608" t="s">
        <v>670</v>
      </c>
      <c r="F3608" t="s">
        <v>670</v>
      </c>
      <c r="G3608" t="str">
        <f t="shared" si="112"/>
        <v>Greece to EU27</v>
      </c>
      <c r="H3608">
        <v>2013</v>
      </c>
      <c r="I3608" t="s">
        <v>724</v>
      </c>
      <c r="J3608">
        <v>6</v>
      </c>
      <c r="K3608">
        <v>29.22</v>
      </c>
      <c r="L3608" s="1">
        <f t="shared" si="113"/>
        <v>2.9219999999999999E-2</v>
      </c>
    </row>
    <row r="3609" spans="1:12" ht="14.45">
      <c r="A3609" t="s">
        <v>723</v>
      </c>
      <c r="B3609" t="s">
        <v>842</v>
      </c>
      <c r="C3609">
        <v>841931</v>
      </c>
      <c r="D3609" t="s">
        <v>843</v>
      </c>
      <c r="E3609" t="s">
        <v>670</v>
      </c>
      <c r="F3609" t="s">
        <v>670</v>
      </c>
      <c r="G3609" t="str">
        <f t="shared" si="112"/>
        <v>Greece to EU27</v>
      </c>
      <c r="H3609">
        <v>2014</v>
      </c>
      <c r="I3609" t="s">
        <v>724</v>
      </c>
      <c r="J3609">
        <v>6</v>
      </c>
      <c r="K3609">
        <v>3.3660000000000001</v>
      </c>
      <c r="L3609" s="1">
        <f t="shared" si="113"/>
        <v>3.3660000000000001E-3</v>
      </c>
    </row>
    <row r="3610" spans="1:12" ht="14.45">
      <c r="A3610" t="s">
        <v>723</v>
      </c>
      <c r="B3610" t="s">
        <v>842</v>
      </c>
      <c r="C3610">
        <v>841931</v>
      </c>
      <c r="D3610" t="s">
        <v>843</v>
      </c>
      <c r="E3610" t="s">
        <v>670</v>
      </c>
      <c r="F3610" t="s">
        <v>670</v>
      </c>
      <c r="G3610" t="str">
        <f t="shared" si="112"/>
        <v>Greece to EU27</v>
      </c>
      <c r="H3610">
        <v>2015</v>
      </c>
      <c r="I3610" t="s">
        <v>724</v>
      </c>
      <c r="J3610">
        <v>6</v>
      </c>
      <c r="K3610">
        <v>159.136</v>
      </c>
      <c r="L3610" s="1">
        <f t="shared" si="113"/>
        <v>0.159136</v>
      </c>
    </row>
    <row r="3611" spans="1:12" ht="14.45">
      <c r="A3611" t="s">
        <v>723</v>
      </c>
      <c r="B3611" t="s">
        <v>842</v>
      </c>
      <c r="C3611">
        <v>841931</v>
      </c>
      <c r="D3611" t="s">
        <v>843</v>
      </c>
      <c r="E3611" t="s">
        <v>670</v>
      </c>
      <c r="F3611" t="s">
        <v>670</v>
      </c>
      <c r="G3611" t="str">
        <f t="shared" si="112"/>
        <v>Greece to EU27</v>
      </c>
      <c r="H3611">
        <v>2016</v>
      </c>
      <c r="I3611" t="s">
        <v>724</v>
      </c>
      <c r="J3611">
        <v>6</v>
      </c>
      <c r="K3611">
        <v>5.1870000000000003</v>
      </c>
      <c r="L3611" s="1">
        <f t="shared" si="113"/>
        <v>5.1870000000000006E-3</v>
      </c>
    </row>
    <row r="3612" spans="1:12" ht="14.45">
      <c r="A3612" t="s">
        <v>723</v>
      </c>
      <c r="B3612" t="s">
        <v>842</v>
      </c>
      <c r="C3612">
        <v>841931</v>
      </c>
      <c r="D3612" t="s">
        <v>843</v>
      </c>
      <c r="E3612" t="s">
        <v>670</v>
      </c>
      <c r="F3612" t="s">
        <v>670</v>
      </c>
      <c r="G3612" t="str">
        <f t="shared" si="112"/>
        <v>Greece to EU27</v>
      </c>
      <c r="H3612">
        <v>2017</v>
      </c>
      <c r="I3612" t="s">
        <v>724</v>
      </c>
      <c r="J3612">
        <v>6</v>
      </c>
      <c r="K3612">
        <v>0.48799999999999999</v>
      </c>
      <c r="L3612" s="1">
        <f t="shared" si="113"/>
        <v>4.8799999999999999E-4</v>
      </c>
    </row>
    <row r="3613" spans="1:12" ht="14.45">
      <c r="A3613" t="s">
        <v>723</v>
      </c>
      <c r="B3613" t="s">
        <v>842</v>
      </c>
      <c r="C3613">
        <v>841940</v>
      </c>
      <c r="D3613" t="s">
        <v>843</v>
      </c>
      <c r="E3613" t="s">
        <v>147</v>
      </c>
      <c r="F3613" t="s">
        <v>292</v>
      </c>
      <c r="G3613" t="str">
        <f t="shared" si="112"/>
        <v>Greece to World</v>
      </c>
      <c r="H3613">
        <v>2012</v>
      </c>
      <c r="I3613" t="s">
        <v>724</v>
      </c>
      <c r="J3613">
        <v>6</v>
      </c>
      <c r="K3613">
        <v>3653.6489999999999</v>
      </c>
      <c r="L3613" s="1">
        <f t="shared" si="113"/>
        <v>3.6536489999999997</v>
      </c>
    </row>
    <row r="3614" spans="1:12" ht="14.45">
      <c r="A3614" t="s">
        <v>723</v>
      </c>
      <c r="B3614" t="s">
        <v>842</v>
      </c>
      <c r="C3614">
        <v>841940</v>
      </c>
      <c r="D3614" t="s">
        <v>843</v>
      </c>
      <c r="E3614" t="s">
        <v>147</v>
      </c>
      <c r="F3614" t="s">
        <v>292</v>
      </c>
      <c r="G3614" t="str">
        <f t="shared" si="112"/>
        <v>Greece to World</v>
      </c>
      <c r="H3614">
        <v>2013</v>
      </c>
      <c r="I3614" t="s">
        <v>724</v>
      </c>
      <c r="J3614">
        <v>6</v>
      </c>
      <c r="K3614">
        <v>2669.9349999999999</v>
      </c>
      <c r="L3614" s="1">
        <f t="shared" si="113"/>
        <v>2.6699349999999997</v>
      </c>
    </row>
    <row r="3615" spans="1:12" ht="14.45">
      <c r="A3615" t="s">
        <v>723</v>
      </c>
      <c r="B3615" t="s">
        <v>842</v>
      </c>
      <c r="C3615">
        <v>841940</v>
      </c>
      <c r="D3615" t="s">
        <v>843</v>
      </c>
      <c r="E3615" t="s">
        <v>147</v>
      </c>
      <c r="F3615" t="s">
        <v>292</v>
      </c>
      <c r="G3615" t="str">
        <f t="shared" si="112"/>
        <v>Greece to World</v>
      </c>
      <c r="H3615">
        <v>2014</v>
      </c>
      <c r="I3615" t="s">
        <v>724</v>
      </c>
      <c r="J3615">
        <v>6</v>
      </c>
      <c r="K3615">
        <v>9591.5310000000009</v>
      </c>
      <c r="L3615" s="1">
        <f t="shared" si="113"/>
        <v>9.5915310000000016</v>
      </c>
    </row>
    <row r="3616" spans="1:12" ht="14.45">
      <c r="A3616" t="s">
        <v>723</v>
      </c>
      <c r="B3616" t="s">
        <v>842</v>
      </c>
      <c r="C3616">
        <v>841940</v>
      </c>
      <c r="D3616" t="s">
        <v>843</v>
      </c>
      <c r="E3616" t="s">
        <v>147</v>
      </c>
      <c r="F3616" t="s">
        <v>292</v>
      </c>
      <c r="G3616" t="str">
        <f t="shared" si="112"/>
        <v>Greece to World</v>
      </c>
      <c r="H3616">
        <v>2015</v>
      </c>
      <c r="I3616" t="s">
        <v>724</v>
      </c>
      <c r="J3616">
        <v>6</v>
      </c>
      <c r="K3616">
        <v>5804.5780000000004</v>
      </c>
      <c r="L3616" s="1">
        <f t="shared" si="113"/>
        <v>5.8045780000000002</v>
      </c>
    </row>
    <row r="3617" spans="1:12" ht="14.45">
      <c r="A3617" t="s">
        <v>723</v>
      </c>
      <c r="B3617" t="s">
        <v>842</v>
      </c>
      <c r="C3617">
        <v>841940</v>
      </c>
      <c r="D3617" t="s">
        <v>843</v>
      </c>
      <c r="E3617" t="s">
        <v>147</v>
      </c>
      <c r="F3617" t="s">
        <v>292</v>
      </c>
      <c r="G3617" t="str">
        <f t="shared" si="112"/>
        <v>Greece to World</v>
      </c>
      <c r="H3617">
        <v>2016</v>
      </c>
      <c r="I3617" t="s">
        <v>724</v>
      </c>
      <c r="J3617">
        <v>6</v>
      </c>
      <c r="K3617">
        <v>4265.4539999999997</v>
      </c>
      <c r="L3617" s="1">
        <f t="shared" si="113"/>
        <v>4.2654540000000001</v>
      </c>
    </row>
    <row r="3618" spans="1:12" ht="14.45">
      <c r="A3618" t="s">
        <v>723</v>
      </c>
      <c r="B3618" t="s">
        <v>842</v>
      </c>
      <c r="C3618">
        <v>841940</v>
      </c>
      <c r="D3618" t="s">
        <v>843</v>
      </c>
      <c r="E3618" t="s">
        <v>147</v>
      </c>
      <c r="F3618" t="s">
        <v>292</v>
      </c>
      <c r="G3618" t="str">
        <f t="shared" si="112"/>
        <v>Greece to World</v>
      </c>
      <c r="H3618">
        <v>2017</v>
      </c>
      <c r="I3618" t="s">
        <v>724</v>
      </c>
      <c r="J3618">
        <v>6</v>
      </c>
      <c r="K3618">
        <v>1413.4749999999999</v>
      </c>
      <c r="L3618" s="1">
        <f t="shared" si="113"/>
        <v>1.4134749999999998</v>
      </c>
    </row>
    <row r="3619" spans="1:12" ht="14.45">
      <c r="A3619" t="s">
        <v>723</v>
      </c>
      <c r="B3619" t="s">
        <v>842</v>
      </c>
      <c r="C3619">
        <v>841940</v>
      </c>
      <c r="D3619" t="s">
        <v>843</v>
      </c>
      <c r="E3619" t="s">
        <v>670</v>
      </c>
      <c r="F3619" t="s">
        <v>670</v>
      </c>
      <c r="G3619" t="str">
        <f t="shared" si="112"/>
        <v>Greece to EU27</v>
      </c>
      <c r="H3619">
        <v>2012</v>
      </c>
      <c r="I3619" t="s">
        <v>724</v>
      </c>
      <c r="J3619">
        <v>6</v>
      </c>
      <c r="K3619">
        <v>20.282</v>
      </c>
      <c r="L3619" s="1">
        <f t="shared" si="113"/>
        <v>2.0282000000000001E-2</v>
      </c>
    </row>
    <row r="3620" spans="1:12" ht="14.45">
      <c r="A3620" t="s">
        <v>723</v>
      </c>
      <c r="B3620" t="s">
        <v>842</v>
      </c>
      <c r="C3620">
        <v>841940</v>
      </c>
      <c r="D3620" t="s">
        <v>843</v>
      </c>
      <c r="E3620" t="s">
        <v>670</v>
      </c>
      <c r="F3620" t="s">
        <v>670</v>
      </c>
      <c r="G3620" t="str">
        <f t="shared" si="112"/>
        <v>Greece to EU27</v>
      </c>
      <c r="H3620">
        <v>2013</v>
      </c>
      <c r="I3620" t="s">
        <v>724</v>
      </c>
      <c r="J3620">
        <v>6</v>
      </c>
      <c r="K3620">
        <v>3.3220000000000001</v>
      </c>
      <c r="L3620" s="1">
        <f t="shared" si="113"/>
        <v>3.3219999999999999E-3</v>
      </c>
    </row>
    <row r="3621" spans="1:12" ht="14.45">
      <c r="A3621" t="s">
        <v>723</v>
      </c>
      <c r="B3621" t="s">
        <v>842</v>
      </c>
      <c r="C3621">
        <v>841940</v>
      </c>
      <c r="D3621" t="s">
        <v>843</v>
      </c>
      <c r="E3621" t="s">
        <v>670</v>
      </c>
      <c r="F3621" t="s">
        <v>670</v>
      </c>
      <c r="G3621" t="str">
        <f t="shared" si="112"/>
        <v>Greece to EU27</v>
      </c>
      <c r="H3621">
        <v>2014</v>
      </c>
      <c r="I3621" t="s">
        <v>724</v>
      </c>
      <c r="J3621">
        <v>6</v>
      </c>
      <c r="K3621">
        <v>11.196999999999999</v>
      </c>
      <c r="L3621" s="1">
        <f t="shared" si="113"/>
        <v>1.1196999999999999E-2</v>
      </c>
    </row>
    <row r="3622" spans="1:12" ht="14.45">
      <c r="A3622" t="s">
        <v>723</v>
      </c>
      <c r="B3622" t="s">
        <v>842</v>
      </c>
      <c r="C3622">
        <v>841940</v>
      </c>
      <c r="D3622" t="s">
        <v>843</v>
      </c>
      <c r="E3622" t="s">
        <v>670</v>
      </c>
      <c r="F3622" t="s">
        <v>670</v>
      </c>
      <c r="G3622" t="str">
        <f t="shared" si="112"/>
        <v>Greece to EU27</v>
      </c>
      <c r="H3622">
        <v>2015</v>
      </c>
      <c r="I3622" t="s">
        <v>724</v>
      </c>
      <c r="J3622">
        <v>6</v>
      </c>
      <c r="K3622">
        <v>1672.4010000000001</v>
      </c>
      <c r="L3622" s="1">
        <f t="shared" si="113"/>
        <v>1.672401</v>
      </c>
    </row>
    <row r="3623" spans="1:12" ht="14.45">
      <c r="A3623" t="s">
        <v>723</v>
      </c>
      <c r="B3623" t="s">
        <v>842</v>
      </c>
      <c r="C3623">
        <v>841940</v>
      </c>
      <c r="D3623" t="s">
        <v>843</v>
      </c>
      <c r="E3623" t="s">
        <v>670</v>
      </c>
      <c r="F3623" t="s">
        <v>670</v>
      </c>
      <c r="G3623" t="str">
        <f t="shared" si="112"/>
        <v>Greece to EU27</v>
      </c>
      <c r="H3623">
        <v>2016</v>
      </c>
      <c r="I3623" t="s">
        <v>724</v>
      </c>
      <c r="J3623">
        <v>6</v>
      </c>
      <c r="K3623">
        <v>2212.471</v>
      </c>
      <c r="L3623" s="1">
        <f t="shared" si="113"/>
        <v>2.2124709999999999</v>
      </c>
    </row>
    <row r="3624" spans="1:12" ht="14.45">
      <c r="A3624" t="s">
        <v>723</v>
      </c>
      <c r="B3624" t="s">
        <v>842</v>
      </c>
      <c r="C3624">
        <v>841940</v>
      </c>
      <c r="D3624" t="s">
        <v>843</v>
      </c>
      <c r="E3624" t="s">
        <v>670</v>
      </c>
      <c r="F3624" t="s">
        <v>670</v>
      </c>
      <c r="G3624" t="str">
        <f t="shared" si="112"/>
        <v>Greece to EU27</v>
      </c>
      <c r="H3624">
        <v>2017</v>
      </c>
      <c r="I3624" t="s">
        <v>724</v>
      </c>
      <c r="J3624">
        <v>6</v>
      </c>
      <c r="K3624">
        <v>14.914</v>
      </c>
      <c r="L3624" s="1">
        <f t="shared" si="113"/>
        <v>1.4914E-2</v>
      </c>
    </row>
    <row r="3625" spans="1:12" ht="14.45">
      <c r="A3625" t="s">
        <v>723</v>
      </c>
      <c r="B3625" t="s">
        <v>842</v>
      </c>
      <c r="C3625">
        <v>842129</v>
      </c>
      <c r="D3625" t="s">
        <v>843</v>
      </c>
      <c r="E3625" t="s">
        <v>147</v>
      </c>
      <c r="F3625" t="s">
        <v>292</v>
      </c>
      <c r="G3625" t="str">
        <f t="shared" si="112"/>
        <v>Greece to World</v>
      </c>
      <c r="H3625">
        <v>2012</v>
      </c>
      <c r="I3625" t="s">
        <v>724</v>
      </c>
      <c r="J3625">
        <v>6</v>
      </c>
      <c r="K3625">
        <v>1058.8</v>
      </c>
      <c r="L3625" s="1">
        <f t="shared" si="113"/>
        <v>1.0588</v>
      </c>
    </row>
    <row r="3626" spans="1:12" ht="14.45">
      <c r="A3626" t="s">
        <v>723</v>
      </c>
      <c r="B3626" t="s">
        <v>842</v>
      </c>
      <c r="C3626">
        <v>842129</v>
      </c>
      <c r="D3626" t="s">
        <v>843</v>
      </c>
      <c r="E3626" t="s">
        <v>147</v>
      </c>
      <c r="F3626" t="s">
        <v>292</v>
      </c>
      <c r="G3626" t="str">
        <f t="shared" si="112"/>
        <v>Greece to World</v>
      </c>
      <c r="H3626">
        <v>2013</v>
      </c>
      <c r="I3626" t="s">
        <v>724</v>
      </c>
      <c r="J3626">
        <v>6</v>
      </c>
      <c r="K3626">
        <v>848.47500000000002</v>
      </c>
      <c r="L3626" s="1">
        <f t="shared" si="113"/>
        <v>0.84847499999999998</v>
      </c>
    </row>
    <row r="3627" spans="1:12" ht="14.45">
      <c r="A3627" t="s">
        <v>723</v>
      </c>
      <c r="B3627" t="s">
        <v>842</v>
      </c>
      <c r="C3627">
        <v>842129</v>
      </c>
      <c r="D3627" t="s">
        <v>843</v>
      </c>
      <c r="E3627" t="s">
        <v>147</v>
      </c>
      <c r="F3627" t="s">
        <v>292</v>
      </c>
      <c r="G3627" t="str">
        <f t="shared" si="112"/>
        <v>Greece to World</v>
      </c>
      <c r="H3627">
        <v>2014</v>
      </c>
      <c r="I3627" t="s">
        <v>724</v>
      </c>
      <c r="J3627">
        <v>6</v>
      </c>
      <c r="K3627">
        <v>1074.3</v>
      </c>
      <c r="L3627" s="1">
        <f t="shared" si="113"/>
        <v>1.0743</v>
      </c>
    </row>
    <row r="3628" spans="1:12" ht="14.45">
      <c r="A3628" t="s">
        <v>723</v>
      </c>
      <c r="B3628" t="s">
        <v>842</v>
      </c>
      <c r="C3628">
        <v>842129</v>
      </c>
      <c r="D3628" t="s">
        <v>843</v>
      </c>
      <c r="E3628" t="s">
        <v>147</v>
      </c>
      <c r="F3628" t="s">
        <v>292</v>
      </c>
      <c r="G3628" t="str">
        <f t="shared" si="112"/>
        <v>Greece to World</v>
      </c>
      <c r="H3628">
        <v>2015</v>
      </c>
      <c r="I3628" t="s">
        <v>724</v>
      </c>
      <c r="J3628">
        <v>6</v>
      </c>
      <c r="K3628">
        <v>4966.4390000000003</v>
      </c>
      <c r="L3628" s="1">
        <f t="shared" si="113"/>
        <v>4.9664390000000003</v>
      </c>
    </row>
    <row r="3629" spans="1:12" ht="14.45">
      <c r="A3629" t="s">
        <v>723</v>
      </c>
      <c r="B3629" t="s">
        <v>842</v>
      </c>
      <c r="C3629">
        <v>842129</v>
      </c>
      <c r="D3629" t="s">
        <v>843</v>
      </c>
      <c r="E3629" t="s">
        <v>147</v>
      </c>
      <c r="F3629" t="s">
        <v>292</v>
      </c>
      <c r="G3629" t="str">
        <f t="shared" si="112"/>
        <v>Greece to World</v>
      </c>
      <c r="H3629">
        <v>2016</v>
      </c>
      <c r="I3629" t="s">
        <v>724</v>
      </c>
      <c r="J3629">
        <v>6</v>
      </c>
      <c r="K3629">
        <v>916.41499999999996</v>
      </c>
      <c r="L3629" s="1">
        <f t="shared" si="113"/>
        <v>0.91641499999999998</v>
      </c>
    </row>
    <row r="3630" spans="1:12" ht="14.45">
      <c r="A3630" t="s">
        <v>723</v>
      </c>
      <c r="B3630" t="s">
        <v>842</v>
      </c>
      <c r="C3630">
        <v>842129</v>
      </c>
      <c r="D3630" t="s">
        <v>843</v>
      </c>
      <c r="E3630" t="s">
        <v>147</v>
      </c>
      <c r="F3630" t="s">
        <v>292</v>
      </c>
      <c r="G3630" t="str">
        <f t="shared" si="112"/>
        <v>Greece to World</v>
      </c>
      <c r="H3630">
        <v>2017</v>
      </c>
      <c r="I3630" t="s">
        <v>724</v>
      </c>
      <c r="J3630">
        <v>6</v>
      </c>
      <c r="K3630">
        <v>1034.894</v>
      </c>
      <c r="L3630" s="1">
        <f t="shared" si="113"/>
        <v>1.034894</v>
      </c>
    </row>
    <row r="3631" spans="1:12" ht="14.45">
      <c r="A3631" t="s">
        <v>723</v>
      </c>
      <c r="B3631" t="s">
        <v>842</v>
      </c>
      <c r="C3631">
        <v>842129</v>
      </c>
      <c r="D3631" t="s">
        <v>843</v>
      </c>
      <c r="E3631" t="s">
        <v>670</v>
      </c>
      <c r="F3631" t="s">
        <v>670</v>
      </c>
      <c r="G3631" t="str">
        <f t="shared" si="112"/>
        <v>Greece to EU27</v>
      </c>
      <c r="H3631">
        <v>2012</v>
      </c>
      <c r="I3631" t="s">
        <v>724</v>
      </c>
      <c r="J3631">
        <v>6</v>
      </c>
      <c r="K3631">
        <v>406.38400000000001</v>
      </c>
      <c r="L3631" s="1">
        <f t="shared" si="113"/>
        <v>0.40638400000000002</v>
      </c>
    </row>
    <row r="3632" spans="1:12" ht="14.45">
      <c r="A3632" t="s">
        <v>723</v>
      </c>
      <c r="B3632" t="s">
        <v>842</v>
      </c>
      <c r="C3632">
        <v>842129</v>
      </c>
      <c r="D3632" t="s">
        <v>843</v>
      </c>
      <c r="E3632" t="s">
        <v>670</v>
      </c>
      <c r="F3632" t="s">
        <v>670</v>
      </c>
      <c r="G3632" t="str">
        <f t="shared" si="112"/>
        <v>Greece to EU27</v>
      </c>
      <c r="H3632">
        <v>2013</v>
      </c>
      <c r="I3632" t="s">
        <v>724</v>
      </c>
      <c r="J3632">
        <v>6</v>
      </c>
      <c r="K3632">
        <v>477.80200000000002</v>
      </c>
      <c r="L3632" s="1">
        <f t="shared" si="113"/>
        <v>0.477802</v>
      </c>
    </row>
    <row r="3633" spans="1:12" ht="14.45">
      <c r="A3633" t="s">
        <v>723</v>
      </c>
      <c r="B3633" t="s">
        <v>842</v>
      </c>
      <c r="C3633">
        <v>842129</v>
      </c>
      <c r="D3633" t="s">
        <v>843</v>
      </c>
      <c r="E3633" t="s">
        <v>670</v>
      </c>
      <c r="F3633" t="s">
        <v>670</v>
      </c>
      <c r="G3633" t="str">
        <f t="shared" si="112"/>
        <v>Greece to EU27</v>
      </c>
      <c r="H3633">
        <v>2014</v>
      </c>
      <c r="I3633" t="s">
        <v>724</v>
      </c>
      <c r="J3633">
        <v>6</v>
      </c>
      <c r="K3633">
        <v>534.39099999999996</v>
      </c>
      <c r="L3633" s="1">
        <f t="shared" si="113"/>
        <v>0.53439099999999995</v>
      </c>
    </row>
    <row r="3634" spans="1:12" ht="14.45">
      <c r="A3634" t="s">
        <v>723</v>
      </c>
      <c r="B3634" t="s">
        <v>842</v>
      </c>
      <c r="C3634">
        <v>842129</v>
      </c>
      <c r="D3634" t="s">
        <v>843</v>
      </c>
      <c r="E3634" t="s">
        <v>670</v>
      </c>
      <c r="F3634" t="s">
        <v>670</v>
      </c>
      <c r="G3634" t="str">
        <f t="shared" si="112"/>
        <v>Greece to EU27</v>
      </c>
      <c r="H3634">
        <v>2015</v>
      </c>
      <c r="I3634" t="s">
        <v>724</v>
      </c>
      <c r="J3634">
        <v>6</v>
      </c>
      <c r="K3634">
        <v>426.452</v>
      </c>
      <c r="L3634" s="1">
        <f t="shared" si="113"/>
        <v>0.426452</v>
      </c>
    </row>
    <row r="3635" spans="1:12" ht="14.45">
      <c r="A3635" t="s">
        <v>723</v>
      </c>
      <c r="B3635" t="s">
        <v>842</v>
      </c>
      <c r="C3635">
        <v>842129</v>
      </c>
      <c r="D3635" t="s">
        <v>843</v>
      </c>
      <c r="E3635" t="s">
        <v>670</v>
      </c>
      <c r="F3635" t="s">
        <v>670</v>
      </c>
      <c r="G3635" t="str">
        <f t="shared" si="112"/>
        <v>Greece to EU27</v>
      </c>
      <c r="H3635">
        <v>2016</v>
      </c>
      <c r="I3635" t="s">
        <v>724</v>
      </c>
      <c r="J3635">
        <v>6</v>
      </c>
      <c r="K3635">
        <v>413.27499999999998</v>
      </c>
      <c r="L3635" s="1">
        <f t="shared" si="113"/>
        <v>0.413275</v>
      </c>
    </row>
    <row r="3636" spans="1:12" ht="14.45">
      <c r="A3636" t="s">
        <v>723</v>
      </c>
      <c r="B3636" t="s">
        <v>842</v>
      </c>
      <c r="C3636">
        <v>842129</v>
      </c>
      <c r="D3636" t="s">
        <v>843</v>
      </c>
      <c r="E3636" t="s">
        <v>670</v>
      </c>
      <c r="F3636" t="s">
        <v>670</v>
      </c>
      <c r="G3636" t="str">
        <f t="shared" si="112"/>
        <v>Greece to EU27</v>
      </c>
      <c r="H3636">
        <v>2017</v>
      </c>
      <c r="I3636" t="s">
        <v>724</v>
      </c>
      <c r="J3636">
        <v>6</v>
      </c>
      <c r="K3636">
        <v>809.86199999999997</v>
      </c>
      <c r="L3636" s="1">
        <f t="shared" si="113"/>
        <v>0.80986199999999997</v>
      </c>
    </row>
    <row r="3637" spans="1:12" ht="14.45">
      <c r="A3637" t="s">
        <v>723</v>
      </c>
      <c r="B3637" t="s">
        <v>842</v>
      </c>
      <c r="C3637">
        <v>842139</v>
      </c>
      <c r="D3637" t="s">
        <v>843</v>
      </c>
      <c r="E3637" t="s">
        <v>147</v>
      </c>
      <c r="F3637" t="s">
        <v>292</v>
      </c>
      <c r="G3637" t="str">
        <f t="shared" si="112"/>
        <v>Greece to World</v>
      </c>
      <c r="H3637">
        <v>2012</v>
      </c>
      <c r="I3637" t="s">
        <v>724</v>
      </c>
      <c r="J3637">
        <v>6</v>
      </c>
      <c r="K3637">
        <v>3950.7710000000002</v>
      </c>
      <c r="L3637" s="1">
        <f t="shared" si="113"/>
        <v>3.950771</v>
      </c>
    </row>
    <row r="3638" spans="1:12" ht="14.45">
      <c r="A3638" t="s">
        <v>723</v>
      </c>
      <c r="B3638" t="s">
        <v>842</v>
      </c>
      <c r="C3638">
        <v>842139</v>
      </c>
      <c r="D3638" t="s">
        <v>843</v>
      </c>
      <c r="E3638" t="s">
        <v>147</v>
      </c>
      <c r="F3638" t="s">
        <v>292</v>
      </c>
      <c r="G3638" t="str">
        <f t="shared" si="112"/>
        <v>Greece to World</v>
      </c>
      <c r="H3638">
        <v>2013</v>
      </c>
      <c r="I3638" t="s">
        <v>724</v>
      </c>
      <c r="J3638">
        <v>6</v>
      </c>
      <c r="K3638">
        <v>2416.4110000000001</v>
      </c>
      <c r="L3638" s="1">
        <f t="shared" si="113"/>
        <v>2.4164110000000001</v>
      </c>
    </row>
    <row r="3639" spans="1:12" ht="14.45">
      <c r="A3639" t="s">
        <v>723</v>
      </c>
      <c r="B3639" t="s">
        <v>842</v>
      </c>
      <c r="C3639">
        <v>842139</v>
      </c>
      <c r="D3639" t="s">
        <v>843</v>
      </c>
      <c r="E3639" t="s">
        <v>147</v>
      </c>
      <c r="F3639" t="s">
        <v>292</v>
      </c>
      <c r="G3639" t="str">
        <f t="shared" si="112"/>
        <v>Greece to World</v>
      </c>
      <c r="H3639">
        <v>2014</v>
      </c>
      <c r="I3639" t="s">
        <v>724</v>
      </c>
      <c r="J3639">
        <v>6</v>
      </c>
      <c r="K3639">
        <v>5514.634</v>
      </c>
      <c r="L3639" s="1">
        <f t="shared" si="113"/>
        <v>5.514634</v>
      </c>
    </row>
    <row r="3640" spans="1:12" ht="14.45">
      <c r="A3640" t="s">
        <v>723</v>
      </c>
      <c r="B3640" t="s">
        <v>842</v>
      </c>
      <c r="C3640">
        <v>842139</v>
      </c>
      <c r="D3640" t="s">
        <v>843</v>
      </c>
      <c r="E3640" t="s">
        <v>147</v>
      </c>
      <c r="F3640" t="s">
        <v>292</v>
      </c>
      <c r="G3640" t="str">
        <f t="shared" si="112"/>
        <v>Greece to World</v>
      </c>
      <c r="H3640">
        <v>2015</v>
      </c>
      <c r="I3640" t="s">
        <v>724</v>
      </c>
      <c r="J3640">
        <v>6</v>
      </c>
      <c r="K3640">
        <v>2340.5630000000001</v>
      </c>
      <c r="L3640" s="1">
        <f t="shared" si="113"/>
        <v>2.3405629999999999</v>
      </c>
    </row>
    <row r="3641" spans="1:12" ht="14.45">
      <c r="A3641" t="s">
        <v>723</v>
      </c>
      <c r="B3641" t="s">
        <v>842</v>
      </c>
      <c r="C3641">
        <v>842139</v>
      </c>
      <c r="D3641" t="s">
        <v>843</v>
      </c>
      <c r="E3641" t="s">
        <v>147</v>
      </c>
      <c r="F3641" t="s">
        <v>292</v>
      </c>
      <c r="G3641" t="str">
        <f t="shared" si="112"/>
        <v>Greece to World</v>
      </c>
      <c r="H3641">
        <v>2016</v>
      </c>
      <c r="I3641" t="s">
        <v>724</v>
      </c>
      <c r="J3641">
        <v>6</v>
      </c>
      <c r="K3641">
        <v>1877.7940000000001</v>
      </c>
      <c r="L3641" s="1">
        <f t="shared" si="113"/>
        <v>1.8777940000000002</v>
      </c>
    </row>
    <row r="3642" spans="1:12" ht="14.45">
      <c r="A3642" t="s">
        <v>723</v>
      </c>
      <c r="B3642" t="s">
        <v>842</v>
      </c>
      <c r="C3642">
        <v>842139</v>
      </c>
      <c r="D3642" t="s">
        <v>843</v>
      </c>
      <c r="E3642" t="s">
        <v>147</v>
      </c>
      <c r="F3642" t="s">
        <v>292</v>
      </c>
      <c r="G3642" t="str">
        <f t="shared" si="112"/>
        <v>Greece to World</v>
      </c>
      <c r="H3642">
        <v>2017</v>
      </c>
      <c r="I3642" t="s">
        <v>724</v>
      </c>
      <c r="J3642">
        <v>6</v>
      </c>
      <c r="K3642">
        <v>2152.4389999999999</v>
      </c>
      <c r="L3642" s="1">
        <f t="shared" si="113"/>
        <v>2.1524389999999998</v>
      </c>
    </row>
    <row r="3643" spans="1:12" ht="14.45">
      <c r="A3643" t="s">
        <v>723</v>
      </c>
      <c r="B3643" t="s">
        <v>842</v>
      </c>
      <c r="C3643">
        <v>842139</v>
      </c>
      <c r="D3643" t="s">
        <v>843</v>
      </c>
      <c r="E3643" t="s">
        <v>670</v>
      </c>
      <c r="F3643" t="s">
        <v>670</v>
      </c>
      <c r="G3643" t="str">
        <f t="shared" si="112"/>
        <v>Greece to EU27</v>
      </c>
      <c r="H3643">
        <v>2012</v>
      </c>
      <c r="I3643" t="s">
        <v>724</v>
      </c>
      <c r="J3643">
        <v>6</v>
      </c>
      <c r="K3643">
        <v>1483.2159999999999</v>
      </c>
      <c r="L3643" s="1">
        <f t="shared" si="113"/>
        <v>1.4832159999999999</v>
      </c>
    </row>
    <row r="3644" spans="1:12" ht="14.45">
      <c r="A3644" t="s">
        <v>723</v>
      </c>
      <c r="B3644" t="s">
        <v>842</v>
      </c>
      <c r="C3644">
        <v>842139</v>
      </c>
      <c r="D3644" t="s">
        <v>843</v>
      </c>
      <c r="E3644" t="s">
        <v>670</v>
      </c>
      <c r="F3644" t="s">
        <v>670</v>
      </c>
      <c r="G3644" t="str">
        <f t="shared" si="112"/>
        <v>Greece to EU27</v>
      </c>
      <c r="H3644">
        <v>2013</v>
      </c>
      <c r="I3644" t="s">
        <v>724</v>
      </c>
      <c r="J3644">
        <v>6</v>
      </c>
      <c r="K3644">
        <v>1631.163</v>
      </c>
      <c r="L3644" s="1">
        <f t="shared" si="113"/>
        <v>1.6311629999999999</v>
      </c>
    </row>
    <row r="3645" spans="1:12" ht="14.45">
      <c r="A3645" t="s">
        <v>723</v>
      </c>
      <c r="B3645" t="s">
        <v>842</v>
      </c>
      <c r="C3645">
        <v>842139</v>
      </c>
      <c r="D3645" t="s">
        <v>843</v>
      </c>
      <c r="E3645" t="s">
        <v>670</v>
      </c>
      <c r="F3645" t="s">
        <v>670</v>
      </c>
      <c r="G3645" t="str">
        <f t="shared" si="112"/>
        <v>Greece to EU27</v>
      </c>
      <c r="H3645">
        <v>2014</v>
      </c>
      <c r="I3645" t="s">
        <v>724</v>
      </c>
      <c r="J3645">
        <v>6</v>
      </c>
      <c r="K3645">
        <v>4825.0569999999998</v>
      </c>
      <c r="L3645" s="1">
        <f t="shared" si="113"/>
        <v>4.8250570000000002</v>
      </c>
    </row>
    <row r="3646" spans="1:12" ht="14.45">
      <c r="A3646" t="s">
        <v>723</v>
      </c>
      <c r="B3646" t="s">
        <v>842</v>
      </c>
      <c r="C3646">
        <v>842139</v>
      </c>
      <c r="D3646" t="s">
        <v>843</v>
      </c>
      <c r="E3646" t="s">
        <v>670</v>
      </c>
      <c r="F3646" t="s">
        <v>670</v>
      </c>
      <c r="G3646" t="str">
        <f t="shared" si="112"/>
        <v>Greece to EU27</v>
      </c>
      <c r="H3646">
        <v>2015</v>
      </c>
      <c r="I3646" t="s">
        <v>724</v>
      </c>
      <c r="J3646">
        <v>6</v>
      </c>
      <c r="K3646">
        <v>2023.6980000000001</v>
      </c>
      <c r="L3646" s="1">
        <f t="shared" si="113"/>
        <v>2.023698</v>
      </c>
    </row>
    <row r="3647" spans="1:12" ht="14.45">
      <c r="A3647" t="s">
        <v>723</v>
      </c>
      <c r="B3647" t="s">
        <v>842</v>
      </c>
      <c r="C3647">
        <v>842139</v>
      </c>
      <c r="D3647" t="s">
        <v>843</v>
      </c>
      <c r="E3647" t="s">
        <v>670</v>
      </c>
      <c r="F3647" t="s">
        <v>670</v>
      </c>
      <c r="G3647" t="str">
        <f t="shared" si="112"/>
        <v>Greece to EU27</v>
      </c>
      <c r="H3647">
        <v>2016</v>
      </c>
      <c r="I3647" t="s">
        <v>724</v>
      </c>
      <c r="J3647">
        <v>6</v>
      </c>
      <c r="K3647">
        <v>1378.1320000000001</v>
      </c>
      <c r="L3647" s="1">
        <f t="shared" si="113"/>
        <v>1.3781320000000001</v>
      </c>
    </row>
    <row r="3648" spans="1:12" ht="14.45">
      <c r="A3648" t="s">
        <v>723</v>
      </c>
      <c r="B3648" t="s">
        <v>842</v>
      </c>
      <c r="C3648">
        <v>842139</v>
      </c>
      <c r="D3648" t="s">
        <v>843</v>
      </c>
      <c r="E3648" t="s">
        <v>670</v>
      </c>
      <c r="F3648" t="s">
        <v>670</v>
      </c>
      <c r="G3648" t="str">
        <f t="shared" si="112"/>
        <v>Greece to EU27</v>
      </c>
      <c r="H3648">
        <v>2017</v>
      </c>
      <c r="I3648" t="s">
        <v>724</v>
      </c>
      <c r="J3648">
        <v>6</v>
      </c>
      <c r="K3648">
        <v>1346.8869999999999</v>
      </c>
      <c r="L3648" s="1">
        <f t="shared" si="113"/>
        <v>1.3468869999999999</v>
      </c>
    </row>
    <row r="3649" spans="1:12" ht="14.45">
      <c r="A3649" t="s">
        <v>723</v>
      </c>
      <c r="B3649" t="s">
        <v>842</v>
      </c>
      <c r="C3649">
        <v>847989</v>
      </c>
      <c r="D3649" t="s">
        <v>843</v>
      </c>
      <c r="E3649" t="s">
        <v>147</v>
      </c>
      <c r="F3649" t="s">
        <v>292</v>
      </c>
      <c r="G3649" t="str">
        <f t="shared" si="112"/>
        <v>Greece to World</v>
      </c>
      <c r="H3649">
        <v>2012</v>
      </c>
      <c r="I3649" t="s">
        <v>724</v>
      </c>
      <c r="J3649">
        <v>6</v>
      </c>
      <c r="K3649">
        <v>5765.5110000000004</v>
      </c>
      <c r="L3649" s="1">
        <f t="shared" si="113"/>
        <v>5.7655110000000001</v>
      </c>
    </row>
    <row r="3650" spans="1:12" ht="14.45">
      <c r="A3650" t="s">
        <v>723</v>
      </c>
      <c r="B3650" t="s">
        <v>842</v>
      </c>
      <c r="C3650">
        <v>847989</v>
      </c>
      <c r="D3650" t="s">
        <v>843</v>
      </c>
      <c r="E3650" t="s">
        <v>147</v>
      </c>
      <c r="F3650" t="s">
        <v>292</v>
      </c>
      <c r="G3650" t="str">
        <f t="shared" si="112"/>
        <v>Greece to World</v>
      </c>
      <c r="H3650">
        <v>2013</v>
      </c>
      <c r="I3650" t="s">
        <v>724</v>
      </c>
      <c r="J3650">
        <v>6</v>
      </c>
      <c r="K3650">
        <v>7119.4059999999999</v>
      </c>
      <c r="L3650" s="1">
        <f t="shared" si="113"/>
        <v>7.1194059999999997</v>
      </c>
    </row>
    <row r="3651" spans="1:12" ht="14.45">
      <c r="A3651" t="s">
        <v>723</v>
      </c>
      <c r="B3651" t="s">
        <v>842</v>
      </c>
      <c r="C3651">
        <v>847989</v>
      </c>
      <c r="D3651" t="s">
        <v>843</v>
      </c>
      <c r="E3651" t="s">
        <v>147</v>
      </c>
      <c r="F3651" t="s">
        <v>292</v>
      </c>
      <c r="G3651" t="str">
        <f t="shared" si="112"/>
        <v>Greece to World</v>
      </c>
      <c r="H3651">
        <v>2014</v>
      </c>
      <c r="I3651" t="s">
        <v>724</v>
      </c>
      <c r="J3651">
        <v>6</v>
      </c>
      <c r="K3651">
        <v>5209.4059999999999</v>
      </c>
      <c r="L3651" s="1">
        <f t="shared" si="113"/>
        <v>5.2094059999999995</v>
      </c>
    </row>
    <row r="3652" spans="1:12" ht="14.45">
      <c r="A3652" t="s">
        <v>723</v>
      </c>
      <c r="B3652" t="s">
        <v>842</v>
      </c>
      <c r="C3652">
        <v>847989</v>
      </c>
      <c r="D3652" t="s">
        <v>843</v>
      </c>
      <c r="E3652" t="s">
        <v>147</v>
      </c>
      <c r="F3652" t="s">
        <v>292</v>
      </c>
      <c r="G3652" t="str">
        <f t="shared" si="112"/>
        <v>Greece to World</v>
      </c>
      <c r="H3652">
        <v>2015</v>
      </c>
      <c r="I3652" t="s">
        <v>724</v>
      </c>
      <c r="J3652">
        <v>6</v>
      </c>
      <c r="K3652">
        <v>5660.634</v>
      </c>
      <c r="L3652" s="1">
        <f t="shared" si="113"/>
        <v>5.6606339999999999</v>
      </c>
    </row>
    <row r="3653" spans="1:12" ht="14.45">
      <c r="A3653" t="s">
        <v>723</v>
      </c>
      <c r="B3653" t="s">
        <v>842</v>
      </c>
      <c r="C3653">
        <v>847989</v>
      </c>
      <c r="D3653" t="s">
        <v>843</v>
      </c>
      <c r="E3653" t="s">
        <v>147</v>
      </c>
      <c r="F3653" t="s">
        <v>292</v>
      </c>
      <c r="G3653" t="str">
        <f t="shared" si="112"/>
        <v>Greece to World</v>
      </c>
      <c r="H3653">
        <v>2016</v>
      </c>
      <c r="I3653" t="s">
        <v>724</v>
      </c>
      <c r="J3653">
        <v>6</v>
      </c>
      <c r="K3653">
        <v>3186.7629999999999</v>
      </c>
      <c r="L3653" s="1">
        <f t="shared" si="113"/>
        <v>3.186763</v>
      </c>
    </row>
    <row r="3654" spans="1:12" ht="14.45">
      <c r="A3654" t="s">
        <v>723</v>
      </c>
      <c r="B3654" t="s">
        <v>842</v>
      </c>
      <c r="C3654">
        <v>847989</v>
      </c>
      <c r="D3654" t="s">
        <v>843</v>
      </c>
      <c r="E3654" t="s">
        <v>147</v>
      </c>
      <c r="F3654" t="s">
        <v>292</v>
      </c>
      <c r="G3654" t="str">
        <f t="shared" si="112"/>
        <v>Greece to World</v>
      </c>
      <c r="H3654">
        <v>2017</v>
      </c>
      <c r="I3654" t="s">
        <v>724</v>
      </c>
      <c r="J3654">
        <v>6</v>
      </c>
      <c r="K3654">
        <v>7706.8909999999996</v>
      </c>
      <c r="L3654" s="1">
        <f t="shared" si="113"/>
        <v>7.7068909999999997</v>
      </c>
    </row>
    <row r="3655" spans="1:12" ht="14.45">
      <c r="A3655" t="s">
        <v>723</v>
      </c>
      <c r="B3655" t="s">
        <v>842</v>
      </c>
      <c r="C3655">
        <v>847989</v>
      </c>
      <c r="D3655" t="s">
        <v>843</v>
      </c>
      <c r="E3655" t="s">
        <v>670</v>
      </c>
      <c r="F3655" t="s">
        <v>670</v>
      </c>
      <c r="G3655" t="str">
        <f t="shared" si="112"/>
        <v>Greece to EU27</v>
      </c>
      <c r="H3655">
        <v>2012</v>
      </c>
      <c r="I3655" t="s">
        <v>724</v>
      </c>
      <c r="J3655">
        <v>6</v>
      </c>
      <c r="K3655">
        <v>1365.0550000000001</v>
      </c>
      <c r="L3655" s="1">
        <f t="shared" si="113"/>
        <v>1.3650550000000001</v>
      </c>
    </row>
    <row r="3656" spans="1:12" ht="14.45">
      <c r="A3656" t="s">
        <v>723</v>
      </c>
      <c r="B3656" t="s">
        <v>842</v>
      </c>
      <c r="C3656">
        <v>847989</v>
      </c>
      <c r="D3656" t="s">
        <v>843</v>
      </c>
      <c r="E3656" t="s">
        <v>670</v>
      </c>
      <c r="F3656" t="s">
        <v>670</v>
      </c>
      <c r="G3656" t="str">
        <f t="shared" si="112"/>
        <v>Greece to EU27</v>
      </c>
      <c r="H3656">
        <v>2013</v>
      </c>
      <c r="I3656" t="s">
        <v>724</v>
      </c>
      <c r="J3656">
        <v>6</v>
      </c>
      <c r="K3656">
        <v>688.06600000000003</v>
      </c>
      <c r="L3656" s="1">
        <f t="shared" si="113"/>
        <v>0.68806600000000007</v>
      </c>
    </row>
    <row r="3657" spans="1:12" ht="14.45">
      <c r="A3657" t="s">
        <v>723</v>
      </c>
      <c r="B3657" t="s">
        <v>842</v>
      </c>
      <c r="C3657">
        <v>847989</v>
      </c>
      <c r="D3657" t="s">
        <v>843</v>
      </c>
      <c r="E3657" t="s">
        <v>670</v>
      </c>
      <c r="F3657" t="s">
        <v>670</v>
      </c>
      <c r="G3657" t="str">
        <f t="shared" ref="G3657:G3720" si="114">CONCATENATE(D3657, " to ", F3657)</f>
        <v>Greece to EU27</v>
      </c>
      <c r="H3657">
        <v>2014</v>
      </c>
      <c r="I3657" t="s">
        <v>724</v>
      </c>
      <c r="J3657">
        <v>6</v>
      </c>
      <c r="K3657">
        <v>1085.915</v>
      </c>
      <c r="L3657" s="1">
        <f t="shared" ref="L3657:L3720" si="115">K3657/1000</f>
        <v>1.085915</v>
      </c>
    </row>
    <row r="3658" spans="1:12" ht="14.45">
      <c r="A3658" t="s">
        <v>723</v>
      </c>
      <c r="B3658" t="s">
        <v>842</v>
      </c>
      <c r="C3658">
        <v>847989</v>
      </c>
      <c r="D3658" t="s">
        <v>843</v>
      </c>
      <c r="E3658" t="s">
        <v>670</v>
      </c>
      <c r="F3658" t="s">
        <v>670</v>
      </c>
      <c r="G3658" t="str">
        <f t="shared" si="114"/>
        <v>Greece to EU27</v>
      </c>
      <c r="H3658">
        <v>2015</v>
      </c>
      <c r="I3658" t="s">
        <v>724</v>
      </c>
      <c r="J3658">
        <v>6</v>
      </c>
      <c r="K3658">
        <v>1221.915</v>
      </c>
      <c r="L3658" s="1">
        <f t="shared" si="115"/>
        <v>1.2219149999999999</v>
      </c>
    </row>
    <row r="3659" spans="1:12" ht="14.45">
      <c r="A3659" t="s">
        <v>723</v>
      </c>
      <c r="B3659" t="s">
        <v>842</v>
      </c>
      <c r="C3659">
        <v>847989</v>
      </c>
      <c r="D3659" t="s">
        <v>843</v>
      </c>
      <c r="E3659" t="s">
        <v>670</v>
      </c>
      <c r="F3659" t="s">
        <v>670</v>
      </c>
      <c r="G3659" t="str">
        <f t="shared" si="114"/>
        <v>Greece to EU27</v>
      </c>
      <c r="H3659">
        <v>2016</v>
      </c>
      <c r="I3659" t="s">
        <v>724</v>
      </c>
      <c r="J3659">
        <v>6</v>
      </c>
      <c r="K3659">
        <v>974.476</v>
      </c>
      <c r="L3659" s="1">
        <f t="shared" si="115"/>
        <v>0.97447600000000001</v>
      </c>
    </row>
    <row r="3660" spans="1:12" ht="14.45">
      <c r="A3660" t="s">
        <v>723</v>
      </c>
      <c r="B3660" t="s">
        <v>842</v>
      </c>
      <c r="C3660">
        <v>847989</v>
      </c>
      <c r="D3660" t="s">
        <v>843</v>
      </c>
      <c r="E3660" t="s">
        <v>670</v>
      </c>
      <c r="F3660" t="s">
        <v>670</v>
      </c>
      <c r="G3660" t="str">
        <f t="shared" si="114"/>
        <v>Greece to EU27</v>
      </c>
      <c r="H3660">
        <v>2017</v>
      </c>
      <c r="I3660" t="s">
        <v>724</v>
      </c>
      <c r="J3660">
        <v>6</v>
      </c>
      <c r="K3660">
        <v>2418.047</v>
      </c>
      <c r="L3660" s="1">
        <f t="shared" si="115"/>
        <v>2.4180470000000001</v>
      </c>
    </row>
    <row r="3661" spans="1:12" ht="14.45">
      <c r="A3661" t="s">
        <v>723</v>
      </c>
      <c r="B3661" t="s">
        <v>844</v>
      </c>
      <c r="C3661">
        <v>730900</v>
      </c>
      <c r="D3661" t="s">
        <v>845</v>
      </c>
      <c r="E3661" t="s">
        <v>147</v>
      </c>
      <c r="F3661" t="s">
        <v>292</v>
      </c>
      <c r="G3661" t="str">
        <f t="shared" si="114"/>
        <v>Greenland to World</v>
      </c>
      <c r="H3661">
        <v>2015</v>
      </c>
      <c r="I3661" t="s">
        <v>724</v>
      </c>
      <c r="J3661">
        <v>6</v>
      </c>
      <c r="K3661">
        <v>3.2719999999999998</v>
      </c>
      <c r="L3661" s="1">
        <f t="shared" si="115"/>
        <v>3.2719999999999997E-3</v>
      </c>
    </row>
    <row r="3662" spans="1:12" ht="14.45">
      <c r="A3662" t="s">
        <v>723</v>
      </c>
      <c r="B3662" t="s">
        <v>844</v>
      </c>
      <c r="C3662">
        <v>730900</v>
      </c>
      <c r="D3662" t="s">
        <v>845</v>
      </c>
      <c r="E3662" t="s">
        <v>670</v>
      </c>
      <c r="F3662" t="s">
        <v>670</v>
      </c>
      <c r="G3662" t="str">
        <f t="shared" si="114"/>
        <v>Greenland to EU27</v>
      </c>
      <c r="H3662">
        <v>2015</v>
      </c>
      <c r="I3662" t="s">
        <v>724</v>
      </c>
      <c r="J3662">
        <v>6</v>
      </c>
      <c r="K3662">
        <v>3.2719999999999998</v>
      </c>
      <c r="L3662" s="1">
        <f t="shared" si="115"/>
        <v>3.2719999999999997E-3</v>
      </c>
    </row>
    <row r="3663" spans="1:12" ht="14.45">
      <c r="A3663" t="s">
        <v>723</v>
      </c>
      <c r="B3663" t="s">
        <v>844</v>
      </c>
      <c r="C3663">
        <v>847989</v>
      </c>
      <c r="D3663" t="s">
        <v>845</v>
      </c>
      <c r="E3663" t="s">
        <v>147</v>
      </c>
      <c r="F3663" t="s">
        <v>292</v>
      </c>
      <c r="G3663" t="str">
        <f t="shared" si="114"/>
        <v>Greenland to World</v>
      </c>
      <c r="H3663">
        <v>2012</v>
      </c>
      <c r="I3663" t="s">
        <v>724</v>
      </c>
      <c r="J3663">
        <v>6</v>
      </c>
      <c r="K3663">
        <v>12.927</v>
      </c>
      <c r="L3663" s="1">
        <f t="shared" si="115"/>
        <v>1.2926999999999999E-2</v>
      </c>
    </row>
    <row r="3664" spans="1:12" ht="14.45">
      <c r="A3664" t="s">
        <v>723</v>
      </c>
      <c r="B3664" t="s">
        <v>844</v>
      </c>
      <c r="C3664">
        <v>847989</v>
      </c>
      <c r="D3664" t="s">
        <v>845</v>
      </c>
      <c r="E3664" t="s">
        <v>147</v>
      </c>
      <c r="F3664" t="s">
        <v>292</v>
      </c>
      <c r="G3664" t="str">
        <f t="shared" si="114"/>
        <v>Greenland to World</v>
      </c>
      <c r="H3664">
        <v>2014</v>
      </c>
      <c r="I3664" t="s">
        <v>724</v>
      </c>
      <c r="J3664">
        <v>6</v>
      </c>
      <c r="K3664">
        <v>93.597999999999999</v>
      </c>
      <c r="L3664" s="1">
        <f t="shared" si="115"/>
        <v>9.3598000000000001E-2</v>
      </c>
    </row>
    <row r="3665" spans="1:12" ht="14.45">
      <c r="A3665" t="s">
        <v>723</v>
      </c>
      <c r="B3665" t="s">
        <v>844</v>
      </c>
      <c r="C3665">
        <v>847989</v>
      </c>
      <c r="D3665" t="s">
        <v>845</v>
      </c>
      <c r="E3665" t="s">
        <v>147</v>
      </c>
      <c r="F3665" t="s">
        <v>292</v>
      </c>
      <c r="G3665" t="str">
        <f t="shared" si="114"/>
        <v>Greenland to World</v>
      </c>
      <c r="H3665">
        <v>2016</v>
      </c>
      <c r="I3665" t="s">
        <v>724</v>
      </c>
      <c r="J3665">
        <v>6</v>
      </c>
      <c r="K3665">
        <v>222.28800000000001</v>
      </c>
      <c r="L3665" s="1">
        <f t="shared" si="115"/>
        <v>0.22228800000000001</v>
      </c>
    </row>
    <row r="3666" spans="1:12" ht="14.45">
      <c r="A3666" t="s">
        <v>723</v>
      </c>
      <c r="B3666" t="s">
        <v>844</v>
      </c>
      <c r="C3666">
        <v>847989</v>
      </c>
      <c r="D3666" t="s">
        <v>845</v>
      </c>
      <c r="E3666" t="s">
        <v>670</v>
      </c>
      <c r="F3666" t="s">
        <v>670</v>
      </c>
      <c r="G3666" t="str">
        <f t="shared" si="114"/>
        <v>Greenland to EU27</v>
      </c>
      <c r="H3666">
        <v>2012</v>
      </c>
      <c r="I3666" t="s">
        <v>724</v>
      </c>
      <c r="J3666">
        <v>6</v>
      </c>
      <c r="K3666">
        <v>12.927</v>
      </c>
      <c r="L3666" s="1">
        <f t="shared" si="115"/>
        <v>1.2926999999999999E-2</v>
      </c>
    </row>
    <row r="3667" spans="1:12" ht="14.45">
      <c r="A3667" t="s">
        <v>723</v>
      </c>
      <c r="B3667" t="s">
        <v>844</v>
      </c>
      <c r="C3667">
        <v>847989</v>
      </c>
      <c r="D3667" t="s">
        <v>845</v>
      </c>
      <c r="E3667" t="s">
        <v>670</v>
      </c>
      <c r="F3667" t="s">
        <v>670</v>
      </c>
      <c r="G3667" t="str">
        <f t="shared" si="114"/>
        <v>Greenland to EU27</v>
      </c>
      <c r="H3667">
        <v>2014</v>
      </c>
      <c r="I3667" t="s">
        <v>724</v>
      </c>
      <c r="J3667">
        <v>6</v>
      </c>
      <c r="K3667">
        <v>93.597999999999999</v>
      </c>
      <c r="L3667" s="1">
        <f t="shared" si="115"/>
        <v>9.3598000000000001E-2</v>
      </c>
    </row>
    <row r="3668" spans="1:12" ht="14.45">
      <c r="A3668" t="s">
        <v>723</v>
      </c>
      <c r="B3668" t="s">
        <v>844</v>
      </c>
      <c r="C3668">
        <v>847989</v>
      </c>
      <c r="D3668" t="s">
        <v>845</v>
      </c>
      <c r="E3668" t="s">
        <v>670</v>
      </c>
      <c r="F3668" t="s">
        <v>670</v>
      </c>
      <c r="G3668" t="str">
        <f t="shared" si="114"/>
        <v>Greenland to EU27</v>
      </c>
      <c r="H3668">
        <v>2016</v>
      </c>
      <c r="I3668" t="s">
        <v>724</v>
      </c>
      <c r="J3668">
        <v>6</v>
      </c>
      <c r="K3668">
        <v>222.28800000000001</v>
      </c>
      <c r="L3668" s="1">
        <f t="shared" si="115"/>
        <v>0.22228800000000001</v>
      </c>
    </row>
    <row r="3669" spans="1:12" ht="14.45">
      <c r="A3669" t="s">
        <v>723</v>
      </c>
      <c r="B3669" t="s">
        <v>846</v>
      </c>
      <c r="C3669">
        <v>730900</v>
      </c>
      <c r="D3669" t="s">
        <v>847</v>
      </c>
      <c r="E3669" t="s">
        <v>147</v>
      </c>
      <c r="F3669" t="s">
        <v>292</v>
      </c>
      <c r="G3669" t="str">
        <f t="shared" si="114"/>
        <v>Guatemala to World</v>
      </c>
      <c r="H3669">
        <v>2012</v>
      </c>
      <c r="I3669" t="s">
        <v>724</v>
      </c>
      <c r="J3669">
        <v>6</v>
      </c>
      <c r="K3669">
        <v>145.18600000000001</v>
      </c>
      <c r="L3669" s="1">
        <f t="shared" si="115"/>
        <v>0.14518600000000001</v>
      </c>
    </row>
    <row r="3670" spans="1:12" ht="14.45">
      <c r="A3670" t="s">
        <v>723</v>
      </c>
      <c r="B3670" t="s">
        <v>846</v>
      </c>
      <c r="C3670">
        <v>730900</v>
      </c>
      <c r="D3670" t="s">
        <v>847</v>
      </c>
      <c r="E3670" t="s">
        <v>147</v>
      </c>
      <c r="F3670" t="s">
        <v>292</v>
      </c>
      <c r="G3670" t="str">
        <f t="shared" si="114"/>
        <v>Guatemala to World</v>
      </c>
      <c r="H3670">
        <v>2013</v>
      </c>
      <c r="I3670" t="s">
        <v>724</v>
      </c>
      <c r="J3670">
        <v>6</v>
      </c>
      <c r="K3670">
        <v>726.52300000000002</v>
      </c>
      <c r="L3670" s="1">
        <f t="shared" si="115"/>
        <v>0.72652300000000003</v>
      </c>
    </row>
    <row r="3671" spans="1:12" ht="14.45">
      <c r="A3671" t="s">
        <v>723</v>
      </c>
      <c r="B3671" t="s">
        <v>846</v>
      </c>
      <c r="C3671">
        <v>730900</v>
      </c>
      <c r="D3671" t="s">
        <v>847</v>
      </c>
      <c r="E3671" t="s">
        <v>147</v>
      </c>
      <c r="F3671" t="s">
        <v>292</v>
      </c>
      <c r="G3671" t="str">
        <f t="shared" si="114"/>
        <v>Guatemala to World</v>
      </c>
      <c r="H3671">
        <v>2014</v>
      </c>
      <c r="I3671" t="s">
        <v>724</v>
      </c>
      <c r="J3671">
        <v>6</v>
      </c>
      <c r="K3671">
        <v>481.82299999999998</v>
      </c>
      <c r="L3671" s="1">
        <f t="shared" si="115"/>
        <v>0.481823</v>
      </c>
    </row>
    <row r="3672" spans="1:12" ht="14.45">
      <c r="A3672" t="s">
        <v>723</v>
      </c>
      <c r="B3672" t="s">
        <v>846</v>
      </c>
      <c r="C3672">
        <v>730900</v>
      </c>
      <c r="D3672" t="s">
        <v>847</v>
      </c>
      <c r="E3672" t="s">
        <v>147</v>
      </c>
      <c r="F3672" t="s">
        <v>292</v>
      </c>
      <c r="G3672" t="str">
        <f t="shared" si="114"/>
        <v>Guatemala to World</v>
      </c>
      <c r="H3672">
        <v>2015</v>
      </c>
      <c r="I3672" t="s">
        <v>724</v>
      </c>
      <c r="J3672">
        <v>6</v>
      </c>
      <c r="K3672">
        <v>513.08699999999999</v>
      </c>
      <c r="L3672" s="1">
        <f t="shared" si="115"/>
        <v>0.51308699999999996</v>
      </c>
    </row>
    <row r="3673" spans="1:12" ht="14.45">
      <c r="A3673" t="s">
        <v>723</v>
      </c>
      <c r="B3673" t="s">
        <v>846</v>
      </c>
      <c r="C3673">
        <v>730900</v>
      </c>
      <c r="D3673" t="s">
        <v>847</v>
      </c>
      <c r="E3673" t="s">
        <v>147</v>
      </c>
      <c r="F3673" t="s">
        <v>292</v>
      </c>
      <c r="G3673" t="str">
        <f t="shared" si="114"/>
        <v>Guatemala to World</v>
      </c>
      <c r="H3673">
        <v>2016</v>
      </c>
      <c r="I3673" t="s">
        <v>724</v>
      </c>
      <c r="J3673">
        <v>6</v>
      </c>
      <c r="K3673">
        <v>839.76700000000005</v>
      </c>
      <c r="L3673" s="1">
        <f t="shared" si="115"/>
        <v>0.83976700000000004</v>
      </c>
    </row>
    <row r="3674" spans="1:12" ht="14.45">
      <c r="A3674" t="s">
        <v>723</v>
      </c>
      <c r="B3674" t="s">
        <v>846</v>
      </c>
      <c r="C3674">
        <v>730900</v>
      </c>
      <c r="D3674" t="s">
        <v>847</v>
      </c>
      <c r="E3674" t="s">
        <v>670</v>
      </c>
      <c r="F3674" t="s">
        <v>670</v>
      </c>
      <c r="G3674" t="str">
        <f t="shared" si="114"/>
        <v>Guatemala to EU27</v>
      </c>
      <c r="H3674">
        <v>2014</v>
      </c>
      <c r="I3674" t="s">
        <v>724</v>
      </c>
      <c r="J3674">
        <v>6</v>
      </c>
      <c r="K3674">
        <v>0.05</v>
      </c>
      <c r="L3674" s="1">
        <f t="shared" si="115"/>
        <v>5.0000000000000002E-5</v>
      </c>
    </row>
    <row r="3675" spans="1:12" ht="14.45">
      <c r="A3675" t="s">
        <v>723</v>
      </c>
      <c r="B3675" t="s">
        <v>846</v>
      </c>
      <c r="C3675">
        <v>730900</v>
      </c>
      <c r="D3675" t="s">
        <v>847</v>
      </c>
      <c r="E3675" t="s">
        <v>670</v>
      </c>
      <c r="F3675" t="s">
        <v>670</v>
      </c>
      <c r="G3675" t="str">
        <f t="shared" si="114"/>
        <v>Guatemala to EU27</v>
      </c>
      <c r="H3675">
        <v>2015</v>
      </c>
      <c r="I3675" t="s">
        <v>724</v>
      </c>
      <c r="J3675">
        <v>6</v>
      </c>
      <c r="K3675">
        <v>0.59</v>
      </c>
      <c r="L3675" s="1">
        <f t="shared" si="115"/>
        <v>5.8999999999999992E-4</v>
      </c>
    </row>
    <row r="3676" spans="1:12" ht="14.45">
      <c r="A3676" t="s">
        <v>723</v>
      </c>
      <c r="B3676" t="s">
        <v>846</v>
      </c>
      <c r="C3676">
        <v>741999</v>
      </c>
      <c r="D3676" t="s">
        <v>847</v>
      </c>
      <c r="E3676" t="s">
        <v>147</v>
      </c>
      <c r="F3676" t="s">
        <v>292</v>
      </c>
      <c r="G3676" t="str">
        <f t="shared" si="114"/>
        <v>Guatemala to World</v>
      </c>
      <c r="H3676">
        <v>2012</v>
      </c>
      <c r="I3676" t="s">
        <v>724</v>
      </c>
      <c r="J3676">
        <v>6</v>
      </c>
      <c r="K3676">
        <v>3.927</v>
      </c>
      <c r="L3676" s="1">
        <f t="shared" si="115"/>
        <v>3.9269999999999999E-3</v>
      </c>
    </row>
    <row r="3677" spans="1:12" ht="14.45">
      <c r="A3677" t="s">
        <v>723</v>
      </c>
      <c r="B3677" t="s">
        <v>846</v>
      </c>
      <c r="C3677">
        <v>741999</v>
      </c>
      <c r="D3677" t="s">
        <v>847</v>
      </c>
      <c r="E3677" t="s">
        <v>147</v>
      </c>
      <c r="F3677" t="s">
        <v>292</v>
      </c>
      <c r="G3677" t="str">
        <f t="shared" si="114"/>
        <v>Guatemala to World</v>
      </c>
      <c r="H3677">
        <v>2013</v>
      </c>
      <c r="I3677" t="s">
        <v>724</v>
      </c>
      <c r="J3677">
        <v>6</v>
      </c>
      <c r="K3677">
        <v>11.962</v>
      </c>
      <c r="L3677" s="1">
        <f t="shared" si="115"/>
        <v>1.1962E-2</v>
      </c>
    </row>
    <row r="3678" spans="1:12" ht="14.45">
      <c r="A3678" t="s">
        <v>723</v>
      </c>
      <c r="B3678" t="s">
        <v>846</v>
      </c>
      <c r="C3678">
        <v>741999</v>
      </c>
      <c r="D3678" t="s">
        <v>847</v>
      </c>
      <c r="E3678" t="s">
        <v>147</v>
      </c>
      <c r="F3678" t="s">
        <v>292</v>
      </c>
      <c r="G3678" t="str">
        <f t="shared" si="114"/>
        <v>Guatemala to World</v>
      </c>
      <c r="H3678">
        <v>2014</v>
      </c>
      <c r="I3678" t="s">
        <v>724</v>
      </c>
      <c r="J3678">
        <v>6</v>
      </c>
      <c r="K3678">
        <v>100.553</v>
      </c>
      <c r="L3678" s="1">
        <f t="shared" si="115"/>
        <v>0.100553</v>
      </c>
    </row>
    <row r="3679" spans="1:12" ht="14.45">
      <c r="A3679" t="s">
        <v>723</v>
      </c>
      <c r="B3679" t="s">
        <v>846</v>
      </c>
      <c r="C3679">
        <v>741999</v>
      </c>
      <c r="D3679" t="s">
        <v>847</v>
      </c>
      <c r="E3679" t="s">
        <v>147</v>
      </c>
      <c r="F3679" t="s">
        <v>292</v>
      </c>
      <c r="G3679" t="str">
        <f t="shared" si="114"/>
        <v>Guatemala to World</v>
      </c>
      <c r="H3679">
        <v>2015</v>
      </c>
      <c r="I3679" t="s">
        <v>724</v>
      </c>
      <c r="J3679">
        <v>6</v>
      </c>
      <c r="K3679">
        <v>17.41</v>
      </c>
      <c r="L3679" s="1">
        <f t="shared" si="115"/>
        <v>1.7410000000000002E-2</v>
      </c>
    </row>
    <row r="3680" spans="1:12" ht="14.45">
      <c r="A3680" t="s">
        <v>723</v>
      </c>
      <c r="B3680" t="s">
        <v>846</v>
      </c>
      <c r="C3680">
        <v>741999</v>
      </c>
      <c r="D3680" t="s">
        <v>847</v>
      </c>
      <c r="E3680" t="s">
        <v>147</v>
      </c>
      <c r="F3680" t="s">
        <v>292</v>
      </c>
      <c r="G3680" t="str">
        <f t="shared" si="114"/>
        <v>Guatemala to World</v>
      </c>
      <c r="H3680">
        <v>2016</v>
      </c>
      <c r="I3680" t="s">
        <v>724</v>
      </c>
      <c r="J3680">
        <v>6</v>
      </c>
      <c r="K3680">
        <v>0.28299999999999997</v>
      </c>
      <c r="L3680" s="1">
        <f t="shared" si="115"/>
        <v>2.8299999999999999E-4</v>
      </c>
    </row>
    <row r="3681" spans="1:12" ht="14.45">
      <c r="A3681" t="s">
        <v>723</v>
      </c>
      <c r="B3681" t="s">
        <v>846</v>
      </c>
      <c r="C3681">
        <v>741999</v>
      </c>
      <c r="D3681" t="s">
        <v>847</v>
      </c>
      <c r="E3681" t="s">
        <v>670</v>
      </c>
      <c r="F3681" t="s">
        <v>670</v>
      </c>
      <c r="G3681" t="str">
        <f t="shared" si="114"/>
        <v>Guatemala to EU27</v>
      </c>
      <c r="H3681">
        <v>2016</v>
      </c>
      <c r="I3681" t="s">
        <v>724</v>
      </c>
      <c r="J3681">
        <v>6</v>
      </c>
      <c r="K3681">
        <v>7.3999999999999996E-2</v>
      </c>
      <c r="L3681" s="1">
        <f t="shared" si="115"/>
        <v>7.3999999999999996E-5</v>
      </c>
    </row>
    <row r="3682" spans="1:12" ht="14.45">
      <c r="A3682" t="s">
        <v>723</v>
      </c>
      <c r="B3682" t="s">
        <v>846</v>
      </c>
      <c r="C3682">
        <v>761100</v>
      </c>
      <c r="D3682" t="s">
        <v>847</v>
      </c>
      <c r="E3682" t="s">
        <v>147</v>
      </c>
      <c r="F3682" t="s">
        <v>292</v>
      </c>
      <c r="G3682" t="str">
        <f t="shared" si="114"/>
        <v>Guatemala to World</v>
      </c>
      <c r="H3682">
        <v>2012</v>
      </c>
      <c r="I3682" t="s">
        <v>724</v>
      </c>
      <c r="J3682">
        <v>6</v>
      </c>
      <c r="K3682">
        <v>14.705</v>
      </c>
      <c r="L3682" s="1">
        <f t="shared" si="115"/>
        <v>1.4704999999999999E-2</v>
      </c>
    </row>
    <row r="3683" spans="1:12" ht="14.45">
      <c r="A3683" t="s">
        <v>723</v>
      </c>
      <c r="B3683" t="s">
        <v>846</v>
      </c>
      <c r="C3683">
        <v>761100</v>
      </c>
      <c r="D3683" t="s">
        <v>847</v>
      </c>
      <c r="E3683" t="s">
        <v>147</v>
      </c>
      <c r="F3683" t="s">
        <v>292</v>
      </c>
      <c r="G3683" t="str">
        <f t="shared" si="114"/>
        <v>Guatemala to World</v>
      </c>
      <c r="H3683">
        <v>2013</v>
      </c>
      <c r="I3683" t="s">
        <v>724</v>
      </c>
      <c r="J3683">
        <v>6</v>
      </c>
      <c r="K3683">
        <v>4.0060000000000002</v>
      </c>
      <c r="L3683" s="1">
        <f t="shared" si="115"/>
        <v>4.006E-3</v>
      </c>
    </row>
    <row r="3684" spans="1:12" ht="14.45">
      <c r="A3684" t="s">
        <v>723</v>
      </c>
      <c r="B3684" t="s">
        <v>846</v>
      </c>
      <c r="C3684">
        <v>761100</v>
      </c>
      <c r="D3684" t="s">
        <v>847</v>
      </c>
      <c r="E3684" t="s">
        <v>147</v>
      </c>
      <c r="F3684" t="s">
        <v>292</v>
      </c>
      <c r="G3684" t="str">
        <f t="shared" si="114"/>
        <v>Guatemala to World</v>
      </c>
      <c r="H3684">
        <v>2014</v>
      </c>
      <c r="I3684" t="s">
        <v>724</v>
      </c>
      <c r="J3684">
        <v>6</v>
      </c>
      <c r="K3684">
        <v>5.0000000000000001E-3</v>
      </c>
      <c r="L3684" s="1">
        <f t="shared" si="115"/>
        <v>5.0000000000000004E-6</v>
      </c>
    </row>
    <row r="3685" spans="1:12" ht="14.45">
      <c r="A3685" t="s">
        <v>723</v>
      </c>
      <c r="B3685" t="s">
        <v>846</v>
      </c>
      <c r="C3685">
        <v>8405</v>
      </c>
      <c r="D3685" t="s">
        <v>847</v>
      </c>
      <c r="E3685" t="s">
        <v>147</v>
      </c>
      <c r="F3685" t="s">
        <v>292</v>
      </c>
      <c r="G3685" t="str">
        <f t="shared" si="114"/>
        <v>Guatemala to World</v>
      </c>
      <c r="H3685">
        <v>2012</v>
      </c>
      <c r="I3685" t="s">
        <v>724</v>
      </c>
      <c r="J3685">
        <v>6</v>
      </c>
      <c r="K3685">
        <v>0.80700000000000005</v>
      </c>
      <c r="L3685" s="1">
        <f t="shared" si="115"/>
        <v>8.070000000000001E-4</v>
      </c>
    </row>
    <row r="3686" spans="1:12" ht="14.45">
      <c r="A3686" t="s">
        <v>723</v>
      </c>
      <c r="B3686" t="s">
        <v>846</v>
      </c>
      <c r="C3686">
        <v>8405</v>
      </c>
      <c r="D3686" t="s">
        <v>847</v>
      </c>
      <c r="E3686" t="s">
        <v>147</v>
      </c>
      <c r="F3686" t="s">
        <v>292</v>
      </c>
      <c r="G3686" t="str">
        <f t="shared" si="114"/>
        <v>Guatemala to World</v>
      </c>
      <c r="H3686">
        <v>2013</v>
      </c>
      <c r="I3686" t="s">
        <v>724</v>
      </c>
      <c r="J3686">
        <v>6</v>
      </c>
      <c r="K3686">
        <v>168.75</v>
      </c>
      <c r="L3686" s="1">
        <f t="shared" si="115"/>
        <v>0.16875000000000001</v>
      </c>
    </row>
    <row r="3687" spans="1:12" ht="14.45">
      <c r="A3687" t="s">
        <v>723</v>
      </c>
      <c r="B3687" t="s">
        <v>846</v>
      </c>
      <c r="C3687">
        <v>8405</v>
      </c>
      <c r="D3687" t="s">
        <v>847</v>
      </c>
      <c r="E3687" t="s">
        <v>147</v>
      </c>
      <c r="F3687" t="s">
        <v>292</v>
      </c>
      <c r="G3687" t="str">
        <f t="shared" si="114"/>
        <v>Guatemala to World</v>
      </c>
      <c r="H3687">
        <v>2014</v>
      </c>
      <c r="I3687" t="s">
        <v>724</v>
      </c>
      <c r="J3687">
        <v>6</v>
      </c>
      <c r="K3687">
        <v>11.404999999999999</v>
      </c>
      <c r="L3687" s="1">
        <f t="shared" si="115"/>
        <v>1.1405E-2</v>
      </c>
    </row>
    <row r="3688" spans="1:12" ht="14.45">
      <c r="A3688" t="s">
        <v>723</v>
      </c>
      <c r="B3688" t="s">
        <v>846</v>
      </c>
      <c r="C3688">
        <v>8405</v>
      </c>
      <c r="D3688" t="s">
        <v>847</v>
      </c>
      <c r="E3688" t="s">
        <v>147</v>
      </c>
      <c r="F3688" t="s">
        <v>292</v>
      </c>
      <c r="G3688" t="str">
        <f t="shared" si="114"/>
        <v>Guatemala to World</v>
      </c>
      <c r="H3688">
        <v>2015</v>
      </c>
      <c r="I3688" t="s">
        <v>724</v>
      </c>
      <c r="J3688">
        <v>6</v>
      </c>
      <c r="K3688">
        <v>225.33699999999999</v>
      </c>
      <c r="L3688" s="1">
        <f t="shared" si="115"/>
        <v>0.22533699999999998</v>
      </c>
    </row>
    <row r="3689" spans="1:12" ht="14.45">
      <c r="A3689" t="s">
        <v>723</v>
      </c>
      <c r="B3689" t="s">
        <v>846</v>
      </c>
      <c r="C3689">
        <v>841931</v>
      </c>
      <c r="D3689" t="s">
        <v>847</v>
      </c>
      <c r="E3689" t="s">
        <v>147</v>
      </c>
      <c r="F3689" t="s">
        <v>292</v>
      </c>
      <c r="G3689" t="str">
        <f t="shared" si="114"/>
        <v>Guatemala to World</v>
      </c>
      <c r="H3689">
        <v>2012</v>
      </c>
      <c r="I3689" t="s">
        <v>724</v>
      </c>
      <c r="J3689">
        <v>6</v>
      </c>
      <c r="K3689">
        <v>242.072</v>
      </c>
      <c r="L3689" s="1">
        <f t="shared" si="115"/>
        <v>0.24207200000000001</v>
      </c>
    </row>
    <row r="3690" spans="1:12" ht="14.45">
      <c r="A3690" t="s">
        <v>723</v>
      </c>
      <c r="B3690" t="s">
        <v>846</v>
      </c>
      <c r="C3690">
        <v>841931</v>
      </c>
      <c r="D3690" t="s">
        <v>847</v>
      </c>
      <c r="E3690" t="s">
        <v>147</v>
      </c>
      <c r="F3690" t="s">
        <v>292</v>
      </c>
      <c r="G3690" t="str">
        <f t="shared" si="114"/>
        <v>Guatemala to World</v>
      </c>
      <c r="H3690">
        <v>2013</v>
      </c>
      <c r="I3690" t="s">
        <v>724</v>
      </c>
      <c r="J3690">
        <v>6</v>
      </c>
      <c r="K3690">
        <v>251.18199999999999</v>
      </c>
      <c r="L3690" s="1">
        <f t="shared" si="115"/>
        <v>0.25118199999999996</v>
      </c>
    </row>
    <row r="3691" spans="1:12" ht="14.45">
      <c r="A3691" t="s">
        <v>723</v>
      </c>
      <c r="B3691" t="s">
        <v>846</v>
      </c>
      <c r="C3691">
        <v>841931</v>
      </c>
      <c r="D3691" t="s">
        <v>847</v>
      </c>
      <c r="E3691" t="s">
        <v>147</v>
      </c>
      <c r="F3691" t="s">
        <v>292</v>
      </c>
      <c r="G3691" t="str">
        <f t="shared" si="114"/>
        <v>Guatemala to World</v>
      </c>
      <c r="H3691">
        <v>2014</v>
      </c>
      <c r="I3691" t="s">
        <v>724</v>
      </c>
      <c r="J3691">
        <v>6</v>
      </c>
      <c r="K3691">
        <v>299.39999999999998</v>
      </c>
      <c r="L3691" s="1">
        <f t="shared" si="115"/>
        <v>0.2994</v>
      </c>
    </row>
    <row r="3692" spans="1:12" ht="14.45">
      <c r="A3692" t="s">
        <v>723</v>
      </c>
      <c r="B3692" t="s">
        <v>846</v>
      </c>
      <c r="C3692">
        <v>841931</v>
      </c>
      <c r="D3692" t="s">
        <v>847</v>
      </c>
      <c r="E3692" t="s">
        <v>147</v>
      </c>
      <c r="F3692" t="s">
        <v>292</v>
      </c>
      <c r="G3692" t="str">
        <f t="shared" si="114"/>
        <v>Guatemala to World</v>
      </c>
      <c r="H3692">
        <v>2015</v>
      </c>
      <c r="I3692" t="s">
        <v>724</v>
      </c>
      <c r="J3692">
        <v>6</v>
      </c>
      <c r="K3692">
        <v>113.83</v>
      </c>
      <c r="L3692" s="1">
        <f t="shared" si="115"/>
        <v>0.11383</v>
      </c>
    </row>
    <row r="3693" spans="1:12" ht="14.45">
      <c r="A3693" t="s">
        <v>723</v>
      </c>
      <c r="B3693" t="s">
        <v>846</v>
      </c>
      <c r="C3693">
        <v>841931</v>
      </c>
      <c r="D3693" t="s">
        <v>847</v>
      </c>
      <c r="E3693" t="s">
        <v>147</v>
      </c>
      <c r="F3693" t="s">
        <v>292</v>
      </c>
      <c r="G3693" t="str">
        <f t="shared" si="114"/>
        <v>Guatemala to World</v>
      </c>
      <c r="H3693">
        <v>2016</v>
      </c>
      <c r="I3693" t="s">
        <v>724</v>
      </c>
      <c r="J3693">
        <v>6</v>
      </c>
      <c r="K3693">
        <v>133.36799999999999</v>
      </c>
      <c r="L3693" s="1">
        <f t="shared" si="115"/>
        <v>0.13336799999999999</v>
      </c>
    </row>
    <row r="3694" spans="1:12" ht="14.45">
      <c r="A3694" t="s">
        <v>723</v>
      </c>
      <c r="B3694" t="s">
        <v>846</v>
      </c>
      <c r="C3694">
        <v>841940</v>
      </c>
      <c r="D3694" t="s">
        <v>847</v>
      </c>
      <c r="E3694" t="s">
        <v>147</v>
      </c>
      <c r="F3694" t="s">
        <v>292</v>
      </c>
      <c r="G3694" t="str">
        <f t="shared" si="114"/>
        <v>Guatemala to World</v>
      </c>
      <c r="H3694">
        <v>2013</v>
      </c>
      <c r="I3694" t="s">
        <v>724</v>
      </c>
      <c r="J3694">
        <v>6</v>
      </c>
      <c r="K3694">
        <v>28.04</v>
      </c>
      <c r="L3694" s="1">
        <f t="shared" si="115"/>
        <v>2.8039999999999999E-2</v>
      </c>
    </row>
    <row r="3695" spans="1:12" ht="14.45">
      <c r="A3695" t="s">
        <v>723</v>
      </c>
      <c r="B3695" t="s">
        <v>846</v>
      </c>
      <c r="C3695">
        <v>841940</v>
      </c>
      <c r="D3695" t="s">
        <v>847</v>
      </c>
      <c r="E3695" t="s">
        <v>147</v>
      </c>
      <c r="F3695" t="s">
        <v>292</v>
      </c>
      <c r="G3695" t="str">
        <f t="shared" si="114"/>
        <v>Guatemala to World</v>
      </c>
      <c r="H3695">
        <v>2014</v>
      </c>
      <c r="I3695" t="s">
        <v>724</v>
      </c>
      <c r="J3695">
        <v>6</v>
      </c>
      <c r="K3695">
        <v>4.4939999999999998</v>
      </c>
      <c r="L3695" s="1">
        <f t="shared" si="115"/>
        <v>4.4939999999999997E-3</v>
      </c>
    </row>
    <row r="3696" spans="1:12" ht="14.45">
      <c r="A3696" t="s">
        <v>723</v>
      </c>
      <c r="B3696" t="s">
        <v>846</v>
      </c>
      <c r="C3696">
        <v>841940</v>
      </c>
      <c r="D3696" t="s">
        <v>847</v>
      </c>
      <c r="E3696" t="s">
        <v>147</v>
      </c>
      <c r="F3696" t="s">
        <v>292</v>
      </c>
      <c r="G3696" t="str">
        <f t="shared" si="114"/>
        <v>Guatemala to World</v>
      </c>
      <c r="H3696">
        <v>2015</v>
      </c>
      <c r="I3696" t="s">
        <v>724</v>
      </c>
      <c r="J3696">
        <v>6</v>
      </c>
      <c r="K3696">
        <v>19.023</v>
      </c>
      <c r="L3696" s="1">
        <f t="shared" si="115"/>
        <v>1.9022999999999998E-2</v>
      </c>
    </row>
    <row r="3697" spans="1:12" ht="14.45">
      <c r="A3697" t="s">
        <v>723</v>
      </c>
      <c r="B3697" t="s">
        <v>846</v>
      </c>
      <c r="C3697">
        <v>841940</v>
      </c>
      <c r="D3697" t="s">
        <v>847</v>
      </c>
      <c r="E3697" t="s">
        <v>147</v>
      </c>
      <c r="F3697" t="s">
        <v>292</v>
      </c>
      <c r="G3697" t="str">
        <f t="shared" si="114"/>
        <v>Guatemala to World</v>
      </c>
      <c r="H3697">
        <v>2016</v>
      </c>
      <c r="I3697" t="s">
        <v>724</v>
      </c>
      <c r="J3697">
        <v>6</v>
      </c>
      <c r="K3697">
        <v>6.12</v>
      </c>
      <c r="L3697" s="1">
        <f t="shared" si="115"/>
        <v>6.1200000000000004E-3</v>
      </c>
    </row>
    <row r="3698" spans="1:12" ht="14.45">
      <c r="A3698" t="s">
        <v>723</v>
      </c>
      <c r="B3698" t="s">
        <v>846</v>
      </c>
      <c r="C3698">
        <v>842129</v>
      </c>
      <c r="D3698" t="s">
        <v>847</v>
      </c>
      <c r="E3698" t="s">
        <v>147</v>
      </c>
      <c r="F3698" t="s">
        <v>292</v>
      </c>
      <c r="G3698" t="str">
        <f t="shared" si="114"/>
        <v>Guatemala to World</v>
      </c>
      <c r="H3698">
        <v>2012</v>
      </c>
      <c r="I3698" t="s">
        <v>724</v>
      </c>
      <c r="J3698">
        <v>6</v>
      </c>
      <c r="K3698">
        <v>271.31099999999998</v>
      </c>
      <c r="L3698" s="1">
        <f t="shared" si="115"/>
        <v>0.27131099999999997</v>
      </c>
    </row>
    <row r="3699" spans="1:12" ht="14.45">
      <c r="A3699" t="s">
        <v>723</v>
      </c>
      <c r="B3699" t="s">
        <v>846</v>
      </c>
      <c r="C3699">
        <v>842129</v>
      </c>
      <c r="D3699" t="s">
        <v>847</v>
      </c>
      <c r="E3699" t="s">
        <v>147</v>
      </c>
      <c r="F3699" t="s">
        <v>292</v>
      </c>
      <c r="G3699" t="str">
        <f t="shared" si="114"/>
        <v>Guatemala to World</v>
      </c>
      <c r="H3699">
        <v>2013</v>
      </c>
      <c r="I3699" t="s">
        <v>724</v>
      </c>
      <c r="J3699">
        <v>6</v>
      </c>
      <c r="K3699">
        <v>427.96</v>
      </c>
      <c r="L3699" s="1">
        <f t="shared" si="115"/>
        <v>0.42796000000000001</v>
      </c>
    </row>
    <row r="3700" spans="1:12" ht="14.45">
      <c r="A3700" t="s">
        <v>723</v>
      </c>
      <c r="B3700" t="s">
        <v>846</v>
      </c>
      <c r="C3700">
        <v>842129</v>
      </c>
      <c r="D3700" t="s">
        <v>847</v>
      </c>
      <c r="E3700" t="s">
        <v>147</v>
      </c>
      <c r="F3700" t="s">
        <v>292</v>
      </c>
      <c r="G3700" t="str">
        <f t="shared" si="114"/>
        <v>Guatemala to World</v>
      </c>
      <c r="H3700">
        <v>2014</v>
      </c>
      <c r="I3700" t="s">
        <v>724</v>
      </c>
      <c r="J3700">
        <v>6</v>
      </c>
      <c r="K3700">
        <v>123.542</v>
      </c>
      <c r="L3700" s="1">
        <f t="shared" si="115"/>
        <v>0.123542</v>
      </c>
    </row>
    <row r="3701" spans="1:12" ht="14.45">
      <c r="A3701" t="s">
        <v>723</v>
      </c>
      <c r="B3701" t="s">
        <v>846</v>
      </c>
      <c r="C3701">
        <v>842129</v>
      </c>
      <c r="D3701" t="s">
        <v>847</v>
      </c>
      <c r="E3701" t="s">
        <v>147</v>
      </c>
      <c r="F3701" t="s">
        <v>292</v>
      </c>
      <c r="G3701" t="str">
        <f t="shared" si="114"/>
        <v>Guatemala to World</v>
      </c>
      <c r="H3701">
        <v>2015</v>
      </c>
      <c r="I3701" t="s">
        <v>724</v>
      </c>
      <c r="J3701">
        <v>6</v>
      </c>
      <c r="K3701">
        <v>263.67200000000003</v>
      </c>
      <c r="L3701" s="1">
        <f t="shared" si="115"/>
        <v>0.26367200000000002</v>
      </c>
    </row>
    <row r="3702" spans="1:12" ht="14.45">
      <c r="A3702" t="s">
        <v>723</v>
      </c>
      <c r="B3702" t="s">
        <v>846</v>
      </c>
      <c r="C3702">
        <v>842129</v>
      </c>
      <c r="D3702" t="s">
        <v>847</v>
      </c>
      <c r="E3702" t="s">
        <v>147</v>
      </c>
      <c r="F3702" t="s">
        <v>292</v>
      </c>
      <c r="G3702" t="str">
        <f t="shared" si="114"/>
        <v>Guatemala to World</v>
      </c>
      <c r="H3702">
        <v>2016</v>
      </c>
      <c r="I3702" t="s">
        <v>724</v>
      </c>
      <c r="J3702">
        <v>6</v>
      </c>
      <c r="K3702">
        <v>805.16300000000001</v>
      </c>
      <c r="L3702" s="1">
        <f t="shared" si="115"/>
        <v>0.80516299999999996</v>
      </c>
    </row>
    <row r="3703" spans="1:12" ht="14.45">
      <c r="A3703" t="s">
        <v>723</v>
      </c>
      <c r="B3703" t="s">
        <v>846</v>
      </c>
      <c r="C3703">
        <v>842129</v>
      </c>
      <c r="D3703" t="s">
        <v>847</v>
      </c>
      <c r="E3703" t="s">
        <v>670</v>
      </c>
      <c r="F3703" t="s">
        <v>670</v>
      </c>
      <c r="G3703" t="str">
        <f t="shared" si="114"/>
        <v>Guatemala to EU27</v>
      </c>
      <c r="H3703">
        <v>2012</v>
      </c>
      <c r="I3703" t="s">
        <v>724</v>
      </c>
      <c r="J3703">
        <v>6</v>
      </c>
      <c r="K3703">
        <v>0.22500000000000001</v>
      </c>
      <c r="L3703" s="1">
        <f t="shared" si="115"/>
        <v>2.2499999999999999E-4</v>
      </c>
    </row>
    <row r="3704" spans="1:12" ht="14.45">
      <c r="A3704" t="s">
        <v>723</v>
      </c>
      <c r="B3704" t="s">
        <v>846</v>
      </c>
      <c r="C3704">
        <v>842129</v>
      </c>
      <c r="D3704" t="s">
        <v>847</v>
      </c>
      <c r="E3704" t="s">
        <v>670</v>
      </c>
      <c r="F3704" t="s">
        <v>670</v>
      </c>
      <c r="G3704" t="str">
        <f t="shared" si="114"/>
        <v>Guatemala to EU27</v>
      </c>
      <c r="H3704">
        <v>2013</v>
      </c>
      <c r="I3704" t="s">
        <v>724</v>
      </c>
      <c r="J3704">
        <v>6</v>
      </c>
      <c r="K3704">
        <v>15.086</v>
      </c>
      <c r="L3704" s="1">
        <f t="shared" si="115"/>
        <v>1.5086E-2</v>
      </c>
    </row>
    <row r="3705" spans="1:12" ht="14.45">
      <c r="A3705" t="s">
        <v>723</v>
      </c>
      <c r="B3705" t="s">
        <v>846</v>
      </c>
      <c r="C3705">
        <v>842129</v>
      </c>
      <c r="D3705" t="s">
        <v>847</v>
      </c>
      <c r="E3705" t="s">
        <v>670</v>
      </c>
      <c r="F3705" t="s">
        <v>670</v>
      </c>
      <c r="G3705" t="str">
        <f t="shared" si="114"/>
        <v>Guatemala to EU27</v>
      </c>
      <c r="H3705">
        <v>2014</v>
      </c>
      <c r="I3705" t="s">
        <v>724</v>
      </c>
      <c r="J3705">
        <v>6</v>
      </c>
      <c r="K3705">
        <v>0.35499999999999998</v>
      </c>
      <c r="L3705" s="1">
        <f t="shared" si="115"/>
        <v>3.5499999999999996E-4</v>
      </c>
    </row>
    <row r="3706" spans="1:12" ht="14.45">
      <c r="A3706" t="s">
        <v>723</v>
      </c>
      <c r="B3706" t="s">
        <v>846</v>
      </c>
      <c r="C3706">
        <v>842129</v>
      </c>
      <c r="D3706" t="s">
        <v>847</v>
      </c>
      <c r="E3706" t="s">
        <v>670</v>
      </c>
      <c r="F3706" t="s">
        <v>670</v>
      </c>
      <c r="G3706" t="str">
        <f t="shared" si="114"/>
        <v>Guatemala to EU27</v>
      </c>
      <c r="H3706">
        <v>2016</v>
      </c>
      <c r="I3706" t="s">
        <v>724</v>
      </c>
      <c r="J3706">
        <v>6</v>
      </c>
      <c r="K3706">
        <v>1.6579999999999999</v>
      </c>
      <c r="L3706" s="1">
        <f t="shared" si="115"/>
        <v>1.658E-3</v>
      </c>
    </row>
    <row r="3707" spans="1:12" ht="14.45">
      <c r="A3707" t="s">
        <v>723</v>
      </c>
      <c r="B3707" t="s">
        <v>846</v>
      </c>
      <c r="C3707">
        <v>842139</v>
      </c>
      <c r="D3707" t="s">
        <v>847</v>
      </c>
      <c r="E3707" t="s">
        <v>147</v>
      </c>
      <c r="F3707" t="s">
        <v>292</v>
      </c>
      <c r="G3707" t="str">
        <f t="shared" si="114"/>
        <v>Guatemala to World</v>
      </c>
      <c r="H3707">
        <v>2012</v>
      </c>
      <c r="I3707" t="s">
        <v>724</v>
      </c>
      <c r="J3707">
        <v>6</v>
      </c>
      <c r="K3707">
        <v>196.31399999999999</v>
      </c>
      <c r="L3707" s="1">
        <f t="shared" si="115"/>
        <v>0.19631399999999999</v>
      </c>
    </row>
    <row r="3708" spans="1:12" ht="14.45">
      <c r="A3708" t="s">
        <v>723</v>
      </c>
      <c r="B3708" t="s">
        <v>846</v>
      </c>
      <c r="C3708">
        <v>842139</v>
      </c>
      <c r="D3708" t="s">
        <v>847</v>
      </c>
      <c r="E3708" t="s">
        <v>147</v>
      </c>
      <c r="F3708" t="s">
        <v>292</v>
      </c>
      <c r="G3708" t="str">
        <f t="shared" si="114"/>
        <v>Guatemala to World</v>
      </c>
      <c r="H3708">
        <v>2013</v>
      </c>
      <c r="I3708" t="s">
        <v>724</v>
      </c>
      <c r="J3708">
        <v>6</v>
      </c>
      <c r="K3708">
        <v>1095.029</v>
      </c>
      <c r="L3708" s="1">
        <f t="shared" si="115"/>
        <v>1.095029</v>
      </c>
    </row>
    <row r="3709" spans="1:12" ht="14.45">
      <c r="A3709" t="s">
        <v>723</v>
      </c>
      <c r="B3709" t="s">
        <v>846</v>
      </c>
      <c r="C3709">
        <v>842139</v>
      </c>
      <c r="D3709" t="s">
        <v>847</v>
      </c>
      <c r="E3709" t="s">
        <v>147</v>
      </c>
      <c r="F3709" t="s">
        <v>292</v>
      </c>
      <c r="G3709" t="str">
        <f t="shared" si="114"/>
        <v>Guatemala to World</v>
      </c>
      <c r="H3709">
        <v>2014</v>
      </c>
      <c r="I3709" t="s">
        <v>724</v>
      </c>
      <c r="J3709">
        <v>6</v>
      </c>
      <c r="K3709">
        <v>1447.7159999999999</v>
      </c>
      <c r="L3709" s="1">
        <f t="shared" si="115"/>
        <v>1.447716</v>
      </c>
    </row>
    <row r="3710" spans="1:12" ht="14.45">
      <c r="A3710" t="s">
        <v>723</v>
      </c>
      <c r="B3710" t="s">
        <v>846</v>
      </c>
      <c r="C3710">
        <v>842139</v>
      </c>
      <c r="D3710" t="s">
        <v>847</v>
      </c>
      <c r="E3710" t="s">
        <v>147</v>
      </c>
      <c r="F3710" t="s">
        <v>292</v>
      </c>
      <c r="G3710" t="str">
        <f t="shared" si="114"/>
        <v>Guatemala to World</v>
      </c>
      <c r="H3710">
        <v>2015</v>
      </c>
      <c r="I3710" t="s">
        <v>724</v>
      </c>
      <c r="J3710">
        <v>6</v>
      </c>
      <c r="K3710">
        <v>1150.3430000000001</v>
      </c>
      <c r="L3710" s="1">
        <f t="shared" si="115"/>
        <v>1.1503430000000001</v>
      </c>
    </row>
    <row r="3711" spans="1:12" ht="14.45">
      <c r="A3711" t="s">
        <v>723</v>
      </c>
      <c r="B3711" t="s">
        <v>846</v>
      </c>
      <c r="C3711">
        <v>842139</v>
      </c>
      <c r="D3711" t="s">
        <v>847</v>
      </c>
      <c r="E3711" t="s">
        <v>147</v>
      </c>
      <c r="F3711" t="s">
        <v>292</v>
      </c>
      <c r="G3711" t="str">
        <f t="shared" si="114"/>
        <v>Guatemala to World</v>
      </c>
      <c r="H3711">
        <v>2016</v>
      </c>
      <c r="I3711" t="s">
        <v>724</v>
      </c>
      <c r="J3711">
        <v>6</v>
      </c>
      <c r="K3711">
        <v>1420.231</v>
      </c>
      <c r="L3711" s="1">
        <f t="shared" si="115"/>
        <v>1.420231</v>
      </c>
    </row>
    <row r="3712" spans="1:12" ht="14.45">
      <c r="A3712" t="s">
        <v>723</v>
      </c>
      <c r="B3712" t="s">
        <v>846</v>
      </c>
      <c r="C3712">
        <v>842139</v>
      </c>
      <c r="D3712" t="s">
        <v>847</v>
      </c>
      <c r="E3712" t="s">
        <v>670</v>
      </c>
      <c r="F3712" t="s">
        <v>670</v>
      </c>
      <c r="G3712" t="str">
        <f t="shared" si="114"/>
        <v>Guatemala to EU27</v>
      </c>
      <c r="H3712">
        <v>2012</v>
      </c>
      <c r="I3712" t="s">
        <v>724</v>
      </c>
      <c r="J3712">
        <v>6</v>
      </c>
      <c r="K3712">
        <v>0.224</v>
      </c>
      <c r="L3712" s="1">
        <f t="shared" si="115"/>
        <v>2.24E-4</v>
      </c>
    </row>
    <row r="3713" spans="1:12" ht="14.45">
      <c r="A3713" t="s">
        <v>723</v>
      </c>
      <c r="B3713" t="s">
        <v>846</v>
      </c>
      <c r="C3713">
        <v>842139</v>
      </c>
      <c r="D3713" t="s">
        <v>847</v>
      </c>
      <c r="E3713" t="s">
        <v>670</v>
      </c>
      <c r="F3713" t="s">
        <v>670</v>
      </c>
      <c r="G3713" t="str">
        <f t="shared" si="114"/>
        <v>Guatemala to EU27</v>
      </c>
      <c r="H3713">
        <v>2013</v>
      </c>
      <c r="I3713" t="s">
        <v>724</v>
      </c>
      <c r="J3713">
        <v>6</v>
      </c>
      <c r="K3713">
        <v>0.86599999999999999</v>
      </c>
      <c r="L3713" s="1">
        <f t="shared" si="115"/>
        <v>8.6600000000000002E-4</v>
      </c>
    </row>
    <row r="3714" spans="1:12" ht="14.45">
      <c r="A3714" t="s">
        <v>723</v>
      </c>
      <c r="B3714" t="s">
        <v>846</v>
      </c>
      <c r="C3714">
        <v>842139</v>
      </c>
      <c r="D3714" t="s">
        <v>847</v>
      </c>
      <c r="E3714" t="s">
        <v>670</v>
      </c>
      <c r="F3714" t="s">
        <v>670</v>
      </c>
      <c r="G3714" t="str">
        <f t="shared" si="114"/>
        <v>Guatemala to EU27</v>
      </c>
      <c r="H3714">
        <v>2014</v>
      </c>
      <c r="I3714" t="s">
        <v>724</v>
      </c>
      <c r="J3714">
        <v>6</v>
      </c>
      <c r="K3714">
        <v>0.13300000000000001</v>
      </c>
      <c r="L3714" s="1">
        <f t="shared" si="115"/>
        <v>1.3300000000000001E-4</v>
      </c>
    </row>
    <row r="3715" spans="1:12" ht="14.45">
      <c r="A3715" t="s">
        <v>723</v>
      </c>
      <c r="B3715" t="s">
        <v>846</v>
      </c>
      <c r="C3715">
        <v>842139</v>
      </c>
      <c r="D3715" t="s">
        <v>847</v>
      </c>
      <c r="E3715" t="s">
        <v>670</v>
      </c>
      <c r="F3715" t="s">
        <v>670</v>
      </c>
      <c r="G3715" t="str">
        <f t="shared" si="114"/>
        <v>Guatemala to EU27</v>
      </c>
      <c r="H3715">
        <v>2016</v>
      </c>
      <c r="I3715" t="s">
        <v>724</v>
      </c>
      <c r="J3715">
        <v>6</v>
      </c>
      <c r="K3715">
        <v>0.38</v>
      </c>
      <c r="L3715" s="1">
        <f t="shared" si="115"/>
        <v>3.8000000000000002E-4</v>
      </c>
    </row>
    <row r="3716" spans="1:12" ht="14.45">
      <c r="A3716" t="s">
        <v>723</v>
      </c>
      <c r="B3716" t="s">
        <v>846</v>
      </c>
      <c r="C3716">
        <v>847989</v>
      </c>
      <c r="D3716" t="s">
        <v>847</v>
      </c>
      <c r="E3716" t="s">
        <v>147</v>
      </c>
      <c r="F3716" t="s">
        <v>292</v>
      </c>
      <c r="G3716" t="str">
        <f t="shared" si="114"/>
        <v>Guatemala to World</v>
      </c>
      <c r="H3716">
        <v>2012</v>
      </c>
      <c r="I3716" t="s">
        <v>724</v>
      </c>
      <c r="J3716">
        <v>6</v>
      </c>
      <c r="K3716">
        <v>220.077</v>
      </c>
      <c r="L3716" s="1">
        <f t="shared" si="115"/>
        <v>0.22007699999999999</v>
      </c>
    </row>
    <row r="3717" spans="1:12" ht="14.45">
      <c r="A3717" t="s">
        <v>723</v>
      </c>
      <c r="B3717" t="s">
        <v>846</v>
      </c>
      <c r="C3717">
        <v>847989</v>
      </c>
      <c r="D3717" t="s">
        <v>847</v>
      </c>
      <c r="E3717" t="s">
        <v>147</v>
      </c>
      <c r="F3717" t="s">
        <v>292</v>
      </c>
      <c r="G3717" t="str">
        <f t="shared" si="114"/>
        <v>Guatemala to World</v>
      </c>
      <c r="H3717">
        <v>2013</v>
      </c>
      <c r="I3717" t="s">
        <v>724</v>
      </c>
      <c r="J3717">
        <v>6</v>
      </c>
      <c r="K3717">
        <v>370.27199999999999</v>
      </c>
      <c r="L3717" s="1">
        <f t="shared" si="115"/>
        <v>0.37027199999999999</v>
      </c>
    </row>
    <row r="3718" spans="1:12" ht="14.45">
      <c r="A3718" t="s">
        <v>723</v>
      </c>
      <c r="B3718" t="s">
        <v>846</v>
      </c>
      <c r="C3718">
        <v>847989</v>
      </c>
      <c r="D3718" t="s">
        <v>847</v>
      </c>
      <c r="E3718" t="s">
        <v>147</v>
      </c>
      <c r="F3718" t="s">
        <v>292</v>
      </c>
      <c r="G3718" t="str">
        <f t="shared" si="114"/>
        <v>Guatemala to World</v>
      </c>
      <c r="H3718">
        <v>2014</v>
      </c>
      <c r="I3718" t="s">
        <v>724</v>
      </c>
      <c r="J3718">
        <v>6</v>
      </c>
      <c r="K3718">
        <v>236.554</v>
      </c>
      <c r="L3718" s="1">
        <f t="shared" si="115"/>
        <v>0.23655400000000001</v>
      </c>
    </row>
    <row r="3719" spans="1:12" ht="14.45">
      <c r="A3719" t="s">
        <v>723</v>
      </c>
      <c r="B3719" t="s">
        <v>846</v>
      </c>
      <c r="C3719">
        <v>847989</v>
      </c>
      <c r="D3719" t="s">
        <v>847</v>
      </c>
      <c r="E3719" t="s">
        <v>147</v>
      </c>
      <c r="F3719" t="s">
        <v>292</v>
      </c>
      <c r="G3719" t="str">
        <f t="shared" si="114"/>
        <v>Guatemala to World</v>
      </c>
      <c r="H3719">
        <v>2015</v>
      </c>
      <c r="I3719" t="s">
        <v>724</v>
      </c>
      <c r="J3719">
        <v>6</v>
      </c>
      <c r="K3719">
        <v>802.95500000000004</v>
      </c>
      <c r="L3719" s="1">
        <f t="shared" si="115"/>
        <v>0.80295500000000009</v>
      </c>
    </row>
    <row r="3720" spans="1:12" ht="14.45">
      <c r="A3720" t="s">
        <v>723</v>
      </c>
      <c r="B3720" t="s">
        <v>846</v>
      </c>
      <c r="C3720">
        <v>847989</v>
      </c>
      <c r="D3720" t="s">
        <v>847</v>
      </c>
      <c r="E3720" t="s">
        <v>147</v>
      </c>
      <c r="F3720" t="s">
        <v>292</v>
      </c>
      <c r="G3720" t="str">
        <f t="shared" si="114"/>
        <v>Guatemala to World</v>
      </c>
      <c r="H3720">
        <v>2016</v>
      </c>
      <c r="I3720" t="s">
        <v>724</v>
      </c>
      <c r="J3720">
        <v>6</v>
      </c>
      <c r="K3720">
        <v>528.63</v>
      </c>
      <c r="L3720" s="1">
        <f t="shared" si="115"/>
        <v>0.52863000000000004</v>
      </c>
    </row>
    <row r="3721" spans="1:12" ht="14.45">
      <c r="A3721" t="s">
        <v>723</v>
      </c>
      <c r="B3721" t="s">
        <v>846</v>
      </c>
      <c r="C3721">
        <v>847989</v>
      </c>
      <c r="D3721" t="s">
        <v>847</v>
      </c>
      <c r="E3721" t="s">
        <v>670</v>
      </c>
      <c r="F3721" t="s">
        <v>670</v>
      </c>
      <c r="G3721" t="str">
        <f t="shared" ref="G3721:G3784" si="116">CONCATENATE(D3721, " to ", F3721)</f>
        <v>Guatemala to EU27</v>
      </c>
      <c r="H3721">
        <v>2013</v>
      </c>
      <c r="I3721" t="s">
        <v>724</v>
      </c>
      <c r="J3721">
        <v>6</v>
      </c>
      <c r="K3721">
        <v>69.709000000000003</v>
      </c>
      <c r="L3721" s="1">
        <f t="shared" ref="L3721:L3784" si="117">K3721/1000</f>
        <v>6.9709000000000007E-2</v>
      </c>
    </row>
    <row r="3722" spans="1:12" ht="14.45">
      <c r="A3722" t="s">
        <v>723</v>
      </c>
      <c r="B3722" t="s">
        <v>846</v>
      </c>
      <c r="C3722">
        <v>847989</v>
      </c>
      <c r="D3722" t="s">
        <v>847</v>
      </c>
      <c r="E3722" t="s">
        <v>670</v>
      </c>
      <c r="F3722" t="s">
        <v>670</v>
      </c>
      <c r="G3722" t="str">
        <f t="shared" si="116"/>
        <v>Guatemala to EU27</v>
      </c>
      <c r="H3722">
        <v>2015</v>
      </c>
      <c r="I3722" t="s">
        <v>724</v>
      </c>
      <c r="J3722">
        <v>6</v>
      </c>
      <c r="K3722">
        <v>428.13600000000002</v>
      </c>
      <c r="L3722" s="1">
        <f t="shared" si="117"/>
        <v>0.42813600000000002</v>
      </c>
    </row>
    <row r="3723" spans="1:12" ht="14.45">
      <c r="A3723" t="s">
        <v>723</v>
      </c>
      <c r="B3723" t="s">
        <v>846</v>
      </c>
      <c r="C3723">
        <v>847989</v>
      </c>
      <c r="D3723" t="s">
        <v>847</v>
      </c>
      <c r="E3723" t="s">
        <v>670</v>
      </c>
      <c r="F3723" t="s">
        <v>670</v>
      </c>
      <c r="G3723" t="str">
        <f t="shared" si="116"/>
        <v>Guatemala to EU27</v>
      </c>
      <c r="H3723">
        <v>2016</v>
      </c>
      <c r="I3723" t="s">
        <v>724</v>
      </c>
      <c r="J3723">
        <v>6</v>
      </c>
      <c r="K3723">
        <v>116.76</v>
      </c>
      <c r="L3723" s="1">
        <f t="shared" si="117"/>
        <v>0.11676</v>
      </c>
    </row>
    <row r="3724" spans="1:12" ht="14.45">
      <c r="A3724" t="s">
        <v>723</v>
      </c>
      <c r="B3724" t="s">
        <v>848</v>
      </c>
      <c r="C3724">
        <v>730900</v>
      </c>
      <c r="D3724" t="s">
        <v>849</v>
      </c>
      <c r="E3724" t="s">
        <v>147</v>
      </c>
      <c r="F3724" t="s">
        <v>292</v>
      </c>
      <c r="G3724" t="str">
        <f t="shared" si="116"/>
        <v>Hong Kong, China to World</v>
      </c>
      <c r="H3724">
        <v>2012</v>
      </c>
      <c r="I3724" t="s">
        <v>724</v>
      </c>
      <c r="J3724">
        <v>6</v>
      </c>
      <c r="K3724">
        <v>5.8019999999999996</v>
      </c>
      <c r="L3724" s="1">
        <f t="shared" si="117"/>
        <v>5.8019999999999999E-3</v>
      </c>
    </row>
    <row r="3725" spans="1:12" ht="14.45">
      <c r="A3725" t="s">
        <v>723</v>
      </c>
      <c r="B3725" t="s">
        <v>848</v>
      </c>
      <c r="C3725">
        <v>730900</v>
      </c>
      <c r="D3725" t="s">
        <v>849</v>
      </c>
      <c r="E3725" t="s">
        <v>147</v>
      </c>
      <c r="F3725" t="s">
        <v>292</v>
      </c>
      <c r="G3725" t="str">
        <f t="shared" si="116"/>
        <v>Hong Kong, China to World</v>
      </c>
      <c r="H3725">
        <v>2013</v>
      </c>
      <c r="I3725" t="s">
        <v>724</v>
      </c>
      <c r="J3725">
        <v>6</v>
      </c>
      <c r="K3725">
        <v>0</v>
      </c>
      <c r="L3725" s="1">
        <f t="shared" si="117"/>
        <v>0</v>
      </c>
    </row>
    <row r="3726" spans="1:12" ht="14.45">
      <c r="A3726" t="s">
        <v>723</v>
      </c>
      <c r="B3726" t="s">
        <v>848</v>
      </c>
      <c r="C3726">
        <v>730900</v>
      </c>
      <c r="D3726" t="s">
        <v>849</v>
      </c>
      <c r="E3726" t="s">
        <v>147</v>
      </c>
      <c r="F3726" t="s">
        <v>292</v>
      </c>
      <c r="G3726" t="str">
        <f t="shared" si="116"/>
        <v>Hong Kong, China to World</v>
      </c>
      <c r="H3726">
        <v>2014</v>
      </c>
      <c r="I3726" t="s">
        <v>724</v>
      </c>
      <c r="J3726">
        <v>6</v>
      </c>
      <c r="K3726">
        <v>234.56</v>
      </c>
      <c r="L3726" s="1">
        <f t="shared" si="117"/>
        <v>0.23455999999999999</v>
      </c>
    </row>
    <row r="3727" spans="1:12" ht="14.45">
      <c r="A3727" t="s">
        <v>723</v>
      </c>
      <c r="B3727" t="s">
        <v>848</v>
      </c>
      <c r="C3727">
        <v>730900</v>
      </c>
      <c r="D3727" t="s">
        <v>849</v>
      </c>
      <c r="E3727" t="s">
        <v>147</v>
      </c>
      <c r="F3727" t="s">
        <v>292</v>
      </c>
      <c r="G3727" t="str">
        <f t="shared" si="116"/>
        <v>Hong Kong, China to World</v>
      </c>
      <c r="H3727">
        <v>2016</v>
      </c>
      <c r="I3727" t="s">
        <v>724</v>
      </c>
      <c r="J3727">
        <v>6</v>
      </c>
      <c r="K3727">
        <v>0</v>
      </c>
      <c r="L3727" s="1">
        <f t="shared" si="117"/>
        <v>0</v>
      </c>
    </row>
    <row r="3728" spans="1:12" ht="14.45">
      <c r="A3728" t="s">
        <v>723</v>
      </c>
      <c r="B3728" t="s">
        <v>848</v>
      </c>
      <c r="C3728">
        <v>730900</v>
      </c>
      <c r="D3728" t="s">
        <v>849</v>
      </c>
      <c r="E3728" t="s">
        <v>147</v>
      </c>
      <c r="F3728" t="s">
        <v>292</v>
      </c>
      <c r="G3728" t="str">
        <f t="shared" si="116"/>
        <v>Hong Kong, China to World</v>
      </c>
      <c r="H3728">
        <v>2017</v>
      </c>
      <c r="I3728" t="s">
        <v>724</v>
      </c>
      <c r="J3728">
        <v>6</v>
      </c>
      <c r="K3728">
        <v>1695.213</v>
      </c>
      <c r="L3728" s="1">
        <f t="shared" si="117"/>
        <v>1.6952129999999999</v>
      </c>
    </row>
    <row r="3729" spans="1:12" ht="14.45">
      <c r="A3729" t="s">
        <v>723</v>
      </c>
      <c r="B3729" t="s">
        <v>848</v>
      </c>
      <c r="C3729">
        <v>730900</v>
      </c>
      <c r="D3729" t="s">
        <v>849</v>
      </c>
      <c r="E3729" t="s">
        <v>670</v>
      </c>
      <c r="F3729" t="s">
        <v>670</v>
      </c>
      <c r="G3729" t="str">
        <f t="shared" si="116"/>
        <v>Hong Kong, China to EU27</v>
      </c>
      <c r="H3729">
        <v>2015</v>
      </c>
      <c r="I3729" t="s">
        <v>724</v>
      </c>
      <c r="J3729">
        <v>6</v>
      </c>
      <c r="K3729">
        <v>0</v>
      </c>
      <c r="L3729" s="1">
        <f t="shared" si="117"/>
        <v>0</v>
      </c>
    </row>
    <row r="3730" spans="1:12" ht="14.45">
      <c r="A3730" t="s">
        <v>723</v>
      </c>
      <c r="B3730" t="s">
        <v>848</v>
      </c>
      <c r="C3730">
        <v>741999</v>
      </c>
      <c r="D3730" t="s">
        <v>849</v>
      </c>
      <c r="E3730" t="s">
        <v>147</v>
      </c>
      <c r="F3730" t="s">
        <v>292</v>
      </c>
      <c r="G3730" t="str">
        <f t="shared" si="116"/>
        <v>Hong Kong, China to World</v>
      </c>
      <c r="H3730">
        <v>2012</v>
      </c>
      <c r="I3730" t="s">
        <v>724</v>
      </c>
      <c r="J3730">
        <v>6</v>
      </c>
      <c r="K3730">
        <v>297.51499999999999</v>
      </c>
      <c r="L3730" s="1">
        <f t="shared" si="117"/>
        <v>0.29751499999999997</v>
      </c>
    </row>
    <row r="3731" spans="1:12" ht="14.45">
      <c r="A3731" t="s">
        <v>723</v>
      </c>
      <c r="B3731" t="s">
        <v>848</v>
      </c>
      <c r="C3731">
        <v>741999</v>
      </c>
      <c r="D3731" t="s">
        <v>849</v>
      </c>
      <c r="E3731" t="s">
        <v>147</v>
      </c>
      <c r="F3731" t="s">
        <v>292</v>
      </c>
      <c r="G3731" t="str">
        <f t="shared" si="116"/>
        <v>Hong Kong, China to World</v>
      </c>
      <c r="H3731">
        <v>2013</v>
      </c>
      <c r="I3731" t="s">
        <v>724</v>
      </c>
      <c r="J3731">
        <v>6</v>
      </c>
      <c r="K3731">
        <v>904.52499999999998</v>
      </c>
      <c r="L3731" s="1">
        <f t="shared" si="117"/>
        <v>0.90452500000000002</v>
      </c>
    </row>
    <row r="3732" spans="1:12" ht="14.45">
      <c r="A3732" t="s">
        <v>723</v>
      </c>
      <c r="B3732" t="s">
        <v>848</v>
      </c>
      <c r="C3732">
        <v>741999</v>
      </c>
      <c r="D3732" t="s">
        <v>849</v>
      </c>
      <c r="E3732" t="s">
        <v>147</v>
      </c>
      <c r="F3732" t="s">
        <v>292</v>
      </c>
      <c r="G3732" t="str">
        <f t="shared" si="116"/>
        <v>Hong Kong, China to World</v>
      </c>
      <c r="H3732">
        <v>2014</v>
      </c>
      <c r="I3732" t="s">
        <v>724</v>
      </c>
      <c r="J3732">
        <v>6</v>
      </c>
      <c r="K3732">
        <v>1094.1179999999999</v>
      </c>
      <c r="L3732" s="1">
        <f t="shared" si="117"/>
        <v>1.0941179999999999</v>
      </c>
    </row>
    <row r="3733" spans="1:12" ht="14.45">
      <c r="A3733" t="s">
        <v>723</v>
      </c>
      <c r="B3733" t="s">
        <v>848</v>
      </c>
      <c r="C3733">
        <v>741999</v>
      </c>
      <c r="D3733" t="s">
        <v>849</v>
      </c>
      <c r="E3733" t="s">
        <v>147</v>
      </c>
      <c r="F3733" t="s">
        <v>292</v>
      </c>
      <c r="G3733" t="str">
        <f t="shared" si="116"/>
        <v>Hong Kong, China to World</v>
      </c>
      <c r="H3733">
        <v>2015</v>
      </c>
      <c r="I3733" t="s">
        <v>724</v>
      </c>
      <c r="J3733">
        <v>6</v>
      </c>
      <c r="K3733">
        <v>354.851</v>
      </c>
      <c r="L3733" s="1">
        <f t="shared" si="117"/>
        <v>0.35485099999999997</v>
      </c>
    </row>
    <row r="3734" spans="1:12" ht="14.45">
      <c r="A3734" t="s">
        <v>723</v>
      </c>
      <c r="B3734" t="s">
        <v>848</v>
      </c>
      <c r="C3734">
        <v>741999</v>
      </c>
      <c r="D3734" t="s">
        <v>849</v>
      </c>
      <c r="E3734" t="s">
        <v>147</v>
      </c>
      <c r="F3734" t="s">
        <v>292</v>
      </c>
      <c r="G3734" t="str">
        <f t="shared" si="116"/>
        <v>Hong Kong, China to World</v>
      </c>
      <c r="H3734">
        <v>2016</v>
      </c>
      <c r="I3734" t="s">
        <v>724</v>
      </c>
      <c r="J3734">
        <v>6</v>
      </c>
      <c r="K3734">
        <v>145.24799999999999</v>
      </c>
      <c r="L3734" s="1">
        <f t="shared" si="117"/>
        <v>0.14524799999999999</v>
      </c>
    </row>
    <row r="3735" spans="1:12" ht="14.45">
      <c r="A3735" t="s">
        <v>723</v>
      </c>
      <c r="B3735" t="s">
        <v>848</v>
      </c>
      <c r="C3735">
        <v>741999</v>
      </c>
      <c r="D3735" t="s">
        <v>849</v>
      </c>
      <c r="E3735" t="s">
        <v>147</v>
      </c>
      <c r="F3735" t="s">
        <v>292</v>
      </c>
      <c r="G3735" t="str">
        <f t="shared" si="116"/>
        <v>Hong Kong, China to World</v>
      </c>
      <c r="H3735">
        <v>2017</v>
      </c>
      <c r="I3735" t="s">
        <v>724</v>
      </c>
      <c r="J3735">
        <v>6</v>
      </c>
      <c r="K3735">
        <v>72563.361999999994</v>
      </c>
      <c r="L3735" s="1">
        <f t="shared" si="117"/>
        <v>72.563361999999998</v>
      </c>
    </row>
    <row r="3736" spans="1:12" ht="14.45">
      <c r="A3736" t="s">
        <v>723</v>
      </c>
      <c r="B3736" t="s">
        <v>848</v>
      </c>
      <c r="C3736">
        <v>741999</v>
      </c>
      <c r="D3736" t="s">
        <v>849</v>
      </c>
      <c r="E3736" t="s">
        <v>670</v>
      </c>
      <c r="F3736" t="s">
        <v>670</v>
      </c>
      <c r="G3736" t="str">
        <f t="shared" si="116"/>
        <v>Hong Kong, China to EU27</v>
      </c>
      <c r="H3736">
        <v>2012</v>
      </c>
      <c r="I3736" t="s">
        <v>724</v>
      </c>
      <c r="J3736">
        <v>6</v>
      </c>
      <c r="K3736">
        <v>19.541</v>
      </c>
      <c r="L3736" s="1">
        <f t="shared" si="117"/>
        <v>1.9540999999999999E-2</v>
      </c>
    </row>
    <row r="3737" spans="1:12" ht="14.45">
      <c r="A3737" t="s">
        <v>723</v>
      </c>
      <c r="B3737" t="s">
        <v>848</v>
      </c>
      <c r="C3737">
        <v>741999</v>
      </c>
      <c r="D3737" t="s">
        <v>849</v>
      </c>
      <c r="E3737" t="s">
        <v>670</v>
      </c>
      <c r="F3737" t="s">
        <v>670</v>
      </c>
      <c r="G3737" t="str">
        <f t="shared" si="116"/>
        <v>Hong Kong, China to EU27</v>
      </c>
      <c r="H3737">
        <v>2013</v>
      </c>
      <c r="I3737" t="s">
        <v>724</v>
      </c>
      <c r="J3737">
        <v>6</v>
      </c>
      <c r="K3737">
        <v>0</v>
      </c>
      <c r="L3737" s="1">
        <f t="shared" si="117"/>
        <v>0</v>
      </c>
    </row>
    <row r="3738" spans="1:12" ht="14.45">
      <c r="A3738" t="s">
        <v>723</v>
      </c>
      <c r="B3738" t="s">
        <v>848</v>
      </c>
      <c r="C3738">
        <v>741999</v>
      </c>
      <c r="D3738" t="s">
        <v>849</v>
      </c>
      <c r="E3738" t="s">
        <v>670</v>
      </c>
      <c r="F3738" t="s">
        <v>670</v>
      </c>
      <c r="G3738" t="str">
        <f t="shared" si="116"/>
        <v>Hong Kong, China to EU27</v>
      </c>
      <c r="H3738">
        <v>2015</v>
      </c>
      <c r="I3738" t="s">
        <v>724</v>
      </c>
      <c r="J3738">
        <v>6</v>
      </c>
      <c r="K3738">
        <v>0</v>
      </c>
      <c r="L3738" s="1">
        <f t="shared" si="117"/>
        <v>0</v>
      </c>
    </row>
    <row r="3739" spans="1:12" ht="14.45">
      <c r="A3739" t="s">
        <v>723</v>
      </c>
      <c r="B3739" t="s">
        <v>848</v>
      </c>
      <c r="C3739">
        <v>741999</v>
      </c>
      <c r="D3739" t="s">
        <v>849</v>
      </c>
      <c r="E3739" t="s">
        <v>670</v>
      </c>
      <c r="F3739" t="s">
        <v>670</v>
      </c>
      <c r="G3739" t="str">
        <f t="shared" si="116"/>
        <v>Hong Kong, China to EU27</v>
      </c>
      <c r="H3739">
        <v>2016</v>
      </c>
      <c r="I3739" t="s">
        <v>724</v>
      </c>
      <c r="J3739">
        <v>6</v>
      </c>
      <c r="K3739">
        <v>0</v>
      </c>
      <c r="L3739" s="1">
        <f t="shared" si="117"/>
        <v>0</v>
      </c>
    </row>
    <row r="3740" spans="1:12" ht="14.45">
      <c r="A3740" t="s">
        <v>723</v>
      </c>
      <c r="B3740" t="s">
        <v>848</v>
      </c>
      <c r="C3740">
        <v>741999</v>
      </c>
      <c r="D3740" t="s">
        <v>849</v>
      </c>
      <c r="E3740" t="s">
        <v>670</v>
      </c>
      <c r="F3740" t="s">
        <v>670</v>
      </c>
      <c r="G3740" t="str">
        <f t="shared" si="116"/>
        <v>Hong Kong, China to EU27</v>
      </c>
      <c r="H3740">
        <v>2017</v>
      </c>
      <c r="I3740" t="s">
        <v>724</v>
      </c>
      <c r="J3740">
        <v>6</v>
      </c>
      <c r="K3740">
        <v>8741.0560000000005</v>
      </c>
      <c r="L3740" s="1">
        <f t="shared" si="117"/>
        <v>8.7410560000000004</v>
      </c>
    </row>
    <row r="3741" spans="1:12" ht="14.45">
      <c r="A3741" t="s">
        <v>723</v>
      </c>
      <c r="B3741" t="s">
        <v>848</v>
      </c>
      <c r="C3741">
        <v>761100</v>
      </c>
      <c r="D3741" t="s">
        <v>849</v>
      </c>
      <c r="E3741" t="s">
        <v>147</v>
      </c>
      <c r="F3741" t="s">
        <v>292</v>
      </c>
      <c r="G3741" t="str">
        <f t="shared" si="116"/>
        <v>Hong Kong, China to World</v>
      </c>
      <c r="H3741">
        <v>2014</v>
      </c>
      <c r="I3741" t="s">
        <v>724</v>
      </c>
      <c r="J3741">
        <v>6</v>
      </c>
      <c r="K3741">
        <v>0</v>
      </c>
      <c r="L3741" s="1">
        <f t="shared" si="117"/>
        <v>0</v>
      </c>
    </row>
    <row r="3742" spans="1:12" ht="14.45">
      <c r="A3742" t="s">
        <v>723</v>
      </c>
      <c r="B3742" t="s">
        <v>848</v>
      </c>
      <c r="C3742">
        <v>761100</v>
      </c>
      <c r="D3742" t="s">
        <v>849</v>
      </c>
      <c r="E3742" t="s">
        <v>147</v>
      </c>
      <c r="F3742" t="s">
        <v>292</v>
      </c>
      <c r="G3742" t="str">
        <f t="shared" si="116"/>
        <v>Hong Kong, China to World</v>
      </c>
      <c r="H3742">
        <v>2015</v>
      </c>
      <c r="I3742" t="s">
        <v>724</v>
      </c>
      <c r="J3742">
        <v>6</v>
      </c>
      <c r="K3742">
        <v>0</v>
      </c>
      <c r="L3742" s="1">
        <f t="shared" si="117"/>
        <v>0</v>
      </c>
    </row>
    <row r="3743" spans="1:12" ht="14.45">
      <c r="A3743" t="s">
        <v>723</v>
      </c>
      <c r="B3743" t="s">
        <v>848</v>
      </c>
      <c r="C3743">
        <v>761100</v>
      </c>
      <c r="D3743" t="s">
        <v>849</v>
      </c>
      <c r="E3743" t="s">
        <v>147</v>
      </c>
      <c r="F3743" t="s">
        <v>292</v>
      </c>
      <c r="G3743" t="str">
        <f t="shared" si="116"/>
        <v>Hong Kong, China to World</v>
      </c>
      <c r="H3743">
        <v>2016</v>
      </c>
      <c r="I3743" t="s">
        <v>724</v>
      </c>
      <c r="J3743">
        <v>6</v>
      </c>
      <c r="K3743">
        <v>0</v>
      </c>
      <c r="L3743" s="1">
        <f t="shared" si="117"/>
        <v>0</v>
      </c>
    </row>
    <row r="3744" spans="1:12" ht="14.45">
      <c r="A3744" t="s">
        <v>723</v>
      </c>
      <c r="B3744" t="s">
        <v>848</v>
      </c>
      <c r="C3744">
        <v>761100</v>
      </c>
      <c r="D3744" t="s">
        <v>849</v>
      </c>
      <c r="E3744" t="s">
        <v>147</v>
      </c>
      <c r="F3744" t="s">
        <v>292</v>
      </c>
      <c r="G3744" t="str">
        <f t="shared" si="116"/>
        <v>Hong Kong, China to World</v>
      </c>
      <c r="H3744">
        <v>2017</v>
      </c>
      <c r="I3744" t="s">
        <v>724</v>
      </c>
      <c r="J3744">
        <v>6</v>
      </c>
      <c r="K3744">
        <v>105.069</v>
      </c>
      <c r="L3744" s="1">
        <f t="shared" si="117"/>
        <v>0.105069</v>
      </c>
    </row>
    <row r="3745" spans="1:12" ht="14.45">
      <c r="A3745" t="s">
        <v>723</v>
      </c>
      <c r="B3745" t="s">
        <v>848</v>
      </c>
      <c r="C3745">
        <v>8405</v>
      </c>
      <c r="D3745" t="s">
        <v>849</v>
      </c>
      <c r="E3745" t="s">
        <v>147</v>
      </c>
      <c r="F3745" t="s">
        <v>292</v>
      </c>
      <c r="G3745" t="str">
        <f t="shared" si="116"/>
        <v>Hong Kong, China to World</v>
      </c>
      <c r="H3745">
        <v>2012</v>
      </c>
      <c r="I3745" t="s">
        <v>724</v>
      </c>
      <c r="J3745">
        <v>6</v>
      </c>
      <c r="K3745">
        <v>0</v>
      </c>
      <c r="L3745" s="1">
        <f t="shared" si="117"/>
        <v>0</v>
      </c>
    </row>
    <row r="3746" spans="1:12" ht="14.45">
      <c r="A3746" t="s">
        <v>723</v>
      </c>
      <c r="B3746" t="s">
        <v>848</v>
      </c>
      <c r="C3746">
        <v>8405</v>
      </c>
      <c r="D3746" t="s">
        <v>849</v>
      </c>
      <c r="E3746" t="s">
        <v>147</v>
      </c>
      <c r="F3746" t="s">
        <v>292</v>
      </c>
      <c r="G3746" t="str">
        <f t="shared" si="116"/>
        <v>Hong Kong, China to World</v>
      </c>
      <c r="H3746">
        <v>2013</v>
      </c>
      <c r="I3746" t="s">
        <v>724</v>
      </c>
      <c r="J3746">
        <v>6</v>
      </c>
      <c r="K3746">
        <v>0</v>
      </c>
      <c r="L3746" s="1">
        <f t="shared" si="117"/>
        <v>0</v>
      </c>
    </row>
    <row r="3747" spans="1:12" ht="14.45">
      <c r="A3747" t="s">
        <v>723</v>
      </c>
      <c r="B3747" t="s">
        <v>848</v>
      </c>
      <c r="C3747">
        <v>8405</v>
      </c>
      <c r="D3747" t="s">
        <v>849</v>
      </c>
      <c r="E3747" t="s">
        <v>147</v>
      </c>
      <c r="F3747" t="s">
        <v>292</v>
      </c>
      <c r="G3747" t="str">
        <f t="shared" si="116"/>
        <v>Hong Kong, China to World</v>
      </c>
      <c r="H3747">
        <v>2014</v>
      </c>
      <c r="I3747" t="s">
        <v>724</v>
      </c>
      <c r="J3747">
        <v>6</v>
      </c>
      <c r="K3747">
        <v>0</v>
      </c>
      <c r="L3747" s="1">
        <f t="shared" si="117"/>
        <v>0</v>
      </c>
    </row>
    <row r="3748" spans="1:12" ht="14.45">
      <c r="A3748" t="s">
        <v>723</v>
      </c>
      <c r="B3748" t="s">
        <v>848</v>
      </c>
      <c r="C3748">
        <v>8405</v>
      </c>
      <c r="D3748" t="s">
        <v>849</v>
      </c>
      <c r="E3748" t="s">
        <v>147</v>
      </c>
      <c r="F3748" t="s">
        <v>292</v>
      </c>
      <c r="G3748" t="str">
        <f t="shared" si="116"/>
        <v>Hong Kong, China to World</v>
      </c>
      <c r="H3748">
        <v>2015</v>
      </c>
      <c r="I3748" t="s">
        <v>724</v>
      </c>
      <c r="J3748">
        <v>6</v>
      </c>
      <c r="K3748">
        <v>0</v>
      </c>
      <c r="L3748" s="1">
        <f t="shared" si="117"/>
        <v>0</v>
      </c>
    </row>
    <row r="3749" spans="1:12" ht="14.45">
      <c r="A3749" t="s">
        <v>723</v>
      </c>
      <c r="B3749" t="s">
        <v>848</v>
      </c>
      <c r="C3749">
        <v>8405</v>
      </c>
      <c r="D3749" t="s">
        <v>849</v>
      </c>
      <c r="E3749" t="s">
        <v>147</v>
      </c>
      <c r="F3749" t="s">
        <v>292</v>
      </c>
      <c r="G3749" t="str">
        <f t="shared" si="116"/>
        <v>Hong Kong, China to World</v>
      </c>
      <c r="H3749">
        <v>2016</v>
      </c>
      <c r="I3749" t="s">
        <v>724</v>
      </c>
      <c r="J3749">
        <v>6</v>
      </c>
      <c r="K3749">
        <v>15.180999999999999</v>
      </c>
      <c r="L3749" s="1">
        <f t="shared" si="117"/>
        <v>1.5180999999999998E-2</v>
      </c>
    </row>
    <row r="3750" spans="1:12" ht="14.45">
      <c r="A3750" t="s">
        <v>723</v>
      </c>
      <c r="B3750" t="s">
        <v>848</v>
      </c>
      <c r="C3750">
        <v>8405</v>
      </c>
      <c r="D3750" t="s">
        <v>849</v>
      </c>
      <c r="E3750" t="s">
        <v>147</v>
      </c>
      <c r="F3750" t="s">
        <v>292</v>
      </c>
      <c r="G3750" t="str">
        <f t="shared" si="116"/>
        <v>Hong Kong, China to World</v>
      </c>
      <c r="H3750">
        <v>2017</v>
      </c>
      <c r="I3750" t="s">
        <v>724</v>
      </c>
      <c r="J3750">
        <v>6</v>
      </c>
      <c r="K3750">
        <v>3495.7269999999999</v>
      </c>
      <c r="L3750" s="1">
        <f t="shared" si="117"/>
        <v>3.495727</v>
      </c>
    </row>
    <row r="3751" spans="1:12" ht="14.45">
      <c r="A3751" t="s">
        <v>723</v>
      </c>
      <c r="B3751" t="s">
        <v>848</v>
      </c>
      <c r="C3751">
        <v>8405</v>
      </c>
      <c r="D3751" t="s">
        <v>849</v>
      </c>
      <c r="E3751" t="s">
        <v>670</v>
      </c>
      <c r="F3751" t="s">
        <v>670</v>
      </c>
      <c r="G3751" t="str">
        <f t="shared" si="116"/>
        <v>Hong Kong, China to EU27</v>
      </c>
      <c r="H3751">
        <v>2012</v>
      </c>
      <c r="I3751" t="s">
        <v>724</v>
      </c>
      <c r="J3751">
        <v>6</v>
      </c>
      <c r="K3751">
        <v>0</v>
      </c>
      <c r="L3751" s="1">
        <f t="shared" si="117"/>
        <v>0</v>
      </c>
    </row>
    <row r="3752" spans="1:12" ht="14.45">
      <c r="A3752" t="s">
        <v>723</v>
      </c>
      <c r="B3752" t="s">
        <v>848</v>
      </c>
      <c r="C3752">
        <v>8405</v>
      </c>
      <c r="D3752" t="s">
        <v>849</v>
      </c>
      <c r="E3752" t="s">
        <v>670</v>
      </c>
      <c r="F3752" t="s">
        <v>670</v>
      </c>
      <c r="G3752" t="str">
        <f t="shared" si="116"/>
        <v>Hong Kong, China to EU27</v>
      </c>
      <c r="H3752">
        <v>2013</v>
      </c>
      <c r="I3752" t="s">
        <v>724</v>
      </c>
      <c r="J3752">
        <v>6</v>
      </c>
      <c r="K3752">
        <v>0</v>
      </c>
      <c r="L3752" s="1">
        <f t="shared" si="117"/>
        <v>0</v>
      </c>
    </row>
    <row r="3753" spans="1:12" ht="14.45">
      <c r="A3753" t="s">
        <v>723</v>
      </c>
      <c r="B3753" t="s">
        <v>848</v>
      </c>
      <c r="C3753">
        <v>8405</v>
      </c>
      <c r="D3753" t="s">
        <v>849</v>
      </c>
      <c r="E3753" t="s">
        <v>670</v>
      </c>
      <c r="F3753" t="s">
        <v>670</v>
      </c>
      <c r="G3753" t="str">
        <f t="shared" si="116"/>
        <v>Hong Kong, China to EU27</v>
      </c>
      <c r="H3753">
        <v>2014</v>
      </c>
      <c r="I3753" t="s">
        <v>724</v>
      </c>
      <c r="J3753">
        <v>6</v>
      </c>
      <c r="K3753">
        <v>0</v>
      </c>
      <c r="L3753" s="1">
        <f t="shared" si="117"/>
        <v>0</v>
      </c>
    </row>
    <row r="3754" spans="1:12" ht="14.45">
      <c r="A3754" t="s">
        <v>723</v>
      </c>
      <c r="B3754" t="s">
        <v>848</v>
      </c>
      <c r="C3754">
        <v>8405</v>
      </c>
      <c r="D3754" t="s">
        <v>849</v>
      </c>
      <c r="E3754" t="s">
        <v>670</v>
      </c>
      <c r="F3754" t="s">
        <v>670</v>
      </c>
      <c r="G3754" t="str">
        <f t="shared" si="116"/>
        <v>Hong Kong, China to EU27</v>
      </c>
      <c r="H3754">
        <v>2015</v>
      </c>
      <c r="I3754" t="s">
        <v>724</v>
      </c>
      <c r="J3754">
        <v>6</v>
      </c>
      <c r="K3754">
        <v>0</v>
      </c>
      <c r="L3754" s="1">
        <f t="shared" si="117"/>
        <v>0</v>
      </c>
    </row>
    <row r="3755" spans="1:12" ht="14.45">
      <c r="A3755" t="s">
        <v>723</v>
      </c>
      <c r="B3755" t="s">
        <v>848</v>
      </c>
      <c r="C3755">
        <v>8405</v>
      </c>
      <c r="D3755" t="s">
        <v>849</v>
      </c>
      <c r="E3755" t="s">
        <v>670</v>
      </c>
      <c r="F3755" t="s">
        <v>670</v>
      </c>
      <c r="G3755" t="str">
        <f t="shared" si="116"/>
        <v>Hong Kong, China to EU27</v>
      </c>
      <c r="H3755">
        <v>2016</v>
      </c>
      <c r="I3755" t="s">
        <v>724</v>
      </c>
      <c r="J3755">
        <v>6</v>
      </c>
      <c r="K3755">
        <v>0</v>
      </c>
      <c r="L3755" s="1">
        <f t="shared" si="117"/>
        <v>0</v>
      </c>
    </row>
    <row r="3756" spans="1:12" ht="14.45">
      <c r="A3756" t="s">
        <v>723</v>
      </c>
      <c r="B3756" t="s">
        <v>848</v>
      </c>
      <c r="C3756">
        <v>8405</v>
      </c>
      <c r="D3756" t="s">
        <v>849</v>
      </c>
      <c r="E3756" t="s">
        <v>670</v>
      </c>
      <c r="F3756" t="s">
        <v>670</v>
      </c>
      <c r="G3756" t="str">
        <f t="shared" si="116"/>
        <v>Hong Kong, China to EU27</v>
      </c>
      <c r="H3756">
        <v>2017</v>
      </c>
      <c r="I3756" t="s">
        <v>724</v>
      </c>
      <c r="J3756">
        <v>6</v>
      </c>
      <c r="K3756">
        <v>63.082999999999998</v>
      </c>
      <c r="L3756" s="1">
        <f t="shared" si="117"/>
        <v>6.3083E-2</v>
      </c>
    </row>
    <row r="3757" spans="1:12" ht="14.45">
      <c r="A3757" t="s">
        <v>723</v>
      </c>
      <c r="B3757" t="s">
        <v>848</v>
      </c>
      <c r="C3757">
        <v>841931</v>
      </c>
      <c r="D3757" t="s">
        <v>849</v>
      </c>
      <c r="E3757" t="s">
        <v>147</v>
      </c>
      <c r="F3757" t="s">
        <v>292</v>
      </c>
      <c r="G3757" t="str">
        <f t="shared" si="116"/>
        <v>Hong Kong, China to World</v>
      </c>
      <c r="H3757">
        <v>2014</v>
      </c>
      <c r="I3757" t="s">
        <v>724</v>
      </c>
      <c r="J3757">
        <v>6</v>
      </c>
      <c r="K3757">
        <v>0</v>
      </c>
      <c r="L3757" s="1">
        <f t="shared" si="117"/>
        <v>0</v>
      </c>
    </row>
    <row r="3758" spans="1:12" ht="14.45">
      <c r="A3758" t="s">
        <v>723</v>
      </c>
      <c r="B3758" t="s">
        <v>848</v>
      </c>
      <c r="C3758">
        <v>841940</v>
      </c>
      <c r="D3758" t="s">
        <v>849</v>
      </c>
      <c r="E3758" t="s">
        <v>147</v>
      </c>
      <c r="F3758" t="s">
        <v>292</v>
      </c>
      <c r="G3758" t="str">
        <f t="shared" si="116"/>
        <v>Hong Kong, China to World</v>
      </c>
      <c r="H3758">
        <v>2012</v>
      </c>
      <c r="I3758" t="s">
        <v>724</v>
      </c>
      <c r="J3758">
        <v>6</v>
      </c>
      <c r="K3758">
        <v>0</v>
      </c>
      <c r="L3758" s="1">
        <f t="shared" si="117"/>
        <v>0</v>
      </c>
    </row>
    <row r="3759" spans="1:12" ht="14.45">
      <c r="A3759" t="s">
        <v>723</v>
      </c>
      <c r="B3759" t="s">
        <v>848</v>
      </c>
      <c r="C3759">
        <v>841940</v>
      </c>
      <c r="D3759" t="s">
        <v>849</v>
      </c>
      <c r="E3759" t="s">
        <v>147</v>
      </c>
      <c r="F3759" t="s">
        <v>292</v>
      </c>
      <c r="G3759" t="str">
        <f t="shared" si="116"/>
        <v>Hong Kong, China to World</v>
      </c>
      <c r="H3759">
        <v>2013</v>
      </c>
      <c r="I3759" t="s">
        <v>724</v>
      </c>
      <c r="J3759">
        <v>6</v>
      </c>
      <c r="K3759">
        <v>0</v>
      </c>
      <c r="L3759" s="1">
        <f t="shared" si="117"/>
        <v>0</v>
      </c>
    </row>
    <row r="3760" spans="1:12" ht="14.45">
      <c r="A3760" t="s">
        <v>723</v>
      </c>
      <c r="B3760" t="s">
        <v>848</v>
      </c>
      <c r="C3760">
        <v>841940</v>
      </c>
      <c r="D3760" t="s">
        <v>849</v>
      </c>
      <c r="E3760" t="s">
        <v>147</v>
      </c>
      <c r="F3760" t="s">
        <v>292</v>
      </c>
      <c r="G3760" t="str">
        <f t="shared" si="116"/>
        <v>Hong Kong, China to World</v>
      </c>
      <c r="H3760">
        <v>2014</v>
      </c>
      <c r="I3760" t="s">
        <v>724</v>
      </c>
      <c r="J3760">
        <v>6</v>
      </c>
      <c r="K3760">
        <v>0</v>
      </c>
      <c r="L3760" s="1">
        <f t="shared" si="117"/>
        <v>0</v>
      </c>
    </row>
    <row r="3761" spans="1:12" ht="14.45">
      <c r="A3761" t="s">
        <v>723</v>
      </c>
      <c r="B3761" t="s">
        <v>848</v>
      </c>
      <c r="C3761">
        <v>841940</v>
      </c>
      <c r="D3761" t="s">
        <v>849</v>
      </c>
      <c r="E3761" t="s">
        <v>147</v>
      </c>
      <c r="F3761" t="s">
        <v>292</v>
      </c>
      <c r="G3761" t="str">
        <f t="shared" si="116"/>
        <v>Hong Kong, China to World</v>
      </c>
      <c r="H3761">
        <v>2015</v>
      </c>
      <c r="I3761" t="s">
        <v>724</v>
      </c>
      <c r="J3761">
        <v>6</v>
      </c>
      <c r="K3761">
        <v>0</v>
      </c>
      <c r="L3761" s="1">
        <f t="shared" si="117"/>
        <v>0</v>
      </c>
    </row>
    <row r="3762" spans="1:12" ht="14.45">
      <c r="A3762" t="s">
        <v>723</v>
      </c>
      <c r="B3762" t="s">
        <v>848</v>
      </c>
      <c r="C3762">
        <v>841940</v>
      </c>
      <c r="D3762" t="s">
        <v>849</v>
      </c>
      <c r="E3762" t="s">
        <v>147</v>
      </c>
      <c r="F3762" t="s">
        <v>292</v>
      </c>
      <c r="G3762" t="str">
        <f t="shared" si="116"/>
        <v>Hong Kong, China to World</v>
      </c>
      <c r="H3762">
        <v>2016</v>
      </c>
      <c r="I3762" t="s">
        <v>724</v>
      </c>
      <c r="J3762">
        <v>6</v>
      </c>
      <c r="K3762">
        <v>3.653</v>
      </c>
      <c r="L3762" s="1">
        <f t="shared" si="117"/>
        <v>3.653E-3</v>
      </c>
    </row>
    <row r="3763" spans="1:12" ht="14.45">
      <c r="A3763" t="s">
        <v>723</v>
      </c>
      <c r="B3763" t="s">
        <v>848</v>
      </c>
      <c r="C3763">
        <v>841940</v>
      </c>
      <c r="D3763" t="s">
        <v>849</v>
      </c>
      <c r="E3763" t="s">
        <v>147</v>
      </c>
      <c r="F3763" t="s">
        <v>292</v>
      </c>
      <c r="G3763" t="str">
        <f t="shared" si="116"/>
        <v>Hong Kong, China to World</v>
      </c>
      <c r="H3763">
        <v>2017</v>
      </c>
      <c r="I3763" t="s">
        <v>724</v>
      </c>
      <c r="J3763">
        <v>6</v>
      </c>
      <c r="K3763">
        <v>1313.154</v>
      </c>
      <c r="L3763" s="1">
        <f t="shared" si="117"/>
        <v>1.3131539999999999</v>
      </c>
    </row>
    <row r="3764" spans="1:12" ht="14.45">
      <c r="A3764" t="s">
        <v>723</v>
      </c>
      <c r="B3764" t="s">
        <v>848</v>
      </c>
      <c r="C3764">
        <v>841940</v>
      </c>
      <c r="D3764" t="s">
        <v>849</v>
      </c>
      <c r="E3764" t="s">
        <v>670</v>
      </c>
      <c r="F3764" t="s">
        <v>670</v>
      </c>
      <c r="G3764" t="str">
        <f t="shared" si="116"/>
        <v>Hong Kong, China to EU27</v>
      </c>
      <c r="H3764">
        <v>2015</v>
      </c>
      <c r="I3764" t="s">
        <v>724</v>
      </c>
      <c r="J3764">
        <v>6</v>
      </c>
      <c r="K3764">
        <v>0</v>
      </c>
      <c r="L3764" s="1">
        <f t="shared" si="117"/>
        <v>0</v>
      </c>
    </row>
    <row r="3765" spans="1:12" ht="14.45">
      <c r="A3765" t="s">
        <v>723</v>
      </c>
      <c r="B3765" t="s">
        <v>848</v>
      </c>
      <c r="C3765">
        <v>842129</v>
      </c>
      <c r="D3765" t="s">
        <v>849</v>
      </c>
      <c r="E3765" t="s">
        <v>147</v>
      </c>
      <c r="F3765" t="s">
        <v>292</v>
      </c>
      <c r="G3765" t="str">
        <f t="shared" si="116"/>
        <v>Hong Kong, China to World</v>
      </c>
      <c r="H3765">
        <v>2012</v>
      </c>
      <c r="I3765" t="s">
        <v>724</v>
      </c>
      <c r="J3765">
        <v>6</v>
      </c>
      <c r="K3765">
        <v>372.44</v>
      </c>
      <c r="L3765" s="1">
        <f t="shared" si="117"/>
        <v>0.37243999999999999</v>
      </c>
    </row>
    <row r="3766" spans="1:12" ht="14.45">
      <c r="A3766" t="s">
        <v>723</v>
      </c>
      <c r="B3766" t="s">
        <v>848</v>
      </c>
      <c r="C3766">
        <v>842129</v>
      </c>
      <c r="D3766" t="s">
        <v>849</v>
      </c>
      <c r="E3766" t="s">
        <v>147</v>
      </c>
      <c r="F3766" t="s">
        <v>292</v>
      </c>
      <c r="G3766" t="str">
        <f t="shared" si="116"/>
        <v>Hong Kong, China to World</v>
      </c>
      <c r="H3766">
        <v>2013</v>
      </c>
      <c r="I3766" t="s">
        <v>724</v>
      </c>
      <c r="J3766">
        <v>6</v>
      </c>
      <c r="K3766">
        <v>93.605000000000004</v>
      </c>
      <c r="L3766" s="1">
        <f t="shared" si="117"/>
        <v>9.3605000000000008E-2</v>
      </c>
    </row>
    <row r="3767" spans="1:12" ht="14.45">
      <c r="A3767" t="s">
        <v>723</v>
      </c>
      <c r="B3767" t="s">
        <v>848</v>
      </c>
      <c r="C3767">
        <v>842129</v>
      </c>
      <c r="D3767" t="s">
        <v>849</v>
      </c>
      <c r="E3767" t="s">
        <v>147</v>
      </c>
      <c r="F3767" t="s">
        <v>292</v>
      </c>
      <c r="G3767" t="str">
        <f t="shared" si="116"/>
        <v>Hong Kong, China to World</v>
      </c>
      <c r="H3767">
        <v>2014</v>
      </c>
      <c r="I3767" t="s">
        <v>724</v>
      </c>
      <c r="J3767">
        <v>6</v>
      </c>
      <c r="K3767">
        <v>0</v>
      </c>
      <c r="L3767" s="1">
        <f t="shared" si="117"/>
        <v>0</v>
      </c>
    </row>
    <row r="3768" spans="1:12" ht="14.45">
      <c r="A3768" t="s">
        <v>723</v>
      </c>
      <c r="B3768" t="s">
        <v>848</v>
      </c>
      <c r="C3768">
        <v>842129</v>
      </c>
      <c r="D3768" t="s">
        <v>849</v>
      </c>
      <c r="E3768" t="s">
        <v>147</v>
      </c>
      <c r="F3768" t="s">
        <v>292</v>
      </c>
      <c r="G3768" t="str">
        <f t="shared" si="116"/>
        <v>Hong Kong, China to World</v>
      </c>
      <c r="H3768">
        <v>2015</v>
      </c>
      <c r="I3768" t="s">
        <v>724</v>
      </c>
      <c r="J3768">
        <v>6</v>
      </c>
      <c r="K3768">
        <v>156.53700000000001</v>
      </c>
      <c r="L3768" s="1">
        <f t="shared" si="117"/>
        <v>0.15653700000000001</v>
      </c>
    </row>
    <row r="3769" spans="1:12" ht="14.45">
      <c r="A3769" t="s">
        <v>723</v>
      </c>
      <c r="B3769" t="s">
        <v>848</v>
      </c>
      <c r="C3769">
        <v>842129</v>
      </c>
      <c r="D3769" t="s">
        <v>849</v>
      </c>
      <c r="E3769" t="s">
        <v>147</v>
      </c>
      <c r="F3769" t="s">
        <v>292</v>
      </c>
      <c r="G3769" t="str">
        <f t="shared" si="116"/>
        <v>Hong Kong, China to World</v>
      </c>
      <c r="H3769">
        <v>2016</v>
      </c>
      <c r="I3769" t="s">
        <v>724</v>
      </c>
      <c r="J3769">
        <v>6</v>
      </c>
      <c r="K3769">
        <v>0</v>
      </c>
      <c r="L3769" s="1">
        <f t="shared" si="117"/>
        <v>0</v>
      </c>
    </row>
    <row r="3770" spans="1:12" ht="14.45">
      <c r="A3770" t="s">
        <v>723</v>
      </c>
      <c r="B3770" t="s">
        <v>848</v>
      </c>
      <c r="C3770">
        <v>842129</v>
      </c>
      <c r="D3770" t="s">
        <v>849</v>
      </c>
      <c r="E3770" t="s">
        <v>147</v>
      </c>
      <c r="F3770" t="s">
        <v>292</v>
      </c>
      <c r="G3770" t="str">
        <f t="shared" si="116"/>
        <v>Hong Kong, China to World</v>
      </c>
      <c r="H3770">
        <v>2017</v>
      </c>
      <c r="I3770" t="s">
        <v>724</v>
      </c>
      <c r="J3770">
        <v>6</v>
      </c>
      <c r="K3770">
        <v>24287.030999999999</v>
      </c>
      <c r="L3770" s="1">
        <f t="shared" si="117"/>
        <v>24.287030999999999</v>
      </c>
    </row>
    <row r="3771" spans="1:12" ht="14.45">
      <c r="A3771" t="s">
        <v>723</v>
      </c>
      <c r="B3771" t="s">
        <v>848</v>
      </c>
      <c r="C3771">
        <v>842129</v>
      </c>
      <c r="D3771" t="s">
        <v>849</v>
      </c>
      <c r="E3771" t="s">
        <v>670</v>
      </c>
      <c r="F3771" t="s">
        <v>670</v>
      </c>
      <c r="G3771" t="str">
        <f t="shared" si="116"/>
        <v>Hong Kong, China to EU27</v>
      </c>
      <c r="H3771">
        <v>2012</v>
      </c>
      <c r="I3771" t="s">
        <v>724</v>
      </c>
      <c r="J3771">
        <v>6</v>
      </c>
      <c r="K3771">
        <v>0</v>
      </c>
      <c r="L3771" s="1">
        <f t="shared" si="117"/>
        <v>0</v>
      </c>
    </row>
    <row r="3772" spans="1:12" ht="14.45">
      <c r="A3772" t="s">
        <v>723</v>
      </c>
      <c r="B3772" t="s">
        <v>848</v>
      </c>
      <c r="C3772">
        <v>842129</v>
      </c>
      <c r="D3772" t="s">
        <v>849</v>
      </c>
      <c r="E3772" t="s">
        <v>670</v>
      </c>
      <c r="F3772" t="s">
        <v>670</v>
      </c>
      <c r="G3772" t="str">
        <f t="shared" si="116"/>
        <v>Hong Kong, China to EU27</v>
      </c>
      <c r="H3772">
        <v>2013</v>
      </c>
      <c r="I3772" t="s">
        <v>724</v>
      </c>
      <c r="J3772">
        <v>6</v>
      </c>
      <c r="K3772">
        <v>0</v>
      </c>
      <c r="L3772" s="1">
        <f t="shared" si="117"/>
        <v>0</v>
      </c>
    </row>
    <row r="3773" spans="1:12" ht="14.45">
      <c r="A3773" t="s">
        <v>723</v>
      </c>
      <c r="B3773" t="s">
        <v>848</v>
      </c>
      <c r="C3773">
        <v>842129</v>
      </c>
      <c r="D3773" t="s">
        <v>849</v>
      </c>
      <c r="E3773" t="s">
        <v>670</v>
      </c>
      <c r="F3773" t="s">
        <v>670</v>
      </c>
      <c r="G3773" t="str">
        <f t="shared" si="116"/>
        <v>Hong Kong, China to EU27</v>
      </c>
      <c r="H3773">
        <v>2014</v>
      </c>
      <c r="I3773" t="s">
        <v>724</v>
      </c>
      <c r="J3773">
        <v>6</v>
      </c>
      <c r="K3773">
        <v>0</v>
      </c>
      <c r="L3773" s="1">
        <f t="shared" si="117"/>
        <v>0</v>
      </c>
    </row>
    <row r="3774" spans="1:12" ht="14.45">
      <c r="A3774" t="s">
        <v>723</v>
      </c>
      <c r="B3774" t="s">
        <v>848</v>
      </c>
      <c r="C3774">
        <v>842129</v>
      </c>
      <c r="D3774" t="s">
        <v>849</v>
      </c>
      <c r="E3774" t="s">
        <v>670</v>
      </c>
      <c r="F3774" t="s">
        <v>670</v>
      </c>
      <c r="G3774" t="str">
        <f t="shared" si="116"/>
        <v>Hong Kong, China to EU27</v>
      </c>
      <c r="H3774">
        <v>2015</v>
      </c>
      <c r="I3774" t="s">
        <v>724</v>
      </c>
      <c r="J3774">
        <v>6</v>
      </c>
      <c r="K3774">
        <v>0</v>
      </c>
      <c r="L3774" s="1">
        <f t="shared" si="117"/>
        <v>0</v>
      </c>
    </row>
    <row r="3775" spans="1:12" ht="14.45">
      <c r="A3775" t="s">
        <v>723</v>
      </c>
      <c r="B3775" t="s">
        <v>848</v>
      </c>
      <c r="C3775">
        <v>842129</v>
      </c>
      <c r="D3775" t="s">
        <v>849</v>
      </c>
      <c r="E3775" t="s">
        <v>670</v>
      </c>
      <c r="F3775" t="s">
        <v>670</v>
      </c>
      <c r="G3775" t="str">
        <f t="shared" si="116"/>
        <v>Hong Kong, China to EU27</v>
      </c>
      <c r="H3775">
        <v>2016</v>
      </c>
      <c r="I3775" t="s">
        <v>724</v>
      </c>
      <c r="J3775">
        <v>6</v>
      </c>
      <c r="K3775">
        <v>0</v>
      </c>
      <c r="L3775" s="1">
        <f t="shared" si="117"/>
        <v>0</v>
      </c>
    </row>
    <row r="3776" spans="1:12" ht="14.45">
      <c r="A3776" t="s">
        <v>723</v>
      </c>
      <c r="B3776" t="s">
        <v>848</v>
      </c>
      <c r="C3776">
        <v>842129</v>
      </c>
      <c r="D3776" t="s">
        <v>849</v>
      </c>
      <c r="E3776" t="s">
        <v>670</v>
      </c>
      <c r="F3776" t="s">
        <v>670</v>
      </c>
      <c r="G3776" t="str">
        <f t="shared" si="116"/>
        <v>Hong Kong, China to EU27</v>
      </c>
      <c r="H3776">
        <v>2017</v>
      </c>
      <c r="I3776" t="s">
        <v>724</v>
      </c>
      <c r="J3776">
        <v>6</v>
      </c>
      <c r="K3776">
        <v>285.15199999999999</v>
      </c>
      <c r="L3776" s="1">
        <f t="shared" si="117"/>
        <v>0.28515199999999996</v>
      </c>
    </row>
    <row r="3777" spans="1:12" ht="14.45">
      <c r="A3777" t="s">
        <v>723</v>
      </c>
      <c r="B3777" t="s">
        <v>848</v>
      </c>
      <c r="C3777">
        <v>842139</v>
      </c>
      <c r="D3777" t="s">
        <v>849</v>
      </c>
      <c r="E3777" t="s">
        <v>147</v>
      </c>
      <c r="F3777" t="s">
        <v>292</v>
      </c>
      <c r="G3777" t="str">
        <f t="shared" si="116"/>
        <v>Hong Kong, China to World</v>
      </c>
      <c r="H3777">
        <v>2012</v>
      </c>
      <c r="I3777" t="s">
        <v>724</v>
      </c>
      <c r="J3777">
        <v>6</v>
      </c>
      <c r="K3777">
        <v>555.53499999999997</v>
      </c>
      <c r="L3777" s="1">
        <f t="shared" si="117"/>
        <v>0.555535</v>
      </c>
    </row>
    <row r="3778" spans="1:12" ht="14.45">
      <c r="A3778" t="s">
        <v>723</v>
      </c>
      <c r="B3778" t="s">
        <v>848</v>
      </c>
      <c r="C3778">
        <v>842139</v>
      </c>
      <c r="D3778" t="s">
        <v>849</v>
      </c>
      <c r="E3778" t="s">
        <v>147</v>
      </c>
      <c r="F3778" t="s">
        <v>292</v>
      </c>
      <c r="G3778" t="str">
        <f t="shared" si="116"/>
        <v>Hong Kong, China to World</v>
      </c>
      <c r="H3778">
        <v>2013</v>
      </c>
      <c r="I3778" t="s">
        <v>724</v>
      </c>
      <c r="J3778">
        <v>6</v>
      </c>
      <c r="K3778">
        <v>401</v>
      </c>
      <c r="L3778" s="1">
        <f t="shared" si="117"/>
        <v>0.40100000000000002</v>
      </c>
    </row>
    <row r="3779" spans="1:12" ht="14.45">
      <c r="A3779" t="s">
        <v>723</v>
      </c>
      <c r="B3779" t="s">
        <v>848</v>
      </c>
      <c r="C3779">
        <v>842139</v>
      </c>
      <c r="D3779" t="s">
        <v>849</v>
      </c>
      <c r="E3779" t="s">
        <v>147</v>
      </c>
      <c r="F3779" t="s">
        <v>292</v>
      </c>
      <c r="G3779" t="str">
        <f t="shared" si="116"/>
        <v>Hong Kong, China to World</v>
      </c>
      <c r="H3779">
        <v>2014</v>
      </c>
      <c r="I3779" t="s">
        <v>724</v>
      </c>
      <c r="J3779">
        <v>6</v>
      </c>
      <c r="K3779">
        <v>298.63600000000002</v>
      </c>
      <c r="L3779" s="1">
        <f t="shared" si="117"/>
        <v>0.29863600000000001</v>
      </c>
    </row>
    <row r="3780" spans="1:12" ht="14.45">
      <c r="A3780" t="s">
        <v>723</v>
      </c>
      <c r="B3780" t="s">
        <v>848</v>
      </c>
      <c r="C3780">
        <v>842139</v>
      </c>
      <c r="D3780" t="s">
        <v>849</v>
      </c>
      <c r="E3780" t="s">
        <v>147</v>
      </c>
      <c r="F3780" t="s">
        <v>292</v>
      </c>
      <c r="G3780" t="str">
        <f t="shared" si="116"/>
        <v>Hong Kong, China to World</v>
      </c>
      <c r="H3780">
        <v>2015</v>
      </c>
      <c r="I3780" t="s">
        <v>724</v>
      </c>
      <c r="J3780">
        <v>6</v>
      </c>
      <c r="K3780">
        <v>93.644000000000005</v>
      </c>
      <c r="L3780" s="1">
        <f t="shared" si="117"/>
        <v>9.3644000000000005E-2</v>
      </c>
    </row>
    <row r="3781" spans="1:12" ht="14.45">
      <c r="A3781" t="s">
        <v>723</v>
      </c>
      <c r="B3781" t="s">
        <v>848</v>
      </c>
      <c r="C3781">
        <v>842139</v>
      </c>
      <c r="D3781" t="s">
        <v>849</v>
      </c>
      <c r="E3781" t="s">
        <v>147</v>
      </c>
      <c r="F3781" t="s">
        <v>292</v>
      </c>
      <c r="G3781" t="str">
        <f t="shared" si="116"/>
        <v>Hong Kong, China to World</v>
      </c>
      <c r="H3781">
        <v>2016</v>
      </c>
      <c r="I3781" t="s">
        <v>724</v>
      </c>
      <c r="J3781">
        <v>6</v>
      </c>
      <c r="K3781">
        <v>99.123999999999995</v>
      </c>
      <c r="L3781" s="1">
        <f t="shared" si="117"/>
        <v>9.912399999999999E-2</v>
      </c>
    </row>
    <row r="3782" spans="1:12" ht="14.45">
      <c r="A3782" t="s">
        <v>723</v>
      </c>
      <c r="B3782" t="s">
        <v>848</v>
      </c>
      <c r="C3782">
        <v>842139</v>
      </c>
      <c r="D3782" t="s">
        <v>849</v>
      </c>
      <c r="E3782" t="s">
        <v>147</v>
      </c>
      <c r="F3782" t="s">
        <v>292</v>
      </c>
      <c r="G3782" t="str">
        <f t="shared" si="116"/>
        <v>Hong Kong, China to World</v>
      </c>
      <c r="H3782">
        <v>2017</v>
      </c>
      <c r="I3782" t="s">
        <v>724</v>
      </c>
      <c r="J3782">
        <v>6</v>
      </c>
      <c r="K3782">
        <v>53266.197</v>
      </c>
      <c r="L3782" s="1">
        <f t="shared" si="117"/>
        <v>53.266196999999998</v>
      </c>
    </row>
    <row r="3783" spans="1:12" ht="14.45">
      <c r="A3783" t="s">
        <v>723</v>
      </c>
      <c r="B3783" t="s">
        <v>848</v>
      </c>
      <c r="C3783">
        <v>842139</v>
      </c>
      <c r="D3783" t="s">
        <v>849</v>
      </c>
      <c r="E3783" t="s">
        <v>670</v>
      </c>
      <c r="F3783" t="s">
        <v>670</v>
      </c>
      <c r="G3783" t="str">
        <f t="shared" si="116"/>
        <v>Hong Kong, China to EU27</v>
      </c>
      <c r="H3783">
        <v>2012</v>
      </c>
      <c r="I3783" t="s">
        <v>724</v>
      </c>
      <c r="J3783">
        <v>6</v>
      </c>
      <c r="K3783">
        <v>0</v>
      </c>
      <c r="L3783" s="1">
        <f t="shared" si="117"/>
        <v>0</v>
      </c>
    </row>
    <row r="3784" spans="1:12" ht="14.45">
      <c r="A3784" t="s">
        <v>723</v>
      </c>
      <c r="B3784" t="s">
        <v>848</v>
      </c>
      <c r="C3784">
        <v>842139</v>
      </c>
      <c r="D3784" t="s">
        <v>849</v>
      </c>
      <c r="E3784" t="s">
        <v>670</v>
      </c>
      <c r="F3784" t="s">
        <v>670</v>
      </c>
      <c r="G3784" t="str">
        <f t="shared" si="116"/>
        <v>Hong Kong, China to EU27</v>
      </c>
      <c r="H3784">
        <v>2014</v>
      </c>
      <c r="I3784" t="s">
        <v>724</v>
      </c>
      <c r="J3784">
        <v>6</v>
      </c>
      <c r="K3784">
        <v>0</v>
      </c>
      <c r="L3784" s="1">
        <f t="shared" si="117"/>
        <v>0</v>
      </c>
    </row>
    <row r="3785" spans="1:12" ht="14.45">
      <c r="A3785" t="s">
        <v>723</v>
      </c>
      <c r="B3785" t="s">
        <v>848</v>
      </c>
      <c r="C3785">
        <v>842139</v>
      </c>
      <c r="D3785" t="s">
        <v>849</v>
      </c>
      <c r="E3785" t="s">
        <v>670</v>
      </c>
      <c r="F3785" t="s">
        <v>670</v>
      </c>
      <c r="G3785" t="str">
        <f t="shared" ref="G3785:G3848" si="118">CONCATENATE(D3785, " to ", F3785)</f>
        <v>Hong Kong, China to EU27</v>
      </c>
      <c r="H3785">
        <v>2017</v>
      </c>
      <c r="I3785" t="s">
        <v>724</v>
      </c>
      <c r="J3785">
        <v>6</v>
      </c>
      <c r="K3785">
        <v>3542.3470000000002</v>
      </c>
      <c r="L3785" s="1">
        <f t="shared" ref="L3785:L3848" si="119">K3785/1000</f>
        <v>3.5423470000000004</v>
      </c>
    </row>
    <row r="3786" spans="1:12" ht="14.45">
      <c r="A3786" t="s">
        <v>723</v>
      </c>
      <c r="B3786" t="s">
        <v>848</v>
      </c>
      <c r="C3786">
        <v>847989</v>
      </c>
      <c r="D3786" t="s">
        <v>849</v>
      </c>
      <c r="E3786" t="s">
        <v>147</v>
      </c>
      <c r="F3786" t="s">
        <v>292</v>
      </c>
      <c r="G3786" t="str">
        <f t="shared" si="118"/>
        <v>Hong Kong, China to World</v>
      </c>
      <c r="H3786">
        <v>2012</v>
      </c>
      <c r="I3786" t="s">
        <v>724</v>
      </c>
      <c r="J3786">
        <v>6</v>
      </c>
      <c r="K3786">
        <v>36689.790999999997</v>
      </c>
      <c r="L3786" s="1">
        <f t="shared" si="119"/>
        <v>36.689791</v>
      </c>
    </row>
    <row r="3787" spans="1:12" ht="14.45">
      <c r="A3787" t="s">
        <v>723</v>
      </c>
      <c r="B3787" t="s">
        <v>848</v>
      </c>
      <c r="C3787">
        <v>847989</v>
      </c>
      <c r="D3787" t="s">
        <v>849</v>
      </c>
      <c r="E3787" t="s">
        <v>147</v>
      </c>
      <c r="F3787" t="s">
        <v>292</v>
      </c>
      <c r="G3787" t="str">
        <f t="shared" si="118"/>
        <v>Hong Kong, China to World</v>
      </c>
      <c r="H3787">
        <v>2013</v>
      </c>
      <c r="I3787" t="s">
        <v>724</v>
      </c>
      <c r="J3787">
        <v>6</v>
      </c>
      <c r="K3787">
        <v>17925.583999999999</v>
      </c>
      <c r="L3787" s="1">
        <f t="shared" si="119"/>
        <v>17.925584000000001</v>
      </c>
    </row>
    <row r="3788" spans="1:12" ht="14.45">
      <c r="A3788" t="s">
        <v>723</v>
      </c>
      <c r="B3788" t="s">
        <v>848</v>
      </c>
      <c r="C3788">
        <v>847989</v>
      </c>
      <c r="D3788" t="s">
        <v>849</v>
      </c>
      <c r="E3788" t="s">
        <v>147</v>
      </c>
      <c r="F3788" t="s">
        <v>292</v>
      </c>
      <c r="G3788" t="str">
        <f t="shared" si="118"/>
        <v>Hong Kong, China to World</v>
      </c>
      <c r="H3788">
        <v>2014</v>
      </c>
      <c r="I3788" t="s">
        <v>724</v>
      </c>
      <c r="J3788">
        <v>6</v>
      </c>
      <c r="K3788">
        <v>12511.703</v>
      </c>
      <c r="L3788" s="1">
        <f t="shared" si="119"/>
        <v>12.511702999999999</v>
      </c>
    </row>
    <row r="3789" spans="1:12" ht="14.45">
      <c r="A3789" t="s">
        <v>723</v>
      </c>
      <c r="B3789" t="s">
        <v>848</v>
      </c>
      <c r="C3789">
        <v>847989</v>
      </c>
      <c r="D3789" t="s">
        <v>849</v>
      </c>
      <c r="E3789" t="s">
        <v>147</v>
      </c>
      <c r="F3789" t="s">
        <v>292</v>
      </c>
      <c r="G3789" t="str">
        <f t="shared" si="118"/>
        <v>Hong Kong, China to World</v>
      </c>
      <c r="H3789">
        <v>2015</v>
      </c>
      <c r="I3789" t="s">
        <v>724</v>
      </c>
      <c r="J3789">
        <v>6</v>
      </c>
      <c r="K3789">
        <v>24969.007000000001</v>
      </c>
      <c r="L3789" s="1">
        <f t="shared" si="119"/>
        <v>24.969007000000001</v>
      </c>
    </row>
    <row r="3790" spans="1:12" ht="14.45">
      <c r="A3790" t="s">
        <v>723</v>
      </c>
      <c r="B3790" t="s">
        <v>848</v>
      </c>
      <c r="C3790">
        <v>847989</v>
      </c>
      <c r="D3790" t="s">
        <v>849</v>
      </c>
      <c r="E3790" t="s">
        <v>147</v>
      </c>
      <c r="F3790" t="s">
        <v>292</v>
      </c>
      <c r="G3790" t="str">
        <f t="shared" si="118"/>
        <v>Hong Kong, China to World</v>
      </c>
      <c r="H3790">
        <v>2016</v>
      </c>
      <c r="I3790" t="s">
        <v>724</v>
      </c>
      <c r="J3790">
        <v>6</v>
      </c>
      <c r="K3790">
        <v>58769.642999999996</v>
      </c>
      <c r="L3790" s="1">
        <f t="shared" si="119"/>
        <v>58.769642999999995</v>
      </c>
    </row>
    <row r="3791" spans="1:12" ht="14.45">
      <c r="A3791" t="s">
        <v>723</v>
      </c>
      <c r="B3791" t="s">
        <v>848</v>
      </c>
      <c r="C3791">
        <v>847989</v>
      </c>
      <c r="D3791" t="s">
        <v>849</v>
      </c>
      <c r="E3791" t="s">
        <v>147</v>
      </c>
      <c r="F3791" t="s">
        <v>292</v>
      </c>
      <c r="G3791" t="str">
        <f t="shared" si="118"/>
        <v>Hong Kong, China to World</v>
      </c>
      <c r="H3791">
        <v>2017</v>
      </c>
      <c r="I3791" t="s">
        <v>724</v>
      </c>
      <c r="J3791">
        <v>6</v>
      </c>
      <c r="K3791">
        <v>1559591.007</v>
      </c>
      <c r="L3791" s="1">
        <f t="shared" si="119"/>
        <v>1559.591007</v>
      </c>
    </row>
    <row r="3792" spans="1:12" ht="14.45">
      <c r="A3792" t="s">
        <v>723</v>
      </c>
      <c r="B3792" t="s">
        <v>848</v>
      </c>
      <c r="C3792">
        <v>847989</v>
      </c>
      <c r="D3792" t="s">
        <v>849</v>
      </c>
      <c r="E3792" t="s">
        <v>670</v>
      </c>
      <c r="F3792" t="s">
        <v>670</v>
      </c>
      <c r="G3792" t="str">
        <f t="shared" si="118"/>
        <v>Hong Kong, China to EU27</v>
      </c>
      <c r="H3792">
        <v>2012</v>
      </c>
      <c r="I3792" t="s">
        <v>724</v>
      </c>
      <c r="J3792">
        <v>6</v>
      </c>
      <c r="K3792">
        <v>547.01499999999999</v>
      </c>
      <c r="L3792" s="1">
        <f t="shared" si="119"/>
        <v>0.54701500000000003</v>
      </c>
    </row>
    <row r="3793" spans="1:12" ht="14.45">
      <c r="A3793" t="s">
        <v>723</v>
      </c>
      <c r="B3793" t="s">
        <v>848</v>
      </c>
      <c r="C3793">
        <v>847989</v>
      </c>
      <c r="D3793" t="s">
        <v>849</v>
      </c>
      <c r="E3793" t="s">
        <v>670</v>
      </c>
      <c r="F3793" t="s">
        <v>670</v>
      </c>
      <c r="G3793" t="str">
        <f t="shared" si="118"/>
        <v>Hong Kong, China to EU27</v>
      </c>
      <c r="H3793">
        <v>2013</v>
      </c>
      <c r="I3793" t="s">
        <v>724</v>
      </c>
      <c r="J3793">
        <v>6</v>
      </c>
      <c r="K3793">
        <v>315.26799999999997</v>
      </c>
      <c r="L3793" s="1">
        <f t="shared" si="119"/>
        <v>0.31526799999999999</v>
      </c>
    </row>
    <row r="3794" spans="1:12" ht="14.45">
      <c r="A3794" t="s">
        <v>723</v>
      </c>
      <c r="B3794" t="s">
        <v>848</v>
      </c>
      <c r="C3794">
        <v>847989</v>
      </c>
      <c r="D3794" t="s">
        <v>849</v>
      </c>
      <c r="E3794" t="s">
        <v>670</v>
      </c>
      <c r="F3794" t="s">
        <v>670</v>
      </c>
      <c r="G3794" t="str">
        <f t="shared" si="118"/>
        <v>Hong Kong, China to EU27</v>
      </c>
      <c r="H3794">
        <v>2014</v>
      </c>
      <c r="I3794" t="s">
        <v>724</v>
      </c>
      <c r="J3794">
        <v>6</v>
      </c>
      <c r="K3794">
        <v>346.92700000000002</v>
      </c>
      <c r="L3794" s="1">
        <f t="shared" si="119"/>
        <v>0.34692700000000004</v>
      </c>
    </row>
    <row r="3795" spans="1:12" ht="14.45">
      <c r="A3795" t="s">
        <v>723</v>
      </c>
      <c r="B3795" t="s">
        <v>848</v>
      </c>
      <c r="C3795">
        <v>847989</v>
      </c>
      <c r="D3795" t="s">
        <v>849</v>
      </c>
      <c r="E3795" t="s">
        <v>670</v>
      </c>
      <c r="F3795" t="s">
        <v>670</v>
      </c>
      <c r="G3795" t="str">
        <f t="shared" si="118"/>
        <v>Hong Kong, China to EU27</v>
      </c>
      <c r="H3795">
        <v>2015</v>
      </c>
      <c r="I3795" t="s">
        <v>724</v>
      </c>
      <c r="J3795">
        <v>6</v>
      </c>
      <c r="K3795">
        <v>114.926</v>
      </c>
      <c r="L3795" s="1">
        <f t="shared" si="119"/>
        <v>0.114926</v>
      </c>
    </row>
    <row r="3796" spans="1:12" ht="14.45">
      <c r="A3796" t="s">
        <v>723</v>
      </c>
      <c r="B3796" t="s">
        <v>848</v>
      </c>
      <c r="C3796">
        <v>847989</v>
      </c>
      <c r="D3796" t="s">
        <v>849</v>
      </c>
      <c r="E3796" t="s">
        <v>670</v>
      </c>
      <c r="F3796" t="s">
        <v>670</v>
      </c>
      <c r="G3796" t="str">
        <f t="shared" si="118"/>
        <v>Hong Kong, China to EU27</v>
      </c>
      <c r="H3796">
        <v>2016</v>
      </c>
      <c r="I3796" t="s">
        <v>724</v>
      </c>
      <c r="J3796">
        <v>6</v>
      </c>
      <c r="K3796">
        <v>465.55</v>
      </c>
      <c r="L3796" s="1">
        <f t="shared" si="119"/>
        <v>0.46555000000000002</v>
      </c>
    </row>
    <row r="3797" spans="1:12" ht="14.45">
      <c r="A3797" t="s">
        <v>723</v>
      </c>
      <c r="B3797" t="s">
        <v>848</v>
      </c>
      <c r="C3797">
        <v>847989</v>
      </c>
      <c r="D3797" t="s">
        <v>849</v>
      </c>
      <c r="E3797" t="s">
        <v>670</v>
      </c>
      <c r="F3797" t="s">
        <v>670</v>
      </c>
      <c r="G3797" t="str">
        <f t="shared" si="118"/>
        <v>Hong Kong, China to EU27</v>
      </c>
      <c r="H3797">
        <v>2017</v>
      </c>
      <c r="I3797" t="s">
        <v>724</v>
      </c>
      <c r="J3797">
        <v>6</v>
      </c>
      <c r="K3797">
        <v>7563.9560000000001</v>
      </c>
      <c r="L3797" s="1">
        <f t="shared" si="119"/>
        <v>7.5639560000000001</v>
      </c>
    </row>
    <row r="3798" spans="1:12" ht="14.45">
      <c r="A3798" t="s">
        <v>723</v>
      </c>
      <c r="B3798" t="s">
        <v>850</v>
      </c>
      <c r="C3798">
        <v>730900</v>
      </c>
      <c r="D3798" t="s">
        <v>851</v>
      </c>
      <c r="E3798" t="s">
        <v>147</v>
      </c>
      <c r="F3798" t="s">
        <v>292</v>
      </c>
      <c r="G3798" t="str">
        <f t="shared" si="118"/>
        <v>Honduras to World</v>
      </c>
      <c r="H3798">
        <v>2012</v>
      </c>
      <c r="I3798" t="s">
        <v>724</v>
      </c>
      <c r="J3798">
        <v>6</v>
      </c>
      <c r="K3798">
        <v>70.789000000000001</v>
      </c>
      <c r="L3798" s="1">
        <f t="shared" si="119"/>
        <v>7.0789000000000005E-2</v>
      </c>
    </row>
    <row r="3799" spans="1:12" ht="14.45">
      <c r="A3799" t="s">
        <v>723</v>
      </c>
      <c r="B3799" t="s">
        <v>850</v>
      </c>
      <c r="C3799">
        <v>730900</v>
      </c>
      <c r="D3799" t="s">
        <v>851</v>
      </c>
      <c r="E3799" t="s">
        <v>147</v>
      </c>
      <c r="F3799" t="s">
        <v>292</v>
      </c>
      <c r="G3799" t="str">
        <f t="shared" si="118"/>
        <v>Honduras to World</v>
      </c>
      <c r="H3799">
        <v>2014</v>
      </c>
      <c r="I3799" t="s">
        <v>724</v>
      </c>
      <c r="J3799">
        <v>6</v>
      </c>
      <c r="K3799">
        <v>217.328</v>
      </c>
      <c r="L3799" s="1">
        <f t="shared" si="119"/>
        <v>0.21732799999999999</v>
      </c>
    </row>
    <row r="3800" spans="1:12" ht="14.45">
      <c r="A3800" t="s">
        <v>723</v>
      </c>
      <c r="B3800" t="s">
        <v>850</v>
      </c>
      <c r="C3800">
        <v>730900</v>
      </c>
      <c r="D3800" t="s">
        <v>851</v>
      </c>
      <c r="E3800" t="s">
        <v>147</v>
      </c>
      <c r="F3800" t="s">
        <v>292</v>
      </c>
      <c r="G3800" t="str">
        <f t="shared" si="118"/>
        <v>Honduras to World</v>
      </c>
      <c r="H3800">
        <v>2015</v>
      </c>
      <c r="I3800" t="s">
        <v>724</v>
      </c>
      <c r="J3800">
        <v>6</v>
      </c>
      <c r="K3800">
        <v>60.262</v>
      </c>
      <c r="L3800" s="1">
        <f t="shared" si="119"/>
        <v>6.0262000000000003E-2</v>
      </c>
    </row>
    <row r="3801" spans="1:12" ht="14.45">
      <c r="A3801" t="s">
        <v>723</v>
      </c>
      <c r="B3801" t="s">
        <v>850</v>
      </c>
      <c r="C3801">
        <v>730900</v>
      </c>
      <c r="D3801" t="s">
        <v>851</v>
      </c>
      <c r="E3801" t="s">
        <v>147</v>
      </c>
      <c r="F3801" t="s">
        <v>292</v>
      </c>
      <c r="G3801" t="str">
        <f t="shared" si="118"/>
        <v>Honduras to World</v>
      </c>
      <c r="H3801">
        <v>2016</v>
      </c>
      <c r="I3801" t="s">
        <v>724</v>
      </c>
      <c r="J3801">
        <v>6</v>
      </c>
      <c r="K3801">
        <v>135.20699999999999</v>
      </c>
      <c r="L3801" s="1">
        <f t="shared" si="119"/>
        <v>0.13520699999999999</v>
      </c>
    </row>
    <row r="3802" spans="1:12" ht="14.45">
      <c r="A3802" t="s">
        <v>723</v>
      </c>
      <c r="B3802" t="s">
        <v>850</v>
      </c>
      <c r="C3802">
        <v>730900</v>
      </c>
      <c r="D3802" t="s">
        <v>851</v>
      </c>
      <c r="E3802" t="s">
        <v>147</v>
      </c>
      <c r="F3802" t="s">
        <v>292</v>
      </c>
      <c r="G3802" t="str">
        <f t="shared" si="118"/>
        <v>Honduras to World</v>
      </c>
      <c r="H3802">
        <v>2017</v>
      </c>
      <c r="I3802" t="s">
        <v>724</v>
      </c>
      <c r="J3802">
        <v>6</v>
      </c>
      <c r="K3802">
        <v>88.167000000000002</v>
      </c>
      <c r="L3802" s="1">
        <f t="shared" si="119"/>
        <v>8.8166999999999995E-2</v>
      </c>
    </row>
    <row r="3803" spans="1:12" ht="14.45">
      <c r="A3803" t="s">
        <v>723</v>
      </c>
      <c r="B3803" t="s">
        <v>850</v>
      </c>
      <c r="C3803">
        <v>730900</v>
      </c>
      <c r="D3803" t="s">
        <v>851</v>
      </c>
      <c r="E3803" t="s">
        <v>670</v>
      </c>
      <c r="F3803" t="s">
        <v>670</v>
      </c>
      <c r="G3803" t="str">
        <f t="shared" si="118"/>
        <v>Honduras to EU27</v>
      </c>
      <c r="H3803">
        <v>2012</v>
      </c>
      <c r="I3803" t="s">
        <v>724</v>
      </c>
      <c r="J3803">
        <v>6</v>
      </c>
      <c r="K3803">
        <v>0.53500000000000003</v>
      </c>
      <c r="L3803" s="1">
        <f t="shared" si="119"/>
        <v>5.3499999999999999E-4</v>
      </c>
    </row>
    <row r="3804" spans="1:12" ht="14.45">
      <c r="A3804" t="s">
        <v>723</v>
      </c>
      <c r="B3804" t="s">
        <v>850</v>
      </c>
      <c r="C3804">
        <v>730900</v>
      </c>
      <c r="D3804" t="s">
        <v>851</v>
      </c>
      <c r="E3804" t="s">
        <v>670</v>
      </c>
      <c r="F3804" t="s">
        <v>670</v>
      </c>
      <c r="G3804" t="str">
        <f t="shared" si="118"/>
        <v>Honduras to EU27</v>
      </c>
      <c r="H3804">
        <v>2017</v>
      </c>
      <c r="I3804" t="s">
        <v>724</v>
      </c>
      <c r="J3804">
        <v>6</v>
      </c>
      <c r="K3804">
        <v>56.85</v>
      </c>
      <c r="L3804" s="1">
        <f t="shared" si="119"/>
        <v>5.6850000000000005E-2</v>
      </c>
    </row>
    <row r="3805" spans="1:12" ht="14.45">
      <c r="A3805" t="s">
        <v>723</v>
      </c>
      <c r="B3805" t="s">
        <v>850</v>
      </c>
      <c r="C3805">
        <v>741999</v>
      </c>
      <c r="D3805" t="s">
        <v>851</v>
      </c>
      <c r="E3805" t="s">
        <v>147</v>
      </c>
      <c r="F3805" t="s">
        <v>292</v>
      </c>
      <c r="G3805" t="str">
        <f t="shared" si="118"/>
        <v>Honduras to World</v>
      </c>
      <c r="H3805">
        <v>2012</v>
      </c>
      <c r="I3805" t="s">
        <v>724</v>
      </c>
      <c r="J3805">
        <v>6</v>
      </c>
      <c r="K3805">
        <v>8.31</v>
      </c>
      <c r="L3805" s="1">
        <f t="shared" si="119"/>
        <v>8.3099999999999997E-3</v>
      </c>
    </row>
    <row r="3806" spans="1:12" ht="14.45">
      <c r="A3806" t="s">
        <v>723</v>
      </c>
      <c r="B3806" t="s">
        <v>850</v>
      </c>
      <c r="C3806">
        <v>741999</v>
      </c>
      <c r="D3806" t="s">
        <v>851</v>
      </c>
      <c r="E3806" t="s">
        <v>147</v>
      </c>
      <c r="F3806" t="s">
        <v>292</v>
      </c>
      <c r="G3806" t="str">
        <f t="shared" si="118"/>
        <v>Honduras to World</v>
      </c>
      <c r="H3806">
        <v>2014</v>
      </c>
      <c r="I3806" t="s">
        <v>724</v>
      </c>
      <c r="J3806">
        <v>6</v>
      </c>
      <c r="K3806">
        <v>7.8070000000000004</v>
      </c>
      <c r="L3806" s="1">
        <f t="shared" si="119"/>
        <v>7.8070000000000006E-3</v>
      </c>
    </row>
    <row r="3807" spans="1:12" ht="14.45">
      <c r="A3807" t="s">
        <v>723</v>
      </c>
      <c r="B3807" t="s">
        <v>850</v>
      </c>
      <c r="C3807">
        <v>741999</v>
      </c>
      <c r="D3807" t="s">
        <v>851</v>
      </c>
      <c r="E3807" t="s">
        <v>147</v>
      </c>
      <c r="F3807" t="s">
        <v>292</v>
      </c>
      <c r="G3807" t="str">
        <f t="shared" si="118"/>
        <v>Honduras to World</v>
      </c>
      <c r="H3807">
        <v>2015</v>
      </c>
      <c r="I3807" t="s">
        <v>724</v>
      </c>
      <c r="J3807">
        <v>6</v>
      </c>
      <c r="K3807">
        <v>3.222</v>
      </c>
      <c r="L3807" s="1">
        <f t="shared" si="119"/>
        <v>3.222E-3</v>
      </c>
    </row>
    <row r="3808" spans="1:12" ht="14.45">
      <c r="A3808" t="s">
        <v>723</v>
      </c>
      <c r="B3808" t="s">
        <v>850</v>
      </c>
      <c r="C3808">
        <v>741999</v>
      </c>
      <c r="D3808" t="s">
        <v>851</v>
      </c>
      <c r="E3808" t="s">
        <v>147</v>
      </c>
      <c r="F3808" t="s">
        <v>292</v>
      </c>
      <c r="G3808" t="str">
        <f t="shared" si="118"/>
        <v>Honduras to World</v>
      </c>
      <c r="H3808">
        <v>2016</v>
      </c>
      <c r="I3808" t="s">
        <v>724</v>
      </c>
      <c r="J3808">
        <v>6</v>
      </c>
      <c r="K3808">
        <v>0.219</v>
      </c>
      <c r="L3808" s="1">
        <f t="shared" si="119"/>
        <v>2.1900000000000001E-4</v>
      </c>
    </row>
    <row r="3809" spans="1:12" ht="14.45">
      <c r="A3809" t="s">
        <v>723</v>
      </c>
      <c r="B3809" t="s">
        <v>850</v>
      </c>
      <c r="C3809">
        <v>741999</v>
      </c>
      <c r="D3809" t="s">
        <v>851</v>
      </c>
      <c r="E3809" t="s">
        <v>147</v>
      </c>
      <c r="F3809" t="s">
        <v>292</v>
      </c>
      <c r="G3809" t="str">
        <f t="shared" si="118"/>
        <v>Honduras to World</v>
      </c>
      <c r="H3809">
        <v>2017</v>
      </c>
      <c r="I3809" t="s">
        <v>724</v>
      </c>
      <c r="J3809">
        <v>6</v>
      </c>
      <c r="K3809">
        <v>28.620999999999999</v>
      </c>
      <c r="L3809" s="1">
        <f t="shared" si="119"/>
        <v>2.8620999999999997E-2</v>
      </c>
    </row>
    <row r="3810" spans="1:12" ht="14.45">
      <c r="A3810" t="s">
        <v>723</v>
      </c>
      <c r="B3810" t="s">
        <v>850</v>
      </c>
      <c r="C3810">
        <v>741999</v>
      </c>
      <c r="D3810" t="s">
        <v>851</v>
      </c>
      <c r="E3810" t="s">
        <v>670</v>
      </c>
      <c r="F3810" t="s">
        <v>670</v>
      </c>
      <c r="G3810" t="str">
        <f t="shared" si="118"/>
        <v>Honduras to EU27</v>
      </c>
      <c r="H3810">
        <v>2014</v>
      </c>
      <c r="I3810" t="s">
        <v>724</v>
      </c>
      <c r="J3810">
        <v>6</v>
      </c>
      <c r="K3810">
        <v>1.794</v>
      </c>
      <c r="L3810" s="1">
        <f t="shared" si="119"/>
        <v>1.794E-3</v>
      </c>
    </row>
    <row r="3811" spans="1:12" ht="14.45">
      <c r="A3811" t="s">
        <v>723</v>
      </c>
      <c r="B3811" t="s">
        <v>850</v>
      </c>
      <c r="C3811">
        <v>741999</v>
      </c>
      <c r="D3811" t="s">
        <v>851</v>
      </c>
      <c r="E3811" t="s">
        <v>670</v>
      </c>
      <c r="F3811" t="s">
        <v>670</v>
      </c>
      <c r="G3811" t="str">
        <f t="shared" si="118"/>
        <v>Honduras to EU27</v>
      </c>
      <c r="H3811">
        <v>2017</v>
      </c>
      <c r="I3811" t="s">
        <v>724</v>
      </c>
      <c r="J3811">
        <v>6</v>
      </c>
      <c r="K3811">
        <v>0.7</v>
      </c>
      <c r="L3811" s="1">
        <f t="shared" si="119"/>
        <v>6.9999999999999999E-4</v>
      </c>
    </row>
    <row r="3812" spans="1:12" ht="14.45">
      <c r="A3812" t="s">
        <v>723</v>
      </c>
      <c r="B3812" t="s">
        <v>850</v>
      </c>
      <c r="C3812">
        <v>761100</v>
      </c>
      <c r="D3812" t="s">
        <v>851</v>
      </c>
      <c r="E3812" t="s">
        <v>147</v>
      </c>
      <c r="F3812" t="s">
        <v>292</v>
      </c>
      <c r="G3812" t="str">
        <f t="shared" si="118"/>
        <v>Honduras to World</v>
      </c>
      <c r="H3812">
        <v>2012</v>
      </c>
      <c r="I3812" t="s">
        <v>724</v>
      </c>
      <c r="J3812">
        <v>6</v>
      </c>
      <c r="K3812">
        <v>2.2000000000000002</v>
      </c>
      <c r="L3812" s="1">
        <f t="shared" si="119"/>
        <v>2.2000000000000001E-3</v>
      </c>
    </row>
    <row r="3813" spans="1:12" ht="14.45">
      <c r="A3813" t="s">
        <v>723</v>
      </c>
      <c r="B3813" t="s">
        <v>850</v>
      </c>
      <c r="C3813">
        <v>761100</v>
      </c>
      <c r="D3813" t="s">
        <v>851</v>
      </c>
      <c r="E3813" t="s">
        <v>147</v>
      </c>
      <c r="F3813" t="s">
        <v>292</v>
      </c>
      <c r="G3813" t="str">
        <f t="shared" si="118"/>
        <v>Honduras to World</v>
      </c>
      <c r="H3813">
        <v>2014</v>
      </c>
      <c r="I3813" t="s">
        <v>724</v>
      </c>
      <c r="J3813">
        <v>6</v>
      </c>
      <c r="K3813">
        <v>0.01</v>
      </c>
      <c r="L3813" s="1">
        <f t="shared" si="119"/>
        <v>1.0000000000000001E-5</v>
      </c>
    </row>
    <row r="3814" spans="1:12" ht="14.45">
      <c r="A3814" t="s">
        <v>723</v>
      </c>
      <c r="B3814" t="s">
        <v>850</v>
      </c>
      <c r="C3814">
        <v>761100</v>
      </c>
      <c r="D3814" t="s">
        <v>851</v>
      </c>
      <c r="E3814" t="s">
        <v>147</v>
      </c>
      <c r="F3814" t="s">
        <v>292</v>
      </c>
      <c r="G3814" t="str">
        <f t="shared" si="118"/>
        <v>Honduras to World</v>
      </c>
      <c r="H3814">
        <v>2015</v>
      </c>
      <c r="I3814" t="s">
        <v>724</v>
      </c>
      <c r="J3814">
        <v>6</v>
      </c>
      <c r="K3814">
        <v>5.0000000000000001E-3</v>
      </c>
      <c r="L3814" s="1">
        <f t="shared" si="119"/>
        <v>5.0000000000000004E-6</v>
      </c>
    </row>
    <row r="3815" spans="1:12" ht="14.45">
      <c r="A3815" t="s">
        <v>723</v>
      </c>
      <c r="B3815" t="s">
        <v>850</v>
      </c>
      <c r="C3815">
        <v>761100</v>
      </c>
      <c r="D3815" t="s">
        <v>851</v>
      </c>
      <c r="E3815" t="s">
        <v>147</v>
      </c>
      <c r="F3815" t="s">
        <v>292</v>
      </c>
      <c r="G3815" t="str">
        <f t="shared" si="118"/>
        <v>Honduras to World</v>
      </c>
      <c r="H3815">
        <v>2016</v>
      </c>
      <c r="I3815" t="s">
        <v>724</v>
      </c>
      <c r="J3815">
        <v>6</v>
      </c>
      <c r="K3815">
        <v>14.521000000000001</v>
      </c>
      <c r="L3815" s="1">
        <f t="shared" si="119"/>
        <v>1.4521000000000001E-2</v>
      </c>
    </row>
    <row r="3816" spans="1:12" ht="14.45">
      <c r="A3816" t="s">
        <v>723</v>
      </c>
      <c r="B3816" t="s">
        <v>850</v>
      </c>
      <c r="C3816">
        <v>761100</v>
      </c>
      <c r="D3816" t="s">
        <v>851</v>
      </c>
      <c r="E3816" t="s">
        <v>147</v>
      </c>
      <c r="F3816" t="s">
        <v>292</v>
      </c>
      <c r="G3816" t="str">
        <f t="shared" si="118"/>
        <v>Honduras to World</v>
      </c>
      <c r="H3816">
        <v>2017</v>
      </c>
      <c r="I3816" t="s">
        <v>724</v>
      </c>
      <c r="J3816">
        <v>6</v>
      </c>
      <c r="K3816">
        <v>0.75</v>
      </c>
      <c r="L3816" s="1">
        <f t="shared" si="119"/>
        <v>7.5000000000000002E-4</v>
      </c>
    </row>
    <row r="3817" spans="1:12" ht="14.45">
      <c r="A3817" t="s">
        <v>723</v>
      </c>
      <c r="B3817" t="s">
        <v>850</v>
      </c>
      <c r="C3817">
        <v>8405</v>
      </c>
      <c r="D3817" t="s">
        <v>851</v>
      </c>
      <c r="E3817" t="s">
        <v>147</v>
      </c>
      <c r="F3817" t="s">
        <v>292</v>
      </c>
      <c r="G3817" t="str">
        <f t="shared" si="118"/>
        <v>Honduras to World</v>
      </c>
      <c r="H3817">
        <v>2015</v>
      </c>
      <c r="I3817" t="s">
        <v>724</v>
      </c>
      <c r="J3817">
        <v>6</v>
      </c>
      <c r="K3817">
        <v>135.078</v>
      </c>
      <c r="L3817" s="1">
        <f t="shared" si="119"/>
        <v>0.135078</v>
      </c>
    </row>
    <row r="3818" spans="1:12" ht="14.45">
      <c r="A3818" t="s">
        <v>723</v>
      </c>
      <c r="B3818" t="s">
        <v>850</v>
      </c>
      <c r="C3818">
        <v>8405</v>
      </c>
      <c r="D3818" t="s">
        <v>851</v>
      </c>
      <c r="E3818" t="s">
        <v>147</v>
      </c>
      <c r="F3818" t="s">
        <v>292</v>
      </c>
      <c r="G3818" t="str">
        <f t="shared" si="118"/>
        <v>Honduras to World</v>
      </c>
      <c r="H3818">
        <v>2016</v>
      </c>
      <c r="I3818" t="s">
        <v>724</v>
      </c>
      <c r="J3818">
        <v>6</v>
      </c>
      <c r="K3818">
        <v>2</v>
      </c>
      <c r="L3818" s="1">
        <f t="shared" si="119"/>
        <v>2E-3</v>
      </c>
    </row>
    <row r="3819" spans="1:12" ht="14.45">
      <c r="A3819" t="s">
        <v>723</v>
      </c>
      <c r="B3819" t="s">
        <v>850</v>
      </c>
      <c r="C3819">
        <v>841931</v>
      </c>
      <c r="D3819" t="s">
        <v>851</v>
      </c>
      <c r="E3819" t="s">
        <v>147</v>
      </c>
      <c r="F3819" t="s">
        <v>292</v>
      </c>
      <c r="G3819" t="str">
        <f t="shared" si="118"/>
        <v>Honduras to World</v>
      </c>
      <c r="H3819">
        <v>2012</v>
      </c>
      <c r="I3819" t="s">
        <v>724</v>
      </c>
      <c r="J3819">
        <v>6</v>
      </c>
      <c r="K3819">
        <v>0.52</v>
      </c>
      <c r="L3819" s="1">
        <f t="shared" si="119"/>
        <v>5.2000000000000006E-4</v>
      </c>
    </row>
    <row r="3820" spans="1:12" ht="14.45">
      <c r="A3820" t="s">
        <v>723</v>
      </c>
      <c r="B3820" t="s">
        <v>850</v>
      </c>
      <c r="C3820">
        <v>841931</v>
      </c>
      <c r="D3820" t="s">
        <v>851</v>
      </c>
      <c r="E3820" t="s">
        <v>147</v>
      </c>
      <c r="F3820" t="s">
        <v>292</v>
      </c>
      <c r="G3820" t="str">
        <f t="shared" si="118"/>
        <v>Honduras to World</v>
      </c>
      <c r="H3820">
        <v>2014</v>
      </c>
      <c r="I3820" t="s">
        <v>724</v>
      </c>
      <c r="J3820">
        <v>6</v>
      </c>
      <c r="K3820">
        <v>3.68</v>
      </c>
      <c r="L3820" s="1">
        <f t="shared" si="119"/>
        <v>3.6800000000000001E-3</v>
      </c>
    </row>
    <row r="3821" spans="1:12" ht="14.45">
      <c r="A3821" t="s">
        <v>723</v>
      </c>
      <c r="B3821" t="s">
        <v>850</v>
      </c>
      <c r="C3821">
        <v>841931</v>
      </c>
      <c r="D3821" t="s">
        <v>851</v>
      </c>
      <c r="E3821" t="s">
        <v>147</v>
      </c>
      <c r="F3821" t="s">
        <v>292</v>
      </c>
      <c r="G3821" t="str">
        <f t="shared" si="118"/>
        <v>Honduras to World</v>
      </c>
      <c r="H3821">
        <v>2015</v>
      </c>
      <c r="I3821" t="s">
        <v>724</v>
      </c>
      <c r="J3821">
        <v>6</v>
      </c>
      <c r="K3821">
        <v>7.4999999999999997E-2</v>
      </c>
      <c r="L3821" s="1">
        <f t="shared" si="119"/>
        <v>7.4999999999999993E-5</v>
      </c>
    </row>
    <row r="3822" spans="1:12" ht="14.45">
      <c r="A3822" t="s">
        <v>723</v>
      </c>
      <c r="B3822" t="s">
        <v>850</v>
      </c>
      <c r="C3822">
        <v>841931</v>
      </c>
      <c r="D3822" t="s">
        <v>851</v>
      </c>
      <c r="E3822" t="s">
        <v>147</v>
      </c>
      <c r="F3822" t="s">
        <v>292</v>
      </c>
      <c r="G3822" t="str">
        <f t="shared" si="118"/>
        <v>Honduras to World</v>
      </c>
      <c r="H3822">
        <v>2016</v>
      </c>
      <c r="I3822" t="s">
        <v>724</v>
      </c>
      <c r="J3822">
        <v>6</v>
      </c>
      <c r="K3822">
        <v>195.20500000000001</v>
      </c>
      <c r="L3822" s="1">
        <f t="shared" si="119"/>
        <v>0.19520500000000002</v>
      </c>
    </row>
    <row r="3823" spans="1:12" ht="14.45">
      <c r="A3823" t="s">
        <v>723</v>
      </c>
      <c r="B3823" t="s">
        <v>850</v>
      </c>
      <c r="C3823">
        <v>841931</v>
      </c>
      <c r="D3823" t="s">
        <v>851</v>
      </c>
      <c r="E3823" t="s">
        <v>147</v>
      </c>
      <c r="F3823" t="s">
        <v>292</v>
      </c>
      <c r="G3823" t="str">
        <f t="shared" si="118"/>
        <v>Honduras to World</v>
      </c>
      <c r="H3823">
        <v>2017</v>
      </c>
      <c r="I3823" t="s">
        <v>724</v>
      </c>
      <c r="J3823">
        <v>6</v>
      </c>
      <c r="K3823">
        <v>7.4260000000000002</v>
      </c>
      <c r="L3823" s="1">
        <f t="shared" si="119"/>
        <v>7.4260000000000003E-3</v>
      </c>
    </row>
    <row r="3824" spans="1:12" ht="14.45">
      <c r="A3824" t="s">
        <v>723</v>
      </c>
      <c r="B3824" t="s">
        <v>850</v>
      </c>
      <c r="C3824">
        <v>841931</v>
      </c>
      <c r="D3824" t="s">
        <v>851</v>
      </c>
      <c r="E3824" t="s">
        <v>670</v>
      </c>
      <c r="F3824" t="s">
        <v>670</v>
      </c>
      <c r="G3824" t="str">
        <f t="shared" si="118"/>
        <v>Honduras to EU27</v>
      </c>
      <c r="H3824">
        <v>2014</v>
      </c>
      <c r="I3824" t="s">
        <v>724</v>
      </c>
      <c r="J3824">
        <v>6</v>
      </c>
      <c r="K3824">
        <v>2</v>
      </c>
      <c r="L3824" s="1">
        <f t="shared" si="119"/>
        <v>2E-3</v>
      </c>
    </row>
    <row r="3825" spans="1:12" ht="14.45">
      <c r="A3825" t="s">
        <v>723</v>
      </c>
      <c r="B3825" t="s">
        <v>850</v>
      </c>
      <c r="C3825">
        <v>841931</v>
      </c>
      <c r="D3825" t="s">
        <v>851</v>
      </c>
      <c r="E3825" t="s">
        <v>670</v>
      </c>
      <c r="F3825" t="s">
        <v>670</v>
      </c>
      <c r="G3825" t="str">
        <f t="shared" si="118"/>
        <v>Honduras to EU27</v>
      </c>
      <c r="H3825">
        <v>2017</v>
      </c>
      <c r="I3825" t="s">
        <v>724</v>
      </c>
      <c r="J3825">
        <v>6</v>
      </c>
      <c r="K3825">
        <v>1.0649999999999999</v>
      </c>
      <c r="L3825" s="1">
        <f t="shared" si="119"/>
        <v>1.065E-3</v>
      </c>
    </row>
    <row r="3826" spans="1:12" ht="14.45">
      <c r="A3826" t="s">
        <v>723</v>
      </c>
      <c r="B3826" t="s">
        <v>850</v>
      </c>
      <c r="C3826">
        <v>841940</v>
      </c>
      <c r="D3826" t="s">
        <v>851</v>
      </c>
      <c r="E3826" t="s">
        <v>147</v>
      </c>
      <c r="F3826" t="s">
        <v>292</v>
      </c>
      <c r="G3826" t="str">
        <f t="shared" si="118"/>
        <v>Honduras to World</v>
      </c>
      <c r="H3826">
        <v>2016</v>
      </c>
      <c r="I3826" t="s">
        <v>724</v>
      </c>
      <c r="J3826">
        <v>6</v>
      </c>
      <c r="K3826">
        <v>20.542999999999999</v>
      </c>
      <c r="L3826" s="1">
        <f t="shared" si="119"/>
        <v>2.0542999999999999E-2</v>
      </c>
    </row>
    <row r="3827" spans="1:12" ht="14.45">
      <c r="A3827" t="s">
        <v>723</v>
      </c>
      <c r="B3827" t="s">
        <v>850</v>
      </c>
      <c r="C3827">
        <v>841940</v>
      </c>
      <c r="D3827" t="s">
        <v>851</v>
      </c>
      <c r="E3827" t="s">
        <v>670</v>
      </c>
      <c r="F3827" t="s">
        <v>670</v>
      </c>
      <c r="G3827" t="str">
        <f t="shared" si="118"/>
        <v>Honduras to EU27</v>
      </c>
      <c r="H3827">
        <v>2016</v>
      </c>
      <c r="I3827" t="s">
        <v>724</v>
      </c>
      <c r="J3827">
        <v>6</v>
      </c>
      <c r="K3827">
        <v>20.5</v>
      </c>
      <c r="L3827" s="1">
        <f t="shared" si="119"/>
        <v>2.0500000000000001E-2</v>
      </c>
    </row>
    <row r="3828" spans="1:12" ht="14.45">
      <c r="A3828" t="s">
        <v>723</v>
      </c>
      <c r="B3828" t="s">
        <v>850</v>
      </c>
      <c r="C3828">
        <v>842129</v>
      </c>
      <c r="D3828" t="s">
        <v>851</v>
      </c>
      <c r="E3828" t="s">
        <v>147</v>
      </c>
      <c r="F3828" t="s">
        <v>292</v>
      </c>
      <c r="G3828" t="str">
        <f t="shared" si="118"/>
        <v>Honduras to World</v>
      </c>
      <c r="H3828">
        <v>2012</v>
      </c>
      <c r="I3828" t="s">
        <v>724</v>
      </c>
      <c r="J3828">
        <v>6</v>
      </c>
      <c r="K3828">
        <v>8.9339999999999993</v>
      </c>
      <c r="L3828" s="1">
        <f t="shared" si="119"/>
        <v>8.9339999999999992E-3</v>
      </c>
    </row>
    <row r="3829" spans="1:12" ht="14.45">
      <c r="A3829" t="s">
        <v>723</v>
      </c>
      <c r="B3829" t="s">
        <v>850</v>
      </c>
      <c r="C3829">
        <v>842129</v>
      </c>
      <c r="D3829" t="s">
        <v>851</v>
      </c>
      <c r="E3829" t="s">
        <v>147</v>
      </c>
      <c r="F3829" t="s">
        <v>292</v>
      </c>
      <c r="G3829" t="str">
        <f t="shared" si="118"/>
        <v>Honduras to World</v>
      </c>
      <c r="H3829">
        <v>2014</v>
      </c>
      <c r="I3829" t="s">
        <v>724</v>
      </c>
      <c r="J3829">
        <v>6</v>
      </c>
      <c r="K3829">
        <v>9.7929999999999993</v>
      </c>
      <c r="L3829" s="1">
        <f t="shared" si="119"/>
        <v>9.7929999999999996E-3</v>
      </c>
    </row>
    <row r="3830" spans="1:12" ht="14.45">
      <c r="A3830" t="s">
        <v>723</v>
      </c>
      <c r="B3830" t="s">
        <v>850</v>
      </c>
      <c r="C3830">
        <v>842129</v>
      </c>
      <c r="D3830" t="s">
        <v>851</v>
      </c>
      <c r="E3830" t="s">
        <v>147</v>
      </c>
      <c r="F3830" t="s">
        <v>292</v>
      </c>
      <c r="G3830" t="str">
        <f t="shared" si="118"/>
        <v>Honduras to World</v>
      </c>
      <c r="H3830">
        <v>2015</v>
      </c>
      <c r="I3830" t="s">
        <v>724</v>
      </c>
      <c r="J3830">
        <v>6</v>
      </c>
      <c r="K3830">
        <v>18.542000000000002</v>
      </c>
      <c r="L3830" s="1">
        <f t="shared" si="119"/>
        <v>1.8542000000000003E-2</v>
      </c>
    </row>
    <row r="3831" spans="1:12" ht="14.45">
      <c r="A3831" t="s">
        <v>723</v>
      </c>
      <c r="B3831" t="s">
        <v>850</v>
      </c>
      <c r="C3831">
        <v>842129</v>
      </c>
      <c r="D3831" t="s">
        <v>851</v>
      </c>
      <c r="E3831" t="s">
        <v>147</v>
      </c>
      <c r="F3831" t="s">
        <v>292</v>
      </c>
      <c r="G3831" t="str">
        <f t="shared" si="118"/>
        <v>Honduras to World</v>
      </c>
      <c r="H3831">
        <v>2016</v>
      </c>
      <c r="I3831" t="s">
        <v>724</v>
      </c>
      <c r="J3831">
        <v>6</v>
      </c>
      <c r="K3831">
        <v>57.039000000000001</v>
      </c>
      <c r="L3831" s="1">
        <f t="shared" si="119"/>
        <v>5.7038999999999999E-2</v>
      </c>
    </row>
    <row r="3832" spans="1:12" ht="14.45">
      <c r="A3832" t="s">
        <v>723</v>
      </c>
      <c r="B3832" t="s">
        <v>850</v>
      </c>
      <c r="C3832">
        <v>842129</v>
      </c>
      <c r="D3832" t="s">
        <v>851</v>
      </c>
      <c r="E3832" t="s">
        <v>147</v>
      </c>
      <c r="F3832" t="s">
        <v>292</v>
      </c>
      <c r="G3832" t="str">
        <f t="shared" si="118"/>
        <v>Honduras to World</v>
      </c>
      <c r="H3832">
        <v>2017</v>
      </c>
      <c r="I3832" t="s">
        <v>724</v>
      </c>
      <c r="J3832">
        <v>6</v>
      </c>
      <c r="K3832">
        <v>44.908999999999999</v>
      </c>
      <c r="L3832" s="1">
        <f t="shared" si="119"/>
        <v>4.4908999999999998E-2</v>
      </c>
    </row>
    <row r="3833" spans="1:12" ht="14.45">
      <c r="A3833" t="s">
        <v>723</v>
      </c>
      <c r="B3833" t="s">
        <v>850</v>
      </c>
      <c r="C3833">
        <v>842129</v>
      </c>
      <c r="D3833" t="s">
        <v>851</v>
      </c>
      <c r="E3833" t="s">
        <v>670</v>
      </c>
      <c r="F3833" t="s">
        <v>670</v>
      </c>
      <c r="G3833" t="str">
        <f t="shared" si="118"/>
        <v>Honduras to EU27</v>
      </c>
      <c r="H3833">
        <v>2012</v>
      </c>
      <c r="I3833" t="s">
        <v>724</v>
      </c>
      <c r="J3833">
        <v>6</v>
      </c>
      <c r="K3833">
        <v>0.40799999999999997</v>
      </c>
      <c r="L3833" s="1">
        <f t="shared" si="119"/>
        <v>4.08E-4</v>
      </c>
    </row>
    <row r="3834" spans="1:12" ht="14.45">
      <c r="A3834" t="s">
        <v>723</v>
      </c>
      <c r="B3834" t="s">
        <v>850</v>
      </c>
      <c r="C3834">
        <v>842129</v>
      </c>
      <c r="D3834" t="s">
        <v>851</v>
      </c>
      <c r="E3834" t="s">
        <v>670</v>
      </c>
      <c r="F3834" t="s">
        <v>670</v>
      </c>
      <c r="G3834" t="str">
        <f t="shared" si="118"/>
        <v>Honduras to EU27</v>
      </c>
      <c r="H3834">
        <v>2015</v>
      </c>
      <c r="I3834" t="s">
        <v>724</v>
      </c>
      <c r="J3834">
        <v>6</v>
      </c>
      <c r="K3834">
        <v>1.004</v>
      </c>
      <c r="L3834" s="1">
        <f t="shared" si="119"/>
        <v>1.0039999999999999E-3</v>
      </c>
    </row>
    <row r="3835" spans="1:12" ht="14.45">
      <c r="A3835" t="s">
        <v>723</v>
      </c>
      <c r="B3835" t="s">
        <v>850</v>
      </c>
      <c r="C3835">
        <v>842129</v>
      </c>
      <c r="D3835" t="s">
        <v>851</v>
      </c>
      <c r="E3835" t="s">
        <v>670</v>
      </c>
      <c r="F3835" t="s">
        <v>670</v>
      </c>
      <c r="G3835" t="str">
        <f t="shared" si="118"/>
        <v>Honduras to EU27</v>
      </c>
      <c r="H3835">
        <v>2016</v>
      </c>
      <c r="I3835" t="s">
        <v>724</v>
      </c>
      <c r="J3835">
        <v>6</v>
      </c>
      <c r="K3835">
        <v>51.83</v>
      </c>
      <c r="L3835" s="1">
        <f t="shared" si="119"/>
        <v>5.1830000000000001E-2</v>
      </c>
    </row>
    <row r="3836" spans="1:12" ht="14.45">
      <c r="A3836" t="s">
        <v>723</v>
      </c>
      <c r="B3836" t="s">
        <v>850</v>
      </c>
      <c r="C3836">
        <v>842129</v>
      </c>
      <c r="D3836" t="s">
        <v>851</v>
      </c>
      <c r="E3836" t="s">
        <v>670</v>
      </c>
      <c r="F3836" t="s">
        <v>670</v>
      </c>
      <c r="G3836" t="str">
        <f t="shared" si="118"/>
        <v>Honduras to EU27</v>
      </c>
      <c r="H3836">
        <v>2017</v>
      </c>
      <c r="I3836" t="s">
        <v>724</v>
      </c>
      <c r="J3836">
        <v>6</v>
      </c>
      <c r="K3836">
        <v>31.515000000000001</v>
      </c>
      <c r="L3836" s="1">
        <f t="shared" si="119"/>
        <v>3.1515000000000001E-2</v>
      </c>
    </row>
    <row r="3837" spans="1:12" ht="14.45">
      <c r="A3837" t="s">
        <v>723</v>
      </c>
      <c r="B3837" t="s">
        <v>850</v>
      </c>
      <c r="C3837">
        <v>842139</v>
      </c>
      <c r="D3837" t="s">
        <v>851</v>
      </c>
      <c r="E3837" t="s">
        <v>147</v>
      </c>
      <c r="F3837" t="s">
        <v>292</v>
      </c>
      <c r="G3837" t="str">
        <f t="shared" si="118"/>
        <v>Honduras to World</v>
      </c>
      <c r="H3837">
        <v>2012</v>
      </c>
      <c r="I3837" t="s">
        <v>724</v>
      </c>
      <c r="J3837">
        <v>6</v>
      </c>
      <c r="K3837">
        <v>3.0489999999999999</v>
      </c>
      <c r="L3837" s="1">
        <f t="shared" si="119"/>
        <v>3.0490000000000001E-3</v>
      </c>
    </row>
    <row r="3838" spans="1:12" ht="14.45">
      <c r="A3838" t="s">
        <v>723</v>
      </c>
      <c r="B3838" t="s">
        <v>850</v>
      </c>
      <c r="C3838">
        <v>842139</v>
      </c>
      <c r="D3838" t="s">
        <v>851</v>
      </c>
      <c r="E3838" t="s">
        <v>147</v>
      </c>
      <c r="F3838" t="s">
        <v>292</v>
      </c>
      <c r="G3838" t="str">
        <f t="shared" si="118"/>
        <v>Honduras to World</v>
      </c>
      <c r="H3838">
        <v>2014</v>
      </c>
      <c r="I3838" t="s">
        <v>724</v>
      </c>
      <c r="J3838">
        <v>6</v>
      </c>
      <c r="K3838">
        <v>38.365000000000002</v>
      </c>
      <c r="L3838" s="1">
        <f t="shared" si="119"/>
        <v>3.8365000000000003E-2</v>
      </c>
    </row>
    <row r="3839" spans="1:12" ht="14.45">
      <c r="A3839" t="s">
        <v>723</v>
      </c>
      <c r="B3839" t="s">
        <v>850</v>
      </c>
      <c r="C3839">
        <v>842139</v>
      </c>
      <c r="D3839" t="s">
        <v>851</v>
      </c>
      <c r="E3839" t="s">
        <v>147</v>
      </c>
      <c r="F3839" t="s">
        <v>292</v>
      </c>
      <c r="G3839" t="str">
        <f t="shared" si="118"/>
        <v>Honduras to World</v>
      </c>
      <c r="H3839">
        <v>2015</v>
      </c>
      <c r="I3839" t="s">
        <v>724</v>
      </c>
      <c r="J3839">
        <v>6</v>
      </c>
      <c r="K3839">
        <v>59.786000000000001</v>
      </c>
      <c r="L3839" s="1">
        <f t="shared" si="119"/>
        <v>5.9785999999999999E-2</v>
      </c>
    </row>
    <row r="3840" spans="1:12" ht="14.45">
      <c r="A3840" t="s">
        <v>723</v>
      </c>
      <c r="B3840" t="s">
        <v>850</v>
      </c>
      <c r="C3840">
        <v>842139</v>
      </c>
      <c r="D3840" t="s">
        <v>851</v>
      </c>
      <c r="E3840" t="s">
        <v>147</v>
      </c>
      <c r="F3840" t="s">
        <v>292</v>
      </c>
      <c r="G3840" t="str">
        <f t="shared" si="118"/>
        <v>Honduras to World</v>
      </c>
      <c r="H3840">
        <v>2016</v>
      </c>
      <c r="I3840" t="s">
        <v>724</v>
      </c>
      <c r="J3840">
        <v>6</v>
      </c>
      <c r="K3840">
        <v>12.739000000000001</v>
      </c>
      <c r="L3840" s="1">
        <f t="shared" si="119"/>
        <v>1.2739E-2</v>
      </c>
    </row>
    <row r="3841" spans="1:12" ht="14.45">
      <c r="A3841" t="s">
        <v>723</v>
      </c>
      <c r="B3841" t="s">
        <v>850</v>
      </c>
      <c r="C3841">
        <v>842139</v>
      </c>
      <c r="D3841" t="s">
        <v>851</v>
      </c>
      <c r="E3841" t="s">
        <v>147</v>
      </c>
      <c r="F3841" t="s">
        <v>292</v>
      </c>
      <c r="G3841" t="str">
        <f t="shared" si="118"/>
        <v>Honduras to World</v>
      </c>
      <c r="H3841">
        <v>2017</v>
      </c>
      <c r="I3841" t="s">
        <v>724</v>
      </c>
      <c r="J3841">
        <v>6</v>
      </c>
      <c r="K3841">
        <v>36.719000000000001</v>
      </c>
      <c r="L3841" s="1">
        <f t="shared" si="119"/>
        <v>3.6719000000000002E-2</v>
      </c>
    </row>
    <row r="3842" spans="1:12" ht="14.45">
      <c r="A3842" t="s">
        <v>723</v>
      </c>
      <c r="B3842" t="s">
        <v>850</v>
      </c>
      <c r="C3842">
        <v>842139</v>
      </c>
      <c r="D3842" t="s">
        <v>851</v>
      </c>
      <c r="E3842" t="s">
        <v>670</v>
      </c>
      <c r="F3842" t="s">
        <v>670</v>
      </c>
      <c r="G3842" t="str">
        <f t="shared" si="118"/>
        <v>Honduras to EU27</v>
      </c>
      <c r="H3842">
        <v>2012</v>
      </c>
      <c r="I3842" t="s">
        <v>724</v>
      </c>
      <c r="J3842">
        <v>6</v>
      </c>
      <c r="K3842">
        <v>0.63200000000000001</v>
      </c>
      <c r="L3842" s="1">
        <f t="shared" si="119"/>
        <v>6.3199999999999997E-4</v>
      </c>
    </row>
    <row r="3843" spans="1:12" ht="14.45">
      <c r="A3843" t="s">
        <v>723</v>
      </c>
      <c r="B3843" t="s">
        <v>850</v>
      </c>
      <c r="C3843">
        <v>842139</v>
      </c>
      <c r="D3843" t="s">
        <v>851</v>
      </c>
      <c r="E3843" t="s">
        <v>670</v>
      </c>
      <c r="F3843" t="s">
        <v>670</v>
      </c>
      <c r="G3843" t="str">
        <f t="shared" si="118"/>
        <v>Honduras to EU27</v>
      </c>
      <c r="H3843">
        <v>2014</v>
      </c>
      <c r="I3843" t="s">
        <v>724</v>
      </c>
      <c r="J3843">
        <v>6</v>
      </c>
      <c r="K3843">
        <v>0.624</v>
      </c>
      <c r="L3843" s="1">
        <f t="shared" si="119"/>
        <v>6.2399999999999999E-4</v>
      </c>
    </row>
    <row r="3844" spans="1:12" ht="14.45">
      <c r="A3844" t="s">
        <v>723</v>
      </c>
      <c r="B3844" t="s">
        <v>850</v>
      </c>
      <c r="C3844">
        <v>842139</v>
      </c>
      <c r="D3844" t="s">
        <v>851</v>
      </c>
      <c r="E3844" t="s">
        <v>670</v>
      </c>
      <c r="F3844" t="s">
        <v>670</v>
      </c>
      <c r="G3844" t="str">
        <f t="shared" si="118"/>
        <v>Honduras to EU27</v>
      </c>
      <c r="H3844">
        <v>2015</v>
      </c>
      <c r="I3844" t="s">
        <v>724</v>
      </c>
      <c r="J3844">
        <v>6</v>
      </c>
      <c r="K3844">
        <v>1.1319999999999999</v>
      </c>
      <c r="L3844" s="1">
        <f t="shared" si="119"/>
        <v>1.132E-3</v>
      </c>
    </row>
    <row r="3845" spans="1:12" ht="14.45">
      <c r="A3845" t="s">
        <v>723</v>
      </c>
      <c r="B3845" t="s">
        <v>850</v>
      </c>
      <c r="C3845">
        <v>842139</v>
      </c>
      <c r="D3845" t="s">
        <v>851</v>
      </c>
      <c r="E3845" t="s">
        <v>670</v>
      </c>
      <c r="F3845" t="s">
        <v>670</v>
      </c>
      <c r="G3845" t="str">
        <f t="shared" si="118"/>
        <v>Honduras to EU27</v>
      </c>
      <c r="H3845">
        <v>2016</v>
      </c>
      <c r="I3845" t="s">
        <v>724</v>
      </c>
      <c r="J3845">
        <v>6</v>
      </c>
      <c r="K3845">
        <v>0.84199999999999997</v>
      </c>
      <c r="L3845" s="1">
        <f t="shared" si="119"/>
        <v>8.4199999999999998E-4</v>
      </c>
    </row>
    <row r="3846" spans="1:12" ht="14.45">
      <c r="A3846" t="s">
        <v>723</v>
      </c>
      <c r="B3846" t="s">
        <v>850</v>
      </c>
      <c r="C3846">
        <v>842139</v>
      </c>
      <c r="D3846" t="s">
        <v>851</v>
      </c>
      <c r="E3846" t="s">
        <v>670</v>
      </c>
      <c r="F3846" t="s">
        <v>670</v>
      </c>
      <c r="G3846" t="str">
        <f t="shared" si="118"/>
        <v>Honduras to EU27</v>
      </c>
      <c r="H3846">
        <v>2017</v>
      </c>
      <c r="I3846" t="s">
        <v>724</v>
      </c>
      <c r="J3846">
        <v>6</v>
      </c>
      <c r="K3846">
        <v>3.5070000000000001</v>
      </c>
      <c r="L3846" s="1">
        <f t="shared" si="119"/>
        <v>3.5070000000000001E-3</v>
      </c>
    </row>
    <row r="3847" spans="1:12" ht="14.45">
      <c r="A3847" t="s">
        <v>723</v>
      </c>
      <c r="B3847" t="s">
        <v>850</v>
      </c>
      <c r="C3847">
        <v>847989</v>
      </c>
      <c r="D3847" t="s">
        <v>851</v>
      </c>
      <c r="E3847" t="s">
        <v>147</v>
      </c>
      <c r="F3847" t="s">
        <v>292</v>
      </c>
      <c r="G3847" t="str">
        <f t="shared" si="118"/>
        <v>Honduras to World</v>
      </c>
      <c r="H3847">
        <v>2012</v>
      </c>
      <c r="I3847" t="s">
        <v>724</v>
      </c>
      <c r="J3847">
        <v>6</v>
      </c>
      <c r="K3847">
        <v>369.22699999999998</v>
      </c>
      <c r="L3847" s="1">
        <f t="shared" si="119"/>
        <v>0.36922699999999997</v>
      </c>
    </row>
    <row r="3848" spans="1:12" ht="14.45">
      <c r="A3848" t="s">
        <v>723</v>
      </c>
      <c r="B3848" t="s">
        <v>850</v>
      </c>
      <c r="C3848">
        <v>847989</v>
      </c>
      <c r="D3848" t="s">
        <v>851</v>
      </c>
      <c r="E3848" t="s">
        <v>147</v>
      </c>
      <c r="F3848" t="s">
        <v>292</v>
      </c>
      <c r="G3848" t="str">
        <f t="shared" si="118"/>
        <v>Honduras to World</v>
      </c>
      <c r="H3848">
        <v>2014</v>
      </c>
      <c r="I3848" t="s">
        <v>724</v>
      </c>
      <c r="J3848">
        <v>6</v>
      </c>
      <c r="K3848">
        <v>69.438999999999993</v>
      </c>
      <c r="L3848" s="1">
        <f t="shared" si="119"/>
        <v>6.9438999999999987E-2</v>
      </c>
    </row>
    <row r="3849" spans="1:12" ht="14.45">
      <c r="A3849" t="s">
        <v>723</v>
      </c>
      <c r="B3849" t="s">
        <v>850</v>
      </c>
      <c r="C3849">
        <v>847989</v>
      </c>
      <c r="D3849" t="s">
        <v>851</v>
      </c>
      <c r="E3849" t="s">
        <v>147</v>
      </c>
      <c r="F3849" t="s">
        <v>292</v>
      </c>
      <c r="G3849" t="str">
        <f t="shared" ref="G3849:G3912" si="120">CONCATENATE(D3849, " to ", F3849)</f>
        <v>Honduras to World</v>
      </c>
      <c r="H3849">
        <v>2015</v>
      </c>
      <c r="I3849" t="s">
        <v>724</v>
      </c>
      <c r="J3849">
        <v>6</v>
      </c>
      <c r="K3849">
        <v>332.48500000000001</v>
      </c>
      <c r="L3849" s="1">
        <f t="shared" ref="L3849:L3912" si="121">K3849/1000</f>
        <v>0.33248500000000003</v>
      </c>
    </row>
    <row r="3850" spans="1:12" ht="14.45">
      <c r="A3850" t="s">
        <v>723</v>
      </c>
      <c r="B3850" t="s">
        <v>850</v>
      </c>
      <c r="C3850">
        <v>847989</v>
      </c>
      <c r="D3850" t="s">
        <v>851</v>
      </c>
      <c r="E3850" t="s">
        <v>147</v>
      </c>
      <c r="F3850" t="s">
        <v>292</v>
      </c>
      <c r="G3850" t="str">
        <f t="shared" si="120"/>
        <v>Honduras to World</v>
      </c>
      <c r="H3850">
        <v>2016</v>
      </c>
      <c r="I3850" t="s">
        <v>724</v>
      </c>
      <c r="J3850">
        <v>6</v>
      </c>
      <c r="K3850">
        <v>196.11199999999999</v>
      </c>
      <c r="L3850" s="1">
        <f t="shared" si="121"/>
        <v>0.19611200000000001</v>
      </c>
    </row>
    <row r="3851" spans="1:12" ht="14.45">
      <c r="A3851" t="s">
        <v>723</v>
      </c>
      <c r="B3851" t="s">
        <v>850</v>
      </c>
      <c r="C3851">
        <v>847989</v>
      </c>
      <c r="D3851" t="s">
        <v>851</v>
      </c>
      <c r="E3851" t="s">
        <v>147</v>
      </c>
      <c r="F3851" t="s">
        <v>292</v>
      </c>
      <c r="G3851" t="str">
        <f t="shared" si="120"/>
        <v>Honduras to World</v>
      </c>
      <c r="H3851">
        <v>2017</v>
      </c>
      <c r="I3851" t="s">
        <v>724</v>
      </c>
      <c r="J3851">
        <v>6</v>
      </c>
      <c r="K3851">
        <v>73.147999999999996</v>
      </c>
      <c r="L3851" s="1">
        <f t="shared" si="121"/>
        <v>7.3147999999999991E-2</v>
      </c>
    </row>
    <row r="3852" spans="1:12" ht="14.45">
      <c r="A3852" t="s">
        <v>723</v>
      </c>
      <c r="B3852" t="s">
        <v>850</v>
      </c>
      <c r="C3852">
        <v>847989</v>
      </c>
      <c r="D3852" t="s">
        <v>851</v>
      </c>
      <c r="E3852" t="s">
        <v>670</v>
      </c>
      <c r="F3852" t="s">
        <v>670</v>
      </c>
      <c r="G3852" t="str">
        <f t="shared" si="120"/>
        <v>Honduras to EU27</v>
      </c>
      <c r="H3852">
        <v>2012</v>
      </c>
      <c r="I3852" t="s">
        <v>724</v>
      </c>
      <c r="J3852">
        <v>6</v>
      </c>
      <c r="K3852">
        <v>14</v>
      </c>
      <c r="L3852" s="1">
        <f t="shared" si="121"/>
        <v>1.4E-2</v>
      </c>
    </row>
    <row r="3853" spans="1:12" ht="14.45">
      <c r="A3853" t="s">
        <v>723</v>
      </c>
      <c r="B3853" t="s">
        <v>850</v>
      </c>
      <c r="C3853">
        <v>847989</v>
      </c>
      <c r="D3853" t="s">
        <v>851</v>
      </c>
      <c r="E3853" t="s">
        <v>670</v>
      </c>
      <c r="F3853" t="s">
        <v>670</v>
      </c>
      <c r="G3853" t="str">
        <f t="shared" si="120"/>
        <v>Honduras to EU27</v>
      </c>
      <c r="H3853">
        <v>2014</v>
      </c>
      <c r="I3853" t="s">
        <v>724</v>
      </c>
      <c r="J3853">
        <v>6</v>
      </c>
      <c r="K3853">
        <v>5.9219999999999997</v>
      </c>
      <c r="L3853" s="1">
        <f t="shared" si="121"/>
        <v>5.9219999999999993E-3</v>
      </c>
    </row>
    <row r="3854" spans="1:12" ht="14.45">
      <c r="A3854" t="s">
        <v>723</v>
      </c>
      <c r="B3854" t="s">
        <v>850</v>
      </c>
      <c r="C3854">
        <v>847989</v>
      </c>
      <c r="D3854" t="s">
        <v>851</v>
      </c>
      <c r="E3854" t="s">
        <v>670</v>
      </c>
      <c r="F3854" t="s">
        <v>670</v>
      </c>
      <c r="G3854" t="str">
        <f t="shared" si="120"/>
        <v>Honduras to EU27</v>
      </c>
      <c r="H3854">
        <v>2015</v>
      </c>
      <c r="I3854" t="s">
        <v>724</v>
      </c>
      <c r="J3854">
        <v>6</v>
      </c>
      <c r="K3854">
        <v>99.765000000000001</v>
      </c>
      <c r="L3854" s="1">
        <f t="shared" si="121"/>
        <v>9.9765000000000006E-2</v>
      </c>
    </row>
    <row r="3855" spans="1:12" ht="14.45">
      <c r="A3855" t="s">
        <v>723</v>
      </c>
      <c r="B3855" t="s">
        <v>850</v>
      </c>
      <c r="C3855">
        <v>847989</v>
      </c>
      <c r="D3855" t="s">
        <v>851</v>
      </c>
      <c r="E3855" t="s">
        <v>670</v>
      </c>
      <c r="F3855" t="s">
        <v>670</v>
      </c>
      <c r="G3855" t="str">
        <f t="shared" si="120"/>
        <v>Honduras to EU27</v>
      </c>
      <c r="H3855">
        <v>2016</v>
      </c>
      <c r="I3855" t="s">
        <v>724</v>
      </c>
      <c r="J3855">
        <v>6</v>
      </c>
      <c r="K3855">
        <v>1.8779999999999999</v>
      </c>
      <c r="L3855" s="1">
        <f t="shared" si="121"/>
        <v>1.8779999999999999E-3</v>
      </c>
    </row>
    <row r="3856" spans="1:12" ht="14.45">
      <c r="A3856" t="s">
        <v>723</v>
      </c>
      <c r="B3856" t="s">
        <v>850</v>
      </c>
      <c r="C3856">
        <v>847989</v>
      </c>
      <c r="D3856" t="s">
        <v>851</v>
      </c>
      <c r="E3856" t="s">
        <v>670</v>
      </c>
      <c r="F3856" t="s">
        <v>670</v>
      </c>
      <c r="G3856" t="str">
        <f t="shared" si="120"/>
        <v>Honduras to EU27</v>
      </c>
      <c r="H3856">
        <v>2017</v>
      </c>
      <c r="I3856" t="s">
        <v>724</v>
      </c>
      <c r="J3856">
        <v>6</v>
      </c>
      <c r="K3856">
        <v>30.631</v>
      </c>
      <c r="L3856" s="1">
        <f t="shared" si="121"/>
        <v>3.0630999999999999E-2</v>
      </c>
    </row>
    <row r="3857" spans="1:12" ht="14.45">
      <c r="A3857" t="s">
        <v>723</v>
      </c>
      <c r="B3857" t="s">
        <v>852</v>
      </c>
      <c r="C3857">
        <v>730900</v>
      </c>
      <c r="D3857" t="s">
        <v>853</v>
      </c>
      <c r="E3857" t="s">
        <v>147</v>
      </c>
      <c r="F3857" t="s">
        <v>292</v>
      </c>
      <c r="G3857" t="str">
        <f t="shared" si="120"/>
        <v>Croatia to World</v>
      </c>
      <c r="H3857">
        <v>2012</v>
      </c>
      <c r="I3857" t="s">
        <v>724</v>
      </c>
      <c r="J3857">
        <v>6</v>
      </c>
      <c r="K3857">
        <v>16719.055</v>
      </c>
      <c r="L3857" s="1">
        <f t="shared" si="121"/>
        <v>16.719055000000001</v>
      </c>
    </row>
    <row r="3858" spans="1:12" ht="14.45">
      <c r="A3858" t="s">
        <v>723</v>
      </c>
      <c r="B3858" t="s">
        <v>852</v>
      </c>
      <c r="C3858">
        <v>730900</v>
      </c>
      <c r="D3858" t="s">
        <v>853</v>
      </c>
      <c r="E3858" t="s">
        <v>147</v>
      </c>
      <c r="F3858" t="s">
        <v>292</v>
      </c>
      <c r="G3858" t="str">
        <f t="shared" si="120"/>
        <v>Croatia to World</v>
      </c>
      <c r="H3858">
        <v>2013</v>
      </c>
      <c r="I3858" t="s">
        <v>724</v>
      </c>
      <c r="J3858">
        <v>6</v>
      </c>
      <c r="K3858">
        <v>17914.481</v>
      </c>
      <c r="L3858" s="1">
        <f t="shared" si="121"/>
        <v>17.914480999999999</v>
      </c>
    </row>
    <row r="3859" spans="1:12" ht="14.45">
      <c r="A3859" t="s">
        <v>723</v>
      </c>
      <c r="B3859" t="s">
        <v>852</v>
      </c>
      <c r="C3859">
        <v>730900</v>
      </c>
      <c r="D3859" t="s">
        <v>853</v>
      </c>
      <c r="E3859" t="s">
        <v>147</v>
      </c>
      <c r="F3859" t="s">
        <v>292</v>
      </c>
      <c r="G3859" t="str">
        <f t="shared" si="120"/>
        <v>Croatia to World</v>
      </c>
      <c r="H3859">
        <v>2014</v>
      </c>
      <c r="I3859" t="s">
        <v>724</v>
      </c>
      <c r="J3859">
        <v>6</v>
      </c>
      <c r="K3859">
        <v>18910.792000000001</v>
      </c>
      <c r="L3859" s="1">
        <f t="shared" si="121"/>
        <v>18.910792000000001</v>
      </c>
    </row>
    <row r="3860" spans="1:12" ht="14.45">
      <c r="A3860" t="s">
        <v>723</v>
      </c>
      <c r="B3860" t="s">
        <v>852</v>
      </c>
      <c r="C3860">
        <v>730900</v>
      </c>
      <c r="D3860" t="s">
        <v>853</v>
      </c>
      <c r="E3860" t="s">
        <v>147</v>
      </c>
      <c r="F3860" t="s">
        <v>292</v>
      </c>
      <c r="G3860" t="str">
        <f t="shared" si="120"/>
        <v>Croatia to World</v>
      </c>
      <c r="H3860">
        <v>2015</v>
      </c>
      <c r="I3860" t="s">
        <v>724</v>
      </c>
      <c r="J3860">
        <v>6</v>
      </c>
      <c r="K3860">
        <v>18673.342000000001</v>
      </c>
      <c r="L3860" s="1">
        <f t="shared" si="121"/>
        <v>18.673342000000002</v>
      </c>
    </row>
    <row r="3861" spans="1:12" ht="14.45">
      <c r="A3861" t="s">
        <v>723</v>
      </c>
      <c r="B3861" t="s">
        <v>852</v>
      </c>
      <c r="C3861">
        <v>730900</v>
      </c>
      <c r="D3861" t="s">
        <v>853</v>
      </c>
      <c r="E3861" t="s">
        <v>147</v>
      </c>
      <c r="F3861" t="s">
        <v>292</v>
      </c>
      <c r="G3861" t="str">
        <f t="shared" si="120"/>
        <v>Croatia to World</v>
      </c>
      <c r="H3861">
        <v>2016</v>
      </c>
      <c r="I3861" t="s">
        <v>724</v>
      </c>
      <c r="J3861">
        <v>6</v>
      </c>
      <c r="K3861">
        <v>13666.315000000001</v>
      </c>
      <c r="L3861" s="1">
        <f t="shared" si="121"/>
        <v>13.666315000000001</v>
      </c>
    </row>
    <row r="3862" spans="1:12" ht="14.45">
      <c r="A3862" t="s">
        <v>723</v>
      </c>
      <c r="B3862" t="s">
        <v>852</v>
      </c>
      <c r="C3862">
        <v>730900</v>
      </c>
      <c r="D3862" t="s">
        <v>853</v>
      </c>
      <c r="E3862" t="s">
        <v>147</v>
      </c>
      <c r="F3862" t="s">
        <v>292</v>
      </c>
      <c r="G3862" t="str">
        <f t="shared" si="120"/>
        <v>Croatia to World</v>
      </c>
      <c r="H3862">
        <v>2017</v>
      </c>
      <c r="I3862" t="s">
        <v>724</v>
      </c>
      <c r="J3862">
        <v>6</v>
      </c>
      <c r="K3862">
        <v>17166.456999999999</v>
      </c>
      <c r="L3862" s="1">
        <f t="shared" si="121"/>
        <v>17.166456999999998</v>
      </c>
    </row>
    <row r="3863" spans="1:12" ht="14.45">
      <c r="A3863" t="s">
        <v>723</v>
      </c>
      <c r="B3863" t="s">
        <v>852</v>
      </c>
      <c r="C3863">
        <v>730900</v>
      </c>
      <c r="D3863" t="s">
        <v>853</v>
      </c>
      <c r="E3863" t="s">
        <v>670</v>
      </c>
      <c r="F3863" t="s">
        <v>670</v>
      </c>
      <c r="G3863" t="str">
        <f t="shared" si="120"/>
        <v>Croatia to EU27</v>
      </c>
      <c r="H3863">
        <v>2012</v>
      </c>
      <c r="I3863" t="s">
        <v>724</v>
      </c>
      <c r="J3863">
        <v>6</v>
      </c>
      <c r="K3863">
        <v>10338.85</v>
      </c>
      <c r="L3863" s="1">
        <f t="shared" si="121"/>
        <v>10.338850000000001</v>
      </c>
    </row>
    <row r="3864" spans="1:12" ht="14.45">
      <c r="A3864" t="s">
        <v>723</v>
      </c>
      <c r="B3864" t="s">
        <v>852</v>
      </c>
      <c r="C3864">
        <v>730900</v>
      </c>
      <c r="D3864" t="s">
        <v>853</v>
      </c>
      <c r="E3864" t="s">
        <v>670</v>
      </c>
      <c r="F3864" t="s">
        <v>670</v>
      </c>
      <c r="G3864" t="str">
        <f t="shared" si="120"/>
        <v>Croatia to EU27</v>
      </c>
      <c r="H3864">
        <v>2013</v>
      </c>
      <c r="I3864" t="s">
        <v>724</v>
      </c>
      <c r="J3864">
        <v>6</v>
      </c>
      <c r="K3864">
        <v>11263.361000000001</v>
      </c>
      <c r="L3864" s="1">
        <f t="shared" si="121"/>
        <v>11.263361000000002</v>
      </c>
    </row>
    <row r="3865" spans="1:12" ht="14.45">
      <c r="A3865" t="s">
        <v>723</v>
      </c>
      <c r="B3865" t="s">
        <v>852</v>
      </c>
      <c r="C3865">
        <v>730900</v>
      </c>
      <c r="D3865" t="s">
        <v>853</v>
      </c>
      <c r="E3865" t="s">
        <v>670</v>
      </c>
      <c r="F3865" t="s">
        <v>670</v>
      </c>
      <c r="G3865" t="str">
        <f t="shared" si="120"/>
        <v>Croatia to EU27</v>
      </c>
      <c r="H3865">
        <v>2014</v>
      </c>
      <c r="I3865" t="s">
        <v>724</v>
      </c>
      <c r="J3865">
        <v>6</v>
      </c>
      <c r="K3865">
        <v>11018.039000000001</v>
      </c>
      <c r="L3865" s="1">
        <f t="shared" si="121"/>
        <v>11.018039</v>
      </c>
    </row>
    <row r="3866" spans="1:12" ht="14.45">
      <c r="A3866" t="s">
        <v>723</v>
      </c>
      <c r="B3866" t="s">
        <v>852</v>
      </c>
      <c r="C3866">
        <v>730900</v>
      </c>
      <c r="D3866" t="s">
        <v>853</v>
      </c>
      <c r="E3866" t="s">
        <v>670</v>
      </c>
      <c r="F3866" t="s">
        <v>670</v>
      </c>
      <c r="G3866" t="str">
        <f t="shared" si="120"/>
        <v>Croatia to EU27</v>
      </c>
      <c r="H3866">
        <v>2015</v>
      </c>
      <c r="I3866" t="s">
        <v>724</v>
      </c>
      <c r="J3866">
        <v>6</v>
      </c>
      <c r="K3866">
        <v>9909.0139999999992</v>
      </c>
      <c r="L3866" s="1">
        <f t="shared" si="121"/>
        <v>9.9090139999999991</v>
      </c>
    </row>
    <row r="3867" spans="1:12" ht="14.45">
      <c r="A3867" t="s">
        <v>723</v>
      </c>
      <c r="B3867" t="s">
        <v>852</v>
      </c>
      <c r="C3867">
        <v>730900</v>
      </c>
      <c r="D3867" t="s">
        <v>853</v>
      </c>
      <c r="E3867" t="s">
        <v>670</v>
      </c>
      <c r="F3867" t="s">
        <v>670</v>
      </c>
      <c r="G3867" t="str">
        <f t="shared" si="120"/>
        <v>Croatia to EU27</v>
      </c>
      <c r="H3867">
        <v>2016</v>
      </c>
      <c r="I3867" t="s">
        <v>724</v>
      </c>
      <c r="J3867">
        <v>6</v>
      </c>
      <c r="K3867">
        <v>9170.9490000000005</v>
      </c>
      <c r="L3867" s="1">
        <f t="shared" si="121"/>
        <v>9.1709490000000002</v>
      </c>
    </row>
    <row r="3868" spans="1:12" ht="14.45">
      <c r="A3868" t="s">
        <v>723</v>
      </c>
      <c r="B3868" t="s">
        <v>852</v>
      </c>
      <c r="C3868">
        <v>730900</v>
      </c>
      <c r="D3868" t="s">
        <v>853</v>
      </c>
      <c r="E3868" t="s">
        <v>670</v>
      </c>
      <c r="F3868" t="s">
        <v>670</v>
      </c>
      <c r="G3868" t="str">
        <f t="shared" si="120"/>
        <v>Croatia to EU27</v>
      </c>
      <c r="H3868">
        <v>2017</v>
      </c>
      <c r="I3868" t="s">
        <v>724</v>
      </c>
      <c r="J3868">
        <v>6</v>
      </c>
      <c r="K3868">
        <v>11924.584000000001</v>
      </c>
      <c r="L3868" s="1">
        <f t="shared" si="121"/>
        <v>11.924584000000001</v>
      </c>
    </row>
    <row r="3869" spans="1:12" ht="14.45">
      <c r="A3869" t="s">
        <v>723</v>
      </c>
      <c r="B3869" t="s">
        <v>852</v>
      </c>
      <c r="C3869">
        <v>741999</v>
      </c>
      <c r="D3869" t="s">
        <v>853</v>
      </c>
      <c r="E3869" t="s">
        <v>147</v>
      </c>
      <c r="F3869" t="s">
        <v>292</v>
      </c>
      <c r="G3869" t="str">
        <f t="shared" si="120"/>
        <v>Croatia to World</v>
      </c>
      <c r="H3869">
        <v>2012</v>
      </c>
      <c r="I3869" t="s">
        <v>724</v>
      </c>
      <c r="J3869">
        <v>6</v>
      </c>
      <c r="K3869">
        <v>1293.633</v>
      </c>
      <c r="L3869" s="1">
        <f t="shared" si="121"/>
        <v>1.293633</v>
      </c>
    </row>
    <row r="3870" spans="1:12" ht="14.45">
      <c r="A3870" t="s">
        <v>723</v>
      </c>
      <c r="B3870" t="s">
        <v>852</v>
      </c>
      <c r="C3870">
        <v>741999</v>
      </c>
      <c r="D3870" t="s">
        <v>853</v>
      </c>
      <c r="E3870" t="s">
        <v>147</v>
      </c>
      <c r="F3870" t="s">
        <v>292</v>
      </c>
      <c r="G3870" t="str">
        <f t="shared" si="120"/>
        <v>Croatia to World</v>
      </c>
      <c r="H3870">
        <v>2013</v>
      </c>
      <c r="I3870" t="s">
        <v>724</v>
      </c>
      <c r="J3870">
        <v>6</v>
      </c>
      <c r="K3870">
        <v>1923.6849999999999</v>
      </c>
      <c r="L3870" s="1">
        <f t="shared" si="121"/>
        <v>1.9236849999999999</v>
      </c>
    </row>
    <row r="3871" spans="1:12" ht="14.45">
      <c r="A3871" t="s">
        <v>723</v>
      </c>
      <c r="B3871" t="s">
        <v>852</v>
      </c>
      <c r="C3871">
        <v>741999</v>
      </c>
      <c r="D3871" t="s">
        <v>853</v>
      </c>
      <c r="E3871" t="s">
        <v>147</v>
      </c>
      <c r="F3871" t="s">
        <v>292</v>
      </c>
      <c r="G3871" t="str">
        <f t="shared" si="120"/>
        <v>Croatia to World</v>
      </c>
      <c r="H3871">
        <v>2014</v>
      </c>
      <c r="I3871" t="s">
        <v>724</v>
      </c>
      <c r="J3871">
        <v>6</v>
      </c>
      <c r="K3871">
        <v>3253.6860000000001</v>
      </c>
      <c r="L3871" s="1">
        <f t="shared" si="121"/>
        <v>3.2536860000000001</v>
      </c>
    </row>
    <row r="3872" spans="1:12" ht="14.45">
      <c r="A3872" t="s">
        <v>723</v>
      </c>
      <c r="B3872" t="s">
        <v>852</v>
      </c>
      <c r="C3872">
        <v>741999</v>
      </c>
      <c r="D3872" t="s">
        <v>853</v>
      </c>
      <c r="E3872" t="s">
        <v>147</v>
      </c>
      <c r="F3872" t="s">
        <v>292</v>
      </c>
      <c r="G3872" t="str">
        <f t="shared" si="120"/>
        <v>Croatia to World</v>
      </c>
      <c r="H3872">
        <v>2015</v>
      </c>
      <c r="I3872" t="s">
        <v>724</v>
      </c>
      <c r="J3872">
        <v>6</v>
      </c>
      <c r="K3872">
        <v>2655.9369999999999</v>
      </c>
      <c r="L3872" s="1">
        <f t="shared" si="121"/>
        <v>2.6559369999999998</v>
      </c>
    </row>
    <row r="3873" spans="1:12" ht="14.45">
      <c r="A3873" t="s">
        <v>723</v>
      </c>
      <c r="B3873" t="s">
        <v>852</v>
      </c>
      <c r="C3873">
        <v>741999</v>
      </c>
      <c r="D3873" t="s">
        <v>853</v>
      </c>
      <c r="E3873" t="s">
        <v>147</v>
      </c>
      <c r="F3873" t="s">
        <v>292</v>
      </c>
      <c r="G3873" t="str">
        <f t="shared" si="120"/>
        <v>Croatia to World</v>
      </c>
      <c r="H3873">
        <v>2016</v>
      </c>
      <c r="I3873" t="s">
        <v>724</v>
      </c>
      <c r="J3873">
        <v>6</v>
      </c>
      <c r="K3873">
        <v>2984.6370000000002</v>
      </c>
      <c r="L3873" s="1">
        <f t="shared" si="121"/>
        <v>2.9846370000000002</v>
      </c>
    </row>
    <row r="3874" spans="1:12" ht="14.45">
      <c r="A3874" t="s">
        <v>723</v>
      </c>
      <c r="B3874" t="s">
        <v>852</v>
      </c>
      <c r="C3874">
        <v>741999</v>
      </c>
      <c r="D3874" t="s">
        <v>853</v>
      </c>
      <c r="E3874" t="s">
        <v>147</v>
      </c>
      <c r="F3874" t="s">
        <v>292</v>
      </c>
      <c r="G3874" t="str">
        <f t="shared" si="120"/>
        <v>Croatia to World</v>
      </c>
      <c r="H3874">
        <v>2017</v>
      </c>
      <c r="I3874" t="s">
        <v>724</v>
      </c>
      <c r="J3874">
        <v>6</v>
      </c>
      <c r="K3874">
        <v>3575.6689999999999</v>
      </c>
      <c r="L3874" s="1">
        <f t="shared" si="121"/>
        <v>3.575669</v>
      </c>
    </row>
    <row r="3875" spans="1:12" ht="14.45">
      <c r="A3875" t="s">
        <v>723</v>
      </c>
      <c r="B3875" t="s">
        <v>852</v>
      </c>
      <c r="C3875">
        <v>741999</v>
      </c>
      <c r="D3875" t="s">
        <v>853</v>
      </c>
      <c r="E3875" t="s">
        <v>670</v>
      </c>
      <c r="F3875" t="s">
        <v>670</v>
      </c>
      <c r="G3875" t="str">
        <f t="shared" si="120"/>
        <v>Croatia to EU27</v>
      </c>
      <c r="H3875">
        <v>2012</v>
      </c>
      <c r="I3875" t="s">
        <v>724</v>
      </c>
      <c r="J3875">
        <v>6</v>
      </c>
      <c r="K3875">
        <v>1166.135</v>
      </c>
      <c r="L3875" s="1">
        <f t="shared" si="121"/>
        <v>1.1661349999999999</v>
      </c>
    </row>
    <row r="3876" spans="1:12" ht="14.45">
      <c r="A3876" t="s">
        <v>723</v>
      </c>
      <c r="B3876" t="s">
        <v>852</v>
      </c>
      <c r="C3876">
        <v>741999</v>
      </c>
      <c r="D3876" t="s">
        <v>853</v>
      </c>
      <c r="E3876" t="s">
        <v>670</v>
      </c>
      <c r="F3876" t="s">
        <v>670</v>
      </c>
      <c r="G3876" t="str">
        <f t="shared" si="120"/>
        <v>Croatia to EU27</v>
      </c>
      <c r="H3876">
        <v>2013</v>
      </c>
      <c r="I3876" t="s">
        <v>724</v>
      </c>
      <c r="J3876">
        <v>6</v>
      </c>
      <c r="K3876">
        <v>1740.3440000000001</v>
      </c>
      <c r="L3876" s="1">
        <f t="shared" si="121"/>
        <v>1.7403440000000001</v>
      </c>
    </row>
    <row r="3877" spans="1:12" ht="14.45">
      <c r="A3877" t="s">
        <v>723</v>
      </c>
      <c r="B3877" t="s">
        <v>852</v>
      </c>
      <c r="C3877">
        <v>741999</v>
      </c>
      <c r="D3877" t="s">
        <v>853</v>
      </c>
      <c r="E3877" t="s">
        <v>670</v>
      </c>
      <c r="F3877" t="s">
        <v>670</v>
      </c>
      <c r="G3877" t="str">
        <f t="shared" si="120"/>
        <v>Croatia to EU27</v>
      </c>
      <c r="H3877">
        <v>2014</v>
      </c>
      <c r="I3877" t="s">
        <v>724</v>
      </c>
      <c r="J3877">
        <v>6</v>
      </c>
      <c r="K3877">
        <v>3026.2049999999999</v>
      </c>
      <c r="L3877" s="1">
        <f t="shared" si="121"/>
        <v>3.026205</v>
      </c>
    </row>
    <row r="3878" spans="1:12" ht="14.45">
      <c r="A3878" t="s">
        <v>723</v>
      </c>
      <c r="B3878" t="s">
        <v>852</v>
      </c>
      <c r="C3878">
        <v>741999</v>
      </c>
      <c r="D3878" t="s">
        <v>853</v>
      </c>
      <c r="E3878" t="s">
        <v>670</v>
      </c>
      <c r="F3878" t="s">
        <v>670</v>
      </c>
      <c r="G3878" t="str">
        <f t="shared" si="120"/>
        <v>Croatia to EU27</v>
      </c>
      <c r="H3878">
        <v>2015</v>
      </c>
      <c r="I3878" t="s">
        <v>724</v>
      </c>
      <c r="J3878">
        <v>6</v>
      </c>
      <c r="K3878">
        <v>2516.7379999999998</v>
      </c>
      <c r="L3878" s="1">
        <f t="shared" si="121"/>
        <v>2.5167379999999997</v>
      </c>
    </row>
    <row r="3879" spans="1:12" ht="14.45">
      <c r="A3879" t="s">
        <v>723</v>
      </c>
      <c r="B3879" t="s">
        <v>852</v>
      </c>
      <c r="C3879">
        <v>741999</v>
      </c>
      <c r="D3879" t="s">
        <v>853</v>
      </c>
      <c r="E3879" t="s">
        <v>670</v>
      </c>
      <c r="F3879" t="s">
        <v>670</v>
      </c>
      <c r="G3879" t="str">
        <f t="shared" si="120"/>
        <v>Croatia to EU27</v>
      </c>
      <c r="H3879">
        <v>2016</v>
      </c>
      <c r="I3879" t="s">
        <v>724</v>
      </c>
      <c r="J3879">
        <v>6</v>
      </c>
      <c r="K3879">
        <v>2588.5219999999999</v>
      </c>
      <c r="L3879" s="1">
        <f t="shared" si="121"/>
        <v>2.5885219999999998</v>
      </c>
    </row>
    <row r="3880" spans="1:12" ht="14.45">
      <c r="A3880" t="s">
        <v>723</v>
      </c>
      <c r="B3880" t="s">
        <v>852</v>
      </c>
      <c r="C3880">
        <v>741999</v>
      </c>
      <c r="D3880" t="s">
        <v>853</v>
      </c>
      <c r="E3880" t="s">
        <v>670</v>
      </c>
      <c r="F3880" t="s">
        <v>670</v>
      </c>
      <c r="G3880" t="str">
        <f t="shared" si="120"/>
        <v>Croatia to EU27</v>
      </c>
      <c r="H3880">
        <v>2017</v>
      </c>
      <c r="I3880" t="s">
        <v>724</v>
      </c>
      <c r="J3880">
        <v>6</v>
      </c>
      <c r="K3880">
        <v>3087.09</v>
      </c>
      <c r="L3880" s="1">
        <f t="shared" si="121"/>
        <v>3.0870900000000003</v>
      </c>
    </row>
    <row r="3881" spans="1:12" ht="14.45">
      <c r="A3881" t="s">
        <v>723</v>
      </c>
      <c r="B3881" t="s">
        <v>852</v>
      </c>
      <c r="C3881">
        <v>761100</v>
      </c>
      <c r="D3881" t="s">
        <v>853</v>
      </c>
      <c r="E3881" t="s">
        <v>147</v>
      </c>
      <c r="F3881" t="s">
        <v>292</v>
      </c>
      <c r="G3881" t="str">
        <f t="shared" si="120"/>
        <v>Croatia to World</v>
      </c>
      <c r="H3881">
        <v>2012</v>
      </c>
      <c r="I3881" t="s">
        <v>724</v>
      </c>
      <c r="J3881">
        <v>6</v>
      </c>
      <c r="K3881">
        <v>44.232999999999997</v>
      </c>
      <c r="L3881" s="1">
        <f t="shared" si="121"/>
        <v>4.4232999999999995E-2</v>
      </c>
    </row>
    <row r="3882" spans="1:12" ht="14.45">
      <c r="A3882" t="s">
        <v>723</v>
      </c>
      <c r="B3882" t="s">
        <v>852</v>
      </c>
      <c r="C3882">
        <v>761100</v>
      </c>
      <c r="D3882" t="s">
        <v>853</v>
      </c>
      <c r="E3882" t="s">
        <v>147</v>
      </c>
      <c r="F3882" t="s">
        <v>292</v>
      </c>
      <c r="G3882" t="str">
        <f t="shared" si="120"/>
        <v>Croatia to World</v>
      </c>
      <c r="H3882">
        <v>2013</v>
      </c>
      <c r="I3882" t="s">
        <v>724</v>
      </c>
      <c r="J3882">
        <v>6</v>
      </c>
      <c r="K3882">
        <v>5.8620000000000001</v>
      </c>
      <c r="L3882" s="1">
        <f t="shared" si="121"/>
        <v>5.862E-3</v>
      </c>
    </row>
    <row r="3883" spans="1:12" ht="14.45">
      <c r="A3883" t="s">
        <v>723</v>
      </c>
      <c r="B3883" t="s">
        <v>852</v>
      </c>
      <c r="C3883">
        <v>761100</v>
      </c>
      <c r="D3883" t="s">
        <v>853</v>
      </c>
      <c r="E3883" t="s">
        <v>147</v>
      </c>
      <c r="F3883" t="s">
        <v>292</v>
      </c>
      <c r="G3883" t="str">
        <f t="shared" si="120"/>
        <v>Croatia to World</v>
      </c>
      <c r="H3883">
        <v>2014</v>
      </c>
      <c r="I3883" t="s">
        <v>724</v>
      </c>
      <c r="J3883">
        <v>6</v>
      </c>
      <c r="K3883">
        <v>38.094999999999999</v>
      </c>
      <c r="L3883" s="1">
        <f t="shared" si="121"/>
        <v>3.8094999999999997E-2</v>
      </c>
    </row>
    <row r="3884" spans="1:12" ht="14.45">
      <c r="A3884" t="s">
        <v>723</v>
      </c>
      <c r="B3884" t="s">
        <v>852</v>
      </c>
      <c r="C3884">
        <v>761100</v>
      </c>
      <c r="D3884" t="s">
        <v>853</v>
      </c>
      <c r="E3884" t="s">
        <v>147</v>
      </c>
      <c r="F3884" t="s">
        <v>292</v>
      </c>
      <c r="G3884" t="str">
        <f t="shared" si="120"/>
        <v>Croatia to World</v>
      </c>
      <c r="H3884">
        <v>2015</v>
      </c>
      <c r="I3884" t="s">
        <v>724</v>
      </c>
      <c r="J3884">
        <v>6</v>
      </c>
      <c r="K3884">
        <v>1.071</v>
      </c>
      <c r="L3884" s="1">
        <f t="shared" si="121"/>
        <v>1.0709999999999999E-3</v>
      </c>
    </row>
    <row r="3885" spans="1:12" ht="14.45">
      <c r="A3885" t="s">
        <v>723</v>
      </c>
      <c r="B3885" t="s">
        <v>852</v>
      </c>
      <c r="C3885">
        <v>761100</v>
      </c>
      <c r="D3885" t="s">
        <v>853</v>
      </c>
      <c r="E3885" t="s">
        <v>147</v>
      </c>
      <c r="F3885" t="s">
        <v>292</v>
      </c>
      <c r="G3885" t="str">
        <f t="shared" si="120"/>
        <v>Croatia to World</v>
      </c>
      <c r="H3885">
        <v>2016</v>
      </c>
      <c r="I3885" t="s">
        <v>724</v>
      </c>
      <c r="J3885">
        <v>6</v>
      </c>
      <c r="K3885">
        <v>3.8559999999999999</v>
      </c>
      <c r="L3885" s="1">
        <f t="shared" si="121"/>
        <v>3.8560000000000001E-3</v>
      </c>
    </row>
    <row r="3886" spans="1:12" ht="14.45">
      <c r="A3886" t="s">
        <v>723</v>
      </c>
      <c r="B3886" t="s">
        <v>852</v>
      </c>
      <c r="C3886">
        <v>761100</v>
      </c>
      <c r="D3886" t="s">
        <v>853</v>
      </c>
      <c r="E3886" t="s">
        <v>670</v>
      </c>
      <c r="F3886" t="s">
        <v>670</v>
      </c>
      <c r="G3886" t="str">
        <f t="shared" si="120"/>
        <v>Croatia to EU27</v>
      </c>
      <c r="H3886">
        <v>2012</v>
      </c>
      <c r="I3886" t="s">
        <v>724</v>
      </c>
      <c r="J3886">
        <v>6</v>
      </c>
      <c r="K3886">
        <v>44.232999999999997</v>
      </c>
      <c r="L3886" s="1">
        <f t="shared" si="121"/>
        <v>4.4232999999999995E-2</v>
      </c>
    </row>
    <row r="3887" spans="1:12" ht="14.45">
      <c r="A3887" t="s">
        <v>723</v>
      </c>
      <c r="B3887" t="s">
        <v>852</v>
      </c>
      <c r="C3887">
        <v>761100</v>
      </c>
      <c r="D3887" t="s">
        <v>853</v>
      </c>
      <c r="E3887" t="s">
        <v>670</v>
      </c>
      <c r="F3887" t="s">
        <v>670</v>
      </c>
      <c r="G3887" t="str">
        <f t="shared" si="120"/>
        <v>Croatia to EU27</v>
      </c>
      <c r="H3887">
        <v>2014</v>
      </c>
      <c r="I3887" t="s">
        <v>724</v>
      </c>
      <c r="J3887">
        <v>6</v>
      </c>
      <c r="K3887">
        <v>33.957000000000001</v>
      </c>
      <c r="L3887" s="1">
        <f t="shared" si="121"/>
        <v>3.3957000000000001E-2</v>
      </c>
    </row>
    <row r="3888" spans="1:12" ht="14.45">
      <c r="A3888" t="s">
        <v>723</v>
      </c>
      <c r="B3888" t="s">
        <v>852</v>
      </c>
      <c r="C3888">
        <v>761100</v>
      </c>
      <c r="D3888" t="s">
        <v>853</v>
      </c>
      <c r="E3888" t="s">
        <v>670</v>
      </c>
      <c r="F3888" t="s">
        <v>670</v>
      </c>
      <c r="G3888" t="str">
        <f t="shared" si="120"/>
        <v>Croatia to EU27</v>
      </c>
      <c r="H3888">
        <v>2015</v>
      </c>
      <c r="I3888" t="s">
        <v>724</v>
      </c>
      <c r="J3888">
        <v>6</v>
      </c>
      <c r="K3888">
        <v>1.071</v>
      </c>
      <c r="L3888" s="1">
        <f t="shared" si="121"/>
        <v>1.0709999999999999E-3</v>
      </c>
    </row>
    <row r="3889" spans="1:12" ht="14.45">
      <c r="A3889" t="s">
        <v>723</v>
      </c>
      <c r="B3889" t="s">
        <v>852</v>
      </c>
      <c r="C3889">
        <v>761100</v>
      </c>
      <c r="D3889" t="s">
        <v>853</v>
      </c>
      <c r="E3889" t="s">
        <v>670</v>
      </c>
      <c r="F3889" t="s">
        <v>670</v>
      </c>
      <c r="G3889" t="str">
        <f t="shared" si="120"/>
        <v>Croatia to EU27</v>
      </c>
      <c r="H3889">
        <v>2016</v>
      </c>
      <c r="I3889" t="s">
        <v>724</v>
      </c>
      <c r="J3889">
        <v>6</v>
      </c>
      <c r="K3889">
        <v>1.262</v>
      </c>
      <c r="L3889" s="1">
        <f t="shared" si="121"/>
        <v>1.2620000000000001E-3</v>
      </c>
    </row>
    <row r="3890" spans="1:12" ht="14.45">
      <c r="A3890" t="s">
        <v>723</v>
      </c>
      <c r="B3890" t="s">
        <v>852</v>
      </c>
      <c r="C3890">
        <v>8405</v>
      </c>
      <c r="D3890" t="s">
        <v>853</v>
      </c>
      <c r="E3890" t="s">
        <v>147</v>
      </c>
      <c r="F3890" t="s">
        <v>292</v>
      </c>
      <c r="G3890" t="str">
        <f t="shared" si="120"/>
        <v>Croatia to World</v>
      </c>
      <c r="H3890">
        <v>2012</v>
      </c>
      <c r="I3890" t="s">
        <v>724</v>
      </c>
      <c r="J3890">
        <v>6</v>
      </c>
      <c r="K3890">
        <v>33.067999999999998</v>
      </c>
      <c r="L3890" s="1">
        <f t="shared" si="121"/>
        <v>3.3068E-2</v>
      </c>
    </row>
    <row r="3891" spans="1:12" ht="14.45">
      <c r="A3891" t="s">
        <v>723</v>
      </c>
      <c r="B3891" t="s">
        <v>852</v>
      </c>
      <c r="C3891">
        <v>8405</v>
      </c>
      <c r="D3891" t="s">
        <v>853</v>
      </c>
      <c r="E3891" t="s">
        <v>147</v>
      </c>
      <c r="F3891" t="s">
        <v>292</v>
      </c>
      <c r="G3891" t="str">
        <f t="shared" si="120"/>
        <v>Croatia to World</v>
      </c>
      <c r="H3891">
        <v>2013</v>
      </c>
      <c r="I3891" t="s">
        <v>724</v>
      </c>
      <c r="J3891">
        <v>6</v>
      </c>
      <c r="K3891">
        <v>215.78100000000001</v>
      </c>
      <c r="L3891" s="1">
        <f t="shared" si="121"/>
        <v>0.215781</v>
      </c>
    </row>
    <row r="3892" spans="1:12" ht="14.45">
      <c r="A3892" t="s">
        <v>723</v>
      </c>
      <c r="B3892" t="s">
        <v>852</v>
      </c>
      <c r="C3892">
        <v>8405</v>
      </c>
      <c r="D3892" t="s">
        <v>853</v>
      </c>
      <c r="E3892" t="s">
        <v>147</v>
      </c>
      <c r="F3892" t="s">
        <v>292</v>
      </c>
      <c r="G3892" t="str">
        <f t="shared" si="120"/>
        <v>Croatia to World</v>
      </c>
      <c r="H3892">
        <v>2014</v>
      </c>
      <c r="I3892" t="s">
        <v>724</v>
      </c>
      <c r="J3892">
        <v>6</v>
      </c>
      <c r="K3892">
        <v>47.259</v>
      </c>
      <c r="L3892" s="1">
        <f t="shared" si="121"/>
        <v>4.7259000000000002E-2</v>
      </c>
    </row>
    <row r="3893" spans="1:12" ht="14.45">
      <c r="A3893" t="s">
        <v>723</v>
      </c>
      <c r="B3893" t="s">
        <v>852</v>
      </c>
      <c r="C3893">
        <v>8405</v>
      </c>
      <c r="D3893" t="s">
        <v>853</v>
      </c>
      <c r="E3893" t="s">
        <v>147</v>
      </c>
      <c r="F3893" t="s">
        <v>292</v>
      </c>
      <c r="G3893" t="str">
        <f t="shared" si="120"/>
        <v>Croatia to World</v>
      </c>
      <c r="H3893">
        <v>2015</v>
      </c>
      <c r="I3893" t="s">
        <v>724</v>
      </c>
      <c r="J3893">
        <v>6</v>
      </c>
      <c r="K3893">
        <v>117.61</v>
      </c>
      <c r="L3893" s="1">
        <f t="shared" si="121"/>
        <v>0.11761000000000001</v>
      </c>
    </row>
    <row r="3894" spans="1:12" ht="14.45">
      <c r="A3894" t="s">
        <v>723</v>
      </c>
      <c r="B3894" t="s">
        <v>852</v>
      </c>
      <c r="C3894">
        <v>8405</v>
      </c>
      <c r="D3894" t="s">
        <v>853</v>
      </c>
      <c r="E3894" t="s">
        <v>147</v>
      </c>
      <c r="F3894" t="s">
        <v>292</v>
      </c>
      <c r="G3894" t="str">
        <f t="shared" si="120"/>
        <v>Croatia to World</v>
      </c>
      <c r="H3894">
        <v>2016</v>
      </c>
      <c r="I3894" t="s">
        <v>724</v>
      </c>
      <c r="J3894">
        <v>6</v>
      </c>
      <c r="K3894">
        <v>22.045000000000002</v>
      </c>
      <c r="L3894" s="1">
        <f t="shared" si="121"/>
        <v>2.2045000000000002E-2</v>
      </c>
    </row>
    <row r="3895" spans="1:12" ht="14.45">
      <c r="A3895" t="s">
        <v>723</v>
      </c>
      <c r="B3895" t="s">
        <v>852</v>
      </c>
      <c r="C3895">
        <v>8405</v>
      </c>
      <c r="D3895" t="s">
        <v>853</v>
      </c>
      <c r="E3895" t="s">
        <v>147</v>
      </c>
      <c r="F3895" t="s">
        <v>292</v>
      </c>
      <c r="G3895" t="str">
        <f t="shared" si="120"/>
        <v>Croatia to World</v>
      </c>
      <c r="H3895">
        <v>2017</v>
      </c>
      <c r="I3895" t="s">
        <v>724</v>
      </c>
      <c r="J3895">
        <v>6</v>
      </c>
      <c r="K3895">
        <v>40.067999999999998</v>
      </c>
      <c r="L3895" s="1">
        <f t="shared" si="121"/>
        <v>4.0067999999999999E-2</v>
      </c>
    </row>
    <row r="3896" spans="1:12" ht="14.45">
      <c r="A3896" t="s">
        <v>723</v>
      </c>
      <c r="B3896" t="s">
        <v>852</v>
      </c>
      <c r="C3896">
        <v>8405</v>
      </c>
      <c r="D3896" t="s">
        <v>853</v>
      </c>
      <c r="E3896" t="s">
        <v>670</v>
      </c>
      <c r="F3896" t="s">
        <v>670</v>
      </c>
      <c r="G3896" t="str">
        <f t="shared" si="120"/>
        <v>Croatia to EU27</v>
      </c>
      <c r="H3896">
        <v>2012</v>
      </c>
      <c r="I3896" t="s">
        <v>724</v>
      </c>
      <c r="J3896">
        <v>6</v>
      </c>
      <c r="K3896">
        <v>28.582000000000001</v>
      </c>
      <c r="L3896" s="1">
        <f t="shared" si="121"/>
        <v>2.8582E-2</v>
      </c>
    </row>
    <row r="3897" spans="1:12" ht="14.45">
      <c r="A3897" t="s">
        <v>723</v>
      </c>
      <c r="B3897" t="s">
        <v>852</v>
      </c>
      <c r="C3897">
        <v>8405</v>
      </c>
      <c r="D3897" t="s">
        <v>853</v>
      </c>
      <c r="E3897" t="s">
        <v>670</v>
      </c>
      <c r="F3897" t="s">
        <v>670</v>
      </c>
      <c r="G3897" t="str">
        <f t="shared" si="120"/>
        <v>Croatia to EU27</v>
      </c>
      <c r="H3897">
        <v>2013</v>
      </c>
      <c r="I3897" t="s">
        <v>724</v>
      </c>
      <c r="J3897">
        <v>6</v>
      </c>
      <c r="K3897">
        <v>198.65100000000001</v>
      </c>
      <c r="L3897" s="1">
        <f t="shared" si="121"/>
        <v>0.19865100000000002</v>
      </c>
    </row>
    <row r="3898" spans="1:12" ht="14.45">
      <c r="A3898" t="s">
        <v>723</v>
      </c>
      <c r="B3898" t="s">
        <v>852</v>
      </c>
      <c r="C3898">
        <v>8405</v>
      </c>
      <c r="D3898" t="s">
        <v>853</v>
      </c>
      <c r="E3898" t="s">
        <v>670</v>
      </c>
      <c r="F3898" t="s">
        <v>670</v>
      </c>
      <c r="G3898" t="str">
        <f t="shared" si="120"/>
        <v>Croatia to EU27</v>
      </c>
      <c r="H3898">
        <v>2014</v>
      </c>
      <c r="I3898" t="s">
        <v>724</v>
      </c>
      <c r="J3898">
        <v>6</v>
      </c>
      <c r="K3898">
        <v>7.4649999999999999</v>
      </c>
      <c r="L3898" s="1">
        <f t="shared" si="121"/>
        <v>7.4650000000000003E-3</v>
      </c>
    </row>
    <row r="3899" spans="1:12" ht="14.45">
      <c r="A3899" t="s">
        <v>723</v>
      </c>
      <c r="B3899" t="s">
        <v>852</v>
      </c>
      <c r="C3899">
        <v>8405</v>
      </c>
      <c r="D3899" t="s">
        <v>853</v>
      </c>
      <c r="E3899" t="s">
        <v>670</v>
      </c>
      <c r="F3899" t="s">
        <v>670</v>
      </c>
      <c r="G3899" t="str">
        <f t="shared" si="120"/>
        <v>Croatia to EU27</v>
      </c>
      <c r="H3899">
        <v>2015</v>
      </c>
      <c r="I3899" t="s">
        <v>724</v>
      </c>
      <c r="J3899">
        <v>6</v>
      </c>
      <c r="K3899">
        <v>109.241</v>
      </c>
      <c r="L3899" s="1">
        <f t="shared" si="121"/>
        <v>0.109241</v>
      </c>
    </row>
    <row r="3900" spans="1:12" ht="14.45">
      <c r="A3900" t="s">
        <v>723</v>
      </c>
      <c r="B3900" t="s">
        <v>852</v>
      </c>
      <c r="C3900">
        <v>8405</v>
      </c>
      <c r="D3900" t="s">
        <v>853</v>
      </c>
      <c r="E3900" t="s">
        <v>670</v>
      </c>
      <c r="F3900" t="s">
        <v>670</v>
      </c>
      <c r="G3900" t="str">
        <f t="shared" si="120"/>
        <v>Croatia to EU27</v>
      </c>
      <c r="H3900">
        <v>2016</v>
      </c>
      <c r="I3900" t="s">
        <v>724</v>
      </c>
      <c r="J3900">
        <v>6</v>
      </c>
      <c r="K3900">
        <v>5.2549999999999999</v>
      </c>
      <c r="L3900" s="1">
        <f t="shared" si="121"/>
        <v>5.2550000000000001E-3</v>
      </c>
    </row>
    <row r="3901" spans="1:12" ht="14.45">
      <c r="A3901" t="s">
        <v>723</v>
      </c>
      <c r="B3901" t="s">
        <v>852</v>
      </c>
      <c r="C3901">
        <v>8405</v>
      </c>
      <c r="D3901" t="s">
        <v>853</v>
      </c>
      <c r="E3901" t="s">
        <v>670</v>
      </c>
      <c r="F3901" t="s">
        <v>670</v>
      </c>
      <c r="G3901" t="str">
        <f t="shared" si="120"/>
        <v>Croatia to EU27</v>
      </c>
      <c r="H3901">
        <v>2017</v>
      </c>
      <c r="I3901" t="s">
        <v>724</v>
      </c>
      <c r="J3901">
        <v>6</v>
      </c>
      <c r="K3901">
        <v>8.3629999999999995</v>
      </c>
      <c r="L3901" s="1">
        <f t="shared" si="121"/>
        <v>8.3629999999999989E-3</v>
      </c>
    </row>
    <row r="3902" spans="1:12" ht="14.45">
      <c r="A3902" t="s">
        <v>723</v>
      </c>
      <c r="B3902" t="s">
        <v>852</v>
      </c>
      <c r="C3902">
        <v>841931</v>
      </c>
      <c r="D3902" t="s">
        <v>853</v>
      </c>
      <c r="E3902" t="s">
        <v>147</v>
      </c>
      <c r="F3902" t="s">
        <v>292</v>
      </c>
      <c r="G3902" t="str">
        <f t="shared" si="120"/>
        <v>Croatia to World</v>
      </c>
      <c r="H3902">
        <v>2012</v>
      </c>
      <c r="I3902" t="s">
        <v>724</v>
      </c>
      <c r="J3902">
        <v>6</v>
      </c>
      <c r="K3902">
        <v>673.89599999999996</v>
      </c>
      <c r="L3902" s="1">
        <f t="shared" si="121"/>
        <v>0.67389599999999994</v>
      </c>
    </row>
    <row r="3903" spans="1:12" ht="14.45">
      <c r="A3903" t="s">
        <v>723</v>
      </c>
      <c r="B3903" t="s">
        <v>852</v>
      </c>
      <c r="C3903">
        <v>841931</v>
      </c>
      <c r="D3903" t="s">
        <v>853</v>
      </c>
      <c r="E3903" t="s">
        <v>147</v>
      </c>
      <c r="F3903" t="s">
        <v>292</v>
      </c>
      <c r="G3903" t="str">
        <f t="shared" si="120"/>
        <v>Croatia to World</v>
      </c>
      <c r="H3903">
        <v>2013</v>
      </c>
      <c r="I3903" t="s">
        <v>724</v>
      </c>
      <c r="J3903">
        <v>6</v>
      </c>
      <c r="K3903">
        <v>185.29499999999999</v>
      </c>
      <c r="L3903" s="1">
        <f t="shared" si="121"/>
        <v>0.18529499999999999</v>
      </c>
    </row>
    <row r="3904" spans="1:12" ht="14.45">
      <c r="A3904" t="s">
        <v>723</v>
      </c>
      <c r="B3904" t="s">
        <v>852</v>
      </c>
      <c r="C3904">
        <v>841931</v>
      </c>
      <c r="D3904" t="s">
        <v>853</v>
      </c>
      <c r="E3904" t="s">
        <v>147</v>
      </c>
      <c r="F3904" t="s">
        <v>292</v>
      </c>
      <c r="G3904" t="str">
        <f t="shared" si="120"/>
        <v>Croatia to World</v>
      </c>
      <c r="H3904">
        <v>2014</v>
      </c>
      <c r="I3904" t="s">
        <v>724</v>
      </c>
      <c r="J3904">
        <v>6</v>
      </c>
      <c r="K3904">
        <v>69.003</v>
      </c>
      <c r="L3904" s="1">
        <f t="shared" si="121"/>
        <v>6.9002999999999995E-2</v>
      </c>
    </row>
    <row r="3905" spans="1:12" ht="14.45">
      <c r="A3905" t="s">
        <v>723</v>
      </c>
      <c r="B3905" t="s">
        <v>852</v>
      </c>
      <c r="C3905">
        <v>841931</v>
      </c>
      <c r="D3905" t="s">
        <v>853</v>
      </c>
      <c r="E3905" t="s">
        <v>147</v>
      </c>
      <c r="F3905" t="s">
        <v>292</v>
      </c>
      <c r="G3905" t="str">
        <f t="shared" si="120"/>
        <v>Croatia to World</v>
      </c>
      <c r="H3905">
        <v>2015</v>
      </c>
      <c r="I3905" t="s">
        <v>724</v>
      </c>
      <c r="J3905">
        <v>6</v>
      </c>
      <c r="K3905">
        <v>166.04</v>
      </c>
      <c r="L3905" s="1">
        <f t="shared" si="121"/>
        <v>0.16603999999999999</v>
      </c>
    </row>
    <row r="3906" spans="1:12" ht="14.45">
      <c r="A3906" t="s">
        <v>723</v>
      </c>
      <c r="B3906" t="s">
        <v>852</v>
      </c>
      <c r="C3906">
        <v>841931</v>
      </c>
      <c r="D3906" t="s">
        <v>853</v>
      </c>
      <c r="E3906" t="s">
        <v>147</v>
      </c>
      <c r="F3906" t="s">
        <v>292</v>
      </c>
      <c r="G3906" t="str">
        <f t="shared" si="120"/>
        <v>Croatia to World</v>
      </c>
      <c r="H3906">
        <v>2016</v>
      </c>
      <c r="I3906" t="s">
        <v>724</v>
      </c>
      <c r="J3906">
        <v>6</v>
      </c>
      <c r="K3906">
        <v>41.024000000000001</v>
      </c>
      <c r="L3906" s="1">
        <f t="shared" si="121"/>
        <v>4.1023999999999998E-2</v>
      </c>
    </row>
    <row r="3907" spans="1:12" ht="14.45">
      <c r="A3907" t="s">
        <v>723</v>
      </c>
      <c r="B3907" t="s">
        <v>852</v>
      </c>
      <c r="C3907">
        <v>841931</v>
      </c>
      <c r="D3907" t="s">
        <v>853</v>
      </c>
      <c r="E3907" t="s">
        <v>147</v>
      </c>
      <c r="F3907" t="s">
        <v>292</v>
      </c>
      <c r="G3907" t="str">
        <f t="shared" si="120"/>
        <v>Croatia to World</v>
      </c>
      <c r="H3907">
        <v>2017</v>
      </c>
      <c r="I3907" t="s">
        <v>724</v>
      </c>
      <c r="J3907">
        <v>6</v>
      </c>
      <c r="K3907">
        <v>9.2439999999999998</v>
      </c>
      <c r="L3907" s="1">
        <f t="shared" si="121"/>
        <v>9.2440000000000005E-3</v>
      </c>
    </row>
    <row r="3908" spans="1:12" ht="14.45">
      <c r="A3908" t="s">
        <v>723</v>
      </c>
      <c r="B3908" t="s">
        <v>852</v>
      </c>
      <c r="C3908">
        <v>841931</v>
      </c>
      <c r="D3908" t="s">
        <v>853</v>
      </c>
      <c r="E3908" t="s">
        <v>670</v>
      </c>
      <c r="F3908" t="s">
        <v>670</v>
      </c>
      <c r="G3908" t="str">
        <f t="shared" si="120"/>
        <v>Croatia to EU27</v>
      </c>
      <c r="H3908">
        <v>2012</v>
      </c>
      <c r="I3908" t="s">
        <v>724</v>
      </c>
      <c r="J3908">
        <v>6</v>
      </c>
      <c r="K3908">
        <v>13.986000000000001</v>
      </c>
      <c r="L3908" s="1">
        <f t="shared" si="121"/>
        <v>1.3986E-2</v>
      </c>
    </row>
    <row r="3909" spans="1:12" ht="14.45">
      <c r="A3909" t="s">
        <v>723</v>
      </c>
      <c r="B3909" t="s">
        <v>852</v>
      </c>
      <c r="C3909">
        <v>841931</v>
      </c>
      <c r="D3909" t="s">
        <v>853</v>
      </c>
      <c r="E3909" t="s">
        <v>670</v>
      </c>
      <c r="F3909" t="s">
        <v>670</v>
      </c>
      <c r="G3909" t="str">
        <f t="shared" si="120"/>
        <v>Croatia to EU27</v>
      </c>
      <c r="H3909">
        <v>2013</v>
      </c>
      <c r="I3909" t="s">
        <v>724</v>
      </c>
      <c r="J3909">
        <v>6</v>
      </c>
      <c r="K3909">
        <v>1.915</v>
      </c>
      <c r="L3909" s="1">
        <f t="shared" si="121"/>
        <v>1.915E-3</v>
      </c>
    </row>
    <row r="3910" spans="1:12" ht="14.45">
      <c r="A3910" t="s">
        <v>723</v>
      </c>
      <c r="B3910" t="s">
        <v>852</v>
      </c>
      <c r="C3910">
        <v>841931</v>
      </c>
      <c r="D3910" t="s">
        <v>853</v>
      </c>
      <c r="E3910" t="s">
        <v>670</v>
      </c>
      <c r="F3910" t="s">
        <v>670</v>
      </c>
      <c r="G3910" t="str">
        <f t="shared" si="120"/>
        <v>Croatia to EU27</v>
      </c>
      <c r="H3910">
        <v>2014</v>
      </c>
      <c r="I3910" t="s">
        <v>724</v>
      </c>
      <c r="J3910">
        <v>6</v>
      </c>
      <c r="K3910">
        <v>0.29899999999999999</v>
      </c>
      <c r="L3910" s="1">
        <f t="shared" si="121"/>
        <v>2.99E-4</v>
      </c>
    </row>
    <row r="3911" spans="1:12" ht="14.45">
      <c r="A3911" t="s">
        <v>723</v>
      </c>
      <c r="B3911" t="s">
        <v>852</v>
      </c>
      <c r="C3911">
        <v>841931</v>
      </c>
      <c r="D3911" t="s">
        <v>853</v>
      </c>
      <c r="E3911" t="s">
        <v>670</v>
      </c>
      <c r="F3911" t="s">
        <v>670</v>
      </c>
      <c r="G3911" t="str">
        <f t="shared" si="120"/>
        <v>Croatia to EU27</v>
      </c>
      <c r="H3911">
        <v>2017</v>
      </c>
      <c r="I3911" t="s">
        <v>724</v>
      </c>
      <c r="J3911">
        <v>6</v>
      </c>
      <c r="K3911">
        <v>1.423</v>
      </c>
      <c r="L3911" s="1">
        <f t="shared" si="121"/>
        <v>1.423E-3</v>
      </c>
    </row>
    <row r="3912" spans="1:12" ht="14.45">
      <c r="A3912" t="s">
        <v>723</v>
      </c>
      <c r="B3912" t="s">
        <v>852</v>
      </c>
      <c r="C3912">
        <v>841940</v>
      </c>
      <c r="D3912" t="s">
        <v>853</v>
      </c>
      <c r="E3912" t="s">
        <v>147</v>
      </c>
      <c r="F3912" t="s">
        <v>292</v>
      </c>
      <c r="G3912" t="str">
        <f t="shared" si="120"/>
        <v>Croatia to World</v>
      </c>
      <c r="H3912">
        <v>2012</v>
      </c>
      <c r="I3912" t="s">
        <v>724</v>
      </c>
      <c r="J3912">
        <v>6</v>
      </c>
      <c r="K3912">
        <v>209.517</v>
      </c>
      <c r="L3912" s="1">
        <f t="shared" si="121"/>
        <v>0.20951700000000001</v>
      </c>
    </row>
    <row r="3913" spans="1:12" ht="14.45">
      <c r="A3913" t="s">
        <v>723</v>
      </c>
      <c r="B3913" t="s">
        <v>852</v>
      </c>
      <c r="C3913">
        <v>841940</v>
      </c>
      <c r="D3913" t="s">
        <v>853</v>
      </c>
      <c r="E3913" t="s">
        <v>147</v>
      </c>
      <c r="F3913" t="s">
        <v>292</v>
      </c>
      <c r="G3913" t="str">
        <f t="shared" ref="G3913:G3976" si="122">CONCATENATE(D3913, " to ", F3913)</f>
        <v>Croatia to World</v>
      </c>
      <c r="H3913">
        <v>2013</v>
      </c>
      <c r="I3913" t="s">
        <v>724</v>
      </c>
      <c r="J3913">
        <v>6</v>
      </c>
      <c r="K3913">
        <v>31.684000000000001</v>
      </c>
      <c r="L3913" s="1">
        <f t="shared" ref="L3913:L3976" si="123">K3913/1000</f>
        <v>3.1684000000000004E-2</v>
      </c>
    </row>
    <row r="3914" spans="1:12" ht="14.45">
      <c r="A3914" t="s">
        <v>723</v>
      </c>
      <c r="B3914" t="s">
        <v>852</v>
      </c>
      <c r="C3914">
        <v>841940</v>
      </c>
      <c r="D3914" t="s">
        <v>853</v>
      </c>
      <c r="E3914" t="s">
        <v>147</v>
      </c>
      <c r="F3914" t="s">
        <v>292</v>
      </c>
      <c r="G3914" t="str">
        <f t="shared" si="122"/>
        <v>Croatia to World</v>
      </c>
      <c r="H3914">
        <v>2014</v>
      </c>
      <c r="I3914" t="s">
        <v>724</v>
      </c>
      <c r="J3914">
        <v>6</v>
      </c>
      <c r="K3914">
        <v>100.223</v>
      </c>
      <c r="L3914" s="1">
        <f t="shared" si="123"/>
        <v>0.10022299999999999</v>
      </c>
    </row>
    <row r="3915" spans="1:12" ht="14.45">
      <c r="A3915" t="s">
        <v>723</v>
      </c>
      <c r="B3915" t="s">
        <v>852</v>
      </c>
      <c r="C3915">
        <v>841940</v>
      </c>
      <c r="D3915" t="s">
        <v>853</v>
      </c>
      <c r="E3915" t="s">
        <v>147</v>
      </c>
      <c r="F3915" t="s">
        <v>292</v>
      </c>
      <c r="G3915" t="str">
        <f t="shared" si="122"/>
        <v>Croatia to World</v>
      </c>
      <c r="H3915">
        <v>2015</v>
      </c>
      <c r="I3915" t="s">
        <v>724</v>
      </c>
      <c r="J3915">
        <v>6</v>
      </c>
      <c r="K3915">
        <v>321.32</v>
      </c>
      <c r="L3915" s="1">
        <f t="shared" si="123"/>
        <v>0.32131999999999999</v>
      </c>
    </row>
    <row r="3916" spans="1:12" ht="14.45">
      <c r="A3916" t="s">
        <v>723</v>
      </c>
      <c r="B3916" t="s">
        <v>852</v>
      </c>
      <c r="C3916">
        <v>841940</v>
      </c>
      <c r="D3916" t="s">
        <v>853</v>
      </c>
      <c r="E3916" t="s">
        <v>147</v>
      </c>
      <c r="F3916" t="s">
        <v>292</v>
      </c>
      <c r="G3916" t="str">
        <f t="shared" si="122"/>
        <v>Croatia to World</v>
      </c>
      <c r="H3916">
        <v>2016</v>
      </c>
      <c r="I3916" t="s">
        <v>724</v>
      </c>
      <c r="J3916">
        <v>6</v>
      </c>
      <c r="K3916">
        <v>858.86599999999999</v>
      </c>
      <c r="L3916" s="1">
        <f t="shared" si="123"/>
        <v>0.85886600000000002</v>
      </c>
    </row>
    <row r="3917" spans="1:12" ht="14.45">
      <c r="A3917" t="s">
        <v>723</v>
      </c>
      <c r="B3917" t="s">
        <v>852</v>
      </c>
      <c r="C3917">
        <v>841940</v>
      </c>
      <c r="D3917" t="s">
        <v>853</v>
      </c>
      <c r="E3917" t="s">
        <v>147</v>
      </c>
      <c r="F3917" t="s">
        <v>292</v>
      </c>
      <c r="G3917" t="str">
        <f t="shared" si="122"/>
        <v>Croatia to World</v>
      </c>
      <c r="H3917">
        <v>2017</v>
      </c>
      <c r="I3917" t="s">
        <v>724</v>
      </c>
      <c r="J3917">
        <v>6</v>
      </c>
      <c r="K3917">
        <v>73.221000000000004</v>
      </c>
      <c r="L3917" s="1">
        <f t="shared" si="123"/>
        <v>7.3221000000000008E-2</v>
      </c>
    </row>
    <row r="3918" spans="1:12" ht="14.45">
      <c r="A3918" t="s">
        <v>723</v>
      </c>
      <c r="B3918" t="s">
        <v>852</v>
      </c>
      <c r="C3918">
        <v>841940</v>
      </c>
      <c r="D3918" t="s">
        <v>853</v>
      </c>
      <c r="E3918" t="s">
        <v>670</v>
      </c>
      <c r="F3918" t="s">
        <v>670</v>
      </c>
      <c r="G3918" t="str">
        <f t="shared" si="122"/>
        <v>Croatia to EU27</v>
      </c>
      <c r="H3918">
        <v>2012</v>
      </c>
      <c r="I3918" t="s">
        <v>724</v>
      </c>
      <c r="J3918">
        <v>6</v>
      </c>
      <c r="K3918">
        <v>115.73099999999999</v>
      </c>
      <c r="L3918" s="1">
        <f t="shared" si="123"/>
        <v>0.115731</v>
      </c>
    </row>
    <row r="3919" spans="1:12" ht="14.45">
      <c r="A3919" t="s">
        <v>723</v>
      </c>
      <c r="B3919" t="s">
        <v>852</v>
      </c>
      <c r="C3919">
        <v>841940</v>
      </c>
      <c r="D3919" t="s">
        <v>853</v>
      </c>
      <c r="E3919" t="s">
        <v>670</v>
      </c>
      <c r="F3919" t="s">
        <v>670</v>
      </c>
      <c r="G3919" t="str">
        <f t="shared" si="122"/>
        <v>Croatia to EU27</v>
      </c>
      <c r="H3919">
        <v>2013</v>
      </c>
      <c r="I3919" t="s">
        <v>724</v>
      </c>
      <c r="J3919">
        <v>6</v>
      </c>
      <c r="K3919">
        <v>22.484000000000002</v>
      </c>
      <c r="L3919" s="1">
        <f t="shared" si="123"/>
        <v>2.2484000000000001E-2</v>
      </c>
    </row>
    <row r="3920" spans="1:12" ht="14.45">
      <c r="A3920" t="s">
        <v>723</v>
      </c>
      <c r="B3920" t="s">
        <v>852</v>
      </c>
      <c r="C3920">
        <v>841940</v>
      </c>
      <c r="D3920" t="s">
        <v>853</v>
      </c>
      <c r="E3920" t="s">
        <v>670</v>
      </c>
      <c r="F3920" t="s">
        <v>670</v>
      </c>
      <c r="G3920" t="str">
        <f t="shared" si="122"/>
        <v>Croatia to EU27</v>
      </c>
      <c r="H3920">
        <v>2014</v>
      </c>
      <c r="I3920" t="s">
        <v>724</v>
      </c>
      <c r="J3920">
        <v>6</v>
      </c>
      <c r="K3920">
        <v>33.94</v>
      </c>
      <c r="L3920" s="1">
        <f t="shared" si="123"/>
        <v>3.3939999999999998E-2</v>
      </c>
    </row>
    <row r="3921" spans="1:12" ht="14.45">
      <c r="A3921" t="s">
        <v>723</v>
      </c>
      <c r="B3921" t="s">
        <v>852</v>
      </c>
      <c r="C3921">
        <v>841940</v>
      </c>
      <c r="D3921" t="s">
        <v>853</v>
      </c>
      <c r="E3921" t="s">
        <v>670</v>
      </c>
      <c r="F3921" t="s">
        <v>670</v>
      </c>
      <c r="G3921" t="str">
        <f t="shared" si="122"/>
        <v>Croatia to EU27</v>
      </c>
      <c r="H3921">
        <v>2015</v>
      </c>
      <c r="I3921" t="s">
        <v>724</v>
      </c>
      <c r="J3921">
        <v>6</v>
      </c>
      <c r="K3921">
        <v>307.315</v>
      </c>
      <c r="L3921" s="1">
        <f t="shared" si="123"/>
        <v>0.307315</v>
      </c>
    </row>
    <row r="3922" spans="1:12" ht="14.45">
      <c r="A3922" t="s">
        <v>723</v>
      </c>
      <c r="B3922" t="s">
        <v>852</v>
      </c>
      <c r="C3922">
        <v>841940</v>
      </c>
      <c r="D3922" t="s">
        <v>853</v>
      </c>
      <c r="E3922" t="s">
        <v>670</v>
      </c>
      <c r="F3922" t="s">
        <v>670</v>
      </c>
      <c r="G3922" t="str">
        <f t="shared" si="122"/>
        <v>Croatia to EU27</v>
      </c>
      <c r="H3922">
        <v>2016</v>
      </c>
      <c r="I3922" t="s">
        <v>724</v>
      </c>
      <c r="J3922">
        <v>6</v>
      </c>
      <c r="K3922">
        <v>8.2319999999999993</v>
      </c>
      <c r="L3922" s="1">
        <f t="shared" si="123"/>
        <v>8.2319999999999997E-3</v>
      </c>
    </row>
    <row r="3923" spans="1:12" ht="14.45">
      <c r="A3923" t="s">
        <v>723</v>
      </c>
      <c r="B3923" t="s">
        <v>852</v>
      </c>
      <c r="C3923">
        <v>841940</v>
      </c>
      <c r="D3923" t="s">
        <v>853</v>
      </c>
      <c r="E3923" t="s">
        <v>670</v>
      </c>
      <c r="F3923" t="s">
        <v>670</v>
      </c>
      <c r="G3923" t="str">
        <f t="shared" si="122"/>
        <v>Croatia to EU27</v>
      </c>
      <c r="H3923">
        <v>2017</v>
      </c>
      <c r="I3923" t="s">
        <v>724</v>
      </c>
      <c r="J3923">
        <v>6</v>
      </c>
      <c r="K3923">
        <v>28.701000000000001</v>
      </c>
      <c r="L3923" s="1">
        <f t="shared" si="123"/>
        <v>2.8701000000000001E-2</v>
      </c>
    </row>
    <row r="3924" spans="1:12" ht="14.45">
      <c r="A3924" t="s">
        <v>723</v>
      </c>
      <c r="B3924" t="s">
        <v>852</v>
      </c>
      <c r="C3924">
        <v>842129</v>
      </c>
      <c r="D3924" t="s">
        <v>853</v>
      </c>
      <c r="E3924" t="s">
        <v>147</v>
      </c>
      <c r="F3924" t="s">
        <v>292</v>
      </c>
      <c r="G3924" t="str">
        <f t="shared" si="122"/>
        <v>Croatia to World</v>
      </c>
      <c r="H3924">
        <v>2012</v>
      </c>
      <c r="I3924" t="s">
        <v>724</v>
      </c>
      <c r="J3924">
        <v>6</v>
      </c>
      <c r="K3924">
        <v>1114.2660000000001</v>
      </c>
      <c r="L3924" s="1">
        <f t="shared" si="123"/>
        <v>1.114266</v>
      </c>
    </row>
    <row r="3925" spans="1:12" ht="14.45">
      <c r="A3925" t="s">
        <v>723</v>
      </c>
      <c r="B3925" t="s">
        <v>852</v>
      </c>
      <c r="C3925">
        <v>842129</v>
      </c>
      <c r="D3925" t="s">
        <v>853</v>
      </c>
      <c r="E3925" t="s">
        <v>147</v>
      </c>
      <c r="F3925" t="s">
        <v>292</v>
      </c>
      <c r="G3925" t="str">
        <f t="shared" si="122"/>
        <v>Croatia to World</v>
      </c>
      <c r="H3925">
        <v>2013</v>
      </c>
      <c r="I3925" t="s">
        <v>724</v>
      </c>
      <c r="J3925">
        <v>6</v>
      </c>
      <c r="K3925">
        <v>1385.663</v>
      </c>
      <c r="L3925" s="1">
        <f t="shared" si="123"/>
        <v>1.3856630000000001</v>
      </c>
    </row>
    <row r="3926" spans="1:12" ht="14.45">
      <c r="A3926" t="s">
        <v>723</v>
      </c>
      <c r="B3926" t="s">
        <v>852</v>
      </c>
      <c r="C3926">
        <v>842129</v>
      </c>
      <c r="D3926" t="s">
        <v>853</v>
      </c>
      <c r="E3926" t="s">
        <v>147</v>
      </c>
      <c r="F3926" t="s">
        <v>292</v>
      </c>
      <c r="G3926" t="str">
        <f t="shared" si="122"/>
        <v>Croatia to World</v>
      </c>
      <c r="H3926">
        <v>2014</v>
      </c>
      <c r="I3926" t="s">
        <v>724</v>
      </c>
      <c r="J3926">
        <v>6</v>
      </c>
      <c r="K3926">
        <v>2966.2950000000001</v>
      </c>
      <c r="L3926" s="1">
        <f t="shared" si="123"/>
        <v>2.9662950000000001</v>
      </c>
    </row>
    <row r="3927" spans="1:12" ht="14.45">
      <c r="A3927" t="s">
        <v>723</v>
      </c>
      <c r="B3927" t="s">
        <v>852</v>
      </c>
      <c r="C3927">
        <v>842129</v>
      </c>
      <c r="D3927" t="s">
        <v>853</v>
      </c>
      <c r="E3927" t="s">
        <v>147</v>
      </c>
      <c r="F3927" t="s">
        <v>292</v>
      </c>
      <c r="G3927" t="str">
        <f t="shared" si="122"/>
        <v>Croatia to World</v>
      </c>
      <c r="H3927">
        <v>2015</v>
      </c>
      <c r="I3927" t="s">
        <v>724</v>
      </c>
      <c r="J3927">
        <v>6</v>
      </c>
      <c r="K3927">
        <v>1106.8150000000001</v>
      </c>
      <c r="L3927" s="1">
        <f t="shared" si="123"/>
        <v>1.1068150000000001</v>
      </c>
    </row>
    <row r="3928" spans="1:12" ht="14.45">
      <c r="A3928" t="s">
        <v>723</v>
      </c>
      <c r="B3928" t="s">
        <v>852</v>
      </c>
      <c r="C3928">
        <v>842129</v>
      </c>
      <c r="D3928" t="s">
        <v>853</v>
      </c>
      <c r="E3928" t="s">
        <v>147</v>
      </c>
      <c r="F3928" t="s">
        <v>292</v>
      </c>
      <c r="G3928" t="str">
        <f t="shared" si="122"/>
        <v>Croatia to World</v>
      </c>
      <c r="H3928">
        <v>2016</v>
      </c>
      <c r="I3928" t="s">
        <v>724</v>
      </c>
      <c r="J3928">
        <v>6</v>
      </c>
      <c r="K3928">
        <v>1276.383</v>
      </c>
      <c r="L3928" s="1">
        <f t="shared" si="123"/>
        <v>1.276383</v>
      </c>
    </row>
    <row r="3929" spans="1:12" ht="14.45">
      <c r="A3929" t="s">
        <v>723</v>
      </c>
      <c r="B3929" t="s">
        <v>852</v>
      </c>
      <c r="C3929">
        <v>842129</v>
      </c>
      <c r="D3929" t="s">
        <v>853</v>
      </c>
      <c r="E3929" t="s">
        <v>147</v>
      </c>
      <c r="F3929" t="s">
        <v>292</v>
      </c>
      <c r="G3929" t="str">
        <f t="shared" si="122"/>
        <v>Croatia to World</v>
      </c>
      <c r="H3929">
        <v>2017</v>
      </c>
      <c r="I3929" t="s">
        <v>724</v>
      </c>
      <c r="J3929">
        <v>6</v>
      </c>
      <c r="K3929">
        <v>655.29</v>
      </c>
      <c r="L3929" s="1">
        <f t="shared" si="123"/>
        <v>0.65528999999999993</v>
      </c>
    </row>
    <row r="3930" spans="1:12" ht="14.45">
      <c r="A3930" t="s">
        <v>723</v>
      </c>
      <c r="B3930" t="s">
        <v>852</v>
      </c>
      <c r="C3930">
        <v>842129</v>
      </c>
      <c r="D3930" t="s">
        <v>853</v>
      </c>
      <c r="E3930" t="s">
        <v>670</v>
      </c>
      <c r="F3930" t="s">
        <v>670</v>
      </c>
      <c r="G3930" t="str">
        <f t="shared" si="122"/>
        <v>Croatia to EU27</v>
      </c>
      <c r="H3930">
        <v>2012</v>
      </c>
      <c r="I3930" t="s">
        <v>724</v>
      </c>
      <c r="J3930">
        <v>6</v>
      </c>
      <c r="K3930">
        <v>367.40499999999997</v>
      </c>
      <c r="L3930" s="1">
        <f t="shared" si="123"/>
        <v>0.36740499999999998</v>
      </c>
    </row>
    <row r="3931" spans="1:12" ht="14.45">
      <c r="A3931" t="s">
        <v>723</v>
      </c>
      <c r="B3931" t="s">
        <v>852</v>
      </c>
      <c r="C3931">
        <v>842129</v>
      </c>
      <c r="D3931" t="s">
        <v>853</v>
      </c>
      <c r="E3931" t="s">
        <v>670</v>
      </c>
      <c r="F3931" t="s">
        <v>670</v>
      </c>
      <c r="G3931" t="str">
        <f t="shared" si="122"/>
        <v>Croatia to EU27</v>
      </c>
      <c r="H3931">
        <v>2013</v>
      </c>
      <c r="I3931" t="s">
        <v>724</v>
      </c>
      <c r="J3931">
        <v>6</v>
      </c>
      <c r="K3931">
        <v>391.51</v>
      </c>
      <c r="L3931" s="1">
        <f t="shared" si="123"/>
        <v>0.39150999999999997</v>
      </c>
    </row>
    <row r="3932" spans="1:12" ht="14.45">
      <c r="A3932" t="s">
        <v>723</v>
      </c>
      <c r="B3932" t="s">
        <v>852</v>
      </c>
      <c r="C3932">
        <v>842129</v>
      </c>
      <c r="D3932" t="s">
        <v>853</v>
      </c>
      <c r="E3932" t="s">
        <v>670</v>
      </c>
      <c r="F3932" t="s">
        <v>670</v>
      </c>
      <c r="G3932" t="str">
        <f t="shared" si="122"/>
        <v>Croatia to EU27</v>
      </c>
      <c r="H3932">
        <v>2014</v>
      </c>
      <c r="I3932" t="s">
        <v>724</v>
      </c>
      <c r="J3932">
        <v>6</v>
      </c>
      <c r="K3932">
        <v>459.96300000000002</v>
      </c>
      <c r="L3932" s="1">
        <f t="shared" si="123"/>
        <v>0.45996300000000001</v>
      </c>
    </row>
    <row r="3933" spans="1:12" ht="14.45">
      <c r="A3933" t="s">
        <v>723</v>
      </c>
      <c r="B3933" t="s">
        <v>852</v>
      </c>
      <c r="C3933">
        <v>842129</v>
      </c>
      <c r="D3933" t="s">
        <v>853</v>
      </c>
      <c r="E3933" t="s">
        <v>670</v>
      </c>
      <c r="F3933" t="s">
        <v>670</v>
      </c>
      <c r="G3933" t="str">
        <f t="shared" si="122"/>
        <v>Croatia to EU27</v>
      </c>
      <c r="H3933">
        <v>2015</v>
      </c>
      <c r="I3933" t="s">
        <v>724</v>
      </c>
      <c r="J3933">
        <v>6</v>
      </c>
      <c r="K3933">
        <v>560.274</v>
      </c>
      <c r="L3933" s="1">
        <f t="shared" si="123"/>
        <v>0.56027400000000005</v>
      </c>
    </row>
    <row r="3934" spans="1:12" ht="14.45">
      <c r="A3934" t="s">
        <v>723</v>
      </c>
      <c r="B3934" t="s">
        <v>852</v>
      </c>
      <c r="C3934">
        <v>842129</v>
      </c>
      <c r="D3934" t="s">
        <v>853</v>
      </c>
      <c r="E3934" t="s">
        <v>670</v>
      </c>
      <c r="F3934" t="s">
        <v>670</v>
      </c>
      <c r="G3934" t="str">
        <f t="shared" si="122"/>
        <v>Croatia to EU27</v>
      </c>
      <c r="H3934">
        <v>2016</v>
      </c>
      <c r="I3934" t="s">
        <v>724</v>
      </c>
      <c r="J3934">
        <v>6</v>
      </c>
      <c r="K3934">
        <v>766.88900000000001</v>
      </c>
      <c r="L3934" s="1">
        <f t="shared" si="123"/>
        <v>0.76688900000000004</v>
      </c>
    </row>
    <row r="3935" spans="1:12" ht="14.45">
      <c r="A3935" t="s">
        <v>723</v>
      </c>
      <c r="B3935" t="s">
        <v>852</v>
      </c>
      <c r="C3935">
        <v>842129</v>
      </c>
      <c r="D3935" t="s">
        <v>853</v>
      </c>
      <c r="E3935" t="s">
        <v>670</v>
      </c>
      <c r="F3935" t="s">
        <v>670</v>
      </c>
      <c r="G3935" t="str">
        <f t="shared" si="122"/>
        <v>Croatia to EU27</v>
      </c>
      <c r="H3935">
        <v>2017</v>
      </c>
      <c r="I3935" t="s">
        <v>724</v>
      </c>
      <c r="J3935">
        <v>6</v>
      </c>
      <c r="K3935">
        <v>173.53100000000001</v>
      </c>
      <c r="L3935" s="1">
        <f t="shared" si="123"/>
        <v>0.17353100000000002</v>
      </c>
    </row>
    <row r="3936" spans="1:12" ht="14.45">
      <c r="A3936" t="s">
        <v>723</v>
      </c>
      <c r="B3936" t="s">
        <v>852</v>
      </c>
      <c r="C3936">
        <v>842139</v>
      </c>
      <c r="D3936" t="s">
        <v>853</v>
      </c>
      <c r="E3936" t="s">
        <v>147</v>
      </c>
      <c r="F3936" t="s">
        <v>292</v>
      </c>
      <c r="G3936" t="str">
        <f t="shared" si="122"/>
        <v>Croatia to World</v>
      </c>
      <c r="H3936">
        <v>2012</v>
      </c>
      <c r="I3936" t="s">
        <v>724</v>
      </c>
      <c r="J3936">
        <v>6</v>
      </c>
      <c r="K3936">
        <v>4280.7960000000003</v>
      </c>
      <c r="L3936" s="1">
        <f t="shared" si="123"/>
        <v>4.2807960000000005</v>
      </c>
    </row>
    <row r="3937" spans="1:12" ht="14.45">
      <c r="A3937" t="s">
        <v>723</v>
      </c>
      <c r="B3937" t="s">
        <v>852</v>
      </c>
      <c r="C3937">
        <v>842139</v>
      </c>
      <c r="D3937" t="s">
        <v>853</v>
      </c>
      <c r="E3937" t="s">
        <v>147</v>
      </c>
      <c r="F3937" t="s">
        <v>292</v>
      </c>
      <c r="G3937" t="str">
        <f t="shared" si="122"/>
        <v>Croatia to World</v>
      </c>
      <c r="H3937">
        <v>2013</v>
      </c>
      <c r="I3937" t="s">
        <v>724</v>
      </c>
      <c r="J3937">
        <v>6</v>
      </c>
      <c r="K3937">
        <v>2695.462</v>
      </c>
      <c r="L3937" s="1">
        <f t="shared" si="123"/>
        <v>2.695462</v>
      </c>
    </row>
    <row r="3938" spans="1:12" ht="14.45">
      <c r="A3938" t="s">
        <v>723</v>
      </c>
      <c r="B3938" t="s">
        <v>852</v>
      </c>
      <c r="C3938">
        <v>842139</v>
      </c>
      <c r="D3938" t="s">
        <v>853</v>
      </c>
      <c r="E3938" t="s">
        <v>147</v>
      </c>
      <c r="F3938" t="s">
        <v>292</v>
      </c>
      <c r="G3938" t="str">
        <f t="shared" si="122"/>
        <v>Croatia to World</v>
      </c>
      <c r="H3938">
        <v>2014</v>
      </c>
      <c r="I3938" t="s">
        <v>724</v>
      </c>
      <c r="J3938">
        <v>6</v>
      </c>
      <c r="K3938">
        <v>4875.6589999999997</v>
      </c>
      <c r="L3938" s="1">
        <f t="shared" si="123"/>
        <v>4.8756589999999997</v>
      </c>
    </row>
    <row r="3939" spans="1:12" ht="14.45">
      <c r="A3939" t="s">
        <v>723</v>
      </c>
      <c r="B3939" t="s">
        <v>852</v>
      </c>
      <c r="C3939">
        <v>842139</v>
      </c>
      <c r="D3939" t="s">
        <v>853</v>
      </c>
      <c r="E3939" t="s">
        <v>147</v>
      </c>
      <c r="F3939" t="s">
        <v>292</v>
      </c>
      <c r="G3939" t="str">
        <f t="shared" si="122"/>
        <v>Croatia to World</v>
      </c>
      <c r="H3939">
        <v>2015</v>
      </c>
      <c r="I3939" t="s">
        <v>724</v>
      </c>
      <c r="J3939">
        <v>6</v>
      </c>
      <c r="K3939">
        <v>5942.1779999999999</v>
      </c>
      <c r="L3939" s="1">
        <f t="shared" si="123"/>
        <v>5.9421780000000002</v>
      </c>
    </row>
    <row r="3940" spans="1:12" ht="14.45">
      <c r="A3940" t="s">
        <v>723</v>
      </c>
      <c r="B3940" t="s">
        <v>852</v>
      </c>
      <c r="C3940">
        <v>842139</v>
      </c>
      <c r="D3940" t="s">
        <v>853</v>
      </c>
      <c r="E3940" t="s">
        <v>147</v>
      </c>
      <c r="F3940" t="s">
        <v>292</v>
      </c>
      <c r="G3940" t="str">
        <f t="shared" si="122"/>
        <v>Croatia to World</v>
      </c>
      <c r="H3940">
        <v>2016</v>
      </c>
      <c r="I3940" t="s">
        <v>724</v>
      </c>
      <c r="J3940">
        <v>6</v>
      </c>
      <c r="K3940">
        <v>3705.0390000000002</v>
      </c>
      <c r="L3940" s="1">
        <f t="shared" si="123"/>
        <v>3.7050390000000002</v>
      </c>
    </row>
    <row r="3941" spans="1:12" ht="14.45">
      <c r="A3941" t="s">
        <v>723</v>
      </c>
      <c r="B3941" t="s">
        <v>852</v>
      </c>
      <c r="C3941">
        <v>842139</v>
      </c>
      <c r="D3941" t="s">
        <v>853</v>
      </c>
      <c r="E3941" t="s">
        <v>147</v>
      </c>
      <c r="F3941" t="s">
        <v>292</v>
      </c>
      <c r="G3941" t="str">
        <f t="shared" si="122"/>
        <v>Croatia to World</v>
      </c>
      <c r="H3941">
        <v>2017</v>
      </c>
      <c r="I3941" t="s">
        <v>724</v>
      </c>
      <c r="J3941">
        <v>6</v>
      </c>
      <c r="K3941">
        <v>4230.68</v>
      </c>
      <c r="L3941" s="1">
        <f t="shared" si="123"/>
        <v>4.2306800000000004</v>
      </c>
    </row>
    <row r="3942" spans="1:12" ht="14.45">
      <c r="A3942" t="s">
        <v>723</v>
      </c>
      <c r="B3942" t="s">
        <v>852</v>
      </c>
      <c r="C3942">
        <v>842139</v>
      </c>
      <c r="D3942" t="s">
        <v>853</v>
      </c>
      <c r="E3942" t="s">
        <v>670</v>
      </c>
      <c r="F3942" t="s">
        <v>670</v>
      </c>
      <c r="G3942" t="str">
        <f t="shared" si="122"/>
        <v>Croatia to EU27</v>
      </c>
      <c r="H3942">
        <v>2012</v>
      </c>
      <c r="I3942" t="s">
        <v>724</v>
      </c>
      <c r="J3942">
        <v>6</v>
      </c>
      <c r="K3942">
        <v>1630.27</v>
      </c>
      <c r="L3942" s="1">
        <f t="shared" si="123"/>
        <v>1.6302699999999999</v>
      </c>
    </row>
    <row r="3943" spans="1:12" ht="14.45">
      <c r="A3943" t="s">
        <v>723</v>
      </c>
      <c r="B3943" t="s">
        <v>852</v>
      </c>
      <c r="C3943">
        <v>842139</v>
      </c>
      <c r="D3943" t="s">
        <v>853</v>
      </c>
      <c r="E3943" t="s">
        <v>670</v>
      </c>
      <c r="F3943" t="s">
        <v>670</v>
      </c>
      <c r="G3943" t="str">
        <f t="shared" si="122"/>
        <v>Croatia to EU27</v>
      </c>
      <c r="H3943">
        <v>2013</v>
      </c>
      <c r="I3943" t="s">
        <v>724</v>
      </c>
      <c r="J3943">
        <v>6</v>
      </c>
      <c r="K3943">
        <v>1715.1279999999999</v>
      </c>
      <c r="L3943" s="1">
        <f t="shared" si="123"/>
        <v>1.715128</v>
      </c>
    </row>
    <row r="3944" spans="1:12" ht="14.45">
      <c r="A3944" t="s">
        <v>723</v>
      </c>
      <c r="B3944" t="s">
        <v>852</v>
      </c>
      <c r="C3944">
        <v>842139</v>
      </c>
      <c r="D3944" t="s">
        <v>853</v>
      </c>
      <c r="E3944" t="s">
        <v>670</v>
      </c>
      <c r="F3944" t="s">
        <v>670</v>
      </c>
      <c r="G3944" t="str">
        <f t="shared" si="122"/>
        <v>Croatia to EU27</v>
      </c>
      <c r="H3944">
        <v>2014</v>
      </c>
      <c r="I3944" t="s">
        <v>724</v>
      </c>
      <c r="J3944">
        <v>6</v>
      </c>
      <c r="K3944">
        <v>2839.9670000000001</v>
      </c>
      <c r="L3944" s="1">
        <f t="shared" si="123"/>
        <v>2.8399670000000001</v>
      </c>
    </row>
    <row r="3945" spans="1:12" ht="14.45">
      <c r="A3945" t="s">
        <v>723</v>
      </c>
      <c r="B3945" t="s">
        <v>852</v>
      </c>
      <c r="C3945">
        <v>842139</v>
      </c>
      <c r="D3945" t="s">
        <v>853</v>
      </c>
      <c r="E3945" t="s">
        <v>670</v>
      </c>
      <c r="F3945" t="s">
        <v>670</v>
      </c>
      <c r="G3945" t="str">
        <f t="shared" si="122"/>
        <v>Croatia to EU27</v>
      </c>
      <c r="H3945">
        <v>2015</v>
      </c>
      <c r="I3945" t="s">
        <v>724</v>
      </c>
      <c r="J3945">
        <v>6</v>
      </c>
      <c r="K3945">
        <v>2522.377</v>
      </c>
      <c r="L3945" s="1">
        <f t="shared" si="123"/>
        <v>2.5223770000000001</v>
      </c>
    </row>
    <row r="3946" spans="1:12" ht="14.45">
      <c r="A3946" t="s">
        <v>723</v>
      </c>
      <c r="B3946" t="s">
        <v>852</v>
      </c>
      <c r="C3946">
        <v>842139</v>
      </c>
      <c r="D3946" t="s">
        <v>853</v>
      </c>
      <c r="E3946" t="s">
        <v>670</v>
      </c>
      <c r="F3946" t="s">
        <v>670</v>
      </c>
      <c r="G3946" t="str">
        <f t="shared" si="122"/>
        <v>Croatia to EU27</v>
      </c>
      <c r="H3946">
        <v>2016</v>
      </c>
      <c r="I3946" t="s">
        <v>724</v>
      </c>
      <c r="J3946">
        <v>6</v>
      </c>
      <c r="K3946">
        <v>2524.2399999999998</v>
      </c>
      <c r="L3946" s="1">
        <f t="shared" si="123"/>
        <v>2.5242399999999998</v>
      </c>
    </row>
    <row r="3947" spans="1:12" ht="14.45">
      <c r="A3947" t="s">
        <v>723</v>
      </c>
      <c r="B3947" t="s">
        <v>852</v>
      </c>
      <c r="C3947">
        <v>842139</v>
      </c>
      <c r="D3947" t="s">
        <v>853</v>
      </c>
      <c r="E3947" t="s">
        <v>670</v>
      </c>
      <c r="F3947" t="s">
        <v>670</v>
      </c>
      <c r="G3947" t="str">
        <f t="shared" si="122"/>
        <v>Croatia to EU27</v>
      </c>
      <c r="H3947">
        <v>2017</v>
      </c>
      <c r="I3947" t="s">
        <v>724</v>
      </c>
      <c r="J3947">
        <v>6</v>
      </c>
      <c r="K3947">
        <v>3003.6379999999999</v>
      </c>
      <c r="L3947" s="1">
        <f t="shared" si="123"/>
        <v>3.003638</v>
      </c>
    </row>
    <row r="3948" spans="1:12" ht="14.45">
      <c r="A3948" t="s">
        <v>723</v>
      </c>
      <c r="B3948" t="s">
        <v>852</v>
      </c>
      <c r="C3948">
        <v>847989</v>
      </c>
      <c r="D3948" t="s">
        <v>853</v>
      </c>
      <c r="E3948" t="s">
        <v>147</v>
      </c>
      <c r="F3948" t="s">
        <v>292</v>
      </c>
      <c r="G3948" t="str">
        <f t="shared" si="122"/>
        <v>Croatia to World</v>
      </c>
      <c r="H3948">
        <v>2012</v>
      </c>
      <c r="I3948" t="s">
        <v>724</v>
      </c>
      <c r="J3948">
        <v>6</v>
      </c>
      <c r="K3948">
        <v>3.927</v>
      </c>
      <c r="L3948" s="1">
        <f t="shared" si="123"/>
        <v>3.9269999999999999E-3</v>
      </c>
    </row>
    <row r="3949" spans="1:12" ht="14.45">
      <c r="A3949" t="s">
        <v>723</v>
      </c>
      <c r="B3949" t="s">
        <v>852</v>
      </c>
      <c r="C3949">
        <v>847989</v>
      </c>
      <c r="D3949" t="s">
        <v>853</v>
      </c>
      <c r="E3949" t="s">
        <v>147</v>
      </c>
      <c r="F3949" t="s">
        <v>292</v>
      </c>
      <c r="G3949" t="str">
        <f t="shared" si="122"/>
        <v>Croatia to World</v>
      </c>
      <c r="H3949">
        <v>2013</v>
      </c>
      <c r="I3949" t="s">
        <v>724</v>
      </c>
      <c r="J3949">
        <v>6</v>
      </c>
      <c r="K3949">
        <v>23004.311000000002</v>
      </c>
      <c r="L3949" s="1">
        <f t="shared" si="123"/>
        <v>23.004311000000001</v>
      </c>
    </row>
    <row r="3950" spans="1:12" ht="14.45">
      <c r="A3950" t="s">
        <v>723</v>
      </c>
      <c r="B3950" t="s">
        <v>852</v>
      </c>
      <c r="C3950">
        <v>847989</v>
      </c>
      <c r="D3950" t="s">
        <v>853</v>
      </c>
      <c r="E3950" t="s">
        <v>147</v>
      </c>
      <c r="F3950" t="s">
        <v>292</v>
      </c>
      <c r="G3950" t="str">
        <f t="shared" si="122"/>
        <v>Croatia to World</v>
      </c>
      <c r="H3950">
        <v>2014</v>
      </c>
      <c r="I3950" t="s">
        <v>724</v>
      </c>
      <c r="J3950">
        <v>6</v>
      </c>
      <c r="K3950">
        <v>19774.393</v>
      </c>
      <c r="L3950" s="1">
        <f t="shared" si="123"/>
        <v>19.774393</v>
      </c>
    </row>
    <row r="3951" spans="1:12" ht="14.45">
      <c r="A3951" t="s">
        <v>723</v>
      </c>
      <c r="B3951" t="s">
        <v>852</v>
      </c>
      <c r="C3951">
        <v>847989</v>
      </c>
      <c r="D3951" t="s">
        <v>853</v>
      </c>
      <c r="E3951" t="s">
        <v>147</v>
      </c>
      <c r="F3951" t="s">
        <v>292</v>
      </c>
      <c r="G3951" t="str">
        <f t="shared" si="122"/>
        <v>Croatia to World</v>
      </c>
      <c r="H3951">
        <v>2015</v>
      </c>
      <c r="I3951" t="s">
        <v>724</v>
      </c>
      <c r="J3951">
        <v>6</v>
      </c>
      <c r="K3951">
        <v>18659.633999999998</v>
      </c>
      <c r="L3951" s="1">
        <f t="shared" si="123"/>
        <v>18.659633999999997</v>
      </c>
    </row>
    <row r="3952" spans="1:12" ht="14.45">
      <c r="A3952" t="s">
        <v>723</v>
      </c>
      <c r="B3952" t="s">
        <v>852</v>
      </c>
      <c r="C3952">
        <v>847989</v>
      </c>
      <c r="D3952" t="s">
        <v>853</v>
      </c>
      <c r="E3952" t="s">
        <v>147</v>
      </c>
      <c r="F3952" t="s">
        <v>292</v>
      </c>
      <c r="G3952" t="str">
        <f t="shared" si="122"/>
        <v>Croatia to World</v>
      </c>
      <c r="H3952">
        <v>2016</v>
      </c>
      <c r="I3952" t="s">
        <v>724</v>
      </c>
      <c r="J3952">
        <v>6</v>
      </c>
      <c r="K3952">
        <v>27156.789000000001</v>
      </c>
      <c r="L3952" s="1">
        <f t="shared" si="123"/>
        <v>27.156789</v>
      </c>
    </row>
    <row r="3953" spans="1:12" ht="14.45">
      <c r="A3953" t="s">
        <v>723</v>
      </c>
      <c r="B3953" t="s">
        <v>852</v>
      </c>
      <c r="C3953">
        <v>847989</v>
      </c>
      <c r="D3953" t="s">
        <v>853</v>
      </c>
      <c r="E3953" t="s">
        <v>147</v>
      </c>
      <c r="F3953" t="s">
        <v>292</v>
      </c>
      <c r="G3953" t="str">
        <f t="shared" si="122"/>
        <v>Croatia to World</v>
      </c>
      <c r="H3953">
        <v>2017</v>
      </c>
      <c r="I3953" t="s">
        <v>724</v>
      </c>
      <c r="J3953">
        <v>6</v>
      </c>
      <c r="K3953">
        <v>23352.73</v>
      </c>
      <c r="L3953" s="1">
        <f t="shared" si="123"/>
        <v>23.352730000000001</v>
      </c>
    </row>
    <row r="3954" spans="1:12" ht="14.45">
      <c r="A3954" t="s">
        <v>723</v>
      </c>
      <c r="B3954" t="s">
        <v>852</v>
      </c>
      <c r="C3954">
        <v>847989</v>
      </c>
      <c r="D3954" t="s">
        <v>853</v>
      </c>
      <c r="E3954" t="s">
        <v>670</v>
      </c>
      <c r="F3954" t="s">
        <v>670</v>
      </c>
      <c r="G3954" t="str">
        <f t="shared" si="122"/>
        <v>Croatia to EU27</v>
      </c>
      <c r="H3954">
        <v>2012</v>
      </c>
      <c r="I3954" t="s">
        <v>724</v>
      </c>
      <c r="J3954">
        <v>6</v>
      </c>
      <c r="K3954">
        <v>0.27600000000000002</v>
      </c>
      <c r="L3954" s="1">
        <f t="shared" si="123"/>
        <v>2.7600000000000004E-4</v>
      </c>
    </row>
    <row r="3955" spans="1:12" ht="14.45">
      <c r="A3955" t="s">
        <v>723</v>
      </c>
      <c r="B3955" t="s">
        <v>852</v>
      </c>
      <c r="C3955">
        <v>847989</v>
      </c>
      <c r="D3955" t="s">
        <v>853</v>
      </c>
      <c r="E3955" t="s">
        <v>670</v>
      </c>
      <c r="F3955" t="s">
        <v>670</v>
      </c>
      <c r="G3955" t="str">
        <f t="shared" si="122"/>
        <v>Croatia to EU27</v>
      </c>
      <c r="H3955">
        <v>2013</v>
      </c>
      <c r="I3955" t="s">
        <v>724</v>
      </c>
      <c r="J3955">
        <v>6</v>
      </c>
      <c r="K3955">
        <v>7056.1469999999999</v>
      </c>
      <c r="L3955" s="1">
        <f t="shared" si="123"/>
        <v>7.0561470000000002</v>
      </c>
    </row>
    <row r="3956" spans="1:12" ht="14.45">
      <c r="A3956" t="s">
        <v>723</v>
      </c>
      <c r="B3956" t="s">
        <v>852</v>
      </c>
      <c r="C3956">
        <v>847989</v>
      </c>
      <c r="D3956" t="s">
        <v>853</v>
      </c>
      <c r="E3956" t="s">
        <v>670</v>
      </c>
      <c r="F3956" t="s">
        <v>670</v>
      </c>
      <c r="G3956" t="str">
        <f t="shared" si="122"/>
        <v>Croatia to EU27</v>
      </c>
      <c r="H3956">
        <v>2014</v>
      </c>
      <c r="I3956" t="s">
        <v>724</v>
      </c>
      <c r="J3956">
        <v>6</v>
      </c>
      <c r="K3956">
        <v>7599.9970000000003</v>
      </c>
      <c r="L3956" s="1">
        <f t="shared" si="123"/>
        <v>7.5999970000000001</v>
      </c>
    </row>
    <row r="3957" spans="1:12" ht="14.45">
      <c r="A3957" t="s">
        <v>723</v>
      </c>
      <c r="B3957" t="s">
        <v>852</v>
      </c>
      <c r="C3957">
        <v>847989</v>
      </c>
      <c r="D3957" t="s">
        <v>853</v>
      </c>
      <c r="E3957" t="s">
        <v>670</v>
      </c>
      <c r="F3957" t="s">
        <v>670</v>
      </c>
      <c r="G3957" t="str">
        <f t="shared" si="122"/>
        <v>Croatia to EU27</v>
      </c>
      <c r="H3957">
        <v>2015</v>
      </c>
      <c r="I3957" t="s">
        <v>724</v>
      </c>
      <c r="J3957">
        <v>6</v>
      </c>
      <c r="K3957">
        <v>8258.32</v>
      </c>
      <c r="L3957" s="1">
        <f t="shared" si="123"/>
        <v>8.2583199999999994</v>
      </c>
    </row>
    <row r="3958" spans="1:12" ht="14.45">
      <c r="A3958" t="s">
        <v>723</v>
      </c>
      <c r="B3958" t="s">
        <v>852</v>
      </c>
      <c r="C3958">
        <v>847989</v>
      </c>
      <c r="D3958" t="s">
        <v>853</v>
      </c>
      <c r="E3958" t="s">
        <v>670</v>
      </c>
      <c r="F3958" t="s">
        <v>670</v>
      </c>
      <c r="G3958" t="str">
        <f t="shared" si="122"/>
        <v>Croatia to EU27</v>
      </c>
      <c r="H3958">
        <v>2016</v>
      </c>
      <c r="I3958" t="s">
        <v>724</v>
      </c>
      <c r="J3958">
        <v>6</v>
      </c>
      <c r="K3958">
        <v>11256.753000000001</v>
      </c>
      <c r="L3958" s="1">
        <f t="shared" si="123"/>
        <v>11.256753</v>
      </c>
    </row>
    <row r="3959" spans="1:12" ht="14.45">
      <c r="A3959" t="s">
        <v>723</v>
      </c>
      <c r="B3959" t="s">
        <v>852</v>
      </c>
      <c r="C3959">
        <v>847989</v>
      </c>
      <c r="D3959" t="s">
        <v>853</v>
      </c>
      <c r="E3959" t="s">
        <v>670</v>
      </c>
      <c r="F3959" t="s">
        <v>670</v>
      </c>
      <c r="G3959" t="str">
        <f t="shared" si="122"/>
        <v>Croatia to EU27</v>
      </c>
      <c r="H3959">
        <v>2017</v>
      </c>
      <c r="I3959" t="s">
        <v>724</v>
      </c>
      <c r="J3959">
        <v>6</v>
      </c>
      <c r="K3959">
        <v>17537.911</v>
      </c>
      <c r="L3959" s="1">
        <f t="shared" si="123"/>
        <v>17.537911000000001</v>
      </c>
    </row>
    <row r="3960" spans="1:12" ht="14.45">
      <c r="A3960" t="s">
        <v>723</v>
      </c>
      <c r="B3960" t="s">
        <v>854</v>
      </c>
      <c r="C3960">
        <v>730900</v>
      </c>
      <c r="D3960" t="s">
        <v>855</v>
      </c>
      <c r="E3960" t="s">
        <v>147</v>
      </c>
      <c r="F3960" t="s">
        <v>292</v>
      </c>
      <c r="G3960" t="str">
        <f t="shared" si="122"/>
        <v>Hungary to World</v>
      </c>
      <c r="H3960">
        <v>2012</v>
      </c>
      <c r="I3960" t="s">
        <v>724</v>
      </c>
      <c r="J3960">
        <v>6</v>
      </c>
      <c r="K3960">
        <v>43924.142</v>
      </c>
      <c r="L3960" s="1">
        <f t="shared" si="123"/>
        <v>43.924142000000003</v>
      </c>
    </row>
    <row r="3961" spans="1:12" ht="14.45">
      <c r="A3961" t="s">
        <v>723</v>
      </c>
      <c r="B3961" t="s">
        <v>854</v>
      </c>
      <c r="C3961">
        <v>730900</v>
      </c>
      <c r="D3961" t="s">
        <v>855</v>
      </c>
      <c r="E3961" t="s">
        <v>147</v>
      </c>
      <c r="F3961" t="s">
        <v>292</v>
      </c>
      <c r="G3961" t="str">
        <f t="shared" si="122"/>
        <v>Hungary to World</v>
      </c>
      <c r="H3961">
        <v>2013</v>
      </c>
      <c r="I3961" t="s">
        <v>724</v>
      </c>
      <c r="J3961">
        <v>6</v>
      </c>
      <c r="K3961">
        <v>46811.557000000001</v>
      </c>
      <c r="L3961" s="1">
        <f t="shared" si="123"/>
        <v>46.811557000000001</v>
      </c>
    </row>
    <row r="3962" spans="1:12" ht="14.45">
      <c r="A3962" t="s">
        <v>723</v>
      </c>
      <c r="B3962" t="s">
        <v>854</v>
      </c>
      <c r="C3962">
        <v>730900</v>
      </c>
      <c r="D3962" t="s">
        <v>855</v>
      </c>
      <c r="E3962" t="s">
        <v>147</v>
      </c>
      <c r="F3962" t="s">
        <v>292</v>
      </c>
      <c r="G3962" t="str">
        <f t="shared" si="122"/>
        <v>Hungary to World</v>
      </c>
      <c r="H3962">
        <v>2014</v>
      </c>
      <c r="I3962" t="s">
        <v>724</v>
      </c>
      <c r="J3962">
        <v>6</v>
      </c>
      <c r="K3962">
        <v>46271.847000000002</v>
      </c>
      <c r="L3962" s="1">
        <f t="shared" si="123"/>
        <v>46.271847000000001</v>
      </c>
    </row>
    <row r="3963" spans="1:12" ht="14.45">
      <c r="A3963" t="s">
        <v>723</v>
      </c>
      <c r="B3963" t="s">
        <v>854</v>
      </c>
      <c r="C3963">
        <v>730900</v>
      </c>
      <c r="D3963" t="s">
        <v>855</v>
      </c>
      <c r="E3963" t="s">
        <v>147</v>
      </c>
      <c r="F3963" t="s">
        <v>292</v>
      </c>
      <c r="G3963" t="str">
        <f t="shared" si="122"/>
        <v>Hungary to World</v>
      </c>
      <c r="H3963">
        <v>2015</v>
      </c>
      <c r="I3963" t="s">
        <v>724</v>
      </c>
      <c r="J3963">
        <v>6</v>
      </c>
      <c r="K3963">
        <v>39912.235000000001</v>
      </c>
      <c r="L3963" s="1">
        <f t="shared" si="123"/>
        <v>39.912235000000003</v>
      </c>
    </row>
    <row r="3964" spans="1:12" ht="14.45">
      <c r="A3964" t="s">
        <v>723</v>
      </c>
      <c r="B3964" t="s">
        <v>854</v>
      </c>
      <c r="C3964">
        <v>730900</v>
      </c>
      <c r="D3964" t="s">
        <v>855</v>
      </c>
      <c r="E3964" t="s">
        <v>147</v>
      </c>
      <c r="F3964" t="s">
        <v>292</v>
      </c>
      <c r="G3964" t="str">
        <f t="shared" si="122"/>
        <v>Hungary to World</v>
      </c>
      <c r="H3964">
        <v>2016</v>
      </c>
      <c r="I3964" t="s">
        <v>724</v>
      </c>
      <c r="J3964">
        <v>6</v>
      </c>
      <c r="K3964">
        <v>38553.847999999998</v>
      </c>
      <c r="L3964" s="1">
        <f t="shared" si="123"/>
        <v>38.553847999999995</v>
      </c>
    </row>
    <row r="3965" spans="1:12" ht="14.45">
      <c r="A3965" t="s">
        <v>723</v>
      </c>
      <c r="B3965" t="s">
        <v>854</v>
      </c>
      <c r="C3965">
        <v>730900</v>
      </c>
      <c r="D3965" t="s">
        <v>855</v>
      </c>
      <c r="E3965" t="s">
        <v>147</v>
      </c>
      <c r="F3965" t="s">
        <v>292</v>
      </c>
      <c r="G3965" t="str">
        <f t="shared" si="122"/>
        <v>Hungary to World</v>
      </c>
      <c r="H3965">
        <v>2017</v>
      </c>
      <c r="I3965" t="s">
        <v>724</v>
      </c>
      <c r="J3965">
        <v>6</v>
      </c>
      <c r="K3965">
        <v>38894.680999999997</v>
      </c>
      <c r="L3965" s="1">
        <f t="shared" si="123"/>
        <v>38.894680999999999</v>
      </c>
    </row>
    <row r="3966" spans="1:12" ht="14.45">
      <c r="A3966" t="s">
        <v>723</v>
      </c>
      <c r="B3966" t="s">
        <v>854</v>
      </c>
      <c r="C3966">
        <v>730900</v>
      </c>
      <c r="D3966" t="s">
        <v>855</v>
      </c>
      <c r="E3966" t="s">
        <v>670</v>
      </c>
      <c r="F3966" t="s">
        <v>670</v>
      </c>
      <c r="G3966" t="str">
        <f t="shared" si="122"/>
        <v>Hungary to EU27</v>
      </c>
      <c r="H3966">
        <v>2012</v>
      </c>
      <c r="I3966" t="s">
        <v>724</v>
      </c>
      <c r="J3966">
        <v>6</v>
      </c>
      <c r="K3966">
        <v>40155.491000000002</v>
      </c>
      <c r="L3966" s="1">
        <f t="shared" si="123"/>
        <v>40.155491000000005</v>
      </c>
    </row>
    <row r="3967" spans="1:12" ht="14.45">
      <c r="A3967" t="s">
        <v>723</v>
      </c>
      <c r="B3967" t="s">
        <v>854</v>
      </c>
      <c r="C3967">
        <v>730900</v>
      </c>
      <c r="D3967" t="s">
        <v>855</v>
      </c>
      <c r="E3967" t="s">
        <v>670</v>
      </c>
      <c r="F3967" t="s">
        <v>670</v>
      </c>
      <c r="G3967" t="str">
        <f t="shared" si="122"/>
        <v>Hungary to EU27</v>
      </c>
      <c r="H3967">
        <v>2013</v>
      </c>
      <c r="I3967" t="s">
        <v>724</v>
      </c>
      <c r="J3967">
        <v>6</v>
      </c>
      <c r="K3967">
        <v>42393.758000000002</v>
      </c>
      <c r="L3967" s="1">
        <f t="shared" si="123"/>
        <v>42.393757999999998</v>
      </c>
    </row>
    <row r="3968" spans="1:12" ht="14.45">
      <c r="A3968" t="s">
        <v>723</v>
      </c>
      <c r="B3968" t="s">
        <v>854</v>
      </c>
      <c r="C3968">
        <v>730900</v>
      </c>
      <c r="D3968" t="s">
        <v>855</v>
      </c>
      <c r="E3968" t="s">
        <v>670</v>
      </c>
      <c r="F3968" t="s">
        <v>670</v>
      </c>
      <c r="G3968" t="str">
        <f t="shared" si="122"/>
        <v>Hungary to EU27</v>
      </c>
      <c r="H3968">
        <v>2014</v>
      </c>
      <c r="I3968" t="s">
        <v>724</v>
      </c>
      <c r="J3968">
        <v>6</v>
      </c>
      <c r="K3968">
        <v>41205.034</v>
      </c>
      <c r="L3968" s="1">
        <f t="shared" si="123"/>
        <v>41.205033999999998</v>
      </c>
    </row>
    <row r="3969" spans="1:12" ht="14.45">
      <c r="A3969" t="s">
        <v>723</v>
      </c>
      <c r="B3969" t="s">
        <v>854</v>
      </c>
      <c r="C3969">
        <v>730900</v>
      </c>
      <c r="D3969" t="s">
        <v>855</v>
      </c>
      <c r="E3969" t="s">
        <v>670</v>
      </c>
      <c r="F3969" t="s">
        <v>670</v>
      </c>
      <c r="G3969" t="str">
        <f t="shared" si="122"/>
        <v>Hungary to EU27</v>
      </c>
      <c r="H3969">
        <v>2015</v>
      </c>
      <c r="I3969" t="s">
        <v>724</v>
      </c>
      <c r="J3969">
        <v>6</v>
      </c>
      <c r="K3969">
        <v>35249.722999999998</v>
      </c>
      <c r="L3969" s="1">
        <f t="shared" si="123"/>
        <v>35.249722999999996</v>
      </c>
    </row>
    <row r="3970" spans="1:12" ht="14.45">
      <c r="A3970" t="s">
        <v>723</v>
      </c>
      <c r="B3970" t="s">
        <v>854</v>
      </c>
      <c r="C3970">
        <v>730900</v>
      </c>
      <c r="D3970" t="s">
        <v>855</v>
      </c>
      <c r="E3970" t="s">
        <v>670</v>
      </c>
      <c r="F3970" t="s">
        <v>670</v>
      </c>
      <c r="G3970" t="str">
        <f t="shared" si="122"/>
        <v>Hungary to EU27</v>
      </c>
      <c r="H3970">
        <v>2016</v>
      </c>
      <c r="I3970" t="s">
        <v>724</v>
      </c>
      <c r="J3970">
        <v>6</v>
      </c>
      <c r="K3970">
        <v>31952.579000000002</v>
      </c>
      <c r="L3970" s="1">
        <f t="shared" si="123"/>
        <v>31.952579</v>
      </c>
    </row>
    <row r="3971" spans="1:12" ht="14.45">
      <c r="A3971" t="s">
        <v>723</v>
      </c>
      <c r="B3971" t="s">
        <v>854</v>
      </c>
      <c r="C3971">
        <v>730900</v>
      </c>
      <c r="D3971" t="s">
        <v>855</v>
      </c>
      <c r="E3971" t="s">
        <v>670</v>
      </c>
      <c r="F3971" t="s">
        <v>670</v>
      </c>
      <c r="G3971" t="str">
        <f t="shared" si="122"/>
        <v>Hungary to EU27</v>
      </c>
      <c r="H3971">
        <v>2017</v>
      </c>
      <c r="I3971" t="s">
        <v>724</v>
      </c>
      <c r="J3971">
        <v>6</v>
      </c>
      <c r="K3971">
        <v>33805.894</v>
      </c>
      <c r="L3971" s="1">
        <f t="shared" si="123"/>
        <v>33.805894000000002</v>
      </c>
    </row>
    <row r="3972" spans="1:12" ht="14.45">
      <c r="A3972" t="s">
        <v>723</v>
      </c>
      <c r="B3972" t="s">
        <v>854</v>
      </c>
      <c r="C3972">
        <v>741999</v>
      </c>
      <c r="D3972" t="s">
        <v>855</v>
      </c>
      <c r="E3972" t="s">
        <v>147</v>
      </c>
      <c r="F3972" t="s">
        <v>292</v>
      </c>
      <c r="G3972" t="str">
        <f t="shared" si="122"/>
        <v>Hungary to World</v>
      </c>
      <c r="H3972">
        <v>2012</v>
      </c>
      <c r="I3972" t="s">
        <v>724</v>
      </c>
      <c r="J3972">
        <v>6</v>
      </c>
      <c r="K3972">
        <v>22604.472000000002</v>
      </c>
      <c r="L3972" s="1">
        <f t="shared" si="123"/>
        <v>22.604472000000001</v>
      </c>
    </row>
    <row r="3973" spans="1:12" ht="14.45">
      <c r="A3973" t="s">
        <v>723</v>
      </c>
      <c r="B3973" t="s">
        <v>854</v>
      </c>
      <c r="C3973">
        <v>741999</v>
      </c>
      <c r="D3973" t="s">
        <v>855</v>
      </c>
      <c r="E3973" t="s">
        <v>147</v>
      </c>
      <c r="F3973" t="s">
        <v>292</v>
      </c>
      <c r="G3973" t="str">
        <f t="shared" si="122"/>
        <v>Hungary to World</v>
      </c>
      <c r="H3973">
        <v>2013</v>
      </c>
      <c r="I3973" t="s">
        <v>724</v>
      </c>
      <c r="J3973">
        <v>6</v>
      </c>
      <c r="K3973">
        <v>22101.914000000001</v>
      </c>
      <c r="L3973" s="1">
        <f t="shared" si="123"/>
        <v>22.101914000000001</v>
      </c>
    </row>
    <row r="3974" spans="1:12" ht="14.45">
      <c r="A3974" t="s">
        <v>723</v>
      </c>
      <c r="B3974" t="s">
        <v>854</v>
      </c>
      <c r="C3974">
        <v>741999</v>
      </c>
      <c r="D3974" t="s">
        <v>855</v>
      </c>
      <c r="E3974" t="s">
        <v>147</v>
      </c>
      <c r="F3974" t="s">
        <v>292</v>
      </c>
      <c r="G3974" t="str">
        <f t="shared" si="122"/>
        <v>Hungary to World</v>
      </c>
      <c r="H3974">
        <v>2014</v>
      </c>
      <c r="I3974" t="s">
        <v>724</v>
      </c>
      <c r="J3974">
        <v>6</v>
      </c>
      <c r="K3974">
        <v>22584.776000000002</v>
      </c>
      <c r="L3974" s="1">
        <f t="shared" si="123"/>
        <v>22.584776000000002</v>
      </c>
    </row>
    <row r="3975" spans="1:12" ht="14.45">
      <c r="A3975" t="s">
        <v>723</v>
      </c>
      <c r="B3975" t="s">
        <v>854</v>
      </c>
      <c r="C3975">
        <v>741999</v>
      </c>
      <c r="D3975" t="s">
        <v>855</v>
      </c>
      <c r="E3975" t="s">
        <v>147</v>
      </c>
      <c r="F3975" t="s">
        <v>292</v>
      </c>
      <c r="G3975" t="str">
        <f t="shared" si="122"/>
        <v>Hungary to World</v>
      </c>
      <c r="H3975">
        <v>2015</v>
      </c>
      <c r="I3975" t="s">
        <v>724</v>
      </c>
      <c r="J3975">
        <v>6</v>
      </c>
      <c r="K3975">
        <v>18983.096000000001</v>
      </c>
      <c r="L3975" s="1">
        <f t="shared" si="123"/>
        <v>18.983096</v>
      </c>
    </row>
    <row r="3976" spans="1:12" ht="14.45">
      <c r="A3976" t="s">
        <v>723</v>
      </c>
      <c r="B3976" t="s">
        <v>854</v>
      </c>
      <c r="C3976">
        <v>741999</v>
      </c>
      <c r="D3976" t="s">
        <v>855</v>
      </c>
      <c r="E3976" t="s">
        <v>147</v>
      </c>
      <c r="F3976" t="s">
        <v>292</v>
      </c>
      <c r="G3976" t="str">
        <f t="shared" si="122"/>
        <v>Hungary to World</v>
      </c>
      <c r="H3976">
        <v>2016</v>
      </c>
      <c r="I3976" t="s">
        <v>724</v>
      </c>
      <c r="J3976">
        <v>6</v>
      </c>
      <c r="K3976">
        <v>17218.332999999999</v>
      </c>
      <c r="L3976" s="1">
        <f t="shared" si="123"/>
        <v>17.218332999999998</v>
      </c>
    </row>
    <row r="3977" spans="1:12" ht="14.45">
      <c r="A3977" t="s">
        <v>723</v>
      </c>
      <c r="B3977" t="s">
        <v>854</v>
      </c>
      <c r="C3977">
        <v>741999</v>
      </c>
      <c r="D3977" t="s">
        <v>855</v>
      </c>
      <c r="E3977" t="s">
        <v>147</v>
      </c>
      <c r="F3977" t="s">
        <v>292</v>
      </c>
      <c r="G3977" t="str">
        <f t="shared" ref="G3977:G4040" si="124">CONCATENATE(D3977, " to ", F3977)</f>
        <v>Hungary to World</v>
      </c>
      <c r="H3977">
        <v>2017</v>
      </c>
      <c r="I3977" t="s">
        <v>724</v>
      </c>
      <c r="J3977">
        <v>6</v>
      </c>
      <c r="K3977">
        <v>20241.489000000001</v>
      </c>
      <c r="L3977" s="1">
        <f t="shared" ref="L3977:L4040" si="125">K3977/1000</f>
        <v>20.241489000000001</v>
      </c>
    </row>
    <row r="3978" spans="1:12" ht="14.45">
      <c r="A3978" t="s">
        <v>723</v>
      </c>
      <c r="B3978" t="s">
        <v>854</v>
      </c>
      <c r="C3978">
        <v>741999</v>
      </c>
      <c r="D3978" t="s">
        <v>855</v>
      </c>
      <c r="E3978" t="s">
        <v>670</v>
      </c>
      <c r="F3978" t="s">
        <v>670</v>
      </c>
      <c r="G3978" t="str">
        <f t="shared" si="124"/>
        <v>Hungary to EU27</v>
      </c>
      <c r="H3978">
        <v>2012</v>
      </c>
      <c r="I3978" t="s">
        <v>724</v>
      </c>
      <c r="J3978">
        <v>6</v>
      </c>
      <c r="K3978">
        <v>21076.228999999999</v>
      </c>
      <c r="L3978" s="1">
        <f t="shared" si="125"/>
        <v>21.076228999999998</v>
      </c>
    </row>
    <row r="3979" spans="1:12" ht="14.45">
      <c r="A3979" t="s">
        <v>723</v>
      </c>
      <c r="B3979" t="s">
        <v>854</v>
      </c>
      <c r="C3979">
        <v>741999</v>
      </c>
      <c r="D3979" t="s">
        <v>855</v>
      </c>
      <c r="E3979" t="s">
        <v>670</v>
      </c>
      <c r="F3979" t="s">
        <v>670</v>
      </c>
      <c r="G3979" t="str">
        <f t="shared" si="124"/>
        <v>Hungary to EU27</v>
      </c>
      <c r="H3979">
        <v>2013</v>
      </c>
      <c r="I3979" t="s">
        <v>724</v>
      </c>
      <c r="J3979">
        <v>6</v>
      </c>
      <c r="K3979">
        <v>20134.556</v>
      </c>
      <c r="L3979" s="1">
        <f t="shared" si="125"/>
        <v>20.134556</v>
      </c>
    </row>
    <row r="3980" spans="1:12" ht="14.45">
      <c r="A3980" t="s">
        <v>723</v>
      </c>
      <c r="B3980" t="s">
        <v>854</v>
      </c>
      <c r="C3980">
        <v>741999</v>
      </c>
      <c r="D3980" t="s">
        <v>855</v>
      </c>
      <c r="E3980" t="s">
        <v>670</v>
      </c>
      <c r="F3980" t="s">
        <v>670</v>
      </c>
      <c r="G3980" t="str">
        <f t="shared" si="124"/>
        <v>Hungary to EU27</v>
      </c>
      <c r="H3980">
        <v>2014</v>
      </c>
      <c r="I3980" t="s">
        <v>724</v>
      </c>
      <c r="J3980">
        <v>6</v>
      </c>
      <c r="K3980">
        <v>19723.357</v>
      </c>
      <c r="L3980" s="1">
        <f t="shared" si="125"/>
        <v>19.723357</v>
      </c>
    </row>
    <row r="3981" spans="1:12" ht="14.45">
      <c r="A3981" t="s">
        <v>723</v>
      </c>
      <c r="B3981" t="s">
        <v>854</v>
      </c>
      <c r="C3981">
        <v>741999</v>
      </c>
      <c r="D3981" t="s">
        <v>855</v>
      </c>
      <c r="E3981" t="s">
        <v>670</v>
      </c>
      <c r="F3981" t="s">
        <v>670</v>
      </c>
      <c r="G3981" t="str">
        <f t="shared" si="124"/>
        <v>Hungary to EU27</v>
      </c>
      <c r="H3981">
        <v>2015</v>
      </c>
      <c r="I3981" t="s">
        <v>724</v>
      </c>
      <c r="J3981">
        <v>6</v>
      </c>
      <c r="K3981">
        <v>16279.379000000001</v>
      </c>
      <c r="L3981" s="1">
        <f t="shared" si="125"/>
        <v>16.279379000000002</v>
      </c>
    </row>
    <row r="3982" spans="1:12" ht="14.45">
      <c r="A3982" t="s">
        <v>723</v>
      </c>
      <c r="B3982" t="s">
        <v>854</v>
      </c>
      <c r="C3982">
        <v>741999</v>
      </c>
      <c r="D3982" t="s">
        <v>855</v>
      </c>
      <c r="E3982" t="s">
        <v>670</v>
      </c>
      <c r="F3982" t="s">
        <v>670</v>
      </c>
      <c r="G3982" t="str">
        <f t="shared" si="124"/>
        <v>Hungary to EU27</v>
      </c>
      <c r="H3982">
        <v>2016</v>
      </c>
      <c r="I3982" t="s">
        <v>724</v>
      </c>
      <c r="J3982">
        <v>6</v>
      </c>
      <c r="K3982">
        <v>14468.71</v>
      </c>
      <c r="L3982" s="1">
        <f t="shared" si="125"/>
        <v>14.46871</v>
      </c>
    </row>
    <row r="3983" spans="1:12" ht="14.45">
      <c r="A3983" t="s">
        <v>723</v>
      </c>
      <c r="B3983" t="s">
        <v>854</v>
      </c>
      <c r="C3983">
        <v>741999</v>
      </c>
      <c r="D3983" t="s">
        <v>855</v>
      </c>
      <c r="E3983" t="s">
        <v>670</v>
      </c>
      <c r="F3983" t="s">
        <v>670</v>
      </c>
      <c r="G3983" t="str">
        <f t="shared" si="124"/>
        <v>Hungary to EU27</v>
      </c>
      <c r="H3983">
        <v>2017</v>
      </c>
      <c r="I3983" t="s">
        <v>724</v>
      </c>
      <c r="J3983">
        <v>6</v>
      </c>
      <c r="K3983">
        <v>17226.611000000001</v>
      </c>
      <c r="L3983" s="1">
        <f t="shared" si="125"/>
        <v>17.226611000000002</v>
      </c>
    </row>
    <row r="3984" spans="1:12" ht="14.45">
      <c r="A3984" t="s">
        <v>723</v>
      </c>
      <c r="B3984" t="s">
        <v>854</v>
      </c>
      <c r="C3984">
        <v>761100</v>
      </c>
      <c r="D3984" t="s">
        <v>855</v>
      </c>
      <c r="E3984" t="s">
        <v>147</v>
      </c>
      <c r="F3984" t="s">
        <v>292</v>
      </c>
      <c r="G3984" t="str">
        <f t="shared" si="124"/>
        <v>Hungary to World</v>
      </c>
      <c r="H3984">
        <v>2012</v>
      </c>
      <c r="I3984" t="s">
        <v>724</v>
      </c>
      <c r="J3984">
        <v>6</v>
      </c>
      <c r="K3984">
        <v>820.03599999999994</v>
      </c>
      <c r="L3984" s="1">
        <f t="shared" si="125"/>
        <v>0.82003599999999999</v>
      </c>
    </row>
    <row r="3985" spans="1:12" ht="14.45">
      <c r="A3985" t="s">
        <v>723</v>
      </c>
      <c r="B3985" t="s">
        <v>854</v>
      </c>
      <c r="C3985">
        <v>761100</v>
      </c>
      <c r="D3985" t="s">
        <v>855</v>
      </c>
      <c r="E3985" t="s">
        <v>147</v>
      </c>
      <c r="F3985" t="s">
        <v>292</v>
      </c>
      <c r="G3985" t="str">
        <f t="shared" si="124"/>
        <v>Hungary to World</v>
      </c>
      <c r="H3985">
        <v>2013</v>
      </c>
      <c r="I3985" t="s">
        <v>724</v>
      </c>
      <c r="J3985">
        <v>6</v>
      </c>
      <c r="K3985">
        <v>860.70899999999995</v>
      </c>
      <c r="L3985" s="1">
        <f t="shared" si="125"/>
        <v>0.86070899999999995</v>
      </c>
    </row>
    <row r="3986" spans="1:12" ht="14.45">
      <c r="A3986" t="s">
        <v>723</v>
      </c>
      <c r="B3986" t="s">
        <v>854</v>
      </c>
      <c r="C3986">
        <v>761100</v>
      </c>
      <c r="D3986" t="s">
        <v>855</v>
      </c>
      <c r="E3986" t="s">
        <v>147</v>
      </c>
      <c r="F3986" t="s">
        <v>292</v>
      </c>
      <c r="G3986" t="str">
        <f t="shared" si="124"/>
        <v>Hungary to World</v>
      </c>
      <c r="H3986">
        <v>2014</v>
      </c>
      <c r="I3986" t="s">
        <v>724</v>
      </c>
      <c r="J3986">
        <v>6</v>
      </c>
      <c r="K3986">
        <v>89.956000000000003</v>
      </c>
      <c r="L3986" s="1">
        <f t="shared" si="125"/>
        <v>8.9956000000000008E-2</v>
      </c>
    </row>
    <row r="3987" spans="1:12" ht="14.45">
      <c r="A3987" t="s">
        <v>723</v>
      </c>
      <c r="B3987" t="s">
        <v>854</v>
      </c>
      <c r="C3987">
        <v>761100</v>
      </c>
      <c r="D3987" t="s">
        <v>855</v>
      </c>
      <c r="E3987" t="s">
        <v>147</v>
      </c>
      <c r="F3987" t="s">
        <v>292</v>
      </c>
      <c r="G3987" t="str">
        <f t="shared" si="124"/>
        <v>Hungary to World</v>
      </c>
      <c r="H3987">
        <v>2015</v>
      </c>
      <c r="I3987" t="s">
        <v>724</v>
      </c>
      <c r="J3987">
        <v>6</v>
      </c>
      <c r="K3987">
        <v>170.71600000000001</v>
      </c>
      <c r="L3987" s="1">
        <f t="shared" si="125"/>
        <v>0.17071600000000001</v>
      </c>
    </row>
    <row r="3988" spans="1:12" ht="14.45">
      <c r="A3988" t="s">
        <v>723</v>
      </c>
      <c r="B3988" t="s">
        <v>854</v>
      </c>
      <c r="C3988">
        <v>761100</v>
      </c>
      <c r="D3988" t="s">
        <v>855</v>
      </c>
      <c r="E3988" t="s">
        <v>147</v>
      </c>
      <c r="F3988" t="s">
        <v>292</v>
      </c>
      <c r="G3988" t="str">
        <f t="shared" si="124"/>
        <v>Hungary to World</v>
      </c>
      <c r="H3988">
        <v>2016</v>
      </c>
      <c r="I3988" t="s">
        <v>724</v>
      </c>
      <c r="J3988">
        <v>6</v>
      </c>
      <c r="K3988">
        <v>71.963999999999999</v>
      </c>
      <c r="L3988" s="1">
        <f t="shared" si="125"/>
        <v>7.1964E-2</v>
      </c>
    </row>
    <row r="3989" spans="1:12" ht="14.45">
      <c r="A3989" t="s">
        <v>723</v>
      </c>
      <c r="B3989" t="s">
        <v>854</v>
      </c>
      <c r="C3989">
        <v>761100</v>
      </c>
      <c r="D3989" t="s">
        <v>855</v>
      </c>
      <c r="E3989" t="s">
        <v>147</v>
      </c>
      <c r="F3989" t="s">
        <v>292</v>
      </c>
      <c r="G3989" t="str">
        <f t="shared" si="124"/>
        <v>Hungary to World</v>
      </c>
      <c r="H3989">
        <v>2017</v>
      </c>
      <c r="I3989" t="s">
        <v>724</v>
      </c>
      <c r="J3989">
        <v>6</v>
      </c>
      <c r="K3989">
        <v>297.85599999999999</v>
      </c>
      <c r="L3989" s="1">
        <f t="shared" si="125"/>
        <v>0.29785600000000001</v>
      </c>
    </row>
    <row r="3990" spans="1:12" ht="14.45">
      <c r="A3990" t="s">
        <v>723</v>
      </c>
      <c r="B3990" t="s">
        <v>854</v>
      </c>
      <c r="C3990">
        <v>761100</v>
      </c>
      <c r="D3990" t="s">
        <v>855</v>
      </c>
      <c r="E3990" t="s">
        <v>670</v>
      </c>
      <c r="F3990" t="s">
        <v>670</v>
      </c>
      <c r="G3990" t="str">
        <f t="shared" si="124"/>
        <v>Hungary to EU27</v>
      </c>
      <c r="H3990">
        <v>2012</v>
      </c>
      <c r="I3990" t="s">
        <v>724</v>
      </c>
      <c r="J3990">
        <v>6</v>
      </c>
      <c r="K3990">
        <v>820.03599999999994</v>
      </c>
      <c r="L3990" s="1">
        <f t="shared" si="125"/>
        <v>0.82003599999999999</v>
      </c>
    </row>
    <row r="3991" spans="1:12" ht="14.45">
      <c r="A3991" t="s">
        <v>723</v>
      </c>
      <c r="B3991" t="s">
        <v>854</v>
      </c>
      <c r="C3991">
        <v>761100</v>
      </c>
      <c r="D3991" t="s">
        <v>855</v>
      </c>
      <c r="E3991" t="s">
        <v>670</v>
      </c>
      <c r="F3991" t="s">
        <v>670</v>
      </c>
      <c r="G3991" t="str">
        <f t="shared" si="124"/>
        <v>Hungary to EU27</v>
      </c>
      <c r="H3991">
        <v>2013</v>
      </c>
      <c r="I3991" t="s">
        <v>724</v>
      </c>
      <c r="J3991">
        <v>6</v>
      </c>
      <c r="K3991">
        <v>860.02300000000002</v>
      </c>
      <c r="L3991" s="1">
        <f t="shared" si="125"/>
        <v>0.86002299999999998</v>
      </c>
    </row>
    <row r="3992" spans="1:12" ht="14.45">
      <c r="A3992" t="s">
        <v>723</v>
      </c>
      <c r="B3992" t="s">
        <v>854</v>
      </c>
      <c r="C3992">
        <v>761100</v>
      </c>
      <c r="D3992" t="s">
        <v>855</v>
      </c>
      <c r="E3992" t="s">
        <v>670</v>
      </c>
      <c r="F3992" t="s">
        <v>670</v>
      </c>
      <c r="G3992" t="str">
        <f t="shared" si="124"/>
        <v>Hungary to EU27</v>
      </c>
      <c r="H3992">
        <v>2014</v>
      </c>
      <c r="I3992" t="s">
        <v>724</v>
      </c>
      <c r="J3992">
        <v>6</v>
      </c>
      <c r="K3992">
        <v>89.956000000000003</v>
      </c>
      <c r="L3992" s="1">
        <f t="shared" si="125"/>
        <v>8.9956000000000008E-2</v>
      </c>
    </row>
    <row r="3993" spans="1:12" ht="14.45">
      <c r="A3993" t="s">
        <v>723</v>
      </c>
      <c r="B3993" t="s">
        <v>854</v>
      </c>
      <c r="C3993">
        <v>761100</v>
      </c>
      <c r="D3993" t="s">
        <v>855</v>
      </c>
      <c r="E3993" t="s">
        <v>670</v>
      </c>
      <c r="F3993" t="s">
        <v>670</v>
      </c>
      <c r="G3993" t="str">
        <f t="shared" si="124"/>
        <v>Hungary to EU27</v>
      </c>
      <c r="H3993">
        <v>2015</v>
      </c>
      <c r="I3993" t="s">
        <v>724</v>
      </c>
      <c r="J3993">
        <v>6</v>
      </c>
      <c r="K3993">
        <v>170.27600000000001</v>
      </c>
      <c r="L3993" s="1">
        <f t="shared" si="125"/>
        <v>0.17027600000000001</v>
      </c>
    </row>
    <row r="3994" spans="1:12" ht="14.45">
      <c r="A3994" t="s">
        <v>723</v>
      </c>
      <c r="B3994" t="s">
        <v>854</v>
      </c>
      <c r="C3994">
        <v>761100</v>
      </c>
      <c r="D3994" t="s">
        <v>855</v>
      </c>
      <c r="E3994" t="s">
        <v>670</v>
      </c>
      <c r="F3994" t="s">
        <v>670</v>
      </c>
      <c r="G3994" t="str">
        <f t="shared" si="124"/>
        <v>Hungary to EU27</v>
      </c>
      <c r="H3994">
        <v>2016</v>
      </c>
      <c r="I3994" t="s">
        <v>724</v>
      </c>
      <c r="J3994">
        <v>6</v>
      </c>
      <c r="K3994">
        <v>71.963999999999999</v>
      </c>
      <c r="L3994" s="1">
        <f t="shared" si="125"/>
        <v>7.1964E-2</v>
      </c>
    </row>
    <row r="3995" spans="1:12" ht="14.45">
      <c r="A3995" t="s">
        <v>723</v>
      </c>
      <c r="B3995" t="s">
        <v>854</v>
      </c>
      <c r="C3995">
        <v>761100</v>
      </c>
      <c r="D3995" t="s">
        <v>855</v>
      </c>
      <c r="E3995" t="s">
        <v>670</v>
      </c>
      <c r="F3995" t="s">
        <v>670</v>
      </c>
      <c r="G3995" t="str">
        <f t="shared" si="124"/>
        <v>Hungary to EU27</v>
      </c>
      <c r="H3995">
        <v>2017</v>
      </c>
      <c r="I3995" t="s">
        <v>724</v>
      </c>
      <c r="J3995">
        <v>6</v>
      </c>
      <c r="K3995">
        <v>287.18799999999999</v>
      </c>
      <c r="L3995" s="1">
        <f t="shared" si="125"/>
        <v>0.287188</v>
      </c>
    </row>
    <row r="3996" spans="1:12" ht="14.45">
      <c r="A3996" t="s">
        <v>723</v>
      </c>
      <c r="B3996" t="s">
        <v>854</v>
      </c>
      <c r="C3996">
        <v>8405</v>
      </c>
      <c r="D3996" t="s">
        <v>855</v>
      </c>
      <c r="E3996" t="s">
        <v>147</v>
      </c>
      <c r="F3996" t="s">
        <v>292</v>
      </c>
      <c r="G3996" t="str">
        <f t="shared" si="124"/>
        <v>Hungary to World</v>
      </c>
      <c r="H3996">
        <v>2012</v>
      </c>
      <c r="I3996" t="s">
        <v>724</v>
      </c>
      <c r="J3996">
        <v>6</v>
      </c>
      <c r="K3996">
        <v>3093.14</v>
      </c>
      <c r="L3996" s="1">
        <f t="shared" si="125"/>
        <v>3.09314</v>
      </c>
    </row>
    <row r="3997" spans="1:12" ht="14.45">
      <c r="A3997" t="s">
        <v>723</v>
      </c>
      <c r="B3997" t="s">
        <v>854</v>
      </c>
      <c r="C3997">
        <v>8405</v>
      </c>
      <c r="D3997" t="s">
        <v>855</v>
      </c>
      <c r="E3997" t="s">
        <v>147</v>
      </c>
      <c r="F3997" t="s">
        <v>292</v>
      </c>
      <c r="G3997" t="str">
        <f t="shared" si="124"/>
        <v>Hungary to World</v>
      </c>
      <c r="H3997">
        <v>2013</v>
      </c>
      <c r="I3997" t="s">
        <v>724</v>
      </c>
      <c r="J3997">
        <v>6</v>
      </c>
      <c r="K3997">
        <v>3874.9560000000001</v>
      </c>
      <c r="L3997" s="1">
        <f t="shared" si="125"/>
        <v>3.8749560000000001</v>
      </c>
    </row>
    <row r="3998" spans="1:12" ht="14.45">
      <c r="A3998" t="s">
        <v>723</v>
      </c>
      <c r="B3998" t="s">
        <v>854</v>
      </c>
      <c r="C3998">
        <v>8405</v>
      </c>
      <c r="D3998" t="s">
        <v>855</v>
      </c>
      <c r="E3998" t="s">
        <v>147</v>
      </c>
      <c r="F3998" t="s">
        <v>292</v>
      </c>
      <c r="G3998" t="str">
        <f t="shared" si="124"/>
        <v>Hungary to World</v>
      </c>
      <c r="H3998">
        <v>2014</v>
      </c>
      <c r="I3998" t="s">
        <v>724</v>
      </c>
      <c r="J3998">
        <v>6</v>
      </c>
      <c r="K3998">
        <v>3942.489</v>
      </c>
      <c r="L3998" s="1">
        <f t="shared" si="125"/>
        <v>3.9424890000000001</v>
      </c>
    </row>
    <row r="3999" spans="1:12" ht="14.45">
      <c r="A3999" t="s">
        <v>723</v>
      </c>
      <c r="B3999" t="s">
        <v>854</v>
      </c>
      <c r="C3999">
        <v>8405</v>
      </c>
      <c r="D3999" t="s">
        <v>855</v>
      </c>
      <c r="E3999" t="s">
        <v>147</v>
      </c>
      <c r="F3999" t="s">
        <v>292</v>
      </c>
      <c r="G3999" t="str">
        <f t="shared" si="124"/>
        <v>Hungary to World</v>
      </c>
      <c r="H3999">
        <v>2015</v>
      </c>
      <c r="I3999" t="s">
        <v>724</v>
      </c>
      <c r="J3999">
        <v>6</v>
      </c>
      <c r="K3999">
        <v>4556.2889999999998</v>
      </c>
      <c r="L3999" s="1">
        <f t="shared" si="125"/>
        <v>4.5562889999999996</v>
      </c>
    </row>
    <row r="4000" spans="1:12" ht="14.45">
      <c r="A4000" t="s">
        <v>723</v>
      </c>
      <c r="B4000" t="s">
        <v>854</v>
      </c>
      <c r="C4000">
        <v>8405</v>
      </c>
      <c r="D4000" t="s">
        <v>855</v>
      </c>
      <c r="E4000" t="s">
        <v>147</v>
      </c>
      <c r="F4000" t="s">
        <v>292</v>
      </c>
      <c r="G4000" t="str">
        <f t="shared" si="124"/>
        <v>Hungary to World</v>
      </c>
      <c r="H4000">
        <v>2016</v>
      </c>
      <c r="I4000" t="s">
        <v>724</v>
      </c>
      <c r="J4000">
        <v>6</v>
      </c>
      <c r="K4000">
        <v>2558.2310000000002</v>
      </c>
      <c r="L4000" s="1">
        <f t="shared" si="125"/>
        <v>2.5582310000000001</v>
      </c>
    </row>
    <row r="4001" spans="1:12" ht="14.45">
      <c r="A4001" t="s">
        <v>723</v>
      </c>
      <c r="B4001" t="s">
        <v>854</v>
      </c>
      <c r="C4001">
        <v>8405</v>
      </c>
      <c r="D4001" t="s">
        <v>855</v>
      </c>
      <c r="E4001" t="s">
        <v>147</v>
      </c>
      <c r="F4001" t="s">
        <v>292</v>
      </c>
      <c r="G4001" t="str">
        <f t="shared" si="124"/>
        <v>Hungary to World</v>
      </c>
      <c r="H4001">
        <v>2017</v>
      </c>
      <c r="I4001" t="s">
        <v>724</v>
      </c>
      <c r="J4001">
        <v>6</v>
      </c>
      <c r="K4001">
        <v>2105.0810000000001</v>
      </c>
      <c r="L4001" s="1">
        <f t="shared" si="125"/>
        <v>2.1050810000000002</v>
      </c>
    </row>
    <row r="4002" spans="1:12" ht="14.45">
      <c r="A4002" t="s">
        <v>723</v>
      </c>
      <c r="B4002" t="s">
        <v>854</v>
      </c>
      <c r="C4002">
        <v>8405</v>
      </c>
      <c r="D4002" t="s">
        <v>855</v>
      </c>
      <c r="E4002" t="s">
        <v>670</v>
      </c>
      <c r="F4002" t="s">
        <v>670</v>
      </c>
      <c r="G4002" t="str">
        <f t="shared" si="124"/>
        <v>Hungary to EU27</v>
      </c>
      <c r="H4002">
        <v>2012</v>
      </c>
      <c r="I4002" t="s">
        <v>724</v>
      </c>
      <c r="J4002">
        <v>6</v>
      </c>
      <c r="K4002">
        <v>1856.5630000000001</v>
      </c>
      <c r="L4002" s="1">
        <f t="shared" si="125"/>
        <v>1.8565630000000002</v>
      </c>
    </row>
    <row r="4003" spans="1:12" ht="14.45">
      <c r="A4003" t="s">
        <v>723</v>
      </c>
      <c r="B4003" t="s">
        <v>854</v>
      </c>
      <c r="C4003">
        <v>8405</v>
      </c>
      <c r="D4003" t="s">
        <v>855</v>
      </c>
      <c r="E4003" t="s">
        <v>670</v>
      </c>
      <c r="F4003" t="s">
        <v>670</v>
      </c>
      <c r="G4003" t="str">
        <f t="shared" si="124"/>
        <v>Hungary to EU27</v>
      </c>
      <c r="H4003">
        <v>2013</v>
      </c>
      <c r="I4003" t="s">
        <v>724</v>
      </c>
      <c r="J4003">
        <v>6</v>
      </c>
      <c r="K4003">
        <v>1681.9290000000001</v>
      </c>
      <c r="L4003" s="1">
        <f t="shared" si="125"/>
        <v>1.681929</v>
      </c>
    </row>
    <row r="4004" spans="1:12" ht="14.45">
      <c r="A4004" t="s">
        <v>723</v>
      </c>
      <c r="B4004" t="s">
        <v>854</v>
      </c>
      <c r="C4004">
        <v>8405</v>
      </c>
      <c r="D4004" t="s">
        <v>855</v>
      </c>
      <c r="E4004" t="s">
        <v>670</v>
      </c>
      <c r="F4004" t="s">
        <v>670</v>
      </c>
      <c r="G4004" t="str">
        <f t="shared" si="124"/>
        <v>Hungary to EU27</v>
      </c>
      <c r="H4004">
        <v>2014</v>
      </c>
      <c r="I4004" t="s">
        <v>724</v>
      </c>
      <c r="J4004">
        <v>6</v>
      </c>
      <c r="K4004">
        <v>2163.0239999999999</v>
      </c>
      <c r="L4004" s="1">
        <f t="shared" si="125"/>
        <v>2.1630240000000001</v>
      </c>
    </row>
    <row r="4005" spans="1:12" ht="14.45">
      <c r="A4005" t="s">
        <v>723</v>
      </c>
      <c r="B4005" t="s">
        <v>854</v>
      </c>
      <c r="C4005">
        <v>8405</v>
      </c>
      <c r="D4005" t="s">
        <v>855</v>
      </c>
      <c r="E4005" t="s">
        <v>670</v>
      </c>
      <c r="F4005" t="s">
        <v>670</v>
      </c>
      <c r="G4005" t="str">
        <f t="shared" si="124"/>
        <v>Hungary to EU27</v>
      </c>
      <c r="H4005">
        <v>2015</v>
      </c>
      <c r="I4005" t="s">
        <v>724</v>
      </c>
      <c r="J4005">
        <v>6</v>
      </c>
      <c r="K4005">
        <v>1041.903</v>
      </c>
      <c r="L4005" s="1">
        <f t="shared" si="125"/>
        <v>1.041903</v>
      </c>
    </row>
    <row r="4006" spans="1:12" ht="14.45">
      <c r="A4006" t="s">
        <v>723</v>
      </c>
      <c r="B4006" t="s">
        <v>854</v>
      </c>
      <c r="C4006">
        <v>8405</v>
      </c>
      <c r="D4006" t="s">
        <v>855</v>
      </c>
      <c r="E4006" t="s">
        <v>670</v>
      </c>
      <c r="F4006" t="s">
        <v>670</v>
      </c>
      <c r="G4006" t="str">
        <f t="shared" si="124"/>
        <v>Hungary to EU27</v>
      </c>
      <c r="H4006">
        <v>2016</v>
      </c>
      <c r="I4006" t="s">
        <v>724</v>
      </c>
      <c r="J4006">
        <v>6</v>
      </c>
      <c r="K4006">
        <v>1467.934</v>
      </c>
      <c r="L4006" s="1">
        <f t="shared" si="125"/>
        <v>1.4679340000000001</v>
      </c>
    </row>
    <row r="4007" spans="1:12" ht="14.45">
      <c r="A4007" t="s">
        <v>723</v>
      </c>
      <c r="B4007" t="s">
        <v>854</v>
      </c>
      <c r="C4007">
        <v>8405</v>
      </c>
      <c r="D4007" t="s">
        <v>855</v>
      </c>
      <c r="E4007" t="s">
        <v>670</v>
      </c>
      <c r="F4007" t="s">
        <v>670</v>
      </c>
      <c r="G4007" t="str">
        <f t="shared" si="124"/>
        <v>Hungary to EU27</v>
      </c>
      <c r="H4007">
        <v>2017</v>
      </c>
      <c r="I4007" t="s">
        <v>724</v>
      </c>
      <c r="J4007">
        <v>6</v>
      </c>
      <c r="K4007">
        <v>1993.7</v>
      </c>
      <c r="L4007" s="1">
        <f t="shared" si="125"/>
        <v>1.9937</v>
      </c>
    </row>
    <row r="4008" spans="1:12" ht="14.45">
      <c r="A4008" t="s">
        <v>723</v>
      </c>
      <c r="B4008" t="s">
        <v>854</v>
      </c>
      <c r="C4008">
        <v>841931</v>
      </c>
      <c r="D4008" t="s">
        <v>855</v>
      </c>
      <c r="E4008" t="s">
        <v>147</v>
      </c>
      <c r="F4008" t="s">
        <v>292</v>
      </c>
      <c r="G4008" t="str">
        <f t="shared" si="124"/>
        <v>Hungary to World</v>
      </c>
      <c r="H4008">
        <v>2012</v>
      </c>
      <c r="I4008" t="s">
        <v>724</v>
      </c>
      <c r="J4008">
        <v>6</v>
      </c>
      <c r="K4008">
        <v>5317.9780000000001</v>
      </c>
      <c r="L4008" s="1">
        <f t="shared" si="125"/>
        <v>5.3179780000000001</v>
      </c>
    </row>
    <row r="4009" spans="1:12" ht="14.45">
      <c r="A4009" t="s">
        <v>723</v>
      </c>
      <c r="B4009" t="s">
        <v>854</v>
      </c>
      <c r="C4009">
        <v>841931</v>
      </c>
      <c r="D4009" t="s">
        <v>855</v>
      </c>
      <c r="E4009" t="s">
        <v>147</v>
      </c>
      <c r="F4009" t="s">
        <v>292</v>
      </c>
      <c r="G4009" t="str">
        <f t="shared" si="124"/>
        <v>Hungary to World</v>
      </c>
      <c r="H4009">
        <v>2013</v>
      </c>
      <c r="I4009" t="s">
        <v>724</v>
      </c>
      <c r="J4009">
        <v>6</v>
      </c>
      <c r="K4009">
        <v>8377.52</v>
      </c>
      <c r="L4009" s="1">
        <f t="shared" si="125"/>
        <v>8.3775200000000005</v>
      </c>
    </row>
    <row r="4010" spans="1:12" ht="14.45">
      <c r="A4010" t="s">
        <v>723</v>
      </c>
      <c r="B4010" t="s">
        <v>854</v>
      </c>
      <c r="C4010">
        <v>841931</v>
      </c>
      <c r="D4010" t="s">
        <v>855</v>
      </c>
      <c r="E4010" t="s">
        <v>147</v>
      </c>
      <c r="F4010" t="s">
        <v>292</v>
      </c>
      <c r="G4010" t="str">
        <f t="shared" si="124"/>
        <v>Hungary to World</v>
      </c>
      <c r="H4010">
        <v>2014</v>
      </c>
      <c r="I4010" t="s">
        <v>724</v>
      </c>
      <c r="J4010">
        <v>6</v>
      </c>
      <c r="K4010">
        <v>7910.9009999999998</v>
      </c>
      <c r="L4010" s="1">
        <f t="shared" si="125"/>
        <v>7.910901</v>
      </c>
    </row>
    <row r="4011" spans="1:12" ht="14.45">
      <c r="A4011" t="s">
        <v>723</v>
      </c>
      <c r="B4011" t="s">
        <v>854</v>
      </c>
      <c r="C4011">
        <v>841931</v>
      </c>
      <c r="D4011" t="s">
        <v>855</v>
      </c>
      <c r="E4011" t="s">
        <v>147</v>
      </c>
      <c r="F4011" t="s">
        <v>292</v>
      </c>
      <c r="G4011" t="str">
        <f t="shared" si="124"/>
        <v>Hungary to World</v>
      </c>
      <c r="H4011">
        <v>2015</v>
      </c>
      <c r="I4011" t="s">
        <v>724</v>
      </c>
      <c r="J4011">
        <v>6</v>
      </c>
      <c r="K4011">
        <v>2105.7049999999999</v>
      </c>
      <c r="L4011" s="1">
        <f t="shared" si="125"/>
        <v>2.1057049999999999</v>
      </c>
    </row>
    <row r="4012" spans="1:12" ht="14.45">
      <c r="A4012" t="s">
        <v>723</v>
      </c>
      <c r="B4012" t="s">
        <v>854</v>
      </c>
      <c r="C4012">
        <v>841931</v>
      </c>
      <c r="D4012" t="s">
        <v>855</v>
      </c>
      <c r="E4012" t="s">
        <v>147</v>
      </c>
      <c r="F4012" t="s">
        <v>292</v>
      </c>
      <c r="G4012" t="str">
        <f t="shared" si="124"/>
        <v>Hungary to World</v>
      </c>
      <c r="H4012">
        <v>2016</v>
      </c>
      <c r="I4012" t="s">
        <v>724</v>
      </c>
      <c r="J4012">
        <v>6</v>
      </c>
      <c r="K4012">
        <v>802.41099999999994</v>
      </c>
      <c r="L4012" s="1">
        <f t="shared" si="125"/>
        <v>0.80241099999999999</v>
      </c>
    </row>
    <row r="4013" spans="1:12" ht="14.45">
      <c r="A4013" t="s">
        <v>723</v>
      </c>
      <c r="B4013" t="s">
        <v>854</v>
      </c>
      <c r="C4013">
        <v>841931</v>
      </c>
      <c r="D4013" t="s">
        <v>855</v>
      </c>
      <c r="E4013" t="s">
        <v>147</v>
      </c>
      <c r="F4013" t="s">
        <v>292</v>
      </c>
      <c r="G4013" t="str">
        <f t="shared" si="124"/>
        <v>Hungary to World</v>
      </c>
      <c r="H4013">
        <v>2017</v>
      </c>
      <c r="I4013" t="s">
        <v>724</v>
      </c>
      <c r="J4013">
        <v>6</v>
      </c>
      <c r="K4013">
        <v>2148.7260000000001</v>
      </c>
      <c r="L4013" s="1">
        <f t="shared" si="125"/>
        <v>2.1487259999999999</v>
      </c>
    </row>
    <row r="4014" spans="1:12" ht="14.45">
      <c r="A4014" t="s">
        <v>723</v>
      </c>
      <c r="B4014" t="s">
        <v>854</v>
      </c>
      <c r="C4014">
        <v>841931</v>
      </c>
      <c r="D4014" t="s">
        <v>855</v>
      </c>
      <c r="E4014" t="s">
        <v>670</v>
      </c>
      <c r="F4014" t="s">
        <v>670</v>
      </c>
      <c r="G4014" t="str">
        <f t="shared" si="124"/>
        <v>Hungary to EU27</v>
      </c>
      <c r="H4014">
        <v>2012</v>
      </c>
      <c r="I4014" t="s">
        <v>724</v>
      </c>
      <c r="J4014">
        <v>6</v>
      </c>
      <c r="K4014">
        <v>4249.6170000000002</v>
      </c>
      <c r="L4014" s="1">
        <f t="shared" si="125"/>
        <v>4.2496169999999998</v>
      </c>
    </row>
    <row r="4015" spans="1:12" ht="14.45">
      <c r="A4015" t="s">
        <v>723</v>
      </c>
      <c r="B4015" t="s">
        <v>854</v>
      </c>
      <c r="C4015">
        <v>841931</v>
      </c>
      <c r="D4015" t="s">
        <v>855</v>
      </c>
      <c r="E4015" t="s">
        <v>670</v>
      </c>
      <c r="F4015" t="s">
        <v>670</v>
      </c>
      <c r="G4015" t="str">
        <f t="shared" si="124"/>
        <v>Hungary to EU27</v>
      </c>
      <c r="H4015">
        <v>2013</v>
      </c>
      <c r="I4015" t="s">
        <v>724</v>
      </c>
      <c r="J4015">
        <v>6</v>
      </c>
      <c r="K4015">
        <v>6453.5789999999997</v>
      </c>
      <c r="L4015" s="1">
        <f t="shared" si="125"/>
        <v>6.4535789999999995</v>
      </c>
    </row>
    <row r="4016" spans="1:12" ht="14.45">
      <c r="A4016" t="s">
        <v>723</v>
      </c>
      <c r="B4016" t="s">
        <v>854</v>
      </c>
      <c r="C4016">
        <v>841931</v>
      </c>
      <c r="D4016" t="s">
        <v>855</v>
      </c>
      <c r="E4016" t="s">
        <v>670</v>
      </c>
      <c r="F4016" t="s">
        <v>670</v>
      </c>
      <c r="G4016" t="str">
        <f t="shared" si="124"/>
        <v>Hungary to EU27</v>
      </c>
      <c r="H4016">
        <v>2014</v>
      </c>
      <c r="I4016" t="s">
        <v>724</v>
      </c>
      <c r="J4016">
        <v>6</v>
      </c>
      <c r="K4016">
        <v>4660.8239999999996</v>
      </c>
      <c r="L4016" s="1">
        <f t="shared" si="125"/>
        <v>4.6608239999999999</v>
      </c>
    </row>
    <row r="4017" spans="1:12" ht="14.45">
      <c r="A4017" t="s">
        <v>723</v>
      </c>
      <c r="B4017" t="s">
        <v>854</v>
      </c>
      <c r="C4017">
        <v>841931</v>
      </c>
      <c r="D4017" t="s">
        <v>855</v>
      </c>
      <c r="E4017" t="s">
        <v>670</v>
      </c>
      <c r="F4017" t="s">
        <v>670</v>
      </c>
      <c r="G4017" t="str">
        <f t="shared" si="124"/>
        <v>Hungary to EU27</v>
      </c>
      <c r="H4017">
        <v>2015</v>
      </c>
      <c r="I4017" t="s">
        <v>724</v>
      </c>
      <c r="J4017">
        <v>6</v>
      </c>
      <c r="K4017">
        <v>1348.617</v>
      </c>
      <c r="L4017" s="1">
        <f t="shared" si="125"/>
        <v>1.348617</v>
      </c>
    </row>
    <row r="4018" spans="1:12" ht="14.45">
      <c r="A4018" t="s">
        <v>723</v>
      </c>
      <c r="B4018" t="s">
        <v>854</v>
      </c>
      <c r="C4018">
        <v>841931</v>
      </c>
      <c r="D4018" t="s">
        <v>855</v>
      </c>
      <c r="E4018" t="s">
        <v>670</v>
      </c>
      <c r="F4018" t="s">
        <v>670</v>
      </c>
      <c r="G4018" t="str">
        <f t="shared" si="124"/>
        <v>Hungary to EU27</v>
      </c>
      <c r="H4018">
        <v>2016</v>
      </c>
      <c r="I4018" t="s">
        <v>724</v>
      </c>
      <c r="J4018">
        <v>6</v>
      </c>
      <c r="K4018">
        <v>498.22699999999998</v>
      </c>
      <c r="L4018" s="1">
        <f t="shared" si="125"/>
        <v>0.49822699999999998</v>
      </c>
    </row>
    <row r="4019" spans="1:12" ht="14.45">
      <c r="A4019" t="s">
        <v>723</v>
      </c>
      <c r="B4019" t="s">
        <v>854</v>
      </c>
      <c r="C4019">
        <v>841931</v>
      </c>
      <c r="D4019" t="s">
        <v>855</v>
      </c>
      <c r="E4019" t="s">
        <v>670</v>
      </c>
      <c r="F4019" t="s">
        <v>670</v>
      </c>
      <c r="G4019" t="str">
        <f t="shared" si="124"/>
        <v>Hungary to EU27</v>
      </c>
      <c r="H4019">
        <v>2017</v>
      </c>
      <c r="I4019" t="s">
        <v>724</v>
      </c>
      <c r="J4019">
        <v>6</v>
      </c>
      <c r="K4019">
        <v>621.65499999999997</v>
      </c>
      <c r="L4019" s="1">
        <f t="shared" si="125"/>
        <v>0.62165499999999996</v>
      </c>
    </row>
    <row r="4020" spans="1:12" ht="14.45">
      <c r="A4020" t="s">
        <v>723</v>
      </c>
      <c r="B4020" t="s">
        <v>854</v>
      </c>
      <c r="C4020">
        <v>841940</v>
      </c>
      <c r="D4020" t="s">
        <v>855</v>
      </c>
      <c r="E4020" t="s">
        <v>147</v>
      </c>
      <c r="F4020" t="s">
        <v>292</v>
      </c>
      <c r="G4020" t="str">
        <f t="shared" si="124"/>
        <v>Hungary to World</v>
      </c>
      <c r="H4020">
        <v>2012</v>
      </c>
      <c r="I4020" t="s">
        <v>724</v>
      </c>
      <c r="J4020">
        <v>6</v>
      </c>
      <c r="K4020">
        <v>1539.0619999999999</v>
      </c>
      <c r="L4020" s="1">
        <f t="shared" si="125"/>
        <v>1.5390619999999999</v>
      </c>
    </row>
    <row r="4021" spans="1:12" ht="14.45">
      <c r="A4021" t="s">
        <v>723</v>
      </c>
      <c r="B4021" t="s">
        <v>854</v>
      </c>
      <c r="C4021">
        <v>841940</v>
      </c>
      <c r="D4021" t="s">
        <v>855</v>
      </c>
      <c r="E4021" t="s">
        <v>147</v>
      </c>
      <c r="F4021" t="s">
        <v>292</v>
      </c>
      <c r="G4021" t="str">
        <f t="shared" si="124"/>
        <v>Hungary to World</v>
      </c>
      <c r="H4021">
        <v>2013</v>
      </c>
      <c r="I4021" t="s">
        <v>724</v>
      </c>
      <c r="J4021">
        <v>6</v>
      </c>
      <c r="K4021">
        <v>926.83600000000001</v>
      </c>
      <c r="L4021" s="1">
        <f t="shared" si="125"/>
        <v>0.92683599999999999</v>
      </c>
    </row>
    <row r="4022" spans="1:12" ht="14.45">
      <c r="A4022" t="s">
        <v>723</v>
      </c>
      <c r="B4022" t="s">
        <v>854</v>
      </c>
      <c r="C4022">
        <v>841940</v>
      </c>
      <c r="D4022" t="s">
        <v>855</v>
      </c>
      <c r="E4022" t="s">
        <v>147</v>
      </c>
      <c r="F4022" t="s">
        <v>292</v>
      </c>
      <c r="G4022" t="str">
        <f t="shared" si="124"/>
        <v>Hungary to World</v>
      </c>
      <c r="H4022">
        <v>2014</v>
      </c>
      <c r="I4022" t="s">
        <v>724</v>
      </c>
      <c r="J4022">
        <v>6</v>
      </c>
      <c r="K4022">
        <v>778.12800000000004</v>
      </c>
      <c r="L4022" s="1">
        <f t="shared" si="125"/>
        <v>0.77812800000000004</v>
      </c>
    </row>
    <row r="4023" spans="1:12" ht="14.45">
      <c r="A4023" t="s">
        <v>723</v>
      </c>
      <c r="B4023" t="s">
        <v>854</v>
      </c>
      <c r="C4023">
        <v>841940</v>
      </c>
      <c r="D4023" t="s">
        <v>855</v>
      </c>
      <c r="E4023" t="s">
        <v>147</v>
      </c>
      <c r="F4023" t="s">
        <v>292</v>
      </c>
      <c r="G4023" t="str">
        <f t="shared" si="124"/>
        <v>Hungary to World</v>
      </c>
      <c r="H4023">
        <v>2015</v>
      </c>
      <c r="I4023" t="s">
        <v>724</v>
      </c>
      <c r="J4023">
        <v>6</v>
      </c>
      <c r="K4023">
        <v>696.11699999999996</v>
      </c>
      <c r="L4023" s="1">
        <f t="shared" si="125"/>
        <v>0.69611699999999999</v>
      </c>
    </row>
    <row r="4024" spans="1:12" ht="14.45">
      <c r="A4024" t="s">
        <v>723</v>
      </c>
      <c r="B4024" t="s">
        <v>854</v>
      </c>
      <c r="C4024">
        <v>841940</v>
      </c>
      <c r="D4024" t="s">
        <v>855</v>
      </c>
      <c r="E4024" t="s">
        <v>147</v>
      </c>
      <c r="F4024" t="s">
        <v>292</v>
      </c>
      <c r="G4024" t="str">
        <f t="shared" si="124"/>
        <v>Hungary to World</v>
      </c>
      <c r="H4024">
        <v>2016</v>
      </c>
      <c r="I4024" t="s">
        <v>724</v>
      </c>
      <c r="J4024">
        <v>6</v>
      </c>
      <c r="K4024">
        <v>1035.3219999999999</v>
      </c>
      <c r="L4024" s="1">
        <f t="shared" si="125"/>
        <v>1.0353219999999999</v>
      </c>
    </row>
    <row r="4025" spans="1:12" ht="14.45">
      <c r="A4025" t="s">
        <v>723</v>
      </c>
      <c r="B4025" t="s">
        <v>854</v>
      </c>
      <c r="C4025">
        <v>841940</v>
      </c>
      <c r="D4025" t="s">
        <v>855</v>
      </c>
      <c r="E4025" t="s">
        <v>147</v>
      </c>
      <c r="F4025" t="s">
        <v>292</v>
      </c>
      <c r="G4025" t="str">
        <f t="shared" si="124"/>
        <v>Hungary to World</v>
      </c>
      <c r="H4025">
        <v>2017</v>
      </c>
      <c r="I4025" t="s">
        <v>724</v>
      </c>
      <c r="J4025">
        <v>6</v>
      </c>
      <c r="K4025">
        <v>1092.739</v>
      </c>
      <c r="L4025" s="1">
        <f t="shared" si="125"/>
        <v>1.0927390000000001</v>
      </c>
    </row>
    <row r="4026" spans="1:12" ht="14.45">
      <c r="A4026" t="s">
        <v>723</v>
      </c>
      <c r="B4026" t="s">
        <v>854</v>
      </c>
      <c r="C4026">
        <v>841940</v>
      </c>
      <c r="D4026" t="s">
        <v>855</v>
      </c>
      <c r="E4026" t="s">
        <v>670</v>
      </c>
      <c r="F4026" t="s">
        <v>670</v>
      </c>
      <c r="G4026" t="str">
        <f t="shared" si="124"/>
        <v>Hungary to EU27</v>
      </c>
      <c r="H4026">
        <v>2012</v>
      </c>
      <c r="I4026" t="s">
        <v>724</v>
      </c>
      <c r="J4026">
        <v>6</v>
      </c>
      <c r="K4026">
        <v>1465.92</v>
      </c>
      <c r="L4026" s="1">
        <f t="shared" si="125"/>
        <v>1.4659200000000001</v>
      </c>
    </row>
    <row r="4027" spans="1:12" ht="14.45">
      <c r="A4027" t="s">
        <v>723</v>
      </c>
      <c r="B4027" t="s">
        <v>854</v>
      </c>
      <c r="C4027">
        <v>841940</v>
      </c>
      <c r="D4027" t="s">
        <v>855</v>
      </c>
      <c r="E4027" t="s">
        <v>670</v>
      </c>
      <c r="F4027" t="s">
        <v>670</v>
      </c>
      <c r="G4027" t="str">
        <f t="shared" si="124"/>
        <v>Hungary to EU27</v>
      </c>
      <c r="H4027">
        <v>2013</v>
      </c>
      <c r="I4027" t="s">
        <v>724</v>
      </c>
      <c r="J4027">
        <v>6</v>
      </c>
      <c r="K4027">
        <v>348.55200000000002</v>
      </c>
      <c r="L4027" s="1">
        <f t="shared" si="125"/>
        <v>0.34855200000000003</v>
      </c>
    </row>
    <row r="4028" spans="1:12" ht="14.45">
      <c r="A4028" t="s">
        <v>723</v>
      </c>
      <c r="B4028" t="s">
        <v>854</v>
      </c>
      <c r="C4028">
        <v>841940</v>
      </c>
      <c r="D4028" t="s">
        <v>855</v>
      </c>
      <c r="E4028" t="s">
        <v>670</v>
      </c>
      <c r="F4028" t="s">
        <v>670</v>
      </c>
      <c r="G4028" t="str">
        <f t="shared" si="124"/>
        <v>Hungary to EU27</v>
      </c>
      <c r="H4028">
        <v>2014</v>
      </c>
      <c r="I4028" t="s">
        <v>724</v>
      </c>
      <c r="J4028">
        <v>6</v>
      </c>
      <c r="K4028">
        <v>510.58199999999999</v>
      </c>
      <c r="L4028" s="1">
        <f t="shared" si="125"/>
        <v>0.51058199999999998</v>
      </c>
    </row>
    <row r="4029" spans="1:12" ht="14.45">
      <c r="A4029" t="s">
        <v>723</v>
      </c>
      <c r="B4029" t="s">
        <v>854</v>
      </c>
      <c r="C4029">
        <v>841940</v>
      </c>
      <c r="D4029" t="s">
        <v>855</v>
      </c>
      <c r="E4029" t="s">
        <v>670</v>
      </c>
      <c r="F4029" t="s">
        <v>670</v>
      </c>
      <c r="G4029" t="str">
        <f t="shared" si="124"/>
        <v>Hungary to EU27</v>
      </c>
      <c r="H4029">
        <v>2015</v>
      </c>
      <c r="I4029" t="s">
        <v>724</v>
      </c>
      <c r="J4029">
        <v>6</v>
      </c>
      <c r="K4029">
        <v>503.50400000000002</v>
      </c>
      <c r="L4029" s="1">
        <f t="shared" si="125"/>
        <v>0.50350400000000006</v>
      </c>
    </row>
    <row r="4030" spans="1:12" ht="14.45">
      <c r="A4030" t="s">
        <v>723</v>
      </c>
      <c r="B4030" t="s">
        <v>854</v>
      </c>
      <c r="C4030">
        <v>841940</v>
      </c>
      <c r="D4030" t="s">
        <v>855</v>
      </c>
      <c r="E4030" t="s">
        <v>670</v>
      </c>
      <c r="F4030" t="s">
        <v>670</v>
      </c>
      <c r="G4030" t="str">
        <f t="shared" si="124"/>
        <v>Hungary to EU27</v>
      </c>
      <c r="H4030">
        <v>2016</v>
      </c>
      <c r="I4030" t="s">
        <v>724</v>
      </c>
      <c r="J4030">
        <v>6</v>
      </c>
      <c r="K4030">
        <v>823.18600000000004</v>
      </c>
      <c r="L4030" s="1">
        <f t="shared" si="125"/>
        <v>0.82318600000000008</v>
      </c>
    </row>
    <row r="4031" spans="1:12" ht="14.45">
      <c r="A4031" t="s">
        <v>723</v>
      </c>
      <c r="B4031" t="s">
        <v>854</v>
      </c>
      <c r="C4031">
        <v>841940</v>
      </c>
      <c r="D4031" t="s">
        <v>855</v>
      </c>
      <c r="E4031" t="s">
        <v>670</v>
      </c>
      <c r="F4031" t="s">
        <v>670</v>
      </c>
      <c r="G4031" t="str">
        <f t="shared" si="124"/>
        <v>Hungary to EU27</v>
      </c>
      <c r="H4031">
        <v>2017</v>
      </c>
      <c r="I4031" t="s">
        <v>724</v>
      </c>
      <c r="J4031">
        <v>6</v>
      </c>
      <c r="K4031">
        <v>821.41099999999994</v>
      </c>
      <c r="L4031" s="1">
        <f t="shared" si="125"/>
        <v>0.82141099999999989</v>
      </c>
    </row>
    <row r="4032" spans="1:12" ht="14.45">
      <c r="A4032" t="s">
        <v>723</v>
      </c>
      <c r="B4032" t="s">
        <v>854</v>
      </c>
      <c r="C4032">
        <v>842129</v>
      </c>
      <c r="D4032" t="s">
        <v>855</v>
      </c>
      <c r="E4032" t="s">
        <v>147</v>
      </c>
      <c r="F4032" t="s">
        <v>292</v>
      </c>
      <c r="G4032" t="str">
        <f t="shared" si="124"/>
        <v>Hungary to World</v>
      </c>
      <c r="H4032">
        <v>2012</v>
      </c>
      <c r="I4032" t="s">
        <v>724</v>
      </c>
      <c r="J4032">
        <v>6</v>
      </c>
      <c r="K4032">
        <v>10665.210999999999</v>
      </c>
      <c r="L4032" s="1">
        <f t="shared" si="125"/>
        <v>10.665210999999999</v>
      </c>
    </row>
    <row r="4033" spans="1:12" ht="14.45">
      <c r="A4033" t="s">
        <v>723</v>
      </c>
      <c r="B4033" t="s">
        <v>854</v>
      </c>
      <c r="C4033">
        <v>842129</v>
      </c>
      <c r="D4033" t="s">
        <v>855</v>
      </c>
      <c r="E4033" t="s">
        <v>147</v>
      </c>
      <c r="F4033" t="s">
        <v>292</v>
      </c>
      <c r="G4033" t="str">
        <f t="shared" si="124"/>
        <v>Hungary to World</v>
      </c>
      <c r="H4033">
        <v>2013</v>
      </c>
      <c r="I4033" t="s">
        <v>724</v>
      </c>
      <c r="J4033">
        <v>6</v>
      </c>
      <c r="K4033">
        <v>12113.841</v>
      </c>
      <c r="L4033" s="1">
        <f t="shared" si="125"/>
        <v>12.113841000000001</v>
      </c>
    </row>
    <row r="4034" spans="1:12" ht="14.45">
      <c r="A4034" t="s">
        <v>723</v>
      </c>
      <c r="B4034" t="s">
        <v>854</v>
      </c>
      <c r="C4034">
        <v>842129</v>
      </c>
      <c r="D4034" t="s">
        <v>855</v>
      </c>
      <c r="E4034" t="s">
        <v>147</v>
      </c>
      <c r="F4034" t="s">
        <v>292</v>
      </c>
      <c r="G4034" t="str">
        <f t="shared" si="124"/>
        <v>Hungary to World</v>
      </c>
      <c r="H4034">
        <v>2014</v>
      </c>
      <c r="I4034" t="s">
        <v>724</v>
      </c>
      <c r="J4034">
        <v>6</v>
      </c>
      <c r="K4034">
        <v>13727.687</v>
      </c>
      <c r="L4034" s="1">
        <f t="shared" si="125"/>
        <v>13.727687</v>
      </c>
    </row>
    <row r="4035" spans="1:12" ht="14.45">
      <c r="A4035" t="s">
        <v>723</v>
      </c>
      <c r="B4035" t="s">
        <v>854</v>
      </c>
      <c r="C4035">
        <v>842129</v>
      </c>
      <c r="D4035" t="s">
        <v>855</v>
      </c>
      <c r="E4035" t="s">
        <v>147</v>
      </c>
      <c r="F4035" t="s">
        <v>292</v>
      </c>
      <c r="G4035" t="str">
        <f t="shared" si="124"/>
        <v>Hungary to World</v>
      </c>
      <c r="H4035">
        <v>2015</v>
      </c>
      <c r="I4035" t="s">
        <v>724</v>
      </c>
      <c r="J4035">
        <v>6</v>
      </c>
      <c r="K4035">
        <v>11622.968000000001</v>
      </c>
      <c r="L4035" s="1">
        <f t="shared" si="125"/>
        <v>11.622968</v>
      </c>
    </row>
    <row r="4036" spans="1:12" ht="14.45">
      <c r="A4036" t="s">
        <v>723</v>
      </c>
      <c r="B4036" t="s">
        <v>854</v>
      </c>
      <c r="C4036">
        <v>842129</v>
      </c>
      <c r="D4036" t="s">
        <v>855</v>
      </c>
      <c r="E4036" t="s">
        <v>147</v>
      </c>
      <c r="F4036" t="s">
        <v>292</v>
      </c>
      <c r="G4036" t="str">
        <f t="shared" si="124"/>
        <v>Hungary to World</v>
      </c>
      <c r="H4036">
        <v>2016</v>
      </c>
      <c r="I4036" t="s">
        <v>724</v>
      </c>
      <c r="J4036">
        <v>6</v>
      </c>
      <c r="K4036">
        <v>12106.572</v>
      </c>
      <c r="L4036" s="1">
        <f t="shared" si="125"/>
        <v>12.106572</v>
      </c>
    </row>
    <row r="4037" spans="1:12" ht="14.45">
      <c r="A4037" t="s">
        <v>723</v>
      </c>
      <c r="B4037" t="s">
        <v>854</v>
      </c>
      <c r="C4037">
        <v>842129</v>
      </c>
      <c r="D4037" t="s">
        <v>855</v>
      </c>
      <c r="E4037" t="s">
        <v>147</v>
      </c>
      <c r="F4037" t="s">
        <v>292</v>
      </c>
      <c r="G4037" t="str">
        <f t="shared" si="124"/>
        <v>Hungary to World</v>
      </c>
      <c r="H4037">
        <v>2017</v>
      </c>
      <c r="I4037" t="s">
        <v>724</v>
      </c>
      <c r="J4037">
        <v>6</v>
      </c>
      <c r="K4037">
        <v>14542.989</v>
      </c>
      <c r="L4037" s="1">
        <f t="shared" si="125"/>
        <v>14.542989</v>
      </c>
    </row>
    <row r="4038" spans="1:12" ht="14.45">
      <c r="A4038" t="s">
        <v>723</v>
      </c>
      <c r="B4038" t="s">
        <v>854</v>
      </c>
      <c r="C4038">
        <v>842129</v>
      </c>
      <c r="D4038" t="s">
        <v>855</v>
      </c>
      <c r="E4038" t="s">
        <v>670</v>
      </c>
      <c r="F4038" t="s">
        <v>670</v>
      </c>
      <c r="G4038" t="str">
        <f t="shared" si="124"/>
        <v>Hungary to EU27</v>
      </c>
      <c r="H4038">
        <v>2012</v>
      </c>
      <c r="I4038" t="s">
        <v>724</v>
      </c>
      <c r="J4038">
        <v>6</v>
      </c>
      <c r="K4038">
        <v>8523.3829999999998</v>
      </c>
      <c r="L4038" s="1">
        <f t="shared" si="125"/>
        <v>8.523382999999999</v>
      </c>
    </row>
    <row r="4039" spans="1:12" ht="14.45">
      <c r="A4039" t="s">
        <v>723</v>
      </c>
      <c r="B4039" t="s">
        <v>854</v>
      </c>
      <c r="C4039">
        <v>842129</v>
      </c>
      <c r="D4039" t="s">
        <v>855</v>
      </c>
      <c r="E4039" t="s">
        <v>670</v>
      </c>
      <c r="F4039" t="s">
        <v>670</v>
      </c>
      <c r="G4039" t="str">
        <f t="shared" si="124"/>
        <v>Hungary to EU27</v>
      </c>
      <c r="H4039">
        <v>2013</v>
      </c>
      <c r="I4039" t="s">
        <v>724</v>
      </c>
      <c r="J4039">
        <v>6</v>
      </c>
      <c r="K4039">
        <v>9877.9120000000003</v>
      </c>
      <c r="L4039" s="1">
        <f t="shared" si="125"/>
        <v>9.8779120000000002</v>
      </c>
    </row>
    <row r="4040" spans="1:12" ht="14.45">
      <c r="A4040" t="s">
        <v>723</v>
      </c>
      <c r="B4040" t="s">
        <v>854</v>
      </c>
      <c r="C4040">
        <v>842129</v>
      </c>
      <c r="D4040" t="s">
        <v>855</v>
      </c>
      <c r="E4040" t="s">
        <v>670</v>
      </c>
      <c r="F4040" t="s">
        <v>670</v>
      </c>
      <c r="G4040" t="str">
        <f t="shared" si="124"/>
        <v>Hungary to EU27</v>
      </c>
      <c r="H4040">
        <v>2014</v>
      </c>
      <c r="I4040" t="s">
        <v>724</v>
      </c>
      <c r="J4040">
        <v>6</v>
      </c>
      <c r="K4040">
        <v>9424.6830000000009</v>
      </c>
      <c r="L4040" s="1">
        <f t="shared" si="125"/>
        <v>9.4246830000000017</v>
      </c>
    </row>
    <row r="4041" spans="1:12" ht="14.45">
      <c r="A4041" t="s">
        <v>723</v>
      </c>
      <c r="B4041" t="s">
        <v>854</v>
      </c>
      <c r="C4041">
        <v>842129</v>
      </c>
      <c r="D4041" t="s">
        <v>855</v>
      </c>
      <c r="E4041" t="s">
        <v>670</v>
      </c>
      <c r="F4041" t="s">
        <v>670</v>
      </c>
      <c r="G4041" t="str">
        <f t="shared" ref="G4041:G4104" si="126">CONCATENATE(D4041, " to ", F4041)</f>
        <v>Hungary to EU27</v>
      </c>
      <c r="H4041">
        <v>2015</v>
      </c>
      <c r="I4041" t="s">
        <v>724</v>
      </c>
      <c r="J4041">
        <v>6</v>
      </c>
      <c r="K4041">
        <v>9432.9419999999991</v>
      </c>
      <c r="L4041" s="1">
        <f t="shared" ref="L4041:L4104" si="127">K4041/1000</f>
        <v>9.4329419999999988</v>
      </c>
    </row>
    <row r="4042" spans="1:12" ht="14.45">
      <c r="A4042" t="s">
        <v>723</v>
      </c>
      <c r="B4042" t="s">
        <v>854</v>
      </c>
      <c r="C4042">
        <v>842129</v>
      </c>
      <c r="D4042" t="s">
        <v>855</v>
      </c>
      <c r="E4042" t="s">
        <v>670</v>
      </c>
      <c r="F4042" t="s">
        <v>670</v>
      </c>
      <c r="G4042" t="str">
        <f t="shared" si="126"/>
        <v>Hungary to EU27</v>
      </c>
      <c r="H4042">
        <v>2016</v>
      </c>
      <c r="I4042" t="s">
        <v>724</v>
      </c>
      <c r="J4042">
        <v>6</v>
      </c>
      <c r="K4042">
        <v>10684.103999999999</v>
      </c>
      <c r="L4042" s="1">
        <f t="shared" si="127"/>
        <v>10.684104</v>
      </c>
    </row>
    <row r="4043" spans="1:12" ht="14.45">
      <c r="A4043" t="s">
        <v>723</v>
      </c>
      <c r="B4043" t="s">
        <v>854</v>
      </c>
      <c r="C4043">
        <v>842129</v>
      </c>
      <c r="D4043" t="s">
        <v>855</v>
      </c>
      <c r="E4043" t="s">
        <v>670</v>
      </c>
      <c r="F4043" t="s">
        <v>670</v>
      </c>
      <c r="G4043" t="str">
        <f t="shared" si="126"/>
        <v>Hungary to EU27</v>
      </c>
      <c r="H4043">
        <v>2017</v>
      </c>
      <c r="I4043" t="s">
        <v>724</v>
      </c>
      <c r="J4043">
        <v>6</v>
      </c>
      <c r="K4043">
        <v>12146.455</v>
      </c>
      <c r="L4043" s="1">
        <f t="shared" si="127"/>
        <v>12.146455</v>
      </c>
    </row>
    <row r="4044" spans="1:12" ht="14.45">
      <c r="A4044" t="s">
        <v>723</v>
      </c>
      <c r="B4044" t="s">
        <v>854</v>
      </c>
      <c r="C4044">
        <v>842139</v>
      </c>
      <c r="D4044" t="s">
        <v>855</v>
      </c>
      <c r="E4044" t="s">
        <v>147</v>
      </c>
      <c r="F4044" t="s">
        <v>292</v>
      </c>
      <c r="G4044" t="str">
        <f t="shared" si="126"/>
        <v>Hungary to World</v>
      </c>
      <c r="H4044">
        <v>2012</v>
      </c>
      <c r="I4044" t="s">
        <v>724</v>
      </c>
      <c r="J4044">
        <v>6</v>
      </c>
      <c r="K4044">
        <v>51252.565999999999</v>
      </c>
      <c r="L4044" s="1">
        <f t="shared" si="127"/>
        <v>51.252566000000002</v>
      </c>
    </row>
    <row r="4045" spans="1:12" ht="14.45">
      <c r="A4045" t="s">
        <v>723</v>
      </c>
      <c r="B4045" t="s">
        <v>854</v>
      </c>
      <c r="C4045">
        <v>842139</v>
      </c>
      <c r="D4045" t="s">
        <v>855</v>
      </c>
      <c r="E4045" t="s">
        <v>147</v>
      </c>
      <c r="F4045" t="s">
        <v>292</v>
      </c>
      <c r="G4045" t="str">
        <f t="shared" si="126"/>
        <v>Hungary to World</v>
      </c>
      <c r="H4045">
        <v>2013</v>
      </c>
      <c r="I4045" t="s">
        <v>724</v>
      </c>
      <c r="J4045">
        <v>6</v>
      </c>
      <c r="K4045">
        <v>31439.374</v>
      </c>
      <c r="L4045" s="1">
        <f t="shared" si="127"/>
        <v>31.439374000000001</v>
      </c>
    </row>
    <row r="4046" spans="1:12" ht="14.45">
      <c r="A4046" t="s">
        <v>723</v>
      </c>
      <c r="B4046" t="s">
        <v>854</v>
      </c>
      <c r="C4046">
        <v>842139</v>
      </c>
      <c r="D4046" t="s">
        <v>855</v>
      </c>
      <c r="E4046" t="s">
        <v>147</v>
      </c>
      <c r="F4046" t="s">
        <v>292</v>
      </c>
      <c r="G4046" t="str">
        <f t="shared" si="126"/>
        <v>Hungary to World</v>
      </c>
      <c r="H4046">
        <v>2014</v>
      </c>
      <c r="I4046" t="s">
        <v>724</v>
      </c>
      <c r="J4046">
        <v>6</v>
      </c>
      <c r="K4046">
        <v>38570.139000000003</v>
      </c>
      <c r="L4046" s="1">
        <f t="shared" si="127"/>
        <v>38.570139000000005</v>
      </c>
    </row>
    <row r="4047" spans="1:12" ht="14.45">
      <c r="A4047" t="s">
        <v>723</v>
      </c>
      <c r="B4047" t="s">
        <v>854</v>
      </c>
      <c r="C4047">
        <v>842139</v>
      </c>
      <c r="D4047" t="s">
        <v>855</v>
      </c>
      <c r="E4047" t="s">
        <v>147</v>
      </c>
      <c r="F4047" t="s">
        <v>292</v>
      </c>
      <c r="G4047" t="str">
        <f t="shared" si="126"/>
        <v>Hungary to World</v>
      </c>
      <c r="H4047">
        <v>2015</v>
      </c>
      <c r="I4047" t="s">
        <v>724</v>
      </c>
      <c r="J4047">
        <v>6</v>
      </c>
      <c r="K4047">
        <v>34321.154999999999</v>
      </c>
      <c r="L4047" s="1">
        <f t="shared" si="127"/>
        <v>34.321154999999997</v>
      </c>
    </row>
    <row r="4048" spans="1:12" ht="14.45">
      <c r="A4048" t="s">
        <v>723</v>
      </c>
      <c r="B4048" t="s">
        <v>854</v>
      </c>
      <c r="C4048">
        <v>842139</v>
      </c>
      <c r="D4048" t="s">
        <v>855</v>
      </c>
      <c r="E4048" t="s">
        <v>147</v>
      </c>
      <c r="F4048" t="s">
        <v>292</v>
      </c>
      <c r="G4048" t="str">
        <f t="shared" si="126"/>
        <v>Hungary to World</v>
      </c>
      <c r="H4048">
        <v>2016</v>
      </c>
      <c r="I4048" t="s">
        <v>724</v>
      </c>
      <c r="J4048">
        <v>6</v>
      </c>
      <c r="K4048">
        <v>29482.044999999998</v>
      </c>
      <c r="L4048" s="1">
        <f t="shared" si="127"/>
        <v>29.482044999999999</v>
      </c>
    </row>
    <row r="4049" spans="1:12" ht="14.45">
      <c r="A4049" t="s">
        <v>723</v>
      </c>
      <c r="B4049" t="s">
        <v>854</v>
      </c>
      <c r="C4049">
        <v>842139</v>
      </c>
      <c r="D4049" t="s">
        <v>855</v>
      </c>
      <c r="E4049" t="s">
        <v>147</v>
      </c>
      <c r="F4049" t="s">
        <v>292</v>
      </c>
      <c r="G4049" t="str">
        <f t="shared" si="126"/>
        <v>Hungary to World</v>
      </c>
      <c r="H4049">
        <v>2017</v>
      </c>
      <c r="I4049" t="s">
        <v>724</v>
      </c>
      <c r="J4049">
        <v>6</v>
      </c>
      <c r="K4049">
        <v>47686.862999999998</v>
      </c>
      <c r="L4049" s="1">
        <f t="shared" si="127"/>
        <v>47.686862999999995</v>
      </c>
    </row>
    <row r="4050" spans="1:12" ht="14.45">
      <c r="A4050" t="s">
        <v>723</v>
      </c>
      <c r="B4050" t="s">
        <v>854</v>
      </c>
      <c r="C4050">
        <v>842139</v>
      </c>
      <c r="D4050" t="s">
        <v>855</v>
      </c>
      <c r="E4050" t="s">
        <v>670</v>
      </c>
      <c r="F4050" t="s">
        <v>670</v>
      </c>
      <c r="G4050" t="str">
        <f t="shared" si="126"/>
        <v>Hungary to EU27</v>
      </c>
      <c r="H4050">
        <v>2012</v>
      </c>
      <c r="I4050" t="s">
        <v>724</v>
      </c>
      <c r="J4050">
        <v>6</v>
      </c>
      <c r="K4050">
        <v>16558.43</v>
      </c>
      <c r="L4050" s="1">
        <f t="shared" si="127"/>
        <v>16.558430000000001</v>
      </c>
    </row>
    <row r="4051" spans="1:12" ht="14.45">
      <c r="A4051" t="s">
        <v>723</v>
      </c>
      <c r="B4051" t="s">
        <v>854</v>
      </c>
      <c r="C4051">
        <v>842139</v>
      </c>
      <c r="D4051" t="s">
        <v>855</v>
      </c>
      <c r="E4051" t="s">
        <v>670</v>
      </c>
      <c r="F4051" t="s">
        <v>670</v>
      </c>
      <c r="G4051" t="str">
        <f t="shared" si="126"/>
        <v>Hungary to EU27</v>
      </c>
      <c r="H4051">
        <v>2013</v>
      </c>
      <c r="I4051" t="s">
        <v>724</v>
      </c>
      <c r="J4051">
        <v>6</v>
      </c>
      <c r="K4051">
        <v>21581.239000000001</v>
      </c>
      <c r="L4051" s="1">
        <f t="shared" si="127"/>
        <v>21.581239</v>
      </c>
    </row>
    <row r="4052" spans="1:12" ht="14.45">
      <c r="A4052" t="s">
        <v>723</v>
      </c>
      <c r="B4052" t="s">
        <v>854</v>
      </c>
      <c r="C4052">
        <v>842139</v>
      </c>
      <c r="D4052" t="s">
        <v>855</v>
      </c>
      <c r="E4052" t="s">
        <v>670</v>
      </c>
      <c r="F4052" t="s">
        <v>670</v>
      </c>
      <c r="G4052" t="str">
        <f t="shared" si="126"/>
        <v>Hungary to EU27</v>
      </c>
      <c r="H4052">
        <v>2014</v>
      </c>
      <c r="I4052" t="s">
        <v>724</v>
      </c>
      <c r="J4052">
        <v>6</v>
      </c>
      <c r="K4052">
        <v>23419.339</v>
      </c>
      <c r="L4052" s="1">
        <f t="shared" si="127"/>
        <v>23.419339000000001</v>
      </c>
    </row>
    <row r="4053" spans="1:12" ht="14.45">
      <c r="A4053" t="s">
        <v>723</v>
      </c>
      <c r="B4053" t="s">
        <v>854</v>
      </c>
      <c r="C4053">
        <v>842139</v>
      </c>
      <c r="D4053" t="s">
        <v>855</v>
      </c>
      <c r="E4053" t="s">
        <v>670</v>
      </c>
      <c r="F4053" t="s">
        <v>670</v>
      </c>
      <c r="G4053" t="str">
        <f t="shared" si="126"/>
        <v>Hungary to EU27</v>
      </c>
      <c r="H4053">
        <v>2015</v>
      </c>
      <c r="I4053" t="s">
        <v>724</v>
      </c>
      <c r="J4053">
        <v>6</v>
      </c>
      <c r="K4053">
        <v>18450.842000000001</v>
      </c>
      <c r="L4053" s="1">
        <f t="shared" si="127"/>
        <v>18.450842000000002</v>
      </c>
    </row>
    <row r="4054" spans="1:12" ht="14.45">
      <c r="A4054" t="s">
        <v>723</v>
      </c>
      <c r="B4054" t="s">
        <v>854</v>
      </c>
      <c r="C4054">
        <v>842139</v>
      </c>
      <c r="D4054" t="s">
        <v>855</v>
      </c>
      <c r="E4054" t="s">
        <v>670</v>
      </c>
      <c r="F4054" t="s">
        <v>670</v>
      </c>
      <c r="G4054" t="str">
        <f t="shared" si="126"/>
        <v>Hungary to EU27</v>
      </c>
      <c r="H4054">
        <v>2016</v>
      </c>
      <c r="I4054" t="s">
        <v>724</v>
      </c>
      <c r="J4054">
        <v>6</v>
      </c>
      <c r="K4054">
        <v>17344.584999999999</v>
      </c>
      <c r="L4054" s="1">
        <f t="shared" si="127"/>
        <v>17.344584999999999</v>
      </c>
    </row>
    <row r="4055" spans="1:12" ht="14.45">
      <c r="A4055" t="s">
        <v>723</v>
      </c>
      <c r="B4055" t="s">
        <v>854</v>
      </c>
      <c r="C4055">
        <v>842139</v>
      </c>
      <c r="D4055" t="s">
        <v>855</v>
      </c>
      <c r="E4055" t="s">
        <v>670</v>
      </c>
      <c r="F4055" t="s">
        <v>670</v>
      </c>
      <c r="G4055" t="str">
        <f t="shared" si="126"/>
        <v>Hungary to EU27</v>
      </c>
      <c r="H4055">
        <v>2017</v>
      </c>
      <c r="I4055" t="s">
        <v>724</v>
      </c>
      <c r="J4055">
        <v>6</v>
      </c>
      <c r="K4055">
        <v>33272.942000000003</v>
      </c>
      <c r="L4055" s="1">
        <f t="shared" si="127"/>
        <v>33.272942</v>
      </c>
    </row>
    <row r="4056" spans="1:12" ht="14.45">
      <c r="A4056" t="s">
        <v>723</v>
      </c>
      <c r="B4056" t="s">
        <v>854</v>
      </c>
      <c r="C4056">
        <v>847989</v>
      </c>
      <c r="D4056" t="s">
        <v>855</v>
      </c>
      <c r="E4056" t="s">
        <v>147</v>
      </c>
      <c r="F4056" t="s">
        <v>292</v>
      </c>
      <c r="G4056" t="str">
        <f t="shared" si="126"/>
        <v>Hungary to World</v>
      </c>
      <c r="H4056">
        <v>2012</v>
      </c>
      <c r="I4056" t="s">
        <v>724</v>
      </c>
      <c r="J4056">
        <v>6</v>
      </c>
      <c r="K4056">
        <v>159365.639</v>
      </c>
      <c r="L4056" s="1">
        <f t="shared" si="127"/>
        <v>159.36563899999999</v>
      </c>
    </row>
    <row r="4057" spans="1:12" ht="14.45">
      <c r="A4057" t="s">
        <v>723</v>
      </c>
      <c r="B4057" t="s">
        <v>854</v>
      </c>
      <c r="C4057">
        <v>847989</v>
      </c>
      <c r="D4057" t="s">
        <v>855</v>
      </c>
      <c r="E4057" t="s">
        <v>147</v>
      </c>
      <c r="F4057" t="s">
        <v>292</v>
      </c>
      <c r="G4057" t="str">
        <f t="shared" si="126"/>
        <v>Hungary to World</v>
      </c>
      <c r="H4057">
        <v>2013</v>
      </c>
      <c r="I4057" t="s">
        <v>724</v>
      </c>
      <c r="J4057">
        <v>6</v>
      </c>
      <c r="K4057">
        <v>137661.804</v>
      </c>
      <c r="L4057" s="1">
        <f t="shared" si="127"/>
        <v>137.66180400000002</v>
      </c>
    </row>
    <row r="4058" spans="1:12" ht="14.45">
      <c r="A4058" t="s">
        <v>723</v>
      </c>
      <c r="B4058" t="s">
        <v>854</v>
      </c>
      <c r="C4058">
        <v>847989</v>
      </c>
      <c r="D4058" t="s">
        <v>855</v>
      </c>
      <c r="E4058" t="s">
        <v>147</v>
      </c>
      <c r="F4058" t="s">
        <v>292</v>
      </c>
      <c r="G4058" t="str">
        <f t="shared" si="126"/>
        <v>Hungary to World</v>
      </c>
      <c r="H4058">
        <v>2014</v>
      </c>
      <c r="I4058" t="s">
        <v>724</v>
      </c>
      <c r="J4058">
        <v>6</v>
      </c>
      <c r="K4058">
        <v>133889.09299999999</v>
      </c>
      <c r="L4058" s="1">
        <f t="shared" si="127"/>
        <v>133.889093</v>
      </c>
    </row>
    <row r="4059" spans="1:12" ht="14.45">
      <c r="A4059" t="s">
        <v>723</v>
      </c>
      <c r="B4059" t="s">
        <v>854</v>
      </c>
      <c r="C4059">
        <v>847989</v>
      </c>
      <c r="D4059" t="s">
        <v>855</v>
      </c>
      <c r="E4059" t="s">
        <v>147</v>
      </c>
      <c r="F4059" t="s">
        <v>292</v>
      </c>
      <c r="G4059" t="str">
        <f t="shared" si="126"/>
        <v>Hungary to World</v>
      </c>
      <c r="H4059">
        <v>2015</v>
      </c>
      <c r="I4059" t="s">
        <v>724</v>
      </c>
      <c r="J4059">
        <v>6</v>
      </c>
      <c r="K4059">
        <v>102427.424</v>
      </c>
      <c r="L4059" s="1">
        <f t="shared" si="127"/>
        <v>102.427424</v>
      </c>
    </row>
    <row r="4060" spans="1:12" ht="14.45">
      <c r="A4060" t="s">
        <v>723</v>
      </c>
      <c r="B4060" t="s">
        <v>854</v>
      </c>
      <c r="C4060">
        <v>847989</v>
      </c>
      <c r="D4060" t="s">
        <v>855</v>
      </c>
      <c r="E4060" t="s">
        <v>147</v>
      </c>
      <c r="F4060" t="s">
        <v>292</v>
      </c>
      <c r="G4060" t="str">
        <f t="shared" si="126"/>
        <v>Hungary to World</v>
      </c>
      <c r="H4060">
        <v>2016</v>
      </c>
      <c r="I4060" t="s">
        <v>724</v>
      </c>
      <c r="J4060">
        <v>6</v>
      </c>
      <c r="K4060">
        <v>133903.486</v>
      </c>
      <c r="L4060" s="1">
        <f t="shared" si="127"/>
        <v>133.90348600000002</v>
      </c>
    </row>
    <row r="4061" spans="1:12" ht="14.45">
      <c r="A4061" t="s">
        <v>723</v>
      </c>
      <c r="B4061" t="s">
        <v>854</v>
      </c>
      <c r="C4061">
        <v>847989</v>
      </c>
      <c r="D4061" t="s">
        <v>855</v>
      </c>
      <c r="E4061" t="s">
        <v>147</v>
      </c>
      <c r="F4061" t="s">
        <v>292</v>
      </c>
      <c r="G4061" t="str">
        <f t="shared" si="126"/>
        <v>Hungary to World</v>
      </c>
      <c r="H4061">
        <v>2017</v>
      </c>
      <c r="I4061" t="s">
        <v>724</v>
      </c>
      <c r="J4061">
        <v>6</v>
      </c>
      <c r="K4061">
        <v>173301.72</v>
      </c>
      <c r="L4061" s="1">
        <f t="shared" si="127"/>
        <v>173.30171999999999</v>
      </c>
    </row>
    <row r="4062" spans="1:12" ht="14.45">
      <c r="A4062" t="s">
        <v>723</v>
      </c>
      <c r="B4062" t="s">
        <v>854</v>
      </c>
      <c r="C4062">
        <v>847989</v>
      </c>
      <c r="D4062" t="s">
        <v>855</v>
      </c>
      <c r="E4062" t="s">
        <v>670</v>
      </c>
      <c r="F4062" t="s">
        <v>670</v>
      </c>
      <c r="G4062" t="str">
        <f t="shared" si="126"/>
        <v>Hungary to EU27</v>
      </c>
      <c r="H4062">
        <v>2012</v>
      </c>
      <c r="I4062" t="s">
        <v>724</v>
      </c>
      <c r="J4062">
        <v>6</v>
      </c>
      <c r="K4062">
        <v>118181.026</v>
      </c>
      <c r="L4062" s="1">
        <f t="shared" si="127"/>
        <v>118.181026</v>
      </c>
    </row>
    <row r="4063" spans="1:12" ht="14.45">
      <c r="A4063" t="s">
        <v>723</v>
      </c>
      <c r="B4063" t="s">
        <v>854</v>
      </c>
      <c r="C4063">
        <v>847989</v>
      </c>
      <c r="D4063" t="s">
        <v>855</v>
      </c>
      <c r="E4063" t="s">
        <v>670</v>
      </c>
      <c r="F4063" t="s">
        <v>670</v>
      </c>
      <c r="G4063" t="str">
        <f t="shared" si="126"/>
        <v>Hungary to EU27</v>
      </c>
      <c r="H4063">
        <v>2013</v>
      </c>
      <c r="I4063" t="s">
        <v>724</v>
      </c>
      <c r="J4063">
        <v>6</v>
      </c>
      <c r="K4063">
        <v>104492.908</v>
      </c>
      <c r="L4063" s="1">
        <f t="shared" si="127"/>
        <v>104.492908</v>
      </c>
    </row>
    <row r="4064" spans="1:12" ht="14.45">
      <c r="A4064" t="s">
        <v>723</v>
      </c>
      <c r="B4064" t="s">
        <v>854</v>
      </c>
      <c r="C4064">
        <v>847989</v>
      </c>
      <c r="D4064" t="s">
        <v>855</v>
      </c>
      <c r="E4064" t="s">
        <v>670</v>
      </c>
      <c r="F4064" t="s">
        <v>670</v>
      </c>
      <c r="G4064" t="str">
        <f t="shared" si="126"/>
        <v>Hungary to EU27</v>
      </c>
      <c r="H4064">
        <v>2014</v>
      </c>
      <c r="I4064" t="s">
        <v>724</v>
      </c>
      <c r="J4064">
        <v>6</v>
      </c>
      <c r="K4064">
        <v>105480.863</v>
      </c>
      <c r="L4064" s="1">
        <f t="shared" si="127"/>
        <v>105.480863</v>
      </c>
    </row>
    <row r="4065" spans="1:12" ht="14.45">
      <c r="A4065" t="s">
        <v>723</v>
      </c>
      <c r="B4065" t="s">
        <v>854</v>
      </c>
      <c r="C4065">
        <v>847989</v>
      </c>
      <c r="D4065" t="s">
        <v>855</v>
      </c>
      <c r="E4065" t="s">
        <v>670</v>
      </c>
      <c r="F4065" t="s">
        <v>670</v>
      </c>
      <c r="G4065" t="str">
        <f t="shared" si="126"/>
        <v>Hungary to EU27</v>
      </c>
      <c r="H4065">
        <v>2015</v>
      </c>
      <c r="I4065" t="s">
        <v>724</v>
      </c>
      <c r="J4065">
        <v>6</v>
      </c>
      <c r="K4065">
        <v>85777.528999999995</v>
      </c>
      <c r="L4065" s="1">
        <f t="shared" si="127"/>
        <v>85.777529000000001</v>
      </c>
    </row>
    <row r="4066" spans="1:12" ht="14.45">
      <c r="A4066" t="s">
        <v>723</v>
      </c>
      <c r="B4066" t="s">
        <v>854</v>
      </c>
      <c r="C4066">
        <v>847989</v>
      </c>
      <c r="D4066" t="s">
        <v>855</v>
      </c>
      <c r="E4066" t="s">
        <v>670</v>
      </c>
      <c r="F4066" t="s">
        <v>670</v>
      </c>
      <c r="G4066" t="str">
        <f t="shared" si="126"/>
        <v>Hungary to EU27</v>
      </c>
      <c r="H4066">
        <v>2016</v>
      </c>
      <c r="I4066" t="s">
        <v>724</v>
      </c>
      <c r="J4066">
        <v>6</v>
      </c>
      <c r="K4066">
        <v>95745.239000000001</v>
      </c>
      <c r="L4066" s="1">
        <f t="shared" si="127"/>
        <v>95.745238999999998</v>
      </c>
    </row>
    <row r="4067" spans="1:12" ht="14.45">
      <c r="A4067" t="s">
        <v>723</v>
      </c>
      <c r="B4067" t="s">
        <v>854</v>
      </c>
      <c r="C4067">
        <v>847989</v>
      </c>
      <c r="D4067" t="s">
        <v>855</v>
      </c>
      <c r="E4067" t="s">
        <v>670</v>
      </c>
      <c r="F4067" t="s">
        <v>670</v>
      </c>
      <c r="G4067" t="str">
        <f t="shared" si="126"/>
        <v>Hungary to EU27</v>
      </c>
      <c r="H4067">
        <v>2017</v>
      </c>
      <c r="I4067" t="s">
        <v>724</v>
      </c>
      <c r="J4067">
        <v>6</v>
      </c>
      <c r="K4067">
        <v>140978.35999999999</v>
      </c>
      <c r="L4067" s="1">
        <f t="shared" si="127"/>
        <v>140.97835999999998</v>
      </c>
    </row>
    <row r="4068" spans="1:12" ht="14.45">
      <c r="A4068" t="s">
        <v>723</v>
      </c>
      <c r="B4068" t="s">
        <v>856</v>
      </c>
      <c r="C4068">
        <v>730900</v>
      </c>
      <c r="D4068" t="s">
        <v>857</v>
      </c>
      <c r="E4068" t="s">
        <v>147</v>
      </c>
      <c r="F4068" t="s">
        <v>292</v>
      </c>
      <c r="G4068" t="str">
        <f t="shared" si="126"/>
        <v>Indonesia to World</v>
      </c>
      <c r="H4068">
        <v>2012</v>
      </c>
      <c r="I4068" t="s">
        <v>724</v>
      </c>
      <c r="J4068">
        <v>6</v>
      </c>
      <c r="K4068">
        <v>29060.411</v>
      </c>
      <c r="L4068" s="1">
        <f t="shared" si="127"/>
        <v>29.060410999999998</v>
      </c>
    </row>
    <row r="4069" spans="1:12" ht="14.45">
      <c r="A4069" t="s">
        <v>723</v>
      </c>
      <c r="B4069" t="s">
        <v>856</v>
      </c>
      <c r="C4069">
        <v>730900</v>
      </c>
      <c r="D4069" t="s">
        <v>857</v>
      </c>
      <c r="E4069" t="s">
        <v>147</v>
      </c>
      <c r="F4069" t="s">
        <v>292</v>
      </c>
      <c r="G4069" t="str">
        <f t="shared" si="126"/>
        <v>Indonesia to World</v>
      </c>
      <c r="H4069">
        <v>2013</v>
      </c>
      <c r="I4069" t="s">
        <v>724</v>
      </c>
      <c r="J4069">
        <v>6</v>
      </c>
      <c r="K4069">
        <v>12511.998</v>
      </c>
      <c r="L4069" s="1">
        <f t="shared" si="127"/>
        <v>12.511998</v>
      </c>
    </row>
    <row r="4070" spans="1:12" ht="14.45">
      <c r="A4070" t="s">
        <v>723</v>
      </c>
      <c r="B4070" t="s">
        <v>856</v>
      </c>
      <c r="C4070">
        <v>730900</v>
      </c>
      <c r="D4070" t="s">
        <v>857</v>
      </c>
      <c r="E4070" t="s">
        <v>147</v>
      </c>
      <c r="F4070" t="s">
        <v>292</v>
      </c>
      <c r="G4070" t="str">
        <f t="shared" si="126"/>
        <v>Indonesia to World</v>
      </c>
      <c r="H4070">
        <v>2014</v>
      </c>
      <c r="I4070" t="s">
        <v>724</v>
      </c>
      <c r="J4070">
        <v>6</v>
      </c>
      <c r="K4070">
        <v>11336.076999999999</v>
      </c>
      <c r="L4070" s="1">
        <f t="shared" si="127"/>
        <v>11.336077</v>
      </c>
    </row>
    <row r="4071" spans="1:12" ht="14.45">
      <c r="A4071" t="s">
        <v>723</v>
      </c>
      <c r="B4071" t="s">
        <v>856</v>
      </c>
      <c r="C4071">
        <v>730900</v>
      </c>
      <c r="D4071" t="s">
        <v>857</v>
      </c>
      <c r="E4071" t="s">
        <v>147</v>
      </c>
      <c r="F4071" t="s">
        <v>292</v>
      </c>
      <c r="G4071" t="str">
        <f t="shared" si="126"/>
        <v>Indonesia to World</v>
      </c>
      <c r="H4071">
        <v>2015</v>
      </c>
      <c r="I4071" t="s">
        <v>724</v>
      </c>
      <c r="J4071">
        <v>6</v>
      </c>
      <c r="K4071">
        <v>27730.683000000001</v>
      </c>
      <c r="L4071" s="1">
        <f t="shared" si="127"/>
        <v>27.730683000000003</v>
      </c>
    </row>
    <row r="4072" spans="1:12" ht="14.45">
      <c r="A4072" t="s">
        <v>723</v>
      </c>
      <c r="B4072" t="s">
        <v>856</v>
      </c>
      <c r="C4072">
        <v>730900</v>
      </c>
      <c r="D4072" t="s">
        <v>857</v>
      </c>
      <c r="E4072" t="s">
        <v>147</v>
      </c>
      <c r="F4072" t="s">
        <v>292</v>
      </c>
      <c r="G4072" t="str">
        <f t="shared" si="126"/>
        <v>Indonesia to World</v>
      </c>
      <c r="H4072">
        <v>2016</v>
      </c>
      <c r="I4072" t="s">
        <v>724</v>
      </c>
      <c r="J4072">
        <v>6</v>
      </c>
      <c r="K4072">
        <v>22059.703000000001</v>
      </c>
      <c r="L4072" s="1">
        <f t="shared" si="127"/>
        <v>22.059703000000003</v>
      </c>
    </row>
    <row r="4073" spans="1:12" ht="14.45">
      <c r="A4073" t="s">
        <v>723</v>
      </c>
      <c r="B4073" t="s">
        <v>856</v>
      </c>
      <c r="C4073">
        <v>730900</v>
      </c>
      <c r="D4073" t="s">
        <v>857</v>
      </c>
      <c r="E4073" t="s">
        <v>147</v>
      </c>
      <c r="F4073" t="s">
        <v>292</v>
      </c>
      <c r="G4073" t="str">
        <f t="shared" si="126"/>
        <v>Indonesia to World</v>
      </c>
      <c r="H4073">
        <v>2017</v>
      </c>
      <c r="I4073" t="s">
        <v>724</v>
      </c>
      <c r="J4073">
        <v>6</v>
      </c>
      <c r="K4073">
        <v>6626.8140000000003</v>
      </c>
      <c r="L4073" s="1">
        <f t="shared" si="127"/>
        <v>6.6268140000000004</v>
      </c>
    </row>
    <row r="4074" spans="1:12" ht="14.45">
      <c r="A4074" t="s">
        <v>723</v>
      </c>
      <c r="B4074" t="s">
        <v>856</v>
      </c>
      <c r="C4074">
        <v>730900</v>
      </c>
      <c r="D4074" t="s">
        <v>857</v>
      </c>
      <c r="E4074" t="s">
        <v>670</v>
      </c>
      <c r="F4074" t="s">
        <v>670</v>
      </c>
      <c r="G4074" t="str">
        <f t="shared" si="126"/>
        <v>Indonesia to EU27</v>
      </c>
      <c r="H4074">
        <v>2012</v>
      </c>
      <c r="I4074" t="s">
        <v>724</v>
      </c>
      <c r="J4074">
        <v>6</v>
      </c>
      <c r="K4074">
        <v>95.311000000000007</v>
      </c>
      <c r="L4074" s="1">
        <f t="shared" si="127"/>
        <v>9.5311000000000007E-2</v>
      </c>
    </row>
    <row r="4075" spans="1:12" ht="14.45">
      <c r="A4075" t="s">
        <v>723</v>
      </c>
      <c r="B4075" t="s">
        <v>856</v>
      </c>
      <c r="C4075">
        <v>730900</v>
      </c>
      <c r="D4075" t="s">
        <v>857</v>
      </c>
      <c r="E4075" t="s">
        <v>670</v>
      </c>
      <c r="F4075" t="s">
        <v>670</v>
      </c>
      <c r="G4075" t="str">
        <f t="shared" si="126"/>
        <v>Indonesia to EU27</v>
      </c>
      <c r="H4075">
        <v>2013</v>
      </c>
      <c r="I4075" t="s">
        <v>724</v>
      </c>
      <c r="J4075">
        <v>6</v>
      </c>
      <c r="K4075">
        <v>488.83699999999999</v>
      </c>
      <c r="L4075" s="1">
        <f t="shared" si="127"/>
        <v>0.48883699999999997</v>
      </c>
    </row>
    <row r="4076" spans="1:12" ht="14.45">
      <c r="A4076" t="s">
        <v>723</v>
      </c>
      <c r="B4076" t="s">
        <v>856</v>
      </c>
      <c r="C4076">
        <v>730900</v>
      </c>
      <c r="D4076" t="s">
        <v>857</v>
      </c>
      <c r="E4076" t="s">
        <v>670</v>
      </c>
      <c r="F4076" t="s">
        <v>670</v>
      </c>
      <c r="G4076" t="str">
        <f t="shared" si="126"/>
        <v>Indonesia to EU27</v>
      </c>
      <c r="H4076">
        <v>2014</v>
      </c>
      <c r="I4076" t="s">
        <v>724</v>
      </c>
      <c r="J4076">
        <v>6</v>
      </c>
      <c r="K4076">
        <v>30.263000000000002</v>
      </c>
      <c r="L4076" s="1">
        <f t="shared" si="127"/>
        <v>3.0263000000000002E-2</v>
      </c>
    </row>
    <row r="4077" spans="1:12" ht="14.45">
      <c r="A4077" t="s">
        <v>723</v>
      </c>
      <c r="B4077" t="s">
        <v>856</v>
      </c>
      <c r="C4077">
        <v>730900</v>
      </c>
      <c r="D4077" t="s">
        <v>857</v>
      </c>
      <c r="E4077" t="s">
        <v>670</v>
      </c>
      <c r="F4077" t="s">
        <v>670</v>
      </c>
      <c r="G4077" t="str">
        <f t="shared" si="126"/>
        <v>Indonesia to EU27</v>
      </c>
      <c r="H4077">
        <v>2015</v>
      </c>
      <c r="I4077" t="s">
        <v>724</v>
      </c>
      <c r="J4077">
        <v>6</v>
      </c>
      <c r="K4077">
        <v>468.46499999999997</v>
      </c>
      <c r="L4077" s="1">
        <f t="shared" si="127"/>
        <v>0.46846499999999996</v>
      </c>
    </row>
    <row r="4078" spans="1:12" ht="14.45">
      <c r="A4078" t="s">
        <v>723</v>
      </c>
      <c r="B4078" t="s">
        <v>856</v>
      </c>
      <c r="C4078">
        <v>730900</v>
      </c>
      <c r="D4078" t="s">
        <v>857</v>
      </c>
      <c r="E4078" t="s">
        <v>670</v>
      </c>
      <c r="F4078" t="s">
        <v>670</v>
      </c>
      <c r="G4078" t="str">
        <f t="shared" si="126"/>
        <v>Indonesia to EU27</v>
      </c>
      <c r="H4078">
        <v>2016</v>
      </c>
      <c r="I4078" t="s">
        <v>724</v>
      </c>
      <c r="J4078">
        <v>6</v>
      </c>
      <c r="K4078">
        <v>11.79</v>
      </c>
      <c r="L4078" s="1">
        <f t="shared" si="127"/>
        <v>1.1789999999999998E-2</v>
      </c>
    </row>
    <row r="4079" spans="1:12" ht="14.45">
      <c r="A4079" t="s">
        <v>723</v>
      </c>
      <c r="B4079" t="s">
        <v>856</v>
      </c>
      <c r="C4079">
        <v>730900</v>
      </c>
      <c r="D4079" t="s">
        <v>857</v>
      </c>
      <c r="E4079" t="s">
        <v>670</v>
      </c>
      <c r="F4079" t="s">
        <v>670</v>
      </c>
      <c r="G4079" t="str">
        <f t="shared" si="126"/>
        <v>Indonesia to EU27</v>
      </c>
      <c r="H4079">
        <v>2017</v>
      </c>
      <c r="I4079" t="s">
        <v>724</v>
      </c>
      <c r="J4079">
        <v>6</v>
      </c>
      <c r="K4079">
        <v>170.89500000000001</v>
      </c>
      <c r="L4079" s="1">
        <f t="shared" si="127"/>
        <v>0.17089500000000002</v>
      </c>
    </row>
    <row r="4080" spans="1:12" ht="14.45">
      <c r="A4080" t="s">
        <v>723</v>
      </c>
      <c r="B4080" t="s">
        <v>856</v>
      </c>
      <c r="C4080">
        <v>741999</v>
      </c>
      <c r="D4080" t="s">
        <v>857</v>
      </c>
      <c r="E4080" t="s">
        <v>147</v>
      </c>
      <c r="F4080" t="s">
        <v>292</v>
      </c>
      <c r="G4080" t="str">
        <f t="shared" si="126"/>
        <v>Indonesia to World</v>
      </c>
      <c r="H4080">
        <v>2012</v>
      </c>
      <c r="I4080" t="s">
        <v>724</v>
      </c>
      <c r="J4080">
        <v>6</v>
      </c>
      <c r="K4080">
        <v>610.42100000000005</v>
      </c>
      <c r="L4080" s="1">
        <f t="shared" si="127"/>
        <v>0.6104210000000001</v>
      </c>
    </row>
    <row r="4081" spans="1:12" ht="14.45">
      <c r="A4081" t="s">
        <v>723</v>
      </c>
      <c r="B4081" t="s">
        <v>856</v>
      </c>
      <c r="C4081">
        <v>741999</v>
      </c>
      <c r="D4081" t="s">
        <v>857</v>
      </c>
      <c r="E4081" t="s">
        <v>147</v>
      </c>
      <c r="F4081" t="s">
        <v>292</v>
      </c>
      <c r="G4081" t="str">
        <f t="shared" si="126"/>
        <v>Indonesia to World</v>
      </c>
      <c r="H4081">
        <v>2013</v>
      </c>
      <c r="I4081" t="s">
        <v>724</v>
      </c>
      <c r="J4081">
        <v>6</v>
      </c>
      <c r="K4081">
        <v>255.697</v>
      </c>
      <c r="L4081" s="1">
        <f t="shared" si="127"/>
        <v>0.25569700000000001</v>
      </c>
    </row>
    <row r="4082" spans="1:12" ht="14.45">
      <c r="A4082" t="s">
        <v>723</v>
      </c>
      <c r="B4082" t="s">
        <v>856</v>
      </c>
      <c r="C4082">
        <v>741999</v>
      </c>
      <c r="D4082" t="s">
        <v>857</v>
      </c>
      <c r="E4082" t="s">
        <v>147</v>
      </c>
      <c r="F4082" t="s">
        <v>292</v>
      </c>
      <c r="G4082" t="str">
        <f t="shared" si="126"/>
        <v>Indonesia to World</v>
      </c>
      <c r="H4082">
        <v>2014</v>
      </c>
      <c r="I4082" t="s">
        <v>724</v>
      </c>
      <c r="J4082">
        <v>6</v>
      </c>
      <c r="K4082">
        <v>761.40899999999999</v>
      </c>
      <c r="L4082" s="1">
        <f t="shared" si="127"/>
        <v>0.761409</v>
      </c>
    </row>
    <row r="4083" spans="1:12" ht="14.45">
      <c r="A4083" t="s">
        <v>723</v>
      </c>
      <c r="B4083" t="s">
        <v>856</v>
      </c>
      <c r="C4083">
        <v>741999</v>
      </c>
      <c r="D4083" t="s">
        <v>857</v>
      </c>
      <c r="E4083" t="s">
        <v>147</v>
      </c>
      <c r="F4083" t="s">
        <v>292</v>
      </c>
      <c r="G4083" t="str">
        <f t="shared" si="126"/>
        <v>Indonesia to World</v>
      </c>
      <c r="H4083">
        <v>2015</v>
      </c>
      <c r="I4083" t="s">
        <v>724</v>
      </c>
      <c r="J4083">
        <v>6</v>
      </c>
      <c r="K4083">
        <v>291.32600000000002</v>
      </c>
      <c r="L4083" s="1">
        <f t="shared" si="127"/>
        <v>0.29132600000000003</v>
      </c>
    </row>
    <row r="4084" spans="1:12" ht="14.45">
      <c r="A4084" t="s">
        <v>723</v>
      </c>
      <c r="B4084" t="s">
        <v>856</v>
      </c>
      <c r="C4084">
        <v>741999</v>
      </c>
      <c r="D4084" t="s">
        <v>857</v>
      </c>
      <c r="E4084" t="s">
        <v>147</v>
      </c>
      <c r="F4084" t="s">
        <v>292</v>
      </c>
      <c r="G4084" t="str">
        <f t="shared" si="126"/>
        <v>Indonesia to World</v>
      </c>
      <c r="H4084">
        <v>2016</v>
      </c>
      <c r="I4084" t="s">
        <v>724</v>
      </c>
      <c r="J4084">
        <v>6</v>
      </c>
      <c r="K4084">
        <v>151.94900000000001</v>
      </c>
      <c r="L4084" s="1">
        <f t="shared" si="127"/>
        <v>0.151949</v>
      </c>
    </row>
    <row r="4085" spans="1:12" ht="14.45">
      <c r="A4085" t="s">
        <v>723</v>
      </c>
      <c r="B4085" t="s">
        <v>856</v>
      </c>
      <c r="C4085">
        <v>741999</v>
      </c>
      <c r="D4085" t="s">
        <v>857</v>
      </c>
      <c r="E4085" t="s">
        <v>147</v>
      </c>
      <c r="F4085" t="s">
        <v>292</v>
      </c>
      <c r="G4085" t="str">
        <f t="shared" si="126"/>
        <v>Indonesia to World</v>
      </c>
      <c r="H4085">
        <v>2017</v>
      </c>
      <c r="I4085" t="s">
        <v>724</v>
      </c>
      <c r="J4085">
        <v>6</v>
      </c>
      <c r="K4085">
        <v>429.90300000000002</v>
      </c>
      <c r="L4085" s="1">
        <f t="shared" si="127"/>
        <v>0.42990300000000004</v>
      </c>
    </row>
    <row r="4086" spans="1:12" ht="14.45">
      <c r="A4086" t="s">
        <v>723</v>
      </c>
      <c r="B4086" t="s">
        <v>856</v>
      </c>
      <c r="C4086">
        <v>741999</v>
      </c>
      <c r="D4086" t="s">
        <v>857</v>
      </c>
      <c r="E4086" t="s">
        <v>670</v>
      </c>
      <c r="F4086" t="s">
        <v>670</v>
      </c>
      <c r="G4086" t="str">
        <f t="shared" si="126"/>
        <v>Indonesia to EU27</v>
      </c>
      <c r="H4086">
        <v>2012</v>
      </c>
      <c r="I4086" t="s">
        <v>724</v>
      </c>
      <c r="J4086">
        <v>6</v>
      </c>
      <c r="K4086">
        <v>20.076000000000001</v>
      </c>
      <c r="L4086" s="1">
        <f t="shared" si="127"/>
        <v>2.0076E-2</v>
      </c>
    </row>
    <row r="4087" spans="1:12" ht="14.45">
      <c r="A4087" t="s">
        <v>723</v>
      </c>
      <c r="B4087" t="s">
        <v>856</v>
      </c>
      <c r="C4087">
        <v>741999</v>
      </c>
      <c r="D4087" t="s">
        <v>857</v>
      </c>
      <c r="E4087" t="s">
        <v>670</v>
      </c>
      <c r="F4087" t="s">
        <v>670</v>
      </c>
      <c r="G4087" t="str">
        <f t="shared" si="126"/>
        <v>Indonesia to EU27</v>
      </c>
      <c r="H4087">
        <v>2013</v>
      </c>
      <c r="I4087" t="s">
        <v>724</v>
      </c>
      <c r="J4087">
        <v>6</v>
      </c>
      <c r="K4087">
        <v>28.7</v>
      </c>
      <c r="L4087" s="1">
        <f t="shared" si="127"/>
        <v>2.87E-2</v>
      </c>
    </row>
    <row r="4088" spans="1:12" ht="14.45">
      <c r="A4088" t="s">
        <v>723</v>
      </c>
      <c r="B4088" t="s">
        <v>856</v>
      </c>
      <c r="C4088">
        <v>741999</v>
      </c>
      <c r="D4088" t="s">
        <v>857</v>
      </c>
      <c r="E4088" t="s">
        <v>670</v>
      </c>
      <c r="F4088" t="s">
        <v>670</v>
      </c>
      <c r="G4088" t="str">
        <f t="shared" si="126"/>
        <v>Indonesia to EU27</v>
      </c>
      <c r="H4088">
        <v>2014</v>
      </c>
      <c r="I4088" t="s">
        <v>724</v>
      </c>
      <c r="J4088">
        <v>6</v>
      </c>
      <c r="K4088">
        <v>82.55</v>
      </c>
      <c r="L4088" s="1">
        <f t="shared" si="127"/>
        <v>8.2549999999999998E-2</v>
      </c>
    </row>
    <row r="4089" spans="1:12" ht="14.45">
      <c r="A4089" t="s">
        <v>723</v>
      </c>
      <c r="B4089" t="s">
        <v>856</v>
      </c>
      <c r="C4089">
        <v>741999</v>
      </c>
      <c r="D4089" t="s">
        <v>857</v>
      </c>
      <c r="E4089" t="s">
        <v>670</v>
      </c>
      <c r="F4089" t="s">
        <v>670</v>
      </c>
      <c r="G4089" t="str">
        <f t="shared" si="126"/>
        <v>Indonesia to EU27</v>
      </c>
      <c r="H4089">
        <v>2015</v>
      </c>
      <c r="I4089" t="s">
        <v>724</v>
      </c>
      <c r="J4089">
        <v>6</v>
      </c>
      <c r="K4089">
        <v>66.311999999999998</v>
      </c>
      <c r="L4089" s="1">
        <f t="shared" si="127"/>
        <v>6.6311999999999996E-2</v>
      </c>
    </row>
    <row r="4090" spans="1:12" ht="14.45">
      <c r="A4090" t="s">
        <v>723</v>
      </c>
      <c r="B4090" t="s">
        <v>856</v>
      </c>
      <c r="C4090">
        <v>741999</v>
      </c>
      <c r="D4090" t="s">
        <v>857</v>
      </c>
      <c r="E4090" t="s">
        <v>670</v>
      </c>
      <c r="F4090" t="s">
        <v>670</v>
      </c>
      <c r="G4090" t="str">
        <f t="shared" si="126"/>
        <v>Indonesia to EU27</v>
      </c>
      <c r="H4090">
        <v>2016</v>
      </c>
      <c r="I4090" t="s">
        <v>724</v>
      </c>
      <c r="J4090">
        <v>6</v>
      </c>
      <c r="K4090">
        <v>39.920999999999999</v>
      </c>
      <c r="L4090" s="1">
        <f t="shared" si="127"/>
        <v>3.9920999999999998E-2</v>
      </c>
    </row>
    <row r="4091" spans="1:12" ht="14.45">
      <c r="A4091" t="s">
        <v>723</v>
      </c>
      <c r="B4091" t="s">
        <v>856</v>
      </c>
      <c r="C4091">
        <v>741999</v>
      </c>
      <c r="D4091" t="s">
        <v>857</v>
      </c>
      <c r="E4091" t="s">
        <v>670</v>
      </c>
      <c r="F4091" t="s">
        <v>670</v>
      </c>
      <c r="G4091" t="str">
        <f t="shared" si="126"/>
        <v>Indonesia to EU27</v>
      </c>
      <c r="H4091">
        <v>2017</v>
      </c>
      <c r="I4091" t="s">
        <v>724</v>
      </c>
      <c r="J4091">
        <v>6</v>
      </c>
      <c r="K4091">
        <v>16.667999999999999</v>
      </c>
      <c r="L4091" s="1">
        <f t="shared" si="127"/>
        <v>1.6667999999999999E-2</v>
      </c>
    </row>
    <row r="4092" spans="1:12" ht="14.45">
      <c r="A4092" t="s">
        <v>723</v>
      </c>
      <c r="B4092" t="s">
        <v>856</v>
      </c>
      <c r="C4092">
        <v>761100</v>
      </c>
      <c r="D4092" t="s">
        <v>857</v>
      </c>
      <c r="E4092" t="s">
        <v>147</v>
      </c>
      <c r="F4092" t="s">
        <v>292</v>
      </c>
      <c r="G4092" t="str">
        <f t="shared" si="126"/>
        <v>Indonesia to World</v>
      </c>
      <c r="H4092">
        <v>2012</v>
      </c>
      <c r="I4092" t="s">
        <v>724</v>
      </c>
      <c r="J4092">
        <v>6</v>
      </c>
      <c r="K4092">
        <v>892.423</v>
      </c>
      <c r="L4092" s="1">
        <f t="shared" si="127"/>
        <v>0.89242299999999997</v>
      </c>
    </row>
    <row r="4093" spans="1:12" ht="14.45">
      <c r="A4093" t="s">
        <v>723</v>
      </c>
      <c r="B4093" t="s">
        <v>856</v>
      </c>
      <c r="C4093">
        <v>761100</v>
      </c>
      <c r="D4093" t="s">
        <v>857</v>
      </c>
      <c r="E4093" t="s">
        <v>147</v>
      </c>
      <c r="F4093" t="s">
        <v>292</v>
      </c>
      <c r="G4093" t="str">
        <f t="shared" si="126"/>
        <v>Indonesia to World</v>
      </c>
      <c r="H4093">
        <v>2013</v>
      </c>
      <c r="I4093" t="s">
        <v>724</v>
      </c>
      <c r="J4093">
        <v>6</v>
      </c>
      <c r="K4093">
        <v>640.60500000000002</v>
      </c>
      <c r="L4093" s="1">
        <f t="shared" si="127"/>
        <v>0.64060499999999998</v>
      </c>
    </row>
    <row r="4094" spans="1:12" ht="14.45">
      <c r="A4094" t="s">
        <v>723</v>
      </c>
      <c r="B4094" t="s">
        <v>856</v>
      </c>
      <c r="C4094">
        <v>761100</v>
      </c>
      <c r="D4094" t="s">
        <v>857</v>
      </c>
      <c r="E4094" t="s">
        <v>147</v>
      </c>
      <c r="F4094" t="s">
        <v>292</v>
      </c>
      <c r="G4094" t="str">
        <f t="shared" si="126"/>
        <v>Indonesia to World</v>
      </c>
      <c r="H4094">
        <v>2014</v>
      </c>
      <c r="I4094" t="s">
        <v>724</v>
      </c>
      <c r="J4094">
        <v>6</v>
      </c>
      <c r="K4094">
        <v>336.18099999999998</v>
      </c>
      <c r="L4094" s="1">
        <f t="shared" si="127"/>
        <v>0.33618100000000001</v>
      </c>
    </row>
    <row r="4095" spans="1:12" ht="14.45">
      <c r="A4095" t="s">
        <v>723</v>
      </c>
      <c r="B4095" t="s">
        <v>856</v>
      </c>
      <c r="C4095">
        <v>761100</v>
      </c>
      <c r="D4095" t="s">
        <v>857</v>
      </c>
      <c r="E4095" t="s">
        <v>147</v>
      </c>
      <c r="F4095" t="s">
        <v>292</v>
      </c>
      <c r="G4095" t="str">
        <f t="shared" si="126"/>
        <v>Indonesia to World</v>
      </c>
      <c r="H4095">
        <v>2015</v>
      </c>
      <c r="I4095" t="s">
        <v>724</v>
      </c>
      <c r="J4095">
        <v>6</v>
      </c>
      <c r="K4095">
        <v>1103.4290000000001</v>
      </c>
      <c r="L4095" s="1">
        <f t="shared" si="127"/>
        <v>1.103429</v>
      </c>
    </row>
    <row r="4096" spans="1:12" ht="14.45">
      <c r="A4096" t="s">
        <v>723</v>
      </c>
      <c r="B4096" t="s">
        <v>856</v>
      </c>
      <c r="C4096">
        <v>761100</v>
      </c>
      <c r="D4096" t="s">
        <v>857</v>
      </c>
      <c r="E4096" t="s">
        <v>147</v>
      </c>
      <c r="F4096" t="s">
        <v>292</v>
      </c>
      <c r="G4096" t="str">
        <f t="shared" si="126"/>
        <v>Indonesia to World</v>
      </c>
      <c r="H4096">
        <v>2016</v>
      </c>
      <c r="I4096" t="s">
        <v>724</v>
      </c>
      <c r="J4096">
        <v>6</v>
      </c>
      <c r="K4096">
        <v>130.46899999999999</v>
      </c>
      <c r="L4096" s="1">
        <f t="shared" si="127"/>
        <v>0.130469</v>
      </c>
    </row>
    <row r="4097" spans="1:12" ht="14.45">
      <c r="A4097" t="s">
        <v>723</v>
      </c>
      <c r="B4097" t="s">
        <v>856</v>
      </c>
      <c r="C4097">
        <v>761100</v>
      </c>
      <c r="D4097" t="s">
        <v>857</v>
      </c>
      <c r="E4097" t="s">
        <v>147</v>
      </c>
      <c r="F4097" t="s">
        <v>292</v>
      </c>
      <c r="G4097" t="str">
        <f t="shared" si="126"/>
        <v>Indonesia to World</v>
      </c>
      <c r="H4097">
        <v>2017</v>
      </c>
      <c r="I4097" t="s">
        <v>724</v>
      </c>
      <c r="J4097">
        <v>6</v>
      </c>
      <c r="K4097">
        <v>74.399000000000001</v>
      </c>
      <c r="L4097" s="1">
        <f t="shared" si="127"/>
        <v>7.4399000000000007E-2</v>
      </c>
    </row>
    <row r="4098" spans="1:12" ht="14.45">
      <c r="A4098" t="s">
        <v>723</v>
      </c>
      <c r="B4098" t="s">
        <v>856</v>
      </c>
      <c r="C4098">
        <v>761100</v>
      </c>
      <c r="D4098" t="s">
        <v>857</v>
      </c>
      <c r="E4098" t="s">
        <v>670</v>
      </c>
      <c r="F4098" t="s">
        <v>670</v>
      </c>
      <c r="G4098" t="str">
        <f t="shared" si="126"/>
        <v>Indonesia to EU27</v>
      </c>
      <c r="H4098">
        <v>2012</v>
      </c>
      <c r="I4098" t="s">
        <v>724</v>
      </c>
      <c r="J4098">
        <v>6</v>
      </c>
      <c r="K4098">
        <v>1.635</v>
      </c>
      <c r="L4098" s="1">
        <f t="shared" si="127"/>
        <v>1.635E-3</v>
      </c>
    </row>
    <row r="4099" spans="1:12" ht="14.45">
      <c r="A4099" t="s">
        <v>723</v>
      </c>
      <c r="B4099" t="s">
        <v>856</v>
      </c>
      <c r="C4099">
        <v>761100</v>
      </c>
      <c r="D4099" t="s">
        <v>857</v>
      </c>
      <c r="E4099" t="s">
        <v>670</v>
      </c>
      <c r="F4099" t="s">
        <v>670</v>
      </c>
      <c r="G4099" t="str">
        <f t="shared" si="126"/>
        <v>Indonesia to EU27</v>
      </c>
      <c r="H4099">
        <v>2013</v>
      </c>
      <c r="I4099" t="s">
        <v>724</v>
      </c>
      <c r="J4099">
        <v>6</v>
      </c>
      <c r="K4099">
        <v>150.22</v>
      </c>
      <c r="L4099" s="1">
        <f t="shared" si="127"/>
        <v>0.15021999999999999</v>
      </c>
    </row>
    <row r="4100" spans="1:12" ht="14.45">
      <c r="A4100" t="s">
        <v>723</v>
      </c>
      <c r="B4100" t="s">
        <v>856</v>
      </c>
      <c r="C4100">
        <v>761100</v>
      </c>
      <c r="D4100" t="s">
        <v>857</v>
      </c>
      <c r="E4100" t="s">
        <v>670</v>
      </c>
      <c r="F4100" t="s">
        <v>670</v>
      </c>
      <c r="G4100" t="str">
        <f t="shared" si="126"/>
        <v>Indonesia to EU27</v>
      </c>
      <c r="H4100">
        <v>2015</v>
      </c>
      <c r="I4100" t="s">
        <v>724</v>
      </c>
      <c r="J4100">
        <v>6</v>
      </c>
      <c r="K4100">
        <v>0.98399999999999999</v>
      </c>
      <c r="L4100" s="1">
        <f t="shared" si="127"/>
        <v>9.8400000000000007E-4</v>
      </c>
    </row>
    <row r="4101" spans="1:12" ht="14.45">
      <c r="A4101" t="s">
        <v>723</v>
      </c>
      <c r="B4101" t="s">
        <v>856</v>
      </c>
      <c r="C4101">
        <v>8405</v>
      </c>
      <c r="D4101" t="s">
        <v>857</v>
      </c>
      <c r="E4101" t="s">
        <v>147</v>
      </c>
      <c r="F4101" t="s">
        <v>292</v>
      </c>
      <c r="G4101" t="str">
        <f t="shared" si="126"/>
        <v>Indonesia to World</v>
      </c>
      <c r="H4101">
        <v>2012</v>
      </c>
      <c r="I4101" t="s">
        <v>724</v>
      </c>
      <c r="J4101">
        <v>6</v>
      </c>
      <c r="K4101">
        <v>3971.9969999999998</v>
      </c>
      <c r="L4101" s="1">
        <f t="shared" si="127"/>
        <v>3.971997</v>
      </c>
    </row>
    <row r="4102" spans="1:12" ht="14.45">
      <c r="A4102" t="s">
        <v>723</v>
      </c>
      <c r="B4102" t="s">
        <v>856</v>
      </c>
      <c r="C4102">
        <v>8405</v>
      </c>
      <c r="D4102" t="s">
        <v>857</v>
      </c>
      <c r="E4102" t="s">
        <v>147</v>
      </c>
      <c r="F4102" t="s">
        <v>292</v>
      </c>
      <c r="G4102" t="str">
        <f t="shared" si="126"/>
        <v>Indonesia to World</v>
      </c>
      <c r="H4102">
        <v>2013</v>
      </c>
      <c r="I4102" t="s">
        <v>724</v>
      </c>
      <c r="J4102">
        <v>6</v>
      </c>
      <c r="K4102">
        <v>1493.011</v>
      </c>
      <c r="L4102" s="1">
        <f t="shared" si="127"/>
        <v>1.4930109999999999</v>
      </c>
    </row>
    <row r="4103" spans="1:12" ht="14.45">
      <c r="A4103" t="s">
        <v>723</v>
      </c>
      <c r="B4103" t="s">
        <v>856</v>
      </c>
      <c r="C4103">
        <v>8405</v>
      </c>
      <c r="D4103" t="s">
        <v>857</v>
      </c>
      <c r="E4103" t="s">
        <v>147</v>
      </c>
      <c r="F4103" t="s">
        <v>292</v>
      </c>
      <c r="G4103" t="str">
        <f t="shared" si="126"/>
        <v>Indonesia to World</v>
      </c>
      <c r="H4103">
        <v>2014</v>
      </c>
      <c r="I4103" t="s">
        <v>724</v>
      </c>
      <c r="J4103">
        <v>6</v>
      </c>
      <c r="K4103">
        <v>5012.9489999999996</v>
      </c>
      <c r="L4103" s="1">
        <f t="shared" si="127"/>
        <v>5.0129489999999999</v>
      </c>
    </row>
    <row r="4104" spans="1:12" ht="14.45">
      <c r="A4104" t="s">
        <v>723</v>
      </c>
      <c r="B4104" t="s">
        <v>856</v>
      </c>
      <c r="C4104">
        <v>8405</v>
      </c>
      <c r="D4104" t="s">
        <v>857</v>
      </c>
      <c r="E4104" t="s">
        <v>147</v>
      </c>
      <c r="F4104" t="s">
        <v>292</v>
      </c>
      <c r="G4104" t="str">
        <f t="shared" si="126"/>
        <v>Indonesia to World</v>
      </c>
      <c r="H4104">
        <v>2015</v>
      </c>
      <c r="I4104" t="s">
        <v>724</v>
      </c>
      <c r="J4104">
        <v>6</v>
      </c>
      <c r="K4104">
        <v>2871.047</v>
      </c>
      <c r="L4104" s="1">
        <f t="shared" si="127"/>
        <v>2.8710469999999999</v>
      </c>
    </row>
    <row r="4105" spans="1:12" ht="14.45">
      <c r="A4105" t="s">
        <v>723</v>
      </c>
      <c r="B4105" t="s">
        <v>856</v>
      </c>
      <c r="C4105">
        <v>8405</v>
      </c>
      <c r="D4105" t="s">
        <v>857</v>
      </c>
      <c r="E4105" t="s">
        <v>147</v>
      </c>
      <c r="F4105" t="s">
        <v>292</v>
      </c>
      <c r="G4105" t="str">
        <f t="shared" ref="G4105:G4168" si="128">CONCATENATE(D4105, " to ", F4105)</f>
        <v>Indonesia to World</v>
      </c>
      <c r="H4105">
        <v>2016</v>
      </c>
      <c r="I4105" t="s">
        <v>724</v>
      </c>
      <c r="J4105">
        <v>6</v>
      </c>
      <c r="K4105">
        <v>350.44200000000001</v>
      </c>
      <c r="L4105" s="1">
        <f t="shared" ref="L4105:L4168" si="129">K4105/1000</f>
        <v>0.35044200000000003</v>
      </c>
    </row>
    <row r="4106" spans="1:12" ht="14.45">
      <c r="A4106" t="s">
        <v>723</v>
      </c>
      <c r="B4106" t="s">
        <v>856</v>
      </c>
      <c r="C4106">
        <v>8405</v>
      </c>
      <c r="D4106" t="s">
        <v>857</v>
      </c>
      <c r="E4106" t="s">
        <v>147</v>
      </c>
      <c r="F4106" t="s">
        <v>292</v>
      </c>
      <c r="G4106" t="str">
        <f t="shared" si="128"/>
        <v>Indonesia to World</v>
      </c>
      <c r="H4106">
        <v>2017</v>
      </c>
      <c r="I4106" t="s">
        <v>724</v>
      </c>
      <c r="J4106">
        <v>6</v>
      </c>
      <c r="K4106">
        <v>188.12899999999999</v>
      </c>
      <c r="L4106" s="1">
        <f t="shared" si="129"/>
        <v>0.18812899999999999</v>
      </c>
    </row>
    <row r="4107" spans="1:12" ht="14.45">
      <c r="A4107" t="s">
        <v>723</v>
      </c>
      <c r="B4107" t="s">
        <v>856</v>
      </c>
      <c r="C4107">
        <v>8405</v>
      </c>
      <c r="D4107" t="s">
        <v>857</v>
      </c>
      <c r="E4107" t="s">
        <v>670</v>
      </c>
      <c r="F4107" t="s">
        <v>670</v>
      </c>
      <c r="G4107" t="str">
        <f t="shared" si="128"/>
        <v>Indonesia to EU27</v>
      </c>
      <c r="H4107">
        <v>2012</v>
      </c>
      <c r="I4107" t="s">
        <v>724</v>
      </c>
      <c r="J4107">
        <v>6</v>
      </c>
      <c r="K4107">
        <v>938.79700000000003</v>
      </c>
      <c r="L4107" s="1">
        <f t="shared" si="129"/>
        <v>0.93879699999999999</v>
      </c>
    </row>
    <row r="4108" spans="1:12" ht="14.45">
      <c r="A4108" t="s">
        <v>723</v>
      </c>
      <c r="B4108" t="s">
        <v>856</v>
      </c>
      <c r="C4108">
        <v>8405</v>
      </c>
      <c r="D4108" t="s">
        <v>857</v>
      </c>
      <c r="E4108" t="s">
        <v>670</v>
      </c>
      <c r="F4108" t="s">
        <v>670</v>
      </c>
      <c r="G4108" t="str">
        <f t="shared" si="128"/>
        <v>Indonesia to EU27</v>
      </c>
      <c r="H4108">
        <v>2013</v>
      </c>
      <c r="I4108" t="s">
        <v>724</v>
      </c>
      <c r="J4108">
        <v>6</v>
      </c>
      <c r="K4108">
        <v>2</v>
      </c>
      <c r="L4108" s="1">
        <f t="shared" si="129"/>
        <v>2E-3</v>
      </c>
    </row>
    <row r="4109" spans="1:12" ht="14.45">
      <c r="A4109" t="s">
        <v>723</v>
      </c>
      <c r="B4109" t="s">
        <v>856</v>
      </c>
      <c r="C4109">
        <v>8405</v>
      </c>
      <c r="D4109" t="s">
        <v>857</v>
      </c>
      <c r="E4109" t="s">
        <v>670</v>
      </c>
      <c r="F4109" t="s">
        <v>670</v>
      </c>
      <c r="G4109" t="str">
        <f t="shared" si="128"/>
        <v>Indonesia to EU27</v>
      </c>
      <c r="H4109">
        <v>2014</v>
      </c>
      <c r="I4109" t="s">
        <v>724</v>
      </c>
      <c r="J4109">
        <v>6</v>
      </c>
      <c r="K4109">
        <v>8.9060000000000006</v>
      </c>
      <c r="L4109" s="1">
        <f t="shared" si="129"/>
        <v>8.9060000000000007E-3</v>
      </c>
    </row>
    <row r="4110" spans="1:12" ht="14.45">
      <c r="A4110" t="s">
        <v>723</v>
      </c>
      <c r="B4110" t="s">
        <v>856</v>
      </c>
      <c r="C4110">
        <v>8405</v>
      </c>
      <c r="D4110" t="s">
        <v>857</v>
      </c>
      <c r="E4110" t="s">
        <v>670</v>
      </c>
      <c r="F4110" t="s">
        <v>670</v>
      </c>
      <c r="G4110" t="str">
        <f t="shared" si="128"/>
        <v>Indonesia to EU27</v>
      </c>
      <c r="H4110">
        <v>2015</v>
      </c>
      <c r="I4110" t="s">
        <v>724</v>
      </c>
      <c r="J4110">
        <v>6</v>
      </c>
      <c r="K4110">
        <v>2.593</v>
      </c>
      <c r="L4110" s="1">
        <f t="shared" si="129"/>
        <v>2.5929999999999998E-3</v>
      </c>
    </row>
    <row r="4111" spans="1:12" ht="14.45">
      <c r="A4111" t="s">
        <v>723</v>
      </c>
      <c r="B4111" t="s">
        <v>856</v>
      </c>
      <c r="C4111">
        <v>8405</v>
      </c>
      <c r="D4111" t="s">
        <v>857</v>
      </c>
      <c r="E4111" t="s">
        <v>670</v>
      </c>
      <c r="F4111" t="s">
        <v>670</v>
      </c>
      <c r="G4111" t="str">
        <f t="shared" si="128"/>
        <v>Indonesia to EU27</v>
      </c>
      <c r="H4111">
        <v>2016</v>
      </c>
      <c r="I4111" t="s">
        <v>724</v>
      </c>
      <c r="J4111">
        <v>6</v>
      </c>
      <c r="K4111">
        <v>96.897999999999996</v>
      </c>
      <c r="L4111" s="1">
        <f t="shared" si="129"/>
        <v>9.6897999999999998E-2</v>
      </c>
    </row>
    <row r="4112" spans="1:12" ht="14.45">
      <c r="A4112" t="s">
        <v>723</v>
      </c>
      <c r="B4112" t="s">
        <v>856</v>
      </c>
      <c r="C4112">
        <v>8405</v>
      </c>
      <c r="D4112" t="s">
        <v>857</v>
      </c>
      <c r="E4112" t="s">
        <v>670</v>
      </c>
      <c r="F4112" t="s">
        <v>670</v>
      </c>
      <c r="G4112" t="str">
        <f t="shared" si="128"/>
        <v>Indonesia to EU27</v>
      </c>
      <c r="H4112">
        <v>2017</v>
      </c>
      <c r="I4112" t="s">
        <v>724</v>
      </c>
      <c r="J4112">
        <v>6</v>
      </c>
      <c r="K4112">
        <v>2.0049999999999999</v>
      </c>
      <c r="L4112" s="1">
        <f t="shared" si="129"/>
        <v>2.0049999999999998E-3</v>
      </c>
    </row>
    <row r="4113" spans="1:12" ht="14.45">
      <c r="A4113" t="s">
        <v>723</v>
      </c>
      <c r="B4113" t="s">
        <v>856</v>
      </c>
      <c r="C4113">
        <v>841931</v>
      </c>
      <c r="D4113" t="s">
        <v>857</v>
      </c>
      <c r="E4113" t="s">
        <v>147</v>
      </c>
      <c r="F4113" t="s">
        <v>292</v>
      </c>
      <c r="G4113" t="str">
        <f t="shared" si="128"/>
        <v>Indonesia to World</v>
      </c>
      <c r="H4113">
        <v>2012</v>
      </c>
      <c r="I4113" t="s">
        <v>724</v>
      </c>
      <c r="J4113">
        <v>6</v>
      </c>
      <c r="K4113">
        <v>73.34</v>
      </c>
      <c r="L4113" s="1">
        <f t="shared" si="129"/>
        <v>7.3340000000000002E-2</v>
      </c>
    </row>
    <row r="4114" spans="1:12" ht="14.45">
      <c r="A4114" t="s">
        <v>723</v>
      </c>
      <c r="B4114" t="s">
        <v>856</v>
      </c>
      <c r="C4114">
        <v>841931</v>
      </c>
      <c r="D4114" t="s">
        <v>857</v>
      </c>
      <c r="E4114" t="s">
        <v>147</v>
      </c>
      <c r="F4114" t="s">
        <v>292</v>
      </c>
      <c r="G4114" t="str">
        <f t="shared" si="128"/>
        <v>Indonesia to World</v>
      </c>
      <c r="H4114">
        <v>2013</v>
      </c>
      <c r="I4114" t="s">
        <v>724</v>
      </c>
      <c r="J4114">
        <v>6</v>
      </c>
      <c r="K4114">
        <v>417.40600000000001</v>
      </c>
      <c r="L4114" s="1">
        <f t="shared" si="129"/>
        <v>0.417406</v>
      </c>
    </row>
    <row r="4115" spans="1:12" ht="14.45">
      <c r="A4115" t="s">
        <v>723</v>
      </c>
      <c r="B4115" t="s">
        <v>856</v>
      </c>
      <c r="C4115">
        <v>841931</v>
      </c>
      <c r="D4115" t="s">
        <v>857</v>
      </c>
      <c r="E4115" t="s">
        <v>147</v>
      </c>
      <c r="F4115" t="s">
        <v>292</v>
      </c>
      <c r="G4115" t="str">
        <f t="shared" si="128"/>
        <v>Indonesia to World</v>
      </c>
      <c r="H4115">
        <v>2014</v>
      </c>
      <c r="I4115" t="s">
        <v>724</v>
      </c>
      <c r="J4115">
        <v>6</v>
      </c>
      <c r="K4115">
        <v>125.97799999999999</v>
      </c>
      <c r="L4115" s="1">
        <f t="shared" si="129"/>
        <v>0.12597800000000001</v>
      </c>
    </row>
    <row r="4116" spans="1:12" ht="14.45">
      <c r="A4116" t="s">
        <v>723</v>
      </c>
      <c r="B4116" t="s">
        <v>856</v>
      </c>
      <c r="C4116">
        <v>841931</v>
      </c>
      <c r="D4116" t="s">
        <v>857</v>
      </c>
      <c r="E4116" t="s">
        <v>147</v>
      </c>
      <c r="F4116" t="s">
        <v>292</v>
      </c>
      <c r="G4116" t="str">
        <f t="shared" si="128"/>
        <v>Indonesia to World</v>
      </c>
      <c r="H4116">
        <v>2015</v>
      </c>
      <c r="I4116" t="s">
        <v>724</v>
      </c>
      <c r="J4116">
        <v>6</v>
      </c>
      <c r="K4116">
        <v>17.812999999999999</v>
      </c>
      <c r="L4116" s="1">
        <f t="shared" si="129"/>
        <v>1.7812999999999999E-2</v>
      </c>
    </row>
    <row r="4117" spans="1:12" ht="14.45">
      <c r="A4117" t="s">
        <v>723</v>
      </c>
      <c r="B4117" t="s">
        <v>856</v>
      </c>
      <c r="C4117">
        <v>841931</v>
      </c>
      <c r="D4117" t="s">
        <v>857</v>
      </c>
      <c r="E4117" t="s">
        <v>147</v>
      </c>
      <c r="F4117" t="s">
        <v>292</v>
      </c>
      <c r="G4117" t="str">
        <f t="shared" si="128"/>
        <v>Indonesia to World</v>
      </c>
      <c r="H4117">
        <v>2016</v>
      </c>
      <c r="I4117" t="s">
        <v>724</v>
      </c>
      <c r="J4117">
        <v>6</v>
      </c>
      <c r="K4117">
        <v>17.847000000000001</v>
      </c>
      <c r="L4117" s="1">
        <f t="shared" si="129"/>
        <v>1.7847000000000002E-2</v>
      </c>
    </row>
    <row r="4118" spans="1:12" ht="14.45">
      <c r="A4118" t="s">
        <v>723</v>
      </c>
      <c r="B4118" t="s">
        <v>856</v>
      </c>
      <c r="C4118">
        <v>841931</v>
      </c>
      <c r="D4118" t="s">
        <v>857</v>
      </c>
      <c r="E4118" t="s">
        <v>147</v>
      </c>
      <c r="F4118" t="s">
        <v>292</v>
      </c>
      <c r="G4118" t="str">
        <f t="shared" si="128"/>
        <v>Indonesia to World</v>
      </c>
      <c r="H4118">
        <v>2017</v>
      </c>
      <c r="I4118" t="s">
        <v>724</v>
      </c>
      <c r="J4118">
        <v>6</v>
      </c>
      <c r="K4118">
        <v>138.40299999999999</v>
      </c>
      <c r="L4118" s="1">
        <f t="shared" si="129"/>
        <v>0.138403</v>
      </c>
    </row>
    <row r="4119" spans="1:12" ht="14.45">
      <c r="A4119" t="s">
        <v>723</v>
      </c>
      <c r="B4119" t="s">
        <v>856</v>
      </c>
      <c r="C4119">
        <v>841931</v>
      </c>
      <c r="D4119" t="s">
        <v>857</v>
      </c>
      <c r="E4119" t="s">
        <v>670</v>
      </c>
      <c r="F4119" t="s">
        <v>670</v>
      </c>
      <c r="G4119" t="str">
        <f t="shared" si="128"/>
        <v>Indonesia to EU27</v>
      </c>
      <c r="H4119">
        <v>2013</v>
      </c>
      <c r="I4119" t="s">
        <v>724</v>
      </c>
      <c r="J4119">
        <v>6</v>
      </c>
      <c r="K4119">
        <v>5.0270000000000001</v>
      </c>
      <c r="L4119" s="1">
        <f t="shared" si="129"/>
        <v>5.0270000000000002E-3</v>
      </c>
    </row>
    <row r="4120" spans="1:12" ht="14.45">
      <c r="A4120" t="s">
        <v>723</v>
      </c>
      <c r="B4120" t="s">
        <v>856</v>
      </c>
      <c r="C4120">
        <v>841931</v>
      </c>
      <c r="D4120" t="s">
        <v>857</v>
      </c>
      <c r="E4120" t="s">
        <v>670</v>
      </c>
      <c r="F4120" t="s">
        <v>670</v>
      </c>
      <c r="G4120" t="str">
        <f t="shared" si="128"/>
        <v>Indonesia to EU27</v>
      </c>
      <c r="H4120">
        <v>2014</v>
      </c>
      <c r="I4120" t="s">
        <v>724</v>
      </c>
      <c r="J4120">
        <v>6</v>
      </c>
      <c r="K4120">
        <v>0.01</v>
      </c>
      <c r="L4120" s="1">
        <f t="shared" si="129"/>
        <v>1.0000000000000001E-5</v>
      </c>
    </row>
    <row r="4121" spans="1:12" ht="14.45">
      <c r="A4121" t="s">
        <v>723</v>
      </c>
      <c r="B4121" t="s">
        <v>856</v>
      </c>
      <c r="C4121">
        <v>841940</v>
      </c>
      <c r="D4121" t="s">
        <v>857</v>
      </c>
      <c r="E4121" t="s">
        <v>147</v>
      </c>
      <c r="F4121" t="s">
        <v>292</v>
      </c>
      <c r="G4121" t="str">
        <f t="shared" si="128"/>
        <v>Indonesia to World</v>
      </c>
      <c r="H4121">
        <v>2012</v>
      </c>
      <c r="I4121" t="s">
        <v>724</v>
      </c>
      <c r="J4121">
        <v>6</v>
      </c>
      <c r="K4121">
        <v>1994.8689999999999</v>
      </c>
      <c r="L4121" s="1">
        <f t="shared" si="129"/>
        <v>1.994869</v>
      </c>
    </row>
    <row r="4122" spans="1:12" ht="14.45">
      <c r="A4122" t="s">
        <v>723</v>
      </c>
      <c r="B4122" t="s">
        <v>856</v>
      </c>
      <c r="C4122">
        <v>841940</v>
      </c>
      <c r="D4122" t="s">
        <v>857</v>
      </c>
      <c r="E4122" t="s">
        <v>147</v>
      </c>
      <c r="F4122" t="s">
        <v>292</v>
      </c>
      <c r="G4122" t="str">
        <f t="shared" si="128"/>
        <v>Indonesia to World</v>
      </c>
      <c r="H4122">
        <v>2013</v>
      </c>
      <c r="I4122" t="s">
        <v>724</v>
      </c>
      <c r="J4122">
        <v>6</v>
      </c>
      <c r="K4122">
        <v>4277.7550000000001</v>
      </c>
      <c r="L4122" s="1">
        <f t="shared" si="129"/>
        <v>4.277755</v>
      </c>
    </row>
    <row r="4123" spans="1:12" ht="14.45">
      <c r="A4123" t="s">
        <v>723</v>
      </c>
      <c r="B4123" t="s">
        <v>856</v>
      </c>
      <c r="C4123">
        <v>841940</v>
      </c>
      <c r="D4123" t="s">
        <v>857</v>
      </c>
      <c r="E4123" t="s">
        <v>147</v>
      </c>
      <c r="F4123" t="s">
        <v>292</v>
      </c>
      <c r="G4123" t="str">
        <f t="shared" si="128"/>
        <v>Indonesia to World</v>
      </c>
      <c r="H4123">
        <v>2014</v>
      </c>
      <c r="I4123" t="s">
        <v>724</v>
      </c>
      <c r="J4123">
        <v>6</v>
      </c>
      <c r="K4123">
        <v>4887.3620000000001</v>
      </c>
      <c r="L4123" s="1">
        <f t="shared" si="129"/>
        <v>4.8873620000000004</v>
      </c>
    </row>
    <row r="4124" spans="1:12" ht="14.45">
      <c r="A4124" t="s">
        <v>723</v>
      </c>
      <c r="B4124" t="s">
        <v>856</v>
      </c>
      <c r="C4124">
        <v>841940</v>
      </c>
      <c r="D4124" t="s">
        <v>857</v>
      </c>
      <c r="E4124" t="s">
        <v>147</v>
      </c>
      <c r="F4124" t="s">
        <v>292</v>
      </c>
      <c r="G4124" t="str">
        <f t="shared" si="128"/>
        <v>Indonesia to World</v>
      </c>
      <c r="H4124">
        <v>2015</v>
      </c>
      <c r="I4124" t="s">
        <v>724</v>
      </c>
      <c r="J4124">
        <v>6</v>
      </c>
      <c r="K4124">
        <v>4230.0190000000002</v>
      </c>
      <c r="L4124" s="1">
        <f t="shared" si="129"/>
        <v>4.2300190000000004</v>
      </c>
    </row>
    <row r="4125" spans="1:12" ht="14.45">
      <c r="A4125" t="s">
        <v>723</v>
      </c>
      <c r="B4125" t="s">
        <v>856</v>
      </c>
      <c r="C4125">
        <v>841940</v>
      </c>
      <c r="D4125" t="s">
        <v>857</v>
      </c>
      <c r="E4125" t="s">
        <v>147</v>
      </c>
      <c r="F4125" t="s">
        <v>292</v>
      </c>
      <c r="G4125" t="str">
        <f t="shared" si="128"/>
        <v>Indonesia to World</v>
      </c>
      <c r="H4125">
        <v>2016</v>
      </c>
      <c r="I4125" t="s">
        <v>724</v>
      </c>
      <c r="J4125">
        <v>6</v>
      </c>
      <c r="K4125">
        <v>3482.4850000000001</v>
      </c>
      <c r="L4125" s="1">
        <f t="shared" si="129"/>
        <v>3.4824850000000001</v>
      </c>
    </row>
    <row r="4126" spans="1:12" ht="14.45">
      <c r="A4126" t="s">
        <v>723</v>
      </c>
      <c r="B4126" t="s">
        <v>856</v>
      </c>
      <c r="C4126">
        <v>841940</v>
      </c>
      <c r="D4126" t="s">
        <v>857</v>
      </c>
      <c r="E4126" t="s">
        <v>147</v>
      </c>
      <c r="F4126" t="s">
        <v>292</v>
      </c>
      <c r="G4126" t="str">
        <f t="shared" si="128"/>
        <v>Indonesia to World</v>
      </c>
      <c r="H4126">
        <v>2017</v>
      </c>
      <c r="I4126" t="s">
        <v>724</v>
      </c>
      <c r="J4126">
        <v>6</v>
      </c>
      <c r="K4126">
        <v>2473.1289999999999</v>
      </c>
      <c r="L4126" s="1">
        <f t="shared" si="129"/>
        <v>2.4731289999999997</v>
      </c>
    </row>
    <row r="4127" spans="1:12" ht="14.45">
      <c r="A4127" t="s">
        <v>723</v>
      </c>
      <c r="B4127" t="s">
        <v>856</v>
      </c>
      <c r="C4127">
        <v>841940</v>
      </c>
      <c r="D4127" t="s">
        <v>857</v>
      </c>
      <c r="E4127" t="s">
        <v>670</v>
      </c>
      <c r="F4127" t="s">
        <v>670</v>
      </c>
      <c r="G4127" t="str">
        <f t="shared" si="128"/>
        <v>Indonesia to EU27</v>
      </c>
      <c r="H4127">
        <v>2015</v>
      </c>
      <c r="I4127" t="s">
        <v>724</v>
      </c>
      <c r="J4127">
        <v>6</v>
      </c>
      <c r="K4127">
        <v>25.129000000000001</v>
      </c>
      <c r="L4127" s="1">
        <f t="shared" si="129"/>
        <v>2.5129000000000002E-2</v>
      </c>
    </row>
    <row r="4128" spans="1:12" ht="14.45">
      <c r="A4128" t="s">
        <v>723</v>
      </c>
      <c r="B4128" t="s">
        <v>856</v>
      </c>
      <c r="C4128">
        <v>841940</v>
      </c>
      <c r="D4128" t="s">
        <v>857</v>
      </c>
      <c r="E4128" t="s">
        <v>670</v>
      </c>
      <c r="F4128" t="s">
        <v>670</v>
      </c>
      <c r="G4128" t="str">
        <f t="shared" si="128"/>
        <v>Indonesia to EU27</v>
      </c>
      <c r="H4128">
        <v>2016</v>
      </c>
      <c r="I4128" t="s">
        <v>724</v>
      </c>
      <c r="J4128">
        <v>6</v>
      </c>
      <c r="K4128">
        <v>1.7000000000000001E-2</v>
      </c>
      <c r="L4128" s="1">
        <f t="shared" si="129"/>
        <v>1.7E-5</v>
      </c>
    </row>
    <row r="4129" spans="1:12" ht="14.45">
      <c r="A4129" t="s">
        <v>723</v>
      </c>
      <c r="B4129" t="s">
        <v>856</v>
      </c>
      <c r="C4129">
        <v>841940</v>
      </c>
      <c r="D4129" t="s">
        <v>857</v>
      </c>
      <c r="E4129" t="s">
        <v>670</v>
      </c>
      <c r="F4129" t="s">
        <v>670</v>
      </c>
      <c r="G4129" t="str">
        <f t="shared" si="128"/>
        <v>Indonesia to EU27</v>
      </c>
      <c r="H4129">
        <v>2017</v>
      </c>
      <c r="I4129" t="s">
        <v>724</v>
      </c>
      <c r="J4129">
        <v>6</v>
      </c>
      <c r="K4129">
        <v>0.152</v>
      </c>
      <c r="L4129" s="1">
        <f t="shared" si="129"/>
        <v>1.5200000000000001E-4</v>
      </c>
    </row>
    <row r="4130" spans="1:12" ht="14.45">
      <c r="A4130" t="s">
        <v>723</v>
      </c>
      <c r="B4130" t="s">
        <v>856</v>
      </c>
      <c r="C4130">
        <v>842129</v>
      </c>
      <c r="D4130" t="s">
        <v>857</v>
      </c>
      <c r="E4130" t="s">
        <v>147</v>
      </c>
      <c r="F4130" t="s">
        <v>292</v>
      </c>
      <c r="G4130" t="str">
        <f t="shared" si="128"/>
        <v>Indonesia to World</v>
      </c>
      <c r="H4130">
        <v>2012</v>
      </c>
      <c r="I4130" t="s">
        <v>724</v>
      </c>
      <c r="J4130">
        <v>6</v>
      </c>
      <c r="K4130">
        <v>9794.8289999999997</v>
      </c>
      <c r="L4130" s="1">
        <f t="shared" si="129"/>
        <v>9.794829</v>
      </c>
    </row>
    <row r="4131" spans="1:12" ht="14.45">
      <c r="A4131" t="s">
        <v>723</v>
      </c>
      <c r="B4131" t="s">
        <v>856</v>
      </c>
      <c r="C4131">
        <v>842129</v>
      </c>
      <c r="D4131" t="s">
        <v>857</v>
      </c>
      <c r="E4131" t="s">
        <v>147</v>
      </c>
      <c r="F4131" t="s">
        <v>292</v>
      </c>
      <c r="G4131" t="str">
        <f t="shared" si="128"/>
        <v>Indonesia to World</v>
      </c>
      <c r="H4131">
        <v>2013</v>
      </c>
      <c r="I4131" t="s">
        <v>724</v>
      </c>
      <c r="J4131">
        <v>6</v>
      </c>
      <c r="K4131">
        <v>8748.6219999999994</v>
      </c>
      <c r="L4131" s="1">
        <f t="shared" si="129"/>
        <v>8.7486219999999992</v>
      </c>
    </row>
    <row r="4132" spans="1:12" ht="14.45">
      <c r="A4132" t="s">
        <v>723</v>
      </c>
      <c r="B4132" t="s">
        <v>856</v>
      </c>
      <c r="C4132">
        <v>842129</v>
      </c>
      <c r="D4132" t="s">
        <v>857</v>
      </c>
      <c r="E4132" t="s">
        <v>147</v>
      </c>
      <c r="F4132" t="s">
        <v>292</v>
      </c>
      <c r="G4132" t="str">
        <f t="shared" si="128"/>
        <v>Indonesia to World</v>
      </c>
      <c r="H4132">
        <v>2014</v>
      </c>
      <c r="I4132" t="s">
        <v>724</v>
      </c>
      <c r="J4132">
        <v>6</v>
      </c>
      <c r="K4132">
        <v>24133.823</v>
      </c>
      <c r="L4132" s="1">
        <f t="shared" si="129"/>
        <v>24.133823</v>
      </c>
    </row>
    <row r="4133" spans="1:12" ht="14.45">
      <c r="A4133" t="s">
        <v>723</v>
      </c>
      <c r="B4133" t="s">
        <v>856</v>
      </c>
      <c r="C4133">
        <v>842129</v>
      </c>
      <c r="D4133" t="s">
        <v>857</v>
      </c>
      <c r="E4133" t="s">
        <v>147</v>
      </c>
      <c r="F4133" t="s">
        <v>292</v>
      </c>
      <c r="G4133" t="str">
        <f t="shared" si="128"/>
        <v>Indonesia to World</v>
      </c>
      <c r="H4133">
        <v>2015</v>
      </c>
      <c r="I4133" t="s">
        <v>724</v>
      </c>
      <c r="J4133">
        <v>6</v>
      </c>
      <c r="K4133">
        <v>8796.6990000000005</v>
      </c>
      <c r="L4133" s="1">
        <f t="shared" si="129"/>
        <v>8.7966990000000003</v>
      </c>
    </row>
    <row r="4134" spans="1:12" ht="14.45">
      <c r="A4134" t="s">
        <v>723</v>
      </c>
      <c r="B4134" t="s">
        <v>856</v>
      </c>
      <c r="C4134">
        <v>842129</v>
      </c>
      <c r="D4134" t="s">
        <v>857</v>
      </c>
      <c r="E4134" t="s">
        <v>147</v>
      </c>
      <c r="F4134" t="s">
        <v>292</v>
      </c>
      <c r="G4134" t="str">
        <f t="shared" si="128"/>
        <v>Indonesia to World</v>
      </c>
      <c r="H4134">
        <v>2016</v>
      </c>
      <c r="I4134" t="s">
        <v>724</v>
      </c>
      <c r="J4134">
        <v>6</v>
      </c>
      <c r="K4134">
        <v>2230.3020000000001</v>
      </c>
      <c r="L4134" s="1">
        <f t="shared" si="129"/>
        <v>2.230302</v>
      </c>
    </row>
    <row r="4135" spans="1:12" ht="14.45">
      <c r="A4135" t="s">
        <v>723</v>
      </c>
      <c r="B4135" t="s">
        <v>856</v>
      </c>
      <c r="C4135">
        <v>842129</v>
      </c>
      <c r="D4135" t="s">
        <v>857</v>
      </c>
      <c r="E4135" t="s">
        <v>147</v>
      </c>
      <c r="F4135" t="s">
        <v>292</v>
      </c>
      <c r="G4135" t="str">
        <f t="shared" si="128"/>
        <v>Indonesia to World</v>
      </c>
      <c r="H4135">
        <v>2017</v>
      </c>
      <c r="I4135" t="s">
        <v>724</v>
      </c>
      <c r="J4135">
        <v>6</v>
      </c>
      <c r="K4135">
        <v>2708.8339999999998</v>
      </c>
      <c r="L4135" s="1">
        <f t="shared" si="129"/>
        <v>2.708834</v>
      </c>
    </row>
    <row r="4136" spans="1:12" ht="14.45">
      <c r="A4136" t="s">
        <v>723</v>
      </c>
      <c r="B4136" t="s">
        <v>856</v>
      </c>
      <c r="C4136">
        <v>842129</v>
      </c>
      <c r="D4136" t="s">
        <v>857</v>
      </c>
      <c r="E4136" t="s">
        <v>670</v>
      </c>
      <c r="F4136" t="s">
        <v>670</v>
      </c>
      <c r="G4136" t="str">
        <f t="shared" si="128"/>
        <v>Indonesia to EU27</v>
      </c>
      <c r="H4136">
        <v>2012</v>
      </c>
      <c r="I4136" t="s">
        <v>724</v>
      </c>
      <c r="J4136">
        <v>6</v>
      </c>
      <c r="K4136">
        <v>84.575000000000003</v>
      </c>
      <c r="L4136" s="1">
        <f t="shared" si="129"/>
        <v>8.4574999999999997E-2</v>
      </c>
    </row>
    <row r="4137" spans="1:12" ht="14.45">
      <c r="A4137" t="s">
        <v>723</v>
      </c>
      <c r="B4137" t="s">
        <v>856</v>
      </c>
      <c r="C4137">
        <v>842129</v>
      </c>
      <c r="D4137" t="s">
        <v>857</v>
      </c>
      <c r="E4137" t="s">
        <v>670</v>
      </c>
      <c r="F4137" t="s">
        <v>670</v>
      </c>
      <c r="G4137" t="str">
        <f t="shared" si="128"/>
        <v>Indonesia to EU27</v>
      </c>
      <c r="H4137">
        <v>2013</v>
      </c>
      <c r="I4137" t="s">
        <v>724</v>
      </c>
      <c r="J4137">
        <v>6</v>
      </c>
      <c r="K4137">
        <v>143.12700000000001</v>
      </c>
      <c r="L4137" s="1">
        <f t="shared" si="129"/>
        <v>0.143127</v>
      </c>
    </row>
    <row r="4138" spans="1:12" ht="14.45">
      <c r="A4138" t="s">
        <v>723</v>
      </c>
      <c r="B4138" t="s">
        <v>856</v>
      </c>
      <c r="C4138">
        <v>842129</v>
      </c>
      <c r="D4138" t="s">
        <v>857</v>
      </c>
      <c r="E4138" t="s">
        <v>670</v>
      </c>
      <c r="F4138" t="s">
        <v>670</v>
      </c>
      <c r="G4138" t="str">
        <f t="shared" si="128"/>
        <v>Indonesia to EU27</v>
      </c>
      <c r="H4138">
        <v>2014</v>
      </c>
      <c r="I4138" t="s">
        <v>724</v>
      </c>
      <c r="J4138">
        <v>6</v>
      </c>
      <c r="K4138">
        <v>356.91500000000002</v>
      </c>
      <c r="L4138" s="1">
        <f t="shared" si="129"/>
        <v>0.35691500000000004</v>
      </c>
    </row>
    <row r="4139" spans="1:12" ht="14.45">
      <c r="A4139" t="s">
        <v>723</v>
      </c>
      <c r="B4139" t="s">
        <v>856</v>
      </c>
      <c r="C4139">
        <v>842129</v>
      </c>
      <c r="D4139" t="s">
        <v>857</v>
      </c>
      <c r="E4139" t="s">
        <v>670</v>
      </c>
      <c r="F4139" t="s">
        <v>670</v>
      </c>
      <c r="G4139" t="str">
        <f t="shared" si="128"/>
        <v>Indonesia to EU27</v>
      </c>
      <c r="H4139">
        <v>2015</v>
      </c>
      <c r="I4139" t="s">
        <v>724</v>
      </c>
      <c r="J4139">
        <v>6</v>
      </c>
      <c r="K4139">
        <v>24.646999999999998</v>
      </c>
      <c r="L4139" s="1">
        <f t="shared" si="129"/>
        <v>2.4646999999999999E-2</v>
      </c>
    </row>
    <row r="4140" spans="1:12" ht="14.45">
      <c r="A4140" t="s">
        <v>723</v>
      </c>
      <c r="B4140" t="s">
        <v>856</v>
      </c>
      <c r="C4140">
        <v>842129</v>
      </c>
      <c r="D4140" t="s">
        <v>857</v>
      </c>
      <c r="E4140" t="s">
        <v>670</v>
      </c>
      <c r="F4140" t="s">
        <v>670</v>
      </c>
      <c r="G4140" t="str">
        <f t="shared" si="128"/>
        <v>Indonesia to EU27</v>
      </c>
      <c r="H4140">
        <v>2016</v>
      </c>
      <c r="I4140" t="s">
        <v>724</v>
      </c>
      <c r="J4140">
        <v>6</v>
      </c>
      <c r="K4140">
        <v>436.94299999999998</v>
      </c>
      <c r="L4140" s="1">
        <f t="shared" si="129"/>
        <v>0.43694299999999997</v>
      </c>
    </row>
    <row r="4141" spans="1:12" ht="14.45">
      <c r="A4141" t="s">
        <v>723</v>
      </c>
      <c r="B4141" t="s">
        <v>856</v>
      </c>
      <c r="C4141">
        <v>842129</v>
      </c>
      <c r="D4141" t="s">
        <v>857</v>
      </c>
      <c r="E4141" t="s">
        <v>670</v>
      </c>
      <c r="F4141" t="s">
        <v>670</v>
      </c>
      <c r="G4141" t="str">
        <f t="shared" si="128"/>
        <v>Indonesia to EU27</v>
      </c>
      <c r="H4141">
        <v>2017</v>
      </c>
      <c r="I4141" t="s">
        <v>724</v>
      </c>
      <c r="J4141">
        <v>6</v>
      </c>
      <c r="K4141">
        <v>104.96599999999999</v>
      </c>
      <c r="L4141" s="1">
        <f t="shared" si="129"/>
        <v>0.10496599999999999</v>
      </c>
    </row>
    <row r="4142" spans="1:12" ht="14.45">
      <c r="A4142" t="s">
        <v>723</v>
      </c>
      <c r="B4142" t="s">
        <v>856</v>
      </c>
      <c r="C4142">
        <v>842139</v>
      </c>
      <c r="D4142" t="s">
        <v>857</v>
      </c>
      <c r="E4142" t="s">
        <v>147</v>
      </c>
      <c r="F4142" t="s">
        <v>292</v>
      </c>
      <c r="G4142" t="str">
        <f t="shared" si="128"/>
        <v>Indonesia to World</v>
      </c>
      <c r="H4142">
        <v>2012</v>
      </c>
      <c r="I4142" t="s">
        <v>724</v>
      </c>
      <c r="J4142">
        <v>6</v>
      </c>
      <c r="K4142">
        <v>8941.69</v>
      </c>
      <c r="L4142" s="1">
        <f t="shared" si="129"/>
        <v>8.9416900000000012</v>
      </c>
    </row>
    <row r="4143" spans="1:12" ht="14.45">
      <c r="A4143" t="s">
        <v>723</v>
      </c>
      <c r="B4143" t="s">
        <v>856</v>
      </c>
      <c r="C4143">
        <v>842139</v>
      </c>
      <c r="D4143" t="s">
        <v>857</v>
      </c>
      <c r="E4143" t="s">
        <v>147</v>
      </c>
      <c r="F4143" t="s">
        <v>292</v>
      </c>
      <c r="G4143" t="str">
        <f t="shared" si="128"/>
        <v>Indonesia to World</v>
      </c>
      <c r="H4143">
        <v>2013</v>
      </c>
      <c r="I4143" t="s">
        <v>724</v>
      </c>
      <c r="J4143">
        <v>6</v>
      </c>
      <c r="K4143">
        <v>5283.9160000000002</v>
      </c>
      <c r="L4143" s="1">
        <f t="shared" si="129"/>
        <v>5.2839160000000005</v>
      </c>
    </row>
    <row r="4144" spans="1:12" ht="14.45">
      <c r="A4144" t="s">
        <v>723</v>
      </c>
      <c r="B4144" t="s">
        <v>856</v>
      </c>
      <c r="C4144">
        <v>842139</v>
      </c>
      <c r="D4144" t="s">
        <v>857</v>
      </c>
      <c r="E4144" t="s">
        <v>147</v>
      </c>
      <c r="F4144" t="s">
        <v>292</v>
      </c>
      <c r="G4144" t="str">
        <f t="shared" si="128"/>
        <v>Indonesia to World</v>
      </c>
      <c r="H4144">
        <v>2014</v>
      </c>
      <c r="I4144" t="s">
        <v>724</v>
      </c>
      <c r="J4144">
        <v>6</v>
      </c>
      <c r="K4144">
        <v>6498.4889999999996</v>
      </c>
      <c r="L4144" s="1">
        <f t="shared" si="129"/>
        <v>6.4984889999999993</v>
      </c>
    </row>
    <row r="4145" spans="1:12" ht="14.45">
      <c r="A4145" t="s">
        <v>723</v>
      </c>
      <c r="B4145" t="s">
        <v>856</v>
      </c>
      <c r="C4145">
        <v>842139</v>
      </c>
      <c r="D4145" t="s">
        <v>857</v>
      </c>
      <c r="E4145" t="s">
        <v>147</v>
      </c>
      <c r="F4145" t="s">
        <v>292</v>
      </c>
      <c r="G4145" t="str">
        <f t="shared" si="128"/>
        <v>Indonesia to World</v>
      </c>
      <c r="H4145">
        <v>2015</v>
      </c>
      <c r="I4145" t="s">
        <v>724</v>
      </c>
      <c r="J4145">
        <v>6</v>
      </c>
      <c r="K4145">
        <v>8273.6419999999998</v>
      </c>
      <c r="L4145" s="1">
        <f t="shared" si="129"/>
        <v>8.2736420000000006</v>
      </c>
    </row>
    <row r="4146" spans="1:12" ht="14.45">
      <c r="A4146" t="s">
        <v>723</v>
      </c>
      <c r="B4146" t="s">
        <v>856</v>
      </c>
      <c r="C4146">
        <v>842139</v>
      </c>
      <c r="D4146" t="s">
        <v>857</v>
      </c>
      <c r="E4146" t="s">
        <v>147</v>
      </c>
      <c r="F4146" t="s">
        <v>292</v>
      </c>
      <c r="G4146" t="str">
        <f t="shared" si="128"/>
        <v>Indonesia to World</v>
      </c>
      <c r="H4146">
        <v>2016</v>
      </c>
      <c r="I4146" t="s">
        <v>724</v>
      </c>
      <c r="J4146">
        <v>6</v>
      </c>
      <c r="K4146">
        <v>5213.7349999999997</v>
      </c>
      <c r="L4146" s="1">
        <f t="shared" si="129"/>
        <v>5.2137349999999998</v>
      </c>
    </row>
    <row r="4147" spans="1:12" ht="14.45">
      <c r="A4147" t="s">
        <v>723</v>
      </c>
      <c r="B4147" t="s">
        <v>856</v>
      </c>
      <c r="C4147">
        <v>842139</v>
      </c>
      <c r="D4147" t="s">
        <v>857</v>
      </c>
      <c r="E4147" t="s">
        <v>147</v>
      </c>
      <c r="F4147" t="s">
        <v>292</v>
      </c>
      <c r="G4147" t="str">
        <f t="shared" si="128"/>
        <v>Indonesia to World</v>
      </c>
      <c r="H4147">
        <v>2017</v>
      </c>
      <c r="I4147" t="s">
        <v>724</v>
      </c>
      <c r="J4147">
        <v>6</v>
      </c>
      <c r="K4147">
        <v>5475.4620000000004</v>
      </c>
      <c r="L4147" s="1">
        <f t="shared" si="129"/>
        <v>5.4754620000000003</v>
      </c>
    </row>
    <row r="4148" spans="1:12" ht="14.45">
      <c r="A4148" t="s">
        <v>723</v>
      </c>
      <c r="B4148" t="s">
        <v>856</v>
      </c>
      <c r="C4148">
        <v>842139</v>
      </c>
      <c r="D4148" t="s">
        <v>857</v>
      </c>
      <c r="E4148" t="s">
        <v>670</v>
      </c>
      <c r="F4148" t="s">
        <v>670</v>
      </c>
      <c r="G4148" t="str">
        <f t="shared" si="128"/>
        <v>Indonesia to EU27</v>
      </c>
      <c r="H4148">
        <v>2012</v>
      </c>
      <c r="I4148" t="s">
        <v>724</v>
      </c>
      <c r="J4148">
        <v>6</v>
      </c>
      <c r="K4148">
        <v>653.47500000000002</v>
      </c>
      <c r="L4148" s="1">
        <f t="shared" si="129"/>
        <v>0.65347500000000003</v>
      </c>
    </row>
    <row r="4149" spans="1:12" ht="14.45">
      <c r="A4149" t="s">
        <v>723</v>
      </c>
      <c r="B4149" t="s">
        <v>856</v>
      </c>
      <c r="C4149">
        <v>842139</v>
      </c>
      <c r="D4149" t="s">
        <v>857</v>
      </c>
      <c r="E4149" t="s">
        <v>670</v>
      </c>
      <c r="F4149" t="s">
        <v>670</v>
      </c>
      <c r="G4149" t="str">
        <f t="shared" si="128"/>
        <v>Indonesia to EU27</v>
      </c>
      <c r="H4149">
        <v>2013</v>
      </c>
      <c r="I4149" t="s">
        <v>724</v>
      </c>
      <c r="J4149">
        <v>6</v>
      </c>
      <c r="K4149">
        <v>122.72499999999999</v>
      </c>
      <c r="L4149" s="1">
        <f t="shared" si="129"/>
        <v>0.122725</v>
      </c>
    </row>
    <row r="4150" spans="1:12" ht="14.45">
      <c r="A4150" t="s">
        <v>723</v>
      </c>
      <c r="B4150" t="s">
        <v>856</v>
      </c>
      <c r="C4150">
        <v>842139</v>
      </c>
      <c r="D4150" t="s">
        <v>857</v>
      </c>
      <c r="E4150" t="s">
        <v>670</v>
      </c>
      <c r="F4150" t="s">
        <v>670</v>
      </c>
      <c r="G4150" t="str">
        <f t="shared" si="128"/>
        <v>Indonesia to EU27</v>
      </c>
      <c r="H4150">
        <v>2014</v>
      </c>
      <c r="I4150" t="s">
        <v>724</v>
      </c>
      <c r="J4150">
        <v>6</v>
      </c>
      <c r="K4150">
        <v>185.517</v>
      </c>
      <c r="L4150" s="1">
        <f t="shared" si="129"/>
        <v>0.18551699999999999</v>
      </c>
    </row>
    <row r="4151" spans="1:12" ht="14.45">
      <c r="A4151" t="s">
        <v>723</v>
      </c>
      <c r="B4151" t="s">
        <v>856</v>
      </c>
      <c r="C4151">
        <v>842139</v>
      </c>
      <c r="D4151" t="s">
        <v>857</v>
      </c>
      <c r="E4151" t="s">
        <v>670</v>
      </c>
      <c r="F4151" t="s">
        <v>670</v>
      </c>
      <c r="G4151" t="str">
        <f t="shared" si="128"/>
        <v>Indonesia to EU27</v>
      </c>
      <c r="H4151">
        <v>2015</v>
      </c>
      <c r="I4151" t="s">
        <v>724</v>
      </c>
      <c r="J4151">
        <v>6</v>
      </c>
      <c r="K4151">
        <v>42.622999999999998</v>
      </c>
      <c r="L4151" s="1">
        <f t="shared" si="129"/>
        <v>4.2622999999999994E-2</v>
      </c>
    </row>
    <row r="4152" spans="1:12" ht="14.45">
      <c r="A4152" t="s">
        <v>723</v>
      </c>
      <c r="B4152" t="s">
        <v>856</v>
      </c>
      <c r="C4152">
        <v>842139</v>
      </c>
      <c r="D4152" t="s">
        <v>857</v>
      </c>
      <c r="E4152" t="s">
        <v>670</v>
      </c>
      <c r="F4152" t="s">
        <v>670</v>
      </c>
      <c r="G4152" t="str">
        <f t="shared" si="128"/>
        <v>Indonesia to EU27</v>
      </c>
      <c r="H4152">
        <v>2016</v>
      </c>
      <c r="I4152" t="s">
        <v>724</v>
      </c>
      <c r="J4152">
        <v>6</v>
      </c>
      <c r="K4152">
        <v>60.369</v>
      </c>
      <c r="L4152" s="1">
        <f t="shared" si="129"/>
        <v>6.0368999999999999E-2</v>
      </c>
    </row>
    <row r="4153" spans="1:12" ht="14.45">
      <c r="A4153" t="s">
        <v>723</v>
      </c>
      <c r="B4153" t="s">
        <v>856</v>
      </c>
      <c r="C4153">
        <v>842139</v>
      </c>
      <c r="D4153" t="s">
        <v>857</v>
      </c>
      <c r="E4153" t="s">
        <v>670</v>
      </c>
      <c r="F4153" t="s">
        <v>670</v>
      </c>
      <c r="G4153" t="str">
        <f t="shared" si="128"/>
        <v>Indonesia to EU27</v>
      </c>
      <c r="H4153">
        <v>2017</v>
      </c>
      <c r="I4153" t="s">
        <v>724</v>
      </c>
      <c r="J4153">
        <v>6</v>
      </c>
      <c r="K4153">
        <v>252.26</v>
      </c>
      <c r="L4153" s="1">
        <f t="shared" si="129"/>
        <v>0.25225999999999998</v>
      </c>
    </row>
    <row r="4154" spans="1:12" ht="14.45">
      <c r="A4154" t="s">
        <v>723</v>
      </c>
      <c r="B4154" t="s">
        <v>856</v>
      </c>
      <c r="C4154">
        <v>847989</v>
      </c>
      <c r="D4154" t="s">
        <v>857</v>
      </c>
      <c r="E4154" t="s">
        <v>147</v>
      </c>
      <c r="F4154" t="s">
        <v>292</v>
      </c>
      <c r="G4154" t="str">
        <f t="shared" si="128"/>
        <v>Indonesia to World</v>
      </c>
      <c r="H4154">
        <v>2012</v>
      </c>
      <c r="I4154" t="s">
        <v>724</v>
      </c>
      <c r="J4154">
        <v>6</v>
      </c>
      <c r="K4154">
        <v>78558.131999999998</v>
      </c>
      <c r="L4154" s="1">
        <f t="shared" si="129"/>
        <v>78.558132000000001</v>
      </c>
    </row>
    <row r="4155" spans="1:12" ht="14.45">
      <c r="A4155" t="s">
        <v>723</v>
      </c>
      <c r="B4155" t="s">
        <v>856</v>
      </c>
      <c r="C4155">
        <v>847989</v>
      </c>
      <c r="D4155" t="s">
        <v>857</v>
      </c>
      <c r="E4155" t="s">
        <v>147</v>
      </c>
      <c r="F4155" t="s">
        <v>292</v>
      </c>
      <c r="G4155" t="str">
        <f t="shared" si="128"/>
        <v>Indonesia to World</v>
      </c>
      <c r="H4155">
        <v>2013</v>
      </c>
      <c r="I4155" t="s">
        <v>724</v>
      </c>
      <c r="J4155">
        <v>6</v>
      </c>
      <c r="K4155">
        <v>49204.048000000003</v>
      </c>
      <c r="L4155" s="1">
        <f t="shared" si="129"/>
        <v>49.204048</v>
      </c>
    </row>
    <row r="4156" spans="1:12" ht="14.45">
      <c r="A4156" t="s">
        <v>723</v>
      </c>
      <c r="B4156" t="s">
        <v>856</v>
      </c>
      <c r="C4156">
        <v>847989</v>
      </c>
      <c r="D4156" t="s">
        <v>857</v>
      </c>
      <c r="E4156" t="s">
        <v>147</v>
      </c>
      <c r="F4156" t="s">
        <v>292</v>
      </c>
      <c r="G4156" t="str">
        <f t="shared" si="128"/>
        <v>Indonesia to World</v>
      </c>
      <c r="H4156">
        <v>2014</v>
      </c>
      <c r="I4156" t="s">
        <v>724</v>
      </c>
      <c r="J4156">
        <v>6</v>
      </c>
      <c r="K4156">
        <v>23344.34</v>
      </c>
      <c r="L4156" s="1">
        <f t="shared" si="129"/>
        <v>23.344339999999999</v>
      </c>
    </row>
    <row r="4157" spans="1:12" ht="14.45">
      <c r="A4157" t="s">
        <v>723</v>
      </c>
      <c r="B4157" t="s">
        <v>856</v>
      </c>
      <c r="C4157">
        <v>847989</v>
      </c>
      <c r="D4157" t="s">
        <v>857</v>
      </c>
      <c r="E4157" t="s">
        <v>147</v>
      </c>
      <c r="F4157" t="s">
        <v>292</v>
      </c>
      <c r="G4157" t="str">
        <f t="shared" si="128"/>
        <v>Indonesia to World</v>
      </c>
      <c r="H4157">
        <v>2015</v>
      </c>
      <c r="I4157" t="s">
        <v>724</v>
      </c>
      <c r="J4157">
        <v>6</v>
      </c>
      <c r="K4157">
        <v>25207.3</v>
      </c>
      <c r="L4157" s="1">
        <f t="shared" si="129"/>
        <v>25.2073</v>
      </c>
    </row>
    <row r="4158" spans="1:12" ht="14.45">
      <c r="A4158" t="s">
        <v>723</v>
      </c>
      <c r="B4158" t="s">
        <v>856</v>
      </c>
      <c r="C4158">
        <v>847989</v>
      </c>
      <c r="D4158" t="s">
        <v>857</v>
      </c>
      <c r="E4158" t="s">
        <v>147</v>
      </c>
      <c r="F4158" t="s">
        <v>292</v>
      </c>
      <c r="G4158" t="str">
        <f t="shared" si="128"/>
        <v>Indonesia to World</v>
      </c>
      <c r="H4158">
        <v>2016</v>
      </c>
      <c r="I4158" t="s">
        <v>724</v>
      </c>
      <c r="J4158">
        <v>6</v>
      </c>
      <c r="K4158">
        <v>21154.942999999999</v>
      </c>
      <c r="L4158" s="1">
        <f t="shared" si="129"/>
        <v>21.154942999999999</v>
      </c>
    </row>
    <row r="4159" spans="1:12" ht="14.45">
      <c r="A4159" t="s">
        <v>723</v>
      </c>
      <c r="B4159" t="s">
        <v>856</v>
      </c>
      <c r="C4159">
        <v>847989</v>
      </c>
      <c r="D4159" t="s">
        <v>857</v>
      </c>
      <c r="E4159" t="s">
        <v>147</v>
      </c>
      <c r="F4159" t="s">
        <v>292</v>
      </c>
      <c r="G4159" t="str">
        <f t="shared" si="128"/>
        <v>Indonesia to World</v>
      </c>
      <c r="H4159">
        <v>2017</v>
      </c>
      <c r="I4159" t="s">
        <v>724</v>
      </c>
      <c r="J4159">
        <v>6</v>
      </c>
      <c r="K4159">
        <v>13085.821</v>
      </c>
      <c r="L4159" s="1">
        <f t="shared" si="129"/>
        <v>13.085820999999999</v>
      </c>
    </row>
    <row r="4160" spans="1:12" ht="14.45">
      <c r="A4160" t="s">
        <v>723</v>
      </c>
      <c r="B4160" t="s">
        <v>856</v>
      </c>
      <c r="C4160">
        <v>847989</v>
      </c>
      <c r="D4160" t="s">
        <v>857</v>
      </c>
      <c r="E4160" t="s">
        <v>670</v>
      </c>
      <c r="F4160" t="s">
        <v>670</v>
      </c>
      <c r="G4160" t="str">
        <f t="shared" si="128"/>
        <v>Indonesia to EU27</v>
      </c>
      <c r="H4160">
        <v>2012</v>
      </c>
      <c r="I4160" t="s">
        <v>724</v>
      </c>
      <c r="J4160">
        <v>6</v>
      </c>
      <c r="K4160">
        <v>33535.446000000004</v>
      </c>
      <c r="L4160" s="1">
        <f t="shared" si="129"/>
        <v>33.535446</v>
      </c>
    </row>
    <row r="4161" spans="1:12" ht="14.45">
      <c r="A4161" t="s">
        <v>723</v>
      </c>
      <c r="B4161" t="s">
        <v>856</v>
      </c>
      <c r="C4161">
        <v>847989</v>
      </c>
      <c r="D4161" t="s">
        <v>857</v>
      </c>
      <c r="E4161" t="s">
        <v>670</v>
      </c>
      <c r="F4161" t="s">
        <v>670</v>
      </c>
      <c r="G4161" t="str">
        <f t="shared" si="128"/>
        <v>Indonesia to EU27</v>
      </c>
      <c r="H4161">
        <v>2013</v>
      </c>
      <c r="I4161" t="s">
        <v>724</v>
      </c>
      <c r="J4161">
        <v>6</v>
      </c>
      <c r="K4161">
        <v>28172.501</v>
      </c>
      <c r="L4161" s="1">
        <f t="shared" si="129"/>
        <v>28.172501</v>
      </c>
    </row>
    <row r="4162" spans="1:12" ht="14.45">
      <c r="A4162" t="s">
        <v>723</v>
      </c>
      <c r="B4162" t="s">
        <v>856</v>
      </c>
      <c r="C4162">
        <v>847989</v>
      </c>
      <c r="D4162" t="s">
        <v>857</v>
      </c>
      <c r="E4162" t="s">
        <v>670</v>
      </c>
      <c r="F4162" t="s">
        <v>670</v>
      </c>
      <c r="G4162" t="str">
        <f t="shared" si="128"/>
        <v>Indonesia to EU27</v>
      </c>
      <c r="H4162">
        <v>2014</v>
      </c>
      <c r="I4162" t="s">
        <v>724</v>
      </c>
      <c r="J4162">
        <v>6</v>
      </c>
      <c r="K4162">
        <v>10311.191000000001</v>
      </c>
      <c r="L4162" s="1">
        <f t="shared" si="129"/>
        <v>10.311191000000001</v>
      </c>
    </row>
    <row r="4163" spans="1:12" ht="14.45">
      <c r="A4163" t="s">
        <v>723</v>
      </c>
      <c r="B4163" t="s">
        <v>856</v>
      </c>
      <c r="C4163">
        <v>847989</v>
      </c>
      <c r="D4163" t="s">
        <v>857</v>
      </c>
      <c r="E4163" t="s">
        <v>670</v>
      </c>
      <c r="F4163" t="s">
        <v>670</v>
      </c>
      <c r="G4163" t="str">
        <f t="shared" si="128"/>
        <v>Indonesia to EU27</v>
      </c>
      <c r="H4163">
        <v>2015</v>
      </c>
      <c r="I4163" t="s">
        <v>724</v>
      </c>
      <c r="J4163">
        <v>6</v>
      </c>
      <c r="K4163">
        <v>13038.773999999999</v>
      </c>
      <c r="L4163" s="1">
        <f t="shared" si="129"/>
        <v>13.038774</v>
      </c>
    </row>
    <row r="4164" spans="1:12" ht="14.45">
      <c r="A4164" t="s">
        <v>723</v>
      </c>
      <c r="B4164" t="s">
        <v>856</v>
      </c>
      <c r="C4164">
        <v>847989</v>
      </c>
      <c r="D4164" t="s">
        <v>857</v>
      </c>
      <c r="E4164" t="s">
        <v>670</v>
      </c>
      <c r="F4164" t="s">
        <v>670</v>
      </c>
      <c r="G4164" t="str">
        <f t="shared" si="128"/>
        <v>Indonesia to EU27</v>
      </c>
      <c r="H4164">
        <v>2016</v>
      </c>
      <c r="I4164" t="s">
        <v>724</v>
      </c>
      <c r="J4164">
        <v>6</v>
      </c>
      <c r="K4164">
        <v>12840.674999999999</v>
      </c>
      <c r="L4164" s="1">
        <f t="shared" si="129"/>
        <v>12.840674999999999</v>
      </c>
    </row>
    <row r="4165" spans="1:12" ht="14.45">
      <c r="A4165" t="s">
        <v>723</v>
      </c>
      <c r="B4165" t="s">
        <v>856</v>
      </c>
      <c r="C4165">
        <v>847989</v>
      </c>
      <c r="D4165" t="s">
        <v>857</v>
      </c>
      <c r="E4165" t="s">
        <v>670</v>
      </c>
      <c r="F4165" t="s">
        <v>670</v>
      </c>
      <c r="G4165" t="str">
        <f t="shared" si="128"/>
        <v>Indonesia to EU27</v>
      </c>
      <c r="H4165">
        <v>2017</v>
      </c>
      <c r="I4165" t="s">
        <v>724</v>
      </c>
      <c r="J4165">
        <v>6</v>
      </c>
      <c r="K4165">
        <v>4350.1270000000004</v>
      </c>
      <c r="L4165" s="1">
        <f t="shared" si="129"/>
        <v>4.3501270000000005</v>
      </c>
    </row>
    <row r="4166" spans="1:12" ht="14.45">
      <c r="A4166" t="s">
        <v>723</v>
      </c>
      <c r="B4166" t="s">
        <v>858</v>
      </c>
      <c r="C4166">
        <v>730900</v>
      </c>
      <c r="D4166" t="s">
        <v>859</v>
      </c>
      <c r="E4166" t="s">
        <v>147</v>
      </c>
      <c r="F4166" t="s">
        <v>292</v>
      </c>
      <c r="G4166" t="str">
        <f t="shared" si="128"/>
        <v>India to World</v>
      </c>
      <c r="H4166">
        <v>2013</v>
      </c>
      <c r="I4166" t="s">
        <v>724</v>
      </c>
      <c r="J4166">
        <v>6</v>
      </c>
      <c r="K4166">
        <v>32874.737999999998</v>
      </c>
      <c r="L4166" s="1">
        <f t="shared" si="129"/>
        <v>32.874738000000001</v>
      </c>
    </row>
    <row r="4167" spans="1:12" ht="14.45">
      <c r="A4167" t="s">
        <v>723</v>
      </c>
      <c r="B4167" t="s">
        <v>858</v>
      </c>
      <c r="C4167">
        <v>730900</v>
      </c>
      <c r="D4167" t="s">
        <v>859</v>
      </c>
      <c r="E4167" t="s">
        <v>147</v>
      </c>
      <c r="F4167" t="s">
        <v>292</v>
      </c>
      <c r="G4167" t="str">
        <f t="shared" si="128"/>
        <v>India to World</v>
      </c>
      <c r="H4167">
        <v>2014</v>
      </c>
      <c r="I4167" t="s">
        <v>724</v>
      </c>
      <c r="J4167">
        <v>6</v>
      </c>
      <c r="K4167">
        <v>26602.463</v>
      </c>
      <c r="L4167" s="1">
        <f t="shared" si="129"/>
        <v>26.602463</v>
      </c>
    </row>
    <row r="4168" spans="1:12" ht="14.45">
      <c r="A4168" t="s">
        <v>723</v>
      </c>
      <c r="B4168" t="s">
        <v>858</v>
      </c>
      <c r="C4168">
        <v>730900</v>
      </c>
      <c r="D4168" t="s">
        <v>859</v>
      </c>
      <c r="E4168" t="s">
        <v>147</v>
      </c>
      <c r="F4168" t="s">
        <v>292</v>
      </c>
      <c r="G4168" t="str">
        <f t="shared" si="128"/>
        <v>India to World</v>
      </c>
      <c r="H4168">
        <v>2015</v>
      </c>
      <c r="I4168" t="s">
        <v>724</v>
      </c>
      <c r="J4168">
        <v>6</v>
      </c>
      <c r="K4168">
        <v>26755.335999999999</v>
      </c>
      <c r="L4168" s="1">
        <f t="shared" si="129"/>
        <v>26.755336</v>
      </c>
    </row>
    <row r="4169" spans="1:12" ht="14.45">
      <c r="A4169" t="s">
        <v>723</v>
      </c>
      <c r="B4169" t="s">
        <v>858</v>
      </c>
      <c r="C4169">
        <v>730900</v>
      </c>
      <c r="D4169" t="s">
        <v>859</v>
      </c>
      <c r="E4169" t="s">
        <v>147</v>
      </c>
      <c r="F4169" t="s">
        <v>292</v>
      </c>
      <c r="G4169" t="str">
        <f t="shared" ref="G4169:G4232" si="130">CONCATENATE(D4169, " to ", F4169)</f>
        <v>India to World</v>
      </c>
      <c r="H4169">
        <v>2016</v>
      </c>
      <c r="I4169" t="s">
        <v>724</v>
      </c>
      <c r="J4169">
        <v>6</v>
      </c>
      <c r="K4169">
        <v>32822.885000000002</v>
      </c>
      <c r="L4169" s="1">
        <f t="shared" ref="L4169:L4232" si="131">K4169/1000</f>
        <v>32.822884999999999</v>
      </c>
    </row>
    <row r="4170" spans="1:12" ht="14.45">
      <c r="A4170" t="s">
        <v>723</v>
      </c>
      <c r="B4170" t="s">
        <v>858</v>
      </c>
      <c r="C4170">
        <v>730900</v>
      </c>
      <c r="D4170" t="s">
        <v>859</v>
      </c>
      <c r="E4170" t="s">
        <v>147</v>
      </c>
      <c r="F4170" t="s">
        <v>292</v>
      </c>
      <c r="G4170" t="str">
        <f t="shared" si="130"/>
        <v>India to World</v>
      </c>
      <c r="H4170">
        <v>2017</v>
      </c>
      <c r="I4170" t="s">
        <v>724</v>
      </c>
      <c r="J4170">
        <v>6</v>
      </c>
      <c r="K4170">
        <v>32370.181</v>
      </c>
      <c r="L4170" s="1">
        <f t="shared" si="131"/>
        <v>32.370181000000002</v>
      </c>
    </row>
    <row r="4171" spans="1:12" ht="14.45">
      <c r="A4171" t="s">
        <v>723</v>
      </c>
      <c r="B4171" t="s">
        <v>858</v>
      </c>
      <c r="C4171">
        <v>730900</v>
      </c>
      <c r="D4171" t="s">
        <v>859</v>
      </c>
      <c r="E4171" t="s">
        <v>670</v>
      </c>
      <c r="F4171" t="s">
        <v>670</v>
      </c>
      <c r="G4171" t="str">
        <f t="shared" si="130"/>
        <v>India to EU27</v>
      </c>
      <c r="H4171">
        <v>2013</v>
      </c>
      <c r="I4171" t="s">
        <v>724</v>
      </c>
      <c r="J4171">
        <v>6</v>
      </c>
      <c r="K4171">
        <v>228.47399999999999</v>
      </c>
      <c r="L4171" s="1">
        <f t="shared" si="131"/>
        <v>0.22847399999999998</v>
      </c>
    </row>
    <row r="4172" spans="1:12" ht="14.45">
      <c r="A4172" t="s">
        <v>723</v>
      </c>
      <c r="B4172" t="s">
        <v>858</v>
      </c>
      <c r="C4172">
        <v>730900</v>
      </c>
      <c r="D4172" t="s">
        <v>859</v>
      </c>
      <c r="E4172" t="s">
        <v>670</v>
      </c>
      <c r="F4172" t="s">
        <v>670</v>
      </c>
      <c r="G4172" t="str">
        <f t="shared" si="130"/>
        <v>India to EU27</v>
      </c>
      <c r="H4172">
        <v>2014</v>
      </c>
      <c r="I4172" t="s">
        <v>724</v>
      </c>
      <c r="J4172">
        <v>6</v>
      </c>
      <c r="K4172">
        <v>1190.2429999999999</v>
      </c>
      <c r="L4172" s="1">
        <f t="shared" si="131"/>
        <v>1.1902429999999999</v>
      </c>
    </row>
    <row r="4173" spans="1:12" ht="14.45">
      <c r="A4173" t="s">
        <v>723</v>
      </c>
      <c r="B4173" t="s">
        <v>858</v>
      </c>
      <c r="C4173">
        <v>730900</v>
      </c>
      <c r="D4173" t="s">
        <v>859</v>
      </c>
      <c r="E4173" t="s">
        <v>670</v>
      </c>
      <c r="F4173" t="s">
        <v>670</v>
      </c>
      <c r="G4173" t="str">
        <f t="shared" si="130"/>
        <v>India to EU27</v>
      </c>
      <c r="H4173">
        <v>2015</v>
      </c>
      <c r="I4173" t="s">
        <v>724</v>
      </c>
      <c r="J4173">
        <v>6</v>
      </c>
      <c r="K4173">
        <v>725.63800000000003</v>
      </c>
      <c r="L4173" s="1">
        <f t="shared" si="131"/>
        <v>0.72563800000000001</v>
      </c>
    </row>
    <row r="4174" spans="1:12" ht="14.45">
      <c r="A4174" t="s">
        <v>723</v>
      </c>
      <c r="B4174" t="s">
        <v>858</v>
      </c>
      <c r="C4174">
        <v>730900</v>
      </c>
      <c r="D4174" t="s">
        <v>859</v>
      </c>
      <c r="E4174" t="s">
        <v>670</v>
      </c>
      <c r="F4174" t="s">
        <v>670</v>
      </c>
      <c r="G4174" t="str">
        <f t="shared" si="130"/>
        <v>India to EU27</v>
      </c>
      <c r="H4174">
        <v>2016</v>
      </c>
      <c r="I4174" t="s">
        <v>724</v>
      </c>
      <c r="J4174">
        <v>6</v>
      </c>
      <c r="K4174">
        <v>1400.6320000000001</v>
      </c>
      <c r="L4174" s="1">
        <f t="shared" si="131"/>
        <v>1.4006320000000001</v>
      </c>
    </row>
    <row r="4175" spans="1:12" ht="14.45">
      <c r="A4175" t="s">
        <v>723</v>
      </c>
      <c r="B4175" t="s">
        <v>858</v>
      </c>
      <c r="C4175">
        <v>730900</v>
      </c>
      <c r="D4175" t="s">
        <v>859</v>
      </c>
      <c r="E4175" t="s">
        <v>670</v>
      </c>
      <c r="F4175" t="s">
        <v>670</v>
      </c>
      <c r="G4175" t="str">
        <f t="shared" si="130"/>
        <v>India to EU27</v>
      </c>
      <c r="H4175">
        <v>2017</v>
      </c>
      <c r="I4175" t="s">
        <v>724</v>
      </c>
      <c r="J4175">
        <v>6</v>
      </c>
      <c r="K4175">
        <v>1827.547</v>
      </c>
      <c r="L4175" s="1">
        <f t="shared" si="131"/>
        <v>1.827547</v>
      </c>
    </row>
    <row r="4176" spans="1:12" ht="14.45">
      <c r="A4176" t="s">
        <v>723</v>
      </c>
      <c r="B4176" t="s">
        <v>858</v>
      </c>
      <c r="C4176">
        <v>741999</v>
      </c>
      <c r="D4176" t="s">
        <v>859</v>
      </c>
      <c r="E4176" t="s">
        <v>147</v>
      </c>
      <c r="F4176" t="s">
        <v>292</v>
      </c>
      <c r="G4176" t="str">
        <f t="shared" si="130"/>
        <v>India to World</v>
      </c>
      <c r="H4176">
        <v>2013</v>
      </c>
      <c r="I4176" t="s">
        <v>724</v>
      </c>
      <c r="J4176">
        <v>6</v>
      </c>
      <c r="K4176">
        <v>402634.51500000001</v>
      </c>
      <c r="L4176" s="1">
        <f t="shared" si="131"/>
        <v>402.63451500000002</v>
      </c>
    </row>
    <row r="4177" spans="1:12" ht="14.45">
      <c r="A4177" t="s">
        <v>723</v>
      </c>
      <c r="B4177" t="s">
        <v>858</v>
      </c>
      <c r="C4177">
        <v>741999</v>
      </c>
      <c r="D4177" t="s">
        <v>859</v>
      </c>
      <c r="E4177" t="s">
        <v>147</v>
      </c>
      <c r="F4177" t="s">
        <v>292</v>
      </c>
      <c r="G4177" t="str">
        <f t="shared" si="130"/>
        <v>India to World</v>
      </c>
      <c r="H4177">
        <v>2014</v>
      </c>
      <c r="I4177" t="s">
        <v>724</v>
      </c>
      <c r="J4177">
        <v>6</v>
      </c>
      <c r="K4177">
        <v>553138.19999999995</v>
      </c>
      <c r="L4177" s="1">
        <f t="shared" si="131"/>
        <v>553.13819999999998</v>
      </c>
    </row>
    <row r="4178" spans="1:12" ht="14.45">
      <c r="A4178" t="s">
        <v>723</v>
      </c>
      <c r="B4178" t="s">
        <v>858</v>
      </c>
      <c r="C4178">
        <v>741999</v>
      </c>
      <c r="D4178" t="s">
        <v>859</v>
      </c>
      <c r="E4178" t="s">
        <v>147</v>
      </c>
      <c r="F4178" t="s">
        <v>292</v>
      </c>
      <c r="G4178" t="str">
        <f t="shared" si="130"/>
        <v>India to World</v>
      </c>
      <c r="H4178">
        <v>2015</v>
      </c>
      <c r="I4178" t="s">
        <v>724</v>
      </c>
      <c r="J4178">
        <v>6</v>
      </c>
      <c r="K4178">
        <v>437541.038</v>
      </c>
      <c r="L4178" s="1">
        <f t="shared" si="131"/>
        <v>437.54103800000001</v>
      </c>
    </row>
    <row r="4179" spans="1:12" ht="14.45">
      <c r="A4179" t="s">
        <v>723</v>
      </c>
      <c r="B4179" t="s">
        <v>858</v>
      </c>
      <c r="C4179">
        <v>741999</v>
      </c>
      <c r="D4179" t="s">
        <v>859</v>
      </c>
      <c r="E4179" t="s">
        <v>147</v>
      </c>
      <c r="F4179" t="s">
        <v>292</v>
      </c>
      <c r="G4179" t="str">
        <f t="shared" si="130"/>
        <v>India to World</v>
      </c>
      <c r="H4179">
        <v>2016</v>
      </c>
      <c r="I4179" t="s">
        <v>724</v>
      </c>
      <c r="J4179">
        <v>6</v>
      </c>
      <c r="K4179">
        <v>490308.66600000003</v>
      </c>
      <c r="L4179" s="1">
        <f t="shared" si="131"/>
        <v>490.30866600000002</v>
      </c>
    </row>
    <row r="4180" spans="1:12" ht="14.45">
      <c r="A4180" t="s">
        <v>723</v>
      </c>
      <c r="B4180" t="s">
        <v>858</v>
      </c>
      <c r="C4180">
        <v>741999</v>
      </c>
      <c r="D4180" t="s">
        <v>859</v>
      </c>
      <c r="E4180" t="s">
        <v>147</v>
      </c>
      <c r="F4180" t="s">
        <v>292</v>
      </c>
      <c r="G4180" t="str">
        <f t="shared" si="130"/>
        <v>India to World</v>
      </c>
      <c r="H4180">
        <v>2017</v>
      </c>
      <c r="I4180" t="s">
        <v>724</v>
      </c>
      <c r="J4180">
        <v>6</v>
      </c>
      <c r="K4180">
        <v>480152.08600000001</v>
      </c>
      <c r="L4180" s="1">
        <f t="shared" si="131"/>
        <v>480.152086</v>
      </c>
    </row>
    <row r="4181" spans="1:12" ht="14.45">
      <c r="A4181" t="s">
        <v>723</v>
      </c>
      <c r="B4181" t="s">
        <v>858</v>
      </c>
      <c r="C4181">
        <v>741999</v>
      </c>
      <c r="D4181" t="s">
        <v>859</v>
      </c>
      <c r="E4181" t="s">
        <v>670</v>
      </c>
      <c r="F4181" t="s">
        <v>670</v>
      </c>
      <c r="G4181" t="str">
        <f t="shared" si="130"/>
        <v>India to EU27</v>
      </c>
      <c r="H4181">
        <v>2013</v>
      </c>
      <c r="I4181" t="s">
        <v>724</v>
      </c>
      <c r="J4181">
        <v>6</v>
      </c>
      <c r="K4181">
        <v>72836.847999999998</v>
      </c>
      <c r="L4181" s="1">
        <f t="shared" si="131"/>
        <v>72.836848000000003</v>
      </c>
    </row>
    <row r="4182" spans="1:12" ht="14.45">
      <c r="A4182" t="s">
        <v>723</v>
      </c>
      <c r="B4182" t="s">
        <v>858</v>
      </c>
      <c r="C4182">
        <v>741999</v>
      </c>
      <c r="D4182" t="s">
        <v>859</v>
      </c>
      <c r="E4182" t="s">
        <v>670</v>
      </c>
      <c r="F4182" t="s">
        <v>670</v>
      </c>
      <c r="G4182" t="str">
        <f t="shared" si="130"/>
        <v>India to EU27</v>
      </c>
      <c r="H4182">
        <v>2014</v>
      </c>
      <c r="I4182" t="s">
        <v>724</v>
      </c>
      <c r="J4182">
        <v>6</v>
      </c>
      <c r="K4182">
        <v>81216.501999999993</v>
      </c>
      <c r="L4182" s="1">
        <f t="shared" si="131"/>
        <v>81.216501999999991</v>
      </c>
    </row>
    <row r="4183" spans="1:12" ht="14.45">
      <c r="A4183" t="s">
        <v>723</v>
      </c>
      <c r="B4183" t="s">
        <v>858</v>
      </c>
      <c r="C4183">
        <v>741999</v>
      </c>
      <c r="D4183" t="s">
        <v>859</v>
      </c>
      <c r="E4183" t="s">
        <v>670</v>
      </c>
      <c r="F4183" t="s">
        <v>670</v>
      </c>
      <c r="G4183" t="str">
        <f t="shared" si="130"/>
        <v>India to EU27</v>
      </c>
      <c r="H4183">
        <v>2015</v>
      </c>
      <c r="I4183" t="s">
        <v>724</v>
      </c>
      <c r="J4183">
        <v>6</v>
      </c>
      <c r="K4183">
        <v>70598.349000000002</v>
      </c>
      <c r="L4183" s="1">
        <f t="shared" si="131"/>
        <v>70.598348999999999</v>
      </c>
    </row>
    <row r="4184" spans="1:12" ht="14.45">
      <c r="A4184" t="s">
        <v>723</v>
      </c>
      <c r="B4184" t="s">
        <v>858</v>
      </c>
      <c r="C4184">
        <v>741999</v>
      </c>
      <c r="D4184" t="s">
        <v>859</v>
      </c>
      <c r="E4184" t="s">
        <v>670</v>
      </c>
      <c r="F4184" t="s">
        <v>670</v>
      </c>
      <c r="G4184" t="str">
        <f t="shared" si="130"/>
        <v>India to EU27</v>
      </c>
      <c r="H4184">
        <v>2016</v>
      </c>
      <c r="I4184" t="s">
        <v>724</v>
      </c>
      <c r="J4184">
        <v>6</v>
      </c>
      <c r="K4184">
        <v>66969.247000000003</v>
      </c>
      <c r="L4184" s="1">
        <f t="shared" si="131"/>
        <v>66.96924700000001</v>
      </c>
    </row>
    <row r="4185" spans="1:12" ht="14.45">
      <c r="A4185" t="s">
        <v>723</v>
      </c>
      <c r="B4185" t="s">
        <v>858</v>
      </c>
      <c r="C4185">
        <v>741999</v>
      </c>
      <c r="D4185" t="s">
        <v>859</v>
      </c>
      <c r="E4185" t="s">
        <v>670</v>
      </c>
      <c r="F4185" t="s">
        <v>670</v>
      </c>
      <c r="G4185" t="str">
        <f t="shared" si="130"/>
        <v>India to EU27</v>
      </c>
      <c r="H4185">
        <v>2017</v>
      </c>
      <c r="I4185" t="s">
        <v>724</v>
      </c>
      <c r="J4185">
        <v>6</v>
      </c>
      <c r="K4185">
        <v>61797.036</v>
      </c>
      <c r="L4185" s="1">
        <f t="shared" si="131"/>
        <v>61.797035999999999</v>
      </c>
    </row>
    <row r="4186" spans="1:12" ht="14.45">
      <c r="A4186" t="s">
        <v>723</v>
      </c>
      <c r="B4186" t="s">
        <v>858</v>
      </c>
      <c r="C4186">
        <v>761100</v>
      </c>
      <c r="D4186" t="s">
        <v>859</v>
      </c>
      <c r="E4186" t="s">
        <v>147</v>
      </c>
      <c r="F4186" t="s">
        <v>292</v>
      </c>
      <c r="G4186" t="str">
        <f t="shared" si="130"/>
        <v>India to World</v>
      </c>
      <c r="H4186">
        <v>2013</v>
      </c>
      <c r="I4186" t="s">
        <v>724</v>
      </c>
      <c r="J4186">
        <v>6</v>
      </c>
      <c r="K4186">
        <v>117.70699999999999</v>
      </c>
      <c r="L4186" s="1">
        <f t="shared" si="131"/>
        <v>0.11770699999999999</v>
      </c>
    </row>
    <row r="4187" spans="1:12" ht="14.45">
      <c r="A4187" t="s">
        <v>723</v>
      </c>
      <c r="B4187" t="s">
        <v>858</v>
      </c>
      <c r="C4187">
        <v>761100</v>
      </c>
      <c r="D4187" t="s">
        <v>859</v>
      </c>
      <c r="E4187" t="s">
        <v>147</v>
      </c>
      <c r="F4187" t="s">
        <v>292</v>
      </c>
      <c r="G4187" t="str">
        <f t="shared" si="130"/>
        <v>India to World</v>
      </c>
      <c r="H4187">
        <v>2014</v>
      </c>
      <c r="I4187" t="s">
        <v>724</v>
      </c>
      <c r="J4187">
        <v>6</v>
      </c>
      <c r="K4187">
        <v>42.968000000000004</v>
      </c>
      <c r="L4187" s="1">
        <f t="shared" si="131"/>
        <v>4.2968000000000006E-2</v>
      </c>
    </row>
    <row r="4188" spans="1:12" ht="14.45">
      <c r="A4188" t="s">
        <v>723</v>
      </c>
      <c r="B4188" t="s">
        <v>858</v>
      </c>
      <c r="C4188">
        <v>761100</v>
      </c>
      <c r="D4188" t="s">
        <v>859</v>
      </c>
      <c r="E4188" t="s">
        <v>147</v>
      </c>
      <c r="F4188" t="s">
        <v>292</v>
      </c>
      <c r="G4188" t="str">
        <f t="shared" si="130"/>
        <v>India to World</v>
      </c>
      <c r="H4188">
        <v>2015</v>
      </c>
      <c r="I4188" t="s">
        <v>724</v>
      </c>
      <c r="J4188">
        <v>6</v>
      </c>
      <c r="K4188">
        <v>116.577</v>
      </c>
      <c r="L4188" s="1">
        <f t="shared" si="131"/>
        <v>0.116577</v>
      </c>
    </row>
    <row r="4189" spans="1:12" ht="14.45">
      <c r="A4189" t="s">
        <v>723</v>
      </c>
      <c r="B4189" t="s">
        <v>858</v>
      </c>
      <c r="C4189">
        <v>761100</v>
      </c>
      <c r="D4189" t="s">
        <v>859</v>
      </c>
      <c r="E4189" t="s">
        <v>147</v>
      </c>
      <c r="F4189" t="s">
        <v>292</v>
      </c>
      <c r="G4189" t="str">
        <f t="shared" si="130"/>
        <v>India to World</v>
      </c>
      <c r="H4189">
        <v>2016</v>
      </c>
      <c r="I4189" t="s">
        <v>724</v>
      </c>
      <c r="J4189">
        <v>6</v>
      </c>
      <c r="K4189">
        <v>128.54599999999999</v>
      </c>
      <c r="L4189" s="1">
        <f t="shared" si="131"/>
        <v>0.12854599999999999</v>
      </c>
    </row>
    <row r="4190" spans="1:12" ht="14.45">
      <c r="A4190" t="s">
        <v>723</v>
      </c>
      <c r="B4190" t="s">
        <v>858</v>
      </c>
      <c r="C4190">
        <v>761100</v>
      </c>
      <c r="D4190" t="s">
        <v>859</v>
      </c>
      <c r="E4190" t="s">
        <v>147</v>
      </c>
      <c r="F4190" t="s">
        <v>292</v>
      </c>
      <c r="G4190" t="str">
        <f t="shared" si="130"/>
        <v>India to World</v>
      </c>
      <c r="H4190">
        <v>2017</v>
      </c>
      <c r="I4190" t="s">
        <v>724</v>
      </c>
      <c r="J4190">
        <v>6</v>
      </c>
      <c r="K4190">
        <v>39.354999999999997</v>
      </c>
      <c r="L4190" s="1">
        <f t="shared" si="131"/>
        <v>3.9354999999999994E-2</v>
      </c>
    </row>
    <row r="4191" spans="1:12" ht="14.45">
      <c r="A4191" t="s">
        <v>723</v>
      </c>
      <c r="B4191" t="s">
        <v>858</v>
      </c>
      <c r="C4191">
        <v>761100</v>
      </c>
      <c r="D4191" t="s">
        <v>859</v>
      </c>
      <c r="E4191" t="s">
        <v>670</v>
      </c>
      <c r="F4191" t="s">
        <v>670</v>
      </c>
      <c r="G4191" t="str">
        <f t="shared" si="130"/>
        <v>India to EU27</v>
      </c>
      <c r="H4191">
        <v>2013</v>
      </c>
      <c r="I4191" t="s">
        <v>724</v>
      </c>
      <c r="J4191">
        <v>6</v>
      </c>
      <c r="K4191">
        <v>5.2270000000000003</v>
      </c>
      <c r="L4191" s="1">
        <f t="shared" si="131"/>
        <v>5.2270000000000007E-3</v>
      </c>
    </row>
    <row r="4192" spans="1:12" ht="14.45">
      <c r="A4192" t="s">
        <v>723</v>
      </c>
      <c r="B4192" t="s">
        <v>858</v>
      </c>
      <c r="C4192">
        <v>761100</v>
      </c>
      <c r="D4192" t="s">
        <v>859</v>
      </c>
      <c r="E4192" t="s">
        <v>670</v>
      </c>
      <c r="F4192" t="s">
        <v>670</v>
      </c>
      <c r="G4192" t="str">
        <f t="shared" si="130"/>
        <v>India to EU27</v>
      </c>
      <c r="H4192">
        <v>2014</v>
      </c>
      <c r="I4192" t="s">
        <v>724</v>
      </c>
      <c r="J4192">
        <v>6</v>
      </c>
      <c r="K4192">
        <v>9.6129999999999995</v>
      </c>
      <c r="L4192" s="1">
        <f t="shared" si="131"/>
        <v>9.613E-3</v>
      </c>
    </row>
    <row r="4193" spans="1:12" ht="14.45">
      <c r="A4193" t="s">
        <v>723</v>
      </c>
      <c r="B4193" t="s">
        <v>858</v>
      </c>
      <c r="C4193">
        <v>761100</v>
      </c>
      <c r="D4193" t="s">
        <v>859</v>
      </c>
      <c r="E4193" t="s">
        <v>670</v>
      </c>
      <c r="F4193" t="s">
        <v>670</v>
      </c>
      <c r="G4193" t="str">
        <f t="shared" si="130"/>
        <v>India to EU27</v>
      </c>
      <c r="H4193">
        <v>2015</v>
      </c>
      <c r="I4193" t="s">
        <v>724</v>
      </c>
      <c r="J4193">
        <v>6</v>
      </c>
      <c r="K4193">
        <v>10.749000000000001</v>
      </c>
      <c r="L4193" s="1">
        <f t="shared" si="131"/>
        <v>1.0749E-2</v>
      </c>
    </row>
    <row r="4194" spans="1:12" ht="14.45">
      <c r="A4194" t="s">
        <v>723</v>
      </c>
      <c r="B4194" t="s">
        <v>858</v>
      </c>
      <c r="C4194">
        <v>761100</v>
      </c>
      <c r="D4194" t="s">
        <v>859</v>
      </c>
      <c r="E4194" t="s">
        <v>670</v>
      </c>
      <c r="F4194" t="s">
        <v>670</v>
      </c>
      <c r="G4194" t="str">
        <f t="shared" si="130"/>
        <v>India to EU27</v>
      </c>
      <c r="H4194">
        <v>2016</v>
      </c>
      <c r="I4194" t="s">
        <v>724</v>
      </c>
      <c r="J4194">
        <v>6</v>
      </c>
      <c r="K4194">
        <v>65.793999999999997</v>
      </c>
      <c r="L4194" s="1">
        <f t="shared" si="131"/>
        <v>6.5793999999999991E-2</v>
      </c>
    </row>
    <row r="4195" spans="1:12" ht="14.45">
      <c r="A4195" t="s">
        <v>723</v>
      </c>
      <c r="B4195" t="s">
        <v>858</v>
      </c>
      <c r="C4195">
        <v>761100</v>
      </c>
      <c r="D4195" t="s">
        <v>859</v>
      </c>
      <c r="E4195" t="s">
        <v>670</v>
      </c>
      <c r="F4195" t="s">
        <v>670</v>
      </c>
      <c r="G4195" t="str">
        <f t="shared" si="130"/>
        <v>India to EU27</v>
      </c>
      <c r="H4195">
        <v>2017</v>
      </c>
      <c r="I4195" t="s">
        <v>724</v>
      </c>
      <c r="J4195">
        <v>6</v>
      </c>
      <c r="K4195">
        <v>5.2889999999999997</v>
      </c>
      <c r="L4195" s="1">
        <f t="shared" si="131"/>
        <v>5.2889999999999994E-3</v>
      </c>
    </row>
    <row r="4196" spans="1:12" ht="14.45">
      <c r="A4196" t="s">
        <v>723</v>
      </c>
      <c r="B4196" t="s">
        <v>858</v>
      </c>
      <c r="C4196">
        <v>8405</v>
      </c>
      <c r="D4196" t="s">
        <v>859</v>
      </c>
      <c r="E4196" t="s">
        <v>147</v>
      </c>
      <c r="F4196" t="s">
        <v>292</v>
      </c>
      <c r="G4196" t="str">
        <f t="shared" si="130"/>
        <v>India to World</v>
      </c>
      <c r="H4196">
        <v>2013</v>
      </c>
      <c r="I4196" t="s">
        <v>724</v>
      </c>
      <c r="J4196">
        <v>6</v>
      </c>
      <c r="K4196">
        <v>34813.555</v>
      </c>
      <c r="L4196" s="1">
        <f t="shared" si="131"/>
        <v>34.813555000000001</v>
      </c>
    </row>
    <row r="4197" spans="1:12" ht="14.45">
      <c r="A4197" t="s">
        <v>723</v>
      </c>
      <c r="B4197" t="s">
        <v>858</v>
      </c>
      <c r="C4197">
        <v>8405</v>
      </c>
      <c r="D4197" t="s">
        <v>859</v>
      </c>
      <c r="E4197" t="s">
        <v>147</v>
      </c>
      <c r="F4197" t="s">
        <v>292</v>
      </c>
      <c r="G4197" t="str">
        <f t="shared" si="130"/>
        <v>India to World</v>
      </c>
      <c r="H4197">
        <v>2014</v>
      </c>
      <c r="I4197" t="s">
        <v>724</v>
      </c>
      <c r="J4197">
        <v>6</v>
      </c>
      <c r="K4197">
        <v>36920.478999999999</v>
      </c>
      <c r="L4197" s="1">
        <f t="shared" si="131"/>
        <v>36.920479</v>
      </c>
    </row>
    <row r="4198" spans="1:12" ht="14.45">
      <c r="A4198" t="s">
        <v>723</v>
      </c>
      <c r="B4198" t="s">
        <v>858</v>
      </c>
      <c r="C4198">
        <v>8405</v>
      </c>
      <c r="D4198" t="s">
        <v>859</v>
      </c>
      <c r="E4198" t="s">
        <v>147</v>
      </c>
      <c r="F4198" t="s">
        <v>292</v>
      </c>
      <c r="G4198" t="str">
        <f t="shared" si="130"/>
        <v>India to World</v>
      </c>
      <c r="H4198">
        <v>2015</v>
      </c>
      <c r="I4198" t="s">
        <v>724</v>
      </c>
      <c r="J4198">
        <v>6</v>
      </c>
      <c r="K4198">
        <v>19795.323</v>
      </c>
      <c r="L4198" s="1">
        <f t="shared" si="131"/>
        <v>19.795323</v>
      </c>
    </row>
    <row r="4199" spans="1:12" ht="14.45">
      <c r="A4199" t="s">
        <v>723</v>
      </c>
      <c r="B4199" t="s">
        <v>858</v>
      </c>
      <c r="C4199">
        <v>8405</v>
      </c>
      <c r="D4199" t="s">
        <v>859</v>
      </c>
      <c r="E4199" t="s">
        <v>147</v>
      </c>
      <c r="F4199" t="s">
        <v>292</v>
      </c>
      <c r="G4199" t="str">
        <f t="shared" si="130"/>
        <v>India to World</v>
      </c>
      <c r="H4199">
        <v>2016</v>
      </c>
      <c r="I4199" t="s">
        <v>724</v>
      </c>
      <c r="J4199">
        <v>6</v>
      </c>
      <c r="K4199">
        <v>23665.001</v>
      </c>
      <c r="L4199" s="1">
        <f t="shared" si="131"/>
        <v>23.665001</v>
      </c>
    </row>
    <row r="4200" spans="1:12" ht="14.45">
      <c r="A4200" t="s">
        <v>723</v>
      </c>
      <c r="B4200" t="s">
        <v>858</v>
      </c>
      <c r="C4200">
        <v>8405</v>
      </c>
      <c r="D4200" t="s">
        <v>859</v>
      </c>
      <c r="E4200" t="s">
        <v>147</v>
      </c>
      <c r="F4200" t="s">
        <v>292</v>
      </c>
      <c r="G4200" t="str">
        <f t="shared" si="130"/>
        <v>India to World</v>
      </c>
      <c r="H4200">
        <v>2017</v>
      </c>
      <c r="I4200" t="s">
        <v>724</v>
      </c>
      <c r="J4200">
        <v>6</v>
      </c>
      <c r="K4200">
        <v>27633.988000000001</v>
      </c>
      <c r="L4200" s="1">
        <f t="shared" si="131"/>
        <v>27.633988000000002</v>
      </c>
    </row>
    <row r="4201" spans="1:12" ht="14.45">
      <c r="A4201" t="s">
        <v>723</v>
      </c>
      <c r="B4201" t="s">
        <v>858</v>
      </c>
      <c r="C4201">
        <v>8405</v>
      </c>
      <c r="D4201" t="s">
        <v>859</v>
      </c>
      <c r="E4201" t="s">
        <v>670</v>
      </c>
      <c r="F4201" t="s">
        <v>670</v>
      </c>
      <c r="G4201" t="str">
        <f t="shared" si="130"/>
        <v>India to EU27</v>
      </c>
      <c r="H4201">
        <v>2013</v>
      </c>
      <c r="I4201" t="s">
        <v>724</v>
      </c>
      <c r="J4201">
        <v>6</v>
      </c>
      <c r="K4201">
        <v>17951.178</v>
      </c>
      <c r="L4201" s="1">
        <f t="shared" si="131"/>
        <v>17.951177999999999</v>
      </c>
    </row>
    <row r="4202" spans="1:12" ht="14.45">
      <c r="A4202" t="s">
        <v>723</v>
      </c>
      <c r="B4202" t="s">
        <v>858</v>
      </c>
      <c r="C4202">
        <v>8405</v>
      </c>
      <c r="D4202" t="s">
        <v>859</v>
      </c>
      <c r="E4202" t="s">
        <v>670</v>
      </c>
      <c r="F4202" t="s">
        <v>670</v>
      </c>
      <c r="G4202" t="str">
        <f t="shared" si="130"/>
        <v>India to EU27</v>
      </c>
      <c r="H4202">
        <v>2014</v>
      </c>
      <c r="I4202" t="s">
        <v>724</v>
      </c>
      <c r="J4202">
        <v>6</v>
      </c>
      <c r="K4202">
        <v>5862.299</v>
      </c>
      <c r="L4202" s="1">
        <f t="shared" si="131"/>
        <v>5.8622990000000001</v>
      </c>
    </row>
    <row r="4203" spans="1:12" ht="14.45">
      <c r="A4203" t="s">
        <v>723</v>
      </c>
      <c r="B4203" t="s">
        <v>858</v>
      </c>
      <c r="C4203">
        <v>8405</v>
      </c>
      <c r="D4203" t="s">
        <v>859</v>
      </c>
      <c r="E4203" t="s">
        <v>670</v>
      </c>
      <c r="F4203" t="s">
        <v>670</v>
      </c>
      <c r="G4203" t="str">
        <f t="shared" si="130"/>
        <v>India to EU27</v>
      </c>
      <c r="H4203">
        <v>2015</v>
      </c>
      <c r="I4203" t="s">
        <v>724</v>
      </c>
      <c r="J4203">
        <v>6</v>
      </c>
      <c r="K4203">
        <v>5358.5479999999998</v>
      </c>
      <c r="L4203" s="1">
        <f t="shared" si="131"/>
        <v>5.3585479999999999</v>
      </c>
    </row>
    <row r="4204" spans="1:12" ht="14.45">
      <c r="A4204" t="s">
        <v>723</v>
      </c>
      <c r="B4204" t="s">
        <v>858</v>
      </c>
      <c r="C4204">
        <v>8405</v>
      </c>
      <c r="D4204" t="s">
        <v>859</v>
      </c>
      <c r="E4204" t="s">
        <v>670</v>
      </c>
      <c r="F4204" t="s">
        <v>670</v>
      </c>
      <c r="G4204" t="str">
        <f t="shared" si="130"/>
        <v>India to EU27</v>
      </c>
      <c r="H4204">
        <v>2016</v>
      </c>
      <c r="I4204" t="s">
        <v>724</v>
      </c>
      <c r="J4204">
        <v>6</v>
      </c>
      <c r="K4204">
        <v>6361.0860000000002</v>
      </c>
      <c r="L4204" s="1">
        <f t="shared" si="131"/>
        <v>6.3610860000000002</v>
      </c>
    </row>
    <row r="4205" spans="1:12" ht="14.45">
      <c r="A4205" t="s">
        <v>723</v>
      </c>
      <c r="B4205" t="s">
        <v>858</v>
      </c>
      <c r="C4205">
        <v>8405</v>
      </c>
      <c r="D4205" t="s">
        <v>859</v>
      </c>
      <c r="E4205" t="s">
        <v>670</v>
      </c>
      <c r="F4205" t="s">
        <v>670</v>
      </c>
      <c r="G4205" t="str">
        <f t="shared" si="130"/>
        <v>India to EU27</v>
      </c>
      <c r="H4205">
        <v>2017</v>
      </c>
      <c r="I4205" t="s">
        <v>724</v>
      </c>
      <c r="J4205">
        <v>6</v>
      </c>
      <c r="K4205">
        <v>461.22899999999998</v>
      </c>
      <c r="L4205" s="1">
        <f t="shared" si="131"/>
        <v>0.461229</v>
      </c>
    </row>
    <row r="4206" spans="1:12" ht="14.45">
      <c r="A4206" t="s">
        <v>723</v>
      </c>
      <c r="B4206" t="s">
        <v>858</v>
      </c>
      <c r="C4206">
        <v>841931</v>
      </c>
      <c r="D4206" t="s">
        <v>859</v>
      </c>
      <c r="E4206" t="s">
        <v>147</v>
      </c>
      <c r="F4206" t="s">
        <v>292</v>
      </c>
      <c r="G4206" t="str">
        <f t="shared" si="130"/>
        <v>India to World</v>
      </c>
      <c r="H4206">
        <v>2013</v>
      </c>
      <c r="I4206" t="s">
        <v>724</v>
      </c>
      <c r="J4206">
        <v>6</v>
      </c>
      <c r="K4206">
        <v>3817.165</v>
      </c>
      <c r="L4206" s="1">
        <f t="shared" si="131"/>
        <v>3.8171650000000001</v>
      </c>
    </row>
    <row r="4207" spans="1:12" ht="14.45">
      <c r="A4207" t="s">
        <v>723</v>
      </c>
      <c r="B4207" t="s">
        <v>858</v>
      </c>
      <c r="C4207">
        <v>841931</v>
      </c>
      <c r="D4207" t="s">
        <v>859</v>
      </c>
      <c r="E4207" t="s">
        <v>147</v>
      </c>
      <c r="F4207" t="s">
        <v>292</v>
      </c>
      <c r="G4207" t="str">
        <f t="shared" si="130"/>
        <v>India to World</v>
      </c>
      <c r="H4207">
        <v>2014</v>
      </c>
      <c r="I4207" t="s">
        <v>724</v>
      </c>
      <c r="J4207">
        <v>6</v>
      </c>
      <c r="K4207">
        <v>4808.3239999999996</v>
      </c>
      <c r="L4207" s="1">
        <f t="shared" si="131"/>
        <v>4.8083239999999998</v>
      </c>
    </row>
    <row r="4208" spans="1:12" ht="14.45">
      <c r="A4208" t="s">
        <v>723</v>
      </c>
      <c r="B4208" t="s">
        <v>858</v>
      </c>
      <c r="C4208">
        <v>841931</v>
      </c>
      <c r="D4208" t="s">
        <v>859</v>
      </c>
      <c r="E4208" t="s">
        <v>147</v>
      </c>
      <c r="F4208" t="s">
        <v>292</v>
      </c>
      <c r="G4208" t="str">
        <f t="shared" si="130"/>
        <v>India to World</v>
      </c>
      <c r="H4208">
        <v>2015</v>
      </c>
      <c r="I4208" t="s">
        <v>724</v>
      </c>
      <c r="J4208">
        <v>6</v>
      </c>
      <c r="K4208">
        <v>7440.442</v>
      </c>
      <c r="L4208" s="1">
        <f t="shared" si="131"/>
        <v>7.440442</v>
      </c>
    </row>
    <row r="4209" spans="1:12" ht="14.45">
      <c r="A4209" t="s">
        <v>723</v>
      </c>
      <c r="B4209" t="s">
        <v>858</v>
      </c>
      <c r="C4209">
        <v>841931</v>
      </c>
      <c r="D4209" t="s">
        <v>859</v>
      </c>
      <c r="E4209" t="s">
        <v>147</v>
      </c>
      <c r="F4209" t="s">
        <v>292</v>
      </c>
      <c r="G4209" t="str">
        <f t="shared" si="130"/>
        <v>India to World</v>
      </c>
      <c r="H4209">
        <v>2016</v>
      </c>
      <c r="I4209" t="s">
        <v>724</v>
      </c>
      <c r="J4209">
        <v>6</v>
      </c>
      <c r="K4209">
        <v>6969.5389999999998</v>
      </c>
      <c r="L4209" s="1">
        <f t="shared" si="131"/>
        <v>6.9695390000000002</v>
      </c>
    </row>
    <row r="4210" spans="1:12" ht="14.45">
      <c r="A4210" t="s">
        <v>723</v>
      </c>
      <c r="B4210" t="s">
        <v>858</v>
      </c>
      <c r="C4210">
        <v>841931</v>
      </c>
      <c r="D4210" t="s">
        <v>859</v>
      </c>
      <c r="E4210" t="s">
        <v>147</v>
      </c>
      <c r="F4210" t="s">
        <v>292</v>
      </c>
      <c r="G4210" t="str">
        <f t="shared" si="130"/>
        <v>India to World</v>
      </c>
      <c r="H4210">
        <v>2017</v>
      </c>
      <c r="I4210" t="s">
        <v>724</v>
      </c>
      <c r="J4210">
        <v>6</v>
      </c>
      <c r="K4210">
        <v>10183.460999999999</v>
      </c>
      <c r="L4210" s="1">
        <f t="shared" si="131"/>
        <v>10.183460999999999</v>
      </c>
    </row>
    <row r="4211" spans="1:12" ht="14.45">
      <c r="A4211" t="s">
        <v>723</v>
      </c>
      <c r="B4211" t="s">
        <v>858</v>
      </c>
      <c r="C4211">
        <v>841931</v>
      </c>
      <c r="D4211" t="s">
        <v>859</v>
      </c>
      <c r="E4211" t="s">
        <v>670</v>
      </c>
      <c r="F4211" t="s">
        <v>670</v>
      </c>
      <c r="G4211" t="str">
        <f t="shared" si="130"/>
        <v>India to EU27</v>
      </c>
      <c r="H4211">
        <v>2013</v>
      </c>
      <c r="I4211" t="s">
        <v>724</v>
      </c>
      <c r="J4211">
        <v>6</v>
      </c>
      <c r="K4211">
        <v>155.86600000000001</v>
      </c>
      <c r="L4211" s="1">
        <f t="shared" si="131"/>
        <v>0.155866</v>
      </c>
    </row>
    <row r="4212" spans="1:12" ht="14.45">
      <c r="A4212" t="s">
        <v>723</v>
      </c>
      <c r="B4212" t="s">
        <v>858</v>
      </c>
      <c r="C4212">
        <v>841931</v>
      </c>
      <c r="D4212" t="s">
        <v>859</v>
      </c>
      <c r="E4212" t="s">
        <v>670</v>
      </c>
      <c r="F4212" t="s">
        <v>670</v>
      </c>
      <c r="G4212" t="str">
        <f t="shared" si="130"/>
        <v>India to EU27</v>
      </c>
      <c r="H4212">
        <v>2014</v>
      </c>
      <c r="I4212" t="s">
        <v>724</v>
      </c>
      <c r="J4212">
        <v>6</v>
      </c>
      <c r="K4212">
        <v>66.834000000000003</v>
      </c>
      <c r="L4212" s="1">
        <f t="shared" si="131"/>
        <v>6.6834000000000005E-2</v>
      </c>
    </row>
    <row r="4213" spans="1:12" ht="14.45">
      <c r="A4213" t="s">
        <v>723</v>
      </c>
      <c r="B4213" t="s">
        <v>858</v>
      </c>
      <c r="C4213">
        <v>841931</v>
      </c>
      <c r="D4213" t="s">
        <v>859</v>
      </c>
      <c r="E4213" t="s">
        <v>670</v>
      </c>
      <c r="F4213" t="s">
        <v>670</v>
      </c>
      <c r="G4213" t="str">
        <f t="shared" si="130"/>
        <v>India to EU27</v>
      </c>
      <c r="H4213">
        <v>2015</v>
      </c>
      <c r="I4213" t="s">
        <v>724</v>
      </c>
      <c r="J4213">
        <v>6</v>
      </c>
      <c r="K4213">
        <v>104.64100000000001</v>
      </c>
      <c r="L4213" s="1">
        <f t="shared" si="131"/>
        <v>0.10464100000000001</v>
      </c>
    </row>
    <row r="4214" spans="1:12" ht="14.45">
      <c r="A4214" t="s">
        <v>723</v>
      </c>
      <c r="B4214" t="s">
        <v>858</v>
      </c>
      <c r="C4214">
        <v>841931</v>
      </c>
      <c r="D4214" t="s">
        <v>859</v>
      </c>
      <c r="E4214" t="s">
        <v>670</v>
      </c>
      <c r="F4214" t="s">
        <v>670</v>
      </c>
      <c r="G4214" t="str">
        <f t="shared" si="130"/>
        <v>India to EU27</v>
      </c>
      <c r="H4214">
        <v>2016</v>
      </c>
      <c r="I4214" t="s">
        <v>724</v>
      </c>
      <c r="J4214">
        <v>6</v>
      </c>
      <c r="K4214">
        <v>0.98599999999999999</v>
      </c>
      <c r="L4214" s="1">
        <f t="shared" si="131"/>
        <v>9.859999999999999E-4</v>
      </c>
    </row>
    <row r="4215" spans="1:12" ht="14.45">
      <c r="A4215" t="s">
        <v>723</v>
      </c>
      <c r="B4215" t="s">
        <v>858</v>
      </c>
      <c r="C4215">
        <v>841931</v>
      </c>
      <c r="D4215" t="s">
        <v>859</v>
      </c>
      <c r="E4215" t="s">
        <v>670</v>
      </c>
      <c r="F4215" t="s">
        <v>670</v>
      </c>
      <c r="G4215" t="str">
        <f t="shared" si="130"/>
        <v>India to EU27</v>
      </c>
      <c r="H4215">
        <v>2017</v>
      </c>
      <c r="I4215" t="s">
        <v>724</v>
      </c>
      <c r="J4215">
        <v>6</v>
      </c>
      <c r="K4215">
        <v>9.1539999999999999</v>
      </c>
      <c r="L4215" s="1">
        <f t="shared" si="131"/>
        <v>9.1540000000000007E-3</v>
      </c>
    </row>
    <row r="4216" spans="1:12" ht="14.45">
      <c r="A4216" t="s">
        <v>723</v>
      </c>
      <c r="B4216" t="s">
        <v>858</v>
      </c>
      <c r="C4216">
        <v>841940</v>
      </c>
      <c r="D4216" t="s">
        <v>859</v>
      </c>
      <c r="E4216" t="s">
        <v>147</v>
      </c>
      <c r="F4216" t="s">
        <v>292</v>
      </c>
      <c r="G4216" t="str">
        <f t="shared" si="130"/>
        <v>India to World</v>
      </c>
      <c r="H4216">
        <v>2013</v>
      </c>
      <c r="I4216" t="s">
        <v>724</v>
      </c>
      <c r="J4216">
        <v>6</v>
      </c>
      <c r="K4216">
        <v>69427.705000000002</v>
      </c>
      <c r="L4216" s="1">
        <f t="shared" si="131"/>
        <v>69.427705000000003</v>
      </c>
    </row>
    <row r="4217" spans="1:12" ht="14.45">
      <c r="A4217" t="s">
        <v>723</v>
      </c>
      <c r="B4217" t="s">
        <v>858</v>
      </c>
      <c r="C4217">
        <v>841940</v>
      </c>
      <c r="D4217" t="s">
        <v>859</v>
      </c>
      <c r="E4217" t="s">
        <v>147</v>
      </c>
      <c r="F4217" t="s">
        <v>292</v>
      </c>
      <c r="G4217" t="str">
        <f t="shared" si="130"/>
        <v>India to World</v>
      </c>
      <c r="H4217">
        <v>2014</v>
      </c>
      <c r="I4217" t="s">
        <v>724</v>
      </c>
      <c r="J4217">
        <v>6</v>
      </c>
      <c r="K4217">
        <v>69094.410999999993</v>
      </c>
      <c r="L4217" s="1">
        <f t="shared" si="131"/>
        <v>69.094410999999994</v>
      </c>
    </row>
    <row r="4218" spans="1:12" ht="14.45">
      <c r="A4218" t="s">
        <v>723</v>
      </c>
      <c r="B4218" t="s">
        <v>858</v>
      </c>
      <c r="C4218">
        <v>841940</v>
      </c>
      <c r="D4218" t="s">
        <v>859</v>
      </c>
      <c r="E4218" t="s">
        <v>147</v>
      </c>
      <c r="F4218" t="s">
        <v>292</v>
      </c>
      <c r="G4218" t="str">
        <f t="shared" si="130"/>
        <v>India to World</v>
      </c>
      <c r="H4218">
        <v>2015</v>
      </c>
      <c r="I4218" t="s">
        <v>724</v>
      </c>
      <c r="J4218">
        <v>6</v>
      </c>
      <c r="K4218">
        <v>64773.966999999997</v>
      </c>
      <c r="L4218" s="1">
        <f t="shared" si="131"/>
        <v>64.773966999999999</v>
      </c>
    </row>
    <row r="4219" spans="1:12" ht="14.45">
      <c r="A4219" t="s">
        <v>723</v>
      </c>
      <c r="B4219" t="s">
        <v>858</v>
      </c>
      <c r="C4219">
        <v>841940</v>
      </c>
      <c r="D4219" t="s">
        <v>859</v>
      </c>
      <c r="E4219" t="s">
        <v>147</v>
      </c>
      <c r="F4219" t="s">
        <v>292</v>
      </c>
      <c r="G4219" t="str">
        <f t="shared" si="130"/>
        <v>India to World</v>
      </c>
      <c r="H4219">
        <v>2016</v>
      </c>
      <c r="I4219" t="s">
        <v>724</v>
      </c>
      <c r="J4219">
        <v>6</v>
      </c>
      <c r="K4219">
        <v>72136.554000000004</v>
      </c>
      <c r="L4219" s="1">
        <f t="shared" si="131"/>
        <v>72.136554000000004</v>
      </c>
    </row>
    <row r="4220" spans="1:12" ht="14.45">
      <c r="A4220" t="s">
        <v>723</v>
      </c>
      <c r="B4220" t="s">
        <v>858</v>
      </c>
      <c r="C4220">
        <v>841940</v>
      </c>
      <c r="D4220" t="s">
        <v>859</v>
      </c>
      <c r="E4220" t="s">
        <v>147</v>
      </c>
      <c r="F4220" t="s">
        <v>292</v>
      </c>
      <c r="G4220" t="str">
        <f t="shared" si="130"/>
        <v>India to World</v>
      </c>
      <c r="H4220">
        <v>2017</v>
      </c>
      <c r="I4220" t="s">
        <v>724</v>
      </c>
      <c r="J4220">
        <v>6</v>
      </c>
      <c r="K4220">
        <v>74003.398000000001</v>
      </c>
      <c r="L4220" s="1">
        <f t="shared" si="131"/>
        <v>74.003398000000004</v>
      </c>
    </row>
    <row r="4221" spans="1:12" ht="14.45">
      <c r="A4221" t="s">
        <v>723</v>
      </c>
      <c r="B4221" t="s">
        <v>858</v>
      </c>
      <c r="C4221">
        <v>841940</v>
      </c>
      <c r="D4221" t="s">
        <v>859</v>
      </c>
      <c r="E4221" t="s">
        <v>670</v>
      </c>
      <c r="F4221" t="s">
        <v>670</v>
      </c>
      <c r="G4221" t="str">
        <f t="shared" si="130"/>
        <v>India to EU27</v>
      </c>
      <c r="H4221">
        <v>2013</v>
      </c>
      <c r="I4221" t="s">
        <v>724</v>
      </c>
      <c r="J4221">
        <v>6</v>
      </c>
      <c r="K4221">
        <v>12090.218999999999</v>
      </c>
      <c r="L4221" s="1">
        <f t="shared" si="131"/>
        <v>12.090218999999999</v>
      </c>
    </row>
    <row r="4222" spans="1:12" ht="14.45">
      <c r="A4222" t="s">
        <v>723</v>
      </c>
      <c r="B4222" t="s">
        <v>858</v>
      </c>
      <c r="C4222">
        <v>841940</v>
      </c>
      <c r="D4222" t="s">
        <v>859</v>
      </c>
      <c r="E4222" t="s">
        <v>670</v>
      </c>
      <c r="F4222" t="s">
        <v>670</v>
      </c>
      <c r="G4222" t="str">
        <f t="shared" si="130"/>
        <v>India to EU27</v>
      </c>
      <c r="H4222">
        <v>2014</v>
      </c>
      <c r="I4222" t="s">
        <v>724</v>
      </c>
      <c r="J4222">
        <v>6</v>
      </c>
      <c r="K4222">
        <v>8598.9210000000003</v>
      </c>
      <c r="L4222" s="1">
        <f t="shared" si="131"/>
        <v>8.5989210000000007</v>
      </c>
    </row>
    <row r="4223" spans="1:12" ht="14.45">
      <c r="A4223" t="s">
        <v>723</v>
      </c>
      <c r="B4223" t="s">
        <v>858</v>
      </c>
      <c r="C4223">
        <v>841940</v>
      </c>
      <c r="D4223" t="s">
        <v>859</v>
      </c>
      <c r="E4223" t="s">
        <v>670</v>
      </c>
      <c r="F4223" t="s">
        <v>670</v>
      </c>
      <c r="G4223" t="str">
        <f t="shared" si="130"/>
        <v>India to EU27</v>
      </c>
      <c r="H4223">
        <v>2015</v>
      </c>
      <c r="I4223" t="s">
        <v>724</v>
      </c>
      <c r="J4223">
        <v>6</v>
      </c>
      <c r="K4223">
        <v>10379.545</v>
      </c>
      <c r="L4223" s="1">
        <f t="shared" si="131"/>
        <v>10.379545</v>
      </c>
    </row>
    <row r="4224" spans="1:12" ht="14.45">
      <c r="A4224" t="s">
        <v>723</v>
      </c>
      <c r="B4224" t="s">
        <v>858</v>
      </c>
      <c r="C4224">
        <v>841940</v>
      </c>
      <c r="D4224" t="s">
        <v>859</v>
      </c>
      <c r="E4224" t="s">
        <v>670</v>
      </c>
      <c r="F4224" t="s">
        <v>670</v>
      </c>
      <c r="G4224" t="str">
        <f t="shared" si="130"/>
        <v>India to EU27</v>
      </c>
      <c r="H4224">
        <v>2016</v>
      </c>
      <c r="I4224" t="s">
        <v>724</v>
      </c>
      <c r="J4224">
        <v>6</v>
      </c>
      <c r="K4224">
        <v>15495.298000000001</v>
      </c>
      <c r="L4224" s="1">
        <f t="shared" si="131"/>
        <v>15.495298</v>
      </c>
    </row>
    <row r="4225" spans="1:12" ht="14.45">
      <c r="A4225" t="s">
        <v>723</v>
      </c>
      <c r="B4225" t="s">
        <v>858</v>
      </c>
      <c r="C4225">
        <v>841940</v>
      </c>
      <c r="D4225" t="s">
        <v>859</v>
      </c>
      <c r="E4225" t="s">
        <v>670</v>
      </c>
      <c r="F4225" t="s">
        <v>670</v>
      </c>
      <c r="G4225" t="str">
        <f t="shared" si="130"/>
        <v>India to EU27</v>
      </c>
      <c r="H4225">
        <v>2017</v>
      </c>
      <c r="I4225" t="s">
        <v>724</v>
      </c>
      <c r="J4225">
        <v>6</v>
      </c>
      <c r="K4225">
        <v>18061.867999999999</v>
      </c>
      <c r="L4225" s="1">
        <f t="shared" si="131"/>
        <v>18.061867999999997</v>
      </c>
    </row>
    <row r="4226" spans="1:12" ht="14.45">
      <c r="A4226" t="s">
        <v>723</v>
      </c>
      <c r="B4226" t="s">
        <v>858</v>
      </c>
      <c r="C4226">
        <v>842129</v>
      </c>
      <c r="D4226" t="s">
        <v>859</v>
      </c>
      <c r="E4226" t="s">
        <v>147</v>
      </c>
      <c r="F4226" t="s">
        <v>292</v>
      </c>
      <c r="G4226" t="str">
        <f t="shared" si="130"/>
        <v>India to World</v>
      </c>
      <c r="H4226">
        <v>2013</v>
      </c>
      <c r="I4226" t="s">
        <v>724</v>
      </c>
      <c r="J4226">
        <v>6</v>
      </c>
      <c r="K4226">
        <v>22368.838</v>
      </c>
      <c r="L4226" s="1">
        <f t="shared" si="131"/>
        <v>22.368838</v>
      </c>
    </row>
    <row r="4227" spans="1:12" ht="14.45">
      <c r="A4227" t="s">
        <v>723</v>
      </c>
      <c r="B4227" t="s">
        <v>858</v>
      </c>
      <c r="C4227">
        <v>842129</v>
      </c>
      <c r="D4227" t="s">
        <v>859</v>
      </c>
      <c r="E4227" t="s">
        <v>147</v>
      </c>
      <c r="F4227" t="s">
        <v>292</v>
      </c>
      <c r="G4227" t="str">
        <f t="shared" si="130"/>
        <v>India to World</v>
      </c>
      <c r="H4227">
        <v>2014</v>
      </c>
      <c r="I4227" t="s">
        <v>724</v>
      </c>
      <c r="J4227">
        <v>6</v>
      </c>
      <c r="K4227">
        <v>28107.794000000002</v>
      </c>
      <c r="L4227" s="1">
        <f t="shared" si="131"/>
        <v>28.107794000000002</v>
      </c>
    </row>
    <row r="4228" spans="1:12" ht="14.45">
      <c r="A4228" t="s">
        <v>723</v>
      </c>
      <c r="B4228" t="s">
        <v>858</v>
      </c>
      <c r="C4228">
        <v>842129</v>
      </c>
      <c r="D4228" t="s">
        <v>859</v>
      </c>
      <c r="E4228" t="s">
        <v>147</v>
      </c>
      <c r="F4228" t="s">
        <v>292</v>
      </c>
      <c r="G4228" t="str">
        <f t="shared" si="130"/>
        <v>India to World</v>
      </c>
      <c r="H4228">
        <v>2015</v>
      </c>
      <c r="I4228" t="s">
        <v>724</v>
      </c>
      <c r="J4228">
        <v>6</v>
      </c>
      <c r="K4228">
        <v>55395.49</v>
      </c>
      <c r="L4228" s="1">
        <f t="shared" si="131"/>
        <v>55.395489999999995</v>
      </c>
    </row>
    <row r="4229" spans="1:12" ht="14.45">
      <c r="A4229" t="s">
        <v>723</v>
      </c>
      <c r="B4229" t="s">
        <v>858</v>
      </c>
      <c r="C4229">
        <v>842129</v>
      </c>
      <c r="D4229" t="s">
        <v>859</v>
      </c>
      <c r="E4229" t="s">
        <v>147</v>
      </c>
      <c r="F4229" t="s">
        <v>292</v>
      </c>
      <c r="G4229" t="str">
        <f t="shared" si="130"/>
        <v>India to World</v>
      </c>
      <c r="H4229">
        <v>2016</v>
      </c>
      <c r="I4229" t="s">
        <v>724</v>
      </c>
      <c r="J4229">
        <v>6</v>
      </c>
      <c r="K4229">
        <v>48668.779000000002</v>
      </c>
      <c r="L4229" s="1">
        <f t="shared" si="131"/>
        <v>48.668779000000001</v>
      </c>
    </row>
    <row r="4230" spans="1:12" ht="14.45">
      <c r="A4230" t="s">
        <v>723</v>
      </c>
      <c r="B4230" t="s">
        <v>858</v>
      </c>
      <c r="C4230">
        <v>842129</v>
      </c>
      <c r="D4230" t="s">
        <v>859</v>
      </c>
      <c r="E4230" t="s">
        <v>147</v>
      </c>
      <c r="F4230" t="s">
        <v>292</v>
      </c>
      <c r="G4230" t="str">
        <f t="shared" si="130"/>
        <v>India to World</v>
      </c>
      <c r="H4230">
        <v>2017</v>
      </c>
      <c r="I4230" t="s">
        <v>724</v>
      </c>
      <c r="J4230">
        <v>6</v>
      </c>
      <c r="K4230">
        <v>52196.72</v>
      </c>
      <c r="L4230" s="1">
        <f t="shared" si="131"/>
        <v>52.196719999999999</v>
      </c>
    </row>
    <row r="4231" spans="1:12" ht="14.45">
      <c r="A4231" t="s">
        <v>723</v>
      </c>
      <c r="B4231" t="s">
        <v>858</v>
      </c>
      <c r="C4231">
        <v>842129</v>
      </c>
      <c r="D4231" t="s">
        <v>859</v>
      </c>
      <c r="E4231" t="s">
        <v>670</v>
      </c>
      <c r="F4231" t="s">
        <v>670</v>
      </c>
      <c r="G4231" t="str">
        <f t="shared" si="130"/>
        <v>India to EU27</v>
      </c>
      <c r="H4231">
        <v>2013</v>
      </c>
      <c r="I4231" t="s">
        <v>724</v>
      </c>
      <c r="J4231">
        <v>6</v>
      </c>
      <c r="K4231">
        <v>6055.89</v>
      </c>
      <c r="L4231" s="1">
        <f t="shared" si="131"/>
        <v>6.0558900000000007</v>
      </c>
    </row>
    <row r="4232" spans="1:12" ht="14.45">
      <c r="A4232" t="s">
        <v>723</v>
      </c>
      <c r="B4232" t="s">
        <v>858</v>
      </c>
      <c r="C4232">
        <v>842129</v>
      </c>
      <c r="D4232" t="s">
        <v>859</v>
      </c>
      <c r="E4232" t="s">
        <v>670</v>
      </c>
      <c r="F4232" t="s">
        <v>670</v>
      </c>
      <c r="G4232" t="str">
        <f t="shared" si="130"/>
        <v>India to EU27</v>
      </c>
      <c r="H4232">
        <v>2014</v>
      </c>
      <c r="I4232" t="s">
        <v>724</v>
      </c>
      <c r="J4232">
        <v>6</v>
      </c>
      <c r="K4232">
        <v>11275.708000000001</v>
      </c>
      <c r="L4232" s="1">
        <f t="shared" si="131"/>
        <v>11.275708</v>
      </c>
    </row>
    <row r="4233" spans="1:12" ht="14.45">
      <c r="A4233" t="s">
        <v>723</v>
      </c>
      <c r="B4233" t="s">
        <v>858</v>
      </c>
      <c r="C4233">
        <v>842129</v>
      </c>
      <c r="D4233" t="s">
        <v>859</v>
      </c>
      <c r="E4233" t="s">
        <v>670</v>
      </c>
      <c r="F4233" t="s">
        <v>670</v>
      </c>
      <c r="G4233" t="str">
        <f t="shared" ref="G4233:G4296" si="132">CONCATENATE(D4233, " to ", F4233)</f>
        <v>India to EU27</v>
      </c>
      <c r="H4233">
        <v>2015</v>
      </c>
      <c r="I4233" t="s">
        <v>724</v>
      </c>
      <c r="J4233">
        <v>6</v>
      </c>
      <c r="K4233">
        <v>28422.042000000001</v>
      </c>
      <c r="L4233" s="1">
        <f t="shared" ref="L4233:L4296" si="133">K4233/1000</f>
        <v>28.422042000000001</v>
      </c>
    </row>
    <row r="4234" spans="1:12" ht="14.45">
      <c r="A4234" t="s">
        <v>723</v>
      </c>
      <c r="B4234" t="s">
        <v>858</v>
      </c>
      <c r="C4234">
        <v>842129</v>
      </c>
      <c r="D4234" t="s">
        <v>859</v>
      </c>
      <c r="E4234" t="s">
        <v>670</v>
      </c>
      <c r="F4234" t="s">
        <v>670</v>
      </c>
      <c r="G4234" t="str">
        <f t="shared" si="132"/>
        <v>India to EU27</v>
      </c>
      <c r="H4234">
        <v>2016</v>
      </c>
      <c r="I4234" t="s">
        <v>724</v>
      </c>
      <c r="J4234">
        <v>6</v>
      </c>
      <c r="K4234">
        <v>21388.080999999998</v>
      </c>
      <c r="L4234" s="1">
        <f t="shared" si="133"/>
        <v>21.388081</v>
      </c>
    </row>
    <row r="4235" spans="1:12" ht="14.45">
      <c r="A4235" t="s">
        <v>723</v>
      </c>
      <c r="B4235" t="s">
        <v>858</v>
      </c>
      <c r="C4235">
        <v>842129</v>
      </c>
      <c r="D4235" t="s">
        <v>859</v>
      </c>
      <c r="E4235" t="s">
        <v>670</v>
      </c>
      <c r="F4235" t="s">
        <v>670</v>
      </c>
      <c r="G4235" t="str">
        <f t="shared" si="132"/>
        <v>India to EU27</v>
      </c>
      <c r="H4235">
        <v>2017</v>
      </c>
      <c r="I4235" t="s">
        <v>724</v>
      </c>
      <c r="J4235">
        <v>6</v>
      </c>
      <c r="K4235">
        <v>13500.775</v>
      </c>
      <c r="L4235" s="1">
        <f t="shared" si="133"/>
        <v>13.500774999999999</v>
      </c>
    </row>
    <row r="4236" spans="1:12" ht="14.45">
      <c r="A4236" t="s">
        <v>723</v>
      </c>
      <c r="B4236" t="s">
        <v>858</v>
      </c>
      <c r="C4236">
        <v>842139</v>
      </c>
      <c r="D4236" t="s">
        <v>859</v>
      </c>
      <c r="E4236" t="s">
        <v>147</v>
      </c>
      <c r="F4236" t="s">
        <v>292</v>
      </c>
      <c r="G4236" t="str">
        <f t="shared" si="132"/>
        <v>India to World</v>
      </c>
      <c r="H4236">
        <v>2013</v>
      </c>
      <c r="I4236" t="s">
        <v>724</v>
      </c>
      <c r="J4236">
        <v>6</v>
      </c>
      <c r="K4236">
        <v>93369.263000000006</v>
      </c>
      <c r="L4236" s="1">
        <f t="shared" si="133"/>
        <v>93.369263000000004</v>
      </c>
    </row>
    <row r="4237" spans="1:12" ht="14.45">
      <c r="A4237" t="s">
        <v>723</v>
      </c>
      <c r="B4237" t="s">
        <v>858</v>
      </c>
      <c r="C4237">
        <v>842139</v>
      </c>
      <c r="D4237" t="s">
        <v>859</v>
      </c>
      <c r="E4237" t="s">
        <v>147</v>
      </c>
      <c r="F4237" t="s">
        <v>292</v>
      </c>
      <c r="G4237" t="str">
        <f t="shared" si="132"/>
        <v>India to World</v>
      </c>
      <c r="H4237">
        <v>2014</v>
      </c>
      <c r="I4237" t="s">
        <v>724</v>
      </c>
      <c r="J4237">
        <v>6</v>
      </c>
      <c r="K4237">
        <v>104580.86199999999</v>
      </c>
      <c r="L4237" s="1">
        <f t="shared" si="133"/>
        <v>104.580862</v>
      </c>
    </row>
    <row r="4238" spans="1:12" ht="14.45">
      <c r="A4238" t="s">
        <v>723</v>
      </c>
      <c r="B4238" t="s">
        <v>858</v>
      </c>
      <c r="C4238">
        <v>842139</v>
      </c>
      <c r="D4238" t="s">
        <v>859</v>
      </c>
      <c r="E4238" t="s">
        <v>147</v>
      </c>
      <c r="F4238" t="s">
        <v>292</v>
      </c>
      <c r="G4238" t="str">
        <f t="shared" si="132"/>
        <v>India to World</v>
      </c>
      <c r="H4238">
        <v>2015</v>
      </c>
      <c r="I4238" t="s">
        <v>724</v>
      </c>
      <c r="J4238">
        <v>6</v>
      </c>
      <c r="K4238">
        <v>117073.327</v>
      </c>
      <c r="L4238" s="1">
        <f t="shared" si="133"/>
        <v>117.07332700000001</v>
      </c>
    </row>
    <row r="4239" spans="1:12" ht="14.45">
      <c r="A4239" t="s">
        <v>723</v>
      </c>
      <c r="B4239" t="s">
        <v>858</v>
      </c>
      <c r="C4239">
        <v>842139</v>
      </c>
      <c r="D4239" t="s">
        <v>859</v>
      </c>
      <c r="E4239" t="s">
        <v>147</v>
      </c>
      <c r="F4239" t="s">
        <v>292</v>
      </c>
      <c r="G4239" t="str">
        <f t="shared" si="132"/>
        <v>India to World</v>
      </c>
      <c r="H4239">
        <v>2016</v>
      </c>
      <c r="I4239" t="s">
        <v>724</v>
      </c>
      <c r="J4239">
        <v>6</v>
      </c>
      <c r="K4239">
        <v>98192.032999999996</v>
      </c>
      <c r="L4239" s="1">
        <f t="shared" si="133"/>
        <v>98.192032999999995</v>
      </c>
    </row>
    <row r="4240" spans="1:12" ht="14.45">
      <c r="A4240" t="s">
        <v>723</v>
      </c>
      <c r="B4240" t="s">
        <v>858</v>
      </c>
      <c r="C4240">
        <v>842139</v>
      </c>
      <c r="D4240" t="s">
        <v>859</v>
      </c>
      <c r="E4240" t="s">
        <v>147</v>
      </c>
      <c r="F4240" t="s">
        <v>292</v>
      </c>
      <c r="G4240" t="str">
        <f t="shared" si="132"/>
        <v>India to World</v>
      </c>
      <c r="H4240">
        <v>2017</v>
      </c>
      <c r="I4240" t="s">
        <v>724</v>
      </c>
      <c r="J4240">
        <v>6</v>
      </c>
      <c r="K4240">
        <v>103300.06200000001</v>
      </c>
      <c r="L4240" s="1">
        <f t="shared" si="133"/>
        <v>103.30006200000001</v>
      </c>
    </row>
    <row r="4241" spans="1:12" ht="14.45">
      <c r="A4241" t="s">
        <v>723</v>
      </c>
      <c r="B4241" t="s">
        <v>858</v>
      </c>
      <c r="C4241">
        <v>842139</v>
      </c>
      <c r="D4241" t="s">
        <v>859</v>
      </c>
      <c r="E4241" t="s">
        <v>670</v>
      </c>
      <c r="F4241" t="s">
        <v>670</v>
      </c>
      <c r="G4241" t="str">
        <f t="shared" si="132"/>
        <v>India to EU27</v>
      </c>
      <c r="H4241">
        <v>2013</v>
      </c>
      <c r="I4241" t="s">
        <v>724</v>
      </c>
      <c r="J4241">
        <v>6</v>
      </c>
      <c r="K4241">
        <v>4502.66</v>
      </c>
      <c r="L4241" s="1">
        <f t="shared" si="133"/>
        <v>4.5026599999999997</v>
      </c>
    </row>
    <row r="4242" spans="1:12" ht="14.45">
      <c r="A4242" t="s">
        <v>723</v>
      </c>
      <c r="B4242" t="s">
        <v>858</v>
      </c>
      <c r="C4242">
        <v>842139</v>
      </c>
      <c r="D4242" t="s">
        <v>859</v>
      </c>
      <c r="E4242" t="s">
        <v>670</v>
      </c>
      <c r="F4242" t="s">
        <v>670</v>
      </c>
      <c r="G4242" t="str">
        <f t="shared" si="132"/>
        <v>India to EU27</v>
      </c>
      <c r="H4242">
        <v>2014</v>
      </c>
      <c r="I4242" t="s">
        <v>724</v>
      </c>
      <c r="J4242">
        <v>6</v>
      </c>
      <c r="K4242">
        <v>7619.2240000000002</v>
      </c>
      <c r="L4242" s="1">
        <f t="shared" si="133"/>
        <v>7.619224</v>
      </c>
    </row>
    <row r="4243" spans="1:12" ht="14.45">
      <c r="A4243" t="s">
        <v>723</v>
      </c>
      <c r="B4243" t="s">
        <v>858</v>
      </c>
      <c r="C4243">
        <v>842139</v>
      </c>
      <c r="D4243" t="s">
        <v>859</v>
      </c>
      <c r="E4243" t="s">
        <v>670</v>
      </c>
      <c r="F4243" t="s">
        <v>670</v>
      </c>
      <c r="G4243" t="str">
        <f t="shared" si="132"/>
        <v>India to EU27</v>
      </c>
      <c r="H4243">
        <v>2015</v>
      </c>
      <c r="I4243" t="s">
        <v>724</v>
      </c>
      <c r="J4243">
        <v>6</v>
      </c>
      <c r="K4243">
        <v>16690.084999999999</v>
      </c>
      <c r="L4243" s="1">
        <f t="shared" si="133"/>
        <v>16.690085</v>
      </c>
    </row>
    <row r="4244" spans="1:12" ht="14.45">
      <c r="A4244" t="s">
        <v>723</v>
      </c>
      <c r="B4244" t="s">
        <v>858</v>
      </c>
      <c r="C4244">
        <v>842139</v>
      </c>
      <c r="D4244" t="s">
        <v>859</v>
      </c>
      <c r="E4244" t="s">
        <v>670</v>
      </c>
      <c r="F4244" t="s">
        <v>670</v>
      </c>
      <c r="G4244" t="str">
        <f t="shared" si="132"/>
        <v>India to EU27</v>
      </c>
      <c r="H4244">
        <v>2016</v>
      </c>
      <c r="I4244" t="s">
        <v>724</v>
      </c>
      <c r="J4244">
        <v>6</v>
      </c>
      <c r="K4244">
        <v>25446.388999999999</v>
      </c>
      <c r="L4244" s="1">
        <f t="shared" si="133"/>
        <v>25.446389</v>
      </c>
    </row>
    <row r="4245" spans="1:12" ht="14.45">
      <c r="A4245" t="s">
        <v>723</v>
      </c>
      <c r="B4245" t="s">
        <v>858</v>
      </c>
      <c r="C4245">
        <v>842139</v>
      </c>
      <c r="D4245" t="s">
        <v>859</v>
      </c>
      <c r="E4245" t="s">
        <v>670</v>
      </c>
      <c r="F4245" t="s">
        <v>670</v>
      </c>
      <c r="G4245" t="str">
        <f t="shared" si="132"/>
        <v>India to EU27</v>
      </c>
      <c r="H4245">
        <v>2017</v>
      </c>
      <c r="I4245" t="s">
        <v>724</v>
      </c>
      <c r="J4245">
        <v>6</v>
      </c>
      <c r="K4245">
        <v>21997.541000000001</v>
      </c>
      <c r="L4245" s="1">
        <f t="shared" si="133"/>
        <v>21.997541000000002</v>
      </c>
    </row>
    <row r="4246" spans="1:12" ht="14.45">
      <c r="A4246" t="s">
        <v>723</v>
      </c>
      <c r="B4246" t="s">
        <v>858</v>
      </c>
      <c r="C4246">
        <v>847989</v>
      </c>
      <c r="D4246" t="s">
        <v>859</v>
      </c>
      <c r="E4246" t="s">
        <v>147</v>
      </c>
      <c r="F4246" t="s">
        <v>292</v>
      </c>
      <c r="G4246" t="str">
        <f t="shared" si="132"/>
        <v>India to World</v>
      </c>
      <c r="H4246">
        <v>2013</v>
      </c>
      <c r="I4246" t="s">
        <v>724</v>
      </c>
      <c r="J4246">
        <v>6</v>
      </c>
      <c r="K4246">
        <v>234999.32399999999</v>
      </c>
      <c r="L4246" s="1">
        <f t="shared" si="133"/>
        <v>234.999324</v>
      </c>
    </row>
    <row r="4247" spans="1:12" ht="14.45">
      <c r="A4247" t="s">
        <v>723</v>
      </c>
      <c r="B4247" t="s">
        <v>858</v>
      </c>
      <c r="C4247">
        <v>847989</v>
      </c>
      <c r="D4247" t="s">
        <v>859</v>
      </c>
      <c r="E4247" t="s">
        <v>147</v>
      </c>
      <c r="F4247" t="s">
        <v>292</v>
      </c>
      <c r="G4247" t="str">
        <f t="shared" si="132"/>
        <v>India to World</v>
      </c>
      <c r="H4247">
        <v>2014</v>
      </c>
      <c r="I4247" t="s">
        <v>724</v>
      </c>
      <c r="J4247">
        <v>6</v>
      </c>
      <c r="K4247">
        <v>344140.91399999999</v>
      </c>
      <c r="L4247" s="1">
        <f t="shared" si="133"/>
        <v>344.14091400000001</v>
      </c>
    </row>
    <row r="4248" spans="1:12" ht="14.45">
      <c r="A4248" t="s">
        <v>723</v>
      </c>
      <c r="B4248" t="s">
        <v>858</v>
      </c>
      <c r="C4248">
        <v>847989</v>
      </c>
      <c r="D4248" t="s">
        <v>859</v>
      </c>
      <c r="E4248" t="s">
        <v>147</v>
      </c>
      <c r="F4248" t="s">
        <v>292</v>
      </c>
      <c r="G4248" t="str">
        <f t="shared" si="132"/>
        <v>India to World</v>
      </c>
      <c r="H4248">
        <v>2015</v>
      </c>
      <c r="I4248" t="s">
        <v>724</v>
      </c>
      <c r="J4248">
        <v>6</v>
      </c>
      <c r="K4248">
        <v>305119.20899999997</v>
      </c>
      <c r="L4248" s="1">
        <f t="shared" si="133"/>
        <v>305.11920899999996</v>
      </c>
    </row>
    <row r="4249" spans="1:12" ht="14.45">
      <c r="A4249" t="s">
        <v>723</v>
      </c>
      <c r="B4249" t="s">
        <v>858</v>
      </c>
      <c r="C4249">
        <v>847989</v>
      </c>
      <c r="D4249" t="s">
        <v>859</v>
      </c>
      <c r="E4249" t="s">
        <v>147</v>
      </c>
      <c r="F4249" t="s">
        <v>292</v>
      </c>
      <c r="G4249" t="str">
        <f t="shared" si="132"/>
        <v>India to World</v>
      </c>
      <c r="H4249">
        <v>2016</v>
      </c>
      <c r="I4249" t="s">
        <v>724</v>
      </c>
      <c r="J4249">
        <v>6</v>
      </c>
      <c r="K4249">
        <v>284680.87800000003</v>
      </c>
      <c r="L4249" s="1">
        <f t="shared" si="133"/>
        <v>284.68087800000001</v>
      </c>
    </row>
    <row r="4250" spans="1:12" ht="14.45">
      <c r="A4250" t="s">
        <v>723</v>
      </c>
      <c r="B4250" t="s">
        <v>858</v>
      </c>
      <c r="C4250">
        <v>847989</v>
      </c>
      <c r="D4250" t="s">
        <v>859</v>
      </c>
      <c r="E4250" t="s">
        <v>147</v>
      </c>
      <c r="F4250" t="s">
        <v>292</v>
      </c>
      <c r="G4250" t="str">
        <f t="shared" si="132"/>
        <v>India to World</v>
      </c>
      <c r="H4250">
        <v>2017</v>
      </c>
      <c r="I4250" t="s">
        <v>724</v>
      </c>
      <c r="J4250">
        <v>6</v>
      </c>
      <c r="K4250">
        <v>367158.47899999999</v>
      </c>
      <c r="L4250" s="1">
        <f t="shared" si="133"/>
        <v>367.158479</v>
      </c>
    </row>
    <row r="4251" spans="1:12" ht="14.45">
      <c r="A4251" t="s">
        <v>723</v>
      </c>
      <c r="B4251" t="s">
        <v>858</v>
      </c>
      <c r="C4251">
        <v>847989</v>
      </c>
      <c r="D4251" t="s">
        <v>859</v>
      </c>
      <c r="E4251" t="s">
        <v>670</v>
      </c>
      <c r="F4251" t="s">
        <v>670</v>
      </c>
      <c r="G4251" t="str">
        <f t="shared" si="132"/>
        <v>India to EU27</v>
      </c>
      <c r="H4251">
        <v>2013</v>
      </c>
      <c r="I4251" t="s">
        <v>724</v>
      </c>
      <c r="J4251">
        <v>6</v>
      </c>
      <c r="K4251">
        <v>26964.749</v>
      </c>
      <c r="L4251" s="1">
        <f t="shared" si="133"/>
        <v>26.964749000000001</v>
      </c>
    </row>
    <row r="4252" spans="1:12" ht="14.45">
      <c r="A4252" t="s">
        <v>723</v>
      </c>
      <c r="B4252" t="s">
        <v>858</v>
      </c>
      <c r="C4252">
        <v>847989</v>
      </c>
      <c r="D4252" t="s">
        <v>859</v>
      </c>
      <c r="E4252" t="s">
        <v>670</v>
      </c>
      <c r="F4252" t="s">
        <v>670</v>
      </c>
      <c r="G4252" t="str">
        <f t="shared" si="132"/>
        <v>India to EU27</v>
      </c>
      <c r="H4252">
        <v>2014</v>
      </c>
      <c r="I4252" t="s">
        <v>724</v>
      </c>
      <c r="J4252">
        <v>6</v>
      </c>
      <c r="K4252">
        <v>25231.295999999998</v>
      </c>
      <c r="L4252" s="1">
        <f t="shared" si="133"/>
        <v>25.231295999999997</v>
      </c>
    </row>
    <row r="4253" spans="1:12" ht="14.45">
      <c r="A4253" t="s">
        <v>723</v>
      </c>
      <c r="B4253" t="s">
        <v>858</v>
      </c>
      <c r="C4253">
        <v>847989</v>
      </c>
      <c r="D4253" t="s">
        <v>859</v>
      </c>
      <c r="E4253" t="s">
        <v>670</v>
      </c>
      <c r="F4253" t="s">
        <v>670</v>
      </c>
      <c r="G4253" t="str">
        <f t="shared" si="132"/>
        <v>India to EU27</v>
      </c>
      <c r="H4253">
        <v>2015</v>
      </c>
      <c r="I4253" t="s">
        <v>724</v>
      </c>
      <c r="J4253">
        <v>6</v>
      </c>
      <c r="K4253">
        <v>26398.83</v>
      </c>
      <c r="L4253" s="1">
        <f t="shared" si="133"/>
        <v>26.39883</v>
      </c>
    </row>
    <row r="4254" spans="1:12" ht="14.45">
      <c r="A4254" t="s">
        <v>723</v>
      </c>
      <c r="B4254" t="s">
        <v>858</v>
      </c>
      <c r="C4254">
        <v>847989</v>
      </c>
      <c r="D4254" t="s">
        <v>859</v>
      </c>
      <c r="E4254" t="s">
        <v>670</v>
      </c>
      <c r="F4254" t="s">
        <v>670</v>
      </c>
      <c r="G4254" t="str">
        <f t="shared" si="132"/>
        <v>India to EU27</v>
      </c>
      <c r="H4254">
        <v>2016</v>
      </c>
      <c r="I4254" t="s">
        <v>724</v>
      </c>
      <c r="J4254">
        <v>6</v>
      </c>
      <c r="K4254">
        <v>27892.257000000001</v>
      </c>
      <c r="L4254" s="1">
        <f t="shared" si="133"/>
        <v>27.892257000000001</v>
      </c>
    </row>
    <row r="4255" spans="1:12" ht="14.45">
      <c r="A4255" t="s">
        <v>723</v>
      </c>
      <c r="B4255" t="s">
        <v>858</v>
      </c>
      <c r="C4255">
        <v>847989</v>
      </c>
      <c r="D4255" t="s">
        <v>859</v>
      </c>
      <c r="E4255" t="s">
        <v>670</v>
      </c>
      <c r="F4255" t="s">
        <v>670</v>
      </c>
      <c r="G4255" t="str">
        <f t="shared" si="132"/>
        <v>India to EU27</v>
      </c>
      <c r="H4255">
        <v>2017</v>
      </c>
      <c r="I4255" t="s">
        <v>724</v>
      </c>
      <c r="J4255">
        <v>6</v>
      </c>
      <c r="K4255">
        <v>32278.386999999999</v>
      </c>
      <c r="L4255" s="1">
        <f t="shared" si="133"/>
        <v>32.278387000000002</v>
      </c>
    </row>
    <row r="4256" spans="1:12" ht="14.45">
      <c r="A4256" t="s">
        <v>723</v>
      </c>
      <c r="B4256" t="s">
        <v>860</v>
      </c>
      <c r="C4256">
        <v>730900</v>
      </c>
      <c r="D4256" t="s">
        <v>861</v>
      </c>
      <c r="E4256" t="s">
        <v>147</v>
      </c>
      <c r="F4256" t="s">
        <v>292</v>
      </c>
      <c r="G4256" t="str">
        <f t="shared" si="132"/>
        <v>Ireland to World</v>
      </c>
      <c r="H4256">
        <v>2012</v>
      </c>
      <c r="I4256" t="s">
        <v>724</v>
      </c>
      <c r="J4256">
        <v>6</v>
      </c>
      <c r="K4256">
        <v>29036.486000000001</v>
      </c>
      <c r="L4256" s="1">
        <f t="shared" si="133"/>
        <v>29.036486</v>
      </c>
    </row>
    <row r="4257" spans="1:12" ht="14.45">
      <c r="A4257" t="s">
        <v>723</v>
      </c>
      <c r="B4257" t="s">
        <v>860</v>
      </c>
      <c r="C4257">
        <v>730900</v>
      </c>
      <c r="D4257" t="s">
        <v>861</v>
      </c>
      <c r="E4257" t="s">
        <v>147</v>
      </c>
      <c r="F4257" t="s">
        <v>292</v>
      </c>
      <c r="G4257" t="str">
        <f t="shared" si="132"/>
        <v>Ireland to World</v>
      </c>
      <c r="H4257">
        <v>2013</v>
      </c>
      <c r="I4257" t="s">
        <v>724</v>
      </c>
      <c r="J4257">
        <v>6</v>
      </c>
      <c r="K4257">
        <v>34042.413999999997</v>
      </c>
      <c r="L4257" s="1">
        <f t="shared" si="133"/>
        <v>34.042413999999994</v>
      </c>
    </row>
    <row r="4258" spans="1:12" ht="14.45">
      <c r="A4258" t="s">
        <v>723</v>
      </c>
      <c r="B4258" t="s">
        <v>860</v>
      </c>
      <c r="C4258">
        <v>730900</v>
      </c>
      <c r="D4258" t="s">
        <v>861</v>
      </c>
      <c r="E4258" t="s">
        <v>147</v>
      </c>
      <c r="F4258" t="s">
        <v>292</v>
      </c>
      <c r="G4258" t="str">
        <f t="shared" si="132"/>
        <v>Ireland to World</v>
      </c>
      <c r="H4258">
        <v>2014</v>
      </c>
      <c r="I4258" t="s">
        <v>724</v>
      </c>
      <c r="J4258">
        <v>6</v>
      </c>
      <c r="K4258">
        <v>45787.360000000001</v>
      </c>
      <c r="L4258" s="1">
        <f t="shared" si="133"/>
        <v>45.78736</v>
      </c>
    </row>
    <row r="4259" spans="1:12" ht="14.45">
      <c r="A4259" t="s">
        <v>723</v>
      </c>
      <c r="B4259" t="s">
        <v>860</v>
      </c>
      <c r="C4259">
        <v>730900</v>
      </c>
      <c r="D4259" t="s">
        <v>861</v>
      </c>
      <c r="E4259" t="s">
        <v>147</v>
      </c>
      <c r="F4259" t="s">
        <v>292</v>
      </c>
      <c r="G4259" t="str">
        <f t="shared" si="132"/>
        <v>Ireland to World</v>
      </c>
      <c r="H4259">
        <v>2015</v>
      </c>
      <c r="I4259" t="s">
        <v>724</v>
      </c>
      <c r="J4259">
        <v>6</v>
      </c>
      <c r="K4259">
        <v>39388.839</v>
      </c>
      <c r="L4259" s="1">
        <f t="shared" si="133"/>
        <v>39.388838999999997</v>
      </c>
    </row>
    <row r="4260" spans="1:12" ht="14.45">
      <c r="A4260" t="s">
        <v>723</v>
      </c>
      <c r="B4260" t="s">
        <v>860</v>
      </c>
      <c r="C4260">
        <v>730900</v>
      </c>
      <c r="D4260" t="s">
        <v>861</v>
      </c>
      <c r="E4260" t="s">
        <v>147</v>
      </c>
      <c r="F4260" t="s">
        <v>292</v>
      </c>
      <c r="G4260" t="str">
        <f t="shared" si="132"/>
        <v>Ireland to World</v>
      </c>
      <c r="H4260">
        <v>2016</v>
      </c>
      <c r="I4260" t="s">
        <v>724</v>
      </c>
      <c r="J4260">
        <v>6</v>
      </c>
      <c r="K4260">
        <v>19387.899000000001</v>
      </c>
      <c r="L4260" s="1">
        <f t="shared" si="133"/>
        <v>19.387899000000001</v>
      </c>
    </row>
    <row r="4261" spans="1:12" ht="14.45">
      <c r="A4261" t="s">
        <v>723</v>
      </c>
      <c r="B4261" t="s">
        <v>860</v>
      </c>
      <c r="C4261">
        <v>730900</v>
      </c>
      <c r="D4261" t="s">
        <v>861</v>
      </c>
      <c r="E4261" t="s">
        <v>147</v>
      </c>
      <c r="F4261" t="s">
        <v>292</v>
      </c>
      <c r="G4261" t="str">
        <f t="shared" si="132"/>
        <v>Ireland to World</v>
      </c>
      <c r="H4261">
        <v>2017</v>
      </c>
      <c r="I4261" t="s">
        <v>724</v>
      </c>
      <c r="J4261">
        <v>6</v>
      </c>
      <c r="K4261">
        <v>15703.956</v>
      </c>
      <c r="L4261" s="1">
        <f t="shared" si="133"/>
        <v>15.703956</v>
      </c>
    </row>
    <row r="4262" spans="1:12" ht="14.45">
      <c r="A4262" t="s">
        <v>723</v>
      </c>
      <c r="B4262" t="s">
        <v>860</v>
      </c>
      <c r="C4262">
        <v>730900</v>
      </c>
      <c r="D4262" t="s">
        <v>861</v>
      </c>
      <c r="E4262" t="s">
        <v>670</v>
      </c>
      <c r="F4262" t="s">
        <v>670</v>
      </c>
      <c r="G4262" t="str">
        <f t="shared" si="132"/>
        <v>Ireland to EU27</v>
      </c>
      <c r="H4262">
        <v>2012</v>
      </c>
      <c r="I4262" t="s">
        <v>724</v>
      </c>
      <c r="J4262">
        <v>6</v>
      </c>
      <c r="K4262">
        <v>14865.128000000001</v>
      </c>
      <c r="L4262" s="1">
        <f t="shared" si="133"/>
        <v>14.865128</v>
      </c>
    </row>
    <row r="4263" spans="1:12" ht="14.45">
      <c r="A4263" t="s">
        <v>723</v>
      </c>
      <c r="B4263" t="s">
        <v>860</v>
      </c>
      <c r="C4263">
        <v>730900</v>
      </c>
      <c r="D4263" t="s">
        <v>861</v>
      </c>
      <c r="E4263" t="s">
        <v>670</v>
      </c>
      <c r="F4263" t="s">
        <v>670</v>
      </c>
      <c r="G4263" t="str">
        <f t="shared" si="132"/>
        <v>Ireland to EU27</v>
      </c>
      <c r="H4263">
        <v>2013</v>
      </c>
      <c r="I4263" t="s">
        <v>724</v>
      </c>
      <c r="J4263">
        <v>6</v>
      </c>
      <c r="K4263">
        <v>20867.925999999999</v>
      </c>
      <c r="L4263" s="1">
        <f t="shared" si="133"/>
        <v>20.867926000000001</v>
      </c>
    </row>
    <row r="4264" spans="1:12" ht="14.45">
      <c r="A4264" t="s">
        <v>723</v>
      </c>
      <c r="B4264" t="s">
        <v>860</v>
      </c>
      <c r="C4264">
        <v>730900</v>
      </c>
      <c r="D4264" t="s">
        <v>861</v>
      </c>
      <c r="E4264" t="s">
        <v>670</v>
      </c>
      <c r="F4264" t="s">
        <v>670</v>
      </c>
      <c r="G4264" t="str">
        <f t="shared" si="132"/>
        <v>Ireland to EU27</v>
      </c>
      <c r="H4264">
        <v>2014</v>
      </c>
      <c r="I4264" t="s">
        <v>724</v>
      </c>
      <c r="J4264">
        <v>6</v>
      </c>
      <c r="K4264">
        <v>30929.817999999999</v>
      </c>
      <c r="L4264" s="1">
        <f t="shared" si="133"/>
        <v>30.929818000000001</v>
      </c>
    </row>
    <row r="4265" spans="1:12" ht="14.45">
      <c r="A4265" t="s">
        <v>723</v>
      </c>
      <c r="B4265" t="s">
        <v>860</v>
      </c>
      <c r="C4265">
        <v>730900</v>
      </c>
      <c r="D4265" t="s">
        <v>861</v>
      </c>
      <c r="E4265" t="s">
        <v>670</v>
      </c>
      <c r="F4265" t="s">
        <v>670</v>
      </c>
      <c r="G4265" t="str">
        <f t="shared" si="132"/>
        <v>Ireland to EU27</v>
      </c>
      <c r="H4265">
        <v>2015</v>
      </c>
      <c r="I4265" t="s">
        <v>724</v>
      </c>
      <c r="J4265">
        <v>6</v>
      </c>
      <c r="K4265">
        <v>20029.669999999998</v>
      </c>
      <c r="L4265" s="1">
        <f t="shared" si="133"/>
        <v>20.029669999999999</v>
      </c>
    </row>
    <row r="4266" spans="1:12" ht="14.45">
      <c r="A4266" t="s">
        <v>723</v>
      </c>
      <c r="B4266" t="s">
        <v>860</v>
      </c>
      <c r="C4266">
        <v>730900</v>
      </c>
      <c r="D4266" t="s">
        <v>861</v>
      </c>
      <c r="E4266" t="s">
        <v>670</v>
      </c>
      <c r="F4266" t="s">
        <v>670</v>
      </c>
      <c r="G4266" t="str">
        <f t="shared" si="132"/>
        <v>Ireland to EU27</v>
      </c>
      <c r="H4266">
        <v>2016</v>
      </c>
      <c r="I4266" t="s">
        <v>724</v>
      </c>
      <c r="J4266">
        <v>6</v>
      </c>
      <c r="K4266">
        <v>14545.416999999999</v>
      </c>
      <c r="L4266" s="1">
        <f t="shared" si="133"/>
        <v>14.545416999999999</v>
      </c>
    </row>
    <row r="4267" spans="1:12" ht="14.45">
      <c r="A4267" t="s">
        <v>723</v>
      </c>
      <c r="B4267" t="s">
        <v>860</v>
      </c>
      <c r="C4267">
        <v>730900</v>
      </c>
      <c r="D4267" t="s">
        <v>861</v>
      </c>
      <c r="E4267" t="s">
        <v>670</v>
      </c>
      <c r="F4267" t="s">
        <v>670</v>
      </c>
      <c r="G4267" t="str">
        <f t="shared" si="132"/>
        <v>Ireland to EU27</v>
      </c>
      <c r="H4267">
        <v>2017</v>
      </c>
      <c r="I4267" t="s">
        <v>724</v>
      </c>
      <c r="J4267">
        <v>6</v>
      </c>
      <c r="K4267">
        <v>9774.3909999999996</v>
      </c>
      <c r="L4267" s="1">
        <f t="shared" si="133"/>
        <v>9.7743909999999996</v>
      </c>
    </row>
    <row r="4268" spans="1:12" ht="14.45">
      <c r="A4268" t="s">
        <v>723</v>
      </c>
      <c r="B4268" t="s">
        <v>860</v>
      </c>
      <c r="C4268">
        <v>741999</v>
      </c>
      <c r="D4268" t="s">
        <v>861</v>
      </c>
      <c r="E4268" t="s">
        <v>147</v>
      </c>
      <c r="F4268" t="s">
        <v>292</v>
      </c>
      <c r="G4268" t="str">
        <f t="shared" si="132"/>
        <v>Ireland to World</v>
      </c>
      <c r="H4268">
        <v>2012</v>
      </c>
      <c r="I4268" t="s">
        <v>724</v>
      </c>
      <c r="J4268">
        <v>6</v>
      </c>
      <c r="K4268">
        <v>907.45399999999995</v>
      </c>
      <c r="L4268" s="1">
        <f t="shared" si="133"/>
        <v>0.90745399999999998</v>
      </c>
    </row>
    <row r="4269" spans="1:12" ht="14.45">
      <c r="A4269" t="s">
        <v>723</v>
      </c>
      <c r="B4269" t="s">
        <v>860</v>
      </c>
      <c r="C4269">
        <v>741999</v>
      </c>
      <c r="D4269" t="s">
        <v>861</v>
      </c>
      <c r="E4269" t="s">
        <v>147</v>
      </c>
      <c r="F4269" t="s">
        <v>292</v>
      </c>
      <c r="G4269" t="str">
        <f t="shared" si="132"/>
        <v>Ireland to World</v>
      </c>
      <c r="H4269">
        <v>2013</v>
      </c>
      <c r="I4269" t="s">
        <v>724</v>
      </c>
      <c r="J4269">
        <v>6</v>
      </c>
      <c r="K4269">
        <v>1245.5940000000001</v>
      </c>
      <c r="L4269" s="1">
        <f t="shared" si="133"/>
        <v>1.2455940000000001</v>
      </c>
    </row>
    <row r="4270" spans="1:12" ht="14.45">
      <c r="A4270" t="s">
        <v>723</v>
      </c>
      <c r="B4270" t="s">
        <v>860</v>
      </c>
      <c r="C4270">
        <v>741999</v>
      </c>
      <c r="D4270" t="s">
        <v>861</v>
      </c>
      <c r="E4270" t="s">
        <v>147</v>
      </c>
      <c r="F4270" t="s">
        <v>292</v>
      </c>
      <c r="G4270" t="str">
        <f t="shared" si="132"/>
        <v>Ireland to World</v>
      </c>
      <c r="H4270">
        <v>2014</v>
      </c>
      <c r="I4270" t="s">
        <v>724</v>
      </c>
      <c r="J4270">
        <v>6</v>
      </c>
      <c r="K4270">
        <v>1892.8330000000001</v>
      </c>
      <c r="L4270" s="1">
        <f t="shared" si="133"/>
        <v>1.892833</v>
      </c>
    </row>
    <row r="4271" spans="1:12" ht="14.45">
      <c r="A4271" t="s">
        <v>723</v>
      </c>
      <c r="B4271" t="s">
        <v>860</v>
      </c>
      <c r="C4271">
        <v>741999</v>
      </c>
      <c r="D4271" t="s">
        <v>861</v>
      </c>
      <c r="E4271" t="s">
        <v>147</v>
      </c>
      <c r="F4271" t="s">
        <v>292</v>
      </c>
      <c r="G4271" t="str">
        <f t="shared" si="132"/>
        <v>Ireland to World</v>
      </c>
      <c r="H4271">
        <v>2015</v>
      </c>
      <c r="I4271" t="s">
        <v>724</v>
      </c>
      <c r="J4271">
        <v>6</v>
      </c>
      <c r="K4271">
        <v>1866.521</v>
      </c>
      <c r="L4271" s="1">
        <f t="shared" si="133"/>
        <v>1.8665209999999999</v>
      </c>
    </row>
    <row r="4272" spans="1:12" ht="14.45">
      <c r="A4272" t="s">
        <v>723</v>
      </c>
      <c r="B4272" t="s">
        <v>860</v>
      </c>
      <c r="C4272">
        <v>741999</v>
      </c>
      <c r="D4272" t="s">
        <v>861</v>
      </c>
      <c r="E4272" t="s">
        <v>147</v>
      </c>
      <c r="F4272" t="s">
        <v>292</v>
      </c>
      <c r="G4272" t="str">
        <f t="shared" si="132"/>
        <v>Ireland to World</v>
      </c>
      <c r="H4272">
        <v>2016</v>
      </c>
      <c r="I4272" t="s">
        <v>724</v>
      </c>
      <c r="J4272">
        <v>6</v>
      </c>
      <c r="K4272">
        <v>1495.81</v>
      </c>
      <c r="L4272" s="1">
        <f t="shared" si="133"/>
        <v>1.4958099999999999</v>
      </c>
    </row>
    <row r="4273" spans="1:12" ht="14.45">
      <c r="A4273" t="s">
        <v>723</v>
      </c>
      <c r="B4273" t="s">
        <v>860</v>
      </c>
      <c r="C4273">
        <v>741999</v>
      </c>
      <c r="D4273" t="s">
        <v>861</v>
      </c>
      <c r="E4273" t="s">
        <v>147</v>
      </c>
      <c r="F4273" t="s">
        <v>292</v>
      </c>
      <c r="G4273" t="str">
        <f t="shared" si="132"/>
        <v>Ireland to World</v>
      </c>
      <c r="H4273">
        <v>2017</v>
      </c>
      <c r="I4273" t="s">
        <v>724</v>
      </c>
      <c r="J4273">
        <v>6</v>
      </c>
      <c r="K4273">
        <v>1951.71</v>
      </c>
      <c r="L4273" s="1">
        <f t="shared" si="133"/>
        <v>1.9517100000000001</v>
      </c>
    </row>
    <row r="4274" spans="1:12" ht="14.45">
      <c r="A4274" t="s">
        <v>723</v>
      </c>
      <c r="B4274" t="s">
        <v>860</v>
      </c>
      <c r="C4274">
        <v>741999</v>
      </c>
      <c r="D4274" t="s">
        <v>861</v>
      </c>
      <c r="E4274" t="s">
        <v>670</v>
      </c>
      <c r="F4274" t="s">
        <v>670</v>
      </c>
      <c r="G4274" t="str">
        <f t="shared" si="132"/>
        <v>Ireland to EU27</v>
      </c>
      <c r="H4274">
        <v>2012</v>
      </c>
      <c r="I4274" t="s">
        <v>724</v>
      </c>
      <c r="J4274">
        <v>6</v>
      </c>
      <c r="K4274">
        <v>751.19200000000001</v>
      </c>
      <c r="L4274" s="1">
        <f t="shared" si="133"/>
        <v>0.75119199999999997</v>
      </c>
    </row>
    <row r="4275" spans="1:12" ht="14.45">
      <c r="A4275" t="s">
        <v>723</v>
      </c>
      <c r="B4275" t="s">
        <v>860</v>
      </c>
      <c r="C4275">
        <v>741999</v>
      </c>
      <c r="D4275" t="s">
        <v>861</v>
      </c>
      <c r="E4275" t="s">
        <v>670</v>
      </c>
      <c r="F4275" t="s">
        <v>670</v>
      </c>
      <c r="G4275" t="str">
        <f t="shared" si="132"/>
        <v>Ireland to EU27</v>
      </c>
      <c r="H4275">
        <v>2013</v>
      </c>
      <c r="I4275" t="s">
        <v>724</v>
      </c>
      <c r="J4275">
        <v>6</v>
      </c>
      <c r="K4275">
        <v>1081.644</v>
      </c>
      <c r="L4275" s="1">
        <f t="shared" si="133"/>
        <v>1.081644</v>
      </c>
    </row>
    <row r="4276" spans="1:12" ht="14.45">
      <c r="A4276" t="s">
        <v>723</v>
      </c>
      <c r="B4276" t="s">
        <v>860</v>
      </c>
      <c r="C4276">
        <v>741999</v>
      </c>
      <c r="D4276" t="s">
        <v>861</v>
      </c>
      <c r="E4276" t="s">
        <v>670</v>
      </c>
      <c r="F4276" t="s">
        <v>670</v>
      </c>
      <c r="G4276" t="str">
        <f t="shared" si="132"/>
        <v>Ireland to EU27</v>
      </c>
      <c r="H4276">
        <v>2014</v>
      </c>
      <c r="I4276" t="s">
        <v>724</v>
      </c>
      <c r="J4276">
        <v>6</v>
      </c>
      <c r="K4276">
        <v>1769.123</v>
      </c>
      <c r="L4276" s="1">
        <f t="shared" si="133"/>
        <v>1.769123</v>
      </c>
    </row>
    <row r="4277" spans="1:12" ht="14.45">
      <c r="A4277" t="s">
        <v>723</v>
      </c>
      <c r="B4277" t="s">
        <v>860</v>
      </c>
      <c r="C4277">
        <v>741999</v>
      </c>
      <c r="D4277" t="s">
        <v>861</v>
      </c>
      <c r="E4277" t="s">
        <v>670</v>
      </c>
      <c r="F4277" t="s">
        <v>670</v>
      </c>
      <c r="G4277" t="str">
        <f t="shared" si="132"/>
        <v>Ireland to EU27</v>
      </c>
      <c r="H4277">
        <v>2015</v>
      </c>
      <c r="I4277" t="s">
        <v>724</v>
      </c>
      <c r="J4277">
        <v>6</v>
      </c>
      <c r="K4277">
        <v>1507.0260000000001</v>
      </c>
      <c r="L4277" s="1">
        <f t="shared" si="133"/>
        <v>1.507026</v>
      </c>
    </row>
    <row r="4278" spans="1:12" ht="14.45">
      <c r="A4278" t="s">
        <v>723</v>
      </c>
      <c r="B4278" t="s">
        <v>860</v>
      </c>
      <c r="C4278">
        <v>741999</v>
      </c>
      <c r="D4278" t="s">
        <v>861</v>
      </c>
      <c r="E4278" t="s">
        <v>670</v>
      </c>
      <c r="F4278" t="s">
        <v>670</v>
      </c>
      <c r="G4278" t="str">
        <f t="shared" si="132"/>
        <v>Ireland to EU27</v>
      </c>
      <c r="H4278">
        <v>2016</v>
      </c>
      <c r="I4278" t="s">
        <v>724</v>
      </c>
      <c r="J4278">
        <v>6</v>
      </c>
      <c r="K4278">
        <v>1201.424</v>
      </c>
      <c r="L4278" s="1">
        <f t="shared" si="133"/>
        <v>1.201424</v>
      </c>
    </row>
    <row r="4279" spans="1:12" ht="14.45">
      <c r="A4279" t="s">
        <v>723</v>
      </c>
      <c r="B4279" t="s">
        <v>860</v>
      </c>
      <c r="C4279">
        <v>741999</v>
      </c>
      <c r="D4279" t="s">
        <v>861</v>
      </c>
      <c r="E4279" t="s">
        <v>670</v>
      </c>
      <c r="F4279" t="s">
        <v>670</v>
      </c>
      <c r="G4279" t="str">
        <f t="shared" si="132"/>
        <v>Ireland to EU27</v>
      </c>
      <c r="H4279">
        <v>2017</v>
      </c>
      <c r="I4279" t="s">
        <v>724</v>
      </c>
      <c r="J4279">
        <v>6</v>
      </c>
      <c r="K4279">
        <v>1631.8879999999999</v>
      </c>
      <c r="L4279" s="1">
        <f t="shared" si="133"/>
        <v>1.631888</v>
      </c>
    </row>
    <row r="4280" spans="1:12" ht="14.45">
      <c r="A4280" t="s">
        <v>723</v>
      </c>
      <c r="B4280" t="s">
        <v>860</v>
      </c>
      <c r="C4280">
        <v>761100</v>
      </c>
      <c r="D4280" t="s">
        <v>861</v>
      </c>
      <c r="E4280" t="s">
        <v>147</v>
      </c>
      <c r="F4280" t="s">
        <v>292</v>
      </c>
      <c r="G4280" t="str">
        <f t="shared" si="132"/>
        <v>Ireland to World</v>
      </c>
      <c r="H4280">
        <v>2012</v>
      </c>
      <c r="I4280" t="s">
        <v>724</v>
      </c>
      <c r="J4280">
        <v>6</v>
      </c>
      <c r="K4280">
        <v>48.195</v>
      </c>
      <c r="L4280" s="1">
        <f t="shared" si="133"/>
        <v>4.8195000000000002E-2</v>
      </c>
    </row>
    <row r="4281" spans="1:12" ht="14.45">
      <c r="A4281" t="s">
        <v>723</v>
      </c>
      <c r="B4281" t="s">
        <v>860</v>
      </c>
      <c r="C4281">
        <v>761100</v>
      </c>
      <c r="D4281" t="s">
        <v>861</v>
      </c>
      <c r="E4281" t="s">
        <v>147</v>
      </c>
      <c r="F4281" t="s">
        <v>292</v>
      </c>
      <c r="G4281" t="str">
        <f t="shared" si="132"/>
        <v>Ireland to World</v>
      </c>
      <c r="H4281">
        <v>2013</v>
      </c>
      <c r="I4281" t="s">
        <v>724</v>
      </c>
      <c r="J4281">
        <v>6</v>
      </c>
      <c r="K4281">
        <v>129.148</v>
      </c>
      <c r="L4281" s="1">
        <f t="shared" si="133"/>
        <v>0.12914799999999999</v>
      </c>
    </row>
    <row r="4282" spans="1:12" ht="14.45">
      <c r="A4282" t="s">
        <v>723</v>
      </c>
      <c r="B4282" t="s">
        <v>860</v>
      </c>
      <c r="C4282">
        <v>761100</v>
      </c>
      <c r="D4282" t="s">
        <v>861</v>
      </c>
      <c r="E4282" t="s">
        <v>147</v>
      </c>
      <c r="F4282" t="s">
        <v>292</v>
      </c>
      <c r="G4282" t="str">
        <f t="shared" si="132"/>
        <v>Ireland to World</v>
      </c>
      <c r="H4282">
        <v>2014</v>
      </c>
      <c r="I4282" t="s">
        <v>724</v>
      </c>
      <c r="J4282">
        <v>6</v>
      </c>
      <c r="K4282">
        <v>74.293999999999997</v>
      </c>
      <c r="L4282" s="1">
        <f t="shared" si="133"/>
        <v>7.4293999999999999E-2</v>
      </c>
    </row>
    <row r="4283" spans="1:12" ht="14.45">
      <c r="A4283" t="s">
        <v>723</v>
      </c>
      <c r="B4283" t="s">
        <v>860</v>
      </c>
      <c r="C4283">
        <v>761100</v>
      </c>
      <c r="D4283" t="s">
        <v>861</v>
      </c>
      <c r="E4283" t="s">
        <v>147</v>
      </c>
      <c r="F4283" t="s">
        <v>292</v>
      </c>
      <c r="G4283" t="str">
        <f t="shared" si="132"/>
        <v>Ireland to World</v>
      </c>
      <c r="H4283">
        <v>2015</v>
      </c>
      <c r="I4283" t="s">
        <v>724</v>
      </c>
      <c r="J4283">
        <v>6</v>
      </c>
      <c r="K4283">
        <v>261.71800000000002</v>
      </c>
      <c r="L4283" s="1">
        <f t="shared" si="133"/>
        <v>0.26171800000000001</v>
      </c>
    </row>
    <row r="4284" spans="1:12" ht="14.45">
      <c r="A4284" t="s">
        <v>723</v>
      </c>
      <c r="B4284" t="s">
        <v>860</v>
      </c>
      <c r="C4284">
        <v>761100</v>
      </c>
      <c r="D4284" t="s">
        <v>861</v>
      </c>
      <c r="E4284" t="s">
        <v>147</v>
      </c>
      <c r="F4284" t="s">
        <v>292</v>
      </c>
      <c r="G4284" t="str">
        <f t="shared" si="132"/>
        <v>Ireland to World</v>
      </c>
      <c r="H4284">
        <v>2016</v>
      </c>
      <c r="I4284" t="s">
        <v>724</v>
      </c>
      <c r="J4284">
        <v>6</v>
      </c>
      <c r="K4284">
        <v>49.49</v>
      </c>
      <c r="L4284" s="1">
        <f t="shared" si="133"/>
        <v>4.9489999999999999E-2</v>
      </c>
    </row>
    <row r="4285" spans="1:12" ht="14.45">
      <c r="A4285" t="s">
        <v>723</v>
      </c>
      <c r="B4285" t="s">
        <v>860</v>
      </c>
      <c r="C4285">
        <v>761100</v>
      </c>
      <c r="D4285" t="s">
        <v>861</v>
      </c>
      <c r="E4285" t="s">
        <v>147</v>
      </c>
      <c r="F4285" t="s">
        <v>292</v>
      </c>
      <c r="G4285" t="str">
        <f t="shared" si="132"/>
        <v>Ireland to World</v>
      </c>
      <c r="H4285">
        <v>2017</v>
      </c>
      <c r="I4285" t="s">
        <v>724</v>
      </c>
      <c r="J4285">
        <v>6</v>
      </c>
      <c r="K4285">
        <v>78.025000000000006</v>
      </c>
      <c r="L4285" s="1">
        <f t="shared" si="133"/>
        <v>7.8025000000000011E-2</v>
      </c>
    </row>
    <row r="4286" spans="1:12" ht="14.45">
      <c r="A4286" t="s">
        <v>723</v>
      </c>
      <c r="B4286" t="s">
        <v>860</v>
      </c>
      <c r="C4286">
        <v>761100</v>
      </c>
      <c r="D4286" t="s">
        <v>861</v>
      </c>
      <c r="E4286" t="s">
        <v>670</v>
      </c>
      <c r="F4286" t="s">
        <v>670</v>
      </c>
      <c r="G4286" t="str">
        <f t="shared" si="132"/>
        <v>Ireland to EU27</v>
      </c>
      <c r="H4286">
        <v>2012</v>
      </c>
      <c r="I4286" t="s">
        <v>724</v>
      </c>
      <c r="J4286">
        <v>6</v>
      </c>
      <c r="K4286">
        <v>36.51</v>
      </c>
      <c r="L4286" s="1">
        <f t="shared" si="133"/>
        <v>3.6510000000000001E-2</v>
      </c>
    </row>
    <row r="4287" spans="1:12" ht="14.45">
      <c r="A4287" t="s">
        <v>723</v>
      </c>
      <c r="B4287" t="s">
        <v>860</v>
      </c>
      <c r="C4287">
        <v>761100</v>
      </c>
      <c r="D4287" t="s">
        <v>861</v>
      </c>
      <c r="E4287" t="s">
        <v>670</v>
      </c>
      <c r="F4287" t="s">
        <v>670</v>
      </c>
      <c r="G4287" t="str">
        <f t="shared" si="132"/>
        <v>Ireland to EU27</v>
      </c>
      <c r="H4287">
        <v>2013</v>
      </c>
      <c r="I4287" t="s">
        <v>724</v>
      </c>
      <c r="J4287">
        <v>6</v>
      </c>
      <c r="K4287">
        <v>115.294</v>
      </c>
      <c r="L4287" s="1">
        <f t="shared" si="133"/>
        <v>0.11529399999999999</v>
      </c>
    </row>
    <row r="4288" spans="1:12" ht="14.45">
      <c r="A4288" t="s">
        <v>723</v>
      </c>
      <c r="B4288" t="s">
        <v>860</v>
      </c>
      <c r="C4288">
        <v>761100</v>
      </c>
      <c r="D4288" t="s">
        <v>861</v>
      </c>
      <c r="E4288" t="s">
        <v>670</v>
      </c>
      <c r="F4288" t="s">
        <v>670</v>
      </c>
      <c r="G4288" t="str">
        <f t="shared" si="132"/>
        <v>Ireland to EU27</v>
      </c>
      <c r="H4288">
        <v>2014</v>
      </c>
      <c r="I4288" t="s">
        <v>724</v>
      </c>
      <c r="J4288">
        <v>6</v>
      </c>
      <c r="K4288">
        <v>10.797000000000001</v>
      </c>
      <c r="L4288" s="1">
        <f t="shared" si="133"/>
        <v>1.0797000000000001E-2</v>
      </c>
    </row>
    <row r="4289" spans="1:12" ht="14.45">
      <c r="A4289" t="s">
        <v>723</v>
      </c>
      <c r="B4289" t="s">
        <v>860</v>
      </c>
      <c r="C4289">
        <v>761100</v>
      </c>
      <c r="D4289" t="s">
        <v>861</v>
      </c>
      <c r="E4289" t="s">
        <v>670</v>
      </c>
      <c r="F4289" t="s">
        <v>670</v>
      </c>
      <c r="G4289" t="str">
        <f t="shared" si="132"/>
        <v>Ireland to EU27</v>
      </c>
      <c r="H4289">
        <v>2015</v>
      </c>
      <c r="I4289" t="s">
        <v>724</v>
      </c>
      <c r="J4289">
        <v>6</v>
      </c>
      <c r="K4289">
        <v>260.78100000000001</v>
      </c>
      <c r="L4289" s="1">
        <f t="shared" si="133"/>
        <v>0.26078099999999999</v>
      </c>
    </row>
    <row r="4290" spans="1:12" ht="14.45">
      <c r="A4290" t="s">
        <v>723</v>
      </c>
      <c r="B4290" t="s">
        <v>860</v>
      </c>
      <c r="C4290">
        <v>8405</v>
      </c>
      <c r="D4290" t="s">
        <v>861</v>
      </c>
      <c r="E4290" t="s">
        <v>147</v>
      </c>
      <c r="F4290" t="s">
        <v>292</v>
      </c>
      <c r="G4290" t="str">
        <f t="shared" si="132"/>
        <v>Ireland to World</v>
      </c>
      <c r="H4290">
        <v>2012</v>
      </c>
      <c r="I4290" t="s">
        <v>724</v>
      </c>
      <c r="J4290">
        <v>6</v>
      </c>
      <c r="K4290">
        <v>111.063</v>
      </c>
      <c r="L4290" s="1">
        <f t="shared" si="133"/>
        <v>0.11106300000000001</v>
      </c>
    </row>
    <row r="4291" spans="1:12" ht="14.45">
      <c r="A4291" t="s">
        <v>723</v>
      </c>
      <c r="B4291" t="s">
        <v>860</v>
      </c>
      <c r="C4291">
        <v>8405</v>
      </c>
      <c r="D4291" t="s">
        <v>861</v>
      </c>
      <c r="E4291" t="s">
        <v>147</v>
      </c>
      <c r="F4291" t="s">
        <v>292</v>
      </c>
      <c r="G4291" t="str">
        <f t="shared" si="132"/>
        <v>Ireland to World</v>
      </c>
      <c r="H4291">
        <v>2013</v>
      </c>
      <c r="I4291" t="s">
        <v>724</v>
      </c>
      <c r="J4291">
        <v>6</v>
      </c>
      <c r="K4291">
        <v>14.574</v>
      </c>
      <c r="L4291" s="1">
        <f t="shared" si="133"/>
        <v>1.4574E-2</v>
      </c>
    </row>
    <row r="4292" spans="1:12" ht="14.45">
      <c r="A4292" t="s">
        <v>723</v>
      </c>
      <c r="B4292" t="s">
        <v>860</v>
      </c>
      <c r="C4292">
        <v>8405</v>
      </c>
      <c r="D4292" t="s">
        <v>861</v>
      </c>
      <c r="E4292" t="s">
        <v>147</v>
      </c>
      <c r="F4292" t="s">
        <v>292</v>
      </c>
      <c r="G4292" t="str">
        <f t="shared" si="132"/>
        <v>Ireland to World</v>
      </c>
      <c r="H4292">
        <v>2014</v>
      </c>
      <c r="I4292" t="s">
        <v>724</v>
      </c>
      <c r="J4292">
        <v>6</v>
      </c>
      <c r="K4292">
        <v>66.263000000000005</v>
      </c>
      <c r="L4292" s="1">
        <f t="shared" si="133"/>
        <v>6.6263000000000002E-2</v>
      </c>
    </row>
    <row r="4293" spans="1:12" ht="14.45">
      <c r="A4293" t="s">
        <v>723</v>
      </c>
      <c r="B4293" t="s">
        <v>860</v>
      </c>
      <c r="C4293">
        <v>8405</v>
      </c>
      <c r="D4293" t="s">
        <v>861</v>
      </c>
      <c r="E4293" t="s">
        <v>147</v>
      </c>
      <c r="F4293" t="s">
        <v>292</v>
      </c>
      <c r="G4293" t="str">
        <f t="shared" si="132"/>
        <v>Ireland to World</v>
      </c>
      <c r="H4293">
        <v>2015</v>
      </c>
      <c r="I4293" t="s">
        <v>724</v>
      </c>
      <c r="J4293">
        <v>6</v>
      </c>
      <c r="K4293">
        <v>16.536999999999999</v>
      </c>
      <c r="L4293" s="1">
        <f t="shared" si="133"/>
        <v>1.6537E-2</v>
      </c>
    </row>
    <row r="4294" spans="1:12" ht="14.45">
      <c r="A4294" t="s">
        <v>723</v>
      </c>
      <c r="B4294" t="s">
        <v>860</v>
      </c>
      <c r="C4294">
        <v>8405</v>
      </c>
      <c r="D4294" t="s">
        <v>861</v>
      </c>
      <c r="E4294" t="s">
        <v>147</v>
      </c>
      <c r="F4294" t="s">
        <v>292</v>
      </c>
      <c r="G4294" t="str">
        <f t="shared" si="132"/>
        <v>Ireland to World</v>
      </c>
      <c r="H4294">
        <v>2016</v>
      </c>
      <c r="I4294" t="s">
        <v>724</v>
      </c>
      <c r="J4294">
        <v>6</v>
      </c>
      <c r="K4294">
        <v>39.781999999999996</v>
      </c>
      <c r="L4294" s="1">
        <f t="shared" si="133"/>
        <v>3.9781999999999998E-2</v>
      </c>
    </row>
    <row r="4295" spans="1:12" ht="14.45">
      <c r="A4295" t="s">
        <v>723</v>
      </c>
      <c r="B4295" t="s">
        <v>860</v>
      </c>
      <c r="C4295">
        <v>8405</v>
      </c>
      <c r="D4295" t="s">
        <v>861</v>
      </c>
      <c r="E4295" t="s">
        <v>147</v>
      </c>
      <c r="F4295" t="s">
        <v>292</v>
      </c>
      <c r="G4295" t="str">
        <f t="shared" si="132"/>
        <v>Ireland to World</v>
      </c>
      <c r="H4295">
        <v>2017</v>
      </c>
      <c r="I4295" t="s">
        <v>724</v>
      </c>
      <c r="J4295">
        <v>6</v>
      </c>
      <c r="K4295">
        <v>855.68100000000004</v>
      </c>
      <c r="L4295" s="1">
        <f t="shared" si="133"/>
        <v>0.85568100000000002</v>
      </c>
    </row>
    <row r="4296" spans="1:12" ht="14.45">
      <c r="A4296" t="s">
        <v>723</v>
      </c>
      <c r="B4296" t="s">
        <v>860</v>
      </c>
      <c r="C4296">
        <v>8405</v>
      </c>
      <c r="D4296" t="s">
        <v>861</v>
      </c>
      <c r="E4296" t="s">
        <v>670</v>
      </c>
      <c r="F4296" t="s">
        <v>670</v>
      </c>
      <c r="G4296" t="str">
        <f t="shared" si="132"/>
        <v>Ireland to EU27</v>
      </c>
      <c r="H4296">
        <v>2013</v>
      </c>
      <c r="I4296" t="s">
        <v>724</v>
      </c>
      <c r="J4296">
        <v>6</v>
      </c>
      <c r="K4296">
        <v>5.383</v>
      </c>
      <c r="L4296" s="1">
        <f t="shared" si="133"/>
        <v>5.3829999999999998E-3</v>
      </c>
    </row>
    <row r="4297" spans="1:12" ht="14.45">
      <c r="A4297" t="s">
        <v>723</v>
      </c>
      <c r="B4297" t="s">
        <v>860</v>
      </c>
      <c r="C4297">
        <v>8405</v>
      </c>
      <c r="D4297" t="s">
        <v>861</v>
      </c>
      <c r="E4297" t="s">
        <v>670</v>
      </c>
      <c r="F4297" t="s">
        <v>670</v>
      </c>
      <c r="G4297" t="str">
        <f t="shared" ref="G4297:G4360" si="134">CONCATENATE(D4297, " to ", F4297)</f>
        <v>Ireland to EU27</v>
      </c>
      <c r="H4297">
        <v>2015</v>
      </c>
      <c r="I4297" t="s">
        <v>724</v>
      </c>
      <c r="J4297">
        <v>6</v>
      </c>
      <c r="K4297">
        <v>0.27500000000000002</v>
      </c>
      <c r="L4297" s="1">
        <f t="shared" ref="L4297:L4360" si="135">K4297/1000</f>
        <v>2.7500000000000002E-4</v>
      </c>
    </row>
    <row r="4298" spans="1:12" ht="14.45">
      <c r="A4298" t="s">
        <v>723</v>
      </c>
      <c r="B4298" t="s">
        <v>860</v>
      </c>
      <c r="C4298">
        <v>8405</v>
      </c>
      <c r="D4298" t="s">
        <v>861</v>
      </c>
      <c r="E4298" t="s">
        <v>670</v>
      </c>
      <c r="F4298" t="s">
        <v>670</v>
      </c>
      <c r="G4298" t="str">
        <f t="shared" si="134"/>
        <v>Ireland to EU27</v>
      </c>
      <c r="H4298">
        <v>2017</v>
      </c>
      <c r="I4298" t="s">
        <v>724</v>
      </c>
      <c r="J4298">
        <v>6</v>
      </c>
      <c r="K4298">
        <v>852.33399999999995</v>
      </c>
      <c r="L4298" s="1">
        <f t="shared" si="135"/>
        <v>0.85233399999999993</v>
      </c>
    </row>
    <row r="4299" spans="1:12" ht="14.45">
      <c r="A4299" t="s">
        <v>723</v>
      </c>
      <c r="B4299" t="s">
        <v>860</v>
      </c>
      <c r="C4299">
        <v>841931</v>
      </c>
      <c r="D4299" t="s">
        <v>861</v>
      </c>
      <c r="E4299" t="s">
        <v>147</v>
      </c>
      <c r="F4299" t="s">
        <v>292</v>
      </c>
      <c r="G4299" t="str">
        <f t="shared" si="134"/>
        <v>Ireland to World</v>
      </c>
      <c r="H4299">
        <v>2012</v>
      </c>
      <c r="I4299" t="s">
        <v>724</v>
      </c>
      <c r="J4299">
        <v>6</v>
      </c>
      <c r="K4299">
        <v>8.4440000000000008</v>
      </c>
      <c r="L4299" s="1">
        <f t="shared" si="135"/>
        <v>8.4440000000000001E-3</v>
      </c>
    </row>
    <row r="4300" spans="1:12" ht="14.45">
      <c r="A4300" t="s">
        <v>723</v>
      </c>
      <c r="B4300" t="s">
        <v>860</v>
      </c>
      <c r="C4300">
        <v>841931</v>
      </c>
      <c r="D4300" t="s">
        <v>861</v>
      </c>
      <c r="E4300" t="s">
        <v>147</v>
      </c>
      <c r="F4300" t="s">
        <v>292</v>
      </c>
      <c r="G4300" t="str">
        <f t="shared" si="134"/>
        <v>Ireland to World</v>
      </c>
      <c r="H4300">
        <v>2013</v>
      </c>
      <c r="I4300" t="s">
        <v>724</v>
      </c>
      <c r="J4300">
        <v>6</v>
      </c>
      <c r="K4300">
        <v>25.001000000000001</v>
      </c>
      <c r="L4300" s="1">
        <f t="shared" si="135"/>
        <v>2.5001000000000002E-2</v>
      </c>
    </row>
    <row r="4301" spans="1:12" ht="14.45">
      <c r="A4301" t="s">
        <v>723</v>
      </c>
      <c r="B4301" t="s">
        <v>860</v>
      </c>
      <c r="C4301">
        <v>841931</v>
      </c>
      <c r="D4301" t="s">
        <v>861</v>
      </c>
      <c r="E4301" t="s">
        <v>147</v>
      </c>
      <c r="F4301" t="s">
        <v>292</v>
      </c>
      <c r="G4301" t="str">
        <f t="shared" si="134"/>
        <v>Ireland to World</v>
      </c>
      <c r="H4301">
        <v>2014</v>
      </c>
      <c r="I4301" t="s">
        <v>724</v>
      </c>
      <c r="J4301">
        <v>6</v>
      </c>
      <c r="K4301">
        <v>1139.0219999999999</v>
      </c>
      <c r="L4301" s="1">
        <f t="shared" si="135"/>
        <v>1.139022</v>
      </c>
    </row>
    <row r="4302" spans="1:12" ht="14.45">
      <c r="A4302" t="s">
        <v>723</v>
      </c>
      <c r="B4302" t="s">
        <v>860</v>
      </c>
      <c r="C4302">
        <v>841931</v>
      </c>
      <c r="D4302" t="s">
        <v>861</v>
      </c>
      <c r="E4302" t="s">
        <v>147</v>
      </c>
      <c r="F4302" t="s">
        <v>292</v>
      </c>
      <c r="G4302" t="str">
        <f t="shared" si="134"/>
        <v>Ireland to World</v>
      </c>
      <c r="H4302">
        <v>2015</v>
      </c>
      <c r="I4302" t="s">
        <v>724</v>
      </c>
      <c r="J4302">
        <v>6</v>
      </c>
      <c r="K4302">
        <v>1731.74</v>
      </c>
      <c r="L4302" s="1">
        <f t="shared" si="135"/>
        <v>1.7317400000000001</v>
      </c>
    </row>
    <row r="4303" spans="1:12" ht="14.45">
      <c r="A4303" t="s">
        <v>723</v>
      </c>
      <c r="B4303" t="s">
        <v>860</v>
      </c>
      <c r="C4303">
        <v>841931</v>
      </c>
      <c r="D4303" t="s">
        <v>861</v>
      </c>
      <c r="E4303" t="s">
        <v>147</v>
      </c>
      <c r="F4303" t="s">
        <v>292</v>
      </c>
      <c r="G4303" t="str">
        <f t="shared" si="134"/>
        <v>Ireland to World</v>
      </c>
      <c r="H4303">
        <v>2016</v>
      </c>
      <c r="I4303" t="s">
        <v>724</v>
      </c>
      <c r="J4303">
        <v>6</v>
      </c>
      <c r="K4303">
        <v>741.59500000000003</v>
      </c>
      <c r="L4303" s="1">
        <f t="shared" si="135"/>
        <v>0.741595</v>
      </c>
    </row>
    <row r="4304" spans="1:12" ht="14.45">
      <c r="A4304" t="s">
        <v>723</v>
      </c>
      <c r="B4304" t="s">
        <v>860</v>
      </c>
      <c r="C4304">
        <v>841931</v>
      </c>
      <c r="D4304" t="s">
        <v>861</v>
      </c>
      <c r="E4304" t="s">
        <v>147</v>
      </c>
      <c r="F4304" t="s">
        <v>292</v>
      </c>
      <c r="G4304" t="str">
        <f t="shared" si="134"/>
        <v>Ireland to World</v>
      </c>
      <c r="H4304">
        <v>2017</v>
      </c>
      <c r="I4304" t="s">
        <v>724</v>
      </c>
      <c r="J4304">
        <v>6</v>
      </c>
      <c r="K4304">
        <v>2690.2710000000002</v>
      </c>
      <c r="L4304" s="1">
        <f t="shared" si="135"/>
        <v>2.6902710000000001</v>
      </c>
    </row>
    <row r="4305" spans="1:12" ht="14.45">
      <c r="A4305" t="s">
        <v>723</v>
      </c>
      <c r="B4305" t="s">
        <v>860</v>
      </c>
      <c r="C4305">
        <v>841931</v>
      </c>
      <c r="D4305" t="s">
        <v>861</v>
      </c>
      <c r="E4305" t="s">
        <v>670</v>
      </c>
      <c r="F4305" t="s">
        <v>670</v>
      </c>
      <c r="G4305" t="str">
        <f t="shared" si="134"/>
        <v>Ireland to EU27</v>
      </c>
      <c r="H4305">
        <v>2013</v>
      </c>
      <c r="I4305" t="s">
        <v>724</v>
      </c>
      <c r="J4305">
        <v>6</v>
      </c>
      <c r="K4305">
        <v>25.001000000000001</v>
      </c>
      <c r="L4305" s="1">
        <f t="shared" si="135"/>
        <v>2.5001000000000002E-2</v>
      </c>
    </row>
    <row r="4306" spans="1:12" ht="14.45">
      <c r="A4306" t="s">
        <v>723</v>
      </c>
      <c r="B4306" t="s">
        <v>860</v>
      </c>
      <c r="C4306">
        <v>841931</v>
      </c>
      <c r="D4306" t="s">
        <v>861</v>
      </c>
      <c r="E4306" t="s">
        <v>670</v>
      </c>
      <c r="F4306" t="s">
        <v>670</v>
      </c>
      <c r="G4306" t="str">
        <f t="shared" si="134"/>
        <v>Ireland to EU27</v>
      </c>
      <c r="H4306">
        <v>2014</v>
      </c>
      <c r="I4306" t="s">
        <v>724</v>
      </c>
      <c r="J4306">
        <v>6</v>
      </c>
      <c r="K4306">
        <v>1130.4870000000001</v>
      </c>
      <c r="L4306" s="1">
        <f t="shared" si="135"/>
        <v>1.130487</v>
      </c>
    </row>
    <row r="4307" spans="1:12" ht="14.45">
      <c r="A4307" t="s">
        <v>723</v>
      </c>
      <c r="B4307" t="s">
        <v>860</v>
      </c>
      <c r="C4307">
        <v>841931</v>
      </c>
      <c r="D4307" t="s">
        <v>861</v>
      </c>
      <c r="E4307" t="s">
        <v>670</v>
      </c>
      <c r="F4307" t="s">
        <v>670</v>
      </c>
      <c r="G4307" t="str">
        <f t="shared" si="134"/>
        <v>Ireland to EU27</v>
      </c>
      <c r="H4307">
        <v>2015</v>
      </c>
      <c r="I4307" t="s">
        <v>724</v>
      </c>
      <c r="J4307">
        <v>6</v>
      </c>
      <c r="K4307">
        <v>1731.74</v>
      </c>
      <c r="L4307" s="1">
        <f t="shared" si="135"/>
        <v>1.7317400000000001</v>
      </c>
    </row>
    <row r="4308" spans="1:12" ht="14.45">
      <c r="A4308" t="s">
        <v>723</v>
      </c>
      <c r="B4308" t="s">
        <v>860</v>
      </c>
      <c r="C4308">
        <v>841931</v>
      </c>
      <c r="D4308" t="s">
        <v>861</v>
      </c>
      <c r="E4308" t="s">
        <v>670</v>
      </c>
      <c r="F4308" t="s">
        <v>670</v>
      </c>
      <c r="G4308" t="str">
        <f t="shared" si="134"/>
        <v>Ireland to EU27</v>
      </c>
      <c r="H4308">
        <v>2016</v>
      </c>
      <c r="I4308" t="s">
        <v>724</v>
      </c>
      <c r="J4308">
        <v>6</v>
      </c>
      <c r="K4308">
        <v>741.59500000000003</v>
      </c>
      <c r="L4308" s="1">
        <f t="shared" si="135"/>
        <v>0.741595</v>
      </c>
    </row>
    <row r="4309" spans="1:12" ht="14.45">
      <c r="A4309" t="s">
        <v>723</v>
      </c>
      <c r="B4309" t="s">
        <v>860</v>
      </c>
      <c r="C4309">
        <v>841931</v>
      </c>
      <c r="D4309" t="s">
        <v>861</v>
      </c>
      <c r="E4309" t="s">
        <v>670</v>
      </c>
      <c r="F4309" t="s">
        <v>670</v>
      </c>
      <c r="G4309" t="str">
        <f t="shared" si="134"/>
        <v>Ireland to EU27</v>
      </c>
      <c r="H4309">
        <v>2017</v>
      </c>
      <c r="I4309" t="s">
        <v>724</v>
      </c>
      <c r="J4309">
        <v>6</v>
      </c>
      <c r="K4309">
        <v>2690.2710000000002</v>
      </c>
      <c r="L4309" s="1">
        <f t="shared" si="135"/>
        <v>2.6902710000000001</v>
      </c>
    </row>
    <row r="4310" spans="1:12" ht="14.45">
      <c r="A4310" t="s">
        <v>723</v>
      </c>
      <c r="B4310" t="s">
        <v>860</v>
      </c>
      <c r="C4310">
        <v>841940</v>
      </c>
      <c r="D4310" t="s">
        <v>861</v>
      </c>
      <c r="E4310" t="s">
        <v>147</v>
      </c>
      <c r="F4310" t="s">
        <v>292</v>
      </c>
      <c r="G4310" t="str">
        <f t="shared" si="134"/>
        <v>Ireland to World</v>
      </c>
      <c r="H4310">
        <v>2012</v>
      </c>
      <c r="I4310" t="s">
        <v>724</v>
      </c>
      <c r="J4310">
        <v>6</v>
      </c>
      <c r="K4310">
        <v>5.1369999999999996</v>
      </c>
      <c r="L4310" s="1">
        <f t="shared" si="135"/>
        <v>5.1369999999999992E-3</v>
      </c>
    </row>
    <row r="4311" spans="1:12" ht="14.45">
      <c r="A4311" t="s">
        <v>723</v>
      </c>
      <c r="B4311" t="s">
        <v>860</v>
      </c>
      <c r="C4311">
        <v>841940</v>
      </c>
      <c r="D4311" t="s">
        <v>861</v>
      </c>
      <c r="E4311" t="s">
        <v>147</v>
      </c>
      <c r="F4311" t="s">
        <v>292</v>
      </c>
      <c r="G4311" t="str">
        <f t="shared" si="134"/>
        <v>Ireland to World</v>
      </c>
      <c r="H4311">
        <v>2013</v>
      </c>
      <c r="I4311" t="s">
        <v>724</v>
      </c>
      <c r="J4311">
        <v>6</v>
      </c>
      <c r="K4311">
        <v>347.19600000000003</v>
      </c>
      <c r="L4311" s="1">
        <f t="shared" si="135"/>
        <v>0.347196</v>
      </c>
    </row>
    <row r="4312" spans="1:12" ht="14.45">
      <c r="A4312" t="s">
        <v>723</v>
      </c>
      <c r="B4312" t="s">
        <v>860</v>
      </c>
      <c r="C4312">
        <v>841940</v>
      </c>
      <c r="D4312" t="s">
        <v>861</v>
      </c>
      <c r="E4312" t="s">
        <v>147</v>
      </c>
      <c r="F4312" t="s">
        <v>292</v>
      </c>
      <c r="G4312" t="str">
        <f t="shared" si="134"/>
        <v>Ireland to World</v>
      </c>
      <c r="H4312">
        <v>2014</v>
      </c>
      <c r="I4312" t="s">
        <v>724</v>
      </c>
      <c r="J4312">
        <v>6</v>
      </c>
      <c r="K4312">
        <v>37.735999999999997</v>
      </c>
      <c r="L4312" s="1">
        <f t="shared" si="135"/>
        <v>3.7735999999999999E-2</v>
      </c>
    </row>
    <row r="4313" spans="1:12" ht="14.45">
      <c r="A4313" t="s">
        <v>723</v>
      </c>
      <c r="B4313" t="s">
        <v>860</v>
      </c>
      <c r="C4313">
        <v>841940</v>
      </c>
      <c r="D4313" t="s">
        <v>861</v>
      </c>
      <c r="E4313" t="s">
        <v>147</v>
      </c>
      <c r="F4313" t="s">
        <v>292</v>
      </c>
      <c r="G4313" t="str">
        <f t="shared" si="134"/>
        <v>Ireland to World</v>
      </c>
      <c r="H4313">
        <v>2015</v>
      </c>
      <c r="I4313" t="s">
        <v>724</v>
      </c>
      <c r="J4313">
        <v>6</v>
      </c>
      <c r="K4313">
        <v>212.94</v>
      </c>
      <c r="L4313" s="1">
        <f t="shared" si="135"/>
        <v>0.21293999999999999</v>
      </c>
    </row>
    <row r="4314" spans="1:12" ht="14.45">
      <c r="A4314" t="s">
        <v>723</v>
      </c>
      <c r="B4314" t="s">
        <v>860</v>
      </c>
      <c r="C4314">
        <v>841940</v>
      </c>
      <c r="D4314" t="s">
        <v>861</v>
      </c>
      <c r="E4314" t="s">
        <v>147</v>
      </c>
      <c r="F4314" t="s">
        <v>292</v>
      </c>
      <c r="G4314" t="str">
        <f t="shared" si="134"/>
        <v>Ireland to World</v>
      </c>
      <c r="H4314">
        <v>2016</v>
      </c>
      <c r="I4314" t="s">
        <v>724</v>
      </c>
      <c r="J4314">
        <v>6</v>
      </c>
      <c r="K4314">
        <v>56.369</v>
      </c>
      <c r="L4314" s="1">
        <f t="shared" si="135"/>
        <v>5.6369000000000002E-2</v>
      </c>
    </row>
    <row r="4315" spans="1:12" ht="14.45">
      <c r="A4315" t="s">
        <v>723</v>
      </c>
      <c r="B4315" t="s">
        <v>860</v>
      </c>
      <c r="C4315">
        <v>841940</v>
      </c>
      <c r="D4315" t="s">
        <v>861</v>
      </c>
      <c r="E4315" t="s">
        <v>147</v>
      </c>
      <c r="F4315" t="s">
        <v>292</v>
      </c>
      <c r="G4315" t="str">
        <f t="shared" si="134"/>
        <v>Ireland to World</v>
      </c>
      <c r="H4315">
        <v>2017</v>
      </c>
      <c r="I4315" t="s">
        <v>724</v>
      </c>
      <c r="J4315">
        <v>6</v>
      </c>
      <c r="K4315">
        <v>149.24</v>
      </c>
      <c r="L4315" s="1">
        <f t="shared" si="135"/>
        <v>0.14924000000000001</v>
      </c>
    </row>
    <row r="4316" spans="1:12" ht="14.45">
      <c r="A4316" t="s">
        <v>723</v>
      </c>
      <c r="B4316" t="s">
        <v>860</v>
      </c>
      <c r="C4316">
        <v>841940</v>
      </c>
      <c r="D4316" t="s">
        <v>861</v>
      </c>
      <c r="E4316" t="s">
        <v>670</v>
      </c>
      <c r="F4316" t="s">
        <v>670</v>
      </c>
      <c r="G4316" t="str">
        <f t="shared" si="134"/>
        <v>Ireland to EU27</v>
      </c>
      <c r="H4316">
        <v>2013</v>
      </c>
      <c r="I4316" t="s">
        <v>724</v>
      </c>
      <c r="J4316">
        <v>6</v>
      </c>
      <c r="K4316">
        <v>6.2089999999999996</v>
      </c>
      <c r="L4316" s="1">
        <f t="shared" si="135"/>
        <v>6.2089999999999992E-3</v>
      </c>
    </row>
    <row r="4317" spans="1:12" ht="14.45">
      <c r="A4317" t="s">
        <v>723</v>
      </c>
      <c r="B4317" t="s">
        <v>860</v>
      </c>
      <c r="C4317">
        <v>841940</v>
      </c>
      <c r="D4317" t="s">
        <v>861</v>
      </c>
      <c r="E4317" t="s">
        <v>670</v>
      </c>
      <c r="F4317" t="s">
        <v>670</v>
      </c>
      <c r="G4317" t="str">
        <f t="shared" si="134"/>
        <v>Ireland to EU27</v>
      </c>
      <c r="H4317">
        <v>2014</v>
      </c>
      <c r="I4317" t="s">
        <v>724</v>
      </c>
      <c r="J4317">
        <v>6</v>
      </c>
      <c r="K4317">
        <v>9.2859999999999996</v>
      </c>
      <c r="L4317" s="1">
        <f t="shared" si="135"/>
        <v>9.2859999999999991E-3</v>
      </c>
    </row>
    <row r="4318" spans="1:12" ht="14.45">
      <c r="A4318" t="s">
        <v>723</v>
      </c>
      <c r="B4318" t="s">
        <v>860</v>
      </c>
      <c r="C4318">
        <v>841940</v>
      </c>
      <c r="D4318" t="s">
        <v>861</v>
      </c>
      <c r="E4318" t="s">
        <v>670</v>
      </c>
      <c r="F4318" t="s">
        <v>670</v>
      </c>
      <c r="G4318" t="str">
        <f t="shared" si="134"/>
        <v>Ireland to EU27</v>
      </c>
      <c r="H4318">
        <v>2015</v>
      </c>
      <c r="I4318" t="s">
        <v>724</v>
      </c>
      <c r="J4318">
        <v>6</v>
      </c>
      <c r="K4318">
        <v>4.8499999999999996</v>
      </c>
      <c r="L4318" s="1">
        <f t="shared" si="135"/>
        <v>4.8499999999999993E-3</v>
      </c>
    </row>
    <row r="4319" spans="1:12" ht="14.45">
      <c r="A4319" t="s">
        <v>723</v>
      </c>
      <c r="B4319" t="s">
        <v>860</v>
      </c>
      <c r="C4319">
        <v>841940</v>
      </c>
      <c r="D4319" t="s">
        <v>861</v>
      </c>
      <c r="E4319" t="s">
        <v>670</v>
      </c>
      <c r="F4319" t="s">
        <v>670</v>
      </c>
      <c r="G4319" t="str">
        <f t="shared" si="134"/>
        <v>Ireland to EU27</v>
      </c>
      <c r="H4319">
        <v>2016</v>
      </c>
      <c r="I4319" t="s">
        <v>724</v>
      </c>
      <c r="J4319">
        <v>6</v>
      </c>
      <c r="K4319">
        <v>8.51</v>
      </c>
      <c r="L4319" s="1">
        <f t="shared" si="135"/>
        <v>8.5100000000000002E-3</v>
      </c>
    </row>
    <row r="4320" spans="1:12" ht="14.45">
      <c r="A4320" t="s">
        <v>723</v>
      </c>
      <c r="B4320" t="s">
        <v>860</v>
      </c>
      <c r="C4320">
        <v>842129</v>
      </c>
      <c r="D4320" t="s">
        <v>861</v>
      </c>
      <c r="E4320" t="s">
        <v>147</v>
      </c>
      <c r="F4320" t="s">
        <v>292</v>
      </c>
      <c r="G4320" t="str">
        <f t="shared" si="134"/>
        <v>Ireland to World</v>
      </c>
      <c r="H4320">
        <v>2012</v>
      </c>
      <c r="I4320" t="s">
        <v>724</v>
      </c>
      <c r="J4320">
        <v>6</v>
      </c>
      <c r="K4320">
        <v>71270.350999999995</v>
      </c>
      <c r="L4320" s="1">
        <f t="shared" si="135"/>
        <v>71.270350999999991</v>
      </c>
    </row>
    <row r="4321" spans="1:12" ht="14.45">
      <c r="A4321" t="s">
        <v>723</v>
      </c>
      <c r="B4321" t="s">
        <v>860</v>
      </c>
      <c r="C4321">
        <v>842129</v>
      </c>
      <c r="D4321" t="s">
        <v>861</v>
      </c>
      <c r="E4321" t="s">
        <v>147</v>
      </c>
      <c r="F4321" t="s">
        <v>292</v>
      </c>
      <c r="G4321" t="str">
        <f t="shared" si="134"/>
        <v>Ireland to World</v>
      </c>
      <c r="H4321">
        <v>2013</v>
      </c>
      <c r="I4321" t="s">
        <v>724</v>
      </c>
      <c r="J4321">
        <v>6</v>
      </c>
      <c r="K4321">
        <v>63631.199000000001</v>
      </c>
      <c r="L4321" s="1">
        <f t="shared" si="135"/>
        <v>63.631199000000002</v>
      </c>
    </row>
    <row r="4322" spans="1:12" ht="14.45">
      <c r="A4322" t="s">
        <v>723</v>
      </c>
      <c r="B4322" t="s">
        <v>860</v>
      </c>
      <c r="C4322">
        <v>842129</v>
      </c>
      <c r="D4322" t="s">
        <v>861</v>
      </c>
      <c r="E4322" t="s">
        <v>147</v>
      </c>
      <c r="F4322" t="s">
        <v>292</v>
      </c>
      <c r="G4322" t="str">
        <f t="shared" si="134"/>
        <v>Ireland to World</v>
      </c>
      <c r="H4322">
        <v>2014</v>
      </c>
      <c r="I4322" t="s">
        <v>724</v>
      </c>
      <c r="J4322">
        <v>6</v>
      </c>
      <c r="K4322">
        <v>63558.322</v>
      </c>
      <c r="L4322" s="1">
        <f t="shared" si="135"/>
        <v>63.558321999999997</v>
      </c>
    </row>
    <row r="4323" spans="1:12" ht="14.45">
      <c r="A4323" t="s">
        <v>723</v>
      </c>
      <c r="B4323" t="s">
        <v>860</v>
      </c>
      <c r="C4323">
        <v>842129</v>
      </c>
      <c r="D4323" t="s">
        <v>861</v>
      </c>
      <c r="E4323" t="s">
        <v>147</v>
      </c>
      <c r="F4323" t="s">
        <v>292</v>
      </c>
      <c r="G4323" t="str">
        <f t="shared" si="134"/>
        <v>Ireland to World</v>
      </c>
      <c r="H4323">
        <v>2015</v>
      </c>
      <c r="I4323" t="s">
        <v>724</v>
      </c>
      <c r="J4323">
        <v>6</v>
      </c>
      <c r="K4323">
        <v>62765.046999999999</v>
      </c>
      <c r="L4323" s="1">
        <f t="shared" si="135"/>
        <v>62.765046999999996</v>
      </c>
    </row>
    <row r="4324" spans="1:12" ht="14.45">
      <c r="A4324" t="s">
        <v>723</v>
      </c>
      <c r="B4324" t="s">
        <v>860</v>
      </c>
      <c r="C4324">
        <v>842129</v>
      </c>
      <c r="D4324" t="s">
        <v>861</v>
      </c>
      <c r="E4324" t="s">
        <v>147</v>
      </c>
      <c r="F4324" t="s">
        <v>292</v>
      </c>
      <c r="G4324" t="str">
        <f t="shared" si="134"/>
        <v>Ireland to World</v>
      </c>
      <c r="H4324">
        <v>2016</v>
      </c>
      <c r="I4324" t="s">
        <v>724</v>
      </c>
      <c r="J4324">
        <v>6</v>
      </c>
      <c r="K4324">
        <v>72500.387000000002</v>
      </c>
      <c r="L4324" s="1">
        <f t="shared" si="135"/>
        <v>72.500387000000003</v>
      </c>
    </row>
    <row r="4325" spans="1:12" ht="14.45">
      <c r="A4325" t="s">
        <v>723</v>
      </c>
      <c r="B4325" t="s">
        <v>860</v>
      </c>
      <c r="C4325">
        <v>842129</v>
      </c>
      <c r="D4325" t="s">
        <v>861</v>
      </c>
      <c r="E4325" t="s">
        <v>147</v>
      </c>
      <c r="F4325" t="s">
        <v>292</v>
      </c>
      <c r="G4325" t="str">
        <f t="shared" si="134"/>
        <v>Ireland to World</v>
      </c>
      <c r="H4325">
        <v>2017</v>
      </c>
      <c r="I4325" t="s">
        <v>724</v>
      </c>
      <c r="J4325">
        <v>6</v>
      </c>
      <c r="K4325">
        <v>76087.861000000004</v>
      </c>
      <c r="L4325" s="1">
        <f t="shared" si="135"/>
        <v>76.087861000000004</v>
      </c>
    </row>
    <row r="4326" spans="1:12" ht="14.45">
      <c r="A4326" t="s">
        <v>723</v>
      </c>
      <c r="B4326" t="s">
        <v>860</v>
      </c>
      <c r="C4326">
        <v>842129</v>
      </c>
      <c r="D4326" t="s">
        <v>861</v>
      </c>
      <c r="E4326" t="s">
        <v>670</v>
      </c>
      <c r="F4326" t="s">
        <v>670</v>
      </c>
      <c r="G4326" t="str">
        <f t="shared" si="134"/>
        <v>Ireland to EU27</v>
      </c>
      <c r="H4326">
        <v>2012</v>
      </c>
      <c r="I4326" t="s">
        <v>724</v>
      </c>
      <c r="J4326">
        <v>6</v>
      </c>
      <c r="K4326">
        <v>30388.55</v>
      </c>
      <c r="L4326" s="1">
        <f t="shared" si="135"/>
        <v>30.388549999999999</v>
      </c>
    </row>
    <row r="4327" spans="1:12" ht="14.45">
      <c r="A4327" t="s">
        <v>723</v>
      </c>
      <c r="B4327" t="s">
        <v>860</v>
      </c>
      <c r="C4327">
        <v>842129</v>
      </c>
      <c r="D4327" t="s">
        <v>861</v>
      </c>
      <c r="E4327" t="s">
        <v>670</v>
      </c>
      <c r="F4327" t="s">
        <v>670</v>
      </c>
      <c r="G4327" t="str">
        <f t="shared" si="134"/>
        <v>Ireland to EU27</v>
      </c>
      <c r="H4327">
        <v>2013</v>
      </c>
      <c r="I4327" t="s">
        <v>724</v>
      </c>
      <c r="J4327">
        <v>6</v>
      </c>
      <c r="K4327">
        <v>38707.775999999998</v>
      </c>
      <c r="L4327" s="1">
        <f t="shared" si="135"/>
        <v>38.707775999999996</v>
      </c>
    </row>
    <row r="4328" spans="1:12" ht="14.45">
      <c r="A4328" t="s">
        <v>723</v>
      </c>
      <c r="B4328" t="s">
        <v>860</v>
      </c>
      <c r="C4328">
        <v>842129</v>
      </c>
      <c r="D4328" t="s">
        <v>861</v>
      </c>
      <c r="E4328" t="s">
        <v>670</v>
      </c>
      <c r="F4328" t="s">
        <v>670</v>
      </c>
      <c r="G4328" t="str">
        <f t="shared" si="134"/>
        <v>Ireland to EU27</v>
      </c>
      <c r="H4328">
        <v>2014</v>
      </c>
      <c r="I4328" t="s">
        <v>724</v>
      </c>
      <c r="J4328">
        <v>6</v>
      </c>
      <c r="K4328">
        <v>40459.618000000002</v>
      </c>
      <c r="L4328" s="1">
        <f t="shared" si="135"/>
        <v>40.459617999999999</v>
      </c>
    </row>
    <row r="4329" spans="1:12" ht="14.45">
      <c r="A4329" t="s">
        <v>723</v>
      </c>
      <c r="B4329" t="s">
        <v>860</v>
      </c>
      <c r="C4329">
        <v>842129</v>
      </c>
      <c r="D4329" t="s">
        <v>861</v>
      </c>
      <c r="E4329" t="s">
        <v>670</v>
      </c>
      <c r="F4329" t="s">
        <v>670</v>
      </c>
      <c r="G4329" t="str">
        <f t="shared" si="134"/>
        <v>Ireland to EU27</v>
      </c>
      <c r="H4329">
        <v>2015</v>
      </c>
      <c r="I4329" t="s">
        <v>724</v>
      </c>
      <c r="J4329">
        <v>6</v>
      </c>
      <c r="K4329">
        <v>34579.608</v>
      </c>
      <c r="L4329" s="1">
        <f t="shared" si="135"/>
        <v>34.579608</v>
      </c>
    </row>
    <row r="4330" spans="1:12" ht="14.45">
      <c r="A4330" t="s">
        <v>723</v>
      </c>
      <c r="B4330" t="s">
        <v>860</v>
      </c>
      <c r="C4330">
        <v>842129</v>
      </c>
      <c r="D4330" t="s">
        <v>861</v>
      </c>
      <c r="E4330" t="s">
        <v>670</v>
      </c>
      <c r="F4330" t="s">
        <v>670</v>
      </c>
      <c r="G4330" t="str">
        <f t="shared" si="134"/>
        <v>Ireland to EU27</v>
      </c>
      <c r="H4330">
        <v>2016</v>
      </c>
      <c r="I4330" t="s">
        <v>724</v>
      </c>
      <c r="J4330">
        <v>6</v>
      </c>
      <c r="K4330">
        <v>38609.313999999998</v>
      </c>
      <c r="L4330" s="1">
        <f t="shared" si="135"/>
        <v>38.609313999999998</v>
      </c>
    </row>
    <row r="4331" spans="1:12" ht="14.45">
      <c r="A4331" t="s">
        <v>723</v>
      </c>
      <c r="B4331" t="s">
        <v>860</v>
      </c>
      <c r="C4331">
        <v>842129</v>
      </c>
      <c r="D4331" t="s">
        <v>861</v>
      </c>
      <c r="E4331" t="s">
        <v>670</v>
      </c>
      <c r="F4331" t="s">
        <v>670</v>
      </c>
      <c r="G4331" t="str">
        <f t="shared" si="134"/>
        <v>Ireland to EU27</v>
      </c>
      <c r="H4331">
        <v>2017</v>
      </c>
      <c r="I4331" t="s">
        <v>724</v>
      </c>
      <c r="J4331">
        <v>6</v>
      </c>
      <c r="K4331">
        <v>47471.631999999998</v>
      </c>
      <c r="L4331" s="1">
        <f t="shared" si="135"/>
        <v>47.471632</v>
      </c>
    </row>
    <row r="4332" spans="1:12" ht="14.45">
      <c r="A4332" t="s">
        <v>723</v>
      </c>
      <c r="B4332" t="s">
        <v>860</v>
      </c>
      <c r="C4332">
        <v>842139</v>
      </c>
      <c r="D4332" t="s">
        <v>861</v>
      </c>
      <c r="E4332" t="s">
        <v>147</v>
      </c>
      <c r="F4332" t="s">
        <v>292</v>
      </c>
      <c r="G4332" t="str">
        <f t="shared" si="134"/>
        <v>Ireland to World</v>
      </c>
      <c r="H4332">
        <v>2012</v>
      </c>
      <c r="I4332" t="s">
        <v>724</v>
      </c>
      <c r="J4332">
        <v>6</v>
      </c>
      <c r="K4332">
        <v>11035.465</v>
      </c>
      <c r="L4332" s="1">
        <f t="shared" si="135"/>
        <v>11.035465</v>
      </c>
    </row>
    <row r="4333" spans="1:12" ht="14.45">
      <c r="A4333" t="s">
        <v>723</v>
      </c>
      <c r="B4333" t="s">
        <v>860</v>
      </c>
      <c r="C4333">
        <v>842139</v>
      </c>
      <c r="D4333" t="s">
        <v>861</v>
      </c>
      <c r="E4333" t="s">
        <v>147</v>
      </c>
      <c r="F4333" t="s">
        <v>292</v>
      </c>
      <c r="G4333" t="str">
        <f t="shared" si="134"/>
        <v>Ireland to World</v>
      </c>
      <c r="H4333">
        <v>2013</v>
      </c>
      <c r="I4333" t="s">
        <v>724</v>
      </c>
      <c r="J4333">
        <v>6</v>
      </c>
      <c r="K4333">
        <v>9531.7540000000008</v>
      </c>
      <c r="L4333" s="1">
        <f t="shared" si="135"/>
        <v>9.5317540000000012</v>
      </c>
    </row>
    <row r="4334" spans="1:12" ht="14.45">
      <c r="A4334" t="s">
        <v>723</v>
      </c>
      <c r="B4334" t="s">
        <v>860</v>
      </c>
      <c r="C4334">
        <v>842139</v>
      </c>
      <c r="D4334" t="s">
        <v>861</v>
      </c>
      <c r="E4334" t="s">
        <v>147</v>
      </c>
      <c r="F4334" t="s">
        <v>292</v>
      </c>
      <c r="G4334" t="str">
        <f t="shared" si="134"/>
        <v>Ireland to World</v>
      </c>
      <c r="H4334">
        <v>2014</v>
      </c>
      <c r="I4334" t="s">
        <v>724</v>
      </c>
      <c r="J4334">
        <v>6</v>
      </c>
      <c r="K4334">
        <v>9529.9169999999995</v>
      </c>
      <c r="L4334" s="1">
        <f t="shared" si="135"/>
        <v>9.5299169999999993</v>
      </c>
    </row>
    <row r="4335" spans="1:12" ht="14.45">
      <c r="A4335" t="s">
        <v>723</v>
      </c>
      <c r="B4335" t="s">
        <v>860</v>
      </c>
      <c r="C4335">
        <v>842139</v>
      </c>
      <c r="D4335" t="s">
        <v>861</v>
      </c>
      <c r="E4335" t="s">
        <v>147</v>
      </c>
      <c r="F4335" t="s">
        <v>292</v>
      </c>
      <c r="G4335" t="str">
        <f t="shared" si="134"/>
        <v>Ireland to World</v>
      </c>
      <c r="H4335">
        <v>2015</v>
      </c>
      <c r="I4335" t="s">
        <v>724</v>
      </c>
      <c r="J4335">
        <v>6</v>
      </c>
      <c r="K4335">
        <v>6464.4290000000001</v>
      </c>
      <c r="L4335" s="1">
        <f t="shared" si="135"/>
        <v>6.464429</v>
      </c>
    </row>
    <row r="4336" spans="1:12" ht="14.45">
      <c r="A4336" t="s">
        <v>723</v>
      </c>
      <c r="B4336" t="s">
        <v>860</v>
      </c>
      <c r="C4336">
        <v>842139</v>
      </c>
      <c r="D4336" t="s">
        <v>861</v>
      </c>
      <c r="E4336" t="s">
        <v>147</v>
      </c>
      <c r="F4336" t="s">
        <v>292</v>
      </c>
      <c r="G4336" t="str">
        <f t="shared" si="134"/>
        <v>Ireland to World</v>
      </c>
      <c r="H4336">
        <v>2016</v>
      </c>
      <c r="I4336" t="s">
        <v>724</v>
      </c>
      <c r="J4336">
        <v>6</v>
      </c>
      <c r="K4336">
        <v>7222.7039999999997</v>
      </c>
      <c r="L4336" s="1">
        <f t="shared" si="135"/>
        <v>7.2227039999999993</v>
      </c>
    </row>
    <row r="4337" spans="1:12" ht="14.45">
      <c r="A4337" t="s">
        <v>723</v>
      </c>
      <c r="B4337" t="s">
        <v>860</v>
      </c>
      <c r="C4337">
        <v>842139</v>
      </c>
      <c r="D4337" t="s">
        <v>861</v>
      </c>
      <c r="E4337" t="s">
        <v>147</v>
      </c>
      <c r="F4337" t="s">
        <v>292</v>
      </c>
      <c r="G4337" t="str">
        <f t="shared" si="134"/>
        <v>Ireland to World</v>
      </c>
      <c r="H4337">
        <v>2017</v>
      </c>
      <c r="I4337" t="s">
        <v>724</v>
      </c>
      <c r="J4337">
        <v>6</v>
      </c>
      <c r="K4337">
        <v>6760.6859999999997</v>
      </c>
      <c r="L4337" s="1">
        <f t="shared" si="135"/>
        <v>6.7606859999999998</v>
      </c>
    </row>
    <row r="4338" spans="1:12" ht="14.45">
      <c r="A4338" t="s">
        <v>723</v>
      </c>
      <c r="B4338" t="s">
        <v>860</v>
      </c>
      <c r="C4338">
        <v>842139</v>
      </c>
      <c r="D4338" t="s">
        <v>861</v>
      </c>
      <c r="E4338" t="s">
        <v>670</v>
      </c>
      <c r="F4338" t="s">
        <v>670</v>
      </c>
      <c r="G4338" t="str">
        <f t="shared" si="134"/>
        <v>Ireland to EU27</v>
      </c>
      <c r="H4338">
        <v>2012</v>
      </c>
      <c r="I4338" t="s">
        <v>724</v>
      </c>
      <c r="J4338">
        <v>6</v>
      </c>
      <c r="K4338">
        <v>8303.6470000000008</v>
      </c>
      <c r="L4338" s="1">
        <f t="shared" si="135"/>
        <v>8.3036470000000016</v>
      </c>
    </row>
    <row r="4339" spans="1:12" ht="14.45">
      <c r="A4339" t="s">
        <v>723</v>
      </c>
      <c r="B4339" t="s">
        <v>860</v>
      </c>
      <c r="C4339">
        <v>842139</v>
      </c>
      <c r="D4339" t="s">
        <v>861</v>
      </c>
      <c r="E4339" t="s">
        <v>670</v>
      </c>
      <c r="F4339" t="s">
        <v>670</v>
      </c>
      <c r="G4339" t="str">
        <f t="shared" si="134"/>
        <v>Ireland to EU27</v>
      </c>
      <c r="H4339">
        <v>2013</v>
      </c>
      <c r="I4339" t="s">
        <v>724</v>
      </c>
      <c r="J4339">
        <v>6</v>
      </c>
      <c r="K4339">
        <v>7333.4290000000001</v>
      </c>
      <c r="L4339" s="1">
        <f t="shared" si="135"/>
        <v>7.3334289999999998</v>
      </c>
    </row>
    <row r="4340" spans="1:12" ht="14.45">
      <c r="A4340" t="s">
        <v>723</v>
      </c>
      <c r="B4340" t="s">
        <v>860</v>
      </c>
      <c r="C4340">
        <v>842139</v>
      </c>
      <c r="D4340" t="s">
        <v>861</v>
      </c>
      <c r="E4340" t="s">
        <v>670</v>
      </c>
      <c r="F4340" t="s">
        <v>670</v>
      </c>
      <c r="G4340" t="str">
        <f t="shared" si="134"/>
        <v>Ireland to EU27</v>
      </c>
      <c r="H4340">
        <v>2014</v>
      </c>
      <c r="I4340" t="s">
        <v>724</v>
      </c>
      <c r="J4340">
        <v>6</v>
      </c>
      <c r="K4340">
        <v>7741.9639999999999</v>
      </c>
      <c r="L4340" s="1">
        <f t="shared" si="135"/>
        <v>7.7419640000000003</v>
      </c>
    </row>
    <row r="4341" spans="1:12" ht="14.45">
      <c r="A4341" t="s">
        <v>723</v>
      </c>
      <c r="B4341" t="s">
        <v>860</v>
      </c>
      <c r="C4341">
        <v>842139</v>
      </c>
      <c r="D4341" t="s">
        <v>861</v>
      </c>
      <c r="E4341" t="s">
        <v>670</v>
      </c>
      <c r="F4341" t="s">
        <v>670</v>
      </c>
      <c r="G4341" t="str">
        <f t="shared" si="134"/>
        <v>Ireland to EU27</v>
      </c>
      <c r="H4341">
        <v>2015</v>
      </c>
      <c r="I4341" t="s">
        <v>724</v>
      </c>
      <c r="J4341">
        <v>6</v>
      </c>
      <c r="K4341">
        <v>4858.5360000000001</v>
      </c>
      <c r="L4341" s="1">
        <f t="shared" si="135"/>
        <v>4.858536</v>
      </c>
    </row>
    <row r="4342" spans="1:12" ht="14.45">
      <c r="A4342" t="s">
        <v>723</v>
      </c>
      <c r="B4342" t="s">
        <v>860</v>
      </c>
      <c r="C4342">
        <v>842139</v>
      </c>
      <c r="D4342" t="s">
        <v>861</v>
      </c>
      <c r="E4342" t="s">
        <v>670</v>
      </c>
      <c r="F4342" t="s">
        <v>670</v>
      </c>
      <c r="G4342" t="str">
        <f t="shared" si="134"/>
        <v>Ireland to EU27</v>
      </c>
      <c r="H4342">
        <v>2016</v>
      </c>
      <c r="I4342" t="s">
        <v>724</v>
      </c>
      <c r="J4342">
        <v>6</v>
      </c>
      <c r="K4342">
        <v>5994.2550000000001</v>
      </c>
      <c r="L4342" s="1">
        <f t="shared" si="135"/>
        <v>5.9942549999999999</v>
      </c>
    </row>
    <row r="4343" spans="1:12" ht="14.45">
      <c r="A4343" t="s">
        <v>723</v>
      </c>
      <c r="B4343" t="s">
        <v>860</v>
      </c>
      <c r="C4343">
        <v>842139</v>
      </c>
      <c r="D4343" t="s">
        <v>861</v>
      </c>
      <c r="E4343" t="s">
        <v>670</v>
      </c>
      <c r="F4343" t="s">
        <v>670</v>
      </c>
      <c r="G4343" t="str">
        <f t="shared" si="134"/>
        <v>Ireland to EU27</v>
      </c>
      <c r="H4343">
        <v>2017</v>
      </c>
      <c r="I4343" t="s">
        <v>724</v>
      </c>
      <c r="J4343">
        <v>6</v>
      </c>
      <c r="K4343">
        <v>5876.9110000000001</v>
      </c>
      <c r="L4343" s="1">
        <f t="shared" si="135"/>
        <v>5.8769109999999998</v>
      </c>
    </row>
    <row r="4344" spans="1:12" ht="14.45">
      <c r="A4344" t="s">
        <v>723</v>
      </c>
      <c r="B4344" t="s">
        <v>860</v>
      </c>
      <c r="C4344">
        <v>847989</v>
      </c>
      <c r="D4344" t="s">
        <v>861</v>
      </c>
      <c r="E4344" t="s">
        <v>147</v>
      </c>
      <c r="F4344" t="s">
        <v>292</v>
      </c>
      <c r="G4344" t="str">
        <f t="shared" si="134"/>
        <v>Ireland to World</v>
      </c>
      <c r="H4344">
        <v>2012</v>
      </c>
      <c r="I4344" t="s">
        <v>724</v>
      </c>
      <c r="J4344">
        <v>6</v>
      </c>
      <c r="K4344">
        <v>106702.667</v>
      </c>
      <c r="L4344" s="1">
        <f t="shared" si="135"/>
        <v>106.70266700000001</v>
      </c>
    </row>
    <row r="4345" spans="1:12" ht="14.45">
      <c r="A4345" t="s">
        <v>723</v>
      </c>
      <c r="B4345" t="s">
        <v>860</v>
      </c>
      <c r="C4345">
        <v>847989</v>
      </c>
      <c r="D4345" t="s">
        <v>861</v>
      </c>
      <c r="E4345" t="s">
        <v>147</v>
      </c>
      <c r="F4345" t="s">
        <v>292</v>
      </c>
      <c r="G4345" t="str">
        <f t="shared" si="134"/>
        <v>Ireland to World</v>
      </c>
      <c r="H4345">
        <v>2013</v>
      </c>
      <c r="I4345" t="s">
        <v>724</v>
      </c>
      <c r="J4345">
        <v>6</v>
      </c>
      <c r="K4345">
        <v>124149.954</v>
      </c>
      <c r="L4345" s="1">
        <f t="shared" si="135"/>
        <v>124.14995399999999</v>
      </c>
    </row>
    <row r="4346" spans="1:12" ht="14.45">
      <c r="A4346" t="s">
        <v>723</v>
      </c>
      <c r="B4346" t="s">
        <v>860</v>
      </c>
      <c r="C4346">
        <v>847989</v>
      </c>
      <c r="D4346" t="s">
        <v>861</v>
      </c>
      <c r="E4346" t="s">
        <v>147</v>
      </c>
      <c r="F4346" t="s">
        <v>292</v>
      </c>
      <c r="G4346" t="str">
        <f t="shared" si="134"/>
        <v>Ireland to World</v>
      </c>
      <c r="H4346">
        <v>2014</v>
      </c>
      <c r="I4346" t="s">
        <v>724</v>
      </c>
      <c r="J4346">
        <v>6</v>
      </c>
      <c r="K4346">
        <v>139118.87100000001</v>
      </c>
      <c r="L4346" s="1">
        <f t="shared" si="135"/>
        <v>139.11887100000001</v>
      </c>
    </row>
    <row r="4347" spans="1:12" ht="14.45">
      <c r="A4347" t="s">
        <v>723</v>
      </c>
      <c r="B4347" t="s">
        <v>860</v>
      </c>
      <c r="C4347">
        <v>847989</v>
      </c>
      <c r="D4347" t="s">
        <v>861</v>
      </c>
      <c r="E4347" t="s">
        <v>147</v>
      </c>
      <c r="F4347" t="s">
        <v>292</v>
      </c>
      <c r="G4347" t="str">
        <f t="shared" si="134"/>
        <v>Ireland to World</v>
      </c>
      <c r="H4347">
        <v>2015</v>
      </c>
      <c r="I4347" t="s">
        <v>724</v>
      </c>
      <c r="J4347">
        <v>6</v>
      </c>
      <c r="K4347">
        <v>129867.618</v>
      </c>
      <c r="L4347" s="1">
        <f t="shared" si="135"/>
        <v>129.86761799999999</v>
      </c>
    </row>
    <row r="4348" spans="1:12" ht="14.45">
      <c r="A4348" t="s">
        <v>723</v>
      </c>
      <c r="B4348" t="s">
        <v>860</v>
      </c>
      <c r="C4348">
        <v>847989</v>
      </c>
      <c r="D4348" t="s">
        <v>861</v>
      </c>
      <c r="E4348" t="s">
        <v>147</v>
      </c>
      <c r="F4348" t="s">
        <v>292</v>
      </c>
      <c r="G4348" t="str">
        <f t="shared" si="134"/>
        <v>Ireland to World</v>
      </c>
      <c r="H4348">
        <v>2016</v>
      </c>
      <c r="I4348" t="s">
        <v>724</v>
      </c>
      <c r="J4348">
        <v>6</v>
      </c>
      <c r="K4348">
        <v>128902.36900000001</v>
      </c>
      <c r="L4348" s="1">
        <f t="shared" si="135"/>
        <v>128.90236899999999</v>
      </c>
    </row>
    <row r="4349" spans="1:12" ht="14.45">
      <c r="A4349" t="s">
        <v>723</v>
      </c>
      <c r="B4349" t="s">
        <v>860</v>
      </c>
      <c r="C4349">
        <v>847989</v>
      </c>
      <c r="D4349" t="s">
        <v>861</v>
      </c>
      <c r="E4349" t="s">
        <v>147</v>
      </c>
      <c r="F4349" t="s">
        <v>292</v>
      </c>
      <c r="G4349" t="str">
        <f t="shared" si="134"/>
        <v>Ireland to World</v>
      </c>
      <c r="H4349">
        <v>2017</v>
      </c>
      <c r="I4349" t="s">
        <v>724</v>
      </c>
      <c r="J4349">
        <v>6</v>
      </c>
      <c r="K4349">
        <v>132255.18900000001</v>
      </c>
      <c r="L4349" s="1">
        <f t="shared" si="135"/>
        <v>132.255189</v>
      </c>
    </row>
    <row r="4350" spans="1:12" ht="14.45">
      <c r="A4350" t="s">
        <v>723</v>
      </c>
      <c r="B4350" t="s">
        <v>860</v>
      </c>
      <c r="C4350">
        <v>847989</v>
      </c>
      <c r="D4350" t="s">
        <v>861</v>
      </c>
      <c r="E4350" t="s">
        <v>670</v>
      </c>
      <c r="F4350" t="s">
        <v>670</v>
      </c>
      <c r="G4350" t="str">
        <f t="shared" si="134"/>
        <v>Ireland to EU27</v>
      </c>
      <c r="H4350">
        <v>2012</v>
      </c>
      <c r="I4350" t="s">
        <v>724</v>
      </c>
      <c r="J4350">
        <v>6</v>
      </c>
      <c r="K4350">
        <v>99816.478000000003</v>
      </c>
      <c r="L4350" s="1">
        <f t="shared" si="135"/>
        <v>99.816478000000004</v>
      </c>
    </row>
    <row r="4351" spans="1:12" ht="14.45">
      <c r="A4351" t="s">
        <v>723</v>
      </c>
      <c r="B4351" t="s">
        <v>860</v>
      </c>
      <c r="C4351">
        <v>847989</v>
      </c>
      <c r="D4351" t="s">
        <v>861</v>
      </c>
      <c r="E4351" t="s">
        <v>670</v>
      </c>
      <c r="F4351" t="s">
        <v>670</v>
      </c>
      <c r="G4351" t="str">
        <f t="shared" si="134"/>
        <v>Ireland to EU27</v>
      </c>
      <c r="H4351">
        <v>2013</v>
      </c>
      <c r="I4351" t="s">
        <v>724</v>
      </c>
      <c r="J4351">
        <v>6</v>
      </c>
      <c r="K4351">
        <v>113868.469</v>
      </c>
      <c r="L4351" s="1">
        <f t="shared" si="135"/>
        <v>113.86846899999999</v>
      </c>
    </row>
    <row r="4352" spans="1:12" ht="14.45">
      <c r="A4352" t="s">
        <v>723</v>
      </c>
      <c r="B4352" t="s">
        <v>860</v>
      </c>
      <c r="C4352">
        <v>847989</v>
      </c>
      <c r="D4352" t="s">
        <v>861</v>
      </c>
      <c r="E4352" t="s">
        <v>670</v>
      </c>
      <c r="F4352" t="s">
        <v>670</v>
      </c>
      <c r="G4352" t="str">
        <f t="shared" si="134"/>
        <v>Ireland to EU27</v>
      </c>
      <c r="H4352">
        <v>2014</v>
      </c>
      <c r="I4352" t="s">
        <v>724</v>
      </c>
      <c r="J4352">
        <v>6</v>
      </c>
      <c r="K4352">
        <v>119003.93</v>
      </c>
      <c r="L4352" s="1">
        <f t="shared" si="135"/>
        <v>119.00393</v>
      </c>
    </row>
    <row r="4353" spans="1:12" ht="14.45">
      <c r="A4353" t="s">
        <v>723</v>
      </c>
      <c r="B4353" t="s">
        <v>860</v>
      </c>
      <c r="C4353">
        <v>847989</v>
      </c>
      <c r="D4353" t="s">
        <v>861</v>
      </c>
      <c r="E4353" t="s">
        <v>670</v>
      </c>
      <c r="F4353" t="s">
        <v>670</v>
      </c>
      <c r="G4353" t="str">
        <f t="shared" si="134"/>
        <v>Ireland to EU27</v>
      </c>
      <c r="H4353">
        <v>2015</v>
      </c>
      <c r="I4353" t="s">
        <v>724</v>
      </c>
      <c r="J4353">
        <v>6</v>
      </c>
      <c r="K4353">
        <v>117918.905</v>
      </c>
      <c r="L4353" s="1">
        <f t="shared" si="135"/>
        <v>117.918905</v>
      </c>
    </row>
    <row r="4354" spans="1:12" ht="14.45">
      <c r="A4354" t="s">
        <v>723</v>
      </c>
      <c r="B4354" t="s">
        <v>860</v>
      </c>
      <c r="C4354">
        <v>847989</v>
      </c>
      <c r="D4354" t="s">
        <v>861</v>
      </c>
      <c r="E4354" t="s">
        <v>670</v>
      </c>
      <c r="F4354" t="s">
        <v>670</v>
      </c>
      <c r="G4354" t="str">
        <f t="shared" si="134"/>
        <v>Ireland to EU27</v>
      </c>
      <c r="H4354">
        <v>2016</v>
      </c>
      <c r="I4354" t="s">
        <v>724</v>
      </c>
      <c r="J4354">
        <v>6</v>
      </c>
      <c r="K4354">
        <v>122045.00199999999</v>
      </c>
      <c r="L4354" s="1">
        <f t="shared" si="135"/>
        <v>122.045002</v>
      </c>
    </row>
    <row r="4355" spans="1:12" ht="14.45">
      <c r="A4355" t="s">
        <v>723</v>
      </c>
      <c r="B4355" t="s">
        <v>860</v>
      </c>
      <c r="C4355">
        <v>847989</v>
      </c>
      <c r="D4355" t="s">
        <v>861</v>
      </c>
      <c r="E4355" t="s">
        <v>670</v>
      </c>
      <c r="F4355" t="s">
        <v>670</v>
      </c>
      <c r="G4355" t="str">
        <f t="shared" si="134"/>
        <v>Ireland to EU27</v>
      </c>
      <c r="H4355">
        <v>2017</v>
      </c>
      <c r="I4355" t="s">
        <v>724</v>
      </c>
      <c r="J4355">
        <v>6</v>
      </c>
      <c r="K4355">
        <v>124282.988</v>
      </c>
      <c r="L4355" s="1">
        <f t="shared" si="135"/>
        <v>124.282988</v>
      </c>
    </row>
    <row r="4356" spans="1:12" ht="14.45">
      <c r="A4356" t="s">
        <v>723</v>
      </c>
      <c r="B4356" t="s">
        <v>862</v>
      </c>
      <c r="C4356">
        <v>730900</v>
      </c>
      <c r="D4356" t="s">
        <v>863</v>
      </c>
      <c r="E4356" t="s">
        <v>147</v>
      </c>
      <c r="F4356" t="s">
        <v>292</v>
      </c>
      <c r="G4356" t="str">
        <f t="shared" si="134"/>
        <v>Iran, Islamic Rep. to World</v>
      </c>
      <c r="H4356">
        <v>2013</v>
      </c>
      <c r="I4356" t="s">
        <v>724</v>
      </c>
      <c r="J4356">
        <v>6</v>
      </c>
      <c r="K4356">
        <v>135429.125</v>
      </c>
      <c r="L4356" s="1">
        <f t="shared" si="135"/>
        <v>135.429125</v>
      </c>
    </row>
    <row r="4357" spans="1:12" ht="14.45">
      <c r="A4357" t="s">
        <v>723</v>
      </c>
      <c r="B4357" t="s">
        <v>862</v>
      </c>
      <c r="C4357">
        <v>730900</v>
      </c>
      <c r="D4357" t="s">
        <v>863</v>
      </c>
      <c r="E4357" t="s">
        <v>147</v>
      </c>
      <c r="F4357" t="s">
        <v>292</v>
      </c>
      <c r="G4357" t="str">
        <f t="shared" si="134"/>
        <v>Iran, Islamic Rep. to World</v>
      </c>
      <c r="H4357">
        <v>2014</v>
      </c>
      <c r="I4357" t="s">
        <v>724</v>
      </c>
      <c r="J4357">
        <v>6</v>
      </c>
      <c r="K4357">
        <v>9717.5949999999993</v>
      </c>
      <c r="L4357" s="1">
        <f t="shared" si="135"/>
        <v>9.7175949999999993</v>
      </c>
    </row>
    <row r="4358" spans="1:12" ht="14.45">
      <c r="A4358" t="s">
        <v>723</v>
      </c>
      <c r="B4358" t="s">
        <v>862</v>
      </c>
      <c r="C4358">
        <v>730900</v>
      </c>
      <c r="D4358" t="s">
        <v>863</v>
      </c>
      <c r="E4358" t="s">
        <v>147</v>
      </c>
      <c r="F4358" t="s">
        <v>292</v>
      </c>
      <c r="G4358" t="str">
        <f t="shared" si="134"/>
        <v>Iran, Islamic Rep. to World</v>
      </c>
      <c r="H4358">
        <v>2016</v>
      </c>
      <c r="I4358" t="s">
        <v>724</v>
      </c>
      <c r="J4358">
        <v>6</v>
      </c>
      <c r="K4358">
        <v>10118.406000000001</v>
      </c>
      <c r="L4358" s="1">
        <f t="shared" si="135"/>
        <v>10.118406</v>
      </c>
    </row>
    <row r="4359" spans="1:12" ht="14.45">
      <c r="A4359" t="s">
        <v>723</v>
      </c>
      <c r="B4359" t="s">
        <v>862</v>
      </c>
      <c r="C4359">
        <v>730900</v>
      </c>
      <c r="D4359" t="s">
        <v>863</v>
      </c>
      <c r="E4359" t="s">
        <v>147</v>
      </c>
      <c r="F4359" t="s">
        <v>292</v>
      </c>
      <c r="G4359" t="str">
        <f t="shared" si="134"/>
        <v>Iran, Islamic Rep. to World</v>
      </c>
      <c r="H4359">
        <v>2017</v>
      </c>
      <c r="I4359" t="s">
        <v>724</v>
      </c>
      <c r="J4359">
        <v>6</v>
      </c>
      <c r="K4359">
        <v>14006.937</v>
      </c>
      <c r="L4359" s="1">
        <f t="shared" si="135"/>
        <v>14.006937000000001</v>
      </c>
    </row>
    <row r="4360" spans="1:12" ht="14.45">
      <c r="A4360" t="s">
        <v>723</v>
      </c>
      <c r="B4360" t="s">
        <v>862</v>
      </c>
      <c r="C4360">
        <v>730900</v>
      </c>
      <c r="D4360" t="s">
        <v>863</v>
      </c>
      <c r="E4360" t="s">
        <v>670</v>
      </c>
      <c r="F4360" t="s">
        <v>670</v>
      </c>
      <c r="G4360" t="str">
        <f t="shared" si="134"/>
        <v>Iran, Islamic Rep. to EU27</v>
      </c>
      <c r="H4360">
        <v>2014</v>
      </c>
      <c r="I4360" t="s">
        <v>724</v>
      </c>
      <c r="J4360">
        <v>6</v>
      </c>
      <c r="K4360">
        <v>56.747999999999998</v>
      </c>
      <c r="L4360" s="1">
        <f t="shared" si="135"/>
        <v>5.6748E-2</v>
      </c>
    </row>
    <row r="4361" spans="1:12" ht="14.45">
      <c r="A4361" t="s">
        <v>723</v>
      </c>
      <c r="B4361" t="s">
        <v>862</v>
      </c>
      <c r="C4361">
        <v>730900</v>
      </c>
      <c r="D4361" t="s">
        <v>863</v>
      </c>
      <c r="E4361" t="s">
        <v>670</v>
      </c>
      <c r="F4361" t="s">
        <v>670</v>
      </c>
      <c r="G4361" t="str">
        <f t="shared" ref="G4361:G4424" si="136">CONCATENATE(D4361, " to ", F4361)</f>
        <v>Iran, Islamic Rep. to EU27</v>
      </c>
      <c r="H4361">
        <v>2016</v>
      </c>
      <c r="I4361" t="s">
        <v>724</v>
      </c>
      <c r="J4361">
        <v>6</v>
      </c>
      <c r="K4361">
        <v>1.7</v>
      </c>
      <c r="L4361" s="1">
        <f t="shared" ref="L4361:L4424" si="137">K4361/1000</f>
        <v>1.6999999999999999E-3</v>
      </c>
    </row>
    <row r="4362" spans="1:12" ht="14.45">
      <c r="A4362" t="s">
        <v>723</v>
      </c>
      <c r="B4362" t="s">
        <v>862</v>
      </c>
      <c r="C4362">
        <v>730900</v>
      </c>
      <c r="D4362" t="s">
        <v>863</v>
      </c>
      <c r="E4362" t="s">
        <v>670</v>
      </c>
      <c r="F4362" t="s">
        <v>670</v>
      </c>
      <c r="G4362" t="str">
        <f t="shared" si="136"/>
        <v>Iran, Islamic Rep. to EU27</v>
      </c>
      <c r="H4362">
        <v>2017</v>
      </c>
      <c r="I4362" t="s">
        <v>724</v>
      </c>
      <c r="J4362">
        <v>6</v>
      </c>
      <c r="K4362">
        <v>0.54600000000000004</v>
      </c>
      <c r="L4362" s="1">
        <f t="shared" si="137"/>
        <v>5.4600000000000004E-4</v>
      </c>
    </row>
    <row r="4363" spans="1:12" ht="14.45">
      <c r="A4363" t="s">
        <v>723</v>
      </c>
      <c r="B4363" t="s">
        <v>862</v>
      </c>
      <c r="C4363">
        <v>741999</v>
      </c>
      <c r="D4363" t="s">
        <v>863</v>
      </c>
      <c r="E4363" t="s">
        <v>147</v>
      </c>
      <c r="F4363" t="s">
        <v>292</v>
      </c>
      <c r="G4363" t="str">
        <f t="shared" si="136"/>
        <v>Iran, Islamic Rep. to World</v>
      </c>
      <c r="H4363">
        <v>2013</v>
      </c>
      <c r="I4363" t="s">
        <v>724</v>
      </c>
      <c r="J4363">
        <v>6</v>
      </c>
      <c r="K4363">
        <v>7529.7269999999999</v>
      </c>
      <c r="L4363" s="1">
        <f t="shared" si="137"/>
        <v>7.5297270000000003</v>
      </c>
    </row>
    <row r="4364" spans="1:12" ht="14.45">
      <c r="A4364" t="s">
        <v>723</v>
      </c>
      <c r="B4364" t="s">
        <v>862</v>
      </c>
      <c r="C4364">
        <v>741999</v>
      </c>
      <c r="D4364" t="s">
        <v>863</v>
      </c>
      <c r="E4364" t="s">
        <v>147</v>
      </c>
      <c r="F4364" t="s">
        <v>292</v>
      </c>
      <c r="G4364" t="str">
        <f t="shared" si="136"/>
        <v>Iran, Islamic Rep. to World</v>
      </c>
      <c r="H4364">
        <v>2014</v>
      </c>
      <c r="I4364" t="s">
        <v>724</v>
      </c>
      <c r="J4364">
        <v>6</v>
      </c>
      <c r="K4364">
        <v>1496.2460000000001</v>
      </c>
      <c r="L4364" s="1">
        <f t="shared" si="137"/>
        <v>1.4962460000000002</v>
      </c>
    </row>
    <row r="4365" spans="1:12" ht="14.45">
      <c r="A4365" t="s">
        <v>723</v>
      </c>
      <c r="B4365" t="s">
        <v>862</v>
      </c>
      <c r="C4365">
        <v>741999</v>
      </c>
      <c r="D4365" t="s">
        <v>863</v>
      </c>
      <c r="E4365" t="s">
        <v>147</v>
      </c>
      <c r="F4365" t="s">
        <v>292</v>
      </c>
      <c r="G4365" t="str">
        <f t="shared" si="136"/>
        <v>Iran, Islamic Rep. to World</v>
      </c>
      <c r="H4365">
        <v>2016</v>
      </c>
      <c r="I4365" t="s">
        <v>724</v>
      </c>
      <c r="J4365">
        <v>6</v>
      </c>
      <c r="K4365">
        <v>243.958</v>
      </c>
      <c r="L4365" s="1">
        <f t="shared" si="137"/>
        <v>0.24395800000000001</v>
      </c>
    </row>
    <row r="4366" spans="1:12" ht="14.45">
      <c r="A4366" t="s">
        <v>723</v>
      </c>
      <c r="B4366" t="s">
        <v>862</v>
      </c>
      <c r="C4366">
        <v>741999</v>
      </c>
      <c r="D4366" t="s">
        <v>863</v>
      </c>
      <c r="E4366" t="s">
        <v>147</v>
      </c>
      <c r="F4366" t="s">
        <v>292</v>
      </c>
      <c r="G4366" t="str">
        <f t="shared" si="136"/>
        <v>Iran, Islamic Rep. to World</v>
      </c>
      <c r="H4366">
        <v>2017</v>
      </c>
      <c r="I4366" t="s">
        <v>724</v>
      </c>
      <c r="J4366">
        <v>6</v>
      </c>
      <c r="K4366">
        <v>329.291</v>
      </c>
      <c r="L4366" s="1">
        <f t="shared" si="137"/>
        <v>0.329291</v>
      </c>
    </row>
    <row r="4367" spans="1:12" ht="14.45">
      <c r="A4367" t="s">
        <v>723</v>
      </c>
      <c r="B4367" t="s">
        <v>862</v>
      </c>
      <c r="C4367">
        <v>741999</v>
      </c>
      <c r="D4367" t="s">
        <v>863</v>
      </c>
      <c r="E4367" t="s">
        <v>670</v>
      </c>
      <c r="F4367" t="s">
        <v>670</v>
      </c>
      <c r="G4367" t="str">
        <f t="shared" si="136"/>
        <v>Iran, Islamic Rep. to EU27</v>
      </c>
      <c r="H4367">
        <v>2013</v>
      </c>
      <c r="I4367" t="s">
        <v>724</v>
      </c>
      <c r="J4367">
        <v>6</v>
      </c>
      <c r="K4367">
        <v>173.66800000000001</v>
      </c>
      <c r="L4367" s="1">
        <f t="shared" si="137"/>
        <v>0.17366800000000002</v>
      </c>
    </row>
    <row r="4368" spans="1:12" ht="14.45">
      <c r="A4368" t="s">
        <v>723</v>
      </c>
      <c r="B4368" t="s">
        <v>862</v>
      </c>
      <c r="C4368">
        <v>741999</v>
      </c>
      <c r="D4368" t="s">
        <v>863</v>
      </c>
      <c r="E4368" t="s">
        <v>670</v>
      </c>
      <c r="F4368" t="s">
        <v>670</v>
      </c>
      <c r="G4368" t="str">
        <f t="shared" si="136"/>
        <v>Iran, Islamic Rep. to EU27</v>
      </c>
      <c r="H4368">
        <v>2014</v>
      </c>
      <c r="I4368" t="s">
        <v>724</v>
      </c>
      <c r="J4368">
        <v>6</v>
      </c>
      <c r="K4368">
        <v>115.375</v>
      </c>
      <c r="L4368" s="1">
        <f t="shared" si="137"/>
        <v>0.11537500000000001</v>
      </c>
    </row>
    <row r="4369" spans="1:12" ht="14.45">
      <c r="A4369" t="s">
        <v>723</v>
      </c>
      <c r="B4369" t="s">
        <v>862</v>
      </c>
      <c r="C4369">
        <v>741999</v>
      </c>
      <c r="D4369" t="s">
        <v>863</v>
      </c>
      <c r="E4369" t="s">
        <v>670</v>
      </c>
      <c r="F4369" t="s">
        <v>670</v>
      </c>
      <c r="G4369" t="str">
        <f t="shared" si="136"/>
        <v>Iran, Islamic Rep. to EU27</v>
      </c>
      <c r="H4369">
        <v>2016</v>
      </c>
      <c r="I4369" t="s">
        <v>724</v>
      </c>
      <c r="J4369">
        <v>6</v>
      </c>
      <c r="K4369">
        <v>59.228000000000002</v>
      </c>
      <c r="L4369" s="1">
        <f t="shared" si="137"/>
        <v>5.9228000000000003E-2</v>
      </c>
    </row>
    <row r="4370" spans="1:12" ht="14.45">
      <c r="A4370" t="s">
        <v>723</v>
      </c>
      <c r="B4370" t="s">
        <v>862</v>
      </c>
      <c r="C4370">
        <v>741999</v>
      </c>
      <c r="D4370" t="s">
        <v>863</v>
      </c>
      <c r="E4370" t="s">
        <v>670</v>
      </c>
      <c r="F4370" t="s">
        <v>670</v>
      </c>
      <c r="G4370" t="str">
        <f t="shared" si="136"/>
        <v>Iran, Islamic Rep. to EU27</v>
      </c>
      <c r="H4370">
        <v>2017</v>
      </c>
      <c r="I4370" t="s">
        <v>724</v>
      </c>
      <c r="J4370">
        <v>6</v>
      </c>
      <c r="K4370">
        <v>81.972999999999999</v>
      </c>
      <c r="L4370" s="1">
        <f t="shared" si="137"/>
        <v>8.1973000000000004E-2</v>
      </c>
    </row>
    <row r="4371" spans="1:12" ht="14.45">
      <c r="A4371" t="s">
        <v>723</v>
      </c>
      <c r="B4371" t="s">
        <v>862</v>
      </c>
      <c r="C4371">
        <v>761100</v>
      </c>
      <c r="D4371" t="s">
        <v>863</v>
      </c>
      <c r="E4371" t="s">
        <v>147</v>
      </c>
      <c r="F4371" t="s">
        <v>292</v>
      </c>
      <c r="G4371" t="str">
        <f t="shared" si="136"/>
        <v>Iran, Islamic Rep. to World</v>
      </c>
      <c r="H4371">
        <v>2013</v>
      </c>
      <c r="I4371" t="s">
        <v>724</v>
      </c>
      <c r="J4371">
        <v>6</v>
      </c>
      <c r="K4371">
        <v>157.458</v>
      </c>
      <c r="L4371" s="1">
        <f t="shared" si="137"/>
        <v>0.15745799999999999</v>
      </c>
    </row>
    <row r="4372" spans="1:12" ht="14.45">
      <c r="A4372" t="s">
        <v>723</v>
      </c>
      <c r="B4372" t="s">
        <v>862</v>
      </c>
      <c r="C4372">
        <v>761100</v>
      </c>
      <c r="D4372" t="s">
        <v>863</v>
      </c>
      <c r="E4372" t="s">
        <v>147</v>
      </c>
      <c r="F4372" t="s">
        <v>292</v>
      </c>
      <c r="G4372" t="str">
        <f t="shared" si="136"/>
        <v>Iran, Islamic Rep. to World</v>
      </c>
      <c r="H4372">
        <v>2014</v>
      </c>
      <c r="I4372" t="s">
        <v>724</v>
      </c>
      <c r="J4372">
        <v>6</v>
      </c>
      <c r="K4372">
        <v>1.635</v>
      </c>
      <c r="L4372" s="1">
        <f t="shared" si="137"/>
        <v>1.635E-3</v>
      </c>
    </row>
    <row r="4373" spans="1:12" ht="14.45">
      <c r="A4373" t="s">
        <v>723</v>
      </c>
      <c r="B4373" t="s">
        <v>862</v>
      </c>
      <c r="C4373">
        <v>761100</v>
      </c>
      <c r="D4373" t="s">
        <v>863</v>
      </c>
      <c r="E4373" t="s">
        <v>147</v>
      </c>
      <c r="F4373" t="s">
        <v>292</v>
      </c>
      <c r="G4373" t="str">
        <f t="shared" si="136"/>
        <v>Iran, Islamic Rep. to World</v>
      </c>
      <c r="H4373">
        <v>2016</v>
      </c>
      <c r="I4373" t="s">
        <v>724</v>
      </c>
      <c r="J4373">
        <v>6</v>
      </c>
      <c r="K4373">
        <v>11.093999999999999</v>
      </c>
      <c r="L4373" s="1">
        <f t="shared" si="137"/>
        <v>1.1094E-2</v>
      </c>
    </row>
    <row r="4374" spans="1:12" ht="14.45">
      <c r="A4374" t="s">
        <v>723</v>
      </c>
      <c r="B4374" t="s">
        <v>862</v>
      </c>
      <c r="C4374">
        <v>761100</v>
      </c>
      <c r="D4374" t="s">
        <v>863</v>
      </c>
      <c r="E4374" t="s">
        <v>147</v>
      </c>
      <c r="F4374" t="s">
        <v>292</v>
      </c>
      <c r="G4374" t="str">
        <f t="shared" si="136"/>
        <v>Iran, Islamic Rep. to World</v>
      </c>
      <c r="H4374">
        <v>2017</v>
      </c>
      <c r="I4374" t="s">
        <v>724</v>
      </c>
      <c r="J4374">
        <v>6</v>
      </c>
      <c r="K4374">
        <v>24.6</v>
      </c>
      <c r="L4374" s="1">
        <f t="shared" si="137"/>
        <v>2.46E-2</v>
      </c>
    </row>
    <row r="4375" spans="1:12" ht="14.45">
      <c r="A4375" t="s">
        <v>723</v>
      </c>
      <c r="B4375" t="s">
        <v>862</v>
      </c>
      <c r="C4375">
        <v>8405</v>
      </c>
      <c r="D4375" t="s">
        <v>863</v>
      </c>
      <c r="E4375" t="s">
        <v>147</v>
      </c>
      <c r="F4375" t="s">
        <v>292</v>
      </c>
      <c r="G4375" t="str">
        <f t="shared" si="136"/>
        <v>Iran, Islamic Rep. to World</v>
      </c>
      <c r="H4375">
        <v>2013</v>
      </c>
      <c r="I4375" t="s">
        <v>724</v>
      </c>
      <c r="J4375">
        <v>6</v>
      </c>
      <c r="K4375">
        <v>93.540999999999997</v>
      </c>
      <c r="L4375" s="1">
        <f t="shared" si="137"/>
        <v>9.3540999999999999E-2</v>
      </c>
    </row>
    <row r="4376" spans="1:12" ht="14.45">
      <c r="A4376" t="s">
        <v>723</v>
      </c>
      <c r="B4376" t="s">
        <v>862</v>
      </c>
      <c r="C4376">
        <v>8405</v>
      </c>
      <c r="D4376" t="s">
        <v>863</v>
      </c>
      <c r="E4376" t="s">
        <v>147</v>
      </c>
      <c r="F4376" t="s">
        <v>292</v>
      </c>
      <c r="G4376" t="str">
        <f t="shared" si="136"/>
        <v>Iran, Islamic Rep. to World</v>
      </c>
      <c r="H4376">
        <v>2014</v>
      </c>
      <c r="I4376" t="s">
        <v>724</v>
      </c>
      <c r="J4376">
        <v>6</v>
      </c>
      <c r="K4376">
        <v>3.0870000000000002</v>
      </c>
      <c r="L4376" s="1">
        <f t="shared" si="137"/>
        <v>3.0870000000000003E-3</v>
      </c>
    </row>
    <row r="4377" spans="1:12" ht="14.45">
      <c r="A4377" t="s">
        <v>723</v>
      </c>
      <c r="B4377" t="s">
        <v>862</v>
      </c>
      <c r="C4377">
        <v>8405</v>
      </c>
      <c r="D4377" t="s">
        <v>863</v>
      </c>
      <c r="E4377" t="s">
        <v>147</v>
      </c>
      <c r="F4377" t="s">
        <v>292</v>
      </c>
      <c r="G4377" t="str">
        <f t="shared" si="136"/>
        <v>Iran, Islamic Rep. to World</v>
      </c>
      <c r="H4377">
        <v>2016</v>
      </c>
      <c r="I4377" t="s">
        <v>724</v>
      </c>
      <c r="J4377">
        <v>6</v>
      </c>
      <c r="K4377">
        <v>47.375999999999998</v>
      </c>
      <c r="L4377" s="1">
        <f t="shared" si="137"/>
        <v>4.7375999999999995E-2</v>
      </c>
    </row>
    <row r="4378" spans="1:12" ht="14.45">
      <c r="A4378" t="s">
        <v>723</v>
      </c>
      <c r="B4378" t="s">
        <v>862</v>
      </c>
      <c r="C4378">
        <v>8405</v>
      </c>
      <c r="D4378" t="s">
        <v>863</v>
      </c>
      <c r="E4378" t="s">
        <v>147</v>
      </c>
      <c r="F4378" t="s">
        <v>292</v>
      </c>
      <c r="G4378" t="str">
        <f t="shared" si="136"/>
        <v>Iran, Islamic Rep. to World</v>
      </c>
      <c r="H4378">
        <v>2017</v>
      </c>
      <c r="I4378" t="s">
        <v>724</v>
      </c>
      <c r="J4378">
        <v>6</v>
      </c>
      <c r="K4378">
        <v>27.54</v>
      </c>
      <c r="L4378" s="1">
        <f t="shared" si="137"/>
        <v>2.7539999999999999E-2</v>
      </c>
    </row>
    <row r="4379" spans="1:12" ht="14.45">
      <c r="A4379" t="s">
        <v>723</v>
      </c>
      <c r="B4379" t="s">
        <v>862</v>
      </c>
      <c r="C4379">
        <v>8405</v>
      </c>
      <c r="D4379" t="s">
        <v>863</v>
      </c>
      <c r="E4379" t="s">
        <v>670</v>
      </c>
      <c r="F4379" t="s">
        <v>670</v>
      </c>
      <c r="G4379" t="str">
        <f t="shared" si="136"/>
        <v>Iran, Islamic Rep. to EU27</v>
      </c>
      <c r="H4379">
        <v>2016</v>
      </c>
      <c r="I4379" t="s">
        <v>724</v>
      </c>
      <c r="J4379">
        <v>6</v>
      </c>
      <c r="K4379">
        <v>8.4019999999999992</v>
      </c>
      <c r="L4379" s="1">
        <f t="shared" si="137"/>
        <v>8.4019999999999997E-3</v>
      </c>
    </row>
    <row r="4380" spans="1:12" ht="14.45">
      <c r="A4380" t="s">
        <v>723</v>
      </c>
      <c r="B4380" t="s">
        <v>862</v>
      </c>
      <c r="C4380">
        <v>841931</v>
      </c>
      <c r="D4380" t="s">
        <v>863</v>
      </c>
      <c r="E4380" t="s">
        <v>147</v>
      </c>
      <c r="F4380" t="s">
        <v>292</v>
      </c>
      <c r="G4380" t="str">
        <f t="shared" si="136"/>
        <v>Iran, Islamic Rep. to World</v>
      </c>
      <c r="H4380">
        <v>2013</v>
      </c>
      <c r="I4380" t="s">
        <v>724</v>
      </c>
      <c r="J4380">
        <v>6</v>
      </c>
      <c r="K4380">
        <v>21.966000000000001</v>
      </c>
      <c r="L4380" s="1">
        <f t="shared" si="137"/>
        <v>2.1965999999999999E-2</v>
      </c>
    </row>
    <row r="4381" spans="1:12" ht="14.45">
      <c r="A4381" t="s">
        <v>723</v>
      </c>
      <c r="B4381" t="s">
        <v>862</v>
      </c>
      <c r="C4381">
        <v>841931</v>
      </c>
      <c r="D4381" t="s">
        <v>863</v>
      </c>
      <c r="E4381" t="s">
        <v>147</v>
      </c>
      <c r="F4381" t="s">
        <v>292</v>
      </c>
      <c r="G4381" t="str">
        <f t="shared" si="136"/>
        <v>Iran, Islamic Rep. to World</v>
      </c>
      <c r="H4381">
        <v>2014</v>
      </c>
      <c r="I4381" t="s">
        <v>724</v>
      </c>
      <c r="J4381">
        <v>6</v>
      </c>
      <c r="K4381">
        <v>235.62</v>
      </c>
      <c r="L4381" s="1">
        <f t="shared" si="137"/>
        <v>0.23562</v>
      </c>
    </row>
    <row r="4382" spans="1:12" ht="14.45">
      <c r="A4382" t="s">
        <v>723</v>
      </c>
      <c r="B4382" t="s">
        <v>862</v>
      </c>
      <c r="C4382">
        <v>841931</v>
      </c>
      <c r="D4382" t="s">
        <v>863</v>
      </c>
      <c r="E4382" t="s">
        <v>147</v>
      </c>
      <c r="F4382" t="s">
        <v>292</v>
      </c>
      <c r="G4382" t="str">
        <f t="shared" si="136"/>
        <v>Iran, Islamic Rep. to World</v>
      </c>
      <c r="H4382">
        <v>2016</v>
      </c>
      <c r="I4382" t="s">
        <v>724</v>
      </c>
      <c r="J4382">
        <v>6</v>
      </c>
      <c r="K4382">
        <v>23.768999999999998</v>
      </c>
      <c r="L4382" s="1">
        <f t="shared" si="137"/>
        <v>2.3768999999999998E-2</v>
      </c>
    </row>
    <row r="4383" spans="1:12" ht="14.45">
      <c r="A4383" t="s">
        <v>723</v>
      </c>
      <c r="B4383" t="s">
        <v>862</v>
      </c>
      <c r="C4383">
        <v>841931</v>
      </c>
      <c r="D4383" t="s">
        <v>863</v>
      </c>
      <c r="E4383" t="s">
        <v>147</v>
      </c>
      <c r="F4383" t="s">
        <v>292</v>
      </c>
      <c r="G4383" t="str">
        <f t="shared" si="136"/>
        <v>Iran, Islamic Rep. to World</v>
      </c>
      <c r="H4383">
        <v>2017</v>
      </c>
      <c r="I4383" t="s">
        <v>724</v>
      </c>
      <c r="J4383">
        <v>6</v>
      </c>
      <c r="K4383">
        <v>92.06</v>
      </c>
      <c r="L4383" s="1">
        <f t="shared" si="137"/>
        <v>9.2060000000000003E-2</v>
      </c>
    </row>
    <row r="4384" spans="1:12" ht="14.45">
      <c r="A4384" t="s">
        <v>723</v>
      </c>
      <c r="B4384" t="s">
        <v>862</v>
      </c>
      <c r="C4384">
        <v>841931</v>
      </c>
      <c r="D4384" t="s">
        <v>863</v>
      </c>
      <c r="E4384" t="s">
        <v>670</v>
      </c>
      <c r="F4384" t="s">
        <v>670</v>
      </c>
      <c r="G4384" t="str">
        <f t="shared" si="136"/>
        <v>Iran, Islamic Rep. to EU27</v>
      </c>
      <c r="H4384">
        <v>2016</v>
      </c>
      <c r="I4384" t="s">
        <v>724</v>
      </c>
      <c r="J4384">
        <v>6</v>
      </c>
      <c r="K4384">
        <v>7.1790000000000003</v>
      </c>
      <c r="L4384" s="1">
        <f t="shared" si="137"/>
        <v>7.1790000000000005E-3</v>
      </c>
    </row>
    <row r="4385" spans="1:12" ht="14.45">
      <c r="A4385" t="s">
        <v>723</v>
      </c>
      <c r="B4385" t="s">
        <v>862</v>
      </c>
      <c r="C4385">
        <v>841940</v>
      </c>
      <c r="D4385" t="s">
        <v>863</v>
      </c>
      <c r="E4385" t="s">
        <v>147</v>
      </c>
      <c r="F4385" t="s">
        <v>292</v>
      </c>
      <c r="G4385" t="str">
        <f t="shared" si="136"/>
        <v>Iran, Islamic Rep. to World</v>
      </c>
      <c r="H4385">
        <v>2013</v>
      </c>
      <c r="I4385" t="s">
        <v>724</v>
      </c>
      <c r="J4385">
        <v>6</v>
      </c>
      <c r="K4385">
        <v>396.28899999999999</v>
      </c>
      <c r="L4385" s="1">
        <f t="shared" si="137"/>
        <v>0.396289</v>
      </c>
    </row>
    <row r="4386" spans="1:12" ht="14.45">
      <c r="A4386" t="s">
        <v>723</v>
      </c>
      <c r="B4386" t="s">
        <v>862</v>
      </c>
      <c r="C4386">
        <v>841940</v>
      </c>
      <c r="D4386" t="s">
        <v>863</v>
      </c>
      <c r="E4386" t="s">
        <v>147</v>
      </c>
      <c r="F4386" t="s">
        <v>292</v>
      </c>
      <c r="G4386" t="str">
        <f t="shared" si="136"/>
        <v>Iran, Islamic Rep. to World</v>
      </c>
      <c r="H4386">
        <v>2014</v>
      </c>
      <c r="I4386" t="s">
        <v>724</v>
      </c>
      <c r="J4386">
        <v>6</v>
      </c>
      <c r="K4386">
        <v>254.393</v>
      </c>
      <c r="L4386" s="1">
        <f t="shared" si="137"/>
        <v>0.25439299999999998</v>
      </c>
    </row>
    <row r="4387" spans="1:12" ht="14.45">
      <c r="A4387" t="s">
        <v>723</v>
      </c>
      <c r="B4387" t="s">
        <v>862</v>
      </c>
      <c r="C4387">
        <v>841940</v>
      </c>
      <c r="D4387" t="s">
        <v>863</v>
      </c>
      <c r="E4387" t="s">
        <v>147</v>
      </c>
      <c r="F4387" t="s">
        <v>292</v>
      </c>
      <c r="G4387" t="str">
        <f t="shared" si="136"/>
        <v>Iran, Islamic Rep. to World</v>
      </c>
      <c r="H4387">
        <v>2016</v>
      </c>
      <c r="I4387" t="s">
        <v>724</v>
      </c>
      <c r="J4387">
        <v>6</v>
      </c>
      <c r="K4387">
        <v>299.39100000000002</v>
      </c>
      <c r="L4387" s="1">
        <f t="shared" si="137"/>
        <v>0.29939100000000002</v>
      </c>
    </row>
    <row r="4388" spans="1:12" ht="14.45">
      <c r="A4388" t="s">
        <v>723</v>
      </c>
      <c r="B4388" t="s">
        <v>862</v>
      </c>
      <c r="C4388">
        <v>841940</v>
      </c>
      <c r="D4388" t="s">
        <v>863</v>
      </c>
      <c r="E4388" t="s">
        <v>147</v>
      </c>
      <c r="F4388" t="s">
        <v>292</v>
      </c>
      <c r="G4388" t="str">
        <f t="shared" si="136"/>
        <v>Iran, Islamic Rep. to World</v>
      </c>
      <c r="H4388">
        <v>2017</v>
      </c>
      <c r="I4388" t="s">
        <v>724</v>
      </c>
      <c r="J4388">
        <v>6</v>
      </c>
      <c r="K4388">
        <v>280.447</v>
      </c>
      <c r="L4388" s="1">
        <f t="shared" si="137"/>
        <v>0.280447</v>
      </c>
    </row>
    <row r="4389" spans="1:12" ht="14.45">
      <c r="A4389" t="s">
        <v>723</v>
      </c>
      <c r="B4389" t="s">
        <v>862</v>
      </c>
      <c r="C4389">
        <v>842129</v>
      </c>
      <c r="D4389" t="s">
        <v>863</v>
      </c>
      <c r="E4389" t="s">
        <v>147</v>
      </c>
      <c r="F4389" t="s">
        <v>292</v>
      </c>
      <c r="G4389" t="str">
        <f t="shared" si="136"/>
        <v>Iran, Islamic Rep. to World</v>
      </c>
      <c r="H4389">
        <v>2013</v>
      </c>
      <c r="I4389" t="s">
        <v>724</v>
      </c>
      <c r="J4389">
        <v>6</v>
      </c>
      <c r="K4389">
        <v>243.786</v>
      </c>
      <c r="L4389" s="1">
        <f t="shared" si="137"/>
        <v>0.243786</v>
      </c>
    </row>
    <row r="4390" spans="1:12" ht="14.45">
      <c r="A4390" t="s">
        <v>723</v>
      </c>
      <c r="B4390" t="s">
        <v>862</v>
      </c>
      <c r="C4390">
        <v>842129</v>
      </c>
      <c r="D4390" t="s">
        <v>863</v>
      </c>
      <c r="E4390" t="s">
        <v>147</v>
      </c>
      <c r="F4390" t="s">
        <v>292</v>
      </c>
      <c r="G4390" t="str">
        <f t="shared" si="136"/>
        <v>Iran, Islamic Rep. to World</v>
      </c>
      <c r="H4390">
        <v>2014</v>
      </c>
      <c r="I4390" t="s">
        <v>724</v>
      </c>
      <c r="J4390">
        <v>6</v>
      </c>
      <c r="K4390">
        <v>11395.366</v>
      </c>
      <c r="L4390" s="1">
        <f t="shared" si="137"/>
        <v>11.395365999999999</v>
      </c>
    </row>
    <row r="4391" spans="1:12" ht="14.45">
      <c r="A4391" t="s">
        <v>723</v>
      </c>
      <c r="B4391" t="s">
        <v>862</v>
      </c>
      <c r="C4391">
        <v>842129</v>
      </c>
      <c r="D4391" t="s">
        <v>863</v>
      </c>
      <c r="E4391" t="s">
        <v>147</v>
      </c>
      <c r="F4391" t="s">
        <v>292</v>
      </c>
      <c r="G4391" t="str">
        <f t="shared" si="136"/>
        <v>Iran, Islamic Rep. to World</v>
      </c>
      <c r="H4391">
        <v>2016</v>
      </c>
      <c r="I4391" t="s">
        <v>724</v>
      </c>
      <c r="J4391">
        <v>6</v>
      </c>
      <c r="K4391">
        <v>1393.933</v>
      </c>
      <c r="L4391" s="1">
        <f t="shared" si="137"/>
        <v>1.3939330000000001</v>
      </c>
    </row>
    <row r="4392" spans="1:12" ht="14.45">
      <c r="A4392" t="s">
        <v>723</v>
      </c>
      <c r="B4392" t="s">
        <v>862</v>
      </c>
      <c r="C4392">
        <v>842129</v>
      </c>
      <c r="D4392" t="s">
        <v>863</v>
      </c>
      <c r="E4392" t="s">
        <v>147</v>
      </c>
      <c r="F4392" t="s">
        <v>292</v>
      </c>
      <c r="G4392" t="str">
        <f t="shared" si="136"/>
        <v>Iran, Islamic Rep. to World</v>
      </c>
      <c r="H4392">
        <v>2017</v>
      </c>
      <c r="I4392" t="s">
        <v>724</v>
      </c>
      <c r="J4392">
        <v>6</v>
      </c>
      <c r="K4392">
        <v>186.77</v>
      </c>
      <c r="L4392" s="1">
        <f t="shared" si="137"/>
        <v>0.18677000000000002</v>
      </c>
    </row>
    <row r="4393" spans="1:12" ht="14.45">
      <c r="A4393" t="s">
        <v>723</v>
      </c>
      <c r="B4393" t="s">
        <v>862</v>
      </c>
      <c r="C4393">
        <v>842129</v>
      </c>
      <c r="D4393" t="s">
        <v>863</v>
      </c>
      <c r="E4393" t="s">
        <v>670</v>
      </c>
      <c r="F4393" t="s">
        <v>670</v>
      </c>
      <c r="G4393" t="str">
        <f t="shared" si="136"/>
        <v>Iran, Islamic Rep. to EU27</v>
      </c>
      <c r="H4393">
        <v>2013</v>
      </c>
      <c r="I4393" t="s">
        <v>724</v>
      </c>
      <c r="J4393">
        <v>6</v>
      </c>
      <c r="K4393">
        <v>16.872</v>
      </c>
      <c r="L4393" s="1">
        <f t="shared" si="137"/>
        <v>1.6872000000000002E-2</v>
      </c>
    </row>
    <row r="4394" spans="1:12" ht="14.45">
      <c r="A4394" t="s">
        <v>723</v>
      </c>
      <c r="B4394" t="s">
        <v>862</v>
      </c>
      <c r="C4394">
        <v>842129</v>
      </c>
      <c r="D4394" t="s">
        <v>863</v>
      </c>
      <c r="E4394" t="s">
        <v>670</v>
      </c>
      <c r="F4394" t="s">
        <v>670</v>
      </c>
      <c r="G4394" t="str">
        <f t="shared" si="136"/>
        <v>Iran, Islamic Rep. to EU27</v>
      </c>
      <c r="H4394">
        <v>2016</v>
      </c>
      <c r="I4394" t="s">
        <v>724</v>
      </c>
      <c r="J4394">
        <v>6</v>
      </c>
      <c r="K4394">
        <v>1200.713</v>
      </c>
      <c r="L4394" s="1">
        <f t="shared" si="137"/>
        <v>1.2007129999999999</v>
      </c>
    </row>
    <row r="4395" spans="1:12" ht="14.45">
      <c r="A4395" t="s">
        <v>723</v>
      </c>
      <c r="B4395" t="s">
        <v>862</v>
      </c>
      <c r="C4395">
        <v>842129</v>
      </c>
      <c r="D4395" t="s">
        <v>863</v>
      </c>
      <c r="E4395" t="s">
        <v>670</v>
      </c>
      <c r="F4395" t="s">
        <v>670</v>
      </c>
      <c r="G4395" t="str">
        <f t="shared" si="136"/>
        <v>Iran, Islamic Rep. to EU27</v>
      </c>
      <c r="H4395">
        <v>2017</v>
      </c>
      <c r="I4395" t="s">
        <v>724</v>
      </c>
      <c r="J4395">
        <v>6</v>
      </c>
      <c r="K4395">
        <v>0.19500000000000001</v>
      </c>
      <c r="L4395" s="1">
        <f t="shared" si="137"/>
        <v>1.95E-4</v>
      </c>
    </row>
    <row r="4396" spans="1:12" ht="14.45">
      <c r="A4396" t="s">
        <v>723</v>
      </c>
      <c r="B4396" t="s">
        <v>862</v>
      </c>
      <c r="C4396">
        <v>842139</v>
      </c>
      <c r="D4396" t="s">
        <v>863</v>
      </c>
      <c r="E4396" t="s">
        <v>147</v>
      </c>
      <c r="F4396" t="s">
        <v>292</v>
      </c>
      <c r="G4396" t="str">
        <f t="shared" si="136"/>
        <v>Iran, Islamic Rep. to World</v>
      </c>
      <c r="H4396">
        <v>2013</v>
      </c>
      <c r="I4396" t="s">
        <v>724</v>
      </c>
      <c r="J4396">
        <v>6</v>
      </c>
      <c r="K4396">
        <v>266.62599999999998</v>
      </c>
      <c r="L4396" s="1">
        <f t="shared" si="137"/>
        <v>0.26662599999999997</v>
      </c>
    </row>
    <row r="4397" spans="1:12" ht="14.45">
      <c r="A4397" t="s">
        <v>723</v>
      </c>
      <c r="B4397" t="s">
        <v>862</v>
      </c>
      <c r="C4397">
        <v>842139</v>
      </c>
      <c r="D4397" t="s">
        <v>863</v>
      </c>
      <c r="E4397" t="s">
        <v>147</v>
      </c>
      <c r="F4397" t="s">
        <v>292</v>
      </c>
      <c r="G4397" t="str">
        <f t="shared" si="136"/>
        <v>Iran, Islamic Rep. to World</v>
      </c>
      <c r="H4397">
        <v>2014</v>
      </c>
      <c r="I4397" t="s">
        <v>724</v>
      </c>
      <c r="J4397">
        <v>6</v>
      </c>
      <c r="K4397">
        <v>132.40100000000001</v>
      </c>
      <c r="L4397" s="1">
        <f t="shared" si="137"/>
        <v>0.13240100000000002</v>
      </c>
    </row>
    <row r="4398" spans="1:12" ht="14.45">
      <c r="A4398" t="s">
        <v>723</v>
      </c>
      <c r="B4398" t="s">
        <v>862</v>
      </c>
      <c r="C4398">
        <v>842139</v>
      </c>
      <c r="D4398" t="s">
        <v>863</v>
      </c>
      <c r="E4398" t="s">
        <v>147</v>
      </c>
      <c r="F4398" t="s">
        <v>292</v>
      </c>
      <c r="G4398" t="str">
        <f t="shared" si="136"/>
        <v>Iran, Islamic Rep. to World</v>
      </c>
      <c r="H4398">
        <v>2016</v>
      </c>
      <c r="I4398" t="s">
        <v>724</v>
      </c>
      <c r="J4398">
        <v>6</v>
      </c>
      <c r="K4398">
        <v>388.22500000000002</v>
      </c>
      <c r="L4398" s="1">
        <f t="shared" si="137"/>
        <v>0.38822500000000004</v>
      </c>
    </row>
    <row r="4399" spans="1:12" ht="14.45">
      <c r="A4399" t="s">
        <v>723</v>
      </c>
      <c r="B4399" t="s">
        <v>862</v>
      </c>
      <c r="C4399">
        <v>842139</v>
      </c>
      <c r="D4399" t="s">
        <v>863</v>
      </c>
      <c r="E4399" t="s">
        <v>147</v>
      </c>
      <c r="F4399" t="s">
        <v>292</v>
      </c>
      <c r="G4399" t="str">
        <f t="shared" si="136"/>
        <v>Iran, Islamic Rep. to World</v>
      </c>
      <c r="H4399">
        <v>2017</v>
      </c>
      <c r="I4399" t="s">
        <v>724</v>
      </c>
      <c r="J4399">
        <v>6</v>
      </c>
      <c r="K4399">
        <v>1189.1859999999999</v>
      </c>
      <c r="L4399" s="1">
        <f t="shared" si="137"/>
        <v>1.1891859999999999</v>
      </c>
    </row>
    <row r="4400" spans="1:12" ht="14.45">
      <c r="A4400" t="s">
        <v>723</v>
      </c>
      <c r="B4400" t="s">
        <v>862</v>
      </c>
      <c r="C4400">
        <v>842139</v>
      </c>
      <c r="D4400" t="s">
        <v>863</v>
      </c>
      <c r="E4400" t="s">
        <v>670</v>
      </c>
      <c r="F4400" t="s">
        <v>670</v>
      </c>
      <c r="G4400" t="str">
        <f t="shared" si="136"/>
        <v>Iran, Islamic Rep. to EU27</v>
      </c>
      <c r="H4400">
        <v>2013</v>
      </c>
      <c r="I4400" t="s">
        <v>724</v>
      </c>
      <c r="J4400">
        <v>6</v>
      </c>
      <c r="K4400">
        <v>2.4630000000000001</v>
      </c>
      <c r="L4400" s="1">
        <f t="shared" si="137"/>
        <v>2.4629999999999999E-3</v>
      </c>
    </row>
    <row r="4401" spans="1:12" ht="14.45">
      <c r="A4401" t="s">
        <v>723</v>
      </c>
      <c r="B4401" t="s">
        <v>862</v>
      </c>
      <c r="C4401">
        <v>842139</v>
      </c>
      <c r="D4401" t="s">
        <v>863</v>
      </c>
      <c r="E4401" t="s">
        <v>670</v>
      </c>
      <c r="F4401" t="s">
        <v>670</v>
      </c>
      <c r="G4401" t="str">
        <f t="shared" si="136"/>
        <v>Iran, Islamic Rep. to EU27</v>
      </c>
      <c r="H4401">
        <v>2014</v>
      </c>
      <c r="I4401" t="s">
        <v>724</v>
      </c>
      <c r="J4401">
        <v>6</v>
      </c>
      <c r="K4401">
        <v>1</v>
      </c>
      <c r="L4401" s="1">
        <f t="shared" si="137"/>
        <v>1E-3</v>
      </c>
    </row>
    <row r="4402" spans="1:12" ht="14.45">
      <c r="A4402" t="s">
        <v>723</v>
      </c>
      <c r="B4402" t="s">
        <v>862</v>
      </c>
      <c r="C4402">
        <v>847989</v>
      </c>
      <c r="D4402" t="s">
        <v>863</v>
      </c>
      <c r="E4402" t="s">
        <v>147</v>
      </c>
      <c r="F4402" t="s">
        <v>292</v>
      </c>
      <c r="G4402" t="str">
        <f t="shared" si="136"/>
        <v>Iran, Islamic Rep. to World</v>
      </c>
      <c r="H4402">
        <v>2013</v>
      </c>
      <c r="I4402" t="s">
        <v>724</v>
      </c>
      <c r="J4402">
        <v>6</v>
      </c>
      <c r="K4402">
        <v>1095.0930000000001</v>
      </c>
      <c r="L4402" s="1">
        <f t="shared" si="137"/>
        <v>1.0950930000000001</v>
      </c>
    </row>
    <row r="4403" spans="1:12" ht="14.45">
      <c r="A4403" t="s">
        <v>723</v>
      </c>
      <c r="B4403" t="s">
        <v>862</v>
      </c>
      <c r="C4403">
        <v>847989</v>
      </c>
      <c r="D4403" t="s">
        <v>863</v>
      </c>
      <c r="E4403" t="s">
        <v>147</v>
      </c>
      <c r="F4403" t="s">
        <v>292</v>
      </c>
      <c r="G4403" t="str">
        <f t="shared" si="136"/>
        <v>Iran, Islamic Rep. to World</v>
      </c>
      <c r="H4403">
        <v>2014</v>
      </c>
      <c r="I4403" t="s">
        <v>724</v>
      </c>
      <c r="J4403">
        <v>6</v>
      </c>
      <c r="K4403">
        <v>2268.0949999999998</v>
      </c>
      <c r="L4403" s="1">
        <f t="shared" si="137"/>
        <v>2.2680949999999998</v>
      </c>
    </row>
    <row r="4404" spans="1:12" ht="14.45">
      <c r="A4404" t="s">
        <v>723</v>
      </c>
      <c r="B4404" t="s">
        <v>862</v>
      </c>
      <c r="C4404">
        <v>847989</v>
      </c>
      <c r="D4404" t="s">
        <v>863</v>
      </c>
      <c r="E4404" t="s">
        <v>147</v>
      </c>
      <c r="F4404" t="s">
        <v>292</v>
      </c>
      <c r="G4404" t="str">
        <f t="shared" si="136"/>
        <v>Iran, Islamic Rep. to World</v>
      </c>
      <c r="H4404">
        <v>2016</v>
      </c>
      <c r="I4404" t="s">
        <v>724</v>
      </c>
      <c r="J4404">
        <v>6</v>
      </c>
      <c r="K4404">
        <v>2344.9430000000002</v>
      </c>
      <c r="L4404" s="1">
        <f t="shared" si="137"/>
        <v>2.3449430000000002</v>
      </c>
    </row>
    <row r="4405" spans="1:12" ht="14.45">
      <c r="A4405" t="s">
        <v>723</v>
      </c>
      <c r="B4405" t="s">
        <v>862</v>
      </c>
      <c r="C4405">
        <v>847989</v>
      </c>
      <c r="D4405" t="s">
        <v>863</v>
      </c>
      <c r="E4405" t="s">
        <v>147</v>
      </c>
      <c r="F4405" t="s">
        <v>292</v>
      </c>
      <c r="G4405" t="str">
        <f t="shared" si="136"/>
        <v>Iran, Islamic Rep. to World</v>
      </c>
      <c r="H4405">
        <v>2017</v>
      </c>
      <c r="I4405" t="s">
        <v>724</v>
      </c>
      <c r="J4405">
        <v>6</v>
      </c>
      <c r="K4405">
        <v>3273.74</v>
      </c>
      <c r="L4405" s="1">
        <f t="shared" si="137"/>
        <v>3.2737399999999997</v>
      </c>
    </row>
    <row r="4406" spans="1:12" ht="14.45">
      <c r="A4406" t="s">
        <v>723</v>
      </c>
      <c r="B4406" t="s">
        <v>862</v>
      </c>
      <c r="C4406">
        <v>847989</v>
      </c>
      <c r="D4406" t="s">
        <v>863</v>
      </c>
      <c r="E4406" t="s">
        <v>670</v>
      </c>
      <c r="F4406" t="s">
        <v>670</v>
      </c>
      <c r="G4406" t="str">
        <f t="shared" si="136"/>
        <v>Iran, Islamic Rep. to EU27</v>
      </c>
      <c r="H4406">
        <v>2013</v>
      </c>
      <c r="I4406" t="s">
        <v>724</v>
      </c>
      <c r="J4406">
        <v>6</v>
      </c>
      <c r="K4406">
        <v>11.606</v>
      </c>
      <c r="L4406" s="1">
        <f t="shared" si="137"/>
        <v>1.1606E-2</v>
      </c>
    </row>
    <row r="4407" spans="1:12" ht="14.45">
      <c r="A4407" t="s">
        <v>723</v>
      </c>
      <c r="B4407" t="s">
        <v>862</v>
      </c>
      <c r="C4407">
        <v>847989</v>
      </c>
      <c r="D4407" t="s">
        <v>863</v>
      </c>
      <c r="E4407" t="s">
        <v>670</v>
      </c>
      <c r="F4407" t="s">
        <v>670</v>
      </c>
      <c r="G4407" t="str">
        <f t="shared" si="136"/>
        <v>Iran, Islamic Rep. to EU27</v>
      </c>
      <c r="H4407">
        <v>2014</v>
      </c>
      <c r="I4407" t="s">
        <v>724</v>
      </c>
      <c r="J4407">
        <v>6</v>
      </c>
      <c r="K4407">
        <v>7.9539999999999997</v>
      </c>
      <c r="L4407" s="1">
        <f t="shared" si="137"/>
        <v>7.9539999999999993E-3</v>
      </c>
    </row>
    <row r="4408" spans="1:12" ht="14.45">
      <c r="A4408" t="s">
        <v>723</v>
      </c>
      <c r="B4408" t="s">
        <v>862</v>
      </c>
      <c r="C4408">
        <v>847989</v>
      </c>
      <c r="D4408" t="s">
        <v>863</v>
      </c>
      <c r="E4408" t="s">
        <v>670</v>
      </c>
      <c r="F4408" t="s">
        <v>670</v>
      </c>
      <c r="G4408" t="str">
        <f t="shared" si="136"/>
        <v>Iran, Islamic Rep. to EU27</v>
      </c>
      <c r="H4408">
        <v>2016</v>
      </c>
      <c r="I4408" t="s">
        <v>724</v>
      </c>
      <c r="J4408">
        <v>6</v>
      </c>
      <c r="K4408">
        <v>5.2969999999999997</v>
      </c>
      <c r="L4408" s="1">
        <f t="shared" si="137"/>
        <v>5.2969999999999996E-3</v>
      </c>
    </row>
    <row r="4409" spans="1:12" ht="14.45">
      <c r="A4409" t="s">
        <v>723</v>
      </c>
      <c r="B4409" t="s">
        <v>862</v>
      </c>
      <c r="C4409">
        <v>847989</v>
      </c>
      <c r="D4409" t="s">
        <v>863</v>
      </c>
      <c r="E4409" t="s">
        <v>670</v>
      </c>
      <c r="F4409" t="s">
        <v>670</v>
      </c>
      <c r="G4409" t="str">
        <f t="shared" si="136"/>
        <v>Iran, Islamic Rep. to EU27</v>
      </c>
      <c r="H4409">
        <v>2017</v>
      </c>
      <c r="I4409" t="s">
        <v>724</v>
      </c>
      <c r="J4409">
        <v>6</v>
      </c>
      <c r="K4409">
        <v>88.18</v>
      </c>
      <c r="L4409" s="1">
        <f t="shared" si="137"/>
        <v>8.8180000000000008E-2</v>
      </c>
    </row>
    <row r="4410" spans="1:12" ht="14.45">
      <c r="A4410" t="s">
        <v>723</v>
      </c>
      <c r="B4410" t="s">
        <v>864</v>
      </c>
      <c r="C4410">
        <v>730900</v>
      </c>
      <c r="D4410" t="s">
        <v>865</v>
      </c>
      <c r="E4410" t="s">
        <v>147</v>
      </c>
      <c r="F4410" t="s">
        <v>292</v>
      </c>
      <c r="G4410" t="str">
        <f t="shared" si="136"/>
        <v>Iceland to World</v>
      </c>
      <c r="H4410">
        <v>2012</v>
      </c>
      <c r="I4410" t="s">
        <v>724</v>
      </c>
      <c r="J4410">
        <v>6</v>
      </c>
      <c r="K4410">
        <v>47.694000000000003</v>
      </c>
      <c r="L4410" s="1">
        <f t="shared" si="137"/>
        <v>4.7694E-2</v>
      </c>
    </row>
    <row r="4411" spans="1:12" ht="14.45">
      <c r="A4411" t="s">
        <v>723</v>
      </c>
      <c r="B4411" t="s">
        <v>864</v>
      </c>
      <c r="C4411">
        <v>730900</v>
      </c>
      <c r="D4411" t="s">
        <v>865</v>
      </c>
      <c r="E4411" t="s">
        <v>147</v>
      </c>
      <c r="F4411" t="s">
        <v>292</v>
      </c>
      <c r="G4411" t="str">
        <f t="shared" si="136"/>
        <v>Iceland to World</v>
      </c>
      <c r="H4411">
        <v>2014</v>
      </c>
      <c r="I4411" t="s">
        <v>724</v>
      </c>
      <c r="J4411">
        <v>6</v>
      </c>
      <c r="K4411">
        <v>273.16300000000001</v>
      </c>
      <c r="L4411" s="1">
        <f t="shared" si="137"/>
        <v>0.27316299999999999</v>
      </c>
    </row>
    <row r="4412" spans="1:12" ht="14.45">
      <c r="A4412" t="s">
        <v>723</v>
      </c>
      <c r="B4412" t="s">
        <v>864</v>
      </c>
      <c r="C4412">
        <v>730900</v>
      </c>
      <c r="D4412" t="s">
        <v>865</v>
      </c>
      <c r="E4412" t="s">
        <v>147</v>
      </c>
      <c r="F4412" t="s">
        <v>292</v>
      </c>
      <c r="G4412" t="str">
        <f t="shared" si="136"/>
        <v>Iceland to World</v>
      </c>
      <c r="H4412">
        <v>2016</v>
      </c>
      <c r="I4412" t="s">
        <v>724</v>
      </c>
      <c r="J4412">
        <v>6</v>
      </c>
      <c r="K4412">
        <v>1.8740000000000001</v>
      </c>
      <c r="L4412" s="1">
        <f t="shared" si="137"/>
        <v>1.874E-3</v>
      </c>
    </row>
    <row r="4413" spans="1:12" ht="14.45">
      <c r="A4413" t="s">
        <v>723</v>
      </c>
      <c r="B4413" t="s">
        <v>864</v>
      </c>
      <c r="C4413">
        <v>730900</v>
      </c>
      <c r="D4413" t="s">
        <v>865</v>
      </c>
      <c r="E4413" t="s">
        <v>147</v>
      </c>
      <c r="F4413" t="s">
        <v>292</v>
      </c>
      <c r="G4413" t="str">
        <f t="shared" si="136"/>
        <v>Iceland to World</v>
      </c>
      <c r="H4413">
        <v>2017</v>
      </c>
      <c r="I4413" t="s">
        <v>724</v>
      </c>
      <c r="J4413">
        <v>6</v>
      </c>
      <c r="K4413">
        <v>441.86599999999999</v>
      </c>
      <c r="L4413" s="1">
        <f t="shared" si="137"/>
        <v>0.44186599999999998</v>
      </c>
    </row>
    <row r="4414" spans="1:12" ht="14.45">
      <c r="A4414" t="s">
        <v>723</v>
      </c>
      <c r="B4414" t="s">
        <v>864</v>
      </c>
      <c r="C4414">
        <v>730900</v>
      </c>
      <c r="D4414" t="s">
        <v>865</v>
      </c>
      <c r="E4414" t="s">
        <v>670</v>
      </c>
      <c r="F4414" t="s">
        <v>670</v>
      </c>
      <c r="G4414" t="str">
        <f t="shared" si="136"/>
        <v>Iceland to EU27</v>
      </c>
      <c r="H4414">
        <v>2012</v>
      </c>
      <c r="I4414" t="s">
        <v>724</v>
      </c>
      <c r="J4414">
        <v>6</v>
      </c>
      <c r="K4414">
        <v>4.2279999999999998</v>
      </c>
      <c r="L4414" s="1">
        <f t="shared" si="137"/>
        <v>4.228E-3</v>
      </c>
    </row>
    <row r="4415" spans="1:12" ht="14.45">
      <c r="A4415" t="s">
        <v>723</v>
      </c>
      <c r="B4415" t="s">
        <v>864</v>
      </c>
      <c r="C4415">
        <v>730900</v>
      </c>
      <c r="D4415" t="s">
        <v>865</v>
      </c>
      <c r="E4415" t="s">
        <v>670</v>
      </c>
      <c r="F4415" t="s">
        <v>670</v>
      </c>
      <c r="G4415" t="str">
        <f t="shared" si="136"/>
        <v>Iceland to EU27</v>
      </c>
      <c r="H4415">
        <v>2014</v>
      </c>
      <c r="I4415" t="s">
        <v>724</v>
      </c>
      <c r="J4415">
        <v>6</v>
      </c>
      <c r="K4415">
        <v>14.733000000000001</v>
      </c>
      <c r="L4415" s="1">
        <f t="shared" si="137"/>
        <v>1.4733000000000001E-2</v>
      </c>
    </row>
    <row r="4416" spans="1:12" ht="14.45">
      <c r="A4416" t="s">
        <v>723</v>
      </c>
      <c r="B4416" t="s">
        <v>864</v>
      </c>
      <c r="C4416">
        <v>741999</v>
      </c>
      <c r="D4416" t="s">
        <v>865</v>
      </c>
      <c r="E4416" t="s">
        <v>147</v>
      </c>
      <c r="F4416" t="s">
        <v>292</v>
      </c>
      <c r="G4416" t="str">
        <f t="shared" si="136"/>
        <v>Iceland to World</v>
      </c>
      <c r="H4416">
        <v>2012</v>
      </c>
      <c r="I4416" t="s">
        <v>724</v>
      </c>
      <c r="J4416">
        <v>6</v>
      </c>
      <c r="K4416">
        <v>1.97</v>
      </c>
      <c r="L4416" s="1">
        <f t="shared" si="137"/>
        <v>1.97E-3</v>
      </c>
    </row>
    <row r="4417" spans="1:12" ht="14.45">
      <c r="A4417" t="s">
        <v>723</v>
      </c>
      <c r="B4417" t="s">
        <v>864</v>
      </c>
      <c r="C4417">
        <v>741999</v>
      </c>
      <c r="D4417" t="s">
        <v>865</v>
      </c>
      <c r="E4417" t="s">
        <v>147</v>
      </c>
      <c r="F4417" t="s">
        <v>292</v>
      </c>
      <c r="G4417" t="str">
        <f t="shared" si="136"/>
        <v>Iceland to World</v>
      </c>
      <c r="H4417">
        <v>2013</v>
      </c>
      <c r="I4417" t="s">
        <v>724</v>
      </c>
      <c r="J4417">
        <v>6</v>
      </c>
      <c r="K4417">
        <v>64.350999999999999</v>
      </c>
      <c r="L4417" s="1">
        <f t="shared" si="137"/>
        <v>6.4351000000000005E-2</v>
      </c>
    </row>
    <row r="4418" spans="1:12" ht="14.45">
      <c r="A4418" t="s">
        <v>723</v>
      </c>
      <c r="B4418" t="s">
        <v>864</v>
      </c>
      <c r="C4418">
        <v>741999</v>
      </c>
      <c r="D4418" t="s">
        <v>865</v>
      </c>
      <c r="E4418" t="s">
        <v>147</v>
      </c>
      <c r="F4418" t="s">
        <v>292</v>
      </c>
      <c r="G4418" t="str">
        <f t="shared" si="136"/>
        <v>Iceland to World</v>
      </c>
      <c r="H4418">
        <v>2014</v>
      </c>
      <c r="I4418" t="s">
        <v>724</v>
      </c>
      <c r="J4418">
        <v>6</v>
      </c>
      <c r="K4418">
        <v>0.14399999999999999</v>
      </c>
      <c r="L4418" s="1">
        <f t="shared" si="137"/>
        <v>1.4399999999999998E-4</v>
      </c>
    </row>
    <row r="4419" spans="1:12" ht="14.45">
      <c r="A4419" t="s">
        <v>723</v>
      </c>
      <c r="B4419" t="s">
        <v>864</v>
      </c>
      <c r="C4419">
        <v>741999</v>
      </c>
      <c r="D4419" t="s">
        <v>865</v>
      </c>
      <c r="E4419" t="s">
        <v>147</v>
      </c>
      <c r="F4419" t="s">
        <v>292</v>
      </c>
      <c r="G4419" t="str">
        <f t="shared" si="136"/>
        <v>Iceland to World</v>
      </c>
      <c r="H4419">
        <v>2016</v>
      </c>
      <c r="I4419" t="s">
        <v>724</v>
      </c>
      <c r="J4419">
        <v>6</v>
      </c>
      <c r="K4419">
        <v>137.90899999999999</v>
      </c>
      <c r="L4419" s="1">
        <f t="shared" si="137"/>
        <v>0.137909</v>
      </c>
    </row>
    <row r="4420" spans="1:12" ht="14.45">
      <c r="A4420" t="s">
        <v>723</v>
      </c>
      <c r="B4420" t="s">
        <v>864</v>
      </c>
      <c r="C4420">
        <v>741999</v>
      </c>
      <c r="D4420" t="s">
        <v>865</v>
      </c>
      <c r="E4420" t="s">
        <v>147</v>
      </c>
      <c r="F4420" t="s">
        <v>292</v>
      </c>
      <c r="G4420" t="str">
        <f t="shared" si="136"/>
        <v>Iceland to World</v>
      </c>
      <c r="H4420">
        <v>2017</v>
      </c>
      <c r="I4420" t="s">
        <v>724</v>
      </c>
      <c r="J4420">
        <v>6</v>
      </c>
      <c r="K4420">
        <v>5.2130000000000001</v>
      </c>
      <c r="L4420" s="1">
        <f t="shared" si="137"/>
        <v>5.2129999999999998E-3</v>
      </c>
    </row>
    <row r="4421" spans="1:12" ht="14.45">
      <c r="A4421" t="s">
        <v>723</v>
      </c>
      <c r="B4421" t="s">
        <v>864</v>
      </c>
      <c r="C4421">
        <v>741999</v>
      </c>
      <c r="D4421" t="s">
        <v>865</v>
      </c>
      <c r="E4421" t="s">
        <v>147</v>
      </c>
      <c r="F4421" t="s">
        <v>292</v>
      </c>
      <c r="G4421" t="str">
        <f t="shared" si="136"/>
        <v>Iceland to World</v>
      </c>
      <c r="H4421">
        <v>2018</v>
      </c>
      <c r="I4421" t="s">
        <v>724</v>
      </c>
      <c r="J4421">
        <v>6</v>
      </c>
      <c r="K4421">
        <v>3.4940000000000002</v>
      </c>
      <c r="L4421" s="1">
        <f t="shared" si="137"/>
        <v>3.4940000000000001E-3</v>
      </c>
    </row>
    <row r="4422" spans="1:12" ht="14.45">
      <c r="A4422" t="s">
        <v>723</v>
      </c>
      <c r="B4422" t="s">
        <v>864</v>
      </c>
      <c r="C4422">
        <v>741999</v>
      </c>
      <c r="D4422" t="s">
        <v>865</v>
      </c>
      <c r="E4422" t="s">
        <v>670</v>
      </c>
      <c r="F4422" t="s">
        <v>670</v>
      </c>
      <c r="G4422" t="str">
        <f t="shared" si="136"/>
        <v>Iceland to EU27</v>
      </c>
      <c r="H4422">
        <v>2013</v>
      </c>
      <c r="I4422" t="s">
        <v>724</v>
      </c>
      <c r="J4422">
        <v>6</v>
      </c>
      <c r="K4422">
        <v>62.670999999999999</v>
      </c>
      <c r="L4422" s="1">
        <f t="shared" si="137"/>
        <v>6.2671000000000004E-2</v>
      </c>
    </row>
    <row r="4423" spans="1:12" ht="14.45">
      <c r="A4423" t="s">
        <v>723</v>
      </c>
      <c r="B4423" t="s">
        <v>864</v>
      </c>
      <c r="C4423">
        <v>741999</v>
      </c>
      <c r="D4423" t="s">
        <v>865</v>
      </c>
      <c r="E4423" t="s">
        <v>670</v>
      </c>
      <c r="F4423" t="s">
        <v>670</v>
      </c>
      <c r="G4423" t="str">
        <f t="shared" si="136"/>
        <v>Iceland to EU27</v>
      </c>
      <c r="H4423">
        <v>2018</v>
      </c>
      <c r="I4423" t="s">
        <v>724</v>
      </c>
      <c r="J4423">
        <v>6</v>
      </c>
      <c r="K4423">
        <v>3.5000000000000003E-2</v>
      </c>
      <c r="L4423" s="1">
        <f t="shared" si="137"/>
        <v>3.5000000000000004E-5</v>
      </c>
    </row>
    <row r="4424" spans="1:12" ht="14.45">
      <c r="A4424" t="s">
        <v>723</v>
      </c>
      <c r="B4424" t="s">
        <v>864</v>
      </c>
      <c r="C4424">
        <v>761100</v>
      </c>
      <c r="D4424" t="s">
        <v>865</v>
      </c>
      <c r="E4424" t="s">
        <v>147</v>
      </c>
      <c r="F4424" t="s">
        <v>292</v>
      </c>
      <c r="G4424" t="str">
        <f t="shared" si="136"/>
        <v>Iceland to World</v>
      </c>
      <c r="H4424">
        <v>2013</v>
      </c>
      <c r="I4424" t="s">
        <v>724</v>
      </c>
      <c r="J4424">
        <v>6</v>
      </c>
      <c r="K4424">
        <v>228.214</v>
      </c>
      <c r="L4424" s="1">
        <f t="shared" si="137"/>
        <v>0.228214</v>
      </c>
    </row>
    <row r="4425" spans="1:12" ht="14.45">
      <c r="A4425" t="s">
        <v>723</v>
      </c>
      <c r="B4425" t="s">
        <v>864</v>
      </c>
      <c r="C4425">
        <v>761100</v>
      </c>
      <c r="D4425" t="s">
        <v>865</v>
      </c>
      <c r="E4425" t="s">
        <v>147</v>
      </c>
      <c r="F4425" t="s">
        <v>292</v>
      </c>
      <c r="G4425" t="str">
        <f t="shared" ref="G4425:G4488" si="138">CONCATENATE(D4425, " to ", F4425)</f>
        <v>Iceland to World</v>
      </c>
      <c r="H4425">
        <v>2015</v>
      </c>
      <c r="I4425" t="s">
        <v>724</v>
      </c>
      <c r="J4425">
        <v>6</v>
      </c>
      <c r="K4425">
        <v>3.976</v>
      </c>
      <c r="L4425" s="1">
        <f t="shared" ref="L4425:L4488" si="139">K4425/1000</f>
        <v>3.9760000000000004E-3</v>
      </c>
    </row>
    <row r="4426" spans="1:12" ht="14.45">
      <c r="A4426" t="s">
        <v>723</v>
      </c>
      <c r="B4426" t="s">
        <v>864</v>
      </c>
      <c r="C4426">
        <v>761100</v>
      </c>
      <c r="D4426" t="s">
        <v>865</v>
      </c>
      <c r="E4426" t="s">
        <v>147</v>
      </c>
      <c r="F4426" t="s">
        <v>292</v>
      </c>
      <c r="G4426" t="str">
        <f t="shared" si="138"/>
        <v>Iceland to World</v>
      </c>
      <c r="H4426">
        <v>2016</v>
      </c>
      <c r="I4426" t="s">
        <v>724</v>
      </c>
      <c r="J4426">
        <v>6</v>
      </c>
      <c r="K4426">
        <v>22.992000000000001</v>
      </c>
      <c r="L4426" s="1">
        <f t="shared" si="139"/>
        <v>2.2992000000000002E-2</v>
      </c>
    </row>
    <row r="4427" spans="1:12" ht="14.45">
      <c r="A4427" t="s">
        <v>723</v>
      </c>
      <c r="B4427" t="s">
        <v>864</v>
      </c>
      <c r="C4427">
        <v>8405</v>
      </c>
      <c r="D4427" t="s">
        <v>865</v>
      </c>
      <c r="E4427" t="s">
        <v>147</v>
      </c>
      <c r="F4427" t="s">
        <v>292</v>
      </c>
      <c r="G4427" t="str">
        <f t="shared" si="138"/>
        <v>Iceland to World</v>
      </c>
      <c r="H4427">
        <v>2013</v>
      </c>
      <c r="I4427" t="s">
        <v>724</v>
      </c>
      <c r="J4427">
        <v>6</v>
      </c>
      <c r="K4427">
        <v>9.1999999999999998E-2</v>
      </c>
      <c r="L4427" s="1">
        <f t="shared" si="139"/>
        <v>9.2E-5</v>
      </c>
    </row>
    <row r="4428" spans="1:12" ht="14.45">
      <c r="A4428" t="s">
        <v>723</v>
      </c>
      <c r="B4428" t="s">
        <v>864</v>
      </c>
      <c r="C4428">
        <v>8405</v>
      </c>
      <c r="D4428" t="s">
        <v>865</v>
      </c>
      <c r="E4428" t="s">
        <v>147</v>
      </c>
      <c r="F4428" t="s">
        <v>292</v>
      </c>
      <c r="G4428" t="str">
        <f t="shared" si="138"/>
        <v>Iceland to World</v>
      </c>
      <c r="H4428">
        <v>2014</v>
      </c>
      <c r="I4428" t="s">
        <v>724</v>
      </c>
      <c r="J4428">
        <v>6</v>
      </c>
      <c r="K4428">
        <v>5.4169999999999998</v>
      </c>
      <c r="L4428" s="1">
        <f t="shared" si="139"/>
        <v>5.4169999999999999E-3</v>
      </c>
    </row>
    <row r="4429" spans="1:12" ht="14.45">
      <c r="A4429" t="s">
        <v>723</v>
      </c>
      <c r="B4429" t="s">
        <v>864</v>
      </c>
      <c r="C4429">
        <v>8405</v>
      </c>
      <c r="D4429" t="s">
        <v>865</v>
      </c>
      <c r="E4429" t="s">
        <v>147</v>
      </c>
      <c r="F4429" t="s">
        <v>292</v>
      </c>
      <c r="G4429" t="str">
        <f t="shared" si="138"/>
        <v>Iceland to World</v>
      </c>
      <c r="H4429">
        <v>2015</v>
      </c>
      <c r="I4429" t="s">
        <v>724</v>
      </c>
      <c r="J4429">
        <v>6</v>
      </c>
      <c r="K4429">
        <v>0.623</v>
      </c>
      <c r="L4429" s="1">
        <f t="shared" si="139"/>
        <v>6.2299999999999996E-4</v>
      </c>
    </row>
    <row r="4430" spans="1:12" ht="14.45">
      <c r="A4430" t="s">
        <v>723</v>
      </c>
      <c r="B4430" t="s">
        <v>864</v>
      </c>
      <c r="C4430">
        <v>8405</v>
      </c>
      <c r="D4430" t="s">
        <v>865</v>
      </c>
      <c r="E4430" t="s">
        <v>147</v>
      </c>
      <c r="F4430" t="s">
        <v>292</v>
      </c>
      <c r="G4430" t="str">
        <f t="shared" si="138"/>
        <v>Iceland to World</v>
      </c>
      <c r="H4430">
        <v>2016</v>
      </c>
      <c r="I4430" t="s">
        <v>724</v>
      </c>
      <c r="J4430">
        <v>6</v>
      </c>
      <c r="K4430">
        <v>0.218</v>
      </c>
      <c r="L4430" s="1">
        <f t="shared" si="139"/>
        <v>2.1799999999999999E-4</v>
      </c>
    </row>
    <row r="4431" spans="1:12" ht="14.45">
      <c r="A4431" t="s">
        <v>723</v>
      </c>
      <c r="B4431" t="s">
        <v>864</v>
      </c>
      <c r="C4431">
        <v>8405</v>
      </c>
      <c r="D4431" t="s">
        <v>865</v>
      </c>
      <c r="E4431" t="s">
        <v>670</v>
      </c>
      <c r="F4431" t="s">
        <v>670</v>
      </c>
      <c r="G4431" t="str">
        <f t="shared" si="138"/>
        <v>Iceland to EU27</v>
      </c>
      <c r="H4431">
        <v>2014</v>
      </c>
      <c r="I4431" t="s">
        <v>724</v>
      </c>
      <c r="J4431">
        <v>6</v>
      </c>
      <c r="K4431">
        <v>0.42499999999999999</v>
      </c>
      <c r="L4431" s="1">
        <f t="shared" si="139"/>
        <v>4.2499999999999998E-4</v>
      </c>
    </row>
    <row r="4432" spans="1:12" ht="14.45">
      <c r="A4432" t="s">
        <v>723</v>
      </c>
      <c r="B4432" t="s">
        <v>864</v>
      </c>
      <c r="C4432">
        <v>841940</v>
      </c>
      <c r="D4432" t="s">
        <v>865</v>
      </c>
      <c r="E4432" t="s">
        <v>147</v>
      </c>
      <c r="F4432" t="s">
        <v>292</v>
      </c>
      <c r="G4432" t="str">
        <f t="shared" si="138"/>
        <v>Iceland to World</v>
      </c>
      <c r="H4432">
        <v>2012</v>
      </c>
      <c r="I4432" t="s">
        <v>724</v>
      </c>
      <c r="J4432">
        <v>6</v>
      </c>
      <c r="K4432">
        <v>194.27500000000001</v>
      </c>
      <c r="L4432" s="1">
        <f t="shared" si="139"/>
        <v>0.194275</v>
      </c>
    </row>
    <row r="4433" spans="1:12" ht="14.45">
      <c r="A4433" t="s">
        <v>723</v>
      </c>
      <c r="B4433" t="s">
        <v>864</v>
      </c>
      <c r="C4433">
        <v>841940</v>
      </c>
      <c r="D4433" t="s">
        <v>865</v>
      </c>
      <c r="E4433" t="s">
        <v>147</v>
      </c>
      <c r="F4433" t="s">
        <v>292</v>
      </c>
      <c r="G4433" t="str">
        <f t="shared" si="138"/>
        <v>Iceland to World</v>
      </c>
      <c r="H4433">
        <v>2014</v>
      </c>
      <c r="I4433" t="s">
        <v>724</v>
      </c>
      <c r="J4433">
        <v>6</v>
      </c>
      <c r="K4433">
        <v>303.26499999999999</v>
      </c>
      <c r="L4433" s="1">
        <f t="shared" si="139"/>
        <v>0.30326500000000001</v>
      </c>
    </row>
    <row r="4434" spans="1:12" ht="14.45">
      <c r="A4434" t="s">
        <v>723</v>
      </c>
      <c r="B4434" t="s">
        <v>864</v>
      </c>
      <c r="C4434">
        <v>841940</v>
      </c>
      <c r="D4434" t="s">
        <v>865</v>
      </c>
      <c r="E4434" t="s">
        <v>147</v>
      </c>
      <c r="F4434" t="s">
        <v>292</v>
      </c>
      <c r="G4434" t="str">
        <f t="shared" si="138"/>
        <v>Iceland to World</v>
      </c>
      <c r="H4434">
        <v>2015</v>
      </c>
      <c r="I4434" t="s">
        <v>724</v>
      </c>
      <c r="J4434">
        <v>6</v>
      </c>
      <c r="K4434">
        <v>421.01400000000001</v>
      </c>
      <c r="L4434" s="1">
        <f t="shared" si="139"/>
        <v>0.421014</v>
      </c>
    </row>
    <row r="4435" spans="1:12" ht="14.45">
      <c r="A4435" t="s">
        <v>723</v>
      </c>
      <c r="B4435" t="s">
        <v>864</v>
      </c>
      <c r="C4435">
        <v>841940</v>
      </c>
      <c r="D4435" t="s">
        <v>865</v>
      </c>
      <c r="E4435" t="s">
        <v>147</v>
      </c>
      <c r="F4435" t="s">
        <v>292</v>
      </c>
      <c r="G4435" t="str">
        <f t="shared" si="138"/>
        <v>Iceland to World</v>
      </c>
      <c r="H4435">
        <v>2018</v>
      </c>
      <c r="I4435" t="s">
        <v>724</v>
      </c>
      <c r="J4435">
        <v>6</v>
      </c>
      <c r="K4435">
        <v>999.19100000000003</v>
      </c>
      <c r="L4435" s="1">
        <f t="shared" si="139"/>
        <v>0.99919100000000005</v>
      </c>
    </row>
    <row r="4436" spans="1:12" ht="14.45">
      <c r="A4436" t="s">
        <v>723</v>
      </c>
      <c r="B4436" t="s">
        <v>864</v>
      </c>
      <c r="C4436">
        <v>841940</v>
      </c>
      <c r="D4436" t="s">
        <v>865</v>
      </c>
      <c r="E4436" t="s">
        <v>670</v>
      </c>
      <c r="F4436" t="s">
        <v>670</v>
      </c>
      <c r="G4436" t="str">
        <f t="shared" si="138"/>
        <v>Iceland to EU27</v>
      </c>
      <c r="H4436">
        <v>2014</v>
      </c>
      <c r="I4436" t="s">
        <v>724</v>
      </c>
      <c r="J4436">
        <v>6</v>
      </c>
      <c r="K4436">
        <v>303.26499999999999</v>
      </c>
      <c r="L4436" s="1">
        <f t="shared" si="139"/>
        <v>0.30326500000000001</v>
      </c>
    </row>
    <row r="4437" spans="1:12" ht="14.45">
      <c r="A4437" t="s">
        <v>723</v>
      </c>
      <c r="B4437" t="s">
        <v>864</v>
      </c>
      <c r="C4437">
        <v>842129</v>
      </c>
      <c r="D4437" t="s">
        <v>865</v>
      </c>
      <c r="E4437" t="s">
        <v>147</v>
      </c>
      <c r="F4437" t="s">
        <v>292</v>
      </c>
      <c r="G4437" t="str">
        <f t="shared" si="138"/>
        <v>Iceland to World</v>
      </c>
      <c r="H4437">
        <v>2012</v>
      </c>
      <c r="I4437" t="s">
        <v>724</v>
      </c>
      <c r="J4437">
        <v>6</v>
      </c>
      <c r="K4437">
        <v>57.448999999999998</v>
      </c>
      <c r="L4437" s="1">
        <f t="shared" si="139"/>
        <v>5.7449E-2</v>
      </c>
    </row>
    <row r="4438" spans="1:12" ht="14.45">
      <c r="A4438" t="s">
        <v>723</v>
      </c>
      <c r="B4438" t="s">
        <v>864</v>
      </c>
      <c r="C4438">
        <v>842129</v>
      </c>
      <c r="D4438" t="s">
        <v>865</v>
      </c>
      <c r="E4438" t="s">
        <v>147</v>
      </c>
      <c r="F4438" t="s">
        <v>292</v>
      </c>
      <c r="G4438" t="str">
        <f t="shared" si="138"/>
        <v>Iceland to World</v>
      </c>
      <c r="H4438">
        <v>2013</v>
      </c>
      <c r="I4438" t="s">
        <v>724</v>
      </c>
      <c r="J4438">
        <v>6</v>
      </c>
      <c r="K4438">
        <v>8.4629999999999992</v>
      </c>
      <c r="L4438" s="1">
        <f t="shared" si="139"/>
        <v>8.463E-3</v>
      </c>
    </row>
    <row r="4439" spans="1:12" ht="14.45">
      <c r="A4439" t="s">
        <v>723</v>
      </c>
      <c r="B4439" t="s">
        <v>864</v>
      </c>
      <c r="C4439">
        <v>842129</v>
      </c>
      <c r="D4439" t="s">
        <v>865</v>
      </c>
      <c r="E4439" t="s">
        <v>147</v>
      </c>
      <c r="F4439" t="s">
        <v>292</v>
      </c>
      <c r="G4439" t="str">
        <f t="shared" si="138"/>
        <v>Iceland to World</v>
      </c>
      <c r="H4439">
        <v>2014</v>
      </c>
      <c r="I4439" t="s">
        <v>724</v>
      </c>
      <c r="J4439">
        <v>6</v>
      </c>
      <c r="K4439">
        <v>8.3940000000000001</v>
      </c>
      <c r="L4439" s="1">
        <f t="shared" si="139"/>
        <v>8.3940000000000004E-3</v>
      </c>
    </row>
    <row r="4440" spans="1:12" ht="14.45">
      <c r="A4440" t="s">
        <v>723</v>
      </c>
      <c r="B4440" t="s">
        <v>864</v>
      </c>
      <c r="C4440">
        <v>842129</v>
      </c>
      <c r="D4440" t="s">
        <v>865</v>
      </c>
      <c r="E4440" t="s">
        <v>147</v>
      </c>
      <c r="F4440" t="s">
        <v>292</v>
      </c>
      <c r="G4440" t="str">
        <f t="shared" si="138"/>
        <v>Iceland to World</v>
      </c>
      <c r="H4440">
        <v>2015</v>
      </c>
      <c r="I4440" t="s">
        <v>724</v>
      </c>
      <c r="J4440">
        <v>6</v>
      </c>
      <c r="K4440">
        <v>82.649000000000001</v>
      </c>
      <c r="L4440" s="1">
        <f t="shared" si="139"/>
        <v>8.2649E-2</v>
      </c>
    </row>
    <row r="4441" spans="1:12" ht="14.45">
      <c r="A4441" t="s">
        <v>723</v>
      </c>
      <c r="B4441" t="s">
        <v>864</v>
      </c>
      <c r="C4441">
        <v>842129</v>
      </c>
      <c r="D4441" t="s">
        <v>865</v>
      </c>
      <c r="E4441" t="s">
        <v>147</v>
      </c>
      <c r="F4441" t="s">
        <v>292</v>
      </c>
      <c r="G4441" t="str">
        <f t="shared" si="138"/>
        <v>Iceland to World</v>
      </c>
      <c r="H4441">
        <v>2016</v>
      </c>
      <c r="I4441" t="s">
        <v>724</v>
      </c>
      <c r="J4441">
        <v>6</v>
      </c>
      <c r="K4441">
        <v>879.74099999999999</v>
      </c>
      <c r="L4441" s="1">
        <f t="shared" si="139"/>
        <v>0.879741</v>
      </c>
    </row>
    <row r="4442" spans="1:12" ht="14.45">
      <c r="A4442" t="s">
        <v>723</v>
      </c>
      <c r="B4442" t="s">
        <v>864</v>
      </c>
      <c r="C4442">
        <v>842129</v>
      </c>
      <c r="D4442" t="s">
        <v>865</v>
      </c>
      <c r="E4442" t="s">
        <v>147</v>
      </c>
      <c r="F4442" t="s">
        <v>292</v>
      </c>
      <c r="G4442" t="str">
        <f t="shared" si="138"/>
        <v>Iceland to World</v>
      </c>
      <c r="H4442">
        <v>2017</v>
      </c>
      <c r="I4442" t="s">
        <v>724</v>
      </c>
      <c r="J4442">
        <v>6</v>
      </c>
      <c r="K4442">
        <v>9.8729999999999993</v>
      </c>
      <c r="L4442" s="1">
        <f t="shared" si="139"/>
        <v>9.8729999999999998E-3</v>
      </c>
    </row>
    <row r="4443" spans="1:12" ht="14.45">
      <c r="A4443" t="s">
        <v>723</v>
      </c>
      <c r="B4443" t="s">
        <v>864</v>
      </c>
      <c r="C4443">
        <v>842129</v>
      </c>
      <c r="D4443" t="s">
        <v>865</v>
      </c>
      <c r="E4443" t="s">
        <v>147</v>
      </c>
      <c r="F4443" t="s">
        <v>292</v>
      </c>
      <c r="G4443" t="str">
        <f t="shared" si="138"/>
        <v>Iceland to World</v>
      </c>
      <c r="H4443">
        <v>2018</v>
      </c>
      <c r="I4443" t="s">
        <v>724</v>
      </c>
      <c r="J4443">
        <v>6</v>
      </c>
      <c r="K4443">
        <v>321.96800000000002</v>
      </c>
      <c r="L4443" s="1">
        <f t="shared" si="139"/>
        <v>0.32196800000000003</v>
      </c>
    </row>
    <row r="4444" spans="1:12" ht="14.45">
      <c r="A4444" t="s">
        <v>723</v>
      </c>
      <c r="B4444" t="s">
        <v>864</v>
      </c>
      <c r="C4444">
        <v>842129</v>
      </c>
      <c r="D4444" t="s">
        <v>865</v>
      </c>
      <c r="E4444" t="s">
        <v>670</v>
      </c>
      <c r="F4444" t="s">
        <v>670</v>
      </c>
      <c r="G4444" t="str">
        <f t="shared" si="138"/>
        <v>Iceland to EU27</v>
      </c>
      <c r="H4444">
        <v>2012</v>
      </c>
      <c r="I4444" t="s">
        <v>724</v>
      </c>
      <c r="J4444">
        <v>6</v>
      </c>
      <c r="K4444">
        <v>43.01</v>
      </c>
      <c r="L4444" s="1">
        <f t="shared" si="139"/>
        <v>4.301E-2</v>
      </c>
    </row>
    <row r="4445" spans="1:12" ht="14.45">
      <c r="A4445" t="s">
        <v>723</v>
      </c>
      <c r="B4445" t="s">
        <v>864</v>
      </c>
      <c r="C4445">
        <v>842129</v>
      </c>
      <c r="D4445" t="s">
        <v>865</v>
      </c>
      <c r="E4445" t="s">
        <v>670</v>
      </c>
      <c r="F4445" t="s">
        <v>670</v>
      </c>
      <c r="G4445" t="str">
        <f t="shared" si="138"/>
        <v>Iceland to EU27</v>
      </c>
      <c r="H4445">
        <v>2015</v>
      </c>
      <c r="I4445" t="s">
        <v>724</v>
      </c>
      <c r="J4445">
        <v>6</v>
      </c>
      <c r="K4445">
        <v>82.38</v>
      </c>
      <c r="L4445" s="1">
        <f t="shared" si="139"/>
        <v>8.2379999999999995E-2</v>
      </c>
    </row>
    <row r="4446" spans="1:12" ht="14.45">
      <c r="A4446" t="s">
        <v>723</v>
      </c>
      <c r="B4446" t="s">
        <v>864</v>
      </c>
      <c r="C4446">
        <v>842129</v>
      </c>
      <c r="D4446" t="s">
        <v>865</v>
      </c>
      <c r="E4446" t="s">
        <v>670</v>
      </c>
      <c r="F4446" t="s">
        <v>670</v>
      </c>
      <c r="G4446" t="str">
        <f t="shared" si="138"/>
        <v>Iceland to EU27</v>
      </c>
      <c r="H4446">
        <v>2016</v>
      </c>
      <c r="I4446" t="s">
        <v>724</v>
      </c>
      <c r="J4446">
        <v>6</v>
      </c>
      <c r="K4446">
        <v>856.74599999999998</v>
      </c>
      <c r="L4446" s="1">
        <f t="shared" si="139"/>
        <v>0.85674600000000001</v>
      </c>
    </row>
    <row r="4447" spans="1:12" ht="14.45">
      <c r="A4447" t="s">
        <v>723</v>
      </c>
      <c r="B4447" t="s">
        <v>864</v>
      </c>
      <c r="C4447">
        <v>842129</v>
      </c>
      <c r="D4447" t="s">
        <v>865</v>
      </c>
      <c r="E4447" t="s">
        <v>670</v>
      </c>
      <c r="F4447" t="s">
        <v>670</v>
      </c>
      <c r="G4447" t="str">
        <f t="shared" si="138"/>
        <v>Iceland to EU27</v>
      </c>
      <c r="H4447">
        <v>2017</v>
      </c>
      <c r="I4447" t="s">
        <v>724</v>
      </c>
      <c r="J4447">
        <v>6</v>
      </c>
      <c r="K4447">
        <v>0.80100000000000005</v>
      </c>
      <c r="L4447" s="1">
        <f t="shared" si="139"/>
        <v>8.0100000000000006E-4</v>
      </c>
    </row>
    <row r="4448" spans="1:12" ht="14.45">
      <c r="A4448" t="s">
        <v>723</v>
      </c>
      <c r="B4448" t="s">
        <v>864</v>
      </c>
      <c r="C4448">
        <v>842129</v>
      </c>
      <c r="D4448" t="s">
        <v>865</v>
      </c>
      <c r="E4448" t="s">
        <v>670</v>
      </c>
      <c r="F4448" t="s">
        <v>670</v>
      </c>
      <c r="G4448" t="str">
        <f t="shared" si="138"/>
        <v>Iceland to EU27</v>
      </c>
      <c r="H4448">
        <v>2018</v>
      </c>
      <c r="I4448" t="s">
        <v>724</v>
      </c>
      <c r="J4448">
        <v>6</v>
      </c>
      <c r="K4448">
        <v>299.69200000000001</v>
      </c>
      <c r="L4448" s="1">
        <f t="shared" si="139"/>
        <v>0.29969200000000001</v>
      </c>
    </row>
    <row r="4449" spans="1:12" ht="14.45">
      <c r="A4449" t="s">
        <v>723</v>
      </c>
      <c r="B4449" t="s">
        <v>864</v>
      </c>
      <c r="C4449">
        <v>842139</v>
      </c>
      <c r="D4449" t="s">
        <v>865</v>
      </c>
      <c r="E4449" t="s">
        <v>147</v>
      </c>
      <c r="F4449" t="s">
        <v>292</v>
      </c>
      <c r="G4449" t="str">
        <f t="shared" si="138"/>
        <v>Iceland to World</v>
      </c>
      <c r="H4449">
        <v>2012</v>
      </c>
      <c r="I4449" t="s">
        <v>724</v>
      </c>
      <c r="J4449">
        <v>6</v>
      </c>
      <c r="K4449">
        <v>5.5430000000000001</v>
      </c>
      <c r="L4449" s="1">
        <f t="shared" si="139"/>
        <v>5.5430000000000002E-3</v>
      </c>
    </row>
    <row r="4450" spans="1:12" ht="14.45">
      <c r="A4450" t="s">
        <v>723</v>
      </c>
      <c r="B4450" t="s">
        <v>864</v>
      </c>
      <c r="C4450">
        <v>842139</v>
      </c>
      <c r="D4450" t="s">
        <v>865</v>
      </c>
      <c r="E4450" t="s">
        <v>147</v>
      </c>
      <c r="F4450" t="s">
        <v>292</v>
      </c>
      <c r="G4450" t="str">
        <f t="shared" si="138"/>
        <v>Iceland to World</v>
      </c>
      <c r="H4450">
        <v>2013</v>
      </c>
      <c r="I4450" t="s">
        <v>724</v>
      </c>
      <c r="J4450">
        <v>6</v>
      </c>
      <c r="K4450">
        <v>6.4969999999999999</v>
      </c>
      <c r="L4450" s="1">
        <f t="shared" si="139"/>
        <v>6.4970000000000002E-3</v>
      </c>
    </row>
    <row r="4451" spans="1:12" ht="14.45">
      <c r="A4451" t="s">
        <v>723</v>
      </c>
      <c r="B4451" t="s">
        <v>864</v>
      </c>
      <c r="C4451">
        <v>842139</v>
      </c>
      <c r="D4451" t="s">
        <v>865</v>
      </c>
      <c r="E4451" t="s">
        <v>147</v>
      </c>
      <c r="F4451" t="s">
        <v>292</v>
      </c>
      <c r="G4451" t="str">
        <f t="shared" si="138"/>
        <v>Iceland to World</v>
      </c>
      <c r="H4451">
        <v>2014</v>
      </c>
      <c r="I4451" t="s">
        <v>724</v>
      </c>
      <c r="J4451">
        <v>6</v>
      </c>
      <c r="K4451">
        <v>5.4580000000000002</v>
      </c>
      <c r="L4451" s="1">
        <f t="shared" si="139"/>
        <v>5.4580000000000002E-3</v>
      </c>
    </row>
    <row r="4452" spans="1:12" ht="14.45">
      <c r="A4452" t="s">
        <v>723</v>
      </c>
      <c r="B4452" t="s">
        <v>864</v>
      </c>
      <c r="C4452">
        <v>842139</v>
      </c>
      <c r="D4452" t="s">
        <v>865</v>
      </c>
      <c r="E4452" t="s">
        <v>147</v>
      </c>
      <c r="F4452" t="s">
        <v>292</v>
      </c>
      <c r="G4452" t="str">
        <f t="shared" si="138"/>
        <v>Iceland to World</v>
      </c>
      <c r="H4452">
        <v>2015</v>
      </c>
      <c r="I4452" t="s">
        <v>724</v>
      </c>
      <c r="J4452">
        <v>6</v>
      </c>
      <c r="K4452">
        <v>3.87</v>
      </c>
      <c r="L4452" s="1">
        <f t="shared" si="139"/>
        <v>3.8700000000000002E-3</v>
      </c>
    </row>
    <row r="4453" spans="1:12" ht="14.45">
      <c r="A4453" t="s">
        <v>723</v>
      </c>
      <c r="B4453" t="s">
        <v>864</v>
      </c>
      <c r="C4453">
        <v>842139</v>
      </c>
      <c r="D4453" t="s">
        <v>865</v>
      </c>
      <c r="E4453" t="s">
        <v>147</v>
      </c>
      <c r="F4453" t="s">
        <v>292</v>
      </c>
      <c r="G4453" t="str">
        <f t="shared" si="138"/>
        <v>Iceland to World</v>
      </c>
      <c r="H4453">
        <v>2016</v>
      </c>
      <c r="I4453" t="s">
        <v>724</v>
      </c>
      <c r="J4453">
        <v>6</v>
      </c>
      <c r="K4453">
        <v>131.63300000000001</v>
      </c>
      <c r="L4453" s="1">
        <f t="shared" si="139"/>
        <v>0.131633</v>
      </c>
    </row>
    <row r="4454" spans="1:12" ht="14.45">
      <c r="A4454" t="s">
        <v>723</v>
      </c>
      <c r="B4454" t="s">
        <v>864</v>
      </c>
      <c r="C4454">
        <v>842139</v>
      </c>
      <c r="D4454" t="s">
        <v>865</v>
      </c>
      <c r="E4454" t="s">
        <v>147</v>
      </c>
      <c r="F4454" t="s">
        <v>292</v>
      </c>
      <c r="G4454" t="str">
        <f t="shared" si="138"/>
        <v>Iceland to World</v>
      </c>
      <c r="H4454">
        <v>2017</v>
      </c>
      <c r="I4454" t="s">
        <v>724</v>
      </c>
      <c r="J4454">
        <v>6</v>
      </c>
      <c r="K4454">
        <v>9.5069999999999997</v>
      </c>
      <c r="L4454" s="1">
        <f t="shared" si="139"/>
        <v>9.5069999999999998E-3</v>
      </c>
    </row>
    <row r="4455" spans="1:12" ht="14.45">
      <c r="A4455" t="s">
        <v>723</v>
      </c>
      <c r="B4455" t="s">
        <v>864</v>
      </c>
      <c r="C4455">
        <v>842139</v>
      </c>
      <c r="D4455" t="s">
        <v>865</v>
      </c>
      <c r="E4455" t="s">
        <v>147</v>
      </c>
      <c r="F4455" t="s">
        <v>292</v>
      </c>
      <c r="G4455" t="str">
        <f t="shared" si="138"/>
        <v>Iceland to World</v>
      </c>
      <c r="H4455">
        <v>2018</v>
      </c>
      <c r="I4455" t="s">
        <v>724</v>
      </c>
      <c r="J4455">
        <v>6</v>
      </c>
      <c r="K4455">
        <v>25.898</v>
      </c>
      <c r="L4455" s="1">
        <f t="shared" si="139"/>
        <v>2.5898000000000001E-2</v>
      </c>
    </row>
    <row r="4456" spans="1:12" ht="14.45">
      <c r="A4456" t="s">
        <v>723</v>
      </c>
      <c r="B4456" t="s">
        <v>864</v>
      </c>
      <c r="C4456">
        <v>842139</v>
      </c>
      <c r="D4456" t="s">
        <v>865</v>
      </c>
      <c r="E4456" t="s">
        <v>670</v>
      </c>
      <c r="F4456" t="s">
        <v>670</v>
      </c>
      <c r="G4456" t="str">
        <f t="shared" si="138"/>
        <v>Iceland to EU27</v>
      </c>
      <c r="H4456">
        <v>2013</v>
      </c>
      <c r="I4456" t="s">
        <v>724</v>
      </c>
      <c r="J4456">
        <v>6</v>
      </c>
      <c r="K4456">
        <v>0.46500000000000002</v>
      </c>
      <c r="L4456" s="1">
        <f t="shared" si="139"/>
        <v>4.6500000000000003E-4</v>
      </c>
    </row>
    <row r="4457" spans="1:12" ht="14.45">
      <c r="A4457" t="s">
        <v>723</v>
      </c>
      <c r="B4457" t="s">
        <v>864</v>
      </c>
      <c r="C4457">
        <v>842139</v>
      </c>
      <c r="D4457" t="s">
        <v>865</v>
      </c>
      <c r="E4457" t="s">
        <v>670</v>
      </c>
      <c r="F4457" t="s">
        <v>670</v>
      </c>
      <c r="G4457" t="str">
        <f t="shared" si="138"/>
        <v>Iceland to EU27</v>
      </c>
      <c r="H4457">
        <v>2014</v>
      </c>
      <c r="I4457" t="s">
        <v>724</v>
      </c>
      <c r="J4457">
        <v>6</v>
      </c>
      <c r="K4457">
        <v>1.1579999999999999</v>
      </c>
      <c r="L4457" s="1">
        <f t="shared" si="139"/>
        <v>1.158E-3</v>
      </c>
    </row>
    <row r="4458" spans="1:12" ht="14.45">
      <c r="A4458" t="s">
        <v>723</v>
      </c>
      <c r="B4458" t="s">
        <v>864</v>
      </c>
      <c r="C4458">
        <v>842139</v>
      </c>
      <c r="D4458" t="s">
        <v>865</v>
      </c>
      <c r="E4458" t="s">
        <v>670</v>
      </c>
      <c r="F4458" t="s">
        <v>670</v>
      </c>
      <c r="G4458" t="str">
        <f t="shared" si="138"/>
        <v>Iceland to EU27</v>
      </c>
      <c r="H4458">
        <v>2015</v>
      </c>
      <c r="I4458" t="s">
        <v>724</v>
      </c>
      <c r="J4458">
        <v>6</v>
      </c>
      <c r="K4458">
        <v>1.5229999999999999</v>
      </c>
      <c r="L4458" s="1">
        <f t="shared" si="139"/>
        <v>1.5229999999999998E-3</v>
      </c>
    </row>
    <row r="4459" spans="1:12" ht="14.45">
      <c r="A4459" t="s">
        <v>723</v>
      </c>
      <c r="B4459" t="s">
        <v>864</v>
      </c>
      <c r="C4459">
        <v>842139</v>
      </c>
      <c r="D4459" t="s">
        <v>865</v>
      </c>
      <c r="E4459" t="s">
        <v>670</v>
      </c>
      <c r="F4459" t="s">
        <v>670</v>
      </c>
      <c r="G4459" t="str">
        <f t="shared" si="138"/>
        <v>Iceland to EU27</v>
      </c>
      <c r="H4459">
        <v>2016</v>
      </c>
      <c r="I4459" t="s">
        <v>724</v>
      </c>
      <c r="J4459">
        <v>6</v>
      </c>
      <c r="K4459">
        <v>1.9650000000000001</v>
      </c>
      <c r="L4459" s="1">
        <f t="shared" si="139"/>
        <v>1.9650000000000002E-3</v>
      </c>
    </row>
    <row r="4460" spans="1:12" ht="14.45">
      <c r="A4460" t="s">
        <v>723</v>
      </c>
      <c r="B4460" t="s">
        <v>864</v>
      </c>
      <c r="C4460">
        <v>842139</v>
      </c>
      <c r="D4460" t="s">
        <v>865</v>
      </c>
      <c r="E4460" t="s">
        <v>670</v>
      </c>
      <c r="F4460" t="s">
        <v>670</v>
      </c>
      <c r="G4460" t="str">
        <f t="shared" si="138"/>
        <v>Iceland to EU27</v>
      </c>
      <c r="H4460">
        <v>2017</v>
      </c>
      <c r="I4460" t="s">
        <v>724</v>
      </c>
      <c r="J4460">
        <v>6</v>
      </c>
      <c r="K4460">
        <v>6.23</v>
      </c>
      <c r="L4460" s="1">
        <f t="shared" si="139"/>
        <v>6.2300000000000003E-3</v>
      </c>
    </row>
    <row r="4461" spans="1:12" ht="14.45">
      <c r="A4461" t="s">
        <v>723</v>
      </c>
      <c r="B4461" t="s">
        <v>864</v>
      </c>
      <c r="C4461">
        <v>842139</v>
      </c>
      <c r="D4461" t="s">
        <v>865</v>
      </c>
      <c r="E4461" t="s">
        <v>670</v>
      </c>
      <c r="F4461" t="s">
        <v>670</v>
      </c>
      <c r="G4461" t="str">
        <f t="shared" si="138"/>
        <v>Iceland to EU27</v>
      </c>
      <c r="H4461">
        <v>2018</v>
      </c>
      <c r="I4461" t="s">
        <v>724</v>
      </c>
      <c r="J4461">
        <v>6</v>
      </c>
      <c r="K4461">
        <v>6.7460000000000004</v>
      </c>
      <c r="L4461" s="1">
        <f t="shared" si="139"/>
        <v>6.7460000000000003E-3</v>
      </c>
    </row>
    <row r="4462" spans="1:12" ht="14.45">
      <c r="A4462" t="s">
        <v>723</v>
      </c>
      <c r="B4462" t="s">
        <v>864</v>
      </c>
      <c r="C4462">
        <v>847989</v>
      </c>
      <c r="D4462" t="s">
        <v>865</v>
      </c>
      <c r="E4462" t="s">
        <v>147</v>
      </c>
      <c r="F4462" t="s">
        <v>292</v>
      </c>
      <c r="G4462" t="str">
        <f t="shared" si="138"/>
        <v>Iceland to World</v>
      </c>
      <c r="H4462">
        <v>2012</v>
      </c>
      <c r="I4462" t="s">
        <v>724</v>
      </c>
      <c r="J4462">
        <v>6</v>
      </c>
      <c r="K4462">
        <v>24.802</v>
      </c>
      <c r="L4462" s="1">
        <f t="shared" si="139"/>
        <v>2.4802000000000001E-2</v>
      </c>
    </row>
    <row r="4463" spans="1:12" ht="14.45">
      <c r="A4463" t="s">
        <v>723</v>
      </c>
      <c r="B4463" t="s">
        <v>864</v>
      </c>
      <c r="C4463">
        <v>847989</v>
      </c>
      <c r="D4463" t="s">
        <v>865</v>
      </c>
      <c r="E4463" t="s">
        <v>147</v>
      </c>
      <c r="F4463" t="s">
        <v>292</v>
      </c>
      <c r="G4463" t="str">
        <f t="shared" si="138"/>
        <v>Iceland to World</v>
      </c>
      <c r="H4463">
        <v>2013</v>
      </c>
      <c r="I4463" t="s">
        <v>724</v>
      </c>
      <c r="J4463">
        <v>6</v>
      </c>
      <c r="K4463">
        <v>365.529</v>
      </c>
      <c r="L4463" s="1">
        <f t="shared" si="139"/>
        <v>0.36552899999999999</v>
      </c>
    </row>
    <row r="4464" spans="1:12" ht="14.45">
      <c r="A4464" t="s">
        <v>723</v>
      </c>
      <c r="B4464" t="s">
        <v>864</v>
      </c>
      <c r="C4464">
        <v>847989</v>
      </c>
      <c r="D4464" t="s">
        <v>865</v>
      </c>
      <c r="E4464" t="s">
        <v>147</v>
      </c>
      <c r="F4464" t="s">
        <v>292</v>
      </c>
      <c r="G4464" t="str">
        <f t="shared" si="138"/>
        <v>Iceland to World</v>
      </c>
      <c r="H4464">
        <v>2014</v>
      </c>
      <c r="I4464" t="s">
        <v>724</v>
      </c>
      <c r="J4464">
        <v>6</v>
      </c>
      <c r="K4464">
        <v>301.608</v>
      </c>
      <c r="L4464" s="1">
        <f t="shared" si="139"/>
        <v>0.30160799999999999</v>
      </c>
    </row>
    <row r="4465" spans="1:12" ht="14.45">
      <c r="A4465" t="s">
        <v>723</v>
      </c>
      <c r="B4465" t="s">
        <v>864</v>
      </c>
      <c r="C4465">
        <v>847989</v>
      </c>
      <c r="D4465" t="s">
        <v>865</v>
      </c>
      <c r="E4465" t="s">
        <v>147</v>
      </c>
      <c r="F4465" t="s">
        <v>292</v>
      </c>
      <c r="G4465" t="str">
        <f t="shared" si="138"/>
        <v>Iceland to World</v>
      </c>
      <c r="H4465">
        <v>2015</v>
      </c>
      <c r="I4465" t="s">
        <v>724</v>
      </c>
      <c r="J4465">
        <v>6</v>
      </c>
      <c r="K4465">
        <v>1885.23</v>
      </c>
      <c r="L4465" s="1">
        <f t="shared" si="139"/>
        <v>1.88523</v>
      </c>
    </row>
    <row r="4466" spans="1:12" ht="14.45">
      <c r="A4466" t="s">
        <v>723</v>
      </c>
      <c r="B4466" t="s">
        <v>864</v>
      </c>
      <c r="C4466">
        <v>847989</v>
      </c>
      <c r="D4466" t="s">
        <v>865</v>
      </c>
      <c r="E4466" t="s">
        <v>147</v>
      </c>
      <c r="F4466" t="s">
        <v>292</v>
      </c>
      <c r="G4466" t="str">
        <f t="shared" si="138"/>
        <v>Iceland to World</v>
      </c>
      <c r="H4466">
        <v>2016</v>
      </c>
      <c r="I4466" t="s">
        <v>724</v>
      </c>
      <c r="J4466">
        <v>6</v>
      </c>
      <c r="K4466">
        <v>812.84400000000005</v>
      </c>
      <c r="L4466" s="1">
        <f t="shared" si="139"/>
        <v>0.81284400000000001</v>
      </c>
    </row>
    <row r="4467" spans="1:12" ht="14.45">
      <c r="A4467" t="s">
        <v>723</v>
      </c>
      <c r="B4467" t="s">
        <v>864</v>
      </c>
      <c r="C4467">
        <v>847989</v>
      </c>
      <c r="D4467" t="s">
        <v>865</v>
      </c>
      <c r="E4467" t="s">
        <v>147</v>
      </c>
      <c r="F4467" t="s">
        <v>292</v>
      </c>
      <c r="G4467" t="str">
        <f t="shared" si="138"/>
        <v>Iceland to World</v>
      </c>
      <c r="H4467">
        <v>2017</v>
      </c>
      <c r="I4467" t="s">
        <v>724</v>
      </c>
      <c r="J4467">
        <v>6</v>
      </c>
      <c r="K4467">
        <v>124.181</v>
      </c>
      <c r="L4467" s="1">
        <f t="shared" si="139"/>
        <v>0.124181</v>
      </c>
    </row>
    <row r="4468" spans="1:12" ht="14.45">
      <c r="A4468" t="s">
        <v>723</v>
      </c>
      <c r="B4468" t="s">
        <v>864</v>
      </c>
      <c r="C4468">
        <v>847989</v>
      </c>
      <c r="D4468" t="s">
        <v>865</v>
      </c>
      <c r="E4468" t="s">
        <v>147</v>
      </c>
      <c r="F4468" t="s">
        <v>292</v>
      </c>
      <c r="G4468" t="str">
        <f t="shared" si="138"/>
        <v>Iceland to World</v>
      </c>
      <c r="H4468">
        <v>2018</v>
      </c>
      <c r="I4468" t="s">
        <v>724</v>
      </c>
      <c r="J4468">
        <v>6</v>
      </c>
      <c r="K4468">
        <v>371.82799999999997</v>
      </c>
      <c r="L4468" s="1">
        <f t="shared" si="139"/>
        <v>0.37182799999999999</v>
      </c>
    </row>
    <row r="4469" spans="1:12" ht="14.45">
      <c r="A4469" t="s">
        <v>723</v>
      </c>
      <c r="B4469" t="s">
        <v>864</v>
      </c>
      <c r="C4469">
        <v>847989</v>
      </c>
      <c r="D4469" t="s">
        <v>865</v>
      </c>
      <c r="E4469" t="s">
        <v>670</v>
      </c>
      <c r="F4469" t="s">
        <v>670</v>
      </c>
      <c r="G4469" t="str">
        <f t="shared" si="138"/>
        <v>Iceland to EU27</v>
      </c>
      <c r="H4469">
        <v>2012</v>
      </c>
      <c r="I4469" t="s">
        <v>724</v>
      </c>
      <c r="J4469">
        <v>6</v>
      </c>
      <c r="K4469">
        <v>14.359</v>
      </c>
      <c r="L4469" s="1">
        <f t="shared" si="139"/>
        <v>1.4359E-2</v>
      </c>
    </row>
    <row r="4470" spans="1:12" ht="14.45">
      <c r="A4470" t="s">
        <v>723</v>
      </c>
      <c r="B4470" t="s">
        <v>864</v>
      </c>
      <c r="C4470">
        <v>847989</v>
      </c>
      <c r="D4470" t="s">
        <v>865</v>
      </c>
      <c r="E4470" t="s">
        <v>670</v>
      </c>
      <c r="F4470" t="s">
        <v>670</v>
      </c>
      <c r="G4470" t="str">
        <f t="shared" si="138"/>
        <v>Iceland to EU27</v>
      </c>
      <c r="H4470">
        <v>2013</v>
      </c>
      <c r="I4470" t="s">
        <v>724</v>
      </c>
      <c r="J4470">
        <v>6</v>
      </c>
      <c r="K4470">
        <v>222.46299999999999</v>
      </c>
      <c r="L4470" s="1">
        <f t="shared" si="139"/>
        <v>0.22246299999999999</v>
      </c>
    </row>
    <row r="4471" spans="1:12" ht="14.45">
      <c r="A4471" t="s">
        <v>723</v>
      </c>
      <c r="B4471" t="s">
        <v>864</v>
      </c>
      <c r="C4471">
        <v>847989</v>
      </c>
      <c r="D4471" t="s">
        <v>865</v>
      </c>
      <c r="E4471" t="s">
        <v>670</v>
      </c>
      <c r="F4471" t="s">
        <v>670</v>
      </c>
      <c r="G4471" t="str">
        <f t="shared" si="138"/>
        <v>Iceland to EU27</v>
      </c>
      <c r="H4471">
        <v>2014</v>
      </c>
      <c r="I4471" t="s">
        <v>724</v>
      </c>
      <c r="J4471">
        <v>6</v>
      </c>
      <c r="K4471">
        <v>300.41500000000002</v>
      </c>
      <c r="L4471" s="1">
        <f t="shared" si="139"/>
        <v>0.30041500000000004</v>
      </c>
    </row>
    <row r="4472" spans="1:12" ht="14.45">
      <c r="A4472" t="s">
        <v>723</v>
      </c>
      <c r="B4472" t="s">
        <v>864</v>
      </c>
      <c r="C4472">
        <v>847989</v>
      </c>
      <c r="D4472" t="s">
        <v>865</v>
      </c>
      <c r="E4472" t="s">
        <v>670</v>
      </c>
      <c r="F4472" t="s">
        <v>670</v>
      </c>
      <c r="G4472" t="str">
        <f t="shared" si="138"/>
        <v>Iceland to EU27</v>
      </c>
      <c r="H4472">
        <v>2015</v>
      </c>
      <c r="I4472" t="s">
        <v>724</v>
      </c>
      <c r="J4472">
        <v>6</v>
      </c>
      <c r="K4472">
        <v>206.83</v>
      </c>
      <c r="L4472" s="1">
        <f t="shared" si="139"/>
        <v>0.20683000000000001</v>
      </c>
    </row>
    <row r="4473" spans="1:12" ht="14.45">
      <c r="A4473" t="s">
        <v>723</v>
      </c>
      <c r="B4473" t="s">
        <v>864</v>
      </c>
      <c r="C4473">
        <v>847989</v>
      </c>
      <c r="D4473" t="s">
        <v>865</v>
      </c>
      <c r="E4473" t="s">
        <v>670</v>
      </c>
      <c r="F4473" t="s">
        <v>670</v>
      </c>
      <c r="G4473" t="str">
        <f t="shared" si="138"/>
        <v>Iceland to EU27</v>
      </c>
      <c r="H4473">
        <v>2016</v>
      </c>
      <c r="I4473" t="s">
        <v>724</v>
      </c>
      <c r="J4473">
        <v>6</v>
      </c>
      <c r="K4473">
        <v>43.860999999999997</v>
      </c>
      <c r="L4473" s="1">
        <f t="shared" si="139"/>
        <v>4.3860999999999997E-2</v>
      </c>
    </row>
    <row r="4474" spans="1:12" ht="14.45">
      <c r="A4474" t="s">
        <v>723</v>
      </c>
      <c r="B4474" t="s">
        <v>864</v>
      </c>
      <c r="C4474">
        <v>847989</v>
      </c>
      <c r="D4474" t="s">
        <v>865</v>
      </c>
      <c r="E4474" t="s">
        <v>670</v>
      </c>
      <c r="F4474" t="s">
        <v>670</v>
      </c>
      <c r="G4474" t="str">
        <f t="shared" si="138"/>
        <v>Iceland to EU27</v>
      </c>
      <c r="H4474">
        <v>2017</v>
      </c>
      <c r="I4474" t="s">
        <v>724</v>
      </c>
      <c r="J4474">
        <v>6</v>
      </c>
      <c r="K4474">
        <v>24.606999999999999</v>
      </c>
      <c r="L4474" s="1">
        <f t="shared" si="139"/>
        <v>2.4607E-2</v>
      </c>
    </row>
    <row r="4475" spans="1:12" ht="14.45">
      <c r="A4475" t="s">
        <v>723</v>
      </c>
      <c r="B4475" t="s">
        <v>864</v>
      </c>
      <c r="C4475">
        <v>847989</v>
      </c>
      <c r="D4475" t="s">
        <v>865</v>
      </c>
      <c r="E4475" t="s">
        <v>670</v>
      </c>
      <c r="F4475" t="s">
        <v>670</v>
      </c>
      <c r="G4475" t="str">
        <f t="shared" si="138"/>
        <v>Iceland to EU27</v>
      </c>
      <c r="H4475">
        <v>2018</v>
      </c>
      <c r="I4475" t="s">
        <v>724</v>
      </c>
      <c r="J4475">
        <v>6</v>
      </c>
      <c r="K4475">
        <v>103.583</v>
      </c>
      <c r="L4475" s="1">
        <f t="shared" si="139"/>
        <v>0.10358299999999999</v>
      </c>
    </row>
    <row r="4476" spans="1:12" ht="14.45">
      <c r="A4476" t="s">
        <v>723</v>
      </c>
      <c r="B4476" t="s">
        <v>866</v>
      </c>
      <c r="C4476">
        <v>730900</v>
      </c>
      <c r="D4476" t="s">
        <v>867</v>
      </c>
      <c r="E4476" t="s">
        <v>147</v>
      </c>
      <c r="F4476" t="s">
        <v>292</v>
      </c>
      <c r="G4476" t="str">
        <f t="shared" si="138"/>
        <v>Israel to World</v>
      </c>
      <c r="H4476">
        <v>2012</v>
      </c>
      <c r="I4476" t="s">
        <v>724</v>
      </c>
      <c r="J4476">
        <v>6</v>
      </c>
      <c r="K4476">
        <v>3764</v>
      </c>
      <c r="L4476" s="1">
        <f t="shared" si="139"/>
        <v>3.7639999999999998</v>
      </c>
    </row>
    <row r="4477" spans="1:12" ht="14.45">
      <c r="A4477" t="s">
        <v>723</v>
      </c>
      <c r="B4477" t="s">
        <v>866</v>
      </c>
      <c r="C4477">
        <v>730900</v>
      </c>
      <c r="D4477" t="s">
        <v>867</v>
      </c>
      <c r="E4477" t="s">
        <v>147</v>
      </c>
      <c r="F4477" t="s">
        <v>292</v>
      </c>
      <c r="G4477" t="str">
        <f t="shared" si="138"/>
        <v>Israel to World</v>
      </c>
      <c r="H4477">
        <v>2013</v>
      </c>
      <c r="I4477" t="s">
        <v>724</v>
      </c>
      <c r="J4477">
        <v>6</v>
      </c>
      <c r="K4477">
        <v>3620</v>
      </c>
      <c r="L4477" s="1">
        <f t="shared" si="139"/>
        <v>3.62</v>
      </c>
    </row>
    <row r="4478" spans="1:12" ht="14.45">
      <c r="A4478" t="s">
        <v>723</v>
      </c>
      <c r="B4478" t="s">
        <v>866</v>
      </c>
      <c r="C4478">
        <v>730900</v>
      </c>
      <c r="D4478" t="s">
        <v>867</v>
      </c>
      <c r="E4478" t="s">
        <v>147</v>
      </c>
      <c r="F4478" t="s">
        <v>292</v>
      </c>
      <c r="G4478" t="str">
        <f t="shared" si="138"/>
        <v>Israel to World</v>
      </c>
      <c r="H4478">
        <v>2014</v>
      </c>
      <c r="I4478" t="s">
        <v>724</v>
      </c>
      <c r="J4478">
        <v>6</v>
      </c>
      <c r="K4478">
        <v>3495</v>
      </c>
      <c r="L4478" s="1">
        <f t="shared" si="139"/>
        <v>3.4950000000000001</v>
      </c>
    </row>
    <row r="4479" spans="1:12" ht="14.45">
      <c r="A4479" t="s">
        <v>723</v>
      </c>
      <c r="B4479" t="s">
        <v>866</v>
      </c>
      <c r="C4479">
        <v>730900</v>
      </c>
      <c r="D4479" t="s">
        <v>867</v>
      </c>
      <c r="E4479" t="s">
        <v>147</v>
      </c>
      <c r="F4479" t="s">
        <v>292</v>
      </c>
      <c r="G4479" t="str">
        <f t="shared" si="138"/>
        <v>Israel to World</v>
      </c>
      <c r="H4479">
        <v>2015</v>
      </c>
      <c r="I4479" t="s">
        <v>724</v>
      </c>
      <c r="J4479">
        <v>6</v>
      </c>
      <c r="K4479">
        <v>3829</v>
      </c>
      <c r="L4479" s="1">
        <f t="shared" si="139"/>
        <v>3.8290000000000002</v>
      </c>
    </row>
    <row r="4480" spans="1:12" ht="14.45">
      <c r="A4480" t="s">
        <v>723</v>
      </c>
      <c r="B4480" t="s">
        <v>866</v>
      </c>
      <c r="C4480">
        <v>730900</v>
      </c>
      <c r="D4480" t="s">
        <v>867</v>
      </c>
      <c r="E4480" t="s">
        <v>147</v>
      </c>
      <c r="F4480" t="s">
        <v>292</v>
      </c>
      <c r="G4480" t="str">
        <f t="shared" si="138"/>
        <v>Israel to World</v>
      </c>
      <c r="H4480">
        <v>2016</v>
      </c>
      <c r="I4480" t="s">
        <v>724</v>
      </c>
      <c r="J4480">
        <v>6</v>
      </c>
      <c r="K4480">
        <v>1369</v>
      </c>
      <c r="L4480" s="1">
        <f t="shared" si="139"/>
        <v>1.369</v>
      </c>
    </row>
    <row r="4481" spans="1:12" ht="14.45">
      <c r="A4481" t="s">
        <v>723</v>
      </c>
      <c r="B4481" t="s">
        <v>866</v>
      </c>
      <c r="C4481">
        <v>730900</v>
      </c>
      <c r="D4481" t="s">
        <v>867</v>
      </c>
      <c r="E4481" t="s">
        <v>147</v>
      </c>
      <c r="F4481" t="s">
        <v>292</v>
      </c>
      <c r="G4481" t="str">
        <f t="shared" si="138"/>
        <v>Israel to World</v>
      </c>
      <c r="H4481">
        <v>2017</v>
      </c>
      <c r="I4481" t="s">
        <v>724</v>
      </c>
      <c r="J4481">
        <v>6</v>
      </c>
      <c r="K4481">
        <v>2611</v>
      </c>
      <c r="L4481" s="1">
        <f t="shared" si="139"/>
        <v>2.6110000000000002</v>
      </c>
    </row>
    <row r="4482" spans="1:12" ht="14.45">
      <c r="A4482" t="s">
        <v>723</v>
      </c>
      <c r="B4482" t="s">
        <v>866</v>
      </c>
      <c r="C4482">
        <v>730900</v>
      </c>
      <c r="D4482" t="s">
        <v>867</v>
      </c>
      <c r="E4482" t="s">
        <v>670</v>
      </c>
      <c r="F4482" t="s">
        <v>670</v>
      </c>
      <c r="G4482" t="str">
        <f t="shared" si="138"/>
        <v>Israel to EU27</v>
      </c>
      <c r="H4482">
        <v>2012</v>
      </c>
      <c r="I4482" t="s">
        <v>724</v>
      </c>
      <c r="J4482">
        <v>6</v>
      </c>
      <c r="K4482">
        <v>451</v>
      </c>
      <c r="L4482" s="1">
        <f t="shared" si="139"/>
        <v>0.45100000000000001</v>
      </c>
    </row>
    <row r="4483" spans="1:12" ht="14.45">
      <c r="A4483" t="s">
        <v>723</v>
      </c>
      <c r="B4483" t="s">
        <v>866</v>
      </c>
      <c r="C4483">
        <v>730900</v>
      </c>
      <c r="D4483" t="s">
        <v>867</v>
      </c>
      <c r="E4483" t="s">
        <v>670</v>
      </c>
      <c r="F4483" t="s">
        <v>670</v>
      </c>
      <c r="G4483" t="str">
        <f t="shared" si="138"/>
        <v>Israel to EU27</v>
      </c>
      <c r="H4483">
        <v>2013</v>
      </c>
      <c r="I4483" t="s">
        <v>724</v>
      </c>
      <c r="J4483">
        <v>6</v>
      </c>
      <c r="K4483">
        <v>1479</v>
      </c>
      <c r="L4483" s="1">
        <f t="shared" si="139"/>
        <v>1.4790000000000001</v>
      </c>
    </row>
    <row r="4484" spans="1:12" ht="14.45">
      <c r="A4484" t="s">
        <v>723</v>
      </c>
      <c r="B4484" t="s">
        <v>866</v>
      </c>
      <c r="C4484">
        <v>730900</v>
      </c>
      <c r="D4484" t="s">
        <v>867</v>
      </c>
      <c r="E4484" t="s">
        <v>670</v>
      </c>
      <c r="F4484" t="s">
        <v>670</v>
      </c>
      <c r="G4484" t="str">
        <f t="shared" si="138"/>
        <v>Israel to EU27</v>
      </c>
      <c r="H4484">
        <v>2014</v>
      </c>
      <c r="I4484" t="s">
        <v>724</v>
      </c>
      <c r="J4484">
        <v>6</v>
      </c>
      <c r="K4484">
        <v>2195</v>
      </c>
      <c r="L4484" s="1">
        <f t="shared" si="139"/>
        <v>2.1949999999999998</v>
      </c>
    </row>
    <row r="4485" spans="1:12" ht="14.45">
      <c r="A4485" t="s">
        <v>723</v>
      </c>
      <c r="B4485" t="s">
        <v>866</v>
      </c>
      <c r="C4485">
        <v>730900</v>
      </c>
      <c r="D4485" t="s">
        <v>867</v>
      </c>
      <c r="E4485" t="s">
        <v>670</v>
      </c>
      <c r="F4485" t="s">
        <v>670</v>
      </c>
      <c r="G4485" t="str">
        <f t="shared" si="138"/>
        <v>Israel to EU27</v>
      </c>
      <c r="H4485">
        <v>2015</v>
      </c>
      <c r="I4485" t="s">
        <v>724</v>
      </c>
      <c r="J4485">
        <v>6</v>
      </c>
      <c r="K4485">
        <v>1256</v>
      </c>
      <c r="L4485" s="1">
        <f t="shared" si="139"/>
        <v>1.256</v>
      </c>
    </row>
    <row r="4486" spans="1:12" ht="14.45">
      <c r="A4486" t="s">
        <v>723</v>
      </c>
      <c r="B4486" t="s">
        <v>866</v>
      </c>
      <c r="C4486">
        <v>730900</v>
      </c>
      <c r="D4486" t="s">
        <v>867</v>
      </c>
      <c r="E4486" t="s">
        <v>670</v>
      </c>
      <c r="F4486" t="s">
        <v>670</v>
      </c>
      <c r="G4486" t="str">
        <f t="shared" si="138"/>
        <v>Israel to EU27</v>
      </c>
      <c r="H4486">
        <v>2016</v>
      </c>
      <c r="I4486" t="s">
        <v>724</v>
      </c>
      <c r="J4486">
        <v>6</v>
      </c>
      <c r="K4486">
        <v>833</v>
      </c>
      <c r="L4486" s="1">
        <f t="shared" si="139"/>
        <v>0.83299999999999996</v>
      </c>
    </row>
    <row r="4487" spans="1:12" ht="14.45">
      <c r="A4487" t="s">
        <v>723</v>
      </c>
      <c r="B4487" t="s">
        <v>866</v>
      </c>
      <c r="C4487">
        <v>730900</v>
      </c>
      <c r="D4487" t="s">
        <v>867</v>
      </c>
      <c r="E4487" t="s">
        <v>670</v>
      </c>
      <c r="F4487" t="s">
        <v>670</v>
      </c>
      <c r="G4487" t="str">
        <f t="shared" si="138"/>
        <v>Israel to EU27</v>
      </c>
      <c r="H4487">
        <v>2017</v>
      </c>
      <c r="I4487" t="s">
        <v>724</v>
      </c>
      <c r="J4487">
        <v>6</v>
      </c>
      <c r="K4487">
        <v>1526</v>
      </c>
      <c r="L4487" s="1">
        <f t="shared" si="139"/>
        <v>1.526</v>
      </c>
    </row>
    <row r="4488" spans="1:12" ht="14.45">
      <c r="A4488" t="s">
        <v>723</v>
      </c>
      <c r="B4488" t="s">
        <v>866</v>
      </c>
      <c r="C4488">
        <v>741999</v>
      </c>
      <c r="D4488" t="s">
        <v>867</v>
      </c>
      <c r="E4488" t="s">
        <v>147</v>
      </c>
      <c r="F4488" t="s">
        <v>292</v>
      </c>
      <c r="G4488" t="str">
        <f t="shared" si="138"/>
        <v>Israel to World</v>
      </c>
      <c r="H4488">
        <v>2012</v>
      </c>
      <c r="I4488" t="s">
        <v>724</v>
      </c>
      <c r="J4488">
        <v>6</v>
      </c>
      <c r="K4488">
        <v>2454</v>
      </c>
      <c r="L4488" s="1">
        <f t="shared" si="139"/>
        <v>2.4540000000000002</v>
      </c>
    </row>
    <row r="4489" spans="1:12" ht="14.45">
      <c r="A4489" t="s">
        <v>723</v>
      </c>
      <c r="B4489" t="s">
        <v>866</v>
      </c>
      <c r="C4489">
        <v>741999</v>
      </c>
      <c r="D4489" t="s">
        <v>867</v>
      </c>
      <c r="E4489" t="s">
        <v>147</v>
      </c>
      <c r="F4489" t="s">
        <v>292</v>
      </c>
      <c r="G4489" t="str">
        <f t="shared" ref="G4489:G4552" si="140">CONCATENATE(D4489, " to ", F4489)</f>
        <v>Israel to World</v>
      </c>
      <c r="H4489">
        <v>2013</v>
      </c>
      <c r="I4489" t="s">
        <v>724</v>
      </c>
      <c r="J4489">
        <v>6</v>
      </c>
      <c r="K4489">
        <v>2808</v>
      </c>
      <c r="L4489" s="1">
        <f t="shared" ref="L4489:L4552" si="141">K4489/1000</f>
        <v>2.8079999999999998</v>
      </c>
    </row>
    <row r="4490" spans="1:12" ht="14.45">
      <c r="A4490" t="s">
        <v>723</v>
      </c>
      <c r="B4490" t="s">
        <v>866</v>
      </c>
      <c r="C4490">
        <v>741999</v>
      </c>
      <c r="D4490" t="s">
        <v>867</v>
      </c>
      <c r="E4490" t="s">
        <v>147</v>
      </c>
      <c r="F4490" t="s">
        <v>292</v>
      </c>
      <c r="G4490" t="str">
        <f t="shared" si="140"/>
        <v>Israel to World</v>
      </c>
      <c r="H4490">
        <v>2014</v>
      </c>
      <c r="I4490" t="s">
        <v>724</v>
      </c>
      <c r="J4490">
        <v>6</v>
      </c>
      <c r="K4490">
        <v>2327</v>
      </c>
      <c r="L4490" s="1">
        <f t="shared" si="141"/>
        <v>2.327</v>
      </c>
    </row>
    <row r="4491" spans="1:12" ht="14.45">
      <c r="A4491" t="s">
        <v>723</v>
      </c>
      <c r="B4491" t="s">
        <v>866</v>
      </c>
      <c r="C4491">
        <v>741999</v>
      </c>
      <c r="D4491" t="s">
        <v>867</v>
      </c>
      <c r="E4491" t="s">
        <v>147</v>
      </c>
      <c r="F4491" t="s">
        <v>292</v>
      </c>
      <c r="G4491" t="str">
        <f t="shared" si="140"/>
        <v>Israel to World</v>
      </c>
      <c r="H4491">
        <v>2015</v>
      </c>
      <c r="I4491" t="s">
        <v>724</v>
      </c>
      <c r="J4491">
        <v>6</v>
      </c>
      <c r="K4491">
        <v>1125</v>
      </c>
      <c r="L4491" s="1">
        <f t="shared" si="141"/>
        <v>1.125</v>
      </c>
    </row>
    <row r="4492" spans="1:12" ht="14.45">
      <c r="A4492" t="s">
        <v>723</v>
      </c>
      <c r="B4492" t="s">
        <v>866</v>
      </c>
      <c r="C4492">
        <v>741999</v>
      </c>
      <c r="D4492" t="s">
        <v>867</v>
      </c>
      <c r="E4492" t="s">
        <v>147</v>
      </c>
      <c r="F4492" t="s">
        <v>292</v>
      </c>
      <c r="G4492" t="str">
        <f t="shared" si="140"/>
        <v>Israel to World</v>
      </c>
      <c r="H4492">
        <v>2016</v>
      </c>
      <c r="I4492" t="s">
        <v>724</v>
      </c>
      <c r="J4492">
        <v>6</v>
      </c>
      <c r="K4492">
        <v>1224</v>
      </c>
      <c r="L4492" s="1">
        <f t="shared" si="141"/>
        <v>1.224</v>
      </c>
    </row>
    <row r="4493" spans="1:12" ht="14.45">
      <c r="A4493" t="s">
        <v>723</v>
      </c>
      <c r="B4493" t="s">
        <v>866</v>
      </c>
      <c r="C4493">
        <v>741999</v>
      </c>
      <c r="D4493" t="s">
        <v>867</v>
      </c>
      <c r="E4493" t="s">
        <v>147</v>
      </c>
      <c r="F4493" t="s">
        <v>292</v>
      </c>
      <c r="G4493" t="str">
        <f t="shared" si="140"/>
        <v>Israel to World</v>
      </c>
      <c r="H4493">
        <v>2017</v>
      </c>
      <c r="I4493" t="s">
        <v>724</v>
      </c>
      <c r="J4493">
        <v>6</v>
      </c>
      <c r="K4493">
        <v>963</v>
      </c>
      <c r="L4493" s="1">
        <f t="shared" si="141"/>
        <v>0.96299999999999997</v>
      </c>
    </row>
    <row r="4494" spans="1:12" ht="14.45">
      <c r="A4494" t="s">
        <v>723</v>
      </c>
      <c r="B4494" t="s">
        <v>866</v>
      </c>
      <c r="C4494">
        <v>741999</v>
      </c>
      <c r="D4494" t="s">
        <v>867</v>
      </c>
      <c r="E4494" t="s">
        <v>670</v>
      </c>
      <c r="F4494" t="s">
        <v>670</v>
      </c>
      <c r="G4494" t="str">
        <f t="shared" si="140"/>
        <v>Israel to EU27</v>
      </c>
      <c r="H4494">
        <v>2012</v>
      </c>
      <c r="I4494" t="s">
        <v>724</v>
      </c>
      <c r="J4494">
        <v>6</v>
      </c>
      <c r="K4494">
        <v>1721</v>
      </c>
      <c r="L4494" s="1">
        <f t="shared" si="141"/>
        <v>1.7210000000000001</v>
      </c>
    </row>
    <row r="4495" spans="1:12" ht="14.45">
      <c r="A4495" t="s">
        <v>723</v>
      </c>
      <c r="B4495" t="s">
        <v>866</v>
      </c>
      <c r="C4495">
        <v>741999</v>
      </c>
      <c r="D4495" t="s">
        <v>867</v>
      </c>
      <c r="E4495" t="s">
        <v>670</v>
      </c>
      <c r="F4495" t="s">
        <v>670</v>
      </c>
      <c r="G4495" t="str">
        <f t="shared" si="140"/>
        <v>Israel to EU27</v>
      </c>
      <c r="H4495">
        <v>2013</v>
      </c>
      <c r="I4495" t="s">
        <v>724</v>
      </c>
      <c r="J4495">
        <v>6</v>
      </c>
      <c r="K4495">
        <v>1301</v>
      </c>
      <c r="L4495" s="1">
        <f t="shared" si="141"/>
        <v>1.3009999999999999</v>
      </c>
    </row>
    <row r="4496" spans="1:12" ht="14.45">
      <c r="A4496" t="s">
        <v>723</v>
      </c>
      <c r="B4496" t="s">
        <v>866</v>
      </c>
      <c r="C4496">
        <v>741999</v>
      </c>
      <c r="D4496" t="s">
        <v>867</v>
      </c>
      <c r="E4496" t="s">
        <v>670</v>
      </c>
      <c r="F4496" t="s">
        <v>670</v>
      </c>
      <c r="G4496" t="str">
        <f t="shared" si="140"/>
        <v>Israel to EU27</v>
      </c>
      <c r="H4496">
        <v>2014</v>
      </c>
      <c r="I4496" t="s">
        <v>724</v>
      </c>
      <c r="J4496">
        <v>6</v>
      </c>
      <c r="K4496">
        <v>947</v>
      </c>
      <c r="L4496" s="1">
        <f t="shared" si="141"/>
        <v>0.94699999999999995</v>
      </c>
    </row>
    <row r="4497" spans="1:12" ht="14.45">
      <c r="A4497" t="s">
        <v>723</v>
      </c>
      <c r="B4497" t="s">
        <v>866</v>
      </c>
      <c r="C4497">
        <v>741999</v>
      </c>
      <c r="D4497" t="s">
        <v>867</v>
      </c>
      <c r="E4497" t="s">
        <v>670</v>
      </c>
      <c r="F4497" t="s">
        <v>670</v>
      </c>
      <c r="G4497" t="str">
        <f t="shared" si="140"/>
        <v>Israel to EU27</v>
      </c>
      <c r="H4497">
        <v>2015</v>
      </c>
      <c r="I4497" t="s">
        <v>724</v>
      </c>
      <c r="J4497">
        <v>6</v>
      </c>
      <c r="K4497">
        <v>142</v>
      </c>
      <c r="L4497" s="1">
        <f t="shared" si="141"/>
        <v>0.14199999999999999</v>
      </c>
    </row>
    <row r="4498" spans="1:12" ht="14.45">
      <c r="A4498" t="s">
        <v>723</v>
      </c>
      <c r="B4498" t="s">
        <v>866</v>
      </c>
      <c r="C4498">
        <v>741999</v>
      </c>
      <c r="D4498" t="s">
        <v>867</v>
      </c>
      <c r="E4498" t="s">
        <v>670</v>
      </c>
      <c r="F4498" t="s">
        <v>670</v>
      </c>
      <c r="G4498" t="str">
        <f t="shared" si="140"/>
        <v>Israel to EU27</v>
      </c>
      <c r="H4498">
        <v>2016</v>
      </c>
      <c r="I4498" t="s">
        <v>724</v>
      </c>
      <c r="J4498">
        <v>6</v>
      </c>
      <c r="K4498">
        <v>157</v>
      </c>
      <c r="L4498" s="1">
        <f t="shared" si="141"/>
        <v>0.157</v>
      </c>
    </row>
    <row r="4499" spans="1:12" ht="14.45">
      <c r="A4499" t="s">
        <v>723</v>
      </c>
      <c r="B4499" t="s">
        <v>866</v>
      </c>
      <c r="C4499">
        <v>741999</v>
      </c>
      <c r="D4499" t="s">
        <v>867</v>
      </c>
      <c r="E4499" t="s">
        <v>670</v>
      </c>
      <c r="F4499" t="s">
        <v>670</v>
      </c>
      <c r="G4499" t="str">
        <f t="shared" si="140"/>
        <v>Israel to EU27</v>
      </c>
      <c r="H4499">
        <v>2017</v>
      </c>
      <c r="I4499" t="s">
        <v>724</v>
      </c>
      <c r="J4499">
        <v>6</v>
      </c>
      <c r="K4499">
        <v>933</v>
      </c>
      <c r="L4499" s="1">
        <f t="shared" si="141"/>
        <v>0.93300000000000005</v>
      </c>
    </row>
    <row r="4500" spans="1:12" ht="14.45">
      <c r="A4500" t="s">
        <v>723</v>
      </c>
      <c r="B4500" t="s">
        <v>866</v>
      </c>
      <c r="C4500">
        <v>761100</v>
      </c>
      <c r="D4500" t="s">
        <v>867</v>
      </c>
      <c r="E4500" t="s">
        <v>147</v>
      </c>
      <c r="F4500" t="s">
        <v>292</v>
      </c>
      <c r="G4500" t="str">
        <f t="shared" si="140"/>
        <v>Israel to World</v>
      </c>
      <c r="H4500">
        <v>2012</v>
      </c>
      <c r="I4500" t="s">
        <v>724</v>
      </c>
      <c r="J4500">
        <v>6</v>
      </c>
      <c r="K4500">
        <v>85</v>
      </c>
      <c r="L4500" s="1">
        <f t="shared" si="141"/>
        <v>8.5000000000000006E-2</v>
      </c>
    </row>
    <row r="4501" spans="1:12" ht="14.45">
      <c r="A4501" t="s">
        <v>723</v>
      </c>
      <c r="B4501" t="s">
        <v>866</v>
      </c>
      <c r="C4501">
        <v>761100</v>
      </c>
      <c r="D4501" t="s">
        <v>867</v>
      </c>
      <c r="E4501" t="s">
        <v>147</v>
      </c>
      <c r="F4501" t="s">
        <v>292</v>
      </c>
      <c r="G4501" t="str">
        <f t="shared" si="140"/>
        <v>Israel to World</v>
      </c>
      <c r="H4501">
        <v>2013</v>
      </c>
      <c r="I4501" t="s">
        <v>724</v>
      </c>
      <c r="J4501">
        <v>6</v>
      </c>
      <c r="K4501">
        <v>331</v>
      </c>
      <c r="L4501" s="1">
        <f t="shared" si="141"/>
        <v>0.33100000000000002</v>
      </c>
    </row>
    <row r="4502" spans="1:12" ht="14.45">
      <c r="A4502" t="s">
        <v>723</v>
      </c>
      <c r="B4502" t="s">
        <v>866</v>
      </c>
      <c r="C4502">
        <v>761100</v>
      </c>
      <c r="D4502" t="s">
        <v>867</v>
      </c>
      <c r="E4502" t="s">
        <v>147</v>
      </c>
      <c r="F4502" t="s">
        <v>292</v>
      </c>
      <c r="G4502" t="str">
        <f t="shared" si="140"/>
        <v>Israel to World</v>
      </c>
      <c r="H4502">
        <v>2014</v>
      </c>
      <c r="I4502" t="s">
        <v>724</v>
      </c>
      <c r="J4502">
        <v>6</v>
      </c>
      <c r="K4502">
        <v>286</v>
      </c>
      <c r="L4502" s="1">
        <f t="shared" si="141"/>
        <v>0.28599999999999998</v>
      </c>
    </row>
    <row r="4503" spans="1:12" ht="14.45">
      <c r="A4503" t="s">
        <v>723</v>
      </c>
      <c r="B4503" t="s">
        <v>866</v>
      </c>
      <c r="C4503">
        <v>761100</v>
      </c>
      <c r="D4503" t="s">
        <v>867</v>
      </c>
      <c r="E4503" t="s">
        <v>147</v>
      </c>
      <c r="F4503" t="s">
        <v>292</v>
      </c>
      <c r="G4503" t="str">
        <f t="shared" si="140"/>
        <v>Israel to World</v>
      </c>
      <c r="H4503">
        <v>2015</v>
      </c>
      <c r="I4503" t="s">
        <v>724</v>
      </c>
      <c r="J4503">
        <v>6</v>
      </c>
      <c r="K4503">
        <v>129</v>
      </c>
      <c r="L4503" s="1">
        <f t="shared" si="141"/>
        <v>0.129</v>
      </c>
    </row>
    <row r="4504" spans="1:12" ht="14.45">
      <c r="A4504" t="s">
        <v>723</v>
      </c>
      <c r="B4504" t="s">
        <v>866</v>
      </c>
      <c r="C4504">
        <v>761100</v>
      </c>
      <c r="D4504" t="s">
        <v>867</v>
      </c>
      <c r="E4504" t="s">
        <v>147</v>
      </c>
      <c r="F4504" t="s">
        <v>292</v>
      </c>
      <c r="G4504" t="str">
        <f t="shared" si="140"/>
        <v>Israel to World</v>
      </c>
      <c r="H4504">
        <v>2016</v>
      </c>
      <c r="I4504" t="s">
        <v>724</v>
      </c>
      <c r="J4504">
        <v>6</v>
      </c>
      <c r="K4504">
        <v>2</v>
      </c>
      <c r="L4504" s="1">
        <f t="shared" si="141"/>
        <v>2E-3</v>
      </c>
    </row>
    <row r="4505" spans="1:12" ht="14.45">
      <c r="A4505" t="s">
        <v>723</v>
      </c>
      <c r="B4505" t="s">
        <v>866</v>
      </c>
      <c r="C4505">
        <v>761100</v>
      </c>
      <c r="D4505" t="s">
        <v>867</v>
      </c>
      <c r="E4505" t="s">
        <v>147</v>
      </c>
      <c r="F4505" t="s">
        <v>292</v>
      </c>
      <c r="G4505" t="str">
        <f t="shared" si="140"/>
        <v>Israel to World</v>
      </c>
      <c r="H4505">
        <v>2017</v>
      </c>
      <c r="I4505" t="s">
        <v>724</v>
      </c>
      <c r="J4505">
        <v>6</v>
      </c>
      <c r="K4505">
        <v>31</v>
      </c>
      <c r="L4505" s="1">
        <f t="shared" si="141"/>
        <v>3.1E-2</v>
      </c>
    </row>
    <row r="4506" spans="1:12" ht="14.45">
      <c r="A4506" t="s">
        <v>723</v>
      </c>
      <c r="B4506" t="s">
        <v>866</v>
      </c>
      <c r="C4506">
        <v>761100</v>
      </c>
      <c r="D4506" t="s">
        <v>867</v>
      </c>
      <c r="E4506" t="s">
        <v>670</v>
      </c>
      <c r="F4506" t="s">
        <v>670</v>
      </c>
      <c r="G4506" t="str">
        <f t="shared" si="140"/>
        <v>Israel to EU27</v>
      </c>
      <c r="H4506">
        <v>2012</v>
      </c>
      <c r="I4506" t="s">
        <v>724</v>
      </c>
      <c r="J4506">
        <v>6</v>
      </c>
      <c r="K4506">
        <v>79</v>
      </c>
      <c r="L4506" s="1">
        <f t="shared" si="141"/>
        <v>7.9000000000000001E-2</v>
      </c>
    </row>
    <row r="4507" spans="1:12" ht="14.45">
      <c r="A4507" t="s">
        <v>723</v>
      </c>
      <c r="B4507" t="s">
        <v>866</v>
      </c>
      <c r="C4507">
        <v>761100</v>
      </c>
      <c r="D4507" t="s">
        <v>867</v>
      </c>
      <c r="E4507" t="s">
        <v>670</v>
      </c>
      <c r="F4507" t="s">
        <v>670</v>
      </c>
      <c r="G4507" t="str">
        <f t="shared" si="140"/>
        <v>Israel to EU27</v>
      </c>
      <c r="H4507">
        <v>2013</v>
      </c>
      <c r="I4507" t="s">
        <v>724</v>
      </c>
      <c r="J4507">
        <v>6</v>
      </c>
      <c r="K4507">
        <v>305</v>
      </c>
      <c r="L4507" s="1">
        <f t="shared" si="141"/>
        <v>0.30499999999999999</v>
      </c>
    </row>
    <row r="4508" spans="1:12" ht="14.45">
      <c r="A4508" t="s">
        <v>723</v>
      </c>
      <c r="B4508" t="s">
        <v>866</v>
      </c>
      <c r="C4508">
        <v>761100</v>
      </c>
      <c r="D4508" t="s">
        <v>867</v>
      </c>
      <c r="E4508" t="s">
        <v>670</v>
      </c>
      <c r="F4508" t="s">
        <v>670</v>
      </c>
      <c r="G4508" t="str">
        <f t="shared" si="140"/>
        <v>Israel to EU27</v>
      </c>
      <c r="H4508">
        <v>2014</v>
      </c>
      <c r="I4508" t="s">
        <v>724</v>
      </c>
      <c r="J4508">
        <v>6</v>
      </c>
      <c r="K4508">
        <v>286</v>
      </c>
      <c r="L4508" s="1">
        <f t="shared" si="141"/>
        <v>0.28599999999999998</v>
      </c>
    </row>
    <row r="4509" spans="1:12" ht="14.45">
      <c r="A4509" t="s">
        <v>723</v>
      </c>
      <c r="B4509" t="s">
        <v>866</v>
      </c>
      <c r="C4509">
        <v>761100</v>
      </c>
      <c r="D4509" t="s">
        <v>867</v>
      </c>
      <c r="E4509" t="s">
        <v>670</v>
      </c>
      <c r="F4509" t="s">
        <v>670</v>
      </c>
      <c r="G4509" t="str">
        <f t="shared" si="140"/>
        <v>Israel to EU27</v>
      </c>
      <c r="H4509">
        <v>2015</v>
      </c>
      <c r="I4509" t="s">
        <v>724</v>
      </c>
      <c r="J4509">
        <v>6</v>
      </c>
      <c r="K4509">
        <v>18</v>
      </c>
      <c r="L4509" s="1">
        <f t="shared" si="141"/>
        <v>1.7999999999999999E-2</v>
      </c>
    </row>
    <row r="4510" spans="1:12" ht="14.45">
      <c r="A4510" t="s">
        <v>723</v>
      </c>
      <c r="B4510" t="s">
        <v>866</v>
      </c>
      <c r="C4510">
        <v>8405</v>
      </c>
      <c r="D4510" t="s">
        <v>867</v>
      </c>
      <c r="E4510" t="s">
        <v>147</v>
      </c>
      <c r="F4510" t="s">
        <v>292</v>
      </c>
      <c r="G4510" t="str">
        <f t="shared" si="140"/>
        <v>Israel to World</v>
      </c>
      <c r="H4510">
        <v>2012</v>
      </c>
      <c r="I4510" t="s">
        <v>724</v>
      </c>
      <c r="J4510">
        <v>6</v>
      </c>
      <c r="K4510">
        <v>1135</v>
      </c>
      <c r="L4510" s="1">
        <f t="shared" si="141"/>
        <v>1.135</v>
      </c>
    </row>
    <row r="4511" spans="1:12" ht="14.45">
      <c r="A4511" t="s">
        <v>723</v>
      </c>
      <c r="B4511" t="s">
        <v>866</v>
      </c>
      <c r="C4511">
        <v>8405</v>
      </c>
      <c r="D4511" t="s">
        <v>867</v>
      </c>
      <c r="E4511" t="s">
        <v>147</v>
      </c>
      <c r="F4511" t="s">
        <v>292</v>
      </c>
      <c r="G4511" t="str">
        <f t="shared" si="140"/>
        <v>Israel to World</v>
      </c>
      <c r="H4511">
        <v>2013</v>
      </c>
      <c r="I4511" t="s">
        <v>724</v>
      </c>
      <c r="J4511">
        <v>6</v>
      </c>
      <c r="K4511">
        <v>508</v>
      </c>
      <c r="L4511" s="1">
        <f t="shared" si="141"/>
        <v>0.50800000000000001</v>
      </c>
    </row>
    <row r="4512" spans="1:12" ht="14.45">
      <c r="A4512" t="s">
        <v>723</v>
      </c>
      <c r="B4512" t="s">
        <v>866</v>
      </c>
      <c r="C4512">
        <v>8405</v>
      </c>
      <c r="D4512" t="s">
        <v>867</v>
      </c>
      <c r="E4512" t="s">
        <v>147</v>
      </c>
      <c r="F4512" t="s">
        <v>292</v>
      </c>
      <c r="G4512" t="str">
        <f t="shared" si="140"/>
        <v>Israel to World</v>
      </c>
      <c r="H4512">
        <v>2014</v>
      </c>
      <c r="I4512" t="s">
        <v>724</v>
      </c>
      <c r="J4512">
        <v>6</v>
      </c>
      <c r="K4512">
        <v>2499</v>
      </c>
      <c r="L4512" s="1">
        <f t="shared" si="141"/>
        <v>2.4990000000000001</v>
      </c>
    </row>
    <row r="4513" spans="1:12" ht="14.45">
      <c r="A4513" t="s">
        <v>723</v>
      </c>
      <c r="B4513" t="s">
        <v>866</v>
      </c>
      <c r="C4513">
        <v>8405</v>
      </c>
      <c r="D4513" t="s">
        <v>867</v>
      </c>
      <c r="E4513" t="s">
        <v>147</v>
      </c>
      <c r="F4513" t="s">
        <v>292</v>
      </c>
      <c r="G4513" t="str">
        <f t="shared" si="140"/>
        <v>Israel to World</v>
      </c>
      <c r="H4513">
        <v>2015</v>
      </c>
      <c r="I4513" t="s">
        <v>724</v>
      </c>
      <c r="J4513">
        <v>6</v>
      </c>
      <c r="K4513">
        <v>1834</v>
      </c>
      <c r="L4513" s="1">
        <f t="shared" si="141"/>
        <v>1.8340000000000001</v>
      </c>
    </row>
    <row r="4514" spans="1:12" ht="14.45">
      <c r="A4514" t="s">
        <v>723</v>
      </c>
      <c r="B4514" t="s">
        <v>866</v>
      </c>
      <c r="C4514">
        <v>8405</v>
      </c>
      <c r="D4514" t="s">
        <v>867</v>
      </c>
      <c r="E4514" t="s">
        <v>147</v>
      </c>
      <c r="F4514" t="s">
        <v>292</v>
      </c>
      <c r="G4514" t="str">
        <f t="shared" si="140"/>
        <v>Israel to World</v>
      </c>
      <c r="H4514">
        <v>2016</v>
      </c>
      <c r="I4514" t="s">
        <v>724</v>
      </c>
      <c r="J4514">
        <v>6</v>
      </c>
      <c r="K4514">
        <v>750</v>
      </c>
      <c r="L4514" s="1">
        <f t="shared" si="141"/>
        <v>0.75</v>
      </c>
    </row>
    <row r="4515" spans="1:12" ht="14.45">
      <c r="A4515" t="s">
        <v>723</v>
      </c>
      <c r="B4515" t="s">
        <v>866</v>
      </c>
      <c r="C4515">
        <v>8405</v>
      </c>
      <c r="D4515" t="s">
        <v>867</v>
      </c>
      <c r="E4515" t="s">
        <v>147</v>
      </c>
      <c r="F4515" t="s">
        <v>292</v>
      </c>
      <c r="G4515" t="str">
        <f t="shared" si="140"/>
        <v>Israel to World</v>
      </c>
      <c r="H4515">
        <v>2017</v>
      </c>
      <c r="I4515" t="s">
        <v>724</v>
      </c>
      <c r="J4515">
        <v>6</v>
      </c>
      <c r="K4515">
        <v>745</v>
      </c>
      <c r="L4515" s="1">
        <f t="shared" si="141"/>
        <v>0.745</v>
      </c>
    </row>
    <row r="4516" spans="1:12" ht="14.45">
      <c r="A4516" t="s">
        <v>723</v>
      </c>
      <c r="B4516" t="s">
        <v>866</v>
      </c>
      <c r="C4516">
        <v>8405</v>
      </c>
      <c r="D4516" t="s">
        <v>867</v>
      </c>
      <c r="E4516" t="s">
        <v>670</v>
      </c>
      <c r="F4516" t="s">
        <v>670</v>
      </c>
      <c r="G4516" t="str">
        <f t="shared" si="140"/>
        <v>Israel to EU27</v>
      </c>
      <c r="H4516">
        <v>2012</v>
      </c>
      <c r="I4516" t="s">
        <v>724</v>
      </c>
      <c r="J4516">
        <v>6</v>
      </c>
      <c r="K4516">
        <v>96</v>
      </c>
      <c r="L4516" s="1">
        <f t="shared" si="141"/>
        <v>9.6000000000000002E-2</v>
      </c>
    </row>
    <row r="4517" spans="1:12" ht="14.45">
      <c r="A4517" t="s">
        <v>723</v>
      </c>
      <c r="B4517" t="s">
        <v>866</v>
      </c>
      <c r="C4517">
        <v>8405</v>
      </c>
      <c r="D4517" t="s">
        <v>867</v>
      </c>
      <c r="E4517" t="s">
        <v>670</v>
      </c>
      <c r="F4517" t="s">
        <v>670</v>
      </c>
      <c r="G4517" t="str">
        <f t="shared" si="140"/>
        <v>Israel to EU27</v>
      </c>
      <c r="H4517">
        <v>2013</v>
      </c>
      <c r="I4517" t="s">
        <v>724</v>
      </c>
      <c r="J4517">
        <v>6</v>
      </c>
      <c r="K4517">
        <v>17</v>
      </c>
      <c r="L4517" s="1">
        <f t="shared" si="141"/>
        <v>1.7000000000000001E-2</v>
      </c>
    </row>
    <row r="4518" spans="1:12" ht="14.45">
      <c r="A4518" t="s">
        <v>723</v>
      </c>
      <c r="B4518" t="s">
        <v>866</v>
      </c>
      <c r="C4518">
        <v>8405</v>
      </c>
      <c r="D4518" t="s">
        <v>867</v>
      </c>
      <c r="E4518" t="s">
        <v>670</v>
      </c>
      <c r="F4518" t="s">
        <v>670</v>
      </c>
      <c r="G4518" t="str">
        <f t="shared" si="140"/>
        <v>Israel to EU27</v>
      </c>
      <c r="H4518">
        <v>2016</v>
      </c>
      <c r="I4518" t="s">
        <v>724</v>
      </c>
      <c r="J4518">
        <v>6</v>
      </c>
      <c r="K4518">
        <v>578</v>
      </c>
      <c r="L4518" s="1">
        <f t="shared" si="141"/>
        <v>0.57799999999999996</v>
      </c>
    </row>
    <row r="4519" spans="1:12" ht="14.45">
      <c r="A4519" t="s">
        <v>723</v>
      </c>
      <c r="B4519" t="s">
        <v>866</v>
      </c>
      <c r="C4519">
        <v>8405</v>
      </c>
      <c r="D4519" t="s">
        <v>867</v>
      </c>
      <c r="E4519" t="s">
        <v>670</v>
      </c>
      <c r="F4519" t="s">
        <v>670</v>
      </c>
      <c r="G4519" t="str">
        <f t="shared" si="140"/>
        <v>Israel to EU27</v>
      </c>
      <c r="H4519">
        <v>2017</v>
      </c>
      <c r="I4519" t="s">
        <v>724</v>
      </c>
      <c r="J4519">
        <v>6</v>
      </c>
      <c r="K4519">
        <v>8</v>
      </c>
      <c r="L4519" s="1">
        <f t="shared" si="141"/>
        <v>8.0000000000000002E-3</v>
      </c>
    </row>
    <row r="4520" spans="1:12" ht="14.45">
      <c r="A4520" t="s">
        <v>723</v>
      </c>
      <c r="B4520" t="s">
        <v>866</v>
      </c>
      <c r="C4520">
        <v>841931</v>
      </c>
      <c r="D4520" t="s">
        <v>867</v>
      </c>
      <c r="E4520" t="s">
        <v>147</v>
      </c>
      <c r="F4520" t="s">
        <v>292</v>
      </c>
      <c r="G4520" t="str">
        <f t="shared" si="140"/>
        <v>Israel to World</v>
      </c>
      <c r="H4520">
        <v>2012</v>
      </c>
      <c r="I4520" t="s">
        <v>724</v>
      </c>
      <c r="J4520">
        <v>6</v>
      </c>
      <c r="K4520">
        <v>1301</v>
      </c>
      <c r="L4520" s="1">
        <f t="shared" si="141"/>
        <v>1.3009999999999999</v>
      </c>
    </row>
    <row r="4521" spans="1:12" ht="14.45">
      <c r="A4521" t="s">
        <v>723</v>
      </c>
      <c r="B4521" t="s">
        <v>866</v>
      </c>
      <c r="C4521">
        <v>841931</v>
      </c>
      <c r="D4521" t="s">
        <v>867</v>
      </c>
      <c r="E4521" t="s">
        <v>147</v>
      </c>
      <c r="F4521" t="s">
        <v>292</v>
      </c>
      <c r="G4521" t="str">
        <f t="shared" si="140"/>
        <v>Israel to World</v>
      </c>
      <c r="H4521">
        <v>2013</v>
      </c>
      <c r="I4521" t="s">
        <v>724</v>
      </c>
      <c r="J4521">
        <v>6</v>
      </c>
      <c r="K4521">
        <v>79</v>
      </c>
      <c r="L4521" s="1">
        <f t="shared" si="141"/>
        <v>7.9000000000000001E-2</v>
      </c>
    </row>
    <row r="4522" spans="1:12" ht="14.45">
      <c r="A4522" t="s">
        <v>723</v>
      </c>
      <c r="B4522" t="s">
        <v>866</v>
      </c>
      <c r="C4522">
        <v>841931</v>
      </c>
      <c r="D4522" t="s">
        <v>867</v>
      </c>
      <c r="E4522" t="s">
        <v>147</v>
      </c>
      <c r="F4522" t="s">
        <v>292</v>
      </c>
      <c r="G4522" t="str">
        <f t="shared" si="140"/>
        <v>Israel to World</v>
      </c>
      <c r="H4522">
        <v>2015</v>
      </c>
      <c r="I4522" t="s">
        <v>724</v>
      </c>
      <c r="J4522">
        <v>6</v>
      </c>
      <c r="K4522">
        <v>60</v>
      </c>
      <c r="L4522" s="1">
        <f t="shared" si="141"/>
        <v>0.06</v>
      </c>
    </row>
    <row r="4523" spans="1:12" ht="14.45">
      <c r="A4523" t="s">
        <v>723</v>
      </c>
      <c r="B4523" t="s">
        <v>866</v>
      </c>
      <c r="C4523">
        <v>841931</v>
      </c>
      <c r="D4523" t="s">
        <v>867</v>
      </c>
      <c r="E4523" t="s">
        <v>147</v>
      </c>
      <c r="F4523" t="s">
        <v>292</v>
      </c>
      <c r="G4523" t="str">
        <f t="shared" si="140"/>
        <v>Israel to World</v>
      </c>
      <c r="H4523">
        <v>2016</v>
      </c>
      <c r="I4523" t="s">
        <v>724</v>
      </c>
      <c r="J4523">
        <v>6</v>
      </c>
      <c r="K4523">
        <v>1</v>
      </c>
      <c r="L4523" s="1">
        <f t="shared" si="141"/>
        <v>1E-3</v>
      </c>
    </row>
    <row r="4524" spans="1:12" ht="14.45">
      <c r="A4524" t="s">
        <v>723</v>
      </c>
      <c r="B4524" t="s">
        <v>866</v>
      </c>
      <c r="C4524">
        <v>841931</v>
      </c>
      <c r="D4524" t="s">
        <v>867</v>
      </c>
      <c r="E4524" t="s">
        <v>147</v>
      </c>
      <c r="F4524" t="s">
        <v>292</v>
      </c>
      <c r="G4524" t="str">
        <f t="shared" si="140"/>
        <v>Israel to World</v>
      </c>
      <c r="H4524">
        <v>2017</v>
      </c>
      <c r="I4524" t="s">
        <v>724</v>
      </c>
      <c r="J4524">
        <v>6</v>
      </c>
      <c r="K4524">
        <v>103</v>
      </c>
      <c r="L4524" s="1">
        <f t="shared" si="141"/>
        <v>0.10299999999999999</v>
      </c>
    </row>
    <row r="4525" spans="1:12" ht="14.45">
      <c r="A4525" t="s">
        <v>723</v>
      </c>
      <c r="B4525" t="s">
        <v>866</v>
      </c>
      <c r="C4525">
        <v>841931</v>
      </c>
      <c r="D4525" t="s">
        <v>867</v>
      </c>
      <c r="E4525" t="s">
        <v>670</v>
      </c>
      <c r="F4525" t="s">
        <v>670</v>
      </c>
      <c r="G4525" t="str">
        <f t="shared" si="140"/>
        <v>Israel to EU27</v>
      </c>
      <c r="H4525">
        <v>2016</v>
      </c>
      <c r="I4525" t="s">
        <v>724</v>
      </c>
      <c r="J4525">
        <v>6</v>
      </c>
      <c r="K4525">
        <v>1</v>
      </c>
      <c r="L4525" s="1">
        <f t="shared" si="141"/>
        <v>1E-3</v>
      </c>
    </row>
    <row r="4526" spans="1:12" ht="14.45">
      <c r="A4526" t="s">
        <v>723</v>
      </c>
      <c r="B4526" t="s">
        <v>866</v>
      </c>
      <c r="C4526">
        <v>841931</v>
      </c>
      <c r="D4526" t="s">
        <v>867</v>
      </c>
      <c r="E4526" t="s">
        <v>670</v>
      </c>
      <c r="F4526" t="s">
        <v>670</v>
      </c>
      <c r="G4526" t="str">
        <f t="shared" si="140"/>
        <v>Israel to EU27</v>
      </c>
      <c r="H4526">
        <v>2017</v>
      </c>
      <c r="I4526" t="s">
        <v>724</v>
      </c>
      <c r="J4526">
        <v>6</v>
      </c>
      <c r="K4526">
        <v>2</v>
      </c>
      <c r="L4526" s="1">
        <f t="shared" si="141"/>
        <v>2E-3</v>
      </c>
    </row>
    <row r="4527" spans="1:12" ht="14.45">
      <c r="A4527" t="s">
        <v>723</v>
      </c>
      <c r="B4527" t="s">
        <v>866</v>
      </c>
      <c r="C4527">
        <v>841940</v>
      </c>
      <c r="D4527" t="s">
        <v>867</v>
      </c>
      <c r="E4527" t="s">
        <v>147</v>
      </c>
      <c r="F4527" t="s">
        <v>292</v>
      </c>
      <c r="G4527" t="str">
        <f t="shared" si="140"/>
        <v>Israel to World</v>
      </c>
      <c r="H4527">
        <v>2012</v>
      </c>
      <c r="I4527" t="s">
        <v>724</v>
      </c>
      <c r="J4527">
        <v>6</v>
      </c>
      <c r="K4527">
        <v>3515</v>
      </c>
      <c r="L4527" s="1">
        <f t="shared" si="141"/>
        <v>3.5150000000000001</v>
      </c>
    </row>
    <row r="4528" spans="1:12" ht="14.45">
      <c r="A4528" t="s">
        <v>723</v>
      </c>
      <c r="B4528" t="s">
        <v>866</v>
      </c>
      <c r="C4528">
        <v>841940</v>
      </c>
      <c r="D4528" t="s">
        <v>867</v>
      </c>
      <c r="E4528" t="s">
        <v>147</v>
      </c>
      <c r="F4528" t="s">
        <v>292</v>
      </c>
      <c r="G4528" t="str">
        <f t="shared" si="140"/>
        <v>Israel to World</v>
      </c>
      <c r="H4528">
        <v>2013</v>
      </c>
      <c r="I4528" t="s">
        <v>724</v>
      </c>
      <c r="J4528">
        <v>6</v>
      </c>
      <c r="K4528">
        <v>2678</v>
      </c>
      <c r="L4528" s="1">
        <f t="shared" si="141"/>
        <v>2.6779999999999999</v>
      </c>
    </row>
    <row r="4529" spans="1:12" ht="14.45">
      <c r="A4529" t="s">
        <v>723</v>
      </c>
      <c r="B4529" t="s">
        <v>866</v>
      </c>
      <c r="C4529">
        <v>841940</v>
      </c>
      <c r="D4529" t="s">
        <v>867</v>
      </c>
      <c r="E4529" t="s">
        <v>147</v>
      </c>
      <c r="F4529" t="s">
        <v>292</v>
      </c>
      <c r="G4529" t="str">
        <f t="shared" si="140"/>
        <v>Israel to World</v>
      </c>
      <c r="H4529">
        <v>2014</v>
      </c>
      <c r="I4529" t="s">
        <v>724</v>
      </c>
      <c r="J4529">
        <v>6</v>
      </c>
      <c r="K4529">
        <v>272</v>
      </c>
      <c r="L4529" s="1">
        <f t="shared" si="141"/>
        <v>0.27200000000000002</v>
      </c>
    </row>
    <row r="4530" spans="1:12" ht="14.45">
      <c r="A4530" t="s">
        <v>723</v>
      </c>
      <c r="B4530" t="s">
        <v>866</v>
      </c>
      <c r="C4530">
        <v>841940</v>
      </c>
      <c r="D4530" t="s">
        <v>867</v>
      </c>
      <c r="E4530" t="s">
        <v>147</v>
      </c>
      <c r="F4530" t="s">
        <v>292</v>
      </c>
      <c r="G4530" t="str">
        <f t="shared" si="140"/>
        <v>Israel to World</v>
      </c>
      <c r="H4530">
        <v>2015</v>
      </c>
      <c r="I4530" t="s">
        <v>724</v>
      </c>
      <c r="J4530">
        <v>6</v>
      </c>
      <c r="K4530">
        <v>73</v>
      </c>
      <c r="L4530" s="1">
        <f t="shared" si="141"/>
        <v>7.2999999999999995E-2</v>
      </c>
    </row>
    <row r="4531" spans="1:12" ht="14.45">
      <c r="A4531" t="s">
        <v>723</v>
      </c>
      <c r="B4531" t="s">
        <v>866</v>
      </c>
      <c r="C4531">
        <v>841940</v>
      </c>
      <c r="D4531" t="s">
        <v>867</v>
      </c>
      <c r="E4531" t="s">
        <v>147</v>
      </c>
      <c r="F4531" t="s">
        <v>292</v>
      </c>
      <c r="G4531" t="str">
        <f t="shared" si="140"/>
        <v>Israel to World</v>
      </c>
      <c r="H4531">
        <v>2016</v>
      </c>
      <c r="I4531" t="s">
        <v>724</v>
      </c>
      <c r="J4531">
        <v>6</v>
      </c>
      <c r="K4531">
        <v>29</v>
      </c>
      <c r="L4531" s="1">
        <f t="shared" si="141"/>
        <v>2.9000000000000001E-2</v>
      </c>
    </row>
    <row r="4532" spans="1:12" ht="14.45">
      <c r="A4532" t="s">
        <v>723</v>
      </c>
      <c r="B4532" t="s">
        <v>866</v>
      </c>
      <c r="C4532">
        <v>841940</v>
      </c>
      <c r="D4532" t="s">
        <v>867</v>
      </c>
      <c r="E4532" t="s">
        <v>147</v>
      </c>
      <c r="F4532" t="s">
        <v>292</v>
      </c>
      <c r="G4532" t="str">
        <f t="shared" si="140"/>
        <v>Israel to World</v>
      </c>
      <c r="H4532">
        <v>2017</v>
      </c>
      <c r="I4532" t="s">
        <v>724</v>
      </c>
      <c r="J4532">
        <v>6</v>
      </c>
      <c r="K4532">
        <v>40</v>
      </c>
      <c r="L4532" s="1">
        <f t="shared" si="141"/>
        <v>0.04</v>
      </c>
    </row>
    <row r="4533" spans="1:12" ht="14.45">
      <c r="A4533" t="s">
        <v>723</v>
      </c>
      <c r="B4533" t="s">
        <v>866</v>
      </c>
      <c r="C4533">
        <v>841940</v>
      </c>
      <c r="D4533" t="s">
        <v>867</v>
      </c>
      <c r="E4533" t="s">
        <v>670</v>
      </c>
      <c r="F4533" t="s">
        <v>670</v>
      </c>
      <c r="G4533" t="str">
        <f t="shared" si="140"/>
        <v>Israel to EU27</v>
      </c>
      <c r="H4533">
        <v>2012</v>
      </c>
      <c r="I4533" t="s">
        <v>724</v>
      </c>
      <c r="J4533">
        <v>6</v>
      </c>
      <c r="K4533">
        <v>611</v>
      </c>
      <c r="L4533" s="1">
        <f t="shared" si="141"/>
        <v>0.61099999999999999</v>
      </c>
    </row>
    <row r="4534" spans="1:12" ht="14.45">
      <c r="A4534" t="s">
        <v>723</v>
      </c>
      <c r="B4534" t="s">
        <v>866</v>
      </c>
      <c r="C4534">
        <v>841940</v>
      </c>
      <c r="D4534" t="s">
        <v>867</v>
      </c>
      <c r="E4534" t="s">
        <v>670</v>
      </c>
      <c r="F4534" t="s">
        <v>670</v>
      </c>
      <c r="G4534" t="str">
        <f t="shared" si="140"/>
        <v>Israel to EU27</v>
      </c>
      <c r="H4534">
        <v>2013</v>
      </c>
      <c r="I4534" t="s">
        <v>724</v>
      </c>
      <c r="J4534">
        <v>6</v>
      </c>
      <c r="K4534">
        <v>378</v>
      </c>
      <c r="L4534" s="1">
        <f t="shared" si="141"/>
        <v>0.378</v>
      </c>
    </row>
    <row r="4535" spans="1:12" ht="14.45">
      <c r="A4535" t="s">
        <v>723</v>
      </c>
      <c r="B4535" t="s">
        <v>866</v>
      </c>
      <c r="C4535">
        <v>841940</v>
      </c>
      <c r="D4535" t="s">
        <v>867</v>
      </c>
      <c r="E4535" t="s">
        <v>670</v>
      </c>
      <c r="F4535" t="s">
        <v>670</v>
      </c>
      <c r="G4535" t="str">
        <f t="shared" si="140"/>
        <v>Israel to EU27</v>
      </c>
      <c r="H4535">
        <v>2014</v>
      </c>
      <c r="I4535" t="s">
        <v>724</v>
      </c>
      <c r="J4535">
        <v>6</v>
      </c>
      <c r="K4535">
        <v>133</v>
      </c>
      <c r="L4535" s="1">
        <f t="shared" si="141"/>
        <v>0.13300000000000001</v>
      </c>
    </row>
    <row r="4536" spans="1:12" ht="14.45">
      <c r="A4536" t="s">
        <v>723</v>
      </c>
      <c r="B4536" t="s">
        <v>866</v>
      </c>
      <c r="C4536">
        <v>841940</v>
      </c>
      <c r="D4536" t="s">
        <v>867</v>
      </c>
      <c r="E4536" t="s">
        <v>670</v>
      </c>
      <c r="F4536" t="s">
        <v>670</v>
      </c>
      <c r="G4536" t="str">
        <f t="shared" si="140"/>
        <v>Israel to EU27</v>
      </c>
      <c r="H4536">
        <v>2015</v>
      </c>
      <c r="I4536" t="s">
        <v>724</v>
      </c>
      <c r="J4536">
        <v>6</v>
      </c>
      <c r="K4536">
        <v>7</v>
      </c>
      <c r="L4536" s="1">
        <f t="shared" si="141"/>
        <v>7.0000000000000001E-3</v>
      </c>
    </row>
    <row r="4537" spans="1:12" ht="14.45">
      <c r="A4537" t="s">
        <v>723</v>
      </c>
      <c r="B4537" t="s">
        <v>866</v>
      </c>
      <c r="C4537">
        <v>841940</v>
      </c>
      <c r="D4537" t="s">
        <v>867</v>
      </c>
      <c r="E4537" t="s">
        <v>670</v>
      </c>
      <c r="F4537" t="s">
        <v>670</v>
      </c>
      <c r="G4537" t="str">
        <f t="shared" si="140"/>
        <v>Israel to EU27</v>
      </c>
      <c r="H4537">
        <v>2017</v>
      </c>
      <c r="I4537" t="s">
        <v>724</v>
      </c>
      <c r="J4537">
        <v>6</v>
      </c>
      <c r="K4537">
        <v>24</v>
      </c>
      <c r="L4537" s="1">
        <f t="shared" si="141"/>
        <v>2.4E-2</v>
      </c>
    </row>
    <row r="4538" spans="1:12" ht="14.45">
      <c r="A4538" t="s">
        <v>723</v>
      </c>
      <c r="B4538" t="s">
        <v>866</v>
      </c>
      <c r="C4538">
        <v>842129</v>
      </c>
      <c r="D4538" t="s">
        <v>867</v>
      </c>
      <c r="E4538" t="s">
        <v>147</v>
      </c>
      <c r="F4538" t="s">
        <v>292</v>
      </c>
      <c r="G4538" t="str">
        <f t="shared" si="140"/>
        <v>Israel to World</v>
      </c>
      <c r="H4538">
        <v>2012</v>
      </c>
      <c r="I4538" t="s">
        <v>724</v>
      </c>
      <c r="J4538">
        <v>6</v>
      </c>
      <c r="K4538">
        <v>9340</v>
      </c>
      <c r="L4538" s="1">
        <f t="shared" si="141"/>
        <v>9.34</v>
      </c>
    </row>
    <row r="4539" spans="1:12" ht="14.45">
      <c r="A4539" t="s">
        <v>723</v>
      </c>
      <c r="B4539" t="s">
        <v>866</v>
      </c>
      <c r="C4539">
        <v>842129</v>
      </c>
      <c r="D4539" t="s">
        <v>867</v>
      </c>
      <c r="E4539" t="s">
        <v>147</v>
      </c>
      <c r="F4539" t="s">
        <v>292</v>
      </c>
      <c r="G4539" t="str">
        <f t="shared" si="140"/>
        <v>Israel to World</v>
      </c>
      <c r="H4539">
        <v>2013</v>
      </c>
      <c r="I4539" t="s">
        <v>724</v>
      </c>
      <c r="J4539">
        <v>6</v>
      </c>
      <c r="K4539">
        <v>6825</v>
      </c>
      <c r="L4539" s="1">
        <f t="shared" si="141"/>
        <v>6.8250000000000002</v>
      </c>
    </row>
    <row r="4540" spans="1:12" ht="14.45">
      <c r="A4540" t="s">
        <v>723</v>
      </c>
      <c r="B4540" t="s">
        <v>866</v>
      </c>
      <c r="C4540">
        <v>842129</v>
      </c>
      <c r="D4540" t="s">
        <v>867</v>
      </c>
      <c r="E4540" t="s">
        <v>147</v>
      </c>
      <c r="F4540" t="s">
        <v>292</v>
      </c>
      <c r="G4540" t="str">
        <f t="shared" si="140"/>
        <v>Israel to World</v>
      </c>
      <c r="H4540">
        <v>2014</v>
      </c>
      <c r="I4540" t="s">
        <v>724</v>
      </c>
      <c r="J4540">
        <v>6</v>
      </c>
      <c r="K4540">
        <v>19256</v>
      </c>
      <c r="L4540" s="1">
        <f t="shared" si="141"/>
        <v>19.256</v>
      </c>
    </row>
    <row r="4541" spans="1:12" ht="14.45">
      <c r="A4541" t="s">
        <v>723</v>
      </c>
      <c r="B4541" t="s">
        <v>866</v>
      </c>
      <c r="C4541">
        <v>842129</v>
      </c>
      <c r="D4541" t="s">
        <v>867</v>
      </c>
      <c r="E4541" t="s">
        <v>147</v>
      </c>
      <c r="F4541" t="s">
        <v>292</v>
      </c>
      <c r="G4541" t="str">
        <f t="shared" si="140"/>
        <v>Israel to World</v>
      </c>
      <c r="H4541">
        <v>2015</v>
      </c>
      <c r="I4541" t="s">
        <v>724</v>
      </c>
      <c r="J4541">
        <v>6</v>
      </c>
      <c r="K4541">
        <v>20995</v>
      </c>
      <c r="L4541" s="1">
        <f t="shared" si="141"/>
        <v>20.995000000000001</v>
      </c>
    </row>
    <row r="4542" spans="1:12" ht="14.45">
      <c r="A4542" t="s">
        <v>723</v>
      </c>
      <c r="B4542" t="s">
        <v>866</v>
      </c>
      <c r="C4542">
        <v>842129</v>
      </c>
      <c r="D4542" t="s">
        <v>867</v>
      </c>
      <c r="E4542" t="s">
        <v>147</v>
      </c>
      <c r="F4542" t="s">
        <v>292</v>
      </c>
      <c r="G4542" t="str">
        <f t="shared" si="140"/>
        <v>Israel to World</v>
      </c>
      <c r="H4542">
        <v>2016</v>
      </c>
      <c r="I4542" t="s">
        <v>724</v>
      </c>
      <c r="J4542">
        <v>6</v>
      </c>
      <c r="K4542">
        <v>8384</v>
      </c>
      <c r="L4542" s="1">
        <f t="shared" si="141"/>
        <v>8.3840000000000003</v>
      </c>
    </row>
    <row r="4543" spans="1:12" ht="14.45">
      <c r="A4543" t="s">
        <v>723</v>
      </c>
      <c r="B4543" t="s">
        <v>866</v>
      </c>
      <c r="C4543">
        <v>842129</v>
      </c>
      <c r="D4543" t="s">
        <v>867</v>
      </c>
      <c r="E4543" t="s">
        <v>147</v>
      </c>
      <c r="F4543" t="s">
        <v>292</v>
      </c>
      <c r="G4543" t="str">
        <f t="shared" si="140"/>
        <v>Israel to World</v>
      </c>
      <c r="H4543">
        <v>2017</v>
      </c>
      <c r="I4543" t="s">
        <v>724</v>
      </c>
      <c r="J4543">
        <v>6</v>
      </c>
      <c r="K4543">
        <v>6650</v>
      </c>
      <c r="L4543" s="1">
        <f t="shared" si="141"/>
        <v>6.65</v>
      </c>
    </row>
    <row r="4544" spans="1:12" ht="14.45">
      <c r="A4544" t="s">
        <v>723</v>
      </c>
      <c r="B4544" t="s">
        <v>866</v>
      </c>
      <c r="C4544">
        <v>842129</v>
      </c>
      <c r="D4544" t="s">
        <v>867</v>
      </c>
      <c r="E4544" t="s">
        <v>670</v>
      </c>
      <c r="F4544" t="s">
        <v>670</v>
      </c>
      <c r="G4544" t="str">
        <f t="shared" si="140"/>
        <v>Israel to EU27</v>
      </c>
      <c r="H4544">
        <v>2012</v>
      </c>
      <c r="I4544" t="s">
        <v>724</v>
      </c>
      <c r="J4544">
        <v>6</v>
      </c>
      <c r="K4544">
        <v>2668</v>
      </c>
      <c r="L4544" s="1">
        <f t="shared" si="141"/>
        <v>2.6680000000000001</v>
      </c>
    </row>
    <row r="4545" spans="1:12" ht="14.45">
      <c r="A4545" t="s">
        <v>723</v>
      </c>
      <c r="B4545" t="s">
        <v>866</v>
      </c>
      <c r="C4545">
        <v>842129</v>
      </c>
      <c r="D4545" t="s">
        <v>867</v>
      </c>
      <c r="E4545" t="s">
        <v>670</v>
      </c>
      <c r="F4545" t="s">
        <v>670</v>
      </c>
      <c r="G4545" t="str">
        <f t="shared" si="140"/>
        <v>Israel to EU27</v>
      </c>
      <c r="H4545">
        <v>2013</v>
      </c>
      <c r="I4545" t="s">
        <v>724</v>
      </c>
      <c r="J4545">
        <v>6</v>
      </c>
      <c r="K4545">
        <v>2742</v>
      </c>
      <c r="L4545" s="1">
        <f t="shared" si="141"/>
        <v>2.742</v>
      </c>
    </row>
    <row r="4546" spans="1:12" ht="14.45">
      <c r="A4546" t="s">
        <v>723</v>
      </c>
      <c r="B4546" t="s">
        <v>866</v>
      </c>
      <c r="C4546">
        <v>842129</v>
      </c>
      <c r="D4546" t="s">
        <v>867</v>
      </c>
      <c r="E4546" t="s">
        <v>670</v>
      </c>
      <c r="F4546" t="s">
        <v>670</v>
      </c>
      <c r="G4546" t="str">
        <f t="shared" si="140"/>
        <v>Israel to EU27</v>
      </c>
      <c r="H4546">
        <v>2014</v>
      </c>
      <c r="I4546" t="s">
        <v>724</v>
      </c>
      <c r="J4546">
        <v>6</v>
      </c>
      <c r="K4546">
        <v>1901</v>
      </c>
      <c r="L4546" s="1">
        <f t="shared" si="141"/>
        <v>1.901</v>
      </c>
    </row>
    <row r="4547" spans="1:12" ht="14.45">
      <c r="A4547" t="s">
        <v>723</v>
      </c>
      <c r="B4547" t="s">
        <v>866</v>
      </c>
      <c r="C4547">
        <v>842129</v>
      </c>
      <c r="D4547" t="s">
        <v>867</v>
      </c>
      <c r="E4547" t="s">
        <v>670</v>
      </c>
      <c r="F4547" t="s">
        <v>670</v>
      </c>
      <c r="G4547" t="str">
        <f t="shared" si="140"/>
        <v>Israel to EU27</v>
      </c>
      <c r="H4547">
        <v>2015</v>
      </c>
      <c r="I4547" t="s">
        <v>724</v>
      </c>
      <c r="J4547">
        <v>6</v>
      </c>
      <c r="K4547">
        <v>1757</v>
      </c>
      <c r="L4547" s="1">
        <f t="shared" si="141"/>
        <v>1.7569999999999999</v>
      </c>
    </row>
    <row r="4548" spans="1:12" ht="14.45">
      <c r="A4548" t="s">
        <v>723</v>
      </c>
      <c r="B4548" t="s">
        <v>866</v>
      </c>
      <c r="C4548">
        <v>842129</v>
      </c>
      <c r="D4548" t="s">
        <v>867</v>
      </c>
      <c r="E4548" t="s">
        <v>670</v>
      </c>
      <c r="F4548" t="s">
        <v>670</v>
      </c>
      <c r="G4548" t="str">
        <f t="shared" si="140"/>
        <v>Israel to EU27</v>
      </c>
      <c r="H4548">
        <v>2016</v>
      </c>
      <c r="I4548" t="s">
        <v>724</v>
      </c>
      <c r="J4548">
        <v>6</v>
      </c>
      <c r="K4548">
        <v>1053</v>
      </c>
      <c r="L4548" s="1">
        <f t="shared" si="141"/>
        <v>1.0529999999999999</v>
      </c>
    </row>
    <row r="4549" spans="1:12" ht="14.45">
      <c r="A4549" t="s">
        <v>723</v>
      </c>
      <c r="B4549" t="s">
        <v>866</v>
      </c>
      <c r="C4549">
        <v>842129</v>
      </c>
      <c r="D4549" t="s">
        <v>867</v>
      </c>
      <c r="E4549" t="s">
        <v>670</v>
      </c>
      <c r="F4549" t="s">
        <v>670</v>
      </c>
      <c r="G4549" t="str">
        <f t="shared" si="140"/>
        <v>Israel to EU27</v>
      </c>
      <c r="H4549">
        <v>2017</v>
      </c>
      <c r="I4549" t="s">
        <v>724</v>
      </c>
      <c r="J4549">
        <v>6</v>
      </c>
      <c r="K4549">
        <v>4152</v>
      </c>
      <c r="L4549" s="1">
        <f t="shared" si="141"/>
        <v>4.1520000000000001</v>
      </c>
    </row>
    <row r="4550" spans="1:12" ht="14.45">
      <c r="A4550" t="s">
        <v>723</v>
      </c>
      <c r="B4550" t="s">
        <v>866</v>
      </c>
      <c r="C4550">
        <v>842139</v>
      </c>
      <c r="D4550" t="s">
        <v>867</v>
      </c>
      <c r="E4550" t="s">
        <v>147</v>
      </c>
      <c r="F4550" t="s">
        <v>292</v>
      </c>
      <c r="G4550" t="str">
        <f t="shared" si="140"/>
        <v>Israel to World</v>
      </c>
      <c r="H4550">
        <v>2012</v>
      </c>
      <c r="I4550" t="s">
        <v>724</v>
      </c>
      <c r="J4550">
        <v>6</v>
      </c>
      <c r="K4550">
        <v>15252</v>
      </c>
      <c r="L4550" s="1">
        <f t="shared" si="141"/>
        <v>15.252000000000001</v>
      </c>
    </row>
    <row r="4551" spans="1:12" ht="14.45">
      <c r="A4551" t="s">
        <v>723</v>
      </c>
      <c r="B4551" t="s">
        <v>866</v>
      </c>
      <c r="C4551">
        <v>842139</v>
      </c>
      <c r="D4551" t="s">
        <v>867</v>
      </c>
      <c r="E4551" t="s">
        <v>147</v>
      </c>
      <c r="F4551" t="s">
        <v>292</v>
      </c>
      <c r="G4551" t="str">
        <f t="shared" si="140"/>
        <v>Israel to World</v>
      </c>
      <c r="H4551">
        <v>2013</v>
      </c>
      <c r="I4551" t="s">
        <v>724</v>
      </c>
      <c r="J4551">
        <v>6</v>
      </c>
      <c r="K4551">
        <v>17350</v>
      </c>
      <c r="L4551" s="1">
        <f t="shared" si="141"/>
        <v>17.350000000000001</v>
      </c>
    </row>
    <row r="4552" spans="1:12" ht="14.45">
      <c r="A4552" t="s">
        <v>723</v>
      </c>
      <c r="B4552" t="s">
        <v>866</v>
      </c>
      <c r="C4552">
        <v>842139</v>
      </c>
      <c r="D4552" t="s">
        <v>867</v>
      </c>
      <c r="E4552" t="s">
        <v>147</v>
      </c>
      <c r="F4552" t="s">
        <v>292</v>
      </c>
      <c r="G4552" t="str">
        <f t="shared" si="140"/>
        <v>Israel to World</v>
      </c>
      <c r="H4552">
        <v>2014</v>
      </c>
      <c r="I4552" t="s">
        <v>724</v>
      </c>
      <c r="J4552">
        <v>6</v>
      </c>
      <c r="K4552">
        <v>16254</v>
      </c>
      <c r="L4552" s="1">
        <f t="shared" si="141"/>
        <v>16.254000000000001</v>
      </c>
    </row>
    <row r="4553" spans="1:12" ht="14.45">
      <c r="A4553" t="s">
        <v>723</v>
      </c>
      <c r="B4553" t="s">
        <v>866</v>
      </c>
      <c r="C4553">
        <v>842139</v>
      </c>
      <c r="D4553" t="s">
        <v>867</v>
      </c>
      <c r="E4553" t="s">
        <v>147</v>
      </c>
      <c r="F4553" t="s">
        <v>292</v>
      </c>
      <c r="G4553" t="str">
        <f t="shared" ref="G4553:G4616" si="142">CONCATENATE(D4553, " to ", F4553)</f>
        <v>Israel to World</v>
      </c>
      <c r="H4553">
        <v>2015</v>
      </c>
      <c r="I4553" t="s">
        <v>724</v>
      </c>
      <c r="J4553">
        <v>6</v>
      </c>
      <c r="K4553">
        <v>14744</v>
      </c>
      <c r="L4553" s="1">
        <f t="shared" ref="L4553:L4616" si="143">K4553/1000</f>
        <v>14.744</v>
      </c>
    </row>
    <row r="4554" spans="1:12" ht="14.45">
      <c r="A4554" t="s">
        <v>723</v>
      </c>
      <c r="B4554" t="s">
        <v>866</v>
      </c>
      <c r="C4554">
        <v>842139</v>
      </c>
      <c r="D4554" t="s">
        <v>867</v>
      </c>
      <c r="E4554" t="s">
        <v>147</v>
      </c>
      <c r="F4554" t="s">
        <v>292</v>
      </c>
      <c r="G4554" t="str">
        <f t="shared" si="142"/>
        <v>Israel to World</v>
      </c>
      <c r="H4554">
        <v>2016</v>
      </c>
      <c r="I4554" t="s">
        <v>724</v>
      </c>
      <c r="J4554">
        <v>6</v>
      </c>
      <c r="K4554">
        <v>10066</v>
      </c>
      <c r="L4554" s="1">
        <f t="shared" si="143"/>
        <v>10.066000000000001</v>
      </c>
    </row>
    <row r="4555" spans="1:12" ht="14.45">
      <c r="A4555" t="s">
        <v>723</v>
      </c>
      <c r="B4555" t="s">
        <v>866</v>
      </c>
      <c r="C4555">
        <v>842139</v>
      </c>
      <c r="D4555" t="s">
        <v>867</v>
      </c>
      <c r="E4555" t="s">
        <v>147</v>
      </c>
      <c r="F4555" t="s">
        <v>292</v>
      </c>
      <c r="G4555" t="str">
        <f t="shared" si="142"/>
        <v>Israel to World</v>
      </c>
      <c r="H4555">
        <v>2017</v>
      </c>
      <c r="I4555" t="s">
        <v>724</v>
      </c>
      <c r="J4555">
        <v>6</v>
      </c>
      <c r="K4555">
        <v>7162</v>
      </c>
      <c r="L4555" s="1">
        <f t="shared" si="143"/>
        <v>7.1619999999999999</v>
      </c>
    </row>
    <row r="4556" spans="1:12" ht="14.45">
      <c r="A4556" t="s">
        <v>723</v>
      </c>
      <c r="B4556" t="s">
        <v>866</v>
      </c>
      <c r="C4556">
        <v>842139</v>
      </c>
      <c r="D4556" t="s">
        <v>867</v>
      </c>
      <c r="E4556" t="s">
        <v>670</v>
      </c>
      <c r="F4556" t="s">
        <v>670</v>
      </c>
      <c r="G4556" t="str">
        <f t="shared" si="142"/>
        <v>Israel to EU27</v>
      </c>
      <c r="H4556">
        <v>2012</v>
      </c>
      <c r="I4556" t="s">
        <v>724</v>
      </c>
      <c r="J4556">
        <v>6</v>
      </c>
      <c r="K4556">
        <v>6095</v>
      </c>
      <c r="L4556" s="1">
        <f t="shared" si="143"/>
        <v>6.0949999999999998</v>
      </c>
    </row>
    <row r="4557" spans="1:12" ht="14.45">
      <c r="A4557" t="s">
        <v>723</v>
      </c>
      <c r="B4557" t="s">
        <v>866</v>
      </c>
      <c r="C4557">
        <v>842139</v>
      </c>
      <c r="D4557" t="s">
        <v>867</v>
      </c>
      <c r="E4557" t="s">
        <v>670</v>
      </c>
      <c r="F4557" t="s">
        <v>670</v>
      </c>
      <c r="G4557" t="str">
        <f t="shared" si="142"/>
        <v>Israel to EU27</v>
      </c>
      <c r="H4557">
        <v>2013</v>
      </c>
      <c r="I4557" t="s">
        <v>724</v>
      </c>
      <c r="J4557">
        <v>6</v>
      </c>
      <c r="K4557">
        <v>6486</v>
      </c>
      <c r="L4557" s="1">
        <f t="shared" si="143"/>
        <v>6.4859999999999998</v>
      </c>
    </row>
    <row r="4558" spans="1:12" ht="14.45">
      <c r="A4558" t="s">
        <v>723</v>
      </c>
      <c r="B4558" t="s">
        <v>866</v>
      </c>
      <c r="C4558">
        <v>842139</v>
      </c>
      <c r="D4558" t="s">
        <v>867</v>
      </c>
      <c r="E4558" t="s">
        <v>670</v>
      </c>
      <c r="F4558" t="s">
        <v>670</v>
      </c>
      <c r="G4558" t="str">
        <f t="shared" si="142"/>
        <v>Israel to EU27</v>
      </c>
      <c r="H4558">
        <v>2014</v>
      </c>
      <c r="I4558" t="s">
        <v>724</v>
      </c>
      <c r="J4558">
        <v>6</v>
      </c>
      <c r="K4558">
        <v>7406</v>
      </c>
      <c r="L4558" s="1">
        <f t="shared" si="143"/>
        <v>7.4059999999999997</v>
      </c>
    </row>
    <row r="4559" spans="1:12" ht="14.45">
      <c r="A4559" t="s">
        <v>723</v>
      </c>
      <c r="B4559" t="s">
        <v>866</v>
      </c>
      <c r="C4559">
        <v>842139</v>
      </c>
      <c r="D4559" t="s">
        <v>867</v>
      </c>
      <c r="E4559" t="s">
        <v>670</v>
      </c>
      <c r="F4559" t="s">
        <v>670</v>
      </c>
      <c r="G4559" t="str">
        <f t="shared" si="142"/>
        <v>Israel to EU27</v>
      </c>
      <c r="H4559">
        <v>2015</v>
      </c>
      <c r="I4559" t="s">
        <v>724</v>
      </c>
      <c r="J4559">
        <v>6</v>
      </c>
      <c r="K4559">
        <v>5518</v>
      </c>
      <c r="L4559" s="1">
        <f t="shared" si="143"/>
        <v>5.5179999999999998</v>
      </c>
    </row>
    <row r="4560" spans="1:12" ht="14.45">
      <c r="A4560" t="s">
        <v>723</v>
      </c>
      <c r="B4560" t="s">
        <v>866</v>
      </c>
      <c r="C4560">
        <v>842139</v>
      </c>
      <c r="D4560" t="s">
        <v>867</v>
      </c>
      <c r="E4560" t="s">
        <v>670</v>
      </c>
      <c r="F4560" t="s">
        <v>670</v>
      </c>
      <c r="G4560" t="str">
        <f t="shared" si="142"/>
        <v>Israel to EU27</v>
      </c>
      <c r="H4560">
        <v>2016</v>
      </c>
      <c r="I4560" t="s">
        <v>724</v>
      </c>
      <c r="J4560">
        <v>6</v>
      </c>
      <c r="K4560">
        <v>5353</v>
      </c>
      <c r="L4560" s="1">
        <f t="shared" si="143"/>
        <v>5.3529999999999998</v>
      </c>
    </row>
    <row r="4561" spans="1:12" ht="14.45">
      <c r="A4561" t="s">
        <v>723</v>
      </c>
      <c r="B4561" t="s">
        <v>866</v>
      </c>
      <c r="C4561">
        <v>842139</v>
      </c>
      <c r="D4561" t="s">
        <v>867</v>
      </c>
      <c r="E4561" t="s">
        <v>670</v>
      </c>
      <c r="F4561" t="s">
        <v>670</v>
      </c>
      <c r="G4561" t="str">
        <f t="shared" si="142"/>
        <v>Israel to EU27</v>
      </c>
      <c r="H4561">
        <v>2017</v>
      </c>
      <c r="I4561" t="s">
        <v>724</v>
      </c>
      <c r="J4561">
        <v>6</v>
      </c>
      <c r="K4561">
        <v>3579</v>
      </c>
      <c r="L4561" s="1">
        <f t="shared" si="143"/>
        <v>3.5790000000000002</v>
      </c>
    </row>
    <row r="4562" spans="1:12" ht="14.45">
      <c r="A4562" t="s">
        <v>723</v>
      </c>
      <c r="B4562" t="s">
        <v>866</v>
      </c>
      <c r="C4562">
        <v>847989</v>
      </c>
      <c r="D4562" t="s">
        <v>867</v>
      </c>
      <c r="E4562" t="s">
        <v>147</v>
      </c>
      <c r="F4562" t="s">
        <v>292</v>
      </c>
      <c r="G4562" t="str">
        <f t="shared" si="142"/>
        <v>Israel to World</v>
      </c>
      <c r="H4562">
        <v>2012</v>
      </c>
      <c r="I4562" t="s">
        <v>724</v>
      </c>
      <c r="J4562">
        <v>6</v>
      </c>
      <c r="K4562">
        <v>205870</v>
      </c>
      <c r="L4562" s="1">
        <f t="shared" si="143"/>
        <v>205.87</v>
      </c>
    </row>
    <row r="4563" spans="1:12" ht="14.45">
      <c r="A4563" t="s">
        <v>723</v>
      </c>
      <c r="B4563" t="s">
        <v>866</v>
      </c>
      <c r="C4563">
        <v>847989</v>
      </c>
      <c r="D4563" t="s">
        <v>867</v>
      </c>
      <c r="E4563" t="s">
        <v>147</v>
      </c>
      <c r="F4563" t="s">
        <v>292</v>
      </c>
      <c r="G4563" t="str">
        <f t="shared" si="142"/>
        <v>Israel to World</v>
      </c>
      <c r="H4563">
        <v>2013</v>
      </c>
      <c r="I4563" t="s">
        <v>724</v>
      </c>
      <c r="J4563">
        <v>6</v>
      </c>
      <c r="K4563">
        <v>165339</v>
      </c>
      <c r="L4563" s="1">
        <f t="shared" si="143"/>
        <v>165.339</v>
      </c>
    </row>
    <row r="4564" spans="1:12" ht="14.45">
      <c r="A4564" t="s">
        <v>723</v>
      </c>
      <c r="B4564" t="s">
        <v>866</v>
      </c>
      <c r="C4564">
        <v>847989</v>
      </c>
      <c r="D4564" t="s">
        <v>867</v>
      </c>
      <c r="E4564" t="s">
        <v>147</v>
      </c>
      <c r="F4564" t="s">
        <v>292</v>
      </c>
      <c r="G4564" t="str">
        <f t="shared" si="142"/>
        <v>Israel to World</v>
      </c>
      <c r="H4564">
        <v>2014</v>
      </c>
      <c r="I4564" t="s">
        <v>724</v>
      </c>
      <c r="J4564">
        <v>6</v>
      </c>
      <c r="K4564">
        <v>160290</v>
      </c>
      <c r="L4564" s="1">
        <f t="shared" si="143"/>
        <v>160.29</v>
      </c>
    </row>
    <row r="4565" spans="1:12" ht="14.45">
      <c r="A4565" t="s">
        <v>723</v>
      </c>
      <c r="B4565" t="s">
        <v>866</v>
      </c>
      <c r="C4565">
        <v>847989</v>
      </c>
      <c r="D4565" t="s">
        <v>867</v>
      </c>
      <c r="E4565" t="s">
        <v>147</v>
      </c>
      <c r="F4565" t="s">
        <v>292</v>
      </c>
      <c r="G4565" t="str">
        <f t="shared" si="142"/>
        <v>Israel to World</v>
      </c>
      <c r="H4565">
        <v>2015</v>
      </c>
      <c r="I4565" t="s">
        <v>724</v>
      </c>
      <c r="J4565">
        <v>6</v>
      </c>
      <c r="K4565">
        <v>250388</v>
      </c>
      <c r="L4565" s="1">
        <f t="shared" si="143"/>
        <v>250.38800000000001</v>
      </c>
    </row>
    <row r="4566" spans="1:12" ht="14.45">
      <c r="A4566" t="s">
        <v>723</v>
      </c>
      <c r="B4566" t="s">
        <v>866</v>
      </c>
      <c r="C4566">
        <v>847989</v>
      </c>
      <c r="D4566" t="s">
        <v>867</v>
      </c>
      <c r="E4566" t="s">
        <v>147</v>
      </c>
      <c r="F4566" t="s">
        <v>292</v>
      </c>
      <c r="G4566" t="str">
        <f t="shared" si="142"/>
        <v>Israel to World</v>
      </c>
      <c r="H4566">
        <v>2016</v>
      </c>
      <c r="I4566" t="s">
        <v>724</v>
      </c>
      <c r="J4566">
        <v>6</v>
      </c>
      <c r="K4566">
        <v>67503</v>
      </c>
      <c r="L4566" s="1">
        <f t="shared" si="143"/>
        <v>67.503</v>
      </c>
    </row>
    <row r="4567" spans="1:12" ht="14.45">
      <c r="A4567" t="s">
        <v>723</v>
      </c>
      <c r="B4567" t="s">
        <v>866</v>
      </c>
      <c r="C4567">
        <v>847989</v>
      </c>
      <c r="D4567" t="s">
        <v>867</v>
      </c>
      <c r="E4567" t="s">
        <v>147</v>
      </c>
      <c r="F4567" t="s">
        <v>292</v>
      </c>
      <c r="G4567" t="str">
        <f t="shared" si="142"/>
        <v>Israel to World</v>
      </c>
      <c r="H4567">
        <v>2017</v>
      </c>
      <c r="I4567" t="s">
        <v>724</v>
      </c>
      <c r="J4567">
        <v>6</v>
      </c>
      <c r="K4567">
        <v>77009</v>
      </c>
      <c r="L4567" s="1">
        <f t="shared" si="143"/>
        <v>77.009</v>
      </c>
    </row>
    <row r="4568" spans="1:12" ht="14.45">
      <c r="A4568" t="s">
        <v>723</v>
      </c>
      <c r="B4568" t="s">
        <v>866</v>
      </c>
      <c r="C4568">
        <v>847989</v>
      </c>
      <c r="D4568" t="s">
        <v>867</v>
      </c>
      <c r="E4568" t="s">
        <v>670</v>
      </c>
      <c r="F4568" t="s">
        <v>670</v>
      </c>
      <c r="G4568" t="str">
        <f t="shared" si="142"/>
        <v>Israel to EU27</v>
      </c>
      <c r="H4568">
        <v>2012</v>
      </c>
      <c r="I4568" t="s">
        <v>724</v>
      </c>
      <c r="J4568">
        <v>6</v>
      </c>
      <c r="K4568">
        <v>88561</v>
      </c>
      <c r="L4568" s="1">
        <f t="shared" si="143"/>
        <v>88.561000000000007</v>
      </c>
    </row>
    <row r="4569" spans="1:12" ht="14.45">
      <c r="A4569" t="s">
        <v>723</v>
      </c>
      <c r="B4569" t="s">
        <v>866</v>
      </c>
      <c r="C4569">
        <v>847989</v>
      </c>
      <c r="D4569" t="s">
        <v>867</v>
      </c>
      <c r="E4569" t="s">
        <v>670</v>
      </c>
      <c r="F4569" t="s">
        <v>670</v>
      </c>
      <c r="G4569" t="str">
        <f t="shared" si="142"/>
        <v>Israel to EU27</v>
      </c>
      <c r="H4569">
        <v>2013</v>
      </c>
      <c r="I4569" t="s">
        <v>724</v>
      </c>
      <c r="J4569">
        <v>6</v>
      </c>
      <c r="K4569">
        <v>68305</v>
      </c>
      <c r="L4569" s="1">
        <f t="shared" si="143"/>
        <v>68.305000000000007</v>
      </c>
    </row>
    <row r="4570" spans="1:12" ht="14.45">
      <c r="A4570" t="s">
        <v>723</v>
      </c>
      <c r="B4570" t="s">
        <v>866</v>
      </c>
      <c r="C4570">
        <v>847989</v>
      </c>
      <c r="D4570" t="s">
        <v>867</v>
      </c>
      <c r="E4570" t="s">
        <v>670</v>
      </c>
      <c r="F4570" t="s">
        <v>670</v>
      </c>
      <c r="G4570" t="str">
        <f t="shared" si="142"/>
        <v>Israel to EU27</v>
      </c>
      <c r="H4570">
        <v>2014</v>
      </c>
      <c r="I4570" t="s">
        <v>724</v>
      </c>
      <c r="J4570">
        <v>6</v>
      </c>
      <c r="K4570">
        <v>31502</v>
      </c>
      <c r="L4570" s="1">
        <f t="shared" si="143"/>
        <v>31.501999999999999</v>
      </c>
    </row>
    <row r="4571" spans="1:12" ht="14.45">
      <c r="A4571" t="s">
        <v>723</v>
      </c>
      <c r="B4571" t="s">
        <v>866</v>
      </c>
      <c r="C4571">
        <v>847989</v>
      </c>
      <c r="D4571" t="s">
        <v>867</v>
      </c>
      <c r="E4571" t="s">
        <v>670</v>
      </c>
      <c r="F4571" t="s">
        <v>670</v>
      </c>
      <c r="G4571" t="str">
        <f t="shared" si="142"/>
        <v>Israel to EU27</v>
      </c>
      <c r="H4571">
        <v>2015</v>
      </c>
      <c r="I4571" t="s">
        <v>724</v>
      </c>
      <c r="J4571">
        <v>6</v>
      </c>
      <c r="K4571">
        <v>20257</v>
      </c>
      <c r="L4571" s="1">
        <f t="shared" si="143"/>
        <v>20.257000000000001</v>
      </c>
    </row>
    <row r="4572" spans="1:12" ht="14.45">
      <c r="A4572" t="s">
        <v>723</v>
      </c>
      <c r="B4572" t="s">
        <v>866</v>
      </c>
      <c r="C4572">
        <v>847989</v>
      </c>
      <c r="D4572" t="s">
        <v>867</v>
      </c>
      <c r="E4572" t="s">
        <v>670</v>
      </c>
      <c r="F4572" t="s">
        <v>670</v>
      </c>
      <c r="G4572" t="str">
        <f t="shared" si="142"/>
        <v>Israel to EU27</v>
      </c>
      <c r="H4572">
        <v>2016</v>
      </c>
      <c r="I4572" t="s">
        <v>724</v>
      </c>
      <c r="J4572">
        <v>6</v>
      </c>
      <c r="K4572">
        <v>13377</v>
      </c>
      <c r="L4572" s="1">
        <f t="shared" si="143"/>
        <v>13.377000000000001</v>
      </c>
    </row>
    <row r="4573" spans="1:12" ht="14.45">
      <c r="A4573" t="s">
        <v>723</v>
      </c>
      <c r="B4573" t="s">
        <v>866</v>
      </c>
      <c r="C4573">
        <v>847989</v>
      </c>
      <c r="D4573" t="s">
        <v>867</v>
      </c>
      <c r="E4573" t="s">
        <v>670</v>
      </c>
      <c r="F4573" t="s">
        <v>670</v>
      </c>
      <c r="G4573" t="str">
        <f t="shared" si="142"/>
        <v>Israel to EU27</v>
      </c>
      <c r="H4573">
        <v>2017</v>
      </c>
      <c r="I4573" t="s">
        <v>724</v>
      </c>
      <c r="J4573">
        <v>6</v>
      </c>
      <c r="K4573">
        <v>11172</v>
      </c>
      <c r="L4573" s="1">
        <f t="shared" si="143"/>
        <v>11.172000000000001</v>
      </c>
    </row>
    <row r="4574" spans="1:12" ht="14.45">
      <c r="A4574" t="s">
        <v>723</v>
      </c>
      <c r="B4574" t="s">
        <v>735</v>
      </c>
      <c r="C4574">
        <v>730900</v>
      </c>
      <c r="D4574" t="s">
        <v>736</v>
      </c>
      <c r="E4574" t="s">
        <v>147</v>
      </c>
      <c r="F4574" t="s">
        <v>292</v>
      </c>
      <c r="G4574" t="str">
        <f t="shared" si="142"/>
        <v>Italy to World</v>
      </c>
      <c r="H4574">
        <v>2012</v>
      </c>
      <c r="I4574" t="s">
        <v>724</v>
      </c>
      <c r="J4574">
        <v>6</v>
      </c>
      <c r="K4574">
        <v>380728.69799999997</v>
      </c>
      <c r="L4574" s="1">
        <f t="shared" si="143"/>
        <v>380.72869799999995</v>
      </c>
    </row>
    <row r="4575" spans="1:12" ht="14.45">
      <c r="A4575" t="s">
        <v>723</v>
      </c>
      <c r="B4575" t="s">
        <v>735</v>
      </c>
      <c r="C4575">
        <v>730900</v>
      </c>
      <c r="D4575" t="s">
        <v>736</v>
      </c>
      <c r="E4575" t="s">
        <v>147</v>
      </c>
      <c r="F4575" t="s">
        <v>292</v>
      </c>
      <c r="G4575" t="str">
        <f t="shared" si="142"/>
        <v>Italy to World</v>
      </c>
      <c r="H4575">
        <v>2013</v>
      </c>
      <c r="I4575" t="s">
        <v>724</v>
      </c>
      <c r="J4575">
        <v>6</v>
      </c>
      <c r="K4575">
        <v>400590.86</v>
      </c>
      <c r="L4575" s="1">
        <f t="shared" si="143"/>
        <v>400.59085999999996</v>
      </c>
    </row>
    <row r="4576" spans="1:12" ht="14.45">
      <c r="A4576" t="s">
        <v>723</v>
      </c>
      <c r="B4576" t="s">
        <v>735</v>
      </c>
      <c r="C4576">
        <v>730900</v>
      </c>
      <c r="D4576" t="s">
        <v>736</v>
      </c>
      <c r="E4576" t="s">
        <v>147</v>
      </c>
      <c r="F4576" t="s">
        <v>292</v>
      </c>
      <c r="G4576" t="str">
        <f t="shared" si="142"/>
        <v>Italy to World</v>
      </c>
      <c r="H4576">
        <v>2014</v>
      </c>
      <c r="I4576" t="s">
        <v>724</v>
      </c>
      <c r="J4576">
        <v>6</v>
      </c>
      <c r="K4576">
        <v>436124.37</v>
      </c>
      <c r="L4576" s="1">
        <f t="shared" si="143"/>
        <v>436.12437</v>
      </c>
    </row>
    <row r="4577" spans="1:12" ht="14.45">
      <c r="A4577" t="s">
        <v>723</v>
      </c>
      <c r="B4577" t="s">
        <v>735</v>
      </c>
      <c r="C4577">
        <v>730900</v>
      </c>
      <c r="D4577" t="s">
        <v>736</v>
      </c>
      <c r="E4577" t="s">
        <v>147</v>
      </c>
      <c r="F4577" t="s">
        <v>292</v>
      </c>
      <c r="G4577" t="str">
        <f t="shared" si="142"/>
        <v>Italy to World</v>
      </c>
      <c r="H4577">
        <v>2015</v>
      </c>
      <c r="I4577" t="s">
        <v>724</v>
      </c>
      <c r="J4577">
        <v>6</v>
      </c>
      <c r="K4577">
        <v>323593.43099999998</v>
      </c>
      <c r="L4577" s="1">
        <f t="shared" si="143"/>
        <v>323.59343100000001</v>
      </c>
    </row>
    <row r="4578" spans="1:12" ht="14.45">
      <c r="A4578" t="s">
        <v>723</v>
      </c>
      <c r="B4578" t="s">
        <v>735</v>
      </c>
      <c r="C4578">
        <v>730900</v>
      </c>
      <c r="D4578" t="s">
        <v>736</v>
      </c>
      <c r="E4578" t="s">
        <v>147</v>
      </c>
      <c r="F4578" t="s">
        <v>292</v>
      </c>
      <c r="G4578" t="str">
        <f t="shared" si="142"/>
        <v>Italy to World</v>
      </c>
      <c r="H4578">
        <v>2016</v>
      </c>
      <c r="I4578" t="s">
        <v>724</v>
      </c>
      <c r="J4578">
        <v>6</v>
      </c>
      <c r="K4578">
        <v>293851.59000000003</v>
      </c>
      <c r="L4578" s="1">
        <f t="shared" si="143"/>
        <v>293.85159000000004</v>
      </c>
    </row>
    <row r="4579" spans="1:12" ht="14.45">
      <c r="A4579" t="s">
        <v>723</v>
      </c>
      <c r="B4579" t="s">
        <v>735</v>
      </c>
      <c r="C4579">
        <v>730900</v>
      </c>
      <c r="D4579" t="s">
        <v>736</v>
      </c>
      <c r="E4579" t="s">
        <v>147</v>
      </c>
      <c r="F4579" t="s">
        <v>292</v>
      </c>
      <c r="G4579" t="str">
        <f t="shared" si="142"/>
        <v>Italy to World</v>
      </c>
      <c r="H4579">
        <v>2017</v>
      </c>
      <c r="I4579" t="s">
        <v>724</v>
      </c>
      <c r="J4579">
        <v>6</v>
      </c>
      <c r="K4579">
        <v>325182.67300000001</v>
      </c>
      <c r="L4579" s="1">
        <f t="shared" si="143"/>
        <v>325.18267300000002</v>
      </c>
    </row>
    <row r="4580" spans="1:12" ht="14.45">
      <c r="A4580" t="s">
        <v>723</v>
      </c>
      <c r="B4580" t="s">
        <v>735</v>
      </c>
      <c r="C4580">
        <v>730900</v>
      </c>
      <c r="D4580" t="s">
        <v>736</v>
      </c>
      <c r="E4580" t="s">
        <v>670</v>
      </c>
      <c r="F4580" t="s">
        <v>670</v>
      </c>
      <c r="G4580" t="str">
        <f t="shared" si="142"/>
        <v>Italy to EU27</v>
      </c>
      <c r="H4580">
        <v>2012</v>
      </c>
      <c r="I4580" t="s">
        <v>724</v>
      </c>
      <c r="J4580">
        <v>6</v>
      </c>
      <c r="K4580">
        <v>217052.209</v>
      </c>
      <c r="L4580" s="1">
        <f t="shared" si="143"/>
        <v>217.052209</v>
      </c>
    </row>
    <row r="4581" spans="1:12" ht="14.45">
      <c r="A4581" t="s">
        <v>723</v>
      </c>
      <c r="B4581" t="s">
        <v>735</v>
      </c>
      <c r="C4581">
        <v>730900</v>
      </c>
      <c r="D4581" t="s">
        <v>736</v>
      </c>
      <c r="E4581" t="s">
        <v>670</v>
      </c>
      <c r="F4581" t="s">
        <v>670</v>
      </c>
      <c r="G4581" t="str">
        <f t="shared" si="142"/>
        <v>Italy to EU27</v>
      </c>
      <c r="H4581">
        <v>2013</v>
      </c>
      <c r="I4581" t="s">
        <v>724</v>
      </c>
      <c r="J4581">
        <v>6</v>
      </c>
      <c r="K4581">
        <v>166005.61900000001</v>
      </c>
      <c r="L4581" s="1">
        <f t="shared" si="143"/>
        <v>166.005619</v>
      </c>
    </row>
    <row r="4582" spans="1:12" ht="14.45">
      <c r="A4582" t="s">
        <v>723</v>
      </c>
      <c r="B4582" t="s">
        <v>735</v>
      </c>
      <c r="C4582">
        <v>730900</v>
      </c>
      <c r="D4582" t="s">
        <v>736</v>
      </c>
      <c r="E4582" t="s">
        <v>670</v>
      </c>
      <c r="F4582" t="s">
        <v>670</v>
      </c>
      <c r="G4582" t="str">
        <f t="shared" si="142"/>
        <v>Italy to EU27</v>
      </c>
      <c r="H4582">
        <v>2014</v>
      </c>
      <c r="I4582" t="s">
        <v>724</v>
      </c>
      <c r="J4582">
        <v>6</v>
      </c>
      <c r="K4582">
        <v>170237.97099999999</v>
      </c>
      <c r="L4582" s="1">
        <f t="shared" si="143"/>
        <v>170.23797099999999</v>
      </c>
    </row>
    <row r="4583" spans="1:12" ht="14.45">
      <c r="A4583" t="s">
        <v>723</v>
      </c>
      <c r="B4583" t="s">
        <v>735</v>
      </c>
      <c r="C4583">
        <v>730900</v>
      </c>
      <c r="D4583" t="s">
        <v>736</v>
      </c>
      <c r="E4583" t="s">
        <v>670</v>
      </c>
      <c r="F4583" t="s">
        <v>670</v>
      </c>
      <c r="G4583" t="str">
        <f t="shared" si="142"/>
        <v>Italy to EU27</v>
      </c>
      <c r="H4583">
        <v>2015</v>
      </c>
      <c r="I4583" t="s">
        <v>724</v>
      </c>
      <c r="J4583">
        <v>6</v>
      </c>
      <c r="K4583">
        <v>138387.31200000001</v>
      </c>
      <c r="L4583" s="1">
        <f t="shared" si="143"/>
        <v>138.38731200000001</v>
      </c>
    </row>
    <row r="4584" spans="1:12" ht="14.45">
      <c r="A4584" t="s">
        <v>723</v>
      </c>
      <c r="B4584" t="s">
        <v>735</v>
      </c>
      <c r="C4584">
        <v>730900</v>
      </c>
      <c r="D4584" t="s">
        <v>736</v>
      </c>
      <c r="E4584" t="s">
        <v>670</v>
      </c>
      <c r="F4584" t="s">
        <v>670</v>
      </c>
      <c r="G4584" t="str">
        <f t="shared" si="142"/>
        <v>Italy to EU27</v>
      </c>
      <c r="H4584">
        <v>2016</v>
      </c>
      <c r="I4584" t="s">
        <v>724</v>
      </c>
      <c r="J4584">
        <v>6</v>
      </c>
      <c r="K4584">
        <v>154499.277</v>
      </c>
      <c r="L4584" s="1">
        <f t="shared" si="143"/>
        <v>154.49927700000001</v>
      </c>
    </row>
    <row r="4585" spans="1:12" ht="14.45">
      <c r="A4585" t="s">
        <v>723</v>
      </c>
      <c r="B4585" t="s">
        <v>735</v>
      </c>
      <c r="C4585">
        <v>730900</v>
      </c>
      <c r="D4585" t="s">
        <v>736</v>
      </c>
      <c r="E4585" t="s">
        <v>670</v>
      </c>
      <c r="F4585" t="s">
        <v>670</v>
      </c>
      <c r="G4585" t="str">
        <f t="shared" si="142"/>
        <v>Italy to EU27</v>
      </c>
      <c r="H4585">
        <v>2017</v>
      </c>
      <c r="I4585" t="s">
        <v>724</v>
      </c>
      <c r="J4585">
        <v>6</v>
      </c>
      <c r="K4585">
        <v>139974.25099999999</v>
      </c>
      <c r="L4585" s="1">
        <f t="shared" si="143"/>
        <v>139.97425099999998</v>
      </c>
    </row>
    <row r="4586" spans="1:12" ht="14.45">
      <c r="A4586" t="s">
        <v>723</v>
      </c>
      <c r="B4586" t="s">
        <v>735</v>
      </c>
      <c r="C4586">
        <v>741999</v>
      </c>
      <c r="D4586" t="s">
        <v>736</v>
      </c>
      <c r="E4586" t="s">
        <v>147</v>
      </c>
      <c r="F4586" t="s">
        <v>292</v>
      </c>
      <c r="G4586" t="str">
        <f t="shared" si="142"/>
        <v>Italy to World</v>
      </c>
      <c r="H4586">
        <v>2012</v>
      </c>
      <c r="I4586" t="s">
        <v>724</v>
      </c>
      <c r="J4586">
        <v>6</v>
      </c>
      <c r="K4586">
        <v>167821.185</v>
      </c>
      <c r="L4586" s="1">
        <f t="shared" si="143"/>
        <v>167.82118499999999</v>
      </c>
    </row>
    <row r="4587" spans="1:12" ht="14.45">
      <c r="A4587" t="s">
        <v>723</v>
      </c>
      <c r="B4587" t="s">
        <v>735</v>
      </c>
      <c r="C4587">
        <v>741999</v>
      </c>
      <c r="D4587" t="s">
        <v>736</v>
      </c>
      <c r="E4587" t="s">
        <v>147</v>
      </c>
      <c r="F4587" t="s">
        <v>292</v>
      </c>
      <c r="G4587" t="str">
        <f t="shared" si="142"/>
        <v>Italy to World</v>
      </c>
      <c r="H4587">
        <v>2013</v>
      </c>
      <c r="I4587" t="s">
        <v>724</v>
      </c>
      <c r="J4587">
        <v>6</v>
      </c>
      <c r="K4587">
        <v>184507.334</v>
      </c>
      <c r="L4587" s="1">
        <f t="shared" si="143"/>
        <v>184.50733400000001</v>
      </c>
    </row>
    <row r="4588" spans="1:12" ht="14.45">
      <c r="A4588" t="s">
        <v>723</v>
      </c>
      <c r="B4588" t="s">
        <v>735</v>
      </c>
      <c r="C4588">
        <v>741999</v>
      </c>
      <c r="D4588" t="s">
        <v>736</v>
      </c>
      <c r="E4588" t="s">
        <v>147</v>
      </c>
      <c r="F4588" t="s">
        <v>292</v>
      </c>
      <c r="G4588" t="str">
        <f t="shared" si="142"/>
        <v>Italy to World</v>
      </c>
      <c r="H4588">
        <v>2014</v>
      </c>
      <c r="I4588" t="s">
        <v>724</v>
      </c>
      <c r="J4588">
        <v>6</v>
      </c>
      <c r="K4588">
        <v>200893.18400000001</v>
      </c>
      <c r="L4588" s="1">
        <f t="shared" si="143"/>
        <v>200.89318400000002</v>
      </c>
    </row>
    <row r="4589" spans="1:12" ht="14.45">
      <c r="A4589" t="s">
        <v>723</v>
      </c>
      <c r="B4589" t="s">
        <v>735</v>
      </c>
      <c r="C4589">
        <v>741999</v>
      </c>
      <c r="D4589" t="s">
        <v>736</v>
      </c>
      <c r="E4589" t="s">
        <v>147</v>
      </c>
      <c r="F4589" t="s">
        <v>292</v>
      </c>
      <c r="G4589" t="str">
        <f t="shared" si="142"/>
        <v>Italy to World</v>
      </c>
      <c r="H4589">
        <v>2015</v>
      </c>
      <c r="I4589" t="s">
        <v>724</v>
      </c>
      <c r="J4589">
        <v>6</v>
      </c>
      <c r="K4589">
        <v>170981.45300000001</v>
      </c>
      <c r="L4589" s="1">
        <f t="shared" si="143"/>
        <v>170.98145300000002</v>
      </c>
    </row>
    <row r="4590" spans="1:12" ht="14.45">
      <c r="A4590" t="s">
        <v>723</v>
      </c>
      <c r="B4590" t="s">
        <v>735</v>
      </c>
      <c r="C4590">
        <v>741999</v>
      </c>
      <c r="D4590" t="s">
        <v>736</v>
      </c>
      <c r="E4590" t="s">
        <v>147</v>
      </c>
      <c r="F4590" t="s">
        <v>292</v>
      </c>
      <c r="G4590" t="str">
        <f t="shared" si="142"/>
        <v>Italy to World</v>
      </c>
      <c r="H4590">
        <v>2016</v>
      </c>
      <c r="I4590" t="s">
        <v>724</v>
      </c>
      <c r="J4590">
        <v>6</v>
      </c>
      <c r="K4590">
        <v>161046.83199999999</v>
      </c>
      <c r="L4590" s="1">
        <f t="shared" si="143"/>
        <v>161.04683199999999</v>
      </c>
    </row>
    <row r="4591" spans="1:12" ht="14.45">
      <c r="A4591" t="s">
        <v>723</v>
      </c>
      <c r="B4591" t="s">
        <v>735</v>
      </c>
      <c r="C4591">
        <v>741999</v>
      </c>
      <c r="D4591" t="s">
        <v>736</v>
      </c>
      <c r="E4591" t="s">
        <v>147</v>
      </c>
      <c r="F4591" t="s">
        <v>292</v>
      </c>
      <c r="G4591" t="str">
        <f t="shared" si="142"/>
        <v>Italy to World</v>
      </c>
      <c r="H4591">
        <v>2017</v>
      </c>
      <c r="I4591" t="s">
        <v>724</v>
      </c>
      <c r="J4591">
        <v>6</v>
      </c>
      <c r="K4591">
        <v>181339.15900000001</v>
      </c>
      <c r="L4591" s="1">
        <f t="shared" si="143"/>
        <v>181.33915900000002</v>
      </c>
    </row>
    <row r="4592" spans="1:12" ht="14.45">
      <c r="A4592" t="s">
        <v>723</v>
      </c>
      <c r="B4592" t="s">
        <v>735</v>
      </c>
      <c r="C4592">
        <v>741999</v>
      </c>
      <c r="D4592" t="s">
        <v>736</v>
      </c>
      <c r="E4592" t="s">
        <v>670</v>
      </c>
      <c r="F4592" t="s">
        <v>670</v>
      </c>
      <c r="G4592" t="str">
        <f t="shared" si="142"/>
        <v>Italy to EU27</v>
      </c>
      <c r="H4592">
        <v>2012</v>
      </c>
      <c r="I4592" t="s">
        <v>724</v>
      </c>
      <c r="J4592">
        <v>6</v>
      </c>
      <c r="K4592">
        <v>117138.95699999999</v>
      </c>
      <c r="L4592" s="1">
        <f t="shared" si="143"/>
        <v>117.13895699999999</v>
      </c>
    </row>
    <row r="4593" spans="1:12" ht="14.45">
      <c r="A4593" t="s">
        <v>723</v>
      </c>
      <c r="B4593" t="s">
        <v>735</v>
      </c>
      <c r="C4593">
        <v>741999</v>
      </c>
      <c r="D4593" t="s">
        <v>736</v>
      </c>
      <c r="E4593" t="s">
        <v>670</v>
      </c>
      <c r="F4593" t="s">
        <v>670</v>
      </c>
      <c r="G4593" t="str">
        <f t="shared" si="142"/>
        <v>Italy to EU27</v>
      </c>
      <c r="H4593">
        <v>2013</v>
      </c>
      <c r="I4593" t="s">
        <v>724</v>
      </c>
      <c r="J4593">
        <v>6</v>
      </c>
      <c r="K4593">
        <v>121613.266</v>
      </c>
      <c r="L4593" s="1">
        <f t="shared" si="143"/>
        <v>121.61326600000001</v>
      </c>
    </row>
    <row r="4594" spans="1:12" ht="14.45">
      <c r="A4594" t="s">
        <v>723</v>
      </c>
      <c r="B4594" t="s">
        <v>735</v>
      </c>
      <c r="C4594">
        <v>741999</v>
      </c>
      <c r="D4594" t="s">
        <v>736</v>
      </c>
      <c r="E4594" t="s">
        <v>670</v>
      </c>
      <c r="F4594" t="s">
        <v>670</v>
      </c>
      <c r="G4594" t="str">
        <f t="shared" si="142"/>
        <v>Italy to EU27</v>
      </c>
      <c r="H4594">
        <v>2014</v>
      </c>
      <c r="I4594" t="s">
        <v>724</v>
      </c>
      <c r="J4594">
        <v>6</v>
      </c>
      <c r="K4594">
        <v>125714.944</v>
      </c>
      <c r="L4594" s="1">
        <f t="shared" si="143"/>
        <v>125.714944</v>
      </c>
    </row>
    <row r="4595" spans="1:12" ht="14.45">
      <c r="A4595" t="s">
        <v>723</v>
      </c>
      <c r="B4595" t="s">
        <v>735</v>
      </c>
      <c r="C4595">
        <v>741999</v>
      </c>
      <c r="D4595" t="s">
        <v>736</v>
      </c>
      <c r="E4595" t="s">
        <v>670</v>
      </c>
      <c r="F4595" t="s">
        <v>670</v>
      </c>
      <c r="G4595" t="str">
        <f t="shared" si="142"/>
        <v>Italy to EU27</v>
      </c>
      <c r="H4595">
        <v>2015</v>
      </c>
      <c r="I4595" t="s">
        <v>724</v>
      </c>
      <c r="J4595">
        <v>6</v>
      </c>
      <c r="K4595">
        <v>107272.111</v>
      </c>
      <c r="L4595" s="1">
        <f t="shared" si="143"/>
        <v>107.27211100000001</v>
      </c>
    </row>
    <row r="4596" spans="1:12" ht="14.45">
      <c r="A4596" t="s">
        <v>723</v>
      </c>
      <c r="B4596" t="s">
        <v>735</v>
      </c>
      <c r="C4596">
        <v>741999</v>
      </c>
      <c r="D4596" t="s">
        <v>736</v>
      </c>
      <c r="E4596" t="s">
        <v>670</v>
      </c>
      <c r="F4596" t="s">
        <v>670</v>
      </c>
      <c r="G4596" t="str">
        <f t="shared" si="142"/>
        <v>Italy to EU27</v>
      </c>
      <c r="H4596">
        <v>2016</v>
      </c>
      <c r="I4596" t="s">
        <v>724</v>
      </c>
      <c r="J4596">
        <v>6</v>
      </c>
      <c r="K4596">
        <v>107407.499</v>
      </c>
      <c r="L4596" s="1">
        <f t="shared" si="143"/>
        <v>107.407499</v>
      </c>
    </row>
    <row r="4597" spans="1:12" ht="14.45">
      <c r="A4597" t="s">
        <v>723</v>
      </c>
      <c r="B4597" t="s">
        <v>735</v>
      </c>
      <c r="C4597">
        <v>741999</v>
      </c>
      <c r="D4597" t="s">
        <v>736</v>
      </c>
      <c r="E4597" t="s">
        <v>670</v>
      </c>
      <c r="F4597" t="s">
        <v>670</v>
      </c>
      <c r="G4597" t="str">
        <f t="shared" si="142"/>
        <v>Italy to EU27</v>
      </c>
      <c r="H4597">
        <v>2017</v>
      </c>
      <c r="I4597" t="s">
        <v>724</v>
      </c>
      <c r="J4597">
        <v>6</v>
      </c>
      <c r="K4597">
        <v>129365.974</v>
      </c>
      <c r="L4597" s="1">
        <f t="shared" si="143"/>
        <v>129.36597399999999</v>
      </c>
    </row>
    <row r="4598" spans="1:12" ht="14.45">
      <c r="A4598" t="s">
        <v>723</v>
      </c>
      <c r="B4598" t="s">
        <v>735</v>
      </c>
      <c r="C4598">
        <v>761100</v>
      </c>
      <c r="D4598" t="s">
        <v>736</v>
      </c>
      <c r="E4598" t="s">
        <v>147</v>
      </c>
      <c r="F4598" t="s">
        <v>292</v>
      </c>
      <c r="G4598" t="str">
        <f t="shared" si="142"/>
        <v>Italy to World</v>
      </c>
      <c r="H4598">
        <v>2012</v>
      </c>
      <c r="I4598" t="s">
        <v>724</v>
      </c>
      <c r="J4598">
        <v>6</v>
      </c>
      <c r="K4598">
        <v>8345.6910000000007</v>
      </c>
      <c r="L4598" s="1">
        <f t="shared" si="143"/>
        <v>8.3456910000000004</v>
      </c>
    </row>
    <row r="4599" spans="1:12" ht="14.45">
      <c r="A4599" t="s">
        <v>723</v>
      </c>
      <c r="B4599" t="s">
        <v>735</v>
      </c>
      <c r="C4599">
        <v>761100</v>
      </c>
      <c r="D4599" t="s">
        <v>736</v>
      </c>
      <c r="E4599" t="s">
        <v>147</v>
      </c>
      <c r="F4599" t="s">
        <v>292</v>
      </c>
      <c r="G4599" t="str">
        <f t="shared" si="142"/>
        <v>Italy to World</v>
      </c>
      <c r="H4599">
        <v>2013</v>
      </c>
      <c r="I4599" t="s">
        <v>724</v>
      </c>
      <c r="J4599">
        <v>6</v>
      </c>
      <c r="K4599">
        <v>18443.628000000001</v>
      </c>
      <c r="L4599" s="1">
        <f t="shared" si="143"/>
        <v>18.443628</v>
      </c>
    </row>
    <row r="4600" spans="1:12" ht="14.45">
      <c r="A4600" t="s">
        <v>723</v>
      </c>
      <c r="B4600" t="s">
        <v>735</v>
      </c>
      <c r="C4600">
        <v>761100</v>
      </c>
      <c r="D4600" t="s">
        <v>736</v>
      </c>
      <c r="E4600" t="s">
        <v>147</v>
      </c>
      <c r="F4600" t="s">
        <v>292</v>
      </c>
      <c r="G4600" t="str">
        <f t="shared" si="142"/>
        <v>Italy to World</v>
      </c>
      <c r="H4600">
        <v>2014</v>
      </c>
      <c r="I4600" t="s">
        <v>724</v>
      </c>
      <c r="J4600">
        <v>6</v>
      </c>
      <c r="K4600">
        <v>19931.833999999999</v>
      </c>
      <c r="L4600" s="1">
        <f t="shared" si="143"/>
        <v>19.931833999999998</v>
      </c>
    </row>
    <row r="4601" spans="1:12" ht="14.45">
      <c r="A4601" t="s">
        <v>723</v>
      </c>
      <c r="B4601" t="s">
        <v>735</v>
      </c>
      <c r="C4601">
        <v>761100</v>
      </c>
      <c r="D4601" t="s">
        <v>736</v>
      </c>
      <c r="E4601" t="s">
        <v>147</v>
      </c>
      <c r="F4601" t="s">
        <v>292</v>
      </c>
      <c r="G4601" t="str">
        <f t="shared" si="142"/>
        <v>Italy to World</v>
      </c>
      <c r="H4601">
        <v>2015</v>
      </c>
      <c r="I4601" t="s">
        <v>724</v>
      </c>
      <c r="J4601">
        <v>6</v>
      </c>
      <c r="K4601">
        <v>20265.564999999999</v>
      </c>
      <c r="L4601" s="1">
        <f t="shared" si="143"/>
        <v>20.265564999999999</v>
      </c>
    </row>
    <row r="4602" spans="1:12" ht="14.45">
      <c r="A4602" t="s">
        <v>723</v>
      </c>
      <c r="B4602" t="s">
        <v>735</v>
      </c>
      <c r="C4602">
        <v>761100</v>
      </c>
      <c r="D4602" t="s">
        <v>736</v>
      </c>
      <c r="E4602" t="s">
        <v>147</v>
      </c>
      <c r="F4602" t="s">
        <v>292</v>
      </c>
      <c r="G4602" t="str">
        <f t="shared" si="142"/>
        <v>Italy to World</v>
      </c>
      <c r="H4602">
        <v>2016</v>
      </c>
      <c r="I4602" t="s">
        <v>724</v>
      </c>
      <c r="J4602">
        <v>6</v>
      </c>
      <c r="K4602">
        <v>15865.056</v>
      </c>
      <c r="L4602" s="1">
        <f t="shared" si="143"/>
        <v>15.865056000000001</v>
      </c>
    </row>
    <row r="4603" spans="1:12" ht="14.45">
      <c r="A4603" t="s">
        <v>723</v>
      </c>
      <c r="B4603" t="s">
        <v>735</v>
      </c>
      <c r="C4603">
        <v>761100</v>
      </c>
      <c r="D4603" t="s">
        <v>736</v>
      </c>
      <c r="E4603" t="s">
        <v>147</v>
      </c>
      <c r="F4603" t="s">
        <v>292</v>
      </c>
      <c r="G4603" t="str">
        <f t="shared" si="142"/>
        <v>Italy to World</v>
      </c>
      <c r="H4603">
        <v>2017</v>
      </c>
      <c r="I4603" t="s">
        <v>724</v>
      </c>
      <c r="J4603">
        <v>6</v>
      </c>
      <c r="K4603">
        <v>8458.58</v>
      </c>
      <c r="L4603" s="1">
        <f t="shared" si="143"/>
        <v>8.4585799999999995</v>
      </c>
    </row>
    <row r="4604" spans="1:12" ht="14.45">
      <c r="A4604" t="s">
        <v>723</v>
      </c>
      <c r="B4604" t="s">
        <v>735</v>
      </c>
      <c r="C4604">
        <v>761100</v>
      </c>
      <c r="D4604" t="s">
        <v>736</v>
      </c>
      <c r="E4604" t="s">
        <v>670</v>
      </c>
      <c r="F4604" t="s">
        <v>670</v>
      </c>
      <c r="G4604" t="str">
        <f t="shared" si="142"/>
        <v>Italy to EU27</v>
      </c>
      <c r="H4604">
        <v>2012</v>
      </c>
      <c r="I4604" t="s">
        <v>724</v>
      </c>
      <c r="J4604">
        <v>6</v>
      </c>
      <c r="K4604">
        <v>4378.5529999999999</v>
      </c>
      <c r="L4604" s="1">
        <f t="shared" si="143"/>
        <v>4.3785530000000001</v>
      </c>
    </row>
    <row r="4605" spans="1:12" ht="14.45">
      <c r="A4605" t="s">
        <v>723</v>
      </c>
      <c r="B4605" t="s">
        <v>735</v>
      </c>
      <c r="C4605">
        <v>761100</v>
      </c>
      <c r="D4605" t="s">
        <v>736</v>
      </c>
      <c r="E4605" t="s">
        <v>670</v>
      </c>
      <c r="F4605" t="s">
        <v>670</v>
      </c>
      <c r="G4605" t="str">
        <f t="shared" si="142"/>
        <v>Italy to EU27</v>
      </c>
      <c r="H4605">
        <v>2013</v>
      </c>
      <c r="I4605" t="s">
        <v>724</v>
      </c>
      <c r="J4605">
        <v>6</v>
      </c>
      <c r="K4605">
        <v>4742.0259999999998</v>
      </c>
      <c r="L4605" s="1">
        <f t="shared" si="143"/>
        <v>4.7420260000000001</v>
      </c>
    </row>
    <row r="4606" spans="1:12" ht="14.45">
      <c r="A4606" t="s">
        <v>723</v>
      </c>
      <c r="B4606" t="s">
        <v>735</v>
      </c>
      <c r="C4606">
        <v>761100</v>
      </c>
      <c r="D4606" t="s">
        <v>736</v>
      </c>
      <c r="E4606" t="s">
        <v>670</v>
      </c>
      <c r="F4606" t="s">
        <v>670</v>
      </c>
      <c r="G4606" t="str">
        <f t="shared" si="142"/>
        <v>Italy to EU27</v>
      </c>
      <c r="H4606">
        <v>2014</v>
      </c>
      <c r="I4606" t="s">
        <v>724</v>
      </c>
      <c r="J4606">
        <v>6</v>
      </c>
      <c r="K4606">
        <v>10312.501</v>
      </c>
      <c r="L4606" s="1">
        <f t="shared" si="143"/>
        <v>10.312501000000001</v>
      </c>
    </row>
    <row r="4607" spans="1:12" ht="14.45">
      <c r="A4607" t="s">
        <v>723</v>
      </c>
      <c r="B4607" t="s">
        <v>735</v>
      </c>
      <c r="C4607">
        <v>761100</v>
      </c>
      <c r="D4607" t="s">
        <v>736</v>
      </c>
      <c r="E4607" t="s">
        <v>670</v>
      </c>
      <c r="F4607" t="s">
        <v>670</v>
      </c>
      <c r="G4607" t="str">
        <f t="shared" si="142"/>
        <v>Italy to EU27</v>
      </c>
      <c r="H4607">
        <v>2015</v>
      </c>
      <c r="I4607" t="s">
        <v>724</v>
      </c>
      <c r="J4607">
        <v>6</v>
      </c>
      <c r="K4607">
        <v>13560.63</v>
      </c>
      <c r="L4607" s="1">
        <f t="shared" si="143"/>
        <v>13.56063</v>
      </c>
    </row>
    <row r="4608" spans="1:12" ht="14.45">
      <c r="A4608" t="s">
        <v>723</v>
      </c>
      <c r="B4608" t="s">
        <v>735</v>
      </c>
      <c r="C4608">
        <v>761100</v>
      </c>
      <c r="D4608" t="s">
        <v>736</v>
      </c>
      <c r="E4608" t="s">
        <v>670</v>
      </c>
      <c r="F4608" t="s">
        <v>670</v>
      </c>
      <c r="G4608" t="str">
        <f t="shared" si="142"/>
        <v>Italy to EU27</v>
      </c>
      <c r="H4608">
        <v>2016</v>
      </c>
      <c r="I4608" t="s">
        <v>724</v>
      </c>
      <c r="J4608">
        <v>6</v>
      </c>
      <c r="K4608">
        <v>6288.451</v>
      </c>
      <c r="L4608" s="1">
        <f t="shared" si="143"/>
        <v>6.2884510000000002</v>
      </c>
    </row>
    <row r="4609" spans="1:12" ht="14.45">
      <c r="A4609" t="s">
        <v>723</v>
      </c>
      <c r="B4609" t="s">
        <v>735</v>
      </c>
      <c r="C4609">
        <v>761100</v>
      </c>
      <c r="D4609" t="s">
        <v>736</v>
      </c>
      <c r="E4609" t="s">
        <v>670</v>
      </c>
      <c r="F4609" t="s">
        <v>670</v>
      </c>
      <c r="G4609" t="str">
        <f t="shared" si="142"/>
        <v>Italy to EU27</v>
      </c>
      <c r="H4609">
        <v>2017</v>
      </c>
      <c r="I4609" t="s">
        <v>724</v>
      </c>
      <c r="J4609">
        <v>6</v>
      </c>
      <c r="K4609">
        <v>4570.7849999999999</v>
      </c>
      <c r="L4609" s="1">
        <f t="shared" si="143"/>
        <v>4.5707849999999999</v>
      </c>
    </row>
    <row r="4610" spans="1:12" ht="14.45">
      <c r="A4610" t="s">
        <v>723</v>
      </c>
      <c r="B4610" t="s">
        <v>735</v>
      </c>
      <c r="C4610">
        <v>8405</v>
      </c>
      <c r="D4610" t="s">
        <v>736</v>
      </c>
      <c r="E4610" t="s">
        <v>147</v>
      </c>
      <c r="F4610" t="s">
        <v>292</v>
      </c>
      <c r="G4610" t="str">
        <f t="shared" si="142"/>
        <v>Italy to World</v>
      </c>
      <c r="H4610">
        <v>2012</v>
      </c>
      <c r="I4610" t="s">
        <v>724</v>
      </c>
      <c r="J4610">
        <v>6</v>
      </c>
      <c r="K4610">
        <v>38900.747000000003</v>
      </c>
      <c r="L4610" s="1">
        <f t="shared" si="143"/>
        <v>38.900747000000003</v>
      </c>
    </row>
    <row r="4611" spans="1:12" ht="14.45">
      <c r="A4611" t="s">
        <v>723</v>
      </c>
      <c r="B4611" t="s">
        <v>735</v>
      </c>
      <c r="C4611">
        <v>8405</v>
      </c>
      <c r="D4611" t="s">
        <v>736</v>
      </c>
      <c r="E4611" t="s">
        <v>147</v>
      </c>
      <c r="F4611" t="s">
        <v>292</v>
      </c>
      <c r="G4611" t="str">
        <f t="shared" si="142"/>
        <v>Italy to World</v>
      </c>
      <c r="H4611">
        <v>2013</v>
      </c>
      <c r="I4611" t="s">
        <v>724</v>
      </c>
      <c r="J4611">
        <v>6</v>
      </c>
      <c r="K4611">
        <v>33162.402000000002</v>
      </c>
      <c r="L4611" s="1">
        <f t="shared" si="143"/>
        <v>33.162402</v>
      </c>
    </row>
    <row r="4612" spans="1:12" ht="14.45">
      <c r="A4612" t="s">
        <v>723</v>
      </c>
      <c r="B4612" t="s">
        <v>735</v>
      </c>
      <c r="C4612">
        <v>8405</v>
      </c>
      <c r="D4612" t="s">
        <v>736</v>
      </c>
      <c r="E4612" t="s">
        <v>147</v>
      </c>
      <c r="F4612" t="s">
        <v>292</v>
      </c>
      <c r="G4612" t="str">
        <f t="shared" si="142"/>
        <v>Italy to World</v>
      </c>
      <c r="H4612">
        <v>2014</v>
      </c>
      <c r="I4612" t="s">
        <v>724</v>
      </c>
      <c r="J4612">
        <v>6</v>
      </c>
      <c r="K4612">
        <v>43441.858</v>
      </c>
      <c r="L4612" s="1">
        <f t="shared" si="143"/>
        <v>43.441858000000003</v>
      </c>
    </row>
    <row r="4613" spans="1:12" ht="14.45">
      <c r="A4613" t="s">
        <v>723</v>
      </c>
      <c r="B4613" t="s">
        <v>735</v>
      </c>
      <c r="C4613">
        <v>8405</v>
      </c>
      <c r="D4613" t="s">
        <v>736</v>
      </c>
      <c r="E4613" t="s">
        <v>147</v>
      </c>
      <c r="F4613" t="s">
        <v>292</v>
      </c>
      <c r="G4613" t="str">
        <f t="shared" si="142"/>
        <v>Italy to World</v>
      </c>
      <c r="H4613">
        <v>2015</v>
      </c>
      <c r="I4613" t="s">
        <v>724</v>
      </c>
      <c r="J4613">
        <v>6</v>
      </c>
      <c r="K4613">
        <v>33031.158000000003</v>
      </c>
      <c r="L4613" s="1">
        <f t="shared" si="143"/>
        <v>33.031158000000005</v>
      </c>
    </row>
    <row r="4614" spans="1:12" ht="14.45">
      <c r="A4614" t="s">
        <v>723</v>
      </c>
      <c r="B4614" t="s">
        <v>735</v>
      </c>
      <c r="C4614">
        <v>8405</v>
      </c>
      <c r="D4614" t="s">
        <v>736</v>
      </c>
      <c r="E4614" t="s">
        <v>147</v>
      </c>
      <c r="F4614" t="s">
        <v>292</v>
      </c>
      <c r="G4614" t="str">
        <f t="shared" si="142"/>
        <v>Italy to World</v>
      </c>
      <c r="H4614">
        <v>2016</v>
      </c>
      <c r="I4614" t="s">
        <v>724</v>
      </c>
      <c r="J4614">
        <v>6</v>
      </c>
      <c r="K4614">
        <v>40528.771999999997</v>
      </c>
      <c r="L4614" s="1">
        <f t="shared" si="143"/>
        <v>40.528771999999996</v>
      </c>
    </row>
    <row r="4615" spans="1:12" ht="14.45">
      <c r="A4615" t="s">
        <v>723</v>
      </c>
      <c r="B4615" t="s">
        <v>735</v>
      </c>
      <c r="C4615">
        <v>8405</v>
      </c>
      <c r="D4615" t="s">
        <v>736</v>
      </c>
      <c r="E4615" t="s">
        <v>147</v>
      </c>
      <c r="F4615" t="s">
        <v>292</v>
      </c>
      <c r="G4615" t="str">
        <f t="shared" si="142"/>
        <v>Italy to World</v>
      </c>
      <c r="H4615">
        <v>2017</v>
      </c>
      <c r="I4615" t="s">
        <v>724</v>
      </c>
      <c r="J4615">
        <v>6</v>
      </c>
      <c r="K4615">
        <v>40609.548999999999</v>
      </c>
      <c r="L4615" s="1">
        <f t="shared" si="143"/>
        <v>40.609549000000001</v>
      </c>
    </row>
    <row r="4616" spans="1:12" ht="14.45">
      <c r="A4616" t="s">
        <v>723</v>
      </c>
      <c r="B4616" t="s">
        <v>735</v>
      </c>
      <c r="C4616">
        <v>8405</v>
      </c>
      <c r="D4616" t="s">
        <v>736</v>
      </c>
      <c r="E4616" t="s">
        <v>670</v>
      </c>
      <c r="F4616" t="s">
        <v>670</v>
      </c>
      <c r="G4616" t="str">
        <f t="shared" si="142"/>
        <v>Italy to EU27</v>
      </c>
      <c r="H4616">
        <v>2012</v>
      </c>
      <c r="I4616" t="s">
        <v>724</v>
      </c>
      <c r="J4616">
        <v>6</v>
      </c>
      <c r="K4616">
        <v>8937.5769999999993</v>
      </c>
      <c r="L4616" s="1">
        <f t="shared" si="143"/>
        <v>8.9375769999999992</v>
      </c>
    </row>
    <row r="4617" spans="1:12" ht="14.45">
      <c r="A4617" t="s">
        <v>723</v>
      </c>
      <c r="B4617" t="s">
        <v>735</v>
      </c>
      <c r="C4617">
        <v>8405</v>
      </c>
      <c r="D4617" t="s">
        <v>736</v>
      </c>
      <c r="E4617" t="s">
        <v>670</v>
      </c>
      <c r="F4617" t="s">
        <v>670</v>
      </c>
      <c r="G4617" t="str">
        <f t="shared" ref="G4617:G4680" si="144">CONCATENATE(D4617, " to ", F4617)</f>
        <v>Italy to EU27</v>
      </c>
      <c r="H4617">
        <v>2013</v>
      </c>
      <c r="I4617" t="s">
        <v>724</v>
      </c>
      <c r="J4617">
        <v>6</v>
      </c>
      <c r="K4617">
        <v>9683.5689999999995</v>
      </c>
      <c r="L4617" s="1">
        <f t="shared" ref="L4617:L4680" si="145">K4617/1000</f>
        <v>9.6835690000000003</v>
      </c>
    </row>
    <row r="4618" spans="1:12" ht="14.45">
      <c r="A4618" t="s">
        <v>723</v>
      </c>
      <c r="B4618" t="s">
        <v>735</v>
      </c>
      <c r="C4618">
        <v>8405</v>
      </c>
      <c r="D4618" t="s">
        <v>736</v>
      </c>
      <c r="E4618" t="s">
        <v>670</v>
      </c>
      <c r="F4618" t="s">
        <v>670</v>
      </c>
      <c r="G4618" t="str">
        <f t="shared" si="144"/>
        <v>Italy to EU27</v>
      </c>
      <c r="H4618">
        <v>2014</v>
      </c>
      <c r="I4618" t="s">
        <v>724</v>
      </c>
      <c r="J4618">
        <v>6</v>
      </c>
      <c r="K4618">
        <v>11109.281000000001</v>
      </c>
      <c r="L4618" s="1">
        <f t="shared" si="145"/>
        <v>11.109281000000001</v>
      </c>
    </row>
    <row r="4619" spans="1:12" ht="14.45">
      <c r="A4619" t="s">
        <v>723</v>
      </c>
      <c r="B4619" t="s">
        <v>735</v>
      </c>
      <c r="C4619">
        <v>8405</v>
      </c>
      <c r="D4619" t="s">
        <v>736</v>
      </c>
      <c r="E4619" t="s">
        <v>670</v>
      </c>
      <c r="F4619" t="s">
        <v>670</v>
      </c>
      <c r="G4619" t="str">
        <f t="shared" si="144"/>
        <v>Italy to EU27</v>
      </c>
      <c r="H4619">
        <v>2015</v>
      </c>
      <c r="I4619" t="s">
        <v>724</v>
      </c>
      <c r="J4619">
        <v>6</v>
      </c>
      <c r="K4619">
        <v>6780.3130000000001</v>
      </c>
      <c r="L4619" s="1">
        <f t="shared" si="145"/>
        <v>6.7803130000000005</v>
      </c>
    </row>
    <row r="4620" spans="1:12" ht="14.45">
      <c r="A4620" t="s">
        <v>723</v>
      </c>
      <c r="B4620" t="s">
        <v>735</v>
      </c>
      <c r="C4620">
        <v>8405</v>
      </c>
      <c r="D4620" t="s">
        <v>736</v>
      </c>
      <c r="E4620" t="s">
        <v>670</v>
      </c>
      <c r="F4620" t="s">
        <v>670</v>
      </c>
      <c r="G4620" t="str">
        <f t="shared" si="144"/>
        <v>Italy to EU27</v>
      </c>
      <c r="H4620">
        <v>2016</v>
      </c>
      <c r="I4620" t="s">
        <v>724</v>
      </c>
      <c r="J4620">
        <v>6</v>
      </c>
      <c r="K4620">
        <v>6113.107</v>
      </c>
      <c r="L4620" s="1">
        <f t="shared" si="145"/>
        <v>6.1131070000000003</v>
      </c>
    </row>
    <row r="4621" spans="1:12" ht="14.45">
      <c r="A4621" t="s">
        <v>723</v>
      </c>
      <c r="B4621" t="s">
        <v>735</v>
      </c>
      <c r="C4621">
        <v>8405</v>
      </c>
      <c r="D4621" t="s">
        <v>736</v>
      </c>
      <c r="E4621" t="s">
        <v>670</v>
      </c>
      <c r="F4621" t="s">
        <v>670</v>
      </c>
      <c r="G4621" t="str">
        <f t="shared" si="144"/>
        <v>Italy to EU27</v>
      </c>
      <c r="H4621">
        <v>2017</v>
      </c>
      <c r="I4621" t="s">
        <v>724</v>
      </c>
      <c r="J4621">
        <v>6</v>
      </c>
      <c r="K4621">
        <v>12977.151</v>
      </c>
      <c r="L4621" s="1">
        <f t="shared" si="145"/>
        <v>12.977150999999999</v>
      </c>
    </row>
    <row r="4622" spans="1:12" ht="14.45">
      <c r="A4622" t="s">
        <v>723</v>
      </c>
      <c r="B4622" t="s">
        <v>735</v>
      </c>
      <c r="C4622">
        <v>841931</v>
      </c>
      <c r="D4622" t="s">
        <v>736</v>
      </c>
      <c r="E4622" t="s">
        <v>147</v>
      </c>
      <c r="F4622" t="s">
        <v>292</v>
      </c>
      <c r="G4622" t="str">
        <f t="shared" si="144"/>
        <v>Italy to World</v>
      </c>
      <c r="H4622">
        <v>2012</v>
      </c>
      <c r="I4622" t="s">
        <v>724</v>
      </c>
      <c r="J4622">
        <v>6</v>
      </c>
      <c r="K4622">
        <v>58788.76</v>
      </c>
      <c r="L4622" s="1">
        <f t="shared" si="145"/>
        <v>58.788760000000003</v>
      </c>
    </row>
    <row r="4623" spans="1:12" ht="14.45">
      <c r="A4623" t="s">
        <v>723</v>
      </c>
      <c r="B4623" t="s">
        <v>735</v>
      </c>
      <c r="C4623">
        <v>841931</v>
      </c>
      <c r="D4623" t="s">
        <v>736</v>
      </c>
      <c r="E4623" t="s">
        <v>147</v>
      </c>
      <c r="F4623" t="s">
        <v>292</v>
      </c>
      <c r="G4623" t="str">
        <f t="shared" si="144"/>
        <v>Italy to World</v>
      </c>
      <c r="H4623">
        <v>2013</v>
      </c>
      <c r="I4623" t="s">
        <v>724</v>
      </c>
      <c r="J4623">
        <v>6</v>
      </c>
      <c r="K4623">
        <v>69014.182000000001</v>
      </c>
      <c r="L4623" s="1">
        <f t="shared" si="145"/>
        <v>69.014182000000005</v>
      </c>
    </row>
    <row r="4624" spans="1:12" ht="14.45">
      <c r="A4624" t="s">
        <v>723</v>
      </c>
      <c r="B4624" t="s">
        <v>735</v>
      </c>
      <c r="C4624">
        <v>841931</v>
      </c>
      <c r="D4624" t="s">
        <v>736</v>
      </c>
      <c r="E4624" t="s">
        <v>147</v>
      </c>
      <c r="F4624" t="s">
        <v>292</v>
      </c>
      <c r="G4624" t="str">
        <f t="shared" si="144"/>
        <v>Italy to World</v>
      </c>
      <c r="H4624">
        <v>2014</v>
      </c>
      <c r="I4624" t="s">
        <v>724</v>
      </c>
      <c r="J4624">
        <v>6</v>
      </c>
      <c r="K4624">
        <v>63688.055</v>
      </c>
      <c r="L4624" s="1">
        <f t="shared" si="145"/>
        <v>63.688054999999999</v>
      </c>
    </row>
    <row r="4625" spans="1:12" ht="14.45">
      <c r="A4625" t="s">
        <v>723</v>
      </c>
      <c r="B4625" t="s">
        <v>735</v>
      </c>
      <c r="C4625">
        <v>841931</v>
      </c>
      <c r="D4625" t="s">
        <v>736</v>
      </c>
      <c r="E4625" t="s">
        <v>147</v>
      </c>
      <c r="F4625" t="s">
        <v>292</v>
      </c>
      <c r="G4625" t="str">
        <f t="shared" si="144"/>
        <v>Italy to World</v>
      </c>
      <c r="H4625">
        <v>2015</v>
      </c>
      <c r="I4625" t="s">
        <v>724</v>
      </c>
      <c r="J4625">
        <v>6</v>
      </c>
      <c r="K4625">
        <v>42587.294000000002</v>
      </c>
      <c r="L4625" s="1">
        <f t="shared" si="145"/>
        <v>42.587294</v>
      </c>
    </row>
    <row r="4626" spans="1:12" ht="14.45">
      <c r="A4626" t="s">
        <v>723</v>
      </c>
      <c r="B4626" t="s">
        <v>735</v>
      </c>
      <c r="C4626">
        <v>841931</v>
      </c>
      <c r="D4626" t="s">
        <v>736</v>
      </c>
      <c r="E4626" t="s">
        <v>147</v>
      </c>
      <c r="F4626" t="s">
        <v>292</v>
      </c>
      <c r="G4626" t="str">
        <f t="shared" si="144"/>
        <v>Italy to World</v>
      </c>
      <c r="H4626">
        <v>2016</v>
      </c>
      <c r="I4626" t="s">
        <v>724</v>
      </c>
      <c r="J4626">
        <v>6</v>
      </c>
      <c r="K4626">
        <v>57009.478999999999</v>
      </c>
      <c r="L4626" s="1">
        <f t="shared" si="145"/>
        <v>57.009478999999999</v>
      </c>
    </row>
    <row r="4627" spans="1:12" ht="14.45">
      <c r="A4627" t="s">
        <v>723</v>
      </c>
      <c r="B4627" t="s">
        <v>735</v>
      </c>
      <c r="C4627">
        <v>841931</v>
      </c>
      <c r="D4627" t="s">
        <v>736</v>
      </c>
      <c r="E4627" t="s">
        <v>147</v>
      </c>
      <c r="F4627" t="s">
        <v>292</v>
      </c>
      <c r="G4627" t="str">
        <f t="shared" si="144"/>
        <v>Italy to World</v>
      </c>
      <c r="H4627">
        <v>2017</v>
      </c>
      <c r="I4627" t="s">
        <v>724</v>
      </c>
      <c r="J4627">
        <v>6</v>
      </c>
      <c r="K4627">
        <v>51644.648999999998</v>
      </c>
      <c r="L4627" s="1">
        <f t="shared" si="145"/>
        <v>51.644649000000001</v>
      </c>
    </row>
    <row r="4628" spans="1:12" ht="14.45">
      <c r="A4628" t="s">
        <v>723</v>
      </c>
      <c r="B4628" t="s">
        <v>735</v>
      </c>
      <c r="C4628">
        <v>841931</v>
      </c>
      <c r="D4628" t="s">
        <v>736</v>
      </c>
      <c r="E4628" t="s">
        <v>670</v>
      </c>
      <c r="F4628" t="s">
        <v>670</v>
      </c>
      <c r="G4628" t="str">
        <f t="shared" si="144"/>
        <v>Italy to EU27</v>
      </c>
      <c r="H4628">
        <v>2012</v>
      </c>
      <c r="I4628" t="s">
        <v>724</v>
      </c>
      <c r="J4628">
        <v>6</v>
      </c>
      <c r="K4628">
        <v>26098.151999999998</v>
      </c>
      <c r="L4628" s="1">
        <f t="shared" si="145"/>
        <v>26.098151999999999</v>
      </c>
    </row>
    <row r="4629" spans="1:12" ht="14.45">
      <c r="A4629" t="s">
        <v>723</v>
      </c>
      <c r="B4629" t="s">
        <v>735</v>
      </c>
      <c r="C4629">
        <v>841931</v>
      </c>
      <c r="D4629" t="s">
        <v>736</v>
      </c>
      <c r="E4629" t="s">
        <v>670</v>
      </c>
      <c r="F4629" t="s">
        <v>670</v>
      </c>
      <c r="G4629" t="str">
        <f t="shared" si="144"/>
        <v>Italy to EU27</v>
      </c>
      <c r="H4629">
        <v>2013</v>
      </c>
      <c r="I4629" t="s">
        <v>724</v>
      </c>
      <c r="J4629">
        <v>6</v>
      </c>
      <c r="K4629">
        <v>30436.566999999999</v>
      </c>
      <c r="L4629" s="1">
        <f t="shared" si="145"/>
        <v>30.436567</v>
      </c>
    </row>
    <row r="4630" spans="1:12" ht="14.45">
      <c r="A4630" t="s">
        <v>723</v>
      </c>
      <c r="B4630" t="s">
        <v>735</v>
      </c>
      <c r="C4630">
        <v>841931</v>
      </c>
      <c r="D4630" t="s">
        <v>736</v>
      </c>
      <c r="E4630" t="s">
        <v>670</v>
      </c>
      <c r="F4630" t="s">
        <v>670</v>
      </c>
      <c r="G4630" t="str">
        <f t="shared" si="144"/>
        <v>Italy to EU27</v>
      </c>
      <c r="H4630">
        <v>2014</v>
      </c>
      <c r="I4630" t="s">
        <v>724</v>
      </c>
      <c r="J4630">
        <v>6</v>
      </c>
      <c r="K4630">
        <v>22922.880000000001</v>
      </c>
      <c r="L4630" s="1">
        <f t="shared" si="145"/>
        <v>22.922879999999999</v>
      </c>
    </row>
    <row r="4631" spans="1:12" ht="14.45">
      <c r="A4631" t="s">
        <v>723</v>
      </c>
      <c r="B4631" t="s">
        <v>735</v>
      </c>
      <c r="C4631">
        <v>841931</v>
      </c>
      <c r="D4631" t="s">
        <v>736</v>
      </c>
      <c r="E4631" t="s">
        <v>670</v>
      </c>
      <c r="F4631" t="s">
        <v>670</v>
      </c>
      <c r="G4631" t="str">
        <f t="shared" si="144"/>
        <v>Italy to EU27</v>
      </c>
      <c r="H4631">
        <v>2015</v>
      </c>
      <c r="I4631" t="s">
        <v>724</v>
      </c>
      <c r="J4631">
        <v>6</v>
      </c>
      <c r="K4631">
        <v>20955.882000000001</v>
      </c>
      <c r="L4631" s="1">
        <f t="shared" si="145"/>
        <v>20.955882000000003</v>
      </c>
    </row>
    <row r="4632" spans="1:12" ht="14.45">
      <c r="A4632" t="s">
        <v>723</v>
      </c>
      <c r="B4632" t="s">
        <v>735</v>
      </c>
      <c r="C4632">
        <v>841931</v>
      </c>
      <c r="D4632" t="s">
        <v>736</v>
      </c>
      <c r="E4632" t="s">
        <v>670</v>
      </c>
      <c r="F4632" t="s">
        <v>670</v>
      </c>
      <c r="G4632" t="str">
        <f t="shared" si="144"/>
        <v>Italy to EU27</v>
      </c>
      <c r="H4632">
        <v>2016</v>
      </c>
      <c r="I4632" t="s">
        <v>724</v>
      </c>
      <c r="J4632">
        <v>6</v>
      </c>
      <c r="K4632">
        <v>23628.313999999998</v>
      </c>
      <c r="L4632" s="1">
        <f t="shared" si="145"/>
        <v>23.628314</v>
      </c>
    </row>
    <row r="4633" spans="1:12" ht="14.45">
      <c r="A4633" t="s">
        <v>723</v>
      </c>
      <c r="B4633" t="s">
        <v>735</v>
      </c>
      <c r="C4633">
        <v>841931</v>
      </c>
      <c r="D4633" t="s">
        <v>736</v>
      </c>
      <c r="E4633" t="s">
        <v>670</v>
      </c>
      <c r="F4633" t="s">
        <v>670</v>
      </c>
      <c r="G4633" t="str">
        <f t="shared" si="144"/>
        <v>Italy to EU27</v>
      </c>
      <c r="H4633">
        <v>2017</v>
      </c>
      <c r="I4633" t="s">
        <v>724</v>
      </c>
      <c r="J4633">
        <v>6</v>
      </c>
      <c r="K4633">
        <v>21164.273000000001</v>
      </c>
      <c r="L4633" s="1">
        <f t="shared" si="145"/>
        <v>21.164273000000001</v>
      </c>
    </row>
    <row r="4634" spans="1:12" ht="14.45">
      <c r="A4634" t="s">
        <v>723</v>
      </c>
      <c r="B4634" t="s">
        <v>735</v>
      </c>
      <c r="C4634">
        <v>841940</v>
      </c>
      <c r="D4634" t="s">
        <v>736</v>
      </c>
      <c r="E4634" t="s">
        <v>147</v>
      </c>
      <c r="F4634" t="s">
        <v>292</v>
      </c>
      <c r="G4634" t="str">
        <f t="shared" si="144"/>
        <v>Italy to World</v>
      </c>
      <c r="H4634">
        <v>2012</v>
      </c>
      <c r="I4634" t="s">
        <v>724</v>
      </c>
      <c r="J4634">
        <v>6</v>
      </c>
      <c r="K4634">
        <v>143186.147</v>
      </c>
      <c r="L4634" s="1">
        <f t="shared" si="145"/>
        <v>143.18614700000001</v>
      </c>
    </row>
    <row r="4635" spans="1:12" ht="14.45">
      <c r="A4635" t="s">
        <v>723</v>
      </c>
      <c r="B4635" t="s">
        <v>735</v>
      </c>
      <c r="C4635">
        <v>841940</v>
      </c>
      <c r="D4635" t="s">
        <v>736</v>
      </c>
      <c r="E4635" t="s">
        <v>147</v>
      </c>
      <c r="F4635" t="s">
        <v>292</v>
      </c>
      <c r="G4635" t="str">
        <f t="shared" si="144"/>
        <v>Italy to World</v>
      </c>
      <c r="H4635">
        <v>2013</v>
      </c>
      <c r="I4635" t="s">
        <v>724</v>
      </c>
      <c r="J4635">
        <v>6</v>
      </c>
      <c r="K4635">
        <v>120958.851</v>
      </c>
      <c r="L4635" s="1">
        <f t="shared" si="145"/>
        <v>120.958851</v>
      </c>
    </row>
    <row r="4636" spans="1:12" ht="14.45">
      <c r="A4636" t="s">
        <v>723</v>
      </c>
      <c r="B4636" t="s">
        <v>735</v>
      </c>
      <c r="C4636">
        <v>841940</v>
      </c>
      <c r="D4636" t="s">
        <v>736</v>
      </c>
      <c r="E4636" t="s">
        <v>147</v>
      </c>
      <c r="F4636" t="s">
        <v>292</v>
      </c>
      <c r="G4636" t="str">
        <f t="shared" si="144"/>
        <v>Italy to World</v>
      </c>
      <c r="H4636">
        <v>2014</v>
      </c>
      <c r="I4636" t="s">
        <v>724</v>
      </c>
      <c r="J4636">
        <v>6</v>
      </c>
      <c r="K4636">
        <v>81339.703999999998</v>
      </c>
      <c r="L4636" s="1">
        <f t="shared" si="145"/>
        <v>81.339703999999998</v>
      </c>
    </row>
    <row r="4637" spans="1:12" ht="14.45">
      <c r="A4637" t="s">
        <v>723</v>
      </c>
      <c r="B4637" t="s">
        <v>735</v>
      </c>
      <c r="C4637">
        <v>841940</v>
      </c>
      <c r="D4637" t="s">
        <v>736</v>
      </c>
      <c r="E4637" t="s">
        <v>147</v>
      </c>
      <c r="F4637" t="s">
        <v>292</v>
      </c>
      <c r="G4637" t="str">
        <f t="shared" si="144"/>
        <v>Italy to World</v>
      </c>
      <c r="H4637">
        <v>2015</v>
      </c>
      <c r="I4637" t="s">
        <v>724</v>
      </c>
      <c r="J4637">
        <v>6</v>
      </c>
      <c r="K4637">
        <v>44458.656999999999</v>
      </c>
      <c r="L4637" s="1">
        <f t="shared" si="145"/>
        <v>44.458657000000002</v>
      </c>
    </row>
    <row r="4638" spans="1:12" ht="14.45">
      <c r="A4638" t="s">
        <v>723</v>
      </c>
      <c r="B4638" t="s">
        <v>735</v>
      </c>
      <c r="C4638">
        <v>841940</v>
      </c>
      <c r="D4638" t="s">
        <v>736</v>
      </c>
      <c r="E4638" t="s">
        <v>147</v>
      </c>
      <c r="F4638" t="s">
        <v>292</v>
      </c>
      <c r="G4638" t="str">
        <f t="shared" si="144"/>
        <v>Italy to World</v>
      </c>
      <c r="H4638">
        <v>2016</v>
      </c>
      <c r="I4638" t="s">
        <v>724</v>
      </c>
      <c r="J4638">
        <v>6</v>
      </c>
      <c r="K4638">
        <v>52241.74</v>
      </c>
      <c r="L4638" s="1">
        <f t="shared" si="145"/>
        <v>52.24174</v>
      </c>
    </row>
    <row r="4639" spans="1:12" ht="14.45">
      <c r="A4639" t="s">
        <v>723</v>
      </c>
      <c r="B4639" t="s">
        <v>735</v>
      </c>
      <c r="C4639">
        <v>841940</v>
      </c>
      <c r="D4639" t="s">
        <v>736</v>
      </c>
      <c r="E4639" t="s">
        <v>147</v>
      </c>
      <c r="F4639" t="s">
        <v>292</v>
      </c>
      <c r="G4639" t="str">
        <f t="shared" si="144"/>
        <v>Italy to World</v>
      </c>
      <c r="H4639">
        <v>2017</v>
      </c>
      <c r="I4639" t="s">
        <v>724</v>
      </c>
      <c r="J4639">
        <v>6</v>
      </c>
      <c r="K4639">
        <v>61102.957000000002</v>
      </c>
      <c r="L4639" s="1">
        <f t="shared" si="145"/>
        <v>61.102957000000004</v>
      </c>
    </row>
    <row r="4640" spans="1:12" ht="14.45">
      <c r="A4640" t="s">
        <v>723</v>
      </c>
      <c r="B4640" t="s">
        <v>735</v>
      </c>
      <c r="C4640">
        <v>841940</v>
      </c>
      <c r="D4640" t="s">
        <v>736</v>
      </c>
      <c r="E4640" t="s">
        <v>670</v>
      </c>
      <c r="F4640" t="s">
        <v>670</v>
      </c>
      <c r="G4640" t="str">
        <f t="shared" si="144"/>
        <v>Italy to EU27</v>
      </c>
      <c r="H4640">
        <v>2012</v>
      </c>
      <c r="I4640" t="s">
        <v>724</v>
      </c>
      <c r="J4640">
        <v>6</v>
      </c>
      <c r="K4640">
        <v>12132.275</v>
      </c>
      <c r="L4640" s="1">
        <f t="shared" si="145"/>
        <v>12.132275</v>
      </c>
    </row>
    <row r="4641" spans="1:12" ht="14.45">
      <c r="A4641" t="s">
        <v>723</v>
      </c>
      <c r="B4641" t="s">
        <v>735</v>
      </c>
      <c r="C4641">
        <v>841940</v>
      </c>
      <c r="D4641" t="s">
        <v>736</v>
      </c>
      <c r="E4641" t="s">
        <v>670</v>
      </c>
      <c r="F4641" t="s">
        <v>670</v>
      </c>
      <c r="G4641" t="str">
        <f t="shared" si="144"/>
        <v>Italy to EU27</v>
      </c>
      <c r="H4641">
        <v>2013</v>
      </c>
      <c r="I4641" t="s">
        <v>724</v>
      </c>
      <c r="J4641">
        <v>6</v>
      </c>
      <c r="K4641">
        <v>11611.254999999999</v>
      </c>
      <c r="L4641" s="1">
        <f t="shared" si="145"/>
        <v>11.611255</v>
      </c>
    </row>
    <row r="4642" spans="1:12" ht="14.45">
      <c r="A4642" t="s">
        <v>723</v>
      </c>
      <c r="B4642" t="s">
        <v>735</v>
      </c>
      <c r="C4642">
        <v>841940</v>
      </c>
      <c r="D4642" t="s">
        <v>736</v>
      </c>
      <c r="E4642" t="s">
        <v>670</v>
      </c>
      <c r="F4642" t="s">
        <v>670</v>
      </c>
      <c r="G4642" t="str">
        <f t="shared" si="144"/>
        <v>Italy to EU27</v>
      </c>
      <c r="H4642">
        <v>2014</v>
      </c>
      <c r="I4642" t="s">
        <v>724</v>
      </c>
      <c r="J4642">
        <v>6</v>
      </c>
      <c r="K4642">
        <v>23091.278999999999</v>
      </c>
      <c r="L4642" s="1">
        <f t="shared" si="145"/>
        <v>23.091279</v>
      </c>
    </row>
    <row r="4643" spans="1:12" ht="14.45">
      <c r="A4643" t="s">
        <v>723</v>
      </c>
      <c r="B4643" t="s">
        <v>735</v>
      </c>
      <c r="C4643">
        <v>841940</v>
      </c>
      <c r="D4643" t="s">
        <v>736</v>
      </c>
      <c r="E4643" t="s">
        <v>670</v>
      </c>
      <c r="F4643" t="s">
        <v>670</v>
      </c>
      <c r="G4643" t="str">
        <f t="shared" si="144"/>
        <v>Italy to EU27</v>
      </c>
      <c r="H4643">
        <v>2015</v>
      </c>
      <c r="I4643" t="s">
        <v>724</v>
      </c>
      <c r="J4643">
        <v>6</v>
      </c>
      <c r="K4643">
        <v>15601.272999999999</v>
      </c>
      <c r="L4643" s="1">
        <f t="shared" si="145"/>
        <v>15.601272999999999</v>
      </c>
    </row>
    <row r="4644" spans="1:12" ht="14.45">
      <c r="A4644" t="s">
        <v>723</v>
      </c>
      <c r="B4644" t="s">
        <v>735</v>
      </c>
      <c r="C4644">
        <v>841940</v>
      </c>
      <c r="D4644" t="s">
        <v>736</v>
      </c>
      <c r="E4644" t="s">
        <v>670</v>
      </c>
      <c r="F4644" t="s">
        <v>670</v>
      </c>
      <c r="G4644" t="str">
        <f t="shared" si="144"/>
        <v>Italy to EU27</v>
      </c>
      <c r="H4644">
        <v>2016</v>
      </c>
      <c r="I4644" t="s">
        <v>724</v>
      </c>
      <c r="J4644">
        <v>6</v>
      </c>
      <c r="K4644">
        <v>17219.161</v>
      </c>
      <c r="L4644" s="1">
        <f t="shared" si="145"/>
        <v>17.219161</v>
      </c>
    </row>
    <row r="4645" spans="1:12" ht="14.45">
      <c r="A4645" t="s">
        <v>723</v>
      </c>
      <c r="B4645" t="s">
        <v>735</v>
      </c>
      <c r="C4645">
        <v>841940</v>
      </c>
      <c r="D4645" t="s">
        <v>736</v>
      </c>
      <c r="E4645" t="s">
        <v>670</v>
      </c>
      <c r="F4645" t="s">
        <v>670</v>
      </c>
      <c r="G4645" t="str">
        <f t="shared" si="144"/>
        <v>Italy to EU27</v>
      </c>
      <c r="H4645">
        <v>2017</v>
      </c>
      <c r="I4645" t="s">
        <v>724</v>
      </c>
      <c r="J4645">
        <v>6</v>
      </c>
      <c r="K4645">
        <v>18198.421999999999</v>
      </c>
      <c r="L4645" s="1">
        <f t="shared" si="145"/>
        <v>18.198421999999997</v>
      </c>
    </row>
    <row r="4646" spans="1:12" ht="14.45">
      <c r="A4646" t="s">
        <v>723</v>
      </c>
      <c r="B4646" t="s">
        <v>735</v>
      </c>
      <c r="C4646">
        <v>842129</v>
      </c>
      <c r="D4646" t="s">
        <v>736</v>
      </c>
      <c r="E4646" t="s">
        <v>147</v>
      </c>
      <c r="F4646" t="s">
        <v>292</v>
      </c>
      <c r="G4646" t="str">
        <f t="shared" si="144"/>
        <v>Italy to World</v>
      </c>
      <c r="H4646">
        <v>2012</v>
      </c>
      <c r="I4646" t="s">
        <v>724</v>
      </c>
      <c r="J4646">
        <v>6</v>
      </c>
      <c r="K4646">
        <v>311883.97499999998</v>
      </c>
      <c r="L4646" s="1">
        <f t="shared" si="145"/>
        <v>311.88397499999996</v>
      </c>
    </row>
    <row r="4647" spans="1:12" ht="14.45">
      <c r="A4647" t="s">
        <v>723</v>
      </c>
      <c r="B4647" t="s">
        <v>735</v>
      </c>
      <c r="C4647">
        <v>842129</v>
      </c>
      <c r="D4647" t="s">
        <v>736</v>
      </c>
      <c r="E4647" t="s">
        <v>147</v>
      </c>
      <c r="F4647" t="s">
        <v>292</v>
      </c>
      <c r="G4647" t="str">
        <f t="shared" si="144"/>
        <v>Italy to World</v>
      </c>
      <c r="H4647">
        <v>2013</v>
      </c>
      <c r="I4647" t="s">
        <v>724</v>
      </c>
      <c r="J4647">
        <v>6</v>
      </c>
      <c r="K4647">
        <v>389572.255</v>
      </c>
      <c r="L4647" s="1">
        <f t="shared" si="145"/>
        <v>389.57225499999998</v>
      </c>
    </row>
    <row r="4648" spans="1:12" ht="14.45">
      <c r="A4648" t="s">
        <v>723</v>
      </c>
      <c r="B4648" t="s">
        <v>735</v>
      </c>
      <c r="C4648">
        <v>842129</v>
      </c>
      <c r="D4648" t="s">
        <v>736</v>
      </c>
      <c r="E4648" t="s">
        <v>147</v>
      </c>
      <c r="F4648" t="s">
        <v>292</v>
      </c>
      <c r="G4648" t="str">
        <f t="shared" si="144"/>
        <v>Italy to World</v>
      </c>
      <c r="H4648">
        <v>2014</v>
      </c>
      <c r="I4648" t="s">
        <v>724</v>
      </c>
      <c r="J4648">
        <v>6</v>
      </c>
      <c r="K4648">
        <v>298356.163</v>
      </c>
      <c r="L4648" s="1">
        <f t="shared" si="145"/>
        <v>298.35616299999998</v>
      </c>
    </row>
    <row r="4649" spans="1:12" ht="14.45">
      <c r="A4649" t="s">
        <v>723</v>
      </c>
      <c r="B4649" t="s">
        <v>735</v>
      </c>
      <c r="C4649">
        <v>842129</v>
      </c>
      <c r="D4649" t="s">
        <v>736</v>
      </c>
      <c r="E4649" t="s">
        <v>147</v>
      </c>
      <c r="F4649" t="s">
        <v>292</v>
      </c>
      <c r="G4649" t="str">
        <f t="shared" si="144"/>
        <v>Italy to World</v>
      </c>
      <c r="H4649">
        <v>2015</v>
      </c>
      <c r="I4649" t="s">
        <v>724</v>
      </c>
      <c r="J4649">
        <v>6</v>
      </c>
      <c r="K4649">
        <v>286020.65299999999</v>
      </c>
      <c r="L4649" s="1">
        <f t="shared" si="145"/>
        <v>286.02065299999998</v>
      </c>
    </row>
    <row r="4650" spans="1:12" ht="14.45">
      <c r="A4650" t="s">
        <v>723</v>
      </c>
      <c r="B4650" t="s">
        <v>735</v>
      </c>
      <c r="C4650">
        <v>842129</v>
      </c>
      <c r="D4650" t="s">
        <v>736</v>
      </c>
      <c r="E4650" t="s">
        <v>147</v>
      </c>
      <c r="F4650" t="s">
        <v>292</v>
      </c>
      <c r="G4650" t="str">
        <f t="shared" si="144"/>
        <v>Italy to World</v>
      </c>
      <c r="H4650">
        <v>2016</v>
      </c>
      <c r="I4650" t="s">
        <v>724</v>
      </c>
      <c r="J4650">
        <v>6</v>
      </c>
      <c r="K4650">
        <v>284318.22899999999</v>
      </c>
      <c r="L4650" s="1">
        <f t="shared" si="145"/>
        <v>284.31822899999997</v>
      </c>
    </row>
    <row r="4651" spans="1:12" ht="14.45">
      <c r="A4651" t="s">
        <v>723</v>
      </c>
      <c r="B4651" t="s">
        <v>735</v>
      </c>
      <c r="C4651">
        <v>842129</v>
      </c>
      <c r="D4651" t="s">
        <v>736</v>
      </c>
      <c r="E4651" t="s">
        <v>147</v>
      </c>
      <c r="F4651" t="s">
        <v>292</v>
      </c>
      <c r="G4651" t="str">
        <f t="shared" si="144"/>
        <v>Italy to World</v>
      </c>
      <c r="H4651">
        <v>2017</v>
      </c>
      <c r="I4651" t="s">
        <v>724</v>
      </c>
      <c r="J4651">
        <v>6</v>
      </c>
      <c r="K4651">
        <v>335487.35100000002</v>
      </c>
      <c r="L4651" s="1">
        <f t="shared" si="145"/>
        <v>335.48735100000005</v>
      </c>
    </row>
    <row r="4652" spans="1:12" ht="14.45">
      <c r="A4652" t="s">
        <v>723</v>
      </c>
      <c r="B4652" t="s">
        <v>735</v>
      </c>
      <c r="C4652">
        <v>842129</v>
      </c>
      <c r="D4652" t="s">
        <v>736</v>
      </c>
      <c r="E4652" t="s">
        <v>670</v>
      </c>
      <c r="F4652" t="s">
        <v>670</v>
      </c>
      <c r="G4652" t="str">
        <f t="shared" si="144"/>
        <v>Italy to EU27</v>
      </c>
      <c r="H4652">
        <v>2012</v>
      </c>
      <c r="I4652" t="s">
        <v>724</v>
      </c>
      <c r="J4652">
        <v>6</v>
      </c>
      <c r="K4652">
        <v>137792.11600000001</v>
      </c>
      <c r="L4652" s="1">
        <f t="shared" si="145"/>
        <v>137.79211600000002</v>
      </c>
    </row>
    <row r="4653" spans="1:12" ht="14.45">
      <c r="A4653" t="s">
        <v>723</v>
      </c>
      <c r="B4653" t="s">
        <v>735</v>
      </c>
      <c r="C4653">
        <v>842129</v>
      </c>
      <c r="D4653" t="s">
        <v>736</v>
      </c>
      <c r="E4653" t="s">
        <v>670</v>
      </c>
      <c r="F4653" t="s">
        <v>670</v>
      </c>
      <c r="G4653" t="str">
        <f t="shared" si="144"/>
        <v>Italy to EU27</v>
      </c>
      <c r="H4653">
        <v>2013</v>
      </c>
      <c r="I4653" t="s">
        <v>724</v>
      </c>
      <c r="J4653">
        <v>6</v>
      </c>
      <c r="K4653">
        <v>151493.94899999999</v>
      </c>
      <c r="L4653" s="1">
        <f t="shared" si="145"/>
        <v>151.49394899999999</v>
      </c>
    </row>
    <row r="4654" spans="1:12" ht="14.45">
      <c r="A4654" t="s">
        <v>723</v>
      </c>
      <c r="B4654" t="s">
        <v>735</v>
      </c>
      <c r="C4654">
        <v>842129</v>
      </c>
      <c r="D4654" t="s">
        <v>736</v>
      </c>
      <c r="E4654" t="s">
        <v>670</v>
      </c>
      <c r="F4654" t="s">
        <v>670</v>
      </c>
      <c r="G4654" t="str">
        <f t="shared" si="144"/>
        <v>Italy to EU27</v>
      </c>
      <c r="H4654">
        <v>2014</v>
      </c>
      <c r="I4654" t="s">
        <v>724</v>
      </c>
      <c r="J4654">
        <v>6</v>
      </c>
      <c r="K4654">
        <v>158292.223</v>
      </c>
      <c r="L4654" s="1">
        <f t="shared" si="145"/>
        <v>158.29222300000001</v>
      </c>
    </row>
    <row r="4655" spans="1:12" ht="14.45">
      <c r="A4655" t="s">
        <v>723</v>
      </c>
      <c r="B4655" t="s">
        <v>735</v>
      </c>
      <c r="C4655">
        <v>842129</v>
      </c>
      <c r="D4655" t="s">
        <v>736</v>
      </c>
      <c r="E4655" t="s">
        <v>670</v>
      </c>
      <c r="F4655" t="s">
        <v>670</v>
      </c>
      <c r="G4655" t="str">
        <f t="shared" si="144"/>
        <v>Italy to EU27</v>
      </c>
      <c r="H4655">
        <v>2015</v>
      </c>
      <c r="I4655" t="s">
        <v>724</v>
      </c>
      <c r="J4655">
        <v>6</v>
      </c>
      <c r="K4655">
        <v>135115.90599999999</v>
      </c>
      <c r="L4655" s="1">
        <f t="shared" si="145"/>
        <v>135.115906</v>
      </c>
    </row>
    <row r="4656" spans="1:12" ht="14.45">
      <c r="A4656" t="s">
        <v>723</v>
      </c>
      <c r="B4656" t="s">
        <v>735</v>
      </c>
      <c r="C4656">
        <v>842129</v>
      </c>
      <c r="D4656" t="s">
        <v>736</v>
      </c>
      <c r="E4656" t="s">
        <v>670</v>
      </c>
      <c r="F4656" t="s">
        <v>670</v>
      </c>
      <c r="G4656" t="str">
        <f t="shared" si="144"/>
        <v>Italy to EU27</v>
      </c>
      <c r="H4656">
        <v>2016</v>
      </c>
      <c r="I4656" t="s">
        <v>724</v>
      </c>
      <c r="J4656">
        <v>6</v>
      </c>
      <c r="K4656">
        <v>149766.245</v>
      </c>
      <c r="L4656" s="1">
        <f t="shared" si="145"/>
        <v>149.766245</v>
      </c>
    </row>
    <row r="4657" spans="1:12" ht="14.45">
      <c r="A4657" t="s">
        <v>723</v>
      </c>
      <c r="B4657" t="s">
        <v>735</v>
      </c>
      <c r="C4657">
        <v>842129</v>
      </c>
      <c r="D4657" t="s">
        <v>736</v>
      </c>
      <c r="E4657" t="s">
        <v>670</v>
      </c>
      <c r="F4657" t="s">
        <v>670</v>
      </c>
      <c r="G4657" t="str">
        <f t="shared" si="144"/>
        <v>Italy to EU27</v>
      </c>
      <c r="H4657">
        <v>2017</v>
      </c>
      <c r="I4657" t="s">
        <v>724</v>
      </c>
      <c r="J4657">
        <v>6</v>
      </c>
      <c r="K4657">
        <v>176887.13</v>
      </c>
      <c r="L4657" s="1">
        <f t="shared" si="145"/>
        <v>176.88713000000001</v>
      </c>
    </row>
    <row r="4658" spans="1:12" ht="14.45">
      <c r="A4658" t="s">
        <v>723</v>
      </c>
      <c r="B4658" t="s">
        <v>735</v>
      </c>
      <c r="C4658">
        <v>842139</v>
      </c>
      <c r="D4658" t="s">
        <v>736</v>
      </c>
      <c r="E4658" t="s">
        <v>147</v>
      </c>
      <c r="F4658" t="s">
        <v>292</v>
      </c>
      <c r="G4658" t="str">
        <f t="shared" si="144"/>
        <v>Italy to World</v>
      </c>
      <c r="H4658">
        <v>2012</v>
      </c>
      <c r="I4658" t="s">
        <v>724</v>
      </c>
      <c r="J4658">
        <v>6</v>
      </c>
      <c r="K4658">
        <v>570023.45499999996</v>
      </c>
      <c r="L4658" s="1">
        <f t="shared" si="145"/>
        <v>570.02345500000001</v>
      </c>
    </row>
    <row r="4659" spans="1:12" ht="14.45">
      <c r="A4659" t="s">
        <v>723</v>
      </c>
      <c r="B4659" t="s">
        <v>735</v>
      </c>
      <c r="C4659">
        <v>842139</v>
      </c>
      <c r="D4659" t="s">
        <v>736</v>
      </c>
      <c r="E4659" t="s">
        <v>147</v>
      </c>
      <c r="F4659" t="s">
        <v>292</v>
      </c>
      <c r="G4659" t="str">
        <f t="shared" si="144"/>
        <v>Italy to World</v>
      </c>
      <c r="H4659">
        <v>2013</v>
      </c>
      <c r="I4659" t="s">
        <v>724</v>
      </c>
      <c r="J4659">
        <v>6</v>
      </c>
      <c r="K4659">
        <v>567924.679</v>
      </c>
      <c r="L4659" s="1">
        <f t="shared" si="145"/>
        <v>567.92467899999997</v>
      </c>
    </row>
    <row r="4660" spans="1:12" ht="14.45">
      <c r="A4660" t="s">
        <v>723</v>
      </c>
      <c r="B4660" t="s">
        <v>735</v>
      </c>
      <c r="C4660">
        <v>842139</v>
      </c>
      <c r="D4660" t="s">
        <v>736</v>
      </c>
      <c r="E4660" t="s">
        <v>147</v>
      </c>
      <c r="F4660" t="s">
        <v>292</v>
      </c>
      <c r="G4660" t="str">
        <f t="shared" si="144"/>
        <v>Italy to World</v>
      </c>
      <c r="H4660">
        <v>2014</v>
      </c>
      <c r="I4660" t="s">
        <v>724</v>
      </c>
      <c r="J4660">
        <v>6</v>
      </c>
      <c r="K4660">
        <v>799226.06099999999</v>
      </c>
      <c r="L4660" s="1">
        <f t="shared" si="145"/>
        <v>799.22606099999996</v>
      </c>
    </row>
    <row r="4661" spans="1:12" ht="14.45">
      <c r="A4661" t="s">
        <v>723</v>
      </c>
      <c r="B4661" t="s">
        <v>735</v>
      </c>
      <c r="C4661">
        <v>842139</v>
      </c>
      <c r="D4661" t="s">
        <v>736</v>
      </c>
      <c r="E4661" t="s">
        <v>147</v>
      </c>
      <c r="F4661" t="s">
        <v>292</v>
      </c>
      <c r="G4661" t="str">
        <f t="shared" si="144"/>
        <v>Italy to World</v>
      </c>
      <c r="H4661">
        <v>2015</v>
      </c>
      <c r="I4661" t="s">
        <v>724</v>
      </c>
      <c r="J4661">
        <v>6</v>
      </c>
      <c r="K4661">
        <v>564093.15099999995</v>
      </c>
      <c r="L4661" s="1">
        <f t="shared" si="145"/>
        <v>564.09315099999992</v>
      </c>
    </row>
    <row r="4662" spans="1:12" ht="14.45">
      <c r="A4662" t="s">
        <v>723</v>
      </c>
      <c r="B4662" t="s">
        <v>735</v>
      </c>
      <c r="C4662">
        <v>842139</v>
      </c>
      <c r="D4662" t="s">
        <v>736</v>
      </c>
      <c r="E4662" t="s">
        <v>147</v>
      </c>
      <c r="F4662" t="s">
        <v>292</v>
      </c>
      <c r="G4662" t="str">
        <f t="shared" si="144"/>
        <v>Italy to World</v>
      </c>
      <c r="H4662">
        <v>2016</v>
      </c>
      <c r="I4662" t="s">
        <v>724</v>
      </c>
      <c r="J4662">
        <v>6</v>
      </c>
      <c r="K4662">
        <v>628508.22400000005</v>
      </c>
      <c r="L4662" s="1">
        <f t="shared" si="145"/>
        <v>628.50822400000004</v>
      </c>
    </row>
    <row r="4663" spans="1:12" ht="14.45">
      <c r="A4663" t="s">
        <v>723</v>
      </c>
      <c r="B4663" t="s">
        <v>735</v>
      </c>
      <c r="C4663">
        <v>842139</v>
      </c>
      <c r="D4663" t="s">
        <v>736</v>
      </c>
      <c r="E4663" t="s">
        <v>147</v>
      </c>
      <c r="F4663" t="s">
        <v>292</v>
      </c>
      <c r="G4663" t="str">
        <f t="shared" si="144"/>
        <v>Italy to World</v>
      </c>
      <c r="H4663">
        <v>2017</v>
      </c>
      <c r="I4663" t="s">
        <v>724</v>
      </c>
      <c r="J4663">
        <v>6</v>
      </c>
      <c r="K4663">
        <v>712824.80900000001</v>
      </c>
      <c r="L4663" s="1">
        <f t="shared" si="145"/>
        <v>712.82480899999996</v>
      </c>
    </row>
    <row r="4664" spans="1:12" ht="14.45">
      <c r="A4664" t="s">
        <v>723</v>
      </c>
      <c r="B4664" t="s">
        <v>735</v>
      </c>
      <c r="C4664">
        <v>842139</v>
      </c>
      <c r="D4664" t="s">
        <v>736</v>
      </c>
      <c r="E4664" t="s">
        <v>670</v>
      </c>
      <c r="F4664" t="s">
        <v>670</v>
      </c>
      <c r="G4664" t="str">
        <f t="shared" si="144"/>
        <v>Italy to EU27</v>
      </c>
      <c r="H4664">
        <v>2012</v>
      </c>
      <c r="I4664" t="s">
        <v>724</v>
      </c>
      <c r="J4664">
        <v>6</v>
      </c>
      <c r="K4664">
        <v>239600.413</v>
      </c>
      <c r="L4664" s="1">
        <f t="shared" si="145"/>
        <v>239.600413</v>
      </c>
    </row>
    <row r="4665" spans="1:12" ht="14.45">
      <c r="A4665" t="s">
        <v>723</v>
      </c>
      <c r="B4665" t="s">
        <v>735</v>
      </c>
      <c r="C4665">
        <v>842139</v>
      </c>
      <c r="D4665" t="s">
        <v>736</v>
      </c>
      <c r="E4665" t="s">
        <v>670</v>
      </c>
      <c r="F4665" t="s">
        <v>670</v>
      </c>
      <c r="G4665" t="str">
        <f t="shared" si="144"/>
        <v>Italy to EU27</v>
      </c>
      <c r="H4665">
        <v>2013</v>
      </c>
      <c r="I4665" t="s">
        <v>724</v>
      </c>
      <c r="J4665">
        <v>6</v>
      </c>
      <c r="K4665">
        <v>248181.59099999999</v>
      </c>
      <c r="L4665" s="1">
        <f t="shared" si="145"/>
        <v>248.181591</v>
      </c>
    </row>
    <row r="4666" spans="1:12" ht="14.45">
      <c r="A4666" t="s">
        <v>723</v>
      </c>
      <c r="B4666" t="s">
        <v>735</v>
      </c>
      <c r="C4666">
        <v>842139</v>
      </c>
      <c r="D4666" t="s">
        <v>736</v>
      </c>
      <c r="E4666" t="s">
        <v>670</v>
      </c>
      <c r="F4666" t="s">
        <v>670</v>
      </c>
      <c r="G4666" t="str">
        <f t="shared" si="144"/>
        <v>Italy to EU27</v>
      </c>
      <c r="H4666">
        <v>2014</v>
      </c>
      <c r="I4666" t="s">
        <v>724</v>
      </c>
      <c r="J4666">
        <v>6</v>
      </c>
      <c r="K4666">
        <v>265232.77</v>
      </c>
      <c r="L4666" s="1">
        <f t="shared" si="145"/>
        <v>265.23277000000002</v>
      </c>
    </row>
    <row r="4667" spans="1:12" ht="14.45">
      <c r="A4667" t="s">
        <v>723</v>
      </c>
      <c r="B4667" t="s">
        <v>735</v>
      </c>
      <c r="C4667">
        <v>842139</v>
      </c>
      <c r="D4667" t="s">
        <v>736</v>
      </c>
      <c r="E4667" t="s">
        <v>670</v>
      </c>
      <c r="F4667" t="s">
        <v>670</v>
      </c>
      <c r="G4667" t="str">
        <f t="shared" si="144"/>
        <v>Italy to EU27</v>
      </c>
      <c r="H4667">
        <v>2015</v>
      </c>
      <c r="I4667" t="s">
        <v>724</v>
      </c>
      <c r="J4667">
        <v>6</v>
      </c>
      <c r="K4667">
        <v>240955.092</v>
      </c>
      <c r="L4667" s="1">
        <f t="shared" si="145"/>
        <v>240.95509200000001</v>
      </c>
    </row>
    <row r="4668" spans="1:12" ht="14.45">
      <c r="A4668" t="s">
        <v>723</v>
      </c>
      <c r="B4668" t="s">
        <v>735</v>
      </c>
      <c r="C4668">
        <v>842139</v>
      </c>
      <c r="D4668" t="s">
        <v>736</v>
      </c>
      <c r="E4668" t="s">
        <v>670</v>
      </c>
      <c r="F4668" t="s">
        <v>670</v>
      </c>
      <c r="G4668" t="str">
        <f t="shared" si="144"/>
        <v>Italy to EU27</v>
      </c>
      <c r="H4668">
        <v>2016</v>
      </c>
      <c r="I4668" t="s">
        <v>724</v>
      </c>
      <c r="J4668">
        <v>6</v>
      </c>
      <c r="K4668">
        <v>243162.67199999999</v>
      </c>
      <c r="L4668" s="1">
        <f t="shared" si="145"/>
        <v>243.16267199999999</v>
      </c>
    </row>
    <row r="4669" spans="1:12" ht="14.45">
      <c r="A4669" t="s">
        <v>723</v>
      </c>
      <c r="B4669" t="s">
        <v>735</v>
      </c>
      <c r="C4669">
        <v>842139</v>
      </c>
      <c r="D4669" t="s">
        <v>736</v>
      </c>
      <c r="E4669" t="s">
        <v>670</v>
      </c>
      <c r="F4669" t="s">
        <v>670</v>
      </c>
      <c r="G4669" t="str">
        <f t="shared" si="144"/>
        <v>Italy to EU27</v>
      </c>
      <c r="H4669">
        <v>2017</v>
      </c>
      <c r="I4669" t="s">
        <v>724</v>
      </c>
      <c r="J4669">
        <v>6</v>
      </c>
      <c r="K4669">
        <v>282439.136</v>
      </c>
      <c r="L4669" s="1">
        <f t="shared" si="145"/>
        <v>282.43913600000002</v>
      </c>
    </row>
    <row r="4670" spans="1:12" ht="14.45">
      <c r="A4670" t="s">
        <v>723</v>
      </c>
      <c r="B4670" t="s">
        <v>735</v>
      </c>
      <c r="C4670">
        <v>847989</v>
      </c>
      <c r="D4670" t="s">
        <v>736</v>
      </c>
      <c r="E4670" t="s">
        <v>147</v>
      </c>
      <c r="F4670" t="s">
        <v>292</v>
      </c>
      <c r="G4670" t="str">
        <f t="shared" si="144"/>
        <v>Italy to World</v>
      </c>
      <c r="H4670">
        <v>2012</v>
      </c>
      <c r="I4670" t="s">
        <v>724</v>
      </c>
      <c r="J4670">
        <v>6</v>
      </c>
      <c r="K4670">
        <v>2591200.9360000002</v>
      </c>
      <c r="L4670" s="1">
        <f t="shared" si="145"/>
        <v>2591.2009360000002</v>
      </c>
    </row>
    <row r="4671" spans="1:12" ht="14.45">
      <c r="A4671" t="s">
        <v>723</v>
      </c>
      <c r="B4671" t="s">
        <v>735</v>
      </c>
      <c r="C4671">
        <v>847989</v>
      </c>
      <c r="D4671" t="s">
        <v>736</v>
      </c>
      <c r="E4671" t="s">
        <v>147</v>
      </c>
      <c r="F4671" t="s">
        <v>292</v>
      </c>
      <c r="G4671" t="str">
        <f t="shared" si="144"/>
        <v>Italy to World</v>
      </c>
      <c r="H4671">
        <v>2013</v>
      </c>
      <c r="I4671" t="s">
        <v>724</v>
      </c>
      <c r="J4671">
        <v>6</v>
      </c>
      <c r="K4671">
        <v>2525465.3229999999</v>
      </c>
      <c r="L4671" s="1">
        <f t="shared" si="145"/>
        <v>2525.4653229999999</v>
      </c>
    </row>
    <row r="4672" spans="1:12" ht="14.45">
      <c r="A4672" t="s">
        <v>723</v>
      </c>
      <c r="B4672" t="s">
        <v>735</v>
      </c>
      <c r="C4672">
        <v>847989</v>
      </c>
      <c r="D4672" t="s">
        <v>736</v>
      </c>
      <c r="E4672" t="s">
        <v>147</v>
      </c>
      <c r="F4672" t="s">
        <v>292</v>
      </c>
      <c r="G4672" t="str">
        <f t="shared" si="144"/>
        <v>Italy to World</v>
      </c>
      <c r="H4672">
        <v>2014</v>
      </c>
      <c r="I4672" t="s">
        <v>724</v>
      </c>
      <c r="J4672">
        <v>6</v>
      </c>
      <c r="K4672">
        <v>2765136.0469999998</v>
      </c>
      <c r="L4672" s="1">
        <f t="shared" si="145"/>
        <v>2765.136047</v>
      </c>
    </row>
    <row r="4673" spans="1:12" ht="14.45">
      <c r="A4673" t="s">
        <v>723</v>
      </c>
      <c r="B4673" t="s">
        <v>735</v>
      </c>
      <c r="C4673">
        <v>847989</v>
      </c>
      <c r="D4673" t="s">
        <v>736</v>
      </c>
      <c r="E4673" t="s">
        <v>147</v>
      </c>
      <c r="F4673" t="s">
        <v>292</v>
      </c>
      <c r="G4673" t="str">
        <f t="shared" si="144"/>
        <v>Italy to World</v>
      </c>
      <c r="H4673">
        <v>2015</v>
      </c>
      <c r="I4673" t="s">
        <v>724</v>
      </c>
      <c r="J4673">
        <v>6</v>
      </c>
      <c r="K4673">
        <v>2342158.4870000002</v>
      </c>
      <c r="L4673" s="1">
        <f t="shared" si="145"/>
        <v>2342.1584870000002</v>
      </c>
    </row>
    <row r="4674" spans="1:12" ht="14.45">
      <c r="A4674" t="s">
        <v>723</v>
      </c>
      <c r="B4674" t="s">
        <v>735</v>
      </c>
      <c r="C4674">
        <v>847989</v>
      </c>
      <c r="D4674" t="s">
        <v>736</v>
      </c>
      <c r="E4674" t="s">
        <v>147</v>
      </c>
      <c r="F4674" t="s">
        <v>292</v>
      </c>
      <c r="G4674" t="str">
        <f t="shared" si="144"/>
        <v>Italy to World</v>
      </c>
      <c r="H4674">
        <v>2016</v>
      </c>
      <c r="I4674" t="s">
        <v>724</v>
      </c>
      <c r="J4674">
        <v>6</v>
      </c>
      <c r="K4674">
        <v>2405284.5219999999</v>
      </c>
      <c r="L4674" s="1">
        <f t="shared" si="145"/>
        <v>2405.2845219999999</v>
      </c>
    </row>
    <row r="4675" spans="1:12" ht="14.45">
      <c r="A4675" t="s">
        <v>723</v>
      </c>
      <c r="B4675" t="s">
        <v>735</v>
      </c>
      <c r="C4675">
        <v>847989</v>
      </c>
      <c r="D4675" t="s">
        <v>736</v>
      </c>
      <c r="E4675" t="s">
        <v>147</v>
      </c>
      <c r="F4675" t="s">
        <v>292</v>
      </c>
      <c r="G4675" t="str">
        <f t="shared" si="144"/>
        <v>Italy to World</v>
      </c>
      <c r="H4675">
        <v>2017</v>
      </c>
      <c r="I4675" t="s">
        <v>724</v>
      </c>
      <c r="J4675">
        <v>6</v>
      </c>
      <c r="K4675">
        <v>2529463.7400000002</v>
      </c>
      <c r="L4675" s="1">
        <f t="shared" si="145"/>
        <v>2529.4637400000001</v>
      </c>
    </row>
    <row r="4676" spans="1:12" ht="14.45">
      <c r="A4676" t="s">
        <v>723</v>
      </c>
      <c r="B4676" t="s">
        <v>735</v>
      </c>
      <c r="C4676">
        <v>847989</v>
      </c>
      <c r="D4676" t="s">
        <v>736</v>
      </c>
      <c r="E4676" t="s">
        <v>670</v>
      </c>
      <c r="F4676" t="s">
        <v>670</v>
      </c>
      <c r="G4676" t="str">
        <f t="shared" si="144"/>
        <v>Italy to EU27</v>
      </c>
      <c r="H4676">
        <v>2012</v>
      </c>
      <c r="I4676" t="s">
        <v>724</v>
      </c>
      <c r="J4676">
        <v>6</v>
      </c>
      <c r="K4676">
        <v>754057.60199999996</v>
      </c>
      <c r="L4676" s="1">
        <f t="shared" si="145"/>
        <v>754.05760199999997</v>
      </c>
    </row>
    <row r="4677" spans="1:12" ht="14.45">
      <c r="A4677" t="s">
        <v>723</v>
      </c>
      <c r="B4677" t="s">
        <v>735</v>
      </c>
      <c r="C4677">
        <v>847989</v>
      </c>
      <c r="D4677" t="s">
        <v>736</v>
      </c>
      <c r="E4677" t="s">
        <v>670</v>
      </c>
      <c r="F4677" t="s">
        <v>670</v>
      </c>
      <c r="G4677" t="str">
        <f t="shared" si="144"/>
        <v>Italy to EU27</v>
      </c>
      <c r="H4677">
        <v>2013</v>
      </c>
      <c r="I4677" t="s">
        <v>724</v>
      </c>
      <c r="J4677">
        <v>6</v>
      </c>
      <c r="K4677">
        <v>758164.58499999996</v>
      </c>
      <c r="L4677" s="1">
        <f t="shared" si="145"/>
        <v>758.16458499999999</v>
      </c>
    </row>
    <row r="4678" spans="1:12" ht="14.45">
      <c r="A4678" t="s">
        <v>723</v>
      </c>
      <c r="B4678" t="s">
        <v>735</v>
      </c>
      <c r="C4678">
        <v>847989</v>
      </c>
      <c r="D4678" t="s">
        <v>736</v>
      </c>
      <c r="E4678" t="s">
        <v>670</v>
      </c>
      <c r="F4678" t="s">
        <v>670</v>
      </c>
      <c r="G4678" t="str">
        <f t="shared" si="144"/>
        <v>Italy to EU27</v>
      </c>
      <c r="H4678">
        <v>2014</v>
      </c>
      <c r="I4678" t="s">
        <v>724</v>
      </c>
      <c r="J4678">
        <v>6</v>
      </c>
      <c r="K4678">
        <v>839977.7</v>
      </c>
      <c r="L4678" s="1">
        <f t="shared" si="145"/>
        <v>839.97769999999991</v>
      </c>
    </row>
    <row r="4679" spans="1:12" ht="14.45">
      <c r="A4679" t="s">
        <v>723</v>
      </c>
      <c r="B4679" t="s">
        <v>735</v>
      </c>
      <c r="C4679">
        <v>847989</v>
      </c>
      <c r="D4679" t="s">
        <v>736</v>
      </c>
      <c r="E4679" t="s">
        <v>670</v>
      </c>
      <c r="F4679" t="s">
        <v>670</v>
      </c>
      <c r="G4679" t="str">
        <f t="shared" si="144"/>
        <v>Italy to EU27</v>
      </c>
      <c r="H4679">
        <v>2015</v>
      </c>
      <c r="I4679" t="s">
        <v>724</v>
      </c>
      <c r="J4679">
        <v>6</v>
      </c>
      <c r="K4679">
        <v>750368.02300000004</v>
      </c>
      <c r="L4679" s="1">
        <f t="shared" si="145"/>
        <v>750.36802299999999</v>
      </c>
    </row>
    <row r="4680" spans="1:12" ht="14.45">
      <c r="A4680" t="s">
        <v>723</v>
      </c>
      <c r="B4680" t="s">
        <v>735</v>
      </c>
      <c r="C4680">
        <v>847989</v>
      </c>
      <c r="D4680" t="s">
        <v>736</v>
      </c>
      <c r="E4680" t="s">
        <v>670</v>
      </c>
      <c r="F4680" t="s">
        <v>670</v>
      </c>
      <c r="G4680" t="str">
        <f t="shared" si="144"/>
        <v>Italy to EU27</v>
      </c>
      <c r="H4680">
        <v>2016</v>
      </c>
      <c r="I4680" t="s">
        <v>724</v>
      </c>
      <c r="J4680">
        <v>6</v>
      </c>
      <c r="K4680">
        <v>878558.29200000002</v>
      </c>
      <c r="L4680" s="1">
        <f t="shared" si="145"/>
        <v>878.55829200000005</v>
      </c>
    </row>
    <row r="4681" spans="1:12" ht="14.45">
      <c r="A4681" t="s">
        <v>723</v>
      </c>
      <c r="B4681" t="s">
        <v>735</v>
      </c>
      <c r="C4681">
        <v>847989</v>
      </c>
      <c r="D4681" t="s">
        <v>736</v>
      </c>
      <c r="E4681" t="s">
        <v>670</v>
      </c>
      <c r="F4681" t="s">
        <v>670</v>
      </c>
      <c r="G4681" t="str">
        <f t="shared" ref="G4681:G4744" si="146">CONCATENATE(D4681, " to ", F4681)</f>
        <v>Italy to EU27</v>
      </c>
      <c r="H4681">
        <v>2017</v>
      </c>
      <c r="I4681" t="s">
        <v>724</v>
      </c>
      <c r="J4681">
        <v>6</v>
      </c>
      <c r="K4681">
        <v>937958.72600000002</v>
      </c>
      <c r="L4681" s="1">
        <f t="shared" ref="L4681:L4744" si="147">K4681/1000</f>
        <v>937.95872600000007</v>
      </c>
    </row>
    <row r="4682" spans="1:12" ht="14.45">
      <c r="A4682" t="s">
        <v>723</v>
      </c>
      <c r="B4682" t="s">
        <v>868</v>
      </c>
      <c r="C4682">
        <v>730900</v>
      </c>
      <c r="D4682" t="s">
        <v>869</v>
      </c>
      <c r="E4682" t="s">
        <v>147</v>
      </c>
      <c r="F4682" t="s">
        <v>292</v>
      </c>
      <c r="G4682" t="str">
        <f t="shared" si="146"/>
        <v>Jamaica to World</v>
      </c>
      <c r="H4682">
        <v>2014</v>
      </c>
      <c r="I4682" t="s">
        <v>724</v>
      </c>
      <c r="J4682">
        <v>6</v>
      </c>
      <c r="K4682">
        <v>7.5869999999999997</v>
      </c>
      <c r="L4682" s="1">
        <f t="shared" si="147"/>
        <v>7.587E-3</v>
      </c>
    </row>
    <row r="4683" spans="1:12" ht="14.45">
      <c r="A4683" t="s">
        <v>723</v>
      </c>
      <c r="B4683" t="s">
        <v>868</v>
      </c>
      <c r="C4683">
        <v>730900</v>
      </c>
      <c r="D4683" t="s">
        <v>869</v>
      </c>
      <c r="E4683" t="s">
        <v>147</v>
      </c>
      <c r="F4683" t="s">
        <v>292</v>
      </c>
      <c r="G4683" t="str">
        <f t="shared" si="146"/>
        <v>Jamaica to World</v>
      </c>
      <c r="H4683">
        <v>2015</v>
      </c>
      <c r="I4683" t="s">
        <v>724</v>
      </c>
      <c r="J4683">
        <v>6</v>
      </c>
      <c r="K4683">
        <v>0.40100000000000002</v>
      </c>
      <c r="L4683" s="1">
        <f t="shared" si="147"/>
        <v>4.0100000000000004E-4</v>
      </c>
    </row>
    <row r="4684" spans="1:12" ht="14.45">
      <c r="A4684" t="s">
        <v>723</v>
      </c>
      <c r="B4684" t="s">
        <v>868</v>
      </c>
      <c r="C4684">
        <v>730900</v>
      </c>
      <c r="D4684" t="s">
        <v>869</v>
      </c>
      <c r="E4684" t="s">
        <v>147</v>
      </c>
      <c r="F4684" t="s">
        <v>292</v>
      </c>
      <c r="G4684" t="str">
        <f t="shared" si="146"/>
        <v>Jamaica to World</v>
      </c>
      <c r="H4684">
        <v>2016</v>
      </c>
      <c r="I4684" t="s">
        <v>724</v>
      </c>
      <c r="J4684">
        <v>6</v>
      </c>
      <c r="K4684">
        <v>0</v>
      </c>
      <c r="L4684" s="1">
        <f t="shared" si="147"/>
        <v>0</v>
      </c>
    </row>
    <row r="4685" spans="1:12" ht="14.45">
      <c r="A4685" t="s">
        <v>723</v>
      </c>
      <c r="B4685" t="s">
        <v>868</v>
      </c>
      <c r="C4685">
        <v>730900</v>
      </c>
      <c r="D4685" t="s">
        <v>869</v>
      </c>
      <c r="E4685" t="s">
        <v>147</v>
      </c>
      <c r="F4685" t="s">
        <v>292</v>
      </c>
      <c r="G4685" t="str">
        <f t="shared" si="146"/>
        <v>Jamaica to World</v>
      </c>
      <c r="H4685">
        <v>2017</v>
      </c>
      <c r="I4685" t="s">
        <v>724</v>
      </c>
      <c r="J4685">
        <v>6</v>
      </c>
      <c r="K4685">
        <v>56.959000000000003</v>
      </c>
      <c r="L4685" s="1">
        <f t="shared" si="147"/>
        <v>5.6959000000000003E-2</v>
      </c>
    </row>
    <row r="4686" spans="1:12" ht="14.45">
      <c r="A4686" t="s">
        <v>723</v>
      </c>
      <c r="B4686" t="s">
        <v>868</v>
      </c>
      <c r="C4686">
        <v>741999</v>
      </c>
      <c r="D4686" t="s">
        <v>869</v>
      </c>
      <c r="E4686" t="s">
        <v>147</v>
      </c>
      <c r="F4686" t="s">
        <v>292</v>
      </c>
      <c r="G4686" t="str">
        <f t="shared" si="146"/>
        <v>Jamaica to World</v>
      </c>
      <c r="H4686">
        <v>2014</v>
      </c>
      <c r="I4686" t="s">
        <v>724</v>
      </c>
      <c r="J4686">
        <v>6</v>
      </c>
      <c r="K4686">
        <v>0</v>
      </c>
      <c r="L4686" s="1">
        <f t="shared" si="147"/>
        <v>0</v>
      </c>
    </row>
    <row r="4687" spans="1:12" ht="14.45">
      <c r="A4687" t="s">
        <v>723</v>
      </c>
      <c r="B4687" t="s">
        <v>868</v>
      </c>
      <c r="C4687">
        <v>741999</v>
      </c>
      <c r="D4687" t="s">
        <v>869</v>
      </c>
      <c r="E4687" t="s">
        <v>147</v>
      </c>
      <c r="F4687" t="s">
        <v>292</v>
      </c>
      <c r="G4687" t="str">
        <f t="shared" si="146"/>
        <v>Jamaica to World</v>
      </c>
      <c r="H4687">
        <v>2016</v>
      </c>
      <c r="I4687" t="s">
        <v>724</v>
      </c>
      <c r="J4687">
        <v>6</v>
      </c>
      <c r="K4687">
        <v>0</v>
      </c>
      <c r="L4687" s="1">
        <f t="shared" si="147"/>
        <v>0</v>
      </c>
    </row>
    <row r="4688" spans="1:12" ht="14.45">
      <c r="A4688" t="s">
        <v>723</v>
      </c>
      <c r="B4688" t="s">
        <v>868</v>
      </c>
      <c r="C4688">
        <v>741999</v>
      </c>
      <c r="D4688" t="s">
        <v>869</v>
      </c>
      <c r="E4688" t="s">
        <v>147</v>
      </c>
      <c r="F4688" t="s">
        <v>292</v>
      </c>
      <c r="G4688" t="str">
        <f t="shared" si="146"/>
        <v>Jamaica to World</v>
      </c>
      <c r="H4688">
        <v>2017</v>
      </c>
      <c r="I4688" t="s">
        <v>724</v>
      </c>
      <c r="J4688">
        <v>6</v>
      </c>
      <c r="K4688">
        <v>0</v>
      </c>
      <c r="L4688" s="1">
        <f t="shared" si="147"/>
        <v>0</v>
      </c>
    </row>
    <row r="4689" spans="1:12" ht="14.45">
      <c r="A4689" t="s">
        <v>723</v>
      </c>
      <c r="B4689" t="s">
        <v>868</v>
      </c>
      <c r="C4689">
        <v>741999</v>
      </c>
      <c r="D4689" t="s">
        <v>869</v>
      </c>
      <c r="E4689" t="s">
        <v>670</v>
      </c>
      <c r="F4689" t="s">
        <v>670</v>
      </c>
      <c r="G4689" t="str">
        <f t="shared" si="146"/>
        <v>Jamaica to EU27</v>
      </c>
      <c r="H4689">
        <v>2017</v>
      </c>
      <c r="I4689" t="s">
        <v>724</v>
      </c>
      <c r="J4689">
        <v>6</v>
      </c>
      <c r="K4689">
        <v>0</v>
      </c>
      <c r="L4689" s="1">
        <f t="shared" si="147"/>
        <v>0</v>
      </c>
    </row>
    <row r="4690" spans="1:12" ht="14.45">
      <c r="A4690" t="s">
        <v>723</v>
      </c>
      <c r="B4690" t="s">
        <v>868</v>
      </c>
      <c r="C4690">
        <v>761100</v>
      </c>
      <c r="D4690" t="s">
        <v>869</v>
      </c>
      <c r="E4690" t="s">
        <v>147</v>
      </c>
      <c r="F4690" t="s">
        <v>292</v>
      </c>
      <c r="G4690" t="str">
        <f t="shared" si="146"/>
        <v>Jamaica to World</v>
      </c>
      <c r="H4690">
        <v>2017</v>
      </c>
      <c r="I4690" t="s">
        <v>724</v>
      </c>
      <c r="J4690">
        <v>6</v>
      </c>
      <c r="K4690">
        <v>0</v>
      </c>
      <c r="L4690" s="1">
        <f t="shared" si="147"/>
        <v>0</v>
      </c>
    </row>
    <row r="4691" spans="1:12" ht="14.45">
      <c r="A4691" t="s">
        <v>723</v>
      </c>
      <c r="B4691" t="s">
        <v>868</v>
      </c>
      <c r="C4691">
        <v>8405</v>
      </c>
      <c r="D4691" t="s">
        <v>869</v>
      </c>
      <c r="E4691" t="s">
        <v>147</v>
      </c>
      <c r="F4691" t="s">
        <v>292</v>
      </c>
      <c r="G4691" t="str">
        <f t="shared" si="146"/>
        <v>Jamaica to World</v>
      </c>
      <c r="H4691">
        <v>2016</v>
      </c>
      <c r="I4691" t="s">
        <v>724</v>
      </c>
      <c r="J4691">
        <v>6</v>
      </c>
      <c r="K4691">
        <v>0</v>
      </c>
      <c r="L4691" s="1">
        <f t="shared" si="147"/>
        <v>0</v>
      </c>
    </row>
    <row r="4692" spans="1:12" ht="14.45">
      <c r="A4692" t="s">
        <v>723</v>
      </c>
      <c r="B4692" t="s">
        <v>868</v>
      </c>
      <c r="C4692">
        <v>8405</v>
      </c>
      <c r="D4692" t="s">
        <v>869</v>
      </c>
      <c r="E4692" t="s">
        <v>147</v>
      </c>
      <c r="F4692" t="s">
        <v>292</v>
      </c>
      <c r="G4692" t="str">
        <f t="shared" si="146"/>
        <v>Jamaica to World</v>
      </c>
      <c r="H4692">
        <v>2017</v>
      </c>
      <c r="I4692" t="s">
        <v>724</v>
      </c>
      <c r="J4692">
        <v>6</v>
      </c>
      <c r="K4692">
        <v>0</v>
      </c>
      <c r="L4692" s="1">
        <f t="shared" si="147"/>
        <v>0</v>
      </c>
    </row>
    <row r="4693" spans="1:12" ht="14.45">
      <c r="A4693" t="s">
        <v>723</v>
      </c>
      <c r="B4693" t="s">
        <v>868</v>
      </c>
      <c r="C4693">
        <v>841931</v>
      </c>
      <c r="D4693" t="s">
        <v>869</v>
      </c>
      <c r="E4693" t="s">
        <v>147</v>
      </c>
      <c r="F4693" t="s">
        <v>292</v>
      </c>
      <c r="G4693" t="str">
        <f t="shared" si="146"/>
        <v>Jamaica to World</v>
      </c>
      <c r="H4693">
        <v>2017</v>
      </c>
      <c r="I4693" t="s">
        <v>724</v>
      </c>
      <c r="J4693">
        <v>6</v>
      </c>
      <c r="K4693">
        <v>0</v>
      </c>
      <c r="L4693" s="1">
        <f t="shared" si="147"/>
        <v>0</v>
      </c>
    </row>
    <row r="4694" spans="1:12" ht="14.45">
      <c r="A4694" t="s">
        <v>723</v>
      </c>
      <c r="B4694" t="s">
        <v>868</v>
      </c>
      <c r="C4694">
        <v>841940</v>
      </c>
      <c r="D4694" t="s">
        <v>869</v>
      </c>
      <c r="E4694" t="s">
        <v>147</v>
      </c>
      <c r="F4694" t="s">
        <v>292</v>
      </c>
      <c r="G4694" t="str">
        <f t="shared" si="146"/>
        <v>Jamaica to World</v>
      </c>
      <c r="H4694">
        <v>2016</v>
      </c>
      <c r="I4694" t="s">
        <v>724</v>
      </c>
      <c r="J4694">
        <v>6</v>
      </c>
      <c r="K4694">
        <v>0</v>
      </c>
      <c r="L4694" s="1">
        <f t="shared" si="147"/>
        <v>0</v>
      </c>
    </row>
    <row r="4695" spans="1:12" ht="14.45">
      <c r="A4695" t="s">
        <v>723</v>
      </c>
      <c r="B4695" t="s">
        <v>868</v>
      </c>
      <c r="C4695">
        <v>841940</v>
      </c>
      <c r="D4695" t="s">
        <v>869</v>
      </c>
      <c r="E4695" t="s">
        <v>147</v>
      </c>
      <c r="F4695" t="s">
        <v>292</v>
      </c>
      <c r="G4695" t="str">
        <f t="shared" si="146"/>
        <v>Jamaica to World</v>
      </c>
      <c r="H4695">
        <v>2017</v>
      </c>
      <c r="I4695" t="s">
        <v>724</v>
      </c>
      <c r="J4695">
        <v>6</v>
      </c>
      <c r="K4695">
        <v>0</v>
      </c>
      <c r="L4695" s="1">
        <f t="shared" si="147"/>
        <v>0</v>
      </c>
    </row>
    <row r="4696" spans="1:12" ht="14.45">
      <c r="A4696" t="s">
        <v>723</v>
      </c>
      <c r="B4696" t="s">
        <v>868</v>
      </c>
      <c r="C4696">
        <v>842129</v>
      </c>
      <c r="D4696" t="s">
        <v>869</v>
      </c>
      <c r="E4696" t="s">
        <v>147</v>
      </c>
      <c r="F4696" t="s">
        <v>292</v>
      </c>
      <c r="G4696" t="str">
        <f t="shared" si="146"/>
        <v>Jamaica to World</v>
      </c>
      <c r="H4696">
        <v>2015</v>
      </c>
      <c r="I4696" t="s">
        <v>724</v>
      </c>
      <c r="J4696">
        <v>6</v>
      </c>
      <c r="K4696">
        <v>0</v>
      </c>
      <c r="L4696" s="1">
        <f t="shared" si="147"/>
        <v>0</v>
      </c>
    </row>
    <row r="4697" spans="1:12" ht="14.45">
      <c r="A4697" t="s">
        <v>723</v>
      </c>
      <c r="B4697" t="s">
        <v>868</v>
      </c>
      <c r="C4697">
        <v>842129</v>
      </c>
      <c r="D4697" t="s">
        <v>869</v>
      </c>
      <c r="E4697" t="s">
        <v>147</v>
      </c>
      <c r="F4697" t="s">
        <v>292</v>
      </c>
      <c r="G4697" t="str">
        <f t="shared" si="146"/>
        <v>Jamaica to World</v>
      </c>
      <c r="H4697">
        <v>2016</v>
      </c>
      <c r="I4697" t="s">
        <v>724</v>
      </c>
      <c r="J4697">
        <v>6</v>
      </c>
      <c r="K4697">
        <v>0</v>
      </c>
      <c r="L4697" s="1">
        <f t="shared" si="147"/>
        <v>0</v>
      </c>
    </row>
    <row r="4698" spans="1:12" ht="14.45">
      <c r="A4698" t="s">
        <v>723</v>
      </c>
      <c r="B4698" t="s">
        <v>868</v>
      </c>
      <c r="C4698">
        <v>842129</v>
      </c>
      <c r="D4698" t="s">
        <v>869</v>
      </c>
      <c r="E4698" t="s">
        <v>147</v>
      </c>
      <c r="F4698" t="s">
        <v>292</v>
      </c>
      <c r="G4698" t="str">
        <f t="shared" si="146"/>
        <v>Jamaica to World</v>
      </c>
      <c r="H4698">
        <v>2017</v>
      </c>
      <c r="I4698" t="s">
        <v>724</v>
      </c>
      <c r="J4698">
        <v>6</v>
      </c>
      <c r="K4698">
        <v>0</v>
      </c>
      <c r="L4698" s="1">
        <f t="shared" si="147"/>
        <v>0</v>
      </c>
    </row>
    <row r="4699" spans="1:12" ht="14.45">
      <c r="A4699" t="s">
        <v>723</v>
      </c>
      <c r="B4699" t="s">
        <v>868</v>
      </c>
      <c r="C4699">
        <v>842139</v>
      </c>
      <c r="D4699" t="s">
        <v>869</v>
      </c>
      <c r="E4699" t="s">
        <v>147</v>
      </c>
      <c r="F4699" t="s">
        <v>292</v>
      </c>
      <c r="G4699" t="str">
        <f t="shared" si="146"/>
        <v>Jamaica to World</v>
      </c>
      <c r="H4699">
        <v>2014</v>
      </c>
      <c r="I4699" t="s">
        <v>724</v>
      </c>
      <c r="J4699">
        <v>6</v>
      </c>
      <c r="K4699">
        <v>55.798000000000002</v>
      </c>
      <c r="L4699" s="1">
        <f t="shared" si="147"/>
        <v>5.5798E-2</v>
      </c>
    </row>
    <row r="4700" spans="1:12" ht="14.45">
      <c r="A4700" t="s">
        <v>723</v>
      </c>
      <c r="B4700" t="s">
        <v>868</v>
      </c>
      <c r="C4700">
        <v>842139</v>
      </c>
      <c r="D4700" t="s">
        <v>869</v>
      </c>
      <c r="E4700" t="s">
        <v>147</v>
      </c>
      <c r="F4700" t="s">
        <v>292</v>
      </c>
      <c r="G4700" t="str">
        <f t="shared" si="146"/>
        <v>Jamaica to World</v>
      </c>
      <c r="H4700">
        <v>2015</v>
      </c>
      <c r="I4700" t="s">
        <v>724</v>
      </c>
      <c r="J4700">
        <v>6</v>
      </c>
      <c r="K4700">
        <v>0</v>
      </c>
      <c r="L4700" s="1">
        <f t="shared" si="147"/>
        <v>0</v>
      </c>
    </row>
    <row r="4701" spans="1:12" ht="14.45">
      <c r="A4701" t="s">
        <v>723</v>
      </c>
      <c r="B4701" t="s">
        <v>868</v>
      </c>
      <c r="C4701">
        <v>842139</v>
      </c>
      <c r="D4701" t="s">
        <v>869</v>
      </c>
      <c r="E4701" t="s">
        <v>147</v>
      </c>
      <c r="F4701" t="s">
        <v>292</v>
      </c>
      <c r="G4701" t="str">
        <f t="shared" si="146"/>
        <v>Jamaica to World</v>
      </c>
      <c r="H4701">
        <v>2016</v>
      </c>
      <c r="I4701" t="s">
        <v>724</v>
      </c>
      <c r="J4701">
        <v>6</v>
      </c>
      <c r="K4701">
        <v>21.140999999999998</v>
      </c>
      <c r="L4701" s="1">
        <f t="shared" si="147"/>
        <v>2.1140999999999997E-2</v>
      </c>
    </row>
    <row r="4702" spans="1:12" ht="14.45">
      <c r="A4702" t="s">
        <v>723</v>
      </c>
      <c r="B4702" t="s">
        <v>868</v>
      </c>
      <c r="C4702">
        <v>842139</v>
      </c>
      <c r="D4702" t="s">
        <v>869</v>
      </c>
      <c r="E4702" t="s">
        <v>147</v>
      </c>
      <c r="F4702" t="s">
        <v>292</v>
      </c>
      <c r="G4702" t="str">
        <f t="shared" si="146"/>
        <v>Jamaica to World</v>
      </c>
      <c r="H4702">
        <v>2017</v>
      </c>
      <c r="I4702" t="s">
        <v>724</v>
      </c>
      <c r="J4702">
        <v>6</v>
      </c>
      <c r="K4702">
        <v>0</v>
      </c>
      <c r="L4702" s="1">
        <f t="shared" si="147"/>
        <v>0</v>
      </c>
    </row>
    <row r="4703" spans="1:12" ht="14.45">
      <c r="A4703" t="s">
        <v>723</v>
      </c>
      <c r="B4703" t="s">
        <v>868</v>
      </c>
      <c r="C4703">
        <v>847989</v>
      </c>
      <c r="D4703" t="s">
        <v>869</v>
      </c>
      <c r="E4703" t="s">
        <v>147</v>
      </c>
      <c r="F4703" t="s">
        <v>292</v>
      </c>
      <c r="G4703" t="str">
        <f t="shared" si="146"/>
        <v>Jamaica to World</v>
      </c>
      <c r="H4703">
        <v>2014</v>
      </c>
      <c r="I4703" t="s">
        <v>724</v>
      </c>
      <c r="J4703">
        <v>6</v>
      </c>
      <c r="K4703">
        <v>0</v>
      </c>
      <c r="L4703" s="1">
        <f t="shared" si="147"/>
        <v>0</v>
      </c>
    </row>
    <row r="4704" spans="1:12" ht="14.45">
      <c r="A4704" t="s">
        <v>723</v>
      </c>
      <c r="B4704" t="s">
        <v>868</v>
      </c>
      <c r="C4704">
        <v>847989</v>
      </c>
      <c r="D4704" t="s">
        <v>869</v>
      </c>
      <c r="E4704" t="s">
        <v>147</v>
      </c>
      <c r="F4704" t="s">
        <v>292</v>
      </c>
      <c r="G4704" t="str">
        <f t="shared" si="146"/>
        <v>Jamaica to World</v>
      </c>
      <c r="H4704">
        <v>2015</v>
      </c>
      <c r="I4704" t="s">
        <v>724</v>
      </c>
      <c r="J4704">
        <v>6</v>
      </c>
      <c r="K4704">
        <v>0</v>
      </c>
      <c r="L4704" s="1">
        <f t="shared" si="147"/>
        <v>0</v>
      </c>
    </row>
    <row r="4705" spans="1:12" ht="14.45">
      <c r="A4705" t="s">
        <v>723</v>
      </c>
      <c r="B4705" t="s">
        <v>868</v>
      </c>
      <c r="C4705">
        <v>847989</v>
      </c>
      <c r="D4705" t="s">
        <v>869</v>
      </c>
      <c r="E4705" t="s">
        <v>147</v>
      </c>
      <c r="F4705" t="s">
        <v>292</v>
      </c>
      <c r="G4705" t="str">
        <f t="shared" si="146"/>
        <v>Jamaica to World</v>
      </c>
      <c r="H4705">
        <v>2016</v>
      </c>
      <c r="I4705" t="s">
        <v>724</v>
      </c>
      <c r="J4705">
        <v>6</v>
      </c>
      <c r="K4705">
        <v>0.252</v>
      </c>
      <c r="L4705" s="1">
        <f t="shared" si="147"/>
        <v>2.52E-4</v>
      </c>
    </row>
    <row r="4706" spans="1:12" ht="14.45">
      <c r="A4706" t="s">
        <v>723</v>
      </c>
      <c r="B4706" t="s">
        <v>868</v>
      </c>
      <c r="C4706">
        <v>847989</v>
      </c>
      <c r="D4706" t="s">
        <v>869</v>
      </c>
      <c r="E4706" t="s">
        <v>147</v>
      </c>
      <c r="F4706" t="s">
        <v>292</v>
      </c>
      <c r="G4706" t="str">
        <f t="shared" si="146"/>
        <v>Jamaica to World</v>
      </c>
      <c r="H4706">
        <v>2017</v>
      </c>
      <c r="I4706" t="s">
        <v>724</v>
      </c>
      <c r="J4706">
        <v>6</v>
      </c>
      <c r="K4706">
        <v>0</v>
      </c>
      <c r="L4706" s="1">
        <f t="shared" si="147"/>
        <v>0</v>
      </c>
    </row>
    <row r="4707" spans="1:12" ht="14.45">
      <c r="A4707" t="s">
        <v>723</v>
      </c>
      <c r="B4707" t="s">
        <v>868</v>
      </c>
      <c r="C4707">
        <v>847989</v>
      </c>
      <c r="D4707" t="s">
        <v>869</v>
      </c>
      <c r="E4707" t="s">
        <v>670</v>
      </c>
      <c r="F4707" t="s">
        <v>670</v>
      </c>
      <c r="G4707" t="str">
        <f t="shared" si="146"/>
        <v>Jamaica to EU27</v>
      </c>
      <c r="H4707">
        <v>2016</v>
      </c>
      <c r="I4707" t="s">
        <v>724</v>
      </c>
      <c r="J4707">
        <v>6</v>
      </c>
      <c r="K4707">
        <v>0.252</v>
      </c>
      <c r="L4707" s="1">
        <f t="shared" si="147"/>
        <v>2.52E-4</v>
      </c>
    </row>
    <row r="4708" spans="1:12" ht="14.45">
      <c r="A4708" t="s">
        <v>723</v>
      </c>
      <c r="B4708" t="s">
        <v>868</v>
      </c>
      <c r="C4708">
        <v>847989</v>
      </c>
      <c r="D4708" t="s">
        <v>869</v>
      </c>
      <c r="E4708" t="s">
        <v>670</v>
      </c>
      <c r="F4708" t="s">
        <v>670</v>
      </c>
      <c r="G4708" t="str">
        <f t="shared" si="146"/>
        <v>Jamaica to EU27</v>
      </c>
      <c r="H4708">
        <v>2017</v>
      </c>
      <c r="I4708" t="s">
        <v>724</v>
      </c>
      <c r="J4708">
        <v>6</v>
      </c>
      <c r="K4708">
        <v>0</v>
      </c>
      <c r="L4708" s="1">
        <f t="shared" si="147"/>
        <v>0</v>
      </c>
    </row>
    <row r="4709" spans="1:12" ht="14.45">
      <c r="A4709" t="s">
        <v>723</v>
      </c>
      <c r="B4709" t="s">
        <v>870</v>
      </c>
      <c r="C4709">
        <v>730900</v>
      </c>
      <c r="D4709" t="s">
        <v>871</v>
      </c>
      <c r="E4709" t="s">
        <v>147</v>
      </c>
      <c r="F4709" t="s">
        <v>292</v>
      </c>
      <c r="G4709" t="str">
        <f t="shared" si="146"/>
        <v>Jordan to World</v>
      </c>
      <c r="H4709">
        <v>2012</v>
      </c>
      <c r="I4709" t="s">
        <v>724</v>
      </c>
      <c r="J4709">
        <v>6</v>
      </c>
      <c r="K4709">
        <v>844.53499999999997</v>
      </c>
      <c r="L4709" s="1">
        <f t="shared" si="147"/>
        <v>0.84453499999999992</v>
      </c>
    </row>
    <row r="4710" spans="1:12" ht="14.45">
      <c r="A4710" t="s">
        <v>723</v>
      </c>
      <c r="B4710" t="s">
        <v>870</v>
      </c>
      <c r="C4710">
        <v>730900</v>
      </c>
      <c r="D4710" t="s">
        <v>871</v>
      </c>
      <c r="E4710" t="s">
        <v>147</v>
      </c>
      <c r="F4710" t="s">
        <v>292</v>
      </c>
      <c r="G4710" t="str">
        <f t="shared" si="146"/>
        <v>Jordan to World</v>
      </c>
      <c r="H4710">
        <v>2013</v>
      </c>
      <c r="I4710" t="s">
        <v>724</v>
      </c>
      <c r="J4710">
        <v>6</v>
      </c>
      <c r="K4710">
        <v>507.21699999999998</v>
      </c>
      <c r="L4710" s="1">
        <f t="shared" si="147"/>
        <v>0.50721700000000003</v>
      </c>
    </row>
    <row r="4711" spans="1:12" ht="14.45">
      <c r="A4711" t="s">
        <v>723</v>
      </c>
      <c r="B4711" t="s">
        <v>870</v>
      </c>
      <c r="C4711">
        <v>730900</v>
      </c>
      <c r="D4711" t="s">
        <v>871</v>
      </c>
      <c r="E4711" t="s">
        <v>147</v>
      </c>
      <c r="F4711" t="s">
        <v>292</v>
      </c>
      <c r="G4711" t="str">
        <f t="shared" si="146"/>
        <v>Jordan to World</v>
      </c>
      <c r="H4711">
        <v>2014</v>
      </c>
      <c r="I4711" t="s">
        <v>724</v>
      </c>
      <c r="J4711">
        <v>6</v>
      </c>
      <c r="K4711">
        <v>319.45499999999998</v>
      </c>
      <c r="L4711" s="1">
        <f t="shared" si="147"/>
        <v>0.31945499999999999</v>
      </c>
    </row>
    <row r="4712" spans="1:12" ht="14.45">
      <c r="A4712" t="s">
        <v>723</v>
      </c>
      <c r="B4712" t="s">
        <v>870</v>
      </c>
      <c r="C4712">
        <v>730900</v>
      </c>
      <c r="D4712" t="s">
        <v>871</v>
      </c>
      <c r="E4712" t="s">
        <v>147</v>
      </c>
      <c r="F4712" t="s">
        <v>292</v>
      </c>
      <c r="G4712" t="str">
        <f t="shared" si="146"/>
        <v>Jordan to World</v>
      </c>
      <c r="H4712">
        <v>2015</v>
      </c>
      <c r="I4712" t="s">
        <v>724</v>
      </c>
      <c r="J4712">
        <v>6</v>
      </c>
      <c r="K4712">
        <v>632.10400000000004</v>
      </c>
      <c r="L4712" s="1">
        <f t="shared" si="147"/>
        <v>0.632104</v>
      </c>
    </row>
    <row r="4713" spans="1:12" ht="14.45">
      <c r="A4713" t="s">
        <v>723</v>
      </c>
      <c r="B4713" t="s">
        <v>870</v>
      </c>
      <c r="C4713">
        <v>730900</v>
      </c>
      <c r="D4713" t="s">
        <v>871</v>
      </c>
      <c r="E4713" t="s">
        <v>147</v>
      </c>
      <c r="F4713" t="s">
        <v>292</v>
      </c>
      <c r="G4713" t="str">
        <f t="shared" si="146"/>
        <v>Jordan to World</v>
      </c>
      <c r="H4713">
        <v>2016</v>
      </c>
      <c r="I4713" t="s">
        <v>724</v>
      </c>
      <c r="J4713">
        <v>6</v>
      </c>
      <c r="K4713">
        <v>738.69</v>
      </c>
      <c r="L4713" s="1">
        <f t="shared" si="147"/>
        <v>0.73869000000000007</v>
      </c>
    </row>
    <row r="4714" spans="1:12" ht="14.45">
      <c r="A4714" t="s">
        <v>723</v>
      </c>
      <c r="B4714" t="s">
        <v>870</v>
      </c>
      <c r="C4714">
        <v>730900</v>
      </c>
      <c r="D4714" t="s">
        <v>871</v>
      </c>
      <c r="E4714" t="s">
        <v>147</v>
      </c>
      <c r="F4714" t="s">
        <v>292</v>
      </c>
      <c r="G4714" t="str">
        <f t="shared" si="146"/>
        <v>Jordan to World</v>
      </c>
      <c r="H4714">
        <v>2017</v>
      </c>
      <c r="I4714" t="s">
        <v>724</v>
      </c>
      <c r="J4714">
        <v>6</v>
      </c>
      <c r="K4714">
        <v>406.286</v>
      </c>
      <c r="L4714" s="1">
        <f t="shared" si="147"/>
        <v>0.40628599999999998</v>
      </c>
    </row>
    <row r="4715" spans="1:12" ht="14.45">
      <c r="A4715" t="s">
        <v>723</v>
      </c>
      <c r="B4715" t="s">
        <v>870</v>
      </c>
      <c r="C4715">
        <v>730900</v>
      </c>
      <c r="D4715" t="s">
        <v>871</v>
      </c>
      <c r="E4715" t="s">
        <v>670</v>
      </c>
      <c r="F4715" t="s">
        <v>670</v>
      </c>
      <c r="G4715" t="str">
        <f t="shared" si="146"/>
        <v>Jordan to EU27</v>
      </c>
      <c r="H4715">
        <v>2015</v>
      </c>
      <c r="I4715" t="s">
        <v>724</v>
      </c>
      <c r="J4715">
        <v>6</v>
      </c>
      <c r="K4715">
        <v>0</v>
      </c>
      <c r="L4715" s="1">
        <f t="shared" si="147"/>
        <v>0</v>
      </c>
    </row>
    <row r="4716" spans="1:12" ht="14.45">
      <c r="A4716" t="s">
        <v>723</v>
      </c>
      <c r="B4716" t="s">
        <v>870</v>
      </c>
      <c r="C4716">
        <v>730900</v>
      </c>
      <c r="D4716" t="s">
        <v>871</v>
      </c>
      <c r="E4716" t="s">
        <v>670</v>
      </c>
      <c r="F4716" t="s">
        <v>670</v>
      </c>
      <c r="G4716" t="str">
        <f t="shared" si="146"/>
        <v>Jordan to EU27</v>
      </c>
      <c r="H4716">
        <v>2017</v>
      </c>
      <c r="I4716" t="s">
        <v>724</v>
      </c>
      <c r="J4716">
        <v>6</v>
      </c>
      <c r="K4716">
        <v>0</v>
      </c>
      <c r="L4716" s="1">
        <f t="shared" si="147"/>
        <v>0</v>
      </c>
    </row>
    <row r="4717" spans="1:12" ht="14.45">
      <c r="A4717" t="s">
        <v>723</v>
      </c>
      <c r="B4717" t="s">
        <v>870</v>
      </c>
      <c r="C4717">
        <v>741999</v>
      </c>
      <c r="D4717" t="s">
        <v>871</v>
      </c>
      <c r="E4717" t="s">
        <v>147</v>
      </c>
      <c r="F4717" t="s">
        <v>292</v>
      </c>
      <c r="G4717" t="str">
        <f t="shared" si="146"/>
        <v>Jordan to World</v>
      </c>
      <c r="H4717">
        <v>2012</v>
      </c>
      <c r="I4717" t="s">
        <v>724</v>
      </c>
      <c r="J4717">
        <v>6</v>
      </c>
      <c r="K4717">
        <v>320.51400000000001</v>
      </c>
      <c r="L4717" s="1">
        <f t="shared" si="147"/>
        <v>0.32051400000000002</v>
      </c>
    </row>
    <row r="4718" spans="1:12" ht="14.45">
      <c r="A4718" t="s">
        <v>723</v>
      </c>
      <c r="B4718" t="s">
        <v>870</v>
      </c>
      <c r="C4718">
        <v>741999</v>
      </c>
      <c r="D4718" t="s">
        <v>871</v>
      </c>
      <c r="E4718" t="s">
        <v>147</v>
      </c>
      <c r="F4718" t="s">
        <v>292</v>
      </c>
      <c r="G4718" t="str">
        <f t="shared" si="146"/>
        <v>Jordan to World</v>
      </c>
      <c r="H4718">
        <v>2013</v>
      </c>
      <c r="I4718" t="s">
        <v>724</v>
      </c>
      <c r="J4718">
        <v>6</v>
      </c>
      <c r="K4718">
        <v>180.137</v>
      </c>
      <c r="L4718" s="1">
        <f t="shared" si="147"/>
        <v>0.18013699999999999</v>
      </c>
    </row>
    <row r="4719" spans="1:12" ht="14.45">
      <c r="A4719" t="s">
        <v>723</v>
      </c>
      <c r="B4719" t="s">
        <v>870</v>
      </c>
      <c r="C4719">
        <v>741999</v>
      </c>
      <c r="D4719" t="s">
        <v>871</v>
      </c>
      <c r="E4719" t="s">
        <v>147</v>
      </c>
      <c r="F4719" t="s">
        <v>292</v>
      </c>
      <c r="G4719" t="str">
        <f t="shared" si="146"/>
        <v>Jordan to World</v>
      </c>
      <c r="H4719">
        <v>2014</v>
      </c>
      <c r="I4719" t="s">
        <v>724</v>
      </c>
      <c r="J4719">
        <v>6</v>
      </c>
      <c r="K4719">
        <v>522.77599999999995</v>
      </c>
      <c r="L4719" s="1">
        <f t="shared" si="147"/>
        <v>0.52277599999999991</v>
      </c>
    </row>
    <row r="4720" spans="1:12" ht="14.45">
      <c r="A4720" t="s">
        <v>723</v>
      </c>
      <c r="B4720" t="s">
        <v>870</v>
      </c>
      <c r="C4720">
        <v>741999</v>
      </c>
      <c r="D4720" t="s">
        <v>871</v>
      </c>
      <c r="E4720" t="s">
        <v>147</v>
      </c>
      <c r="F4720" t="s">
        <v>292</v>
      </c>
      <c r="G4720" t="str">
        <f t="shared" si="146"/>
        <v>Jordan to World</v>
      </c>
      <c r="H4720">
        <v>2015</v>
      </c>
      <c r="I4720" t="s">
        <v>724</v>
      </c>
      <c r="J4720">
        <v>6</v>
      </c>
      <c r="K4720">
        <v>73.853999999999999</v>
      </c>
      <c r="L4720" s="1">
        <f t="shared" si="147"/>
        <v>7.3854000000000003E-2</v>
      </c>
    </row>
    <row r="4721" spans="1:12" ht="14.45">
      <c r="A4721" t="s">
        <v>723</v>
      </c>
      <c r="B4721" t="s">
        <v>870</v>
      </c>
      <c r="C4721">
        <v>741999</v>
      </c>
      <c r="D4721" t="s">
        <v>871</v>
      </c>
      <c r="E4721" t="s">
        <v>147</v>
      </c>
      <c r="F4721" t="s">
        <v>292</v>
      </c>
      <c r="G4721" t="str">
        <f t="shared" si="146"/>
        <v>Jordan to World</v>
      </c>
      <c r="H4721">
        <v>2016</v>
      </c>
      <c r="I4721" t="s">
        <v>724</v>
      </c>
      <c r="J4721">
        <v>6</v>
      </c>
      <c r="K4721">
        <v>0</v>
      </c>
      <c r="L4721" s="1">
        <f t="shared" si="147"/>
        <v>0</v>
      </c>
    </row>
    <row r="4722" spans="1:12" ht="14.45">
      <c r="A4722" t="s">
        <v>723</v>
      </c>
      <c r="B4722" t="s">
        <v>870</v>
      </c>
      <c r="C4722">
        <v>741999</v>
      </c>
      <c r="D4722" t="s">
        <v>871</v>
      </c>
      <c r="E4722" t="s">
        <v>147</v>
      </c>
      <c r="F4722" t="s">
        <v>292</v>
      </c>
      <c r="G4722" t="str">
        <f t="shared" si="146"/>
        <v>Jordan to World</v>
      </c>
      <c r="H4722">
        <v>2017</v>
      </c>
      <c r="I4722" t="s">
        <v>724</v>
      </c>
      <c r="J4722">
        <v>6</v>
      </c>
      <c r="K4722">
        <v>4.8390000000000004</v>
      </c>
      <c r="L4722" s="1">
        <f t="shared" si="147"/>
        <v>4.8390000000000004E-3</v>
      </c>
    </row>
    <row r="4723" spans="1:12" ht="14.45">
      <c r="A4723" t="s">
        <v>723</v>
      </c>
      <c r="B4723" t="s">
        <v>870</v>
      </c>
      <c r="C4723">
        <v>741999</v>
      </c>
      <c r="D4723" t="s">
        <v>871</v>
      </c>
      <c r="E4723" t="s">
        <v>670</v>
      </c>
      <c r="F4723" t="s">
        <v>670</v>
      </c>
      <c r="G4723" t="str">
        <f t="shared" si="146"/>
        <v>Jordan to EU27</v>
      </c>
      <c r="H4723">
        <v>2012</v>
      </c>
      <c r="I4723" t="s">
        <v>724</v>
      </c>
      <c r="J4723">
        <v>6</v>
      </c>
      <c r="K4723">
        <v>0</v>
      </c>
      <c r="L4723" s="1">
        <f t="shared" si="147"/>
        <v>0</v>
      </c>
    </row>
    <row r="4724" spans="1:12" ht="14.45">
      <c r="A4724" t="s">
        <v>723</v>
      </c>
      <c r="B4724" t="s">
        <v>870</v>
      </c>
      <c r="C4724">
        <v>741999</v>
      </c>
      <c r="D4724" t="s">
        <v>871</v>
      </c>
      <c r="E4724" t="s">
        <v>670</v>
      </c>
      <c r="F4724" t="s">
        <v>670</v>
      </c>
      <c r="G4724" t="str">
        <f t="shared" si="146"/>
        <v>Jordan to EU27</v>
      </c>
      <c r="H4724">
        <v>2013</v>
      </c>
      <c r="I4724" t="s">
        <v>724</v>
      </c>
      <c r="J4724">
        <v>6</v>
      </c>
      <c r="K4724">
        <v>21.254000000000001</v>
      </c>
      <c r="L4724" s="1">
        <f t="shared" si="147"/>
        <v>2.1254000000000002E-2</v>
      </c>
    </row>
    <row r="4725" spans="1:12" ht="14.45">
      <c r="A4725" t="s">
        <v>723</v>
      </c>
      <c r="B4725" t="s">
        <v>870</v>
      </c>
      <c r="C4725">
        <v>741999</v>
      </c>
      <c r="D4725" t="s">
        <v>871</v>
      </c>
      <c r="E4725" t="s">
        <v>670</v>
      </c>
      <c r="F4725" t="s">
        <v>670</v>
      </c>
      <c r="G4725" t="str">
        <f t="shared" si="146"/>
        <v>Jordan to EU27</v>
      </c>
      <c r="H4725">
        <v>2017</v>
      </c>
      <c r="I4725" t="s">
        <v>724</v>
      </c>
      <c r="J4725">
        <v>6</v>
      </c>
      <c r="K4725">
        <v>0</v>
      </c>
      <c r="L4725" s="1">
        <f t="shared" si="147"/>
        <v>0</v>
      </c>
    </row>
    <row r="4726" spans="1:12" ht="14.45">
      <c r="A4726" t="s">
        <v>723</v>
      </c>
      <c r="B4726" t="s">
        <v>870</v>
      </c>
      <c r="C4726">
        <v>761100</v>
      </c>
      <c r="D4726" t="s">
        <v>871</v>
      </c>
      <c r="E4726" t="s">
        <v>147</v>
      </c>
      <c r="F4726" t="s">
        <v>292</v>
      </c>
      <c r="G4726" t="str">
        <f t="shared" si="146"/>
        <v>Jordan to World</v>
      </c>
      <c r="H4726">
        <v>2015</v>
      </c>
      <c r="I4726" t="s">
        <v>724</v>
      </c>
      <c r="J4726">
        <v>6</v>
      </c>
      <c r="K4726">
        <v>3.5209999999999999</v>
      </c>
      <c r="L4726" s="1">
        <f t="shared" si="147"/>
        <v>3.5209999999999998E-3</v>
      </c>
    </row>
    <row r="4727" spans="1:12" ht="14.45">
      <c r="A4727" t="s">
        <v>723</v>
      </c>
      <c r="B4727" t="s">
        <v>870</v>
      </c>
      <c r="C4727">
        <v>761100</v>
      </c>
      <c r="D4727" t="s">
        <v>871</v>
      </c>
      <c r="E4727" t="s">
        <v>147</v>
      </c>
      <c r="F4727" t="s">
        <v>292</v>
      </c>
      <c r="G4727" t="str">
        <f t="shared" si="146"/>
        <v>Jordan to World</v>
      </c>
      <c r="H4727">
        <v>2016</v>
      </c>
      <c r="I4727" t="s">
        <v>724</v>
      </c>
      <c r="J4727">
        <v>6</v>
      </c>
      <c r="K4727">
        <v>113.014</v>
      </c>
      <c r="L4727" s="1">
        <f t="shared" si="147"/>
        <v>0.11301399999999999</v>
      </c>
    </row>
    <row r="4728" spans="1:12" ht="14.45">
      <c r="A4728" t="s">
        <v>723</v>
      </c>
      <c r="B4728" t="s">
        <v>870</v>
      </c>
      <c r="C4728">
        <v>761100</v>
      </c>
      <c r="D4728" t="s">
        <v>871</v>
      </c>
      <c r="E4728" t="s">
        <v>147</v>
      </c>
      <c r="F4728" t="s">
        <v>292</v>
      </c>
      <c r="G4728" t="str">
        <f t="shared" si="146"/>
        <v>Jordan to World</v>
      </c>
      <c r="H4728">
        <v>2017</v>
      </c>
      <c r="I4728" t="s">
        <v>724</v>
      </c>
      <c r="J4728">
        <v>6</v>
      </c>
      <c r="K4728">
        <v>40.762999999999998</v>
      </c>
      <c r="L4728" s="1">
        <f t="shared" si="147"/>
        <v>4.0763000000000001E-2</v>
      </c>
    </row>
    <row r="4729" spans="1:12" ht="14.45">
      <c r="A4729" t="s">
        <v>723</v>
      </c>
      <c r="B4729" t="s">
        <v>870</v>
      </c>
      <c r="C4729">
        <v>761100</v>
      </c>
      <c r="D4729" t="s">
        <v>871</v>
      </c>
      <c r="E4729" t="s">
        <v>670</v>
      </c>
      <c r="F4729" t="s">
        <v>670</v>
      </c>
      <c r="G4729" t="str">
        <f t="shared" si="146"/>
        <v>Jordan to EU27</v>
      </c>
      <c r="H4729">
        <v>2016</v>
      </c>
      <c r="I4729" t="s">
        <v>724</v>
      </c>
      <c r="J4729">
        <v>6</v>
      </c>
      <c r="K4729">
        <v>22.169</v>
      </c>
      <c r="L4729" s="1">
        <f t="shared" si="147"/>
        <v>2.2169000000000001E-2</v>
      </c>
    </row>
    <row r="4730" spans="1:12" ht="14.45">
      <c r="A4730" t="s">
        <v>723</v>
      </c>
      <c r="B4730" t="s">
        <v>870</v>
      </c>
      <c r="C4730">
        <v>8405</v>
      </c>
      <c r="D4730" t="s">
        <v>871</v>
      </c>
      <c r="E4730" t="s">
        <v>147</v>
      </c>
      <c r="F4730" t="s">
        <v>292</v>
      </c>
      <c r="G4730" t="str">
        <f t="shared" si="146"/>
        <v>Jordan to World</v>
      </c>
      <c r="H4730">
        <v>2012</v>
      </c>
      <c r="I4730" t="s">
        <v>724</v>
      </c>
      <c r="J4730">
        <v>6</v>
      </c>
      <c r="K4730">
        <v>0</v>
      </c>
      <c r="L4730" s="1">
        <f t="shared" si="147"/>
        <v>0</v>
      </c>
    </row>
    <row r="4731" spans="1:12" ht="14.45">
      <c r="A4731" t="s">
        <v>723</v>
      </c>
      <c r="B4731" t="s">
        <v>870</v>
      </c>
      <c r="C4731">
        <v>8405</v>
      </c>
      <c r="D4731" t="s">
        <v>871</v>
      </c>
      <c r="E4731" t="s">
        <v>147</v>
      </c>
      <c r="F4731" t="s">
        <v>292</v>
      </c>
      <c r="G4731" t="str">
        <f t="shared" si="146"/>
        <v>Jordan to World</v>
      </c>
      <c r="H4731">
        <v>2013</v>
      </c>
      <c r="I4731" t="s">
        <v>724</v>
      </c>
      <c r="J4731">
        <v>6</v>
      </c>
      <c r="K4731">
        <v>0</v>
      </c>
      <c r="L4731" s="1">
        <f t="shared" si="147"/>
        <v>0</v>
      </c>
    </row>
    <row r="4732" spans="1:12" ht="14.45">
      <c r="A4732" t="s">
        <v>723</v>
      </c>
      <c r="B4732" t="s">
        <v>870</v>
      </c>
      <c r="C4732">
        <v>8405</v>
      </c>
      <c r="D4732" t="s">
        <v>871</v>
      </c>
      <c r="E4732" t="s">
        <v>147</v>
      </c>
      <c r="F4732" t="s">
        <v>292</v>
      </c>
      <c r="G4732" t="str">
        <f t="shared" si="146"/>
        <v>Jordan to World</v>
      </c>
      <c r="H4732">
        <v>2015</v>
      </c>
      <c r="I4732" t="s">
        <v>724</v>
      </c>
      <c r="J4732">
        <v>6</v>
      </c>
      <c r="K4732">
        <v>0</v>
      </c>
      <c r="L4732" s="1">
        <f t="shared" si="147"/>
        <v>0</v>
      </c>
    </row>
    <row r="4733" spans="1:12" ht="14.45">
      <c r="A4733" t="s">
        <v>723</v>
      </c>
      <c r="B4733" t="s">
        <v>870</v>
      </c>
      <c r="C4733">
        <v>8405</v>
      </c>
      <c r="D4733" t="s">
        <v>871</v>
      </c>
      <c r="E4733" t="s">
        <v>147</v>
      </c>
      <c r="F4733" t="s">
        <v>292</v>
      </c>
      <c r="G4733" t="str">
        <f t="shared" si="146"/>
        <v>Jordan to World</v>
      </c>
      <c r="H4733">
        <v>2016</v>
      </c>
      <c r="I4733" t="s">
        <v>724</v>
      </c>
      <c r="J4733">
        <v>6</v>
      </c>
      <c r="K4733">
        <v>0</v>
      </c>
      <c r="L4733" s="1">
        <f t="shared" si="147"/>
        <v>0</v>
      </c>
    </row>
    <row r="4734" spans="1:12" ht="14.45">
      <c r="A4734" t="s">
        <v>723</v>
      </c>
      <c r="B4734" t="s">
        <v>870</v>
      </c>
      <c r="C4734">
        <v>8405</v>
      </c>
      <c r="D4734" t="s">
        <v>871</v>
      </c>
      <c r="E4734" t="s">
        <v>147</v>
      </c>
      <c r="F4734" t="s">
        <v>292</v>
      </c>
      <c r="G4734" t="str">
        <f t="shared" si="146"/>
        <v>Jordan to World</v>
      </c>
      <c r="H4734">
        <v>2017</v>
      </c>
      <c r="I4734" t="s">
        <v>724</v>
      </c>
      <c r="J4734">
        <v>6</v>
      </c>
      <c r="K4734">
        <v>29.957999999999998</v>
      </c>
      <c r="L4734" s="1">
        <f t="shared" si="147"/>
        <v>2.9957999999999999E-2</v>
      </c>
    </row>
    <row r="4735" spans="1:12" ht="14.45">
      <c r="A4735" t="s">
        <v>723</v>
      </c>
      <c r="B4735" t="s">
        <v>870</v>
      </c>
      <c r="C4735">
        <v>8405</v>
      </c>
      <c r="D4735" t="s">
        <v>871</v>
      </c>
      <c r="E4735" t="s">
        <v>670</v>
      </c>
      <c r="F4735" t="s">
        <v>670</v>
      </c>
      <c r="G4735" t="str">
        <f t="shared" si="146"/>
        <v>Jordan to EU27</v>
      </c>
      <c r="H4735">
        <v>2012</v>
      </c>
      <c r="I4735" t="s">
        <v>724</v>
      </c>
      <c r="J4735">
        <v>6</v>
      </c>
      <c r="K4735">
        <v>0</v>
      </c>
      <c r="L4735" s="1">
        <f t="shared" si="147"/>
        <v>0</v>
      </c>
    </row>
    <row r="4736" spans="1:12" ht="14.45">
      <c r="A4736" t="s">
        <v>723</v>
      </c>
      <c r="B4736" t="s">
        <v>870</v>
      </c>
      <c r="C4736">
        <v>8405</v>
      </c>
      <c r="D4736" t="s">
        <v>871</v>
      </c>
      <c r="E4736" t="s">
        <v>670</v>
      </c>
      <c r="F4736" t="s">
        <v>670</v>
      </c>
      <c r="G4736" t="str">
        <f t="shared" si="146"/>
        <v>Jordan to EU27</v>
      </c>
      <c r="H4736">
        <v>2017</v>
      </c>
      <c r="I4736" t="s">
        <v>724</v>
      </c>
      <c r="J4736">
        <v>6</v>
      </c>
      <c r="K4736">
        <v>0</v>
      </c>
      <c r="L4736" s="1">
        <f t="shared" si="147"/>
        <v>0</v>
      </c>
    </row>
    <row r="4737" spans="1:12" ht="14.45">
      <c r="A4737" t="s">
        <v>723</v>
      </c>
      <c r="B4737" t="s">
        <v>870</v>
      </c>
      <c r="C4737">
        <v>841931</v>
      </c>
      <c r="D4737" t="s">
        <v>871</v>
      </c>
      <c r="E4737" t="s">
        <v>147</v>
      </c>
      <c r="F4737" t="s">
        <v>292</v>
      </c>
      <c r="G4737" t="str">
        <f t="shared" si="146"/>
        <v>Jordan to World</v>
      </c>
      <c r="H4737">
        <v>2012</v>
      </c>
      <c r="I4737" t="s">
        <v>724</v>
      </c>
      <c r="J4737">
        <v>6</v>
      </c>
      <c r="K4737">
        <v>2.3940000000000001</v>
      </c>
      <c r="L4737" s="1">
        <f t="shared" si="147"/>
        <v>2.3940000000000003E-3</v>
      </c>
    </row>
    <row r="4738" spans="1:12" ht="14.45">
      <c r="A4738" t="s">
        <v>723</v>
      </c>
      <c r="B4738" t="s">
        <v>870</v>
      </c>
      <c r="C4738">
        <v>841931</v>
      </c>
      <c r="D4738" t="s">
        <v>871</v>
      </c>
      <c r="E4738" t="s">
        <v>147</v>
      </c>
      <c r="F4738" t="s">
        <v>292</v>
      </c>
      <c r="G4738" t="str">
        <f t="shared" si="146"/>
        <v>Jordan to World</v>
      </c>
      <c r="H4738">
        <v>2014</v>
      </c>
      <c r="I4738" t="s">
        <v>724</v>
      </c>
      <c r="J4738">
        <v>6</v>
      </c>
      <c r="K4738">
        <v>13.592000000000001</v>
      </c>
      <c r="L4738" s="1">
        <f t="shared" si="147"/>
        <v>1.3592E-2</v>
      </c>
    </row>
    <row r="4739" spans="1:12" ht="14.45">
      <c r="A4739" t="s">
        <v>723</v>
      </c>
      <c r="B4739" t="s">
        <v>870</v>
      </c>
      <c r="C4739">
        <v>841931</v>
      </c>
      <c r="D4739" t="s">
        <v>871</v>
      </c>
      <c r="E4739" t="s">
        <v>147</v>
      </c>
      <c r="F4739" t="s">
        <v>292</v>
      </c>
      <c r="G4739" t="str">
        <f t="shared" si="146"/>
        <v>Jordan to World</v>
      </c>
      <c r="H4739">
        <v>2015</v>
      </c>
      <c r="I4739" t="s">
        <v>724</v>
      </c>
      <c r="J4739">
        <v>6</v>
      </c>
      <c r="K4739">
        <v>0</v>
      </c>
      <c r="L4739" s="1">
        <f t="shared" si="147"/>
        <v>0</v>
      </c>
    </row>
    <row r="4740" spans="1:12" ht="14.45">
      <c r="A4740" t="s">
        <v>723</v>
      </c>
      <c r="B4740" t="s">
        <v>870</v>
      </c>
      <c r="C4740">
        <v>841931</v>
      </c>
      <c r="D4740" t="s">
        <v>871</v>
      </c>
      <c r="E4740" t="s">
        <v>147</v>
      </c>
      <c r="F4740" t="s">
        <v>292</v>
      </c>
      <c r="G4740" t="str">
        <f t="shared" si="146"/>
        <v>Jordan to World</v>
      </c>
      <c r="H4740">
        <v>2016</v>
      </c>
      <c r="I4740" t="s">
        <v>724</v>
      </c>
      <c r="J4740">
        <v>6</v>
      </c>
      <c r="K4740">
        <v>146.02600000000001</v>
      </c>
      <c r="L4740" s="1">
        <f t="shared" si="147"/>
        <v>0.14602600000000002</v>
      </c>
    </row>
    <row r="4741" spans="1:12" ht="14.45">
      <c r="A4741" t="s">
        <v>723</v>
      </c>
      <c r="B4741" t="s">
        <v>870</v>
      </c>
      <c r="C4741">
        <v>841931</v>
      </c>
      <c r="D4741" t="s">
        <v>871</v>
      </c>
      <c r="E4741" t="s">
        <v>147</v>
      </c>
      <c r="F4741" t="s">
        <v>292</v>
      </c>
      <c r="G4741" t="str">
        <f t="shared" si="146"/>
        <v>Jordan to World</v>
      </c>
      <c r="H4741">
        <v>2017</v>
      </c>
      <c r="I4741" t="s">
        <v>724</v>
      </c>
      <c r="J4741">
        <v>6</v>
      </c>
      <c r="K4741">
        <v>377.46499999999997</v>
      </c>
      <c r="L4741" s="1">
        <f t="shared" si="147"/>
        <v>0.37746499999999999</v>
      </c>
    </row>
    <row r="4742" spans="1:12" ht="14.45">
      <c r="A4742" t="s">
        <v>723</v>
      </c>
      <c r="B4742" t="s">
        <v>870</v>
      </c>
      <c r="C4742">
        <v>841940</v>
      </c>
      <c r="D4742" t="s">
        <v>871</v>
      </c>
      <c r="E4742" t="s">
        <v>147</v>
      </c>
      <c r="F4742" t="s">
        <v>292</v>
      </c>
      <c r="G4742" t="str">
        <f t="shared" si="146"/>
        <v>Jordan to World</v>
      </c>
      <c r="H4742">
        <v>2012</v>
      </c>
      <c r="I4742" t="s">
        <v>724</v>
      </c>
      <c r="J4742">
        <v>6</v>
      </c>
      <c r="K4742">
        <v>0</v>
      </c>
      <c r="L4742" s="1">
        <f t="shared" si="147"/>
        <v>0</v>
      </c>
    </row>
    <row r="4743" spans="1:12" ht="14.45">
      <c r="A4743" t="s">
        <v>723</v>
      </c>
      <c r="B4743" t="s">
        <v>870</v>
      </c>
      <c r="C4743">
        <v>841940</v>
      </c>
      <c r="D4743" t="s">
        <v>871</v>
      </c>
      <c r="E4743" t="s">
        <v>147</v>
      </c>
      <c r="F4743" t="s">
        <v>292</v>
      </c>
      <c r="G4743" t="str">
        <f t="shared" si="146"/>
        <v>Jordan to World</v>
      </c>
      <c r="H4743">
        <v>2013</v>
      </c>
      <c r="I4743" t="s">
        <v>724</v>
      </c>
      <c r="J4743">
        <v>6</v>
      </c>
      <c r="K4743">
        <v>0</v>
      </c>
      <c r="L4743" s="1">
        <f t="shared" si="147"/>
        <v>0</v>
      </c>
    </row>
    <row r="4744" spans="1:12" ht="14.45">
      <c r="A4744" t="s">
        <v>723</v>
      </c>
      <c r="B4744" t="s">
        <v>870</v>
      </c>
      <c r="C4744">
        <v>841940</v>
      </c>
      <c r="D4744" t="s">
        <v>871</v>
      </c>
      <c r="E4744" t="s">
        <v>147</v>
      </c>
      <c r="F4744" t="s">
        <v>292</v>
      </c>
      <c r="G4744" t="str">
        <f t="shared" si="146"/>
        <v>Jordan to World</v>
      </c>
      <c r="H4744">
        <v>2014</v>
      </c>
      <c r="I4744" t="s">
        <v>724</v>
      </c>
      <c r="J4744">
        <v>6</v>
      </c>
      <c r="K4744">
        <v>7.0419999999999998</v>
      </c>
      <c r="L4744" s="1">
        <f t="shared" si="147"/>
        <v>7.0419999999999996E-3</v>
      </c>
    </row>
    <row r="4745" spans="1:12" ht="14.45">
      <c r="A4745" t="s">
        <v>723</v>
      </c>
      <c r="B4745" t="s">
        <v>870</v>
      </c>
      <c r="C4745">
        <v>841940</v>
      </c>
      <c r="D4745" t="s">
        <v>871</v>
      </c>
      <c r="E4745" t="s">
        <v>147</v>
      </c>
      <c r="F4745" t="s">
        <v>292</v>
      </c>
      <c r="G4745" t="str">
        <f t="shared" ref="G4745:G4808" si="148">CONCATENATE(D4745, " to ", F4745)</f>
        <v>Jordan to World</v>
      </c>
      <c r="H4745">
        <v>2015</v>
      </c>
      <c r="I4745" t="s">
        <v>724</v>
      </c>
      <c r="J4745">
        <v>6</v>
      </c>
      <c r="K4745">
        <v>0</v>
      </c>
      <c r="L4745" s="1">
        <f t="shared" ref="L4745:L4808" si="149">K4745/1000</f>
        <v>0</v>
      </c>
    </row>
    <row r="4746" spans="1:12" ht="14.45">
      <c r="A4746" t="s">
        <v>723</v>
      </c>
      <c r="B4746" t="s">
        <v>870</v>
      </c>
      <c r="C4746">
        <v>841940</v>
      </c>
      <c r="D4746" t="s">
        <v>871</v>
      </c>
      <c r="E4746" t="s">
        <v>147</v>
      </c>
      <c r="F4746" t="s">
        <v>292</v>
      </c>
      <c r="G4746" t="str">
        <f t="shared" si="148"/>
        <v>Jordan to World</v>
      </c>
      <c r="H4746">
        <v>2016</v>
      </c>
      <c r="I4746" t="s">
        <v>724</v>
      </c>
      <c r="J4746">
        <v>6</v>
      </c>
      <c r="K4746">
        <v>0</v>
      </c>
      <c r="L4746" s="1">
        <f t="shared" si="149"/>
        <v>0</v>
      </c>
    </row>
    <row r="4747" spans="1:12" ht="14.45">
      <c r="A4747" t="s">
        <v>723</v>
      </c>
      <c r="B4747" t="s">
        <v>870</v>
      </c>
      <c r="C4747">
        <v>841940</v>
      </c>
      <c r="D4747" t="s">
        <v>871</v>
      </c>
      <c r="E4747" t="s">
        <v>670</v>
      </c>
      <c r="F4747" t="s">
        <v>670</v>
      </c>
      <c r="G4747" t="str">
        <f t="shared" si="148"/>
        <v>Jordan to EU27</v>
      </c>
      <c r="H4747">
        <v>2015</v>
      </c>
      <c r="I4747" t="s">
        <v>724</v>
      </c>
      <c r="J4747">
        <v>6</v>
      </c>
      <c r="K4747">
        <v>0</v>
      </c>
      <c r="L4747" s="1">
        <f t="shared" si="149"/>
        <v>0</v>
      </c>
    </row>
    <row r="4748" spans="1:12" ht="14.45">
      <c r="A4748" t="s">
        <v>723</v>
      </c>
      <c r="B4748" t="s">
        <v>870</v>
      </c>
      <c r="C4748">
        <v>842129</v>
      </c>
      <c r="D4748" t="s">
        <v>871</v>
      </c>
      <c r="E4748" t="s">
        <v>147</v>
      </c>
      <c r="F4748" t="s">
        <v>292</v>
      </c>
      <c r="G4748" t="str">
        <f t="shared" si="148"/>
        <v>Jordan to World</v>
      </c>
      <c r="H4748">
        <v>2012</v>
      </c>
      <c r="I4748" t="s">
        <v>724</v>
      </c>
      <c r="J4748">
        <v>6</v>
      </c>
      <c r="K4748">
        <v>1436.252</v>
      </c>
      <c r="L4748" s="1">
        <f t="shared" si="149"/>
        <v>1.4362519999999999</v>
      </c>
    </row>
    <row r="4749" spans="1:12" ht="14.45">
      <c r="A4749" t="s">
        <v>723</v>
      </c>
      <c r="B4749" t="s">
        <v>870</v>
      </c>
      <c r="C4749">
        <v>842129</v>
      </c>
      <c r="D4749" t="s">
        <v>871</v>
      </c>
      <c r="E4749" t="s">
        <v>147</v>
      </c>
      <c r="F4749" t="s">
        <v>292</v>
      </c>
      <c r="G4749" t="str">
        <f t="shared" si="148"/>
        <v>Jordan to World</v>
      </c>
      <c r="H4749">
        <v>2013</v>
      </c>
      <c r="I4749" t="s">
        <v>724</v>
      </c>
      <c r="J4749">
        <v>6</v>
      </c>
      <c r="K4749">
        <v>1664.472</v>
      </c>
      <c r="L4749" s="1">
        <f t="shared" si="149"/>
        <v>1.664472</v>
      </c>
    </row>
    <row r="4750" spans="1:12" ht="14.45">
      <c r="A4750" t="s">
        <v>723</v>
      </c>
      <c r="B4750" t="s">
        <v>870</v>
      </c>
      <c r="C4750">
        <v>842129</v>
      </c>
      <c r="D4750" t="s">
        <v>871</v>
      </c>
      <c r="E4750" t="s">
        <v>147</v>
      </c>
      <c r="F4750" t="s">
        <v>292</v>
      </c>
      <c r="G4750" t="str">
        <f t="shared" si="148"/>
        <v>Jordan to World</v>
      </c>
      <c r="H4750">
        <v>2014</v>
      </c>
      <c r="I4750" t="s">
        <v>724</v>
      </c>
      <c r="J4750">
        <v>6</v>
      </c>
      <c r="K4750">
        <v>183.50200000000001</v>
      </c>
      <c r="L4750" s="1">
        <f t="shared" si="149"/>
        <v>0.183502</v>
      </c>
    </row>
    <row r="4751" spans="1:12" ht="14.45">
      <c r="A4751" t="s">
        <v>723</v>
      </c>
      <c r="B4751" t="s">
        <v>870</v>
      </c>
      <c r="C4751">
        <v>842129</v>
      </c>
      <c r="D4751" t="s">
        <v>871</v>
      </c>
      <c r="E4751" t="s">
        <v>147</v>
      </c>
      <c r="F4751" t="s">
        <v>292</v>
      </c>
      <c r="G4751" t="str">
        <f t="shared" si="148"/>
        <v>Jordan to World</v>
      </c>
      <c r="H4751">
        <v>2015</v>
      </c>
      <c r="I4751" t="s">
        <v>724</v>
      </c>
      <c r="J4751">
        <v>6</v>
      </c>
      <c r="K4751">
        <v>582.94799999999998</v>
      </c>
      <c r="L4751" s="1">
        <f t="shared" si="149"/>
        <v>0.58294800000000002</v>
      </c>
    </row>
    <row r="4752" spans="1:12" ht="14.45">
      <c r="A4752" t="s">
        <v>723</v>
      </c>
      <c r="B4752" t="s">
        <v>870</v>
      </c>
      <c r="C4752">
        <v>842129</v>
      </c>
      <c r="D4752" t="s">
        <v>871</v>
      </c>
      <c r="E4752" t="s">
        <v>147</v>
      </c>
      <c r="F4752" t="s">
        <v>292</v>
      </c>
      <c r="G4752" t="str">
        <f t="shared" si="148"/>
        <v>Jordan to World</v>
      </c>
      <c r="H4752">
        <v>2016</v>
      </c>
      <c r="I4752" t="s">
        <v>724</v>
      </c>
      <c r="J4752">
        <v>6</v>
      </c>
      <c r="K4752">
        <v>2160.0340000000001</v>
      </c>
      <c r="L4752" s="1">
        <f t="shared" si="149"/>
        <v>2.160034</v>
      </c>
    </row>
    <row r="4753" spans="1:12" ht="14.45">
      <c r="A4753" t="s">
        <v>723</v>
      </c>
      <c r="B4753" t="s">
        <v>870</v>
      </c>
      <c r="C4753">
        <v>842129</v>
      </c>
      <c r="D4753" t="s">
        <v>871</v>
      </c>
      <c r="E4753" t="s">
        <v>147</v>
      </c>
      <c r="F4753" t="s">
        <v>292</v>
      </c>
      <c r="G4753" t="str">
        <f t="shared" si="148"/>
        <v>Jordan to World</v>
      </c>
      <c r="H4753">
        <v>2017</v>
      </c>
      <c r="I4753" t="s">
        <v>724</v>
      </c>
      <c r="J4753">
        <v>6</v>
      </c>
      <c r="K4753">
        <v>580.43700000000001</v>
      </c>
      <c r="L4753" s="1">
        <f t="shared" si="149"/>
        <v>0.58043699999999998</v>
      </c>
    </row>
    <row r="4754" spans="1:12" ht="14.45">
      <c r="A4754" t="s">
        <v>723</v>
      </c>
      <c r="B4754" t="s">
        <v>870</v>
      </c>
      <c r="C4754">
        <v>842129</v>
      </c>
      <c r="D4754" t="s">
        <v>871</v>
      </c>
      <c r="E4754" t="s">
        <v>670</v>
      </c>
      <c r="F4754" t="s">
        <v>670</v>
      </c>
      <c r="G4754" t="str">
        <f t="shared" si="148"/>
        <v>Jordan to EU27</v>
      </c>
      <c r="H4754">
        <v>2012</v>
      </c>
      <c r="I4754" t="s">
        <v>724</v>
      </c>
      <c r="J4754">
        <v>6</v>
      </c>
      <c r="K4754">
        <v>0</v>
      </c>
      <c r="L4754" s="1">
        <f t="shared" si="149"/>
        <v>0</v>
      </c>
    </row>
    <row r="4755" spans="1:12" ht="14.45">
      <c r="A4755" t="s">
        <v>723</v>
      </c>
      <c r="B4755" t="s">
        <v>870</v>
      </c>
      <c r="C4755">
        <v>842129</v>
      </c>
      <c r="D4755" t="s">
        <v>871</v>
      </c>
      <c r="E4755" t="s">
        <v>670</v>
      </c>
      <c r="F4755" t="s">
        <v>670</v>
      </c>
      <c r="G4755" t="str">
        <f t="shared" si="148"/>
        <v>Jordan to EU27</v>
      </c>
      <c r="H4755">
        <v>2014</v>
      </c>
      <c r="I4755" t="s">
        <v>724</v>
      </c>
      <c r="J4755">
        <v>6</v>
      </c>
      <c r="K4755">
        <v>0.83</v>
      </c>
      <c r="L4755" s="1">
        <f t="shared" si="149"/>
        <v>8.3000000000000001E-4</v>
      </c>
    </row>
    <row r="4756" spans="1:12" ht="14.45">
      <c r="A4756" t="s">
        <v>723</v>
      </c>
      <c r="B4756" t="s">
        <v>870</v>
      </c>
      <c r="C4756">
        <v>842129</v>
      </c>
      <c r="D4756" t="s">
        <v>871</v>
      </c>
      <c r="E4756" t="s">
        <v>670</v>
      </c>
      <c r="F4756" t="s">
        <v>670</v>
      </c>
      <c r="G4756" t="str">
        <f t="shared" si="148"/>
        <v>Jordan to EU27</v>
      </c>
      <c r="H4756">
        <v>2016</v>
      </c>
      <c r="I4756" t="s">
        <v>724</v>
      </c>
      <c r="J4756">
        <v>6</v>
      </c>
      <c r="K4756">
        <v>0</v>
      </c>
      <c r="L4756" s="1">
        <f t="shared" si="149"/>
        <v>0</v>
      </c>
    </row>
    <row r="4757" spans="1:12" ht="14.45">
      <c r="A4757" t="s">
        <v>723</v>
      </c>
      <c r="B4757" t="s">
        <v>870</v>
      </c>
      <c r="C4757">
        <v>842139</v>
      </c>
      <c r="D4757" t="s">
        <v>871</v>
      </c>
      <c r="E4757" t="s">
        <v>147</v>
      </c>
      <c r="F4757" t="s">
        <v>292</v>
      </c>
      <c r="G4757" t="str">
        <f t="shared" si="148"/>
        <v>Jordan to World</v>
      </c>
      <c r="H4757">
        <v>2012</v>
      </c>
      <c r="I4757" t="s">
        <v>724</v>
      </c>
      <c r="J4757">
        <v>6</v>
      </c>
      <c r="K4757">
        <v>21.111000000000001</v>
      </c>
      <c r="L4757" s="1">
        <f t="shared" si="149"/>
        <v>2.1111000000000001E-2</v>
      </c>
    </row>
    <row r="4758" spans="1:12" ht="14.45">
      <c r="A4758" t="s">
        <v>723</v>
      </c>
      <c r="B4758" t="s">
        <v>870</v>
      </c>
      <c r="C4758">
        <v>842139</v>
      </c>
      <c r="D4758" t="s">
        <v>871</v>
      </c>
      <c r="E4758" t="s">
        <v>147</v>
      </c>
      <c r="F4758" t="s">
        <v>292</v>
      </c>
      <c r="G4758" t="str">
        <f t="shared" si="148"/>
        <v>Jordan to World</v>
      </c>
      <c r="H4758">
        <v>2013</v>
      </c>
      <c r="I4758" t="s">
        <v>724</v>
      </c>
      <c r="J4758">
        <v>6</v>
      </c>
      <c r="K4758">
        <v>1658.4770000000001</v>
      </c>
      <c r="L4758" s="1">
        <f t="shared" si="149"/>
        <v>1.658477</v>
      </c>
    </row>
    <row r="4759" spans="1:12" ht="14.45">
      <c r="A4759" t="s">
        <v>723</v>
      </c>
      <c r="B4759" t="s">
        <v>870</v>
      </c>
      <c r="C4759">
        <v>842139</v>
      </c>
      <c r="D4759" t="s">
        <v>871</v>
      </c>
      <c r="E4759" t="s">
        <v>147</v>
      </c>
      <c r="F4759" t="s">
        <v>292</v>
      </c>
      <c r="G4759" t="str">
        <f t="shared" si="148"/>
        <v>Jordan to World</v>
      </c>
      <c r="H4759">
        <v>2014</v>
      </c>
      <c r="I4759" t="s">
        <v>724</v>
      </c>
      <c r="J4759">
        <v>6</v>
      </c>
      <c r="K4759">
        <v>248.602</v>
      </c>
      <c r="L4759" s="1">
        <f t="shared" si="149"/>
        <v>0.24860200000000002</v>
      </c>
    </row>
    <row r="4760" spans="1:12" ht="14.45">
      <c r="A4760" t="s">
        <v>723</v>
      </c>
      <c r="B4760" t="s">
        <v>870</v>
      </c>
      <c r="C4760">
        <v>842139</v>
      </c>
      <c r="D4760" t="s">
        <v>871</v>
      </c>
      <c r="E4760" t="s">
        <v>147</v>
      </c>
      <c r="F4760" t="s">
        <v>292</v>
      </c>
      <c r="G4760" t="str">
        <f t="shared" si="148"/>
        <v>Jordan to World</v>
      </c>
      <c r="H4760">
        <v>2015</v>
      </c>
      <c r="I4760" t="s">
        <v>724</v>
      </c>
      <c r="J4760">
        <v>6</v>
      </c>
      <c r="K4760">
        <v>16.975999999999999</v>
      </c>
      <c r="L4760" s="1">
        <f t="shared" si="149"/>
        <v>1.6975999999999998E-2</v>
      </c>
    </row>
    <row r="4761" spans="1:12" ht="14.45">
      <c r="A4761" t="s">
        <v>723</v>
      </c>
      <c r="B4761" t="s">
        <v>870</v>
      </c>
      <c r="C4761">
        <v>842139</v>
      </c>
      <c r="D4761" t="s">
        <v>871</v>
      </c>
      <c r="E4761" t="s">
        <v>147</v>
      </c>
      <c r="F4761" t="s">
        <v>292</v>
      </c>
      <c r="G4761" t="str">
        <f t="shared" si="148"/>
        <v>Jordan to World</v>
      </c>
      <c r="H4761">
        <v>2016</v>
      </c>
      <c r="I4761" t="s">
        <v>724</v>
      </c>
      <c r="J4761">
        <v>6</v>
      </c>
      <c r="K4761">
        <v>247.73</v>
      </c>
      <c r="L4761" s="1">
        <f t="shared" si="149"/>
        <v>0.24772999999999998</v>
      </c>
    </row>
    <row r="4762" spans="1:12" ht="14.45">
      <c r="A4762" t="s">
        <v>723</v>
      </c>
      <c r="B4762" t="s">
        <v>870</v>
      </c>
      <c r="C4762">
        <v>842139</v>
      </c>
      <c r="D4762" t="s">
        <v>871</v>
      </c>
      <c r="E4762" t="s">
        <v>147</v>
      </c>
      <c r="F4762" t="s">
        <v>292</v>
      </c>
      <c r="G4762" t="str">
        <f t="shared" si="148"/>
        <v>Jordan to World</v>
      </c>
      <c r="H4762">
        <v>2017</v>
      </c>
      <c r="I4762" t="s">
        <v>724</v>
      </c>
      <c r="J4762">
        <v>6</v>
      </c>
      <c r="K4762">
        <v>46.051000000000002</v>
      </c>
      <c r="L4762" s="1">
        <f t="shared" si="149"/>
        <v>4.6051000000000002E-2</v>
      </c>
    </row>
    <row r="4763" spans="1:12" ht="14.45">
      <c r="A4763" t="s">
        <v>723</v>
      </c>
      <c r="B4763" t="s">
        <v>870</v>
      </c>
      <c r="C4763">
        <v>842139</v>
      </c>
      <c r="D4763" t="s">
        <v>871</v>
      </c>
      <c r="E4763" t="s">
        <v>670</v>
      </c>
      <c r="F4763" t="s">
        <v>670</v>
      </c>
      <c r="G4763" t="str">
        <f t="shared" si="148"/>
        <v>Jordan to EU27</v>
      </c>
      <c r="H4763">
        <v>2012</v>
      </c>
      <c r="I4763" t="s">
        <v>724</v>
      </c>
      <c r="J4763">
        <v>6</v>
      </c>
      <c r="K4763">
        <v>0</v>
      </c>
      <c r="L4763" s="1">
        <f t="shared" si="149"/>
        <v>0</v>
      </c>
    </row>
    <row r="4764" spans="1:12" ht="14.45">
      <c r="A4764" t="s">
        <v>723</v>
      </c>
      <c r="B4764" t="s">
        <v>870</v>
      </c>
      <c r="C4764">
        <v>842139</v>
      </c>
      <c r="D4764" t="s">
        <v>871</v>
      </c>
      <c r="E4764" t="s">
        <v>670</v>
      </c>
      <c r="F4764" t="s">
        <v>670</v>
      </c>
      <c r="G4764" t="str">
        <f t="shared" si="148"/>
        <v>Jordan to EU27</v>
      </c>
      <c r="H4764">
        <v>2013</v>
      </c>
      <c r="I4764" t="s">
        <v>724</v>
      </c>
      <c r="J4764">
        <v>6</v>
      </c>
      <c r="K4764">
        <v>0</v>
      </c>
      <c r="L4764" s="1">
        <f t="shared" si="149"/>
        <v>0</v>
      </c>
    </row>
    <row r="4765" spans="1:12" ht="14.45">
      <c r="A4765" t="s">
        <v>723</v>
      </c>
      <c r="B4765" t="s">
        <v>870</v>
      </c>
      <c r="C4765">
        <v>842139</v>
      </c>
      <c r="D4765" t="s">
        <v>871</v>
      </c>
      <c r="E4765" t="s">
        <v>670</v>
      </c>
      <c r="F4765" t="s">
        <v>670</v>
      </c>
      <c r="G4765" t="str">
        <f t="shared" si="148"/>
        <v>Jordan to EU27</v>
      </c>
      <c r="H4765">
        <v>2015</v>
      </c>
      <c r="I4765" t="s">
        <v>724</v>
      </c>
      <c r="J4765">
        <v>6</v>
      </c>
      <c r="K4765">
        <v>0</v>
      </c>
      <c r="L4765" s="1">
        <f t="shared" si="149"/>
        <v>0</v>
      </c>
    </row>
    <row r="4766" spans="1:12" ht="14.45">
      <c r="A4766" t="s">
        <v>723</v>
      </c>
      <c r="B4766" t="s">
        <v>870</v>
      </c>
      <c r="C4766">
        <v>842139</v>
      </c>
      <c r="D4766" t="s">
        <v>871</v>
      </c>
      <c r="E4766" t="s">
        <v>670</v>
      </c>
      <c r="F4766" t="s">
        <v>670</v>
      </c>
      <c r="G4766" t="str">
        <f t="shared" si="148"/>
        <v>Jordan to EU27</v>
      </c>
      <c r="H4766">
        <v>2016</v>
      </c>
      <c r="I4766" t="s">
        <v>724</v>
      </c>
      <c r="J4766">
        <v>6</v>
      </c>
      <c r="K4766">
        <v>0</v>
      </c>
      <c r="L4766" s="1">
        <f t="shared" si="149"/>
        <v>0</v>
      </c>
    </row>
    <row r="4767" spans="1:12" ht="14.45">
      <c r="A4767" t="s">
        <v>723</v>
      </c>
      <c r="B4767" t="s">
        <v>870</v>
      </c>
      <c r="C4767">
        <v>842139</v>
      </c>
      <c r="D4767" t="s">
        <v>871</v>
      </c>
      <c r="E4767" t="s">
        <v>670</v>
      </c>
      <c r="F4767" t="s">
        <v>670</v>
      </c>
      <c r="G4767" t="str">
        <f t="shared" si="148"/>
        <v>Jordan to EU27</v>
      </c>
      <c r="H4767">
        <v>2017</v>
      </c>
      <c r="I4767" t="s">
        <v>724</v>
      </c>
      <c r="J4767">
        <v>6</v>
      </c>
      <c r="K4767">
        <v>0</v>
      </c>
      <c r="L4767" s="1">
        <f t="shared" si="149"/>
        <v>0</v>
      </c>
    </row>
    <row r="4768" spans="1:12" ht="14.45">
      <c r="A4768" t="s">
        <v>723</v>
      </c>
      <c r="B4768" t="s">
        <v>870</v>
      </c>
      <c r="C4768">
        <v>847989</v>
      </c>
      <c r="D4768" t="s">
        <v>871</v>
      </c>
      <c r="E4768" t="s">
        <v>147</v>
      </c>
      <c r="F4768" t="s">
        <v>292</v>
      </c>
      <c r="G4768" t="str">
        <f t="shared" si="148"/>
        <v>Jordan to World</v>
      </c>
      <c r="H4768">
        <v>2012</v>
      </c>
      <c r="I4768" t="s">
        <v>724</v>
      </c>
      <c r="J4768">
        <v>6</v>
      </c>
      <c r="K4768">
        <v>813.15200000000004</v>
      </c>
      <c r="L4768" s="1">
        <f t="shared" si="149"/>
        <v>0.8131520000000001</v>
      </c>
    </row>
    <row r="4769" spans="1:12" ht="14.45">
      <c r="A4769" t="s">
        <v>723</v>
      </c>
      <c r="B4769" t="s">
        <v>870</v>
      </c>
      <c r="C4769">
        <v>847989</v>
      </c>
      <c r="D4769" t="s">
        <v>871</v>
      </c>
      <c r="E4769" t="s">
        <v>147</v>
      </c>
      <c r="F4769" t="s">
        <v>292</v>
      </c>
      <c r="G4769" t="str">
        <f t="shared" si="148"/>
        <v>Jordan to World</v>
      </c>
      <c r="H4769">
        <v>2013</v>
      </c>
      <c r="I4769" t="s">
        <v>724</v>
      </c>
      <c r="J4769">
        <v>6</v>
      </c>
      <c r="K4769">
        <v>2139.7869999999998</v>
      </c>
      <c r="L4769" s="1">
        <f t="shared" si="149"/>
        <v>2.1397869999999997</v>
      </c>
    </row>
    <row r="4770" spans="1:12" ht="14.45">
      <c r="A4770" t="s">
        <v>723</v>
      </c>
      <c r="B4770" t="s">
        <v>870</v>
      </c>
      <c r="C4770">
        <v>847989</v>
      </c>
      <c r="D4770" t="s">
        <v>871</v>
      </c>
      <c r="E4770" t="s">
        <v>147</v>
      </c>
      <c r="F4770" t="s">
        <v>292</v>
      </c>
      <c r="G4770" t="str">
        <f t="shared" si="148"/>
        <v>Jordan to World</v>
      </c>
      <c r="H4770">
        <v>2014</v>
      </c>
      <c r="I4770" t="s">
        <v>724</v>
      </c>
      <c r="J4770">
        <v>6</v>
      </c>
      <c r="K4770">
        <v>370.07299999999998</v>
      </c>
      <c r="L4770" s="1">
        <f t="shared" si="149"/>
        <v>0.37007299999999999</v>
      </c>
    </row>
    <row r="4771" spans="1:12" ht="14.45">
      <c r="A4771" t="s">
        <v>723</v>
      </c>
      <c r="B4771" t="s">
        <v>870</v>
      </c>
      <c r="C4771">
        <v>847989</v>
      </c>
      <c r="D4771" t="s">
        <v>871</v>
      </c>
      <c r="E4771" t="s">
        <v>147</v>
      </c>
      <c r="F4771" t="s">
        <v>292</v>
      </c>
      <c r="G4771" t="str">
        <f t="shared" si="148"/>
        <v>Jordan to World</v>
      </c>
      <c r="H4771">
        <v>2015</v>
      </c>
      <c r="I4771" t="s">
        <v>724</v>
      </c>
      <c r="J4771">
        <v>6</v>
      </c>
      <c r="K4771">
        <v>326.73599999999999</v>
      </c>
      <c r="L4771" s="1">
        <f t="shared" si="149"/>
        <v>0.32673599999999997</v>
      </c>
    </row>
    <row r="4772" spans="1:12" ht="14.45">
      <c r="A4772" t="s">
        <v>723</v>
      </c>
      <c r="B4772" t="s">
        <v>870</v>
      </c>
      <c r="C4772">
        <v>847989</v>
      </c>
      <c r="D4772" t="s">
        <v>871</v>
      </c>
      <c r="E4772" t="s">
        <v>147</v>
      </c>
      <c r="F4772" t="s">
        <v>292</v>
      </c>
      <c r="G4772" t="str">
        <f t="shared" si="148"/>
        <v>Jordan to World</v>
      </c>
      <c r="H4772">
        <v>2016</v>
      </c>
      <c r="I4772" t="s">
        <v>724</v>
      </c>
      <c r="J4772">
        <v>6</v>
      </c>
      <c r="K4772">
        <v>744.49099999999999</v>
      </c>
      <c r="L4772" s="1">
        <f t="shared" si="149"/>
        <v>0.74449100000000001</v>
      </c>
    </row>
    <row r="4773" spans="1:12" ht="14.45">
      <c r="A4773" t="s">
        <v>723</v>
      </c>
      <c r="B4773" t="s">
        <v>870</v>
      </c>
      <c r="C4773">
        <v>847989</v>
      </c>
      <c r="D4773" t="s">
        <v>871</v>
      </c>
      <c r="E4773" t="s">
        <v>147</v>
      </c>
      <c r="F4773" t="s">
        <v>292</v>
      </c>
      <c r="G4773" t="str">
        <f t="shared" si="148"/>
        <v>Jordan to World</v>
      </c>
      <c r="H4773">
        <v>2017</v>
      </c>
      <c r="I4773" t="s">
        <v>724</v>
      </c>
      <c r="J4773">
        <v>6</v>
      </c>
      <c r="K4773">
        <v>923.15099999999995</v>
      </c>
      <c r="L4773" s="1">
        <f t="shared" si="149"/>
        <v>0.92315099999999994</v>
      </c>
    </row>
    <row r="4774" spans="1:12" ht="14.45">
      <c r="A4774" t="s">
        <v>723</v>
      </c>
      <c r="B4774" t="s">
        <v>870</v>
      </c>
      <c r="C4774">
        <v>847989</v>
      </c>
      <c r="D4774" t="s">
        <v>871</v>
      </c>
      <c r="E4774" t="s">
        <v>670</v>
      </c>
      <c r="F4774" t="s">
        <v>670</v>
      </c>
      <c r="G4774" t="str">
        <f t="shared" si="148"/>
        <v>Jordan to EU27</v>
      </c>
      <c r="H4774">
        <v>2012</v>
      </c>
      <c r="I4774" t="s">
        <v>724</v>
      </c>
      <c r="J4774">
        <v>6</v>
      </c>
      <c r="K4774">
        <v>0</v>
      </c>
      <c r="L4774" s="1">
        <f t="shared" si="149"/>
        <v>0</v>
      </c>
    </row>
    <row r="4775" spans="1:12" ht="14.45">
      <c r="A4775" t="s">
        <v>723</v>
      </c>
      <c r="B4775" t="s">
        <v>870</v>
      </c>
      <c r="C4775">
        <v>847989</v>
      </c>
      <c r="D4775" t="s">
        <v>871</v>
      </c>
      <c r="E4775" t="s">
        <v>670</v>
      </c>
      <c r="F4775" t="s">
        <v>670</v>
      </c>
      <c r="G4775" t="str">
        <f t="shared" si="148"/>
        <v>Jordan to EU27</v>
      </c>
      <c r="H4775">
        <v>2013</v>
      </c>
      <c r="I4775" t="s">
        <v>724</v>
      </c>
      <c r="J4775">
        <v>6</v>
      </c>
      <c r="K4775">
        <v>0.57299999999999995</v>
      </c>
      <c r="L4775" s="1">
        <f t="shared" si="149"/>
        <v>5.7299999999999994E-4</v>
      </c>
    </row>
    <row r="4776" spans="1:12" ht="14.45">
      <c r="A4776" t="s">
        <v>723</v>
      </c>
      <c r="B4776" t="s">
        <v>870</v>
      </c>
      <c r="C4776">
        <v>847989</v>
      </c>
      <c r="D4776" t="s">
        <v>871</v>
      </c>
      <c r="E4776" t="s">
        <v>670</v>
      </c>
      <c r="F4776" t="s">
        <v>670</v>
      </c>
      <c r="G4776" t="str">
        <f t="shared" si="148"/>
        <v>Jordan to EU27</v>
      </c>
      <c r="H4776">
        <v>2014</v>
      </c>
      <c r="I4776" t="s">
        <v>724</v>
      </c>
      <c r="J4776">
        <v>6</v>
      </c>
      <c r="K4776">
        <v>69.575000000000003</v>
      </c>
      <c r="L4776" s="1">
        <f t="shared" si="149"/>
        <v>6.9574999999999998E-2</v>
      </c>
    </row>
    <row r="4777" spans="1:12" ht="14.45">
      <c r="A4777" t="s">
        <v>723</v>
      </c>
      <c r="B4777" t="s">
        <v>870</v>
      </c>
      <c r="C4777">
        <v>847989</v>
      </c>
      <c r="D4777" t="s">
        <v>871</v>
      </c>
      <c r="E4777" t="s">
        <v>670</v>
      </c>
      <c r="F4777" t="s">
        <v>670</v>
      </c>
      <c r="G4777" t="str">
        <f t="shared" si="148"/>
        <v>Jordan to EU27</v>
      </c>
      <c r="H4777">
        <v>2015</v>
      </c>
      <c r="I4777" t="s">
        <v>724</v>
      </c>
      <c r="J4777">
        <v>6</v>
      </c>
      <c r="K4777">
        <v>0</v>
      </c>
      <c r="L4777" s="1">
        <f t="shared" si="149"/>
        <v>0</v>
      </c>
    </row>
    <row r="4778" spans="1:12" ht="14.45">
      <c r="A4778" t="s">
        <v>723</v>
      </c>
      <c r="B4778" t="s">
        <v>870</v>
      </c>
      <c r="C4778">
        <v>847989</v>
      </c>
      <c r="D4778" t="s">
        <v>871</v>
      </c>
      <c r="E4778" t="s">
        <v>670</v>
      </c>
      <c r="F4778" t="s">
        <v>670</v>
      </c>
      <c r="G4778" t="str">
        <f t="shared" si="148"/>
        <v>Jordan to EU27</v>
      </c>
      <c r="H4778">
        <v>2016</v>
      </c>
      <c r="I4778" t="s">
        <v>724</v>
      </c>
      <c r="J4778">
        <v>6</v>
      </c>
      <c r="K4778">
        <v>29.957999999999998</v>
      </c>
      <c r="L4778" s="1">
        <f t="shared" si="149"/>
        <v>2.9957999999999999E-2</v>
      </c>
    </row>
    <row r="4779" spans="1:12" ht="14.45">
      <c r="A4779" t="s">
        <v>723</v>
      </c>
      <c r="B4779" t="s">
        <v>870</v>
      </c>
      <c r="C4779">
        <v>847989</v>
      </c>
      <c r="D4779" t="s">
        <v>871</v>
      </c>
      <c r="E4779" t="s">
        <v>670</v>
      </c>
      <c r="F4779" t="s">
        <v>670</v>
      </c>
      <c r="G4779" t="str">
        <f t="shared" si="148"/>
        <v>Jordan to EU27</v>
      </c>
      <c r="H4779">
        <v>2017</v>
      </c>
      <c r="I4779" t="s">
        <v>724</v>
      </c>
      <c r="J4779">
        <v>6</v>
      </c>
      <c r="K4779">
        <v>4.2939999999999996</v>
      </c>
      <c r="L4779" s="1">
        <f t="shared" si="149"/>
        <v>4.2939999999999992E-3</v>
      </c>
    </row>
    <row r="4780" spans="1:12" ht="14.45">
      <c r="A4780" t="s">
        <v>723</v>
      </c>
      <c r="B4780" t="s">
        <v>872</v>
      </c>
      <c r="C4780">
        <v>730900</v>
      </c>
      <c r="D4780" t="s">
        <v>873</v>
      </c>
      <c r="E4780" t="s">
        <v>147</v>
      </c>
      <c r="F4780" t="s">
        <v>292</v>
      </c>
      <c r="G4780" t="str">
        <f t="shared" si="148"/>
        <v>Japan to World</v>
      </c>
      <c r="H4780">
        <v>2012</v>
      </c>
      <c r="I4780" t="s">
        <v>724</v>
      </c>
      <c r="J4780">
        <v>6</v>
      </c>
      <c r="K4780">
        <v>76293.013999999996</v>
      </c>
      <c r="L4780" s="1">
        <f t="shared" si="149"/>
        <v>76.293013999999999</v>
      </c>
    </row>
    <row r="4781" spans="1:12" ht="14.45">
      <c r="A4781" t="s">
        <v>723</v>
      </c>
      <c r="B4781" t="s">
        <v>872</v>
      </c>
      <c r="C4781">
        <v>730900</v>
      </c>
      <c r="D4781" t="s">
        <v>873</v>
      </c>
      <c r="E4781" t="s">
        <v>147</v>
      </c>
      <c r="F4781" t="s">
        <v>292</v>
      </c>
      <c r="G4781" t="str">
        <f t="shared" si="148"/>
        <v>Japan to World</v>
      </c>
      <c r="H4781">
        <v>2013</v>
      </c>
      <c r="I4781" t="s">
        <v>724</v>
      </c>
      <c r="J4781">
        <v>6</v>
      </c>
      <c r="K4781">
        <v>53959.792000000001</v>
      </c>
      <c r="L4781" s="1">
        <f t="shared" si="149"/>
        <v>53.959792</v>
      </c>
    </row>
    <row r="4782" spans="1:12" ht="14.45">
      <c r="A4782" t="s">
        <v>723</v>
      </c>
      <c r="B4782" t="s">
        <v>872</v>
      </c>
      <c r="C4782">
        <v>730900</v>
      </c>
      <c r="D4782" t="s">
        <v>873</v>
      </c>
      <c r="E4782" t="s">
        <v>147</v>
      </c>
      <c r="F4782" t="s">
        <v>292</v>
      </c>
      <c r="G4782" t="str">
        <f t="shared" si="148"/>
        <v>Japan to World</v>
      </c>
      <c r="H4782">
        <v>2014</v>
      </c>
      <c r="I4782" t="s">
        <v>724</v>
      </c>
      <c r="J4782">
        <v>6</v>
      </c>
      <c r="K4782">
        <v>44567.24</v>
      </c>
      <c r="L4782" s="1">
        <f t="shared" si="149"/>
        <v>44.567239999999998</v>
      </c>
    </row>
    <row r="4783" spans="1:12" ht="14.45">
      <c r="A4783" t="s">
        <v>723</v>
      </c>
      <c r="B4783" t="s">
        <v>872</v>
      </c>
      <c r="C4783">
        <v>730900</v>
      </c>
      <c r="D4783" t="s">
        <v>873</v>
      </c>
      <c r="E4783" t="s">
        <v>147</v>
      </c>
      <c r="F4783" t="s">
        <v>292</v>
      </c>
      <c r="G4783" t="str">
        <f t="shared" si="148"/>
        <v>Japan to World</v>
      </c>
      <c r="H4783">
        <v>2015</v>
      </c>
      <c r="I4783" t="s">
        <v>724</v>
      </c>
      <c r="J4783">
        <v>6</v>
      </c>
      <c r="K4783">
        <v>45946.722999999998</v>
      </c>
      <c r="L4783" s="1">
        <f t="shared" si="149"/>
        <v>45.946722999999999</v>
      </c>
    </row>
    <row r="4784" spans="1:12" ht="14.45">
      <c r="A4784" t="s">
        <v>723</v>
      </c>
      <c r="B4784" t="s">
        <v>872</v>
      </c>
      <c r="C4784">
        <v>730900</v>
      </c>
      <c r="D4784" t="s">
        <v>873</v>
      </c>
      <c r="E4784" t="s">
        <v>147</v>
      </c>
      <c r="F4784" t="s">
        <v>292</v>
      </c>
      <c r="G4784" t="str">
        <f t="shared" si="148"/>
        <v>Japan to World</v>
      </c>
      <c r="H4784">
        <v>2016</v>
      </c>
      <c r="I4784" t="s">
        <v>724</v>
      </c>
      <c r="J4784">
        <v>6</v>
      </c>
      <c r="K4784">
        <v>32306.376</v>
      </c>
      <c r="L4784" s="1">
        <f t="shared" si="149"/>
        <v>32.306376</v>
      </c>
    </row>
    <row r="4785" spans="1:12" ht="14.45">
      <c r="A4785" t="s">
        <v>723</v>
      </c>
      <c r="B4785" t="s">
        <v>872</v>
      </c>
      <c r="C4785">
        <v>730900</v>
      </c>
      <c r="D4785" t="s">
        <v>873</v>
      </c>
      <c r="E4785" t="s">
        <v>147</v>
      </c>
      <c r="F4785" t="s">
        <v>292</v>
      </c>
      <c r="G4785" t="str">
        <f t="shared" si="148"/>
        <v>Japan to World</v>
      </c>
      <c r="H4785">
        <v>2017</v>
      </c>
      <c r="I4785" t="s">
        <v>724</v>
      </c>
      <c r="J4785">
        <v>6</v>
      </c>
      <c r="K4785">
        <v>35740.599000000002</v>
      </c>
      <c r="L4785" s="1">
        <f t="shared" si="149"/>
        <v>35.740599000000003</v>
      </c>
    </row>
    <row r="4786" spans="1:12" ht="14.45">
      <c r="A4786" t="s">
        <v>723</v>
      </c>
      <c r="B4786" t="s">
        <v>872</v>
      </c>
      <c r="C4786">
        <v>730900</v>
      </c>
      <c r="D4786" t="s">
        <v>873</v>
      </c>
      <c r="E4786" t="s">
        <v>670</v>
      </c>
      <c r="F4786" t="s">
        <v>670</v>
      </c>
      <c r="G4786" t="str">
        <f t="shared" si="148"/>
        <v>Japan to EU27</v>
      </c>
      <c r="H4786">
        <v>2012</v>
      </c>
      <c r="I4786" t="s">
        <v>724</v>
      </c>
      <c r="J4786">
        <v>6</v>
      </c>
      <c r="K4786">
        <v>29146.23</v>
      </c>
      <c r="L4786" s="1">
        <f t="shared" si="149"/>
        <v>29.146229999999999</v>
      </c>
    </row>
    <row r="4787" spans="1:12" ht="14.45">
      <c r="A4787" t="s">
        <v>723</v>
      </c>
      <c r="B4787" t="s">
        <v>872</v>
      </c>
      <c r="C4787">
        <v>730900</v>
      </c>
      <c r="D4787" t="s">
        <v>873</v>
      </c>
      <c r="E4787" t="s">
        <v>670</v>
      </c>
      <c r="F4787" t="s">
        <v>670</v>
      </c>
      <c r="G4787" t="str">
        <f t="shared" si="148"/>
        <v>Japan to EU27</v>
      </c>
      <c r="H4787">
        <v>2013</v>
      </c>
      <c r="I4787" t="s">
        <v>724</v>
      </c>
      <c r="J4787">
        <v>6</v>
      </c>
      <c r="K4787">
        <v>387.435</v>
      </c>
      <c r="L4787" s="1">
        <f t="shared" si="149"/>
        <v>0.38743500000000003</v>
      </c>
    </row>
    <row r="4788" spans="1:12" ht="14.45">
      <c r="A4788" t="s">
        <v>723</v>
      </c>
      <c r="B4788" t="s">
        <v>872</v>
      </c>
      <c r="C4788">
        <v>730900</v>
      </c>
      <c r="D4788" t="s">
        <v>873</v>
      </c>
      <c r="E4788" t="s">
        <v>670</v>
      </c>
      <c r="F4788" t="s">
        <v>670</v>
      </c>
      <c r="G4788" t="str">
        <f t="shared" si="148"/>
        <v>Japan to EU27</v>
      </c>
      <c r="H4788">
        <v>2014</v>
      </c>
      <c r="I4788" t="s">
        <v>724</v>
      </c>
      <c r="J4788">
        <v>6</v>
      </c>
      <c r="K4788">
        <v>495.86200000000002</v>
      </c>
      <c r="L4788" s="1">
        <f t="shared" si="149"/>
        <v>0.49586200000000002</v>
      </c>
    </row>
    <row r="4789" spans="1:12" ht="14.45">
      <c r="A4789" t="s">
        <v>723</v>
      </c>
      <c r="B4789" t="s">
        <v>872</v>
      </c>
      <c r="C4789">
        <v>730900</v>
      </c>
      <c r="D4789" t="s">
        <v>873</v>
      </c>
      <c r="E4789" t="s">
        <v>670</v>
      </c>
      <c r="F4789" t="s">
        <v>670</v>
      </c>
      <c r="G4789" t="str">
        <f t="shared" si="148"/>
        <v>Japan to EU27</v>
      </c>
      <c r="H4789">
        <v>2015</v>
      </c>
      <c r="I4789" t="s">
        <v>724</v>
      </c>
      <c r="J4789">
        <v>6</v>
      </c>
      <c r="K4789">
        <v>7070.125</v>
      </c>
      <c r="L4789" s="1">
        <f t="shared" si="149"/>
        <v>7.070125</v>
      </c>
    </row>
    <row r="4790" spans="1:12" ht="14.45">
      <c r="A4790" t="s">
        <v>723</v>
      </c>
      <c r="B4790" t="s">
        <v>872</v>
      </c>
      <c r="C4790">
        <v>730900</v>
      </c>
      <c r="D4790" t="s">
        <v>873</v>
      </c>
      <c r="E4790" t="s">
        <v>670</v>
      </c>
      <c r="F4790" t="s">
        <v>670</v>
      </c>
      <c r="G4790" t="str">
        <f t="shared" si="148"/>
        <v>Japan to EU27</v>
      </c>
      <c r="H4790">
        <v>2016</v>
      </c>
      <c r="I4790" t="s">
        <v>724</v>
      </c>
      <c r="J4790">
        <v>6</v>
      </c>
      <c r="K4790">
        <v>462.22800000000001</v>
      </c>
      <c r="L4790" s="1">
        <f t="shared" si="149"/>
        <v>0.46222800000000003</v>
      </c>
    </row>
    <row r="4791" spans="1:12" ht="14.45">
      <c r="A4791" t="s">
        <v>723</v>
      </c>
      <c r="B4791" t="s">
        <v>872</v>
      </c>
      <c r="C4791">
        <v>730900</v>
      </c>
      <c r="D4791" t="s">
        <v>873</v>
      </c>
      <c r="E4791" t="s">
        <v>670</v>
      </c>
      <c r="F4791" t="s">
        <v>670</v>
      </c>
      <c r="G4791" t="str">
        <f t="shared" si="148"/>
        <v>Japan to EU27</v>
      </c>
      <c r="H4791">
        <v>2017</v>
      </c>
      <c r="I4791" t="s">
        <v>724</v>
      </c>
      <c r="J4791">
        <v>6</v>
      </c>
      <c r="K4791">
        <v>100.465</v>
      </c>
      <c r="L4791" s="1">
        <f t="shared" si="149"/>
        <v>0.100465</v>
      </c>
    </row>
    <row r="4792" spans="1:12" ht="14.45">
      <c r="A4792" t="s">
        <v>723</v>
      </c>
      <c r="B4792" t="s">
        <v>872</v>
      </c>
      <c r="C4792">
        <v>741999</v>
      </c>
      <c r="D4792" t="s">
        <v>873</v>
      </c>
      <c r="E4792" t="s">
        <v>147</v>
      </c>
      <c r="F4792" t="s">
        <v>292</v>
      </c>
      <c r="G4792" t="str">
        <f t="shared" si="148"/>
        <v>Japan to World</v>
      </c>
      <c r="H4792">
        <v>2012</v>
      </c>
      <c r="I4792" t="s">
        <v>724</v>
      </c>
      <c r="J4792">
        <v>6</v>
      </c>
      <c r="K4792">
        <v>298653.84700000001</v>
      </c>
      <c r="L4792" s="1">
        <f t="shared" si="149"/>
        <v>298.65384699999998</v>
      </c>
    </row>
    <row r="4793" spans="1:12" ht="14.45">
      <c r="A4793" t="s">
        <v>723</v>
      </c>
      <c r="B4793" t="s">
        <v>872</v>
      </c>
      <c r="C4793">
        <v>741999</v>
      </c>
      <c r="D4793" t="s">
        <v>873</v>
      </c>
      <c r="E4793" t="s">
        <v>147</v>
      </c>
      <c r="F4793" t="s">
        <v>292</v>
      </c>
      <c r="G4793" t="str">
        <f t="shared" si="148"/>
        <v>Japan to World</v>
      </c>
      <c r="H4793">
        <v>2013</v>
      </c>
      <c r="I4793" t="s">
        <v>724</v>
      </c>
      <c r="J4793">
        <v>6</v>
      </c>
      <c r="K4793">
        <v>255627.13500000001</v>
      </c>
      <c r="L4793" s="1">
        <f t="shared" si="149"/>
        <v>255.62713500000001</v>
      </c>
    </row>
    <row r="4794" spans="1:12" ht="14.45">
      <c r="A4794" t="s">
        <v>723</v>
      </c>
      <c r="B4794" t="s">
        <v>872</v>
      </c>
      <c r="C4794">
        <v>741999</v>
      </c>
      <c r="D4794" t="s">
        <v>873</v>
      </c>
      <c r="E4794" t="s">
        <v>147</v>
      </c>
      <c r="F4794" t="s">
        <v>292</v>
      </c>
      <c r="G4794" t="str">
        <f t="shared" si="148"/>
        <v>Japan to World</v>
      </c>
      <c r="H4794">
        <v>2014</v>
      </c>
      <c r="I4794" t="s">
        <v>724</v>
      </c>
      <c r="J4794">
        <v>6</v>
      </c>
      <c r="K4794">
        <v>273168.51699999999</v>
      </c>
      <c r="L4794" s="1">
        <f t="shared" si="149"/>
        <v>273.16851700000001</v>
      </c>
    </row>
    <row r="4795" spans="1:12" ht="14.45">
      <c r="A4795" t="s">
        <v>723</v>
      </c>
      <c r="B4795" t="s">
        <v>872</v>
      </c>
      <c r="C4795">
        <v>741999</v>
      </c>
      <c r="D4795" t="s">
        <v>873</v>
      </c>
      <c r="E4795" t="s">
        <v>147</v>
      </c>
      <c r="F4795" t="s">
        <v>292</v>
      </c>
      <c r="G4795" t="str">
        <f t="shared" si="148"/>
        <v>Japan to World</v>
      </c>
      <c r="H4795">
        <v>2015</v>
      </c>
      <c r="I4795" t="s">
        <v>724</v>
      </c>
      <c r="J4795">
        <v>6</v>
      </c>
      <c r="K4795">
        <v>197962.35399999999</v>
      </c>
      <c r="L4795" s="1">
        <f t="shared" si="149"/>
        <v>197.962354</v>
      </c>
    </row>
    <row r="4796" spans="1:12" ht="14.45">
      <c r="A4796" t="s">
        <v>723</v>
      </c>
      <c r="B4796" t="s">
        <v>872</v>
      </c>
      <c r="C4796">
        <v>741999</v>
      </c>
      <c r="D4796" t="s">
        <v>873</v>
      </c>
      <c r="E4796" t="s">
        <v>147</v>
      </c>
      <c r="F4796" t="s">
        <v>292</v>
      </c>
      <c r="G4796" t="str">
        <f t="shared" si="148"/>
        <v>Japan to World</v>
      </c>
      <c r="H4796">
        <v>2016</v>
      </c>
      <c r="I4796" t="s">
        <v>724</v>
      </c>
      <c r="J4796">
        <v>6</v>
      </c>
      <c r="K4796">
        <v>177120.87899999999</v>
      </c>
      <c r="L4796" s="1">
        <f t="shared" si="149"/>
        <v>177.12087899999997</v>
      </c>
    </row>
    <row r="4797" spans="1:12" ht="14.45">
      <c r="A4797" t="s">
        <v>723</v>
      </c>
      <c r="B4797" t="s">
        <v>872</v>
      </c>
      <c r="C4797">
        <v>741999</v>
      </c>
      <c r="D4797" t="s">
        <v>873</v>
      </c>
      <c r="E4797" t="s">
        <v>147</v>
      </c>
      <c r="F4797" t="s">
        <v>292</v>
      </c>
      <c r="G4797" t="str">
        <f t="shared" si="148"/>
        <v>Japan to World</v>
      </c>
      <c r="H4797">
        <v>2017</v>
      </c>
      <c r="I4797" t="s">
        <v>724</v>
      </c>
      <c r="J4797">
        <v>6</v>
      </c>
      <c r="K4797">
        <v>195570.693</v>
      </c>
      <c r="L4797" s="1">
        <f t="shared" si="149"/>
        <v>195.57069300000001</v>
      </c>
    </row>
    <row r="4798" spans="1:12" ht="14.45">
      <c r="A4798" t="s">
        <v>723</v>
      </c>
      <c r="B4798" t="s">
        <v>872</v>
      </c>
      <c r="C4798">
        <v>741999</v>
      </c>
      <c r="D4798" t="s">
        <v>873</v>
      </c>
      <c r="E4798" t="s">
        <v>670</v>
      </c>
      <c r="F4798" t="s">
        <v>670</v>
      </c>
      <c r="G4798" t="str">
        <f t="shared" si="148"/>
        <v>Japan to EU27</v>
      </c>
      <c r="H4798">
        <v>2012</v>
      </c>
      <c r="I4798" t="s">
        <v>724</v>
      </c>
      <c r="J4798">
        <v>6</v>
      </c>
      <c r="K4798">
        <v>1997.5160000000001</v>
      </c>
      <c r="L4798" s="1">
        <f t="shared" si="149"/>
        <v>1.9975160000000001</v>
      </c>
    </row>
    <row r="4799" spans="1:12" ht="14.45">
      <c r="A4799" t="s">
        <v>723</v>
      </c>
      <c r="B4799" t="s">
        <v>872</v>
      </c>
      <c r="C4799">
        <v>741999</v>
      </c>
      <c r="D4799" t="s">
        <v>873</v>
      </c>
      <c r="E4799" t="s">
        <v>670</v>
      </c>
      <c r="F4799" t="s">
        <v>670</v>
      </c>
      <c r="G4799" t="str">
        <f t="shared" si="148"/>
        <v>Japan to EU27</v>
      </c>
      <c r="H4799">
        <v>2013</v>
      </c>
      <c r="I4799" t="s">
        <v>724</v>
      </c>
      <c r="J4799">
        <v>6</v>
      </c>
      <c r="K4799">
        <v>2492.71</v>
      </c>
      <c r="L4799" s="1">
        <f t="shared" si="149"/>
        <v>2.4927100000000002</v>
      </c>
    </row>
    <row r="4800" spans="1:12" ht="14.45">
      <c r="A4800" t="s">
        <v>723</v>
      </c>
      <c r="B4800" t="s">
        <v>872</v>
      </c>
      <c r="C4800">
        <v>741999</v>
      </c>
      <c r="D4800" t="s">
        <v>873</v>
      </c>
      <c r="E4800" t="s">
        <v>670</v>
      </c>
      <c r="F4800" t="s">
        <v>670</v>
      </c>
      <c r="G4800" t="str">
        <f t="shared" si="148"/>
        <v>Japan to EU27</v>
      </c>
      <c r="H4800">
        <v>2014</v>
      </c>
      <c r="I4800" t="s">
        <v>724</v>
      </c>
      <c r="J4800">
        <v>6</v>
      </c>
      <c r="K4800">
        <v>8967.7450000000008</v>
      </c>
      <c r="L4800" s="1">
        <f t="shared" si="149"/>
        <v>8.9677450000000007</v>
      </c>
    </row>
    <row r="4801" spans="1:12" ht="14.45">
      <c r="A4801" t="s">
        <v>723</v>
      </c>
      <c r="B4801" t="s">
        <v>872</v>
      </c>
      <c r="C4801">
        <v>741999</v>
      </c>
      <c r="D4801" t="s">
        <v>873</v>
      </c>
      <c r="E4801" t="s">
        <v>670</v>
      </c>
      <c r="F4801" t="s">
        <v>670</v>
      </c>
      <c r="G4801" t="str">
        <f t="shared" si="148"/>
        <v>Japan to EU27</v>
      </c>
      <c r="H4801">
        <v>2015</v>
      </c>
      <c r="I4801" t="s">
        <v>724</v>
      </c>
      <c r="J4801">
        <v>6</v>
      </c>
      <c r="K4801">
        <v>21720.983</v>
      </c>
      <c r="L4801" s="1">
        <f t="shared" si="149"/>
        <v>21.720983</v>
      </c>
    </row>
    <row r="4802" spans="1:12" ht="14.45">
      <c r="A4802" t="s">
        <v>723</v>
      </c>
      <c r="B4802" t="s">
        <v>872</v>
      </c>
      <c r="C4802">
        <v>741999</v>
      </c>
      <c r="D4802" t="s">
        <v>873</v>
      </c>
      <c r="E4802" t="s">
        <v>670</v>
      </c>
      <c r="F4802" t="s">
        <v>670</v>
      </c>
      <c r="G4802" t="str">
        <f t="shared" si="148"/>
        <v>Japan to EU27</v>
      </c>
      <c r="H4802">
        <v>2016</v>
      </c>
      <c r="I4802" t="s">
        <v>724</v>
      </c>
      <c r="J4802">
        <v>6</v>
      </c>
      <c r="K4802">
        <v>14984.337</v>
      </c>
      <c r="L4802" s="1">
        <f t="shared" si="149"/>
        <v>14.984337</v>
      </c>
    </row>
    <row r="4803" spans="1:12" ht="14.45">
      <c r="A4803" t="s">
        <v>723</v>
      </c>
      <c r="B4803" t="s">
        <v>872</v>
      </c>
      <c r="C4803">
        <v>741999</v>
      </c>
      <c r="D4803" t="s">
        <v>873</v>
      </c>
      <c r="E4803" t="s">
        <v>670</v>
      </c>
      <c r="F4803" t="s">
        <v>670</v>
      </c>
      <c r="G4803" t="str">
        <f t="shared" si="148"/>
        <v>Japan to EU27</v>
      </c>
      <c r="H4803">
        <v>2017</v>
      </c>
      <c r="I4803" t="s">
        <v>724</v>
      </c>
      <c r="J4803">
        <v>6</v>
      </c>
      <c r="K4803">
        <v>5102.7860000000001</v>
      </c>
      <c r="L4803" s="1">
        <f t="shared" si="149"/>
        <v>5.102786</v>
      </c>
    </row>
    <row r="4804" spans="1:12" ht="14.45">
      <c r="A4804" t="s">
        <v>723</v>
      </c>
      <c r="B4804" t="s">
        <v>872</v>
      </c>
      <c r="C4804">
        <v>761100</v>
      </c>
      <c r="D4804" t="s">
        <v>873</v>
      </c>
      <c r="E4804" t="s">
        <v>147</v>
      </c>
      <c r="F4804" t="s">
        <v>292</v>
      </c>
      <c r="G4804" t="str">
        <f t="shared" si="148"/>
        <v>Japan to World</v>
      </c>
      <c r="H4804">
        <v>2012</v>
      </c>
      <c r="I4804" t="s">
        <v>724</v>
      </c>
      <c r="J4804">
        <v>6</v>
      </c>
      <c r="K4804">
        <v>435.51799999999997</v>
      </c>
      <c r="L4804" s="1">
        <f t="shared" si="149"/>
        <v>0.43551799999999996</v>
      </c>
    </row>
    <row r="4805" spans="1:12" ht="14.45">
      <c r="A4805" t="s">
        <v>723</v>
      </c>
      <c r="B4805" t="s">
        <v>872</v>
      </c>
      <c r="C4805">
        <v>761100</v>
      </c>
      <c r="D4805" t="s">
        <v>873</v>
      </c>
      <c r="E4805" t="s">
        <v>147</v>
      </c>
      <c r="F4805" t="s">
        <v>292</v>
      </c>
      <c r="G4805" t="str">
        <f t="shared" si="148"/>
        <v>Japan to World</v>
      </c>
      <c r="H4805">
        <v>2013</v>
      </c>
      <c r="I4805" t="s">
        <v>724</v>
      </c>
      <c r="J4805">
        <v>6</v>
      </c>
      <c r="K4805">
        <v>234.77799999999999</v>
      </c>
      <c r="L4805" s="1">
        <f t="shared" si="149"/>
        <v>0.23477799999999999</v>
      </c>
    </row>
    <row r="4806" spans="1:12" ht="14.45">
      <c r="A4806" t="s">
        <v>723</v>
      </c>
      <c r="B4806" t="s">
        <v>872</v>
      </c>
      <c r="C4806">
        <v>761100</v>
      </c>
      <c r="D4806" t="s">
        <v>873</v>
      </c>
      <c r="E4806" t="s">
        <v>147</v>
      </c>
      <c r="F4806" t="s">
        <v>292</v>
      </c>
      <c r="G4806" t="str">
        <f t="shared" si="148"/>
        <v>Japan to World</v>
      </c>
      <c r="H4806">
        <v>2014</v>
      </c>
      <c r="I4806" t="s">
        <v>724</v>
      </c>
      <c r="J4806">
        <v>6</v>
      </c>
      <c r="K4806">
        <v>79.887</v>
      </c>
      <c r="L4806" s="1">
        <f t="shared" si="149"/>
        <v>7.9887E-2</v>
      </c>
    </row>
    <row r="4807" spans="1:12" ht="14.45">
      <c r="A4807" t="s">
        <v>723</v>
      </c>
      <c r="B4807" t="s">
        <v>872</v>
      </c>
      <c r="C4807">
        <v>761100</v>
      </c>
      <c r="D4807" t="s">
        <v>873</v>
      </c>
      <c r="E4807" t="s">
        <v>147</v>
      </c>
      <c r="F4807" t="s">
        <v>292</v>
      </c>
      <c r="G4807" t="str">
        <f t="shared" si="148"/>
        <v>Japan to World</v>
      </c>
      <c r="H4807">
        <v>2015</v>
      </c>
      <c r="I4807" t="s">
        <v>724</v>
      </c>
      <c r="J4807">
        <v>6</v>
      </c>
      <c r="K4807">
        <v>106.655</v>
      </c>
      <c r="L4807" s="1">
        <f t="shared" si="149"/>
        <v>0.106655</v>
      </c>
    </row>
    <row r="4808" spans="1:12" ht="14.45">
      <c r="A4808" t="s">
        <v>723</v>
      </c>
      <c r="B4808" t="s">
        <v>872</v>
      </c>
      <c r="C4808">
        <v>761100</v>
      </c>
      <c r="D4808" t="s">
        <v>873</v>
      </c>
      <c r="E4808" t="s">
        <v>147</v>
      </c>
      <c r="F4808" t="s">
        <v>292</v>
      </c>
      <c r="G4808" t="str">
        <f t="shared" si="148"/>
        <v>Japan to World</v>
      </c>
      <c r="H4808">
        <v>2016</v>
      </c>
      <c r="I4808" t="s">
        <v>724</v>
      </c>
      <c r="J4808">
        <v>6</v>
      </c>
      <c r="K4808">
        <v>87.68</v>
      </c>
      <c r="L4808" s="1">
        <f t="shared" si="149"/>
        <v>8.7680000000000008E-2</v>
      </c>
    </row>
    <row r="4809" spans="1:12" ht="14.45">
      <c r="A4809" t="s">
        <v>723</v>
      </c>
      <c r="B4809" t="s">
        <v>872</v>
      </c>
      <c r="C4809">
        <v>761100</v>
      </c>
      <c r="D4809" t="s">
        <v>873</v>
      </c>
      <c r="E4809" t="s">
        <v>147</v>
      </c>
      <c r="F4809" t="s">
        <v>292</v>
      </c>
      <c r="G4809" t="str">
        <f t="shared" ref="G4809:G4872" si="150">CONCATENATE(D4809, " to ", F4809)</f>
        <v>Japan to World</v>
      </c>
      <c r="H4809">
        <v>2017</v>
      </c>
      <c r="I4809" t="s">
        <v>724</v>
      </c>
      <c r="J4809">
        <v>6</v>
      </c>
      <c r="K4809">
        <v>1177.4359999999999</v>
      </c>
      <c r="L4809" s="1">
        <f t="shared" ref="L4809:L4872" si="151">K4809/1000</f>
        <v>1.1774359999999999</v>
      </c>
    </row>
    <row r="4810" spans="1:12" ht="14.45">
      <c r="A4810" t="s">
        <v>723</v>
      </c>
      <c r="B4810" t="s">
        <v>872</v>
      </c>
      <c r="C4810">
        <v>761100</v>
      </c>
      <c r="D4810" t="s">
        <v>873</v>
      </c>
      <c r="E4810" t="s">
        <v>670</v>
      </c>
      <c r="F4810" t="s">
        <v>670</v>
      </c>
      <c r="G4810" t="str">
        <f t="shared" si="150"/>
        <v>Japan to EU27</v>
      </c>
      <c r="H4810">
        <v>2012</v>
      </c>
      <c r="I4810" t="s">
        <v>724</v>
      </c>
      <c r="J4810">
        <v>6</v>
      </c>
      <c r="K4810">
        <v>16.449000000000002</v>
      </c>
      <c r="L4810" s="1">
        <f t="shared" si="151"/>
        <v>1.6449000000000002E-2</v>
      </c>
    </row>
    <row r="4811" spans="1:12" ht="14.45">
      <c r="A4811" t="s">
        <v>723</v>
      </c>
      <c r="B4811" t="s">
        <v>872</v>
      </c>
      <c r="C4811">
        <v>761100</v>
      </c>
      <c r="D4811" t="s">
        <v>873</v>
      </c>
      <c r="E4811" t="s">
        <v>670</v>
      </c>
      <c r="F4811" t="s">
        <v>670</v>
      </c>
      <c r="G4811" t="str">
        <f t="shared" si="150"/>
        <v>Japan to EU27</v>
      </c>
      <c r="H4811">
        <v>2013</v>
      </c>
      <c r="I4811" t="s">
        <v>724</v>
      </c>
      <c r="J4811">
        <v>6</v>
      </c>
      <c r="K4811">
        <v>23.792999999999999</v>
      </c>
      <c r="L4811" s="1">
        <f t="shared" si="151"/>
        <v>2.3792999999999998E-2</v>
      </c>
    </row>
    <row r="4812" spans="1:12" ht="14.45">
      <c r="A4812" t="s">
        <v>723</v>
      </c>
      <c r="B4812" t="s">
        <v>872</v>
      </c>
      <c r="C4812">
        <v>761100</v>
      </c>
      <c r="D4812" t="s">
        <v>873</v>
      </c>
      <c r="E4812" t="s">
        <v>670</v>
      </c>
      <c r="F4812" t="s">
        <v>670</v>
      </c>
      <c r="G4812" t="str">
        <f t="shared" si="150"/>
        <v>Japan to EU27</v>
      </c>
      <c r="H4812">
        <v>2015</v>
      </c>
      <c r="I4812" t="s">
        <v>724</v>
      </c>
      <c r="J4812">
        <v>6</v>
      </c>
      <c r="K4812">
        <v>2</v>
      </c>
      <c r="L4812" s="1">
        <f t="shared" si="151"/>
        <v>2E-3</v>
      </c>
    </row>
    <row r="4813" spans="1:12" ht="14.45">
      <c r="A4813" t="s">
        <v>723</v>
      </c>
      <c r="B4813" t="s">
        <v>872</v>
      </c>
      <c r="C4813">
        <v>761100</v>
      </c>
      <c r="D4813" t="s">
        <v>873</v>
      </c>
      <c r="E4813" t="s">
        <v>670</v>
      </c>
      <c r="F4813" t="s">
        <v>670</v>
      </c>
      <c r="G4813" t="str">
        <f t="shared" si="150"/>
        <v>Japan to EU27</v>
      </c>
      <c r="H4813">
        <v>2017</v>
      </c>
      <c r="I4813" t="s">
        <v>724</v>
      </c>
      <c r="J4813">
        <v>6</v>
      </c>
      <c r="K4813">
        <v>30.192</v>
      </c>
      <c r="L4813" s="1">
        <f t="shared" si="151"/>
        <v>3.0192E-2</v>
      </c>
    </row>
    <row r="4814" spans="1:12" ht="14.45">
      <c r="A4814" t="s">
        <v>723</v>
      </c>
      <c r="B4814" t="s">
        <v>872</v>
      </c>
      <c r="C4814">
        <v>8405</v>
      </c>
      <c r="D4814" t="s">
        <v>873</v>
      </c>
      <c r="E4814" t="s">
        <v>147</v>
      </c>
      <c r="F4814" t="s">
        <v>292</v>
      </c>
      <c r="G4814" t="str">
        <f t="shared" si="150"/>
        <v>Japan to World</v>
      </c>
      <c r="H4814">
        <v>2012</v>
      </c>
      <c r="I4814" t="s">
        <v>724</v>
      </c>
      <c r="J4814">
        <v>6</v>
      </c>
      <c r="K4814">
        <v>15996.86</v>
      </c>
      <c r="L4814" s="1">
        <f t="shared" si="151"/>
        <v>15.99686</v>
      </c>
    </row>
    <row r="4815" spans="1:12" ht="14.45">
      <c r="A4815" t="s">
        <v>723</v>
      </c>
      <c r="B4815" t="s">
        <v>872</v>
      </c>
      <c r="C4815">
        <v>8405</v>
      </c>
      <c r="D4815" t="s">
        <v>873</v>
      </c>
      <c r="E4815" t="s">
        <v>147</v>
      </c>
      <c r="F4815" t="s">
        <v>292</v>
      </c>
      <c r="G4815" t="str">
        <f t="shared" si="150"/>
        <v>Japan to World</v>
      </c>
      <c r="H4815">
        <v>2013</v>
      </c>
      <c r="I4815" t="s">
        <v>724</v>
      </c>
      <c r="J4815">
        <v>6</v>
      </c>
      <c r="K4815">
        <v>15134.852000000001</v>
      </c>
      <c r="L4815" s="1">
        <f t="shared" si="151"/>
        <v>15.134852</v>
      </c>
    </row>
    <row r="4816" spans="1:12" ht="14.45">
      <c r="A4816" t="s">
        <v>723</v>
      </c>
      <c r="B4816" t="s">
        <v>872</v>
      </c>
      <c r="C4816">
        <v>8405</v>
      </c>
      <c r="D4816" t="s">
        <v>873</v>
      </c>
      <c r="E4816" t="s">
        <v>147</v>
      </c>
      <c r="F4816" t="s">
        <v>292</v>
      </c>
      <c r="G4816" t="str">
        <f t="shared" si="150"/>
        <v>Japan to World</v>
      </c>
      <c r="H4816">
        <v>2014</v>
      </c>
      <c r="I4816" t="s">
        <v>724</v>
      </c>
      <c r="J4816">
        <v>6</v>
      </c>
      <c r="K4816">
        <v>11621.215</v>
      </c>
      <c r="L4816" s="1">
        <f t="shared" si="151"/>
        <v>11.621214999999999</v>
      </c>
    </row>
    <row r="4817" spans="1:12" ht="14.45">
      <c r="A4817" t="s">
        <v>723</v>
      </c>
      <c r="B4817" t="s">
        <v>872</v>
      </c>
      <c r="C4817">
        <v>8405</v>
      </c>
      <c r="D4817" t="s">
        <v>873</v>
      </c>
      <c r="E4817" t="s">
        <v>147</v>
      </c>
      <c r="F4817" t="s">
        <v>292</v>
      </c>
      <c r="G4817" t="str">
        <f t="shared" si="150"/>
        <v>Japan to World</v>
      </c>
      <c r="H4817">
        <v>2015</v>
      </c>
      <c r="I4817" t="s">
        <v>724</v>
      </c>
      <c r="J4817">
        <v>6</v>
      </c>
      <c r="K4817">
        <v>9016.9750000000004</v>
      </c>
      <c r="L4817" s="1">
        <f t="shared" si="151"/>
        <v>9.0169750000000004</v>
      </c>
    </row>
    <row r="4818" spans="1:12" ht="14.45">
      <c r="A4818" t="s">
        <v>723</v>
      </c>
      <c r="B4818" t="s">
        <v>872</v>
      </c>
      <c r="C4818">
        <v>8405</v>
      </c>
      <c r="D4818" t="s">
        <v>873</v>
      </c>
      <c r="E4818" t="s">
        <v>147</v>
      </c>
      <c r="F4818" t="s">
        <v>292</v>
      </c>
      <c r="G4818" t="str">
        <f t="shared" si="150"/>
        <v>Japan to World</v>
      </c>
      <c r="H4818">
        <v>2016</v>
      </c>
      <c r="I4818" t="s">
        <v>724</v>
      </c>
      <c r="J4818">
        <v>6</v>
      </c>
      <c r="K4818">
        <v>14820.054</v>
      </c>
      <c r="L4818" s="1">
        <f t="shared" si="151"/>
        <v>14.820054000000001</v>
      </c>
    </row>
    <row r="4819" spans="1:12" ht="14.45">
      <c r="A4819" t="s">
        <v>723</v>
      </c>
      <c r="B4819" t="s">
        <v>872</v>
      </c>
      <c r="C4819">
        <v>8405</v>
      </c>
      <c r="D4819" t="s">
        <v>873</v>
      </c>
      <c r="E4819" t="s">
        <v>147</v>
      </c>
      <c r="F4819" t="s">
        <v>292</v>
      </c>
      <c r="G4819" t="str">
        <f t="shared" si="150"/>
        <v>Japan to World</v>
      </c>
      <c r="H4819">
        <v>2017</v>
      </c>
      <c r="I4819" t="s">
        <v>724</v>
      </c>
      <c r="J4819">
        <v>6</v>
      </c>
      <c r="K4819">
        <v>8062.3469999999998</v>
      </c>
      <c r="L4819" s="1">
        <f t="shared" si="151"/>
        <v>8.062346999999999</v>
      </c>
    </row>
    <row r="4820" spans="1:12" ht="14.45">
      <c r="A4820" t="s">
        <v>723</v>
      </c>
      <c r="B4820" t="s">
        <v>872</v>
      </c>
      <c r="C4820">
        <v>8405</v>
      </c>
      <c r="D4820" t="s">
        <v>873</v>
      </c>
      <c r="E4820" t="s">
        <v>670</v>
      </c>
      <c r="F4820" t="s">
        <v>670</v>
      </c>
      <c r="G4820" t="str">
        <f t="shared" si="150"/>
        <v>Japan to EU27</v>
      </c>
      <c r="H4820">
        <v>2012</v>
      </c>
      <c r="I4820" t="s">
        <v>724</v>
      </c>
      <c r="J4820">
        <v>6</v>
      </c>
      <c r="K4820">
        <v>60.445999999999998</v>
      </c>
      <c r="L4820" s="1">
        <f t="shared" si="151"/>
        <v>6.0446E-2</v>
      </c>
    </row>
    <row r="4821" spans="1:12" ht="14.45">
      <c r="A4821" t="s">
        <v>723</v>
      </c>
      <c r="B4821" t="s">
        <v>872</v>
      </c>
      <c r="C4821">
        <v>8405</v>
      </c>
      <c r="D4821" t="s">
        <v>873</v>
      </c>
      <c r="E4821" t="s">
        <v>670</v>
      </c>
      <c r="F4821" t="s">
        <v>670</v>
      </c>
      <c r="G4821" t="str">
        <f t="shared" si="150"/>
        <v>Japan to EU27</v>
      </c>
      <c r="H4821">
        <v>2013</v>
      </c>
      <c r="I4821" t="s">
        <v>724</v>
      </c>
      <c r="J4821">
        <v>6</v>
      </c>
      <c r="K4821">
        <v>2571.98</v>
      </c>
      <c r="L4821" s="1">
        <f t="shared" si="151"/>
        <v>2.5719799999999999</v>
      </c>
    </row>
    <row r="4822" spans="1:12" ht="14.45">
      <c r="A4822" t="s">
        <v>723</v>
      </c>
      <c r="B4822" t="s">
        <v>872</v>
      </c>
      <c r="C4822">
        <v>8405</v>
      </c>
      <c r="D4822" t="s">
        <v>873</v>
      </c>
      <c r="E4822" t="s">
        <v>670</v>
      </c>
      <c r="F4822" t="s">
        <v>670</v>
      </c>
      <c r="G4822" t="str">
        <f t="shared" si="150"/>
        <v>Japan to EU27</v>
      </c>
      <c r="H4822">
        <v>2014</v>
      </c>
      <c r="I4822" t="s">
        <v>724</v>
      </c>
      <c r="J4822">
        <v>6</v>
      </c>
      <c r="K4822">
        <v>81.89</v>
      </c>
      <c r="L4822" s="1">
        <f t="shared" si="151"/>
        <v>8.1890000000000004E-2</v>
      </c>
    </row>
    <row r="4823" spans="1:12" ht="14.45">
      <c r="A4823" t="s">
        <v>723</v>
      </c>
      <c r="B4823" t="s">
        <v>872</v>
      </c>
      <c r="C4823">
        <v>8405</v>
      </c>
      <c r="D4823" t="s">
        <v>873</v>
      </c>
      <c r="E4823" t="s">
        <v>670</v>
      </c>
      <c r="F4823" t="s">
        <v>670</v>
      </c>
      <c r="G4823" t="str">
        <f t="shared" si="150"/>
        <v>Japan to EU27</v>
      </c>
      <c r="H4823">
        <v>2015</v>
      </c>
      <c r="I4823" t="s">
        <v>724</v>
      </c>
      <c r="J4823">
        <v>6</v>
      </c>
      <c r="K4823">
        <v>222.85599999999999</v>
      </c>
      <c r="L4823" s="1">
        <f t="shared" si="151"/>
        <v>0.222856</v>
      </c>
    </row>
    <row r="4824" spans="1:12" ht="14.45">
      <c r="A4824" t="s">
        <v>723</v>
      </c>
      <c r="B4824" t="s">
        <v>872</v>
      </c>
      <c r="C4824">
        <v>8405</v>
      </c>
      <c r="D4824" t="s">
        <v>873</v>
      </c>
      <c r="E4824" t="s">
        <v>670</v>
      </c>
      <c r="F4824" t="s">
        <v>670</v>
      </c>
      <c r="G4824" t="str">
        <f t="shared" si="150"/>
        <v>Japan to EU27</v>
      </c>
      <c r="H4824">
        <v>2016</v>
      </c>
      <c r="I4824" t="s">
        <v>724</v>
      </c>
      <c r="J4824">
        <v>6</v>
      </c>
      <c r="K4824">
        <v>39.088000000000001</v>
      </c>
      <c r="L4824" s="1">
        <f t="shared" si="151"/>
        <v>3.9087999999999998E-2</v>
      </c>
    </row>
    <row r="4825" spans="1:12" ht="14.45">
      <c r="A4825" t="s">
        <v>723</v>
      </c>
      <c r="B4825" t="s">
        <v>872</v>
      </c>
      <c r="C4825">
        <v>8405</v>
      </c>
      <c r="D4825" t="s">
        <v>873</v>
      </c>
      <c r="E4825" t="s">
        <v>670</v>
      </c>
      <c r="F4825" t="s">
        <v>670</v>
      </c>
      <c r="G4825" t="str">
        <f t="shared" si="150"/>
        <v>Japan to EU27</v>
      </c>
      <c r="H4825">
        <v>2017</v>
      </c>
      <c r="I4825" t="s">
        <v>724</v>
      </c>
      <c r="J4825">
        <v>6</v>
      </c>
      <c r="K4825">
        <v>67.302999999999997</v>
      </c>
      <c r="L4825" s="1">
        <f t="shared" si="151"/>
        <v>6.7303000000000002E-2</v>
      </c>
    </row>
    <row r="4826" spans="1:12" ht="14.45">
      <c r="A4826" t="s">
        <v>723</v>
      </c>
      <c r="B4826" t="s">
        <v>872</v>
      </c>
      <c r="C4826">
        <v>841931</v>
      </c>
      <c r="D4826" t="s">
        <v>873</v>
      </c>
      <c r="E4826" t="s">
        <v>147</v>
      </c>
      <c r="F4826" t="s">
        <v>292</v>
      </c>
      <c r="G4826" t="str">
        <f t="shared" si="150"/>
        <v>Japan to World</v>
      </c>
      <c r="H4826">
        <v>2012</v>
      </c>
      <c r="I4826" t="s">
        <v>724</v>
      </c>
      <c r="J4826">
        <v>6</v>
      </c>
      <c r="K4826">
        <v>1023.487</v>
      </c>
      <c r="L4826" s="1">
        <f t="shared" si="151"/>
        <v>1.023487</v>
      </c>
    </row>
    <row r="4827" spans="1:12" ht="14.45">
      <c r="A4827" t="s">
        <v>723</v>
      </c>
      <c r="B4827" t="s">
        <v>872</v>
      </c>
      <c r="C4827">
        <v>841931</v>
      </c>
      <c r="D4827" t="s">
        <v>873</v>
      </c>
      <c r="E4827" t="s">
        <v>147</v>
      </c>
      <c r="F4827" t="s">
        <v>292</v>
      </c>
      <c r="G4827" t="str">
        <f t="shared" si="150"/>
        <v>Japan to World</v>
      </c>
      <c r="H4827">
        <v>2013</v>
      </c>
      <c r="I4827" t="s">
        <v>724</v>
      </c>
      <c r="J4827">
        <v>6</v>
      </c>
      <c r="K4827">
        <v>1917.991</v>
      </c>
      <c r="L4827" s="1">
        <f t="shared" si="151"/>
        <v>1.917991</v>
      </c>
    </row>
    <row r="4828" spans="1:12" ht="14.45">
      <c r="A4828" t="s">
        <v>723</v>
      </c>
      <c r="B4828" t="s">
        <v>872</v>
      </c>
      <c r="C4828">
        <v>841931</v>
      </c>
      <c r="D4828" t="s">
        <v>873</v>
      </c>
      <c r="E4828" t="s">
        <v>147</v>
      </c>
      <c r="F4828" t="s">
        <v>292</v>
      </c>
      <c r="G4828" t="str">
        <f t="shared" si="150"/>
        <v>Japan to World</v>
      </c>
      <c r="H4828">
        <v>2014</v>
      </c>
      <c r="I4828" t="s">
        <v>724</v>
      </c>
      <c r="J4828">
        <v>6</v>
      </c>
      <c r="K4828">
        <v>2289.0010000000002</v>
      </c>
      <c r="L4828" s="1">
        <f t="shared" si="151"/>
        <v>2.2890010000000003</v>
      </c>
    </row>
    <row r="4829" spans="1:12" ht="14.45">
      <c r="A4829" t="s">
        <v>723</v>
      </c>
      <c r="B4829" t="s">
        <v>872</v>
      </c>
      <c r="C4829">
        <v>841931</v>
      </c>
      <c r="D4829" t="s">
        <v>873</v>
      </c>
      <c r="E4829" t="s">
        <v>147</v>
      </c>
      <c r="F4829" t="s">
        <v>292</v>
      </c>
      <c r="G4829" t="str">
        <f t="shared" si="150"/>
        <v>Japan to World</v>
      </c>
      <c r="H4829">
        <v>2015</v>
      </c>
      <c r="I4829" t="s">
        <v>724</v>
      </c>
      <c r="J4829">
        <v>6</v>
      </c>
      <c r="K4829">
        <v>2129.3200000000002</v>
      </c>
      <c r="L4829" s="1">
        <f t="shared" si="151"/>
        <v>2.1293200000000003</v>
      </c>
    </row>
    <row r="4830" spans="1:12" ht="14.45">
      <c r="A4830" t="s">
        <v>723</v>
      </c>
      <c r="B4830" t="s">
        <v>872</v>
      </c>
      <c r="C4830">
        <v>841931</v>
      </c>
      <c r="D4830" t="s">
        <v>873</v>
      </c>
      <c r="E4830" t="s">
        <v>147</v>
      </c>
      <c r="F4830" t="s">
        <v>292</v>
      </c>
      <c r="G4830" t="str">
        <f t="shared" si="150"/>
        <v>Japan to World</v>
      </c>
      <c r="H4830">
        <v>2016</v>
      </c>
      <c r="I4830" t="s">
        <v>724</v>
      </c>
      <c r="J4830">
        <v>6</v>
      </c>
      <c r="K4830">
        <v>2370.152</v>
      </c>
      <c r="L4830" s="1">
        <f t="shared" si="151"/>
        <v>2.370152</v>
      </c>
    </row>
    <row r="4831" spans="1:12" ht="14.45">
      <c r="A4831" t="s">
        <v>723</v>
      </c>
      <c r="B4831" t="s">
        <v>872</v>
      </c>
      <c r="C4831">
        <v>841931</v>
      </c>
      <c r="D4831" t="s">
        <v>873</v>
      </c>
      <c r="E4831" t="s">
        <v>147</v>
      </c>
      <c r="F4831" t="s">
        <v>292</v>
      </c>
      <c r="G4831" t="str">
        <f t="shared" si="150"/>
        <v>Japan to World</v>
      </c>
      <c r="H4831">
        <v>2017</v>
      </c>
      <c r="I4831" t="s">
        <v>724</v>
      </c>
      <c r="J4831">
        <v>6</v>
      </c>
      <c r="K4831">
        <v>2497.7539999999999</v>
      </c>
      <c r="L4831" s="1">
        <f t="shared" si="151"/>
        <v>2.497754</v>
      </c>
    </row>
    <row r="4832" spans="1:12" ht="14.45">
      <c r="A4832" t="s">
        <v>723</v>
      </c>
      <c r="B4832" t="s">
        <v>872</v>
      </c>
      <c r="C4832">
        <v>841931</v>
      </c>
      <c r="D4832" t="s">
        <v>873</v>
      </c>
      <c r="E4832" t="s">
        <v>670</v>
      </c>
      <c r="F4832" t="s">
        <v>670</v>
      </c>
      <c r="G4832" t="str">
        <f t="shared" si="150"/>
        <v>Japan to EU27</v>
      </c>
      <c r="H4832">
        <v>2016</v>
      </c>
      <c r="I4832" t="s">
        <v>724</v>
      </c>
      <c r="J4832">
        <v>6</v>
      </c>
      <c r="K4832">
        <v>70.257999999999996</v>
      </c>
      <c r="L4832" s="1">
        <f t="shared" si="151"/>
        <v>7.0258000000000001E-2</v>
      </c>
    </row>
    <row r="4833" spans="1:12" ht="14.45">
      <c r="A4833" t="s">
        <v>723</v>
      </c>
      <c r="B4833" t="s">
        <v>872</v>
      </c>
      <c r="C4833">
        <v>841940</v>
      </c>
      <c r="D4833" t="s">
        <v>873</v>
      </c>
      <c r="E4833" t="s">
        <v>147</v>
      </c>
      <c r="F4833" t="s">
        <v>292</v>
      </c>
      <c r="G4833" t="str">
        <f t="shared" si="150"/>
        <v>Japan to World</v>
      </c>
      <c r="H4833">
        <v>2012</v>
      </c>
      <c r="I4833" t="s">
        <v>724</v>
      </c>
      <c r="J4833">
        <v>6</v>
      </c>
      <c r="K4833">
        <v>152029.20800000001</v>
      </c>
      <c r="L4833" s="1">
        <f t="shared" si="151"/>
        <v>152.02920800000001</v>
      </c>
    </row>
    <row r="4834" spans="1:12" ht="14.45">
      <c r="A4834" t="s">
        <v>723</v>
      </c>
      <c r="B4834" t="s">
        <v>872</v>
      </c>
      <c r="C4834">
        <v>841940</v>
      </c>
      <c r="D4834" t="s">
        <v>873</v>
      </c>
      <c r="E4834" t="s">
        <v>147</v>
      </c>
      <c r="F4834" t="s">
        <v>292</v>
      </c>
      <c r="G4834" t="str">
        <f t="shared" si="150"/>
        <v>Japan to World</v>
      </c>
      <c r="H4834">
        <v>2013</v>
      </c>
      <c r="I4834" t="s">
        <v>724</v>
      </c>
      <c r="J4834">
        <v>6</v>
      </c>
      <c r="K4834">
        <v>124184.285</v>
      </c>
      <c r="L4834" s="1">
        <f t="shared" si="151"/>
        <v>124.184285</v>
      </c>
    </row>
    <row r="4835" spans="1:12" ht="14.45">
      <c r="A4835" t="s">
        <v>723</v>
      </c>
      <c r="B4835" t="s">
        <v>872</v>
      </c>
      <c r="C4835">
        <v>841940</v>
      </c>
      <c r="D4835" t="s">
        <v>873</v>
      </c>
      <c r="E4835" t="s">
        <v>147</v>
      </c>
      <c r="F4835" t="s">
        <v>292</v>
      </c>
      <c r="G4835" t="str">
        <f t="shared" si="150"/>
        <v>Japan to World</v>
      </c>
      <c r="H4835">
        <v>2014</v>
      </c>
      <c r="I4835" t="s">
        <v>724</v>
      </c>
      <c r="J4835">
        <v>6</v>
      </c>
      <c r="K4835">
        <v>123676.068</v>
      </c>
      <c r="L4835" s="1">
        <f t="shared" si="151"/>
        <v>123.676068</v>
      </c>
    </row>
    <row r="4836" spans="1:12" ht="14.45">
      <c r="A4836" t="s">
        <v>723</v>
      </c>
      <c r="B4836" t="s">
        <v>872</v>
      </c>
      <c r="C4836">
        <v>841940</v>
      </c>
      <c r="D4836" t="s">
        <v>873</v>
      </c>
      <c r="E4836" t="s">
        <v>147</v>
      </c>
      <c r="F4836" t="s">
        <v>292</v>
      </c>
      <c r="G4836" t="str">
        <f t="shared" si="150"/>
        <v>Japan to World</v>
      </c>
      <c r="H4836">
        <v>2015</v>
      </c>
      <c r="I4836" t="s">
        <v>724</v>
      </c>
      <c r="J4836">
        <v>6</v>
      </c>
      <c r="K4836">
        <v>116340.338</v>
      </c>
      <c r="L4836" s="1">
        <f t="shared" si="151"/>
        <v>116.340338</v>
      </c>
    </row>
    <row r="4837" spans="1:12" ht="14.45">
      <c r="A4837" t="s">
        <v>723</v>
      </c>
      <c r="B4837" t="s">
        <v>872</v>
      </c>
      <c r="C4837">
        <v>841940</v>
      </c>
      <c r="D4837" t="s">
        <v>873</v>
      </c>
      <c r="E4837" t="s">
        <v>147</v>
      </c>
      <c r="F4837" t="s">
        <v>292</v>
      </c>
      <c r="G4837" t="str">
        <f t="shared" si="150"/>
        <v>Japan to World</v>
      </c>
      <c r="H4837">
        <v>2016</v>
      </c>
      <c r="I4837" t="s">
        <v>724</v>
      </c>
      <c r="J4837">
        <v>6</v>
      </c>
      <c r="K4837">
        <v>97987.288</v>
      </c>
      <c r="L4837" s="1">
        <f t="shared" si="151"/>
        <v>97.987288000000007</v>
      </c>
    </row>
    <row r="4838" spans="1:12" ht="14.45">
      <c r="A4838" t="s">
        <v>723</v>
      </c>
      <c r="B4838" t="s">
        <v>872</v>
      </c>
      <c r="C4838">
        <v>841940</v>
      </c>
      <c r="D4838" t="s">
        <v>873</v>
      </c>
      <c r="E4838" t="s">
        <v>147</v>
      </c>
      <c r="F4838" t="s">
        <v>292</v>
      </c>
      <c r="G4838" t="str">
        <f t="shared" si="150"/>
        <v>Japan to World</v>
      </c>
      <c r="H4838">
        <v>2017</v>
      </c>
      <c r="I4838" t="s">
        <v>724</v>
      </c>
      <c r="J4838">
        <v>6</v>
      </c>
      <c r="K4838">
        <v>41083.137999999999</v>
      </c>
      <c r="L4838" s="1">
        <f t="shared" si="151"/>
        <v>41.083137999999998</v>
      </c>
    </row>
    <row r="4839" spans="1:12" ht="14.45">
      <c r="A4839" t="s">
        <v>723</v>
      </c>
      <c r="B4839" t="s">
        <v>872</v>
      </c>
      <c r="C4839">
        <v>841940</v>
      </c>
      <c r="D4839" t="s">
        <v>873</v>
      </c>
      <c r="E4839" t="s">
        <v>670</v>
      </c>
      <c r="F4839" t="s">
        <v>670</v>
      </c>
      <c r="G4839" t="str">
        <f t="shared" si="150"/>
        <v>Japan to EU27</v>
      </c>
      <c r="H4839">
        <v>2012</v>
      </c>
      <c r="I4839" t="s">
        <v>724</v>
      </c>
      <c r="J4839">
        <v>6</v>
      </c>
      <c r="K4839">
        <v>370.28500000000003</v>
      </c>
      <c r="L4839" s="1">
        <f t="shared" si="151"/>
        <v>0.37028500000000003</v>
      </c>
    </row>
    <row r="4840" spans="1:12" ht="14.45">
      <c r="A4840" t="s">
        <v>723</v>
      </c>
      <c r="B4840" t="s">
        <v>872</v>
      </c>
      <c r="C4840">
        <v>841940</v>
      </c>
      <c r="D4840" t="s">
        <v>873</v>
      </c>
      <c r="E4840" t="s">
        <v>670</v>
      </c>
      <c r="F4840" t="s">
        <v>670</v>
      </c>
      <c r="G4840" t="str">
        <f t="shared" si="150"/>
        <v>Japan to EU27</v>
      </c>
      <c r="H4840">
        <v>2013</v>
      </c>
      <c r="I4840" t="s">
        <v>724</v>
      </c>
      <c r="J4840">
        <v>6</v>
      </c>
      <c r="K4840">
        <v>984.88</v>
      </c>
      <c r="L4840" s="1">
        <f t="shared" si="151"/>
        <v>0.98487999999999998</v>
      </c>
    </row>
    <row r="4841" spans="1:12" ht="14.45">
      <c r="A4841" t="s">
        <v>723</v>
      </c>
      <c r="B4841" t="s">
        <v>872</v>
      </c>
      <c r="C4841">
        <v>841940</v>
      </c>
      <c r="D4841" t="s">
        <v>873</v>
      </c>
      <c r="E4841" t="s">
        <v>670</v>
      </c>
      <c r="F4841" t="s">
        <v>670</v>
      </c>
      <c r="G4841" t="str">
        <f t="shared" si="150"/>
        <v>Japan to EU27</v>
      </c>
      <c r="H4841">
        <v>2014</v>
      </c>
      <c r="I4841" t="s">
        <v>724</v>
      </c>
      <c r="J4841">
        <v>6</v>
      </c>
      <c r="K4841">
        <v>1060.6569999999999</v>
      </c>
      <c r="L4841" s="1">
        <f t="shared" si="151"/>
        <v>1.060657</v>
      </c>
    </row>
    <row r="4842" spans="1:12" ht="14.45">
      <c r="A4842" t="s">
        <v>723</v>
      </c>
      <c r="B4842" t="s">
        <v>872</v>
      </c>
      <c r="C4842">
        <v>841940</v>
      </c>
      <c r="D4842" t="s">
        <v>873</v>
      </c>
      <c r="E4842" t="s">
        <v>670</v>
      </c>
      <c r="F4842" t="s">
        <v>670</v>
      </c>
      <c r="G4842" t="str">
        <f t="shared" si="150"/>
        <v>Japan to EU27</v>
      </c>
      <c r="H4842">
        <v>2015</v>
      </c>
      <c r="I4842" t="s">
        <v>724</v>
      </c>
      <c r="J4842">
        <v>6</v>
      </c>
      <c r="K4842">
        <v>507.91399999999999</v>
      </c>
      <c r="L4842" s="1">
        <f t="shared" si="151"/>
        <v>0.50791399999999998</v>
      </c>
    </row>
    <row r="4843" spans="1:12" ht="14.45">
      <c r="A4843" t="s">
        <v>723</v>
      </c>
      <c r="B4843" t="s">
        <v>872</v>
      </c>
      <c r="C4843">
        <v>841940</v>
      </c>
      <c r="D4843" t="s">
        <v>873</v>
      </c>
      <c r="E4843" t="s">
        <v>670</v>
      </c>
      <c r="F4843" t="s">
        <v>670</v>
      </c>
      <c r="G4843" t="str">
        <f t="shared" si="150"/>
        <v>Japan to EU27</v>
      </c>
      <c r="H4843">
        <v>2016</v>
      </c>
      <c r="I4843" t="s">
        <v>724</v>
      </c>
      <c r="J4843">
        <v>6</v>
      </c>
      <c r="K4843">
        <v>405.25799999999998</v>
      </c>
      <c r="L4843" s="1">
        <f t="shared" si="151"/>
        <v>0.40525800000000001</v>
      </c>
    </row>
    <row r="4844" spans="1:12" ht="14.45">
      <c r="A4844" t="s">
        <v>723</v>
      </c>
      <c r="B4844" t="s">
        <v>872</v>
      </c>
      <c r="C4844">
        <v>841940</v>
      </c>
      <c r="D4844" t="s">
        <v>873</v>
      </c>
      <c r="E4844" t="s">
        <v>670</v>
      </c>
      <c r="F4844" t="s">
        <v>670</v>
      </c>
      <c r="G4844" t="str">
        <f t="shared" si="150"/>
        <v>Japan to EU27</v>
      </c>
      <c r="H4844">
        <v>2017</v>
      </c>
      <c r="I4844" t="s">
        <v>724</v>
      </c>
      <c r="J4844">
        <v>6</v>
      </c>
      <c r="K4844">
        <v>105.717</v>
      </c>
      <c r="L4844" s="1">
        <f t="shared" si="151"/>
        <v>0.10571700000000001</v>
      </c>
    </row>
    <row r="4845" spans="1:12" ht="14.45">
      <c r="A4845" t="s">
        <v>723</v>
      </c>
      <c r="B4845" t="s">
        <v>872</v>
      </c>
      <c r="C4845">
        <v>842129</v>
      </c>
      <c r="D4845" t="s">
        <v>873</v>
      </c>
      <c r="E4845" t="s">
        <v>147</v>
      </c>
      <c r="F4845" t="s">
        <v>292</v>
      </c>
      <c r="G4845" t="str">
        <f t="shared" si="150"/>
        <v>Japan to World</v>
      </c>
      <c r="H4845">
        <v>2012</v>
      </c>
      <c r="I4845" t="s">
        <v>724</v>
      </c>
      <c r="J4845">
        <v>6</v>
      </c>
      <c r="K4845">
        <v>739589.46200000006</v>
      </c>
      <c r="L4845" s="1">
        <f t="shared" si="151"/>
        <v>739.58946200000003</v>
      </c>
    </row>
    <row r="4846" spans="1:12" ht="14.45">
      <c r="A4846" t="s">
        <v>723</v>
      </c>
      <c r="B4846" t="s">
        <v>872</v>
      </c>
      <c r="C4846">
        <v>842129</v>
      </c>
      <c r="D4846" t="s">
        <v>873</v>
      </c>
      <c r="E4846" t="s">
        <v>147</v>
      </c>
      <c r="F4846" t="s">
        <v>292</v>
      </c>
      <c r="G4846" t="str">
        <f t="shared" si="150"/>
        <v>Japan to World</v>
      </c>
      <c r="H4846">
        <v>2013</v>
      </c>
      <c r="I4846" t="s">
        <v>724</v>
      </c>
      <c r="J4846">
        <v>6</v>
      </c>
      <c r="K4846">
        <v>658315.13500000001</v>
      </c>
      <c r="L4846" s="1">
        <f t="shared" si="151"/>
        <v>658.31513500000005</v>
      </c>
    </row>
    <row r="4847" spans="1:12" ht="14.45">
      <c r="A4847" t="s">
        <v>723</v>
      </c>
      <c r="B4847" t="s">
        <v>872</v>
      </c>
      <c r="C4847">
        <v>842129</v>
      </c>
      <c r="D4847" t="s">
        <v>873</v>
      </c>
      <c r="E4847" t="s">
        <v>147</v>
      </c>
      <c r="F4847" t="s">
        <v>292</v>
      </c>
      <c r="G4847" t="str">
        <f t="shared" si="150"/>
        <v>Japan to World</v>
      </c>
      <c r="H4847">
        <v>2014</v>
      </c>
      <c r="I4847" t="s">
        <v>724</v>
      </c>
      <c r="J4847">
        <v>6</v>
      </c>
      <c r="K4847">
        <v>665861.73</v>
      </c>
      <c r="L4847" s="1">
        <f t="shared" si="151"/>
        <v>665.86172999999997</v>
      </c>
    </row>
    <row r="4848" spans="1:12" ht="14.45">
      <c r="A4848" t="s">
        <v>723</v>
      </c>
      <c r="B4848" t="s">
        <v>872</v>
      </c>
      <c r="C4848">
        <v>842129</v>
      </c>
      <c r="D4848" t="s">
        <v>873</v>
      </c>
      <c r="E4848" t="s">
        <v>147</v>
      </c>
      <c r="F4848" t="s">
        <v>292</v>
      </c>
      <c r="G4848" t="str">
        <f t="shared" si="150"/>
        <v>Japan to World</v>
      </c>
      <c r="H4848">
        <v>2015</v>
      </c>
      <c r="I4848" t="s">
        <v>724</v>
      </c>
      <c r="J4848">
        <v>6</v>
      </c>
      <c r="K4848">
        <v>587753.58499999996</v>
      </c>
      <c r="L4848" s="1">
        <f t="shared" si="151"/>
        <v>587.75358499999993</v>
      </c>
    </row>
    <row r="4849" spans="1:12" ht="14.45">
      <c r="A4849" t="s">
        <v>723</v>
      </c>
      <c r="B4849" t="s">
        <v>872</v>
      </c>
      <c r="C4849">
        <v>842129</v>
      </c>
      <c r="D4849" t="s">
        <v>873</v>
      </c>
      <c r="E4849" t="s">
        <v>147</v>
      </c>
      <c r="F4849" t="s">
        <v>292</v>
      </c>
      <c r="G4849" t="str">
        <f t="shared" si="150"/>
        <v>Japan to World</v>
      </c>
      <c r="H4849">
        <v>2016</v>
      </c>
      <c r="I4849" t="s">
        <v>724</v>
      </c>
      <c r="J4849">
        <v>6</v>
      </c>
      <c r="K4849">
        <v>661215.174</v>
      </c>
      <c r="L4849" s="1">
        <f t="shared" si="151"/>
        <v>661.21517400000005</v>
      </c>
    </row>
    <row r="4850" spans="1:12" ht="14.45">
      <c r="A4850" t="s">
        <v>723</v>
      </c>
      <c r="B4850" t="s">
        <v>872</v>
      </c>
      <c r="C4850">
        <v>842129</v>
      </c>
      <c r="D4850" t="s">
        <v>873</v>
      </c>
      <c r="E4850" t="s">
        <v>147</v>
      </c>
      <c r="F4850" t="s">
        <v>292</v>
      </c>
      <c r="G4850" t="str">
        <f t="shared" si="150"/>
        <v>Japan to World</v>
      </c>
      <c r="H4850">
        <v>2017</v>
      </c>
      <c r="I4850" t="s">
        <v>724</v>
      </c>
      <c r="J4850">
        <v>6</v>
      </c>
      <c r="K4850">
        <v>681576.95400000003</v>
      </c>
      <c r="L4850" s="1">
        <f t="shared" si="151"/>
        <v>681.576954</v>
      </c>
    </row>
    <row r="4851" spans="1:12" ht="14.45">
      <c r="A4851" t="s">
        <v>723</v>
      </c>
      <c r="B4851" t="s">
        <v>872</v>
      </c>
      <c r="C4851">
        <v>842129</v>
      </c>
      <c r="D4851" t="s">
        <v>873</v>
      </c>
      <c r="E4851" t="s">
        <v>670</v>
      </c>
      <c r="F4851" t="s">
        <v>670</v>
      </c>
      <c r="G4851" t="str">
        <f t="shared" si="150"/>
        <v>Japan to EU27</v>
      </c>
      <c r="H4851">
        <v>2012</v>
      </c>
      <c r="I4851" t="s">
        <v>724</v>
      </c>
      <c r="J4851">
        <v>6</v>
      </c>
      <c r="K4851">
        <v>179815.85200000001</v>
      </c>
      <c r="L4851" s="1">
        <f t="shared" si="151"/>
        <v>179.81585200000001</v>
      </c>
    </row>
    <row r="4852" spans="1:12" ht="14.45">
      <c r="A4852" t="s">
        <v>723</v>
      </c>
      <c r="B4852" t="s">
        <v>872</v>
      </c>
      <c r="C4852">
        <v>842129</v>
      </c>
      <c r="D4852" t="s">
        <v>873</v>
      </c>
      <c r="E4852" t="s">
        <v>670</v>
      </c>
      <c r="F4852" t="s">
        <v>670</v>
      </c>
      <c r="G4852" t="str">
        <f t="shared" si="150"/>
        <v>Japan to EU27</v>
      </c>
      <c r="H4852">
        <v>2013</v>
      </c>
      <c r="I4852" t="s">
        <v>724</v>
      </c>
      <c r="J4852">
        <v>6</v>
      </c>
      <c r="K4852">
        <v>194356.41099999999</v>
      </c>
      <c r="L4852" s="1">
        <f t="shared" si="151"/>
        <v>194.35641099999998</v>
      </c>
    </row>
    <row r="4853" spans="1:12" ht="14.45">
      <c r="A4853" t="s">
        <v>723</v>
      </c>
      <c r="B4853" t="s">
        <v>872</v>
      </c>
      <c r="C4853">
        <v>842129</v>
      </c>
      <c r="D4853" t="s">
        <v>873</v>
      </c>
      <c r="E4853" t="s">
        <v>670</v>
      </c>
      <c r="F4853" t="s">
        <v>670</v>
      </c>
      <c r="G4853" t="str">
        <f t="shared" si="150"/>
        <v>Japan to EU27</v>
      </c>
      <c r="H4853">
        <v>2014</v>
      </c>
      <c r="I4853" t="s">
        <v>724</v>
      </c>
      <c r="J4853">
        <v>6</v>
      </c>
      <c r="K4853">
        <v>177849.103</v>
      </c>
      <c r="L4853" s="1">
        <f t="shared" si="151"/>
        <v>177.84910300000001</v>
      </c>
    </row>
    <row r="4854" spans="1:12" ht="14.45">
      <c r="A4854" t="s">
        <v>723</v>
      </c>
      <c r="B4854" t="s">
        <v>872</v>
      </c>
      <c r="C4854">
        <v>842129</v>
      </c>
      <c r="D4854" t="s">
        <v>873</v>
      </c>
      <c r="E4854" t="s">
        <v>670</v>
      </c>
      <c r="F4854" t="s">
        <v>670</v>
      </c>
      <c r="G4854" t="str">
        <f t="shared" si="150"/>
        <v>Japan to EU27</v>
      </c>
      <c r="H4854">
        <v>2015</v>
      </c>
      <c r="I4854" t="s">
        <v>724</v>
      </c>
      <c r="J4854">
        <v>6</v>
      </c>
      <c r="K4854">
        <v>149621.45699999999</v>
      </c>
      <c r="L4854" s="1">
        <f t="shared" si="151"/>
        <v>149.62145699999999</v>
      </c>
    </row>
    <row r="4855" spans="1:12" ht="14.45">
      <c r="A4855" t="s">
        <v>723</v>
      </c>
      <c r="B4855" t="s">
        <v>872</v>
      </c>
      <c r="C4855">
        <v>842129</v>
      </c>
      <c r="D4855" t="s">
        <v>873</v>
      </c>
      <c r="E4855" t="s">
        <v>670</v>
      </c>
      <c r="F4855" t="s">
        <v>670</v>
      </c>
      <c r="G4855" t="str">
        <f t="shared" si="150"/>
        <v>Japan to EU27</v>
      </c>
      <c r="H4855">
        <v>2016</v>
      </c>
      <c r="I4855" t="s">
        <v>724</v>
      </c>
      <c r="J4855">
        <v>6</v>
      </c>
      <c r="K4855">
        <v>170577.96599999999</v>
      </c>
      <c r="L4855" s="1">
        <f t="shared" si="151"/>
        <v>170.57796599999998</v>
      </c>
    </row>
    <row r="4856" spans="1:12" ht="14.45">
      <c r="A4856" t="s">
        <v>723</v>
      </c>
      <c r="B4856" t="s">
        <v>872</v>
      </c>
      <c r="C4856">
        <v>842129</v>
      </c>
      <c r="D4856" t="s">
        <v>873</v>
      </c>
      <c r="E4856" t="s">
        <v>670</v>
      </c>
      <c r="F4856" t="s">
        <v>670</v>
      </c>
      <c r="G4856" t="str">
        <f t="shared" si="150"/>
        <v>Japan to EU27</v>
      </c>
      <c r="H4856">
        <v>2017</v>
      </c>
      <c r="I4856" t="s">
        <v>724</v>
      </c>
      <c r="J4856">
        <v>6</v>
      </c>
      <c r="K4856">
        <v>161458.29699999999</v>
      </c>
      <c r="L4856" s="1">
        <f t="shared" si="151"/>
        <v>161.45829699999999</v>
      </c>
    </row>
    <row r="4857" spans="1:12" ht="14.45">
      <c r="A4857" t="s">
        <v>723</v>
      </c>
      <c r="B4857" t="s">
        <v>872</v>
      </c>
      <c r="C4857">
        <v>842139</v>
      </c>
      <c r="D4857" t="s">
        <v>873</v>
      </c>
      <c r="E4857" t="s">
        <v>147</v>
      </c>
      <c r="F4857" t="s">
        <v>292</v>
      </c>
      <c r="G4857" t="str">
        <f t="shared" si="150"/>
        <v>Japan to World</v>
      </c>
      <c r="H4857">
        <v>2012</v>
      </c>
      <c r="I4857" t="s">
        <v>724</v>
      </c>
      <c r="J4857">
        <v>6</v>
      </c>
      <c r="K4857">
        <v>563584.41500000004</v>
      </c>
      <c r="L4857" s="1">
        <f t="shared" si="151"/>
        <v>563.58441500000004</v>
      </c>
    </row>
    <row r="4858" spans="1:12" ht="14.45">
      <c r="A4858" t="s">
        <v>723</v>
      </c>
      <c r="B4858" t="s">
        <v>872</v>
      </c>
      <c r="C4858">
        <v>842139</v>
      </c>
      <c r="D4858" t="s">
        <v>873</v>
      </c>
      <c r="E4858" t="s">
        <v>147</v>
      </c>
      <c r="F4858" t="s">
        <v>292</v>
      </c>
      <c r="G4858" t="str">
        <f t="shared" si="150"/>
        <v>Japan to World</v>
      </c>
      <c r="H4858">
        <v>2013</v>
      </c>
      <c r="I4858" t="s">
        <v>724</v>
      </c>
      <c r="J4858">
        <v>6</v>
      </c>
      <c r="K4858">
        <v>497626.25</v>
      </c>
      <c r="L4858" s="1">
        <f t="shared" si="151"/>
        <v>497.62625000000003</v>
      </c>
    </row>
    <row r="4859" spans="1:12" ht="14.45">
      <c r="A4859" t="s">
        <v>723</v>
      </c>
      <c r="B4859" t="s">
        <v>872</v>
      </c>
      <c r="C4859">
        <v>842139</v>
      </c>
      <c r="D4859" t="s">
        <v>873</v>
      </c>
      <c r="E4859" t="s">
        <v>147</v>
      </c>
      <c r="F4859" t="s">
        <v>292</v>
      </c>
      <c r="G4859" t="str">
        <f t="shared" si="150"/>
        <v>Japan to World</v>
      </c>
      <c r="H4859">
        <v>2014</v>
      </c>
      <c r="I4859" t="s">
        <v>724</v>
      </c>
      <c r="J4859">
        <v>6</v>
      </c>
      <c r="K4859">
        <v>431854.614</v>
      </c>
      <c r="L4859" s="1">
        <f t="shared" si="151"/>
        <v>431.85461400000003</v>
      </c>
    </row>
    <row r="4860" spans="1:12" ht="14.45">
      <c r="A4860" t="s">
        <v>723</v>
      </c>
      <c r="B4860" t="s">
        <v>872</v>
      </c>
      <c r="C4860">
        <v>842139</v>
      </c>
      <c r="D4860" t="s">
        <v>873</v>
      </c>
      <c r="E4860" t="s">
        <v>147</v>
      </c>
      <c r="F4860" t="s">
        <v>292</v>
      </c>
      <c r="G4860" t="str">
        <f t="shared" si="150"/>
        <v>Japan to World</v>
      </c>
      <c r="H4860">
        <v>2015</v>
      </c>
      <c r="I4860" t="s">
        <v>724</v>
      </c>
      <c r="J4860">
        <v>6</v>
      </c>
      <c r="K4860">
        <v>357154.39399999997</v>
      </c>
      <c r="L4860" s="1">
        <f t="shared" si="151"/>
        <v>357.15439399999997</v>
      </c>
    </row>
    <row r="4861" spans="1:12" ht="14.45">
      <c r="A4861" t="s">
        <v>723</v>
      </c>
      <c r="B4861" t="s">
        <v>872</v>
      </c>
      <c r="C4861">
        <v>842139</v>
      </c>
      <c r="D4861" t="s">
        <v>873</v>
      </c>
      <c r="E4861" t="s">
        <v>147</v>
      </c>
      <c r="F4861" t="s">
        <v>292</v>
      </c>
      <c r="G4861" t="str">
        <f t="shared" si="150"/>
        <v>Japan to World</v>
      </c>
      <c r="H4861">
        <v>2016</v>
      </c>
      <c r="I4861" t="s">
        <v>724</v>
      </c>
      <c r="J4861">
        <v>6</v>
      </c>
      <c r="K4861">
        <v>395079.87800000003</v>
      </c>
      <c r="L4861" s="1">
        <f t="shared" si="151"/>
        <v>395.07987800000001</v>
      </c>
    </row>
    <row r="4862" spans="1:12" ht="14.45">
      <c r="A4862" t="s">
        <v>723</v>
      </c>
      <c r="B4862" t="s">
        <v>872</v>
      </c>
      <c r="C4862">
        <v>842139</v>
      </c>
      <c r="D4862" t="s">
        <v>873</v>
      </c>
      <c r="E4862" t="s">
        <v>147</v>
      </c>
      <c r="F4862" t="s">
        <v>292</v>
      </c>
      <c r="G4862" t="str">
        <f t="shared" si="150"/>
        <v>Japan to World</v>
      </c>
      <c r="H4862">
        <v>2017</v>
      </c>
      <c r="I4862" t="s">
        <v>724</v>
      </c>
      <c r="J4862">
        <v>6</v>
      </c>
      <c r="K4862">
        <v>457620.565</v>
      </c>
      <c r="L4862" s="1">
        <f t="shared" si="151"/>
        <v>457.620565</v>
      </c>
    </row>
    <row r="4863" spans="1:12" ht="14.45">
      <c r="A4863" t="s">
        <v>723</v>
      </c>
      <c r="B4863" t="s">
        <v>872</v>
      </c>
      <c r="C4863">
        <v>842139</v>
      </c>
      <c r="D4863" t="s">
        <v>873</v>
      </c>
      <c r="E4863" t="s">
        <v>670</v>
      </c>
      <c r="F4863" t="s">
        <v>670</v>
      </c>
      <c r="G4863" t="str">
        <f t="shared" si="150"/>
        <v>Japan to EU27</v>
      </c>
      <c r="H4863">
        <v>2012</v>
      </c>
      <c r="I4863" t="s">
        <v>724</v>
      </c>
      <c r="J4863">
        <v>6</v>
      </c>
      <c r="K4863">
        <v>172705.88399999999</v>
      </c>
      <c r="L4863" s="1">
        <f t="shared" si="151"/>
        <v>172.705884</v>
      </c>
    </row>
    <row r="4864" spans="1:12" ht="14.45">
      <c r="A4864" t="s">
        <v>723</v>
      </c>
      <c r="B4864" t="s">
        <v>872</v>
      </c>
      <c r="C4864">
        <v>842139</v>
      </c>
      <c r="D4864" t="s">
        <v>873</v>
      </c>
      <c r="E4864" t="s">
        <v>670</v>
      </c>
      <c r="F4864" t="s">
        <v>670</v>
      </c>
      <c r="G4864" t="str">
        <f t="shared" si="150"/>
        <v>Japan to EU27</v>
      </c>
      <c r="H4864">
        <v>2013</v>
      </c>
      <c r="I4864" t="s">
        <v>724</v>
      </c>
      <c r="J4864">
        <v>6</v>
      </c>
      <c r="K4864">
        <v>152629.44500000001</v>
      </c>
      <c r="L4864" s="1">
        <f t="shared" si="151"/>
        <v>152.629445</v>
      </c>
    </row>
    <row r="4865" spans="1:12" ht="14.45">
      <c r="A4865" t="s">
        <v>723</v>
      </c>
      <c r="B4865" t="s">
        <v>872</v>
      </c>
      <c r="C4865">
        <v>842139</v>
      </c>
      <c r="D4865" t="s">
        <v>873</v>
      </c>
      <c r="E4865" t="s">
        <v>670</v>
      </c>
      <c r="F4865" t="s">
        <v>670</v>
      </c>
      <c r="G4865" t="str">
        <f t="shared" si="150"/>
        <v>Japan to EU27</v>
      </c>
      <c r="H4865">
        <v>2014</v>
      </c>
      <c r="I4865" t="s">
        <v>724</v>
      </c>
      <c r="J4865">
        <v>6</v>
      </c>
      <c r="K4865">
        <v>108657.74</v>
      </c>
      <c r="L4865" s="1">
        <f t="shared" si="151"/>
        <v>108.65774</v>
      </c>
    </row>
    <row r="4866" spans="1:12" ht="14.45">
      <c r="A4866" t="s">
        <v>723</v>
      </c>
      <c r="B4866" t="s">
        <v>872</v>
      </c>
      <c r="C4866">
        <v>842139</v>
      </c>
      <c r="D4866" t="s">
        <v>873</v>
      </c>
      <c r="E4866" t="s">
        <v>670</v>
      </c>
      <c r="F4866" t="s">
        <v>670</v>
      </c>
      <c r="G4866" t="str">
        <f t="shared" si="150"/>
        <v>Japan to EU27</v>
      </c>
      <c r="H4866">
        <v>2015</v>
      </c>
      <c r="I4866" t="s">
        <v>724</v>
      </c>
      <c r="J4866">
        <v>6</v>
      </c>
      <c r="K4866">
        <v>53251.330999999998</v>
      </c>
      <c r="L4866" s="1">
        <f t="shared" si="151"/>
        <v>53.251331</v>
      </c>
    </row>
    <row r="4867" spans="1:12" ht="14.45">
      <c r="A4867" t="s">
        <v>723</v>
      </c>
      <c r="B4867" t="s">
        <v>872</v>
      </c>
      <c r="C4867">
        <v>842139</v>
      </c>
      <c r="D4867" t="s">
        <v>873</v>
      </c>
      <c r="E4867" t="s">
        <v>670</v>
      </c>
      <c r="F4867" t="s">
        <v>670</v>
      </c>
      <c r="G4867" t="str">
        <f t="shared" si="150"/>
        <v>Japan to EU27</v>
      </c>
      <c r="H4867">
        <v>2016</v>
      </c>
      <c r="I4867" t="s">
        <v>724</v>
      </c>
      <c r="J4867">
        <v>6</v>
      </c>
      <c r="K4867">
        <v>47817.18</v>
      </c>
      <c r="L4867" s="1">
        <f t="shared" si="151"/>
        <v>47.81718</v>
      </c>
    </row>
    <row r="4868" spans="1:12" ht="14.45">
      <c r="A4868" t="s">
        <v>723</v>
      </c>
      <c r="B4868" t="s">
        <v>872</v>
      </c>
      <c r="C4868">
        <v>842139</v>
      </c>
      <c r="D4868" t="s">
        <v>873</v>
      </c>
      <c r="E4868" t="s">
        <v>670</v>
      </c>
      <c r="F4868" t="s">
        <v>670</v>
      </c>
      <c r="G4868" t="str">
        <f t="shared" si="150"/>
        <v>Japan to EU27</v>
      </c>
      <c r="H4868">
        <v>2017</v>
      </c>
      <c r="I4868" t="s">
        <v>724</v>
      </c>
      <c r="J4868">
        <v>6</v>
      </c>
      <c r="K4868">
        <v>58099.637999999999</v>
      </c>
      <c r="L4868" s="1">
        <f t="shared" si="151"/>
        <v>58.099637999999999</v>
      </c>
    </row>
    <row r="4869" spans="1:12" ht="14.45">
      <c r="A4869" t="s">
        <v>723</v>
      </c>
      <c r="B4869" t="s">
        <v>872</v>
      </c>
      <c r="C4869">
        <v>847989</v>
      </c>
      <c r="D4869" t="s">
        <v>873</v>
      </c>
      <c r="E4869" t="s">
        <v>147</v>
      </c>
      <c r="F4869" t="s">
        <v>292</v>
      </c>
      <c r="G4869" t="str">
        <f t="shared" si="150"/>
        <v>Japan to World</v>
      </c>
      <c r="H4869">
        <v>2012</v>
      </c>
      <c r="I4869" t="s">
        <v>724</v>
      </c>
      <c r="J4869">
        <v>6</v>
      </c>
      <c r="K4869">
        <v>6500233.1050000004</v>
      </c>
      <c r="L4869" s="1">
        <f t="shared" si="151"/>
        <v>6500.2331050000003</v>
      </c>
    </row>
    <row r="4870" spans="1:12" ht="14.45">
      <c r="A4870" t="s">
        <v>723</v>
      </c>
      <c r="B4870" t="s">
        <v>872</v>
      </c>
      <c r="C4870">
        <v>847989</v>
      </c>
      <c r="D4870" t="s">
        <v>873</v>
      </c>
      <c r="E4870" t="s">
        <v>147</v>
      </c>
      <c r="F4870" t="s">
        <v>292</v>
      </c>
      <c r="G4870" t="str">
        <f t="shared" si="150"/>
        <v>Japan to World</v>
      </c>
      <c r="H4870">
        <v>2013</v>
      </c>
      <c r="I4870" t="s">
        <v>724</v>
      </c>
      <c r="J4870">
        <v>6</v>
      </c>
      <c r="K4870">
        <v>4594693.5060000001</v>
      </c>
      <c r="L4870" s="1">
        <f t="shared" si="151"/>
        <v>4594.6935059999996</v>
      </c>
    </row>
    <row r="4871" spans="1:12" ht="14.45">
      <c r="A4871" t="s">
        <v>723</v>
      </c>
      <c r="B4871" t="s">
        <v>872</v>
      </c>
      <c r="C4871">
        <v>847989</v>
      </c>
      <c r="D4871" t="s">
        <v>873</v>
      </c>
      <c r="E4871" t="s">
        <v>147</v>
      </c>
      <c r="F4871" t="s">
        <v>292</v>
      </c>
      <c r="G4871" t="str">
        <f t="shared" si="150"/>
        <v>Japan to World</v>
      </c>
      <c r="H4871">
        <v>2014</v>
      </c>
      <c r="I4871" t="s">
        <v>724</v>
      </c>
      <c r="J4871">
        <v>6</v>
      </c>
      <c r="K4871">
        <v>4824130.0549999997</v>
      </c>
      <c r="L4871" s="1">
        <f t="shared" si="151"/>
        <v>4824.1300549999996</v>
      </c>
    </row>
    <row r="4872" spans="1:12" ht="14.45">
      <c r="A4872" t="s">
        <v>723</v>
      </c>
      <c r="B4872" t="s">
        <v>872</v>
      </c>
      <c r="C4872">
        <v>847989</v>
      </c>
      <c r="D4872" t="s">
        <v>873</v>
      </c>
      <c r="E4872" t="s">
        <v>147</v>
      </c>
      <c r="F4872" t="s">
        <v>292</v>
      </c>
      <c r="G4872" t="str">
        <f t="shared" si="150"/>
        <v>Japan to World</v>
      </c>
      <c r="H4872">
        <v>2015</v>
      </c>
      <c r="I4872" t="s">
        <v>724</v>
      </c>
      <c r="J4872">
        <v>6</v>
      </c>
      <c r="K4872">
        <v>4142145.3679999998</v>
      </c>
      <c r="L4872" s="1">
        <f t="shared" si="151"/>
        <v>4142.1453679999995</v>
      </c>
    </row>
    <row r="4873" spans="1:12" ht="14.45">
      <c r="A4873" t="s">
        <v>723</v>
      </c>
      <c r="B4873" t="s">
        <v>872</v>
      </c>
      <c r="C4873">
        <v>847989</v>
      </c>
      <c r="D4873" t="s">
        <v>873</v>
      </c>
      <c r="E4873" t="s">
        <v>147</v>
      </c>
      <c r="F4873" t="s">
        <v>292</v>
      </c>
      <c r="G4873" t="str">
        <f t="shared" ref="G4873:G4936" si="152">CONCATENATE(D4873, " to ", F4873)</f>
        <v>Japan to World</v>
      </c>
      <c r="H4873">
        <v>2016</v>
      </c>
      <c r="I4873" t="s">
        <v>724</v>
      </c>
      <c r="J4873">
        <v>6</v>
      </c>
      <c r="K4873">
        <v>4534853.0369999995</v>
      </c>
      <c r="L4873" s="1">
        <f t="shared" ref="L4873:L4936" si="153">K4873/1000</f>
        <v>4534.8530369999999</v>
      </c>
    </row>
    <row r="4874" spans="1:12" ht="14.45">
      <c r="A4874" t="s">
        <v>723</v>
      </c>
      <c r="B4874" t="s">
        <v>872</v>
      </c>
      <c r="C4874">
        <v>847989</v>
      </c>
      <c r="D4874" t="s">
        <v>873</v>
      </c>
      <c r="E4874" t="s">
        <v>147</v>
      </c>
      <c r="F4874" t="s">
        <v>292</v>
      </c>
      <c r="G4874" t="str">
        <f t="shared" si="152"/>
        <v>Japan to World</v>
      </c>
      <c r="H4874">
        <v>2017</v>
      </c>
      <c r="I4874" t="s">
        <v>724</v>
      </c>
      <c r="J4874">
        <v>6</v>
      </c>
      <c r="K4874">
        <v>5446410.5800000001</v>
      </c>
      <c r="L4874" s="1">
        <f t="shared" si="153"/>
        <v>5446.4105799999998</v>
      </c>
    </row>
    <row r="4875" spans="1:12" ht="14.45">
      <c r="A4875" t="s">
        <v>723</v>
      </c>
      <c r="B4875" t="s">
        <v>872</v>
      </c>
      <c r="C4875">
        <v>847989</v>
      </c>
      <c r="D4875" t="s">
        <v>873</v>
      </c>
      <c r="E4875" t="s">
        <v>670</v>
      </c>
      <c r="F4875" t="s">
        <v>670</v>
      </c>
      <c r="G4875" t="str">
        <f t="shared" si="152"/>
        <v>Japan to EU27</v>
      </c>
      <c r="H4875">
        <v>2012</v>
      </c>
      <c r="I4875" t="s">
        <v>724</v>
      </c>
      <c r="J4875">
        <v>6</v>
      </c>
      <c r="K4875">
        <v>375232.42200000002</v>
      </c>
      <c r="L4875" s="1">
        <f t="shared" si="153"/>
        <v>375.23242200000004</v>
      </c>
    </row>
    <row r="4876" spans="1:12" ht="14.45">
      <c r="A4876" t="s">
        <v>723</v>
      </c>
      <c r="B4876" t="s">
        <v>872</v>
      </c>
      <c r="C4876">
        <v>847989</v>
      </c>
      <c r="D4876" t="s">
        <v>873</v>
      </c>
      <c r="E4876" t="s">
        <v>670</v>
      </c>
      <c r="F4876" t="s">
        <v>670</v>
      </c>
      <c r="G4876" t="str">
        <f t="shared" si="152"/>
        <v>Japan to EU27</v>
      </c>
      <c r="H4876">
        <v>2013</v>
      </c>
      <c r="I4876" t="s">
        <v>724</v>
      </c>
      <c r="J4876">
        <v>6</v>
      </c>
      <c r="K4876">
        <v>290727.47600000002</v>
      </c>
      <c r="L4876" s="1">
        <f t="shared" si="153"/>
        <v>290.72747600000002</v>
      </c>
    </row>
    <row r="4877" spans="1:12" ht="14.45">
      <c r="A4877" t="s">
        <v>723</v>
      </c>
      <c r="B4877" t="s">
        <v>872</v>
      </c>
      <c r="C4877">
        <v>847989</v>
      </c>
      <c r="D4877" t="s">
        <v>873</v>
      </c>
      <c r="E4877" t="s">
        <v>670</v>
      </c>
      <c r="F4877" t="s">
        <v>670</v>
      </c>
      <c r="G4877" t="str">
        <f t="shared" si="152"/>
        <v>Japan to EU27</v>
      </c>
      <c r="H4877">
        <v>2014</v>
      </c>
      <c r="I4877" t="s">
        <v>724</v>
      </c>
      <c r="J4877">
        <v>6</v>
      </c>
      <c r="K4877">
        <v>272025.28499999997</v>
      </c>
      <c r="L4877" s="1">
        <f t="shared" si="153"/>
        <v>272.025285</v>
      </c>
    </row>
    <row r="4878" spans="1:12" ht="14.45">
      <c r="A4878" t="s">
        <v>723</v>
      </c>
      <c r="B4878" t="s">
        <v>872</v>
      </c>
      <c r="C4878">
        <v>847989</v>
      </c>
      <c r="D4878" t="s">
        <v>873</v>
      </c>
      <c r="E4878" t="s">
        <v>670</v>
      </c>
      <c r="F4878" t="s">
        <v>670</v>
      </c>
      <c r="G4878" t="str">
        <f t="shared" si="152"/>
        <v>Japan to EU27</v>
      </c>
      <c r="H4878">
        <v>2015</v>
      </c>
      <c r="I4878" t="s">
        <v>724</v>
      </c>
      <c r="J4878">
        <v>6</v>
      </c>
      <c r="K4878">
        <v>300360.136</v>
      </c>
      <c r="L4878" s="1">
        <f t="shared" si="153"/>
        <v>300.36013600000001</v>
      </c>
    </row>
    <row r="4879" spans="1:12" ht="14.45">
      <c r="A4879" t="s">
        <v>723</v>
      </c>
      <c r="B4879" t="s">
        <v>872</v>
      </c>
      <c r="C4879">
        <v>847989</v>
      </c>
      <c r="D4879" t="s">
        <v>873</v>
      </c>
      <c r="E4879" t="s">
        <v>670</v>
      </c>
      <c r="F4879" t="s">
        <v>670</v>
      </c>
      <c r="G4879" t="str">
        <f t="shared" si="152"/>
        <v>Japan to EU27</v>
      </c>
      <c r="H4879">
        <v>2016</v>
      </c>
      <c r="I4879" t="s">
        <v>724</v>
      </c>
      <c r="J4879">
        <v>6</v>
      </c>
      <c r="K4879">
        <v>347465.66899999999</v>
      </c>
      <c r="L4879" s="1">
        <f t="shared" si="153"/>
        <v>347.46566899999999</v>
      </c>
    </row>
    <row r="4880" spans="1:12" ht="14.45">
      <c r="A4880" t="s">
        <v>723</v>
      </c>
      <c r="B4880" t="s">
        <v>872</v>
      </c>
      <c r="C4880">
        <v>847989</v>
      </c>
      <c r="D4880" t="s">
        <v>873</v>
      </c>
      <c r="E4880" t="s">
        <v>670</v>
      </c>
      <c r="F4880" t="s">
        <v>670</v>
      </c>
      <c r="G4880" t="str">
        <f t="shared" si="152"/>
        <v>Japan to EU27</v>
      </c>
      <c r="H4880">
        <v>2017</v>
      </c>
      <c r="I4880" t="s">
        <v>724</v>
      </c>
      <c r="J4880">
        <v>6</v>
      </c>
      <c r="K4880">
        <v>369946.74599999998</v>
      </c>
      <c r="L4880" s="1">
        <f t="shared" si="153"/>
        <v>369.94674599999996</v>
      </c>
    </row>
    <row r="4881" spans="1:12" ht="14.45">
      <c r="A4881" t="s">
        <v>723</v>
      </c>
      <c r="B4881" t="s">
        <v>874</v>
      </c>
      <c r="C4881">
        <v>730900</v>
      </c>
      <c r="D4881" t="s">
        <v>875</v>
      </c>
      <c r="E4881" t="s">
        <v>147</v>
      </c>
      <c r="F4881" t="s">
        <v>292</v>
      </c>
      <c r="G4881" t="str">
        <f t="shared" si="152"/>
        <v>Kazakhstan to World</v>
      </c>
      <c r="H4881">
        <v>2012</v>
      </c>
      <c r="I4881" t="s">
        <v>724</v>
      </c>
      <c r="J4881">
        <v>6</v>
      </c>
      <c r="K4881">
        <v>1723</v>
      </c>
      <c r="L4881" s="1">
        <f t="shared" si="153"/>
        <v>1.7230000000000001</v>
      </c>
    </row>
    <row r="4882" spans="1:12" ht="14.45">
      <c r="A4882" t="s">
        <v>723</v>
      </c>
      <c r="B4882" t="s">
        <v>874</v>
      </c>
      <c r="C4882">
        <v>730900</v>
      </c>
      <c r="D4882" t="s">
        <v>875</v>
      </c>
      <c r="E4882" t="s">
        <v>147</v>
      </c>
      <c r="F4882" t="s">
        <v>292</v>
      </c>
      <c r="G4882" t="str">
        <f t="shared" si="152"/>
        <v>Kazakhstan to World</v>
      </c>
      <c r="H4882">
        <v>2013</v>
      </c>
      <c r="I4882" t="s">
        <v>724</v>
      </c>
      <c r="J4882">
        <v>6</v>
      </c>
      <c r="K4882">
        <v>4586.9759999999997</v>
      </c>
      <c r="L4882" s="1">
        <f t="shared" si="153"/>
        <v>4.5869759999999999</v>
      </c>
    </row>
    <row r="4883" spans="1:12" ht="14.45">
      <c r="A4883" t="s">
        <v>723</v>
      </c>
      <c r="B4883" t="s">
        <v>874</v>
      </c>
      <c r="C4883">
        <v>730900</v>
      </c>
      <c r="D4883" t="s">
        <v>875</v>
      </c>
      <c r="E4883" t="s">
        <v>147</v>
      </c>
      <c r="F4883" t="s">
        <v>292</v>
      </c>
      <c r="G4883" t="str">
        <f t="shared" si="152"/>
        <v>Kazakhstan to World</v>
      </c>
      <c r="H4883">
        <v>2014</v>
      </c>
      <c r="I4883" t="s">
        <v>724</v>
      </c>
      <c r="J4883">
        <v>6</v>
      </c>
      <c r="K4883">
        <v>3209.1129999999998</v>
      </c>
      <c r="L4883" s="1">
        <f t="shared" si="153"/>
        <v>3.2091129999999999</v>
      </c>
    </row>
    <row r="4884" spans="1:12" ht="14.45">
      <c r="A4884" t="s">
        <v>723</v>
      </c>
      <c r="B4884" t="s">
        <v>874</v>
      </c>
      <c r="C4884">
        <v>730900</v>
      </c>
      <c r="D4884" t="s">
        <v>875</v>
      </c>
      <c r="E4884" t="s">
        <v>147</v>
      </c>
      <c r="F4884" t="s">
        <v>292</v>
      </c>
      <c r="G4884" t="str">
        <f t="shared" si="152"/>
        <v>Kazakhstan to World</v>
      </c>
      <c r="H4884">
        <v>2015</v>
      </c>
      <c r="I4884" t="s">
        <v>724</v>
      </c>
      <c r="J4884">
        <v>6</v>
      </c>
      <c r="K4884">
        <v>3128.83</v>
      </c>
      <c r="L4884" s="1">
        <f t="shared" si="153"/>
        <v>3.1288299999999998</v>
      </c>
    </row>
    <row r="4885" spans="1:12" ht="14.45">
      <c r="A4885" t="s">
        <v>723</v>
      </c>
      <c r="B4885" t="s">
        <v>874</v>
      </c>
      <c r="C4885">
        <v>730900</v>
      </c>
      <c r="D4885" t="s">
        <v>875</v>
      </c>
      <c r="E4885" t="s">
        <v>147</v>
      </c>
      <c r="F4885" t="s">
        <v>292</v>
      </c>
      <c r="G4885" t="str">
        <f t="shared" si="152"/>
        <v>Kazakhstan to World</v>
      </c>
      <c r="H4885">
        <v>2016</v>
      </c>
      <c r="I4885" t="s">
        <v>724</v>
      </c>
      <c r="J4885">
        <v>6</v>
      </c>
      <c r="K4885">
        <v>7731.8950000000004</v>
      </c>
      <c r="L4885" s="1">
        <f t="shared" si="153"/>
        <v>7.7318950000000006</v>
      </c>
    </row>
    <row r="4886" spans="1:12" ht="14.45">
      <c r="A4886" t="s">
        <v>723</v>
      </c>
      <c r="B4886" t="s">
        <v>874</v>
      </c>
      <c r="C4886">
        <v>730900</v>
      </c>
      <c r="D4886" t="s">
        <v>875</v>
      </c>
      <c r="E4886" t="s">
        <v>147</v>
      </c>
      <c r="F4886" t="s">
        <v>292</v>
      </c>
      <c r="G4886" t="str">
        <f t="shared" si="152"/>
        <v>Kazakhstan to World</v>
      </c>
      <c r="H4886">
        <v>2017</v>
      </c>
      <c r="I4886" t="s">
        <v>724</v>
      </c>
      <c r="J4886">
        <v>6</v>
      </c>
      <c r="K4886">
        <v>2114.8359999999998</v>
      </c>
      <c r="L4886" s="1">
        <f t="shared" si="153"/>
        <v>2.1148359999999999</v>
      </c>
    </row>
    <row r="4887" spans="1:12" ht="14.45">
      <c r="A4887" t="s">
        <v>723</v>
      </c>
      <c r="B4887" t="s">
        <v>874</v>
      </c>
      <c r="C4887">
        <v>730900</v>
      </c>
      <c r="D4887" t="s">
        <v>875</v>
      </c>
      <c r="E4887" t="s">
        <v>670</v>
      </c>
      <c r="F4887" t="s">
        <v>670</v>
      </c>
      <c r="G4887" t="str">
        <f t="shared" si="152"/>
        <v>Kazakhstan to EU27</v>
      </c>
      <c r="H4887">
        <v>2012</v>
      </c>
      <c r="I4887" t="s">
        <v>724</v>
      </c>
      <c r="J4887">
        <v>6</v>
      </c>
      <c r="K4887">
        <v>307</v>
      </c>
      <c r="L4887" s="1">
        <f t="shared" si="153"/>
        <v>0.307</v>
      </c>
    </row>
    <row r="4888" spans="1:12" ht="14.45">
      <c r="A4888" t="s">
        <v>723</v>
      </c>
      <c r="B4888" t="s">
        <v>874</v>
      </c>
      <c r="C4888">
        <v>730900</v>
      </c>
      <c r="D4888" t="s">
        <v>875</v>
      </c>
      <c r="E4888" t="s">
        <v>670</v>
      </c>
      <c r="F4888" t="s">
        <v>670</v>
      </c>
      <c r="G4888" t="str">
        <f t="shared" si="152"/>
        <v>Kazakhstan to EU27</v>
      </c>
      <c r="H4888">
        <v>2013</v>
      </c>
      <c r="I4888" t="s">
        <v>724</v>
      </c>
      <c r="J4888">
        <v>6</v>
      </c>
      <c r="K4888">
        <v>1259.971</v>
      </c>
      <c r="L4888" s="1">
        <f t="shared" si="153"/>
        <v>1.259971</v>
      </c>
    </row>
    <row r="4889" spans="1:12" ht="14.45">
      <c r="A4889" t="s">
        <v>723</v>
      </c>
      <c r="B4889" t="s">
        <v>874</v>
      </c>
      <c r="C4889">
        <v>730900</v>
      </c>
      <c r="D4889" t="s">
        <v>875</v>
      </c>
      <c r="E4889" t="s">
        <v>670</v>
      </c>
      <c r="F4889" t="s">
        <v>670</v>
      </c>
      <c r="G4889" t="str">
        <f t="shared" si="152"/>
        <v>Kazakhstan to EU27</v>
      </c>
      <c r="H4889">
        <v>2014</v>
      </c>
      <c r="I4889" t="s">
        <v>724</v>
      </c>
      <c r="J4889">
        <v>6</v>
      </c>
      <c r="K4889">
        <v>925.63400000000001</v>
      </c>
      <c r="L4889" s="1">
        <f t="shared" si="153"/>
        <v>0.92563400000000007</v>
      </c>
    </row>
    <row r="4890" spans="1:12" ht="14.45">
      <c r="A4890" t="s">
        <v>723</v>
      </c>
      <c r="B4890" t="s">
        <v>874</v>
      </c>
      <c r="C4890">
        <v>730900</v>
      </c>
      <c r="D4890" t="s">
        <v>875</v>
      </c>
      <c r="E4890" t="s">
        <v>670</v>
      </c>
      <c r="F4890" t="s">
        <v>670</v>
      </c>
      <c r="G4890" t="str">
        <f t="shared" si="152"/>
        <v>Kazakhstan to EU27</v>
      </c>
      <c r="H4890">
        <v>2015</v>
      </c>
      <c r="I4890" t="s">
        <v>724</v>
      </c>
      <c r="J4890">
        <v>6</v>
      </c>
      <c r="K4890">
        <v>94.134</v>
      </c>
      <c r="L4890" s="1">
        <f t="shared" si="153"/>
        <v>9.4133999999999995E-2</v>
      </c>
    </row>
    <row r="4891" spans="1:12" ht="14.45">
      <c r="A4891" t="s">
        <v>723</v>
      </c>
      <c r="B4891" t="s">
        <v>874</v>
      </c>
      <c r="C4891">
        <v>730900</v>
      </c>
      <c r="D4891" t="s">
        <v>875</v>
      </c>
      <c r="E4891" t="s">
        <v>670</v>
      </c>
      <c r="F4891" t="s">
        <v>670</v>
      </c>
      <c r="G4891" t="str">
        <f t="shared" si="152"/>
        <v>Kazakhstan to EU27</v>
      </c>
      <c r="H4891">
        <v>2016</v>
      </c>
      <c r="I4891" t="s">
        <v>724</v>
      </c>
      <c r="J4891">
        <v>6</v>
      </c>
      <c r="K4891">
        <v>473.13799999999998</v>
      </c>
      <c r="L4891" s="1">
        <f t="shared" si="153"/>
        <v>0.473138</v>
      </c>
    </row>
    <row r="4892" spans="1:12" ht="14.45">
      <c r="A4892" t="s">
        <v>723</v>
      </c>
      <c r="B4892" t="s">
        <v>874</v>
      </c>
      <c r="C4892">
        <v>730900</v>
      </c>
      <c r="D4892" t="s">
        <v>875</v>
      </c>
      <c r="E4892" t="s">
        <v>670</v>
      </c>
      <c r="F4892" t="s">
        <v>670</v>
      </c>
      <c r="G4892" t="str">
        <f t="shared" si="152"/>
        <v>Kazakhstan to EU27</v>
      </c>
      <c r="H4892">
        <v>2017</v>
      </c>
      <c r="I4892" t="s">
        <v>724</v>
      </c>
      <c r="J4892">
        <v>6</v>
      </c>
      <c r="K4892">
        <v>1202.527</v>
      </c>
      <c r="L4892" s="1">
        <f t="shared" si="153"/>
        <v>1.2025270000000001</v>
      </c>
    </row>
    <row r="4893" spans="1:12" ht="14.45">
      <c r="A4893" t="s">
        <v>723</v>
      </c>
      <c r="B4893" t="s">
        <v>874</v>
      </c>
      <c r="C4893">
        <v>741999</v>
      </c>
      <c r="D4893" t="s">
        <v>875</v>
      </c>
      <c r="E4893" t="s">
        <v>147</v>
      </c>
      <c r="F4893" t="s">
        <v>292</v>
      </c>
      <c r="G4893" t="str">
        <f t="shared" si="152"/>
        <v>Kazakhstan to World</v>
      </c>
      <c r="H4893">
        <v>2012</v>
      </c>
      <c r="I4893" t="s">
        <v>724</v>
      </c>
      <c r="J4893">
        <v>6</v>
      </c>
      <c r="K4893">
        <v>466.81</v>
      </c>
      <c r="L4893" s="1">
        <f t="shared" si="153"/>
        <v>0.46681</v>
      </c>
    </row>
    <row r="4894" spans="1:12" ht="14.45">
      <c r="A4894" t="s">
        <v>723</v>
      </c>
      <c r="B4894" t="s">
        <v>874</v>
      </c>
      <c r="C4894">
        <v>741999</v>
      </c>
      <c r="D4894" t="s">
        <v>875</v>
      </c>
      <c r="E4894" t="s">
        <v>147</v>
      </c>
      <c r="F4894" t="s">
        <v>292</v>
      </c>
      <c r="G4894" t="str">
        <f t="shared" si="152"/>
        <v>Kazakhstan to World</v>
      </c>
      <c r="H4894">
        <v>2013</v>
      </c>
      <c r="I4894" t="s">
        <v>724</v>
      </c>
      <c r="J4894">
        <v>6</v>
      </c>
      <c r="K4894">
        <v>14740.187</v>
      </c>
      <c r="L4894" s="1">
        <f t="shared" si="153"/>
        <v>14.740187000000001</v>
      </c>
    </row>
    <row r="4895" spans="1:12" ht="14.45">
      <c r="A4895" t="s">
        <v>723</v>
      </c>
      <c r="B4895" t="s">
        <v>874</v>
      </c>
      <c r="C4895">
        <v>741999</v>
      </c>
      <c r="D4895" t="s">
        <v>875</v>
      </c>
      <c r="E4895" t="s">
        <v>147</v>
      </c>
      <c r="F4895" t="s">
        <v>292</v>
      </c>
      <c r="G4895" t="str">
        <f t="shared" si="152"/>
        <v>Kazakhstan to World</v>
      </c>
      <c r="H4895">
        <v>2014</v>
      </c>
      <c r="I4895" t="s">
        <v>724</v>
      </c>
      <c r="J4895">
        <v>6</v>
      </c>
      <c r="K4895">
        <v>17748.528999999999</v>
      </c>
      <c r="L4895" s="1">
        <f t="shared" si="153"/>
        <v>17.748528999999998</v>
      </c>
    </row>
    <row r="4896" spans="1:12" ht="14.45">
      <c r="A4896" t="s">
        <v>723</v>
      </c>
      <c r="B4896" t="s">
        <v>874</v>
      </c>
      <c r="C4896">
        <v>741999</v>
      </c>
      <c r="D4896" t="s">
        <v>875</v>
      </c>
      <c r="E4896" t="s">
        <v>147</v>
      </c>
      <c r="F4896" t="s">
        <v>292</v>
      </c>
      <c r="G4896" t="str">
        <f t="shared" si="152"/>
        <v>Kazakhstan to World</v>
      </c>
      <c r="H4896">
        <v>2015</v>
      </c>
      <c r="I4896" t="s">
        <v>724</v>
      </c>
      <c r="J4896">
        <v>6</v>
      </c>
      <c r="K4896">
        <v>5058.8239999999996</v>
      </c>
      <c r="L4896" s="1">
        <f t="shared" si="153"/>
        <v>5.0588239999999995</v>
      </c>
    </row>
    <row r="4897" spans="1:12" ht="14.45">
      <c r="A4897" t="s">
        <v>723</v>
      </c>
      <c r="B4897" t="s">
        <v>874</v>
      </c>
      <c r="C4897">
        <v>741999</v>
      </c>
      <c r="D4897" t="s">
        <v>875</v>
      </c>
      <c r="E4897" t="s">
        <v>147</v>
      </c>
      <c r="F4897" t="s">
        <v>292</v>
      </c>
      <c r="G4897" t="str">
        <f t="shared" si="152"/>
        <v>Kazakhstan to World</v>
      </c>
      <c r="H4897">
        <v>2016</v>
      </c>
      <c r="I4897" t="s">
        <v>724</v>
      </c>
      <c r="J4897">
        <v>6</v>
      </c>
      <c r="K4897">
        <v>9064.9979999999996</v>
      </c>
      <c r="L4897" s="1">
        <f t="shared" si="153"/>
        <v>9.0649979999999992</v>
      </c>
    </row>
    <row r="4898" spans="1:12" ht="14.45">
      <c r="A4898" t="s">
        <v>723</v>
      </c>
      <c r="B4898" t="s">
        <v>874</v>
      </c>
      <c r="C4898">
        <v>741999</v>
      </c>
      <c r="D4898" t="s">
        <v>875</v>
      </c>
      <c r="E4898" t="s">
        <v>147</v>
      </c>
      <c r="F4898" t="s">
        <v>292</v>
      </c>
      <c r="G4898" t="str">
        <f t="shared" si="152"/>
        <v>Kazakhstan to World</v>
      </c>
      <c r="H4898">
        <v>2017</v>
      </c>
      <c r="I4898" t="s">
        <v>724</v>
      </c>
      <c r="J4898">
        <v>6</v>
      </c>
      <c r="K4898">
        <v>3193.2269999999999</v>
      </c>
      <c r="L4898" s="1">
        <f t="shared" si="153"/>
        <v>3.1932269999999998</v>
      </c>
    </row>
    <row r="4899" spans="1:12" ht="14.45">
      <c r="A4899" t="s">
        <v>723</v>
      </c>
      <c r="B4899" t="s">
        <v>874</v>
      </c>
      <c r="C4899">
        <v>741999</v>
      </c>
      <c r="D4899" t="s">
        <v>875</v>
      </c>
      <c r="E4899" t="s">
        <v>670</v>
      </c>
      <c r="F4899" t="s">
        <v>670</v>
      </c>
      <c r="G4899" t="str">
        <f t="shared" si="152"/>
        <v>Kazakhstan to EU27</v>
      </c>
      <c r="H4899">
        <v>2012</v>
      </c>
      <c r="I4899" t="s">
        <v>724</v>
      </c>
      <c r="J4899">
        <v>6</v>
      </c>
      <c r="K4899">
        <v>17.600000000000001</v>
      </c>
      <c r="L4899" s="1">
        <f t="shared" si="153"/>
        <v>1.7600000000000001E-2</v>
      </c>
    </row>
    <row r="4900" spans="1:12" ht="14.45">
      <c r="A4900" t="s">
        <v>723</v>
      </c>
      <c r="B4900" t="s">
        <v>874</v>
      </c>
      <c r="C4900">
        <v>741999</v>
      </c>
      <c r="D4900" t="s">
        <v>875</v>
      </c>
      <c r="E4900" t="s">
        <v>670</v>
      </c>
      <c r="F4900" t="s">
        <v>670</v>
      </c>
      <c r="G4900" t="str">
        <f t="shared" si="152"/>
        <v>Kazakhstan to EU27</v>
      </c>
      <c r="H4900">
        <v>2013</v>
      </c>
      <c r="I4900" t="s">
        <v>724</v>
      </c>
      <c r="J4900">
        <v>6</v>
      </c>
      <c r="K4900">
        <v>14551.046</v>
      </c>
      <c r="L4900" s="1">
        <f t="shared" si="153"/>
        <v>14.551045999999999</v>
      </c>
    </row>
    <row r="4901" spans="1:12" ht="14.45">
      <c r="A4901" t="s">
        <v>723</v>
      </c>
      <c r="B4901" t="s">
        <v>874</v>
      </c>
      <c r="C4901">
        <v>741999</v>
      </c>
      <c r="D4901" t="s">
        <v>875</v>
      </c>
      <c r="E4901" t="s">
        <v>670</v>
      </c>
      <c r="F4901" t="s">
        <v>670</v>
      </c>
      <c r="G4901" t="str">
        <f t="shared" si="152"/>
        <v>Kazakhstan to EU27</v>
      </c>
      <c r="H4901">
        <v>2014</v>
      </c>
      <c r="I4901" t="s">
        <v>724</v>
      </c>
      <c r="J4901">
        <v>6</v>
      </c>
      <c r="K4901">
        <v>17392.025000000001</v>
      </c>
      <c r="L4901" s="1">
        <f t="shared" si="153"/>
        <v>17.392025</v>
      </c>
    </row>
    <row r="4902" spans="1:12" ht="14.45">
      <c r="A4902" t="s">
        <v>723</v>
      </c>
      <c r="B4902" t="s">
        <v>874</v>
      </c>
      <c r="C4902">
        <v>741999</v>
      </c>
      <c r="D4902" t="s">
        <v>875</v>
      </c>
      <c r="E4902" t="s">
        <v>670</v>
      </c>
      <c r="F4902" t="s">
        <v>670</v>
      </c>
      <c r="G4902" t="str">
        <f t="shared" si="152"/>
        <v>Kazakhstan to EU27</v>
      </c>
      <c r="H4902">
        <v>2015</v>
      </c>
      <c r="I4902" t="s">
        <v>724</v>
      </c>
      <c r="J4902">
        <v>6</v>
      </c>
      <c r="K4902">
        <v>4974.4089999999997</v>
      </c>
      <c r="L4902" s="1">
        <f t="shared" si="153"/>
        <v>4.9744089999999996</v>
      </c>
    </row>
    <row r="4903" spans="1:12" ht="14.45">
      <c r="A4903" t="s">
        <v>723</v>
      </c>
      <c r="B4903" t="s">
        <v>874</v>
      </c>
      <c r="C4903">
        <v>741999</v>
      </c>
      <c r="D4903" t="s">
        <v>875</v>
      </c>
      <c r="E4903" t="s">
        <v>670</v>
      </c>
      <c r="F4903" t="s">
        <v>670</v>
      </c>
      <c r="G4903" t="str">
        <f t="shared" si="152"/>
        <v>Kazakhstan to EU27</v>
      </c>
      <c r="H4903">
        <v>2016</v>
      </c>
      <c r="I4903" t="s">
        <v>724</v>
      </c>
      <c r="J4903">
        <v>6</v>
      </c>
      <c r="K4903">
        <v>8910.6219999999994</v>
      </c>
      <c r="L4903" s="1">
        <f t="shared" si="153"/>
        <v>8.910622</v>
      </c>
    </row>
    <row r="4904" spans="1:12" ht="14.45">
      <c r="A4904" t="s">
        <v>723</v>
      </c>
      <c r="B4904" t="s">
        <v>874</v>
      </c>
      <c r="C4904">
        <v>741999</v>
      </c>
      <c r="D4904" t="s">
        <v>875</v>
      </c>
      <c r="E4904" t="s">
        <v>670</v>
      </c>
      <c r="F4904" t="s">
        <v>670</v>
      </c>
      <c r="G4904" t="str">
        <f t="shared" si="152"/>
        <v>Kazakhstan to EU27</v>
      </c>
      <c r="H4904">
        <v>2017</v>
      </c>
      <c r="I4904" t="s">
        <v>724</v>
      </c>
      <c r="J4904">
        <v>6</v>
      </c>
      <c r="K4904">
        <v>3041.0859999999998</v>
      </c>
      <c r="L4904" s="1">
        <f t="shared" si="153"/>
        <v>3.041086</v>
      </c>
    </row>
    <row r="4905" spans="1:12" ht="14.45">
      <c r="A4905" t="s">
        <v>723</v>
      </c>
      <c r="B4905" t="s">
        <v>874</v>
      </c>
      <c r="C4905">
        <v>761100</v>
      </c>
      <c r="D4905" t="s">
        <v>875</v>
      </c>
      <c r="E4905" t="s">
        <v>147</v>
      </c>
      <c r="F4905" t="s">
        <v>292</v>
      </c>
      <c r="G4905" t="str">
        <f t="shared" si="152"/>
        <v>Kazakhstan to World</v>
      </c>
      <c r="H4905">
        <v>2012</v>
      </c>
      <c r="I4905" t="s">
        <v>724</v>
      </c>
      <c r="J4905">
        <v>6</v>
      </c>
      <c r="K4905">
        <v>1160.94</v>
      </c>
      <c r="L4905" s="1">
        <f t="shared" si="153"/>
        <v>1.1609400000000001</v>
      </c>
    </row>
    <row r="4906" spans="1:12" ht="14.45">
      <c r="A4906" t="s">
        <v>723</v>
      </c>
      <c r="B4906" t="s">
        <v>874</v>
      </c>
      <c r="C4906">
        <v>761100</v>
      </c>
      <c r="D4906" t="s">
        <v>875</v>
      </c>
      <c r="E4906" t="s">
        <v>147</v>
      </c>
      <c r="F4906" t="s">
        <v>292</v>
      </c>
      <c r="G4906" t="str">
        <f t="shared" si="152"/>
        <v>Kazakhstan to World</v>
      </c>
      <c r="H4906">
        <v>2013</v>
      </c>
      <c r="I4906" t="s">
        <v>724</v>
      </c>
      <c r="J4906">
        <v>6</v>
      </c>
      <c r="K4906">
        <v>582.577</v>
      </c>
      <c r="L4906" s="1">
        <f t="shared" si="153"/>
        <v>0.58257700000000001</v>
      </c>
    </row>
    <row r="4907" spans="1:12" ht="14.45">
      <c r="A4907" t="s">
        <v>723</v>
      </c>
      <c r="B4907" t="s">
        <v>874</v>
      </c>
      <c r="C4907">
        <v>761100</v>
      </c>
      <c r="D4907" t="s">
        <v>875</v>
      </c>
      <c r="E4907" t="s">
        <v>147</v>
      </c>
      <c r="F4907" t="s">
        <v>292</v>
      </c>
      <c r="G4907" t="str">
        <f t="shared" si="152"/>
        <v>Kazakhstan to World</v>
      </c>
      <c r="H4907">
        <v>2014</v>
      </c>
      <c r="I4907" t="s">
        <v>724</v>
      </c>
      <c r="J4907">
        <v>6</v>
      </c>
      <c r="K4907">
        <v>0.77700000000000002</v>
      </c>
      <c r="L4907" s="1">
        <f t="shared" si="153"/>
        <v>7.7700000000000002E-4</v>
      </c>
    </row>
    <row r="4908" spans="1:12" ht="14.45">
      <c r="A4908" t="s">
        <v>723</v>
      </c>
      <c r="B4908" t="s">
        <v>874</v>
      </c>
      <c r="C4908">
        <v>761100</v>
      </c>
      <c r="D4908" t="s">
        <v>875</v>
      </c>
      <c r="E4908" t="s">
        <v>147</v>
      </c>
      <c r="F4908" t="s">
        <v>292</v>
      </c>
      <c r="G4908" t="str">
        <f t="shared" si="152"/>
        <v>Kazakhstan to World</v>
      </c>
      <c r="H4908">
        <v>2015</v>
      </c>
      <c r="I4908" t="s">
        <v>724</v>
      </c>
      <c r="J4908">
        <v>6</v>
      </c>
      <c r="K4908">
        <v>1166.085</v>
      </c>
      <c r="L4908" s="1">
        <f t="shared" si="153"/>
        <v>1.166085</v>
      </c>
    </row>
    <row r="4909" spans="1:12" ht="14.45">
      <c r="A4909" t="s">
        <v>723</v>
      </c>
      <c r="B4909" t="s">
        <v>874</v>
      </c>
      <c r="C4909">
        <v>761100</v>
      </c>
      <c r="D4909" t="s">
        <v>875</v>
      </c>
      <c r="E4909" t="s">
        <v>147</v>
      </c>
      <c r="F4909" t="s">
        <v>292</v>
      </c>
      <c r="G4909" t="str">
        <f t="shared" si="152"/>
        <v>Kazakhstan to World</v>
      </c>
      <c r="H4909">
        <v>2016</v>
      </c>
      <c r="I4909" t="s">
        <v>724</v>
      </c>
      <c r="J4909">
        <v>6</v>
      </c>
      <c r="K4909">
        <v>1707.2349999999999</v>
      </c>
      <c r="L4909" s="1">
        <f t="shared" si="153"/>
        <v>1.7072349999999998</v>
      </c>
    </row>
    <row r="4910" spans="1:12" ht="14.45">
      <c r="A4910" t="s">
        <v>723</v>
      </c>
      <c r="B4910" t="s">
        <v>874</v>
      </c>
      <c r="C4910">
        <v>761100</v>
      </c>
      <c r="D4910" t="s">
        <v>875</v>
      </c>
      <c r="E4910" t="s">
        <v>147</v>
      </c>
      <c r="F4910" t="s">
        <v>292</v>
      </c>
      <c r="G4910" t="str">
        <f t="shared" si="152"/>
        <v>Kazakhstan to World</v>
      </c>
      <c r="H4910">
        <v>2017</v>
      </c>
      <c r="I4910" t="s">
        <v>724</v>
      </c>
      <c r="J4910">
        <v>6</v>
      </c>
      <c r="K4910">
        <v>57.851999999999997</v>
      </c>
      <c r="L4910" s="1">
        <f t="shared" si="153"/>
        <v>5.7851999999999994E-2</v>
      </c>
    </row>
    <row r="4911" spans="1:12" ht="14.45">
      <c r="A4911" t="s">
        <v>723</v>
      </c>
      <c r="B4911" t="s">
        <v>874</v>
      </c>
      <c r="C4911">
        <v>761100</v>
      </c>
      <c r="D4911" t="s">
        <v>875</v>
      </c>
      <c r="E4911" t="s">
        <v>670</v>
      </c>
      <c r="F4911" t="s">
        <v>670</v>
      </c>
      <c r="G4911" t="str">
        <f t="shared" si="152"/>
        <v>Kazakhstan to EU27</v>
      </c>
      <c r="H4911">
        <v>2012</v>
      </c>
      <c r="I4911" t="s">
        <v>724</v>
      </c>
      <c r="J4911">
        <v>6</v>
      </c>
      <c r="K4911">
        <v>0.9</v>
      </c>
      <c r="L4911" s="1">
        <f t="shared" si="153"/>
        <v>8.9999999999999998E-4</v>
      </c>
    </row>
    <row r="4912" spans="1:12" ht="14.45">
      <c r="A4912" t="s">
        <v>723</v>
      </c>
      <c r="B4912" t="s">
        <v>874</v>
      </c>
      <c r="C4912">
        <v>8405</v>
      </c>
      <c r="D4912" t="s">
        <v>875</v>
      </c>
      <c r="E4912" t="s">
        <v>147</v>
      </c>
      <c r="F4912" t="s">
        <v>292</v>
      </c>
      <c r="G4912" t="str">
        <f t="shared" si="152"/>
        <v>Kazakhstan to World</v>
      </c>
      <c r="H4912">
        <v>2012</v>
      </c>
      <c r="I4912" t="s">
        <v>724</v>
      </c>
      <c r="J4912">
        <v>6</v>
      </c>
      <c r="K4912">
        <v>230.2</v>
      </c>
      <c r="L4912" s="1">
        <f t="shared" si="153"/>
        <v>0.23019999999999999</v>
      </c>
    </row>
    <row r="4913" spans="1:12" ht="14.45">
      <c r="A4913" t="s">
        <v>723</v>
      </c>
      <c r="B4913" t="s">
        <v>874</v>
      </c>
      <c r="C4913">
        <v>8405</v>
      </c>
      <c r="D4913" t="s">
        <v>875</v>
      </c>
      <c r="E4913" t="s">
        <v>147</v>
      </c>
      <c r="F4913" t="s">
        <v>292</v>
      </c>
      <c r="G4913" t="str">
        <f t="shared" si="152"/>
        <v>Kazakhstan to World</v>
      </c>
      <c r="H4913">
        <v>2013</v>
      </c>
      <c r="I4913" t="s">
        <v>724</v>
      </c>
      <c r="J4913">
        <v>6</v>
      </c>
      <c r="K4913">
        <v>186.78</v>
      </c>
      <c r="L4913" s="1">
        <f t="shared" si="153"/>
        <v>0.18678</v>
      </c>
    </row>
    <row r="4914" spans="1:12" ht="14.45">
      <c r="A4914" t="s">
        <v>723</v>
      </c>
      <c r="B4914" t="s">
        <v>874</v>
      </c>
      <c r="C4914">
        <v>8405</v>
      </c>
      <c r="D4914" t="s">
        <v>875</v>
      </c>
      <c r="E4914" t="s">
        <v>147</v>
      </c>
      <c r="F4914" t="s">
        <v>292</v>
      </c>
      <c r="G4914" t="str">
        <f t="shared" si="152"/>
        <v>Kazakhstan to World</v>
      </c>
      <c r="H4914">
        <v>2014</v>
      </c>
      <c r="I4914" t="s">
        <v>724</v>
      </c>
      <c r="J4914">
        <v>6</v>
      </c>
      <c r="K4914">
        <v>6.0430000000000001</v>
      </c>
      <c r="L4914" s="1">
        <f t="shared" si="153"/>
        <v>6.0429999999999998E-3</v>
      </c>
    </row>
    <row r="4915" spans="1:12" ht="14.45">
      <c r="A4915" t="s">
        <v>723</v>
      </c>
      <c r="B4915" t="s">
        <v>874</v>
      </c>
      <c r="C4915">
        <v>8405</v>
      </c>
      <c r="D4915" t="s">
        <v>875</v>
      </c>
      <c r="E4915" t="s">
        <v>147</v>
      </c>
      <c r="F4915" t="s">
        <v>292</v>
      </c>
      <c r="G4915" t="str">
        <f t="shared" si="152"/>
        <v>Kazakhstan to World</v>
      </c>
      <c r="H4915">
        <v>2015</v>
      </c>
      <c r="I4915" t="s">
        <v>724</v>
      </c>
      <c r="J4915">
        <v>6</v>
      </c>
      <c r="K4915">
        <v>633.21900000000005</v>
      </c>
      <c r="L4915" s="1">
        <f t="shared" si="153"/>
        <v>0.63321900000000009</v>
      </c>
    </row>
    <row r="4916" spans="1:12" ht="14.45">
      <c r="A4916" t="s">
        <v>723</v>
      </c>
      <c r="B4916" t="s">
        <v>874</v>
      </c>
      <c r="C4916">
        <v>8405</v>
      </c>
      <c r="D4916" t="s">
        <v>875</v>
      </c>
      <c r="E4916" t="s">
        <v>147</v>
      </c>
      <c r="F4916" t="s">
        <v>292</v>
      </c>
      <c r="G4916" t="str">
        <f t="shared" si="152"/>
        <v>Kazakhstan to World</v>
      </c>
      <c r="H4916">
        <v>2016</v>
      </c>
      <c r="I4916" t="s">
        <v>724</v>
      </c>
      <c r="J4916">
        <v>6</v>
      </c>
      <c r="K4916">
        <v>125.76600000000001</v>
      </c>
      <c r="L4916" s="1">
        <f t="shared" si="153"/>
        <v>0.12576600000000002</v>
      </c>
    </row>
    <row r="4917" spans="1:12" ht="14.45">
      <c r="A4917" t="s">
        <v>723</v>
      </c>
      <c r="B4917" t="s">
        <v>874</v>
      </c>
      <c r="C4917">
        <v>8405</v>
      </c>
      <c r="D4917" t="s">
        <v>875</v>
      </c>
      <c r="E4917" t="s">
        <v>147</v>
      </c>
      <c r="F4917" t="s">
        <v>292</v>
      </c>
      <c r="G4917" t="str">
        <f t="shared" si="152"/>
        <v>Kazakhstan to World</v>
      </c>
      <c r="H4917">
        <v>2017</v>
      </c>
      <c r="I4917" t="s">
        <v>724</v>
      </c>
      <c r="J4917">
        <v>6</v>
      </c>
      <c r="K4917">
        <v>45.707000000000001</v>
      </c>
      <c r="L4917" s="1">
        <f t="shared" si="153"/>
        <v>4.5706999999999998E-2</v>
      </c>
    </row>
    <row r="4918" spans="1:12" ht="14.45">
      <c r="A4918" t="s">
        <v>723</v>
      </c>
      <c r="B4918" t="s">
        <v>874</v>
      </c>
      <c r="C4918">
        <v>8405</v>
      </c>
      <c r="D4918" t="s">
        <v>875</v>
      </c>
      <c r="E4918" t="s">
        <v>670</v>
      </c>
      <c r="F4918" t="s">
        <v>670</v>
      </c>
      <c r="G4918" t="str">
        <f t="shared" si="152"/>
        <v>Kazakhstan to EU27</v>
      </c>
      <c r="H4918">
        <v>2013</v>
      </c>
      <c r="I4918" t="s">
        <v>724</v>
      </c>
      <c r="J4918">
        <v>6</v>
      </c>
      <c r="K4918">
        <v>173.833</v>
      </c>
      <c r="L4918" s="1">
        <f t="shared" si="153"/>
        <v>0.17383299999999999</v>
      </c>
    </row>
    <row r="4919" spans="1:12" ht="14.45">
      <c r="A4919" t="s">
        <v>723</v>
      </c>
      <c r="B4919" t="s">
        <v>874</v>
      </c>
      <c r="C4919">
        <v>8405</v>
      </c>
      <c r="D4919" t="s">
        <v>875</v>
      </c>
      <c r="E4919" t="s">
        <v>670</v>
      </c>
      <c r="F4919" t="s">
        <v>670</v>
      </c>
      <c r="G4919" t="str">
        <f t="shared" si="152"/>
        <v>Kazakhstan to EU27</v>
      </c>
      <c r="H4919">
        <v>2015</v>
      </c>
      <c r="I4919" t="s">
        <v>724</v>
      </c>
      <c r="J4919">
        <v>6</v>
      </c>
      <c r="K4919">
        <v>214.71600000000001</v>
      </c>
      <c r="L4919" s="1">
        <f t="shared" si="153"/>
        <v>0.21471600000000002</v>
      </c>
    </row>
    <row r="4920" spans="1:12" ht="14.45">
      <c r="A4920" t="s">
        <v>723</v>
      </c>
      <c r="B4920" t="s">
        <v>874</v>
      </c>
      <c r="C4920">
        <v>8405</v>
      </c>
      <c r="D4920" t="s">
        <v>875</v>
      </c>
      <c r="E4920" t="s">
        <v>670</v>
      </c>
      <c r="F4920" t="s">
        <v>670</v>
      </c>
      <c r="G4920" t="str">
        <f t="shared" si="152"/>
        <v>Kazakhstan to EU27</v>
      </c>
      <c r="H4920">
        <v>2016</v>
      </c>
      <c r="I4920" t="s">
        <v>724</v>
      </c>
      <c r="J4920">
        <v>6</v>
      </c>
      <c r="K4920">
        <v>1.9430000000000001</v>
      </c>
      <c r="L4920" s="1">
        <f t="shared" si="153"/>
        <v>1.9430000000000001E-3</v>
      </c>
    </row>
    <row r="4921" spans="1:12" ht="14.45">
      <c r="A4921" t="s">
        <v>723</v>
      </c>
      <c r="B4921" t="s">
        <v>874</v>
      </c>
      <c r="C4921">
        <v>841931</v>
      </c>
      <c r="D4921" t="s">
        <v>875</v>
      </c>
      <c r="E4921" t="s">
        <v>147</v>
      </c>
      <c r="F4921" t="s">
        <v>292</v>
      </c>
      <c r="G4921" t="str">
        <f t="shared" si="152"/>
        <v>Kazakhstan to World</v>
      </c>
      <c r="H4921">
        <v>2013</v>
      </c>
      <c r="I4921" t="s">
        <v>724</v>
      </c>
      <c r="J4921">
        <v>6</v>
      </c>
      <c r="K4921">
        <v>140.32599999999999</v>
      </c>
      <c r="L4921" s="1">
        <f t="shared" si="153"/>
        <v>0.14032600000000001</v>
      </c>
    </row>
    <row r="4922" spans="1:12" ht="14.45">
      <c r="A4922" t="s">
        <v>723</v>
      </c>
      <c r="B4922" t="s">
        <v>874</v>
      </c>
      <c r="C4922">
        <v>841931</v>
      </c>
      <c r="D4922" t="s">
        <v>875</v>
      </c>
      <c r="E4922" t="s">
        <v>147</v>
      </c>
      <c r="F4922" t="s">
        <v>292</v>
      </c>
      <c r="G4922" t="str">
        <f t="shared" si="152"/>
        <v>Kazakhstan to World</v>
      </c>
      <c r="H4922">
        <v>2014</v>
      </c>
      <c r="I4922" t="s">
        <v>724</v>
      </c>
      <c r="J4922">
        <v>6</v>
      </c>
      <c r="K4922">
        <v>143.249</v>
      </c>
      <c r="L4922" s="1">
        <f t="shared" si="153"/>
        <v>0.14324899999999999</v>
      </c>
    </row>
    <row r="4923" spans="1:12" ht="14.45">
      <c r="A4923" t="s">
        <v>723</v>
      </c>
      <c r="B4923" t="s">
        <v>874</v>
      </c>
      <c r="C4923">
        <v>841940</v>
      </c>
      <c r="D4923" t="s">
        <v>875</v>
      </c>
      <c r="E4923" t="s">
        <v>147</v>
      </c>
      <c r="F4923" t="s">
        <v>292</v>
      </c>
      <c r="G4923" t="str">
        <f t="shared" si="152"/>
        <v>Kazakhstan to World</v>
      </c>
      <c r="H4923">
        <v>2012</v>
      </c>
      <c r="I4923" t="s">
        <v>724</v>
      </c>
      <c r="J4923">
        <v>6</v>
      </c>
      <c r="K4923">
        <v>53.3</v>
      </c>
      <c r="L4923" s="1">
        <f t="shared" si="153"/>
        <v>5.33E-2</v>
      </c>
    </row>
    <row r="4924" spans="1:12" ht="14.45">
      <c r="A4924" t="s">
        <v>723</v>
      </c>
      <c r="B4924" t="s">
        <v>874</v>
      </c>
      <c r="C4924">
        <v>841940</v>
      </c>
      <c r="D4924" t="s">
        <v>875</v>
      </c>
      <c r="E4924" t="s">
        <v>147</v>
      </c>
      <c r="F4924" t="s">
        <v>292</v>
      </c>
      <c r="G4924" t="str">
        <f t="shared" si="152"/>
        <v>Kazakhstan to World</v>
      </c>
      <c r="H4924">
        <v>2013</v>
      </c>
      <c r="I4924" t="s">
        <v>724</v>
      </c>
      <c r="J4924">
        <v>6</v>
      </c>
      <c r="K4924">
        <v>2.0009999999999999</v>
      </c>
      <c r="L4924" s="1">
        <f t="shared" si="153"/>
        <v>2.0009999999999997E-3</v>
      </c>
    </row>
    <row r="4925" spans="1:12" ht="14.45">
      <c r="A4925" t="s">
        <v>723</v>
      </c>
      <c r="B4925" t="s">
        <v>874</v>
      </c>
      <c r="C4925">
        <v>841940</v>
      </c>
      <c r="D4925" t="s">
        <v>875</v>
      </c>
      <c r="E4925" t="s">
        <v>147</v>
      </c>
      <c r="F4925" t="s">
        <v>292</v>
      </c>
      <c r="G4925" t="str">
        <f t="shared" si="152"/>
        <v>Kazakhstan to World</v>
      </c>
      <c r="H4925">
        <v>2014</v>
      </c>
      <c r="I4925" t="s">
        <v>724</v>
      </c>
      <c r="J4925">
        <v>6</v>
      </c>
      <c r="K4925">
        <v>13633.004999999999</v>
      </c>
      <c r="L4925" s="1">
        <f t="shared" si="153"/>
        <v>13.633004999999999</v>
      </c>
    </row>
    <row r="4926" spans="1:12" ht="14.45">
      <c r="A4926" t="s">
        <v>723</v>
      </c>
      <c r="B4926" t="s">
        <v>874</v>
      </c>
      <c r="C4926">
        <v>842129</v>
      </c>
      <c r="D4926" t="s">
        <v>875</v>
      </c>
      <c r="E4926" t="s">
        <v>147</v>
      </c>
      <c r="F4926" t="s">
        <v>292</v>
      </c>
      <c r="G4926" t="str">
        <f t="shared" si="152"/>
        <v>Kazakhstan to World</v>
      </c>
      <c r="H4926">
        <v>2012</v>
      </c>
      <c r="I4926" t="s">
        <v>724</v>
      </c>
      <c r="J4926">
        <v>6</v>
      </c>
      <c r="K4926">
        <v>1808.27</v>
      </c>
      <c r="L4926" s="1">
        <f t="shared" si="153"/>
        <v>1.80827</v>
      </c>
    </row>
    <row r="4927" spans="1:12" ht="14.45">
      <c r="A4927" t="s">
        <v>723</v>
      </c>
      <c r="B4927" t="s">
        <v>874</v>
      </c>
      <c r="C4927">
        <v>842129</v>
      </c>
      <c r="D4927" t="s">
        <v>875</v>
      </c>
      <c r="E4927" t="s">
        <v>147</v>
      </c>
      <c r="F4927" t="s">
        <v>292</v>
      </c>
      <c r="G4927" t="str">
        <f t="shared" si="152"/>
        <v>Kazakhstan to World</v>
      </c>
      <c r="H4927">
        <v>2013</v>
      </c>
      <c r="I4927" t="s">
        <v>724</v>
      </c>
      <c r="J4927">
        <v>6</v>
      </c>
      <c r="K4927">
        <v>250.947</v>
      </c>
      <c r="L4927" s="1">
        <f t="shared" si="153"/>
        <v>0.25094699999999998</v>
      </c>
    </row>
    <row r="4928" spans="1:12" ht="14.45">
      <c r="A4928" t="s">
        <v>723</v>
      </c>
      <c r="B4928" t="s">
        <v>874</v>
      </c>
      <c r="C4928">
        <v>842129</v>
      </c>
      <c r="D4928" t="s">
        <v>875</v>
      </c>
      <c r="E4928" t="s">
        <v>147</v>
      </c>
      <c r="F4928" t="s">
        <v>292</v>
      </c>
      <c r="G4928" t="str">
        <f t="shared" si="152"/>
        <v>Kazakhstan to World</v>
      </c>
      <c r="H4928">
        <v>2014</v>
      </c>
      <c r="I4928" t="s">
        <v>724</v>
      </c>
      <c r="J4928">
        <v>6</v>
      </c>
      <c r="K4928">
        <v>1263.4880000000001</v>
      </c>
      <c r="L4928" s="1">
        <f t="shared" si="153"/>
        <v>1.2634880000000002</v>
      </c>
    </row>
    <row r="4929" spans="1:12" ht="14.45">
      <c r="A4929" t="s">
        <v>723</v>
      </c>
      <c r="B4929" t="s">
        <v>874</v>
      </c>
      <c r="C4929">
        <v>842129</v>
      </c>
      <c r="D4929" t="s">
        <v>875</v>
      </c>
      <c r="E4929" t="s">
        <v>147</v>
      </c>
      <c r="F4929" t="s">
        <v>292</v>
      </c>
      <c r="G4929" t="str">
        <f t="shared" si="152"/>
        <v>Kazakhstan to World</v>
      </c>
      <c r="H4929">
        <v>2015</v>
      </c>
      <c r="I4929" t="s">
        <v>724</v>
      </c>
      <c r="J4929">
        <v>6</v>
      </c>
      <c r="K4929">
        <v>657.43200000000002</v>
      </c>
      <c r="L4929" s="1">
        <f t="shared" si="153"/>
        <v>0.65743200000000002</v>
      </c>
    </row>
    <row r="4930" spans="1:12" ht="14.45">
      <c r="A4930" t="s">
        <v>723</v>
      </c>
      <c r="B4930" t="s">
        <v>874</v>
      </c>
      <c r="C4930">
        <v>842129</v>
      </c>
      <c r="D4930" t="s">
        <v>875</v>
      </c>
      <c r="E4930" t="s">
        <v>147</v>
      </c>
      <c r="F4930" t="s">
        <v>292</v>
      </c>
      <c r="G4930" t="str">
        <f t="shared" si="152"/>
        <v>Kazakhstan to World</v>
      </c>
      <c r="H4930">
        <v>2016</v>
      </c>
      <c r="I4930" t="s">
        <v>724</v>
      </c>
      <c r="J4930">
        <v>6</v>
      </c>
      <c r="K4930">
        <v>3110.6309999999999</v>
      </c>
      <c r="L4930" s="1">
        <f t="shared" si="153"/>
        <v>3.1106309999999997</v>
      </c>
    </row>
    <row r="4931" spans="1:12" ht="14.45">
      <c r="A4931" t="s">
        <v>723</v>
      </c>
      <c r="B4931" t="s">
        <v>874</v>
      </c>
      <c r="C4931">
        <v>842129</v>
      </c>
      <c r="D4931" t="s">
        <v>875</v>
      </c>
      <c r="E4931" t="s">
        <v>147</v>
      </c>
      <c r="F4931" t="s">
        <v>292</v>
      </c>
      <c r="G4931" t="str">
        <f t="shared" si="152"/>
        <v>Kazakhstan to World</v>
      </c>
      <c r="H4931">
        <v>2017</v>
      </c>
      <c r="I4931" t="s">
        <v>724</v>
      </c>
      <c r="J4931">
        <v>6</v>
      </c>
      <c r="K4931">
        <v>385.93599999999998</v>
      </c>
      <c r="L4931" s="1">
        <f t="shared" si="153"/>
        <v>0.385936</v>
      </c>
    </row>
    <row r="4932" spans="1:12" ht="14.45">
      <c r="A4932" t="s">
        <v>723</v>
      </c>
      <c r="B4932" t="s">
        <v>874</v>
      </c>
      <c r="C4932">
        <v>842129</v>
      </c>
      <c r="D4932" t="s">
        <v>875</v>
      </c>
      <c r="E4932" t="s">
        <v>670</v>
      </c>
      <c r="F4932" t="s">
        <v>670</v>
      </c>
      <c r="G4932" t="str">
        <f t="shared" si="152"/>
        <v>Kazakhstan to EU27</v>
      </c>
      <c r="H4932">
        <v>2012</v>
      </c>
      <c r="I4932" t="s">
        <v>724</v>
      </c>
      <c r="J4932">
        <v>6</v>
      </c>
      <c r="K4932">
        <v>686.2</v>
      </c>
      <c r="L4932" s="1">
        <f t="shared" si="153"/>
        <v>0.68620000000000003</v>
      </c>
    </row>
    <row r="4933" spans="1:12" ht="14.45">
      <c r="A4933" t="s">
        <v>723</v>
      </c>
      <c r="B4933" t="s">
        <v>874</v>
      </c>
      <c r="C4933">
        <v>842129</v>
      </c>
      <c r="D4933" t="s">
        <v>875</v>
      </c>
      <c r="E4933" t="s">
        <v>670</v>
      </c>
      <c r="F4933" t="s">
        <v>670</v>
      </c>
      <c r="G4933" t="str">
        <f t="shared" si="152"/>
        <v>Kazakhstan to EU27</v>
      </c>
      <c r="H4933">
        <v>2013</v>
      </c>
      <c r="I4933" t="s">
        <v>724</v>
      </c>
      <c r="J4933">
        <v>6</v>
      </c>
      <c r="K4933">
        <v>94.260999999999996</v>
      </c>
      <c r="L4933" s="1">
        <f t="shared" si="153"/>
        <v>9.4260999999999998E-2</v>
      </c>
    </row>
    <row r="4934" spans="1:12" ht="14.45">
      <c r="A4934" t="s">
        <v>723</v>
      </c>
      <c r="B4934" t="s">
        <v>874</v>
      </c>
      <c r="C4934">
        <v>842129</v>
      </c>
      <c r="D4934" t="s">
        <v>875</v>
      </c>
      <c r="E4934" t="s">
        <v>670</v>
      </c>
      <c r="F4934" t="s">
        <v>670</v>
      </c>
      <c r="G4934" t="str">
        <f t="shared" si="152"/>
        <v>Kazakhstan to EU27</v>
      </c>
      <c r="H4934">
        <v>2014</v>
      </c>
      <c r="I4934" t="s">
        <v>724</v>
      </c>
      <c r="J4934">
        <v>6</v>
      </c>
      <c r="K4934">
        <v>73.429000000000002</v>
      </c>
      <c r="L4934" s="1">
        <f t="shared" si="153"/>
        <v>7.3429000000000008E-2</v>
      </c>
    </row>
    <row r="4935" spans="1:12" ht="14.45">
      <c r="A4935" t="s">
        <v>723</v>
      </c>
      <c r="B4935" t="s">
        <v>874</v>
      </c>
      <c r="C4935">
        <v>842129</v>
      </c>
      <c r="D4935" t="s">
        <v>875</v>
      </c>
      <c r="E4935" t="s">
        <v>670</v>
      </c>
      <c r="F4935" t="s">
        <v>670</v>
      </c>
      <c r="G4935" t="str">
        <f t="shared" si="152"/>
        <v>Kazakhstan to EU27</v>
      </c>
      <c r="H4935">
        <v>2015</v>
      </c>
      <c r="I4935" t="s">
        <v>724</v>
      </c>
      <c r="J4935">
        <v>6</v>
      </c>
      <c r="K4935">
        <v>17.46</v>
      </c>
      <c r="L4935" s="1">
        <f t="shared" si="153"/>
        <v>1.746E-2</v>
      </c>
    </row>
    <row r="4936" spans="1:12" ht="14.45">
      <c r="A4936" t="s">
        <v>723</v>
      </c>
      <c r="B4936" t="s">
        <v>874</v>
      </c>
      <c r="C4936">
        <v>842129</v>
      </c>
      <c r="D4936" t="s">
        <v>875</v>
      </c>
      <c r="E4936" t="s">
        <v>670</v>
      </c>
      <c r="F4936" t="s">
        <v>670</v>
      </c>
      <c r="G4936" t="str">
        <f t="shared" si="152"/>
        <v>Kazakhstan to EU27</v>
      </c>
      <c r="H4936">
        <v>2016</v>
      </c>
      <c r="I4936" t="s">
        <v>724</v>
      </c>
      <c r="J4936">
        <v>6</v>
      </c>
      <c r="K4936">
        <v>15.675000000000001</v>
      </c>
      <c r="L4936" s="1">
        <f t="shared" si="153"/>
        <v>1.5675000000000001E-2</v>
      </c>
    </row>
    <row r="4937" spans="1:12" ht="14.45">
      <c r="A4937" t="s">
        <v>723</v>
      </c>
      <c r="B4937" t="s">
        <v>874</v>
      </c>
      <c r="C4937">
        <v>842129</v>
      </c>
      <c r="D4937" t="s">
        <v>875</v>
      </c>
      <c r="E4937" t="s">
        <v>670</v>
      </c>
      <c r="F4937" t="s">
        <v>670</v>
      </c>
      <c r="G4937" t="str">
        <f t="shared" ref="G4937:G5000" si="154">CONCATENATE(D4937, " to ", F4937)</f>
        <v>Kazakhstan to EU27</v>
      </c>
      <c r="H4937">
        <v>2017</v>
      </c>
      <c r="I4937" t="s">
        <v>724</v>
      </c>
      <c r="J4937">
        <v>6</v>
      </c>
      <c r="K4937">
        <v>149.446</v>
      </c>
      <c r="L4937" s="1">
        <f t="shared" ref="L4937:L5000" si="155">K4937/1000</f>
        <v>0.149446</v>
      </c>
    </row>
    <row r="4938" spans="1:12" ht="14.45">
      <c r="A4938" t="s">
        <v>723</v>
      </c>
      <c r="B4938" t="s">
        <v>874</v>
      </c>
      <c r="C4938">
        <v>842139</v>
      </c>
      <c r="D4938" t="s">
        <v>875</v>
      </c>
      <c r="E4938" t="s">
        <v>147</v>
      </c>
      <c r="F4938" t="s">
        <v>292</v>
      </c>
      <c r="G4938" t="str">
        <f t="shared" si="154"/>
        <v>Kazakhstan to World</v>
      </c>
      <c r="H4938">
        <v>2012</v>
      </c>
      <c r="I4938" t="s">
        <v>724</v>
      </c>
      <c r="J4938">
        <v>6</v>
      </c>
      <c r="K4938">
        <v>279.91000000000003</v>
      </c>
      <c r="L4938" s="1">
        <f t="shared" si="155"/>
        <v>0.27991000000000005</v>
      </c>
    </row>
    <row r="4939" spans="1:12" ht="14.45">
      <c r="A4939" t="s">
        <v>723</v>
      </c>
      <c r="B4939" t="s">
        <v>874</v>
      </c>
      <c r="C4939">
        <v>842139</v>
      </c>
      <c r="D4939" t="s">
        <v>875</v>
      </c>
      <c r="E4939" t="s">
        <v>147</v>
      </c>
      <c r="F4939" t="s">
        <v>292</v>
      </c>
      <c r="G4939" t="str">
        <f t="shared" si="154"/>
        <v>Kazakhstan to World</v>
      </c>
      <c r="H4939">
        <v>2013</v>
      </c>
      <c r="I4939" t="s">
        <v>724</v>
      </c>
      <c r="J4939">
        <v>6</v>
      </c>
      <c r="K4939">
        <v>278.15600000000001</v>
      </c>
      <c r="L4939" s="1">
        <f t="shared" si="155"/>
        <v>0.27815600000000001</v>
      </c>
    </row>
    <row r="4940" spans="1:12" ht="14.45">
      <c r="A4940" t="s">
        <v>723</v>
      </c>
      <c r="B4940" t="s">
        <v>874</v>
      </c>
      <c r="C4940">
        <v>842139</v>
      </c>
      <c r="D4940" t="s">
        <v>875</v>
      </c>
      <c r="E4940" t="s">
        <v>147</v>
      </c>
      <c r="F4940" t="s">
        <v>292</v>
      </c>
      <c r="G4940" t="str">
        <f t="shared" si="154"/>
        <v>Kazakhstan to World</v>
      </c>
      <c r="H4940">
        <v>2014</v>
      </c>
      <c r="I4940" t="s">
        <v>724</v>
      </c>
      <c r="J4940">
        <v>6</v>
      </c>
      <c r="K4940">
        <v>1630.7629999999999</v>
      </c>
      <c r="L4940" s="1">
        <f t="shared" si="155"/>
        <v>1.630763</v>
      </c>
    </row>
    <row r="4941" spans="1:12" ht="14.45">
      <c r="A4941" t="s">
        <v>723</v>
      </c>
      <c r="B4941" t="s">
        <v>874</v>
      </c>
      <c r="C4941">
        <v>842139</v>
      </c>
      <c r="D4941" t="s">
        <v>875</v>
      </c>
      <c r="E4941" t="s">
        <v>147</v>
      </c>
      <c r="F4941" t="s">
        <v>292</v>
      </c>
      <c r="G4941" t="str">
        <f t="shared" si="154"/>
        <v>Kazakhstan to World</v>
      </c>
      <c r="H4941">
        <v>2015</v>
      </c>
      <c r="I4941" t="s">
        <v>724</v>
      </c>
      <c r="J4941">
        <v>6</v>
      </c>
      <c r="K4941">
        <v>315.35399999999998</v>
      </c>
      <c r="L4941" s="1">
        <f t="shared" si="155"/>
        <v>0.31535399999999997</v>
      </c>
    </row>
    <row r="4942" spans="1:12" ht="14.45">
      <c r="A4942" t="s">
        <v>723</v>
      </c>
      <c r="B4942" t="s">
        <v>874</v>
      </c>
      <c r="C4942">
        <v>842139</v>
      </c>
      <c r="D4942" t="s">
        <v>875</v>
      </c>
      <c r="E4942" t="s">
        <v>147</v>
      </c>
      <c r="F4942" t="s">
        <v>292</v>
      </c>
      <c r="G4942" t="str">
        <f t="shared" si="154"/>
        <v>Kazakhstan to World</v>
      </c>
      <c r="H4942">
        <v>2016</v>
      </c>
      <c r="I4942" t="s">
        <v>724</v>
      </c>
      <c r="J4942">
        <v>6</v>
      </c>
      <c r="K4942">
        <v>1271.549</v>
      </c>
      <c r="L4942" s="1">
        <f t="shared" si="155"/>
        <v>1.271549</v>
      </c>
    </row>
    <row r="4943" spans="1:12" ht="14.45">
      <c r="A4943" t="s">
        <v>723</v>
      </c>
      <c r="B4943" t="s">
        <v>874</v>
      </c>
      <c r="C4943">
        <v>842139</v>
      </c>
      <c r="D4943" t="s">
        <v>875</v>
      </c>
      <c r="E4943" t="s">
        <v>147</v>
      </c>
      <c r="F4943" t="s">
        <v>292</v>
      </c>
      <c r="G4943" t="str">
        <f t="shared" si="154"/>
        <v>Kazakhstan to World</v>
      </c>
      <c r="H4943">
        <v>2017</v>
      </c>
      <c r="I4943" t="s">
        <v>724</v>
      </c>
      <c r="J4943">
        <v>6</v>
      </c>
      <c r="K4943">
        <v>4327.308</v>
      </c>
      <c r="L4943" s="1">
        <f t="shared" si="155"/>
        <v>4.3273080000000004</v>
      </c>
    </row>
    <row r="4944" spans="1:12" ht="14.45">
      <c r="A4944" t="s">
        <v>723</v>
      </c>
      <c r="B4944" t="s">
        <v>874</v>
      </c>
      <c r="C4944">
        <v>842139</v>
      </c>
      <c r="D4944" t="s">
        <v>875</v>
      </c>
      <c r="E4944" t="s">
        <v>670</v>
      </c>
      <c r="F4944" t="s">
        <v>670</v>
      </c>
      <c r="G4944" t="str">
        <f t="shared" si="154"/>
        <v>Kazakhstan to EU27</v>
      </c>
      <c r="H4944">
        <v>2012</v>
      </c>
      <c r="I4944" t="s">
        <v>724</v>
      </c>
      <c r="J4944">
        <v>6</v>
      </c>
      <c r="K4944">
        <v>229.9</v>
      </c>
      <c r="L4944" s="1">
        <f t="shared" si="155"/>
        <v>0.22989999999999999</v>
      </c>
    </row>
    <row r="4945" spans="1:12" ht="14.45">
      <c r="A4945" t="s">
        <v>723</v>
      </c>
      <c r="B4945" t="s">
        <v>874</v>
      </c>
      <c r="C4945">
        <v>842139</v>
      </c>
      <c r="D4945" t="s">
        <v>875</v>
      </c>
      <c r="E4945" t="s">
        <v>670</v>
      </c>
      <c r="F4945" t="s">
        <v>670</v>
      </c>
      <c r="G4945" t="str">
        <f t="shared" si="154"/>
        <v>Kazakhstan to EU27</v>
      </c>
      <c r="H4945">
        <v>2013</v>
      </c>
      <c r="I4945" t="s">
        <v>724</v>
      </c>
      <c r="J4945">
        <v>6</v>
      </c>
      <c r="K4945">
        <v>68.02</v>
      </c>
      <c r="L4945" s="1">
        <f t="shared" si="155"/>
        <v>6.8019999999999997E-2</v>
      </c>
    </row>
    <row r="4946" spans="1:12" ht="14.45">
      <c r="A4946" t="s">
        <v>723</v>
      </c>
      <c r="B4946" t="s">
        <v>874</v>
      </c>
      <c r="C4946">
        <v>842139</v>
      </c>
      <c r="D4946" t="s">
        <v>875</v>
      </c>
      <c r="E4946" t="s">
        <v>670</v>
      </c>
      <c r="F4946" t="s">
        <v>670</v>
      </c>
      <c r="G4946" t="str">
        <f t="shared" si="154"/>
        <v>Kazakhstan to EU27</v>
      </c>
      <c r="H4946">
        <v>2014</v>
      </c>
      <c r="I4946" t="s">
        <v>724</v>
      </c>
      <c r="J4946">
        <v>6</v>
      </c>
      <c r="K4946">
        <v>988.303</v>
      </c>
      <c r="L4946" s="1">
        <f t="shared" si="155"/>
        <v>0.98830300000000004</v>
      </c>
    </row>
    <row r="4947" spans="1:12" ht="14.45">
      <c r="A4947" t="s">
        <v>723</v>
      </c>
      <c r="B4947" t="s">
        <v>874</v>
      </c>
      <c r="C4947">
        <v>842139</v>
      </c>
      <c r="D4947" t="s">
        <v>875</v>
      </c>
      <c r="E4947" t="s">
        <v>670</v>
      </c>
      <c r="F4947" t="s">
        <v>670</v>
      </c>
      <c r="G4947" t="str">
        <f t="shared" si="154"/>
        <v>Kazakhstan to EU27</v>
      </c>
      <c r="H4947">
        <v>2015</v>
      </c>
      <c r="I4947" t="s">
        <v>724</v>
      </c>
      <c r="J4947">
        <v>6</v>
      </c>
      <c r="K4947">
        <v>25.689</v>
      </c>
      <c r="L4947" s="1">
        <f t="shared" si="155"/>
        <v>2.5689E-2</v>
      </c>
    </row>
    <row r="4948" spans="1:12" ht="14.45">
      <c r="A4948" t="s">
        <v>723</v>
      </c>
      <c r="B4948" t="s">
        <v>874</v>
      </c>
      <c r="C4948">
        <v>842139</v>
      </c>
      <c r="D4948" t="s">
        <v>875</v>
      </c>
      <c r="E4948" t="s">
        <v>670</v>
      </c>
      <c r="F4948" t="s">
        <v>670</v>
      </c>
      <c r="G4948" t="str">
        <f t="shared" si="154"/>
        <v>Kazakhstan to EU27</v>
      </c>
      <c r="H4948">
        <v>2016</v>
      </c>
      <c r="I4948" t="s">
        <v>724</v>
      </c>
      <c r="J4948">
        <v>6</v>
      </c>
      <c r="K4948">
        <v>280.37</v>
      </c>
      <c r="L4948" s="1">
        <f t="shared" si="155"/>
        <v>0.28037000000000001</v>
      </c>
    </row>
    <row r="4949" spans="1:12" ht="14.45">
      <c r="A4949" t="s">
        <v>723</v>
      </c>
      <c r="B4949" t="s">
        <v>874</v>
      </c>
      <c r="C4949">
        <v>842139</v>
      </c>
      <c r="D4949" t="s">
        <v>875</v>
      </c>
      <c r="E4949" t="s">
        <v>670</v>
      </c>
      <c r="F4949" t="s">
        <v>670</v>
      </c>
      <c r="G4949" t="str">
        <f t="shared" si="154"/>
        <v>Kazakhstan to EU27</v>
      </c>
      <c r="H4949">
        <v>2017</v>
      </c>
      <c r="I4949" t="s">
        <v>724</v>
      </c>
      <c r="J4949">
        <v>6</v>
      </c>
      <c r="K4949">
        <v>1646.1510000000001</v>
      </c>
      <c r="L4949" s="1">
        <f t="shared" si="155"/>
        <v>1.6461510000000001</v>
      </c>
    </row>
    <row r="4950" spans="1:12" ht="14.45">
      <c r="A4950" t="s">
        <v>723</v>
      </c>
      <c r="B4950" t="s">
        <v>874</v>
      </c>
      <c r="C4950">
        <v>847989</v>
      </c>
      <c r="D4950" t="s">
        <v>875</v>
      </c>
      <c r="E4950" t="s">
        <v>147</v>
      </c>
      <c r="F4950" t="s">
        <v>292</v>
      </c>
      <c r="G4950" t="str">
        <f t="shared" si="154"/>
        <v>Kazakhstan to World</v>
      </c>
      <c r="H4950">
        <v>2012</v>
      </c>
      <c r="I4950" t="s">
        <v>724</v>
      </c>
      <c r="J4950">
        <v>6</v>
      </c>
      <c r="K4950">
        <v>4654.4799999999996</v>
      </c>
      <c r="L4950" s="1">
        <f t="shared" si="155"/>
        <v>4.6544799999999995</v>
      </c>
    </row>
    <row r="4951" spans="1:12" ht="14.45">
      <c r="A4951" t="s">
        <v>723</v>
      </c>
      <c r="B4951" t="s">
        <v>874</v>
      </c>
      <c r="C4951">
        <v>847989</v>
      </c>
      <c r="D4951" t="s">
        <v>875</v>
      </c>
      <c r="E4951" t="s">
        <v>147</v>
      </c>
      <c r="F4951" t="s">
        <v>292</v>
      </c>
      <c r="G4951" t="str">
        <f t="shared" si="154"/>
        <v>Kazakhstan to World</v>
      </c>
      <c r="H4951">
        <v>2013</v>
      </c>
      <c r="I4951" t="s">
        <v>724</v>
      </c>
      <c r="J4951">
        <v>6</v>
      </c>
      <c r="K4951">
        <v>2384.288</v>
      </c>
      <c r="L4951" s="1">
        <f t="shared" si="155"/>
        <v>2.3842880000000002</v>
      </c>
    </row>
    <row r="4952" spans="1:12" ht="14.45">
      <c r="A4952" t="s">
        <v>723</v>
      </c>
      <c r="B4952" t="s">
        <v>874</v>
      </c>
      <c r="C4952">
        <v>847989</v>
      </c>
      <c r="D4952" t="s">
        <v>875</v>
      </c>
      <c r="E4952" t="s">
        <v>147</v>
      </c>
      <c r="F4952" t="s">
        <v>292</v>
      </c>
      <c r="G4952" t="str">
        <f t="shared" si="154"/>
        <v>Kazakhstan to World</v>
      </c>
      <c r="H4952">
        <v>2014</v>
      </c>
      <c r="I4952" t="s">
        <v>724</v>
      </c>
      <c r="J4952">
        <v>6</v>
      </c>
      <c r="K4952">
        <v>2673.6010000000001</v>
      </c>
      <c r="L4952" s="1">
        <f t="shared" si="155"/>
        <v>2.6736010000000001</v>
      </c>
    </row>
    <row r="4953" spans="1:12" ht="14.45">
      <c r="A4953" t="s">
        <v>723</v>
      </c>
      <c r="B4953" t="s">
        <v>874</v>
      </c>
      <c r="C4953">
        <v>847989</v>
      </c>
      <c r="D4953" t="s">
        <v>875</v>
      </c>
      <c r="E4953" t="s">
        <v>147</v>
      </c>
      <c r="F4953" t="s">
        <v>292</v>
      </c>
      <c r="G4953" t="str">
        <f t="shared" si="154"/>
        <v>Kazakhstan to World</v>
      </c>
      <c r="H4953">
        <v>2015</v>
      </c>
      <c r="I4953" t="s">
        <v>724</v>
      </c>
      <c r="J4953">
        <v>6</v>
      </c>
      <c r="K4953">
        <v>1010.3339999999999</v>
      </c>
      <c r="L4953" s="1">
        <f t="shared" si="155"/>
        <v>1.0103339999999998</v>
      </c>
    </row>
    <row r="4954" spans="1:12" ht="14.45">
      <c r="A4954" t="s">
        <v>723</v>
      </c>
      <c r="B4954" t="s">
        <v>874</v>
      </c>
      <c r="C4954">
        <v>847989</v>
      </c>
      <c r="D4954" t="s">
        <v>875</v>
      </c>
      <c r="E4954" t="s">
        <v>147</v>
      </c>
      <c r="F4954" t="s">
        <v>292</v>
      </c>
      <c r="G4954" t="str">
        <f t="shared" si="154"/>
        <v>Kazakhstan to World</v>
      </c>
      <c r="H4954">
        <v>2016</v>
      </c>
      <c r="I4954" t="s">
        <v>724</v>
      </c>
      <c r="J4954">
        <v>6</v>
      </c>
      <c r="K4954">
        <v>5886.8469999999998</v>
      </c>
      <c r="L4954" s="1">
        <f t="shared" si="155"/>
        <v>5.8868469999999995</v>
      </c>
    </row>
    <row r="4955" spans="1:12" ht="14.45">
      <c r="A4955" t="s">
        <v>723</v>
      </c>
      <c r="B4955" t="s">
        <v>874</v>
      </c>
      <c r="C4955">
        <v>847989</v>
      </c>
      <c r="D4955" t="s">
        <v>875</v>
      </c>
      <c r="E4955" t="s">
        <v>147</v>
      </c>
      <c r="F4955" t="s">
        <v>292</v>
      </c>
      <c r="G4955" t="str">
        <f t="shared" si="154"/>
        <v>Kazakhstan to World</v>
      </c>
      <c r="H4955">
        <v>2017</v>
      </c>
      <c r="I4955" t="s">
        <v>724</v>
      </c>
      <c r="J4955">
        <v>6</v>
      </c>
      <c r="K4955">
        <v>2507.2840000000001</v>
      </c>
      <c r="L4955" s="1">
        <f t="shared" si="155"/>
        <v>2.5072840000000003</v>
      </c>
    </row>
    <row r="4956" spans="1:12" ht="14.45">
      <c r="A4956" t="s">
        <v>723</v>
      </c>
      <c r="B4956" t="s">
        <v>874</v>
      </c>
      <c r="C4956">
        <v>847989</v>
      </c>
      <c r="D4956" t="s">
        <v>875</v>
      </c>
      <c r="E4956" t="s">
        <v>670</v>
      </c>
      <c r="F4956" t="s">
        <v>670</v>
      </c>
      <c r="G4956" t="str">
        <f t="shared" si="154"/>
        <v>Kazakhstan to EU27</v>
      </c>
      <c r="H4956">
        <v>2012</v>
      </c>
      <c r="I4956" t="s">
        <v>724</v>
      </c>
      <c r="J4956">
        <v>6</v>
      </c>
      <c r="K4956">
        <v>1648.6</v>
      </c>
      <c r="L4956" s="1">
        <f t="shared" si="155"/>
        <v>1.6485999999999998</v>
      </c>
    </row>
    <row r="4957" spans="1:12" ht="14.45">
      <c r="A4957" t="s">
        <v>723</v>
      </c>
      <c r="B4957" t="s">
        <v>874</v>
      </c>
      <c r="C4957">
        <v>847989</v>
      </c>
      <c r="D4957" t="s">
        <v>875</v>
      </c>
      <c r="E4957" t="s">
        <v>670</v>
      </c>
      <c r="F4957" t="s">
        <v>670</v>
      </c>
      <c r="G4957" t="str">
        <f t="shared" si="154"/>
        <v>Kazakhstan to EU27</v>
      </c>
      <c r="H4957">
        <v>2013</v>
      </c>
      <c r="I4957" t="s">
        <v>724</v>
      </c>
      <c r="J4957">
        <v>6</v>
      </c>
      <c r="K4957">
        <v>628.60900000000004</v>
      </c>
      <c r="L4957" s="1">
        <f t="shared" si="155"/>
        <v>0.62860900000000008</v>
      </c>
    </row>
    <row r="4958" spans="1:12" ht="14.45">
      <c r="A4958" t="s">
        <v>723</v>
      </c>
      <c r="B4958" t="s">
        <v>874</v>
      </c>
      <c r="C4958">
        <v>847989</v>
      </c>
      <c r="D4958" t="s">
        <v>875</v>
      </c>
      <c r="E4958" t="s">
        <v>670</v>
      </c>
      <c r="F4958" t="s">
        <v>670</v>
      </c>
      <c r="G4958" t="str">
        <f t="shared" si="154"/>
        <v>Kazakhstan to EU27</v>
      </c>
      <c r="H4958">
        <v>2014</v>
      </c>
      <c r="I4958" t="s">
        <v>724</v>
      </c>
      <c r="J4958">
        <v>6</v>
      </c>
      <c r="K4958">
        <v>1799.1369999999999</v>
      </c>
      <c r="L4958" s="1">
        <f t="shared" si="155"/>
        <v>1.799137</v>
      </c>
    </row>
    <row r="4959" spans="1:12" ht="14.45">
      <c r="A4959" t="s">
        <v>723</v>
      </c>
      <c r="B4959" t="s">
        <v>874</v>
      </c>
      <c r="C4959">
        <v>847989</v>
      </c>
      <c r="D4959" t="s">
        <v>875</v>
      </c>
      <c r="E4959" t="s">
        <v>670</v>
      </c>
      <c r="F4959" t="s">
        <v>670</v>
      </c>
      <c r="G4959" t="str">
        <f t="shared" si="154"/>
        <v>Kazakhstan to EU27</v>
      </c>
      <c r="H4959">
        <v>2015</v>
      </c>
      <c r="I4959" t="s">
        <v>724</v>
      </c>
      <c r="J4959">
        <v>6</v>
      </c>
      <c r="K4959">
        <v>217.13399999999999</v>
      </c>
      <c r="L4959" s="1">
        <f t="shared" si="155"/>
        <v>0.21713399999999999</v>
      </c>
    </row>
    <row r="4960" spans="1:12" ht="14.45">
      <c r="A4960" t="s">
        <v>723</v>
      </c>
      <c r="B4960" t="s">
        <v>874</v>
      </c>
      <c r="C4960">
        <v>847989</v>
      </c>
      <c r="D4960" t="s">
        <v>875</v>
      </c>
      <c r="E4960" t="s">
        <v>670</v>
      </c>
      <c r="F4960" t="s">
        <v>670</v>
      </c>
      <c r="G4960" t="str">
        <f t="shared" si="154"/>
        <v>Kazakhstan to EU27</v>
      </c>
      <c r="H4960">
        <v>2016</v>
      </c>
      <c r="I4960" t="s">
        <v>724</v>
      </c>
      <c r="J4960">
        <v>6</v>
      </c>
      <c r="K4960">
        <v>2457.922</v>
      </c>
      <c r="L4960" s="1">
        <f t="shared" si="155"/>
        <v>2.4579219999999999</v>
      </c>
    </row>
    <row r="4961" spans="1:12" ht="14.45">
      <c r="A4961" t="s">
        <v>723</v>
      </c>
      <c r="B4961" t="s">
        <v>874</v>
      </c>
      <c r="C4961">
        <v>847989</v>
      </c>
      <c r="D4961" t="s">
        <v>875</v>
      </c>
      <c r="E4961" t="s">
        <v>670</v>
      </c>
      <c r="F4961" t="s">
        <v>670</v>
      </c>
      <c r="G4961" t="str">
        <f t="shared" si="154"/>
        <v>Kazakhstan to EU27</v>
      </c>
      <c r="H4961">
        <v>2017</v>
      </c>
      <c r="I4961" t="s">
        <v>724</v>
      </c>
      <c r="J4961">
        <v>6</v>
      </c>
      <c r="K4961">
        <v>966.71699999999998</v>
      </c>
      <c r="L4961" s="1">
        <f t="shared" si="155"/>
        <v>0.96671699999999994</v>
      </c>
    </row>
    <row r="4962" spans="1:12" ht="14.45">
      <c r="A4962" t="s">
        <v>723</v>
      </c>
      <c r="B4962" t="s">
        <v>876</v>
      </c>
      <c r="C4962">
        <v>730900</v>
      </c>
      <c r="D4962" t="s">
        <v>877</v>
      </c>
      <c r="E4962" t="s">
        <v>147</v>
      </c>
      <c r="F4962" t="s">
        <v>292</v>
      </c>
      <c r="G4962" t="str">
        <f t="shared" si="154"/>
        <v>Kenya to World</v>
      </c>
      <c r="H4962">
        <v>2017</v>
      </c>
      <c r="I4962" t="s">
        <v>724</v>
      </c>
      <c r="J4962">
        <v>6</v>
      </c>
      <c r="K4962">
        <v>2073.4690000000001</v>
      </c>
      <c r="L4962" s="1">
        <f t="shared" si="155"/>
        <v>2.0734690000000002</v>
      </c>
    </row>
    <row r="4963" spans="1:12" ht="14.45">
      <c r="A4963" t="s">
        <v>723</v>
      </c>
      <c r="B4963" t="s">
        <v>876</v>
      </c>
      <c r="C4963">
        <v>741999</v>
      </c>
      <c r="D4963" t="s">
        <v>877</v>
      </c>
      <c r="E4963" t="s">
        <v>147</v>
      </c>
      <c r="F4963" t="s">
        <v>292</v>
      </c>
      <c r="G4963" t="str">
        <f t="shared" si="154"/>
        <v>Kenya to World</v>
      </c>
      <c r="H4963">
        <v>2017</v>
      </c>
      <c r="I4963" t="s">
        <v>724</v>
      </c>
      <c r="J4963">
        <v>6</v>
      </c>
      <c r="K4963">
        <v>827.55700000000002</v>
      </c>
      <c r="L4963" s="1">
        <f t="shared" si="155"/>
        <v>0.82755699999999999</v>
      </c>
    </row>
    <row r="4964" spans="1:12" ht="14.45">
      <c r="A4964" t="s">
        <v>723</v>
      </c>
      <c r="B4964" t="s">
        <v>876</v>
      </c>
      <c r="C4964">
        <v>741999</v>
      </c>
      <c r="D4964" t="s">
        <v>877</v>
      </c>
      <c r="E4964" t="s">
        <v>670</v>
      </c>
      <c r="F4964" t="s">
        <v>670</v>
      </c>
      <c r="G4964" t="str">
        <f t="shared" si="154"/>
        <v>Kenya to EU27</v>
      </c>
      <c r="H4964">
        <v>2017</v>
      </c>
      <c r="I4964" t="s">
        <v>724</v>
      </c>
      <c r="J4964">
        <v>6</v>
      </c>
      <c r="K4964">
        <v>0</v>
      </c>
      <c r="L4964" s="1">
        <f t="shared" si="155"/>
        <v>0</v>
      </c>
    </row>
    <row r="4965" spans="1:12" ht="14.45">
      <c r="A4965" t="s">
        <v>723</v>
      </c>
      <c r="B4965" t="s">
        <v>876</v>
      </c>
      <c r="C4965">
        <v>761100</v>
      </c>
      <c r="D4965" t="s">
        <v>877</v>
      </c>
      <c r="E4965" t="s">
        <v>147</v>
      </c>
      <c r="F4965" t="s">
        <v>292</v>
      </c>
      <c r="G4965" t="str">
        <f t="shared" si="154"/>
        <v>Kenya to World</v>
      </c>
      <c r="H4965">
        <v>2017</v>
      </c>
      <c r="I4965" t="s">
        <v>724</v>
      </c>
      <c r="J4965">
        <v>6</v>
      </c>
      <c r="K4965">
        <v>2.9350000000000001</v>
      </c>
      <c r="L4965" s="1">
        <f t="shared" si="155"/>
        <v>2.9350000000000001E-3</v>
      </c>
    </row>
    <row r="4966" spans="1:12" ht="14.45">
      <c r="A4966" t="s">
        <v>723</v>
      </c>
      <c r="B4966" t="s">
        <v>876</v>
      </c>
      <c r="C4966">
        <v>8405</v>
      </c>
      <c r="D4966" t="s">
        <v>877</v>
      </c>
      <c r="E4966" t="s">
        <v>147</v>
      </c>
      <c r="F4966" t="s">
        <v>292</v>
      </c>
      <c r="G4966" t="str">
        <f t="shared" si="154"/>
        <v>Kenya to World</v>
      </c>
      <c r="H4966">
        <v>2017</v>
      </c>
      <c r="I4966" t="s">
        <v>724</v>
      </c>
      <c r="J4966">
        <v>6</v>
      </c>
      <c r="K4966">
        <v>11.45</v>
      </c>
      <c r="L4966" s="1">
        <f t="shared" si="155"/>
        <v>1.145E-2</v>
      </c>
    </row>
    <row r="4967" spans="1:12" ht="14.45">
      <c r="A4967" t="s">
        <v>723</v>
      </c>
      <c r="B4967" t="s">
        <v>876</v>
      </c>
      <c r="C4967">
        <v>841931</v>
      </c>
      <c r="D4967" t="s">
        <v>877</v>
      </c>
      <c r="E4967" t="s">
        <v>147</v>
      </c>
      <c r="F4967" t="s">
        <v>292</v>
      </c>
      <c r="G4967" t="str">
        <f t="shared" si="154"/>
        <v>Kenya to World</v>
      </c>
      <c r="H4967">
        <v>2017</v>
      </c>
      <c r="I4967" t="s">
        <v>724</v>
      </c>
      <c r="J4967">
        <v>6</v>
      </c>
      <c r="K4967">
        <v>235.548</v>
      </c>
      <c r="L4967" s="1">
        <f t="shared" si="155"/>
        <v>0.23554800000000001</v>
      </c>
    </row>
    <row r="4968" spans="1:12" ht="14.45">
      <c r="A4968" t="s">
        <v>723</v>
      </c>
      <c r="B4968" t="s">
        <v>876</v>
      </c>
      <c r="C4968">
        <v>841940</v>
      </c>
      <c r="D4968" t="s">
        <v>877</v>
      </c>
      <c r="E4968" t="s">
        <v>147</v>
      </c>
      <c r="F4968" t="s">
        <v>292</v>
      </c>
      <c r="G4968" t="str">
        <f t="shared" si="154"/>
        <v>Kenya to World</v>
      </c>
      <c r="H4968">
        <v>2017</v>
      </c>
      <c r="I4968" t="s">
        <v>724</v>
      </c>
      <c r="J4968">
        <v>6</v>
      </c>
      <c r="K4968">
        <v>46.286999999999999</v>
      </c>
      <c r="L4968" s="1">
        <f t="shared" si="155"/>
        <v>4.6287000000000002E-2</v>
      </c>
    </row>
    <row r="4969" spans="1:12" ht="14.45">
      <c r="A4969" t="s">
        <v>723</v>
      </c>
      <c r="B4969" t="s">
        <v>876</v>
      </c>
      <c r="C4969">
        <v>842129</v>
      </c>
      <c r="D4969" t="s">
        <v>877</v>
      </c>
      <c r="E4969" t="s">
        <v>147</v>
      </c>
      <c r="F4969" t="s">
        <v>292</v>
      </c>
      <c r="G4969" t="str">
        <f t="shared" si="154"/>
        <v>Kenya to World</v>
      </c>
      <c r="H4969">
        <v>2017</v>
      </c>
      <c r="I4969" t="s">
        <v>724</v>
      </c>
      <c r="J4969">
        <v>6</v>
      </c>
      <c r="K4969">
        <v>109.947</v>
      </c>
      <c r="L4969" s="1">
        <f t="shared" si="155"/>
        <v>0.109947</v>
      </c>
    </row>
    <row r="4970" spans="1:12" ht="14.45">
      <c r="A4970" t="s">
        <v>723</v>
      </c>
      <c r="B4970" t="s">
        <v>876</v>
      </c>
      <c r="C4970">
        <v>842129</v>
      </c>
      <c r="D4970" t="s">
        <v>877</v>
      </c>
      <c r="E4970" t="s">
        <v>670</v>
      </c>
      <c r="F4970" t="s">
        <v>670</v>
      </c>
      <c r="G4970" t="str">
        <f t="shared" si="154"/>
        <v>Kenya to EU27</v>
      </c>
      <c r="H4970">
        <v>2017</v>
      </c>
      <c r="I4970" t="s">
        <v>724</v>
      </c>
      <c r="J4970">
        <v>6</v>
      </c>
      <c r="K4970">
        <v>0.40200000000000002</v>
      </c>
      <c r="L4970" s="1">
        <f t="shared" si="155"/>
        <v>4.0200000000000001E-4</v>
      </c>
    </row>
    <row r="4971" spans="1:12" ht="14.45">
      <c r="A4971" t="s">
        <v>723</v>
      </c>
      <c r="B4971" t="s">
        <v>876</v>
      </c>
      <c r="C4971">
        <v>842139</v>
      </c>
      <c r="D4971" t="s">
        <v>877</v>
      </c>
      <c r="E4971" t="s">
        <v>147</v>
      </c>
      <c r="F4971" t="s">
        <v>292</v>
      </c>
      <c r="G4971" t="str">
        <f t="shared" si="154"/>
        <v>Kenya to World</v>
      </c>
      <c r="H4971">
        <v>2017</v>
      </c>
      <c r="I4971" t="s">
        <v>724</v>
      </c>
      <c r="J4971">
        <v>6</v>
      </c>
      <c r="K4971">
        <v>204.94800000000001</v>
      </c>
      <c r="L4971" s="1">
        <f t="shared" si="155"/>
        <v>0.20494800000000002</v>
      </c>
    </row>
    <row r="4972" spans="1:12" ht="14.45">
      <c r="A4972" t="s">
        <v>723</v>
      </c>
      <c r="B4972" t="s">
        <v>876</v>
      </c>
      <c r="C4972">
        <v>842139</v>
      </c>
      <c r="D4972" t="s">
        <v>877</v>
      </c>
      <c r="E4972" t="s">
        <v>670</v>
      </c>
      <c r="F4972" t="s">
        <v>670</v>
      </c>
      <c r="G4972" t="str">
        <f t="shared" si="154"/>
        <v>Kenya to EU27</v>
      </c>
      <c r="H4972">
        <v>2017</v>
      </c>
      <c r="I4972" t="s">
        <v>724</v>
      </c>
      <c r="J4972">
        <v>6</v>
      </c>
      <c r="K4972">
        <v>119.005</v>
      </c>
      <c r="L4972" s="1">
        <f t="shared" si="155"/>
        <v>0.119005</v>
      </c>
    </row>
    <row r="4973" spans="1:12" ht="14.45">
      <c r="A4973" t="s">
        <v>723</v>
      </c>
      <c r="B4973" t="s">
        <v>876</v>
      </c>
      <c r="C4973">
        <v>847989</v>
      </c>
      <c r="D4973" t="s">
        <v>877</v>
      </c>
      <c r="E4973" t="s">
        <v>147</v>
      </c>
      <c r="F4973" t="s">
        <v>292</v>
      </c>
      <c r="G4973" t="str">
        <f t="shared" si="154"/>
        <v>Kenya to World</v>
      </c>
      <c r="H4973">
        <v>2017</v>
      </c>
      <c r="I4973" t="s">
        <v>724</v>
      </c>
      <c r="J4973">
        <v>6</v>
      </c>
      <c r="K4973">
        <v>139.09700000000001</v>
      </c>
      <c r="L4973" s="1">
        <f t="shared" si="155"/>
        <v>0.139097</v>
      </c>
    </row>
    <row r="4974" spans="1:12" ht="14.45">
      <c r="A4974" t="s">
        <v>723</v>
      </c>
      <c r="B4974" t="s">
        <v>876</v>
      </c>
      <c r="C4974">
        <v>847989</v>
      </c>
      <c r="D4974" t="s">
        <v>877</v>
      </c>
      <c r="E4974" t="s">
        <v>670</v>
      </c>
      <c r="F4974" t="s">
        <v>670</v>
      </c>
      <c r="G4974" t="str">
        <f t="shared" si="154"/>
        <v>Kenya to EU27</v>
      </c>
      <c r="H4974">
        <v>2017</v>
      </c>
      <c r="I4974" t="s">
        <v>724</v>
      </c>
      <c r="J4974">
        <v>6</v>
      </c>
      <c r="K4974">
        <v>0</v>
      </c>
      <c r="L4974" s="1">
        <f t="shared" si="155"/>
        <v>0</v>
      </c>
    </row>
    <row r="4975" spans="1:12" ht="14.45">
      <c r="A4975" t="s">
        <v>723</v>
      </c>
      <c r="B4975" t="s">
        <v>878</v>
      </c>
      <c r="C4975">
        <v>730900</v>
      </c>
      <c r="D4975" t="s">
        <v>879</v>
      </c>
      <c r="E4975" t="s">
        <v>147</v>
      </c>
      <c r="F4975" t="s">
        <v>292</v>
      </c>
      <c r="G4975" t="str">
        <f t="shared" si="154"/>
        <v>Kyrgyz Republic to World</v>
      </c>
      <c r="H4975">
        <v>2015</v>
      </c>
      <c r="I4975" t="s">
        <v>724</v>
      </c>
      <c r="J4975">
        <v>6</v>
      </c>
      <c r="K4975">
        <v>31.204000000000001</v>
      </c>
      <c r="L4975" s="1">
        <f t="shared" si="155"/>
        <v>3.1203999999999999E-2</v>
      </c>
    </row>
    <row r="4976" spans="1:12" ht="14.45">
      <c r="A4976" t="s">
        <v>723</v>
      </c>
      <c r="B4976" t="s">
        <v>878</v>
      </c>
      <c r="C4976">
        <v>730900</v>
      </c>
      <c r="D4976" t="s">
        <v>879</v>
      </c>
      <c r="E4976" t="s">
        <v>147</v>
      </c>
      <c r="F4976" t="s">
        <v>292</v>
      </c>
      <c r="G4976" t="str">
        <f t="shared" si="154"/>
        <v>Kyrgyz Republic to World</v>
      </c>
      <c r="H4976">
        <v>2016</v>
      </c>
      <c r="I4976" t="s">
        <v>724</v>
      </c>
      <c r="J4976">
        <v>6</v>
      </c>
      <c r="K4976">
        <v>23.96</v>
      </c>
      <c r="L4976" s="1">
        <f t="shared" si="155"/>
        <v>2.3960000000000002E-2</v>
      </c>
    </row>
    <row r="4977" spans="1:12" ht="14.45">
      <c r="A4977" t="s">
        <v>723</v>
      </c>
      <c r="B4977" t="s">
        <v>878</v>
      </c>
      <c r="C4977">
        <v>730900</v>
      </c>
      <c r="D4977" t="s">
        <v>879</v>
      </c>
      <c r="E4977" t="s">
        <v>147</v>
      </c>
      <c r="F4977" t="s">
        <v>292</v>
      </c>
      <c r="G4977" t="str">
        <f t="shared" si="154"/>
        <v>Kyrgyz Republic to World</v>
      </c>
      <c r="H4977">
        <v>2017</v>
      </c>
      <c r="I4977" t="s">
        <v>724</v>
      </c>
      <c r="J4977">
        <v>6</v>
      </c>
      <c r="K4977">
        <v>270.67099999999999</v>
      </c>
      <c r="L4977" s="1">
        <f t="shared" si="155"/>
        <v>0.27067099999999999</v>
      </c>
    </row>
    <row r="4978" spans="1:12" ht="14.45">
      <c r="A4978" t="s">
        <v>723</v>
      </c>
      <c r="B4978" t="s">
        <v>878</v>
      </c>
      <c r="C4978">
        <v>741999</v>
      </c>
      <c r="D4978" t="s">
        <v>879</v>
      </c>
      <c r="E4978" t="s">
        <v>147</v>
      </c>
      <c r="F4978" t="s">
        <v>292</v>
      </c>
      <c r="G4978" t="str">
        <f t="shared" si="154"/>
        <v>Kyrgyz Republic to World</v>
      </c>
      <c r="H4978">
        <v>2015</v>
      </c>
      <c r="I4978" t="s">
        <v>724</v>
      </c>
      <c r="J4978">
        <v>6</v>
      </c>
      <c r="K4978">
        <v>0.16200000000000001</v>
      </c>
      <c r="L4978" s="1">
        <f t="shared" si="155"/>
        <v>1.6200000000000001E-4</v>
      </c>
    </row>
    <row r="4979" spans="1:12" ht="14.45">
      <c r="A4979" t="s">
        <v>723</v>
      </c>
      <c r="B4979" t="s">
        <v>878</v>
      </c>
      <c r="C4979">
        <v>741999</v>
      </c>
      <c r="D4979" t="s">
        <v>879</v>
      </c>
      <c r="E4979" t="s">
        <v>147</v>
      </c>
      <c r="F4979" t="s">
        <v>292</v>
      </c>
      <c r="G4979" t="str">
        <f t="shared" si="154"/>
        <v>Kyrgyz Republic to World</v>
      </c>
      <c r="H4979">
        <v>2016</v>
      </c>
      <c r="I4979" t="s">
        <v>724</v>
      </c>
      <c r="J4979">
        <v>6</v>
      </c>
      <c r="K4979">
        <v>0.83799999999999997</v>
      </c>
      <c r="L4979" s="1">
        <f t="shared" si="155"/>
        <v>8.3799999999999999E-4</v>
      </c>
    </row>
    <row r="4980" spans="1:12" ht="14.45">
      <c r="A4980" t="s">
        <v>723</v>
      </c>
      <c r="B4980" t="s">
        <v>878</v>
      </c>
      <c r="C4980">
        <v>741999</v>
      </c>
      <c r="D4980" t="s">
        <v>879</v>
      </c>
      <c r="E4980" t="s">
        <v>147</v>
      </c>
      <c r="F4980" t="s">
        <v>292</v>
      </c>
      <c r="G4980" t="str">
        <f t="shared" si="154"/>
        <v>Kyrgyz Republic to World</v>
      </c>
      <c r="H4980">
        <v>2017</v>
      </c>
      <c r="I4980" t="s">
        <v>724</v>
      </c>
      <c r="J4980">
        <v>6</v>
      </c>
      <c r="K4980">
        <v>0.65400000000000003</v>
      </c>
      <c r="L4980" s="1">
        <f t="shared" si="155"/>
        <v>6.5400000000000007E-4</v>
      </c>
    </row>
    <row r="4981" spans="1:12" ht="14.45">
      <c r="A4981" t="s">
        <v>723</v>
      </c>
      <c r="B4981" t="s">
        <v>878</v>
      </c>
      <c r="C4981">
        <v>741999</v>
      </c>
      <c r="D4981" t="s">
        <v>879</v>
      </c>
      <c r="E4981" t="s">
        <v>670</v>
      </c>
      <c r="F4981" t="s">
        <v>670</v>
      </c>
      <c r="G4981" t="str">
        <f t="shared" si="154"/>
        <v>Kyrgyz Republic to EU27</v>
      </c>
      <c r="H4981">
        <v>2017</v>
      </c>
      <c r="I4981" t="s">
        <v>724</v>
      </c>
      <c r="J4981">
        <v>6</v>
      </c>
      <c r="K4981">
        <v>0.34300000000000003</v>
      </c>
      <c r="L4981" s="1">
        <f t="shared" si="155"/>
        <v>3.4300000000000004E-4</v>
      </c>
    </row>
    <row r="4982" spans="1:12" ht="14.45">
      <c r="A4982" t="s">
        <v>723</v>
      </c>
      <c r="B4982" t="s">
        <v>878</v>
      </c>
      <c r="C4982">
        <v>8405</v>
      </c>
      <c r="D4982" t="s">
        <v>879</v>
      </c>
      <c r="E4982" t="s">
        <v>147</v>
      </c>
      <c r="F4982" t="s">
        <v>292</v>
      </c>
      <c r="G4982" t="str">
        <f t="shared" si="154"/>
        <v>Kyrgyz Republic to World</v>
      </c>
      <c r="H4982">
        <v>2015</v>
      </c>
      <c r="I4982" t="s">
        <v>724</v>
      </c>
      <c r="J4982">
        <v>6</v>
      </c>
      <c r="K4982">
        <v>1918.8979999999999</v>
      </c>
      <c r="L4982" s="1">
        <f t="shared" si="155"/>
        <v>1.918898</v>
      </c>
    </row>
    <row r="4983" spans="1:12" ht="14.45">
      <c r="A4983" t="s">
        <v>723</v>
      </c>
      <c r="B4983" t="s">
        <v>878</v>
      </c>
      <c r="C4983">
        <v>8405</v>
      </c>
      <c r="D4983" t="s">
        <v>879</v>
      </c>
      <c r="E4983" t="s">
        <v>147</v>
      </c>
      <c r="F4983" t="s">
        <v>292</v>
      </c>
      <c r="G4983" t="str">
        <f t="shared" si="154"/>
        <v>Kyrgyz Republic to World</v>
      </c>
      <c r="H4983">
        <v>2016</v>
      </c>
      <c r="I4983" t="s">
        <v>724</v>
      </c>
      <c r="J4983">
        <v>6</v>
      </c>
      <c r="K4983">
        <v>943.84900000000005</v>
      </c>
      <c r="L4983" s="1">
        <f t="shared" si="155"/>
        <v>0.94384900000000005</v>
      </c>
    </row>
    <row r="4984" spans="1:12" ht="14.45">
      <c r="A4984" t="s">
        <v>723</v>
      </c>
      <c r="B4984" t="s">
        <v>878</v>
      </c>
      <c r="C4984">
        <v>8405</v>
      </c>
      <c r="D4984" t="s">
        <v>879</v>
      </c>
      <c r="E4984" t="s">
        <v>147</v>
      </c>
      <c r="F4984" t="s">
        <v>292</v>
      </c>
      <c r="G4984" t="str">
        <f t="shared" si="154"/>
        <v>Kyrgyz Republic to World</v>
      </c>
      <c r="H4984">
        <v>2017</v>
      </c>
      <c r="I4984" t="s">
        <v>724</v>
      </c>
      <c r="J4984">
        <v>6</v>
      </c>
      <c r="K4984">
        <v>3491.123</v>
      </c>
      <c r="L4984" s="1">
        <f t="shared" si="155"/>
        <v>3.491123</v>
      </c>
    </row>
    <row r="4985" spans="1:12" ht="14.45">
      <c r="A4985" t="s">
        <v>723</v>
      </c>
      <c r="B4985" t="s">
        <v>878</v>
      </c>
      <c r="C4985">
        <v>8405</v>
      </c>
      <c r="D4985" t="s">
        <v>879</v>
      </c>
      <c r="E4985" t="s">
        <v>670</v>
      </c>
      <c r="F4985" t="s">
        <v>670</v>
      </c>
      <c r="G4985" t="str">
        <f t="shared" si="154"/>
        <v>Kyrgyz Republic to EU27</v>
      </c>
      <c r="H4985">
        <v>2015</v>
      </c>
      <c r="I4985" t="s">
        <v>724</v>
      </c>
      <c r="J4985">
        <v>6</v>
      </c>
      <c r="K4985">
        <v>31.2</v>
      </c>
      <c r="L4985" s="1">
        <f t="shared" si="155"/>
        <v>3.1199999999999999E-2</v>
      </c>
    </row>
    <row r="4986" spans="1:12" ht="14.45">
      <c r="A4986" t="s">
        <v>723</v>
      </c>
      <c r="B4986" t="s">
        <v>878</v>
      </c>
      <c r="C4986">
        <v>841931</v>
      </c>
      <c r="D4986" t="s">
        <v>879</v>
      </c>
      <c r="E4986" t="s">
        <v>147</v>
      </c>
      <c r="F4986" t="s">
        <v>292</v>
      </c>
      <c r="G4986" t="str">
        <f t="shared" si="154"/>
        <v>Kyrgyz Republic to World</v>
      </c>
      <c r="H4986">
        <v>2015</v>
      </c>
      <c r="I4986" t="s">
        <v>724</v>
      </c>
      <c r="J4986">
        <v>6</v>
      </c>
      <c r="K4986">
        <v>15</v>
      </c>
      <c r="L4986" s="1">
        <f t="shared" si="155"/>
        <v>1.4999999999999999E-2</v>
      </c>
    </row>
    <row r="4987" spans="1:12" ht="14.45">
      <c r="A4987" t="s">
        <v>723</v>
      </c>
      <c r="B4987" t="s">
        <v>878</v>
      </c>
      <c r="C4987">
        <v>841931</v>
      </c>
      <c r="D4987" t="s">
        <v>879</v>
      </c>
      <c r="E4987" t="s">
        <v>147</v>
      </c>
      <c r="F4987" t="s">
        <v>292</v>
      </c>
      <c r="G4987" t="str">
        <f t="shared" si="154"/>
        <v>Kyrgyz Republic to World</v>
      </c>
      <c r="H4987">
        <v>2016</v>
      </c>
      <c r="I4987" t="s">
        <v>724</v>
      </c>
      <c r="J4987">
        <v>6</v>
      </c>
      <c r="K4987">
        <v>0.505</v>
      </c>
      <c r="L4987" s="1">
        <f t="shared" si="155"/>
        <v>5.0500000000000002E-4</v>
      </c>
    </row>
    <row r="4988" spans="1:12" ht="14.45">
      <c r="A4988" t="s">
        <v>723</v>
      </c>
      <c r="B4988" t="s">
        <v>878</v>
      </c>
      <c r="C4988">
        <v>841931</v>
      </c>
      <c r="D4988" t="s">
        <v>879</v>
      </c>
      <c r="E4988" t="s">
        <v>147</v>
      </c>
      <c r="F4988" t="s">
        <v>292</v>
      </c>
      <c r="G4988" t="str">
        <f t="shared" si="154"/>
        <v>Kyrgyz Republic to World</v>
      </c>
      <c r="H4988">
        <v>2017</v>
      </c>
      <c r="I4988" t="s">
        <v>724</v>
      </c>
      <c r="J4988">
        <v>6</v>
      </c>
      <c r="K4988">
        <v>0.70299999999999996</v>
      </c>
      <c r="L4988" s="1">
        <f t="shared" si="155"/>
        <v>7.0299999999999996E-4</v>
      </c>
    </row>
    <row r="4989" spans="1:12" ht="14.45">
      <c r="A4989" t="s">
        <v>723</v>
      </c>
      <c r="B4989" t="s">
        <v>878</v>
      </c>
      <c r="C4989">
        <v>841940</v>
      </c>
      <c r="D4989" t="s">
        <v>879</v>
      </c>
      <c r="E4989" t="s">
        <v>147</v>
      </c>
      <c r="F4989" t="s">
        <v>292</v>
      </c>
      <c r="G4989" t="str">
        <f t="shared" si="154"/>
        <v>Kyrgyz Republic to World</v>
      </c>
      <c r="H4989">
        <v>2015</v>
      </c>
      <c r="I4989" t="s">
        <v>724</v>
      </c>
      <c r="J4989">
        <v>6</v>
      </c>
      <c r="K4989">
        <v>215.7</v>
      </c>
      <c r="L4989" s="1">
        <f t="shared" si="155"/>
        <v>0.21569999999999998</v>
      </c>
    </row>
    <row r="4990" spans="1:12" ht="14.45">
      <c r="A4990" t="s">
        <v>723</v>
      </c>
      <c r="B4990" t="s">
        <v>878</v>
      </c>
      <c r="C4990">
        <v>841940</v>
      </c>
      <c r="D4990" t="s">
        <v>879</v>
      </c>
      <c r="E4990" t="s">
        <v>147</v>
      </c>
      <c r="F4990" t="s">
        <v>292</v>
      </c>
      <c r="G4990" t="str">
        <f t="shared" si="154"/>
        <v>Kyrgyz Republic to World</v>
      </c>
      <c r="H4990">
        <v>2016</v>
      </c>
      <c r="I4990" t="s">
        <v>724</v>
      </c>
      <c r="J4990">
        <v>6</v>
      </c>
      <c r="K4990">
        <v>68.900000000000006</v>
      </c>
      <c r="L4990" s="1">
        <f t="shared" si="155"/>
        <v>6.8900000000000003E-2</v>
      </c>
    </row>
    <row r="4991" spans="1:12" ht="14.45">
      <c r="A4991" t="s">
        <v>723</v>
      </c>
      <c r="B4991" t="s">
        <v>878</v>
      </c>
      <c r="C4991">
        <v>841940</v>
      </c>
      <c r="D4991" t="s">
        <v>879</v>
      </c>
      <c r="E4991" t="s">
        <v>147</v>
      </c>
      <c r="F4991" t="s">
        <v>292</v>
      </c>
      <c r="G4991" t="str">
        <f t="shared" si="154"/>
        <v>Kyrgyz Republic to World</v>
      </c>
      <c r="H4991">
        <v>2017</v>
      </c>
      <c r="I4991" t="s">
        <v>724</v>
      </c>
      <c r="J4991">
        <v>6</v>
      </c>
      <c r="K4991">
        <v>23.2</v>
      </c>
      <c r="L4991" s="1">
        <f t="shared" si="155"/>
        <v>2.3199999999999998E-2</v>
      </c>
    </row>
    <row r="4992" spans="1:12" ht="14.45">
      <c r="A4992" t="s">
        <v>723</v>
      </c>
      <c r="B4992" t="s">
        <v>878</v>
      </c>
      <c r="C4992">
        <v>842129</v>
      </c>
      <c r="D4992" t="s">
        <v>879</v>
      </c>
      <c r="E4992" t="s">
        <v>147</v>
      </c>
      <c r="F4992" t="s">
        <v>292</v>
      </c>
      <c r="G4992" t="str">
        <f t="shared" si="154"/>
        <v>Kyrgyz Republic to World</v>
      </c>
      <c r="H4992">
        <v>2015</v>
      </c>
      <c r="I4992" t="s">
        <v>724</v>
      </c>
      <c r="J4992">
        <v>6</v>
      </c>
      <c r="K4992">
        <v>245.374</v>
      </c>
      <c r="L4992" s="1">
        <f t="shared" si="155"/>
        <v>0.24537400000000001</v>
      </c>
    </row>
    <row r="4993" spans="1:12" ht="14.45">
      <c r="A4993" t="s">
        <v>723</v>
      </c>
      <c r="B4993" t="s">
        <v>878</v>
      </c>
      <c r="C4993">
        <v>842129</v>
      </c>
      <c r="D4993" t="s">
        <v>879</v>
      </c>
      <c r="E4993" t="s">
        <v>147</v>
      </c>
      <c r="F4993" t="s">
        <v>292</v>
      </c>
      <c r="G4993" t="str">
        <f t="shared" si="154"/>
        <v>Kyrgyz Republic to World</v>
      </c>
      <c r="H4993">
        <v>2016</v>
      </c>
      <c r="I4993" t="s">
        <v>724</v>
      </c>
      <c r="J4993">
        <v>6</v>
      </c>
      <c r="K4993">
        <v>60.63</v>
      </c>
      <c r="L4993" s="1">
        <f t="shared" si="155"/>
        <v>6.0630000000000003E-2</v>
      </c>
    </row>
    <row r="4994" spans="1:12" ht="14.45">
      <c r="A4994" t="s">
        <v>723</v>
      </c>
      <c r="B4994" t="s">
        <v>878</v>
      </c>
      <c r="C4994">
        <v>842129</v>
      </c>
      <c r="D4994" t="s">
        <v>879</v>
      </c>
      <c r="E4994" t="s">
        <v>147</v>
      </c>
      <c r="F4994" t="s">
        <v>292</v>
      </c>
      <c r="G4994" t="str">
        <f t="shared" si="154"/>
        <v>Kyrgyz Republic to World</v>
      </c>
      <c r="H4994">
        <v>2017</v>
      </c>
      <c r="I4994" t="s">
        <v>724</v>
      </c>
      <c r="J4994">
        <v>6</v>
      </c>
      <c r="K4994">
        <v>10.925000000000001</v>
      </c>
      <c r="L4994" s="1">
        <f t="shared" si="155"/>
        <v>1.0925000000000001E-2</v>
      </c>
    </row>
    <row r="4995" spans="1:12" ht="14.45">
      <c r="A4995" t="s">
        <v>723</v>
      </c>
      <c r="B4995" t="s">
        <v>878</v>
      </c>
      <c r="C4995">
        <v>842129</v>
      </c>
      <c r="D4995" t="s">
        <v>879</v>
      </c>
      <c r="E4995" t="s">
        <v>670</v>
      </c>
      <c r="F4995" t="s">
        <v>670</v>
      </c>
      <c r="G4995" t="str">
        <f t="shared" si="154"/>
        <v>Kyrgyz Republic to EU27</v>
      </c>
      <c r="H4995">
        <v>2015</v>
      </c>
      <c r="I4995" t="s">
        <v>724</v>
      </c>
      <c r="J4995">
        <v>6</v>
      </c>
      <c r="K4995">
        <v>34.896999999999998</v>
      </c>
      <c r="L4995" s="1">
        <f t="shared" si="155"/>
        <v>3.4896999999999997E-2</v>
      </c>
    </row>
    <row r="4996" spans="1:12" ht="14.45">
      <c r="A4996" t="s">
        <v>723</v>
      </c>
      <c r="B4996" t="s">
        <v>878</v>
      </c>
      <c r="C4996">
        <v>842129</v>
      </c>
      <c r="D4996" t="s">
        <v>879</v>
      </c>
      <c r="E4996" t="s">
        <v>670</v>
      </c>
      <c r="F4996" t="s">
        <v>670</v>
      </c>
      <c r="G4996" t="str">
        <f t="shared" si="154"/>
        <v>Kyrgyz Republic to EU27</v>
      </c>
      <c r="H4996">
        <v>2016</v>
      </c>
      <c r="I4996" t="s">
        <v>724</v>
      </c>
      <c r="J4996">
        <v>6</v>
      </c>
      <c r="K4996">
        <v>2.19</v>
      </c>
      <c r="L4996" s="1">
        <f t="shared" si="155"/>
        <v>2.1900000000000001E-3</v>
      </c>
    </row>
    <row r="4997" spans="1:12" ht="14.45">
      <c r="A4997" t="s">
        <v>723</v>
      </c>
      <c r="B4997" t="s">
        <v>878</v>
      </c>
      <c r="C4997">
        <v>842129</v>
      </c>
      <c r="D4997" t="s">
        <v>879</v>
      </c>
      <c r="E4997" t="s">
        <v>670</v>
      </c>
      <c r="F4997" t="s">
        <v>670</v>
      </c>
      <c r="G4997" t="str">
        <f t="shared" si="154"/>
        <v>Kyrgyz Republic to EU27</v>
      </c>
      <c r="H4997">
        <v>2017</v>
      </c>
      <c r="I4997" t="s">
        <v>724</v>
      </c>
      <c r="J4997">
        <v>6</v>
      </c>
      <c r="K4997">
        <v>0.51600000000000001</v>
      </c>
      <c r="L4997" s="1">
        <f t="shared" si="155"/>
        <v>5.1599999999999997E-4</v>
      </c>
    </row>
    <row r="4998" spans="1:12" ht="14.45">
      <c r="A4998" t="s">
        <v>723</v>
      </c>
      <c r="B4998" t="s">
        <v>878</v>
      </c>
      <c r="C4998">
        <v>842139</v>
      </c>
      <c r="D4998" t="s">
        <v>879</v>
      </c>
      <c r="E4998" t="s">
        <v>147</v>
      </c>
      <c r="F4998" t="s">
        <v>292</v>
      </c>
      <c r="G4998" t="str">
        <f t="shared" si="154"/>
        <v>Kyrgyz Republic to World</v>
      </c>
      <c r="H4998">
        <v>2015</v>
      </c>
      <c r="I4998" t="s">
        <v>724</v>
      </c>
      <c r="J4998">
        <v>6</v>
      </c>
      <c r="K4998">
        <v>0.68300000000000005</v>
      </c>
      <c r="L4998" s="1">
        <f t="shared" si="155"/>
        <v>6.8300000000000001E-4</v>
      </c>
    </row>
    <row r="4999" spans="1:12" ht="14.45">
      <c r="A4999" t="s">
        <v>723</v>
      </c>
      <c r="B4999" t="s">
        <v>878</v>
      </c>
      <c r="C4999">
        <v>842139</v>
      </c>
      <c r="D4999" t="s">
        <v>879</v>
      </c>
      <c r="E4999" t="s">
        <v>147</v>
      </c>
      <c r="F4999" t="s">
        <v>292</v>
      </c>
      <c r="G4999" t="str">
        <f t="shared" si="154"/>
        <v>Kyrgyz Republic to World</v>
      </c>
      <c r="H4999">
        <v>2016</v>
      </c>
      <c r="I4999" t="s">
        <v>724</v>
      </c>
      <c r="J4999">
        <v>6</v>
      </c>
      <c r="K4999">
        <v>2.0550000000000002</v>
      </c>
      <c r="L4999" s="1">
        <f t="shared" si="155"/>
        <v>2.055E-3</v>
      </c>
    </row>
    <row r="5000" spans="1:12" ht="14.45">
      <c r="A5000" t="s">
        <v>723</v>
      </c>
      <c r="B5000" t="s">
        <v>878</v>
      </c>
      <c r="C5000">
        <v>842139</v>
      </c>
      <c r="D5000" t="s">
        <v>879</v>
      </c>
      <c r="E5000" t="s">
        <v>147</v>
      </c>
      <c r="F5000" t="s">
        <v>292</v>
      </c>
      <c r="G5000" t="str">
        <f t="shared" si="154"/>
        <v>Kyrgyz Republic to World</v>
      </c>
      <c r="H5000">
        <v>2017</v>
      </c>
      <c r="I5000" t="s">
        <v>724</v>
      </c>
      <c r="J5000">
        <v>6</v>
      </c>
      <c r="K5000">
        <v>300.71300000000002</v>
      </c>
      <c r="L5000" s="1">
        <f t="shared" si="155"/>
        <v>0.30071300000000001</v>
      </c>
    </row>
    <row r="5001" spans="1:12" ht="14.45">
      <c r="A5001" t="s">
        <v>723</v>
      </c>
      <c r="B5001" t="s">
        <v>878</v>
      </c>
      <c r="C5001">
        <v>842139</v>
      </c>
      <c r="D5001" t="s">
        <v>879</v>
      </c>
      <c r="E5001" t="s">
        <v>670</v>
      </c>
      <c r="F5001" t="s">
        <v>670</v>
      </c>
      <c r="G5001" t="str">
        <f t="shared" ref="G5001:G5064" si="156">CONCATENATE(D5001, " to ", F5001)</f>
        <v>Kyrgyz Republic to EU27</v>
      </c>
      <c r="H5001">
        <v>2015</v>
      </c>
      <c r="I5001" t="s">
        <v>724</v>
      </c>
      <c r="J5001">
        <v>6</v>
      </c>
      <c r="K5001">
        <v>0.626</v>
      </c>
      <c r="L5001" s="1">
        <f t="shared" ref="L5001:L5064" si="157">K5001/1000</f>
        <v>6.2600000000000004E-4</v>
      </c>
    </row>
    <row r="5002" spans="1:12" ht="14.45">
      <c r="A5002" t="s">
        <v>723</v>
      </c>
      <c r="B5002" t="s">
        <v>878</v>
      </c>
      <c r="C5002">
        <v>842139</v>
      </c>
      <c r="D5002" t="s">
        <v>879</v>
      </c>
      <c r="E5002" t="s">
        <v>670</v>
      </c>
      <c r="F5002" t="s">
        <v>670</v>
      </c>
      <c r="G5002" t="str">
        <f t="shared" si="156"/>
        <v>Kyrgyz Republic to EU27</v>
      </c>
      <c r="H5002">
        <v>2017</v>
      </c>
      <c r="I5002" t="s">
        <v>724</v>
      </c>
      <c r="J5002">
        <v>6</v>
      </c>
      <c r="K5002">
        <v>0.14299999999999999</v>
      </c>
      <c r="L5002" s="1">
        <f t="shared" si="157"/>
        <v>1.4299999999999998E-4</v>
      </c>
    </row>
    <row r="5003" spans="1:12" ht="14.45">
      <c r="A5003" t="s">
        <v>723</v>
      </c>
      <c r="B5003" t="s">
        <v>878</v>
      </c>
      <c r="C5003">
        <v>847989</v>
      </c>
      <c r="D5003" t="s">
        <v>879</v>
      </c>
      <c r="E5003" t="s">
        <v>147</v>
      </c>
      <c r="F5003" t="s">
        <v>292</v>
      </c>
      <c r="G5003" t="str">
        <f t="shared" si="156"/>
        <v>Kyrgyz Republic to World</v>
      </c>
      <c r="H5003">
        <v>2015</v>
      </c>
      <c r="I5003" t="s">
        <v>724</v>
      </c>
      <c r="J5003">
        <v>6</v>
      </c>
      <c r="K5003">
        <v>1796.191</v>
      </c>
      <c r="L5003" s="1">
        <f t="shared" si="157"/>
        <v>1.7961910000000001</v>
      </c>
    </row>
    <row r="5004" spans="1:12" ht="14.45">
      <c r="A5004" t="s">
        <v>723</v>
      </c>
      <c r="B5004" t="s">
        <v>878</v>
      </c>
      <c r="C5004">
        <v>847989</v>
      </c>
      <c r="D5004" t="s">
        <v>879</v>
      </c>
      <c r="E5004" t="s">
        <v>147</v>
      </c>
      <c r="F5004" t="s">
        <v>292</v>
      </c>
      <c r="G5004" t="str">
        <f t="shared" si="156"/>
        <v>Kyrgyz Republic to World</v>
      </c>
      <c r="H5004">
        <v>2016</v>
      </c>
      <c r="I5004" t="s">
        <v>724</v>
      </c>
      <c r="J5004">
        <v>6</v>
      </c>
      <c r="K5004">
        <v>71.448999999999998</v>
      </c>
      <c r="L5004" s="1">
        <f t="shared" si="157"/>
        <v>7.1448999999999999E-2</v>
      </c>
    </row>
    <row r="5005" spans="1:12" ht="14.45">
      <c r="A5005" t="s">
        <v>723</v>
      </c>
      <c r="B5005" t="s">
        <v>878</v>
      </c>
      <c r="C5005">
        <v>847989</v>
      </c>
      <c r="D5005" t="s">
        <v>879</v>
      </c>
      <c r="E5005" t="s">
        <v>147</v>
      </c>
      <c r="F5005" t="s">
        <v>292</v>
      </c>
      <c r="G5005" t="str">
        <f t="shared" si="156"/>
        <v>Kyrgyz Republic to World</v>
      </c>
      <c r="H5005">
        <v>2017</v>
      </c>
      <c r="I5005" t="s">
        <v>724</v>
      </c>
      <c r="J5005">
        <v>6</v>
      </c>
      <c r="K5005">
        <v>0.32400000000000001</v>
      </c>
      <c r="L5005" s="1">
        <f t="shared" si="157"/>
        <v>3.2400000000000001E-4</v>
      </c>
    </row>
    <row r="5006" spans="1:12" ht="14.45">
      <c r="A5006" t="s">
        <v>723</v>
      </c>
      <c r="B5006" t="s">
        <v>880</v>
      </c>
      <c r="C5006">
        <v>730900</v>
      </c>
      <c r="D5006" t="s">
        <v>881</v>
      </c>
      <c r="E5006" t="s">
        <v>147</v>
      </c>
      <c r="F5006" t="s">
        <v>292</v>
      </c>
      <c r="G5006" t="str">
        <f t="shared" si="156"/>
        <v>Cambodia to World</v>
      </c>
      <c r="H5006">
        <v>2012</v>
      </c>
      <c r="I5006" t="s">
        <v>724</v>
      </c>
      <c r="J5006">
        <v>6</v>
      </c>
      <c r="K5006">
        <v>2.7829999999999999</v>
      </c>
      <c r="L5006" s="1">
        <f t="shared" si="157"/>
        <v>2.7829999999999999E-3</v>
      </c>
    </row>
    <row r="5007" spans="1:12" ht="14.45">
      <c r="A5007" t="s">
        <v>723</v>
      </c>
      <c r="B5007" t="s">
        <v>880</v>
      </c>
      <c r="C5007">
        <v>730900</v>
      </c>
      <c r="D5007" t="s">
        <v>881</v>
      </c>
      <c r="E5007" t="s">
        <v>147</v>
      </c>
      <c r="F5007" t="s">
        <v>292</v>
      </c>
      <c r="G5007" t="str">
        <f t="shared" si="156"/>
        <v>Cambodia to World</v>
      </c>
      <c r="H5007">
        <v>2013</v>
      </c>
      <c r="I5007" t="s">
        <v>724</v>
      </c>
      <c r="J5007">
        <v>6</v>
      </c>
      <c r="K5007">
        <v>4373.192</v>
      </c>
      <c r="L5007" s="1">
        <f t="shared" si="157"/>
        <v>4.3731920000000004</v>
      </c>
    </row>
    <row r="5008" spans="1:12" ht="14.45">
      <c r="A5008" t="s">
        <v>723</v>
      </c>
      <c r="B5008" t="s">
        <v>880</v>
      </c>
      <c r="C5008">
        <v>730900</v>
      </c>
      <c r="D5008" t="s">
        <v>881</v>
      </c>
      <c r="E5008" t="s">
        <v>147</v>
      </c>
      <c r="F5008" t="s">
        <v>292</v>
      </c>
      <c r="G5008" t="str">
        <f t="shared" si="156"/>
        <v>Cambodia to World</v>
      </c>
      <c r="H5008">
        <v>2014</v>
      </c>
      <c r="I5008" t="s">
        <v>724</v>
      </c>
      <c r="J5008">
        <v>6</v>
      </c>
      <c r="K5008">
        <v>149.61000000000001</v>
      </c>
      <c r="L5008" s="1">
        <f t="shared" si="157"/>
        <v>0.14961000000000002</v>
      </c>
    </row>
    <row r="5009" spans="1:12" ht="14.45">
      <c r="A5009" t="s">
        <v>723</v>
      </c>
      <c r="B5009" t="s">
        <v>880</v>
      </c>
      <c r="C5009">
        <v>730900</v>
      </c>
      <c r="D5009" t="s">
        <v>881</v>
      </c>
      <c r="E5009" t="s">
        <v>147</v>
      </c>
      <c r="F5009" t="s">
        <v>292</v>
      </c>
      <c r="G5009" t="str">
        <f t="shared" si="156"/>
        <v>Cambodia to World</v>
      </c>
      <c r="H5009">
        <v>2015</v>
      </c>
      <c r="I5009" t="s">
        <v>724</v>
      </c>
      <c r="J5009">
        <v>6</v>
      </c>
      <c r="K5009">
        <v>59.218000000000004</v>
      </c>
      <c r="L5009" s="1">
        <f t="shared" si="157"/>
        <v>5.9218000000000007E-2</v>
      </c>
    </row>
    <row r="5010" spans="1:12" ht="14.45">
      <c r="A5010" t="s">
        <v>723</v>
      </c>
      <c r="B5010" t="s">
        <v>880</v>
      </c>
      <c r="C5010">
        <v>730900</v>
      </c>
      <c r="D5010" t="s">
        <v>881</v>
      </c>
      <c r="E5010" t="s">
        <v>147</v>
      </c>
      <c r="F5010" t="s">
        <v>292</v>
      </c>
      <c r="G5010" t="str">
        <f t="shared" si="156"/>
        <v>Cambodia to World</v>
      </c>
      <c r="H5010">
        <v>2016</v>
      </c>
      <c r="I5010" t="s">
        <v>724</v>
      </c>
      <c r="J5010">
        <v>6</v>
      </c>
      <c r="K5010">
        <v>43.332999999999998</v>
      </c>
      <c r="L5010" s="1">
        <f t="shared" si="157"/>
        <v>4.3332999999999997E-2</v>
      </c>
    </row>
    <row r="5011" spans="1:12" ht="14.45">
      <c r="A5011" t="s">
        <v>723</v>
      </c>
      <c r="B5011" t="s">
        <v>880</v>
      </c>
      <c r="C5011">
        <v>741999</v>
      </c>
      <c r="D5011" t="s">
        <v>881</v>
      </c>
      <c r="E5011" t="s">
        <v>147</v>
      </c>
      <c r="F5011" t="s">
        <v>292</v>
      </c>
      <c r="G5011" t="str">
        <f t="shared" si="156"/>
        <v>Cambodia to World</v>
      </c>
      <c r="H5011">
        <v>2013</v>
      </c>
      <c r="I5011" t="s">
        <v>724</v>
      </c>
      <c r="J5011">
        <v>6</v>
      </c>
      <c r="K5011">
        <v>3.423</v>
      </c>
      <c r="L5011" s="1">
        <f t="shared" si="157"/>
        <v>3.4229999999999998E-3</v>
      </c>
    </row>
    <row r="5012" spans="1:12" ht="14.45">
      <c r="A5012" t="s">
        <v>723</v>
      </c>
      <c r="B5012" t="s">
        <v>880</v>
      </c>
      <c r="C5012">
        <v>741999</v>
      </c>
      <c r="D5012" t="s">
        <v>881</v>
      </c>
      <c r="E5012" t="s">
        <v>147</v>
      </c>
      <c r="F5012" t="s">
        <v>292</v>
      </c>
      <c r="G5012" t="str">
        <f t="shared" si="156"/>
        <v>Cambodia to World</v>
      </c>
      <c r="H5012">
        <v>2014</v>
      </c>
      <c r="I5012" t="s">
        <v>724</v>
      </c>
      <c r="J5012">
        <v>6</v>
      </c>
      <c r="K5012">
        <v>0.501</v>
      </c>
      <c r="L5012" s="1">
        <f t="shared" si="157"/>
        <v>5.0100000000000003E-4</v>
      </c>
    </row>
    <row r="5013" spans="1:12" ht="14.45">
      <c r="A5013" t="s">
        <v>723</v>
      </c>
      <c r="B5013" t="s">
        <v>880</v>
      </c>
      <c r="C5013">
        <v>741999</v>
      </c>
      <c r="D5013" t="s">
        <v>881</v>
      </c>
      <c r="E5013" t="s">
        <v>147</v>
      </c>
      <c r="F5013" t="s">
        <v>292</v>
      </c>
      <c r="G5013" t="str">
        <f t="shared" si="156"/>
        <v>Cambodia to World</v>
      </c>
      <c r="H5013">
        <v>2015</v>
      </c>
      <c r="I5013" t="s">
        <v>724</v>
      </c>
      <c r="J5013">
        <v>6</v>
      </c>
      <c r="K5013">
        <v>3.01</v>
      </c>
      <c r="L5013" s="1">
        <f t="shared" si="157"/>
        <v>3.0099999999999997E-3</v>
      </c>
    </row>
    <row r="5014" spans="1:12" ht="14.45">
      <c r="A5014" t="s">
        <v>723</v>
      </c>
      <c r="B5014" t="s">
        <v>880</v>
      </c>
      <c r="C5014">
        <v>741999</v>
      </c>
      <c r="D5014" t="s">
        <v>881</v>
      </c>
      <c r="E5014" t="s">
        <v>147</v>
      </c>
      <c r="F5014" t="s">
        <v>292</v>
      </c>
      <c r="G5014" t="str">
        <f t="shared" si="156"/>
        <v>Cambodia to World</v>
      </c>
      <c r="H5014">
        <v>2016</v>
      </c>
      <c r="I5014" t="s">
        <v>724</v>
      </c>
      <c r="J5014">
        <v>6</v>
      </c>
      <c r="K5014">
        <v>3.883</v>
      </c>
      <c r="L5014" s="1">
        <f t="shared" si="157"/>
        <v>3.8830000000000002E-3</v>
      </c>
    </row>
    <row r="5015" spans="1:12" ht="14.45">
      <c r="A5015" t="s">
        <v>723</v>
      </c>
      <c r="B5015" t="s">
        <v>880</v>
      </c>
      <c r="C5015">
        <v>741999</v>
      </c>
      <c r="D5015" t="s">
        <v>881</v>
      </c>
      <c r="E5015" t="s">
        <v>670</v>
      </c>
      <c r="F5015" t="s">
        <v>670</v>
      </c>
      <c r="G5015" t="str">
        <f t="shared" si="156"/>
        <v>Cambodia to EU27</v>
      </c>
      <c r="H5015">
        <v>2014</v>
      </c>
      <c r="I5015" t="s">
        <v>724</v>
      </c>
      <c r="J5015">
        <v>6</v>
      </c>
      <c r="K5015">
        <v>0.501</v>
      </c>
      <c r="L5015" s="1">
        <f t="shared" si="157"/>
        <v>5.0100000000000003E-4</v>
      </c>
    </row>
    <row r="5016" spans="1:12" ht="14.45">
      <c r="A5016" t="s">
        <v>723</v>
      </c>
      <c r="B5016" t="s">
        <v>880</v>
      </c>
      <c r="C5016">
        <v>761100</v>
      </c>
      <c r="D5016" t="s">
        <v>881</v>
      </c>
      <c r="E5016" t="s">
        <v>147</v>
      </c>
      <c r="F5016" t="s">
        <v>292</v>
      </c>
      <c r="G5016" t="str">
        <f t="shared" si="156"/>
        <v>Cambodia to World</v>
      </c>
      <c r="H5016">
        <v>2012</v>
      </c>
      <c r="I5016" t="s">
        <v>724</v>
      </c>
      <c r="J5016">
        <v>6</v>
      </c>
      <c r="K5016">
        <v>2.4889999999999999</v>
      </c>
      <c r="L5016" s="1">
        <f t="shared" si="157"/>
        <v>2.4889999999999999E-3</v>
      </c>
    </row>
    <row r="5017" spans="1:12" ht="14.45">
      <c r="A5017" t="s">
        <v>723</v>
      </c>
      <c r="B5017" t="s">
        <v>880</v>
      </c>
      <c r="C5017">
        <v>761100</v>
      </c>
      <c r="D5017" t="s">
        <v>881</v>
      </c>
      <c r="E5017" t="s">
        <v>670</v>
      </c>
      <c r="F5017" t="s">
        <v>670</v>
      </c>
      <c r="G5017" t="str">
        <f t="shared" si="156"/>
        <v>Cambodia to EU27</v>
      </c>
      <c r="H5017">
        <v>2012</v>
      </c>
      <c r="I5017" t="s">
        <v>724</v>
      </c>
      <c r="J5017">
        <v>6</v>
      </c>
      <c r="K5017">
        <v>2.4889999999999999</v>
      </c>
      <c r="L5017" s="1">
        <f t="shared" si="157"/>
        <v>2.4889999999999999E-3</v>
      </c>
    </row>
    <row r="5018" spans="1:12" ht="14.45">
      <c r="A5018" t="s">
        <v>723</v>
      </c>
      <c r="B5018" t="s">
        <v>880</v>
      </c>
      <c r="C5018">
        <v>841931</v>
      </c>
      <c r="D5018" t="s">
        <v>881</v>
      </c>
      <c r="E5018" t="s">
        <v>147</v>
      </c>
      <c r="F5018" t="s">
        <v>292</v>
      </c>
      <c r="G5018" t="str">
        <f t="shared" si="156"/>
        <v>Cambodia to World</v>
      </c>
      <c r="H5018">
        <v>2012</v>
      </c>
      <c r="I5018" t="s">
        <v>724</v>
      </c>
      <c r="J5018">
        <v>6</v>
      </c>
      <c r="K5018">
        <v>10.898999999999999</v>
      </c>
      <c r="L5018" s="1">
        <f t="shared" si="157"/>
        <v>1.0898999999999999E-2</v>
      </c>
    </row>
    <row r="5019" spans="1:12" ht="14.45">
      <c r="A5019" t="s">
        <v>723</v>
      </c>
      <c r="B5019" t="s">
        <v>880</v>
      </c>
      <c r="C5019">
        <v>841931</v>
      </c>
      <c r="D5019" t="s">
        <v>881</v>
      </c>
      <c r="E5019" t="s">
        <v>147</v>
      </c>
      <c r="F5019" t="s">
        <v>292</v>
      </c>
      <c r="G5019" t="str">
        <f t="shared" si="156"/>
        <v>Cambodia to World</v>
      </c>
      <c r="H5019">
        <v>2013</v>
      </c>
      <c r="I5019" t="s">
        <v>724</v>
      </c>
      <c r="J5019">
        <v>6</v>
      </c>
      <c r="K5019">
        <v>11.186</v>
      </c>
      <c r="L5019" s="1">
        <f t="shared" si="157"/>
        <v>1.1186E-2</v>
      </c>
    </row>
    <row r="5020" spans="1:12" ht="14.45">
      <c r="A5020" t="s">
        <v>723</v>
      </c>
      <c r="B5020" t="s">
        <v>880</v>
      </c>
      <c r="C5020">
        <v>841931</v>
      </c>
      <c r="D5020" t="s">
        <v>881</v>
      </c>
      <c r="E5020" t="s">
        <v>147</v>
      </c>
      <c r="F5020" t="s">
        <v>292</v>
      </c>
      <c r="G5020" t="str">
        <f t="shared" si="156"/>
        <v>Cambodia to World</v>
      </c>
      <c r="H5020">
        <v>2014</v>
      </c>
      <c r="I5020" t="s">
        <v>724</v>
      </c>
      <c r="J5020">
        <v>6</v>
      </c>
      <c r="K5020">
        <v>75.989000000000004</v>
      </c>
      <c r="L5020" s="1">
        <f t="shared" si="157"/>
        <v>7.5989000000000001E-2</v>
      </c>
    </row>
    <row r="5021" spans="1:12" ht="14.45">
      <c r="A5021" t="s">
        <v>723</v>
      </c>
      <c r="B5021" t="s">
        <v>880</v>
      </c>
      <c r="C5021">
        <v>841940</v>
      </c>
      <c r="D5021" t="s">
        <v>881</v>
      </c>
      <c r="E5021" t="s">
        <v>147</v>
      </c>
      <c r="F5021" t="s">
        <v>292</v>
      </c>
      <c r="G5021" t="str">
        <f t="shared" si="156"/>
        <v>Cambodia to World</v>
      </c>
      <c r="H5021">
        <v>2015</v>
      </c>
      <c r="I5021" t="s">
        <v>724</v>
      </c>
      <c r="J5021">
        <v>6</v>
      </c>
      <c r="K5021">
        <v>0.495</v>
      </c>
      <c r="L5021" s="1">
        <f t="shared" si="157"/>
        <v>4.95E-4</v>
      </c>
    </row>
    <row r="5022" spans="1:12" ht="14.45">
      <c r="A5022" t="s">
        <v>723</v>
      </c>
      <c r="B5022" t="s">
        <v>880</v>
      </c>
      <c r="C5022">
        <v>842129</v>
      </c>
      <c r="D5022" t="s">
        <v>881</v>
      </c>
      <c r="E5022" t="s">
        <v>147</v>
      </c>
      <c r="F5022" t="s">
        <v>292</v>
      </c>
      <c r="G5022" t="str">
        <f t="shared" si="156"/>
        <v>Cambodia to World</v>
      </c>
      <c r="H5022">
        <v>2012</v>
      </c>
      <c r="I5022" t="s">
        <v>724</v>
      </c>
      <c r="J5022">
        <v>6</v>
      </c>
      <c r="K5022">
        <v>4.8000000000000001E-2</v>
      </c>
      <c r="L5022" s="1">
        <f t="shared" si="157"/>
        <v>4.8000000000000001E-5</v>
      </c>
    </row>
    <row r="5023" spans="1:12" ht="14.45">
      <c r="A5023" t="s">
        <v>723</v>
      </c>
      <c r="B5023" t="s">
        <v>880</v>
      </c>
      <c r="C5023">
        <v>842129</v>
      </c>
      <c r="D5023" t="s">
        <v>881</v>
      </c>
      <c r="E5023" t="s">
        <v>147</v>
      </c>
      <c r="F5023" t="s">
        <v>292</v>
      </c>
      <c r="G5023" t="str">
        <f t="shared" si="156"/>
        <v>Cambodia to World</v>
      </c>
      <c r="H5023">
        <v>2015</v>
      </c>
      <c r="I5023" t="s">
        <v>724</v>
      </c>
      <c r="J5023">
        <v>6</v>
      </c>
      <c r="K5023">
        <v>2.9529999999999998</v>
      </c>
      <c r="L5023" s="1">
        <f t="shared" si="157"/>
        <v>2.9529999999999999E-3</v>
      </c>
    </row>
    <row r="5024" spans="1:12" ht="14.45">
      <c r="A5024" t="s">
        <v>723</v>
      </c>
      <c r="B5024" t="s">
        <v>880</v>
      </c>
      <c r="C5024">
        <v>842129</v>
      </c>
      <c r="D5024" t="s">
        <v>881</v>
      </c>
      <c r="E5024" t="s">
        <v>147</v>
      </c>
      <c r="F5024" t="s">
        <v>292</v>
      </c>
      <c r="G5024" t="str">
        <f t="shared" si="156"/>
        <v>Cambodia to World</v>
      </c>
      <c r="H5024">
        <v>2016</v>
      </c>
      <c r="I5024" t="s">
        <v>724</v>
      </c>
      <c r="J5024">
        <v>6</v>
      </c>
      <c r="K5024">
        <v>15.617000000000001</v>
      </c>
      <c r="L5024" s="1">
        <f t="shared" si="157"/>
        <v>1.5617000000000001E-2</v>
      </c>
    </row>
    <row r="5025" spans="1:12" ht="14.45">
      <c r="A5025" t="s">
        <v>723</v>
      </c>
      <c r="B5025" t="s">
        <v>880</v>
      </c>
      <c r="C5025">
        <v>842139</v>
      </c>
      <c r="D5025" t="s">
        <v>881</v>
      </c>
      <c r="E5025" t="s">
        <v>147</v>
      </c>
      <c r="F5025" t="s">
        <v>292</v>
      </c>
      <c r="G5025" t="str">
        <f t="shared" si="156"/>
        <v>Cambodia to World</v>
      </c>
      <c r="H5025">
        <v>2015</v>
      </c>
      <c r="I5025" t="s">
        <v>724</v>
      </c>
      <c r="J5025">
        <v>6</v>
      </c>
      <c r="K5025">
        <v>3.7999999999999999E-2</v>
      </c>
      <c r="L5025" s="1">
        <f t="shared" si="157"/>
        <v>3.8000000000000002E-5</v>
      </c>
    </row>
    <row r="5026" spans="1:12" ht="14.45">
      <c r="A5026" t="s">
        <v>723</v>
      </c>
      <c r="B5026" t="s">
        <v>880</v>
      </c>
      <c r="C5026">
        <v>842139</v>
      </c>
      <c r="D5026" t="s">
        <v>881</v>
      </c>
      <c r="E5026" t="s">
        <v>147</v>
      </c>
      <c r="F5026" t="s">
        <v>292</v>
      </c>
      <c r="G5026" t="str">
        <f t="shared" si="156"/>
        <v>Cambodia to World</v>
      </c>
      <c r="H5026">
        <v>2016</v>
      </c>
      <c r="I5026" t="s">
        <v>724</v>
      </c>
      <c r="J5026">
        <v>6</v>
      </c>
      <c r="K5026">
        <v>75.558000000000007</v>
      </c>
      <c r="L5026" s="1">
        <f t="shared" si="157"/>
        <v>7.5558E-2</v>
      </c>
    </row>
    <row r="5027" spans="1:12" ht="14.45">
      <c r="A5027" t="s">
        <v>723</v>
      </c>
      <c r="B5027" t="s">
        <v>880</v>
      </c>
      <c r="C5027">
        <v>842139</v>
      </c>
      <c r="D5027" t="s">
        <v>881</v>
      </c>
      <c r="E5027" t="s">
        <v>670</v>
      </c>
      <c r="F5027" t="s">
        <v>670</v>
      </c>
      <c r="G5027" t="str">
        <f t="shared" si="156"/>
        <v>Cambodia to EU27</v>
      </c>
      <c r="H5027">
        <v>2016</v>
      </c>
      <c r="I5027" t="s">
        <v>724</v>
      </c>
      <c r="J5027">
        <v>6</v>
      </c>
      <c r="K5027">
        <v>56.008000000000003</v>
      </c>
      <c r="L5027" s="1">
        <f t="shared" si="157"/>
        <v>5.6008000000000002E-2</v>
      </c>
    </row>
    <row r="5028" spans="1:12" ht="14.45">
      <c r="A5028" t="s">
        <v>723</v>
      </c>
      <c r="B5028" t="s">
        <v>880</v>
      </c>
      <c r="C5028">
        <v>847989</v>
      </c>
      <c r="D5028" t="s">
        <v>881</v>
      </c>
      <c r="E5028" t="s">
        <v>147</v>
      </c>
      <c r="F5028" t="s">
        <v>292</v>
      </c>
      <c r="G5028" t="str">
        <f t="shared" si="156"/>
        <v>Cambodia to World</v>
      </c>
      <c r="H5028">
        <v>2013</v>
      </c>
      <c r="I5028" t="s">
        <v>724</v>
      </c>
      <c r="J5028">
        <v>6</v>
      </c>
      <c r="K5028">
        <v>45.345999999999997</v>
      </c>
      <c r="L5028" s="1">
        <f t="shared" si="157"/>
        <v>4.5345999999999997E-2</v>
      </c>
    </row>
    <row r="5029" spans="1:12" ht="14.45">
      <c r="A5029" t="s">
        <v>723</v>
      </c>
      <c r="B5029" t="s">
        <v>880</v>
      </c>
      <c r="C5029">
        <v>847989</v>
      </c>
      <c r="D5029" t="s">
        <v>881</v>
      </c>
      <c r="E5029" t="s">
        <v>147</v>
      </c>
      <c r="F5029" t="s">
        <v>292</v>
      </c>
      <c r="G5029" t="str">
        <f t="shared" si="156"/>
        <v>Cambodia to World</v>
      </c>
      <c r="H5029">
        <v>2015</v>
      </c>
      <c r="I5029" t="s">
        <v>724</v>
      </c>
      <c r="J5029">
        <v>6</v>
      </c>
      <c r="K5029">
        <v>2986.3629999999998</v>
      </c>
      <c r="L5029" s="1">
        <f t="shared" si="157"/>
        <v>2.9863629999999999</v>
      </c>
    </row>
    <row r="5030" spans="1:12" ht="14.45">
      <c r="A5030" t="s">
        <v>723</v>
      </c>
      <c r="B5030" t="s">
        <v>882</v>
      </c>
      <c r="C5030">
        <v>730900</v>
      </c>
      <c r="D5030" t="s">
        <v>883</v>
      </c>
      <c r="E5030" t="s">
        <v>147</v>
      </c>
      <c r="F5030" t="s">
        <v>292</v>
      </c>
      <c r="G5030" t="str">
        <f t="shared" si="156"/>
        <v>Kiribati to World</v>
      </c>
      <c r="H5030">
        <v>2015</v>
      </c>
      <c r="I5030" t="s">
        <v>724</v>
      </c>
      <c r="J5030">
        <v>6</v>
      </c>
      <c r="K5030">
        <v>0.45500000000000002</v>
      </c>
      <c r="L5030" s="1">
        <f t="shared" si="157"/>
        <v>4.55E-4</v>
      </c>
    </row>
    <row r="5031" spans="1:12" ht="14.45">
      <c r="A5031" t="s">
        <v>723</v>
      </c>
      <c r="B5031" t="s">
        <v>882</v>
      </c>
      <c r="C5031">
        <v>741999</v>
      </c>
      <c r="D5031" t="s">
        <v>883</v>
      </c>
      <c r="E5031" t="s">
        <v>147</v>
      </c>
      <c r="F5031" t="s">
        <v>292</v>
      </c>
      <c r="G5031" t="str">
        <f t="shared" si="156"/>
        <v>Kiribati to World</v>
      </c>
      <c r="H5031">
        <v>2016</v>
      </c>
      <c r="I5031" t="s">
        <v>724</v>
      </c>
      <c r="J5031">
        <v>6</v>
      </c>
      <c r="K5031">
        <v>7.0000000000000001E-3</v>
      </c>
      <c r="L5031" s="1">
        <f t="shared" si="157"/>
        <v>6.9999999999999999E-6</v>
      </c>
    </row>
    <row r="5032" spans="1:12" ht="14.45">
      <c r="A5032" t="s">
        <v>723</v>
      </c>
      <c r="B5032" t="s">
        <v>882</v>
      </c>
      <c r="C5032">
        <v>847989</v>
      </c>
      <c r="D5032" t="s">
        <v>883</v>
      </c>
      <c r="E5032" t="s">
        <v>147</v>
      </c>
      <c r="F5032" t="s">
        <v>292</v>
      </c>
      <c r="G5032" t="str">
        <f t="shared" si="156"/>
        <v>Kiribati to World</v>
      </c>
      <c r="H5032">
        <v>2016</v>
      </c>
      <c r="I5032" t="s">
        <v>724</v>
      </c>
      <c r="J5032">
        <v>6</v>
      </c>
      <c r="K5032">
        <v>22.331</v>
      </c>
      <c r="L5032" s="1">
        <f t="shared" si="157"/>
        <v>2.2331E-2</v>
      </c>
    </row>
    <row r="5033" spans="1:12" ht="14.45">
      <c r="A5033" t="s">
        <v>723</v>
      </c>
      <c r="B5033" t="s">
        <v>884</v>
      </c>
      <c r="C5033">
        <v>730900</v>
      </c>
      <c r="D5033" t="s">
        <v>885</v>
      </c>
      <c r="E5033" t="s">
        <v>147</v>
      </c>
      <c r="F5033" t="s">
        <v>292</v>
      </c>
      <c r="G5033" t="str">
        <f t="shared" si="156"/>
        <v>Korea, Rep. to World</v>
      </c>
      <c r="H5033">
        <v>2012</v>
      </c>
      <c r="I5033" t="s">
        <v>724</v>
      </c>
      <c r="J5033">
        <v>6</v>
      </c>
      <c r="K5033">
        <v>664297.75399999996</v>
      </c>
      <c r="L5033" s="1">
        <f t="shared" si="157"/>
        <v>664.29775399999994</v>
      </c>
    </row>
    <row r="5034" spans="1:12" ht="14.45">
      <c r="A5034" t="s">
        <v>723</v>
      </c>
      <c r="B5034" t="s">
        <v>884</v>
      </c>
      <c r="C5034">
        <v>730900</v>
      </c>
      <c r="D5034" t="s">
        <v>885</v>
      </c>
      <c r="E5034" t="s">
        <v>147</v>
      </c>
      <c r="F5034" t="s">
        <v>292</v>
      </c>
      <c r="G5034" t="str">
        <f t="shared" si="156"/>
        <v>Korea, Rep. to World</v>
      </c>
      <c r="H5034">
        <v>2013</v>
      </c>
      <c r="I5034" t="s">
        <v>724</v>
      </c>
      <c r="J5034">
        <v>6</v>
      </c>
      <c r="K5034">
        <v>495260.06099999999</v>
      </c>
      <c r="L5034" s="1">
        <f t="shared" si="157"/>
        <v>495.26006100000001</v>
      </c>
    </row>
    <row r="5035" spans="1:12" ht="14.45">
      <c r="A5035" t="s">
        <v>723</v>
      </c>
      <c r="B5035" t="s">
        <v>884</v>
      </c>
      <c r="C5035">
        <v>730900</v>
      </c>
      <c r="D5035" t="s">
        <v>885</v>
      </c>
      <c r="E5035" t="s">
        <v>147</v>
      </c>
      <c r="F5035" t="s">
        <v>292</v>
      </c>
      <c r="G5035" t="str">
        <f t="shared" si="156"/>
        <v>Korea, Rep. to World</v>
      </c>
      <c r="H5035">
        <v>2014</v>
      </c>
      <c r="I5035" t="s">
        <v>724</v>
      </c>
      <c r="J5035">
        <v>6</v>
      </c>
      <c r="K5035">
        <v>473399.48300000001</v>
      </c>
      <c r="L5035" s="1">
        <f t="shared" si="157"/>
        <v>473.39948300000003</v>
      </c>
    </row>
    <row r="5036" spans="1:12" ht="14.45">
      <c r="A5036" t="s">
        <v>723</v>
      </c>
      <c r="B5036" t="s">
        <v>884</v>
      </c>
      <c r="C5036">
        <v>730900</v>
      </c>
      <c r="D5036" t="s">
        <v>885</v>
      </c>
      <c r="E5036" t="s">
        <v>147</v>
      </c>
      <c r="F5036" t="s">
        <v>292</v>
      </c>
      <c r="G5036" t="str">
        <f t="shared" si="156"/>
        <v>Korea, Rep. to World</v>
      </c>
      <c r="H5036">
        <v>2015</v>
      </c>
      <c r="I5036" t="s">
        <v>724</v>
      </c>
      <c r="J5036">
        <v>6</v>
      </c>
      <c r="K5036">
        <v>401736.92700000003</v>
      </c>
      <c r="L5036" s="1">
        <f t="shared" si="157"/>
        <v>401.73692700000004</v>
      </c>
    </row>
    <row r="5037" spans="1:12" ht="14.45">
      <c r="A5037" t="s">
        <v>723</v>
      </c>
      <c r="B5037" t="s">
        <v>884</v>
      </c>
      <c r="C5037">
        <v>730900</v>
      </c>
      <c r="D5037" t="s">
        <v>885</v>
      </c>
      <c r="E5037" t="s">
        <v>147</v>
      </c>
      <c r="F5037" t="s">
        <v>292</v>
      </c>
      <c r="G5037" t="str">
        <f t="shared" si="156"/>
        <v>Korea, Rep. to World</v>
      </c>
      <c r="H5037">
        <v>2016</v>
      </c>
      <c r="I5037" t="s">
        <v>724</v>
      </c>
      <c r="J5037">
        <v>6</v>
      </c>
      <c r="K5037">
        <v>408453.42499999999</v>
      </c>
      <c r="L5037" s="1">
        <f t="shared" si="157"/>
        <v>408.45342499999998</v>
      </c>
    </row>
    <row r="5038" spans="1:12" ht="14.45">
      <c r="A5038" t="s">
        <v>723</v>
      </c>
      <c r="B5038" t="s">
        <v>884</v>
      </c>
      <c r="C5038">
        <v>730900</v>
      </c>
      <c r="D5038" t="s">
        <v>885</v>
      </c>
      <c r="E5038" t="s">
        <v>147</v>
      </c>
      <c r="F5038" t="s">
        <v>292</v>
      </c>
      <c r="G5038" t="str">
        <f t="shared" si="156"/>
        <v>Korea, Rep. to World</v>
      </c>
      <c r="H5038">
        <v>2017</v>
      </c>
      <c r="I5038" t="s">
        <v>724</v>
      </c>
      <c r="J5038">
        <v>6</v>
      </c>
      <c r="K5038">
        <v>261576.38500000001</v>
      </c>
      <c r="L5038" s="1">
        <f t="shared" si="157"/>
        <v>261.57638500000002</v>
      </c>
    </row>
    <row r="5039" spans="1:12" ht="14.45">
      <c r="A5039" t="s">
        <v>723</v>
      </c>
      <c r="B5039" t="s">
        <v>884</v>
      </c>
      <c r="C5039">
        <v>730900</v>
      </c>
      <c r="D5039" t="s">
        <v>885</v>
      </c>
      <c r="E5039" t="s">
        <v>670</v>
      </c>
      <c r="F5039" t="s">
        <v>670</v>
      </c>
      <c r="G5039" t="str">
        <f t="shared" si="156"/>
        <v>Korea, Rep. to EU27</v>
      </c>
      <c r="H5039">
        <v>2012</v>
      </c>
      <c r="I5039" t="s">
        <v>724</v>
      </c>
      <c r="J5039">
        <v>6</v>
      </c>
      <c r="K5039">
        <v>7129.4380000000001</v>
      </c>
      <c r="L5039" s="1">
        <f t="shared" si="157"/>
        <v>7.1294380000000004</v>
      </c>
    </row>
    <row r="5040" spans="1:12" ht="14.45">
      <c r="A5040" t="s">
        <v>723</v>
      </c>
      <c r="B5040" t="s">
        <v>884</v>
      </c>
      <c r="C5040">
        <v>730900</v>
      </c>
      <c r="D5040" t="s">
        <v>885</v>
      </c>
      <c r="E5040" t="s">
        <v>670</v>
      </c>
      <c r="F5040" t="s">
        <v>670</v>
      </c>
      <c r="G5040" t="str">
        <f t="shared" si="156"/>
        <v>Korea, Rep. to EU27</v>
      </c>
      <c r="H5040">
        <v>2013</v>
      </c>
      <c r="I5040" t="s">
        <v>724</v>
      </c>
      <c r="J5040">
        <v>6</v>
      </c>
      <c r="K5040">
        <v>5618.5879999999997</v>
      </c>
      <c r="L5040" s="1">
        <f t="shared" si="157"/>
        <v>5.6185879999999999</v>
      </c>
    </row>
    <row r="5041" spans="1:12" ht="14.45">
      <c r="A5041" t="s">
        <v>723</v>
      </c>
      <c r="B5041" t="s">
        <v>884</v>
      </c>
      <c r="C5041">
        <v>730900</v>
      </c>
      <c r="D5041" t="s">
        <v>885</v>
      </c>
      <c r="E5041" t="s">
        <v>670</v>
      </c>
      <c r="F5041" t="s">
        <v>670</v>
      </c>
      <c r="G5041" t="str">
        <f t="shared" si="156"/>
        <v>Korea, Rep. to EU27</v>
      </c>
      <c r="H5041">
        <v>2014</v>
      </c>
      <c r="I5041" t="s">
        <v>724</v>
      </c>
      <c r="J5041">
        <v>6</v>
      </c>
      <c r="K5041">
        <v>4915.1369999999997</v>
      </c>
      <c r="L5041" s="1">
        <f t="shared" si="157"/>
        <v>4.9151369999999996</v>
      </c>
    </row>
    <row r="5042" spans="1:12" ht="14.45">
      <c r="A5042" t="s">
        <v>723</v>
      </c>
      <c r="B5042" t="s">
        <v>884</v>
      </c>
      <c r="C5042">
        <v>730900</v>
      </c>
      <c r="D5042" t="s">
        <v>885</v>
      </c>
      <c r="E5042" t="s">
        <v>670</v>
      </c>
      <c r="F5042" t="s">
        <v>670</v>
      </c>
      <c r="G5042" t="str">
        <f t="shared" si="156"/>
        <v>Korea, Rep. to EU27</v>
      </c>
      <c r="H5042">
        <v>2015</v>
      </c>
      <c r="I5042" t="s">
        <v>724</v>
      </c>
      <c r="J5042">
        <v>6</v>
      </c>
      <c r="K5042">
        <v>4375.1049999999996</v>
      </c>
      <c r="L5042" s="1">
        <f t="shared" si="157"/>
        <v>4.3751049999999996</v>
      </c>
    </row>
    <row r="5043" spans="1:12" ht="14.45">
      <c r="A5043" t="s">
        <v>723</v>
      </c>
      <c r="B5043" t="s">
        <v>884</v>
      </c>
      <c r="C5043">
        <v>730900</v>
      </c>
      <c r="D5043" t="s">
        <v>885</v>
      </c>
      <c r="E5043" t="s">
        <v>670</v>
      </c>
      <c r="F5043" t="s">
        <v>670</v>
      </c>
      <c r="G5043" t="str">
        <f t="shared" si="156"/>
        <v>Korea, Rep. to EU27</v>
      </c>
      <c r="H5043">
        <v>2016</v>
      </c>
      <c r="I5043" t="s">
        <v>724</v>
      </c>
      <c r="J5043">
        <v>6</v>
      </c>
      <c r="K5043">
        <v>3064.828</v>
      </c>
      <c r="L5043" s="1">
        <f t="shared" si="157"/>
        <v>3.0648279999999999</v>
      </c>
    </row>
    <row r="5044" spans="1:12" ht="14.45">
      <c r="A5044" t="s">
        <v>723</v>
      </c>
      <c r="B5044" t="s">
        <v>884</v>
      </c>
      <c r="C5044">
        <v>730900</v>
      </c>
      <c r="D5044" t="s">
        <v>885</v>
      </c>
      <c r="E5044" t="s">
        <v>670</v>
      </c>
      <c r="F5044" t="s">
        <v>670</v>
      </c>
      <c r="G5044" t="str">
        <f t="shared" si="156"/>
        <v>Korea, Rep. to EU27</v>
      </c>
      <c r="H5044">
        <v>2017</v>
      </c>
      <c r="I5044" t="s">
        <v>724</v>
      </c>
      <c r="J5044">
        <v>6</v>
      </c>
      <c r="K5044">
        <v>18158.985000000001</v>
      </c>
      <c r="L5044" s="1">
        <f t="shared" si="157"/>
        <v>18.158985000000001</v>
      </c>
    </row>
    <row r="5045" spans="1:12" ht="14.45">
      <c r="A5045" t="s">
        <v>723</v>
      </c>
      <c r="B5045" t="s">
        <v>884</v>
      </c>
      <c r="C5045">
        <v>741999</v>
      </c>
      <c r="D5045" t="s">
        <v>885</v>
      </c>
      <c r="E5045" t="s">
        <v>147</v>
      </c>
      <c r="F5045" t="s">
        <v>292</v>
      </c>
      <c r="G5045" t="str">
        <f t="shared" si="156"/>
        <v>Korea, Rep. to World</v>
      </c>
      <c r="H5045">
        <v>2012</v>
      </c>
      <c r="I5045" t="s">
        <v>724</v>
      </c>
      <c r="J5045">
        <v>6</v>
      </c>
      <c r="K5045">
        <v>181659.723</v>
      </c>
      <c r="L5045" s="1">
        <f t="shared" si="157"/>
        <v>181.65972299999999</v>
      </c>
    </row>
    <row r="5046" spans="1:12" ht="14.45">
      <c r="A5046" t="s">
        <v>723</v>
      </c>
      <c r="B5046" t="s">
        <v>884</v>
      </c>
      <c r="C5046">
        <v>741999</v>
      </c>
      <c r="D5046" t="s">
        <v>885</v>
      </c>
      <c r="E5046" t="s">
        <v>147</v>
      </c>
      <c r="F5046" t="s">
        <v>292</v>
      </c>
      <c r="G5046" t="str">
        <f t="shared" si="156"/>
        <v>Korea, Rep. to World</v>
      </c>
      <c r="H5046">
        <v>2013</v>
      </c>
      <c r="I5046" t="s">
        <v>724</v>
      </c>
      <c r="J5046">
        <v>6</v>
      </c>
      <c r="K5046">
        <v>167983.99299999999</v>
      </c>
      <c r="L5046" s="1">
        <f t="shared" si="157"/>
        <v>167.983993</v>
      </c>
    </row>
    <row r="5047" spans="1:12" ht="14.45">
      <c r="A5047" t="s">
        <v>723</v>
      </c>
      <c r="B5047" t="s">
        <v>884</v>
      </c>
      <c r="C5047">
        <v>741999</v>
      </c>
      <c r="D5047" t="s">
        <v>885</v>
      </c>
      <c r="E5047" t="s">
        <v>147</v>
      </c>
      <c r="F5047" t="s">
        <v>292</v>
      </c>
      <c r="G5047" t="str">
        <f t="shared" si="156"/>
        <v>Korea, Rep. to World</v>
      </c>
      <c r="H5047">
        <v>2014</v>
      </c>
      <c r="I5047" t="s">
        <v>724</v>
      </c>
      <c r="J5047">
        <v>6</v>
      </c>
      <c r="K5047">
        <v>186183.323</v>
      </c>
      <c r="L5047" s="1">
        <f t="shared" si="157"/>
        <v>186.183323</v>
      </c>
    </row>
    <row r="5048" spans="1:12" ht="14.45">
      <c r="A5048" t="s">
        <v>723</v>
      </c>
      <c r="B5048" t="s">
        <v>884</v>
      </c>
      <c r="C5048">
        <v>741999</v>
      </c>
      <c r="D5048" t="s">
        <v>885</v>
      </c>
      <c r="E5048" t="s">
        <v>147</v>
      </c>
      <c r="F5048" t="s">
        <v>292</v>
      </c>
      <c r="G5048" t="str">
        <f t="shared" si="156"/>
        <v>Korea, Rep. to World</v>
      </c>
      <c r="H5048">
        <v>2015</v>
      </c>
      <c r="I5048" t="s">
        <v>724</v>
      </c>
      <c r="J5048">
        <v>6</v>
      </c>
      <c r="K5048">
        <v>180945.36499999999</v>
      </c>
      <c r="L5048" s="1">
        <f t="shared" si="157"/>
        <v>180.94536499999998</v>
      </c>
    </row>
    <row r="5049" spans="1:12" ht="14.45">
      <c r="A5049" t="s">
        <v>723</v>
      </c>
      <c r="B5049" t="s">
        <v>884</v>
      </c>
      <c r="C5049">
        <v>741999</v>
      </c>
      <c r="D5049" t="s">
        <v>885</v>
      </c>
      <c r="E5049" t="s">
        <v>147</v>
      </c>
      <c r="F5049" t="s">
        <v>292</v>
      </c>
      <c r="G5049" t="str">
        <f t="shared" si="156"/>
        <v>Korea, Rep. to World</v>
      </c>
      <c r="H5049">
        <v>2016</v>
      </c>
      <c r="I5049" t="s">
        <v>724</v>
      </c>
      <c r="J5049">
        <v>6</v>
      </c>
      <c r="K5049">
        <v>168036.17600000001</v>
      </c>
      <c r="L5049" s="1">
        <f t="shared" si="157"/>
        <v>168.03617600000001</v>
      </c>
    </row>
    <row r="5050" spans="1:12" ht="14.45">
      <c r="A5050" t="s">
        <v>723</v>
      </c>
      <c r="B5050" t="s">
        <v>884</v>
      </c>
      <c r="C5050">
        <v>741999</v>
      </c>
      <c r="D5050" t="s">
        <v>885</v>
      </c>
      <c r="E5050" t="s">
        <v>147</v>
      </c>
      <c r="F5050" t="s">
        <v>292</v>
      </c>
      <c r="G5050" t="str">
        <f t="shared" si="156"/>
        <v>Korea, Rep. to World</v>
      </c>
      <c r="H5050">
        <v>2017</v>
      </c>
      <c r="I5050" t="s">
        <v>724</v>
      </c>
      <c r="J5050">
        <v>6</v>
      </c>
      <c r="K5050">
        <v>162116.27799999999</v>
      </c>
      <c r="L5050" s="1">
        <f t="shared" si="157"/>
        <v>162.11627799999999</v>
      </c>
    </row>
    <row r="5051" spans="1:12" ht="14.45">
      <c r="A5051" t="s">
        <v>723</v>
      </c>
      <c r="B5051" t="s">
        <v>884</v>
      </c>
      <c r="C5051">
        <v>741999</v>
      </c>
      <c r="D5051" t="s">
        <v>885</v>
      </c>
      <c r="E5051" t="s">
        <v>670</v>
      </c>
      <c r="F5051" t="s">
        <v>670</v>
      </c>
      <c r="G5051" t="str">
        <f t="shared" si="156"/>
        <v>Korea, Rep. to EU27</v>
      </c>
      <c r="H5051">
        <v>2012</v>
      </c>
      <c r="I5051" t="s">
        <v>724</v>
      </c>
      <c r="J5051">
        <v>6</v>
      </c>
      <c r="K5051">
        <v>19684.8</v>
      </c>
      <c r="L5051" s="1">
        <f t="shared" si="157"/>
        <v>19.684799999999999</v>
      </c>
    </row>
    <row r="5052" spans="1:12" ht="14.45">
      <c r="A5052" t="s">
        <v>723</v>
      </c>
      <c r="B5052" t="s">
        <v>884</v>
      </c>
      <c r="C5052">
        <v>741999</v>
      </c>
      <c r="D5052" t="s">
        <v>885</v>
      </c>
      <c r="E5052" t="s">
        <v>670</v>
      </c>
      <c r="F5052" t="s">
        <v>670</v>
      </c>
      <c r="G5052" t="str">
        <f t="shared" si="156"/>
        <v>Korea, Rep. to EU27</v>
      </c>
      <c r="H5052">
        <v>2013</v>
      </c>
      <c r="I5052" t="s">
        <v>724</v>
      </c>
      <c r="J5052">
        <v>6</v>
      </c>
      <c r="K5052">
        <v>46932.953000000001</v>
      </c>
      <c r="L5052" s="1">
        <f t="shared" si="157"/>
        <v>46.932953000000005</v>
      </c>
    </row>
    <row r="5053" spans="1:12" ht="14.45">
      <c r="A5053" t="s">
        <v>723</v>
      </c>
      <c r="B5053" t="s">
        <v>884</v>
      </c>
      <c r="C5053">
        <v>741999</v>
      </c>
      <c r="D5053" t="s">
        <v>885</v>
      </c>
      <c r="E5053" t="s">
        <v>670</v>
      </c>
      <c r="F5053" t="s">
        <v>670</v>
      </c>
      <c r="G5053" t="str">
        <f t="shared" si="156"/>
        <v>Korea, Rep. to EU27</v>
      </c>
      <c r="H5053">
        <v>2014</v>
      </c>
      <c r="I5053" t="s">
        <v>724</v>
      </c>
      <c r="J5053">
        <v>6</v>
      </c>
      <c r="K5053">
        <v>44519.868999999999</v>
      </c>
      <c r="L5053" s="1">
        <f t="shared" si="157"/>
        <v>44.519869</v>
      </c>
    </row>
    <row r="5054" spans="1:12" ht="14.45">
      <c r="A5054" t="s">
        <v>723</v>
      </c>
      <c r="B5054" t="s">
        <v>884</v>
      </c>
      <c r="C5054">
        <v>741999</v>
      </c>
      <c r="D5054" t="s">
        <v>885</v>
      </c>
      <c r="E5054" t="s">
        <v>670</v>
      </c>
      <c r="F5054" t="s">
        <v>670</v>
      </c>
      <c r="G5054" t="str">
        <f t="shared" si="156"/>
        <v>Korea, Rep. to EU27</v>
      </c>
      <c r="H5054">
        <v>2015</v>
      </c>
      <c r="I5054" t="s">
        <v>724</v>
      </c>
      <c r="J5054">
        <v>6</v>
      </c>
      <c r="K5054">
        <v>38925.180999999997</v>
      </c>
      <c r="L5054" s="1">
        <f t="shared" si="157"/>
        <v>38.925180999999995</v>
      </c>
    </row>
    <row r="5055" spans="1:12" ht="14.45">
      <c r="A5055" t="s">
        <v>723</v>
      </c>
      <c r="B5055" t="s">
        <v>884</v>
      </c>
      <c r="C5055">
        <v>741999</v>
      </c>
      <c r="D5055" t="s">
        <v>885</v>
      </c>
      <c r="E5055" t="s">
        <v>670</v>
      </c>
      <c r="F5055" t="s">
        <v>670</v>
      </c>
      <c r="G5055" t="str">
        <f t="shared" si="156"/>
        <v>Korea, Rep. to EU27</v>
      </c>
      <c r="H5055">
        <v>2016</v>
      </c>
      <c r="I5055" t="s">
        <v>724</v>
      </c>
      <c r="J5055">
        <v>6</v>
      </c>
      <c r="K5055">
        <v>28884.026999999998</v>
      </c>
      <c r="L5055" s="1">
        <f t="shared" si="157"/>
        <v>28.884027</v>
      </c>
    </row>
    <row r="5056" spans="1:12" ht="14.45">
      <c r="A5056" t="s">
        <v>723</v>
      </c>
      <c r="B5056" t="s">
        <v>884</v>
      </c>
      <c r="C5056">
        <v>741999</v>
      </c>
      <c r="D5056" t="s">
        <v>885</v>
      </c>
      <c r="E5056" t="s">
        <v>670</v>
      </c>
      <c r="F5056" t="s">
        <v>670</v>
      </c>
      <c r="G5056" t="str">
        <f t="shared" si="156"/>
        <v>Korea, Rep. to EU27</v>
      </c>
      <c r="H5056">
        <v>2017</v>
      </c>
      <c r="I5056" t="s">
        <v>724</v>
      </c>
      <c r="J5056">
        <v>6</v>
      </c>
      <c r="K5056">
        <v>38683.230000000003</v>
      </c>
      <c r="L5056" s="1">
        <f t="shared" si="157"/>
        <v>38.683230000000002</v>
      </c>
    </row>
    <row r="5057" spans="1:12" ht="14.45">
      <c r="A5057" t="s">
        <v>723</v>
      </c>
      <c r="B5057" t="s">
        <v>884</v>
      </c>
      <c r="C5057">
        <v>761100</v>
      </c>
      <c r="D5057" t="s">
        <v>885</v>
      </c>
      <c r="E5057" t="s">
        <v>147</v>
      </c>
      <c r="F5057" t="s">
        <v>292</v>
      </c>
      <c r="G5057" t="str">
        <f t="shared" si="156"/>
        <v>Korea, Rep. to World</v>
      </c>
      <c r="H5057">
        <v>2012</v>
      </c>
      <c r="I5057" t="s">
        <v>724</v>
      </c>
      <c r="J5057">
        <v>6</v>
      </c>
      <c r="K5057">
        <v>4374.0659999999998</v>
      </c>
      <c r="L5057" s="1">
        <f t="shared" si="157"/>
        <v>4.374066</v>
      </c>
    </row>
    <row r="5058" spans="1:12" ht="14.45">
      <c r="A5058" t="s">
        <v>723</v>
      </c>
      <c r="B5058" t="s">
        <v>884</v>
      </c>
      <c r="C5058">
        <v>761100</v>
      </c>
      <c r="D5058" t="s">
        <v>885</v>
      </c>
      <c r="E5058" t="s">
        <v>147</v>
      </c>
      <c r="F5058" t="s">
        <v>292</v>
      </c>
      <c r="G5058" t="str">
        <f t="shared" si="156"/>
        <v>Korea, Rep. to World</v>
      </c>
      <c r="H5058">
        <v>2013</v>
      </c>
      <c r="I5058" t="s">
        <v>724</v>
      </c>
      <c r="J5058">
        <v>6</v>
      </c>
      <c r="K5058">
        <v>8588.8760000000002</v>
      </c>
      <c r="L5058" s="1">
        <f t="shared" si="157"/>
        <v>8.5888760000000008</v>
      </c>
    </row>
    <row r="5059" spans="1:12" ht="14.45">
      <c r="A5059" t="s">
        <v>723</v>
      </c>
      <c r="B5059" t="s">
        <v>884</v>
      </c>
      <c r="C5059">
        <v>761100</v>
      </c>
      <c r="D5059" t="s">
        <v>885</v>
      </c>
      <c r="E5059" t="s">
        <v>147</v>
      </c>
      <c r="F5059" t="s">
        <v>292</v>
      </c>
      <c r="G5059" t="str">
        <f t="shared" si="156"/>
        <v>Korea, Rep. to World</v>
      </c>
      <c r="H5059">
        <v>2014</v>
      </c>
      <c r="I5059" t="s">
        <v>724</v>
      </c>
      <c r="J5059">
        <v>6</v>
      </c>
      <c r="K5059">
        <v>4368.018</v>
      </c>
      <c r="L5059" s="1">
        <f t="shared" si="157"/>
        <v>4.3680180000000002</v>
      </c>
    </row>
    <row r="5060" spans="1:12" ht="14.45">
      <c r="A5060" t="s">
        <v>723</v>
      </c>
      <c r="B5060" t="s">
        <v>884</v>
      </c>
      <c r="C5060">
        <v>761100</v>
      </c>
      <c r="D5060" t="s">
        <v>885</v>
      </c>
      <c r="E5060" t="s">
        <v>147</v>
      </c>
      <c r="F5060" t="s">
        <v>292</v>
      </c>
      <c r="G5060" t="str">
        <f t="shared" si="156"/>
        <v>Korea, Rep. to World</v>
      </c>
      <c r="H5060">
        <v>2015</v>
      </c>
      <c r="I5060" t="s">
        <v>724</v>
      </c>
      <c r="J5060">
        <v>6</v>
      </c>
      <c r="K5060">
        <v>1818.0329999999999</v>
      </c>
      <c r="L5060" s="1">
        <f t="shared" si="157"/>
        <v>1.818033</v>
      </c>
    </row>
    <row r="5061" spans="1:12" ht="14.45">
      <c r="A5061" t="s">
        <v>723</v>
      </c>
      <c r="B5061" t="s">
        <v>884</v>
      </c>
      <c r="C5061">
        <v>761100</v>
      </c>
      <c r="D5061" t="s">
        <v>885</v>
      </c>
      <c r="E5061" t="s">
        <v>147</v>
      </c>
      <c r="F5061" t="s">
        <v>292</v>
      </c>
      <c r="G5061" t="str">
        <f t="shared" si="156"/>
        <v>Korea, Rep. to World</v>
      </c>
      <c r="H5061">
        <v>2016</v>
      </c>
      <c r="I5061" t="s">
        <v>724</v>
      </c>
      <c r="J5061">
        <v>6</v>
      </c>
      <c r="K5061">
        <v>996.14300000000003</v>
      </c>
      <c r="L5061" s="1">
        <f t="shared" si="157"/>
        <v>0.996143</v>
      </c>
    </row>
    <row r="5062" spans="1:12" ht="14.45">
      <c r="A5062" t="s">
        <v>723</v>
      </c>
      <c r="B5062" t="s">
        <v>884</v>
      </c>
      <c r="C5062">
        <v>761100</v>
      </c>
      <c r="D5062" t="s">
        <v>885</v>
      </c>
      <c r="E5062" t="s">
        <v>147</v>
      </c>
      <c r="F5062" t="s">
        <v>292</v>
      </c>
      <c r="G5062" t="str">
        <f t="shared" si="156"/>
        <v>Korea, Rep. to World</v>
      </c>
      <c r="H5062">
        <v>2017</v>
      </c>
      <c r="I5062" t="s">
        <v>724</v>
      </c>
      <c r="J5062">
        <v>6</v>
      </c>
      <c r="K5062">
        <v>394.62</v>
      </c>
      <c r="L5062" s="1">
        <f t="shared" si="157"/>
        <v>0.39462000000000003</v>
      </c>
    </row>
    <row r="5063" spans="1:12" ht="14.45">
      <c r="A5063" t="s">
        <v>723</v>
      </c>
      <c r="B5063" t="s">
        <v>884</v>
      </c>
      <c r="C5063">
        <v>761100</v>
      </c>
      <c r="D5063" t="s">
        <v>885</v>
      </c>
      <c r="E5063" t="s">
        <v>670</v>
      </c>
      <c r="F5063" t="s">
        <v>670</v>
      </c>
      <c r="G5063" t="str">
        <f t="shared" si="156"/>
        <v>Korea, Rep. to EU27</v>
      </c>
      <c r="H5063">
        <v>2012</v>
      </c>
      <c r="I5063" t="s">
        <v>724</v>
      </c>
      <c r="J5063">
        <v>6</v>
      </c>
      <c r="K5063">
        <v>1.827</v>
      </c>
      <c r="L5063" s="1">
        <f t="shared" si="157"/>
        <v>1.8270000000000001E-3</v>
      </c>
    </row>
    <row r="5064" spans="1:12" ht="14.45">
      <c r="A5064" t="s">
        <v>723</v>
      </c>
      <c r="B5064" t="s">
        <v>884</v>
      </c>
      <c r="C5064">
        <v>761100</v>
      </c>
      <c r="D5064" t="s">
        <v>885</v>
      </c>
      <c r="E5064" t="s">
        <v>670</v>
      </c>
      <c r="F5064" t="s">
        <v>670</v>
      </c>
      <c r="G5064" t="str">
        <f t="shared" si="156"/>
        <v>Korea, Rep. to EU27</v>
      </c>
      <c r="H5064">
        <v>2013</v>
      </c>
      <c r="I5064" t="s">
        <v>724</v>
      </c>
      <c r="J5064">
        <v>6</v>
      </c>
      <c r="K5064">
        <v>1.3819999999999999</v>
      </c>
      <c r="L5064" s="1">
        <f t="shared" si="157"/>
        <v>1.382E-3</v>
      </c>
    </row>
    <row r="5065" spans="1:12" ht="14.45">
      <c r="A5065" t="s">
        <v>723</v>
      </c>
      <c r="B5065" t="s">
        <v>884</v>
      </c>
      <c r="C5065">
        <v>761100</v>
      </c>
      <c r="D5065" t="s">
        <v>885</v>
      </c>
      <c r="E5065" t="s">
        <v>670</v>
      </c>
      <c r="F5065" t="s">
        <v>670</v>
      </c>
      <c r="G5065" t="str">
        <f t="shared" ref="G5065:G5128" si="158">CONCATENATE(D5065, " to ", F5065)</f>
        <v>Korea, Rep. to EU27</v>
      </c>
      <c r="H5065">
        <v>2014</v>
      </c>
      <c r="I5065" t="s">
        <v>724</v>
      </c>
      <c r="J5065">
        <v>6</v>
      </c>
      <c r="K5065">
        <v>3.6890000000000001</v>
      </c>
      <c r="L5065" s="1">
        <f t="shared" ref="L5065:L5128" si="159">K5065/1000</f>
        <v>3.689E-3</v>
      </c>
    </row>
    <row r="5066" spans="1:12" ht="14.45">
      <c r="A5066" t="s">
        <v>723</v>
      </c>
      <c r="B5066" t="s">
        <v>884</v>
      </c>
      <c r="C5066">
        <v>761100</v>
      </c>
      <c r="D5066" t="s">
        <v>885</v>
      </c>
      <c r="E5066" t="s">
        <v>670</v>
      </c>
      <c r="F5066" t="s">
        <v>670</v>
      </c>
      <c r="G5066" t="str">
        <f t="shared" si="158"/>
        <v>Korea, Rep. to EU27</v>
      </c>
      <c r="H5066">
        <v>2015</v>
      </c>
      <c r="I5066" t="s">
        <v>724</v>
      </c>
      <c r="J5066">
        <v>6</v>
      </c>
      <c r="K5066">
        <v>0.57599999999999996</v>
      </c>
      <c r="L5066" s="1">
        <f t="shared" si="159"/>
        <v>5.7599999999999991E-4</v>
      </c>
    </row>
    <row r="5067" spans="1:12" ht="14.45">
      <c r="A5067" t="s">
        <v>723</v>
      </c>
      <c r="B5067" t="s">
        <v>884</v>
      </c>
      <c r="C5067">
        <v>761100</v>
      </c>
      <c r="D5067" t="s">
        <v>885</v>
      </c>
      <c r="E5067" t="s">
        <v>670</v>
      </c>
      <c r="F5067" t="s">
        <v>670</v>
      </c>
      <c r="G5067" t="str">
        <f t="shared" si="158"/>
        <v>Korea, Rep. to EU27</v>
      </c>
      <c r="H5067">
        <v>2016</v>
      </c>
      <c r="I5067" t="s">
        <v>724</v>
      </c>
      <c r="J5067">
        <v>6</v>
      </c>
      <c r="K5067">
        <v>6.1959999999999997</v>
      </c>
      <c r="L5067" s="1">
        <f t="shared" si="159"/>
        <v>6.1960000000000001E-3</v>
      </c>
    </row>
    <row r="5068" spans="1:12" ht="14.45">
      <c r="A5068" t="s">
        <v>723</v>
      </c>
      <c r="B5068" t="s">
        <v>884</v>
      </c>
      <c r="C5068">
        <v>761100</v>
      </c>
      <c r="D5068" t="s">
        <v>885</v>
      </c>
      <c r="E5068" t="s">
        <v>670</v>
      </c>
      <c r="F5068" t="s">
        <v>670</v>
      </c>
      <c r="G5068" t="str">
        <f t="shared" si="158"/>
        <v>Korea, Rep. to EU27</v>
      </c>
      <c r="H5068">
        <v>2017</v>
      </c>
      <c r="I5068" t="s">
        <v>724</v>
      </c>
      <c r="J5068">
        <v>6</v>
      </c>
      <c r="K5068">
        <v>2.5539999999999998</v>
      </c>
      <c r="L5068" s="1">
        <f t="shared" si="159"/>
        <v>2.5539999999999998E-3</v>
      </c>
    </row>
    <row r="5069" spans="1:12" ht="14.45">
      <c r="A5069" t="s">
        <v>723</v>
      </c>
      <c r="B5069" t="s">
        <v>884</v>
      </c>
      <c r="C5069">
        <v>8405</v>
      </c>
      <c r="D5069" t="s">
        <v>885</v>
      </c>
      <c r="E5069" t="s">
        <v>147</v>
      </c>
      <c r="F5069" t="s">
        <v>292</v>
      </c>
      <c r="G5069" t="str">
        <f t="shared" si="158"/>
        <v>Korea, Rep. to World</v>
      </c>
      <c r="H5069">
        <v>2012</v>
      </c>
      <c r="I5069" t="s">
        <v>724</v>
      </c>
      <c r="J5069">
        <v>6</v>
      </c>
      <c r="K5069">
        <v>19976.629000000001</v>
      </c>
      <c r="L5069" s="1">
        <f t="shared" si="159"/>
        <v>19.976628999999999</v>
      </c>
    </row>
    <row r="5070" spans="1:12" ht="14.45">
      <c r="A5070" t="s">
        <v>723</v>
      </c>
      <c r="B5070" t="s">
        <v>884</v>
      </c>
      <c r="C5070">
        <v>8405</v>
      </c>
      <c r="D5070" t="s">
        <v>885</v>
      </c>
      <c r="E5070" t="s">
        <v>147</v>
      </c>
      <c r="F5070" t="s">
        <v>292</v>
      </c>
      <c r="G5070" t="str">
        <f t="shared" si="158"/>
        <v>Korea, Rep. to World</v>
      </c>
      <c r="H5070">
        <v>2013</v>
      </c>
      <c r="I5070" t="s">
        <v>724</v>
      </c>
      <c r="J5070">
        <v>6</v>
      </c>
      <c r="K5070">
        <v>22509.071</v>
      </c>
      <c r="L5070" s="1">
        <f t="shared" si="159"/>
        <v>22.509070999999999</v>
      </c>
    </row>
    <row r="5071" spans="1:12" ht="14.45">
      <c r="A5071" t="s">
        <v>723</v>
      </c>
      <c r="B5071" t="s">
        <v>884</v>
      </c>
      <c r="C5071">
        <v>8405</v>
      </c>
      <c r="D5071" t="s">
        <v>885</v>
      </c>
      <c r="E5071" t="s">
        <v>147</v>
      </c>
      <c r="F5071" t="s">
        <v>292</v>
      </c>
      <c r="G5071" t="str">
        <f t="shared" si="158"/>
        <v>Korea, Rep. to World</v>
      </c>
      <c r="H5071">
        <v>2014</v>
      </c>
      <c r="I5071" t="s">
        <v>724</v>
      </c>
      <c r="J5071">
        <v>6</v>
      </c>
      <c r="K5071">
        <v>25464.995999999999</v>
      </c>
      <c r="L5071" s="1">
        <f t="shared" si="159"/>
        <v>25.464995999999999</v>
      </c>
    </row>
    <row r="5072" spans="1:12" ht="14.45">
      <c r="A5072" t="s">
        <v>723</v>
      </c>
      <c r="B5072" t="s">
        <v>884</v>
      </c>
      <c r="C5072">
        <v>8405</v>
      </c>
      <c r="D5072" t="s">
        <v>885</v>
      </c>
      <c r="E5072" t="s">
        <v>147</v>
      </c>
      <c r="F5072" t="s">
        <v>292</v>
      </c>
      <c r="G5072" t="str">
        <f t="shared" si="158"/>
        <v>Korea, Rep. to World</v>
      </c>
      <c r="H5072">
        <v>2015</v>
      </c>
      <c r="I5072" t="s">
        <v>724</v>
      </c>
      <c r="J5072">
        <v>6</v>
      </c>
      <c r="K5072">
        <v>25847.752</v>
      </c>
      <c r="L5072" s="1">
        <f t="shared" si="159"/>
        <v>25.847752</v>
      </c>
    </row>
    <row r="5073" spans="1:12" ht="14.45">
      <c r="A5073" t="s">
        <v>723</v>
      </c>
      <c r="B5073" t="s">
        <v>884</v>
      </c>
      <c r="C5073">
        <v>8405</v>
      </c>
      <c r="D5073" t="s">
        <v>885</v>
      </c>
      <c r="E5073" t="s">
        <v>147</v>
      </c>
      <c r="F5073" t="s">
        <v>292</v>
      </c>
      <c r="G5073" t="str">
        <f t="shared" si="158"/>
        <v>Korea, Rep. to World</v>
      </c>
      <c r="H5073">
        <v>2016</v>
      </c>
      <c r="I5073" t="s">
        <v>724</v>
      </c>
      <c r="J5073">
        <v>6</v>
      </c>
      <c r="K5073">
        <v>25356.95</v>
      </c>
      <c r="L5073" s="1">
        <f t="shared" si="159"/>
        <v>25.356950000000001</v>
      </c>
    </row>
    <row r="5074" spans="1:12" ht="14.45">
      <c r="A5074" t="s">
        <v>723</v>
      </c>
      <c r="B5074" t="s">
        <v>884</v>
      </c>
      <c r="C5074">
        <v>8405</v>
      </c>
      <c r="D5074" t="s">
        <v>885</v>
      </c>
      <c r="E5074" t="s">
        <v>147</v>
      </c>
      <c r="F5074" t="s">
        <v>292</v>
      </c>
      <c r="G5074" t="str">
        <f t="shared" si="158"/>
        <v>Korea, Rep. to World</v>
      </c>
      <c r="H5074">
        <v>2017</v>
      </c>
      <c r="I5074" t="s">
        <v>724</v>
      </c>
      <c r="J5074">
        <v>6</v>
      </c>
      <c r="K5074">
        <v>24981.006000000001</v>
      </c>
      <c r="L5074" s="1">
        <f t="shared" si="159"/>
        <v>24.981006000000001</v>
      </c>
    </row>
    <row r="5075" spans="1:12" ht="14.45">
      <c r="A5075" t="s">
        <v>723</v>
      </c>
      <c r="B5075" t="s">
        <v>884</v>
      </c>
      <c r="C5075">
        <v>8405</v>
      </c>
      <c r="D5075" t="s">
        <v>885</v>
      </c>
      <c r="E5075" t="s">
        <v>670</v>
      </c>
      <c r="F5075" t="s">
        <v>670</v>
      </c>
      <c r="G5075" t="str">
        <f t="shared" si="158"/>
        <v>Korea, Rep. to EU27</v>
      </c>
      <c r="H5075">
        <v>2012</v>
      </c>
      <c r="I5075" t="s">
        <v>724</v>
      </c>
      <c r="J5075">
        <v>6</v>
      </c>
      <c r="K5075">
        <v>4407.9440000000004</v>
      </c>
      <c r="L5075" s="1">
        <f t="shared" si="159"/>
        <v>4.4079440000000005</v>
      </c>
    </row>
    <row r="5076" spans="1:12" ht="14.45">
      <c r="A5076" t="s">
        <v>723</v>
      </c>
      <c r="B5076" t="s">
        <v>884</v>
      </c>
      <c r="C5076">
        <v>8405</v>
      </c>
      <c r="D5076" t="s">
        <v>885</v>
      </c>
      <c r="E5076" t="s">
        <v>670</v>
      </c>
      <c r="F5076" t="s">
        <v>670</v>
      </c>
      <c r="G5076" t="str">
        <f t="shared" si="158"/>
        <v>Korea, Rep. to EU27</v>
      </c>
      <c r="H5076">
        <v>2013</v>
      </c>
      <c r="I5076" t="s">
        <v>724</v>
      </c>
      <c r="J5076">
        <v>6</v>
      </c>
      <c r="K5076">
        <v>484.726</v>
      </c>
      <c r="L5076" s="1">
        <f t="shared" si="159"/>
        <v>0.48472599999999999</v>
      </c>
    </row>
    <row r="5077" spans="1:12" ht="14.45">
      <c r="A5077" t="s">
        <v>723</v>
      </c>
      <c r="B5077" t="s">
        <v>884</v>
      </c>
      <c r="C5077">
        <v>8405</v>
      </c>
      <c r="D5077" t="s">
        <v>885</v>
      </c>
      <c r="E5077" t="s">
        <v>670</v>
      </c>
      <c r="F5077" t="s">
        <v>670</v>
      </c>
      <c r="G5077" t="str">
        <f t="shared" si="158"/>
        <v>Korea, Rep. to EU27</v>
      </c>
      <c r="H5077">
        <v>2014</v>
      </c>
      <c r="I5077" t="s">
        <v>724</v>
      </c>
      <c r="J5077">
        <v>6</v>
      </c>
      <c r="K5077">
        <v>2232.3870000000002</v>
      </c>
      <c r="L5077" s="1">
        <f t="shared" si="159"/>
        <v>2.2323870000000001</v>
      </c>
    </row>
    <row r="5078" spans="1:12" ht="14.45">
      <c r="A5078" t="s">
        <v>723</v>
      </c>
      <c r="B5078" t="s">
        <v>884</v>
      </c>
      <c r="C5078">
        <v>8405</v>
      </c>
      <c r="D5078" t="s">
        <v>885</v>
      </c>
      <c r="E5078" t="s">
        <v>670</v>
      </c>
      <c r="F5078" t="s">
        <v>670</v>
      </c>
      <c r="G5078" t="str">
        <f t="shared" si="158"/>
        <v>Korea, Rep. to EU27</v>
      </c>
      <c r="H5078">
        <v>2015</v>
      </c>
      <c r="I5078" t="s">
        <v>724</v>
      </c>
      <c r="J5078">
        <v>6</v>
      </c>
      <c r="K5078">
        <v>1690.077</v>
      </c>
      <c r="L5078" s="1">
        <f t="shared" si="159"/>
        <v>1.6900770000000001</v>
      </c>
    </row>
    <row r="5079" spans="1:12" ht="14.45">
      <c r="A5079" t="s">
        <v>723</v>
      </c>
      <c r="B5079" t="s">
        <v>884</v>
      </c>
      <c r="C5079">
        <v>8405</v>
      </c>
      <c r="D5079" t="s">
        <v>885</v>
      </c>
      <c r="E5079" t="s">
        <v>670</v>
      </c>
      <c r="F5079" t="s">
        <v>670</v>
      </c>
      <c r="G5079" t="str">
        <f t="shared" si="158"/>
        <v>Korea, Rep. to EU27</v>
      </c>
      <c r="H5079">
        <v>2016</v>
      </c>
      <c r="I5079" t="s">
        <v>724</v>
      </c>
      <c r="J5079">
        <v>6</v>
      </c>
      <c r="K5079">
        <v>473.21100000000001</v>
      </c>
      <c r="L5079" s="1">
        <f t="shared" si="159"/>
        <v>0.47321099999999999</v>
      </c>
    </row>
    <row r="5080" spans="1:12" ht="14.45">
      <c r="A5080" t="s">
        <v>723</v>
      </c>
      <c r="B5080" t="s">
        <v>884</v>
      </c>
      <c r="C5080">
        <v>8405</v>
      </c>
      <c r="D5080" t="s">
        <v>885</v>
      </c>
      <c r="E5080" t="s">
        <v>670</v>
      </c>
      <c r="F5080" t="s">
        <v>670</v>
      </c>
      <c r="G5080" t="str">
        <f t="shared" si="158"/>
        <v>Korea, Rep. to EU27</v>
      </c>
      <c r="H5080">
        <v>2017</v>
      </c>
      <c r="I5080" t="s">
        <v>724</v>
      </c>
      <c r="J5080">
        <v>6</v>
      </c>
      <c r="K5080">
        <v>15970.075999999999</v>
      </c>
      <c r="L5080" s="1">
        <f t="shared" si="159"/>
        <v>15.970075999999999</v>
      </c>
    </row>
    <row r="5081" spans="1:12" ht="14.45">
      <c r="A5081" t="s">
        <v>723</v>
      </c>
      <c r="B5081" t="s">
        <v>884</v>
      </c>
      <c r="C5081">
        <v>841931</v>
      </c>
      <c r="D5081" t="s">
        <v>885</v>
      </c>
      <c r="E5081" t="s">
        <v>147</v>
      </c>
      <c r="F5081" t="s">
        <v>292</v>
      </c>
      <c r="G5081" t="str">
        <f t="shared" si="158"/>
        <v>Korea, Rep. to World</v>
      </c>
      <c r="H5081">
        <v>2012</v>
      </c>
      <c r="I5081" t="s">
        <v>724</v>
      </c>
      <c r="J5081">
        <v>6</v>
      </c>
      <c r="K5081">
        <v>10579.351000000001</v>
      </c>
      <c r="L5081" s="1">
        <f t="shared" si="159"/>
        <v>10.579351000000001</v>
      </c>
    </row>
    <row r="5082" spans="1:12" ht="14.45">
      <c r="A5082" t="s">
        <v>723</v>
      </c>
      <c r="B5082" t="s">
        <v>884</v>
      </c>
      <c r="C5082">
        <v>841931</v>
      </c>
      <c r="D5082" t="s">
        <v>885</v>
      </c>
      <c r="E5082" t="s">
        <v>147</v>
      </c>
      <c r="F5082" t="s">
        <v>292</v>
      </c>
      <c r="G5082" t="str">
        <f t="shared" si="158"/>
        <v>Korea, Rep. to World</v>
      </c>
      <c r="H5082">
        <v>2013</v>
      </c>
      <c r="I5082" t="s">
        <v>724</v>
      </c>
      <c r="J5082">
        <v>6</v>
      </c>
      <c r="K5082">
        <v>6509.1149999999998</v>
      </c>
      <c r="L5082" s="1">
        <f t="shared" si="159"/>
        <v>6.5091149999999995</v>
      </c>
    </row>
    <row r="5083" spans="1:12" ht="14.45">
      <c r="A5083" t="s">
        <v>723</v>
      </c>
      <c r="B5083" t="s">
        <v>884</v>
      </c>
      <c r="C5083">
        <v>841931</v>
      </c>
      <c r="D5083" t="s">
        <v>885</v>
      </c>
      <c r="E5083" t="s">
        <v>147</v>
      </c>
      <c r="F5083" t="s">
        <v>292</v>
      </c>
      <c r="G5083" t="str">
        <f t="shared" si="158"/>
        <v>Korea, Rep. to World</v>
      </c>
      <c r="H5083">
        <v>2014</v>
      </c>
      <c r="I5083" t="s">
        <v>724</v>
      </c>
      <c r="J5083">
        <v>6</v>
      </c>
      <c r="K5083">
        <v>8378.4809999999998</v>
      </c>
      <c r="L5083" s="1">
        <f t="shared" si="159"/>
        <v>8.378480999999999</v>
      </c>
    </row>
    <row r="5084" spans="1:12" ht="14.45">
      <c r="A5084" t="s">
        <v>723</v>
      </c>
      <c r="B5084" t="s">
        <v>884</v>
      </c>
      <c r="C5084">
        <v>841931</v>
      </c>
      <c r="D5084" t="s">
        <v>885</v>
      </c>
      <c r="E5084" t="s">
        <v>147</v>
      </c>
      <c r="F5084" t="s">
        <v>292</v>
      </c>
      <c r="G5084" t="str">
        <f t="shared" si="158"/>
        <v>Korea, Rep. to World</v>
      </c>
      <c r="H5084">
        <v>2015</v>
      </c>
      <c r="I5084" t="s">
        <v>724</v>
      </c>
      <c r="J5084">
        <v>6</v>
      </c>
      <c r="K5084">
        <v>6733.3209999999999</v>
      </c>
      <c r="L5084" s="1">
        <f t="shared" si="159"/>
        <v>6.7333210000000001</v>
      </c>
    </row>
    <row r="5085" spans="1:12" ht="14.45">
      <c r="A5085" t="s">
        <v>723</v>
      </c>
      <c r="B5085" t="s">
        <v>884</v>
      </c>
      <c r="C5085">
        <v>841931</v>
      </c>
      <c r="D5085" t="s">
        <v>885</v>
      </c>
      <c r="E5085" t="s">
        <v>147</v>
      </c>
      <c r="F5085" t="s">
        <v>292</v>
      </c>
      <c r="G5085" t="str">
        <f t="shared" si="158"/>
        <v>Korea, Rep. to World</v>
      </c>
      <c r="H5085">
        <v>2016</v>
      </c>
      <c r="I5085" t="s">
        <v>724</v>
      </c>
      <c r="J5085">
        <v>6</v>
      </c>
      <c r="K5085">
        <v>6513.9639999999999</v>
      </c>
      <c r="L5085" s="1">
        <f t="shared" si="159"/>
        <v>6.5139639999999996</v>
      </c>
    </row>
    <row r="5086" spans="1:12" ht="14.45">
      <c r="A5086" t="s">
        <v>723</v>
      </c>
      <c r="B5086" t="s">
        <v>884</v>
      </c>
      <c r="C5086">
        <v>841931</v>
      </c>
      <c r="D5086" t="s">
        <v>885</v>
      </c>
      <c r="E5086" t="s">
        <v>147</v>
      </c>
      <c r="F5086" t="s">
        <v>292</v>
      </c>
      <c r="G5086" t="str">
        <f t="shared" si="158"/>
        <v>Korea, Rep. to World</v>
      </c>
      <c r="H5086">
        <v>2017</v>
      </c>
      <c r="I5086" t="s">
        <v>724</v>
      </c>
      <c r="J5086">
        <v>6</v>
      </c>
      <c r="K5086">
        <v>7153.2479999999996</v>
      </c>
      <c r="L5086" s="1">
        <f t="shared" si="159"/>
        <v>7.1532479999999996</v>
      </c>
    </row>
    <row r="5087" spans="1:12" ht="14.45">
      <c r="A5087" t="s">
        <v>723</v>
      </c>
      <c r="B5087" t="s">
        <v>884</v>
      </c>
      <c r="C5087">
        <v>841931</v>
      </c>
      <c r="D5087" t="s">
        <v>885</v>
      </c>
      <c r="E5087" t="s">
        <v>670</v>
      </c>
      <c r="F5087" t="s">
        <v>670</v>
      </c>
      <c r="G5087" t="str">
        <f t="shared" si="158"/>
        <v>Korea, Rep. to EU27</v>
      </c>
      <c r="H5087">
        <v>2012</v>
      </c>
      <c r="I5087" t="s">
        <v>724</v>
      </c>
      <c r="J5087">
        <v>6</v>
      </c>
      <c r="K5087">
        <v>72.2</v>
      </c>
      <c r="L5087" s="1">
        <f t="shared" si="159"/>
        <v>7.22E-2</v>
      </c>
    </row>
    <row r="5088" spans="1:12" ht="14.45">
      <c r="A5088" t="s">
        <v>723</v>
      </c>
      <c r="B5088" t="s">
        <v>884</v>
      </c>
      <c r="C5088">
        <v>841931</v>
      </c>
      <c r="D5088" t="s">
        <v>885</v>
      </c>
      <c r="E5088" t="s">
        <v>670</v>
      </c>
      <c r="F5088" t="s">
        <v>670</v>
      </c>
      <c r="G5088" t="str">
        <f t="shared" si="158"/>
        <v>Korea, Rep. to EU27</v>
      </c>
      <c r="H5088">
        <v>2013</v>
      </c>
      <c r="I5088" t="s">
        <v>724</v>
      </c>
      <c r="J5088">
        <v>6</v>
      </c>
      <c r="K5088">
        <v>6.0650000000000004</v>
      </c>
      <c r="L5088" s="1">
        <f t="shared" si="159"/>
        <v>6.0650000000000001E-3</v>
      </c>
    </row>
    <row r="5089" spans="1:12" ht="14.45">
      <c r="A5089" t="s">
        <v>723</v>
      </c>
      <c r="B5089" t="s">
        <v>884</v>
      </c>
      <c r="C5089">
        <v>841931</v>
      </c>
      <c r="D5089" t="s">
        <v>885</v>
      </c>
      <c r="E5089" t="s">
        <v>670</v>
      </c>
      <c r="F5089" t="s">
        <v>670</v>
      </c>
      <c r="G5089" t="str">
        <f t="shared" si="158"/>
        <v>Korea, Rep. to EU27</v>
      </c>
      <c r="H5089">
        <v>2014</v>
      </c>
      <c r="I5089" t="s">
        <v>724</v>
      </c>
      <c r="J5089">
        <v>6</v>
      </c>
      <c r="K5089">
        <v>142.524</v>
      </c>
      <c r="L5089" s="1">
        <f t="shared" si="159"/>
        <v>0.14252400000000001</v>
      </c>
    </row>
    <row r="5090" spans="1:12" ht="14.45">
      <c r="A5090" t="s">
        <v>723</v>
      </c>
      <c r="B5090" t="s">
        <v>884</v>
      </c>
      <c r="C5090">
        <v>841931</v>
      </c>
      <c r="D5090" t="s">
        <v>885</v>
      </c>
      <c r="E5090" t="s">
        <v>670</v>
      </c>
      <c r="F5090" t="s">
        <v>670</v>
      </c>
      <c r="G5090" t="str">
        <f t="shared" si="158"/>
        <v>Korea, Rep. to EU27</v>
      </c>
      <c r="H5090">
        <v>2015</v>
      </c>
      <c r="I5090" t="s">
        <v>724</v>
      </c>
      <c r="J5090">
        <v>6</v>
      </c>
      <c r="K5090">
        <v>3.6909999999999998</v>
      </c>
      <c r="L5090" s="1">
        <f t="shared" si="159"/>
        <v>3.6909999999999998E-3</v>
      </c>
    </row>
    <row r="5091" spans="1:12" ht="14.45">
      <c r="A5091" t="s">
        <v>723</v>
      </c>
      <c r="B5091" t="s">
        <v>884</v>
      </c>
      <c r="C5091">
        <v>841931</v>
      </c>
      <c r="D5091" t="s">
        <v>885</v>
      </c>
      <c r="E5091" t="s">
        <v>670</v>
      </c>
      <c r="F5091" t="s">
        <v>670</v>
      </c>
      <c r="G5091" t="str">
        <f t="shared" si="158"/>
        <v>Korea, Rep. to EU27</v>
      </c>
      <c r="H5091">
        <v>2017</v>
      </c>
      <c r="I5091" t="s">
        <v>724</v>
      </c>
      <c r="J5091">
        <v>6</v>
      </c>
      <c r="K5091">
        <v>21.213999999999999</v>
      </c>
      <c r="L5091" s="1">
        <f t="shared" si="159"/>
        <v>2.1214E-2</v>
      </c>
    </row>
    <row r="5092" spans="1:12" ht="14.45">
      <c r="A5092" t="s">
        <v>723</v>
      </c>
      <c r="B5092" t="s">
        <v>884</v>
      </c>
      <c r="C5092">
        <v>841940</v>
      </c>
      <c r="D5092" t="s">
        <v>885</v>
      </c>
      <c r="E5092" t="s">
        <v>147</v>
      </c>
      <c r="F5092" t="s">
        <v>292</v>
      </c>
      <c r="G5092" t="str">
        <f t="shared" si="158"/>
        <v>Korea, Rep. to World</v>
      </c>
      <c r="H5092">
        <v>2012</v>
      </c>
      <c r="I5092" t="s">
        <v>724</v>
      </c>
      <c r="J5092">
        <v>6</v>
      </c>
      <c r="K5092">
        <v>3479.8389999999999</v>
      </c>
      <c r="L5092" s="1">
        <f t="shared" si="159"/>
        <v>3.4798390000000001</v>
      </c>
    </row>
    <row r="5093" spans="1:12" ht="14.45">
      <c r="A5093" t="s">
        <v>723</v>
      </c>
      <c r="B5093" t="s">
        <v>884</v>
      </c>
      <c r="C5093">
        <v>841940</v>
      </c>
      <c r="D5093" t="s">
        <v>885</v>
      </c>
      <c r="E5093" t="s">
        <v>147</v>
      </c>
      <c r="F5093" t="s">
        <v>292</v>
      </c>
      <c r="G5093" t="str">
        <f t="shared" si="158"/>
        <v>Korea, Rep. to World</v>
      </c>
      <c r="H5093">
        <v>2013</v>
      </c>
      <c r="I5093" t="s">
        <v>724</v>
      </c>
      <c r="J5093">
        <v>6</v>
      </c>
      <c r="K5093">
        <v>13265.38</v>
      </c>
      <c r="L5093" s="1">
        <f t="shared" si="159"/>
        <v>13.265379999999999</v>
      </c>
    </row>
    <row r="5094" spans="1:12" ht="14.45">
      <c r="A5094" t="s">
        <v>723</v>
      </c>
      <c r="B5094" t="s">
        <v>884</v>
      </c>
      <c r="C5094">
        <v>841940</v>
      </c>
      <c r="D5094" t="s">
        <v>885</v>
      </c>
      <c r="E5094" t="s">
        <v>147</v>
      </c>
      <c r="F5094" t="s">
        <v>292</v>
      </c>
      <c r="G5094" t="str">
        <f t="shared" si="158"/>
        <v>Korea, Rep. to World</v>
      </c>
      <c r="H5094">
        <v>2014</v>
      </c>
      <c r="I5094" t="s">
        <v>724</v>
      </c>
      <c r="J5094">
        <v>6</v>
      </c>
      <c r="K5094">
        <v>41267.091999999997</v>
      </c>
      <c r="L5094" s="1">
        <f t="shared" si="159"/>
        <v>41.267091999999998</v>
      </c>
    </row>
    <row r="5095" spans="1:12" ht="14.45">
      <c r="A5095" t="s">
        <v>723</v>
      </c>
      <c r="B5095" t="s">
        <v>884</v>
      </c>
      <c r="C5095">
        <v>841940</v>
      </c>
      <c r="D5095" t="s">
        <v>885</v>
      </c>
      <c r="E5095" t="s">
        <v>147</v>
      </c>
      <c r="F5095" t="s">
        <v>292</v>
      </c>
      <c r="G5095" t="str">
        <f t="shared" si="158"/>
        <v>Korea, Rep. to World</v>
      </c>
      <c r="H5095">
        <v>2015</v>
      </c>
      <c r="I5095" t="s">
        <v>724</v>
      </c>
      <c r="J5095">
        <v>6</v>
      </c>
      <c r="K5095">
        <v>92659.394</v>
      </c>
      <c r="L5095" s="1">
        <f t="shared" si="159"/>
        <v>92.659394000000006</v>
      </c>
    </row>
    <row r="5096" spans="1:12" ht="14.45">
      <c r="A5096" t="s">
        <v>723</v>
      </c>
      <c r="B5096" t="s">
        <v>884</v>
      </c>
      <c r="C5096">
        <v>841940</v>
      </c>
      <c r="D5096" t="s">
        <v>885</v>
      </c>
      <c r="E5096" t="s">
        <v>147</v>
      </c>
      <c r="F5096" t="s">
        <v>292</v>
      </c>
      <c r="G5096" t="str">
        <f t="shared" si="158"/>
        <v>Korea, Rep. to World</v>
      </c>
      <c r="H5096">
        <v>2016</v>
      </c>
      <c r="I5096" t="s">
        <v>724</v>
      </c>
      <c r="J5096">
        <v>6</v>
      </c>
      <c r="K5096">
        <v>108602.469</v>
      </c>
      <c r="L5096" s="1">
        <f t="shared" si="159"/>
        <v>108.602469</v>
      </c>
    </row>
    <row r="5097" spans="1:12" ht="14.45">
      <c r="A5097" t="s">
        <v>723</v>
      </c>
      <c r="B5097" t="s">
        <v>884</v>
      </c>
      <c r="C5097">
        <v>841940</v>
      </c>
      <c r="D5097" t="s">
        <v>885</v>
      </c>
      <c r="E5097" t="s">
        <v>147</v>
      </c>
      <c r="F5097" t="s">
        <v>292</v>
      </c>
      <c r="G5097" t="str">
        <f t="shared" si="158"/>
        <v>Korea, Rep. to World</v>
      </c>
      <c r="H5097">
        <v>2017</v>
      </c>
      <c r="I5097" t="s">
        <v>724</v>
      </c>
      <c r="J5097">
        <v>6</v>
      </c>
      <c r="K5097">
        <v>87483.577000000005</v>
      </c>
      <c r="L5097" s="1">
        <f t="shared" si="159"/>
        <v>87.483577000000011</v>
      </c>
    </row>
    <row r="5098" spans="1:12" ht="14.45">
      <c r="A5098" t="s">
        <v>723</v>
      </c>
      <c r="B5098" t="s">
        <v>884</v>
      </c>
      <c r="C5098">
        <v>841940</v>
      </c>
      <c r="D5098" t="s">
        <v>885</v>
      </c>
      <c r="E5098" t="s">
        <v>670</v>
      </c>
      <c r="F5098" t="s">
        <v>670</v>
      </c>
      <c r="G5098" t="str">
        <f t="shared" si="158"/>
        <v>Korea, Rep. to EU27</v>
      </c>
      <c r="H5098">
        <v>2012</v>
      </c>
      <c r="I5098" t="s">
        <v>724</v>
      </c>
      <c r="J5098">
        <v>6</v>
      </c>
      <c r="K5098">
        <v>35.773000000000003</v>
      </c>
      <c r="L5098" s="1">
        <f t="shared" si="159"/>
        <v>3.5773000000000006E-2</v>
      </c>
    </row>
    <row r="5099" spans="1:12" ht="14.45">
      <c r="A5099" t="s">
        <v>723</v>
      </c>
      <c r="B5099" t="s">
        <v>884</v>
      </c>
      <c r="C5099">
        <v>841940</v>
      </c>
      <c r="D5099" t="s">
        <v>885</v>
      </c>
      <c r="E5099" t="s">
        <v>670</v>
      </c>
      <c r="F5099" t="s">
        <v>670</v>
      </c>
      <c r="G5099" t="str">
        <f t="shared" si="158"/>
        <v>Korea, Rep. to EU27</v>
      </c>
      <c r="H5099">
        <v>2013</v>
      </c>
      <c r="I5099" t="s">
        <v>724</v>
      </c>
      <c r="J5099">
        <v>6</v>
      </c>
      <c r="K5099">
        <v>29.102</v>
      </c>
      <c r="L5099" s="1">
        <f t="shared" si="159"/>
        <v>2.9101999999999999E-2</v>
      </c>
    </row>
    <row r="5100" spans="1:12" ht="14.45">
      <c r="A5100" t="s">
        <v>723</v>
      </c>
      <c r="B5100" t="s">
        <v>884</v>
      </c>
      <c r="C5100">
        <v>841940</v>
      </c>
      <c r="D5100" t="s">
        <v>885</v>
      </c>
      <c r="E5100" t="s">
        <v>670</v>
      </c>
      <c r="F5100" t="s">
        <v>670</v>
      </c>
      <c r="G5100" t="str">
        <f t="shared" si="158"/>
        <v>Korea, Rep. to EU27</v>
      </c>
      <c r="H5100">
        <v>2014</v>
      </c>
      <c r="I5100" t="s">
        <v>724</v>
      </c>
      <c r="J5100">
        <v>6</v>
      </c>
      <c r="K5100">
        <v>15.153</v>
      </c>
      <c r="L5100" s="1">
        <f t="shared" si="159"/>
        <v>1.5153E-2</v>
      </c>
    </row>
    <row r="5101" spans="1:12" ht="14.45">
      <c r="A5101" t="s">
        <v>723</v>
      </c>
      <c r="B5101" t="s">
        <v>884</v>
      </c>
      <c r="C5101">
        <v>841940</v>
      </c>
      <c r="D5101" t="s">
        <v>885</v>
      </c>
      <c r="E5101" t="s">
        <v>670</v>
      </c>
      <c r="F5101" t="s">
        <v>670</v>
      </c>
      <c r="G5101" t="str">
        <f t="shared" si="158"/>
        <v>Korea, Rep. to EU27</v>
      </c>
      <c r="H5101">
        <v>2015</v>
      </c>
      <c r="I5101" t="s">
        <v>724</v>
      </c>
      <c r="J5101">
        <v>6</v>
      </c>
      <c r="K5101">
        <v>1816.857</v>
      </c>
      <c r="L5101" s="1">
        <f t="shared" si="159"/>
        <v>1.8168569999999999</v>
      </c>
    </row>
    <row r="5102" spans="1:12" ht="14.45">
      <c r="A5102" t="s">
        <v>723</v>
      </c>
      <c r="B5102" t="s">
        <v>884</v>
      </c>
      <c r="C5102">
        <v>841940</v>
      </c>
      <c r="D5102" t="s">
        <v>885</v>
      </c>
      <c r="E5102" t="s">
        <v>670</v>
      </c>
      <c r="F5102" t="s">
        <v>670</v>
      </c>
      <c r="G5102" t="str">
        <f t="shared" si="158"/>
        <v>Korea, Rep. to EU27</v>
      </c>
      <c r="H5102">
        <v>2016</v>
      </c>
      <c r="I5102" t="s">
        <v>724</v>
      </c>
      <c r="J5102">
        <v>6</v>
      </c>
      <c r="K5102">
        <v>32.161999999999999</v>
      </c>
      <c r="L5102" s="1">
        <f t="shared" si="159"/>
        <v>3.2161999999999996E-2</v>
      </c>
    </row>
    <row r="5103" spans="1:12" ht="14.45">
      <c r="A5103" t="s">
        <v>723</v>
      </c>
      <c r="B5103" t="s">
        <v>884</v>
      </c>
      <c r="C5103">
        <v>841940</v>
      </c>
      <c r="D5103" t="s">
        <v>885</v>
      </c>
      <c r="E5103" t="s">
        <v>670</v>
      </c>
      <c r="F5103" t="s">
        <v>670</v>
      </c>
      <c r="G5103" t="str">
        <f t="shared" si="158"/>
        <v>Korea, Rep. to EU27</v>
      </c>
      <c r="H5103">
        <v>2017</v>
      </c>
      <c r="I5103" t="s">
        <v>724</v>
      </c>
      <c r="J5103">
        <v>6</v>
      </c>
      <c r="K5103">
        <v>45.055999999999997</v>
      </c>
      <c r="L5103" s="1">
        <f t="shared" si="159"/>
        <v>4.5055999999999999E-2</v>
      </c>
    </row>
    <row r="5104" spans="1:12" ht="14.45">
      <c r="A5104" t="s">
        <v>723</v>
      </c>
      <c r="B5104" t="s">
        <v>884</v>
      </c>
      <c r="C5104">
        <v>842129</v>
      </c>
      <c r="D5104" t="s">
        <v>885</v>
      </c>
      <c r="E5104" t="s">
        <v>147</v>
      </c>
      <c r="F5104" t="s">
        <v>292</v>
      </c>
      <c r="G5104" t="str">
        <f t="shared" si="158"/>
        <v>Korea, Rep. to World</v>
      </c>
      <c r="H5104">
        <v>2012</v>
      </c>
      <c r="I5104" t="s">
        <v>724</v>
      </c>
      <c r="J5104">
        <v>6</v>
      </c>
      <c r="K5104">
        <v>60531.7</v>
      </c>
      <c r="L5104" s="1">
        <f t="shared" si="159"/>
        <v>60.531699999999994</v>
      </c>
    </row>
    <row r="5105" spans="1:12" ht="14.45">
      <c r="A5105" t="s">
        <v>723</v>
      </c>
      <c r="B5105" t="s">
        <v>884</v>
      </c>
      <c r="C5105">
        <v>842129</v>
      </c>
      <c r="D5105" t="s">
        <v>885</v>
      </c>
      <c r="E5105" t="s">
        <v>147</v>
      </c>
      <c r="F5105" t="s">
        <v>292</v>
      </c>
      <c r="G5105" t="str">
        <f t="shared" si="158"/>
        <v>Korea, Rep. to World</v>
      </c>
      <c r="H5105">
        <v>2013</v>
      </c>
      <c r="I5105" t="s">
        <v>724</v>
      </c>
      <c r="J5105">
        <v>6</v>
      </c>
      <c r="K5105">
        <v>87970.31</v>
      </c>
      <c r="L5105" s="1">
        <f t="shared" si="159"/>
        <v>87.970309999999998</v>
      </c>
    </row>
    <row r="5106" spans="1:12" ht="14.45">
      <c r="A5106" t="s">
        <v>723</v>
      </c>
      <c r="B5106" t="s">
        <v>884</v>
      </c>
      <c r="C5106">
        <v>842129</v>
      </c>
      <c r="D5106" t="s">
        <v>885</v>
      </c>
      <c r="E5106" t="s">
        <v>147</v>
      </c>
      <c r="F5106" t="s">
        <v>292</v>
      </c>
      <c r="G5106" t="str">
        <f t="shared" si="158"/>
        <v>Korea, Rep. to World</v>
      </c>
      <c r="H5106">
        <v>2014</v>
      </c>
      <c r="I5106" t="s">
        <v>724</v>
      </c>
      <c r="J5106">
        <v>6</v>
      </c>
      <c r="K5106">
        <v>118588.74800000001</v>
      </c>
      <c r="L5106" s="1">
        <f t="shared" si="159"/>
        <v>118.58874800000001</v>
      </c>
    </row>
    <row r="5107" spans="1:12" ht="14.45">
      <c r="A5107" t="s">
        <v>723</v>
      </c>
      <c r="B5107" t="s">
        <v>884</v>
      </c>
      <c r="C5107">
        <v>842129</v>
      </c>
      <c r="D5107" t="s">
        <v>885</v>
      </c>
      <c r="E5107" t="s">
        <v>147</v>
      </c>
      <c r="F5107" t="s">
        <v>292</v>
      </c>
      <c r="G5107" t="str">
        <f t="shared" si="158"/>
        <v>Korea, Rep. to World</v>
      </c>
      <c r="H5107">
        <v>2015</v>
      </c>
      <c r="I5107" t="s">
        <v>724</v>
      </c>
      <c r="J5107">
        <v>6</v>
      </c>
      <c r="K5107">
        <v>125731.697</v>
      </c>
      <c r="L5107" s="1">
        <f t="shared" si="159"/>
        <v>125.731697</v>
      </c>
    </row>
    <row r="5108" spans="1:12" ht="14.45">
      <c r="A5108" t="s">
        <v>723</v>
      </c>
      <c r="B5108" t="s">
        <v>884</v>
      </c>
      <c r="C5108">
        <v>842129</v>
      </c>
      <c r="D5108" t="s">
        <v>885</v>
      </c>
      <c r="E5108" t="s">
        <v>147</v>
      </c>
      <c r="F5108" t="s">
        <v>292</v>
      </c>
      <c r="G5108" t="str">
        <f t="shared" si="158"/>
        <v>Korea, Rep. to World</v>
      </c>
      <c r="H5108">
        <v>2016</v>
      </c>
      <c r="I5108" t="s">
        <v>724</v>
      </c>
      <c r="J5108">
        <v>6</v>
      </c>
      <c r="K5108">
        <v>100360.662</v>
      </c>
      <c r="L5108" s="1">
        <f t="shared" si="159"/>
        <v>100.36066199999999</v>
      </c>
    </row>
    <row r="5109" spans="1:12" ht="14.45">
      <c r="A5109" t="s">
        <v>723</v>
      </c>
      <c r="B5109" t="s">
        <v>884</v>
      </c>
      <c r="C5109">
        <v>842129</v>
      </c>
      <c r="D5109" t="s">
        <v>885</v>
      </c>
      <c r="E5109" t="s">
        <v>147</v>
      </c>
      <c r="F5109" t="s">
        <v>292</v>
      </c>
      <c r="G5109" t="str">
        <f t="shared" si="158"/>
        <v>Korea, Rep. to World</v>
      </c>
      <c r="H5109">
        <v>2017</v>
      </c>
      <c r="I5109" t="s">
        <v>724</v>
      </c>
      <c r="J5109">
        <v>6</v>
      </c>
      <c r="K5109">
        <v>80796.754000000001</v>
      </c>
      <c r="L5109" s="1">
        <f t="shared" si="159"/>
        <v>80.796754000000007</v>
      </c>
    </row>
    <row r="5110" spans="1:12" ht="14.45">
      <c r="A5110" t="s">
        <v>723</v>
      </c>
      <c r="B5110" t="s">
        <v>884</v>
      </c>
      <c r="C5110">
        <v>842129</v>
      </c>
      <c r="D5110" t="s">
        <v>885</v>
      </c>
      <c r="E5110" t="s">
        <v>670</v>
      </c>
      <c r="F5110" t="s">
        <v>670</v>
      </c>
      <c r="G5110" t="str">
        <f t="shared" si="158"/>
        <v>Korea, Rep. to EU27</v>
      </c>
      <c r="H5110">
        <v>2012</v>
      </c>
      <c r="I5110" t="s">
        <v>724</v>
      </c>
      <c r="J5110">
        <v>6</v>
      </c>
      <c r="K5110">
        <v>536.14200000000005</v>
      </c>
      <c r="L5110" s="1">
        <f t="shared" si="159"/>
        <v>0.53614200000000001</v>
      </c>
    </row>
    <row r="5111" spans="1:12" ht="14.45">
      <c r="A5111" t="s">
        <v>723</v>
      </c>
      <c r="B5111" t="s">
        <v>884</v>
      </c>
      <c r="C5111">
        <v>842129</v>
      </c>
      <c r="D5111" t="s">
        <v>885</v>
      </c>
      <c r="E5111" t="s">
        <v>670</v>
      </c>
      <c r="F5111" t="s">
        <v>670</v>
      </c>
      <c r="G5111" t="str">
        <f t="shared" si="158"/>
        <v>Korea, Rep. to EU27</v>
      </c>
      <c r="H5111">
        <v>2013</v>
      </c>
      <c r="I5111" t="s">
        <v>724</v>
      </c>
      <c r="J5111">
        <v>6</v>
      </c>
      <c r="K5111">
        <v>2192.6329999999998</v>
      </c>
      <c r="L5111" s="1">
        <f t="shared" si="159"/>
        <v>2.1926329999999998</v>
      </c>
    </row>
    <row r="5112" spans="1:12" ht="14.45">
      <c r="A5112" t="s">
        <v>723</v>
      </c>
      <c r="B5112" t="s">
        <v>884</v>
      </c>
      <c r="C5112">
        <v>842129</v>
      </c>
      <c r="D5112" t="s">
        <v>885</v>
      </c>
      <c r="E5112" t="s">
        <v>670</v>
      </c>
      <c r="F5112" t="s">
        <v>670</v>
      </c>
      <c r="G5112" t="str">
        <f t="shared" si="158"/>
        <v>Korea, Rep. to EU27</v>
      </c>
      <c r="H5112">
        <v>2014</v>
      </c>
      <c r="I5112" t="s">
        <v>724</v>
      </c>
      <c r="J5112">
        <v>6</v>
      </c>
      <c r="K5112">
        <v>1939.087</v>
      </c>
      <c r="L5112" s="1">
        <f t="shared" si="159"/>
        <v>1.939087</v>
      </c>
    </row>
    <row r="5113" spans="1:12" ht="14.45">
      <c r="A5113" t="s">
        <v>723</v>
      </c>
      <c r="B5113" t="s">
        <v>884</v>
      </c>
      <c r="C5113">
        <v>842129</v>
      </c>
      <c r="D5113" t="s">
        <v>885</v>
      </c>
      <c r="E5113" t="s">
        <v>670</v>
      </c>
      <c r="F5113" t="s">
        <v>670</v>
      </c>
      <c r="G5113" t="str">
        <f t="shared" si="158"/>
        <v>Korea, Rep. to EU27</v>
      </c>
      <c r="H5113">
        <v>2015</v>
      </c>
      <c r="I5113" t="s">
        <v>724</v>
      </c>
      <c r="J5113">
        <v>6</v>
      </c>
      <c r="K5113">
        <v>1835.627</v>
      </c>
      <c r="L5113" s="1">
        <f t="shared" si="159"/>
        <v>1.8356269999999999</v>
      </c>
    </row>
    <row r="5114" spans="1:12" ht="14.45">
      <c r="A5114" t="s">
        <v>723</v>
      </c>
      <c r="B5114" t="s">
        <v>884</v>
      </c>
      <c r="C5114">
        <v>842129</v>
      </c>
      <c r="D5114" t="s">
        <v>885</v>
      </c>
      <c r="E5114" t="s">
        <v>670</v>
      </c>
      <c r="F5114" t="s">
        <v>670</v>
      </c>
      <c r="G5114" t="str">
        <f t="shared" si="158"/>
        <v>Korea, Rep. to EU27</v>
      </c>
      <c r="H5114">
        <v>2016</v>
      </c>
      <c r="I5114" t="s">
        <v>724</v>
      </c>
      <c r="J5114">
        <v>6</v>
      </c>
      <c r="K5114">
        <v>4422.2240000000002</v>
      </c>
      <c r="L5114" s="1">
        <f t="shared" si="159"/>
        <v>4.4222239999999999</v>
      </c>
    </row>
    <row r="5115" spans="1:12" ht="14.45">
      <c r="A5115" t="s">
        <v>723</v>
      </c>
      <c r="B5115" t="s">
        <v>884</v>
      </c>
      <c r="C5115">
        <v>842129</v>
      </c>
      <c r="D5115" t="s">
        <v>885</v>
      </c>
      <c r="E5115" t="s">
        <v>670</v>
      </c>
      <c r="F5115" t="s">
        <v>670</v>
      </c>
      <c r="G5115" t="str">
        <f t="shared" si="158"/>
        <v>Korea, Rep. to EU27</v>
      </c>
      <c r="H5115">
        <v>2017</v>
      </c>
      <c r="I5115" t="s">
        <v>724</v>
      </c>
      <c r="J5115">
        <v>6</v>
      </c>
      <c r="K5115">
        <v>4232.6369999999997</v>
      </c>
      <c r="L5115" s="1">
        <f t="shared" si="159"/>
        <v>4.2326369999999995</v>
      </c>
    </row>
    <row r="5116" spans="1:12" ht="14.45">
      <c r="A5116" t="s">
        <v>723</v>
      </c>
      <c r="B5116" t="s">
        <v>884</v>
      </c>
      <c r="C5116">
        <v>842139</v>
      </c>
      <c r="D5116" t="s">
        <v>885</v>
      </c>
      <c r="E5116" t="s">
        <v>147</v>
      </c>
      <c r="F5116" t="s">
        <v>292</v>
      </c>
      <c r="G5116" t="str">
        <f t="shared" si="158"/>
        <v>Korea, Rep. to World</v>
      </c>
      <c r="H5116">
        <v>2012</v>
      </c>
      <c r="I5116" t="s">
        <v>724</v>
      </c>
      <c r="J5116">
        <v>6</v>
      </c>
      <c r="K5116">
        <v>247151.266</v>
      </c>
      <c r="L5116" s="1">
        <f t="shared" si="159"/>
        <v>247.15126599999999</v>
      </c>
    </row>
    <row r="5117" spans="1:12" ht="14.45">
      <c r="A5117" t="s">
        <v>723</v>
      </c>
      <c r="B5117" t="s">
        <v>884</v>
      </c>
      <c r="C5117">
        <v>842139</v>
      </c>
      <c r="D5117" t="s">
        <v>885</v>
      </c>
      <c r="E5117" t="s">
        <v>147</v>
      </c>
      <c r="F5117" t="s">
        <v>292</v>
      </c>
      <c r="G5117" t="str">
        <f t="shared" si="158"/>
        <v>Korea, Rep. to World</v>
      </c>
      <c r="H5117">
        <v>2013</v>
      </c>
      <c r="I5117" t="s">
        <v>724</v>
      </c>
      <c r="J5117">
        <v>6</v>
      </c>
      <c r="K5117">
        <v>347985.61300000001</v>
      </c>
      <c r="L5117" s="1">
        <f t="shared" si="159"/>
        <v>347.985613</v>
      </c>
    </row>
    <row r="5118" spans="1:12" ht="14.45">
      <c r="A5118" t="s">
        <v>723</v>
      </c>
      <c r="B5118" t="s">
        <v>884</v>
      </c>
      <c r="C5118">
        <v>842139</v>
      </c>
      <c r="D5118" t="s">
        <v>885</v>
      </c>
      <c r="E5118" t="s">
        <v>147</v>
      </c>
      <c r="F5118" t="s">
        <v>292</v>
      </c>
      <c r="G5118" t="str">
        <f t="shared" si="158"/>
        <v>Korea, Rep. to World</v>
      </c>
      <c r="H5118">
        <v>2014</v>
      </c>
      <c r="I5118" t="s">
        <v>724</v>
      </c>
      <c r="J5118">
        <v>6</v>
      </c>
      <c r="K5118">
        <v>374030.92200000002</v>
      </c>
      <c r="L5118" s="1">
        <f t="shared" si="159"/>
        <v>374.03092200000003</v>
      </c>
    </row>
    <row r="5119" spans="1:12" ht="14.45">
      <c r="A5119" t="s">
        <v>723</v>
      </c>
      <c r="B5119" t="s">
        <v>884</v>
      </c>
      <c r="C5119">
        <v>842139</v>
      </c>
      <c r="D5119" t="s">
        <v>885</v>
      </c>
      <c r="E5119" t="s">
        <v>147</v>
      </c>
      <c r="F5119" t="s">
        <v>292</v>
      </c>
      <c r="G5119" t="str">
        <f t="shared" si="158"/>
        <v>Korea, Rep. to World</v>
      </c>
      <c r="H5119">
        <v>2015</v>
      </c>
      <c r="I5119" t="s">
        <v>724</v>
      </c>
      <c r="J5119">
        <v>6</v>
      </c>
      <c r="K5119">
        <v>428744.99</v>
      </c>
      <c r="L5119" s="1">
        <f t="shared" si="159"/>
        <v>428.74498999999997</v>
      </c>
    </row>
    <row r="5120" spans="1:12" ht="14.45">
      <c r="A5120" t="s">
        <v>723</v>
      </c>
      <c r="B5120" t="s">
        <v>884</v>
      </c>
      <c r="C5120">
        <v>842139</v>
      </c>
      <c r="D5120" t="s">
        <v>885</v>
      </c>
      <c r="E5120" t="s">
        <v>147</v>
      </c>
      <c r="F5120" t="s">
        <v>292</v>
      </c>
      <c r="G5120" t="str">
        <f t="shared" si="158"/>
        <v>Korea, Rep. to World</v>
      </c>
      <c r="H5120">
        <v>2016</v>
      </c>
      <c r="I5120" t="s">
        <v>724</v>
      </c>
      <c r="J5120">
        <v>6</v>
      </c>
      <c r="K5120">
        <v>386142.04599999997</v>
      </c>
      <c r="L5120" s="1">
        <f t="shared" si="159"/>
        <v>386.14204599999999</v>
      </c>
    </row>
    <row r="5121" spans="1:12" ht="14.45">
      <c r="A5121" t="s">
        <v>723</v>
      </c>
      <c r="B5121" t="s">
        <v>884</v>
      </c>
      <c r="C5121">
        <v>842139</v>
      </c>
      <c r="D5121" t="s">
        <v>885</v>
      </c>
      <c r="E5121" t="s">
        <v>147</v>
      </c>
      <c r="F5121" t="s">
        <v>292</v>
      </c>
      <c r="G5121" t="str">
        <f t="shared" si="158"/>
        <v>Korea, Rep. to World</v>
      </c>
      <c r="H5121">
        <v>2017</v>
      </c>
      <c r="I5121" t="s">
        <v>724</v>
      </c>
      <c r="J5121">
        <v>6</v>
      </c>
      <c r="K5121">
        <v>450823.02299999999</v>
      </c>
      <c r="L5121" s="1">
        <f t="shared" si="159"/>
        <v>450.82302299999998</v>
      </c>
    </row>
    <row r="5122" spans="1:12" ht="14.45">
      <c r="A5122" t="s">
        <v>723</v>
      </c>
      <c r="B5122" t="s">
        <v>884</v>
      </c>
      <c r="C5122">
        <v>842139</v>
      </c>
      <c r="D5122" t="s">
        <v>885</v>
      </c>
      <c r="E5122" t="s">
        <v>670</v>
      </c>
      <c r="F5122" t="s">
        <v>670</v>
      </c>
      <c r="G5122" t="str">
        <f t="shared" si="158"/>
        <v>Korea, Rep. to EU27</v>
      </c>
      <c r="H5122">
        <v>2012</v>
      </c>
      <c r="I5122" t="s">
        <v>724</v>
      </c>
      <c r="J5122">
        <v>6</v>
      </c>
      <c r="K5122">
        <v>16258.518</v>
      </c>
      <c r="L5122" s="1">
        <f t="shared" si="159"/>
        <v>16.258517999999999</v>
      </c>
    </row>
    <row r="5123" spans="1:12" ht="14.45">
      <c r="A5123" t="s">
        <v>723</v>
      </c>
      <c r="B5123" t="s">
        <v>884</v>
      </c>
      <c r="C5123">
        <v>842139</v>
      </c>
      <c r="D5123" t="s">
        <v>885</v>
      </c>
      <c r="E5123" t="s">
        <v>670</v>
      </c>
      <c r="F5123" t="s">
        <v>670</v>
      </c>
      <c r="G5123" t="str">
        <f t="shared" si="158"/>
        <v>Korea, Rep. to EU27</v>
      </c>
      <c r="H5123">
        <v>2013</v>
      </c>
      <c r="I5123" t="s">
        <v>724</v>
      </c>
      <c r="J5123">
        <v>6</v>
      </c>
      <c r="K5123">
        <v>24425.154999999999</v>
      </c>
      <c r="L5123" s="1">
        <f t="shared" si="159"/>
        <v>24.425155</v>
      </c>
    </row>
    <row r="5124" spans="1:12" ht="14.45">
      <c r="A5124" t="s">
        <v>723</v>
      </c>
      <c r="B5124" t="s">
        <v>884</v>
      </c>
      <c r="C5124">
        <v>842139</v>
      </c>
      <c r="D5124" t="s">
        <v>885</v>
      </c>
      <c r="E5124" t="s">
        <v>670</v>
      </c>
      <c r="F5124" t="s">
        <v>670</v>
      </c>
      <c r="G5124" t="str">
        <f t="shared" si="158"/>
        <v>Korea, Rep. to EU27</v>
      </c>
      <c r="H5124">
        <v>2014</v>
      </c>
      <c r="I5124" t="s">
        <v>724</v>
      </c>
      <c r="J5124">
        <v>6</v>
      </c>
      <c r="K5124">
        <v>35231.678</v>
      </c>
      <c r="L5124" s="1">
        <f t="shared" si="159"/>
        <v>35.231678000000002</v>
      </c>
    </row>
    <row r="5125" spans="1:12" ht="14.45">
      <c r="A5125" t="s">
        <v>723</v>
      </c>
      <c r="B5125" t="s">
        <v>884</v>
      </c>
      <c r="C5125">
        <v>842139</v>
      </c>
      <c r="D5125" t="s">
        <v>885</v>
      </c>
      <c r="E5125" t="s">
        <v>670</v>
      </c>
      <c r="F5125" t="s">
        <v>670</v>
      </c>
      <c r="G5125" t="str">
        <f t="shared" si="158"/>
        <v>Korea, Rep. to EU27</v>
      </c>
      <c r="H5125">
        <v>2015</v>
      </c>
      <c r="I5125" t="s">
        <v>724</v>
      </c>
      <c r="J5125">
        <v>6</v>
      </c>
      <c r="K5125">
        <v>54374.868000000002</v>
      </c>
      <c r="L5125" s="1">
        <f t="shared" si="159"/>
        <v>54.374867999999999</v>
      </c>
    </row>
    <row r="5126" spans="1:12" ht="14.45">
      <c r="A5126" t="s">
        <v>723</v>
      </c>
      <c r="B5126" t="s">
        <v>884</v>
      </c>
      <c r="C5126">
        <v>842139</v>
      </c>
      <c r="D5126" t="s">
        <v>885</v>
      </c>
      <c r="E5126" t="s">
        <v>670</v>
      </c>
      <c r="F5126" t="s">
        <v>670</v>
      </c>
      <c r="G5126" t="str">
        <f t="shared" si="158"/>
        <v>Korea, Rep. to EU27</v>
      </c>
      <c r="H5126">
        <v>2016</v>
      </c>
      <c r="I5126" t="s">
        <v>724</v>
      </c>
      <c r="J5126">
        <v>6</v>
      </c>
      <c r="K5126">
        <v>60047.392999999996</v>
      </c>
      <c r="L5126" s="1">
        <f t="shared" si="159"/>
        <v>60.047393</v>
      </c>
    </row>
    <row r="5127" spans="1:12" ht="14.45">
      <c r="A5127" t="s">
        <v>723</v>
      </c>
      <c r="B5127" t="s">
        <v>884</v>
      </c>
      <c r="C5127">
        <v>842139</v>
      </c>
      <c r="D5127" t="s">
        <v>885</v>
      </c>
      <c r="E5127" t="s">
        <v>670</v>
      </c>
      <c r="F5127" t="s">
        <v>670</v>
      </c>
      <c r="G5127" t="str">
        <f t="shared" si="158"/>
        <v>Korea, Rep. to EU27</v>
      </c>
      <c r="H5127">
        <v>2017</v>
      </c>
      <c r="I5127" t="s">
        <v>724</v>
      </c>
      <c r="J5127">
        <v>6</v>
      </c>
      <c r="K5127">
        <v>47104.038</v>
      </c>
      <c r="L5127" s="1">
        <f t="shared" si="159"/>
        <v>47.104038000000003</v>
      </c>
    </row>
    <row r="5128" spans="1:12" ht="14.45">
      <c r="A5128" t="s">
        <v>723</v>
      </c>
      <c r="B5128" t="s">
        <v>884</v>
      </c>
      <c r="C5128">
        <v>847989</v>
      </c>
      <c r="D5128" t="s">
        <v>885</v>
      </c>
      <c r="E5128" t="s">
        <v>147</v>
      </c>
      <c r="F5128" t="s">
        <v>292</v>
      </c>
      <c r="G5128" t="str">
        <f t="shared" si="158"/>
        <v>Korea, Rep. to World</v>
      </c>
      <c r="H5128">
        <v>2012</v>
      </c>
      <c r="I5128" t="s">
        <v>724</v>
      </c>
      <c r="J5128">
        <v>6</v>
      </c>
      <c r="K5128">
        <v>2885058.38</v>
      </c>
      <c r="L5128" s="1">
        <f t="shared" si="159"/>
        <v>2885.0583799999999</v>
      </c>
    </row>
    <row r="5129" spans="1:12" ht="14.45">
      <c r="A5129" t="s">
        <v>723</v>
      </c>
      <c r="B5129" t="s">
        <v>884</v>
      </c>
      <c r="C5129">
        <v>847989</v>
      </c>
      <c r="D5129" t="s">
        <v>885</v>
      </c>
      <c r="E5129" t="s">
        <v>147</v>
      </c>
      <c r="F5129" t="s">
        <v>292</v>
      </c>
      <c r="G5129" t="str">
        <f t="shared" ref="G5129:G5192" si="160">CONCATENATE(D5129, " to ", F5129)</f>
        <v>Korea, Rep. to World</v>
      </c>
      <c r="H5129">
        <v>2013</v>
      </c>
      <c r="I5129" t="s">
        <v>724</v>
      </c>
      <c r="J5129">
        <v>6</v>
      </c>
      <c r="K5129">
        <v>2905947.6949999998</v>
      </c>
      <c r="L5129" s="1">
        <f t="shared" ref="L5129:L5192" si="161">K5129/1000</f>
        <v>2905.9476949999998</v>
      </c>
    </row>
    <row r="5130" spans="1:12" ht="14.45">
      <c r="A5130" t="s">
        <v>723</v>
      </c>
      <c r="B5130" t="s">
        <v>884</v>
      </c>
      <c r="C5130">
        <v>847989</v>
      </c>
      <c r="D5130" t="s">
        <v>885</v>
      </c>
      <c r="E5130" t="s">
        <v>147</v>
      </c>
      <c r="F5130" t="s">
        <v>292</v>
      </c>
      <c r="G5130" t="str">
        <f t="shared" si="160"/>
        <v>Korea, Rep. to World</v>
      </c>
      <c r="H5130">
        <v>2014</v>
      </c>
      <c r="I5130" t="s">
        <v>724</v>
      </c>
      <c r="J5130">
        <v>6</v>
      </c>
      <c r="K5130">
        <v>2735340.8859999999</v>
      </c>
      <c r="L5130" s="1">
        <f t="shared" si="161"/>
        <v>2735.340886</v>
      </c>
    </row>
    <row r="5131" spans="1:12" ht="14.45">
      <c r="A5131" t="s">
        <v>723</v>
      </c>
      <c r="B5131" t="s">
        <v>884</v>
      </c>
      <c r="C5131">
        <v>847989</v>
      </c>
      <c r="D5131" t="s">
        <v>885</v>
      </c>
      <c r="E5131" t="s">
        <v>147</v>
      </c>
      <c r="F5131" t="s">
        <v>292</v>
      </c>
      <c r="G5131" t="str">
        <f t="shared" si="160"/>
        <v>Korea, Rep. to World</v>
      </c>
      <c r="H5131">
        <v>2015</v>
      </c>
      <c r="I5131" t="s">
        <v>724</v>
      </c>
      <c r="J5131">
        <v>6</v>
      </c>
      <c r="K5131">
        <v>2968402.4619999998</v>
      </c>
      <c r="L5131" s="1">
        <f t="shared" si="161"/>
        <v>2968.402462</v>
      </c>
    </row>
    <row r="5132" spans="1:12" ht="14.45">
      <c r="A5132" t="s">
        <v>723</v>
      </c>
      <c r="B5132" t="s">
        <v>884</v>
      </c>
      <c r="C5132">
        <v>847989</v>
      </c>
      <c r="D5132" t="s">
        <v>885</v>
      </c>
      <c r="E5132" t="s">
        <v>147</v>
      </c>
      <c r="F5132" t="s">
        <v>292</v>
      </c>
      <c r="G5132" t="str">
        <f t="shared" si="160"/>
        <v>Korea, Rep. to World</v>
      </c>
      <c r="H5132">
        <v>2016</v>
      </c>
      <c r="I5132" t="s">
        <v>724</v>
      </c>
      <c r="J5132">
        <v>6</v>
      </c>
      <c r="K5132">
        <v>2867725.835</v>
      </c>
      <c r="L5132" s="1">
        <f t="shared" si="161"/>
        <v>2867.7258350000002</v>
      </c>
    </row>
    <row r="5133" spans="1:12" ht="14.45">
      <c r="A5133" t="s">
        <v>723</v>
      </c>
      <c r="B5133" t="s">
        <v>884</v>
      </c>
      <c r="C5133">
        <v>847989</v>
      </c>
      <c r="D5133" t="s">
        <v>885</v>
      </c>
      <c r="E5133" t="s">
        <v>147</v>
      </c>
      <c r="F5133" t="s">
        <v>292</v>
      </c>
      <c r="G5133" t="str">
        <f t="shared" si="160"/>
        <v>Korea, Rep. to World</v>
      </c>
      <c r="H5133">
        <v>2017</v>
      </c>
      <c r="I5133" t="s">
        <v>724</v>
      </c>
      <c r="J5133">
        <v>6</v>
      </c>
      <c r="K5133">
        <v>4006456.8739999998</v>
      </c>
      <c r="L5133" s="1">
        <f t="shared" si="161"/>
        <v>4006.456874</v>
      </c>
    </row>
    <row r="5134" spans="1:12" ht="14.45">
      <c r="A5134" t="s">
        <v>723</v>
      </c>
      <c r="B5134" t="s">
        <v>884</v>
      </c>
      <c r="C5134">
        <v>847989</v>
      </c>
      <c r="D5134" t="s">
        <v>885</v>
      </c>
      <c r="E5134" t="s">
        <v>670</v>
      </c>
      <c r="F5134" t="s">
        <v>670</v>
      </c>
      <c r="G5134" t="str">
        <f t="shared" si="160"/>
        <v>Korea, Rep. to EU27</v>
      </c>
      <c r="H5134">
        <v>2012</v>
      </c>
      <c r="I5134" t="s">
        <v>724</v>
      </c>
      <c r="J5134">
        <v>6</v>
      </c>
      <c r="K5134">
        <v>127744.23299999999</v>
      </c>
      <c r="L5134" s="1">
        <f t="shared" si="161"/>
        <v>127.74423299999999</v>
      </c>
    </row>
    <row r="5135" spans="1:12" ht="14.45">
      <c r="A5135" t="s">
        <v>723</v>
      </c>
      <c r="B5135" t="s">
        <v>884</v>
      </c>
      <c r="C5135">
        <v>847989</v>
      </c>
      <c r="D5135" t="s">
        <v>885</v>
      </c>
      <c r="E5135" t="s">
        <v>670</v>
      </c>
      <c r="F5135" t="s">
        <v>670</v>
      </c>
      <c r="G5135" t="str">
        <f t="shared" si="160"/>
        <v>Korea, Rep. to EU27</v>
      </c>
      <c r="H5135">
        <v>2013</v>
      </c>
      <c r="I5135" t="s">
        <v>724</v>
      </c>
      <c r="J5135">
        <v>6</v>
      </c>
      <c r="K5135">
        <v>102324.58199999999</v>
      </c>
      <c r="L5135" s="1">
        <f t="shared" si="161"/>
        <v>102.32458199999999</v>
      </c>
    </row>
    <row r="5136" spans="1:12" ht="14.45">
      <c r="A5136" t="s">
        <v>723</v>
      </c>
      <c r="B5136" t="s">
        <v>884</v>
      </c>
      <c r="C5136">
        <v>847989</v>
      </c>
      <c r="D5136" t="s">
        <v>885</v>
      </c>
      <c r="E5136" t="s">
        <v>670</v>
      </c>
      <c r="F5136" t="s">
        <v>670</v>
      </c>
      <c r="G5136" t="str">
        <f t="shared" si="160"/>
        <v>Korea, Rep. to EU27</v>
      </c>
      <c r="H5136">
        <v>2014</v>
      </c>
      <c r="I5136" t="s">
        <v>724</v>
      </c>
      <c r="J5136">
        <v>6</v>
      </c>
      <c r="K5136">
        <v>177037.57699999999</v>
      </c>
      <c r="L5136" s="1">
        <f t="shared" si="161"/>
        <v>177.037577</v>
      </c>
    </row>
    <row r="5137" spans="1:12" ht="14.45">
      <c r="A5137" t="s">
        <v>723</v>
      </c>
      <c r="B5137" t="s">
        <v>884</v>
      </c>
      <c r="C5137">
        <v>847989</v>
      </c>
      <c r="D5137" t="s">
        <v>885</v>
      </c>
      <c r="E5137" t="s">
        <v>670</v>
      </c>
      <c r="F5137" t="s">
        <v>670</v>
      </c>
      <c r="G5137" t="str">
        <f t="shared" si="160"/>
        <v>Korea, Rep. to EU27</v>
      </c>
      <c r="H5137">
        <v>2015</v>
      </c>
      <c r="I5137" t="s">
        <v>724</v>
      </c>
      <c r="J5137">
        <v>6</v>
      </c>
      <c r="K5137">
        <v>141326.33799999999</v>
      </c>
      <c r="L5137" s="1">
        <f t="shared" si="161"/>
        <v>141.32633799999999</v>
      </c>
    </row>
    <row r="5138" spans="1:12" ht="14.45">
      <c r="A5138" t="s">
        <v>723</v>
      </c>
      <c r="B5138" t="s">
        <v>884</v>
      </c>
      <c r="C5138">
        <v>847989</v>
      </c>
      <c r="D5138" t="s">
        <v>885</v>
      </c>
      <c r="E5138" t="s">
        <v>670</v>
      </c>
      <c r="F5138" t="s">
        <v>670</v>
      </c>
      <c r="G5138" t="str">
        <f t="shared" si="160"/>
        <v>Korea, Rep. to EU27</v>
      </c>
      <c r="H5138">
        <v>2016</v>
      </c>
      <c r="I5138" t="s">
        <v>724</v>
      </c>
      <c r="J5138">
        <v>6</v>
      </c>
      <c r="K5138">
        <v>206542.462</v>
      </c>
      <c r="L5138" s="1">
        <f t="shared" si="161"/>
        <v>206.542462</v>
      </c>
    </row>
    <row r="5139" spans="1:12" ht="14.45">
      <c r="A5139" t="s">
        <v>723</v>
      </c>
      <c r="B5139" t="s">
        <v>884</v>
      </c>
      <c r="C5139">
        <v>847989</v>
      </c>
      <c r="D5139" t="s">
        <v>885</v>
      </c>
      <c r="E5139" t="s">
        <v>670</v>
      </c>
      <c r="F5139" t="s">
        <v>670</v>
      </c>
      <c r="G5139" t="str">
        <f t="shared" si="160"/>
        <v>Korea, Rep. to EU27</v>
      </c>
      <c r="H5139">
        <v>2017</v>
      </c>
      <c r="I5139" t="s">
        <v>724</v>
      </c>
      <c r="J5139">
        <v>6</v>
      </c>
      <c r="K5139">
        <v>261407.67800000001</v>
      </c>
      <c r="L5139" s="1">
        <f t="shared" si="161"/>
        <v>261.40767800000003</v>
      </c>
    </row>
    <row r="5140" spans="1:12" ht="14.45">
      <c r="A5140" t="s">
        <v>723</v>
      </c>
      <c r="B5140" t="s">
        <v>886</v>
      </c>
      <c r="C5140">
        <v>730900</v>
      </c>
      <c r="D5140" t="s">
        <v>887</v>
      </c>
      <c r="E5140" t="s">
        <v>147</v>
      </c>
      <c r="F5140" t="s">
        <v>292</v>
      </c>
      <c r="G5140" t="str">
        <f t="shared" si="160"/>
        <v>Kuwait to World</v>
      </c>
      <c r="H5140">
        <v>2013</v>
      </c>
      <c r="I5140" t="s">
        <v>724</v>
      </c>
      <c r="J5140">
        <v>6</v>
      </c>
      <c r="K5140">
        <v>3151.3310000000001</v>
      </c>
      <c r="L5140" s="1">
        <f t="shared" si="161"/>
        <v>3.1513310000000003</v>
      </c>
    </row>
    <row r="5141" spans="1:12" ht="14.45">
      <c r="A5141" t="s">
        <v>723</v>
      </c>
      <c r="B5141" t="s">
        <v>886</v>
      </c>
      <c r="C5141">
        <v>730900</v>
      </c>
      <c r="D5141" t="s">
        <v>887</v>
      </c>
      <c r="E5141" t="s">
        <v>147</v>
      </c>
      <c r="F5141" t="s">
        <v>292</v>
      </c>
      <c r="G5141" t="str">
        <f t="shared" si="160"/>
        <v>Kuwait to World</v>
      </c>
      <c r="H5141">
        <v>2014</v>
      </c>
      <c r="I5141" t="s">
        <v>724</v>
      </c>
      <c r="J5141">
        <v>6</v>
      </c>
      <c r="K5141">
        <v>511.80599999999998</v>
      </c>
      <c r="L5141" s="1">
        <f t="shared" si="161"/>
        <v>0.51180599999999998</v>
      </c>
    </row>
    <row r="5142" spans="1:12" ht="14.45">
      <c r="A5142" t="s">
        <v>723</v>
      </c>
      <c r="B5142" t="s">
        <v>886</v>
      </c>
      <c r="C5142">
        <v>730900</v>
      </c>
      <c r="D5142" t="s">
        <v>887</v>
      </c>
      <c r="E5142" t="s">
        <v>147</v>
      </c>
      <c r="F5142" t="s">
        <v>292</v>
      </c>
      <c r="G5142" t="str">
        <f t="shared" si="160"/>
        <v>Kuwait to World</v>
      </c>
      <c r="H5142">
        <v>2015</v>
      </c>
      <c r="I5142" t="s">
        <v>724</v>
      </c>
      <c r="J5142">
        <v>6</v>
      </c>
      <c r="K5142">
        <v>698.41300000000001</v>
      </c>
      <c r="L5142" s="1">
        <f t="shared" si="161"/>
        <v>0.69841300000000006</v>
      </c>
    </row>
    <row r="5143" spans="1:12" ht="14.45">
      <c r="A5143" t="s">
        <v>723</v>
      </c>
      <c r="B5143" t="s">
        <v>886</v>
      </c>
      <c r="C5143">
        <v>730900</v>
      </c>
      <c r="D5143" t="s">
        <v>887</v>
      </c>
      <c r="E5143" t="s">
        <v>147</v>
      </c>
      <c r="F5143" t="s">
        <v>292</v>
      </c>
      <c r="G5143" t="str">
        <f t="shared" si="160"/>
        <v>Kuwait to World</v>
      </c>
      <c r="H5143">
        <v>2016</v>
      </c>
      <c r="I5143" t="s">
        <v>724</v>
      </c>
      <c r="J5143">
        <v>6</v>
      </c>
      <c r="K5143">
        <v>1098.7529999999999</v>
      </c>
      <c r="L5143" s="1">
        <f t="shared" si="161"/>
        <v>1.0987529999999999</v>
      </c>
    </row>
    <row r="5144" spans="1:12" ht="14.45">
      <c r="A5144" t="s">
        <v>723</v>
      </c>
      <c r="B5144" t="s">
        <v>886</v>
      </c>
      <c r="C5144">
        <v>730900</v>
      </c>
      <c r="D5144" t="s">
        <v>887</v>
      </c>
      <c r="E5144" t="s">
        <v>147</v>
      </c>
      <c r="F5144" t="s">
        <v>292</v>
      </c>
      <c r="G5144" t="str">
        <f t="shared" si="160"/>
        <v>Kuwait to World</v>
      </c>
      <c r="H5144">
        <v>2017</v>
      </c>
      <c r="I5144" t="s">
        <v>724</v>
      </c>
      <c r="J5144">
        <v>6</v>
      </c>
      <c r="K5144">
        <v>955.97900000000004</v>
      </c>
      <c r="L5144" s="1">
        <f t="shared" si="161"/>
        <v>0.95597900000000002</v>
      </c>
    </row>
    <row r="5145" spans="1:12" ht="14.45">
      <c r="A5145" t="s">
        <v>723</v>
      </c>
      <c r="B5145" t="s">
        <v>886</v>
      </c>
      <c r="C5145">
        <v>730900</v>
      </c>
      <c r="D5145" t="s">
        <v>887</v>
      </c>
      <c r="E5145" t="s">
        <v>670</v>
      </c>
      <c r="F5145" t="s">
        <v>670</v>
      </c>
      <c r="G5145" t="str">
        <f t="shared" si="160"/>
        <v>Kuwait to EU27</v>
      </c>
      <c r="H5145">
        <v>2013</v>
      </c>
      <c r="I5145" t="s">
        <v>724</v>
      </c>
      <c r="J5145">
        <v>6</v>
      </c>
      <c r="K5145">
        <v>50.697000000000003</v>
      </c>
      <c r="L5145" s="1">
        <f t="shared" si="161"/>
        <v>5.0697000000000006E-2</v>
      </c>
    </row>
    <row r="5146" spans="1:12" ht="14.45">
      <c r="A5146" t="s">
        <v>723</v>
      </c>
      <c r="B5146" t="s">
        <v>886</v>
      </c>
      <c r="C5146">
        <v>730900</v>
      </c>
      <c r="D5146" t="s">
        <v>887</v>
      </c>
      <c r="E5146" t="s">
        <v>670</v>
      </c>
      <c r="F5146" t="s">
        <v>670</v>
      </c>
      <c r="G5146" t="str">
        <f t="shared" si="160"/>
        <v>Kuwait to EU27</v>
      </c>
      <c r="H5146">
        <v>2014</v>
      </c>
      <c r="I5146" t="s">
        <v>724</v>
      </c>
      <c r="J5146">
        <v>6</v>
      </c>
      <c r="K5146">
        <v>0</v>
      </c>
      <c r="L5146" s="1">
        <f t="shared" si="161"/>
        <v>0</v>
      </c>
    </row>
    <row r="5147" spans="1:12" ht="14.45">
      <c r="A5147" t="s">
        <v>723</v>
      </c>
      <c r="B5147" t="s">
        <v>886</v>
      </c>
      <c r="C5147">
        <v>730900</v>
      </c>
      <c r="D5147" t="s">
        <v>887</v>
      </c>
      <c r="E5147" t="s">
        <v>670</v>
      </c>
      <c r="F5147" t="s">
        <v>670</v>
      </c>
      <c r="G5147" t="str">
        <f t="shared" si="160"/>
        <v>Kuwait to EU27</v>
      </c>
      <c r="H5147">
        <v>2015</v>
      </c>
      <c r="I5147" t="s">
        <v>724</v>
      </c>
      <c r="J5147">
        <v>6</v>
      </c>
      <c r="K5147">
        <v>19.555</v>
      </c>
      <c r="L5147" s="1">
        <f t="shared" si="161"/>
        <v>1.9554999999999999E-2</v>
      </c>
    </row>
    <row r="5148" spans="1:12" ht="14.45">
      <c r="A5148" t="s">
        <v>723</v>
      </c>
      <c r="B5148" t="s">
        <v>886</v>
      </c>
      <c r="C5148">
        <v>730900</v>
      </c>
      <c r="D5148" t="s">
        <v>887</v>
      </c>
      <c r="E5148" t="s">
        <v>670</v>
      </c>
      <c r="F5148" t="s">
        <v>670</v>
      </c>
      <c r="G5148" t="str">
        <f t="shared" si="160"/>
        <v>Kuwait to EU27</v>
      </c>
      <c r="H5148">
        <v>2016</v>
      </c>
      <c r="I5148" t="s">
        <v>724</v>
      </c>
      <c r="J5148">
        <v>6</v>
      </c>
      <c r="K5148">
        <v>9.8179999999999996</v>
      </c>
      <c r="L5148" s="1">
        <f t="shared" si="161"/>
        <v>9.8180000000000003E-3</v>
      </c>
    </row>
    <row r="5149" spans="1:12" ht="14.45">
      <c r="A5149" t="s">
        <v>723</v>
      </c>
      <c r="B5149" t="s">
        <v>886</v>
      </c>
      <c r="C5149">
        <v>730900</v>
      </c>
      <c r="D5149" t="s">
        <v>887</v>
      </c>
      <c r="E5149" t="s">
        <v>670</v>
      </c>
      <c r="F5149" t="s">
        <v>670</v>
      </c>
      <c r="G5149" t="str">
        <f t="shared" si="160"/>
        <v>Kuwait to EU27</v>
      </c>
      <c r="H5149">
        <v>2017</v>
      </c>
      <c r="I5149" t="s">
        <v>724</v>
      </c>
      <c r="J5149">
        <v>6</v>
      </c>
      <c r="K5149">
        <v>16.763000000000002</v>
      </c>
      <c r="L5149" s="1">
        <f t="shared" si="161"/>
        <v>1.6763E-2</v>
      </c>
    </row>
    <row r="5150" spans="1:12" ht="14.45">
      <c r="A5150" t="s">
        <v>723</v>
      </c>
      <c r="B5150" t="s">
        <v>886</v>
      </c>
      <c r="C5150">
        <v>741999</v>
      </c>
      <c r="D5150" t="s">
        <v>887</v>
      </c>
      <c r="E5150" t="s">
        <v>147</v>
      </c>
      <c r="F5150" t="s">
        <v>292</v>
      </c>
      <c r="G5150" t="str">
        <f t="shared" si="160"/>
        <v>Kuwait to World</v>
      </c>
      <c r="H5150">
        <v>2013</v>
      </c>
      <c r="I5150" t="s">
        <v>724</v>
      </c>
      <c r="J5150">
        <v>6</v>
      </c>
      <c r="K5150">
        <v>145.68899999999999</v>
      </c>
      <c r="L5150" s="1">
        <f t="shared" si="161"/>
        <v>0.14568899999999999</v>
      </c>
    </row>
    <row r="5151" spans="1:12" ht="14.45">
      <c r="A5151" t="s">
        <v>723</v>
      </c>
      <c r="B5151" t="s">
        <v>886</v>
      </c>
      <c r="C5151">
        <v>741999</v>
      </c>
      <c r="D5151" t="s">
        <v>887</v>
      </c>
      <c r="E5151" t="s">
        <v>147</v>
      </c>
      <c r="F5151" t="s">
        <v>292</v>
      </c>
      <c r="G5151" t="str">
        <f t="shared" si="160"/>
        <v>Kuwait to World</v>
      </c>
      <c r="H5151">
        <v>2014</v>
      </c>
      <c r="I5151" t="s">
        <v>724</v>
      </c>
      <c r="J5151">
        <v>6</v>
      </c>
      <c r="K5151">
        <v>0</v>
      </c>
      <c r="L5151" s="1">
        <f t="shared" si="161"/>
        <v>0</v>
      </c>
    </row>
    <row r="5152" spans="1:12" ht="14.45">
      <c r="A5152" t="s">
        <v>723</v>
      </c>
      <c r="B5152" t="s">
        <v>886</v>
      </c>
      <c r="C5152">
        <v>741999</v>
      </c>
      <c r="D5152" t="s">
        <v>887</v>
      </c>
      <c r="E5152" t="s">
        <v>147</v>
      </c>
      <c r="F5152" t="s">
        <v>292</v>
      </c>
      <c r="G5152" t="str">
        <f t="shared" si="160"/>
        <v>Kuwait to World</v>
      </c>
      <c r="H5152">
        <v>2015</v>
      </c>
      <c r="I5152" t="s">
        <v>724</v>
      </c>
      <c r="J5152">
        <v>6</v>
      </c>
      <c r="K5152">
        <v>57.006999999999998</v>
      </c>
      <c r="L5152" s="1">
        <f t="shared" si="161"/>
        <v>5.7006999999999995E-2</v>
      </c>
    </row>
    <row r="5153" spans="1:12" ht="14.45">
      <c r="A5153" t="s">
        <v>723</v>
      </c>
      <c r="B5153" t="s">
        <v>886</v>
      </c>
      <c r="C5153">
        <v>741999</v>
      </c>
      <c r="D5153" t="s">
        <v>887</v>
      </c>
      <c r="E5153" t="s">
        <v>147</v>
      </c>
      <c r="F5153" t="s">
        <v>292</v>
      </c>
      <c r="G5153" t="str">
        <f t="shared" si="160"/>
        <v>Kuwait to World</v>
      </c>
      <c r="H5153">
        <v>2016</v>
      </c>
      <c r="I5153" t="s">
        <v>724</v>
      </c>
      <c r="J5153">
        <v>6</v>
      </c>
      <c r="K5153">
        <v>1.607</v>
      </c>
      <c r="L5153" s="1">
        <f t="shared" si="161"/>
        <v>1.6069999999999999E-3</v>
      </c>
    </row>
    <row r="5154" spans="1:12" ht="14.45">
      <c r="A5154" t="s">
        <v>723</v>
      </c>
      <c r="B5154" t="s">
        <v>886</v>
      </c>
      <c r="C5154">
        <v>741999</v>
      </c>
      <c r="D5154" t="s">
        <v>887</v>
      </c>
      <c r="E5154" t="s">
        <v>147</v>
      </c>
      <c r="F5154" t="s">
        <v>292</v>
      </c>
      <c r="G5154" t="str">
        <f t="shared" si="160"/>
        <v>Kuwait to World</v>
      </c>
      <c r="H5154">
        <v>2017</v>
      </c>
      <c r="I5154" t="s">
        <v>724</v>
      </c>
      <c r="J5154">
        <v>6</v>
      </c>
      <c r="K5154">
        <v>256.435</v>
      </c>
      <c r="L5154" s="1">
        <f t="shared" si="161"/>
        <v>0.25643500000000002</v>
      </c>
    </row>
    <row r="5155" spans="1:12" ht="14.45">
      <c r="A5155" t="s">
        <v>723</v>
      </c>
      <c r="B5155" t="s">
        <v>886</v>
      </c>
      <c r="C5155">
        <v>761100</v>
      </c>
      <c r="D5155" t="s">
        <v>887</v>
      </c>
      <c r="E5155" t="s">
        <v>147</v>
      </c>
      <c r="F5155" t="s">
        <v>292</v>
      </c>
      <c r="G5155" t="str">
        <f t="shared" si="160"/>
        <v>Kuwait to World</v>
      </c>
      <c r="H5155">
        <v>2013</v>
      </c>
      <c r="I5155" t="s">
        <v>724</v>
      </c>
      <c r="J5155">
        <v>6</v>
      </c>
      <c r="K5155">
        <v>107.467</v>
      </c>
      <c r="L5155" s="1">
        <f t="shared" si="161"/>
        <v>0.10746699999999999</v>
      </c>
    </row>
    <row r="5156" spans="1:12" ht="14.45">
      <c r="A5156" t="s">
        <v>723</v>
      </c>
      <c r="B5156" t="s">
        <v>886</v>
      </c>
      <c r="C5156">
        <v>761100</v>
      </c>
      <c r="D5156" t="s">
        <v>887</v>
      </c>
      <c r="E5156" t="s">
        <v>147</v>
      </c>
      <c r="F5156" t="s">
        <v>292</v>
      </c>
      <c r="G5156" t="str">
        <f t="shared" si="160"/>
        <v>Kuwait to World</v>
      </c>
      <c r="H5156">
        <v>2014</v>
      </c>
      <c r="I5156" t="s">
        <v>724</v>
      </c>
      <c r="J5156">
        <v>6</v>
      </c>
      <c r="K5156">
        <v>4.1589999999999998</v>
      </c>
      <c r="L5156" s="1">
        <f t="shared" si="161"/>
        <v>4.1589999999999995E-3</v>
      </c>
    </row>
    <row r="5157" spans="1:12" ht="14.45">
      <c r="A5157" t="s">
        <v>723</v>
      </c>
      <c r="B5157" t="s">
        <v>886</v>
      </c>
      <c r="C5157">
        <v>761100</v>
      </c>
      <c r="D5157" t="s">
        <v>887</v>
      </c>
      <c r="E5157" t="s">
        <v>147</v>
      </c>
      <c r="F5157" t="s">
        <v>292</v>
      </c>
      <c r="G5157" t="str">
        <f t="shared" si="160"/>
        <v>Kuwait to World</v>
      </c>
      <c r="H5157">
        <v>2015</v>
      </c>
      <c r="I5157" t="s">
        <v>724</v>
      </c>
      <c r="J5157">
        <v>6</v>
      </c>
      <c r="K5157">
        <v>40.121000000000002</v>
      </c>
      <c r="L5157" s="1">
        <f t="shared" si="161"/>
        <v>4.0121000000000004E-2</v>
      </c>
    </row>
    <row r="5158" spans="1:12" ht="14.45">
      <c r="A5158" t="s">
        <v>723</v>
      </c>
      <c r="B5158" t="s">
        <v>886</v>
      </c>
      <c r="C5158">
        <v>761100</v>
      </c>
      <c r="D5158" t="s">
        <v>887</v>
      </c>
      <c r="E5158" t="s">
        <v>147</v>
      </c>
      <c r="F5158" t="s">
        <v>292</v>
      </c>
      <c r="G5158" t="str">
        <f t="shared" si="160"/>
        <v>Kuwait to World</v>
      </c>
      <c r="H5158">
        <v>2016</v>
      </c>
      <c r="I5158" t="s">
        <v>724</v>
      </c>
      <c r="J5158">
        <v>6</v>
      </c>
      <c r="K5158">
        <v>4.5830000000000002</v>
      </c>
      <c r="L5158" s="1">
        <f t="shared" si="161"/>
        <v>4.5830000000000003E-3</v>
      </c>
    </row>
    <row r="5159" spans="1:12" ht="14.45">
      <c r="A5159" t="s">
        <v>723</v>
      </c>
      <c r="B5159" t="s">
        <v>886</v>
      </c>
      <c r="C5159">
        <v>761100</v>
      </c>
      <c r="D5159" t="s">
        <v>887</v>
      </c>
      <c r="E5159" t="s">
        <v>147</v>
      </c>
      <c r="F5159" t="s">
        <v>292</v>
      </c>
      <c r="G5159" t="str">
        <f t="shared" si="160"/>
        <v>Kuwait to World</v>
      </c>
      <c r="H5159">
        <v>2017</v>
      </c>
      <c r="I5159" t="s">
        <v>724</v>
      </c>
      <c r="J5159">
        <v>6</v>
      </c>
      <c r="K5159">
        <v>13.385</v>
      </c>
      <c r="L5159" s="1">
        <f t="shared" si="161"/>
        <v>1.3384999999999999E-2</v>
      </c>
    </row>
    <row r="5160" spans="1:12" ht="14.45">
      <c r="A5160" t="s">
        <v>723</v>
      </c>
      <c r="B5160" t="s">
        <v>886</v>
      </c>
      <c r="C5160">
        <v>761100</v>
      </c>
      <c r="D5160" t="s">
        <v>887</v>
      </c>
      <c r="E5160" t="s">
        <v>670</v>
      </c>
      <c r="F5160" t="s">
        <v>670</v>
      </c>
      <c r="G5160" t="str">
        <f t="shared" si="160"/>
        <v>Kuwait to EU27</v>
      </c>
      <c r="H5160">
        <v>2013</v>
      </c>
      <c r="I5160" t="s">
        <v>724</v>
      </c>
      <c r="J5160">
        <v>6</v>
      </c>
      <c r="K5160">
        <v>2.766</v>
      </c>
      <c r="L5160" s="1">
        <f t="shared" si="161"/>
        <v>2.7660000000000002E-3</v>
      </c>
    </row>
    <row r="5161" spans="1:12" ht="14.45">
      <c r="A5161" t="s">
        <v>723</v>
      </c>
      <c r="B5161" t="s">
        <v>886</v>
      </c>
      <c r="C5161">
        <v>761100</v>
      </c>
      <c r="D5161" t="s">
        <v>887</v>
      </c>
      <c r="E5161" t="s">
        <v>670</v>
      </c>
      <c r="F5161" t="s">
        <v>670</v>
      </c>
      <c r="G5161" t="str">
        <f t="shared" si="160"/>
        <v>Kuwait to EU27</v>
      </c>
      <c r="H5161">
        <v>2014</v>
      </c>
      <c r="I5161" t="s">
        <v>724</v>
      </c>
      <c r="J5161">
        <v>6</v>
      </c>
      <c r="K5161">
        <v>0</v>
      </c>
      <c r="L5161" s="1">
        <f t="shared" si="161"/>
        <v>0</v>
      </c>
    </row>
    <row r="5162" spans="1:12" ht="14.45">
      <c r="A5162" t="s">
        <v>723</v>
      </c>
      <c r="B5162" t="s">
        <v>886</v>
      </c>
      <c r="C5162">
        <v>761100</v>
      </c>
      <c r="D5162" t="s">
        <v>887</v>
      </c>
      <c r="E5162" t="s">
        <v>670</v>
      </c>
      <c r="F5162" t="s">
        <v>670</v>
      </c>
      <c r="G5162" t="str">
        <f t="shared" si="160"/>
        <v>Kuwait to EU27</v>
      </c>
      <c r="H5162">
        <v>2015</v>
      </c>
      <c r="I5162" t="s">
        <v>724</v>
      </c>
      <c r="J5162">
        <v>6</v>
      </c>
      <c r="K5162">
        <v>2.14</v>
      </c>
      <c r="L5162" s="1">
        <f t="shared" si="161"/>
        <v>2.14E-3</v>
      </c>
    </row>
    <row r="5163" spans="1:12" ht="14.45">
      <c r="A5163" t="s">
        <v>723</v>
      </c>
      <c r="B5163" t="s">
        <v>886</v>
      </c>
      <c r="C5163">
        <v>761100</v>
      </c>
      <c r="D5163" t="s">
        <v>887</v>
      </c>
      <c r="E5163" t="s">
        <v>670</v>
      </c>
      <c r="F5163" t="s">
        <v>670</v>
      </c>
      <c r="G5163" t="str">
        <f t="shared" si="160"/>
        <v>Kuwait to EU27</v>
      </c>
      <c r="H5163">
        <v>2017</v>
      </c>
      <c r="I5163" t="s">
        <v>724</v>
      </c>
      <c r="J5163">
        <v>6</v>
      </c>
      <c r="K5163">
        <v>0.96299999999999997</v>
      </c>
      <c r="L5163" s="1">
        <f t="shared" si="161"/>
        <v>9.6299999999999999E-4</v>
      </c>
    </row>
    <row r="5164" spans="1:12" ht="14.45">
      <c r="A5164" t="s">
        <v>723</v>
      </c>
      <c r="B5164" t="s">
        <v>886</v>
      </c>
      <c r="C5164">
        <v>8405</v>
      </c>
      <c r="D5164" t="s">
        <v>887</v>
      </c>
      <c r="E5164" t="s">
        <v>147</v>
      </c>
      <c r="F5164" t="s">
        <v>292</v>
      </c>
      <c r="G5164" t="str">
        <f t="shared" si="160"/>
        <v>Kuwait to World</v>
      </c>
      <c r="H5164">
        <v>2013</v>
      </c>
      <c r="I5164" t="s">
        <v>724</v>
      </c>
      <c r="J5164">
        <v>6</v>
      </c>
      <c r="K5164">
        <v>2.2610000000000001</v>
      </c>
      <c r="L5164" s="1">
        <f t="shared" si="161"/>
        <v>2.261E-3</v>
      </c>
    </row>
    <row r="5165" spans="1:12" ht="14.45">
      <c r="A5165" t="s">
        <v>723</v>
      </c>
      <c r="B5165" t="s">
        <v>886</v>
      </c>
      <c r="C5165">
        <v>8405</v>
      </c>
      <c r="D5165" t="s">
        <v>887</v>
      </c>
      <c r="E5165" t="s">
        <v>147</v>
      </c>
      <c r="F5165" t="s">
        <v>292</v>
      </c>
      <c r="G5165" t="str">
        <f t="shared" si="160"/>
        <v>Kuwait to World</v>
      </c>
      <c r="H5165">
        <v>2014</v>
      </c>
      <c r="I5165" t="s">
        <v>724</v>
      </c>
      <c r="J5165">
        <v>6</v>
      </c>
      <c r="K5165">
        <v>7.6180000000000003</v>
      </c>
      <c r="L5165" s="1">
        <f t="shared" si="161"/>
        <v>7.6180000000000006E-3</v>
      </c>
    </row>
    <row r="5166" spans="1:12" ht="14.45">
      <c r="A5166" t="s">
        <v>723</v>
      </c>
      <c r="B5166" t="s">
        <v>886</v>
      </c>
      <c r="C5166">
        <v>8405</v>
      </c>
      <c r="D5166" t="s">
        <v>887</v>
      </c>
      <c r="E5166" t="s">
        <v>147</v>
      </c>
      <c r="F5166" t="s">
        <v>292</v>
      </c>
      <c r="G5166" t="str">
        <f t="shared" si="160"/>
        <v>Kuwait to World</v>
      </c>
      <c r="H5166">
        <v>2015</v>
      </c>
      <c r="I5166" t="s">
        <v>724</v>
      </c>
      <c r="J5166">
        <v>6</v>
      </c>
      <c r="K5166">
        <v>926.29600000000005</v>
      </c>
      <c r="L5166" s="1">
        <f t="shared" si="161"/>
        <v>0.92629600000000001</v>
      </c>
    </row>
    <row r="5167" spans="1:12" ht="14.45">
      <c r="A5167" t="s">
        <v>723</v>
      </c>
      <c r="B5167" t="s">
        <v>886</v>
      </c>
      <c r="C5167">
        <v>8405</v>
      </c>
      <c r="D5167" t="s">
        <v>887</v>
      </c>
      <c r="E5167" t="s">
        <v>147</v>
      </c>
      <c r="F5167" t="s">
        <v>292</v>
      </c>
      <c r="G5167" t="str">
        <f t="shared" si="160"/>
        <v>Kuwait to World</v>
      </c>
      <c r="H5167">
        <v>2016</v>
      </c>
      <c r="I5167" t="s">
        <v>724</v>
      </c>
      <c r="J5167">
        <v>6</v>
      </c>
      <c r="K5167">
        <v>36.76</v>
      </c>
      <c r="L5167" s="1">
        <f t="shared" si="161"/>
        <v>3.6760000000000001E-2</v>
      </c>
    </row>
    <row r="5168" spans="1:12" ht="14.45">
      <c r="A5168" t="s">
        <v>723</v>
      </c>
      <c r="B5168" t="s">
        <v>886</v>
      </c>
      <c r="C5168">
        <v>8405</v>
      </c>
      <c r="D5168" t="s">
        <v>887</v>
      </c>
      <c r="E5168" t="s">
        <v>147</v>
      </c>
      <c r="F5168" t="s">
        <v>292</v>
      </c>
      <c r="G5168" t="str">
        <f t="shared" si="160"/>
        <v>Kuwait to World</v>
      </c>
      <c r="H5168">
        <v>2017</v>
      </c>
      <c r="I5168" t="s">
        <v>724</v>
      </c>
      <c r="J5168">
        <v>6</v>
      </c>
      <c r="K5168">
        <v>8403.4779999999992</v>
      </c>
      <c r="L5168" s="1">
        <f t="shared" si="161"/>
        <v>8.4034779999999998</v>
      </c>
    </row>
    <row r="5169" spans="1:12" ht="14.45">
      <c r="A5169" t="s">
        <v>723</v>
      </c>
      <c r="B5169" t="s">
        <v>886</v>
      </c>
      <c r="C5169">
        <v>8405</v>
      </c>
      <c r="D5169" t="s">
        <v>887</v>
      </c>
      <c r="E5169" t="s">
        <v>670</v>
      </c>
      <c r="F5169" t="s">
        <v>670</v>
      </c>
      <c r="G5169" t="str">
        <f t="shared" si="160"/>
        <v>Kuwait to EU27</v>
      </c>
      <c r="H5169">
        <v>2015</v>
      </c>
      <c r="I5169" t="s">
        <v>724</v>
      </c>
      <c r="J5169">
        <v>6</v>
      </c>
      <c r="K5169">
        <v>770.10900000000004</v>
      </c>
      <c r="L5169" s="1">
        <f t="shared" si="161"/>
        <v>0.77010900000000004</v>
      </c>
    </row>
    <row r="5170" spans="1:12" ht="14.45">
      <c r="A5170" t="s">
        <v>723</v>
      </c>
      <c r="B5170" t="s">
        <v>886</v>
      </c>
      <c r="C5170">
        <v>8405</v>
      </c>
      <c r="D5170" t="s">
        <v>887</v>
      </c>
      <c r="E5170" t="s">
        <v>670</v>
      </c>
      <c r="F5170" t="s">
        <v>670</v>
      </c>
      <c r="G5170" t="str">
        <f t="shared" si="160"/>
        <v>Kuwait to EU27</v>
      </c>
      <c r="H5170">
        <v>2017</v>
      </c>
      <c r="I5170" t="s">
        <v>724</v>
      </c>
      <c r="J5170">
        <v>6</v>
      </c>
      <c r="K5170">
        <v>25.484999999999999</v>
      </c>
      <c r="L5170" s="1">
        <f t="shared" si="161"/>
        <v>2.5485000000000001E-2</v>
      </c>
    </row>
    <row r="5171" spans="1:12" ht="14.45">
      <c r="A5171" t="s">
        <v>723</v>
      </c>
      <c r="B5171" t="s">
        <v>886</v>
      </c>
      <c r="C5171">
        <v>841931</v>
      </c>
      <c r="D5171" t="s">
        <v>887</v>
      </c>
      <c r="E5171" t="s">
        <v>147</v>
      </c>
      <c r="F5171" t="s">
        <v>292</v>
      </c>
      <c r="G5171" t="str">
        <f t="shared" si="160"/>
        <v>Kuwait to World</v>
      </c>
      <c r="H5171">
        <v>2014</v>
      </c>
      <c r="I5171" t="s">
        <v>724</v>
      </c>
      <c r="J5171">
        <v>6</v>
      </c>
      <c r="K5171">
        <v>3.5449999999999999</v>
      </c>
      <c r="L5171" s="1">
        <f t="shared" si="161"/>
        <v>3.545E-3</v>
      </c>
    </row>
    <row r="5172" spans="1:12" ht="14.45">
      <c r="A5172" t="s">
        <v>723</v>
      </c>
      <c r="B5172" t="s">
        <v>886</v>
      </c>
      <c r="C5172">
        <v>841931</v>
      </c>
      <c r="D5172" t="s">
        <v>887</v>
      </c>
      <c r="E5172" t="s">
        <v>147</v>
      </c>
      <c r="F5172" t="s">
        <v>292</v>
      </c>
      <c r="G5172" t="str">
        <f t="shared" si="160"/>
        <v>Kuwait to World</v>
      </c>
      <c r="H5172">
        <v>2017</v>
      </c>
      <c r="I5172" t="s">
        <v>724</v>
      </c>
      <c r="J5172">
        <v>6</v>
      </c>
      <c r="K5172">
        <v>1.042</v>
      </c>
      <c r="L5172" s="1">
        <f t="shared" si="161"/>
        <v>1.042E-3</v>
      </c>
    </row>
    <row r="5173" spans="1:12" ht="14.45">
      <c r="A5173" t="s">
        <v>723</v>
      </c>
      <c r="B5173" t="s">
        <v>886</v>
      </c>
      <c r="C5173">
        <v>841940</v>
      </c>
      <c r="D5173" t="s">
        <v>887</v>
      </c>
      <c r="E5173" t="s">
        <v>147</v>
      </c>
      <c r="F5173" t="s">
        <v>292</v>
      </c>
      <c r="G5173" t="str">
        <f t="shared" si="160"/>
        <v>Kuwait to World</v>
      </c>
      <c r="H5173">
        <v>2015</v>
      </c>
      <c r="I5173" t="s">
        <v>724</v>
      </c>
      <c r="J5173">
        <v>6</v>
      </c>
      <c r="K5173">
        <v>94.947000000000003</v>
      </c>
      <c r="L5173" s="1">
        <f t="shared" si="161"/>
        <v>9.4947000000000004E-2</v>
      </c>
    </row>
    <row r="5174" spans="1:12" ht="14.45">
      <c r="A5174" t="s">
        <v>723</v>
      </c>
      <c r="B5174" t="s">
        <v>886</v>
      </c>
      <c r="C5174">
        <v>841940</v>
      </c>
      <c r="D5174" t="s">
        <v>887</v>
      </c>
      <c r="E5174" t="s">
        <v>147</v>
      </c>
      <c r="F5174" t="s">
        <v>292</v>
      </c>
      <c r="G5174" t="str">
        <f t="shared" si="160"/>
        <v>Kuwait to World</v>
      </c>
      <c r="H5174">
        <v>2016</v>
      </c>
      <c r="I5174" t="s">
        <v>724</v>
      </c>
      <c r="J5174">
        <v>6</v>
      </c>
      <c r="K5174">
        <v>1.839</v>
      </c>
      <c r="L5174" s="1">
        <f t="shared" si="161"/>
        <v>1.8389999999999999E-3</v>
      </c>
    </row>
    <row r="5175" spans="1:12" ht="14.45">
      <c r="A5175" t="s">
        <v>723</v>
      </c>
      <c r="B5175" t="s">
        <v>886</v>
      </c>
      <c r="C5175">
        <v>841940</v>
      </c>
      <c r="D5175" t="s">
        <v>887</v>
      </c>
      <c r="E5175" t="s">
        <v>147</v>
      </c>
      <c r="F5175" t="s">
        <v>292</v>
      </c>
      <c r="G5175" t="str">
        <f t="shared" si="160"/>
        <v>Kuwait to World</v>
      </c>
      <c r="H5175">
        <v>2017</v>
      </c>
      <c r="I5175" t="s">
        <v>724</v>
      </c>
      <c r="J5175">
        <v>6</v>
      </c>
      <c r="K5175">
        <v>215.21</v>
      </c>
      <c r="L5175" s="1">
        <f t="shared" si="161"/>
        <v>0.21521000000000001</v>
      </c>
    </row>
    <row r="5176" spans="1:12" ht="14.45">
      <c r="A5176" t="s">
        <v>723</v>
      </c>
      <c r="B5176" t="s">
        <v>886</v>
      </c>
      <c r="C5176">
        <v>842129</v>
      </c>
      <c r="D5176" t="s">
        <v>887</v>
      </c>
      <c r="E5176" t="s">
        <v>147</v>
      </c>
      <c r="F5176" t="s">
        <v>292</v>
      </c>
      <c r="G5176" t="str">
        <f t="shared" si="160"/>
        <v>Kuwait to World</v>
      </c>
      <c r="H5176">
        <v>2013</v>
      </c>
      <c r="I5176" t="s">
        <v>724</v>
      </c>
      <c r="J5176">
        <v>6</v>
      </c>
      <c r="K5176">
        <v>21.524000000000001</v>
      </c>
      <c r="L5176" s="1">
        <f t="shared" si="161"/>
        <v>2.1524000000000001E-2</v>
      </c>
    </row>
    <row r="5177" spans="1:12" ht="14.45">
      <c r="A5177" t="s">
        <v>723</v>
      </c>
      <c r="B5177" t="s">
        <v>886</v>
      </c>
      <c r="C5177">
        <v>842129</v>
      </c>
      <c r="D5177" t="s">
        <v>887</v>
      </c>
      <c r="E5177" t="s">
        <v>147</v>
      </c>
      <c r="F5177" t="s">
        <v>292</v>
      </c>
      <c r="G5177" t="str">
        <f t="shared" si="160"/>
        <v>Kuwait to World</v>
      </c>
      <c r="H5177">
        <v>2014</v>
      </c>
      <c r="I5177" t="s">
        <v>724</v>
      </c>
      <c r="J5177">
        <v>6</v>
      </c>
      <c r="K5177">
        <v>0</v>
      </c>
      <c r="L5177" s="1">
        <f t="shared" si="161"/>
        <v>0</v>
      </c>
    </row>
    <row r="5178" spans="1:12" ht="14.45">
      <c r="A5178" t="s">
        <v>723</v>
      </c>
      <c r="B5178" t="s">
        <v>886</v>
      </c>
      <c r="C5178">
        <v>842129</v>
      </c>
      <c r="D5178" t="s">
        <v>887</v>
      </c>
      <c r="E5178" t="s">
        <v>147</v>
      </c>
      <c r="F5178" t="s">
        <v>292</v>
      </c>
      <c r="G5178" t="str">
        <f t="shared" si="160"/>
        <v>Kuwait to World</v>
      </c>
      <c r="H5178">
        <v>2015</v>
      </c>
      <c r="I5178" t="s">
        <v>724</v>
      </c>
      <c r="J5178">
        <v>6</v>
      </c>
      <c r="K5178">
        <v>794.39800000000002</v>
      </c>
      <c r="L5178" s="1">
        <f t="shared" si="161"/>
        <v>0.79439800000000005</v>
      </c>
    </row>
    <row r="5179" spans="1:12" ht="14.45">
      <c r="A5179" t="s">
        <v>723</v>
      </c>
      <c r="B5179" t="s">
        <v>886</v>
      </c>
      <c r="C5179">
        <v>842129</v>
      </c>
      <c r="D5179" t="s">
        <v>887</v>
      </c>
      <c r="E5179" t="s">
        <v>147</v>
      </c>
      <c r="F5179" t="s">
        <v>292</v>
      </c>
      <c r="G5179" t="str">
        <f t="shared" si="160"/>
        <v>Kuwait to World</v>
      </c>
      <c r="H5179">
        <v>2016</v>
      </c>
      <c r="I5179" t="s">
        <v>724</v>
      </c>
      <c r="J5179">
        <v>6</v>
      </c>
      <c r="K5179">
        <v>1.6559999999999999</v>
      </c>
      <c r="L5179" s="1">
        <f t="shared" si="161"/>
        <v>1.6559999999999999E-3</v>
      </c>
    </row>
    <row r="5180" spans="1:12" ht="14.45">
      <c r="A5180" t="s">
        <v>723</v>
      </c>
      <c r="B5180" t="s">
        <v>886</v>
      </c>
      <c r="C5180">
        <v>842129</v>
      </c>
      <c r="D5180" t="s">
        <v>887</v>
      </c>
      <c r="E5180" t="s">
        <v>147</v>
      </c>
      <c r="F5180" t="s">
        <v>292</v>
      </c>
      <c r="G5180" t="str">
        <f t="shared" si="160"/>
        <v>Kuwait to World</v>
      </c>
      <c r="H5180">
        <v>2017</v>
      </c>
      <c r="I5180" t="s">
        <v>724</v>
      </c>
      <c r="J5180">
        <v>6</v>
      </c>
      <c r="K5180">
        <v>295.63499999999999</v>
      </c>
      <c r="L5180" s="1">
        <f t="shared" si="161"/>
        <v>0.29563499999999998</v>
      </c>
    </row>
    <row r="5181" spans="1:12" ht="14.45">
      <c r="A5181" t="s">
        <v>723</v>
      </c>
      <c r="B5181" t="s">
        <v>886</v>
      </c>
      <c r="C5181">
        <v>842129</v>
      </c>
      <c r="D5181" t="s">
        <v>887</v>
      </c>
      <c r="E5181" t="s">
        <v>670</v>
      </c>
      <c r="F5181" t="s">
        <v>670</v>
      </c>
      <c r="G5181" t="str">
        <f t="shared" si="160"/>
        <v>Kuwait to EU27</v>
      </c>
      <c r="H5181">
        <v>2013</v>
      </c>
      <c r="I5181" t="s">
        <v>724</v>
      </c>
      <c r="J5181">
        <v>6</v>
      </c>
      <c r="K5181">
        <v>0.155</v>
      </c>
      <c r="L5181" s="1">
        <f t="shared" si="161"/>
        <v>1.55E-4</v>
      </c>
    </row>
    <row r="5182" spans="1:12" ht="14.45">
      <c r="A5182" t="s">
        <v>723</v>
      </c>
      <c r="B5182" t="s">
        <v>886</v>
      </c>
      <c r="C5182">
        <v>842129</v>
      </c>
      <c r="D5182" t="s">
        <v>887</v>
      </c>
      <c r="E5182" t="s">
        <v>670</v>
      </c>
      <c r="F5182" t="s">
        <v>670</v>
      </c>
      <c r="G5182" t="str">
        <f t="shared" si="160"/>
        <v>Kuwait to EU27</v>
      </c>
      <c r="H5182">
        <v>2014</v>
      </c>
      <c r="I5182" t="s">
        <v>724</v>
      </c>
      <c r="J5182">
        <v>6</v>
      </c>
      <c r="K5182">
        <v>0</v>
      </c>
      <c r="L5182" s="1">
        <f t="shared" si="161"/>
        <v>0</v>
      </c>
    </row>
    <row r="5183" spans="1:12" ht="14.45">
      <c r="A5183" t="s">
        <v>723</v>
      </c>
      <c r="B5183" t="s">
        <v>886</v>
      </c>
      <c r="C5183">
        <v>842129</v>
      </c>
      <c r="D5183" t="s">
        <v>887</v>
      </c>
      <c r="E5183" t="s">
        <v>670</v>
      </c>
      <c r="F5183" t="s">
        <v>670</v>
      </c>
      <c r="G5183" t="str">
        <f t="shared" si="160"/>
        <v>Kuwait to EU27</v>
      </c>
      <c r="H5183">
        <v>2015</v>
      </c>
      <c r="I5183" t="s">
        <v>724</v>
      </c>
      <c r="J5183">
        <v>6</v>
      </c>
      <c r="K5183">
        <v>8.3770000000000007</v>
      </c>
      <c r="L5183" s="1">
        <f t="shared" si="161"/>
        <v>8.3770000000000008E-3</v>
      </c>
    </row>
    <row r="5184" spans="1:12" ht="14.45">
      <c r="A5184" t="s">
        <v>723</v>
      </c>
      <c r="B5184" t="s">
        <v>886</v>
      </c>
      <c r="C5184">
        <v>842129</v>
      </c>
      <c r="D5184" t="s">
        <v>887</v>
      </c>
      <c r="E5184" t="s">
        <v>670</v>
      </c>
      <c r="F5184" t="s">
        <v>670</v>
      </c>
      <c r="G5184" t="str">
        <f t="shared" si="160"/>
        <v>Kuwait to EU27</v>
      </c>
      <c r="H5184">
        <v>2017</v>
      </c>
      <c r="I5184" t="s">
        <v>724</v>
      </c>
      <c r="J5184">
        <v>6</v>
      </c>
      <c r="K5184">
        <v>0.61399999999999999</v>
      </c>
      <c r="L5184" s="1">
        <f t="shared" si="161"/>
        <v>6.1399999999999996E-4</v>
      </c>
    </row>
    <row r="5185" spans="1:12" ht="14.45">
      <c r="A5185" t="s">
        <v>723</v>
      </c>
      <c r="B5185" t="s">
        <v>886</v>
      </c>
      <c r="C5185">
        <v>842139</v>
      </c>
      <c r="D5185" t="s">
        <v>887</v>
      </c>
      <c r="E5185" t="s">
        <v>147</v>
      </c>
      <c r="F5185" t="s">
        <v>292</v>
      </c>
      <c r="G5185" t="str">
        <f t="shared" si="160"/>
        <v>Kuwait to World</v>
      </c>
      <c r="H5185">
        <v>2013</v>
      </c>
      <c r="I5185" t="s">
        <v>724</v>
      </c>
      <c r="J5185">
        <v>6</v>
      </c>
      <c r="K5185">
        <v>239.815</v>
      </c>
      <c r="L5185" s="1">
        <f t="shared" si="161"/>
        <v>0.239815</v>
      </c>
    </row>
    <row r="5186" spans="1:12" ht="14.45">
      <c r="A5186" t="s">
        <v>723</v>
      </c>
      <c r="B5186" t="s">
        <v>886</v>
      </c>
      <c r="C5186">
        <v>842139</v>
      </c>
      <c r="D5186" t="s">
        <v>887</v>
      </c>
      <c r="E5186" t="s">
        <v>147</v>
      </c>
      <c r="F5186" t="s">
        <v>292</v>
      </c>
      <c r="G5186" t="str">
        <f t="shared" si="160"/>
        <v>Kuwait to World</v>
      </c>
      <c r="H5186">
        <v>2014</v>
      </c>
      <c r="I5186" t="s">
        <v>724</v>
      </c>
      <c r="J5186">
        <v>6</v>
      </c>
      <c r="K5186">
        <v>0</v>
      </c>
      <c r="L5186" s="1">
        <f t="shared" si="161"/>
        <v>0</v>
      </c>
    </row>
    <row r="5187" spans="1:12" ht="14.45">
      <c r="A5187" t="s">
        <v>723</v>
      </c>
      <c r="B5187" t="s">
        <v>886</v>
      </c>
      <c r="C5187">
        <v>842139</v>
      </c>
      <c r="D5187" t="s">
        <v>887</v>
      </c>
      <c r="E5187" t="s">
        <v>147</v>
      </c>
      <c r="F5187" t="s">
        <v>292</v>
      </c>
      <c r="G5187" t="str">
        <f t="shared" si="160"/>
        <v>Kuwait to World</v>
      </c>
      <c r="H5187">
        <v>2015</v>
      </c>
      <c r="I5187" t="s">
        <v>724</v>
      </c>
      <c r="J5187">
        <v>6</v>
      </c>
      <c r="K5187">
        <v>628.245</v>
      </c>
      <c r="L5187" s="1">
        <f t="shared" si="161"/>
        <v>0.62824500000000005</v>
      </c>
    </row>
    <row r="5188" spans="1:12" ht="14.45">
      <c r="A5188" t="s">
        <v>723</v>
      </c>
      <c r="B5188" t="s">
        <v>886</v>
      </c>
      <c r="C5188">
        <v>842139</v>
      </c>
      <c r="D5188" t="s">
        <v>887</v>
      </c>
      <c r="E5188" t="s">
        <v>147</v>
      </c>
      <c r="F5188" t="s">
        <v>292</v>
      </c>
      <c r="G5188" t="str">
        <f t="shared" si="160"/>
        <v>Kuwait to World</v>
      </c>
      <c r="H5188">
        <v>2016</v>
      </c>
      <c r="I5188" t="s">
        <v>724</v>
      </c>
      <c r="J5188">
        <v>6</v>
      </c>
      <c r="K5188">
        <v>94.984999999999999</v>
      </c>
      <c r="L5188" s="1">
        <f t="shared" si="161"/>
        <v>9.4985E-2</v>
      </c>
    </row>
    <row r="5189" spans="1:12" ht="14.45">
      <c r="A5189" t="s">
        <v>723</v>
      </c>
      <c r="B5189" t="s">
        <v>886</v>
      </c>
      <c r="C5189">
        <v>842139</v>
      </c>
      <c r="D5189" t="s">
        <v>887</v>
      </c>
      <c r="E5189" t="s">
        <v>147</v>
      </c>
      <c r="F5189" t="s">
        <v>292</v>
      </c>
      <c r="G5189" t="str">
        <f t="shared" si="160"/>
        <v>Kuwait to World</v>
      </c>
      <c r="H5189">
        <v>2017</v>
      </c>
      <c r="I5189" t="s">
        <v>724</v>
      </c>
      <c r="J5189">
        <v>6</v>
      </c>
      <c r="K5189">
        <v>252.03800000000001</v>
      </c>
      <c r="L5189" s="1">
        <f t="shared" si="161"/>
        <v>0.25203799999999998</v>
      </c>
    </row>
    <row r="5190" spans="1:12" ht="14.45">
      <c r="A5190" t="s">
        <v>723</v>
      </c>
      <c r="B5190" t="s">
        <v>886</v>
      </c>
      <c r="C5190">
        <v>842139</v>
      </c>
      <c r="D5190" t="s">
        <v>887</v>
      </c>
      <c r="E5190" t="s">
        <v>670</v>
      </c>
      <c r="F5190" t="s">
        <v>670</v>
      </c>
      <c r="G5190" t="str">
        <f t="shared" si="160"/>
        <v>Kuwait to EU27</v>
      </c>
      <c r="H5190">
        <v>2013</v>
      </c>
      <c r="I5190" t="s">
        <v>724</v>
      </c>
      <c r="J5190">
        <v>6</v>
      </c>
      <c r="K5190">
        <v>26.292999999999999</v>
      </c>
      <c r="L5190" s="1">
        <f t="shared" si="161"/>
        <v>2.6293E-2</v>
      </c>
    </row>
    <row r="5191" spans="1:12" ht="14.45">
      <c r="A5191" t="s">
        <v>723</v>
      </c>
      <c r="B5191" t="s">
        <v>886</v>
      </c>
      <c r="C5191">
        <v>842139</v>
      </c>
      <c r="D5191" t="s">
        <v>887</v>
      </c>
      <c r="E5191" t="s">
        <v>670</v>
      </c>
      <c r="F5191" t="s">
        <v>670</v>
      </c>
      <c r="G5191" t="str">
        <f t="shared" si="160"/>
        <v>Kuwait to EU27</v>
      </c>
      <c r="H5191">
        <v>2014</v>
      </c>
      <c r="I5191" t="s">
        <v>724</v>
      </c>
      <c r="J5191">
        <v>6</v>
      </c>
      <c r="K5191">
        <v>0</v>
      </c>
      <c r="L5191" s="1">
        <f t="shared" si="161"/>
        <v>0</v>
      </c>
    </row>
    <row r="5192" spans="1:12" ht="14.45">
      <c r="A5192" t="s">
        <v>723</v>
      </c>
      <c r="B5192" t="s">
        <v>886</v>
      </c>
      <c r="C5192">
        <v>842139</v>
      </c>
      <c r="D5192" t="s">
        <v>887</v>
      </c>
      <c r="E5192" t="s">
        <v>670</v>
      </c>
      <c r="F5192" t="s">
        <v>670</v>
      </c>
      <c r="G5192" t="str">
        <f t="shared" si="160"/>
        <v>Kuwait to EU27</v>
      </c>
      <c r="H5192">
        <v>2015</v>
      </c>
      <c r="I5192" t="s">
        <v>724</v>
      </c>
      <c r="J5192">
        <v>6</v>
      </c>
      <c r="K5192">
        <v>2.218</v>
      </c>
      <c r="L5192" s="1">
        <f t="shared" si="161"/>
        <v>2.2179999999999999E-3</v>
      </c>
    </row>
    <row r="5193" spans="1:12" ht="14.45">
      <c r="A5193" t="s">
        <v>723</v>
      </c>
      <c r="B5193" t="s">
        <v>886</v>
      </c>
      <c r="C5193">
        <v>842139</v>
      </c>
      <c r="D5193" t="s">
        <v>887</v>
      </c>
      <c r="E5193" t="s">
        <v>670</v>
      </c>
      <c r="F5193" t="s">
        <v>670</v>
      </c>
      <c r="G5193" t="str">
        <f t="shared" ref="G5193:G5256" si="162">CONCATENATE(D5193, " to ", F5193)</f>
        <v>Kuwait to EU27</v>
      </c>
      <c r="H5193">
        <v>2016</v>
      </c>
      <c r="I5193" t="s">
        <v>724</v>
      </c>
      <c r="J5193">
        <v>6</v>
      </c>
      <c r="K5193">
        <v>43.670999999999999</v>
      </c>
      <c r="L5193" s="1">
        <f t="shared" ref="L5193:L5256" si="163">K5193/1000</f>
        <v>4.3671000000000001E-2</v>
      </c>
    </row>
    <row r="5194" spans="1:12" ht="14.45">
      <c r="A5194" t="s">
        <v>723</v>
      </c>
      <c r="B5194" t="s">
        <v>886</v>
      </c>
      <c r="C5194">
        <v>842139</v>
      </c>
      <c r="D5194" t="s">
        <v>887</v>
      </c>
      <c r="E5194" t="s">
        <v>670</v>
      </c>
      <c r="F5194" t="s">
        <v>670</v>
      </c>
      <c r="G5194" t="str">
        <f t="shared" si="162"/>
        <v>Kuwait to EU27</v>
      </c>
      <c r="H5194">
        <v>2017</v>
      </c>
      <c r="I5194" t="s">
        <v>724</v>
      </c>
      <c r="J5194">
        <v>6</v>
      </c>
      <c r="K5194">
        <v>33.878999999999998</v>
      </c>
      <c r="L5194" s="1">
        <f t="shared" si="163"/>
        <v>3.3878999999999999E-2</v>
      </c>
    </row>
    <row r="5195" spans="1:12" ht="14.45">
      <c r="A5195" t="s">
        <v>723</v>
      </c>
      <c r="B5195" t="s">
        <v>886</v>
      </c>
      <c r="C5195">
        <v>847989</v>
      </c>
      <c r="D5195" t="s">
        <v>887</v>
      </c>
      <c r="E5195" t="s">
        <v>147</v>
      </c>
      <c r="F5195" t="s">
        <v>292</v>
      </c>
      <c r="G5195" t="str">
        <f t="shared" si="162"/>
        <v>Kuwait to World</v>
      </c>
      <c r="H5195">
        <v>2013</v>
      </c>
      <c r="I5195" t="s">
        <v>724</v>
      </c>
      <c r="J5195">
        <v>6</v>
      </c>
      <c r="K5195">
        <v>1215.3979999999999</v>
      </c>
      <c r="L5195" s="1">
        <f t="shared" si="163"/>
        <v>1.215398</v>
      </c>
    </row>
    <row r="5196" spans="1:12" ht="14.45">
      <c r="A5196" t="s">
        <v>723</v>
      </c>
      <c r="B5196" t="s">
        <v>886</v>
      </c>
      <c r="C5196">
        <v>847989</v>
      </c>
      <c r="D5196" t="s">
        <v>887</v>
      </c>
      <c r="E5196" t="s">
        <v>147</v>
      </c>
      <c r="F5196" t="s">
        <v>292</v>
      </c>
      <c r="G5196" t="str">
        <f t="shared" si="162"/>
        <v>Kuwait to World</v>
      </c>
      <c r="H5196">
        <v>2014</v>
      </c>
      <c r="I5196" t="s">
        <v>724</v>
      </c>
      <c r="J5196">
        <v>6</v>
      </c>
      <c r="K5196">
        <v>7.4210000000000003</v>
      </c>
      <c r="L5196" s="1">
        <f t="shared" si="163"/>
        <v>7.4210000000000005E-3</v>
      </c>
    </row>
    <row r="5197" spans="1:12" ht="14.45">
      <c r="A5197" t="s">
        <v>723</v>
      </c>
      <c r="B5197" t="s">
        <v>886</v>
      </c>
      <c r="C5197">
        <v>847989</v>
      </c>
      <c r="D5197" t="s">
        <v>887</v>
      </c>
      <c r="E5197" t="s">
        <v>147</v>
      </c>
      <c r="F5197" t="s">
        <v>292</v>
      </c>
      <c r="G5197" t="str">
        <f t="shared" si="162"/>
        <v>Kuwait to World</v>
      </c>
      <c r="H5197">
        <v>2015</v>
      </c>
      <c r="I5197" t="s">
        <v>724</v>
      </c>
      <c r="J5197">
        <v>6</v>
      </c>
      <c r="K5197">
        <v>2387.107</v>
      </c>
      <c r="L5197" s="1">
        <f t="shared" si="163"/>
        <v>2.3871069999999999</v>
      </c>
    </row>
    <row r="5198" spans="1:12" ht="14.45">
      <c r="A5198" t="s">
        <v>723</v>
      </c>
      <c r="B5198" t="s">
        <v>886</v>
      </c>
      <c r="C5198">
        <v>847989</v>
      </c>
      <c r="D5198" t="s">
        <v>887</v>
      </c>
      <c r="E5198" t="s">
        <v>147</v>
      </c>
      <c r="F5198" t="s">
        <v>292</v>
      </c>
      <c r="G5198" t="str">
        <f t="shared" si="162"/>
        <v>Kuwait to World</v>
      </c>
      <c r="H5198">
        <v>2016</v>
      </c>
      <c r="I5198" t="s">
        <v>724</v>
      </c>
      <c r="J5198">
        <v>6</v>
      </c>
      <c r="K5198">
        <v>2158.8870000000002</v>
      </c>
      <c r="L5198" s="1">
        <f t="shared" si="163"/>
        <v>2.158887</v>
      </c>
    </row>
    <row r="5199" spans="1:12" ht="14.45">
      <c r="A5199" t="s">
        <v>723</v>
      </c>
      <c r="B5199" t="s">
        <v>886</v>
      </c>
      <c r="C5199">
        <v>847989</v>
      </c>
      <c r="D5199" t="s">
        <v>887</v>
      </c>
      <c r="E5199" t="s">
        <v>147</v>
      </c>
      <c r="F5199" t="s">
        <v>292</v>
      </c>
      <c r="G5199" t="str">
        <f t="shared" si="162"/>
        <v>Kuwait to World</v>
      </c>
      <c r="H5199">
        <v>2017</v>
      </c>
      <c r="I5199" t="s">
        <v>724</v>
      </c>
      <c r="J5199">
        <v>6</v>
      </c>
      <c r="K5199">
        <v>3306.1</v>
      </c>
      <c r="L5199" s="1">
        <f t="shared" si="163"/>
        <v>3.3060999999999998</v>
      </c>
    </row>
    <row r="5200" spans="1:12" ht="14.45">
      <c r="A5200" t="s">
        <v>723</v>
      </c>
      <c r="B5200" t="s">
        <v>886</v>
      </c>
      <c r="C5200">
        <v>847989</v>
      </c>
      <c r="D5200" t="s">
        <v>887</v>
      </c>
      <c r="E5200" t="s">
        <v>670</v>
      </c>
      <c r="F5200" t="s">
        <v>670</v>
      </c>
      <c r="G5200" t="str">
        <f t="shared" si="162"/>
        <v>Kuwait to EU27</v>
      </c>
      <c r="H5200">
        <v>2013</v>
      </c>
      <c r="I5200" t="s">
        <v>724</v>
      </c>
      <c r="J5200">
        <v>6</v>
      </c>
      <c r="K5200">
        <v>79.825999999999993</v>
      </c>
      <c r="L5200" s="1">
        <f t="shared" si="163"/>
        <v>7.9825999999999994E-2</v>
      </c>
    </row>
    <row r="5201" spans="1:12" ht="14.45">
      <c r="A5201" t="s">
        <v>723</v>
      </c>
      <c r="B5201" t="s">
        <v>886</v>
      </c>
      <c r="C5201">
        <v>847989</v>
      </c>
      <c r="D5201" t="s">
        <v>887</v>
      </c>
      <c r="E5201" t="s">
        <v>670</v>
      </c>
      <c r="F5201" t="s">
        <v>670</v>
      </c>
      <c r="G5201" t="str">
        <f t="shared" si="162"/>
        <v>Kuwait to EU27</v>
      </c>
      <c r="H5201">
        <v>2014</v>
      </c>
      <c r="I5201" t="s">
        <v>724</v>
      </c>
      <c r="J5201">
        <v>6</v>
      </c>
      <c r="K5201">
        <v>0</v>
      </c>
      <c r="L5201" s="1">
        <f t="shared" si="163"/>
        <v>0</v>
      </c>
    </row>
    <row r="5202" spans="1:12" ht="14.45">
      <c r="A5202" t="s">
        <v>723</v>
      </c>
      <c r="B5202" t="s">
        <v>886</v>
      </c>
      <c r="C5202">
        <v>847989</v>
      </c>
      <c r="D5202" t="s">
        <v>887</v>
      </c>
      <c r="E5202" t="s">
        <v>670</v>
      </c>
      <c r="F5202" t="s">
        <v>670</v>
      </c>
      <c r="G5202" t="str">
        <f t="shared" si="162"/>
        <v>Kuwait to EU27</v>
      </c>
      <c r="H5202">
        <v>2015</v>
      </c>
      <c r="I5202" t="s">
        <v>724</v>
      </c>
      <c r="J5202">
        <v>6</v>
      </c>
      <c r="K5202">
        <v>176.79499999999999</v>
      </c>
      <c r="L5202" s="1">
        <f t="shared" si="163"/>
        <v>0.17679499999999998</v>
      </c>
    </row>
    <row r="5203" spans="1:12" ht="14.45">
      <c r="A5203" t="s">
        <v>723</v>
      </c>
      <c r="B5203" t="s">
        <v>886</v>
      </c>
      <c r="C5203">
        <v>847989</v>
      </c>
      <c r="D5203" t="s">
        <v>887</v>
      </c>
      <c r="E5203" t="s">
        <v>670</v>
      </c>
      <c r="F5203" t="s">
        <v>670</v>
      </c>
      <c r="G5203" t="str">
        <f t="shared" si="162"/>
        <v>Kuwait to EU27</v>
      </c>
      <c r="H5203">
        <v>2016</v>
      </c>
      <c r="I5203" t="s">
        <v>724</v>
      </c>
      <c r="J5203">
        <v>6</v>
      </c>
      <c r="K5203">
        <v>113.551</v>
      </c>
      <c r="L5203" s="1">
        <f t="shared" si="163"/>
        <v>0.113551</v>
      </c>
    </row>
    <row r="5204" spans="1:12" ht="14.45">
      <c r="A5204" t="s">
        <v>723</v>
      </c>
      <c r="B5204" t="s">
        <v>886</v>
      </c>
      <c r="C5204">
        <v>847989</v>
      </c>
      <c r="D5204" t="s">
        <v>887</v>
      </c>
      <c r="E5204" t="s">
        <v>670</v>
      </c>
      <c r="F5204" t="s">
        <v>670</v>
      </c>
      <c r="G5204" t="str">
        <f t="shared" si="162"/>
        <v>Kuwait to EU27</v>
      </c>
      <c r="H5204">
        <v>2017</v>
      </c>
      <c r="I5204" t="s">
        <v>724</v>
      </c>
      <c r="J5204">
        <v>6</v>
      </c>
      <c r="K5204">
        <v>163.631</v>
      </c>
      <c r="L5204" s="1">
        <f t="shared" si="163"/>
        <v>0.163631</v>
      </c>
    </row>
    <row r="5205" spans="1:12" ht="14.45">
      <c r="A5205" t="s">
        <v>723</v>
      </c>
      <c r="B5205" t="s">
        <v>888</v>
      </c>
      <c r="C5205">
        <v>730900</v>
      </c>
      <c r="D5205" t="s">
        <v>889</v>
      </c>
      <c r="E5205" t="s">
        <v>147</v>
      </c>
      <c r="F5205" t="s">
        <v>292</v>
      </c>
      <c r="G5205" t="str">
        <f t="shared" si="162"/>
        <v>Lao PDR to World</v>
      </c>
      <c r="H5205">
        <v>2013</v>
      </c>
      <c r="I5205" t="s">
        <v>724</v>
      </c>
      <c r="J5205">
        <v>6</v>
      </c>
      <c r="K5205">
        <v>5</v>
      </c>
      <c r="L5205" s="1">
        <f t="shared" si="163"/>
        <v>5.0000000000000001E-3</v>
      </c>
    </row>
    <row r="5206" spans="1:12" ht="14.45">
      <c r="A5206" t="s">
        <v>723</v>
      </c>
      <c r="B5206" t="s">
        <v>888</v>
      </c>
      <c r="C5206">
        <v>730900</v>
      </c>
      <c r="D5206" t="s">
        <v>889</v>
      </c>
      <c r="E5206" t="s">
        <v>147</v>
      </c>
      <c r="F5206" t="s">
        <v>292</v>
      </c>
      <c r="G5206" t="str">
        <f t="shared" si="162"/>
        <v>Lao PDR to World</v>
      </c>
      <c r="H5206">
        <v>2015</v>
      </c>
      <c r="I5206" t="s">
        <v>724</v>
      </c>
      <c r="J5206">
        <v>6</v>
      </c>
      <c r="K5206">
        <v>160.35900000000001</v>
      </c>
      <c r="L5206" s="1">
        <f t="shared" si="163"/>
        <v>0.160359</v>
      </c>
    </row>
    <row r="5207" spans="1:12" ht="14.45">
      <c r="A5207" t="s">
        <v>723</v>
      </c>
      <c r="B5207" t="s">
        <v>888</v>
      </c>
      <c r="C5207">
        <v>741999</v>
      </c>
      <c r="D5207" t="s">
        <v>889</v>
      </c>
      <c r="E5207" t="s">
        <v>147</v>
      </c>
      <c r="F5207" t="s">
        <v>292</v>
      </c>
      <c r="G5207" t="str">
        <f t="shared" si="162"/>
        <v>Lao PDR to World</v>
      </c>
      <c r="H5207">
        <v>2013</v>
      </c>
      <c r="I5207" t="s">
        <v>724</v>
      </c>
      <c r="J5207">
        <v>6</v>
      </c>
      <c r="K5207">
        <v>22.445</v>
      </c>
      <c r="L5207" s="1">
        <f t="shared" si="163"/>
        <v>2.2445E-2</v>
      </c>
    </row>
    <row r="5208" spans="1:12" ht="14.45">
      <c r="A5208" t="s">
        <v>723</v>
      </c>
      <c r="B5208" t="s">
        <v>888</v>
      </c>
      <c r="C5208">
        <v>761100</v>
      </c>
      <c r="D5208" t="s">
        <v>889</v>
      </c>
      <c r="E5208" t="s">
        <v>147</v>
      </c>
      <c r="F5208" t="s">
        <v>292</v>
      </c>
      <c r="G5208" t="str">
        <f t="shared" si="162"/>
        <v>Lao PDR to World</v>
      </c>
      <c r="H5208">
        <v>2013</v>
      </c>
      <c r="I5208" t="s">
        <v>724</v>
      </c>
      <c r="J5208">
        <v>6</v>
      </c>
      <c r="K5208">
        <v>2.54</v>
      </c>
      <c r="L5208" s="1">
        <f t="shared" si="163"/>
        <v>2.5400000000000002E-3</v>
      </c>
    </row>
    <row r="5209" spans="1:12" ht="14.45">
      <c r="A5209" t="s">
        <v>723</v>
      </c>
      <c r="B5209" t="s">
        <v>888</v>
      </c>
      <c r="C5209">
        <v>847989</v>
      </c>
      <c r="D5209" t="s">
        <v>889</v>
      </c>
      <c r="E5209" t="s">
        <v>147</v>
      </c>
      <c r="F5209" t="s">
        <v>292</v>
      </c>
      <c r="G5209" t="str">
        <f t="shared" si="162"/>
        <v>Lao PDR to World</v>
      </c>
      <c r="H5209">
        <v>2013</v>
      </c>
      <c r="I5209" t="s">
        <v>724</v>
      </c>
      <c r="J5209">
        <v>6</v>
      </c>
      <c r="K5209">
        <v>10.178000000000001</v>
      </c>
      <c r="L5209" s="1">
        <f t="shared" si="163"/>
        <v>1.0178000000000001E-2</v>
      </c>
    </row>
    <row r="5210" spans="1:12" ht="14.45">
      <c r="A5210" t="s">
        <v>723</v>
      </c>
      <c r="B5210" t="s">
        <v>888</v>
      </c>
      <c r="C5210">
        <v>847989</v>
      </c>
      <c r="D5210" t="s">
        <v>889</v>
      </c>
      <c r="E5210" t="s">
        <v>147</v>
      </c>
      <c r="F5210" t="s">
        <v>292</v>
      </c>
      <c r="G5210" t="str">
        <f t="shared" si="162"/>
        <v>Lao PDR to World</v>
      </c>
      <c r="H5210">
        <v>2016</v>
      </c>
      <c r="I5210" t="s">
        <v>724</v>
      </c>
      <c r="J5210">
        <v>6</v>
      </c>
      <c r="K5210">
        <v>77.233000000000004</v>
      </c>
      <c r="L5210" s="1">
        <f t="shared" si="163"/>
        <v>7.723300000000001E-2</v>
      </c>
    </row>
    <row r="5211" spans="1:12" ht="14.45">
      <c r="A5211" t="s">
        <v>723</v>
      </c>
      <c r="B5211" t="s">
        <v>890</v>
      </c>
      <c r="C5211">
        <v>730900</v>
      </c>
      <c r="D5211" t="s">
        <v>891</v>
      </c>
      <c r="E5211" t="s">
        <v>147</v>
      </c>
      <c r="F5211" t="s">
        <v>292</v>
      </c>
      <c r="G5211" t="str">
        <f t="shared" si="162"/>
        <v>Lebanon to World</v>
      </c>
      <c r="H5211">
        <v>2012</v>
      </c>
      <c r="I5211" t="s">
        <v>724</v>
      </c>
      <c r="J5211">
        <v>6</v>
      </c>
      <c r="K5211">
        <v>1264.7360000000001</v>
      </c>
      <c r="L5211" s="1">
        <f t="shared" si="163"/>
        <v>1.2647360000000001</v>
      </c>
    </row>
    <row r="5212" spans="1:12" ht="14.45">
      <c r="A5212" t="s">
        <v>723</v>
      </c>
      <c r="B5212" t="s">
        <v>890</v>
      </c>
      <c r="C5212">
        <v>730900</v>
      </c>
      <c r="D5212" t="s">
        <v>891</v>
      </c>
      <c r="E5212" t="s">
        <v>147</v>
      </c>
      <c r="F5212" t="s">
        <v>292</v>
      </c>
      <c r="G5212" t="str">
        <f t="shared" si="162"/>
        <v>Lebanon to World</v>
      </c>
      <c r="H5212">
        <v>2013</v>
      </c>
      <c r="I5212" t="s">
        <v>724</v>
      </c>
      <c r="J5212">
        <v>6</v>
      </c>
      <c r="K5212">
        <v>399.459</v>
      </c>
      <c r="L5212" s="1">
        <f t="shared" si="163"/>
        <v>0.39945900000000001</v>
      </c>
    </row>
    <row r="5213" spans="1:12" ht="14.45">
      <c r="A5213" t="s">
        <v>723</v>
      </c>
      <c r="B5213" t="s">
        <v>890</v>
      </c>
      <c r="C5213">
        <v>730900</v>
      </c>
      <c r="D5213" t="s">
        <v>891</v>
      </c>
      <c r="E5213" t="s">
        <v>147</v>
      </c>
      <c r="F5213" t="s">
        <v>292</v>
      </c>
      <c r="G5213" t="str">
        <f t="shared" si="162"/>
        <v>Lebanon to World</v>
      </c>
      <c r="H5213">
        <v>2014</v>
      </c>
      <c r="I5213" t="s">
        <v>724</v>
      </c>
      <c r="J5213">
        <v>6</v>
      </c>
      <c r="K5213">
        <v>488.971</v>
      </c>
      <c r="L5213" s="1">
        <f t="shared" si="163"/>
        <v>0.48897099999999999</v>
      </c>
    </row>
    <row r="5214" spans="1:12" ht="14.45">
      <c r="A5214" t="s">
        <v>723</v>
      </c>
      <c r="B5214" t="s">
        <v>890</v>
      </c>
      <c r="C5214">
        <v>730900</v>
      </c>
      <c r="D5214" t="s">
        <v>891</v>
      </c>
      <c r="E5214" t="s">
        <v>147</v>
      </c>
      <c r="F5214" t="s">
        <v>292</v>
      </c>
      <c r="G5214" t="str">
        <f t="shared" si="162"/>
        <v>Lebanon to World</v>
      </c>
      <c r="H5214">
        <v>2015</v>
      </c>
      <c r="I5214" t="s">
        <v>724</v>
      </c>
      <c r="J5214">
        <v>6</v>
      </c>
      <c r="K5214">
        <v>1736.873</v>
      </c>
      <c r="L5214" s="1">
        <f t="shared" si="163"/>
        <v>1.7368730000000001</v>
      </c>
    </row>
    <row r="5215" spans="1:12" ht="14.45">
      <c r="A5215" t="s">
        <v>723</v>
      </c>
      <c r="B5215" t="s">
        <v>890</v>
      </c>
      <c r="C5215">
        <v>730900</v>
      </c>
      <c r="D5215" t="s">
        <v>891</v>
      </c>
      <c r="E5215" t="s">
        <v>147</v>
      </c>
      <c r="F5215" t="s">
        <v>292</v>
      </c>
      <c r="G5215" t="str">
        <f t="shared" si="162"/>
        <v>Lebanon to World</v>
      </c>
      <c r="H5215">
        <v>2016</v>
      </c>
      <c r="I5215" t="s">
        <v>724</v>
      </c>
      <c r="J5215">
        <v>6</v>
      </c>
      <c r="K5215">
        <v>2162.163</v>
      </c>
      <c r="L5215" s="1">
        <f t="shared" si="163"/>
        <v>2.1621630000000001</v>
      </c>
    </row>
    <row r="5216" spans="1:12" ht="14.45">
      <c r="A5216" t="s">
        <v>723</v>
      </c>
      <c r="B5216" t="s">
        <v>890</v>
      </c>
      <c r="C5216">
        <v>730900</v>
      </c>
      <c r="D5216" t="s">
        <v>891</v>
      </c>
      <c r="E5216" t="s">
        <v>147</v>
      </c>
      <c r="F5216" t="s">
        <v>292</v>
      </c>
      <c r="G5216" t="str">
        <f t="shared" si="162"/>
        <v>Lebanon to World</v>
      </c>
      <c r="H5216">
        <v>2017</v>
      </c>
      <c r="I5216" t="s">
        <v>724</v>
      </c>
      <c r="J5216">
        <v>6</v>
      </c>
      <c r="K5216">
        <v>264.11799999999999</v>
      </c>
      <c r="L5216" s="1">
        <f t="shared" si="163"/>
        <v>0.26411800000000002</v>
      </c>
    </row>
    <row r="5217" spans="1:12" ht="14.45">
      <c r="A5217" t="s">
        <v>723</v>
      </c>
      <c r="B5217" t="s">
        <v>890</v>
      </c>
      <c r="C5217">
        <v>730900</v>
      </c>
      <c r="D5217" t="s">
        <v>891</v>
      </c>
      <c r="E5217" t="s">
        <v>670</v>
      </c>
      <c r="F5217" t="s">
        <v>670</v>
      </c>
      <c r="G5217" t="str">
        <f t="shared" si="162"/>
        <v>Lebanon to EU27</v>
      </c>
      <c r="H5217">
        <v>2012</v>
      </c>
      <c r="I5217" t="s">
        <v>724</v>
      </c>
      <c r="J5217">
        <v>6</v>
      </c>
      <c r="K5217">
        <v>17.925999999999998</v>
      </c>
      <c r="L5217" s="1">
        <f t="shared" si="163"/>
        <v>1.7925999999999997E-2</v>
      </c>
    </row>
    <row r="5218" spans="1:12" ht="14.45">
      <c r="A5218" t="s">
        <v>723</v>
      </c>
      <c r="B5218" t="s">
        <v>890</v>
      </c>
      <c r="C5218">
        <v>730900</v>
      </c>
      <c r="D5218" t="s">
        <v>891</v>
      </c>
      <c r="E5218" t="s">
        <v>670</v>
      </c>
      <c r="F5218" t="s">
        <v>670</v>
      </c>
      <c r="G5218" t="str">
        <f t="shared" si="162"/>
        <v>Lebanon to EU27</v>
      </c>
      <c r="H5218">
        <v>2013</v>
      </c>
      <c r="I5218" t="s">
        <v>724</v>
      </c>
      <c r="J5218">
        <v>6</v>
      </c>
      <c r="K5218">
        <v>2.4940000000000002</v>
      </c>
      <c r="L5218" s="1">
        <f t="shared" si="163"/>
        <v>2.4940000000000001E-3</v>
      </c>
    </row>
    <row r="5219" spans="1:12" ht="14.45">
      <c r="A5219" t="s">
        <v>723</v>
      </c>
      <c r="B5219" t="s">
        <v>890</v>
      </c>
      <c r="C5219">
        <v>730900</v>
      </c>
      <c r="D5219" t="s">
        <v>891</v>
      </c>
      <c r="E5219" t="s">
        <v>670</v>
      </c>
      <c r="F5219" t="s">
        <v>670</v>
      </c>
      <c r="G5219" t="str">
        <f t="shared" si="162"/>
        <v>Lebanon to EU27</v>
      </c>
      <c r="H5219">
        <v>2017</v>
      </c>
      <c r="I5219" t="s">
        <v>724</v>
      </c>
      <c r="J5219">
        <v>6</v>
      </c>
      <c r="K5219">
        <v>17.565999999999999</v>
      </c>
      <c r="L5219" s="1">
        <f t="shared" si="163"/>
        <v>1.7565999999999998E-2</v>
      </c>
    </row>
    <row r="5220" spans="1:12" ht="14.45">
      <c r="A5220" t="s">
        <v>723</v>
      </c>
      <c r="B5220" t="s">
        <v>890</v>
      </c>
      <c r="C5220">
        <v>741999</v>
      </c>
      <c r="D5220" t="s">
        <v>891</v>
      </c>
      <c r="E5220" t="s">
        <v>147</v>
      </c>
      <c r="F5220" t="s">
        <v>292</v>
      </c>
      <c r="G5220" t="str">
        <f t="shared" si="162"/>
        <v>Lebanon to World</v>
      </c>
      <c r="H5220">
        <v>2012</v>
      </c>
      <c r="I5220" t="s">
        <v>724</v>
      </c>
      <c r="J5220">
        <v>6</v>
      </c>
      <c r="K5220">
        <v>357.66800000000001</v>
      </c>
      <c r="L5220" s="1">
        <f t="shared" si="163"/>
        <v>0.35766799999999999</v>
      </c>
    </row>
    <row r="5221" spans="1:12" ht="14.45">
      <c r="A5221" t="s">
        <v>723</v>
      </c>
      <c r="B5221" t="s">
        <v>890</v>
      </c>
      <c r="C5221">
        <v>741999</v>
      </c>
      <c r="D5221" t="s">
        <v>891</v>
      </c>
      <c r="E5221" t="s">
        <v>147</v>
      </c>
      <c r="F5221" t="s">
        <v>292</v>
      </c>
      <c r="G5221" t="str">
        <f t="shared" si="162"/>
        <v>Lebanon to World</v>
      </c>
      <c r="H5221">
        <v>2013</v>
      </c>
      <c r="I5221" t="s">
        <v>724</v>
      </c>
      <c r="J5221">
        <v>6</v>
      </c>
      <c r="K5221">
        <v>153.28299999999999</v>
      </c>
      <c r="L5221" s="1">
        <f t="shared" si="163"/>
        <v>0.15328299999999997</v>
      </c>
    </row>
    <row r="5222" spans="1:12" ht="14.45">
      <c r="A5222" t="s">
        <v>723</v>
      </c>
      <c r="B5222" t="s">
        <v>890</v>
      </c>
      <c r="C5222">
        <v>741999</v>
      </c>
      <c r="D5222" t="s">
        <v>891</v>
      </c>
      <c r="E5222" t="s">
        <v>147</v>
      </c>
      <c r="F5222" t="s">
        <v>292</v>
      </c>
      <c r="G5222" t="str">
        <f t="shared" si="162"/>
        <v>Lebanon to World</v>
      </c>
      <c r="H5222">
        <v>2014</v>
      </c>
      <c r="I5222" t="s">
        <v>724</v>
      </c>
      <c r="J5222">
        <v>6</v>
      </c>
      <c r="K5222">
        <v>133.887</v>
      </c>
      <c r="L5222" s="1">
        <f t="shared" si="163"/>
        <v>0.13388700000000001</v>
      </c>
    </row>
    <row r="5223" spans="1:12" ht="14.45">
      <c r="A5223" t="s">
        <v>723</v>
      </c>
      <c r="B5223" t="s">
        <v>890</v>
      </c>
      <c r="C5223">
        <v>741999</v>
      </c>
      <c r="D5223" t="s">
        <v>891</v>
      </c>
      <c r="E5223" t="s">
        <v>147</v>
      </c>
      <c r="F5223" t="s">
        <v>292</v>
      </c>
      <c r="G5223" t="str">
        <f t="shared" si="162"/>
        <v>Lebanon to World</v>
      </c>
      <c r="H5223">
        <v>2015</v>
      </c>
      <c r="I5223" t="s">
        <v>724</v>
      </c>
      <c r="J5223">
        <v>6</v>
      </c>
      <c r="K5223">
        <v>71.710999999999999</v>
      </c>
      <c r="L5223" s="1">
        <f t="shared" si="163"/>
        <v>7.1710999999999997E-2</v>
      </c>
    </row>
    <row r="5224" spans="1:12" ht="14.45">
      <c r="A5224" t="s">
        <v>723</v>
      </c>
      <c r="B5224" t="s">
        <v>890</v>
      </c>
      <c r="C5224">
        <v>741999</v>
      </c>
      <c r="D5224" t="s">
        <v>891</v>
      </c>
      <c r="E5224" t="s">
        <v>147</v>
      </c>
      <c r="F5224" t="s">
        <v>292</v>
      </c>
      <c r="G5224" t="str">
        <f t="shared" si="162"/>
        <v>Lebanon to World</v>
      </c>
      <c r="H5224">
        <v>2016</v>
      </c>
      <c r="I5224" t="s">
        <v>724</v>
      </c>
      <c r="J5224">
        <v>6</v>
      </c>
      <c r="K5224">
        <v>715.65899999999999</v>
      </c>
      <c r="L5224" s="1">
        <f t="shared" si="163"/>
        <v>0.71565900000000005</v>
      </c>
    </row>
    <row r="5225" spans="1:12" ht="14.45">
      <c r="A5225" t="s">
        <v>723</v>
      </c>
      <c r="B5225" t="s">
        <v>890</v>
      </c>
      <c r="C5225">
        <v>741999</v>
      </c>
      <c r="D5225" t="s">
        <v>891</v>
      </c>
      <c r="E5225" t="s">
        <v>147</v>
      </c>
      <c r="F5225" t="s">
        <v>292</v>
      </c>
      <c r="G5225" t="str">
        <f t="shared" si="162"/>
        <v>Lebanon to World</v>
      </c>
      <c r="H5225">
        <v>2017</v>
      </c>
      <c r="I5225" t="s">
        <v>724</v>
      </c>
      <c r="J5225">
        <v>6</v>
      </c>
      <c r="K5225">
        <v>222.267</v>
      </c>
      <c r="L5225" s="1">
        <f t="shared" si="163"/>
        <v>0.22226699999999999</v>
      </c>
    </row>
    <row r="5226" spans="1:12" ht="14.45">
      <c r="A5226" t="s">
        <v>723</v>
      </c>
      <c r="B5226" t="s">
        <v>890</v>
      </c>
      <c r="C5226">
        <v>741999</v>
      </c>
      <c r="D5226" t="s">
        <v>891</v>
      </c>
      <c r="E5226" t="s">
        <v>670</v>
      </c>
      <c r="F5226" t="s">
        <v>670</v>
      </c>
      <c r="G5226" t="str">
        <f t="shared" si="162"/>
        <v>Lebanon to EU27</v>
      </c>
      <c r="H5226">
        <v>2012</v>
      </c>
      <c r="I5226" t="s">
        <v>724</v>
      </c>
      <c r="J5226">
        <v>6</v>
      </c>
      <c r="K5226">
        <v>8.7550000000000008</v>
      </c>
      <c r="L5226" s="1">
        <f t="shared" si="163"/>
        <v>8.7550000000000006E-3</v>
      </c>
    </row>
    <row r="5227" spans="1:12" ht="14.45">
      <c r="A5227" t="s">
        <v>723</v>
      </c>
      <c r="B5227" t="s">
        <v>890</v>
      </c>
      <c r="C5227">
        <v>741999</v>
      </c>
      <c r="D5227" t="s">
        <v>891</v>
      </c>
      <c r="E5227" t="s">
        <v>670</v>
      </c>
      <c r="F5227" t="s">
        <v>670</v>
      </c>
      <c r="G5227" t="str">
        <f t="shared" si="162"/>
        <v>Lebanon to EU27</v>
      </c>
      <c r="H5227">
        <v>2013</v>
      </c>
      <c r="I5227" t="s">
        <v>724</v>
      </c>
      <c r="J5227">
        <v>6</v>
      </c>
      <c r="K5227">
        <v>4.3179999999999996</v>
      </c>
      <c r="L5227" s="1">
        <f t="shared" si="163"/>
        <v>4.3179999999999998E-3</v>
      </c>
    </row>
    <row r="5228" spans="1:12" ht="14.45">
      <c r="A5228" t="s">
        <v>723</v>
      </c>
      <c r="B5228" t="s">
        <v>890</v>
      </c>
      <c r="C5228">
        <v>741999</v>
      </c>
      <c r="D5228" t="s">
        <v>891</v>
      </c>
      <c r="E5228" t="s">
        <v>670</v>
      </c>
      <c r="F5228" t="s">
        <v>670</v>
      </c>
      <c r="G5228" t="str">
        <f t="shared" si="162"/>
        <v>Lebanon to EU27</v>
      </c>
      <c r="H5228">
        <v>2014</v>
      </c>
      <c r="I5228" t="s">
        <v>724</v>
      </c>
      <c r="J5228">
        <v>6</v>
      </c>
      <c r="K5228">
        <v>0.78800000000000003</v>
      </c>
      <c r="L5228" s="1">
        <f t="shared" si="163"/>
        <v>7.8800000000000007E-4</v>
      </c>
    </row>
    <row r="5229" spans="1:12" ht="14.45">
      <c r="A5229" t="s">
        <v>723</v>
      </c>
      <c r="B5229" t="s">
        <v>890</v>
      </c>
      <c r="C5229">
        <v>741999</v>
      </c>
      <c r="D5229" t="s">
        <v>891</v>
      </c>
      <c r="E5229" t="s">
        <v>670</v>
      </c>
      <c r="F5229" t="s">
        <v>670</v>
      </c>
      <c r="G5229" t="str">
        <f t="shared" si="162"/>
        <v>Lebanon to EU27</v>
      </c>
      <c r="H5229">
        <v>2015</v>
      </c>
      <c r="I5229" t="s">
        <v>724</v>
      </c>
      <c r="J5229">
        <v>6</v>
      </c>
      <c r="K5229">
        <v>16.582000000000001</v>
      </c>
      <c r="L5229" s="1">
        <f t="shared" si="163"/>
        <v>1.6582E-2</v>
      </c>
    </row>
    <row r="5230" spans="1:12" ht="14.45">
      <c r="A5230" t="s">
        <v>723</v>
      </c>
      <c r="B5230" t="s">
        <v>890</v>
      </c>
      <c r="C5230">
        <v>741999</v>
      </c>
      <c r="D5230" t="s">
        <v>891</v>
      </c>
      <c r="E5230" t="s">
        <v>670</v>
      </c>
      <c r="F5230" t="s">
        <v>670</v>
      </c>
      <c r="G5230" t="str">
        <f t="shared" si="162"/>
        <v>Lebanon to EU27</v>
      </c>
      <c r="H5230">
        <v>2016</v>
      </c>
      <c r="I5230" t="s">
        <v>724</v>
      </c>
      <c r="J5230">
        <v>6</v>
      </c>
      <c r="K5230">
        <v>0.183</v>
      </c>
      <c r="L5230" s="1">
        <f t="shared" si="163"/>
        <v>1.83E-4</v>
      </c>
    </row>
    <row r="5231" spans="1:12" ht="14.45">
      <c r="A5231" t="s">
        <v>723</v>
      </c>
      <c r="B5231" t="s">
        <v>890</v>
      </c>
      <c r="C5231">
        <v>741999</v>
      </c>
      <c r="D5231" t="s">
        <v>891</v>
      </c>
      <c r="E5231" t="s">
        <v>670</v>
      </c>
      <c r="F5231" t="s">
        <v>670</v>
      </c>
      <c r="G5231" t="str">
        <f t="shared" si="162"/>
        <v>Lebanon to EU27</v>
      </c>
      <c r="H5231">
        <v>2017</v>
      </c>
      <c r="I5231" t="s">
        <v>724</v>
      </c>
      <c r="J5231">
        <v>6</v>
      </c>
      <c r="K5231">
        <v>14.343</v>
      </c>
      <c r="L5231" s="1">
        <f t="shared" si="163"/>
        <v>1.4343E-2</v>
      </c>
    </row>
    <row r="5232" spans="1:12" ht="14.45">
      <c r="A5232" t="s">
        <v>723</v>
      </c>
      <c r="B5232" t="s">
        <v>890</v>
      </c>
      <c r="C5232">
        <v>761100</v>
      </c>
      <c r="D5232" t="s">
        <v>891</v>
      </c>
      <c r="E5232" t="s">
        <v>147</v>
      </c>
      <c r="F5232" t="s">
        <v>292</v>
      </c>
      <c r="G5232" t="str">
        <f t="shared" si="162"/>
        <v>Lebanon to World</v>
      </c>
      <c r="H5232">
        <v>2012</v>
      </c>
      <c r="I5232" t="s">
        <v>724</v>
      </c>
      <c r="J5232">
        <v>6</v>
      </c>
      <c r="K5232">
        <v>2.7130000000000001</v>
      </c>
      <c r="L5232" s="1">
        <f t="shared" si="163"/>
        <v>2.7130000000000001E-3</v>
      </c>
    </row>
    <row r="5233" spans="1:12" ht="14.45">
      <c r="A5233" t="s">
        <v>723</v>
      </c>
      <c r="B5233" t="s">
        <v>890</v>
      </c>
      <c r="C5233">
        <v>761100</v>
      </c>
      <c r="D5233" t="s">
        <v>891</v>
      </c>
      <c r="E5233" t="s">
        <v>147</v>
      </c>
      <c r="F5233" t="s">
        <v>292</v>
      </c>
      <c r="G5233" t="str">
        <f t="shared" si="162"/>
        <v>Lebanon to World</v>
      </c>
      <c r="H5233">
        <v>2014</v>
      </c>
      <c r="I5233" t="s">
        <v>724</v>
      </c>
      <c r="J5233">
        <v>6</v>
      </c>
      <c r="K5233">
        <v>162.929</v>
      </c>
      <c r="L5233" s="1">
        <f t="shared" si="163"/>
        <v>0.16292899999999999</v>
      </c>
    </row>
    <row r="5234" spans="1:12" ht="14.45">
      <c r="A5234" t="s">
        <v>723</v>
      </c>
      <c r="B5234" t="s">
        <v>890</v>
      </c>
      <c r="C5234">
        <v>761100</v>
      </c>
      <c r="D5234" t="s">
        <v>891</v>
      </c>
      <c r="E5234" t="s">
        <v>147</v>
      </c>
      <c r="F5234" t="s">
        <v>292</v>
      </c>
      <c r="G5234" t="str">
        <f t="shared" si="162"/>
        <v>Lebanon to World</v>
      </c>
      <c r="H5234">
        <v>2015</v>
      </c>
      <c r="I5234" t="s">
        <v>724</v>
      </c>
      <c r="J5234">
        <v>6</v>
      </c>
      <c r="K5234">
        <v>201.643</v>
      </c>
      <c r="L5234" s="1">
        <f t="shared" si="163"/>
        <v>0.20164299999999999</v>
      </c>
    </row>
    <row r="5235" spans="1:12" ht="14.45">
      <c r="A5235" t="s">
        <v>723</v>
      </c>
      <c r="B5235" t="s">
        <v>890</v>
      </c>
      <c r="C5235">
        <v>8405</v>
      </c>
      <c r="D5235" t="s">
        <v>891</v>
      </c>
      <c r="E5235" t="s">
        <v>147</v>
      </c>
      <c r="F5235" t="s">
        <v>292</v>
      </c>
      <c r="G5235" t="str">
        <f t="shared" si="162"/>
        <v>Lebanon to World</v>
      </c>
      <c r="H5235">
        <v>2012</v>
      </c>
      <c r="I5235" t="s">
        <v>724</v>
      </c>
      <c r="J5235">
        <v>6</v>
      </c>
      <c r="K5235">
        <v>3.206</v>
      </c>
      <c r="L5235" s="1">
        <f t="shared" si="163"/>
        <v>3.2060000000000001E-3</v>
      </c>
    </row>
    <row r="5236" spans="1:12" ht="14.45">
      <c r="A5236" t="s">
        <v>723</v>
      </c>
      <c r="B5236" t="s">
        <v>890</v>
      </c>
      <c r="C5236">
        <v>8405</v>
      </c>
      <c r="D5236" t="s">
        <v>891</v>
      </c>
      <c r="E5236" t="s">
        <v>147</v>
      </c>
      <c r="F5236" t="s">
        <v>292</v>
      </c>
      <c r="G5236" t="str">
        <f t="shared" si="162"/>
        <v>Lebanon to World</v>
      </c>
      <c r="H5236">
        <v>2013</v>
      </c>
      <c r="I5236" t="s">
        <v>724</v>
      </c>
      <c r="J5236">
        <v>6</v>
      </c>
      <c r="K5236">
        <v>11.664999999999999</v>
      </c>
      <c r="L5236" s="1">
        <f t="shared" si="163"/>
        <v>1.1664999999999998E-2</v>
      </c>
    </row>
    <row r="5237" spans="1:12" ht="14.45">
      <c r="A5237" t="s">
        <v>723</v>
      </c>
      <c r="B5237" t="s">
        <v>890</v>
      </c>
      <c r="C5237">
        <v>8405</v>
      </c>
      <c r="D5237" t="s">
        <v>891</v>
      </c>
      <c r="E5237" t="s">
        <v>147</v>
      </c>
      <c r="F5237" t="s">
        <v>292</v>
      </c>
      <c r="G5237" t="str">
        <f t="shared" si="162"/>
        <v>Lebanon to World</v>
      </c>
      <c r="H5237">
        <v>2014</v>
      </c>
      <c r="I5237" t="s">
        <v>724</v>
      </c>
      <c r="J5237">
        <v>6</v>
      </c>
      <c r="K5237">
        <v>24.853999999999999</v>
      </c>
      <c r="L5237" s="1">
        <f t="shared" si="163"/>
        <v>2.4853999999999998E-2</v>
      </c>
    </row>
    <row r="5238" spans="1:12" ht="14.45">
      <c r="A5238" t="s">
        <v>723</v>
      </c>
      <c r="B5238" t="s">
        <v>890</v>
      </c>
      <c r="C5238">
        <v>8405</v>
      </c>
      <c r="D5238" t="s">
        <v>891</v>
      </c>
      <c r="E5238" t="s">
        <v>147</v>
      </c>
      <c r="F5238" t="s">
        <v>292</v>
      </c>
      <c r="G5238" t="str">
        <f t="shared" si="162"/>
        <v>Lebanon to World</v>
      </c>
      <c r="H5238">
        <v>2015</v>
      </c>
      <c r="I5238" t="s">
        <v>724</v>
      </c>
      <c r="J5238">
        <v>6</v>
      </c>
      <c r="K5238">
        <v>0.47699999999999998</v>
      </c>
      <c r="L5238" s="1">
        <f t="shared" si="163"/>
        <v>4.7699999999999999E-4</v>
      </c>
    </row>
    <row r="5239" spans="1:12" ht="14.45">
      <c r="A5239" t="s">
        <v>723</v>
      </c>
      <c r="B5239" t="s">
        <v>890</v>
      </c>
      <c r="C5239">
        <v>8405</v>
      </c>
      <c r="D5239" t="s">
        <v>891</v>
      </c>
      <c r="E5239" t="s">
        <v>147</v>
      </c>
      <c r="F5239" t="s">
        <v>292</v>
      </c>
      <c r="G5239" t="str">
        <f t="shared" si="162"/>
        <v>Lebanon to World</v>
      </c>
      <c r="H5239">
        <v>2016</v>
      </c>
      <c r="I5239" t="s">
        <v>724</v>
      </c>
      <c r="J5239">
        <v>6</v>
      </c>
      <c r="K5239">
        <v>0.42</v>
      </c>
      <c r="L5239" s="1">
        <f t="shared" si="163"/>
        <v>4.1999999999999996E-4</v>
      </c>
    </row>
    <row r="5240" spans="1:12" ht="14.45">
      <c r="A5240" t="s">
        <v>723</v>
      </c>
      <c r="B5240" t="s">
        <v>890</v>
      </c>
      <c r="C5240">
        <v>8405</v>
      </c>
      <c r="D5240" t="s">
        <v>891</v>
      </c>
      <c r="E5240" t="s">
        <v>147</v>
      </c>
      <c r="F5240" t="s">
        <v>292</v>
      </c>
      <c r="G5240" t="str">
        <f t="shared" si="162"/>
        <v>Lebanon to World</v>
      </c>
      <c r="H5240">
        <v>2017</v>
      </c>
      <c r="I5240" t="s">
        <v>724</v>
      </c>
      <c r="J5240">
        <v>6</v>
      </c>
      <c r="K5240">
        <v>2.77</v>
      </c>
      <c r="L5240" s="1">
        <f t="shared" si="163"/>
        <v>2.7699999999999999E-3</v>
      </c>
    </row>
    <row r="5241" spans="1:12" ht="14.45">
      <c r="A5241" t="s">
        <v>723</v>
      </c>
      <c r="B5241" t="s">
        <v>890</v>
      </c>
      <c r="C5241">
        <v>8405</v>
      </c>
      <c r="D5241" t="s">
        <v>891</v>
      </c>
      <c r="E5241" t="s">
        <v>670</v>
      </c>
      <c r="F5241" t="s">
        <v>670</v>
      </c>
      <c r="G5241" t="str">
        <f t="shared" si="162"/>
        <v>Lebanon to EU27</v>
      </c>
      <c r="H5241">
        <v>2014</v>
      </c>
      <c r="I5241" t="s">
        <v>724</v>
      </c>
      <c r="J5241">
        <v>6</v>
      </c>
      <c r="K5241">
        <v>24.798999999999999</v>
      </c>
      <c r="L5241" s="1">
        <f t="shared" si="163"/>
        <v>2.4798999999999998E-2</v>
      </c>
    </row>
    <row r="5242" spans="1:12" ht="14.45">
      <c r="A5242" t="s">
        <v>723</v>
      </c>
      <c r="B5242" t="s">
        <v>890</v>
      </c>
      <c r="C5242">
        <v>8405</v>
      </c>
      <c r="D5242" t="s">
        <v>891</v>
      </c>
      <c r="E5242" t="s">
        <v>670</v>
      </c>
      <c r="F5242" t="s">
        <v>670</v>
      </c>
      <c r="G5242" t="str">
        <f t="shared" si="162"/>
        <v>Lebanon to EU27</v>
      </c>
      <c r="H5242">
        <v>2016</v>
      </c>
      <c r="I5242" t="s">
        <v>724</v>
      </c>
      <c r="J5242">
        <v>6</v>
      </c>
      <c r="K5242">
        <v>0.42</v>
      </c>
      <c r="L5242" s="1">
        <f t="shared" si="163"/>
        <v>4.1999999999999996E-4</v>
      </c>
    </row>
    <row r="5243" spans="1:12" ht="14.45">
      <c r="A5243" t="s">
        <v>723</v>
      </c>
      <c r="B5243" t="s">
        <v>890</v>
      </c>
      <c r="C5243">
        <v>841931</v>
      </c>
      <c r="D5243" t="s">
        <v>891</v>
      </c>
      <c r="E5243" t="s">
        <v>147</v>
      </c>
      <c r="F5243" t="s">
        <v>292</v>
      </c>
      <c r="G5243" t="str">
        <f t="shared" si="162"/>
        <v>Lebanon to World</v>
      </c>
      <c r="H5243">
        <v>2014</v>
      </c>
      <c r="I5243" t="s">
        <v>724</v>
      </c>
      <c r="J5243">
        <v>6</v>
      </c>
      <c r="K5243">
        <v>37.045999999999999</v>
      </c>
      <c r="L5243" s="1">
        <f t="shared" si="163"/>
        <v>3.7046000000000003E-2</v>
      </c>
    </row>
    <row r="5244" spans="1:12" ht="14.45">
      <c r="A5244" t="s">
        <v>723</v>
      </c>
      <c r="B5244" t="s">
        <v>890</v>
      </c>
      <c r="C5244">
        <v>841940</v>
      </c>
      <c r="D5244" t="s">
        <v>891</v>
      </c>
      <c r="E5244" t="s">
        <v>147</v>
      </c>
      <c r="F5244" t="s">
        <v>292</v>
      </c>
      <c r="G5244" t="str">
        <f t="shared" si="162"/>
        <v>Lebanon to World</v>
      </c>
      <c r="H5244">
        <v>2012</v>
      </c>
      <c r="I5244" t="s">
        <v>724</v>
      </c>
      <c r="J5244">
        <v>6</v>
      </c>
      <c r="K5244">
        <v>0.221</v>
      </c>
      <c r="L5244" s="1">
        <f t="shared" si="163"/>
        <v>2.2100000000000001E-4</v>
      </c>
    </row>
    <row r="5245" spans="1:12" ht="14.45">
      <c r="A5245" t="s">
        <v>723</v>
      </c>
      <c r="B5245" t="s">
        <v>890</v>
      </c>
      <c r="C5245">
        <v>841940</v>
      </c>
      <c r="D5245" t="s">
        <v>891</v>
      </c>
      <c r="E5245" t="s">
        <v>147</v>
      </c>
      <c r="F5245" t="s">
        <v>292</v>
      </c>
      <c r="G5245" t="str">
        <f t="shared" si="162"/>
        <v>Lebanon to World</v>
      </c>
      <c r="H5245">
        <v>2013</v>
      </c>
      <c r="I5245" t="s">
        <v>724</v>
      </c>
      <c r="J5245">
        <v>6</v>
      </c>
      <c r="K5245">
        <v>0.63400000000000001</v>
      </c>
      <c r="L5245" s="1">
        <f t="shared" si="163"/>
        <v>6.3400000000000001E-4</v>
      </c>
    </row>
    <row r="5246" spans="1:12" ht="14.45">
      <c r="A5246" t="s">
        <v>723</v>
      </c>
      <c r="B5246" t="s">
        <v>890</v>
      </c>
      <c r="C5246">
        <v>841940</v>
      </c>
      <c r="D5246" t="s">
        <v>891</v>
      </c>
      <c r="E5246" t="s">
        <v>147</v>
      </c>
      <c r="F5246" t="s">
        <v>292</v>
      </c>
      <c r="G5246" t="str">
        <f t="shared" si="162"/>
        <v>Lebanon to World</v>
      </c>
      <c r="H5246">
        <v>2015</v>
      </c>
      <c r="I5246" t="s">
        <v>724</v>
      </c>
      <c r="J5246">
        <v>6</v>
      </c>
      <c r="K5246">
        <v>3.012</v>
      </c>
      <c r="L5246" s="1">
        <f t="shared" si="163"/>
        <v>3.0119999999999999E-3</v>
      </c>
    </row>
    <row r="5247" spans="1:12" ht="14.45">
      <c r="A5247" t="s">
        <v>723</v>
      </c>
      <c r="B5247" t="s">
        <v>890</v>
      </c>
      <c r="C5247">
        <v>841940</v>
      </c>
      <c r="D5247" t="s">
        <v>891</v>
      </c>
      <c r="E5247" t="s">
        <v>147</v>
      </c>
      <c r="F5247" t="s">
        <v>292</v>
      </c>
      <c r="G5247" t="str">
        <f t="shared" si="162"/>
        <v>Lebanon to World</v>
      </c>
      <c r="H5247">
        <v>2016</v>
      </c>
      <c r="I5247" t="s">
        <v>724</v>
      </c>
      <c r="J5247">
        <v>6</v>
      </c>
      <c r="K5247">
        <v>14.475</v>
      </c>
      <c r="L5247" s="1">
        <f t="shared" si="163"/>
        <v>1.4475E-2</v>
      </c>
    </row>
    <row r="5248" spans="1:12" ht="14.45">
      <c r="A5248" t="s">
        <v>723</v>
      </c>
      <c r="B5248" t="s">
        <v>890</v>
      </c>
      <c r="C5248">
        <v>841940</v>
      </c>
      <c r="D5248" t="s">
        <v>891</v>
      </c>
      <c r="E5248" t="s">
        <v>147</v>
      </c>
      <c r="F5248" t="s">
        <v>292</v>
      </c>
      <c r="G5248" t="str">
        <f t="shared" si="162"/>
        <v>Lebanon to World</v>
      </c>
      <c r="H5248">
        <v>2017</v>
      </c>
      <c r="I5248" t="s">
        <v>724</v>
      </c>
      <c r="J5248">
        <v>6</v>
      </c>
      <c r="K5248">
        <v>0.77800000000000002</v>
      </c>
      <c r="L5248" s="1">
        <f t="shared" si="163"/>
        <v>7.7800000000000005E-4</v>
      </c>
    </row>
    <row r="5249" spans="1:12" ht="14.45">
      <c r="A5249" t="s">
        <v>723</v>
      </c>
      <c r="B5249" t="s">
        <v>890</v>
      </c>
      <c r="C5249">
        <v>842129</v>
      </c>
      <c r="D5249" t="s">
        <v>891</v>
      </c>
      <c r="E5249" t="s">
        <v>147</v>
      </c>
      <c r="F5249" t="s">
        <v>292</v>
      </c>
      <c r="G5249" t="str">
        <f t="shared" si="162"/>
        <v>Lebanon to World</v>
      </c>
      <c r="H5249">
        <v>2012</v>
      </c>
      <c r="I5249" t="s">
        <v>724</v>
      </c>
      <c r="J5249">
        <v>6</v>
      </c>
      <c r="K5249">
        <v>521.39</v>
      </c>
      <c r="L5249" s="1">
        <f t="shared" si="163"/>
        <v>0.52139000000000002</v>
      </c>
    </row>
    <row r="5250" spans="1:12" ht="14.45">
      <c r="A5250" t="s">
        <v>723</v>
      </c>
      <c r="B5250" t="s">
        <v>890</v>
      </c>
      <c r="C5250">
        <v>842129</v>
      </c>
      <c r="D5250" t="s">
        <v>891</v>
      </c>
      <c r="E5250" t="s">
        <v>147</v>
      </c>
      <c r="F5250" t="s">
        <v>292</v>
      </c>
      <c r="G5250" t="str">
        <f t="shared" si="162"/>
        <v>Lebanon to World</v>
      </c>
      <c r="H5250">
        <v>2013</v>
      </c>
      <c r="I5250" t="s">
        <v>724</v>
      </c>
      <c r="J5250">
        <v>6</v>
      </c>
      <c r="K5250">
        <v>97.24</v>
      </c>
      <c r="L5250" s="1">
        <f t="shared" si="163"/>
        <v>9.7239999999999993E-2</v>
      </c>
    </row>
    <row r="5251" spans="1:12" ht="14.45">
      <c r="A5251" t="s">
        <v>723</v>
      </c>
      <c r="B5251" t="s">
        <v>890</v>
      </c>
      <c r="C5251">
        <v>842129</v>
      </c>
      <c r="D5251" t="s">
        <v>891</v>
      </c>
      <c r="E5251" t="s">
        <v>147</v>
      </c>
      <c r="F5251" t="s">
        <v>292</v>
      </c>
      <c r="G5251" t="str">
        <f t="shared" si="162"/>
        <v>Lebanon to World</v>
      </c>
      <c r="H5251">
        <v>2014</v>
      </c>
      <c r="I5251" t="s">
        <v>724</v>
      </c>
      <c r="J5251">
        <v>6</v>
      </c>
      <c r="K5251">
        <v>228.477</v>
      </c>
      <c r="L5251" s="1">
        <f t="shared" si="163"/>
        <v>0.22847700000000001</v>
      </c>
    </row>
    <row r="5252" spans="1:12" ht="14.45">
      <c r="A5252" t="s">
        <v>723</v>
      </c>
      <c r="B5252" t="s">
        <v>890</v>
      </c>
      <c r="C5252">
        <v>842129</v>
      </c>
      <c r="D5252" t="s">
        <v>891</v>
      </c>
      <c r="E5252" t="s">
        <v>147</v>
      </c>
      <c r="F5252" t="s">
        <v>292</v>
      </c>
      <c r="G5252" t="str">
        <f t="shared" si="162"/>
        <v>Lebanon to World</v>
      </c>
      <c r="H5252">
        <v>2015</v>
      </c>
      <c r="I5252" t="s">
        <v>724</v>
      </c>
      <c r="J5252">
        <v>6</v>
      </c>
      <c r="K5252">
        <v>1032.702</v>
      </c>
      <c r="L5252" s="1">
        <f t="shared" si="163"/>
        <v>1.032702</v>
      </c>
    </row>
    <row r="5253" spans="1:12" ht="14.45">
      <c r="A5253" t="s">
        <v>723</v>
      </c>
      <c r="B5253" t="s">
        <v>890</v>
      </c>
      <c r="C5253">
        <v>842129</v>
      </c>
      <c r="D5253" t="s">
        <v>891</v>
      </c>
      <c r="E5253" t="s">
        <v>147</v>
      </c>
      <c r="F5253" t="s">
        <v>292</v>
      </c>
      <c r="G5253" t="str">
        <f t="shared" si="162"/>
        <v>Lebanon to World</v>
      </c>
      <c r="H5253">
        <v>2016</v>
      </c>
      <c r="I5253" t="s">
        <v>724</v>
      </c>
      <c r="J5253">
        <v>6</v>
      </c>
      <c r="K5253">
        <v>515.09</v>
      </c>
      <c r="L5253" s="1">
        <f t="shared" si="163"/>
        <v>0.51509000000000005</v>
      </c>
    </row>
    <row r="5254" spans="1:12" ht="14.45">
      <c r="A5254" t="s">
        <v>723</v>
      </c>
      <c r="B5254" t="s">
        <v>890</v>
      </c>
      <c r="C5254">
        <v>842129</v>
      </c>
      <c r="D5254" t="s">
        <v>891</v>
      </c>
      <c r="E5254" t="s">
        <v>147</v>
      </c>
      <c r="F5254" t="s">
        <v>292</v>
      </c>
      <c r="G5254" t="str">
        <f t="shared" si="162"/>
        <v>Lebanon to World</v>
      </c>
      <c r="H5254">
        <v>2017</v>
      </c>
      <c r="I5254" t="s">
        <v>724</v>
      </c>
      <c r="J5254">
        <v>6</v>
      </c>
      <c r="K5254">
        <v>86.811999999999998</v>
      </c>
      <c r="L5254" s="1">
        <f t="shared" si="163"/>
        <v>8.6812E-2</v>
      </c>
    </row>
    <row r="5255" spans="1:12" ht="14.45">
      <c r="A5255" t="s">
        <v>723</v>
      </c>
      <c r="B5255" t="s">
        <v>890</v>
      </c>
      <c r="C5255">
        <v>842129</v>
      </c>
      <c r="D5255" t="s">
        <v>891</v>
      </c>
      <c r="E5255" t="s">
        <v>670</v>
      </c>
      <c r="F5255" t="s">
        <v>670</v>
      </c>
      <c r="G5255" t="str">
        <f t="shared" si="162"/>
        <v>Lebanon to EU27</v>
      </c>
      <c r="H5255">
        <v>2012</v>
      </c>
      <c r="I5255" t="s">
        <v>724</v>
      </c>
      <c r="J5255">
        <v>6</v>
      </c>
      <c r="K5255">
        <v>5.6470000000000002</v>
      </c>
      <c r="L5255" s="1">
        <f t="shared" si="163"/>
        <v>5.6470000000000001E-3</v>
      </c>
    </row>
    <row r="5256" spans="1:12" ht="14.45">
      <c r="A5256" t="s">
        <v>723</v>
      </c>
      <c r="B5256" t="s">
        <v>890</v>
      </c>
      <c r="C5256">
        <v>842129</v>
      </c>
      <c r="D5256" t="s">
        <v>891</v>
      </c>
      <c r="E5256" t="s">
        <v>670</v>
      </c>
      <c r="F5256" t="s">
        <v>670</v>
      </c>
      <c r="G5256" t="str">
        <f t="shared" si="162"/>
        <v>Lebanon to EU27</v>
      </c>
      <c r="H5256">
        <v>2013</v>
      </c>
      <c r="I5256" t="s">
        <v>724</v>
      </c>
      <c r="J5256">
        <v>6</v>
      </c>
      <c r="K5256">
        <v>1.4930000000000001</v>
      </c>
      <c r="L5256" s="1">
        <f t="shared" si="163"/>
        <v>1.4930000000000002E-3</v>
      </c>
    </row>
    <row r="5257" spans="1:12" ht="14.45">
      <c r="A5257" t="s">
        <v>723</v>
      </c>
      <c r="B5257" t="s">
        <v>890</v>
      </c>
      <c r="C5257">
        <v>842129</v>
      </c>
      <c r="D5257" t="s">
        <v>891</v>
      </c>
      <c r="E5257" t="s">
        <v>670</v>
      </c>
      <c r="F5257" t="s">
        <v>670</v>
      </c>
      <c r="G5257" t="str">
        <f t="shared" ref="G5257:G5320" si="164">CONCATENATE(D5257, " to ", F5257)</f>
        <v>Lebanon to EU27</v>
      </c>
      <c r="H5257">
        <v>2016</v>
      </c>
      <c r="I5257" t="s">
        <v>724</v>
      </c>
      <c r="J5257">
        <v>6</v>
      </c>
      <c r="K5257">
        <v>60.438000000000002</v>
      </c>
      <c r="L5257" s="1">
        <f t="shared" ref="L5257:L5320" si="165">K5257/1000</f>
        <v>6.0438000000000006E-2</v>
      </c>
    </row>
    <row r="5258" spans="1:12" ht="14.45">
      <c r="A5258" t="s">
        <v>723</v>
      </c>
      <c r="B5258" t="s">
        <v>890</v>
      </c>
      <c r="C5258">
        <v>842139</v>
      </c>
      <c r="D5258" t="s">
        <v>891</v>
      </c>
      <c r="E5258" t="s">
        <v>147</v>
      </c>
      <c r="F5258" t="s">
        <v>292</v>
      </c>
      <c r="G5258" t="str">
        <f t="shared" si="164"/>
        <v>Lebanon to World</v>
      </c>
      <c r="H5258">
        <v>2012</v>
      </c>
      <c r="I5258" t="s">
        <v>724</v>
      </c>
      <c r="J5258">
        <v>6</v>
      </c>
      <c r="K5258">
        <v>1885.6890000000001</v>
      </c>
      <c r="L5258" s="1">
        <f t="shared" si="165"/>
        <v>1.8856890000000002</v>
      </c>
    </row>
    <row r="5259" spans="1:12" ht="14.45">
      <c r="A5259" t="s">
        <v>723</v>
      </c>
      <c r="B5259" t="s">
        <v>890</v>
      </c>
      <c r="C5259">
        <v>842139</v>
      </c>
      <c r="D5259" t="s">
        <v>891</v>
      </c>
      <c r="E5259" t="s">
        <v>147</v>
      </c>
      <c r="F5259" t="s">
        <v>292</v>
      </c>
      <c r="G5259" t="str">
        <f t="shared" si="164"/>
        <v>Lebanon to World</v>
      </c>
      <c r="H5259">
        <v>2013</v>
      </c>
      <c r="I5259" t="s">
        <v>724</v>
      </c>
      <c r="J5259">
        <v>6</v>
      </c>
      <c r="K5259">
        <v>437.375</v>
      </c>
      <c r="L5259" s="1">
        <f t="shared" si="165"/>
        <v>0.43737500000000001</v>
      </c>
    </row>
    <row r="5260" spans="1:12" ht="14.45">
      <c r="A5260" t="s">
        <v>723</v>
      </c>
      <c r="B5260" t="s">
        <v>890</v>
      </c>
      <c r="C5260">
        <v>842139</v>
      </c>
      <c r="D5260" t="s">
        <v>891</v>
      </c>
      <c r="E5260" t="s">
        <v>147</v>
      </c>
      <c r="F5260" t="s">
        <v>292</v>
      </c>
      <c r="G5260" t="str">
        <f t="shared" si="164"/>
        <v>Lebanon to World</v>
      </c>
      <c r="H5260">
        <v>2014</v>
      </c>
      <c r="I5260" t="s">
        <v>724</v>
      </c>
      <c r="J5260">
        <v>6</v>
      </c>
      <c r="K5260">
        <v>659.322</v>
      </c>
      <c r="L5260" s="1">
        <f t="shared" si="165"/>
        <v>0.65932199999999996</v>
      </c>
    </row>
    <row r="5261" spans="1:12" ht="14.45">
      <c r="A5261" t="s">
        <v>723</v>
      </c>
      <c r="B5261" t="s">
        <v>890</v>
      </c>
      <c r="C5261">
        <v>842139</v>
      </c>
      <c r="D5261" t="s">
        <v>891</v>
      </c>
      <c r="E5261" t="s">
        <v>147</v>
      </c>
      <c r="F5261" t="s">
        <v>292</v>
      </c>
      <c r="G5261" t="str">
        <f t="shared" si="164"/>
        <v>Lebanon to World</v>
      </c>
      <c r="H5261">
        <v>2015</v>
      </c>
      <c r="I5261" t="s">
        <v>724</v>
      </c>
      <c r="J5261">
        <v>6</v>
      </c>
      <c r="K5261">
        <v>443.08699999999999</v>
      </c>
      <c r="L5261" s="1">
        <f t="shared" si="165"/>
        <v>0.44308700000000001</v>
      </c>
    </row>
    <row r="5262" spans="1:12" ht="14.45">
      <c r="A5262" t="s">
        <v>723</v>
      </c>
      <c r="B5262" t="s">
        <v>890</v>
      </c>
      <c r="C5262">
        <v>842139</v>
      </c>
      <c r="D5262" t="s">
        <v>891</v>
      </c>
      <c r="E5262" t="s">
        <v>147</v>
      </c>
      <c r="F5262" t="s">
        <v>292</v>
      </c>
      <c r="G5262" t="str">
        <f t="shared" si="164"/>
        <v>Lebanon to World</v>
      </c>
      <c r="H5262">
        <v>2016</v>
      </c>
      <c r="I5262" t="s">
        <v>724</v>
      </c>
      <c r="J5262">
        <v>6</v>
      </c>
      <c r="K5262">
        <v>570.71</v>
      </c>
      <c r="L5262" s="1">
        <f t="shared" si="165"/>
        <v>0.57071000000000005</v>
      </c>
    </row>
    <row r="5263" spans="1:12" ht="14.45">
      <c r="A5263" t="s">
        <v>723</v>
      </c>
      <c r="B5263" t="s">
        <v>890</v>
      </c>
      <c r="C5263">
        <v>842139</v>
      </c>
      <c r="D5263" t="s">
        <v>891</v>
      </c>
      <c r="E5263" t="s">
        <v>147</v>
      </c>
      <c r="F5263" t="s">
        <v>292</v>
      </c>
      <c r="G5263" t="str">
        <f t="shared" si="164"/>
        <v>Lebanon to World</v>
      </c>
      <c r="H5263">
        <v>2017</v>
      </c>
      <c r="I5263" t="s">
        <v>724</v>
      </c>
      <c r="J5263">
        <v>6</v>
      </c>
      <c r="K5263">
        <v>1931.317</v>
      </c>
      <c r="L5263" s="1">
        <f t="shared" si="165"/>
        <v>1.931317</v>
      </c>
    </row>
    <row r="5264" spans="1:12" ht="14.45">
      <c r="A5264" t="s">
        <v>723</v>
      </c>
      <c r="B5264" t="s">
        <v>890</v>
      </c>
      <c r="C5264">
        <v>842139</v>
      </c>
      <c r="D5264" t="s">
        <v>891</v>
      </c>
      <c r="E5264" t="s">
        <v>670</v>
      </c>
      <c r="F5264" t="s">
        <v>670</v>
      </c>
      <c r="G5264" t="str">
        <f t="shared" si="164"/>
        <v>Lebanon to EU27</v>
      </c>
      <c r="H5264">
        <v>2012</v>
      </c>
      <c r="I5264" t="s">
        <v>724</v>
      </c>
      <c r="J5264">
        <v>6</v>
      </c>
      <c r="K5264">
        <v>95.230999999999995</v>
      </c>
      <c r="L5264" s="1">
        <f t="shared" si="165"/>
        <v>9.5230999999999996E-2</v>
      </c>
    </row>
    <row r="5265" spans="1:12" ht="14.45">
      <c r="A5265" t="s">
        <v>723</v>
      </c>
      <c r="B5265" t="s">
        <v>890</v>
      </c>
      <c r="C5265">
        <v>842139</v>
      </c>
      <c r="D5265" t="s">
        <v>891</v>
      </c>
      <c r="E5265" t="s">
        <v>670</v>
      </c>
      <c r="F5265" t="s">
        <v>670</v>
      </c>
      <c r="G5265" t="str">
        <f t="shared" si="164"/>
        <v>Lebanon to EU27</v>
      </c>
      <c r="H5265">
        <v>2013</v>
      </c>
      <c r="I5265" t="s">
        <v>724</v>
      </c>
      <c r="J5265">
        <v>6</v>
      </c>
      <c r="K5265">
        <v>24.981000000000002</v>
      </c>
      <c r="L5265" s="1">
        <f t="shared" si="165"/>
        <v>2.4981000000000003E-2</v>
      </c>
    </row>
    <row r="5266" spans="1:12" ht="14.45">
      <c r="A5266" t="s">
        <v>723</v>
      </c>
      <c r="B5266" t="s">
        <v>890</v>
      </c>
      <c r="C5266">
        <v>842139</v>
      </c>
      <c r="D5266" t="s">
        <v>891</v>
      </c>
      <c r="E5266" t="s">
        <v>670</v>
      </c>
      <c r="F5266" t="s">
        <v>670</v>
      </c>
      <c r="G5266" t="str">
        <f t="shared" si="164"/>
        <v>Lebanon to EU27</v>
      </c>
      <c r="H5266">
        <v>2014</v>
      </c>
      <c r="I5266" t="s">
        <v>724</v>
      </c>
      <c r="J5266">
        <v>6</v>
      </c>
      <c r="K5266">
        <v>24.445</v>
      </c>
      <c r="L5266" s="1">
        <f t="shared" si="165"/>
        <v>2.4445000000000001E-2</v>
      </c>
    </row>
    <row r="5267" spans="1:12" ht="14.45">
      <c r="A5267" t="s">
        <v>723</v>
      </c>
      <c r="B5267" t="s">
        <v>890</v>
      </c>
      <c r="C5267">
        <v>842139</v>
      </c>
      <c r="D5267" t="s">
        <v>891</v>
      </c>
      <c r="E5267" t="s">
        <v>670</v>
      </c>
      <c r="F5267" t="s">
        <v>670</v>
      </c>
      <c r="G5267" t="str">
        <f t="shared" si="164"/>
        <v>Lebanon to EU27</v>
      </c>
      <c r="H5267">
        <v>2015</v>
      </c>
      <c r="I5267" t="s">
        <v>724</v>
      </c>
      <c r="J5267">
        <v>6</v>
      </c>
      <c r="K5267">
        <v>50.186</v>
      </c>
      <c r="L5267" s="1">
        <f t="shared" si="165"/>
        <v>5.0186000000000001E-2</v>
      </c>
    </row>
    <row r="5268" spans="1:12" ht="14.45">
      <c r="A5268" t="s">
        <v>723</v>
      </c>
      <c r="B5268" t="s">
        <v>890</v>
      </c>
      <c r="C5268">
        <v>842139</v>
      </c>
      <c r="D5268" t="s">
        <v>891</v>
      </c>
      <c r="E5268" t="s">
        <v>670</v>
      </c>
      <c r="F5268" t="s">
        <v>670</v>
      </c>
      <c r="G5268" t="str">
        <f t="shared" si="164"/>
        <v>Lebanon to EU27</v>
      </c>
      <c r="H5268">
        <v>2016</v>
      </c>
      <c r="I5268" t="s">
        <v>724</v>
      </c>
      <c r="J5268">
        <v>6</v>
      </c>
      <c r="K5268">
        <v>369.63200000000001</v>
      </c>
      <c r="L5268" s="1">
        <f t="shared" si="165"/>
        <v>0.36963200000000002</v>
      </c>
    </row>
    <row r="5269" spans="1:12" ht="14.45">
      <c r="A5269" t="s">
        <v>723</v>
      </c>
      <c r="B5269" t="s">
        <v>890</v>
      </c>
      <c r="C5269">
        <v>842139</v>
      </c>
      <c r="D5269" t="s">
        <v>891</v>
      </c>
      <c r="E5269" t="s">
        <v>670</v>
      </c>
      <c r="F5269" t="s">
        <v>670</v>
      </c>
      <c r="G5269" t="str">
        <f t="shared" si="164"/>
        <v>Lebanon to EU27</v>
      </c>
      <c r="H5269">
        <v>2017</v>
      </c>
      <c r="I5269" t="s">
        <v>724</v>
      </c>
      <c r="J5269">
        <v>6</v>
      </c>
      <c r="K5269">
        <v>727.66899999999998</v>
      </c>
      <c r="L5269" s="1">
        <f t="shared" si="165"/>
        <v>0.72766900000000001</v>
      </c>
    </row>
    <row r="5270" spans="1:12" ht="14.45">
      <c r="A5270" t="s">
        <v>723</v>
      </c>
      <c r="B5270" t="s">
        <v>890</v>
      </c>
      <c r="C5270">
        <v>847989</v>
      </c>
      <c r="D5270" t="s">
        <v>891</v>
      </c>
      <c r="E5270" t="s">
        <v>147</v>
      </c>
      <c r="F5270" t="s">
        <v>292</v>
      </c>
      <c r="G5270" t="str">
        <f t="shared" si="164"/>
        <v>Lebanon to World</v>
      </c>
      <c r="H5270">
        <v>2012</v>
      </c>
      <c r="I5270" t="s">
        <v>724</v>
      </c>
      <c r="J5270">
        <v>6</v>
      </c>
      <c r="K5270">
        <v>753.18799999999999</v>
      </c>
      <c r="L5270" s="1">
        <f t="shared" si="165"/>
        <v>0.75318799999999997</v>
      </c>
    </row>
    <row r="5271" spans="1:12" ht="14.45">
      <c r="A5271" t="s">
        <v>723</v>
      </c>
      <c r="B5271" t="s">
        <v>890</v>
      </c>
      <c r="C5271">
        <v>847989</v>
      </c>
      <c r="D5271" t="s">
        <v>891</v>
      </c>
      <c r="E5271" t="s">
        <v>147</v>
      </c>
      <c r="F5271" t="s">
        <v>292</v>
      </c>
      <c r="G5271" t="str">
        <f t="shared" si="164"/>
        <v>Lebanon to World</v>
      </c>
      <c r="H5271">
        <v>2013</v>
      </c>
      <c r="I5271" t="s">
        <v>724</v>
      </c>
      <c r="J5271">
        <v>6</v>
      </c>
      <c r="K5271">
        <v>1003.404</v>
      </c>
      <c r="L5271" s="1">
        <f t="shared" si="165"/>
        <v>1.003404</v>
      </c>
    </row>
    <row r="5272" spans="1:12" ht="14.45">
      <c r="A5272" t="s">
        <v>723</v>
      </c>
      <c r="B5272" t="s">
        <v>890</v>
      </c>
      <c r="C5272">
        <v>847989</v>
      </c>
      <c r="D5272" t="s">
        <v>891</v>
      </c>
      <c r="E5272" t="s">
        <v>147</v>
      </c>
      <c r="F5272" t="s">
        <v>292</v>
      </c>
      <c r="G5272" t="str">
        <f t="shared" si="164"/>
        <v>Lebanon to World</v>
      </c>
      <c r="H5272">
        <v>2014</v>
      </c>
      <c r="I5272" t="s">
        <v>724</v>
      </c>
      <c r="J5272">
        <v>6</v>
      </c>
      <c r="K5272">
        <v>1973.28</v>
      </c>
      <c r="L5272" s="1">
        <f t="shared" si="165"/>
        <v>1.9732799999999999</v>
      </c>
    </row>
    <row r="5273" spans="1:12" ht="14.45">
      <c r="A5273" t="s">
        <v>723</v>
      </c>
      <c r="B5273" t="s">
        <v>890</v>
      </c>
      <c r="C5273">
        <v>847989</v>
      </c>
      <c r="D5273" t="s">
        <v>891</v>
      </c>
      <c r="E5273" t="s">
        <v>147</v>
      </c>
      <c r="F5273" t="s">
        <v>292</v>
      </c>
      <c r="G5273" t="str">
        <f t="shared" si="164"/>
        <v>Lebanon to World</v>
      </c>
      <c r="H5273">
        <v>2015</v>
      </c>
      <c r="I5273" t="s">
        <v>724</v>
      </c>
      <c r="J5273">
        <v>6</v>
      </c>
      <c r="K5273">
        <v>981.58500000000004</v>
      </c>
      <c r="L5273" s="1">
        <f t="shared" si="165"/>
        <v>0.98158500000000004</v>
      </c>
    </row>
    <row r="5274" spans="1:12" ht="14.45">
      <c r="A5274" t="s">
        <v>723</v>
      </c>
      <c r="B5274" t="s">
        <v>890</v>
      </c>
      <c r="C5274">
        <v>847989</v>
      </c>
      <c r="D5274" t="s">
        <v>891</v>
      </c>
      <c r="E5274" t="s">
        <v>147</v>
      </c>
      <c r="F5274" t="s">
        <v>292</v>
      </c>
      <c r="G5274" t="str">
        <f t="shared" si="164"/>
        <v>Lebanon to World</v>
      </c>
      <c r="H5274">
        <v>2016</v>
      </c>
      <c r="I5274" t="s">
        <v>724</v>
      </c>
      <c r="J5274">
        <v>6</v>
      </c>
      <c r="K5274">
        <v>496.08499999999998</v>
      </c>
      <c r="L5274" s="1">
        <f t="shared" si="165"/>
        <v>0.496085</v>
      </c>
    </row>
    <row r="5275" spans="1:12" ht="14.45">
      <c r="A5275" t="s">
        <v>723</v>
      </c>
      <c r="B5275" t="s">
        <v>890</v>
      </c>
      <c r="C5275">
        <v>847989</v>
      </c>
      <c r="D5275" t="s">
        <v>891</v>
      </c>
      <c r="E5275" t="s">
        <v>147</v>
      </c>
      <c r="F5275" t="s">
        <v>292</v>
      </c>
      <c r="G5275" t="str">
        <f t="shared" si="164"/>
        <v>Lebanon to World</v>
      </c>
      <c r="H5275">
        <v>2017</v>
      </c>
      <c r="I5275" t="s">
        <v>724</v>
      </c>
      <c r="J5275">
        <v>6</v>
      </c>
      <c r="K5275">
        <v>727.95299999999997</v>
      </c>
      <c r="L5275" s="1">
        <f t="shared" si="165"/>
        <v>0.72795299999999996</v>
      </c>
    </row>
    <row r="5276" spans="1:12" ht="14.45">
      <c r="A5276" t="s">
        <v>723</v>
      </c>
      <c r="B5276" t="s">
        <v>890</v>
      </c>
      <c r="C5276">
        <v>847989</v>
      </c>
      <c r="D5276" t="s">
        <v>891</v>
      </c>
      <c r="E5276" t="s">
        <v>670</v>
      </c>
      <c r="F5276" t="s">
        <v>670</v>
      </c>
      <c r="G5276" t="str">
        <f t="shared" si="164"/>
        <v>Lebanon to EU27</v>
      </c>
      <c r="H5276">
        <v>2012</v>
      </c>
      <c r="I5276" t="s">
        <v>724</v>
      </c>
      <c r="J5276">
        <v>6</v>
      </c>
      <c r="K5276">
        <v>146.083</v>
      </c>
      <c r="L5276" s="1">
        <f t="shared" si="165"/>
        <v>0.14608299999999999</v>
      </c>
    </row>
    <row r="5277" spans="1:12" ht="14.45">
      <c r="A5277" t="s">
        <v>723</v>
      </c>
      <c r="B5277" t="s">
        <v>890</v>
      </c>
      <c r="C5277">
        <v>847989</v>
      </c>
      <c r="D5277" t="s">
        <v>891</v>
      </c>
      <c r="E5277" t="s">
        <v>670</v>
      </c>
      <c r="F5277" t="s">
        <v>670</v>
      </c>
      <c r="G5277" t="str">
        <f t="shared" si="164"/>
        <v>Lebanon to EU27</v>
      </c>
      <c r="H5277">
        <v>2013</v>
      </c>
      <c r="I5277" t="s">
        <v>724</v>
      </c>
      <c r="J5277">
        <v>6</v>
      </c>
      <c r="K5277">
        <v>37.659999999999997</v>
      </c>
      <c r="L5277" s="1">
        <f t="shared" si="165"/>
        <v>3.7659999999999999E-2</v>
      </c>
    </row>
    <row r="5278" spans="1:12" ht="14.45">
      <c r="A5278" t="s">
        <v>723</v>
      </c>
      <c r="B5278" t="s">
        <v>890</v>
      </c>
      <c r="C5278">
        <v>847989</v>
      </c>
      <c r="D5278" t="s">
        <v>891</v>
      </c>
      <c r="E5278" t="s">
        <v>670</v>
      </c>
      <c r="F5278" t="s">
        <v>670</v>
      </c>
      <c r="G5278" t="str">
        <f t="shared" si="164"/>
        <v>Lebanon to EU27</v>
      </c>
      <c r="H5278">
        <v>2014</v>
      </c>
      <c r="I5278" t="s">
        <v>724</v>
      </c>
      <c r="J5278">
        <v>6</v>
      </c>
      <c r="K5278">
        <v>24.827999999999999</v>
      </c>
      <c r="L5278" s="1">
        <f t="shared" si="165"/>
        <v>2.4827999999999999E-2</v>
      </c>
    </row>
    <row r="5279" spans="1:12" ht="14.45">
      <c r="A5279" t="s">
        <v>723</v>
      </c>
      <c r="B5279" t="s">
        <v>890</v>
      </c>
      <c r="C5279">
        <v>847989</v>
      </c>
      <c r="D5279" t="s">
        <v>891</v>
      </c>
      <c r="E5279" t="s">
        <v>670</v>
      </c>
      <c r="F5279" t="s">
        <v>670</v>
      </c>
      <c r="G5279" t="str">
        <f t="shared" si="164"/>
        <v>Lebanon to EU27</v>
      </c>
      <c r="H5279">
        <v>2015</v>
      </c>
      <c r="I5279" t="s">
        <v>724</v>
      </c>
      <c r="J5279">
        <v>6</v>
      </c>
      <c r="K5279">
        <v>450.601</v>
      </c>
      <c r="L5279" s="1">
        <f t="shared" si="165"/>
        <v>0.45060099999999997</v>
      </c>
    </row>
    <row r="5280" spans="1:12" ht="14.45">
      <c r="A5280" t="s">
        <v>723</v>
      </c>
      <c r="B5280" t="s">
        <v>890</v>
      </c>
      <c r="C5280">
        <v>847989</v>
      </c>
      <c r="D5280" t="s">
        <v>891</v>
      </c>
      <c r="E5280" t="s">
        <v>670</v>
      </c>
      <c r="F5280" t="s">
        <v>670</v>
      </c>
      <c r="G5280" t="str">
        <f t="shared" si="164"/>
        <v>Lebanon to EU27</v>
      </c>
      <c r="H5280">
        <v>2016</v>
      </c>
      <c r="I5280" t="s">
        <v>724</v>
      </c>
      <c r="J5280">
        <v>6</v>
      </c>
      <c r="K5280">
        <v>9.3580000000000005</v>
      </c>
      <c r="L5280" s="1">
        <f t="shared" si="165"/>
        <v>9.358E-3</v>
      </c>
    </row>
    <row r="5281" spans="1:12" ht="14.45">
      <c r="A5281" t="s">
        <v>723</v>
      </c>
      <c r="B5281" t="s">
        <v>890</v>
      </c>
      <c r="C5281">
        <v>847989</v>
      </c>
      <c r="D5281" t="s">
        <v>891</v>
      </c>
      <c r="E5281" t="s">
        <v>670</v>
      </c>
      <c r="F5281" t="s">
        <v>670</v>
      </c>
      <c r="G5281" t="str">
        <f t="shared" si="164"/>
        <v>Lebanon to EU27</v>
      </c>
      <c r="H5281">
        <v>2017</v>
      </c>
      <c r="I5281" t="s">
        <v>724</v>
      </c>
      <c r="J5281">
        <v>6</v>
      </c>
      <c r="K5281">
        <v>38.097000000000001</v>
      </c>
      <c r="L5281" s="1">
        <f t="shared" si="165"/>
        <v>3.8096999999999999E-2</v>
      </c>
    </row>
    <row r="5282" spans="1:12" ht="14.45">
      <c r="A5282" t="s">
        <v>723</v>
      </c>
      <c r="B5282" t="s">
        <v>892</v>
      </c>
      <c r="C5282">
        <v>730900</v>
      </c>
      <c r="D5282" t="s">
        <v>893</v>
      </c>
      <c r="E5282" t="s">
        <v>147</v>
      </c>
      <c r="F5282" t="s">
        <v>292</v>
      </c>
      <c r="G5282" t="str">
        <f t="shared" si="164"/>
        <v>St. Lucia to World</v>
      </c>
      <c r="H5282">
        <v>2015</v>
      </c>
      <c r="I5282" t="s">
        <v>724</v>
      </c>
      <c r="J5282">
        <v>6</v>
      </c>
      <c r="K5282">
        <v>19.934999999999999</v>
      </c>
      <c r="L5282" s="1">
        <f t="shared" si="165"/>
        <v>1.9934999999999998E-2</v>
      </c>
    </row>
    <row r="5283" spans="1:12" ht="14.45">
      <c r="A5283" t="s">
        <v>723</v>
      </c>
      <c r="B5283" t="s">
        <v>892</v>
      </c>
      <c r="C5283">
        <v>730900</v>
      </c>
      <c r="D5283" t="s">
        <v>893</v>
      </c>
      <c r="E5283" t="s">
        <v>147</v>
      </c>
      <c r="F5283" t="s">
        <v>292</v>
      </c>
      <c r="G5283" t="str">
        <f t="shared" si="164"/>
        <v>St. Lucia to World</v>
      </c>
      <c r="H5283">
        <v>2016</v>
      </c>
      <c r="I5283" t="s">
        <v>724</v>
      </c>
      <c r="J5283">
        <v>6</v>
      </c>
      <c r="K5283">
        <v>341.13400000000001</v>
      </c>
      <c r="L5283" s="1">
        <f t="shared" si="165"/>
        <v>0.34113399999999999</v>
      </c>
    </row>
    <row r="5284" spans="1:12" ht="14.45">
      <c r="A5284" t="s">
        <v>723</v>
      </c>
      <c r="B5284" t="s">
        <v>892</v>
      </c>
      <c r="C5284">
        <v>730900</v>
      </c>
      <c r="D5284" t="s">
        <v>893</v>
      </c>
      <c r="E5284" t="s">
        <v>147</v>
      </c>
      <c r="F5284" t="s">
        <v>292</v>
      </c>
      <c r="G5284" t="str">
        <f t="shared" si="164"/>
        <v>St. Lucia to World</v>
      </c>
      <c r="H5284">
        <v>2017</v>
      </c>
      <c r="I5284" t="s">
        <v>724</v>
      </c>
      <c r="J5284">
        <v>6</v>
      </c>
      <c r="K5284">
        <v>89.052000000000007</v>
      </c>
      <c r="L5284" s="1">
        <f t="shared" si="165"/>
        <v>8.9052000000000006E-2</v>
      </c>
    </row>
    <row r="5285" spans="1:12" ht="14.45">
      <c r="A5285" t="s">
        <v>723</v>
      </c>
      <c r="B5285" t="s">
        <v>892</v>
      </c>
      <c r="C5285">
        <v>741999</v>
      </c>
      <c r="D5285" t="s">
        <v>893</v>
      </c>
      <c r="E5285" t="s">
        <v>147</v>
      </c>
      <c r="F5285" t="s">
        <v>292</v>
      </c>
      <c r="G5285" t="str">
        <f t="shared" si="164"/>
        <v>St. Lucia to World</v>
      </c>
      <c r="H5285">
        <v>2015</v>
      </c>
      <c r="I5285" t="s">
        <v>724</v>
      </c>
      <c r="J5285">
        <v>6</v>
      </c>
      <c r="K5285">
        <v>0.69899999999999995</v>
      </c>
      <c r="L5285" s="1">
        <f t="shared" si="165"/>
        <v>6.9899999999999997E-4</v>
      </c>
    </row>
    <row r="5286" spans="1:12" ht="14.45">
      <c r="A5286" t="s">
        <v>723</v>
      </c>
      <c r="B5286" t="s">
        <v>892</v>
      </c>
      <c r="C5286">
        <v>741999</v>
      </c>
      <c r="D5286" t="s">
        <v>893</v>
      </c>
      <c r="E5286" t="s">
        <v>147</v>
      </c>
      <c r="F5286" t="s">
        <v>292</v>
      </c>
      <c r="G5286" t="str">
        <f t="shared" si="164"/>
        <v>St. Lucia to World</v>
      </c>
      <c r="H5286">
        <v>2016</v>
      </c>
      <c r="I5286" t="s">
        <v>724</v>
      </c>
      <c r="J5286">
        <v>6</v>
      </c>
      <c r="K5286">
        <v>1.496</v>
      </c>
      <c r="L5286" s="1">
        <f t="shared" si="165"/>
        <v>1.4959999999999999E-3</v>
      </c>
    </row>
    <row r="5287" spans="1:12" ht="14.45">
      <c r="A5287" t="s">
        <v>723</v>
      </c>
      <c r="B5287" t="s">
        <v>892</v>
      </c>
      <c r="C5287">
        <v>741999</v>
      </c>
      <c r="D5287" t="s">
        <v>893</v>
      </c>
      <c r="E5287" t="s">
        <v>147</v>
      </c>
      <c r="F5287" t="s">
        <v>292</v>
      </c>
      <c r="G5287" t="str">
        <f t="shared" si="164"/>
        <v>St. Lucia to World</v>
      </c>
      <c r="H5287">
        <v>2017</v>
      </c>
      <c r="I5287" t="s">
        <v>724</v>
      </c>
      <c r="J5287">
        <v>6</v>
      </c>
      <c r="K5287">
        <v>0.64600000000000002</v>
      </c>
      <c r="L5287" s="1">
        <f t="shared" si="165"/>
        <v>6.4599999999999998E-4</v>
      </c>
    </row>
    <row r="5288" spans="1:12" ht="14.45">
      <c r="A5288" t="s">
        <v>723</v>
      </c>
      <c r="B5288" t="s">
        <v>892</v>
      </c>
      <c r="C5288">
        <v>761100</v>
      </c>
      <c r="D5288" t="s">
        <v>893</v>
      </c>
      <c r="E5288" t="s">
        <v>147</v>
      </c>
      <c r="F5288" t="s">
        <v>292</v>
      </c>
      <c r="G5288" t="str">
        <f t="shared" si="164"/>
        <v>St. Lucia to World</v>
      </c>
      <c r="H5288">
        <v>2015</v>
      </c>
      <c r="I5288" t="s">
        <v>724</v>
      </c>
      <c r="J5288">
        <v>6</v>
      </c>
      <c r="K5288">
        <v>8.6240000000000006</v>
      </c>
      <c r="L5288" s="1">
        <f t="shared" si="165"/>
        <v>8.6239999999999997E-3</v>
      </c>
    </row>
    <row r="5289" spans="1:12" ht="14.45">
      <c r="A5289" t="s">
        <v>723</v>
      </c>
      <c r="B5289" t="s">
        <v>892</v>
      </c>
      <c r="C5289">
        <v>761100</v>
      </c>
      <c r="D5289" t="s">
        <v>893</v>
      </c>
      <c r="E5289" t="s">
        <v>147</v>
      </c>
      <c r="F5289" t="s">
        <v>292</v>
      </c>
      <c r="G5289" t="str">
        <f t="shared" si="164"/>
        <v>St. Lucia to World</v>
      </c>
      <c r="H5289">
        <v>2016</v>
      </c>
      <c r="I5289" t="s">
        <v>724</v>
      </c>
      <c r="J5289">
        <v>6</v>
      </c>
      <c r="K5289">
        <v>2.08</v>
      </c>
      <c r="L5289" s="1">
        <f t="shared" si="165"/>
        <v>2.0800000000000003E-3</v>
      </c>
    </row>
    <row r="5290" spans="1:12" ht="14.45">
      <c r="A5290" t="s">
        <v>723</v>
      </c>
      <c r="B5290" t="s">
        <v>892</v>
      </c>
      <c r="C5290">
        <v>761100</v>
      </c>
      <c r="D5290" t="s">
        <v>893</v>
      </c>
      <c r="E5290" t="s">
        <v>147</v>
      </c>
      <c r="F5290" t="s">
        <v>292</v>
      </c>
      <c r="G5290" t="str">
        <f t="shared" si="164"/>
        <v>St. Lucia to World</v>
      </c>
      <c r="H5290">
        <v>2017</v>
      </c>
      <c r="I5290" t="s">
        <v>724</v>
      </c>
      <c r="J5290">
        <v>6</v>
      </c>
      <c r="K5290">
        <v>1.365</v>
      </c>
      <c r="L5290" s="1">
        <f t="shared" si="165"/>
        <v>1.3649999999999999E-3</v>
      </c>
    </row>
    <row r="5291" spans="1:12" ht="14.45">
      <c r="A5291" t="s">
        <v>723</v>
      </c>
      <c r="B5291" t="s">
        <v>892</v>
      </c>
      <c r="C5291">
        <v>8405</v>
      </c>
      <c r="D5291" t="s">
        <v>893</v>
      </c>
      <c r="E5291" t="s">
        <v>147</v>
      </c>
      <c r="F5291" t="s">
        <v>292</v>
      </c>
      <c r="G5291" t="str">
        <f t="shared" si="164"/>
        <v>St. Lucia to World</v>
      </c>
      <c r="H5291">
        <v>2016</v>
      </c>
      <c r="I5291" t="s">
        <v>724</v>
      </c>
      <c r="J5291">
        <v>6</v>
      </c>
      <c r="K5291">
        <v>1.369</v>
      </c>
      <c r="L5291" s="1">
        <f t="shared" si="165"/>
        <v>1.369E-3</v>
      </c>
    </row>
    <row r="5292" spans="1:12" ht="14.45">
      <c r="A5292" t="s">
        <v>723</v>
      </c>
      <c r="B5292" t="s">
        <v>892</v>
      </c>
      <c r="C5292">
        <v>8405</v>
      </c>
      <c r="D5292" t="s">
        <v>893</v>
      </c>
      <c r="E5292" t="s">
        <v>670</v>
      </c>
      <c r="F5292" t="s">
        <v>670</v>
      </c>
      <c r="G5292" t="str">
        <f t="shared" si="164"/>
        <v>St. Lucia to EU27</v>
      </c>
      <c r="H5292">
        <v>2016</v>
      </c>
      <c r="I5292" t="s">
        <v>724</v>
      </c>
      <c r="J5292">
        <v>6</v>
      </c>
      <c r="K5292">
        <v>1.369</v>
      </c>
      <c r="L5292" s="1">
        <f t="shared" si="165"/>
        <v>1.369E-3</v>
      </c>
    </row>
    <row r="5293" spans="1:12" ht="14.45">
      <c r="A5293" t="s">
        <v>723</v>
      </c>
      <c r="B5293" t="s">
        <v>892</v>
      </c>
      <c r="C5293">
        <v>842129</v>
      </c>
      <c r="D5293" t="s">
        <v>893</v>
      </c>
      <c r="E5293" t="s">
        <v>147</v>
      </c>
      <c r="F5293" t="s">
        <v>292</v>
      </c>
      <c r="G5293" t="str">
        <f t="shared" si="164"/>
        <v>St. Lucia to World</v>
      </c>
      <c r="H5293">
        <v>2015</v>
      </c>
      <c r="I5293" t="s">
        <v>724</v>
      </c>
      <c r="J5293">
        <v>6</v>
      </c>
      <c r="K5293">
        <v>14.442</v>
      </c>
      <c r="L5293" s="1">
        <f t="shared" si="165"/>
        <v>1.4442E-2</v>
      </c>
    </row>
    <row r="5294" spans="1:12" ht="14.45">
      <c r="A5294" t="s">
        <v>723</v>
      </c>
      <c r="B5294" t="s">
        <v>892</v>
      </c>
      <c r="C5294">
        <v>842129</v>
      </c>
      <c r="D5294" t="s">
        <v>893</v>
      </c>
      <c r="E5294" t="s">
        <v>147</v>
      </c>
      <c r="F5294" t="s">
        <v>292</v>
      </c>
      <c r="G5294" t="str">
        <f t="shared" si="164"/>
        <v>St. Lucia to World</v>
      </c>
      <c r="H5294">
        <v>2016</v>
      </c>
      <c r="I5294" t="s">
        <v>724</v>
      </c>
      <c r="J5294">
        <v>6</v>
      </c>
      <c r="K5294">
        <v>49.578000000000003</v>
      </c>
      <c r="L5294" s="1">
        <f t="shared" si="165"/>
        <v>4.9578000000000004E-2</v>
      </c>
    </row>
    <row r="5295" spans="1:12" ht="14.45">
      <c r="A5295" t="s">
        <v>723</v>
      </c>
      <c r="B5295" t="s">
        <v>892</v>
      </c>
      <c r="C5295">
        <v>842129</v>
      </c>
      <c r="D5295" t="s">
        <v>893</v>
      </c>
      <c r="E5295" t="s">
        <v>147</v>
      </c>
      <c r="F5295" t="s">
        <v>292</v>
      </c>
      <c r="G5295" t="str">
        <f t="shared" si="164"/>
        <v>St. Lucia to World</v>
      </c>
      <c r="H5295">
        <v>2017</v>
      </c>
      <c r="I5295" t="s">
        <v>724</v>
      </c>
      <c r="J5295">
        <v>6</v>
      </c>
      <c r="K5295">
        <v>0.48799999999999999</v>
      </c>
      <c r="L5295" s="1">
        <f t="shared" si="165"/>
        <v>4.8799999999999999E-4</v>
      </c>
    </row>
    <row r="5296" spans="1:12" ht="14.45">
      <c r="A5296" t="s">
        <v>723</v>
      </c>
      <c r="B5296" t="s">
        <v>892</v>
      </c>
      <c r="C5296">
        <v>842129</v>
      </c>
      <c r="D5296" t="s">
        <v>893</v>
      </c>
      <c r="E5296" t="s">
        <v>670</v>
      </c>
      <c r="F5296" t="s">
        <v>670</v>
      </c>
      <c r="G5296" t="str">
        <f t="shared" si="164"/>
        <v>St. Lucia to EU27</v>
      </c>
      <c r="H5296">
        <v>2016</v>
      </c>
      <c r="I5296" t="s">
        <v>724</v>
      </c>
      <c r="J5296">
        <v>6</v>
      </c>
      <c r="K5296">
        <v>3.3540000000000001</v>
      </c>
      <c r="L5296" s="1">
        <f t="shared" si="165"/>
        <v>3.3540000000000002E-3</v>
      </c>
    </row>
    <row r="5297" spans="1:12" ht="14.45">
      <c r="A5297" t="s">
        <v>723</v>
      </c>
      <c r="B5297" t="s">
        <v>892</v>
      </c>
      <c r="C5297">
        <v>842139</v>
      </c>
      <c r="D5297" t="s">
        <v>893</v>
      </c>
      <c r="E5297" t="s">
        <v>147</v>
      </c>
      <c r="F5297" t="s">
        <v>292</v>
      </c>
      <c r="G5297" t="str">
        <f t="shared" si="164"/>
        <v>St. Lucia to World</v>
      </c>
      <c r="H5297">
        <v>2015</v>
      </c>
      <c r="I5297" t="s">
        <v>724</v>
      </c>
      <c r="J5297">
        <v>6</v>
      </c>
      <c r="K5297">
        <v>22.111999999999998</v>
      </c>
      <c r="L5297" s="1">
        <f t="shared" si="165"/>
        <v>2.2112E-2</v>
      </c>
    </row>
    <row r="5298" spans="1:12" ht="14.45">
      <c r="A5298" t="s">
        <v>723</v>
      </c>
      <c r="B5298" t="s">
        <v>892</v>
      </c>
      <c r="C5298">
        <v>842139</v>
      </c>
      <c r="D5298" t="s">
        <v>893</v>
      </c>
      <c r="E5298" t="s">
        <v>147</v>
      </c>
      <c r="F5298" t="s">
        <v>292</v>
      </c>
      <c r="G5298" t="str">
        <f t="shared" si="164"/>
        <v>St. Lucia to World</v>
      </c>
      <c r="H5298">
        <v>2016</v>
      </c>
      <c r="I5298" t="s">
        <v>724</v>
      </c>
      <c r="J5298">
        <v>6</v>
      </c>
      <c r="K5298">
        <v>7.3730000000000002</v>
      </c>
      <c r="L5298" s="1">
        <f t="shared" si="165"/>
        <v>7.3730000000000002E-3</v>
      </c>
    </row>
    <row r="5299" spans="1:12" ht="14.45">
      <c r="A5299" t="s">
        <v>723</v>
      </c>
      <c r="B5299" t="s">
        <v>892</v>
      </c>
      <c r="C5299">
        <v>842139</v>
      </c>
      <c r="D5299" t="s">
        <v>893</v>
      </c>
      <c r="E5299" t="s">
        <v>147</v>
      </c>
      <c r="F5299" t="s">
        <v>292</v>
      </c>
      <c r="G5299" t="str">
        <f t="shared" si="164"/>
        <v>St. Lucia to World</v>
      </c>
      <c r="H5299">
        <v>2017</v>
      </c>
      <c r="I5299" t="s">
        <v>724</v>
      </c>
      <c r="J5299">
        <v>6</v>
      </c>
      <c r="K5299">
        <v>6.8470000000000004</v>
      </c>
      <c r="L5299" s="1">
        <f t="shared" si="165"/>
        <v>6.8470000000000007E-3</v>
      </c>
    </row>
    <row r="5300" spans="1:12" ht="14.45">
      <c r="A5300" t="s">
        <v>723</v>
      </c>
      <c r="B5300" t="s">
        <v>892</v>
      </c>
      <c r="C5300">
        <v>842139</v>
      </c>
      <c r="D5300" t="s">
        <v>893</v>
      </c>
      <c r="E5300" t="s">
        <v>670</v>
      </c>
      <c r="F5300" t="s">
        <v>670</v>
      </c>
      <c r="G5300" t="str">
        <f t="shared" si="164"/>
        <v>St. Lucia to EU27</v>
      </c>
      <c r="H5300">
        <v>2015</v>
      </c>
      <c r="I5300" t="s">
        <v>724</v>
      </c>
      <c r="J5300">
        <v>6</v>
      </c>
      <c r="K5300">
        <v>4.5999999999999999E-2</v>
      </c>
      <c r="L5300" s="1">
        <f t="shared" si="165"/>
        <v>4.6E-5</v>
      </c>
    </row>
    <row r="5301" spans="1:12" ht="14.45">
      <c r="A5301" t="s">
        <v>723</v>
      </c>
      <c r="B5301" t="s">
        <v>892</v>
      </c>
      <c r="C5301">
        <v>842139</v>
      </c>
      <c r="D5301" t="s">
        <v>893</v>
      </c>
      <c r="E5301" t="s">
        <v>670</v>
      </c>
      <c r="F5301" t="s">
        <v>670</v>
      </c>
      <c r="G5301" t="str">
        <f t="shared" si="164"/>
        <v>St. Lucia to EU27</v>
      </c>
      <c r="H5301">
        <v>2016</v>
      </c>
      <c r="I5301" t="s">
        <v>724</v>
      </c>
      <c r="J5301">
        <v>6</v>
      </c>
      <c r="K5301">
        <v>2.282</v>
      </c>
      <c r="L5301" s="1">
        <f t="shared" si="165"/>
        <v>2.2820000000000002E-3</v>
      </c>
    </row>
    <row r="5302" spans="1:12" ht="14.45">
      <c r="A5302" t="s">
        <v>723</v>
      </c>
      <c r="B5302" t="s">
        <v>892</v>
      </c>
      <c r="C5302">
        <v>842139</v>
      </c>
      <c r="D5302" t="s">
        <v>893</v>
      </c>
      <c r="E5302" t="s">
        <v>670</v>
      </c>
      <c r="F5302" t="s">
        <v>670</v>
      </c>
      <c r="G5302" t="str">
        <f t="shared" si="164"/>
        <v>St. Lucia to EU27</v>
      </c>
      <c r="H5302">
        <v>2017</v>
      </c>
      <c r="I5302" t="s">
        <v>724</v>
      </c>
      <c r="J5302">
        <v>6</v>
      </c>
      <c r="K5302">
        <v>0.107</v>
      </c>
      <c r="L5302" s="1">
        <f t="shared" si="165"/>
        <v>1.07E-4</v>
      </c>
    </row>
    <row r="5303" spans="1:12" ht="14.45">
      <c r="A5303" t="s">
        <v>723</v>
      </c>
      <c r="B5303" t="s">
        <v>892</v>
      </c>
      <c r="C5303">
        <v>847989</v>
      </c>
      <c r="D5303" t="s">
        <v>893</v>
      </c>
      <c r="E5303" t="s">
        <v>147</v>
      </c>
      <c r="F5303" t="s">
        <v>292</v>
      </c>
      <c r="G5303" t="str">
        <f t="shared" si="164"/>
        <v>St. Lucia to World</v>
      </c>
      <c r="H5303">
        <v>2015</v>
      </c>
      <c r="I5303" t="s">
        <v>724</v>
      </c>
      <c r="J5303">
        <v>6</v>
      </c>
      <c r="K5303">
        <v>67.739000000000004</v>
      </c>
      <c r="L5303" s="1">
        <f t="shared" si="165"/>
        <v>6.7739000000000008E-2</v>
      </c>
    </row>
    <row r="5304" spans="1:12" ht="14.45">
      <c r="A5304" t="s">
        <v>723</v>
      </c>
      <c r="B5304" t="s">
        <v>892</v>
      </c>
      <c r="C5304">
        <v>847989</v>
      </c>
      <c r="D5304" t="s">
        <v>893</v>
      </c>
      <c r="E5304" t="s">
        <v>147</v>
      </c>
      <c r="F5304" t="s">
        <v>292</v>
      </c>
      <c r="G5304" t="str">
        <f t="shared" si="164"/>
        <v>St. Lucia to World</v>
      </c>
      <c r="H5304">
        <v>2016</v>
      </c>
      <c r="I5304" t="s">
        <v>724</v>
      </c>
      <c r="J5304">
        <v>6</v>
      </c>
      <c r="K5304">
        <v>432.072</v>
      </c>
      <c r="L5304" s="1">
        <f t="shared" si="165"/>
        <v>0.43207200000000001</v>
      </c>
    </row>
    <row r="5305" spans="1:12" ht="14.45">
      <c r="A5305" t="s">
        <v>723</v>
      </c>
      <c r="B5305" t="s">
        <v>892</v>
      </c>
      <c r="C5305">
        <v>847989</v>
      </c>
      <c r="D5305" t="s">
        <v>893</v>
      </c>
      <c r="E5305" t="s">
        <v>147</v>
      </c>
      <c r="F5305" t="s">
        <v>292</v>
      </c>
      <c r="G5305" t="str">
        <f t="shared" si="164"/>
        <v>St. Lucia to World</v>
      </c>
      <c r="H5305">
        <v>2017</v>
      </c>
      <c r="I5305" t="s">
        <v>724</v>
      </c>
      <c r="J5305">
        <v>6</v>
      </c>
      <c r="K5305">
        <v>66.894999999999996</v>
      </c>
      <c r="L5305" s="1">
        <f t="shared" si="165"/>
        <v>6.6894999999999996E-2</v>
      </c>
    </row>
    <row r="5306" spans="1:12" ht="14.45">
      <c r="A5306" t="s">
        <v>723</v>
      </c>
      <c r="B5306" t="s">
        <v>892</v>
      </c>
      <c r="C5306">
        <v>847989</v>
      </c>
      <c r="D5306" t="s">
        <v>893</v>
      </c>
      <c r="E5306" t="s">
        <v>670</v>
      </c>
      <c r="F5306" t="s">
        <v>670</v>
      </c>
      <c r="G5306" t="str">
        <f t="shared" si="164"/>
        <v>St. Lucia to EU27</v>
      </c>
      <c r="H5306">
        <v>2016</v>
      </c>
      <c r="I5306" t="s">
        <v>724</v>
      </c>
      <c r="J5306">
        <v>6</v>
      </c>
      <c r="K5306">
        <v>29.173999999999999</v>
      </c>
      <c r="L5306" s="1">
        <f t="shared" si="165"/>
        <v>2.9173999999999999E-2</v>
      </c>
    </row>
    <row r="5307" spans="1:12" ht="14.45">
      <c r="A5307" t="s">
        <v>723</v>
      </c>
      <c r="B5307" t="s">
        <v>892</v>
      </c>
      <c r="C5307">
        <v>847989</v>
      </c>
      <c r="D5307" t="s">
        <v>893</v>
      </c>
      <c r="E5307" t="s">
        <v>670</v>
      </c>
      <c r="F5307" t="s">
        <v>670</v>
      </c>
      <c r="G5307" t="str">
        <f t="shared" si="164"/>
        <v>St. Lucia to EU27</v>
      </c>
      <c r="H5307">
        <v>2017</v>
      </c>
      <c r="I5307" t="s">
        <v>724</v>
      </c>
      <c r="J5307">
        <v>6</v>
      </c>
      <c r="K5307">
        <v>28.986999999999998</v>
      </c>
      <c r="L5307" s="1">
        <f t="shared" si="165"/>
        <v>2.8986999999999999E-2</v>
      </c>
    </row>
    <row r="5308" spans="1:12" ht="14.45">
      <c r="A5308" t="s">
        <v>723</v>
      </c>
      <c r="B5308" t="s">
        <v>894</v>
      </c>
      <c r="C5308">
        <v>730900</v>
      </c>
      <c r="D5308" t="s">
        <v>895</v>
      </c>
      <c r="E5308" t="s">
        <v>147</v>
      </c>
      <c r="F5308" t="s">
        <v>292</v>
      </c>
      <c r="G5308" t="str">
        <f t="shared" si="164"/>
        <v>Sri Lanka to World</v>
      </c>
      <c r="H5308">
        <v>2013</v>
      </c>
      <c r="I5308" t="s">
        <v>724</v>
      </c>
      <c r="J5308">
        <v>6</v>
      </c>
      <c r="K5308">
        <v>57.258000000000003</v>
      </c>
      <c r="L5308" s="1">
        <f t="shared" si="165"/>
        <v>5.7258000000000003E-2</v>
      </c>
    </row>
    <row r="5309" spans="1:12" ht="14.45">
      <c r="A5309" t="s">
        <v>723</v>
      </c>
      <c r="B5309" t="s">
        <v>894</v>
      </c>
      <c r="C5309">
        <v>730900</v>
      </c>
      <c r="D5309" t="s">
        <v>895</v>
      </c>
      <c r="E5309" t="s">
        <v>147</v>
      </c>
      <c r="F5309" t="s">
        <v>292</v>
      </c>
      <c r="G5309" t="str">
        <f t="shared" si="164"/>
        <v>Sri Lanka to World</v>
      </c>
      <c r="H5309">
        <v>2014</v>
      </c>
      <c r="I5309" t="s">
        <v>724</v>
      </c>
      <c r="J5309">
        <v>6</v>
      </c>
      <c r="K5309">
        <v>24.547000000000001</v>
      </c>
      <c r="L5309" s="1">
        <f t="shared" si="165"/>
        <v>2.4546999999999999E-2</v>
      </c>
    </row>
    <row r="5310" spans="1:12" ht="14.45">
      <c r="A5310" t="s">
        <v>723</v>
      </c>
      <c r="B5310" t="s">
        <v>894</v>
      </c>
      <c r="C5310">
        <v>730900</v>
      </c>
      <c r="D5310" t="s">
        <v>895</v>
      </c>
      <c r="E5310" t="s">
        <v>147</v>
      </c>
      <c r="F5310" t="s">
        <v>292</v>
      </c>
      <c r="G5310" t="str">
        <f t="shared" si="164"/>
        <v>Sri Lanka to World</v>
      </c>
      <c r="H5310">
        <v>2015</v>
      </c>
      <c r="I5310" t="s">
        <v>724</v>
      </c>
      <c r="J5310">
        <v>6</v>
      </c>
      <c r="K5310">
        <v>103.17100000000001</v>
      </c>
      <c r="L5310" s="1">
        <f t="shared" si="165"/>
        <v>0.10317100000000001</v>
      </c>
    </row>
    <row r="5311" spans="1:12" ht="14.45">
      <c r="A5311" t="s">
        <v>723</v>
      </c>
      <c r="B5311" t="s">
        <v>894</v>
      </c>
      <c r="C5311">
        <v>730900</v>
      </c>
      <c r="D5311" t="s">
        <v>895</v>
      </c>
      <c r="E5311" t="s">
        <v>147</v>
      </c>
      <c r="F5311" t="s">
        <v>292</v>
      </c>
      <c r="G5311" t="str">
        <f t="shared" si="164"/>
        <v>Sri Lanka to World</v>
      </c>
      <c r="H5311">
        <v>2016</v>
      </c>
      <c r="I5311" t="s">
        <v>724</v>
      </c>
      <c r="J5311">
        <v>6</v>
      </c>
      <c r="K5311">
        <v>46.03</v>
      </c>
      <c r="L5311" s="1">
        <f t="shared" si="165"/>
        <v>4.6030000000000001E-2</v>
      </c>
    </row>
    <row r="5312" spans="1:12" ht="14.45">
      <c r="A5312" t="s">
        <v>723</v>
      </c>
      <c r="B5312" t="s">
        <v>894</v>
      </c>
      <c r="C5312">
        <v>730900</v>
      </c>
      <c r="D5312" t="s">
        <v>895</v>
      </c>
      <c r="E5312" t="s">
        <v>147</v>
      </c>
      <c r="F5312" t="s">
        <v>292</v>
      </c>
      <c r="G5312" t="str">
        <f t="shared" si="164"/>
        <v>Sri Lanka to World</v>
      </c>
      <c r="H5312">
        <v>2017</v>
      </c>
      <c r="I5312" t="s">
        <v>724</v>
      </c>
      <c r="J5312">
        <v>6</v>
      </c>
      <c r="K5312">
        <v>375.56099999999998</v>
      </c>
      <c r="L5312" s="1">
        <f t="shared" si="165"/>
        <v>0.37556099999999998</v>
      </c>
    </row>
    <row r="5313" spans="1:12" ht="14.45">
      <c r="A5313" t="s">
        <v>723</v>
      </c>
      <c r="B5313" t="s">
        <v>894</v>
      </c>
      <c r="C5313">
        <v>730900</v>
      </c>
      <c r="D5313" t="s">
        <v>895</v>
      </c>
      <c r="E5313" t="s">
        <v>670</v>
      </c>
      <c r="F5313" t="s">
        <v>670</v>
      </c>
      <c r="G5313" t="str">
        <f t="shared" si="164"/>
        <v>Sri Lanka to EU27</v>
      </c>
      <c r="H5313">
        <v>2017</v>
      </c>
      <c r="I5313" t="s">
        <v>724</v>
      </c>
      <c r="J5313">
        <v>6</v>
      </c>
      <c r="K5313">
        <v>0</v>
      </c>
      <c r="L5313" s="1">
        <f t="shared" si="165"/>
        <v>0</v>
      </c>
    </row>
    <row r="5314" spans="1:12" ht="14.45">
      <c r="A5314" t="s">
        <v>723</v>
      </c>
      <c r="B5314" t="s">
        <v>894</v>
      </c>
      <c r="C5314">
        <v>741999</v>
      </c>
      <c r="D5314" t="s">
        <v>895</v>
      </c>
      <c r="E5314" t="s">
        <v>147</v>
      </c>
      <c r="F5314" t="s">
        <v>292</v>
      </c>
      <c r="G5314" t="str">
        <f t="shared" si="164"/>
        <v>Sri Lanka to World</v>
      </c>
      <c r="H5314">
        <v>2013</v>
      </c>
      <c r="I5314" t="s">
        <v>724</v>
      </c>
      <c r="J5314">
        <v>6</v>
      </c>
      <c r="K5314">
        <v>121.559</v>
      </c>
      <c r="L5314" s="1">
        <f t="shared" si="165"/>
        <v>0.121559</v>
      </c>
    </row>
    <row r="5315" spans="1:12" ht="14.45">
      <c r="A5315" t="s">
        <v>723</v>
      </c>
      <c r="B5315" t="s">
        <v>894</v>
      </c>
      <c r="C5315">
        <v>741999</v>
      </c>
      <c r="D5315" t="s">
        <v>895</v>
      </c>
      <c r="E5315" t="s">
        <v>147</v>
      </c>
      <c r="F5315" t="s">
        <v>292</v>
      </c>
      <c r="G5315" t="str">
        <f t="shared" si="164"/>
        <v>Sri Lanka to World</v>
      </c>
      <c r="H5315">
        <v>2014</v>
      </c>
      <c r="I5315" t="s">
        <v>724</v>
      </c>
      <c r="J5315">
        <v>6</v>
      </c>
      <c r="K5315">
        <v>63.95</v>
      </c>
      <c r="L5315" s="1">
        <f t="shared" si="165"/>
        <v>6.3950000000000007E-2</v>
      </c>
    </row>
    <row r="5316" spans="1:12" ht="14.45">
      <c r="A5316" t="s">
        <v>723</v>
      </c>
      <c r="B5316" t="s">
        <v>894</v>
      </c>
      <c r="C5316">
        <v>741999</v>
      </c>
      <c r="D5316" t="s">
        <v>895</v>
      </c>
      <c r="E5316" t="s">
        <v>147</v>
      </c>
      <c r="F5316" t="s">
        <v>292</v>
      </c>
      <c r="G5316" t="str">
        <f t="shared" si="164"/>
        <v>Sri Lanka to World</v>
      </c>
      <c r="H5316">
        <v>2015</v>
      </c>
      <c r="I5316" t="s">
        <v>724</v>
      </c>
      <c r="J5316">
        <v>6</v>
      </c>
      <c r="K5316">
        <v>40.872</v>
      </c>
      <c r="L5316" s="1">
        <f t="shared" si="165"/>
        <v>4.0871999999999999E-2</v>
      </c>
    </row>
    <row r="5317" spans="1:12" ht="14.45">
      <c r="A5317" t="s">
        <v>723</v>
      </c>
      <c r="B5317" t="s">
        <v>894</v>
      </c>
      <c r="C5317">
        <v>741999</v>
      </c>
      <c r="D5317" t="s">
        <v>895</v>
      </c>
      <c r="E5317" t="s">
        <v>147</v>
      </c>
      <c r="F5317" t="s">
        <v>292</v>
      </c>
      <c r="G5317" t="str">
        <f t="shared" si="164"/>
        <v>Sri Lanka to World</v>
      </c>
      <c r="H5317">
        <v>2016</v>
      </c>
      <c r="I5317" t="s">
        <v>724</v>
      </c>
      <c r="J5317">
        <v>6</v>
      </c>
      <c r="K5317">
        <v>85.477000000000004</v>
      </c>
      <c r="L5317" s="1">
        <f t="shared" si="165"/>
        <v>8.5476999999999997E-2</v>
      </c>
    </row>
    <row r="5318" spans="1:12" ht="14.45">
      <c r="A5318" t="s">
        <v>723</v>
      </c>
      <c r="B5318" t="s">
        <v>894</v>
      </c>
      <c r="C5318">
        <v>741999</v>
      </c>
      <c r="D5318" t="s">
        <v>895</v>
      </c>
      <c r="E5318" t="s">
        <v>147</v>
      </c>
      <c r="F5318" t="s">
        <v>292</v>
      </c>
      <c r="G5318" t="str">
        <f t="shared" si="164"/>
        <v>Sri Lanka to World</v>
      </c>
      <c r="H5318">
        <v>2017</v>
      </c>
      <c r="I5318" t="s">
        <v>724</v>
      </c>
      <c r="J5318">
        <v>6</v>
      </c>
      <c r="K5318">
        <v>702.05700000000002</v>
      </c>
      <c r="L5318" s="1">
        <f t="shared" si="165"/>
        <v>0.70205700000000004</v>
      </c>
    </row>
    <row r="5319" spans="1:12" ht="14.45">
      <c r="A5319" t="s">
        <v>723</v>
      </c>
      <c r="B5319" t="s">
        <v>894</v>
      </c>
      <c r="C5319">
        <v>741999</v>
      </c>
      <c r="D5319" t="s">
        <v>895</v>
      </c>
      <c r="E5319" t="s">
        <v>670</v>
      </c>
      <c r="F5319" t="s">
        <v>670</v>
      </c>
      <c r="G5319" t="str">
        <f t="shared" si="164"/>
        <v>Sri Lanka to EU27</v>
      </c>
      <c r="H5319">
        <v>2013</v>
      </c>
      <c r="I5319" t="s">
        <v>724</v>
      </c>
      <c r="J5319">
        <v>6</v>
      </c>
      <c r="K5319">
        <v>110.15900000000001</v>
      </c>
      <c r="L5319" s="1">
        <f t="shared" si="165"/>
        <v>0.11015900000000001</v>
      </c>
    </row>
    <row r="5320" spans="1:12" ht="14.45">
      <c r="A5320" t="s">
        <v>723</v>
      </c>
      <c r="B5320" t="s">
        <v>894</v>
      </c>
      <c r="C5320">
        <v>741999</v>
      </c>
      <c r="D5320" t="s">
        <v>895</v>
      </c>
      <c r="E5320" t="s">
        <v>670</v>
      </c>
      <c r="F5320" t="s">
        <v>670</v>
      </c>
      <c r="G5320" t="str">
        <f t="shared" si="164"/>
        <v>Sri Lanka to EU27</v>
      </c>
      <c r="H5320">
        <v>2014</v>
      </c>
      <c r="I5320" t="s">
        <v>724</v>
      </c>
      <c r="J5320">
        <v>6</v>
      </c>
      <c r="K5320">
        <v>46.381</v>
      </c>
      <c r="L5320" s="1">
        <f t="shared" si="165"/>
        <v>4.6380999999999999E-2</v>
      </c>
    </row>
    <row r="5321" spans="1:12" ht="14.45">
      <c r="A5321" t="s">
        <v>723</v>
      </c>
      <c r="B5321" t="s">
        <v>894</v>
      </c>
      <c r="C5321">
        <v>741999</v>
      </c>
      <c r="D5321" t="s">
        <v>895</v>
      </c>
      <c r="E5321" t="s">
        <v>670</v>
      </c>
      <c r="F5321" t="s">
        <v>670</v>
      </c>
      <c r="G5321" t="str">
        <f t="shared" ref="G5321:G5384" si="166">CONCATENATE(D5321, " to ", F5321)</f>
        <v>Sri Lanka to EU27</v>
      </c>
      <c r="H5321">
        <v>2015</v>
      </c>
      <c r="I5321" t="s">
        <v>724</v>
      </c>
      <c r="J5321">
        <v>6</v>
      </c>
      <c r="K5321">
        <v>12.340999999999999</v>
      </c>
      <c r="L5321" s="1">
        <f t="shared" ref="L5321:L5384" si="167">K5321/1000</f>
        <v>1.2341E-2</v>
      </c>
    </row>
    <row r="5322" spans="1:12" ht="14.45">
      <c r="A5322" t="s">
        <v>723</v>
      </c>
      <c r="B5322" t="s">
        <v>894</v>
      </c>
      <c r="C5322">
        <v>741999</v>
      </c>
      <c r="D5322" t="s">
        <v>895</v>
      </c>
      <c r="E5322" t="s">
        <v>670</v>
      </c>
      <c r="F5322" t="s">
        <v>670</v>
      </c>
      <c r="G5322" t="str">
        <f t="shared" si="166"/>
        <v>Sri Lanka to EU27</v>
      </c>
      <c r="H5322">
        <v>2016</v>
      </c>
      <c r="I5322" t="s">
        <v>724</v>
      </c>
      <c r="J5322">
        <v>6</v>
      </c>
      <c r="K5322">
        <v>43.865000000000002</v>
      </c>
      <c r="L5322" s="1">
        <f t="shared" si="167"/>
        <v>4.3865000000000001E-2</v>
      </c>
    </row>
    <row r="5323" spans="1:12" ht="14.45">
      <c r="A5323" t="s">
        <v>723</v>
      </c>
      <c r="B5323" t="s">
        <v>894</v>
      </c>
      <c r="C5323">
        <v>741999</v>
      </c>
      <c r="D5323" t="s">
        <v>895</v>
      </c>
      <c r="E5323" t="s">
        <v>670</v>
      </c>
      <c r="F5323" t="s">
        <v>670</v>
      </c>
      <c r="G5323" t="str">
        <f t="shared" si="166"/>
        <v>Sri Lanka to EU27</v>
      </c>
      <c r="H5323">
        <v>2017</v>
      </c>
      <c r="I5323" t="s">
        <v>724</v>
      </c>
      <c r="J5323">
        <v>6</v>
      </c>
      <c r="K5323">
        <v>613.43899999999996</v>
      </c>
      <c r="L5323" s="1">
        <f t="shared" si="167"/>
        <v>0.61343899999999996</v>
      </c>
    </row>
    <row r="5324" spans="1:12" ht="14.45">
      <c r="A5324" t="s">
        <v>723</v>
      </c>
      <c r="B5324" t="s">
        <v>894</v>
      </c>
      <c r="C5324">
        <v>761100</v>
      </c>
      <c r="D5324" t="s">
        <v>895</v>
      </c>
      <c r="E5324" t="s">
        <v>147</v>
      </c>
      <c r="F5324" t="s">
        <v>292</v>
      </c>
      <c r="G5324" t="str">
        <f t="shared" si="166"/>
        <v>Sri Lanka to World</v>
      </c>
      <c r="H5324">
        <v>2013</v>
      </c>
      <c r="I5324" t="s">
        <v>724</v>
      </c>
      <c r="J5324">
        <v>6</v>
      </c>
      <c r="K5324">
        <v>0.25600000000000001</v>
      </c>
      <c r="L5324" s="1">
        <f t="shared" si="167"/>
        <v>2.5599999999999999E-4</v>
      </c>
    </row>
    <row r="5325" spans="1:12" ht="14.45">
      <c r="A5325" t="s">
        <v>723</v>
      </c>
      <c r="B5325" t="s">
        <v>894</v>
      </c>
      <c r="C5325">
        <v>8405</v>
      </c>
      <c r="D5325" t="s">
        <v>895</v>
      </c>
      <c r="E5325" t="s">
        <v>147</v>
      </c>
      <c r="F5325" t="s">
        <v>292</v>
      </c>
      <c r="G5325" t="str">
        <f t="shared" si="166"/>
        <v>Sri Lanka to World</v>
      </c>
      <c r="H5325">
        <v>2013</v>
      </c>
      <c r="I5325" t="s">
        <v>724</v>
      </c>
      <c r="J5325">
        <v>6</v>
      </c>
      <c r="K5325">
        <v>2.1000000000000001E-2</v>
      </c>
      <c r="L5325" s="1">
        <f t="shared" si="167"/>
        <v>2.1000000000000002E-5</v>
      </c>
    </row>
    <row r="5326" spans="1:12" ht="14.45">
      <c r="A5326" t="s">
        <v>723</v>
      </c>
      <c r="B5326" t="s">
        <v>894</v>
      </c>
      <c r="C5326">
        <v>8405</v>
      </c>
      <c r="D5326" t="s">
        <v>895</v>
      </c>
      <c r="E5326" t="s">
        <v>147</v>
      </c>
      <c r="F5326" t="s">
        <v>292</v>
      </c>
      <c r="G5326" t="str">
        <f t="shared" si="166"/>
        <v>Sri Lanka to World</v>
      </c>
      <c r="H5326">
        <v>2014</v>
      </c>
      <c r="I5326" t="s">
        <v>724</v>
      </c>
      <c r="J5326">
        <v>6</v>
      </c>
      <c r="K5326">
        <v>23.548999999999999</v>
      </c>
      <c r="L5326" s="1">
        <f t="shared" si="167"/>
        <v>2.3549E-2</v>
      </c>
    </row>
    <row r="5327" spans="1:12" ht="14.45">
      <c r="A5327" t="s">
        <v>723</v>
      </c>
      <c r="B5327" t="s">
        <v>894</v>
      </c>
      <c r="C5327">
        <v>8405</v>
      </c>
      <c r="D5327" t="s">
        <v>895</v>
      </c>
      <c r="E5327" t="s">
        <v>147</v>
      </c>
      <c r="F5327" t="s">
        <v>292</v>
      </c>
      <c r="G5327" t="str">
        <f t="shared" si="166"/>
        <v>Sri Lanka to World</v>
      </c>
      <c r="H5327">
        <v>2015</v>
      </c>
      <c r="I5327" t="s">
        <v>724</v>
      </c>
      <c r="J5327">
        <v>6</v>
      </c>
      <c r="K5327">
        <v>13.34</v>
      </c>
      <c r="L5327" s="1">
        <f t="shared" si="167"/>
        <v>1.3339999999999999E-2</v>
      </c>
    </row>
    <row r="5328" spans="1:12" ht="14.45">
      <c r="A5328" t="s">
        <v>723</v>
      </c>
      <c r="B5328" t="s">
        <v>894</v>
      </c>
      <c r="C5328">
        <v>8405</v>
      </c>
      <c r="D5328" t="s">
        <v>895</v>
      </c>
      <c r="E5328" t="s">
        <v>147</v>
      </c>
      <c r="F5328" t="s">
        <v>292</v>
      </c>
      <c r="G5328" t="str">
        <f t="shared" si="166"/>
        <v>Sri Lanka to World</v>
      </c>
      <c r="H5328">
        <v>2016</v>
      </c>
      <c r="I5328" t="s">
        <v>724</v>
      </c>
      <c r="J5328">
        <v>6</v>
      </c>
      <c r="K5328">
        <v>0.71099999999999997</v>
      </c>
      <c r="L5328" s="1">
        <f t="shared" si="167"/>
        <v>7.1099999999999994E-4</v>
      </c>
    </row>
    <row r="5329" spans="1:12" ht="14.45">
      <c r="A5329" t="s">
        <v>723</v>
      </c>
      <c r="B5329" t="s">
        <v>894</v>
      </c>
      <c r="C5329">
        <v>8405</v>
      </c>
      <c r="D5329" t="s">
        <v>895</v>
      </c>
      <c r="E5329" t="s">
        <v>670</v>
      </c>
      <c r="F5329" t="s">
        <v>670</v>
      </c>
      <c r="G5329" t="str">
        <f t="shared" si="166"/>
        <v>Sri Lanka to EU27</v>
      </c>
      <c r="H5329">
        <v>2017</v>
      </c>
      <c r="I5329" t="s">
        <v>724</v>
      </c>
      <c r="J5329">
        <v>6</v>
      </c>
      <c r="K5329">
        <v>0</v>
      </c>
      <c r="L5329" s="1">
        <f t="shared" si="167"/>
        <v>0</v>
      </c>
    </row>
    <row r="5330" spans="1:12" ht="14.45">
      <c r="A5330" t="s">
        <v>723</v>
      </c>
      <c r="B5330" t="s">
        <v>894</v>
      </c>
      <c r="C5330">
        <v>841931</v>
      </c>
      <c r="D5330" t="s">
        <v>895</v>
      </c>
      <c r="E5330" t="s">
        <v>147</v>
      </c>
      <c r="F5330" t="s">
        <v>292</v>
      </c>
      <c r="G5330" t="str">
        <f t="shared" si="166"/>
        <v>Sri Lanka to World</v>
      </c>
      <c r="H5330">
        <v>2015</v>
      </c>
      <c r="I5330" t="s">
        <v>724</v>
      </c>
      <c r="J5330">
        <v>6</v>
      </c>
      <c r="K5330">
        <v>183.08099999999999</v>
      </c>
      <c r="L5330" s="1">
        <f t="shared" si="167"/>
        <v>0.18308099999999999</v>
      </c>
    </row>
    <row r="5331" spans="1:12" ht="14.45">
      <c r="A5331" t="s">
        <v>723</v>
      </c>
      <c r="B5331" t="s">
        <v>894</v>
      </c>
      <c r="C5331">
        <v>841940</v>
      </c>
      <c r="D5331" t="s">
        <v>895</v>
      </c>
      <c r="E5331" t="s">
        <v>147</v>
      </c>
      <c r="F5331" t="s">
        <v>292</v>
      </c>
      <c r="G5331" t="str">
        <f t="shared" si="166"/>
        <v>Sri Lanka to World</v>
      </c>
      <c r="H5331">
        <v>2015</v>
      </c>
      <c r="I5331" t="s">
        <v>724</v>
      </c>
      <c r="J5331">
        <v>6</v>
      </c>
      <c r="K5331">
        <v>0.47299999999999998</v>
      </c>
      <c r="L5331" s="1">
        <f t="shared" si="167"/>
        <v>4.7299999999999995E-4</v>
      </c>
    </row>
    <row r="5332" spans="1:12" ht="14.45">
      <c r="A5332" t="s">
        <v>723</v>
      </c>
      <c r="B5332" t="s">
        <v>894</v>
      </c>
      <c r="C5332">
        <v>841940</v>
      </c>
      <c r="D5332" t="s">
        <v>895</v>
      </c>
      <c r="E5332" t="s">
        <v>147</v>
      </c>
      <c r="F5332" t="s">
        <v>292</v>
      </c>
      <c r="G5332" t="str">
        <f t="shared" si="166"/>
        <v>Sri Lanka to World</v>
      </c>
      <c r="H5332">
        <v>2016</v>
      </c>
      <c r="I5332" t="s">
        <v>724</v>
      </c>
      <c r="J5332">
        <v>6</v>
      </c>
      <c r="K5332">
        <v>0</v>
      </c>
      <c r="L5332" s="1">
        <f t="shared" si="167"/>
        <v>0</v>
      </c>
    </row>
    <row r="5333" spans="1:12" ht="14.45">
      <c r="A5333" t="s">
        <v>723</v>
      </c>
      <c r="B5333" t="s">
        <v>894</v>
      </c>
      <c r="C5333">
        <v>842129</v>
      </c>
      <c r="D5333" t="s">
        <v>895</v>
      </c>
      <c r="E5333" t="s">
        <v>147</v>
      </c>
      <c r="F5333" t="s">
        <v>292</v>
      </c>
      <c r="G5333" t="str">
        <f t="shared" si="166"/>
        <v>Sri Lanka to World</v>
      </c>
      <c r="H5333">
        <v>2013</v>
      </c>
      <c r="I5333" t="s">
        <v>724</v>
      </c>
      <c r="J5333">
        <v>6</v>
      </c>
      <c r="K5333">
        <v>0.59099999999999997</v>
      </c>
      <c r="L5333" s="1">
        <f t="shared" si="167"/>
        <v>5.9099999999999995E-4</v>
      </c>
    </row>
    <row r="5334" spans="1:12" ht="14.45">
      <c r="A5334" t="s">
        <v>723</v>
      </c>
      <c r="B5334" t="s">
        <v>894</v>
      </c>
      <c r="C5334">
        <v>842129</v>
      </c>
      <c r="D5334" t="s">
        <v>895</v>
      </c>
      <c r="E5334" t="s">
        <v>147</v>
      </c>
      <c r="F5334" t="s">
        <v>292</v>
      </c>
      <c r="G5334" t="str">
        <f t="shared" si="166"/>
        <v>Sri Lanka to World</v>
      </c>
      <c r="H5334">
        <v>2014</v>
      </c>
      <c r="I5334" t="s">
        <v>724</v>
      </c>
      <c r="J5334">
        <v>6</v>
      </c>
      <c r="K5334">
        <v>4.1349999999999998</v>
      </c>
      <c r="L5334" s="1">
        <f t="shared" si="167"/>
        <v>4.1349999999999998E-3</v>
      </c>
    </row>
    <row r="5335" spans="1:12" ht="14.45">
      <c r="A5335" t="s">
        <v>723</v>
      </c>
      <c r="B5335" t="s">
        <v>894</v>
      </c>
      <c r="C5335">
        <v>842129</v>
      </c>
      <c r="D5335" t="s">
        <v>895</v>
      </c>
      <c r="E5335" t="s">
        <v>147</v>
      </c>
      <c r="F5335" t="s">
        <v>292</v>
      </c>
      <c r="G5335" t="str">
        <f t="shared" si="166"/>
        <v>Sri Lanka to World</v>
      </c>
      <c r="H5335">
        <v>2015</v>
      </c>
      <c r="I5335" t="s">
        <v>724</v>
      </c>
      <c r="J5335">
        <v>6</v>
      </c>
      <c r="K5335">
        <v>3.1080000000000001</v>
      </c>
      <c r="L5335" s="1">
        <f t="shared" si="167"/>
        <v>3.1080000000000001E-3</v>
      </c>
    </row>
    <row r="5336" spans="1:12" ht="14.45">
      <c r="A5336" t="s">
        <v>723</v>
      </c>
      <c r="B5336" t="s">
        <v>894</v>
      </c>
      <c r="C5336">
        <v>842129</v>
      </c>
      <c r="D5336" t="s">
        <v>895</v>
      </c>
      <c r="E5336" t="s">
        <v>147</v>
      </c>
      <c r="F5336" t="s">
        <v>292</v>
      </c>
      <c r="G5336" t="str">
        <f t="shared" si="166"/>
        <v>Sri Lanka to World</v>
      </c>
      <c r="H5336">
        <v>2016</v>
      </c>
      <c r="I5336" t="s">
        <v>724</v>
      </c>
      <c r="J5336">
        <v>6</v>
      </c>
      <c r="K5336">
        <v>33.454999999999998</v>
      </c>
      <c r="L5336" s="1">
        <f t="shared" si="167"/>
        <v>3.3454999999999999E-2</v>
      </c>
    </row>
    <row r="5337" spans="1:12" ht="14.45">
      <c r="A5337" t="s">
        <v>723</v>
      </c>
      <c r="B5337" t="s">
        <v>894</v>
      </c>
      <c r="C5337">
        <v>842129</v>
      </c>
      <c r="D5337" t="s">
        <v>895</v>
      </c>
      <c r="E5337" t="s">
        <v>147</v>
      </c>
      <c r="F5337" t="s">
        <v>292</v>
      </c>
      <c r="G5337" t="str">
        <f t="shared" si="166"/>
        <v>Sri Lanka to World</v>
      </c>
      <c r="H5337">
        <v>2017</v>
      </c>
      <c r="I5337" t="s">
        <v>724</v>
      </c>
      <c r="J5337">
        <v>6</v>
      </c>
      <c r="K5337">
        <v>37.146000000000001</v>
      </c>
      <c r="L5337" s="1">
        <f t="shared" si="167"/>
        <v>3.7145999999999998E-2</v>
      </c>
    </row>
    <row r="5338" spans="1:12" ht="14.45">
      <c r="A5338" t="s">
        <v>723</v>
      </c>
      <c r="B5338" t="s">
        <v>894</v>
      </c>
      <c r="C5338">
        <v>842129</v>
      </c>
      <c r="D5338" t="s">
        <v>895</v>
      </c>
      <c r="E5338" t="s">
        <v>670</v>
      </c>
      <c r="F5338" t="s">
        <v>670</v>
      </c>
      <c r="G5338" t="str">
        <f t="shared" si="166"/>
        <v>Sri Lanka to EU27</v>
      </c>
      <c r="H5338">
        <v>2014</v>
      </c>
      <c r="I5338" t="s">
        <v>724</v>
      </c>
      <c r="J5338">
        <v>6</v>
      </c>
      <c r="K5338">
        <v>0</v>
      </c>
      <c r="L5338" s="1">
        <f t="shared" si="167"/>
        <v>0</v>
      </c>
    </row>
    <row r="5339" spans="1:12" ht="14.45">
      <c r="A5339" t="s">
        <v>723</v>
      </c>
      <c r="B5339" t="s">
        <v>894</v>
      </c>
      <c r="C5339">
        <v>842129</v>
      </c>
      <c r="D5339" t="s">
        <v>895</v>
      </c>
      <c r="E5339" t="s">
        <v>670</v>
      </c>
      <c r="F5339" t="s">
        <v>670</v>
      </c>
      <c r="G5339" t="str">
        <f t="shared" si="166"/>
        <v>Sri Lanka to EU27</v>
      </c>
      <c r="H5339">
        <v>2015</v>
      </c>
      <c r="I5339" t="s">
        <v>724</v>
      </c>
      <c r="J5339">
        <v>6</v>
      </c>
      <c r="K5339">
        <v>0.317</v>
      </c>
      <c r="L5339" s="1">
        <f t="shared" si="167"/>
        <v>3.1700000000000001E-4</v>
      </c>
    </row>
    <row r="5340" spans="1:12" ht="14.45">
      <c r="A5340" t="s">
        <v>723</v>
      </c>
      <c r="B5340" t="s">
        <v>894</v>
      </c>
      <c r="C5340">
        <v>842129</v>
      </c>
      <c r="D5340" t="s">
        <v>895</v>
      </c>
      <c r="E5340" t="s">
        <v>670</v>
      </c>
      <c r="F5340" t="s">
        <v>670</v>
      </c>
      <c r="G5340" t="str">
        <f t="shared" si="166"/>
        <v>Sri Lanka to EU27</v>
      </c>
      <c r="H5340">
        <v>2016</v>
      </c>
      <c r="I5340" t="s">
        <v>724</v>
      </c>
      <c r="J5340">
        <v>6</v>
      </c>
      <c r="K5340">
        <v>4.2709999999999999</v>
      </c>
      <c r="L5340" s="1">
        <f t="shared" si="167"/>
        <v>4.2709999999999996E-3</v>
      </c>
    </row>
    <row r="5341" spans="1:12" ht="14.45">
      <c r="A5341" t="s">
        <v>723</v>
      </c>
      <c r="B5341" t="s">
        <v>894</v>
      </c>
      <c r="C5341">
        <v>842129</v>
      </c>
      <c r="D5341" t="s">
        <v>895</v>
      </c>
      <c r="E5341" t="s">
        <v>670</v>
      </c>
      <c r="F5341" t="s">
        <v>670</v>
      </c>
      <c r="G5341" t="str">
        <f t="shared" si="166"/>
        <v>Sri Lanka to EU27</v>
      </c>
      <c r="H5341">
        <v>2017</v>
      </c>
      <c r="I5341" t="s">
        <v>724</v>
      </c>
      <c r="J5341">
        <v>6</v>
      </c>
      <c r="K5341">
        <v>15.252000000000001</v>
      </c>
      <c r="L5341" s="1">
        <f t="shared" si="167"/>
        <v>1.5252E-2</v>
      </c>
    </row>
    <row r="5342" spans="1:12" ht="14.45">
      <c r="A5342" t="s">
        <v>723</v>
      </c>
      <c r="B5342" t="s">
        <v>894</v>
      </c>
      <c r="C5342">
        <v>842139</v>
      </c>
      <c r="D5342" t="s">
        <v>895</v>
      </c>
      <c r="E5342" t="s">
        <v>147</v>
      </c>
      <c r="F5342" t="s">
        <v>292</v>
      </c>
      <c r="G5342" t="str">
        <f t="shared" si="166"/>
        <v>Sri Lanka to World</v>
      </c>
      <c r="H5342">
        <v>2013</v>
      </c>
      <c r="I5342" t="s">
        <v>724</v>
      </c>
      <c r="J5342">
        <v>6</v>
      </c>
      <c r="K5342">
        <v>1.8109999999999999</v>
      </c>
      <c r="L5342" s="1">
        <f t="shared" si="167"/>
        <v>1.8109999999999999E-3</v>
      </c>
    </row>
    <row r="5343" spans="1:12" ht="14.45">
      <c r="A5343" t="s">
        <v>723</v>
      </c>
      <c r="B5343" t="s">
        <v>894</v>
      </c>
      <c r="C5343">
        <v>842139</v>
      </c>
      <c r="D5343" t="s">
        <v>895</v>
      </c>
      <c r="E5343" t="s">
        <v>147</v>
      </c>
      <c r="F5343" t="s">
        <v>292</v>
      </c>
      <c r="G5343" t="str">
        <f t="shared" si="166"/>
        <v>Sri Lanka to World</v>
      </c>
      <c r="H5343">
        <v>2014</v>
      </c>
      <c r="I5343" t="s">
        <v>724</v>
      </c>
      <c r="J5343">
        <v>6</v>
      </c>
      <c r="K5343">
        <v>12.483000000000001</v>
      </c>
      <c r="L5343" s="1">
        <f t="shared" si="167"/>
        <v>1.2483000000000001E-2</v>
      </c>
    </row>
    <row r="5344" spans="1:12" ht="14.45">
      <c r="A5344" t="s">
        <v>723</v>
      </c>
      <c r="B5344" t="s">
        <v>894</v>
      </c>
      <c r="C5344">
        <v>842139</v>
      </c>
      <c r="D5344" t="s">
        <v>895</v>
      </c>
      <c r="E5344" t="s">
        <v>147</v>
      </c>
      <c r="F5344" t="s">
        <v>292</v>
      </c>
      <c r="G5344" t="str">
        <f t="shared" si="166"/>
        <v>Sri Lanka to World</v>
      </c>
      <c r="H5344">
        <v>2015</v>
      </c>
      <c r="I5344" t="s">
        <v>724</v>
      </c>
      <c r="J5344">
        <v>6</v>
      </c>
      <c r="K5344">
        <v>29.593</v>
      </c>
      <c r="L5344" s="1">
        <f t="shared" si="167"/>
        <v>2.9593000000000001E-2</v>
      </c>
    </row>
    <row r="5345" spans="1:12" ht="14.45">
      <c r="A5345" t="s">
        <v>723</v>
      </c>
      <c r="B5345" t="s">
        <v>894</v>
      </c>
      <c r="C5345">
        <v>842139</v>
      </c>
      <c r="D5345" t="s">
        <v>895</v>
      </c>
      <c r="E5345" t="s">
        <v>147</v>
      </c>
      <c r="F5345" t="s">
        <v>292</v>
      </c>
      <c r="G5345" t="str">
        <f t="shared" si="166"/>
        <v>Sri Lanka to World</v>
      </c>
      <c r="H5345">
        <v>2016</v>
      </c>
      <c r="I5345" t="s">
        <v>724</v>
      </c>
      <c r="J5345">
        <v>6</v>
      </c>
      <c r="K5345">
        <v>14.458</v>
      </c>
      <c r="L5345" s="1">
        <f t="shared" si="167"/>
        <v>1.4458E-2</v>
      </c>
    </row>
    <row r="5346" spans="1:12" ht="14.45">
      <c r="A5346" t="s">
        <v>723</v>
      </c>
      <c r="B5346" t="s">
        <v>894</v>
      </c>
      <c r="C5346">
        <v>842139</v>
      </c>
      <c r="D5346" t="s">
        <v>895</v>
      </c>
      <c r="E5346" t="s">
        <v>147</v>
      </c>
      <c r="F5346" t="s">
        <v>292</v>
      </c>
      <c r="G5346" t="str">
        <f t="shared" si="166"/>
        <v>Sri Lanka to World</v>
      </c>
      <c r="H5346">
        <v>2017</v>
      </c>
      <c r="I5346" t="s">
        <v>724</v>
      </c>
      <c r="J5346">
        <v>6</v>
      </c>
      <c r="K5346">
        <v>12.657999999999999</v>
      </c>
      <c r="L5346" s="1">
        <f t="shared" si="167"/>
        <v>1.2657999999999999E-2</v>
      </c>
    </row>
    <row r="5347" spans="1:12" ht="14.45">
      <c r="A5347" t="s">
        <v>723</v>
      </c>
      <c r="B5347" t="s">
        <v>894</v>
      </c>
      <c r="C5347">
        <v>842139</v>
      </c>
      <c r="D5347" t="s">
        <v>895</v>
      </c>
      <c r="E5347" t="s">
        <v>670</v>
      </c>
      <c r="F5347" t="s">
        <v>670</v>
      </c>
      <c r="G5347" t="str">
        <f t="shared" si="166"/>
        <v>Sri Lanka to EU27</v>
      </c>
      <c r="H5347">
        <v>2015</v>
      </c>
      <c r="I5347" t="s">
        <v>724</v>
      </c>
      <c r="J5347">
        <v>6</v>
      </c>
      <c r="K5347">
        <v>1.2250000000000001</v>
      </c>
      <c r="L5347" s="1">
        <f t="shared" si="167"/>
        <v>1.2250000000000002E-3</v>
      </c>
    </row>
    <row r="5348" spans="1:12" ht="14.45">
      <c r="A5348" t="s">
        <v>723</v>
      </c>
      <c r="B5348" t="s">
        <v>894</v>
      </c>
      <c r="C5348">
        <v>842139</v>
      </c>
      <c r="D5348" t="s">
        <v>895</v>
      </c>
      <c r="E5348" t="s">
        <v>670</v>
      </c>
      <c r="F5348" t="s">
        <v>670</v>
      </c>
      <c r="G5348" t="str">
        <f t="shared" si="166"/>
        <v>Sri Lanka to EU27</v>
      </c>
      <c r="H5348">
        <v>2016</v>
      </c>
      <c r="I5348" t="s">
        <v>724</v>
      </c>
      <c r="J5348">
        <v>6</v>
      </c>
      <c r="K5348">
        <v>0</v>
      </c>
      <c r="L5348" s="1">
        <f t="shared" si="167"/>
        <v>0</v>
      </c>
    </row>
    <row r="5349" spans="1:12" ht="14.45">
      <c r="A5349" t="s">
        <v>723</v>
      </c>
      <c r="B5349" t="s">
        <v>894</v>
      </c>
      <c r="C5349">
        <v>842139</v>
      </c>
      <c r="D5349" t="s">
        <v>895</v>
      </c>
      <c r="E5349" t="s">
        <v>670</v>
      </c>
      <c r="F5349" t="s">
        <v>670</v>
      </c>
      <c r="G5349" t="str">
        <f t="shared" si="166"/>
        <v>Sri Lanka to EU27</v>
      </c>
      <c r="H5349">
        <v>2017</v>
      </c>
      <c r="I5349" t="s">
        <v>724</v>
      </c>
      <c r="J5349">
        <v>6</v>
      </c>
      <c r="K5349">
        <v>2.4079999999999999</v>
      </c>
      <c r="L5349" s="1">
        <f t="shared" si="167"/>
        <v>2.408E-3</v>
      </c>
    </row>
    <row r="5350" spans="1:12" ht="14.45">
      <c r="A5350" t="s">
        <v>723</v>
      </c>
      <c r="B5350" t="s">
        <v>894</v>
      </c>
      <c r="C5350">
        <v>847989</v>
      </c>
      <c r="D5350" t="s">
        <v>895</v>
      </c>
      <c r="E5350" t="s">
        <v>147</v>
      </c>
      <c r="F5350" t="s">
        <v>292</v>
      </c>
      <c r="G5350" t="str">
        <f t="shared" si="166"/>
        <v>Sri Lanka to World</v>
      </c>
      <c r="H5350">
        <v>2013</v>
      </c>
      <c r="I5350" t="s">
        <v>724</v>
      </c>
      <c r="J5350">
        <v>6</v>
      </c>
      <c r="K5350">
        <v>488.77300000000002</v>
      </c>
      <c r="L5350" s="1">
        <f t="shared" si="167"/>
        <v>0.48877300000000001</v>
      </c>
    </row>
    <row r="5351" spans="1:12" ht="14.45">
      <c r="A5351" t="s">
        <v>723</v>
      </c>
      <c r="B5351" t="s">
        <v>894</v>
      </c>
      <c r="C5351">
        <v>847989</v>
      </c>
      <c r="D5351" t="s">
        <v>895</v>
      </c>
      <c r="E5351" t="s">
        <v>147</v>
      </c>
      <c r="F5351" t="s">
        <v>292</v>
      </c>
      <c r="G5351" t="str">
        <f t="shared" si="166"/>
        <v>Sri Lanka to World</v>
      </c>
      <c r="H5351">
        <v>2014</v>
      </c>
      <c r="I5351" t="s">
        <v>724</v>
      </c>
      <c r="J5351">
        <v>6</v>
      </c>
      <c r="K5351">
        <v>249.42</v>
      </c>
      <c r="L5351" s="1">
        <f t="shared" si="167"/>
        <v>0.24941999999999998</v>
      </c>
    </row>
    <row r="5352" spans="1:12" ht="14.45">
      <c r="A5352" t="s">
        <v>723</v>
      </c>
      <c r="B5352" t="s">
        <v>894</v>
      </c>
      <c r="C5352">
        <v>847989</v>
      </c>
      <c r="D5352" t="s">
        <v>895</v>
      </c>
      <c r="E5352" t="s">
        <v>147</v>
      </c>
      <c r="F5352" t="s">
        <v>292</v>
      </c>
      <c r="G5352" t="str">
        <f t="shared" si="166"/>
        <v>Sri Lanka to World</v>
      </c>
      <c r="H5352">
        <v>2015</v>
      </c>
      <c r="I5352" t="s">
        <v>724</v>
      </c>
      <c r="J5352">
        <v>6</v>
      </c>
      <c r="K5352">
        <v>308.654</v>
      </c>
      <c r="L5352" s="1">
        <f t="shared" si="167"/>
        <v>0.30865399999999998</v>
      </c>
    </row>
    <row r="5353" spans="1:12" ht="14.45">
      <c r="A5353" t="s">
        <v>723</v>
      </c>
      <c r="B5353" t="s">
        <v>894</v>
      </c>
      <c r="C5353">
        <v>847989</v>
      </c>
      <c r="D5353" t="s">
        <v>895</v>
      </c>
      <c r="E5353" t="s">
        <v>147</v>
      </c>
      <c r="F5353" t="s">
        <v>292</v>
      </c>
      <c r="G5353" t="str">
        <f t="shared" si="166"/>
        <v>Sri Lanka to World</v>
      </c>
      <c r="H5353">
        <v>2016</v>
      </c>
      <c r="I5353" t="s">
        <v>724</v>
      </c>
      <c r="J5353">
        <v>6</v>
      </c>
      <c r="K5353">
        <v>42.042999999999999</v>
      </c>
      <c r="L5353" s="1">
        <f t="shared" si="167"/>
        <v>4.2042999999999997E-2</v>
      </c>
    </row>
    <row r="5354" spans="1:12" ht="14.45">
      <c r="A5354" t="s">
        <v>723</v>
      </c>
      <c r="B5354" t="s">
        <v>894</v>
      </c>
      <c r="C5354">
        <v>847989</v>
      </c>
      <c r="D5354" t="s">
        <v>895</v>
      </c>
      <c r="E5354" t="s">
        <v>147</v>
      </c>
      <c r="F5354" t="s">
        <v>292</v>
      </c>
      <c r="G5354" t="str">
        <f t="shared" si="166"/>
        <v>Sri Lanka to World</v>
      </c>
      <c r="H5354">
        <v>2017</v>
      </c>
      <c r="I5354" t="s">
        <v>724</v>
      </c>
      <c r="J5354">
        <v>6</v>
      </c>
      <c r="K5354">
        <v>178.76900000000001</v>
      </c>
      <c r="L5354" s="1">
        <f t="shared" si="167"/>
        <v>0.17876900000000001</v>
      </c>
    </row>
    <row r="5355" spans="1:12" ht="14.45">
      <c r="A5355" t="s">
        <v>723</v>
      </c>
      <c r="B5355" t="s">
        <v>894</v>
      </c>
      <c r="C5355">
        <v>847989</v>
      </c>
      <c r="D5355" t="s">
        <v>895</v>
      </c>
      <c r="E5355" t="s">
        <v>670</v>
      </c>
      <c r="F5355" t="s">
        <v>670</v>
      </c>
      <c r="G5355" t="str">
        <f t="shared" si="166"/>
        <v>Sri Lanka to EU27</v>
      </c>
      <c r="H5355">
        <v>2013</v>
      </c>
      <c r="I5355" t="s">
        <v>724</v>
      </c>
      <c r="J5355">
        <v>6</v>
      </c>
      <c r="K5355">
        <v>219.054</v>
      </c>
      <c r="L5355" s="1">
        <f t="shared" si="167"/>
        <v>0.219054</v>
      </c>
    </row>
    <row r="5356" spans="1:12" ht="14.45">
      <c r="A5356" t="s">
        <v>723</v>
      </c>
      <c r="B5356" t="s">
        <v>894</v>
      </c>
      <c r="C5356">
        <v>847989</v>
      </c>
      <c r="D5356" t="s">
        <v>895</v>
      </c>
      <c r="E5356" t="s">
        <v>670</v>
      </c>
      <c r="F5356" t="s">
        <v>670</v>
      </c>
      <c r="G5356" t="str">
        <f t="shared" si="166"/>
        <v>Sri Lanka to EU27</v>
      </c>
      <c r="H5356">
        <v>2014</v>
      </c>
      <c r="I5356" t="s">
        <v>724</v>
      </c>
      <c r="J5356">
        <v>6</v>
      </c>
      <c r="K5356">
        <v>2.5999999999999999E-2</v>
      </c>
      <c r="L5356" s="1">
        <f t="shared" si="167"/>
        <v>2.5999999999999998E-5</v>
      </c>
    </row>
    <row r="5357" spans="1:12" ht="14.45">
      <c r="A5357" t="s">
        <v>723</v>
      </c>
      <c r="B5357" t="s">
        <v>894</v>
      </c>
      <c r="C5357">
        <v>847989</v>
      </c>
      <c r="D5357" t="s">
        <v>895</v>
      </c>
      <c r="E5357" t="s">
        <v>670</v>
      </c>
      <c r="F5357" t="s">
        <v>670</v>
      </c>
      <c r="G5357" t="str">
        <f t="shared" si="166"/>
        <v>Sri Lanka to EU27</v>
      </c>
      <c r="H5357">
        <v>2015</v>
      </c>
      <c r="I5357" t="s">
        <v>724</v>
      </c>
      <c r="J5357">
        <v>6</v>
      </c>
      <c r="K5357">
        <v>3.7999999999999999E-2</v>
      </c>
      <c r="L5357" s="1">
        <f t="shared" si="167"/>
        <v>3.8000000000000002E-5</v>
      </c>
    </row>
    <row r="5358" spans="1:12" ht="14.45">
      <c r="A5358" t="s">
        <v>723</v>
      </c>
      <c r="B5358" t="s">
        <v>894</v>
      </c>
      <c r="C5358">
        <v>847989</v>
      </c>
      <c r="D5358" t="s">
        <v>895</v>
      </c>
      <c r="E5358" t="s">
        <v>670</v>
      </c>
      <c r="F5358" t="s">
        <v>670</v>
      </c>
      <c r="G5358" t="str">
        <f t="shared" si="166"/>
        <v>Sri Lanka to EU27</v>
      </c>
      <c r="H5358">
        <v>2016</v>
      </c>
      <c r="I5358" t="s">
        <v>724</v>
      </c>
      <c r="J5358">
        <v>6</v>
      </c>
      <c r="K5358">
        <v>0.40500000000000003</v>
      </c>
      <c r="L5358" s="1">
        <f t="shared" si="167"/>
        <v>4.0500000000000003E-4</v>
      </c>
    </row>
    <row r="5359" spans="1:12" ht="14.45">
      <c r="A5359" t="s">
        <v>723</v>
      </c>
      <c r="B5359" t="s">
        <v>894</v>
      </c>
      <c r="C5359">
        <v>847989</v>
      </c>
      <c r="D5359" t="s">
        <v>895</v>
      </c>
      <c r="E5359" t="s">
        <v>670</v>
      </c>
      <c r="F5359" t="s">
        <v>670</v>
      </c>
      <c r="G5359" t="str">
        <f t="shared" si="166"/>
        <v>Sri Lanka to EU27</v>
      </c>
      <c r="H5359">
        <v>2017</v>
      </c>
      <c r="I5359" t="s">
        <v>724</v>
      </c>
      <c r="J5359">
        <v>6</v>
      </c>
      <c r="K5359">
        <v>0.23799999999999999</v>
      </c>
      <c r="L5359" s="1">
        <f t="shared" si="167"/>
        <v>2.3799999999999998E-4</v>
      </c>
    </row>
    <row r="5360" spans="1:12" ht="14.45">
      <c r="A5360" t="s">
        <v>723</v>
      </c>
      <c r="B5360" t="s">
        <v>896</v>
      </c>
      <c r="C5360">
        <v>730900</v>
      </c>
      <c r="D5360" t="s">
        <v>897</v>
      </c>
      <c r="E5360" t="s">
        <v>147</v>
      </c>
      <c r="F5360" t="s">
        <v>292</v>
      </c>
      <c r="G5360" t="str">
        <f t="shared" si="166"/>
        <v>Lesotho to World</v>
      </c>
      <c r="H5360">
        <v>2015</v>
      </c>
      <c r="I5360" t="s">
        <v>724</v>
      </c>
      <c r="J5360">
        <v>6</v>
      </c>
      <c r="K5360">
        <v>11.638</v>
      </c>
      <c r="L5360" s="1">
        <f t="shared" si="167"/>
        <v>1.1637999999999999E-2</v>
      </c>
    </row>
    <row r="5361" spans="1:12" ht="14.45">
      <c r="A5361" t="s">
        <v>723</v>
      </c>
      <c r="B5361" t="s">
        <v>896</v>
      </c>
      <c r="C5361">
        <v>730900</v>
      </c>
      <c r="D5361" t="s">
        <v>897</v>
      </c>
      <c r="E5361" t="s">
        <v>147</v>
      </c>
      <c r="F5361" t="s">
        <v>292</v>
      </c>
      <c r="G5361" t="str">
        <f t="shared" si="166"/>
        <v>Lesotho to World</v>
      </c>
      <c r="H5361">
        <v>2017</v>
      </c>
      <c r="I5361" t="s">
        <v>724</v>
      </c>
      <c r="J5361">
        <v>6</v>
      </c>
      <c r="K5361">
        <v>44.027000000000001</v>
      </c>
      <c r="L5361" s="1">
        <f t="shared" si="167"/>
        <v>4.4027000000000004E-2</v>
      </c>
    </row>
    <row r="5362" spans="1:12" ht="14.45">
      <c r="A5362" t="s">
        <v>723</v>
      </c>
      <c r="B5362" t="s">
        <v>896</v>
      </c>
      <c r="C5362">
        <v>741999</v>
      </c>
      <c r="D5362" t="s">
        <v>897</v>
      </c>
      <c r="E5362" t="s">
        <v>147</v>
      </c>
      <c r="F5362" t="s">
        <v>292</v>
      </c>
      <c r="G5362" t="str">
        <f t="shared" si="166"/>
        <v>Lesotho to World</v>
      </c>
      <c r="H5362">
        <v>2017</v>
      </c>
      <c r="I5362" t="s">
        <v>724</v>
      </c>
      <c r="J5362">
        <v>6</v>
      </c>
      <c r="K5362">
        <v>2.5000000000000001E-2</v>
      </c>
      <c r="L5362" s="1">
        <f t="shared" si="167"/>
        <v>2.5000000000000001E-5</v>
      </c>
    </row>
    <row r="5363" spans="1:12" ht="14.45">
      <c r="A5363" t="s">
        <v>723</v>
      </c>
      <c r="B5363" t="s">
        <v>896</v>
      </c>
      <c r="C5363">
        <v>842129</v>
      </c>
      <c r="D5363" t="s">
        <v>897</v>
      </c>
      <c r="E5363" t="s">
        <v>147</v>
      </c>
      <c r="F5363" t="s">
        <v>292</v>
      </c>
      <c r="G5363" t="str">
        <f t="shared" si="166"/>
        <v>Lesotho to World</v>
      </c>
      <c r="H5363">
        <v>2017</v>
      </c>
      <c r="I5363" t="s">
        <v>724</v>
      </c>
      <c r="J5363">
        <v>6</v>
      </c>
      <c r="K5363">
        <v>33.777000000000001</v>
      </c>
      <c r="L5363" s="1">
        <f t="shared" si="167"/>
        <v>3.3777000000000001E-2</v>
      </c>
    </row>
    <row r="5364" spans="1:12" ht="14.45">
      <c r="A5364" t="s">
        <v>723</v>
      </c>
      <c r="B5364" t="s">
        <v>896</v>
      </c>
      <c r="C5364">
        <v>842139</v>
      </c>
      <c r="D5364" t="s">
        <v>897</v>
      </c>
      <c r="E5364" t="s">
        <v>147</v>
      </c>
      <c r="F5364" t="s">
        <v>292</v>
      </c>
      <c r="G5364" t="str">
        <f t="shared" si="166"/>
        <v>Lesotho to World</v>
      </c>
      <c r="H5364">
        <v>2015</v>
      </c>
      <c r="I5364" t="s">
        <v>724</v>
      </c>
      <c r="J5364">
        <v>6</v>
      </c>
      <c r="K5364">
        <v>11.404</v>
      </c>
      <c r="L5364" s="1">
        <f t="shared" si="167"/>
        <v>1.1403999999999999E-2</v>
      </c>
    </row>
    <row r="5365" spans="1:12" ht="14.45">
      <c r="A5365" t="s">
        <v>723</v>
      </c>
      <c r="B5365" t="s">
        <v>896</v>
      </c>
      <c r="C5365">
        <v>847989</v>
      </c>
      <c r="D5365" t="s">
        <v>897</v>
      </c>
      <c r="E5365" t="s">
        <v>147</v>
      </c>
      <c r="F5365" t="s">
        <v>292</v>
      </c>
      <c r="G5365" t="str">
        <f t="shared" si="166"/>
        <v>Lesotho to World</v>
      </c>
      <c r="H5365">
        <v>2015</v>
      </c>
      <c r="I5365" t="s">
        <v>724</v>
      </c>
      <c r="J5365">
        <v>6</v>
      </c>
      <c r="K5365">
        <v>55.959000000000003</v>
      </c>
      <c r="L5365" s="1">
        <f t="shared" si="167"/>
        <v>5.5959000000000002E-2</v>
      </c>
    </row>
    <row r="5366" spans="1:12" ht="14.45">
      <c r="A5366" t="s">
        <v>723</v>
      </c>
      <c r="B5366" t="s">
        <v>896</v>
      </c>
      <c r="C5366">
        <v>847989</v>
      </c>
      <c r="D5366" t="s">
        <v>897</v>
      </c>
      <c r="E5366" t="s">
        <v>147</v>
      </c>
      <c r="F5366" t="s">
        <v>292</v>
      </c>
      <c r="G5366" t="str">
        <f t="shared" si="166"/>
        <v>Lesotho to World</v>
      </c>
      <c r="H5366">
        <v>2017</v>
      </c>
      <c r="I5366" t="s">
        <v>724</v>
      </c>
      <c r="J5366">
        <v>6</v>
      </c>
      <c r="K5366">
        <v>62.052999999999997</v>
      </c>
      <c r="L5366" s="1">
        <f t="shared" si="167"/>
        <v>6.2052999999999997E-2</v>
      </c>
    </row>
    <row r="5367" spans="1:12" ht="14.45">
      <c r="A5367" t="s">
        <v>723</v>
      </c>
      <c r="B5367" t="s">
        <v>896</v>
      </c>
      <c r="C5367">
        <v>847989</v>
      </c>
      <c r="D5367" t="s">
        <v>897</v>
      </c>
      <c r="E5367" t="s">
        <v>670</v>
      </c>
      <c r="F5367" t="s">
        <v>670</v>
      </c>
      <c r="G5367" t="str">
        <f t="shared" si="166"/>
        <v>Lesotho to EU27</v>
      </c>
      <c r="H5367">
        <v>2017</v>
      </c>
      <c r="I5367" t="s">
        <v>724</v>
      </c>
      <c r="J5367">
        <v>6</v>
      </c>
      <c r="K5367">
        <v>1.8009999999999999</v>
      </c>
      <c r="L5367" s="1">
        <f t="shared" si="167"/>
        <v>1.8009999999999999E-3</v>
      </c>
    </row>
    <row r="5368" spans="1:12" ht="14.45">
      <c r="A5368" t="s">
        <v>723</v>
      </c>
      <c r="B5368" t="s">
        <v>898</v>
      </c>
      <c r="C5368">
        <v>730900</v>
      </c>
      <c r="D5368" t="s">
        <v>899</v>
      </c>
      <c r="E5368" t="s">
        <v>147</v>
      </c>
      <c r="F5368" t="s">
        <v>292</v>
      </c>
      <c r="G5368" t="str">
        <f t="shared" si="166"/>
        <v>Lithuania to World</v>
      </c>
      <c r="H5368">
        <v>2012</v>
      </c>
      <c r="I5368" t="s">
        <v>724</v>
      </c>
      <c r="J5368">
        <v>6</v>
      </c>
      <c r="K5368">
        <v>13074.454</v>
      </c>
      <c r="L5368" s="1">
        <f t="shared" si="167"/>
        <v>13.074453999999999</v>
      </c>
    </row>
    <row r="5369" spans="1:12" ht="14.45">
      <c r="A5369" t="s">
        <v>723</v>
      </c>
      <c r="B5369" t="s">
        <v>898</v>
      </c>
      <c r="C5369">
        <v>730900</v>
      </c>
      <c r="D5369" t="s">
        <v>899</v>
      </c>
      <c r="E5369" t="s">
        <v>147</v>
      </c>
      <c r="F5369" t="s">
        <v>292</v>
      </c>
      <c r="G5369" t="str">
        <f t="shared" si="166"/>
        <v>Lithuania to World</v>
      </c>
      <c r="H5369">
        <v>2013</v>
      </c>
      <c r="I5369" t="s">
        <v>724</v>
      </c>
      <c r="J5369">
        <v>6</v>
      </c>
      <c r="K5369">
        <v>11615.027</v>
      </c>
      <c r="L5369" s="1">
        <f t="shared" si="167"/>
        <v>11.615027</v>
      </c>
    </row>
    <row r="5370" spans="1:12" ht="14.45">
      <c r="A5370" t="s">
        <v>723</v>
      </c>
      <c r="B5370" t="s">
        <v>898</v>
      </c>
      <c r="C5370">
        <v>730900</v>
      </c>
      <c r="D5370" t="s">
        <v>899</v>
      </c>
      <c r="E5370" t="s">
        <v>147</v>
      </c>
      <c r="F5370" t="s">
        <v>292</v>
      </c>
      <c r="G5370" t="str">
        <f t="shared" si="166"/>
        <v>Lithuania to World</v>
      </c>
      <c r="H5370">
        <v>2014</v>
      </c>
      <c r="I5370" t="s">
        <v>724</v>
      </c>
      <c r="J5370">
        <v>6</v>
      </c>
      <c r="K5370">
        <v>15965.597</v>
      </c>
      <c r="L5370" s="1">
        <f t="shared" si="167"/>
        <v>15.965596999999999</v>
      </c>
    </row>
    <row r="5371" spans="1:12" ht="14.45">
      <c r="A5371" t="s">
        <v>723</v>
      </c>
      <c r="B5371" t="s">
        <v>898</v>
      </c>
      <c r="C5371">
        <v>730900</v>
      </c>
      <c r="D5371" t="s">
        <v>899</v>
      </c>
      <c r="E5371" t="s">
        <v>147</v>
      </c>
      <c r="F5371" t="s">
        <v>292</v>
      </c>
      <c r="G5371" t="str">
        <f t="shared" si="166"/>
        <v>Lithuania to World</v>
      </c>
      <c r="H5371">
        <v>2015</v>
      </c>
      <c r="I5371" t="s">
        <v>724</v>
      </c>
      <c r="J5371">
        <v>6</v>
      </c>
      <c r="K5371">
        <v>15193.393</v>
      </c>
      <c r="L5371" s="1">
        <f t="shared" si="167"/>
        <v>15.193393</v>
      </c>
    </row>
    <row r="5372" spans="1:12" ht="14.45">
      <c r="A5372" t="s">
        <v>723</v>
      </c>
      <c r="B5372" t="s">
        <v>898</v>
      </c>
      <c r="C5372">
        <v>730900</v>
      </c>
      <c r="D5372" t="s">
        <v>899</v>
      </c>
      <c r="E5372" t="s">
        <v>147</v>
      </c>
      <c r="F5372" t="s">
        <v>292</v>
      </c>
      <c r="G5372" t="str">
        <f t="shared" si="166"/>
        <v>Lithuania to World</v>
      </c>
      <c r="H5372">
        <v>2016</v>
      </c>
      <c r="I5372" t="s">
        <v>724</v>
      </c>
      <c r="J5372">
        <v>6</v>
      </c>
      <c r="K5372">
        <v>11785.565000000001</v>
      </c>
      <c r="L5372" s="1">
        <f t="shared" si="167"/>
        <v>11.785565</v>
      </c>
    </row>
    <row r="5373" spans="1:12" ht="14.45">
      <c r="A5373" t="s">
        <v>723</v>
      </c>
      <c r="B5373" t="s">
        <v>898</v>
      </c>
      <c r="C5373">
        <v>730900</v>
      </c>
      <c r="D5373" t="s">
        <v>899</v>
      </c>
      <c r="E5373" t="s">
        <v>147</v>
      </c>
      <c r="F5373" t="s">
        <v>292</v>
      </c>
      <c r="G5373" t="str">
        <f t="shared" si="166"/>
        <v>Lithuania to World</v>
      </c>
      <c r="H5373">
        <v>2017</v>
      </c>
      <c r="I5373" t="s">
        <v>724</v>
      </c>
      <c r="J5373">
        <v>6</v>
      </c>
      <c r="K5373">
        <v>12515.566999999999</v>
      </c>
      <c r="L5373" s="1">
        <f t="shared" si="167"/>
        <v>12.515566999999999</v>
      </c>
    </row>
    <row r="5374" spans="1:12" ht="14.45">
      <c r="A5374" t="s">
        <v>723</v>
      </c>
      <c r="B5374" t="s">
        <v>898</v>
      </c>
      <c r="C5374">
        <v>730900</v>
      </c>
      <c r="D5374" t="s">
        <v>899</v>
      </c>
      <c r="E5374" t="s">
        <v>670</v>
      </c>
      <c r="F5374" t="s">
        <v>670</v>
      </c>
      <c r="G5374" t="str">
        <f t="shared" si="166"/>
        <v>Lithuania to EU27</v>
      </c>
      <c r="H5374">
        <v>2012</v>
      </c>
      <c r="I5374" t="s">
        <v>724</v>
      </c>
      <c r="J5374">
        <v>6</v>
      </c>
      <c r="K5374">
        <v>7058.8149999999996</v>
      </c>
      <c r="L5374" s="1">
        <f t="shared" si="167"/>
        <v>7.0588149999999992</v>
      </c>
    </row>
    <row r="5375" spans="1:12" ht="14.45">
      <c r="A5375" t="s">
        <v>723</v>
      </c>
      <c r="B5375" t="s">
        <v>898</v>
      </c>
      <c r="C5375">
        <v>730900</v>
      </c>
      <c r="D5375" t="s">
        <v>899</v>
      </c>
      <c r="E5375" t="s">
        <v>670</v>
      </c>
      <c r="F5375" t="s">
        <v>670</v>
      </c>
      <c r="G5375" t="str">
        <f t="shared" si="166"/>
        <v>Lithuania to EU27</v>
      </c>
      <c r="H5375">
        <v>2013</v>
      </c>
      <c r="I5375" t="s">
        <v>724</v>
      </c>
      <c r="J5375">
        <v>6</v>
      </c>
      <c r="K5375">
        <v>5849.08</v>
      </c>
      <c r="L5375" s="1">
        <f t="shared" si="167"/>
        <v>5.8490799999999998</v>
      </c>
    </row>
    <row r="5376" spans="1:12" ht="14.45">
      <c r="A5376" t="s">
        <v>723</v>
      </c>
      <c r="B5376" t="s">
        <v>898</v>
      </c>
      <c r="C5376">
        <v>730900</v>
      </c>
      <c r="D5376" t="s">
        <v>899</v>
      </c>
      <c r="E5376" t="s">
        <v>670</v>
      </c>
      <c r="F5376" t="s">
        <v>670</v>
      </c>
      <c r="G5376" t="str">
        <f t="shared" si="166"/>
        <v>Lithuania to EU27</v>
      </c>
      <c r="H5376">
        <v>2014</v>
      </c>
      <c r="I5376" t="s">
        <v>724</v>
      </c>
      <c r="J5376">
        <v>6</v>
      </c>
      <c r="K5376">
        <v>10806.054</v>
      </c>
      <c r="L5376" s="1">
        <f t="shared" si="167"/>
        <v>10.806054</v>
      </c>
    </row>
    <row r="5377" spans="1:12" ht="14.45">
      <c r="A5377" t="s">
        <v>723</v>
      </c>
      <c r="B5377" t="s">
        <v>898</v>
      </c>
      <c r="C5377">
        <v>730900</v>
      </c>
      <c r="D5377" t="s">
        <v>899</v>
      </c>
      <c r="E5377" t="s">
        <v>670</v>
      </c>
      <c r="F5377" t="s">
        <v>670</v>
      </c>
      <c r="G5377" t="str">
        <f t="shared" si="166"/>
        <v>Lithuania to EU27</v>
      </c>
      <c r="H5377">
        <v>2015</v>
      </c>
      <c r="I5377" t="s">
        <v>724</v>
      </c>
      <c r="J5377">
        <v>6</v>
      </c>
      <c r="K5377">
        <v>6902.8280000000004</v>
      </c>
      <c r="L5377" s="1">
        <f t="shared" si="167"/>
        <v>6.9028280000000004</v>
      </c>
    </row>
    <row r="5378" spans="1:12" ht="14.45">
      <c r="A5378" t="s">
        <v>723</v>
      </c>
      <c r="B5378" t="s">
        <v>898</v>
      </c>
      <c r="C5378">
        <v>730900</v>
      </c>
      <c r="D5378" t="s">
        <v>899</v>
      </c>
      <c r="E5378" t="s">
        <v>670</v>
      </c>
      <c r="F5378" t="s">
        <v>670</v>
      </c>
      <c r="G5378" t="str">
        <f t="shared" si="166"/>
        <v>Lithuania to EU27</v>
      </c>
      <c r="H5378">
        <v>2016</v>
      </c>
      <c r="I5378" t="s">
        <v>724</v>
      </c>
      <c r="J5378">
        <v>6</v>
      </c>
      <c r="K5378">
        <v>6349.81</v>
      </c>
      <c r="L5378" s="1">
        <f t="shared" si="167"/>
        <v>6.3498100000000006</v>
      </c>
    </row>
    <row r="5379" spans="1:12" ht="14.45">
      <c r="A5379" t="s">
        <v>723</v>
      </c>
      <c r="B5379" t="s">
        <v>898</v>
      </c>
      <c r="C5379">
        <v>730900</v>
      </c>
      <c r="D5379" t="s">
        <v>899</v>
      </c>
      <c r="E5379" t="s">
        <v>670</v>
      </c>
      <c r="F5379" t="s">
        <v>670</v>
      </c>
      <c r="G5379" t="str">
        <f t="shared" si="166"/>
        <v>Lithuania to EU27</v>
      </c>
      <c r="H5379">
        <v>2017</v>
      </c>
      <c r="I5379" t="s">
        <v>724</v>
      </c>
      <c r="J5379">
        <v>6</v>
      </c>
      <c r="K5379">
        <v>6198.1310000000003</v>
      </c>
      <c r="L5379" s="1">
        <f t="shared" si="167"/>
        <v>6.1981310000000001</v>
      </c>
    </row>
    <row r="5380" spans="1:12" ht="14.45">
      <c r="A5380" t="s">
        <v>723</v>
      </c>
      <c r="B5380" t="s">
        <v>898</v>
      </c>
      <c r="C5380">
        <v>741999</v>
      </c>
      <c r="D5380" t="s">
        <v>899</v>
      </c>
      <c r="E5380" t="s">
        <v>147</v>
      </c>
      <c r="F5380" t="s">
        <v>292</v>
      </c>
      <c r="G5380" t="str">
        <f t="shared" si="166"/>
        <v>Lithuania to World</v>
      </c>
      <c r="H5380">
        <v>2012</v>
      </c>
      <c r="I5380" t="s">
        <v>724</v>
      </c>
      <c r="J5380">
        <v>6</v>
      </c>
      <c r="K5380">
        <v>1756.5340000000001</v>
      </c>
      <c r="L5380" s="1">
        <f t="shared" si="167"/>
        <v>1.756534</v>
      </c>
    </row>
    <row r="5381" spans="1:12" ht="14.45">
      <c r="A5381" t="s">
        <v>723</v>
      </c>
      <c r="B5381" t="s">
        <v>898</v>
      </c>
      <c r="C5381">
        <v>741999</v>
      </c>
      <c r="D5381" t="s">
        <v>899</v>
      </c>
      <c r="E5381" t="s">
        <v>147</v>
      </c>
      <c r="F5381" t="s">
        <v>292</v>
      </c>
      <c r="G5381" t="str">
        <f t="shared" si="166"/>
        <v>Lithuania to World</v>
      </c>
      <c r="H5381">
        <v>2013</v>
      </c>
      <c r="I5381" t="s">
        <v>724</v>
      </c>
      <c r="J5381">
        <v>6</v>
      </c>
      <c r="K5381">
        <v>8035.1819999999998</v>
      </c>
      <c r="L5381" s="1">
        <f t="shared" si="167"/>
        <v>8.0351819999999989</v>
      </c>
    </row>
    <row r="5382" spans="1:12" ht="14.45">
      <c r="A5382" t="s">
        <v>723</v>
      </c>
      <c r="B5382" t="s">
        <v>898</v>
      </c>
      <c r="C5382">
        <v>741999</v>
      </c>
      <c r="D5382" t="s">
        <v>899</v>
      </c>
      <c r="E5382" t="s">
        <v>147</v>
      </c>
      <c r="F5382" t="s">
        <v>292</v>
      </c>
      <c r="G5382" t="str">
        <f t="shared" si="166"/>
        <v>Lithuania to World</v>
      </c>
      <c r="H5382">
        <v>2014</v>
      </c>
      <c r="I5382" t="s">
        <v>724</v>
      </c>
      <c r="J5382">
        <v>6</v>
      </c>
      <c r="K5382">
        <v>2144.0569999999998</v>
      </c>
      <c r="L5382" s="1">
        <f t="shared" si="167"/>
        <v>2.1440569999999997</v>
      </c>
    </row>
    <row r="5383" spans="1:12" ht="14.45">
      <c r="A5383" t="s">
        <v>723</v>
      </c>
      <c r="B5383" t="s">
        <v>898</v>
      </c>
      <c r="C5383">
        <v>741999</v>
      </c>
      <c r="D5383" t="s">
        <v>899</v>
      </c>
      <c r="E5383" t="s">
        <v>147</v>
      </c>
      <c r="F5383" t="s">
        <v>292</v>
      </c>
      <c r="G5383" t="str">
        <f t="shared" si="166"/>
        <v>Lithuania to World</v>
      </c>
      <c r="H5383">
        <v>2015</v>
      </c>
      <c r="I5383" t="s">
        <v>724</v>
      </c>
      <c r="J5383">
        <v>6</v>
      </c>
      <c r="K5383">
        <v>989.38</v>
      </c>
      <c r="L5383" s="1">
        <f t="shared" si="167"/>
        <v>0.98938000000000004</v>
      </c>
    </row>
    <row r="5384" spans="1:12" ht="14.45">
      <c r="A5384" t="s">
        <v>723</v>
      </c>
      <c r="B5384" t="s">
        <v>898</v>
      </c>
      <c r="C5384">
        <v>741999</v>
      </c>
      <c r="D5384" t="s">
        <v>899</v>
      </c>
      <c r="E5384" t="s">
        <v>147</v>
      </c>
      <c r="F5384" t="s">
        <v>292</v>
      </c>
      <c r="G5384" t="str">
        <f t="shared" si="166"/>
        <v>Lithuania to World</v>
      </c>
      <c r="H5384">
        <v>2016</v>
      </c>
      <c r="I5384" t="s">
        <v>724</v>
      </c>
      <c r="J5384">
        <v>6</v>
      </c>
      <c r="K5384">
        <v>1440.5740000000001</v>
      </c>
      <c r="L5384" s="1">
        <f t="shared" si="167"/>
        <v>1.440574</v>
      </c>
    </row>
    <row r="5385" spans="1:12" ht="14.45">
      <c r="A5385" t="s">
        <v>723</v>
      </c>
      <c r="B5385" t="s">
        <v>898</v>
      </c>
      <c r="C5385">
        <v>741999</v>
      </c>
      <c r="D5385" t="s">
        <v>899</v>
      </c>
      <c r="E5385" t="s">
        <v>147</v>
      </c>
      <c r="F5385" t="s">
        <v>292</v>
      </c>
      <c r="G5385" t="str">
        <f t="shared" ref="G5385:G5448" si="168">CONCATENATE(D5385, " to ", F5385)</f>
        <v>Lithuania to World</v>
      </c>
      <c r="H5385">
        <v>2017</v>
      </c>
      <c r="I5385" t="s">
        <v>724</v>
      </c>
      <c r="J5385">
        <v>6</v>
      </c>
      <c r="K5385">
        <v>1941.7080000000001</v>
      </c>
      <c r="L5385" s="1">
        <f t="shared" ref="L5385:L5448" si="169">K5385/1000</f>
        <v>1.941708</v>
      </c>
    </row>
    <row r="5386" spans="1:12" ht="14.45">
      <c r="A5386" t="s">
        <v>723</v>
      </c>
      <c r="B5386" t="s">
        <v>898</v>
      </c>
      <c r="C5386">
        <v>741999</v>
      </c>
      <c r="D5386" t="s">
        <v>899</v>
      </c>
      <c r="E5386" t="s">
        <v>670</v>
      </c>
      <c r="F5386" t="s">
        <v>670</v>
      </c>
      <c r="G5386" t="str">
        <f t="shared" si="168"/>
        <v>Lithuania to EU27</v>
      </c>
      <c r="H5386">
        <v>2012</v>
      </c>
      <c r="I5386" t="s">
        <v>724</v>
      </c>
      <c r="J5386">
        <v>6</v>
      </c>
      <c r="K5386">
        <v>354.36</v>
      </c>
      <c r="L5386" s="1">
        <f t="shared" si="169"/>
        <v>0.35436000000000001</v>
      </c>
    </row>
    <row r="5387" spans="1:12" ht="14.45">
      <c r="A5387" t="s">
        <v>723</v>
      </c>
      <c r="B5387" t="s">
        <v>898</v>
      </c>
      <c r="C5387">
        <v>741999</v>
      </c>
      <c r="D5387" t="s">
        <v>899</v>
      </c>
      <c r="E5387" t="s">
        <v>670</v>
      </c>
      <c r="F5387" t="s">
        <v>670</v>
      </c>
      <c r="G5387" t="str">
        <f t="shared" si="168"/>
        <v>Lithuania to EU27</v>
      </c>
      <c r="H5387">
        <v>2013</v>
      </c>
      <c r="I5387" t="s">
        <v>724</v>
      </c>
      <c r="J5387">
        <v>6</v>
      </c>
      <c r="K5387">
        <v>6754.18</v>
      </c>
      <c r="L5387" s="1">
        <f t="shared" si="169"/>
        <v>6.7541799999999999</v>
      </c>
    </row>
    <row r="5388" spans="1:12" ht="14.45">
      <c r="A5388" t="s">
        <v>723</v>
      </c>
      <c r="B5388" t="s">
        <v>898</v>
      </c>
      <c r="C5388">
        <v>741999</v>
      </c>
      <c r="D5388" t="s">
        <v>899</v>
      </c>
      <c r="E5388" t="s">
        <v>670</v>
      </c>
      <c r="F5388" t="s">
        <v>670</v>
      </c>
      <c r="G5388" t="str">
        <f t="shared" si="168"/>
        <v>Lithuania to EU27</v>
      </c>
      <c r="H5388">
        <v>2014</v>
      </c>
      <c r="I5388" t="s">
        <v>724</v>
      </c>
      <c r="J5388">
        <v>6</v>
      </c>
      <c r="K5388">
        <v>1100.327</v>
      </c>
      <c r="L5388" s="1">
        <f t="shared" si="169"/>
        <v>1.1003270000000001</v>
      </c>
    </row>
    <row r="5389" spans="1:12" ht="14.45">
      <c r="A5389" t="s">
        <v>723</v>
      </c>
      <c r="B5389" t="s">
        <v>898</v>
      </c>
      <c r="C5389">
        <v>741999</v>
      </c>
      <c r="D5389" t="s">
        <v>899</v>
      </c>
      <c r="E5389" t="s">
        <v>670</v>
      </c>
      <c r="F5389" t="s">
        <v>670</v>
      </c>
      <c r="G5389" t="str">
        <f t="shared" si="168"/>
        <v>Lithuania to EU27</v>
      </c>
      <c r="H5389">
        <v>2015</v>
      </c>
      <c r="I5389" t="s">
        <v>724</v>
      </c>
      <c r="J5389">
        <v>6</v>
      </c>
      <c r="K5389">
        <v>352.64600000000002</v>
      </c>
      <c r="L5389" s="1">
        <f t="shared" si="169"/>
        <v>0.35264600000000002</v>
      </c>
    </row>
    <row r="5390" spans="1:12" ht="14.45">
      <c r="A5390" t="s">
        <v>723</v>
      </c>
      <c r="B5390" t="s">
        <v>898</v>
      </c>
      <c r="C5390">
        <v>741999</v>
      </c>
      <c r="D5390" t="s">
        <v>899</v>
      </c>
      <c r="E5390" t="s">
        <v>670</v>
      </c>
      <c r="F5390" t="s">
        <v>670</v>
      </c>
      <c r="G5390" t="str">
        <f t="shared" si="168"/>
        <v>Lithuania to EU27</v>
      </c>
      <c r="H5390">
        <v>2016</v>
      </c>
      <c r="I5390" t="s">
        <v>724</v>
      </c>
      <c r="J5390">
        <v>6</v>
      </c>
      <c r="K5390">
        <v>284.44499999999999</v>
      </c>
      <c r="L5390" s="1">
        <f t="shared" si="169"/>
        <v>0.284445</v>
      </c>
    </row>
    <row r="5391" spans="1:12" ht="14.45">
      <c r="A5391" t="s">
        <v>723</v>
      </c>
      <c r="B5391" t="s">
        <v>898</v>
      </c>
      <c r="C5391">
        <v>741999</v>
      </c>
      <c r="D5391" t="s">
        <v>899</v>
      </c>
      <c r="E5391" t="s">
        <v>670</v>
      </c>
      <c r="F5391" t="s">
        <v>670</v>
      </c>
      <c r="G5391" t="str">
        <f t="shared" si="168"/>
        <v>Lithuania to EU27</v>
      </c>
      <c r="H5391">
        <v>2017</v>
      </c>
      <c r="I5391" t="s">
        <v>724</v>
      </c>
      <c r="J5391">
        <v>6</v>
      </c>
      <c r="K5391">
        <v>284.95499999999998</v>
      </c>
      <c r="L5391" s="1">
        <f t="shared" si="169"/>
        <v>0.28495499999999996</v>
      </c>
    </row>
    <row r="5392" spans="1:12" ht="14.45">
      <c r="A5392" t="s">
        <v>723</v>
      </c>
      <c r="B5392" t="s">
        <v>898</v>
      </c>
      <c r="C5392">
        <v>761100</v>
      </c>
      <c r="D5392" t="s">
        <v>899</v>
      </c>
      <c r="E5392" t="s">
        <v>147</v>
      </c>
      <c r="F5392" t="s">
        <v>292</v>
      </c>
      <c r="G5392" t="str">
        <f t="shared" si="168"/>
        <v>Lithuania to World</v>
      </c>
      <c r="H5392">
        <v>2012</v>
      </c>
      <c r="I5392" t="s">
        <v>724</v>
      </c>
      <c r="J5392">
        <v>6</v>
      </c>
      <c r="K5392">
        <v>106.568</v>
      </c>
      <c r="L5392" s="1">
        <f t="shared" si="169"/>
        <v>0.106568</v>
      </c>
    </row>
    <row r="5393" spans="1:12" ht="14.45">
      <c r="A5393" t="s">
        <v>723</v>
      </c>
      <c r="B5393" t="s">
        <v>898</v>
      </c>
      <c r="C5393">
        <v>761100</v>
      </c>
      <c r="D5393" t="s">
        <v>899</v>
      </c>
      <c r="E5393" t="s">
        <v>147</v>
      </c>
      <c r="F5393" t="s">
        <v>292</v>
      </c>
      <c r="G5393" t="str">
        <f t="shared" si="168"/>
        <v>Lithuania to World</v>
      </c>
      <c r="H5393">
        <v>2013</v>
      </c>
      <c r="I5393" t="s">
        <v>724</v>
      </c>
      <c r="J5393">
        <v>6</v>
      </c>
      <c r="K5393">
        <v>277.95699999999999</v>
      </c>
      <c r="L5393" s="1">
        <f t="shared" si="169"/>
        <v>0.27795700000000001</v>
      </c>
    </row>
    <row r="5394" spans="1:12" ht="14.45">
      <c r="A5394" t="s">
        <v>723</v>
      </c>
      <c r="B5394" t="s">
        <v>898</v>
      </c>
      <c r="C5394">
        <v>761100</v>
      </c>
      <c r="D5394" t="s">
        <v>899</v>
      </c>
      <c r="E5394" t="s">
        <v>147</v>
      </c>
      <c r="F5394" t="s">
        <v>292</v>
      </c>
      <c r="G5394" t="str">
        <f t="shared" si="168"/>
        <v>Lithuania to World</v>
      </c>
      <c r="H5394">
        <v>2014</v>
      </c>
      <c r="I5394" t="s">
        <v>724</v>
      </c>
      <c r="J5394">
        <v>6</v>
      </c>
      <c r="K5394">
        <v>112.533</v>
      </c>
      <c r="L5394" s="1">
        <f t="shared" si="169"/>
        <v>0.11253300000000001</v>
      </c>
    </row>
    <row r="5395" spans="1:12" ht="14.45">
      <c r="A5395" t="s">
        <v>723</v>
      </c>
      <c r="B5395" t="s">
        <v>898</v>
      </c>
      <c r="C5395">
        <v>761100</v>
      </c>
      <c r="D5395" t="s">
        <v>899</v>
      </c>
      <c r="E5395" t="s">
        <v>147</v>
      </c>
      <c r="F5395" t="s">
        <v>292</v>
      </c>
      <c r="G5395" t="str">
        <f t="shared" si="168"/>
        <v>Lithuania to World</v>
      </c>
      <c r="H5395">
        <v>2015</v>
      </c>
      <c r="I5395" t="s">
        <v>724</v>
      </c>
      <c r="J5395">
        <v>6</v>
      </c>
      <c r="K5395">
        <v>39.664999999999999</v>
      </c>
      <c r="L5395" s="1">
        <f t="shared" si="169"/>
        <v>3.9664999999999999E-2</v>
      </c>
    </row>
    <row r="5396" spans="1:12" ht="14.45">
      <c r="A5396" t="s">
        <v>723</v>
      </c>
      <c r="B5396" t="s">
        <v>898</v>
      </c>
      <c r="C5396">
        <v>761100</v>
      </c>
      <c r="D5396" t="s">
        <v>899</v>
      </c>
      <c r="E5396" t="s">
        <v>147</v>
      </c>
      <c r="F5396" t="s">
        <v>292</v>
      </c>
      <c r="G5396" t="str">
        <f t="shared" si="168"/>
        <v>Lithuania to World</v>
      </c>
      <c r="H5396">
        <v>2016</v>
      </c>
      <c r="I5396" t="s">
        <v>724</v>
      </c>
      <c r="J5396">
        <v>6</v>
      </c>
      <c r="K5396">
        <v>90.537999999999997</v>
      </c>
      <c r="L5396" s="1">
        <f t="shared" si="169"/>
        <v>9.0537999999999993E-2</v>
      </c>
    </row>
    <row r="5397" spans="1:12" ht="14.45">
      <c r="A5397" t="s">
        <v>723</v>
      </c>
      <c r="B5397" t="s">
        <v>898</v>
      </c>
      <c r="C5397">
        <v>761100</v>
      </c>
      <c r="D5397" t="s">
        <v>899</v>
      </c>
      <c r="E5397" t="s">
        <v>147</v>
      </c>
      <c r="F5397" t="s">
        <v>292</v>
      </c>
      <c r="G5397" t="str">
        <f t="shared" si="168"/>
        <v>Lithuania to World</v>
      </c>
      <c r="H5397">
        <v>2017</v>
      </c>
      <c r="I5397" t="s">
        <v>724</v>
      </c>
      <c r="J5397">
        <v>6</v>
      </c>
      <c r="K5397">
        <v>243.678</v>
      </c>
      <c r="L5397" s="1">
        <f t="shared" si="169"/>
        <v>0.24367800000000001</v>
      </c>
    </row>
    <row r="5398" spans="1:12" ht="14.45">
      <c r="A5398" t="s">
        <v>723</v>
      </c>
      <c r="B5398" t="s">
        <v>898</v>
      </c>
      <c r="C5398">
        <v>761100</v>
      </c>
      <c r="D5398" t="s">
        <v>899</v>
      </c>
      <c r="E5398" t="s">
        <v>670</v>
      </c>
      <c r="F5398" t="s">
        <v>670</v>
      </c>
      <c r="G5398" t="str">
        <f t="shared" si="168"/>
        <v>Lithuania to EU27</v>
      </c>
      <c r="H5398">
        <v>2012</v>
      </c>
      <c r="I5398" t="s">
        <v>724</v>
      </c>
      <c r="J5398">
        <v>6</v>
      </c>
      <c r="K5398">
        <v>32.326000000000001</v>
      </c>
      <c r="L5398" s="1">
        <f t="shared" si="169"/>
        <v>3.2326000000000001E-2</v>
      </c>
    </row>
    <row r="5399" spans="1:12" ht="14.45">
      <c r="A5399" t="s">
        <v>723</v>
      </c>
      <c r="B5399" t="s">
        <v>898</v>
      </c>
      <c r="C5399">
        <v>761100</v>
      </c>
      <c r="D5399" t="s">
        <v>899</v>
      </c>
      <c r="E5399" t="s">
        <v>670</v>
      </c>
      <c r="F5399" t="s">
        <v>670</v>
      </c>
      <c r="G5399" t="str">
        <f t="shared" si="168"/>
        <v>Lithuania to EU27</v>
      </c>
      <c r="H5399">
        <v>2013</v>
      </c>
      <c r="I5399" t="s">
        <v>724</v>
      </c>
      <c r="J5399">
        <v>6</v>
      </c>
      <c r="K5399">
        <v>52.53</v>
      </c>
      <c r="L5399" s="1">
        <f t="shared" si="169"/>
        <v>5.253E-2</v>
      </c>
    </row>
    <row r="5400" spans="1:12" ht="14.45">
      <c r="A5400" t="s">
        <v>723</v>
      </c>
      <c r="B5400" t="s">
        <v>898</v>
      </c>
      <c r="C5400">
        <v>761100</v>
      </c>
      <c r="D5400" t="s">
        <v>899</v>
      </c>
      <c r="E5400" t="s">
        <v>670</v>
      </c>
      <c r="F5400" t="s">
        <v>670</v>
      </c>
      <c r="G5400" t="str">
        <f t="shared" si="168"/>
        <v>Lithuania to EU27</v>
      </c>
      <c r="H5400">
        <v>2014</v>
      </c>
      <c r="I5400" t="s">
        <v>724</v>
      </c>
      <c r="J5400">
        <v>6</v>
      </c>
      <c r="K5400">
        <v>3.0569999999999999</v>
      </c>
      <c r="L5400" s="1">
        <f t="shared" si="169"/>
        <v>3.0569999999999998E-3</v>
      </c>
    </row>
    <row r="5401" spans="1:12" ht="14.45">
      <c r="A5401" t="s">
        <v>723</v>
      </c>
      <c r="B5401" t="s">
        <v>898</v>
      </c>
      <c r="C5401">
        <v>761100</v>
      </c>
      <c r="D5401" t="s">
        <v>899</v>
      </c>
      <c r="E5401" t="s">
        <v>670</v>
      </c>
      <c r="F5401" t="s">
        <v>670</v>
      </c>
      <c r="G5401" t="str">
        <f t="shared" si="168"/>
        <v>Lithuania to EU27</v>
      </c>
      <c r="H5401">
        <v>2015</v>
      </c>
      <c r="I5401" t="s">
        <v>724</v>
      </c>
      <c r="J5401">
        <v>6</v>
      </c>
      <c r="K5401">
        <v>2.5009999999999999</v>
      </c>
      <c r="L5401" s="1">
        <f t="shared" si="169"/>
        <v>2.5009999999999998E-3</v>
      </c>
    </row>
    <row r="5402" spans="1:12" ht="14.45">
      <c r="A5402" t="s">
        <v>723</v>
      </c>
      <c r="B5402" t="s">
        <v>898</v>
      </c>
      <c r="C5402">
        <v>761100</v>
      </c>
      <c r="D5402" t="s">
        <v>899</v>
      </c>
      <c r="E5402" t="s">
        <v>670</v>
      </c>
      <c r="F5402" t="s">
        <v>670</v>
      </c>
      <c r="G5402" t="str">
        <f t="shared" si="168"/>
        <v>Lithuania to EU27</v>
      </c>
      <c r="H5402">
        <v>2016</v>
      </c>
      <c r="I5402" t="s">
        <v>724</v>
      </c>
      <c r="J5402">
        <v>6</v>
      </c>
      <c r="K5402">
        <v>0.39200000000000002</v>
      </c>
      <c r="L5402" s="1">
        <f t="shared" si="169"/>
        <v>3.9200000000000004E-4</v>
      </c>
    </row>
    <row r="5403" spans="1:12" ht="14.45">
      <c r="A5403" t="s">
        <v>723</v>
      </c>
      <c r="B5403" t="s">
        <v>898</v>
      </c>
      <c r="C5403">
        <v>761100</v>
      </c>
      <c r="D5403" t="s">
        <v>899</v>
      </c>
      <c r="E5403" t="s">
        <v>670</v>
      </c>
      <c r="F5403" t="s">
        <v>670</v>
      </c>
      <c r="G5403" t="str">
        <f t="shared" si="168"/>
        <v>Lithuania to EU27</v>
      </c>
      <c r="H5403">
        <v>2017</v>
      </c>
      <c r="I5403" t="s">
        <v>724</v>
      </c>
      <c r="J5403">
        <v>6</v>
      </c>
      <c r="K5403">
        <v>12.622</v>
      </c>
      <c r="L5403" s="1">
        <f t="shared" si="169"/>
        <v>1.2622E-2</v>
      </c>
    </row>
    <row r="5404" spans="1:12" ht="14.45">
      <c r="A5404" t="s">
        <v>723</v>
      </c>
      <c r="B5404" t="s">
        <v>898</v>
      </c>
      <c r="C5404">
        <v>8405</v>
      </c>
      <c r="D5404" t="s">
        <v>899</v>
      </c>
      <c r="E5404" t="s">
        <v>147</v>
      </c>
      <c r="F5404" t="s">
        <v>292</v>
      </c>
      <c r="G5404" t="str">
        <f t="shared" si="168"/>
        <v>Lithuania to World</v>
      </c>
      <c r="H5404">
        <v>2012</v>
      </c>
      <c r="I5404" t="s">
        <v>724</v>
      </c>
      <c r="J5404">
        <v>6</v>
      </c>
      <c r="K5404">
        <v>2133.0250000000001</v>
      </c>
      <c r="L5404" s="1">
        <f t="shared" si="169"/>
        <v>2.1330249999999999</v>
      </c>
    </row>
    <row r="5405" spans="1:12" ht="14.45">
      <c r="A5405" t="s">
        <v>723</v>
      </c>
      <c r="B5405" t="s">
        <v>898</v>
      </c>
      <c r="C5405">
        <v>8405</v>
      </c>
      <c r="D5405" t="s">
        <v>899</v>
      </c>
      <c r="E5405" t="s">
        <v>147</v>
      </c>
      <c r="F5405" t="s">
        <v>292</v>
      </c>
      <c r="G5405" t="str">
        <f t="shared" si="168"/>
        <v>Lithuania to World</v>
      </c>
      <c r="H5405">
        <v>2013</v>
      </c>
      <c r="I5405" t="s">
        <v>724</v>
      </c>
      <c r="J5405">
        <v>6</v>
      </c>
      <c r="K5405">
        <v>2885.4609999999998</v>
      </c>
      <c r="L5405" s="1">
        <f t="shared" si="169"/>
        <v>2.8854609999999998</v>
      </c>
    </row>
    <row r="5406" spans="1:12" ht="14.45">
      <c r="A5406" t="s">
        <v>723</v>
      </c>
      <c r="B5406" t="s">
        <v>898</v>
      </c>
      <c r="C5406">
        <v>8405</v>
      </c>
      <c r="D5406" t="s">
        <v>899</v>
      </c>
      <c r="E5406" t="s">
        <v>147</v>
      </c>
      <c r="F5406" t="s">
        <v>292</v>
      </c>
      <c r="G5406" t="str">
        <f t="shared" si="168"/>
        <v>Lithuania to World</v>
      </c>
      <c r="H5406">
        <v>2014</v>
      </c>
      <c r="I5406" t="s">
        <v>724</v>
      </c>
      <c r="J5406">
        <v>6</v>
      </c>
      <c r="K5406">
        <v>2533.4169999999999</v>
      </c>
      <c r="L5406" s="1">
        <f t="shared" si="169"/>
        <v>2.533417</v>
      </c>
    </row>
    <row r="5407" spans="1:12" ht="14.45">
      <c r="A5407" t="s">
        <v>723</v>
      </c>
      <c r="B5407" t="s">
        <v>898</v>
      </c>
      <c r="C5407">
        <v>8405</v>
      </c>
      <c r="D5407" t="s">
        <v>899</v>
      </c>
      <c r="E5407" t="s">
        <v>147</v>
      </c>
      <c r="F5407" t="s">
        <v>292</v>
      </c>
      <c r="G5407" t="str">
        <f t="shared" si="168"/>
        <v>Lithuania to World</v>
      </c>
      <c r="H5407">
        <v>2015</v>
      </c>
      <c r="I5407" t="s">
        <v>724</v>
      </c>
      <c r="J5407">
        <v>6</v>
      </c>
      <c r="K5407">
        <v>1626.7660000000001</v>
      </c>
      <c r="L5407" s="1">
        <f t="shared" si="169"/>
        <v>1.6267660000000002</v>
      </c>
    </row>
    <row r="5408" spans="1:12" ht="14.45">
      <c r="A5408" t="s">
        <v>723</v>
      </c>
      <c r="B5408" t="s">
        <v>898</v>
      </c>
      <c r="C5408">
        <v>8405</v>
      </c>
      <c r="D5408" t="s">
        <v>899</v>
      </c>
      <c r="E5408" t="s">
        <v>147</v>
      </c>
      <c r="F5408" t="s">
        <v>292</v>
      </c>
      <c r="G5408" t="str">
        <f t="shared" si="168"/>
        <v>Lithuania to World</v>
      </c>
      <c r="H5408">
        <v>2016</v>
      </c>
      <c r="I5408" t="s">
        <v>724</v>
      </c>
      <c r="J5408">
        <v>6</v>
      </c>
      <c r="K5408">
        <v>1791.6959999999999</v>
      </c>
      <c r="L5408" s="1">
        <f t="shared" si="169"/>
        <v>1.791696</v>
      </c>
    </row>
    <row r="5409" spans="1:12" ht="14.45">
      <c r="A5409" t="s">
        <v>723</v>
      </c>
      <c r="B5409" t="s">
        <v>898</v>
      </c>
      <c r="C5409">
        <v>8405</v>
      </c>
      <c r="D5409" t="s">
        <v>899</v>
      </c>
      <c r="E5409" t="s">
        <v>147</v>
      </c>
      <c r="F5409" t="s">
        <v>292</v>
      </c>
      <c r="G5409" t="str">
        <f t="shared" si="168"/>
        <v>Lithuania to World</v>
      </c>
      <c r="H5409">
        <v>2017</v>
      </c>
      <c r="I5409" t="s">
        <v>724</v>
      </c>
      <c r="J5409">
        <v>6</v>
      </c>
      <c r="K5409">
        <v>920.99300000000005</v>
      </c>
      <c r="L5409" s="1">
        <f t="shared" si="169"/>
        <v>0.92099300000000006</v>
      </c>
    </row>
    <row r="5410" spans="1:12" ht="14.45">
      <c r="A5410" t="s">
        <v>723</v>
      </c>
      <c r="B5410" t="s">
        <v>898</v>
      </c>
      <c r="C5410">
        <v>8405</v>
      </c>
      <c r="D5410" t="s">
        <v>899</v>
      </c>
      <c r="E5410" t="s">
        <v>670</v>
      </c>
      <c r="F5410" t="s">
        <v>670</v>
      </c>
      <c r="G5410" t="str">
        <f t="shared" si="168"/>
        <v>Lithuania to EU27</v>
      </c>
      <c r="H5410">
        <v>2012</v>
      </c>
      <c r="I5410" t="s">
        <v>724</v>
      </c>
      <c r="J5410">
        <v>6</v>
      </c>
      <c r="K5410">
        <v>803.40300000000002</v>
      </c>
      <c r="L5410" s="1">
        <f t="shared" si="169"/>
        <v>0.80340299999999998</v>
      </c>
    </row>
    <row r="5411" spans="1:12" ht="14.45">
      <c r="A5411" t="s">
        <v>723</v>
      </c>
      <c r="B5411" t="s">
        <v>898</v>
      </c>
      <c r="C5411">
        <v>8405</v>
      </c>
      <c r="D5411" t="s">
        <v>899</v>
      </c>
      <c r="E5411" t="s">
        <v>670</v>
      </c>
      <c r="F5411" t="s">
        <v>670</v>
      </c>
      <c r="G5411" t="str">
        <f t="shared" si="168"/>
        <v>Lithuania to EU27</v>
      </c>
      <c r="H5411">
        <v>2013</v>
      </c>
      <c r="I5411" t="s">
        <v>724</v>
      </c>
      <c r="J5411">
        <v>6</v>
      </c>
      <c r="K5411">
        <v>1031.598</v>
      </c>
      <c r="L5411" s="1">
        <f t="shared" si="169"/>
        <v>1.031598</v>
      </c>
    </row>
    <row r="5412" spans="1:12" ht="14.45">
      <c r="A5412" t="s">
        <v>723</v>
      </c>
      <c r="B5412" t="s">
        <v>898</v>
      </c>
      <c r="C5412">
        <v>8405</v>
      </c>
      <c r="D5412" t="s">
        <v>899</v>
      </c>
      <c r="E5412" t="s">
        <v>670</v>
      </c>
      <c r="F5412" t="s">
        <v>670</v>
      </c>
      <c r="G5412" t="str">
        <f t="shared" si="168"/>
        <v>Lithuania to EU27</v>
      </c>
      <c r="H5412">
        <v>2014</v>
      </c>
      <c r="I5412" t="s">
        <v>724</v>
      </c>
      <c r="J5412">
        <v>6</v>
      </c>
      <c r="K5412">
        <v>1055.674</v>
      </c>
      <c r="L5412" s="1">
        <f t="shared" si="169"/>
        <v>1.055674</v>
      </c>
    </row>
    <row r="5413" spans="1:12" ht="14.45">
      <c r="A5413" t="s">
        <v>723</v>
      </c>
      <c r="B5413" t="s">
        <v>898</v>
      </c>
      <c r="C5413">
        <v>8405</v>
      </c>
      <c r="D5413" t="s">
        <v>899</v>
      </c>
      <c r="E5413" t="s">
        <v>670</v>
      </c>
      <c r="F5413" t="s">
        <v>670</v>
      </c>
      <c r="G5413" t="str">
        <f t="shared" si="168"/>
        <v>Lithuania to EU27</v>
      </c>
      <c r="H5413">
        <v>2015</v>
      </c>
      <c r="I5413" t="s">
        <v>724</v>
      </c>
      <c r="J5413">
        <v>6</v>
      </c>
      <c r="K5413">
        <v>683.23500000000001</v>
      </c>
      <c r="L5413" s="1">
        <f t="shared" si="169"/>
        <v>0.68323500000000004</v>
      </c>
    </row>
    <row r="5414" spans="1:12" ht="14.45">
      <c r="A5414" t="s">
        <v>723</v>
      </c>
      <c r="B5414" t="s">
        <v>898</v>
      </c>
      <c r="C5414">
        <v>8405</v>
      </c>
      <c r="D5414" t="s">
        <v>899</v>
      </c>
      <c r="E5414" t="s">
        <v>670</v>
      </c>
      <c r="F5414" t="s">
        <v>670</v>
      </c>
      <c r="G5414" t="str">
        <f t="shared" si="168"/>
        <v>Lithuania to EU27</v>
      </c>
      <c r="H5414">
        <v>2016</v>
      </c>
      <c r="I5414" t="s">
        <v>724</v>
      </c>
      <c r="J5414">
        <v>6</v>
      </c>
      <c r="K5414">
        <v>441.69400000000002</v>
      </c>
      <c r="L5414" s="1">
        <f t="shared" si="169"/>
        <v>0.44169400000000003</v>
      </c>
    </row>
    <row r="5415" spans="1:12" ht="14.45">
      <c r="A5415" t="s">
        <v>723</v>
      </c>
      <c r="B5415" t="s">
        <v>898</v>
      </c>
      <c r="C5415">
        <v>8405</v>
      </c>
      <c r="D5415" t="s">
        <v>899</v>
      </c>
      <c r="E5415" t="s">
        <v>670</v>
      </c>
      <c r="F5415" t="s">
        <v>670</v>
      </c>
      <c r="G5415" t="str">
        <f t="shared" si="168"/>
        <v>Lithuania to EU27</v>
      </c>
      <c r="H5415">
        <v>2017</v>
      </c>
      <c r="I5415" t="s">
        <v>724</v>
      </c>
      <c r="J5415">
        <v>6</v>
      </c>
      <c r="K5415">
        <v>10.981999999999999</v>
      </c>
      <c r="L5415" s="1">
        <f t="shared" si="169"/>
        <v>1.0981999999999999E-2</v>
      </c>
    </row>
    <row r="5416" spans="1:12" ht="14.45">
      <c r="A5416" t="s">
        <v>723</v>
      </c>
      <c r="B5416" t="s">
        <v>898</v>
      </c>
      <c r="C5416">
        <v>841931</v>
      </c>
      <c r="D5416" t="s">
        <v>899</v>
      </c>
      <c r="E5416" t="s">
        <v>147</v>
      </c>
      <c r="F5416" t="s">
        <v>292</v>
      </c>
      <c r="G5416" t="str">
        <f t="shared" si="168"/>
        <v>Lithuania to World</v>
      </c>
      <c r="H5416">
        <v>2012</v>
      </c>
      <c r="I5416" t="s">
        <v>724</v>
      </c>
      <c r="J5416">
        <v>6</v>
      </c>
      <c r="K5416">
        <v>1131.135</v>
      </c>
      <c r="L5416" s="1">
        <f t="shared" si="169"/>
        <v>1.131135</v>
      </c>
    </row>
    <row r="5417" spans="1:12" ht="14.45">
      <c r="A5417" t="s">
        <v>723</v>
      </c>
      <c r="B5417" t="s">
        <v>898</v>
      </c>
      <c r="C5417">
        <v>841931</v>
      </c>
      <c r="D5417" t="s">
        <v>899</v>
      </c>
      <c r="E5417" t="s">
        <v>147</v>
      </c>
      <c r="F5417" t="s">
        <v>292</v>
      </c>
      <c r="G5417" t="str">
        <f t="shared" si="168"/>
        <v>Lithuania to World</v>
      </c>
      <c r="H5417">
        <v>2013</v>
      </c>
      <c r="I5417" t="s">
        <v>724</v>
      </c>
      <c r="J5417">
        <v>6</v>
      </c>
      <c r="K5417">
        <v>2200.0030000000002</v>
      </c>
      <c r="L5417" s="1">
        <f t="shared" si="169"/>
        <v>2.2000030000000002</v>
      </c>
    </row>
    <row r="5418" spans="1:12" ht="14.45">
      <c r="A5418" t="s">
        <v>723</v>
      </c>
      <c r="B5418" t="s">
        <v>898</v>
      </c>
      <c r="C5418">
        <v>841931</v>
      </c>
      <c r="D5418" t="s">
        <v>899</v>
      </c>
      <c r="E5418" t="s">
        <v>147</v>
      </c>
      <c r="F5418" t="s">
        <v>292</v>
      </c>
      <c r="G5418" t="str">
        <f t="shared" si="168"/>
        <v>Lithuania to World</v>
      </c>
      <c r="H5418">
        <v>2014</v>
      </c>
      <c r="I5418" t="s">
        <v>724</v>
      </c>
      <c r="J5418">
        <v>6</v>
      </c>
      <c r="K5418">
        <v>1691.5820000000001</v>
      </c>
      <c r="L5418" s="1">
        <f t="shared" si="169"/>
        <v>1.6915820000000001</v>
      </c>
    </row>
    <row r="5419" spans="1:12" ht="14.45">
      <c r="A5419" t="s">
        <v>723</v>
      </c>
      <c r="B5419" t="s">
        <v>898</v>
      </c>
      <c r="C5419">
        <v>841931</v>
      </c>
      <c r="D5419" t="s">
        <v>899</v>
      </c>
      <c r="E5419" t="s">
        <v>147</v>
      </c>
      <c r="F5419" t="s">
        <v>292</v>
      </c>
      <c r="G5419" t="str">
        <f t="shared" si="168"/>
        <v>Lithuania to World</v>
      </c>
      <c r="H5419">
        <v>2015</v>
      </c>
      <c r="I5419" t="s">
        <v>724</v>
      </c>
      <c r="J5419">
        <v>6</v>
      </c>
      <c r="K5419">
        <v>764.75400000000002</v>
      </c>
      <c r="L5419" s="1">
        <f t="shared" si="169"/>
        <v>0.76475400000000004</v>
      </c>
    </row>
    <row r="5420" spans="1:12" ht="14.45">
      <c r="A5420" t="s">
        <v>723</v>
      </c>
      <c r="B5420" t="s">
        <v>898</v>
      </c>
      <c r="C5420">
        <v>841931</v>
      </c>
      <c r="D5420" t="s">
        <v>899</v>
      </c>
      <c r="E5420" t="s">
        <v>147</v>
      </c>
      <c r="F5420" t="s">
        <v>292</v>
      </c>
      <c r="G5420" t="str">
        <f t="shared" si="168"/>
        <v>Lithuania to World</v>
      </c>
      <c r="H5420">
        <v>2016</v>
      </c>
      <c r="I5420" t="s">
        <v>724</v>
      </c>
      <c r="J5420">
        <v>6</v>
      </c>
      <c r="K5420">
        <v>606.50599999999997</v>
      </c>
      <c r="L5420" s="1">
        <f t="shared" si="169"/>
        <v>0.60650599999999999</v>
      </c>
    </row>
    <row r="5421" spans="1:12" ht="14.45">
      <c r="A5421" t="s">
        <v>723</v>
      </c>
      <c r="B5421" t="s">
        <v>898</v>
      </c>
      <c r="C5421">
        <v>841931</v>
      </c>
      <c r="D5421" t="s">
        <v>899</v>
      </c>
      <c r="E5421" t="s">
        <v>147</v>
      </c>
      <c r="F5421" t="s">
        <v>292</v>
      </c>
      <c r="G5421" t="str">
        <f t="shared" si="168"/>
        <v>Lithuania to World</v>
      </c>
      <c r="H5421">
        <v>2017</v>
      </c>
      <c r="I5421" t="s">
        <v>724</v>
      </c>
      <c r="J5421">
        <v>6</v>
      </c>
      <c r="K5421">
        <v>2124.6390000000001</v>
      </c>
      <c r="L5421" s="1">
        <f t="shared" si="169"/>
        <v>2.1246390000000002</v>
      </c>
    </row>
    <row r="5422" spans="1:12" ht="14.45">
      <c r="A5422" t="s">
        <v>723</v>
      </c>
      <c r="B5422" t="s">
        <v>898</v>
      </c>
      <c r="C5422">
        <v>841931</v>
      </c>
      <c r="D5422" t="s">
        <v>899</v>
      </c>
      <c r="E5422" t="s">
        <v>670</v>
      </c>
      <c r="F5422" t="s">
        <v>670</v>
      </c>
      <c r="G5422" t="str">
        <f t="shared" si="168"/>
        <v>Lithuania to EU27</v>
      </c>
      <c r="H5422">
        <v>2013</v>
      </c>
      <c r="I5422" t="s">
        <v>724</v>
      </c>
      <c r="J5422">
        <v>6</v>
      </c>
      <c r="K5422">
        <v>282.80399999999997</v>
      </c>
      <c r="L5422" s="1">
        <f t="shared" si="169"/>
        <v>0.282804</v>
      </c>
    </row>
    <row r="5423" spans="1:12" ht="14.45">
      <c r="A5423" t="s">
        <v>723</v>
      </c>
      <c r="B5423" t="s">
        <v>898</v>
      </c>
      <c r="C5423">
        <v>841931</v>
      </c>
      <c r="D5423" t="s">
        <v>899</v>
      </c>
      <c r="E5423" t="s">
        <v>670</v>
      </c>
      <c r="F5423" t="s">
        <v>670</v>
      </c>
      <c r="G5423" t="str">
        <f t="shared" si="168"/>
        <v>Lithuania to EU27</v>
      </c>
      <c r="H5423">
        <v>2014</v>
      </c>
      <c r="I5423" t="s">
        <v>724</v>
      </c>
      <c r="J5423">
        <v>6</v>
      </c>
      <c r="K5423">
        <v>7.0389999999999997</v>
      </c>
      <c r="L5423" s="1">
        <f t="shared" si="169"/>
        <v>7.0390000000000001E-3</v>
      </c>
    </row>
    <row r="5424" spans="1:12" ht="14.45">
      <c r="A5424" t="s">
        <v>723</v>
      </c>
      <c r="B5424" t="s">
        <v>898</v>
      </c>
      <c r="C5424">
        <v>841931</v>
      </c>
      <c r="D5424" t="s">
        <v>899</v>
      </c>
      <c r="E5424" t="s">
        <v>670</v>
      </c>
      <c r="F5424" t="s">
        <v>670</v>
      </c>
      <c r="G5424" t="str">
        <f t="shared" si="168"/>
        <v>Lithuania to EU27</v>
      </c>
      <c r="H5424">
        <v>2015</v>
      </c>
      <c r="I5424" t="s">
        <v>724</v>
      </c>
      <c r="J5424">
        <v>6</v>
      </c>
      <c r="K5424">
        <v>60.783999999999999</v>
      </c>
      <c r="L5424" s="1">
        <f t="shared" si="169"/>
        <v>6.0783999999999998E-2</v>
      </c>
    </row>
    <row r="5425" spans="1:12" ht="14.45">
      <c r="A5425" t="s">
        <v>723</v>
      </c>
      <c r="B5425" t="s">
        <v>898</v>
      </c>
      <c r="C5425">
        <v>841931</v>
      </c>
      <c r="D5425" t="s">
        <v>899</v>
      </c>
      <c r="E5425" t="s">
        <v>670</v>
      </c>
      <c r="F5425" t="s">
        <v>670</v>
      </c>
      <c r="G5425" t="str">
        <f t="shared" si="168"/>
        <v>Lithuania to EU27</v>
      </c>
      <c r="H5425">
        <v>2016</v>
      </c>
      <c r="I5425" t="s">
        <v>724</v>
      </c>
      <c r="J5425">
        <v>6</v>
      </c>
      <c r="K5425">
        <v>124.224</v>
      </c>
      <c r="L5425" s="1">
        <f t="shared" si="169"/>
        <v>0.124224</v>
      </c>
    </row>
    <row r="5426" spans="1:12" ht="14.45">
      <c r="A5426" t="s">
        <v>723</v>
      </c>
      <c r="B5426" t="s">
        <v>898</v>
      </c>
      <c r="C5426">
        <v>841931</v>
      </c>
      <c r="D5426" t="s">
        <v>899</v>
      </c>
      <c r="E5426" t="s">
        <v>670</v>
      </c>
      <c r="F5426" t="s">
        <v>670</v>
      </c>
      <c r="G5426" t="str">
        <f t="shared" si="168"/>
        <v>Lithuania to EU27</v>
      </c>
      <c r="H5426">
        <v>2017</v>
      </c>
      <c r="I5426" t="s">
        <v>724</v>
      </c>
      <c r="J5426">
        <v>6</v>
      </c>
      <c r="K5426">
        <v>50.728000000000002</v>
      </c>
      <c r="L5426" s="1">
        <f t="shared" si="169"/>
        <v>5.0728000000000002E-2</v>
      </c>
    </row>
    <row r="5427" spans="1:12" ht="14.45">
      <c r="A5427" t="s">
        <v>723</v>
      </c>
      <c r="B5427" t="s">
        <v>898</v>
      </c>
      <c r="C5427">
        <v>841940</v>
      </c>
      <c r="D5427" t="s">
        <v>899</v>
      </c>
      <c r="E5427" t="s">
        <v>147</v>
      </c>
      <c r="F5427" t="s">
        <v>292</v>
      </c>
      <c r="G5427" t="str">
        <f t="shared" si="168"/>
        <v>Lithuania to World</v>
      </c>
      <c r="H5427">
        <v>2012</v>
      </c>
      <c r="I5427" t="s">
        <v>724</v>
      </c>
      <c r="J5427">
        <v>6</v>
      </c>
      <c r="K5427">
        <v>8350.2579999999998</v>
      </c>
      <c r="L5427" s="1">
        <f t="shared" si="169"/>
        <v>8.3502580000000002</v>
      </c>
    </row>
    <row r="5428" spans="1:12" ht="14.45">
      <c r="A5428" t="s">
        <v>723</v>
      </c>
      <c r="B5428" t="s">
        <v>898</v>
      </c>
      <c r="C5428">
        <v>841940</v>
      </c>
      <c r="D5428" t="s">
        <v>899</v>
      </c>
      <c r="E5428" t="s">
        <v>147</v>
      </c>
      <c r="F5428" t="s">
        <v>292</v>
      </c>
      <c r="G5428" t="str">
        <f t="shared" si="168"/>
        <v>Lithuania to World</v>
      </c>
      <c r="H5428">
        <v>2013</v>
      </c>
      <c r="I5428" t="s">
        <v>724</v>
      </c>
      <c r="J5428">
        <v>6</v>
      </c>
      <c r="K5428">
        <v>4160.4170000000004</v>
      </c>
      <c r="L5428" s="1">
        <f t="shared" si="169"/>
        <v>4.1604170000000007</v>
      </c>
    </row>
    <row r="5429" spans="1:12" ht="14.45">
      <c r="A5429" t="s">
        <v>723</v>
      </c>
      <c r="B5429" t="s">
        <v>898</v>
      </c>
      <c r="C5429">
        <v>841940</v>
      </c>
      <c r="D5429" t="s">
        <v>899</v>
      </c>
      <c r="E5429" t="s">
        <v>147</v>
      </c>
      <c r="F5429" t="s">
        <v>292</v>
      </c>
      <c r="G5429" t="str">
        <f t="shared" si="168"/>
        <v>Lithuania to World</v>
      </c>
      <c r="H5429">
        <v>2014</v>
      </c>
      <c r="I5429" t="s">
        <v>724</v>
      </c>
      <c r="J5429">
        <v>6</v>
      </c>
      <c r="K5429">
        <v>3889.5410000000002</v>
      </c>
      <c r="L5429" s="1">
        <f t="shared" si="169"/>
        <v>3.8895410000000004</v>
      </c>
    </row>
    <row r="5430" spans="1:12" ht="14.45">
      <c r="A5430" t="s">
        <v>723</v>
      </c>
      <c r="B5430" t="s">
        <v>898</v>
      </c>
      <c r="C5430">
        <v>841940</v>
      </c>
      <c r="D5430" t="s">
        <v>899</v>
      </c>
      <c r="E5430" t="s">
        <v>147</v>
      </c>
      <c r="F5430" t="s">
        <v>292</v>
      </c>
      <c r="G5430" t="str">
        <f t="shared" si="168"/>
        <v>Lithuania to World</v>
      </c>
      <c r="H5430">
        <v>2015</v>
      </c>
      <c r="I5430" t="s">
        <v>724</v>
      </c>
      <c r="J5430">
        <v>6</v>
      </c>
      <c r="K5430">
        <v>1423.4570000000001</v>
      </c>
      <c r="L5430" s="1">
        <f t="shared" si="169"/>
        <v>1.4234570000000002</v>
      </c>
    </row>
    <row r="5431" spans="1:12" ht="14.45">
      <c r="A5431" t="s">
        <v>723</v>
      </c>
      <c r="B5431" t="s">
        <v>898</v>
      </c>
      <c r="C5431">
        <v>841940</v>
      </c>
      <c r="D5431" t="s">
        <v>899</v>
      </c>
      <c r="E5431" t="s">
        <v>147</v>
      </c>
      <c r="F5431" t="s">
        <v>292</v>
      </c>
      <c r="G5431" t="str">
        <f t="shared" si="168"/>
        <v>Lithuania to World</v>
      </c>
      <c r="H5431">
        <v>2016</v>
      </c>
      <c r="I5431" t="s">
        <v>724</v>
      </c>
      <c r="J5431">
        <v>6</v>
      </c>
      <c r="K5431">
        <v>1293.3109999999999</v>
      </c>
      <c r="L5431" s="1">
        <f t="shared" si="169"/>
        <v>1.2933109999999999</v>
      </c>
    </row>
    <row r="5432" spans="1:12" ht="14.45">
      <c r="A5432" t="s">
        <v>723</v>
      </c>
      <c r="B5432" t="s">
        <v>898</v>
      </c>
      <c r="C5432">
        <v>841940</v>
      </c>
      <c r="D5432" t="s">
        <v>899</v>
      </c>
      <c r="E5432" t="s">
        <v>147</v>
      </c>
      <c r="F5432" t="s">
        <v>292</v>
      </c>
      <c r="G5432" t="str">
        <f t="shared" si="168"/>
        <v>Lithuania to World</v>
      </c>
      <c r="H5432">
        <v>2017</v>
      </c>
      <c r="I5432" t="s">
        <v>724</v>
      </c>
      <c r="J5432">
        <v>6</v>
      </c>
      <c r="K5432">
        <v>327.553</v>
      </c>
      <c r="L5432" s="1">
        <f t="shared" si="169"/>
        <v>0.32755299999999998</v>
      </c>
    </row>
    <row r="5433" spans="1:12" ht="14.45">
      <c r="A5433" t="s">
        <v>723</v>
      </c>
      <c r="B5433" t="s">
        <v>898</v>
      </c>
      <c r="C5433">
        <v>841940</v>
      </c>
      <c r="D5433" t="s">
        <v>899</v>
      </c>
      <c r="E5433" t="s">
        <v>670</v>
      </c>
      <c r="F5433" t="s">
        <v>670</v>
      </c>
      <c r="G5433" t="str">
        <f t="shared" si="168"/>
        <v>Lithuania to EU27</v>
      </c>
      <c r="H5433">
        <v>2012</v>
      </c>
      <c r="I5433" t="s">
        <v>724</v>
      </c>
      <c r="J5433">
        <v>6</v>
      </c>
      <c r="K5433">
        <v>8.1349999999999998</v>
      </c>
      <c r="L5433" s="1">
        <f t="shared" si="169"/>
        <v>8.1349999999999999E-3</v>
      </c>
    </row>
    <row r="5434" spans="1:12" ht="14.45">
      <c r="A5434" t="s">
        <v>723</v>
      </c>
      <c r="B5434" t="s">
        <v>898</v>
      </c>
      <c r="C5434">
        <v>841940</v>
      </c>
      <c r="D5434" t="s">
        <v>899</v>
      </c>
      <c r="E5434" t="s">
        <v>670</v>
      </c>
      <c r="F5434" t="s">
        <v>670</v>
      </c>
      <c r="G5434" t="str">
        <f t="shared" si="168"/>
        <v>Lithuania to EU27</v>
      </c>
      <c r="H5434">
        <v>2013</v>
      </c>
      <c r="I5434" t="s">
        <v>724</v>
      </c>
      <c r="J5434">
        <v>6</v>
      </c>
      <c r="K5434">
        <v>1.0999999999999999E-2</v>
      </c>
      <c r="L5434" s="1">
        <f t="shared" si="169"/>
        <v>1.1E-5</v>
      </c>
    </row>
    <row r="5435" spans="1:12" ht="14.45">
      <c r="A5435" t="s">
        <v>723</v>
      </c>
      <c r="B5435" t="s">
        <v>898</v>
      </c>
      <c r="C5435">
        <v>841940</v>
      </c>
      <c r="D5435" t="s">
        <v>899</v>
      </c>
      <c r="E5435" t="s">
        <v>670</v>
      </c>
      <c r="F5435" t="s">
        <v>670</v>
      </c>
      <c r="G5435" t="str">
        <f t="shared" si="168"/>
        <v>Lithuania to EU27</v>
      </c>
      <c r="H5435">
        <v>2015</v>
      </c>
      <c r="I5435" t="s">
        <v>724</v>
      </c>
      <c r="J5435">
        <v>6</v>
      </c>
      <c r="K5435">
        <v>8.6150000000000002</v>
      </c>
      <c r="L5435" s="1">
        <f t="shared" si="169"/>
        <v>8.6149999999999994E-3</v>
      </c>
    </row>
    <row r="5436" spans="1:12" ht="14.45">
      <c r="A5436" t="s">
        <v>723</v>
      </c>
      <c r="B5436" t="s">
        <v>898</v>
      </c>
      <c r="C5436">
        <v>841940</v>
      </c>
      <c r="D5436" t="s">
        <v>899</v>
      </c>
      <c r="E5436" t="s">
        <v>670</v>
      </c>
      <c r="F5436" t="s">
        <v>670</v>
      </c>
      <c r="G5436" t="str">
        <f t="shared" si="168"/>
        <v>Lithuania to EU27</v>
      </c>
      <c r="H5436">
        <v>2016</v>
      </c>
      <c r="I5436" t="s">
        <v>724</v>
      </c>
      <c r="J5436">
        <v>6</v>
      </c>
      <c r="K5436">
        <v>66.828999999999994</v>
      </c>
      <c r="L5436" s="1">
        <f t="shared" si="169"/>
        <v>6.6829E-2</v>
      </c>
    </row>
    <row r="5437" spans="1:12" ht="14.45">
      <c r="A5437" t="s">
        <v>723</v>
      </c>
      <c r="B5437" t="s">
        <v>898</v>
      </c>
      <c r="C5437">
        <v>841940</v>
      </c>
      <c r="D5437" t="s">
        <v>899</v>
      </c>
      <c r="E5437" t="s">
        <v>670</v>
      </c>
      <c r="F5437" t="s">
        <v>670</v>
      </c>
      <c r="G5437" t="str">
        <f t="shared" si="168"/>
        <v>Lithuania to EU27</v>
      </c>
      <c r="H5437">
        <v>2017</v>
      </c>
      <c r="I5437" t="s">
        <v>724</v>
      </c>
      <c r="J5437">
        <v>6</v>
      </c>
      <c r="K5437">
        <v>38.253</v>
      </c>
      <c r="L5437" s="1">
        <f t="shared" si="169"/>
        <v>3.8253000000000002E-2</v>
      </c>
    </row>
    <row r="5438" spans="1:12" ht="14.45">
      <c r="A5438" t="s">
        <v>723</v>
      </c>
      <c r="B5438" t="s">
        <v>898</v>
      </c>
      <c r="C5438">
        <v>842129</v>
      </c>
      <c r="D5438" t="s">
        <v>899</v>
      </c>
      <c r="E5438" t="s">
        <v>147</v>
      </c>
      <c r="F5438" t="s">
        <v>292</v>
      </c>
      <c r="G5438" t="str">
        <f t="shared" si="168"/>
        <v>Lithuania to World</v>
      </c>
      <c r="H5438">
        <v>2012</v>
      </c>
      <c r="I5438" t="s">
        <v>724</v>
      </c>
      <c r="J5438">
        <v>6</v>
      </c>
      <c r="K5438">
        <v>4222.9009999999998</v>
      </c>
      <c r="L5438" s="1">
        <f t="shared" si="169"/>
        <v>4.2229010000000002</v>
      </c>
    </row>
    <row r="5439" spans="1:12" ht="14.45">
      <c r="A5439" t="s">
        <v>723</v>
      </c>
      <c r="B5439" t="s">
        <v>898</v>
      </c>
      <c r="C5439">
        <v>842129</v>
      </c>
      <c r="D5439" t="s">
        <v>899</v>
      </c>
      <c r="E5439" t="s">
        <v>147</v>
      </c>
      <c r="F5439" t="s">
        <v>292</v>
      </c>
      <c r="G5439" t="str">
        <f t="shared" si="168"/>
        <v>Lithuania to World</v>
      </c>
      <c r="H5439">
        <v>2013</v>
      </c>
      <c r="I5439" t="s">
        <v>724</v>
      </c>
      <c r="J5439">
        <v>6</v>
      </c>
      <c r="K5439">
        <v>8169.9679999999998</v>
      </c>
      <c r="L5439" s="1">
        <f t="shared" si="169"/>
        <v>8.169967999999999</v>
      </c>
    </row>
    <row r="5440" spans="1:12" ht="14.45">
      <c r="A5440" t="s">
        <v>723</v>
      </c>
      <c r="B5440" t="s">
        <v>898</v>
      </c>
      <c r="C5440">
        <v>842129</v>
      </c>
      <c r="D5440" t="s">
        <v>899</v>
      </c>
      <c r="E5440" t="s">
        <v>147</v>
      </c>
      <c r="F5440" t="s">
        <v>292</v>
      </c>
      <c r="G5440" t="str">
        <f t="shared" si="168"/>
        <v>Lithuania to World</v>
      </c>
      <c r="H5440">
        <v>2014</v>
      </c>
      <c r="I5440" t="s">
        <v>724</v>
      </c>
      <c r="J5440">
        <v>6</v>
      </c>
      <c r="K5440">
        <v>7092.89</v>
      </c>
      <c r="L5440" s="1">
        <f t="shared" si="169"/>
        <v>7.0928900000000006</v>
      </c>
    </row>
    <row r="5441" spans="1:12" ht="14.45">
      <c r="A5441" t="s">
        <v>723</v>
      </c>
      <c r="B5441" t="s">
        <v>898</v>
      </c>
      <c r="C5441">
        <v>842129</v>
      </c>
      <c r="D5441" t="s">
        <v>899</v>
      </c>
      <c r="E5441" t="s">
        <v>147</v>
      </c>
      <c r="F5441" t="s">
        <v>292</v>
      </c>
      <c r="G5441" t="str">
        <f t="shared" si="168"/>
        <v>Lithuania to World</v>
      </c>
      <c r="H5441">
        <v>2015</v>
      </c>
      <c r="I5441" t="s">
        <v>724</v>
      </c>
      <c r="J5441">
        <v>6</v>
      </c>
      <c r="K5441">
        <v>7576.6130000000003</v>
      </c>
      <c r="L5441" s="1">
        <f t="shared" si="169"/>
        <v>7.576613</v>
      </c>
    </row>
    <row r="5442" spans="1:12" ht="14.45">
      <c r="A5442" t="s">
        <v>723</v>
      </c>
      <c r="B5442" t="s">
        <v>898</v>
      </c>
      <c r="C5442">
        <v>842129</v>
      </c>
      <c r="D5442" t="s">
        <v>899</v>
      </c>
      <c r="E5442" t="s">
        <v>147</v>
      </c>
      <c r="F5442" t="s">
        <v>292</v>
      </c>
      <c r="G5442" t="str">
        <f t="shared" si="168"/>
        <v>Lithuania to World</v>
      </c>
      <c r="H5442">
        <v>2016</v>
      </c>
      <c r="I5442" t="s">
        <v>724</v>
      </c>
      <c r="J5442">
        <v>6</v>
      </c>
      <c r="K5442">
        <v>10234.669</v>
      </c>
      <c r="L5442" s="1">
        <f t="shared" si="169"/>
        <v>10.234669</v>
      </c>
    </row>
    <row r="5443" spans="1:12" ht="14.45">
      <c r="A5443" t="s">
        <v>723</v>
      </c>
      <c r="B5443" t="s">
        <v>898</v>
      </c>
      <c r="C5443">
        <v>842129</v>
      </c>
      <c r="D5443" t="s">
        <v>899</v>
      </c>
      <c r="E5443" t="s">
        <v>147</v>
      </c>
      <c r="F5443" t="s">
        <v>292</v>
      </c>
      <c r="G5443" t="str">
        <f t="shared" si="168"/>
        <v>Lithuania to World</v>
      </c>
      <c r="H5443">
        <v>2017</v>
      </c>
      <c r="I5443" t="s">
        <v>724</v>
      </c>
      <c r="J5443">
        <v>6</v>
      </c>
      <c r="K5443">
        <v>10416.645</v>
      </c>
      <c r="L5443" s="1">
        <f t="shared" si="169"/>
        <v>10.416645000000001</v>
      </c>
    </row>
    <row r="5444" spans="1:12" ht="14.45">
      <c r="A5444" t="s">
        <v>723</v>
      </c>
      <c r="B5444" t="s">
        <v>898</v>
      </c>
      <c r="C5444">
        <v>842129</v>
      </c>
      <c r="D5444" t="s">
        <v>899</v>
      </c>
      <c r="E5444" t="s">
        <v>670</v>
      </c>
      <c r="F5444" t="s">
        <v>670</v>
      </c>
      <c r="G5444" t="str">
        <f t="shared" si="168"/>
        <v>Lithuania to EU27</v>
      </c>
      <c r="H5444">
        <v>2012</v>
      </c>
      <c r="I5444" t="s">
        <v>724</v>
      </c>
      <c r="J5444">
        <v>6</v>
      </c>
      <c r="K5444">
        <v>580.20399999999995</v>
      </c>
      <c r="L5444" s="1">
        <f t="shared" si="169"/>
        <v>0.58020399999999994</v>
      </c>
    </row>
    <row r="5445" spans="1:12" ht="14.45">
      <c r="A5445" t="s">
        <v>723</v>
      </c>
      <c r="B5445" t="s">
        <v>898</v>
      </c>
      <c r="C5445">
        <v>842129</v>
      </c>
      <c r="D5445" t="s">
        <v>899</v>
      </c>
      <c r="E5445" t="s">
        <v>670</v>
      </c>
      <c r="F5445" t="s">
        <v>670</v>
      </c>
      <c r="G5445" t="str">
        <f t="shared" si="168"/>
        <v>Lithuania to EU27</v>
      </c>
      <c r="H5445">
        <v>2013</v>
      </c>
      <c r="I5445" t="s">
        <v>724</v>
      </c>
      <c r="J5445">
        <v>6</v>
      </c>
      <c r="K5445">
        <v>455.84500000000003</v>
      </c>
      <c r="L5445" s="1">
        <f t="shared" si="169"/>
        <v>0.455845</v>
      </c>
    </row>
    <row r="5446" spans="1:12" ht="14.45">
      <c r="A5446" t="s">
        <v>723</v>
      </c>
      <c r="B5446" t="s">
        <v>898</v>
      </c>
      <c r="C5446">
        <v>842129</v>
      </c>
      <c r="D5446" t="s">
        <v>899</v>
      </c>
      <c r="E5446" t="s">
        <v>670</v>
      </c>
      <c r="F5446" t="s">
        <v>670</v>
      </c>
      <c r="G5446" t="str">
        <f t="shared" si="168"/>
        <v>Lithuania to EU27</v>
      </c>
      <c r="H5446">
        <v>2014</v>
      </c>
      <c r="I5446" t="s">
        <v>724</v>
      </c>
      <c r="J5446">
        <v>6</v>
      </c>
      <c r="K5446">
        <v>636.24400000000003</v>
      </c>
      <c r="L5446" s="1">
        <f t="shared" si="169"/>
        <v>0.63624400000000003</v>
      </c>
    </row>
    <row r="5447" spans="1:12" ht="14.45">
      <c r="A5447" t="s">
        <v>723</v>
      </c>
      <c r="B5447" t="s">
        <v>898</v>
      </c>
      <c r="C5447">
        <v>842129</v>
      </c>
      <c r="D5447" t="s">
        <v>899</v>
      </c>
      <c r="E5447" t="s">
        <v>670</v>
      </c>
      <c r="F5447" t="s">
        <v>670</v>
      </c>
      <c r="G5447" t="str">
        <f t="shared" si="168"/>
        <v>Lithuania to EU27</v>
      </c>
      <c r="H5447">
        <v>2015</v>
      </c>
      <c r="I5447" t="s">
        <v>724</v>
      </c>
      <c r="J5447">
        <v>6</v>
      </c>
      <c r="K5447">
        <v>1044.4590000000001</v>
      </c>
      <c r="L5447" s="1">
        <f t="shared" si="169"/>
        <v>1.044459</v>
      </c>
    </row>
    <row r="5448" spans="1:12" ht="14.45">
      <c r="A5448" t="s">
        <v>723</v>
      </c>
      <c r="B5448" t="s">
        <v>898</v>
      </c>
      <c r="C5448">
        <v>842129</v>
      </c>
      <c r="D5448" t="s">
        <v>899</v>
      </c>
      <c r="E5448" t="s">
        <v>670</v>
      </c>
      <c r="F5448" t="s">
        <v>670</v>
      </c>
      <c r="G5448" t="str">
        <f t="shared" si="168"/>
        <v>Lithuania to EU27</v>
      </c>
      <c r="H5448">
        <v>2016</v>
      </c>
      <c r="I5448" t="s">
        <v>724</v>
      </c>
      <c r="J5448">
        <v>6</v>
      </c>
      <c r="K5448">
        <v>1740.8130000000001</v>
      </c>
      <c r="L5448" s="1">
        <f t="shared" si="169"/>
        <v>1.7408130000000002</v>
      </c>
    </row>
    <row r="5449" spans="1:12" ht="14.45">
      <c r="A5449" t="s">
        <v>723</v>
      </c>
      <c r="B5449" t="s">
        <v>898</v>
      </c>
      <c r="C5449">
        <v>842129</v>
      </c>
      <c r="D5449" t="s">
        <v>899</v>
      </c>
      <c r="E5449" t="s">
        <v>670</v>
      </c>
      <c r="F5449" t="s">
        <v>670</v>
      </c>
      <c r="G5449" t="str">
        <f t="shared" ref="G5449:G5512" si="170">CONCATENATE(D5449, " to ", F5449)</f>
        <v>Lithuania to EU27</v>
      </c>
      <c r="H5449">
        <v>2017</v>
      </c>
      <c r="I5449" t="s">
        <v>724</v>
      </c>
      <c r="J5449">
        <v>6</v>
      </c>
      <c r="K5449">
        <v>1074.174</v>
      </c>
      <c r="L5449" s="1">
        <f t="shared" ref="L5449:L5512" si="171">K5449/1000</f>
        <v>1.074174</v>
      </c>
    </row>
    <row r="5450" spans="1:12" ht="14.45">
      <c r="A5450" t="s">
        <v>723</v>
      </c>
      <c r="B5450" t="s">
        <v>898</v>
      </c>
      <c r="C5450">
        <v>842139</v>
      </c>
      <c r="D5450" t="s">
        <v>899</v>
      </c>
      <c r="E5450" t="s">
        <v>147</v>
      </c>
      <c r="F5450" t="s">
        <v>292</v>
      </c>
      <c r="G5450" t="str">
        <f t="shared" si="170"/>
        <v>Lithuania to World</v>
      </c>
      <c r="H5450">
        <v>2012</v>
      </c>
      <c r="I5450" t="s">
        <v>724</v>
      </c>
      <c r="J5450">
        <v>6</v>
      </c>
      <c r="K5450">
        <v>11075.27</v>
      </c>
      <c r="L5450" s="1">
        <f t="shared" si="171"/>
        <v>11.07527</v>
      </c>
    </row>
    <row r="5451" spans="1:12" ht="14.45">
      <c r="A5451" t="s">
        <v>723</v>
      </c>
      <c r="B5451" t="s">
        <v>898</v>
      </c>
      <c r="C5451">
        <v>842139</v>
      </c>
      <c r="D5451" t="s">
        <v>899</v>
      </c>
      <c r="E5451" t="s">
        <v>147</v>
      </c>
      <c r="F5451" t="s">
        <v>292</v>
      </c>
      <c r="G5451" t="str">
        <f t="shared" si="170"/>
        <v>Lithuania to World</v>
      </c>
      <c r="H5451">
        <v>2013</v>
      </c>
      <c r="I5451" t="s">
        <v>724</v>
      </c>
      <c r="J5451">
        <v>6</v>
      </c>
      <c r="K5451">
        <v>13266.346</v>
      </c>
      <c r="L5451" s="1">
        <f t="shared" si="171"/>
        <v>13.266346</v>
      </c>
    </row>
    <row r="5452" spans="1:12" ht="14.45">
      <c r="A5452" t="s">
        <v>723</v>
      </c>
      <c r="B5452" t="s">
        <v>898</v>
      </c>
      <c r="C5452">
        <v>842139</v>
      </c>
      <c r="D5452" t="s">
        <v>899</v>
      </c>
      <c r="E5452" t="s">
        <v>147</v>
      </c>
      <c r="F5452" t="s">
        <v>292</v>
      </c>
      <c r="G5452" t="str">
        <f t="shared" si="170"/>
        <v>Lithuania to World</v>
      </c>
      <c r="H5452">
        <v>2014</v>
      </c>
      <c r="I5452" t="s">
        <v>724</v>
      </c>
      <c r="J5452">
        <v>6</v>
      </c>
      <c r="K5452">
        <v>12469.002</v>
      </c>
      <c r="L5452" s="1">
        <f t="shared" si="171"/>
        <v>12.469002</v>
      </c>
    </row>
    <row r="5453" spans="1:12" ht="14.45">
      <c r="A5453" t="s">
        <v>723</v>
      </c>
      <c r="B5453" t="s">
        <v>898</v>
      </c>
      <c r="C5453">
        <v>842139</v>
      </c>
      <c r="D5453" t="s">
        <v>899</v>
      </c>
      <c r="E5453" t="s">
        <v>147</v>
      </c>
      <c r="F5453" t="s">
        <v>292</v>
      </c>
      <c r="G5453" t="str">
        <f t="shared" si="170"/>
        <v>Lithuania to World</v>
      </c>
      <c r="H5453">
        <v>2015</v>
      </c>
      <c r="I5453" t="s">
        <v>724</v>
      </c>
      <c r="J5453">
        <v>6</v>
      </c>
      <c r="K5453">
        <v>10775.284</v>
      </c>
      <c r="L5453" s="1">
        <f t="shared" si="171"/>
        <v>10.775283999999999</v>
      </c>
    </row>
    <row r="5454" spans="1:12" ht="14.45">
      <c r="A5454" t="s">
        <v>723</v>
      </c>
      <c r="B5454" t="s">
        <v>898</v>
      </c>
      <c r="C5454">
        <v>842139</v>
      </c>
      <c r="D5454" t="s">
        <v>899</v>
      </c>
      <c r="E5454" t="s">
        <v>147</v>
      </c>
      <c r="F5454" t="s">
        <v>292</v>
      </c>
      <c r="G5454" t="str">
        <f t="shared" si="170"/>
        <v>Lithuania to World</v>
      </c>
      <c r="H5454">
        <v>2016</v>
      </c>
      <c r="I5454" t="s">
        <v>724</v>
      </c>
      <c r="J5454">
        <v>6</v>
      </c>
      <c r="K5454">
        <v>18257.228999999999</v>
      </c>
      <c r="L5454" s="1">
        <f t="shared" si="171"/>
        <v>18.257228999999999</v>
      </c>
    </row>
    <row r="5455" spans="1:12" ht="14.45">
      <c r="A5455" t="s">
        <v>723</v>
      </c>
      <c r="B5455" t="s">
        <v>898</v>
      </c>
      <c r="C5455">
        <v>842139</v>
      </c>
      <c r="D5455" t="s">
        <v>899</v>
      </c>
      <c r="E5455" t="s">
        <v>147</v>
      </c>
      <c r="F5455" t="s">
        <v>292</v>
      </c>
      <c r="G5455" t="str">
        <f t="shared" si="170"/>
        <v>Lithuania to World</v>
      </c>
      <c r="H5455">
        <v>2017</v>
      </c>
      <c r="I5455" t="s">
        <v>724</v>
      </c>
      <c r="J5455">
        <v>6</v>
      </c>
      <c r="K5455">
        <v>20681.849999999999</v>
      </c>
      <c r="L5455" s="1">
        <f t="shared" si="171"/>
        <v>20.681849999999997</v>
      </c>
    </row>
    <row r="5456" spans="1:12" ht="14.45">
      <c r="A5456" t="s">
        <v>723</v>
      </c>
      <c r="B5456" t="s">
        <v>898</v>
      </c>
      <c r="C5456">
        <v>842139</v>
      </c>
      <c r="D5456" t="s">
        <v>899</v>
      </c>
      <c r="E5456" t="s">
        <v>670</v>
      </c>
      <c r="F5456" t="s">
        <v>670</v>
      </c>
      <c r="G5456" t="str">
        <f t="shared" si="170"/>
        <v>Lithuania to EU27</v>
      </c>
      <c r="H5456">
        <v>2012</v>
      </c>
      <c r="I5456" t="s">
        <v>724</v>
      </c>
      <c r="J5456">
        <v>6</v>
      </c>
      <c r="K5456">
        <v>1002.973</v>
      </c>
      <c r="L5456" s="1">
        <f t="shared" si="171"/>
        <v>1.0029729999999999</v>
      </c>
    </row>
    <row r="5457" spans="1:12" ht="14.45">
      <c r="A5457" t="s">
        <v>723</v>
      </c>
      <c r="B5457" t="s">
        <v>898</v>
      </c>
      <c r="C5457">
        <v>842139</v>
      </c>
      <c r="D5457" t="s">
        <v>899</v>
      </c>
      <c r="E5457" t="s">
        <v>670</v>
      </c>
      <c r="F5457" t="s">
        <v>670</v>
      </c>
      <c r="G5457" t="str">
        <f t="shared" si="170"/>
        <v>Lithuania to EU27</v>
      </c>
      <c r="H5457">
        <v>2013</v>
      </c>
      <c r="I5457" t="s">
        <v>724</v>
      </c>
      <c r="J5457">
        <v>6</v>
      </c>
      <c r="K5457">
        <v>1593.8440000000001</v>
      </c>
      <c r="L5457" s="1">
        <f t="shared" si="171"/>
        <v>1.593844</v>
      </c>
    </row>
    <row r="5458" spans="1:12" ht="14.45">
      <c r="A5458" t="s">
        <v>723</v>
      </c>
      <c r="B5458" t="s">
        <v>898</v>
      </c>
      <c r="C5458">
        <v>842139</v>
      </c>
      <c r="D5458" t="s">
        <v>899</v>
      </c>
      <c r="E5458" t="s">
        <v>670</v>
      </c>
      <c r="F5458" t="s">
        <v>670</v>
      </c>
      <c r="G5458" t="str">
        <f t="shared" si="170"/>
        <v>Lithuania to EU27</v>
      </c>
      <c r="H5458">
        <v>2014</v>
      </c>
      <c r="I5458" t="s">
        <v>724</v>
      </c>
      <c r="J5458">
        <v>6</v>
      </c>
      <c r="K5458">
        <v>1961.6389999999999</v>
      </c>
      <c r="L5458" s="1">
        <f t="shared" si="171"/>
        <v>1.9616389999999999</v>
      </c>
    </row>
    <row r="5459" spans="1:12" ht="14.45">
      <c r="A5459" t="s">
        <v>723</v>
      </c>
      <c r="B5459" t="s">
        <v>898</v>
      </c>
      <c r="C5459">
        <v>842139</v>
      </c>
      <c r="D5459" t="s">
        <v>899</v>
      </c>
      <c r="E5459" t="s">
        <v>670</v>
      </c>
      <c r="F5459" t="s">
        <v>670</v>
      </c>
      <c r="G5459" t="str">
        <f t="shared" si="170"/>
        <v>Lithuania to EU27</v>
      </c>
      <c r="H5459">
        <v>2015</v>
      </c>
      <c r="I5459" t="s">
        <v>724</v>
      </c>
      <c r="J5459">
        <v>6</v>
      </c>
      <c r="K5459">
        <v>2044.2950000000001</v>
      </c>
      <c r="L5459" s="1">
        <f t="shared" si="171"/>
        <v>2.044295</v>
      </c>
    </row>
    <row r="5460" spans="1:12" ht="14.45">
      <c r="A5460" t="s">
        <v>723</v>
      </c>
      <c r="B5460" t="s">
        <v>898</v>
      </c>
      <c r="C5460">
        <v>842139</v>
      </c>
      <c r="D5460" t="s">
        <v>899</v>
      </c>
      <c r="E5460" t="s">
        <v>670</v>
      </c>
      <c r="F5460" t="s">
        <v>670</v>
      </c>
      <c r="G5460" t="str">
        <f t="shared" si="170"/>
        <v>Lithuania to EU27</v>
      </c>
      <c r="H5460">
        <v>2016</v>
      </c>
      <c r="I5460" t="s">
        <v>724</v>
      </c>
      <c r="J5460">
        <v>6</v>
      </c>
      <c r="K5460">
        <v>3281.8290000000002</v>
      </c>
      <c r="L5460" s="1">
        <f t="shared" si="171"/>
        <v>3.2818290000000001</v>
      </c>
    </row>
    <row r="5461" spans="1:12" ht="14.45">
      <c r="A5461" t="s">
        <v>723</v>
      </c>
      <c r="B5461" t="s">
        <v>898</v>
      </c>
      <c r="C5461">
        <v>842139</v>
      </c>
      <c r="D5461" t="s">
        <v>899</v>
      </c>
      <c r="E5461" t="s">
        <v>670</v>
      </c>
      <c r="F5461" t="s">
        <v>670</v>
      </c>
      <c r="G5461" t="str">
        <f t="shared" si="170"/>
        <v>Lithuania to EU27</v>
      </c>
      <c r="H5461">
        <v>2017</v>
      </c>
      <c r="I5461" t="s">
        <v>724</v>
      </c>
      <c r="J5461">
        <v>6</v>
      </c>
      <c r="K5461">
        <v>4759.4989999999998</v>
      </c>
      <c r="L5461" s="1">
        <f t="shared" si="171"/>
        <v>4.7594989999999999</v>
      </c>
    </row>
    <row r="5462" spans="1:12" ht="14.45">
      <c r="A5462" t="s">
        <v>723</v>
      </c>
      <c r="B5462" t="s">
        <v>898</v>
      </c>
      <c r="C5462">
        <v>847989</v>
      </c>
      <c r="D5462" t="s">
        <v>899</v>
      </c>
      <c r="E5462" t="s">
        <v>147</v>
      </c>
      <c r="F5462" t="s">
        <v>292</v>
      </c>
      <c r="G5462" t="str">
        <f t="shared" si="170"/>
        <v>Lithuania to World</v>
      </c>
      <c r="H5462">
        <v>2012</v>
      </c>
      <c r="I5462" t="s">
        <v>724</v>
      </c>
      <c r="J5462">
        <v>6</v>
      </c>
      <c r="K5462">
        <v>33680.656999999999</v>
      </c>
      <c r="L5462" s="1">
        <f t="shared" si="171"/>
        <v>33.680656999999997</v>
      </c>
    </row>
    <row r="5463" spans="1:12" ht="14.45">
      <c r="A5463" t="s">
        <v>723</v>
      </c>
      <c r="B5463" t="s">
        <v>898</v>
      </c>
      <c r="C5463">
        <v>847989</v>
      </c>
      <c r="D5463" t="s">
        <v>899</v>
      </c>
      <c r="E5463" t="s">
        <v>147</v>
      </c>
      <c r="F5463" t="s">
        <v>292</v>
      </c>
      <c r="G5463" t="str">
        <f t="shared" si="170"/>
        <v>Lithuania to World</v>
      </c>
      <c r="H5463">
        <v>2013</v>
      </c>
      <c r="I5463" t="s">
        <v>724</v>
      </c>
      <c r="J5463">
        <v>6</v>
      </c>
      <c r="K5463">
        <v>49458.82</v>
      </c>
      <c r="L5463" s="1">
        <f t="shared" si="171"/>
        <v>49.458820000000003</v>
      </c>
    </row>
    <row r="5464" spans="1:12" ht="14.45">
      <c r="A5464" t="s">
        <v>723</v>
      </c>
      <c r="B5464" t="s">
        <v>898</v>
      </c>
      <c r="C5464">
        <v>847989</v>
      </c>
      <c r="D5464" t="s">
        <v>899</v>
      </c>
      <c r="E5464" t="s">
        <v>147</v>
      </c>
      <c r="F5464" t="s">
        <v>292</v>
      </c>
      <c r="G5464" t="str">
        <f t="shared" si="170"/>
        <v>Lithuania to World</v>
      </c>
      <c r="H5464">
        <v>2014</v>
      </c>
      <c r="I5464" t="s">
        <v>724</v>
      </c>
      <c r="J5464">
        <v>6</v>
      </c>
      <c r="K5464">
        <v>58298.733999999997</v>
      </c>
      <c r="L5464" s="1">
        <f t="shared" si="171"/>
        <v>58.298733999999996</v>
      </c>
    </row>
    <row r="5465" spans="1:12" ht="14.45">
      <c r="A5465" t="s">
        <v>723</v>
      </c>
      <c r="B5465" t="s">
        <v>898</v>
      </c>
      <c r="C5465">
        <v>847989</v>
      </c>
      <c r="D5465" t="s">
        <v>899</v>
      </c>
      <c r="E5465" t="s">
        <v>147</v>
      </c>
      <c r="F5465" t="s">
        <v>292</v>
      </c>
      <c r="G5465" t="str">
        <f t="shared" si="170"/>
        <v>Lithuania to World</v>
      </c>
      <c r="H5465">
        <v>2015</v>
      </c>
      <c r="I5465" t="s">
        <v>724</v>
      </c>
      <c r="J5465">
        <v>6</v>
      </c>
      <c r="K5465">
        <v>45342.296999999999</v>
      </c>
      <c r="L5465" s="1">
        <f t="shared" si="171"/>
        <v>45.342297000000002</v>
      </c>
    </row>
    <row r="5466" spans="1:12" ht="14.45">
      <c r="A5466" t="s">
        <v>723</v>
      </c>
      <c r="B5466" t="s">
        <v>898</v>
      </c>
      <c r="C5466">
        <v>847989</v>
      </c>
      <c r="D5466" t="s">
        <v>899</v>
      </c>
      <c r="E5466" t="s">
        <v>147</v>
      </c>
      <c r="F5466" t="s">
        <v>292</v>
      </c>
      <c r="G5466" t="str">
        <f t="shared" si="170"/>
        <v>Lithuania to World</v>
      </c>
      <c r="H5466">
        <v>2016</v>
      </c>
      <c r="I5466" t="s">
        <v>724</v>
      </c>
      <c r="J5466">
        <v>6</v>
      </c>
      <c r="K5466">
        <v>42565.514999999999</v>
      </c>
      <c r="L5466" s="1">
        <f t="shared" si="171"/>
        <v>42.565514999999998</v>
      </c>
    </row>
    <row r="5467" spans="1:12" ht="14.45">
      <c r="A5467" t="s">
        <v>723</v>
      </c>
      <c r="B5467" t="s">
        <v>898</v>
      </c>
      <c r="C5467">
        <v>847989</v>
      </c>
      <c r="D5467" t="s">
        <v>899</v>
      </c>
      <c r="E5467" t="s">
        <v>147</v>
      </c>
      <c r="F5467" t="s">
        <v>292</v>
      </c>
      <c r="G5467" t="str">
        <f t="shared" si="170"/>
        <v>Lithuania to World</v>
      </c>
      <c r="H5467">
        <v>2017</v>
      </c>
      <c r="I5467" t="s">
        <v>724</v>
      </c>
      <c r="J5467">
        <v>6</v>
      </c>
      <c r="K5467">
        <v>50475.578000000001</v>
      </c>
      <c r="L5467" s="1">
        <f t="shared" si="171"/>
        <v>50.475577999999999</v>
      </c>
    </row>
    <row r="5468" spans="1:12" ht="14.45">
      <c r="A5468" t="s">
        <v>723</v>
      </c>
      <c r="B5468" t="s">
        <v>898</v>
      </c>
      <c r="C5468">
        <v>847989</v>
      </c>
      <c r="D5468" t="s">
        <v>899</v>
      </c>
      <c r="E5468" t="s">
        <v>670</v>
      </c>
      <c r="F5468" t="s">
        <v>670</v>
      </c>
      <c r="G5468" t="str">
        <f t="shared" si="170"/>
        <v>Lithuania to EU27</v>
      </c>
      <c r="H5468">
        <v>2012</v>
      </c>
      <c r="I5468" t="s">
        <v>724</v>
      </c>
      <c r="J5468">
        <v>6</v>
      </c>
      <c r="K5468">
        <v>6174.2359999999999</v>
      </c>
      <c r="L5468" s="1">
        <f t="shared" si="171"/>
        <v>6.1742359999999996</v>
      </c>
    </row>
    <row r="5469" spans="1:12" ht="14.45">
      <c r="A5469" t="s">
        <v>723</v>
      </c>
      <c r="B5469" t="s">
        <v>898</v>
      </c>
      <c r="C5469">
        <v>847989</v>
      </c>
      <c r="D5469" t="s">
        <v>899</v>
      </c>
      <c r="E5469" t="s">
        <v>670</v>
      </c>
      <c r="F5469" t="s">
        <v>670</v>
      </c>
      <c r="G5469" t="str">
        <f t="shared" si="170"/>
        <v>Lithuania to EU27</v>
      </c>
      <c r="H5469">
        <v>2013</v>
      </c>
      <c r="I5469" t="s">
        <v>724</v>
      </c>
      <c r="J5469">
        <v>6</v>
      </c>
      <c r="K5469">
        <v>8935.1509999999998</v>
      </c>
      <c r="L5469" s="1">
        <f t="shared" si="171"/>
        <v>8.9351509999999994</v>
      </c>
    </row>
    <row r="5470" spans="1:12" ht="14.45">
      <c r="A5470" t="s">
        <v>723</v>
      </c>
      <c r="B5470" t="s">
        <v>898</v>
      </c>
      <c r="C5470">
        <v>847989</v>
      </c>
      <c r="D5470" t="s">
        <v>899</v>
      </c>
      <c r="E5470" t="s">
        <v>670</v>
      </c>
      <c r="F5470" t="s">
        <v>670</v>
      </c>
      <c r="G5470" t="str">
        <f t="shared" si="170"/>
        <v>Lithuania to EU27</v>
      </c>
      <c r="H5470">
        <v>2014</v>
      </c>
      <c r="I5470" t="s">
        <v>724</v>
      </c>
      <c r="J5470">
        <v>6</v>
      </c>
      <c r="K5470">
        <v>6029.7749999999996</v>
      </c>
      <c r="L5470" s="1">
        <f t="shared" si="171"/>
        <v>6.0297749999999999</v>
      </c>
    </row>
    <row r="5471" spans="1:12" ht="14.45">
      <c r="A5471" t="s">
        <v>723</v>
      </c>
      <c r="B5471" t="s">
        <v>898</v>
      </c>
      <c r="C5471">
        <v>847989</v>
      </c>
      <c r="D5471" t="s">
        <v>899</v>
      </c>
      <c r="E5471" t="s">
        <v>670</v>
      </c>
      <c r="F5471" t="s">
        <v>670</v>
      </c>
      <c r="G5471" t="str">
        <f t="shared" si="170"/>
        <v>Lithuania to EU27</v>
      </c>
      <c r="H5471">
        <v>2015</v>
      </c>
      <c r="I5471" t="s">
        <v>724</v>
      </c>
      <c r="J5471">
        <v>6</v>
      </c>
      <c r="K5471">
        <v>2365.1590000000001</v>
      </c>
      <c r="L5471" s="1">
        <f t="shared" si="171"/>
        <v>2.3651590000000002</v>
      </c>
    </row>
    <row r="5472" spans="1:12" ht="14.45">
      <c r="A5472" t="s">
        <v>723</v>
      </c>
      <c r="B5472" t="s">
        <v>898</v>
      </c>
      <c r="C5472">
        <v>847989</v>
      </c>
      <c r="D5472" t="s">
        <v>899</v>
      </c>
      <c r="E5472" t="s">
        <v>670</v>
      </c>
      <c r="F5472" t="s">
        <v>670</v>
      </c>
      <c r="G5472" t="str">
        <f t="shared" si="170"/>
        <v>Lithuania to EU27</v>
      </c>
      <c r="H5472">
        <v>2016</v>
      </c>
      <c r="I5472" t="s">
        <v>724</v>
      </c>
      <c r="J5472">
        <v>6</v>
      </c>
      <c r="K5472">
        <v>5775.1440000000002</v>
      </c>
      <c r="L5472" s="1">
        <f t="shared" si="171"/>
        <v>5.7751440000000001</v>
      </c>
    </row>
    <row r="5473" spans="1:12" ht="14.45">
      <c r="A5473" t="s">
        <v>723</v>
      </c>
      <c r="B5473" t="s">
        <v>898</v>
      </c>
      <c r="C5473">
        <v>847989</v>
      </c>
      <c r="D5473" t="s">
        <v>899</v>
      </c>
      <c r="E5473" t="s">
        <v>670</v>
      </c>
      <c r="F5473" t="s">
        <v>670</v>
      </c>
      <c r="G5473" t="str">
        <f t="shared" si="170"/>
        <v>Lithuania to EU27</v>
      </c>
      <c r="H5473">
        <v>2017</v>
      </c>
      <c r="I5473" t="s">
        <v>724</v>
      </c>
      <c r="J5473">
        <v>6</v>
      </c>
      <c r="K5473">
        <v>3398.3539999999998</v>
      </c>
      <c r="L5473" s="1">
        <f t="shared" si="171"/>
        <v>3.3983539999999999</v>
      </c>
    </row>
    <row r="5474" spans="1:12" ht="14.45">
      <c r="A5474" t="s">
        <v>723</v>
      </c>
      <c r="B5474" t="s">
        <v>900</v>
      </c>
      <c r="C5474">
        <v>730900</v>
      </c>
      <c r="D5474" t="s">
        <v>901</v>
      </c>
      <c r="E5474" t="s">
        <v>147</v>
      </c>
      <c r="F5474" t="s">
        <v>292</v>
      </c>
      <c r="G5474" t="str">
        <f t="shared" si="170"/>
        <v>Luxembourg to World</v>
      </c>
      <c r="H5474">
        <v>2012</v>
      </c>
      <c r="I5474" t="s">
        <v>724</v>
      </c>
      <c r="J5474">
        <v>6</v>
      </c>
      <c r="K5474">
        <v>1673.5519999999999</v>
      </c>
      <c r="L5474" s="1">
        <f t="shared" si="171"/>
        <v>1.6735519999999999</v>
      </c>
    </row>
    <row r="5475" spans="1:12" ht="14.45">
      <c r="A5475" t="s">
        <v>723</v>
      </c>
      <c r="B5475" t="s">
        <v>900</v>
      </c>
      <c r="C5475">
        <v>730900</v>
      </c>
      <c r="D5475" t="s">
        <v>901</v>
      </c>
      <c r="E5475" t="s">
        <v>147</v>
      </c>
      <c r="F5475" t="s">
        <v>292</v>
      </c>
      <c r="G5475" t="str">
        <f t="shared" si="170"/>
        <v>Luxembourg to World</v>
      </c>
      <c r="H5475">
        <v>2013</v>
      </c>
      <c r="I5475" t="s">
        <v>724</v>
      </c>
      <c r="J5475">
        <v>6</v>
      </c>
      <c r="K5475">
        <v>981.76499999999999</v>
      </c>
      <c r="L5475" s="1">
        <f t="shared" si="171"/>
        <v>0.981765</v>
      </c>
    </row>
    <row r="5476" spans="1:12" ht="14.45">
      <c r="A5476" t="s">
        <v>723</v>
      </c>
      <c r="B5476" t="s">
        <v>900</v>
      </c>
      <c r="C5476">
        <v>730900</v>
      </c>
      <c r="D5476" t="s">
        <v>901</v>
      </c>
      <c r="E5476" t="s">
        <v>147</v>
      </c>
      <c r="F5476" t="s">
        <v>292</v>
      </c>
      <c r="G5476" t="str">
        <f t="shared" si="170"/>
        <v>Luxembourg to World</v>
      </c>
      <c r="H5476">
        <v>2014</v>
      </c>
      <c r="I5476" t="s">
        <v>724</v>
      </c>
      <c r="J5476">
        <v>6</v>
      </c>
      <c r="K5476">
        <v>413.73500000000001</v>
      </c>
      <c r="L5476" s="1">
        <f t="shared" si="171"/>
        <v>0.41373500000000002</v>
      </c>
    </row>
    <row r="5477" spans="1:12" ht="14.45">
      <c r="A5477" t="s">
        <v>723</v>
      </c>
      <c r="B5477" t="s">
        <v>900</v>
      </c>
      <c r="C5477">
        <v>730900</v>
      </c>
      <c r="D5477" t="s">
        <v>901</v>
      </c>
      <c r="E5477" t="s">
        <v>147</v>
      </c>
      <c r="F5477" t="s">
        <v>292</v>
      </c>
      <c r="G5477" t="str">
        <f t="shared" si="170"/>
        <v>Luxembourg to World</v>
      </c>
      <c r="H5477">
        <v>2015</v>
      </c>
      <c r="I5477" t="s">
        <v>724</v>
      </c>
      <c r="J5477">
        <v>6</v>
      </c>
      <c r="K5477">
        <v>1717.6880000000001</v>
      </c>
      <c r="L5477" s="1">
        <f t="shared" si="171"/>
        <v>1.7176880000000001</v>
      </c>
    </row>
    <row r="5478" spans="1:12" ht="14.45">
      <c r="A5478" t="s">
        <v>723</v>
      </c>
      <c r="B5478" t="s">
        <v>900</v>
      </c>
      <c r="C5478">
        <v>730900</v>
      </c>
      <c r="D5478" t="s">
        <v>901</v>
      </c>
      <c r="E5478" t="s">
        <v>147</v>
      </c>
      <c r="F5478" t="s">
        <v>292</v>
      </c>
      <c r="G5478" t="str">
        <f t="shared" si="170"/>
        <v>Luxembourg to World</v>
      </c>
      <c r="H5478">
        <v>2016</v>
      </c>
      <c r="I5478" t="s">
        <v>724</v>
      </c>
      <c r="J5478">
        <v>6</v>
      </c>
      <c r="K5478">
        <v>2982.71</v>
      </c>
      <c r="L5478" s="1">
        <f t="shared" si="171"/>
        <v>2.98271</v>
      </c>
    </row>
    <row r="5479" spans="1:12" ht="14.45">
      <c r="A5479" t="s">
        <v>723</v>
      </c>
      <c r="B5479" t="s">
        <v>900</v>
      </c>
      <c r="C5479">
        <v>730900</v>
      </c>
      <c r="D5479" t="s">
        <v>901</v>
      </c>
      <c r="E5479" t="s">
        <v>147</v>
      </c>
      <c r="F5479" t="s">
        <v>292</v>
      </c>
      <c r="G5479" t="str">
        <f t="shared" si="170"/>
        <v>Luxembourg to World</v>
      </c>
      <c r="H5479">
        <v>2017</v>
      </c>
      <c r="I5479" t="s">
        <v>724</v>
      </c>
      <c r="J5479">
        <v>6</v>
      </c>
      <c r="K5479">
        <v>3086.56</v>
      </c>
      <c r="L5479" s="1">
        <f t="shared" si="171"/>
        <v>3.08656</v>
      </c>
    </row>
    <row r="5480" spans="1:12" ht="14.45">
      <c r="A5480" t="s">
        <v>723</v>
      </c>
      <c r="B5480" t="s">
        <v>900</v>
      </c>
      <c r="C5480">
        <v>730900</v>
      </c>
      <c r="D5480" t="s">
        <v>901</v>
      </c>
      <c r="E5480" t="s">
        <v>670</v>
      </c>
      <c r="F5480" t="s">
        <v>670</v>
      </c>
      <c r="G5480" t="str">
        <f t="shared" si="170"/>
        <v>Luxembourg to EU27</v>
      </c>
      <c r="H5480">
        <v>2012</v>
      </c>
      <c r="I5480" t="s">
        <v>724</v>
      </c>
      <c r="J5480">
        <v>6</v>
      </c>
      <c r="K5480">
        <v>1666.289</v>
      </c>
      <c r="L5480" s="1">
        <f t="shared" si="171"/>
        <v>1.6662889999999999</v>
      </c>
    </row>
    <row r="5481" spans="1:12" ht="14.45">
      <c r="A5481" t="s">
        <v>723</v>
      </c>
      <c r="B5481" t="s">
        <v>900</v>
      </c>
      <c r="C5481">
        <v>730900</v>
      </c>
      <c r="D5481" t="s">
        <v>901</v>
      </c>
      <c r="E5481" t="s">
        <v>670</v>
      </c>
      <c r="F5481" t="s">
        <v>670</v>
      </c>
      <c r="G5481" t="str">
        <f t="shared" si="170"/>
        <v>Luxembourg to EU27</v>
      </c>
      <c r="H5481">
        <v>2013</v>
      </c>
      <c r="I5481" t="s">
        <v>724</v>
      </c>
      <c r="J5481">
        <v>6</v>
      </c>
      <c r="K5481">
        <v>924.49</v>
      </c>
      <c r="L5481" s="1">
        <f t="shared" si="171"/>
        <v>0.92449000000000003</v>
      </c>
    </row>
    <row r="5482" spans="1:12" ht="14.45">
      <c r="A5482" t="s">
        <v>723</v>
      </c>
      <c r="B5482" t="s">
        <v>900</v>
      </c>
      <c r="C5482">
        <v>730900</v>
      </c>
      <c r="D5482" t="s">
        <v>901</v>
      </c>
      <c r="E5482" t="s">
        <v>670</v>
      </c>
      <c r="F5482" t="s">
        <v>670</v>
      </c>
      <c r="G5482" t="str">
        <f t="shared" si="170"/>
        <v>Luxembourg to EU27</v>
      </c>
      <c r="H5482">
        <v>2014</v>
      </c>
      <c r="I5482" t="s">
        <v>724</v>
      </c>
      <c r="J5482">
        <v>6</v>
      </c>
      <c r="K5482">
        <v>377.08600000000001</v>
      </c>
      <c r="L5482" s="1">
        <f t="shared" si="171"/>
        <v>0.37708600000000003</v>
      </c>
    </row>
    <row r="5483" spans="1:12" ht="14.45">
      <c r="A5483" t="s">
        <v>723</v>
      </c>
      <c r="B5483" t="s">
        <v>900</v>
      </c>
      <c r="C5483">
        <v>730900</v>
      </c>
      <c r="D5483" t="s">
        <v>901</v>
      </c>
      <c r="E5483" t="s">
        <v>670</v>
      </c>
      <c r="F5483" t="s">
        <v>670</v>
      </c>
      <c r="G5483" t="str">
        <f t="shared" si="170"/>
        <v>Luxembourg to EU27</v>
      </c>
      <c r="H5483">
        <v>2015</v>
      </c>
      <c r="I5483" t="s">
        <v>724</v>
      </c>
      <c r="J5483">
        <v>6</v>
      </c>
      <c r="K5483">
        <v>1713.604</v>
      </c>
      <c r="L5483" s="1">
        <f t="shared" si="171"/>
        <v>1.7136040000000001</v>
      </c>
    </row>
    <row r="5484" spans="1:12" ht="14.45">
      <c r="A5484" t="s">
        <v>723</v>
      </c>
      <c r="B5484" t="s">
        <v>900</v>
      </c>
      <c r="C5484">
        <v>730900</v>
      </c>
      <c r="D5484" t="s">
        <v>901</v>
      </c>
      <c r="E5484" t="s">
        <v>670</v>
      </c>
      <c r="F5484" t="s">
        <v>670</v>
      </c>
      <c r="G5484" t="str">
        <f t="shared" si="170"/>
        <v>Luxembourg to EU27</v>
      </c>
      <c r="H5484">
        <v>2016</v>
      </c>
      <c r="I5484" t="s">
        <v>724</v>
      </c>
      <c r="J5484">
        <v>6</v>
      </c>
      <c r="K5484">
        <v>2945.3510000000001</v>
      </c>
      <c r="L5484" s="1">
        <f t="shared" si="171"/>
        <v>2.9453510000000001</v>
      </c>
    </row>
    <row r="5485" spans="1:12" ht="14.45">
      <c r="A5485" t="s">
        <v>723</v>
      </c>
      <c r="B5485" t="s">
        <v>900</v>
      </c>
      <c r="C5485">
        <v>730900</v>
      </c>
      <c r="D5485" t="s">
        <v>901</v>
      </c>
      <c r="E5485" t="s">
        <v>670</v>
      </c>
      <c r="F5485" t="s">
        <v>670</v>
      </c>
      <c r="G5485" t="str">
        <f t="shared" si="170"/>
        <v>Luxembourg to EU27</v>
      </c>
      <c r="H5485">
        <v>2017</v>
      </c>
      <c r="I5485" t="s">
        <v>724</v>
      </c>
      <c r="J5485">
        <v>6</v>
      </c>
      <c r="K5485">
        <v>2962.866</v>
      </c>
      <c r="L5485" s="1">
        <f t="shared" si="171"/>
        <v>2.962866</v>
      </c>
    </row>
    <row r="5486" spans="1:12" ht="14.45">
      <c r="A5486" t="s">
        <v>723</v>
      </c>
      <c r="B5486" t="s">
        <v>900</v>
      </c>
      <c r="C5486">
        <v>741999</v>
      </c>
      <c r="D5486" t="s">
        <v>901</v>
      </c>
      <c r="E5486" t="s">
        <v>147</v>
      </c>
      <c r="F5486" t="s">
        <v>292</v>
      </c>
      <c r="G5486" t="str">
        <f t="shared" si="170"/>
        <v>Luxembourg to World</v>
      </c>
      <c r="H5486">
        <v>2012</v>
      </c>
      <c r="I5486" t="s">
        <v>724</v>
      </c>
      <c r="J5486">
        <v>6</v>
      </c>
      <c r="K5486">
        <v>258.83699999999999</v>
      </c>
      <c r="L5486" s="1">
        <f t="shared" si="171"/>
        <v>0.25883699999999998</v>
      </c>
    </row>
    <row r="5487" spans="1:12" ht="14.45">
      <c r="A5487" t="s">
        <v>723</v>
      </c>
      <c r="B5487" t="s">
        <v>900</v>
      </c>
      <c r="C5487">
        <v>741999</v>
      </c>
      <c r="D5487" t="s">
        <v>901</v>
      </c>
      <c r="E5487" t="s">
        <v>147</v>
      </c>
      <c r="F5487" t="s">
        <v>292</v>
      </c>
      <c r="G5487" t="str">
        <f t="shared" si="170"/>
        <v>Luxembourg to World</v>
      </c>
      <c r="H5487">
        <v>2013</v>
      </c>
      <c r="I5487" t="s">
        <v>724</v>
      </c>
      <c r="J5487">
        <v>6</v>
      </c>
      <c r="K5487">
        <v>228.75200000000001</v>
      </c>
      <c r="L5487" s="1">
        <f t="shared" si="171"/>
        <v>0.22875200000000001</v>
      </c>
    </row>
    <row r="5488" spans="1:12" ht="14.45">
      <c r="A5488" t="s">
        <v>723</v>
      </c>
      <c r="B5488" t="s">
        <v>900</v>
      </c>
      <c r="C5488">
        <v>741999</v>
      </c>
      <c r="D5488" t="s">
        <v>901</v>
      </c>
      <c r="E5488" t="s">
        <v>147</v>
      </c>
      <c r="F5488" t="s">
        <v>292</v>
      </c>
      <c r="G5488" t="str">
        <f t="shared" si="170"/>
        <v>Luxembourg to World</v>
      </c>
      <c r="H5488">
        <v>2014</v>
      </c>
      <c r="I5488" t="s">
        <v>724</v>
      </c>
      <c r="J5488">
        <v>6</v>
      </c>
      <c r="K5488">
        <v>708.89300000000003</v>
      </c>
      <c r="L5488" s="1">
        <f t="shared" si="171"/>
        <v>0.708893</v>
      </c>
    </row>
    <row r="5489" spans="1:12" ht="14.45">
      <c r="A5489" t="s">
        <v>723</v>
      </c>
      <c r="B5489" t="s">
        <v>900</v>
      </c>
      <c r="C5489">
        <v>741999</v>
      </c>
      <c r="D5489" t="s">
        <v>901</v>
      </c>
      <c r="E5489" t="s">
        <v>147</v>
      </c>
      <c r="F5489" t="s">
        <v>292</v>
      </c>
      <c r="G5489" t="str">
        <f t="shared" si="170"/>
        <v>Luxembourg to World</v>
      </c>
      <c r="H5489">
        <v>2015</v>
      </c>
      <c r="I5489" t="s">
        <v>724</v>
      </c>
      <c r="J5489">
        <v>6</v>
      </c>
      <c r="K5489">
        <v>408.911</v>
      </c>
      <c r="L5489" s="1">
        <f t="shared" si="171"/>
        <v>0.40891100000000002</v>
      </c>
    </row>
    <row r="5490" spans="1:12" ht="14.45">
      <c r="A5490" t="s">
        <v>723</v>
      </c>
      <c r="B5490" t="s">
        <v>900</v>
      </c>
      <c r="C5490">
        <v>741999</v>
      </c>
      <c r="D5490" t="s">
        <v>901</v>
      </c>
      <c r="E5490" t="s">
        <v>147</v>
      </c>
      <c r="F5490" t="s">
        <v>292</v>
      </c>
      <c r="G5490" t="str">
        <f t="shared" si="170"/>
        <v>Luxembourg to World</v>
      </c>
      <c r="H5490">
        <v>2016</v>
      </c>
      <c r="I5490" t="s">
        <v>724</v>
      </c>
      <c r="J5490">
        <v>6</v>
      </c>
      <c r="K5490">
        <v>314.5</v>
      </c>
      <c r="L5490" s="1">
        <f t="shared" si="171"/>
        <v>0.3145</v>
      </c>
    </row>
    <row r="5491" spans="1:12" ht="14.45">
      <c r="A5491" t="s">
        <v>723</v>
      </c>
      <c r="B5491" t="s">
        <v>900</v>
      </c>
      <c r="C5491">
        <v>741999</v>
      </c>
      <c r="D5491" t="s">
        <v>901</v>
      </c>
      <c r="E5491" t="s">
        <v>147</v>
      </c>
      <c r="F5491" t="s">
        <v>292</v>
      </c>
      <c r="G5491" t="str">
        <f t="shared" si="170"/>
        <v>Luxembourg to World</v>
      </c>
      <c r="H5491">
        <v>2017</v>
      </c>
      <c r="I5491" t="s">
        <v>724</v>
      </c>
      <c r="J5491">
        <v>6</v>
      </c>
      <c r="K5491">
        <v>274.13799999999998</v>
      </c>
      <c r="L5491" s="1">
        <f t="shared" si="171"/>
        <v>0.27413799999999999</v>
      </c>
    </row>
    <row r="5492" spans="1:12" ht="14.45">
      <c r="A5492" t="s">
        <v>723</v>
      </c>
      <c r="B5492" t="s">
        <v>900</v>
      </c>
      <c r="C5492">
        <v>741999</v>
      </c>
      <c r="D5492" t="s">
        <v>901</v>
      </c>
      <c r="E5492" t="s">
        <v>670</v>
      </c>
      <c r="F5492" t="s">
        <v>670</v>
      </c>
      <c r="G5492" t="str">
        <f t="shared" si="170"/>
        <v>Luxembourg to EU27</v>
      </c>
      <c r="H5492">
        <v>2012</v>
      </c>
      <c r="I5492" t="s">
        <v>724</v>
      </c>
      <c r="J5492">
        <v>6</v>
      </c>
      <c r="K5492">
        <v>242.995</v>
      </c>
      <c r="L5492" s="1">
        <f t="shared" si="171"/>
        <v>0.24299500000000002</v>
      </c>
    </row>
    <row r="5493" spans="1:12" ht="14.45">
      <c r="A5493" t="s">
        <v>723</v>
      </c>
      <c r="B5493" t="s">
        <v>900</v>
      </c>
      <c r="C5493">
        <v>741999</v>
      </c>
      <c r="D5493" t="s">
        <v>901</v>
      </c>
      <c r="E5493" t="s">
        <v>670</v>
      </c>
      <c r="F5493" t="s">
        <v>670</v>
      </c>
      <c r="G5493" t="str">
        <f t="shared" si="170"/>
        <v>Luxembourg to EU27</v>
      </c>
      <c r="H5493">
        <v>2013</v>
      </c>
      <c r="I5493" t="s">
        <v>724</v>
      </c>
      <c r="J5493">
        <v>6</v>
      </c>
      <c r="K5493">
        <v>196.649</v>
      </c>
      <c r="L5493" s="1">
        <f t="shared" si="171"/>
        <v>0.19664899999999999</v>
      </c>
    </row>
    <row r="5494" spans="1:12" ht="14.45">
      <c r="A5494" t="s">
        <v>723</v>
      </c>
      <c r="B5494" t="s">
        <v>900</v>
      </c>
      <c r="C5494">
        <v>741999</v>
      </c>
      <c r="D5494" t="s">
        <v>901</v>
      </c>
      <c r="E5494" t="s">
        <v>670</v>
      </c>
      <c r="F5494" t="s">
        <v>670</v>
      </c>
      <c r="G5494" t="str">
        <f t="shared" si="170"/>
        <v>Luxembourg to EU27</v>
      </c>
      <c r="H5494">
        <v>2014</v>
      </c>
      <c r="I5494" t="s">
        <v>724</v>
      </c>
      <c r="J5494">
        <v>6</v>
      </c>
      <c r="K5494">
        <v>696.87900000000002</v>
      </c>
      <c r="L5494" s="1">
        <f t="shared" si="171"/>
        <v>0.69687900000000003</v>
      </c>
    </row>
    <row r="5495" spans="1:12" ht="14.45">
      <c r="A5495" t="s">
        <v>723</v>
      </c>
      <c r="B5495" t="s">
        <v>900</v>
      </c>
      <c r="C5495">
        <v>741999</v>
      </c>
      <c r="D5495" t="s">
        <v>901</v>
      </c>
      <c r="E5495" t="s">
        <v>670</v>
      </c>
      <c r="F5495" t="s">
        <v>670</v>
      </c>
      <c r="G5495" t="str">
        <f t="shared" si="170"/>
        <v>Luxembourg to EU27</v>
      </c>
      <c r="H5495">
        <v>2015</v>
      </c>
      <c r="I5495" t="s">
        <v>724</v>
      </c>
      <c r="J5495">
        <v>6</v>
      </c>
      <c r="K5495">
        <v>333.11099999999999</v>
      </c>
      <c r="L5495" s="1">
        <f t="shared" si="171"/>
        <v>0.33311099999999999</v>
      </c>
    </row>
    <row r="5496" spans="1:12" ht="14.45">
      <c r="A5496" t="s">
        <v>723</v>
      </c>
      <c r="B5496" t="s">
        <v>900</v>
      </c>
      <c r="C5496">
        <v>741999</v>
      </c>
      <c r="D5496" t="s">
        <v>901</v>
      </c>
      <c r="E5496" t="s">
        <v>670</v>
      </c>
      <c r="F5496" t="s">
        <v>670</v>
      </c>
      <c r="G5496" t="str">
        <f t="shared" si="170"/>
        <v>Luxembourg to EU27</v>
      </c>
      <c r="H5496">
        <v>2016</v>
      </c>
      <c r="I5496" t="s">
        <v>724</v>
      </c>
      <c r="J5496">
        <v>6</v>
      </c>
      <c r="K5496">
        <v>280.06</v>
      </c>
      <c r="L5496" s="1">
        <f t="shared" si="171"/>
        <v>0.28005999999999998</v>
      </c>
    </row>
    <row r="5497" spans="1:12" ht="14.45">
      <c r="A5497" t="s">
        <v>723</v>
      </c>
      <c r="B5497" t="s">
        <v>900</v>
      </c>
      <c r="C5497">
        <v>741999</v>
      </c>
      <c r="D5497" t="s">
        <v>901</v>
      </c>
      <c r="E5497" t="s">
        <v>670</v>
      </c>
      <c r="F5497" t="s">
        <v>670</v>
      </c>
      <c r="G5497" t="str">
        <f t="shared" si="170"/>
        <v>Luxembourg to EU27</v>
      </c>
      <c r="H5497">
        <v>2017</v>
      </c>
      <c r="I5497" t="s">
        <v>724</v>
      </c>
      <c r="J5497">
        <v>6</v>
      </c>
      <c r="K5497">
        <v>253.833</v>
      </c>
      <c r="L5497" s="1">
        <f t="shared" si="171"/>
        <v>0.25383299999999998</v>
      </c>
    </row>
    <row r="5498" spans="1:12" ht="14.45">
      <c r="A5498" t="s">
        <v>723</v>
      </c>
      <c r="B5498" t="s">
        <v>900</v>
      </c>
      <c r="C5498">
        <v>761100</v>
      </c>
      <c r="D5498" t="s">
        <v>901</v>
      </c>
      <c r="E5498" t="s">
        <v>147</v>
      </c>
      <c r="F5498" t="s">
        <v>292</v>
      </c>
      <c r="G5498" t="str">
        <f t="shared" si="170"/>
        <v>Luxembourg to World</v>
      </c>
      <c r="H5498">
        <v>2012</v>
      </c>
      <c r="I5498" t="s">
        <v>724</v>
      </c>
      <c r="J5498">
        <v>6</v>
      </c>
      <c r="K5498">
        <v>44.96</v>
      </c>
      <c r="L5498" s="1">
        <f t="shared" si="171"/>
        <v>4.496E-2</v>
      </c>
    </row>
    <row r="5499" spans="1:12" ht="14.45">
      <c r="A5499" t="s">
        <v>723</v>
      </c>
      <c r="B5499" t="s">
        <v>900</v>
      </c>
      <c r="C5499">
        <v>761100</v>
      </c>
      <c r="D5499" t="s">
        <v>901</v>
      </c>
      <c r="E5499" t="s">
        <v>147</v>
      </c>
      <c r="F5499" t="s">
        <v>292</v>
      </c>
      <c r="G5499" t="str">
        <f t="shared" si="170"/>
        <v>Luxembourg to World</v>
      </c>
      <c r="H5499">
        <v>2013</v>
      </c>
      <c r="I5499" t="s">
        <v>724</v>
      </c>
      <c r="J5499">
        <v>6</v>
      </c>
      <c r="K5499">
        <v>3.11</v>
      </c>
      <c r="L5499" s="1">
        <f t="shared" si="171"/>
        <v>3.1099999999999999E-3</v>
      </c>
    </row>
    <row r="5500" spans="1:12" ht="14.45">
      <c r="A5500" t="s">
        <v>723</v>
      </c>
      <c r="B5500" t="s">
        <v>900</v>
      </c>
      <c r="C5500">
        <v>761100</v>
      </c>
      <c r="D5500" t="s">
        <v>901</v>
      </c>
      <c r="E5500" t="s">
        <v>147</v>
      </c>
      <c r="F5500" t="s">
        <v>292</v>
      </c>
      <c r="G5500" t="str">
        <f t="shared" si="170"/>
        <v>Luxembourg to World</v>
      </c>
      <c r="H5500">
        <v>2014</v>
      </c>
      <c r="I5500" t="s">
        <v>724</v>
      </c>
      <c r="J5500">
        <v>6</v>
      </c>
      <c r="K5500">
        <v>3.6480000000000001</v>
      </c>
      <c r="L5500" s="1">
        <f t="shared" si="171"/>
        <v>3.6480000000000002E-3</v>
      </c>
    </row>
    <row r="5501" spans="1:12" ht="14.45">
      <c r="A5501" t="s">
        <v>723</v>
      </c>
      <c r="B5501" t="s">
        <v>900</v>
      </c>
      <c r="C5501">
        <v>761100</v>
      </c>
      <c r="D5501" t="s">
        <v>901</v>
      </c>
      <c r="E5501" t="s">
        <v>147</v>
      </c>
      <c r="F5501" t="s">
        <v>292</v>
      </c>
      <c r="G5501" t="str">
        <f t="shared" si="170"/>
        <v>Luxembourg to World</v>
      </c>
      <c r="H5501">
        <v>2015</v>
      </c>
      <c r="I5501" t="s">
        <v>724</v>
      </c>
      <c r="J5501">
        <v>6</v>
      </c>
      <c r="K5501">
        <v>81.831999999999994</v>
      </c>
      <c r="L5501" s="1">
        <f t="shared" si="171"/>
        <v>8.1831999999999988E-2</v>
      </c>
    </row>
    <row r="5502" spans="1:12" ht="14.45">
      <c r="A5502" t="s">
        <v>723</v>
      </c>
      <c r="B5502" t="s">
        <v>900</v>
      </c>
      <c r="C5502">
        <v>761100</v>
      </c>
      <c r="D5502" t="s">
        <v>901</v>
      </c>
      <c r="E5502" t="s">
        <v>147</v>
      </c>
      <c r="F5502" t="s">
        <v>292</v>
      </c>
      <c r="G5502" t="str">
        <f t="shared" si="170"/>
        <v>Luxembourg to World</v>
      </c>
      <c r="H5502">
        <v>2016</v>
      </c>
      <c r="I5502" t="s">
        <v>724</v>
      </c>
      <c r="J5502">
        <v>6</v>
      </c>
      <c r="K5502">
        <v>216.86500000000001</v>
      </c>
      <c r="L5502" s="1">
        <f t="shared" si="171"/>
        <v>0.216865</v>
      </c>
    </row>
    <row r="5503" spans="1:12" ht="14.45">
      <c r="A5503" t="s">
        <v>723</v>
      </c>
      <c r="B5503" t="s">
        <v>900</v>
      </c>
      <c r="C5503">
        <v>761100</v>
      </c>
      <c r="D5503" t="s">
        <v>901</v>
      </c>
      <c r="E5503" t="s">
        <v>147</v>
      </c>
      <c r="F5503" t="s">
        <v>292</v>
      </c>
      <c r="G5503" t="str">
        <f t="shared" si="170"/>
        <v>Luxembourg to World</v>
      </c>
      <c r="H5503">
        <v>2017</v>
      </c>
      <c r="I5503" t="s">
        <v>724</v>
      </c>
      <c r="J5503">
        <v>6</v>
      </c>
      <c r="K5503">
        <v>264.73200000000003</v>
      </c>
      <c r="L5503" s="1">
        <f t="shared" si="171"/>
        <v>0.26473200000000002</v>
      </c>
    </row>
    <row r="5504" spans="1:12" ht="14.45">
      <c r="A5504" t="s">
        <v>723</v>
      </c>
      <c r="B5504" t="s">
        <v>900</v>
      </c>
      <c r="C5504">
        <v>761100</v>
      </c>
      <c r="D5504" t="s">
        <v>901</v>
      </c>
      <c r="E5504" t="s">
        <v>670</v>
      </c>
      <c r="F5504" t="s">
        <v>670</v>
      </c>
      <c r="G5504" t="str">
        <f t="shared" si="170"/>
        <v>Luxembourg to EU27</v>
      </c>
      <c r="H5504">
        <v>2012</v>
      </c>
      <c r="I5504" t="s">
        <v>724</v>
      </c>
      <c r="J5504">
        <v>6</v>
      </c>
      <c r="K5504">
        <v>11.528</v>
      </c>
      <c r="L5504" s="1">
        <f t="shared" si="171"/>
        <v>1.1528E-2</v>
      </c>
    </row>
    <row r="5505" spans="1:12" ht="14.45">
      <c r="A5505" t="s">
        <v>723</v>
      </c>
      <c r="B5505" t="s">
        <v>900</v>
      </c>
      <c r="C5505">
        <v>761100</v>
      </c>
      <c r="D5505" t="s">
        <v>901</v>
      </c>
      <c r="E5505" t="s">
        <v>670</v>
      </c>
      <c r="F5505" t="s">
        <v>670</v>
      </c>
      <c r="G5505" t="str">
        <f t="shared" si="170"/>
        <v>Luxembourg to EU27</v>
      </c>
      <c r="H5505">
        <v>2013</v>
      </c>
      <c r="I5505" t="s">
        <v>724</v>
      </c>
      <c r="J5505">
        <v>6</v>
      </c>
      <c r="K5505">
        <v>1.615</v>
      </c>
      <c r="L5505" s="1">
        <f t="shared" si="171"/>
        <v>1.6149999999999999E-3</v>
      </c>
    </row>
    <row r="5506" spans="1:12" ht="14.45">
      <c r="A5506" t="s">
        <v>723</v>
      </c>
      <c r="B5506" t="s">
        <v>900</v>
      </c>
      <c r="C5506">
        <v>761100</v>
      </c>
      <c r="D5506" t="s">
        <v>901</v>
      </c>
      <c r="E5506" t="s">
        <v>670</v>
      </c>
      <c r="F5506" t="s">
        <v>670</v>
      </c>
      <c r="G5506" t="str">
        <f t="shared" si="170"/>
        <v>Luxembourg to EU27</v>
      </c>
      <c r="H5506">
        <v>2014</v>
      </c>
      <c r="I5506" t="s">
        <v>724</v>
      </c>
      <c r="J5506">
        <v>6</v>
      </c>
      <c r="K5506">
        <v>0.47099999999999997</v>
      </c>
      <c r="L5506" s="1">
        <f t="shared" si="171"/>
        <v>4.7099999999999996E-4</v>
      </c>
    </row>
    <row r="5507" spans="1:12" ht="14.45">
      <c r="A5507" t="s">
        <v>723</v>
      </c>
      <c r="B5507" t="s">
        <v>900</v>
      </c>
      <c r="C5507">
        <v>761100</v>
      </c>
      <c r="D5507" t="s">
        <v>901</v>
      </c>
      <c r="E5507" t="s">
        <v>670</v>
      </c>
      <c r="F5507" t="s">
        <v>670</v>
      </c>
      <c r="G5507" t="str">
        <f t="shared" si="170"/>
        <v>Luxembourg to EU27</v>
      </c>
      <c r="H5507">
        <v>2015</v>
      </c>
      <c r="I5507" t="s">
        <v>724</v>
      </c>
      <c r="J5507">
        <v>6</v>
      </c>
      <c r="K5507">
        <v>81.831999999999994</v>
      </c>
      <c r="L5507" s="1">
        <f t="shared" si="171"/>
        <v>8.1831999999999988E-2</v>
      </c>
    </row>
    <row r="5508" spans="1:12" ht="14.45">
      <c r="A5508" t="s">
        <v>723</v>
      </c>
      <c r="B5508" t="s">
        <v>900</v>
      </c>
      <c r="C5508">
        <v>761100</v>
      </c>
      <c r="D5508" t="s">
        <v>901</v>
      </c>
      <c r="E5508" t="s">
        <v>670</v>
      </c>
      <c r="F5508" t="s">
        <v>670</v>
      </c>
      <c r="G5508" t="str">
        <f t="shared" si="170"/>
        <v>Luxembourg to EU27</v>
      </c>
      <c r="H5508">
        <v>2016</v>
      </c>
      <c r="I5508" t="s">
        <v>724</v>
      </c>
      <c r="J5508">
        <v>6</v>
      </c>
      <c r="K5508">
        <v>216.86500000000001</v>
      </c>
      <c r="L5508" s="1">
        <f t="shared" si="171"/>
        <v>0.216865</v>
      </c>
    </row>
    <row r="5509" spans="1:12" ht="14.45">
      <c r="A5509" t="s">
        <v>723</v>
      </c>
      <c r="B5509" t="s">
        <v>900</v>
      </c>
      <c r="C5509">
        <v>761100</v>
      </c>
      <c r="D5509" t="s">
        <v>901</v>
      </c>
      <c r="E5509" t="s">
        <v>670</v>
      </c>
      <c r="F5509" t="s">
        <v>670</v>
      </c>
      <c r="G5509" t="str">
        <f t="shared" si="170"/>
        <v>Luxembourg to EU27</v>
      </c>
      <c r="H5509">
        <v>2017</v>
      </c>
      <c r="I5509" t="s">
        <v>724</v>
      </c>
      <c r="J5509">
        <v>6</v>
      </c>
      <c r="K5509">
        <v>264.73200000000003</v>
      </c>
      <c r="L5509" s="1">
        <f t="shared" si="171"/>
        <v>0.26473200000000002</v>
      </c>
    </row>
    <row r="5510" spans="1:12" ht="14.45">
      <c r="A5510" t="s">
        <v>723</v>
      </c>
      <c r="B5510" t="s">
        <v>900</v>
      </c>
      <c r="C5510">
        <v>8405</v>
      </c>
      <c r="D5510" t="s">
        <v>901</v>
      </c>
      <c r="E5510" t="s">
        <v>147</v>
      </c>
      <c r="F5510" t="s">
        <v>292</v>
      </c>
      <c r="G5510" t="str">
        <f t="shared" si="170"/>
        <v>Luxembourg to World</v>
      </c>
      <c r="H5510">
        <v>2012</v>
      </c>
      <c r="I5510" t="s">
        <v>724</v>
      </c>
      <c r="J5510">
        <v>6</v>
      </c>
      <c r="K5510">
        <v>0.60199999999999998</v>
      </c>
      <c r="L5510" s="1">
        <f t="shared" si="171"/>
        <v>6.02E-4</v>
      </c>
    </row>
    <row r="5511" spans="1:12" ht="14.45">
      <c r="A5511" t="s">
        <v>723</v>
      </c>
      <c r="B5511" t="s">
        <v>900</v>
      </c>
      <c r="C5511">
        <v>8405</v>
      </c>
      <c r="D5511" t="s">
        <v>901</v>
      </c>
      <c r="E5511" t="s">
        <v>147</v>
      </c>
      <c r="F5511" t="s">
        <v>292</v>
      </c>
      <c r="G5511" t="str">
        <f t="shared" si="170"/>
        <v>Luxembourg to World</v>
      </c>
      <c r="H5511">
        <v>2013</v>
      </c>
      <c r="I5511" t="s">
        <v>724</v>
      </c>
      <c r="J5511">
        <v>6</v>
      </c>
      <c r="K5511">
        <v>1.556</v>
      </c>
      <c r="L5511" s="1">
        <f t="shared" si="171"/>
        <v>1.5560000000000001E-3</v>
      </c>
    </row>
    <row r="5512" spans="1:12" ht="14.45">
      <c r="A5512" t="s">
        <v>723</v>
      </c>
      <c r="B5512" t="s">
        <v>900</v>
      </c>
      <c r="C5512">
        <v>8405</v>
      </c>
      <c r="D5512" t="s">
        <v>901</v>
      </c>
      <c r="E5512" t="s">
        <v>147</v>
      </c>
      <c r="F5512" t="s">
        <v>292</v>
      </c>
      <c r="G5512" t="str">
        <f t="shared" si="170"/>
        <v>Luxembourg to World</v>
      </c>
      <c r="H5512">
        <v>2014</v>
      </c>
      <c r="I5512" t="s">
        <v>724</v>
      </c>
      <c r="J5512">
        <v>6</v>
      </c>
      <c r="K5512">
        <v>852.09900000000005</v>
      </c>
      <c r="L5512" s="1">
        <f t="shared" si="171"/>
        <v>0.85209900000000005</v>
      </c>
    </row>
    <row r="5513" spans="1:12" ht="14.45">
      <c r="A5513" t="s">
        <v>723</v>
      </c>
      <c r="B5513" t="s">
        <v>900</v>
      </c>
      <c r="C5513">
        <v>8405</v>
      </c>
      <c r="D5513" t="s">
        <v>901</v>
      </c>
      <c r="E5513" t="s">
        <v>147</v>
      </c>
      <c r="F5513" t="s">
        <v>292</v>
      </c>
      <c r="G5513" t="str">
        <f t="shared" ref="G5513:G5576" si="172">CONCATENATE(D5513, " to ", F5513)</f>
        <v>Luxembourg to World</v>
      </c>
      <c r="H5513">
        <v>2015</v>
      </c>
      <c r="I5513" t="s">
        <v>724</v>
      </c>
      <c r="J5513">
        <v>6</v>
      </c>
      <c r="K5513">
        <v>116.98699999999999</v>
      </c>
      <c r="L5513" s="1">
        <f t="shared" ref="L5513:L5576" si="173">K5513/1000</f>
        <v>0.11698699999999999</v>
      </c>
    </row>
    <row r="5514" spans="1:12" ht="14.45">
      <c r="A5514" t="s">
        <v>723</v>
      </c>
      <c r="B5514" t="s">
        <v>900</v>
      </c>
      <c r="C5514">
        <v>8405</v>
      </c>
      <c r="D5514" t="s">
        <v>901</v>
      </c>
      <c r="E5514" t="s">
        <v>147</v>
      </c>
      <c r="F5514" t="s">
        <v>292</v>
      </c>
      <c r="G5514" t="str">
        <f t="shared" si="172"/>
        <v>Luxembourg to World</v>
      </c>
      <c r="H5514">
        <v>2016</v>
      </c>
      <c r="I5514" t="s">
        <v>724</v>
      </c>
      <c r="J5514">
        <v>6</v>
      </c>
      <c r="K5514">
        <v>136.66</v>
      </c>
      <c r="L5514" s="1">
        <f t="shared" si="173"/>
        <v>0.13666</v>
      </c>
    </row>
    <row r="5515" spans="1:12" ht="14.45">
      <c r="A5515" t="s">
        <v>723</v>
      </c>
      <c r="B5515" t="s">
        <v>900</v>
      </c>
      <c r="C5515">
        <v>8405</v>
      </c>
      <c r="D5515" t="s">
        <v>901</v>
      </c>
      <c r="E5515" t="s">
        <v>147</v>
      </c>
      <c r="F5515" t="s">
        <v>292</v>
      </c>
      <c r="G5515" t="str">
        <f t="shared" si="172"/>
        <v>Luxembourg to World</v>
      </c>
      <c r="H5515">
        <v>2017</v>
      </c>
      <c r="I5515" t="s">
        <v>724</v>
      </c>
      <c r="J5515">
        <v>6</v>
      </c>
      <c r="K5515">
        <v>20.93</v>
      </c>
      <c r="L5515" s="1">
        <f t="shared" si="173"/>
        <v>2.0930000000000001E-2</v>
      </c>
    </row>
    <row r="5516" spans="1:12" ht="14.45">
      <c r="A5516" t="s">
        <v>723</v>
      </c>
      <c r="B5516" t="s">
        <v>900</v>
      </c>
      <c r="C5516">
        <v>8405</v>
      </c>
      <c r="D5516" t="s">
        <v>901</v>
      </c>
      <c r="E5516" t="s">
        <v>670</v>
      </c>
      <c r="F5516" t="s">
        <v>670</v>
      </c>
      <c r="G5516" t="str">
        <f t="shared" si="172"/>
        <v>Luxembourg to EU27</v>
      </c>
      <c r="H5516">
        <v>2012</v>
      </c>
      <c r="I5516" t="s">
        <v>724</v>
      </c>
      <c r="J5516">
        <v>6</v>
      </c>
      <c r="K5516">
        <v>0.60199999999999998</v>
      </c>
      <c r="L5516" s="1">
        <f t="shared" si="173"/>
        <v>6.02E-4</v>
      </c>
    </row>
    <row r="5517" spans="1:12" ht="14.45">
      <c r="A5517" t="s">
        <v>723</v>
      </c>
      <c r="B5517" t="s">
        <v>900</v>
      </c>
      <c r="C5517">
        <v>8405</v>
      </c>
      <c r="D5517" t="s">
        <v>901</v>
      </c>
      <c r="E5517" t="s">
        <v>670</v>
      </c>
      <c r="F5517" t="s">
        <v>670</v>
      </c>
      <c r="G5517" t="str">
        <f t="shared" si="172"/>
        <v>Luxembourg to EU27</v>
      </c>
      <c r="H5517">
        <v>2013</v>
      </c>
      <c r="I5517" t="s">
        <v>724</v>
      </c>
      <c r="J5517">
        <v>6</v>
      </c>
      <c r="K5517">
        <v>1.556</v>
      </c>
      <c r="L5517" s="1">
        <f t="shared" si="173"/>
        <v>1.5560000000000001E-3</v>
      </c>
    </row>
    <row r="5518" spans="1:12" ht="14.45">
      <c r="A5518" t="s">
        <v>723</v>
      </c>
      <c r="B5518" t="s">
        <v>900</v>
      </c>
      <c r="C5518">
        <v>8405</v>
      </c>
      <c r="D5518" t="s">
        <v>901</v>
      </c>
      <c r="E5518" t="s">
        <v>670</v>
      </c>
      <c r="F5518" t="s">
        <v>670</v>
      </c>
      <c r="G5518" t="str">
        <f t="shared" si="172"/>
        <v>Luxembourg to EU27</v>
      </c>
      <c r="H5518">
        <v>2014</v>
      </c>
      <c r="I5518" t="s">
        <v>724</v>
      </c>
      <c r="J5518">
        <v>6</v>
      </c>
      <c r="K5518">
        <v>754.40899999999999</v>
      </c>
      <c r="L5518" s="1">
        <f t="shared" si="173"/>
        <v>0.754409</v>
      </c>
    </row>
    <row r="5519" spans="1:12" ht="14.45">
      <c r="A5519" t="s">
        <v>723</v>
      </c>
      <c r="B5519" t="s">
        <v>900</v>
      </c>
      <c r="C5519">
        <v>8405</v>
      </c>
      <c r="D5519" t="s">
        <v>901</v>
      </c>
      <c r="E5519" t="s">
        <v>670</v>
      </c>
      <c r="F5519" t="s">
        <v>670</v>
      </c>
      <c r="G5519" t="str">
        <f t="shared" si="172"/>
        <v>Luxembourg to EU27</v>
      </c>
      <c r="H5519">
        <v>2015</v>
      </c>
      <c r="I5519" t="s">
        <v>724</v>
      </c>
      <c r="J5519">
        <v>6</v>
      </c>
      <c r="K5519">
        <v>0.83199999999999996</v>
      </c>
      <c r="L5519" s="1">
        <f t="shared" si="173"/>
        <v>8.3199999999999995E-4</v>
      </c>
    </row>
    <row r="5520" spans="1:12" ht="14.45">
      <c r="A5520" t="s">
        <v>723</v>
      </c>
      <c r="B5520" t="s">
        <v>900</v>
      </c>
      <c r="C5520">
        <v>8405</v>
      </c>
      <c r="D5520" t="s">
        <v>901</v>
      </c>
      <c r="E5520" t="s">
        <v>670</v>
      </c>
      <c r="F5520" t="s">
        <v>670</v>
      </c>
      <c r="G5520" t="str">
        <f t="shared" si="172"/>
        <v>Luxembourg to EU27</v>
      </c>
      <c r="H5520">
        <v>2016</v>
      </c>
      <c r="I5520" t="s">
        <v>724</v>
      </c>
      <c r="J5520">
        <v>6</v>
      </c>
      <c r="K5520">
        <v>136.66</v>
      </c>
      <c r="L5520" s="1">
        <f t="shared" si="173"/>
        <v>0.13666</v>
      </c>
    </row>
    <row r="5521" spans="1:12" ht="14.45">
      <c r="A5521" t="s">
        <v>723</v>
      </c>
      <c r="B5521" t="s">
        <v>900</v>
      </c>
      <c r="C5521">
        <v>8405</v>
      </c>
      <c r="D5521" t="s">
        <v>901</v>
      </c>
      <c r="E5521" t="s">
        <v>670</v>
      </c>
      <c r="F5521" t="s">
        <v>670</v>
      </c>
      <c r="G5521" t="str">
        <f t="shared" si="172"/>
        <v>Luxembourg to EU27</v>
      </c>
      <c r="H5521">
        <v>2017</v>
      </c>
      <c r="I5521" t="s">
        <v>724</v>
      </c>
      <c r="J5521">
        <v>6</v>
      </c>
      <c r="K5521">
        <v>20.93</v>
      </c>
      <c r="L5521" s="1">
        <f t="shared" si="173"/>
        <v>2.0930000000000001E-2</v>
      </c>
    </row>
    <row r="5522" spans="1:12" ht="14.45">
      <c r="A5522" t="s">
        <v>723</v>
      </c>
      <c r="B5522" t="s">
        <v>900</v>
      </c>
      <c r="C5522">
        <v>841931</v>
      </c>
      <c r="D5522" t="s">
        <v>901</v>
      </c>
      <c r="E5522" t="s">
        <v>147</v>
      </c>
      <c r="F5522" t="s">
        <v>292</v>
      </c>
      <c r="G5522" t="str">
        <f t="shared" si="172"/>
        <v>Luxembourg to World</v>
      </c>
      <c r="H5522">
        <v>2012</v>
      </c>
      <c r="I5522" t="s">
        <v>724</v>
      </c>
      <c r="J5522">
        <v>6</v>
      </c>
      <c r="K5522">
        <v>10.026</v>
      </c>
      <c r="L5522" s="1">
        <f t="shared" si="173"/>
        <v>1.0026E-2</v>
      </c>
    </row>
    <row r="5523" spans="1:12" ht="14.45">
      <c r="A5523" t="s">
        <v>723</v>
      </c>
      <c r="B5523" t="s">
        <v>900</v>
      </c>
      <c r="C5523">
        <v>841931</v>
      </c>
      <c r="D5523" t="s">
        <v>901</v>
      </c>
      <c r="E5523" t="s">
        <v>147</v>
      </c>
      <c r="F5523" t="s">
        <v>292</v>
      </c>
      <c r="G5523" t="str">
        <f t="shared" si="172"/>
        <v>Luxembourg to World</v>
      </c>
      <c r="H5523">
        <v>2017</v>
      </c>
      <c r="I5523" t="s">
        <v>724</v>
      </c>
      <c r="J5523">
        <v>6</v>
      </c>
      <c r="K5523">
        <v>3.8580000000000001</v>
      </c>
      <c r="L5523" s="1">
        <f t="shared" si="173"/>
        <v>3.8579999999999999E-3</v>
      </c>
    </row>
    <row r="5524" spans="1:12" ht="14.45">
      <c r="A5524" t="s">
        <v>723</v>
      </c>
      <c r="B5524" t="s">
        <v>900</v>
      </c>
      <c r="C5524">
        <v>841931</v>
      </c>
      <c r="D5524" t="s">
        <v>901</v>
      </c>
      <c r="E5524" t="s">
        <v>670</v>
      </c>
      <c r="F5524" t="s">
        <v>670</v>
      </c>
      <c r="G5524" t="str">
        <f t="shared" si="172"/>
        <v>Luxembourg to EU27</v>
      </c>
      <c r="H5524">
        <v>2012</v>
      </c>
      <c r="I5524" t="s">
        <v>724</v>
      </c>
      <c r="J5524">
        <v>6</v>
      </c>
      <c r="K5524">
        <v>10.026</v>
      </c>
      <c r="L5524" s="1">
        <f t="shared" si="173"/>
        <v>1.0026E-2</v>
      </c>
    </row>
    <row r="5525" spans="1:12" ht="14.45">
      <c r="A5525" t="s">
        <v>723</v>
      </c>
      <c r="B5525" t="s">
        <v>900</v>
      </c>
      <c r="C5525">
        <v>841931</v>
      </c>
      <c r="D5525" t="s">
        <v>901</v>
      </c>
      <c r="E5525" t="s">
        <v>670</v>
      </c>
      <c r="F5525" t="s">
        <v>670</v>
      </c>
      <c r="G5525" t="str">
        <f t="shared" si="172"/>
        <v>Luxembourg to EU27</v>
      </c>
      <c r="H5525">
        <v>2017</v>
      </c>
      <c r="I5525" t="s">
        <v>724</v>
      </c>
      <c r="J5525">
        <v>6</v>
      </c>
      <c r="K5525">
        <v>3.8580000000000001</v>
      </c>
      <c r="L5525" s="1">
        <f t="shared" si="173"/>
        <v>3.8579999999999999E-3</v>
      </c>
    </row>
    <row r="5526" spans="1:12" ht="14.45">
      <c r="A5526" t="s">
        <v>723</v>
      </c>
      <c r="B5526" t="s">
        <v>900</v>
      </c>
      <c r="C5526">
        <v>841940</v>
      </c>
      <c r="D5526" t="s">
        <v>901</v>
      </c>
      <c r="E5526" t="s">
        <v>147</v>
      </c>
      <c r="F5526" t="s">
        <v>292</v>
      </c>
      <c r="G5526" t="str">
        <f t="shared" si="172"/>
        <v>Luxembourg to World</v>
      </c>
      <c r="H5526">
        <v>2012</v>
      </c>
      <c r="I5526" t="s">
        <v>724</v>
      </c>
      <c r="J5526">
        <v>6</v>
      </c>
      <c r="K5526">
        <v>8.6509999999999998</v>
      </c>
      <c r="L5526" s="1">
        <f t="shared" si="173"/>
        <v>8.650999999999999E-3</v>
      </c>
    </row>
    <row r="5527" spans="1:12" ht="14.45">
      <c r="A5527" t="s">
        <v>723</v>
      </c>
      <c r="B5527" t="s">
        <v>900</v>
      </c>
      <c r="C5527">
        <v>841940</v>
      </c>
      <c r="D5527" t="s">
        <v>901</v>
      </c>
      <c r="E5527" t="s">
        <v>147</v>
      </c>
      <c r="F5527" t="s">
        <v>292</v>
      </c>
      <c r="G5527" t="str">
        <f t="shared" si="172"/>
        <v>Luxembourg to World</v>
      </c>
      <c r="H5527">
        <v>2014</v>
      </c>
      <c r="I5527" t="s">
        <v>724</v>
      </c>
      <c r="J5527">
        <v>6</v>
      </c>
      <c r="K5527">
        <v>1.879</v>
      </c>
      <c r="L5527" s="1">
        <f t="shared" si="173"/>
        <v>1.879E-3</v>
      </c>
    </row>
    <row r="5528" spans="1:12" ht="14.45">
      <c r="A5528" t="s">
        <v>723</v>
      </c>
      <c r="B5528" t="s">
        <v>900</v>
      </c>
      <c r="C5528">
        <v>841940</v>
      </c>
      <c r="D5528" t="s">
        <v>901</v>
      </c>
      <c r="E5528" t="s">
        <v>147</v>
      </c>
      <c r="F5528" t="s">
        <v>292</v>
      </c>
      <c r="G5528" t="str">
        <f t="shared" si="172"/>
        <v>Luxembourg to World</v>
      </c>
      <c r="H5528">
        <v>2015</v>
      </c>
      <c r="I5528" t="s">
        <v>724</v>
      </c>
      <c r="J5528">
        <v>6</v>
      </c>
      <c r="K5528">
        <v>1.5720000000000001</v>
      </c>
      <c r="L5528" s="1">
        <f t="shared" si="173"/>
        <v>1.572E-3</v>
      </c>
    </row>
    <row r="5529" spans="1:12" ht="14.45">
      <c r="A5529" t="s">
        <v>723</v>
      </c>
      <c r="B5529" t="s">
        <v>900</v>
      </c>
      <c r="C5529">
        <v>841940</v>
      </c>
      <c r="D5529" t="s">
        <v>901</v>
      </c>
      <c r="E5529" t="s">
        <v>147</v>
      </c>
      <c r="F5529" t="s">
        <v>292</v>
      </c>
      <c r="G5529" t="str">
        <f t="shared" si="172"/>
        <v>Luxembourg to World</v>
      </c>
      <c r="H5529">
        <v>2016</v>
      </c>
      <c r="I5529" t="s">
        <v>724</v>
      </c>
      <c r="J5529">
        <v>6</v>
      </c>
      <c r="K5529">
        <v>2.1520000000000001</v>
      </c>
      <c r="L5529" s="1">
        <f t="shared" si="173"/>
        <v>2.1520000000000003E-3</v>
      </c>
    </row>
    <row r="5530" spans="1:12" ht="14.45">
      <c r="A5530" t="s">
        <v>723</v>
      </c>
      <c r="B5530" t="s">
        <v>900</v>
      </c>
      <c r="C5530">
        <v>841940</v>
      </c>
      <c r="D5530" t="s">
        <v>901</v>
      </c>
      <c r="E5530" t="s">
        <v>147</v>
      </c>
      <c r="F5530" t="s">
        <v>292</v>
      </c>
      <c r="G5530" t="str">
        <f t="shared" si="172"/>
        <v>Luxembourg to World</v>
      </c>
      <c r="H5530">
        <v>2017</v>
      </c>
      <c r="I5530" t="s">
        <v>724</v>
      </c>
      <c r="J5530">
        <v>6</v>
      </c>
      <c r="K5530">
        <v>12.894</v>
      </c>
      <c r="L5530" s="1">
        <f t="shared" si="173"/>
        <v>1.2894000000000001E-2</v>
      </c>
    </row>
    <row r="5531" spans="1:12" ht="14.45">
      <c r="A5531" t="s">
        <v>723</v>
      </c>
      <c r="B5531" t="s">
        <v>900</v>
      </c>
      <c r="C5531">
        <v>841940</v>
      </c>
      <c r="D5531" t="s">
        <v>901</v>
      </c>
      <c r="E5531" t="s">
        <v>670</v>
      </c>
      <c r="F5531" t="s">
        <v>670</v>
      </c>
      <c r="G5531" t="str">
        <f t="shared" si="172"/>
        <v>Luxembourg to EU27</v>
      </c>
      <c r="H5531">
        <v>2012</v>
      </c>
      <c r="I5531" t="s">
        <v>724</v>
      </c>
      <c r="J5531">
        <v>6</v>
      </c>
      <c r="K5531">
        <v>8.6509999999999998</v>
      </c>
      <c r="L5531" s="1">
        <f t="shared" si="173"/>
        <v>8.650999999999999E-3</v>
      </c>
    </row>
    <row r="5532" spans="1:12" ht="14.45">
      <c r="A5532" t="s">
        <v>723</v>
      </c>
      <c r="B5532" t="s">
        <v>900</v>
      </c>
      <c r="C5532">
        <v>841940</v>
      </c>
      <c r="D5532" t="s">
        <v>901</v>
      </c>
      <c r="E5532" t="s">
        <v>670</v>
      </c>
      <c r="F5532" t="s">
        <v>670</v>
      </c>
      <c r="G5532" t="str">
        <f t="shared" si="172"/>
        <v>Luxembourg to EU27</v>
      </c>
      <c r="H5532">
        <v>2017</v>
      </c>
      <c r="I5532" t="s">
        <v>724</v>
      </c>
      <c r="J5532">
        <v>6</v>
      </c>
      <c r="K5532">
        <v>12.894</v>
      </c>
      <c r="L5532" s="1">
        <f t="shared" si="173"/>
        <v>1.2894000000000001E-2</v>
      </c>
    </row>
    <row r="5533" spans="1:12" ht="14.45">
      <c r="A5533" t="s">
        <v>723</v>
      </c>
      <c r="B5533" t="s">
        <v>900</v>
      </c>
      <c r="C5533">
        <v>842129</v>
      </c>
      <c r="D5533" t="s">
        <v>901</v>
      </c>
      <c r="E5533" t="s">
        <v>147</v>
      </c>
      <c r="F5533" t="s">
        <v>292</v>
      </c>
      <c r="G5533" t="str">
        <f t="shared" si="172"/>
        <v>Luxembourg to World</v>
      </c>
      <c r="H5533">
        <v>2012</v>
      </c>
      <c r="I5533" t="s">
        <v>724</v>
      </c>
      <c r="J5533">
        <v>6</v>
      </c>
      <c r="K5533">
        <v>434.25400000000002</v>
      </c>
      <c r="L5533" s="1">
        <f t="shared" si="173"/>
        <v>0.43425400000000003</v>
      </c>
    </row>
    <row r="5534" spans="1:12" ht="14.45">
      <c r="A5534" t="s">
        <v>723</v>
      </c>
      <c r="B5534" t="s">
        <v>900</v>
      </c>
      <c r="C5534">
        <v>842129</v>
      </c>
      <c r="D5534" t="s">
        <v>901</v>
      </c>
      <c r="E5534" t="s">
        <v>147</v>
      </c>
      <c r="F5534" t="s">
        <v>292</v>
      </c>
      <c r="G5534" t="str">
        <f t="shared" si="172"/>
        <v>Luxembourg to World</v>
      </c>
      <c r="H5534">
        <v>2013</v>
      </c>
      <c r="I5534" t="s">
        <v>724</v>
      </c>
      <c r="J5534">
        <v>6</v>
      </c>
      <c r="K5534">
        <v>441.71600000000001</v>
      </c>
      <c r="L5534" s="1">
        <f t="shared" si="173"/>
        <v>0.441716</v>
      </c>
    </row>
    <row r="5535" spans="1:12" ht="14.45">
      <c r="A5535" t="s">
        <v>723</v>
      </c>
      <c r="B5535" t="s">
        <v>900</v>
      </c>
      <c r="C5535">
        <v>842129</v>
      </c>
      <c r="D5535" t="s">
        <v>901</v>
      </c>
      <c r="E5535" t="s">
        <v>147</v>
      </c>
      <c r="F5535" t="s">
        <v>292</v>
      </c>
      <c r="G5535" t="str">
        <f t="shared" si="172"/>
        <v>Luxembourg to World</v>
      </c>
      <c r="H5535">
        <v>2014</v>
      </c>
      <c r="I5535" t="s">
        <v>724</v>
      </c>
      <c r="J5535">
        <v>6</v>
      </c>
      <c r="K5535">
        <v>382.37700000000001</v>
      </c>
      <c r="L5535" s="1">
        <f t="shared" si="173"/>
        <v>0.38237700000000002</v>
      </c>
    </row>
    <row r="5536" spans="1:12" ht="14.45">
      <c r="A5536" t="s">
        <v>723</v>
      </c>
      <c r="B5536" t="s">
        <v>900</v>
      </c>
      <c r="C5536">
        <v>842129</v>
      </c>
      <c r="D5536" t="s">
        <v>901</v>
      </c>
      <c r="E5536" t="s">
        <v>147</v>
      </c>
      <c r="F5536" t="s">
        <v>292</v>
      </c>
      <c r="G5536" t="str">
        <f t="shared" si="172"/>
        <v>Luxembourg to World</v>
      </c>
      <c r="H5536">
        <v>2015</v>
      </c>
      <c r="I5536" t="s">
        <v>724</v>
      </c>
      <c r="J5536">
        <v>6</v>
      </c>
      <c r="K5536">
        <v>466.50200000000001</v>
      </c>
      <c r="L5536" s="1">
        <f t="shared" si="173"/>
        <v>0.46650200000000003</v>
      </c>
    </row>
    <row r="5537" spans="1:12" ht="14.45">
      <c r="A5537" t="s">
        <v>723</v>
      </c>
      <c r="B5537" t="s">
        <v>900</v>
      </c>
      <c r="C5537">
        <v>842129</v>
      </c>
      <c r="D5537" t="s">
        <v>901</v>
      </c>
      <c r="E5537" t="s">
        <v>147</v>
      </c>
      <c r="F5537" t="s">
        <v>292</v>
      </c>
      <c r="G5537" t="str">
        <f t="shared" si="172"/>
        <v>Luxembourg to World</v>
      </c>
      <c r="H5537">
        <v>2016</v>
      </c>
      <c r="I5537" t="s">
        <v>724</v>
      </c>
      <c r="J5537">
        <v>6</v>
      </c>
      <c r="K5537">
        <v>426.43900000000002</v>
      </c>
      <c r="L5537" s="1">
        <f t="shared" si="173"/>
        <v>0.42643900000000001</v>
      </c>
    </row>
    <row r="5538" spans="1:12" ht="14.45">
      <c r="A5538" t="s">
        <v>723</v>
      </c>
      <c r="B5538" t="s">
        <v>900</v>
      </c>
      <c r="C5538">
        <v>842129</v>
      </c>
      <c r="D5538" t="s">
        <v>901</v>
      </c>
      <c r="E5538" t="s">
        <v>147</v>
      </c>
      <c r="F5538" t="s">
        <v>292</v>
      </c>
      <c r="G5538" t="str">
        <f t="shared" si="172"/>
        <v>Luxembourg to World</v>
      </c>
      <c r="H5538">
        <v>2017</v>
      </c>
      <c r="I5538" t="s">
        <v>724</v>
      </c>
      <c r="J5538">
        <v>6</v>
      </c>
      <c r="K5538">
        <v>382.97500000000002</v>
      </c>
      <c r="L5538" s="1">
        <f t="shared" si="173"/>
        <v>0.38297500000000001</v>
      </c>
    </row>
    <row r="5539" spans="1:12" ht="14.45">
      <c r="A5539" t="s">
        <v>723</v>
      </c>
      <c r="B5539" t="s">
        <v>900</v>
      </c>
      <c r="C5539">
        <v>842129</v>
      </c>
      <c r="D5539" t="s">
        <v>901</v>
      </c>
      <c r="E5539" t="s">
        <v>670</v>
      </c>
      <c r="F5539" t="s">
        <v>670</v>
      </c>
      <c r="G5539" t="str">
        <f t="shared" si="172"/>
        <v>Luxembourg to EU27</v>
      </c>
      <c r="H5539">
        <v>2012</v>
      </c>
      <c r="I5539" t="s">
        <v>724</v>
      </c>
      <c r="J5539">
        <v>6</v>
      </c>
      <c r="K5539">
        <v>266.32400000000001</v>
      </c>
      <c r="L5539" s="1">
        <f t="shared" si="173"/>
        <v>0.26632400000000001</v>
      </c>
    </row>
    <row r="5540" spans="1:12" ht="14.45">
      <c r="A5540" t="s">
        <v>723</v>
      </c>
      <c r="B5540" t="s">
        <v>900</v>
      </c>
      <c r="C5540">
        <v>842129</v>
      </c>
      <c r="D5540" t="s">
        <v>901</v>
      </c>
      <c r="E5540" t="s">
        <v>670</v>
      </c>
      <c r="F5540" t="s">
        <v>670</v>
      </c>
      <c r="G5540" t="str">
        <f t="shared" si="172"/>
        <v>Luxembourg to EU27</v>
      </c>
      <c r="H5540">
        <v>2013</v>
      </c>
      <c r="I5540" t="s">
        <v>724</v>
      </c>
      <c r="J5540">
        <v>6</v>
      </c>
      <c r="K5540">
        <v>249.83</v>
      </c>
      <c r="L5540" s="1">
        <f t="shared" si="173"/>
        <v>0.24983000000000002</v>
      </c>
    </row>
    <row r="5541" spans="1:12" ht="14.45">
      <c r="A5541" t="s">
        <v>723</v>
      </c>
      <c r="B5541" t="s">
        <v>900</v>
      </c>
      <c r="C5541">
        <v>842129</v>
      </c>
      <c r="D5541" t="s">
        <v>901</v>
      </c>
      <c r="E5541" t="s">
        <v>670</v>
      </c>
      <c r="F5541" t="s">
        <v>670</v>
      </c>
      <c r="G5541" t="str">
        <f t="shared" si="172"/>
        <v>Luxembourg to EU27</v>
      </c>
      <c r="H5541">
        <v>2014</v>
      </c>
      <c r="I5541" t="s">
        <v>724</v>
      </c>
      <c r="J5541">
        <v>6</v>
      </c>
      <c r="K5541">
        <v>158.19</v>
      </c>
      <c r="L5541" s="1">
        <f t="shared" si="173"/>
        <v>0.15819</v>
      </c>
    </row>
    <row r="5542" spans="1:12" ht="14.45">
      <c r="A5542" t="s">
        <v>723</v>
      </c>
      <c r="B5542" t="s">
        <v>900</v>
      </c>
      <c r="C5542">
        <v>842129</v>
      </c>
      <c r="D5542" t="s">
        <v>901</v>
      </c>
      <c r="E5542" t="s">
        <v>670</v>
      </c>
      <c r="F5542" t="s">
        <v>670</v>
      </c>
      <c r="G5542" t="str">
        <f t="shared" si="172"/>
        <v>Luxembourg to EU27</v>
      </c>
      <c r="H5542">
        <v>2015</v>
      </c>
      <c r="I5542" t="s">
        <v>724</v>
      </c>
      <c r="J5542">
        <v>6</v>
      </c>
      <c r="K5542">
        <v>121.63500000000001</v>
      </c>
      <c r="L5542" s="1">
        <f t="shared" si="173"/>
        <v>0.12163500000000001</v>
      </c>
    </row>
    <row r="5543" spans="1:12" ht="14.45">
      <c r="A5543" t="s">
        <v>723</v>
      </c>
      <c r="B5543" t="s">
        <v>900</v>
      </c>
      <c r="C5543">
        <v>842129</v>
      </c>
      <c r="D5543" t="s">
        <v>901</v>
      </c>
      <c r="E5543" t="s">
        <v>670</v>
      </c>
      <c r="F5543" t="s">
        <v>670</v>
      </c>
      <c r="G5543" t="str">
        <f t="shared" si="172"/>
        <v>Luxembourg to EU27</v>
      </c>
      <c r="H5543">
        <v>2016</v>
      </c>
      <c r="I5543" t="s">
        <v>724</v>
      </c>
      <c r="J5543">
        <v>6</v>
      </c>
      <c r="K5543">
        <v>171.33199999999999</v>
      </c>
      <c r="L5543" s="1">
        <f t="shared" si="173"/>
        <v>0.17133199999999998</v>
      </c>
    </row>
    <row r="5544" spans="1:12" ht="14.45">
      <c r="A5544" t="s">
        <v>723</v>
      </c>
      <c r="B5544" t="s">
        <v>900</v>
      </c>
      <c r="C5544">
        <v>842129</v>
      </c>
      <c r="D5544" t="s">
        <v>901</v>
      </c>
      <c r="E5544" t="s">
        <v>670</v>
      </c>
      <c r="F5544" t="s">
        <v>670</v>
      </c>
      <c r="G5544" t="str">
        <f t="shared" si="172"/>
        <v>Luxembourg to EU27</v>
      </c>
      <c r="H5544">
        <v>2017</v>
      </c>
      <c r="I5544" t="s">
        <v>724</v>
      </c>
      <c r="J5544">
        <v>6</v>
      </c>
      <c r="K5544">
        <v>199.28700000000001</v>
      </c>
      <c r="L5544" s="1">
        <f t="shared" si="173"/>
        <v>0.19928700000000002</v>
      </c>
    </row>
    <row r="5545" spans="1:12" ht="14.45">
      <c r="A5545" t="s">
        <v>723</v>
      </c>
      <c r="B5545" t="s">
        <v>900</v>
      </c>
      <c r="C5545">
        <v>842139</v>
      </c>
      <c r="D5545" t="s">
        <v>901</v>
      </c>
      <c r="E5545" t="s">
        <v>147</v>
      </c>
      <c r="F5545" t="s">
        <v>292</v>
      </c>
      <c r="G5545" t="str">
        <f t="shared" si="172"/>
        <v>Luxembourg to World</v>
      </c>
      <c r="H5545">
        <v>2012</v>
      </c>
      <c r="I5545" t="s">
        <v>724</v>
      </c>
      <c r="J5545">
        <v>6</v>
      </c>
      <c r="K5545">
        <v>2130.933</v>
      </c>
      <c r="L5545" s="1">
        <f t="shared" si="173"/>
        <v>2.1309330000000002</v>
      </c>
    </row>
    <row r="5546" spans="1:12" ht="14.45">
      <c r="A5546" t="s">
        <v>723</v>
      </c>
      <c r="B5546" t="s">
        <v>900</v>
      </c>
      <c r="C5546">
        <v>842139</v>
      </c>
      <c r="D5546" t="s">
        <v>901</v>
      </c>
      <c r="E5546" t="s">
        <v>147</v>
      </c>
      <c r="F5546" t="s">
        <v>292</v>
      </c>
      <c r="G5546" t="str">
        <f t="shared" si="172"/>
        <v>Luxembourg to World</v>
      </c>
      <c r="H5546">
        <v>2013</v>
      </c>
      <c r="I5546" t="s">
        <v>724</v>
      </c>
      <c r="J5546">
        <v>6</v>
      </c>
      <c r="K5546">
        <v>5892.0259999999998</v>
      </c>
      <c r="L5546" s="1">
        <f t="shared" si="173"/>
        <v>5.8920259999999995</v>
      </c>
    </row>
    <row r="5547" spans="1:12" ht="14.45">
      <c r="A5547" t="s">
        <v>723</v>
      </c>
      <c r="B5547" t="s">
        <v>900</v>
      </c>
      <c r="C5547">
        <v>842139</v>
      </c>
      <c r="D5547" t="s">
        <v>901</v>
      </c>
      <c r="E5547" t="s">
        <v>147</v>
      </c>
      <c r="F5547" t="s">
        <v>292</v>
      </c>
      <c r="G5547" t="str">
        <f t="shared" si="172"/>
        <v>Luxembourg to World</v>
      </c>
      <c r="H5547">
        <v>2014</v>
      </c>
      <c r="I5547" t="s">
        <v>724</v>
      </c>
      <c r="J5547">
        <v>6</v>
      </c>
      <c r="K5547">
        <v>966.904</v>
      </c>
      <c r="L5547" s="1">
        <f t="shared" si="173"/>
        <v>0.96690399999999999</v>
      </c>
    </row>
    <row r="5548" spans="1:12" ht="14.45">
      <c r="A5548" t="s">
        <v>723</v>
      </c>
      <c r="B5548" t="s">
        <v>900</v>
      </c>
      <c r="C5548">
        <v>842139</v>
      </c>
      <c r="D5548" t="s">
        <v>901</v>
      </c>
      <c r="E5548" t="s">
        <v>147</v>
      </c>
      <c r="F5548" t="s">
        <v>292</v>
      </c>
      <c r="G5548" t="str">
        <f t="shared" si="172"/>
        <v>Luxembourg to World</v>
      </c>
      <c r="H5548">
        <v>2015</v>
      </c>
      <c r="I5548" t="s">
        <v>724</v>
      </c>
      <c r="J5548">
        <v>6</v>
      </c>
      <c r="K5548">
        <v>967.53800000000001</v>
      </c>
      <c r="L5548" s="1">
        <f t="shared" si="173"/>
        <v>0.96753800000000001</v>
      </c>
    </row>
    <row r="5549" spans="1:12" ht="14.45">
      <c r="A5549" t="s">
        <v>723</v>
      </c>
      <c r="B5549" t="s">
        <v>900</v>
      </c>
      <c r="C5549">
        <v>842139</v>
      </c>
      <c r="D5549" t="s">
        <v>901</v>
      </c>
      <c r="E5549" t="s">
        <v>147</v>
      </c>
      <c r="F5549" t="s">
        <v>292</v>
      </c>
      <c r="G5549" t="str">
        <f t="shared" si="172"/>
        <v>Luxembourg to World</v>
      </c>
      <c r="H5549">
        <v>2016</v>
      </c>
      <c r="I5549" t="s">
        <v>724</v>
      </c>
      <c r="J5549">
        <v>6</v>
      </c>
      <c r="K5549">
        <v>1508.903</v>
      </c>
      <c r="L5549" s="1">
        <f t="shared" si="173"/>
        <v>1.5089030000000001</v>
      </c>
    </row>
    <row r="5550" spans="1:12" ht="14.45">
      <c r="A5550" t="s">
        <v>723</v>
      </c>
      <c r="B5550" t="s">
        <v>900</v>
      </c>
      <c r="C5550">
        <v>842139</v>
      </c>
      <c r="D5550" t="s">
        <v>901</v>
      </c>
      <c r="E5550" t="s">
        <v>147</v>
      </c>
      <c r="F5550" t="s">
        <v>292</v>
      </c>
      <c r="G5550" t="str">
        <f t="shared" si="172"/>
        <v>Luxembourg to World</v>
      </c>
      <c r="H5550">
        <v>2017</v>
      </c>
      <c r="I5550" t="s">
        <v>724</v>
      </c>
      <c r="J5550">
        <v>6</v>
      </c>
      <c r="K5550">
        <v>2431.4450000000002</v>
      </c>
      <c r="L5550" s="1">
        <f t="shared" si="173"/>
        <v>2.4314450000000001</v>
      </c>
    </row>
    <row r="5551" spans="1:12" ht="14.45">
      <c r="A5551" t="s">
        <v>723</v>
      </c>
      <c r="B5551" t="s">
        <v>900</v>
      </c>
      <c r="C5551">
        <v>842139</v>
      </c>
      <c r="D5551" t="s">
        <v>901</v>
      </c>
      <c r="E5551" t="s">
        <v>670</v>
      </c>
      <c r="F5551" t="s">
        <v>670</v>
      </c>
      <c r="G5551" t="str">
        <f t="shared" si="172"/>
        <v>Luxembourg to EU27</v>
      </c>
      <c r="H5551">
        <v>2012</v>
      </c>
      <c r="I5551" t="s">
        <v>724</v>
      </c>
      <c r="J5551">
        <v>6</v>
      </c>
      <c r="K5551">
        <v>1872.5540000000001</v>
      </c>
      <c r="L5551" s="1">
        <f t="shared" si="173"/>
        <v>1.8725540000000001</v>
      </c>
    </row>
    <row r="5552" spans="1:12" ht="14.45">
      <c r="A5552" t="s">
        <v>723</v>
      </c>
      <c r="B5552" t="s">
        <v>900</v>
      </c>
      <c r="C5552">
        <v>842139</v>
      </c>
      <c r="D5552" t="s">
        <v>901</v>
      </c>
      <c r="E5552" t="s">
        <v>670</v>
      </c>
      <c r="F5552" t="s">
        <v>670</v>
      </c>
      <c r="G5552" t="str">
        <f t="shared" si="172"/>
        <v>Luxembourg to EU27</v>
      </c>
      <c r="H5552">
        <v>2013</v>
      </c>
      <c r="I5552" t="s">
        <v>724</v>
      </c>
      <c r="J5552">
        <v>6</v>
      </c>
      <c r="K5552">
        <v>5742.6580000000004</v>
      </c>
      <c r="L5552" s="1">
        <f t="shared" si="173"/>
        <v>5.7426580000000005</v>
      </c>
    </row>
    <row r="5553" spans="1:12" ht="14.45">
      <c r="A5553" t="s">
        <v>723</v>
      </c>
      <c r="B5553" t="s">
        <v>900</v>
      </c>
      <c r="C5553">
        <v>842139</v>
      </c>
      <c r="D5553" t="s">
        <v>901</v>
      </c>
      <c r="E5553" t="s">
        <v>670</v>
      </c>
      <c r="F5553" t="s">
        <v>670</v>
      </c>
      <c r="G5553" t="str">
        <f t="shared" si="172"/>
        <v>Luxembourg to EU27</v>
      </c>
      <c r="H5553">
        <v>2014</v>
      </c>
      <c r="I5553" t="s">
        <v>724</v>
      </c>
      <c r="J5553">
        <v>6</v>
      </c>
      <c r="K5553">
        <v>893.952</v>
      </c>
      <c r="L5553" s="1">
        <f t="shared" si="173"/>
        <v>0.89395199999999997</v>
      </c>
    </row>
    <row r="5554" spans="1:12" ht="14.45">
      <c r="A5554" t="s">
        <v>723</v>
      </c>
      <c r="B5554" t="s">
        <v>900</v>
      </c>
      <c r="C5554">
        <v>842139</v>
      </c>
      <c r="D5554" t="s">
        <v>901</v>
      </c>
      <c r="E5554" t="s">
        <v>670</v>
      </c>
      <c r="F5554" t="s">
        <v>670</v>
      </c>
      <c r="G5554" t="str">
        <f t="shared" si="172"/>
        <v>Luxembourg to EU27</v>
      </c>
      <c r="H5554">
        <v>2015</v>
      </c>
      <c r="I5554" t="s">
        <v>724</v>
      </c>
      <c r="J5554">
        <v>6</v>
      </c>
      <c r="K5554">
        <v>640.48699999999997</v>
      </c>
      <c r="L5554" s="1">
        <f t="shared" si="173"/>
        <v>0.64048699999999992</v>
      </c>
    </row>
    <row r="5555" spans="1:12" ht="14.45">
      <c r="A5555" t="s">
        <v>723</v>
      </c>
      <c r="B5555" t="s">
        <v>900</v>
      </c>
      <c r="C5555">
        <v>842139</v>
      </c>
      <c r="D5555" t="s">
        <v>901</v>
      </c>
      <c r="E5555" t="s">
        <v>670</v>
      </c>
      <c r="F5555" t="s">
        <v>670</v>
      </c>
      <c r="G5555" t="str">
        <f t="shared" si="172"/>
        <v>Luxembourg to EU27</v>
      </c>
      <c r="H5555">
        <v>2016</v>
      </c>
      <c r="I5555" t="s">
        <v>724</v>
      </c>
      <c r="J5555">
        <v>6</v>
      </c>
      <c r="K5555">
        <v>1111.0329999999999</v>
      </c>
      <c r="L5555" s="1">
        <f t="shared" si="173"/>
        <v>1.1110329999999999</v>
      </c>
    </row>
    <row r="5556" spans="1:12" ht="14.45">
      <c r="A5556" t="s">
        <v>723</v>
      </c>
      <c r="B5556" t="s">
        <v>900</v>
      </c>
      <c r="C5556">
        <v>842139</v>
      </c>
      <c r="D5556" t="s">
        <v>901</v>
      </c>
      <c r="E5556" t="s">
        <v>670</v>
      </c>
      <c r="F5556" t="s">
        <v>670</v>
      </c>
      <c r="G5556" t="str">
        <f t="shared" si="172"/>
        <v>Luxembourg to EU27</v>
      </c>
      <c r="H5556">
        <v>2017</v>
      </c>
      <c r="I5556" t="s">
        <v>724</v>
      </c>
      <c r="J5556">
        <v>6</v>
      </c>
      <c r="K5556">
        <v>2004.838</v>
      </c>
      <c r="L5556" s="1">
        <f t="shared" si="173"/>
        <v>2.0048379999999999</v>
      </c>
    </row>
    <row r="5557" spans="1:12" ht="14.45">
      <c r="A5557" t="s">
        <v>723</v>
      </c>
      <c r="B5557" t="s">
        <v>900</v>
      </c>
      <c r="C5557">
        <v>847989</v>
      </c>
      <c r="D5557" t="s">
        <v>901</v>
      </c>
      <c r="E5557" t="s">
        <v>147</v>
      </c>
      <c r="F5557" t="s">
        <v>292</v>
      </c>
      <c r="G5557" t="str">
        <f t="shared" si="172"/>
        <v>Luxembourg to World</v>
      </c>
      <c r="H5557">
        <v>2012</v>
      </c>
      <c r="I5557" t="s">
        <v>724</v>
      </c>
      <c r="J5557">
        <v>6</v>
      </c>
      <c r="K5557">
        <v>4934.1350000000002</v>
      </c>
      <c r="L5557" s="1">
        <f t="shared" si="173"/>
        <v>4.9341350000000004</v>
      </c>
    </row>
    <row r="5558" spans="1:12" ht="14.45">
      <c r="A5558" t="s">
        <v>723</v>
      </c>
      <c r="B5558" t="s">
        <v>900</v>
      </c>
      <c r="C5558">
        <v>847989</v>
      </c>
      <c r="D5558" t="s">
        <v>901</v>
      </c>
      <c r="E5558" t="s">
        <v>147</v>
      </c>
      <c r="F5558" t="s">
        <v>292</v>
      </c>
      <c r="G5558" t="str">
        <f t="shared" si="172"/>
        <v>Luxembourg to World</v>
      </c>
      <c r="H5558">
        <v>2013</v>
      </c>
      <c r="I5558" t="s">
        <v>724</v>
      </c>
      <c r="J5558">
        <v>6</v>
      </c>
      <c r="K5558">
        <v>3829.1950000000002</v>
      </c>
      <c r="L5558" s="1">
        <f t="shared" si="173"/>
        <v>3.8291950000000003</v>
      </c>
    </row>
    <row r="5559" spans="1:12" ht="14.45">
      <c r="A5559" t="s">
        <v>723</v>
      </c>
      <c r="B5559" t="s">
        <v>900</v>
      </c>
      <c r="C5559">
        <v>847989</v>
      </c>
      <c r="D5559" t="s">
        <v>901</v>
      </c>
      <c r="E5559" t="s">
        <v>147</v>
      </c>
      <c r="F5559" t="s">
        <v>292</v>
      </c>
      <c r="G5559" t="str">
        <f t="shared" si="172"/>
        <v>Luxembourg to World</v>
      </c>
      <c r="H5559">
        <v>2014</v>
      </c>
      <c r="I5559" t="s">
        <v>724</v>
      </c>
      <c r="J5559">
        <v>6</v>
      </c>
      <c r="K5559">
        <v>14387.271000000001</v>
      </c>
      <c r="L5559" s="1">
        <f t="shared" si="173"/>
        <v>14.387271</v>
      </c>
    </row>
    <row r="5560" spans="1:12" ht="14.45">
      <c r="A5560" t="s">
        <v>723</v>
      </c>
      <c r="B5560" t="s">
        <v>900</v>
      </c>
      <c r="C5560">
        <v>847989</v>
      </c>
      <c r="D5560" t="s">
        <v>901</v>
      </c>
      <c r="E5560" t="s">
        <v>147</v>
      </c>
      <c r="F5560" t="s">
        <v>292</v>
      </c>
      <c r="G5560" t="str">
        <f t="shared" si="172"/>
        <v>Luxembourg to World</v>
      </c>
      <c r="H5560">
        <v>2015</v>
      </c>
      <c r="I5560" t="s">
        <v>724</v>
      </c>
      <c r="J5560">
        <v>6</v>
      </c>
      <c r="K5560">
        <v>10344.415000000001</v>
      </c>
      <c r="L5560" s="1">
        <f t="shared" si="173"/>
        <v>10.344415000000001</v>
      </c>
    </row>
    <row r="5561" spans="1:12" ht="14.45">
      <c r="A5561" t="s">
        <v>723</v>
      </c>
      <c r="B5561" t="s">
        <v>900</v>
      </c>
      <c r="C5561">
        <v>847989</v>
      </c>
      <c r="D5561" t="s">
        <v>901</v>
      </c>
      <c r="E5561" t="s">
        <v>147</v>
      </c>
      <c r="F5561" t="s">
        <v>292</v>
      </c>
      <c r="G5561" t="str">
        <f t="shared" si="172"/>
        <v>Luxembourg to World</v>
      </c>
      <c r="H5561">
        <v>2016</v>
      </c>
      <c r="I5561" t="s">
        <v>724</v>
      </c>
      <c r="J5561">
        <v>6</v>
      </c>
      <c r="K5561">
        <v>9747.8539999999994</v>
      </c>
      <c r="L5561" s="1">
        <f t="shared" si="173"/>
        <v>9.7478540000000002</v>
      </c>
    </row>
    <row r="5562" spans="1:12" ht="14.45">
      <c r="A5562" t="s">
        <v>723</v>
      </c>
      <c r="B5562" t="s">
        <v>900</v>
      </c>
      <c r="C5562">
        <v>847989</v>
      </c>
      <c r="D5562" t="s">
        <v>901</v>
      </c>
      <c r="E5562" t="s">
        <v>147</v>
      </c>
      <c r="F5562" t="s">
        <v>292</v>
      </c>
      <c r="G5562" t="str">
        <f t="shared" si="172"/>
        <v>Luxembourg to World</v>
      </c>
      <c r="H5562">
        <v>2017</v>
      </c>
      <c r="I5562" t="s">
        <v>724</v>
      </c>
      <c r="J5562">
        <v>6</v>
      </c>
      <c r="K5562">
        <v>18246.125</v>
      </c>
      <c r="L5562" s="1">
        <f t="shared" si="173"/>
        <v>18.246124999999999</v>
      </c>
    </row>
    <row r="5563" spans="1:12" ht="14.45">
      <c r="A5563" t="s">
        <v>723</v>
      </c>
      <c r="B5563" t="s">
        <v>900</v>
      </c>
      <c r="C5563">
        <v>847989</v>
      </c>
      <c r="D5563" t="s">
        <v>901</v>
      </c>
      <c r="E5563" t="s">
        <v>670</v>
      </c>
      <c r="F5563" t="s">
        <v>670</v>
      </c>
      <c r="G5563" t="str">
        <f t="shared" si="172"/>
        <v>Luxembourg to EU27</v>
      </c>
      <c r="H5563">
        <v>2012</v>
      </c>
      <c r="I5563" t="s">
        <v>724</v>
      </c>
      <c r="J5563">
        <v>6</v>
      </c>
      <c r="K5563">
        <v>3298.53</v>
      </c>
      <c r="L5563" s="1">
        <f t="shared" si="173"/>
        <v>3.2985300000000004</v>
      </c>
    </row>
    <row r="5564" spans="1:12" ht="14.45">
      <c r="A5564" t="s">
        <v>723</v>
      </c>
      <c r="B5564" t="s">
        <v>900</v>
      </c>
      <c r="C5564">
        <v>847989</v>
      </c>
      <c r="D5564" t="s">
        <v>901</v>
      </c>
      <c r="E5564" t="s">
        <v>670</v>
      </c>
      <c r="F5564" t="s">
        <v>670</v>
      </c>
      <c r="G5564" t="str">
        <f t="shared" si="172"/>
        <v>Luxembourg to EU27</v>
      </c>
      <c r="H5564">
        <v>2013</v>
      </c>
      <c r="I5564" t="s">
        <v>724</v>
      </c>
      <c r="J5564">
        <v>6</v>
      </c>
      <c r="K5564">
        <v>2109.2089999999998</v>
      </c>
      <c r="L5564" s="1">
        <f t="shared" si="173"/>
        <v>2.1092089999999999</v>
      </c>
    </row>
    <row r="5565" spans="1:12" ht="14.45">
      <c r="A5565" t="s">
        <v>723</v>
      </c>
      <c r="B5565" t="s">
        <v>900</v>
      </c>
      <c r="C5565">
        <v>847989</v>
      </c>
      <c r="D5565" t="s">
        <v>901</v>
      </c>
      <c r="E5565" t="s">
        <v>670</v>
      </c>
      <c r="F5565" t="s">
        <v>670</v>
      </c>
      <c r="G5565" t="str">
        <f t="shared" si="172"/>
        <v>Luxembourg to EU27</v>
      </c>
      <c r="H5565">
        <v>2014</v>
      </c>
      <c r="I5565" t="s">
        <v>724</v>
      </c>
      <c r="J5565">
        <v>6</v>
      </c>
      <c r="K5565">
        <v>12405.739</v>
      </c>
      <c r="L5565" s="1">
        <f t="shared" si="173"/>
        <v>12.405738999999999</v>
      </c>
    </row>
    <row r="5566" spans="1:12" ht="14.45">
      <c r="A5566" t="s">
        <v>723</v>
      </c>
      <c r="B5566" t="s">
        <v>900</v>
      </c>
      <c r="C5566">
        <v>847989</v>
      </c>
      <c r="D5566" t="s">
        <v>901</v>
      </c>
      <c r="E5566" t="s">
        <v>670</v>
      </c>
      <c r="F5566" t="s">
        <v>670</v>
      </c>
      <c r="G5566" t="str">
        <f t="shared" si="172"/>
        <v>Luxembourg to EU27</v>
      </c>
      <c r="H5566">
        <v>2015</v>
      </c>
      <c r="I5566" t="s">
        <v>724</v>
      </c>
      <c r="J5566">
        <v>6</v>
      </c>
      <c r="K5566">
        <v>8653.7420000000002</v>
      </c>
      <c r="L5566" s="1">
        <f t="shared" si="173"/>
        <v>8.6537419999999994</v>
      </c>
    </row>
    <row r="5567" spans="1:12" ht="14.45">
      <c r="A5567" t="s">
        <v>723</v>
      </c>
      <c r="B5567" t="s">
        <v>900</v>
      </c>
      <c r="C5567">
        <v>847989</v>
      </c>
      <c r="D5567" t="s">
        <v>901</v>
      </c>
      <c r="E5567" t="s">
        <v>670</v>
      </c>
      <c r="F5567" t="s">
        <v>670</v>
      </c>
      <c r="G5567" t="str">
        <f t="shared" si="172"/>
        <v>Luxembourg to EU27</v>
      </c>
      <c r="H5567">
        <v>2016</v>
      </c>
      <c r="I5567" t="s">
        <v>724</v>
      </c>
      <c r="J5567">
        <v>6</v>
      </c>
      <c r="K5567">
        <v>8662.6640000000007</v>
      </c>
      <c r="L5567" s="1">
        <f t="shared" si="173"/>
        <v>8.6626640000000013</v>
      </c>
    </row>
    <row r="5568" spans="1:12" ht="14.45">
      <c r="A5568" t="s">
        <v>723</v>
      </c>
      <c r="B5568" t="s">
        <v>900</v>
      </c>
      <c r="C5568">
        <v>847989</v>
      </c>
      <c r="D5568" t="s">
        <v>901</v>
      </c>
      <c r="E5568" t="s">
        <v>670</v>
      </c>
      <c r="F5568" t="s">
        <v>670</v>
      </c>
      <c r="G5568" t="str">
        <f t="shared" si="172"/>
        <v>Luxembourg to EU27</v>
      </c>
      <c r="H5568">
        <v>2017</v>
      </c>
      <c r="I5568" t="s">
        <v>724</v>
      </c>
      <c r="J5568">
        <v>6</v>
      </c>
      <c r="K5568">
        <v>16148.477999999999</v>
      </c>
      <c r="L5568" s="1">
        <f t="shared" si="173"/>
        <v>16.148478000000001</v>
      </c>
    </row>
    <row r="5569" spans="1:12" ht="14.45">
      <c r="A5569" t="s">
        <v>723</v>
      </c>
      <c r="B5569" t="s">
        <v>902</v>
      </c>
      <c r="C5569">
        <v>730900</v>
      </c>
      <c r="D5569" t="s">
        <v>903</v>
      </c>
      <c r="E5569" t="s">
        <v>147</v>
      </c>
      <c r="F5569" t="s">
        <v>292</v>
      </c>
      <c r="G5569" t="str">
        <f t="shared" si="172"/>
        <v>Latvia to World</v>
      </c>
      <c r="H5569">
        <v>2012</v>
      </c>
      <c r="I5569" t="s">
        <v>724</v>
      </c>
      <c r="J5569">
        <v>6</v>
      </c>
      <c r="K5569">
        <v>4231.0349999999999</v>
      </c>
      <c r="L5569" s="1">
        <f t="shared" si="173"/>
        <v>4.2310349999999994</v>
      </c>
    </row>
    <row r="5570" spans="1:12" ht="14.45">
      <c r="A5570" t="s">
        <v>723</v>
      </c>
      <c r="B5570" t="s">
        <v>902</v>
      </c>
      <c r="C5570">
        <v>730900</v>
      </c>
      <c r="D5570" t="s">
        <v>903</v>
      </c>
      <c r="E5570" t="s">
        <v>147</v>
      </c>
      <c r="F5570" t="s">
        <v>292</v>
      </c>
      <c r="G5570" t="str">
        <f t="shared" si="172"/>
        <v>Latvia to World</v>
      </c>
      <c r="H5570">
        <v>2013</v>
      </c>
      <c r="I5570" t="s">
        <v>724</v>
      </c>
      <c r="J5570">
        <v>6</v>
      </c>
      <c r="K5570">
        <v>4488.5020000000004</v>
      </c>
      <c r="L5570" s="1">
        <f t="shared" si="173"/>
        <v>4.4885020000000004</v>
      </c>
    </row>
    <row r="5571" spans="1:12" ht="14.45">
      <c r="A5571" t="s">
        <v>723</v>
      </c>
      <c r="B5571" t="s">
        <v>902</v>
      </c>
      <c r="C5571">
        <v>730900</v>
      </c>
      <c r="D5571" t="s">
        <v>903</v>
      </c>
      <c r="E5571" t="s">
        <v>147</v>
      </c>
      <c r="F5571" t="s">
        <v>292</v>
      </c>
      <c r="G5571" t="str">
        <f t="shared" si="172"/>
        <v>Latvia to World</v>
      </c>
      <c r="H5571">
        <v>2014</v>
      </c>
      <c r="I5571" t="s">
        <v>724</v>
      </c>
      <c r="J5571">
        <v>6</v>
      </c>
      <c r="K5571">
        <v>6204.0630000000001</v>
      </c>
      <c r="L5571" s="1">
        <f t="shared" si="173"/>
        <v>6.2040629999999997</v>
      </c>
    </row>
    <row r="5572" spans="1:12" ht="14.45">
      <c r="A5572" t="s">
        <v>723</v>
      </c>
      <c r="B5572" t="s">
        <v>902</v>
      </c>
      <c r="C5572">
        <v>730900</v>
      </c>
      <c r="D5572" t="s">
        <v>903</v>
      </c>
      <c r="E5572" t="s">
        <v>147</v>
      </c>
      <c r="F5572" t="s">
        <v>292</v>
      </c>
      <c r="G5572" t="str">
        <f t="shared" si="172"/>
        <v>Latvia to World</v>
      </c>
      <c r="H5572">
        <v>2015</v>
      </c>
      <c r="I5572" t="s">
        <v>724</v>
      </c>
      <c r="J5572">
        <v>6</v>
      </c>
      <c r="K5572">
        <v>5633.4870000000001</v>
      </c>
      <c r="L5572" s="1">
        <f t="shared" si="173"/>
        <v>5.6334869999999997</v>
      </c>
    </row>
    <row r="5573" spans="1:12" ht="14.45">
      <c r="A5573" t="s">
        <v>723</v>
      </c>
      <c r="B5573" t="s">
        <v>902</v>
      </c>
      <c r="C5573">
        <v>730900</v>
      </c>
      <c r="D5573" t="s">
        <v>903</v>
      </c>
      <c r="E5573" t="s">
        <v>147</v>
      </c>
      <c r="F5573" t="s">
        <v>292</v>
      </c>
      <c r="G5573" t="str">
        <f t="shared" si="172"/>
        <v>Latvia to World</v>
      </c>
      <c r="H5573">
        <v>2016</v>
      </c>
      <c r="I5573" t="s">
        <v>724</v>
      </c>
      <c r="J5573">
        <v>6</v>
      </c>
      <c r="K5573">
        <v>7283.4859999999999</v>
      </c>
      <c r="L5573" s="1">
        <f t="shared" si="173"/>
        <v>7.2834859999999999</v>
      </c>
    </row>
    <row r="5574" spans="1:12" ht="14.45">
      <c r="A5574" t="s">
        <v>723</v>
      </c>
      <c r="B5574" t="s">
        <v>902</v>
      </c>
      <c r="C5574">
        <v>730900</v>
      </c>
      <c r="D5574" t="s">
        <v>903</v>
      </c>
      <c r="E5574" t="s">
        <v>147</v>
      </c>
      <c r="F5574" t="s">
        <v>292</v>
      </c>
      <c r="G5574" t="str">
        <f t="shared" si="172"/>
        <v>Latvia to World</v>
      </c>
      <c r="H5574">
        <v>2017</v>
      </c>
      <c r="I5574" t="s">
        <v>724</v>
      </c>
      <c r="J5574">
        <v>6</v>
      </c>
      <c r="K5574">
        <v>6007.7629999999999</v>
      </c>
      <c r="L5574" s="1">
        <f t="shared" si="173"/>
        <v>6.0077629999999997</v>
      </c>
    </row>
    <row r="5575" spans="1:12" ht="14.45">
      <c r="A5575" t="s">
        <v>723</v>
      </c>
      <c r="B5575" t="s">
        <v>902</v>
      </c>
      <c r="C5575">
        <v>730900</v>
      </c>
      <c r="D5575" t="s">
        <v>903</v>
      </c>
      <c r="E5575" t="s">
        <v>670</v>
      </c>
      <c r="F5575" t="s">
        <v>670</v>
      </c>
      <c r="G5575" t="str">
        <f t="shared" si="172"/>
        <v>Latvia to EU27</v>
      </c>
      <c r="H5575">
        <v>2012</v>
      </c>
      <c r="I5575" t="s">
        <v>724</v>
      </c>
      <c r="J5575">
        <v>6</v>
      </c>
      <c r="K5575">
        <v>4024.4470000000001</v>
      </c>
      <c r="L5575" s="1">
        <f t="shared" si="173"/>
        <v>4.0244470000000003</v>
      </c>
    </row>
    <row r="5576" spans="1:12" ht="14.45">
      <c r="A5576" t="s">
        <v>723</v>
      </c>
      <c r="B5576" t="s">
        <v>902</v>
      </c>
      <c r="C5576">
        <v>730900</v>
      </c>
      <c r="D5576" t="s">
        <v>903</v>
      </c>
      <c r="E5576" t="s">
        <v>670</v>
      </c>
      <c r="F5576" t="s">
        <v>670</v>
      </c>
      <c r="G5576" t="str">
        <f t="shared" si="172"/>
        <v>Latvia to EU27</v>
      </c>
      <c r="H5576">
        <v>2013</v>
      </c>
      <c r="I5576" t="s">
        <v>724</v>
      </c>
      <c r="J5576">
        <v>6</v>
      </c>
      <c r="K5576">
        <v>4220.442</v>
      </c>
      <c r="L5576" s="1">
        <f t="shared" si="173"/>
        <v>4.2204420000000002</v>
      </c>
    </row>
    <row r="5577" spans="1:12" ht="14.45">
      <c r="A5577" t="s">
        <v>723</v>
      </c>
      <c r="B5577" t="s">
        <v>902</v>
      </c>
      <c r="C5577">
        <v>730900</v>
      </c>
      <c r="D5577" t="s">
        <v>903</v>
      </c>
      <c r="E5577" t="s">
        <v>670</v>
      </c>
      <c r="F5577" t="s">
        <v>670</v>
      </c>
      <c r="G5577" t="str">
        <f t="shared" ref="G5577:G5640" si="174">CONCATENATE(D5577, " to ", F5577)</f>
        <v>Latvia to EU27</v>
      </c>
      <c r="H5577">
        <v>2014</v>
      </c>
      <c r="I5577" t="s">
        <v>724</v>
      </c>
      <c r="J5577">
        <v>6</v>
      </c>
      <c r="K5577">
        <v>5976.1620000000003</v>
      </c>
      <c r="L5577" s="1">
        <f t="shared" ref="L5577:L5640" si="175">K5577/1000</f>
        <v>5.9761620000000004</v>
      </c>
    </row>
    <row r="5578" spans="1:12" ht="14.45">
      <c r="A5578" t="s">
        <v>723</v>
      </c>
      <c r="B5578" t="s">
        <v>902</v>
      </c>
      <c r="C5578">
        <v>730900</v>
      </c>
      <c r="D5578" t="s">
        <v>903</v>
      </c>
      <c r="E5578" t="s">
        <v>670</v>
      </c>
      <c r="F5578" t="s">
        <v>670</v>
      </c>
      <c r="G5578" t="str">
        <f t="shared" si="174"/>
        <v>Latvia to EU27</v>
      </c>
      <c r="H5578">
        <v>2015</v>
      </c>
      <c r="I5578" t="s">
        <v>724</v>
      </c>
      <c r="J5578">
        <v>6</v>
      </c>
      <c r="K5578">
        <v>4787.4880000000003</v>
      </c>
      <c r="L5578" s="1">
        <f t="shared" si="175"/>
        <v>4.7874880000000006</v>
      </c>
    </row>
    <row r="5579" spans="1:12" ht="14.45">
      <c r="A5579" t="s">
        <v>723</v>
      </c>
      <c r="B5579" t="s">
        <v>902</v>
      </c>
      <c r="C5579">
        <v>730900</v>
      </c>
      <c r="D5579" t="s">
        <v>903</v>
      </c>
      <c r="E5579" t="s">
        <v>670</v>
      </c>
      <c r="F5579" t="s">
        <v>670</v>
      </c>
      <c r="G5579" t="str">
        <f t="shared" si="174"/>
        <v>Latvia to EU27</v>
      </c>
      <c r="H5579">
        <v>2016</v>
      </c>
      <c r="I5579" t="s">
        <v>724</v>
      </c>
      <c r="J5579">
        <v>6</v>
      </c>
      <c r="K5579">
        <v>6695.8530000000001</v>
      </c>
      <c r="L5579" s="1">
        <f t="shared" si="175"/>
        <v>6.6958530000000005</v>
      </c>
    </row>
    <row r="5580" spans="1:12" ht="14.45">
      <c r="A5580" t="s">
        <v>723</v>
      </c>
      <c r="B5580" t="s">
        <v>902</v>
      </c>
      <c r="C5580">
        <v>730900</v>
      </c>
      <c r="D5580" t="s">
        <v>903</v>
      </c>
      <c r="E5580" t="s">
        <v>670</v>
      </c>
      <c r="F5580" t="s">
        <v>670</v>
      </c>
      <c r="G5580" t="str">
        <f t="shared" si="174"/>
        <v>Latvia to EU27</v>
      </c>
      <c r="H5580">
        <v>2017</v>
      </c>
      <c r="I5580" t="s">
        <v>724</v>
      </c>
      <c r="J5580">
        <v>6</v>
      </c>
      <c r="K5580">
        <v>5576.4089999999997</v>
      </c>
      <c r="L5580" s="1">
        <f t="shared" si="175"/>
        <v>5.5764089999999999</v>
      </c>
    </row>
    <row r="5581" spans="1:12" ht="14.45">
      <c r="A5581" t="s">
        <v>723</v>
      </c>
      <c r="B5581" t="s">
        <v>902</v>
      </c>
      <c r="C5581">
        <v>741999</v>
      </c>
      <c r="D5581" t="s">
        <v>903</v>
      </c>
      <c r="E5581" t="s">
        <v>147</v>
      </c>
      <c r="F5581" t="s">
        <v>292</v>
      </c>
      <c r="G5581" t="str">
        <f t="shared" si="174"/>
        <v>Latvia to World</v>
      </c>
      <c r="H5581">
        <v>2012</v>
      </c>
      <c r="I5581" t="s">
        <v>724</v>
      </c>
      <c r="J5581">
        <v>6</v>
      </c>
      <c r="K5581">
        <v>752.12</v>
      </c>
      <c r="L5581" s="1">
        <f t="shared" si="175"/>
        <v>0.75212000000000001</v>
      </c>
    </row>
    <row r="5582" spans="1:12" ht="14.45">
      <c r="A5582" t="s">
        <v>723</v>
      </c>
      <c r="B5582" t="s">
        <v>902</v>
      </c>
      <c r="C5582">
        <v>741999</v>
      </c>
      <c r="D5582" t="s">
        <v>903</v>
      </c>
      <c r="E5582" t="s">
        <v>147</v>
      </c>
      <c r="F5582" t="s">
        <v>292</v>
      </c>
      <c r="G5582" t="str">
        <f t="shared" si="174"/>
        <v>Latvia to World</v>
      </c>
      <c r="H5582">
        <v>2013</v>
      </c>
      <c r="I5582" t="s">
        <v>724</v>
      </c>
      <c r="J5582">
        <v>6</v>
      </c>
      <c r="K5582">
        <v>1437.633</v>
      </c>
      <c r="L5582" s="1">
        <f t="shared" si="175"/>
        <v>1.4376329999999999</v>
      </c>
    </row>
    <row r="5583" spans="1:12" ht="14.45">
      <c r="A5583" t="s">
        <v>723</v>
      </c>
      <c r="B5583" t="s">
        <v>902</v>
      </c>
      <c r="C5583">
        <v>741999</v>
      </c>
      <c r="D5583" t="s">
        <v>903</v>
      </c>
      <c r="E5583" t="s">
        <v>147</v>
      </c>
      <c r="F5583" t="s">
        <v>292</v>
      </c>
      <c r="G5583" t="str">
        <f t="shared" si="174"/>
        <v>Latvia to World</v>
      </c>
      <c r="H5583">
        <v>2014</v>
      </c>
      <c r="I5583" t="s">
        <v>724</v>
      </c>
      <c r="J5583">
        <v>6</v>
      </c>
      <c r="K5583">
        <v>930.24400000000003</v>
      </c>
      <c r="L5583" s="1">
        <f t="shared" si="175"/>
        <v>0.93024400000000007</v>
      </c>
    </row>
    <row r="5584" spans="1:12" ht="14.45">
      <c r="A5584" t="s">
        <v>723</v>
      </c>
      <c r="B5584" t="s">
        <v>902</v>
      </c>
      <c r="C5584">
        <v>741999</v>
      </c>
      <c r="D5584" t="s">
        <v>903</v>
      </c>
      <c r="E5584" t="s">
        <v>147</v>
      </c>
      <c r="F5584" t="s">
        <v>292</v>
      </c>
      <c r="G5584" t="str">
        <f t="shared" si="174"/>
        <v>Latvia to World</v>
      </c>
      <c r="H5584">
        <v>2015</v>
      </c>
      <c r="I5584" t="s">
        <v>724</v>
      </c>
      <c r="J5584">
        <v>6</v>
      </c>
      <c r="K5584">
        <v>415.52199999999999</v>
      </c>
      <c r="L5584" s="1">
        <f t="shared" si="175"/>
        <v>0.415522</v>
      </c>
    </row>
    <row r="5585" spans="1:12" ht="14.45">
      <c r="A5585" t="s">
        <v>723</v>
      </c>
      <c r="B5585" t="s">
        <v>902</v>
      </c>
      <c r="C5585">
        <v>741999</v>
      </c>
      <c r="D5585" t="s">
        <v>903</v>
      </c>
      <c r="E5585" t="s">
        <v>147</v>
      </c>
      <c r="F5585" t="s">
        <v>292</v>
      </c>
      <c r="G5585" t="str">
        <f t="shared" si="174"/>
        <v>Latvia to World</v>
      </c>
      <c r="H5585">
        <v>2016</v>
      </c>
      <c r="I5585" t="s">
        <v>724</v>
      </c>
      <c r="J5585">
        <v>6</v>
      </c>
      <c r="K5585">
        <v>346.68400000000003</v>
      </c>
      <c r="L5585" s="1">
        <f t="shared" si="175"/>
        <v>0.34668400000000005</v>
      </c>
    </row>
    <row r="5586" spans="1:12" ht="14.45">
      <c r="A5586" t="s">
        <v>723</v>
      </c>
      <c r="B5586" t="s">
        <v>902</v>
      </c>
      <c r="C5586">
        <v>741999</v>
      </c>
      <c r="D5586" t="s">
        <v>903</v>
      </c>
      <c r="E5586" t="s">
        <v>147</v>
      </c>
      <c r="F5586" t="s">
        <v>292</v>
      </c>
      <c r="G5586" t="str">
        <f t="shared" si="174"/>
        <v>Latvia to World</v>
      </c>
      <c r="H5586">
        <v>2017</v>
      </c>
      <c r="I5586" t="s">
        <v>724</v>
      </c>
      <c r="J5586">
        <v>6</v>
      </c>
      <c r="K5586">
        <v>567.86300000000006</v>
      </c>
      <c r="L5586" s="1">
        <f t="shared" si="175"/>
        <v>0.56786300000000001</v>
      </c>
    </row>
    <row r="5587" spans="1:12" ht="14.45">
      <c r="A5587" t="s">
        <v>723</v>
      </c>
      <c r="B5587" t="s">
        <v>902</v>
      </c>
      <c r="C5587">
        <v>741999</v>
      </c>
      <c r="D5587" t="s">
        <v>903</v>
      </c>
      <c r="E5587" t="s">
        <v>670</v>
      </c>
      <c r="F5587" t="s">
        <v>670</v>
      </c>
      <c r="G5587" t="str">
        <f t="shared" si="174"/>
        <v>Latvia to EU27</v>
      </c>
      <c r="H5587">
        <v>2012</v>
      </c>
      <c r="I5587" t="s">
        <v>724</v>
      </c>
      <c r="J5587">
        <v>6</v>
      </c>
      <c r="K5587">
        <v>687.30200000000002</v>
      </c>
      <c r="L5587" s="1">
        <f t="shared" si="175"/>
        <v>0.68730199999999997</v>
      </c>
    </row>
    <row r="5588" spans="1:12" ht="14.45">
      <c r="A5588" t="s">
        <v>723</v>
      </c>
      <c r="B5588" t="s">
        <v>902</v>
      </c>
      <c r="C5588">
        <v>741999</v>
      </c>
      <c r="D5588" t="s">
        <v>903</v>
      </c>
      <c r="E5588" t="s">
        <v>670</v>
      </c>
      <c r="F5588" t="s">
        <v>670</v>
      </c>
      <c r="G5588" t="str">
        <f t="shared" si="174"/>
        <v>Latvia to EU27</v>
      </c>
      <c r="H5588">
        <v>2013</v>
      </c>
      <c r="I5588" t="s">
        <v>724</v>
      </c>
      <c r="J5588">
        <v>6</v>
      </c>
      <c r="K5588">
        <v>1343.578</v>
      </c>
      <c r="L5588" s="1">
        <f t="shared" si="175"/>
        <v>1.3435779999999999</v>
      </c>
    </row>
    <row r="5589" spans="1:12" ht="14.45">
      <c r="A5589" t="s">
        <v>723</v>
      </c>
      <c r="B5589" t="s">
        <v>902</v>
      </c>
      <c r="C5589">
        <v>741999</v>
      </c>
      <c r="D5589" t="s">
        <v>903</v>
      </c>
      <c r="E5589" t="s">
        <v>670</v>
      </c>
      <c r="F5589" t="s">
        <v>670</v>
      </c>
      <c r="G5589" t="str">
        <f t="shared" si="174"/>
        <v>Latvia to EU27</v>
      </c>
      <c r="H5589">
        <v>2014</v>
      </c>
      <c r="I5589" t="s">
        <v>724</v>
      </c>
      <c r="J5589">
        <v>6</v>
      </c>
      <c r="K5589">
        <v>849.09900000000005</v>
      </c>
      <c r="L5589" s="1">
        <f t="shared" si="175"/>
        <v>0.84909900000000005</v>
      </c>
    </row>
    <row r="5590" spans="1:12" ht="14.45">
      <c r="A5590" t="s">
        <v>723</v>
      </c>
      <c r="B5590" t="s">
        <v>902</v>
      </c>
      <c r="C5590">
        <v>741999</v>
      </c>
      <c r="D5590" t="s">
        <v>903</v>
      </c>
      <c r="E5590" t="s">
        <v>670</v>
      </c>
      <c r="F5590" t="s">
        <v>670</v>
      </c>
      <c r="G5590" t="str">
        <f t="shared" si="174"/>
        <v>Latvia to EU27</v>
      </c>
      <c r="H5590">
        <v>2015</v>
      </c>
      <c r="I5590" t="s">
        <v>724</v>
      </c>
      <c r="J5590">
        <v>6</v>
      </c>
      <c r="K5590">
        <v>285.63900000000001</v>
      </c>
      <c r="L5590" s="1">
        <f t="shared" si="175"/>
        <v>0.28563900000000003</v>
      </c>
    </row>
    <row r="5591" spans="1:12" ht="14.45">
      <c r="A5591" t="s">
        <v>723</v>
      </c>
      <c r="B5591" t="s">
        <v>902</v>
      </c>
      <c r="C5591">
        <v>741999</v>
      </c>
      <c r="D5591" t="s">
        <v>903</v>
      </c>
      <c r="E5591" t="s">
        <v>670</v>
      </c>
      <c r="F5591" t="s">
        <v>670</v>
      </c>
      <c r="G5591" t="str">
        <f t="shared" si="174"/>
        <v>Latvia to EU27</v>
      </c>
      <c r="H5591">
        <v>2016</v>
      </c>
      <c r="I5591" t="s">
        <v>724</v>
      </c>
      <c r="J5591">
        <v>6</v>
      </c>
      <c r="K5591">
        <v>312.024</v>
      </c>
      <c r="L5591" s="1">
        <f t="shared" si="175"/>
        <v>0.31202400000000002</v>
      </c>
    </row>
    <row r="5592" spans="1:12" ht="14.45">
      <c r="A5592" t="s">
        <v>723</v>
      </c>
      <c r="B5592" t="s">
        <v>902</v>
      </c>
      <c r="C5592">
        <v>741999</v>
      </c>
      <c r="D5592" t="s">
        <v>903</v>
      </c>
      <c r="E5592" t="s">
        <v>670</v>
      </c>
      <c r="F5592" t="s">
        <v>670</v>
      </c>
      <c r="G5592" t="str">
        <f t="shared" si="174"/>
        <v>Latvia to EU27</v>
      </c>
      <c r="H5592">
        <v>2017</v>
      </c>
      <c r="I5592" t="s">
        <v>724</v>
      </c>
      <c r="J5592">
        <v>6</v>
      </c>
      <c r="K5592">
        <v>391.22800000000001</v>
      </c>
      <c r="L5592" s="1">
        <f t="shared" si="175"/>
        <v>0.39122800000000002</v>
      </c>
    </row>
    <row r="5593" spans="1:12" ht="14.45">
      <c r="A5593" t="s">
        <v>723</v>
      </c>
      <c r="B5593" t="s">
        <v>902</v>
      </c>
      <c r="C5593">
        <v>761100</v>
      </c>
      <c r="D5593" t="s">
        <v>903</v>
      </c>
      <c r="E5593" t="s">
        <v>147</v>
      </c>
      <c r="F5593" t="s">
        <v>292</v>
      </c>
      <c r="G5593" t="str">
        <f t="shared" si="174"/>
        <v>Latvia to World</v>
      </c>
      <c r="H5593">
        <v>2012</v>
      </c>
      <c r="I5593" t="s">
        <v>724</v>
      </c>
      <c r="J5593">
        <v>6</v>
      </c>
      <c r="K5593">
        <v>355.79500000000002</v>
      </c>
      <c r="L5593" s="1">
        <f t="shared" si="175"/>
        <v>0.35579500000000003</v>
      </c>
    </row>
    <row r="5594" spans="1:12" ht="14.45">
      <c r="A5594" t="s">
        <v>723</v>
      </c>
      <c r="B5594" t="s">
        <v>902</v>
      </c>
      <c r="C5594">
        <v>761100</v>
      </c>
      <c r="D5594" t="s">
        <v>903</v>
      </c>
      <c r="E5594" t="s">
        <v>147</v>
      </c>
      <c r="F5594" t="s">
        <v>292</v>
      </c>
      <c r="G5594" t="str">
        <f t="shared" si="174"/>
        <v>Latvia to World</v>
      </c>
      <c r="H5594">
        <v>2013</v>
      </c>
      <c r="I5594" t="s">
        <v>724</v>
      </c>
      <c r="J5594">
        <v>6</v>
      </c>
      <c r="K5594">
        <v>50.518000000000001</v>
      </c>
      <c r="L5594" s="1">
        <f t="shared" si="175"/>
        <v>5.0518E-2</v>
      </c>
    </row>
    <row r="5595" spans="1:12" ht="14.45">
      <c r="A5595" t="s">
        <v>723</v>
      </c>
      <c r="B5595" t="s">
        <v>902</v>
      </c>
      <c r="C5595">
        <v>761100</v>
      </c>
      <c r="D5595" t="s">
        <v>903</v>
      </c>
      <c r="E5595" t="s">
        <v>147</v>
      </c>
      <c r="F5595" t="s">
        <v>292</v>
      </c>
      <c r="G5595" t="str">
        <f t="shared" si="174"/>
        <v>Latvia to World</v>
      </c>
      <c r="H5595">
        <v>2014</v>
      </c>
      <c r="I5595" t="s">
        <v>724</v>
      </c>
      <c r="J5595">
        <v>6</v>
      </c>
      <c r="K5595">
        <v>4.6660000000000004</v>
      </c>
      <c r="L5595" s="1">
        <f t="shared" si="175"/>
        <v>4.666E-3</v>
      </c>
    </row>
    <row r="5596" spans="1:12" ht="14.45">
      <c r="A5596" t="s">
        <v>723</v>
      </c>
      <c r="B5596" t="s">
        <v>902</v>
      </c>
      <c r="C5596">
        <v>761100</v>
      </c>
      <c r="D5596" t="s">
        <v>903</v>
      </c>
      <c r="E5596" t="s">
        <v>147</v>
      </c>
      <c r="F5596" t="s">
        <v>292</v>
      </c>
      <c r="G5596" t="str">
        <f t="shared" si="174"/>
        <v>Latvia to World</v>
      </c>
      <c r="H5596">
        <v>2015</v>
      </c>
      <c r="I5596" t="s">
        <v>724</v>
      </c>
      <c r="J5596">
        <v>6</v>
      </c>
      <c r="K5596">
        <v>9.4009999999999998</v>
      </c>
      <c r="L5596" s="1">
        <f t="shared" si="175"/>
        <v>9.4009999999999996E-3</v>
      </c>
    </row>
    <row r="5597" spans="1:12" ht="14.45">
      <c r="A5597" t="s">
        <v>723</v>
      </c>
      <c r="B5597" t="s">
        <v>902</v>
      </c>
      <c r="C5597">
        <v>761100</v>
      </c>
      <c r="D5597" t="s">
        <v>903</v>
      </c>
      <c r="E5597" t="s">
        <v>147</v>
      </c>
      <c r="F5597" t="s">
        <v>292</v>
      </c>
      <c r="G5597" t="str">
        <f t="shared" si="174"/>
        <v>Latvia to World</v>
      </c>
      <c r="H5597">
        <v>2016</v>
      </c>
      <c r="I5597" t="s">
        <v>724</v>
      </c>
      <c r="J5597">
        <v>6</v>
      </c>
      <c r="K5597">
        <v>67.813999999999993</v>
      </c>
      <c r="L5597" s="1">
        <f t="shared" si="175"/>
        <v>6.7813999999999999E-2</v>
      </c>
    </row>
    <row r="5598" spans="1:12" ht="14.45">
      <c r="A5598" t="s">
        <v>723</v>
      </c>
      <c r="B5598" t="s">
        <v>902</v>
      </c>
      <c r="C5598">
        <v>761100</v>
      </c>
      <c r="D5598" t="s">
        <v>903</v>
      </c>
      <c r="E5598" t="s">
        <v>147</v>
      </c>
      <c r="F5598" t="s">
        <v>292</v>
      </c>
      <c r="G5598" t="str">
        <f t="shared" si="174"/>
        <v>Latvia to World</v>
      </c>
      <c r="H5598">
        <v>2017</v>
      </c>
      <c r="I5598" t="s">
        <v>724</v>
      </c>
      <c r="J5598">
        <v>6</v>
      </c>
      <c r="K5598">
        <v>0.85499999999999998</v>
      </c>
      <c r="L5598" s="1">
        <f t="shared" si="175"/>
        <v>8.5499999999999997E-4</v>
      </c>
    </row>
    <row r="5599" spans="1:12" ht="14.45">
      <c r="A5599" t="s">
        <v>723</v>
      </c>
      <c r="B5599" t="s">
        <v>902</v>
      </c>
      <c r="C5599">
        <v>761100</v>
      </c>
      <c r="D5599" t="s">
        <v>903</v>
      </c>
      <c r="E5599" t="s">
        <v>670</v>
      </c>
      <c r="F5599" t="s">
        <v>670</v>
      </c>
      <c r="G5599" t="str">
        <f t="shared" si="174"/>
        <v>Latvia to EU27</v>
      </c>
      <c r="H5599">
        <v>2012</v>
      </c>
      <c r="I5599" t="s">
        <v>724</v>
      </c>
      <c r="J5599">
        <v>6</v>
      </c>
      <c r="K5599">
        <v>355.79500000000002</v>
      </c>
      <c r="L5599" s="1">
        <f t="shared" si="175"/>
        <v>0.35579500000000003</v>
      </c>
    </row>
    <row r="5600" spans="1:12" ht="14.45">
      <c r="A5600" t="s">
        <v>723</v>
      </c>
      <c r="B5600" t="s">
        <v>902</v>
      </c>
      <c r="C5600">
        <v>761100</v>
      </c>
      <c r="D5600" t="s">
        <v>903</v>
      </c>
      <c r="E5600" t="s">
        <v>670</v>
      </c>
      <c r="F5600" t="s">
        <v>670</v>
      </c>
      <c r="G5600" t="str">
        <f t="shared" si="174"/>
        <v>Latvia to EU27</v>
      </c>
      <c r="H5600">
        <v>2013</v>
      </c>
      <c r="I5600" t="s">
        <v>724</v>
      </c>
      <c r="J5600">
        <v>6</v>
      </c>
      <c r="K5600">
        <v>42.064</v>
      </c>
      <c r="L5600" s="1">
        <f t="shared" si="175"/>
        <v>4.2063999999999997E-2</v>
      </c>
    </row>
    <row r="5601" spans="1:12" ht="14.45">
      <c r="A5601" t="s">
        <v>723</v>
      </c>
      <c r="B5601" t="s">
        <v>902</v>
      </c>
      <c r="C5601">
        <v>761100</v>
      </c>
      <c r="D5601" t="s">
        <v>903</v>
      </c>
      <c r="E5601" t="s">
        <v>670</v>
      </c>
      <c r="F5601" t="s">
        <v>670</v>
      </c>
      <c r="G5601" t="str">
        <f t="shared" si="174"/>
        <v>Latvia to EU27</v>
      </c>
      <c r="H5601">
        <v>2014</v>
      </c>
      <c r="I5601" t="s">
        <v>724</v>
      </c>
      <c r="J5601">
        <v>6</v>
      </c>
      <c r="K5601">
        <v>3.9540000000000002</v>
      </c>
      <c r="L5601" s="1">
        <f t="shared" si="175"/>
        <v>3.954E-3</v>
      </c>
    </row>
    <row r="5602" spans="1:12" ht="14.45">
      <c r="A5602" t="s">
        <v>723</v>
      </c>
      <c r="B5602" t="s">
        <v>902</v>
      </c>
      <c r="C5602">
        <v>761100</v>
      </c>
      <c r="D5602" t="s">
        <v>903</v>
      </c>
      <c r="E5602" t="s">
        <v>670</v>
      </c>
      <c r="F5602" t="s">
        <v>670</v>
      </c>
      <c r="G5602" t="str">
        <f t="shared" si="174"/>
        <v>Latvia to EU27</v>
      </c>
      <c r="H5602">
        <v>2015</v>
      </c>
      <c r="I5602" t="s">
        <v>724</v>
      </c>
      <c r="J5602">
        <v>6</v>
      </c>
      <c r="K5602">
        <v>3.3079999999999998</v>
      </c>
      <c r="L5602" s="1">
        <f t="shared" si="175"/>
        <v>3.3079999999999997E-3</v>
      </c>
    </row>
    <row r="5603" spans="1:12" ht="14.45">
      <c r="A5603" t="s">
        <v>723</v>
      </c>
      <c r="B5603" t="s">
        <v>902</v>
      </c>
      <c r="C5603">
        <v>761100</v>
      </c>
      <c r="D5603" t="s">
        <v>903</v>
      </c>
      <c r="E5603" t="s">
        <v>670</v>
      </c>
      <c r="F5603" t="s">
        <v>670</v>
      </c>
      <c r="G5603" t="str">
        <f t="shared" si="174"/>
        <v>Latvia to EU27</v>
      </c>
      <c r="H5603">
        <v>2016</v>
      </c>
      <c r="I5603" t="s">
        <v>724</v>
      </c>
      <c r="J5603">
        <v>6</v>
      </c>
      <c r="K5603">
        <v>1.4219999999999999</v>
      </c>
      <c r="L5603" s="1">
        <f t="shared" si="175"/>
        <v>1.4219999999999999E-3</v>
      </c>
    </row>
    <row r="5604" spans="1:12" ht="14.45">
      <c r="A5604" t="s">
        <v>723</v>
      </c>
      <c r="B5604" t="s">
        <v>902</v>
      </c>
      <c r="C5604">
        <v>761100</v>
      </c>
      <c r="D5604" t="s">
        <v>903</v>
      </c>
      <c r="E5604" t="s">
        <v>670</v>
      </c>
      <c r="F5604" t="s">
        <v>670</v>
      </c>
      <c r="G5604" t="str">
        <f t="shared" si="174"/>
        <v>Latvia to EU27</v>
      </c>
      <c r="H5604">
        <v>2017</v>
      </c>
      <c r="I5604" t="s">
        <v>724</v>
      </c>
      <c r="J5604">
        <v>6</v>
      </c>
      <c r="K5604">
        <v>0.85499999999999998</v>
      </c>
      <c r="L5604" s="1">
        <f t="shared" si="175"/>
        <v>8.5499999999999997E-4</v>
      </c>
    </row>
    <row r="5605" spans="1:12" ht="14.45">
      <c r="A5605" t="s">
        <v>723</v>
      </c>
      <c r="B5605" t="s">
        <v>902</v>
      </c>
      <c r="C5605">
        <v>8405</v>
      </c>
      <c r="D5605" t="s">
        <v>903</v>
      </c>
      <c r="E5605" t="s">
        <v>147</v>
      </c>
      <c r="F5605" t="s">
        <v>292</v>
      </c>
      <c r="G5605" t="str">
        <f t="shared" si="174"/>
        <v>Latvia to World</v>
      </c>
      <c r="H5605">
        <v>2012</v>
      </c>
      <c r="I5605" t="s">
        <v>724</v>
      </c>
      <c r="J5605">
        <v>6</v>
      </c>
      <c r="K5605">
        <v>180.047</v>
      </c>
      <c r="L5605" s="1">
        <f t="shared" si="175"/>
        <v>0.18004699999999998</v>
      </c>
    </row>
    <row r="5606" spans="1:12" ht="14.45">
      <c r="A5606" t="s">
        <v>723</v>
      </c>
      <c r="B5606" t="s">
        <v>902</v>
      </c>
      <c r="C5606">
        <v>8405</v>
      </c>
      <c r="D5606" t="s">
        <v>903</v>
      </c>
      <c r="E5606" t="s">
        <v>147</v>
      </c>
      <c r="F5606" t="s">
        <v>292</v>
      </c>
      <c r="G5606" t="str">
        <f t="shared" si="174"/>
        <v>Latvia to World</v>
      </c>
      <c r="H5606">
        <v>2013</v>
      </c>
      <c r="I5606" t="s">
        <v>724</v>
      </c>
      <c r="J5606">
        <v>6</v>
      </c>
      <c r="K5606">
        <v>2790.0839999999998</v>
      </c>
      <c r="L5606" s="1">
        <f t="shared" si="175"/>
        <v>2.7900839999999998</v>
      </c>
    </row>
    <row r="5607" spans="1:12" ht="14.45">
      <c r="A5607" t="s">
        <v>723</v>
      </c>
      <c r="B5607" t="s">
        <v>902</v>
      </c>
      <c r="C5607">
        <v>8405</v>
      </c>
      <c r="D5607" t="s">
        <v>903</v>
      </c>
      <c r="E5607" t="s">
        <v>147</v>
      </c>
      <c r="F5607" t="s">
        <v>292</v>
      </c>
      <c r="G5607" t="str">
        <f t="shared" si="174"/>
        <v>Latvia to World</v>
      </c>
      <c r="H5607">
        <v>2014</v>
      </c>
      <c r="I5607" t="s">
        <v>724</v>
      </c>
      <c r="J5607">
        <v>6</v>
      </c>
      <c r="K5607">
        <v>744.202</v>
      </c>
      <c r="L5607" s="1">
        <f t="shared" si="175"/>
        <v>0.74420200000000003</v>
      </c>
    </row>
    <row r="5608" spans="1:12" ht="14.45">
      <c r="A5608" t="s">
        <v>723</v>
      </c>
      <c r="B5608" t="s">
        <v>902</v>
      </c>
      <c r="C5608">
        <v>8405</v>
      </c>
      <c r="D5608" t="s">
        <v>903</v>
      </c>
      <c r="E5608" t="s">
        <v>147</v>
      </c>
      <c r="F5608" t="s">
        <v>292</v>
      </c>
      <c r="G5608" t="str">
        <f t="shared" si="174"/>
        <v>Latvia to World</v>
      </c>
      <c r="H5608">
        <v>2015</v>
      </c>
      <c r="I5608" t="s">
        <v>724</v>
      </c>
      <c r="J5608">
        <v>6</v>
      </c>
      <c r="K5608">
        <v>263.69200000000001</v>
      </c>
      <c r="L5608" s="1">
        <f t="shared" si="175"/>
        <v>0.26369199999999998</v>
      </c>
    </row>
    <row r="5609" spans="1:12" ht="14.45">
      <c r="A5609" t="s">
        <v>723</v>
      </c>
      <c r="B5609" t="s">
        <v>902</v>
      </c>
      <c r="C5609">
        <v>8405</v>
      </c>
      <c r="D5609" t="s">
        <v>903</v>
      </c>
      <c r="E5609" t="s">
        <v>147</v>
      </c>
      <c r="F5609" t="s">
        <v>292</v>
      </c>
      <c r="G5609" t="str">
        <f t="shared" si="174"/>
        <v>Latvia to World</v>
      </c>
      <c r="H5609">
        <v>2016</v>
      </c>
      <c r="I5609" t="s">
        <v>724</v>
      </c>
      <c r="J5609">
        <v>6</v>
      </c>
      <c r="K5609">
        <v>74.52</v>
      </c>
      <c r="L5609" s="1">
        <f t="shared" si="175"/>
        <v>7.4520000000000003E-2</v>
      </c>
    </row>
    <row r="5610" spans="1:12" ht="14.45">
      <c r="A5610" t="s">
        <v>723</v>
      </c>
      <c r="B5610" t="s">
        <v>902</v>
      </c>
      <c r="C5610">
        <v>8405</v>
      </c>
      <c r="D5610" t="s">
        <v>903</v>
      </c>
      <c r="E5610" t="s">
        <v>147</v>
      </c>
      <c r="F5610" t="s">
        <v>292</v>
      </c>
      <c r="G5610" t="str">
        <f t="shared" si="174"/>
        <v>Latvia to World</v>
      </c>
      <c r="H5610">
        <v>2017</v>
      </c>
      <c r="I5610" t="s">
        <v>724</v>
      </c>
      <c r="J5610">
        <v>6</v>
      </c>
      <c r="K5610">
        <v>68.206000000000003</v>
      </c>
      <c r="L5610" s="1">
        <f t="shared" si="175"/>
        <v>6.8206000000000003E-2</v>
      </c>
    </row>
    <row r="5611" spans="1:12" ht="14.45">
      <c r="A5611" t="s">
        <v>723</v>
      </c>
      <c r="B5611" t="s">
        <v>902</v>
      </c>
      <c r="C5611">
        <v>8405</v>
      </c>
      <c r="D5611" t="s">
        <v>903</v>
      </c>
      <c r="E5611" t="s">
        <v>670</v>
      </c>
      <c r="F5611" t="s">
        <v>670</v>
      </c>
      <c r="G5611" t="str">
        <f t="shared" si="174"/>
        <v>Latvia to EU27</v>
      </c>
      <c r="H5611">
        <v>2012</v>
      </c>
      <c r="I5611" t="s">
        <v>724</v>
      </c>
      <c r="J5611">
        <v>6</v>
      </c>
      <c r="K5611">
        <v>66.801000000000002</v>
      </c>
      <c r="L5611" s="1">
        <f t="shared" si="175"/>
        <v>6.6800999999999999E-2</v>
      </c>
    </row>
    <row r="5612" spans="1:12" ht="14.45">
      <c r="A5612" t="s">
        <v>723</v>
      </c>
      <c r="B5612" t="s">
        <v>902</v>
      </c>
      <c r="C5612">
        <v>8405</v>
      </c>
      <c r="D5612" t="s">
        <v>903</v>
      </c>
      <c r="E5612" t="s">
        <v>670</v>
      </c>
      <c r="F5612" t="s">
        <v>670</v>
      </c>
      <c r="G5612" t="str">
        <f t="shared" si="174"/>
        <v>Latvia to EU27</v>
      </c>
      <c r="H5612">
        <v>2013</v>
      </c>
      <c r="I5612" t="s">
        <v>724</v>
      </c>
      <c r="J5612">
        <v>6</v>
      </c>
      <c r="K5612">
        <v>15.984999999999999</v>
      </c>
      <c r="L5612" s="1">
        <f t="shared" si="175"/>
        <v>1.5984999999999999E-2</v>
      </c>
    </row>
    <row r="5613" spans="1:12" ht="14.45">
      <c r="A5613" t="s">
        <v>723</v>
      </c>
      <c r="B5613" t="s">
        <v>902</v>
      </c>
      <c r="C5613">
        <v>8405</v>
      </c>
      <c r="D5613" t="s">
        <v>903</v>
      </c>
      <c r="E5613" t="s">
        <v>670</v>
      </c>
      <c r="F5613" t="s">
        <v>670</v>
      </c>
      <c r="G5613" t="str">
        <f t="shared" si="174"/>
        <v>Latvia to EU27</v>
      </c>
      <c r="H5613">
        <v>2014</v>
      </c>
      <c r="I5613" t="s">
        <v>724</v>
      </c>
      <c r="J5613">
        <v>6</v>
      </c>
      <c r="K5613">
        <v>109.55</v>
      </c>
      <c r="L5613" s="1">
        <f t="shared" si="175"/>
        <v>0.10954999999999999</v>
      </c>
    </row>
    <row r="5614" spans="1:12" ht="14.45">
      <c r="A5614" t="s">
        <v>723</v>
      </c>
      <c r="B5614" t="s">
        <v>902</v>
      </c>
      <c r="C5614">
        <v>8405</v>
      </c>
      <c r="D5614" t="s">
        <v>903</v>
      </c>
      <c r="E5614" t="s">
        <v>670</v>
      </c>
      <c r="F5614" t="s">
        <v>670</v>
      </c>
      <c r="G5614" t="str">
        <f t="shared" si="174"/>
        <v>Latvia to EU27</v>
      </c>
      <c r="H5614">
        <v>2015</v>
      </c>
      <c r="I5614" t="s">
        <v>724</v>
      </c>
      <c r="J5614">
        <v>6</v>
      </c>
      <c r="K5614">
        <v>33.838000000000001</v>
      </c>
      <c r="L5614" s="1">
        <f t="shared" si="175"/>
        <v>3.3838E-2</v>
      </c>
    </row>
    <row r="5615" spans="1:12" ht="14.45">
      <c r="A5615" t="s">
        <v>723</v>
      </c>
      <c r="B5615" t="s">
        <v>902</v>
      </c>
      <c r="C5615">
        <v>8405</v>
      </c>
      <c r="D5615" t="s">
        <v>903</v>
      </c>
      <c r="E5615" t="s">
        <v>670</v>
      </c>
      <c r="F5615" t="s">
        <v>670</v>
      </c>
      <c r="G5615" t="str">
        <f t="shared" si="174"/>
        <v>Latvia to EU27</v>
      </c>
      <c r="H5615">
        <v>2016</v>
      </c>
      <c r="I5615" t="s">
        <v>724</v>
      </c>
      <c r="J5615">
        <v>6</v>
      </c>
      <c r="K5615">
        <v>58.228999999999999</v>
      </c>
      <c r="L5615" s="1">
        <f t="shared" si="175"/>
        <v>5.8228999999999996E-2</v>
      </c>
    </row>
    <row r="5616" spans="1:12" ht="14.45">
      <c r="A5616" t="s">
        <v>723</v>
      </c>
      <c r="B5616" t="s">
        <v>902</v>
      </c>
      <c r="C5616">
        <v>8405</v>
      </c>
      <c r="D5616" t="s">
        <v>903</v>
      </c>
      <c r="E5616" t="s">
        <v>670</v>
      </c>
      <c r="F5616" t="s">
        <v>670</v>
      </c>
      <c r="G5616" t="str">
        <f t="shared" si="174"/>
        <v>Latvia to EU27</v>
      </c>
      <c r="H5616">
        <v>2017</v>
      </c>
      <c r="I5616" t="s">
        <v>724</v>
      </c>
      <c r="J5616">
        <v>6</v>
      </c>
      <c r="K5616">
        <v>38.08</v>
      </c>
      <c r="L5616" s="1">
        <f t="shared" si="175"/>
        <v>3.8079999999999996E-2</v>
      </c>
    </row>
    <row r="5617" spans="1:12" ht="14.45">
      <c r="A5617" t="s">
        <v>723</v>
      </c>
      <c r="B5617" t="s">
        <v>902</v>
      </c>
      <c r="C5617">
        <v>841931</v>
      </c>
      <c r="D5617" t="s">
        <v>903</v>
      </c>
      <c r="E5617" t="s">
        <v>147</v>
      </c>
      <c r="F5617" t="s">
        <v>292</v>
      </c>
      <c r="G5617" t="str">
        <f t="shared" si="174"/>
        <v>Latvia to World</v>
      </c>
      <c r="H5617">
        <v>2012</v>
      </c>
      <c r="I5617" t="s">
        <v>724</v>
      </c>
      <c r="J5617">
        <v>6</v>
      </c>
      <c r="K5617">
        <v>824.43799999999999</v>
      </c>
      <c r="L5617" s="1">
        <f t="shared" si="175"/>
        <v>0.824438</v>
      </c>
    </row>
    <row r="5618" spans="1:12" ht="14.45">
      <c r="A5618" t="s">
        <v>723</v>
      </c>
      <c r="B5618" t="s">
        <v>902</v>
      </c>
      <c r="C5618">
        <v>841931</v>
      </c>
      <c r="D5618" t="s">
        <v>903</v>
      </c>
      <c r="E5618" t="s">
        <v>147</v>
      </c>
      <c r="F5618" t="s">
        <v>292</v>
      </c>
      <c r="G5618" t="str">
        <f t="shared" si="174"/>
        <v>Latvia to World</v>
      </c>
      <c r="H5618">
        <v>2013</v>
      </c>
      <c r="I5618" t="s">
        <v>724</v>
      </c>
      <c r="J5618">
        <v>6</v>
      </c>
      <c r="K5618">
        <v>1860.8979999999999</v>
      </c>
      <c r="L5618" s="1">
        <f t="shared" si="175"/>
        <v>1.8608979999999999</v>
      </c>
    </row>
    <row r="5619" spans="1:12" ht="14.45">
      <c r="A5619" t="s">
        <v>723</v>
      </c>
      <c r="B5619" t="s">
        <v>902</v>
      </c>
      <c r="C5619">
        <v>841931</v>
      </c>
      <c r="D5619" t="s">
        <v>903</v>
      </c>
      <c r="E5619" t="s">
        <v>147</v>
      </c>
      <c r="F5619" t="s">
        <v>292</v>
      </c>
      <c r="G5619" t="str">
        <f t="shared" si="174"/>
        <v>Latvia to World</v>
      </c>
      <c r="H5619">
        <v>2014</v>
      </c>
      <c r="I5619" t="s">
        <v>724</v>
      </c>
      <c r="J5619">
        <v>6</v>
      </c>
      <c r="K5619">
        <v>1368.25</v>
      </c>
      <c r="L5619" s="1">
        <f t="shared" si="175"/>
        <v>1.36825</v>
      </c>
    </row>
    <row r="5620" spans="1:12" ht="14.45">
      <c r="A5620" t="s">
        <v>723</v>
      </c>
      <c r="B5620" t="s">
        <v>902</v>
      </c>
      <c r="C5620">
        <v>841931</v>
      </c>
      <c r="D5620" t="s">
        <v>903</v>
      </c>
      <c r="E5620" t="s">
        <v>147</v>
      </c>
      <c r="F5620" t="s">
        <v>292</v>
      </c>
      <c r="G5620" t="str">
        <f t="shared" si="174"/>
        <v>Latvia to World</v>
      </c>
      <c r="H5620">
        <v>2015</v>
      </c>
      <c r="I5620" t="s">
        <v>724</v>
      </c>
      <c r="J5620">
        <v>6</v>
      </c>
      <c r="K5620">
        <v>823.01</v>
      </c>
      <c r="L5620" s="1">
        <f t="shared" si="175"/>
        <v>0.82301000000000002</v>
      </c>
    </row>
    <row r="5621" spans="1:12" ht="14.45">
      <c r="A5621" t="s">
        <v>723</v>
      </c>
      <c r="B5621" t="s">
        <v>902</v>
      </c>
      <c r="C5621">
        <v>841931</v>
      </c>
      <c r="D5621" t="s">
        <v>903</v>
      </c>
      <c r="E5621" t="s">
        <v>147</v>
      </c>
      <c r="F5621" t="s">
        <v>292</v>
      </c>
      <c r="G5621" t="str">
        <f t="shared" si="174"/>
        <v>Latvia to World</v>
      </c>
      <c r="H5621">
        <v>2016</v>
      </c>
      <c r="I5621" t="s">
        <v>724</v>
      </c>
      <c r="J5621">
        <v>6</v>
      </c>
      <c r="K5621">
        <v>651.50300000000004</v>
      </c>
      <c r="L5621" s="1">
        <f t="shared" si="175"/>
        <v>0.65150300000000005</v>
      </c>
    </row>
    <row r="5622" spans="1:12" ht="14.45">
      <c r="A5622" t="s">
        <v>723</v>
      </c>
      <c r="B5622" t="s">
        <v>902</v>
      </c>
      <c r="C5622">
        <v>841931</v>
      </c>
      <c r="D5622" t="s">
        <v>903</v>
      </c>
      <c r="E5622" t="s">
        <v>147</v>
      </c>
      <c r="F5622" t="s">
        <v>292</v>
      </c>
      <c r="G5622" t="str">
        <f t="shared" si="174"/>
        <v>Latvia to World</v>
      </c>
      <c r="H5622">
        <v>2017</v>
      </c>
      <c r="I5622" t="s">
        <v>724</v>
      </c>
      <c r="J5622">
        <v>6</v>
      </c>
      <c r="K5622">
        <v>1291.7819999999999</v>
      </c>
      <c r="L5622" s="1">
        <f t="shared" si="175"/>
        <v>1.291782</v>
      </c>
    </row>
    <row r="5623" spans="1:12" ht="14.45">
      <c r="A5623" t="s">
        <v>723</v>
      </c>
      <c r="B5623" t="s">
        <v>902</v>
      </c>
      <c r="C5623">
        <v>841931</v>
      </c>
      <c r="D5623" t="s">
        <v>903</v>
      </c>
      <c r="E5623" t="s">
        <v>670</v>
      </c>
      <c r="F5623" t="s">
        <v>670</v>
      </c>
      <c r="G5623" t="str">
        <f t="shared" si="174"/>
        <v>Latvia to EU27</v>
      </c>
      <c r="H5623">
        <v>2012</v>
      </c>
      <c r="I5623" t="s">
        <v>724</v>
      </c>
      <c r="J5623">
        <v>6</v>
      </c>
      <c r="K5623">
        <v>229.28700000000001</v>
      </c>
      <c r="L5623" s="1">
        <f t="shared" si="175"/>
        <v>0.22928700000000002</v>
      </c>
    </row>
    <row r="5624" spans="1:12" ht="14.45">
      <c r="A5624" t="s">
        <v>723</v>
      </c>
      <c r="B5624" t="s">
        <v>902</v>
      </c>
      <c r="C5624">
        <v>841931</v>
      </c>
      <c r="D5624" t="s">
        <v>903</v>
      </c>
      <c r="E5624" t="s">
        <v>670</v>
      </c>
      <c r="F5624" t="s">
        <v>670</v>
      </c>
      <c r="G5624" t="str">
        <f t="shared" si="174"/>
        <v>Latvia to EU27</v>
      </c>
      <c r="H5624">
        <v>2013</v>
      </c>
      <c r="I5624" t="s">
        <v>724</v>
      </c>
      <c r="J5624">
        <v>6</v>
      </c>
      <c r="K5624">
        <v>1517.3219999999999</v>
      </c>
      <c r="L5624" s="1">
        <f t="shared" si="175"/>
        <v>1.5173219999999998</v>
      </c>
    </row>
    <row r="5625" spans="1:12" ht="14.45">
      <c r="A5625" t="s">
        <v>723</v>
      </c>
      <c r="B5625" t="s">
        <v>902</v>
      </c>
      <c r="C5625">
        <v>841931</v>
      </c>
      <c r="D5625" t="s">
        <v>903</v>
      </c>
      <c r="E5625" t="s">
        <v>670</v>
      </c>
      <c r="F5625" t="s">
        <v>670</v>
      </c>
      <c r="G5625" t="str">
        <f t="shared" si="174"/>
        <v>Latvia to EU27</v>
      </c>
      <c r="H5625">
        <v>2014</v>
      </c>
      <c r="I5625" t="s">
        <v>724</v>
      </c>
      <c r="J5625">
        <v>6</v>
      </c>
      <c r="K5625">
        <v>1028.114</v>
      </c>
      <c r="L5625" s="1">
        <f t="shared" si="175"/>
        <v>1.028114</v>
      </c>
    </row>
    <row r="5626" spans="1:12" ht="14.45">
      <c r="A5626" t="s">
        <v>723</v>
      </c>
      <c r="B5626" t="s">
        <v>902</v>
      </c>
      <c r="C5626">
        <v>841931</v>
      </c>
      <c r="D5626" t="s">
        <v>903</v>
      </c>
      <c r="E5626" t="s">
        <v>670</v>
      </c>
      <c r="F5626" t="s">
        <v>670</v>
      </c>
      <c r="G5626" t="str">
        <f t="shared" si="174"/>
        <v>Latvia to EU27</v>
      </c>
      <c r="H5626">
        <v>2015</v>
      </c>
      <c r="I5626" t="s">
        <v>724</v>
      </c>
      <c r="J5626">
        <v>6</v>
      </c>
      <c r="K5626">
        <v>237.08099999999999</v>
      </c>
      <c r="L5626" s="1">
        <f t="shared" si="175"/>
        <v>0.23708099999999999</v>
      </c>
    </row>
    <row r="5627" spans="1:12" ht="14.45">
      <c r="A5627" t="s">
        <v>723</v>
      </c>
      <c r="B5627" t="s">
        <v>902</v>
      </c>
      <c r="C5627">
        <v>841931</v>
      </c>
      <c r="D5627" t="s">
        <v>903</v>
      </c>
      <c r="E5627" t="s">
        <v>670</v>
      </c>
      <c r="F5627" t="s">
        <v>670</v>
      </c>
      <c r="G5627" t="str">
        <f t="shared" si="174"/>
        <v>Latvia to EU27</v>
      </c>
      <c r="H5627">
        <v>2016</v>
      </c>
      <c r="I5627" t="s">
        <v>724</v>
      </c>
      <c r="J5627">
        <v>6</v>
      </c>
      <c r="K5627">
        <v>17.681000000000001</v>
      </c>
      <c r="L5627" s="1">
        <f t="shared" si="175"/>
        <v>1.7681000000000002E-2</v>
      </c>
    </row>
    <row r="5628" spans="1:12" ht="14.45">
      <c r="A5628" t="s">
        <v>723</v>
      </c>
      <c r="B5628" t="s">
        <v>902</v>
      </c>
      <c r="C5628">
        <v>841931</v>
      </c>
      <c r="D5628" t="s">
        <v>903</v>
      </c>
      <c r="E5628" t="s">
        <v>670</v>
      </c>
      <c r="F5628" t="s">
        <v>670</v>
      </c>
      <c r="G5628" t="str">
        <f t="shared" si="174"/>
        <v>Latvia to EU27</v>
      </c>
      <c r="H5628">
        <v>2017</v>
      </c>
      <c r="I5628" t="s">
        <v>724</v>
      </c>
      <c r="J5628">
        <v>6</v>
      </c>
      <c r="K5628">
        <v>87.332999999999998</v>
      </c>
      <c r="L5628" s="1">
        <f t="shared" si="175"/>
        <v>8.7332999999999994E-2</v>
      </c>
    </row>
    <row r="5629" spans="1:12" ht="14.45">
      <c r="A5629" t="s">
        <v>723</v>
      </c>
      <c r="B5629" t="s">
        <v>902</v>
      </c>
      <c r="C5629">
        <v>841940</v>
      </c>
      <c r="D5629" t="s">
        <v>903</v>
      </c>
      <c r="E5629" t="s">
        <v>147</v>
      </c>
      <c r="F5629" t="s">
        <v>292</v>
      </c>
      <c r="G5629" t="str">
        <f t="shared" si="174"/>
        <v>Latvia to World</v>
      </c>
      <c r="H5629">
        <v>2012</v>
      </c>
      <c r="I5629" t="s">
        <v>724</v>
      </c>
      <c r="J5629">
        <v>6</v>
      </c>
      <c r="K5629">
        <v>223.435</v>
      </c>
      <c r="L5629" s="1">
        <f t="shared" si="175"/>
        <v>0.22343499999999999</v>
      </c>
    </row>
    <row r="5630" spans="1:12" ht="14.45">
      <c r="A5630" t="s">
        <v>723</v>
      </c>
      <c r="B5630" t="s">
        <v>902</v>
      </c>
      <c r="C5630">
        <v>841940</v>
      </c>
      <c r="D5630" t="s">
        <v>903</v>
      </c>
      <c r="E5630" t="s">
        <v>147</v>
      </c>
      <c r="F5630" t="s">
        <v>292</v>
      </c>
      <c r="G5630" t="str">
        <f t="shared" si="174"/>
        <v>Latvia to World</v>
      </c>
      <c r="H5630">
        <v>2013</v>
      </c>
      <c r="I5630" t="s">
        <v>724</v>
      </c>
      <c r="J5630">
        <v>6</v>
      </c>
      <c r="K5630">
        <v>1889.614</v>
      </c>
      <c r="L5630" s="1">
        <f t="shared" si="175"/>
        <v>1.8896140000000001</v>
      </c>
    </row>
    <row r="5631" spans="1:12" ht="14.45">
      <c r="A5631" t="s">
        <v>723</v>
      </c>
      <c r="B5631" t="s">
        <v>902</v>
      </c>
      <c r="C5631">
        <v>841940</v>
      </c>
      <c r="D5631" t="s">
        <v>903</v>
      </c>
      <c r="E5631" t="s">
        <v>147</v>
      </c>
      <c r="F5631" t="s">
        <v>292</v>
      </c>
      <c r="G5631" t="str">
        <f t="shared" si="174"/>
        <v>Latvia to World</v>
      </c>
      <c r="H5631">
        <v>2014</v>
      </c>
      <c r="I5631" t="s">
        <v>724</v>
      </c>
      <c r="J5631">
        <v>6</v>
      </c>
      <c r="K5631">
        <v>238.55699999999999</v>
      </c>
      <c r="L5631" s="1">
        <f t="shared" si="175"/>
        <v>0.23855699999999999</v>
      </c>
    </row>
    <row r="5632" spans="1:12" ht="14.45">
      <c r="A5632" t="s">
        <v>723</v>
      </c>
      <c r="B5632" t="s">
        <v>902</v>
      </c>
      <c r="C5632">
        <v>841940</v>
      </c>
      <c r="D5632" t="s">
        <v>903</v>
      </c>
      <c r="E5632" t="s">
        <v>147</v>
      </c>
      <c r="F5632" t="s">
        <v>292</v>
      </c>
      <c r="G5632" t="str">
        <f t="shared" si="174"/>
        <v>Latvia to World</v>
      </c>
      <c r="H5632">
        <v>2015</v>
      </c>
      <c r="I5632" t="s">
        <v>724</v>
      </c>
      <c r="J5632">
        <v>6</v>
      </c>
      <c r="K5632">
        <v>165.57900000000001</v>
      </c>
      <c r="L5632" s="1">
        <f t="shared" si="175"/>
        <v>0.165579</v>
      </c>
    </row>
    <row r="5633" spans="1:12" ht="14.45">
      <c r="A5633" t="s">
        <v>723</v>
      </c>
      <c r="B5633" t="s">
        <v>902</v>
      </c>
      <c r="C5633">
        <v>841940</v>
      </c>
      <c r="D5633" t="s">
        <v>903</v>
      </c>
      <c r="E5633" t="s">
        <v>147</v>
      </c>
      <c r="F5633" t="s">
        <v>292</v>
      </c>
      <c r="G5633" t="str">
        <f t="shared" si="174"/>
        <v>Latvia to World</v>
      </c>
      <c r="H5633">
        <v>2016</v>
      </c>
      <c r="I5633" t="s">
        <v>724</v>
      </c>
      <c r="J5633">
        <v>6</v>
      </c>
      <c r="K5633">
        <v>99.262</v>
      </c>
      <c r="L5633" s="1">
        <f t="shared" si="175"/>
        <v>9.9262000000000003E-2</v>
      </c>
    </row>
    <row r="5634" spans="1:12" ht="14.45">
      <c r="A5634" t="s">
        <v>723</v>
      </c>
      <c r="B5634" t="s">
        <v>902</v>
      </c>
      <c r="C5634">
        <v>841940</v>
      </c>
      <c r="D5634" t="s">
        <v>903</v>
      </c>
      <c r="E5634" t="s">
        <v>147</v>
      </c>
      <c r="F5634" t="s">
        <v>292</v>
      </c>
      <c r="G5634" t="str">
        <f t="shared" si="174"/>
        <v>Latvia to World</v>
      </c>
      <c r="H5634">
        <v>2017</v>
      </c>
      <c r="I5634" t="s">
        <v>724</v>
      </c>
      <c r="J5634">
        <v>6</v>
      </c>
      <c r="K5634">
        <v>533.072</v>
      </c>
      <c r="L5634" s="1">
        <f t="shared" si="175"/>
        <v>0.53307199999999999</v>
      </c>
    </row>
    <row r="5635" spans="1:12" ht="14.45">
      <c r="A5635" t="s">
        <v>723</v>
      </c>
      <c r="B5635" t="s">
        <v>902</v>
      </c>
      <c r="C5635">
        <v>841940</v>
      </c>
      <c r="D5635" t="s">
        <v>903</v>
      </c>
      <c r="E5635" t="s">
        <v>670</v>
      </c>
      <c r="F5635" t="s">
        <v>670</v>
      </c>
      <c r="G5635" t="str">
        <f t="shared" si="174"/>
        <v>Latvia to EU27</v>
      </c>
      <c r="H5635">
        <v>2014</v>
      </c>
      <c r="I5635" t="s">
        <v>724</v>
      </c>
      <c r="J5635">
        <v>6</v>
      </c>
      <c r="K5635">
        <v>2.0960000000000001</v>
      </c>
      <c r="L5635" s="1">
        <f t="shared" si="175"/>
        <v>2.0960000000000002E-3</v>
      </c>
    </row>
    <row r="5636" spans="1:12" ht="14.45">
      <c r="A5636" t="s">
        <v>723</v>
      </c>
      <c r="B5636" t="s">
        <v>902</v>
      </c>
      <c r="C5636">
        <v>841940</v>
      </c>
      <c r="D5636" t="s">
        <v>903</v>
      </c>
      <c r="E5636" t="s">
        <v>670</v>
      </c>
      <c r="F5636" t="s">
        <v>670</v>
      </c>
      <c r="G5636" t="str">
        <f t="shared" si="174"/>
        <v>Latvia to EU27</v>
      </c>
      <c r="H5636">
        <v>2015</v>
      </c>
      <c r="I5636" t="s">
        <v>724</v>
      </c>
      <c r="J5636">
        <v>6</v>
      </c>
      <c r="K5636">
        <v>1.155</v>
      </c>
      <c r="L5636" s="1">
        <f t="shared" si="175"/>
        <v>1.155E-3</v>
      </c>
    </row>
    <row r="5637" spans="1:12" ht="14.45">
      <c r="A5637" t="s">
        <v>723</v>
      </c>
      <c r="B5637" t="s">
        <v>902</v>
      </c>
      <c r="C5637">
        <v>841940</v>
      </c>
      <c r="D5637" t="s">
        <v>903</v>
      </c>
      <c r="E5637" t="s">
        <v>670</v>
      </c>
      <c r="F5637" t="s">
        <v>670</v>
      </c>
      <c r="G5637" t="str">
        <f t="shared" si="174"/>
        <v>Latvia to EU27</v>
      </c>
      <c r="H5637">
        <v>2016</v>
      </c>
      <c r="I5637" t="s">
        <v>724</v>
      </c>
      <c r="J5637">
        <v>6</v>
      </c>
      <c r="K5637">
        <v>0.17699999999999999</v>
      </c>
      <c r="L5637" s="1">
        <f t="shared" si="175"/>
        <v>1.7699999999999999E-4</v>
      </c>
    </row>
    <row r="5638" spans="1:12" ht="14.45">
      <c r="A5638" t="s">
        <v>723</v>
      </c>
      <c r="B5638" t="s">
        <v>902</v>
      </c>
      <c r="C5638">
        <v>841940</v>
      </c>
      <c r="D5638" t="s">
        <v>903</v>
      </c>
      <c r="E5638" t="s">
        <v>670</v>
      </c>
      <c r="F5638" t="s">
        <v>670</v>
      </c>
      <c r="G5638" t="str">
        <f t="shared" si="174"/>
        <v>Latvia to EU27</v>
      </c>
      <c r="H5638">
        <v>2017</v>
      </c>
      <c r="I5638" t="s">
        <v>724</v>
      </c>
      <c r="J5638">
        <v>6</v>
      </c>
      <c r="K5638">
        <v>141.51599999999999</v>
      </c>
      <c r="L5638" s="1">
        <f t="shared" si="175"/>
        <v>0.141516</v>
      </c>
    </row>
    <row r="5639" spans="1:12" ht="14.45">
      <c r="A5639" t="s">
        <v>723</v>
      </c>
      <c r="B5639" t="s">
        <v>902</v>
      </c>
      <c r="C5639">
        <v>842129</v>
      </c>
      <c r="D5639" t="s">
        <v>903</v>
      </c>
      <c r="E5639" t="s">
        <v>147</v>
      </c>
      <c r="F5639" t="s">
        <v>292</v>
      </c>
      <c r="G5639" t="str">
        <f t="shared" si="174"/>
        <v>Latvia to World</v>
      </c>
      <c r="H5639">
        <v>2012</v>
      </c>
      <c r="I5639" t="s">
        <v>724</v>
      </c>
      <c r="J5639">
        <v>6</v>
      </c>
      <c r="K5639">
        <v>451.84699999999998</v>
      </c>
      <c r="L5639" s="1">
        <f t="shared" si="175"/>
        <v>0.451847</v>
      </c>
    </row>
    <row r="5640" spans="1:12" ht="14.45">
      <c r="A5640" t="s">
        <v>723</v>
      </c>
      <c r="B5640" t="s">
        <v>902</v>
      </c>
      <c r="C5640">
        <v>842129</v>
      </c>
      <c r="D5640" t="s">
        <v>903</v>
      </c>
      <c r="E5640" t="s">
        <v>147</v>
      </c>
      <c r="F5640" t="s">
        <v>292</v>
      </c>
      <c r="G5640" t="str">
        <f t="shared" si="174"/>
        <v>Latvia to World</v>
      </c>
      <c r="H5640">
        <v>2013</v>
      </c>
      <c r="I5640" t="s">
        <v>724</v>
      </c>
      <c r="J5640">
        <v>6</v>
      </c>
      <c r="K5640">
        <v>1018.389</v>
      </c>
      <c r="L5640" s="1">
        <f t="shared" si="175"/>
        <v>1.018389</v>
      </c>
    </row>
    <row r="5641" spans="1:12" ht="14.45">
      <c r="A5641" t="s">
        <v>723</v>
      </c>
      <c r="B5641" t="s">
        <v>902</v>
      </c>
      <c r="C5641">
        <v>842129</v>
      </c>
      <c r="D5641" t="s">
        <v>903</v>
      </c>
      <c r="E5641" t="s">
        <v>147</v>
      </c>
      <c r="F5641" t="s">
        <v>292</v>
      </c>
      <c r="G5641" t="str">
        <f t="shared" ref="G5641:G5704" si="176">CONCATENATE(D5641, " to ", F5641)</f>
        <v>Latvia to World</v>
      </c>
      <c r="H5641">
        <v>2014</v>
      </c>
      <c r="I5641" t="s">
        <v>724</v>
      </c>
      <c r="J5641">
        <v>6</v>
      </c>
      <c r="K5641">
        <v>1206.7560000000001</v>
      </c>
      <c r="L5641" s="1">
        <f t="shared" ref="L5641:L5704" si="177">K5641/1000</f>
        <v>1.2067560000000002</v>
      </c>
    </row>
    <row r="5642" spans="1:12" ht="14.45">
      <c r="A5642" t="s">
        <v>723</v>
      </c>
      <c r="B5642" t="s">
        <v>902</v>
      </c>
      <c r="C5642">
        <v>842129</v>
      </c>
      <c r="D5642" t="s">
        <v>903</v>
      </c>
      <c r="E5642" t="s">
        <v>147</v>
      </c>
      <c r="F5642" t="s">
        <v>292</v>
      </c>
      <c r="G5642" t="str">
        <f t="shared" si="176"/>
        <v>Latvia to World</v>
      </c>
      <c r="H5642">
        <v>2015</v>
      </c>
      <c r="I5642" t="s">
        <v>724</v>
      </c>
      <c r="J5642">
        <v>6</v>
      </c>
      <c r="K5642">
        <v>627.56700000000001</v>
      </c>
      <c r="L5642" s="1">
        <f t="shared" si="177"/>
        <v>0.62756699999999999</v>
      </c>
    </row>
    <row r="5643" spans="1:12" ht="14.45">
      <c r="A5643" t="s">
        <v>723</v>
      </c>
      <c r="B5643" t="s">
        <v>902</v>
      </c>
      <c r="C5643">
        <v>842129</v>
      </c>
      <c r="D5643" t="s">
        <v>903</v>
      </c>
      <c r="E5643" t="s">
        <v>147</v>
      </c>
      <c r="F5643" t="s">
        <v>292</v>
      </c>
      <c r="G5643" t="str">
        <f t="shared" si="176"/>
        <v>Latvia to World</v>
      </c>
      <c r="H5643">
        <v>2016</v>
      </c>
      <c r="I5643" t="s">
        <v>724</v>
      </c>
      <c r="J5643">
        <v>6</v>
      </c>
      <c r="K5643">
        <v>524.35299999999995</v>
      </c>
      <c r="L5643" s="1">
        <f t="shared" si="177"/>
        <v>0.52435299999999996</v>
      </c>
    </row>
    <row r="5644" spans="1:12" ht="14.45">
      <c r="A5644" t="s">
        <v>723</v>
      </c>
      <c r="B5644" t="s">
        <v>902</v>
      </c>
      <c r="C5644">
        <v>842129</v>
      </c>
      <c r="D5644" t="s">
        <v>903</v>
      </c>
      <c r="E5644" t="s">
        <v>147</v>
      </c>
      <c r="F5644" t="s">
        <v>292</v>
      </c>
      <c r="G5644" t="str">
        <f t="shared" si="176"/>
        <v>Latvia to World</v>
      </c>
      <c r="H5644">
        <v>2017</v>
      </c>
      <c r="I5644" t="s">
        <v>724</v>
      </c>
      <c r="J5644">
        <v>6</v>
      </c>
      <c r="K5644">
        <v>789.39800000000002</v>
      </c>
      <c r="L5644" s="1">
        <f t="shared" si="177"/>
        <v>0.78939800000000004</v>
      </c>
    </row>
    <row r="5645" spans="1:12" ht="14.45">
      <c r="A5645" t="s">
        <v>723</v>
      </c>
      <c r="B5645" t="s">
        <v>902</v>
      </c>
      <c r="C5645">
        <v>842129</v>
      </c>
      <c r="D5645" t="s">
        <v>903</v>
      </c>
      <c r="E5645" t="s">
        <v>670</v>
      </c>
      <c r="F5645" t="s">
        <v>670</v>
      </c>
      <c r="G5645" t="str">
        <f t="shared" si="176"/>
        <v>Latvia to EU27</v>
      </c>
      <c r="H5645">
        <v>2012</v>
      </c>
      <c r="I5645" t="s">
        <v>724</v>
      </c>
      <c r="J5645">
        <v>6</v>
      </c>
      <c r="K5645">
        <v>219.32400000000001</v>
      </c>
      <c r="L5645" s="1">
        <f t="shared" si="177"/>
        <v>0.21932400000000002</v>
      </c>
    </row>
    <row r="5646" spans="1:12" ht="14.45">
      <c r="A5646" t="s">
        <v>723</v>
      </c>
      <c r="B5646" t="s">
        <v>902</v>
      </c>
      <c r="C5646">
        <v>842129</v>
      </c>
      <c r="D5646" t="s">
        <v>903</v>
      </c>
      <c r="E5646" t="s">
        <v>670</v>
      </c>
      <c r="F5646" t="s">
        <v>670</v>
      </c>
      <c r="G5646" t="str">
        <f t="shared" si="176"/>
        <v>Latvia to EU27</v>
      </c>
      <c r="H5646">
        <v>2013</v>
      </c>
      <c r="I5646" t="s">
        <v>724</v>
      </c>
      <c r="J5646">
        <v>6</v>
      </c>
      <c r="K5646">
        <v>616.81700000000001</v>
      </c>
      <c r="L5646" s="1">
        <f t="shared" si="177"/>
        <v>0.61681700000000006</v>
      </c>
    </row>
    <row r="5647" spans="1:12" ht="14.45">
      <c r="A5647" t="s">
        <v>723</v>
      </c>
      <c r="B5647" t="s">
        <v>902</v>
      </c>
      <c r="C5647">
        <v>842129</v>
      </c>
      <c r="D5647" t="s">
        <v>903</v>
      </c>
      <c r="E5647" t="s">
        <v>670</v>
      </c>
      <c r="F5647" t="s">
        <v>670</v>
      </c>
      <c r="G5647" t="str">
        <f t="shared" si="176"/>
        <v>Latvia to EU27</v>
      </c>
      <c r="H5647">
        <v>2014</v>
      </c>
      <c r="I5647" t="s">
        <v>724</v>
      </c>
      <c r="J5647">
        <v>6</v>
      </c>
      <c r="K5647">
        <v>435.39600000000002</v>
      </c>
      <c r="L5647" s="1">
        <f t="shared" si="177"/>
        <v>0.43539600000000001</v>
      </c>
    </row>
    <row r="5648" spans="1:12" ht="14.45">
      <c r="A5648" t="s">
        <v>723</v>
      </c>
      <c r="B5648" t="s">
        <v>902</v>
      </c>
      <c r="C5648">
        <v>842129</v>
      </c>
      <c r="D5648" t="s">
        <v>903</v>
      </c>
      <c r="E5648" t="s">
        <v>670</v>
      </c>
      <c r="F5648" t="s">
        <v>670</v>
      </c>
      <c r="G5648" t="str">
        <f t="shared" si="176"/>
        <v>Latvia to EU27</v>
      </c>
      <c r="H5648">
        <v>2015</v>
      </c>
      <c r="I5648" t="s">
        <v>724</v>
      </c>
      <c r="J5648">
        <v>6</v>
      </c>
      <c r="K5648">
        <v>374.87599999999998</v>
      </c>
      <c r="L5648" s="1">
        <f t="shared" si="177"/>
        <v>0.37487599999999999</v>
      </c>
    </row>
    <row r="5649" spans="1:12" ht="14.45">
      <c r="A5649" t="s">
        <v>723</v>
      </c>
      <c r="B5649" t="s">
        <v>902</v>
      </c>
      <c r="C5649">
        <v>842129</v>
      </c>
      <c r="D5649" t="s">
        <v>903</v>
      </c>
      <c r="E5649" t="s">
        <v>670</v>
      </c>
      <c r="F5649" t="s">
        <v>670</v>
      </c>
      <c r="G5649" t="str">
        <f t="shared" si="176"/>
        <v>Latvia to EU27</v>
      </c>
      <c r="H5649">
        <v>2016</v>
      </c>
      <c r="I5649" t="s">
        <v>724</v>
      </c>
      <c r="J5649">
        <v>6</v>
      </c>
      <c r="K5649">
        <v>256.238</v>
      </c>
      <c r="L5649" s="1">
        <f t="shared" si="177"/>
        <v>0.25623800000000002</v>
      </c>
    </row>
    <row r="5650" spans="1:12" ht="14.45">
      <c r="A5650" t="s">
        <v>723</v>
      </c>
      <c r="B5650" t="s">
        <v>902</v>
      </c>
      <c r="C5650">
        <v>842129</v>
      </c>
      <c r="D5650" t="s">
        <v>903</v>
      </c>
      <c r="E5650" t="s">
        <v>670</v>
      </c>
      <c r="F5650" t="s">
        <v>670</v>
      </c>
      <c r="G5650" t="str">
        <f t="shared" si="176"/>
        <v>Latvia to EU27</v>
      </c>
      <c r="H5650">
        <v>2017</v>
      </c>
      <c r="I5650" t="s">
        <v>724</v>
      </c>
      <c r="J5650">
        <v>6</v>
      </c>
      <c r="K5650">
        <v>602.75199999999995</v>
      </c>
      <c r="L5650" s="1">
        <f t="shared" si="177"/>
        <v>0.60275199999999995</v>
      </c>
    </row>
    <row r="5651" spans="1:12" ht="14.45">
      <c r="A5651" t="s">
        <v>723</v>
      </c>
      <c r="B5651" t="s">
        <v>902</v>
      </c>
      <c r="C5651">
        <v>842139</v>
      </c>
      <c r="D5651" t="s">
        <v>903</v>
      </c>
      <c r="E5651" t="s">
        <v>147</v>
      </c>
      <c r="F5651" t="s">
        <v>292</v>
      </c>
      <c r="G5651" t="str">
        <f t="shared" si="176"/>
        <v>Latvia to World</v>
      </c>
      <c r="H5651">
        <v>2012</v>
      </c>
      <c r="I5651" t="s">
        <v>724</v>
      </c>
      <c r="J5651">
        <v>6</v>
      </c>
      <c r="K5651">
        <v>6048.9290000000001</v>
      </c>
      <c r="L5651" s="1">
        <f t="shared" si="177"/>
        <v>6.0489290000000002</v>
      </c>
    </row>
    <row r="5652" spans="1:12" ht="14.45">
      <c r="A5652" t="s">
        <v>723</v>
      </c>
      <c r="B5652" t="s">
        <v>902</v>
      </c>
      <c r="C5652">
        <v>842139</v>
      </c>
      <c r="D5652" t="s">
        <v>903</v>
      </c>
      <c r="E5652" t="s">
        <v>147</v>
      </c>
      <c r="F5652" t="s">
        <v>292</v>
      </c>
      <c r="G5652" t="str">
        <f t="shared" si="176"/>
        <v>Latvia to World</v>
      </c>
      <c r="H5652">
        <v>2013</v>
      </c>
      <c r="I5652" t="s">
        <v>724</v>
      </c>
      <c r="J5652">
        <v>6</v>
      </c>
      <c r="K5652">
        <v>13984.218000000001</v>
      </c>
      <c r="L5652" s="1">
        <f t="shared" si="177"/>
        <v>13.984218</v>
      </c>
    </row>
    <row r="5653" spans="1:12" ht="14.45">
      <c r="A5653" t="s">
        <v>723</v>
      </c>
      <c r="B5653" t="s">
        <v>902</v>
      </c>
      <c r="C5653">
        <v>842139</v>
      </c>
      <c r="D5653" t="s">
        <v>903</v>
      </c>
      <c r="E5653" t="s">
        <v>147</v>
      </c>
      <c r="F5653" t="s">
        <v>292</v>
      </c>
      <c r="G5653" t="str">
        <f t="shared" si="176"/>
        <v>Latvia to World</v>
      </c>
      <c r="H5653">
        <v>2014</v>
      </c>
      <c r="I5653" t="s">
        <v>724</v>
      </c>
      <c r="J5653">
        <v>6</v>
      </c>
      <c r="K5653">
        <v>15994.44</v>
      </c>
      <c r="L5653" s="1">
        <f t="shared" si="177"/>
        <v>15.994440000000001</v>
      </c>
    </row>
    <row r="5654" spans="1:12" ht="14.45">
      <c r="A5654" t="s">
        <v>723</v>
      </c>
      <c r="B5654" t="s">
        <v>902</v>
      </c>
      <c r="C5654">
        <v>842139</v>
      </c>
      <c r="D5654" t="s">
        <v>903</v>
      </c>
      <c r="E5654" t="s">
        <v>147</v>
      </c>
      <c r="F5654" t="s">
        <v>292</v>
      </c>
      <c r="G5654" t="str">
        <f t="shared" si="176"/>
        <v>Latvia to World</v>
      </c>
      <c r="H5654">
        <v>2015</v>
      </c>
      <c r="I5654" t="s">
        <v>724</v>
      </c>
      <c r="J5654">
        <v>6</v>
      </c>
      <c r="K5654">
        <v>18945.766</v>
      </c>
      <c r="L5654" s="1">
        <f t="shared" si="177"/>
        <v>18.945765999999999</v>
      </c>
    </row>
    <row r="5655" spans="1:12" ht="14.45">
      <c r="A5655" t="s">
        <v>723</v>
      </c>
      <c r="B5655" t="s">
        <v>902</v>
      </c>
      <c r="C5655">
        <v>842139</v>
      </c>
      <c r="D5655" t="s">
        <v>903</v>
      </c>
      <c r="E5655" t="s">
        <v>147</v>
      </c>
      <c r="F5655" t="s">
        <v>292</v>
      </c>
      <c r="G5655" t="str">
        <f t="shared" si="176"/>
        <v>Latvia to World</v>
      </c>
      <c r="H5655">
        <v>2016</v>
      </c>
      <c r="I5655" t="s">
        <v>724</v>
      </c>
      <c r="J5655">
        <v>6</v>
      </c>
      <c r="K5655">
        <v>20465.307000000001</v>
      </c>
      <c r="L5655" s="1">
        <f t="shared" si="177"/>
        <v>20.465306999999999</v>
      </c>
    </row>
    <row r="5656" spans="1:12" ht="14.45">
      <c r="A5656" t="s">
        <v>723</v>
      </c>
      <c r="B5656" t="s">
        <v>902</v>
      </c>
      <c r="C5656">
        <v>842139</v>
      </c>
      <c r="D5656" t="s">
        <v>903</v>
      </c>
      <c r="E5656" t="s">
        <v>147</v>
      </c>
      <c r="F5656" t="s">
        <v>292</v>
      </c>
      <c r="G5656" t="str">
        <f t="shared" si="176"/>
        <v>Latvia to World</v>
      </c>
      <c r="H5656">
        <v>2017</v>
      </c>
      <c r="I5656" t="s">
        <v>724</v>
      </c>
      <c r="J5656">
        <v>6</v>
      </c>
      <c r="K5656">
        <v>19973.629000000001</v>
      </c>
      <c r="L5656" s="1">
        <f t="shared" si="177"/>
        <v>19.973629000000003</v>
      </c>
    </row>
    <row r="5657" spans="1:12" ht="14.45">
      <c r="A5657" t="s">
        <v>723</v>
      </c>
      <c r="B5657" t="s">
        <v>902</v>
      </c>
      <c r="C5657">
        <v>842139</v>
      </c>
      <c r="D5657" t="s">
        <v>903</v>
      </c>
      <c r="E5657" t="s">
        <v>670</v>
      </c>
      <c r="F5657" t="s">
        <v>670</v>
      </c>
      <c r="G5657" t="str">
        <f t="shared" si="176"/>
        <v>Latvia to EU27</v>
      </c>
      <c r="H5657">
        <v>2012</v>
      </c>
      <c r="I5657" t="s">
        <v>724</v>
      </c>
      <c r="J5657">
        <v>6</v>
      </c>
      <c r="K5657">
        <v>4226.8959999999997</v>
      </c>
      <c r="L5657" s="1">
        <f t="shared" si="177"/>
        <v>4.226896</v>
      </c>
    </row>
    <row r="5658" spans="1:12" ht="14.45">
      <c r="A5658" t="s">
        <v>723</v>
      </c>
      <c r="B5658" t="s">
        <v>902</v>
      </c>
      <c r="C5658">
        <v>842139</v>
      </c>
      <c r="D5658" t="s">
        <v>903</v>
      </c>
      <c r="E5658" t="s">
        <v>670</v>
      </c>
      <c r="F5658" t="s">
        <v>670</v>
      </c>
      <c r="G5658" t="str">
        <f t="shared" si="176"/>
        <v>Latvia to EU27</v>
      </c>
      <c r="H5658">
        <v>2013</v>
      </c>
      <c r="I5658" t="s">
        <v>724</v>
      </c>
      <c r="J5658">
        <v>6</v>
      </c>
      <c r="K5658">
        <v>12139.659</v>
      </c>
      <c r="L5658" s="1">
        <f t="shared" si="177"/>
        <v>12.139659</v>
      </c>
    </row>
    <row r="5659" spans="1:12" ht="14.45">
      <c r="A5659" t="s">
        <v>723</v>
      </c>
      <c r="B5659" t="s">
        <v>902</v>
      </c>
      <c r="C5659">
        <v>842139</v>
      </c>
      <c r="D5659" t="s">
        <v>903</v>
      </c>
      <c r="E5659" t="s">
        <v>670</v>
      </c>
      <c r="F5659" t="s">
        <v>670</v>
      </c>
      <c r="G5659" t="str">
        <f t="shared" si="176"/>
        <v>Latvia to EU27</v>
      </c>
      <c r="H5659">
        <v>2014</v>
      </c>
      <c r="I5659" t="s">
        <v>724</v>
      </c>
      <c r="J5659">
        <v>6</v>
      </c>
      <c r="K5659">
        <v>15004.200999999999</v>
      </c>
      <c r="L5659" s="1">
        <f t="shared" si="177"/>
        <v>15.004200999999998</v>
      </c>
    </row>
    <row r="5660" spans="1:12" ht="14.45">
      <c r="A5660" t="s">
        <v>723</v>
      </c>
      <c r="B5660" t="s">
        <v>902</v>
      </c>
      <c r="C5660">
        <v>842139</v>
      </c>
      <c r="D5660" t="s">
        <v>903</v>
      </c>
      <c r="E5660" t="s">
        <v>670</v>
      </c>
      <c r="F5660" t="s">
        <v>670</v>
      </c>
      <c r="G5660" t="str">
        <f t="shared" si="176"/>
        <v>Latvia to EU27</v>
      </c>
      <c r="H5660">
        <v>2015</v>
      </c>
      <c r="I5660" t="s">
        <v>724</v>
      </c>
      <c r="J5660">
        <v>6</v>
      </c>
      <c r="K5660">
        <v>15706.273999999999</v>
      </c>
      <c r="L5660" s="1">
        <f t="shared" si="177"/>
        <v>15.706273999999999</v>
      </c>
    </row>
    <row r="5661" spans="1:12" ht="14.45">
      <c r="A5661" t="s">
        <v>723</v>
      </c>
      <c r="B5661" t="s">
        <v>902</v>
      </c>
      <c r="C5661">
        <v>842139</v>
      </c>
      <c r="D5661" t="s">
        <v>903</v>
      </c>
      <c r="E5661" t="s">
        <v>670</v>
      </c>
      <c r="F5661" t="s">
        <v>670</v>
      </c>
      <c r="G5661" t="str">
        <f t="shared" si="176"/>
        <v>Latvia to EU27</v>
      </c>
      <c r="H5661">
        <v>2016</v>
      </c>
      <c r="I5661" t="s">
        <v>724</v>
      </c>
      <c r="J5661">
        <v>6</v>
      </c>
      <c r="K5661">
        <v>16825.955999999998</v>
      </c>
      <c r="L5661" s="1">
        <f t="shared" si="177"/>
        <v>16.825955999999998</v>
      </c>
    </row>
    <row r="5662" spans="1:12" ht="14.45">
      <c r="A5662" t="s">
        <v>723</v>
      </c>
      <c r="B5662" t="s">
        <v>902</v>
      </c>
      <c r="C5662">
        <v>842139</v>
      </c>
      <c r="D5662" t="s">
        <v>903</v>
      </c>
      <c r="E5662" t="s">
        <v>670</v>
      </c>
      <c r="F5662" t="s">
        <v>670</v>
      </c>
      <c r="G5662" t="str">
        <f t="shared" si="176"/>
        <v>Latvia to EU27</v>
      </c>
      <c r="H5662">
        <v>2017</v>
      </c>
      <c r="I5662" t="s">
        <v>724</v>
      </c>
      <c r="J5662">
        <v>6</v>
      </c>
      <c r="K5662">
        <v>17281.649000000001</v>
      </c>
      <c r="L5662" s="1">
        <f t="shared" si="177"/>
        <v>17.281649000000002</v>
      </c>
    </row>
    <row r="5663" spans="1:12" ht="14.45">
      <c r="A5663" t="s">
        <v>723</v>
      </c>
      <c r="B5663" t="s">
        <v>902</v>
      </c>
      <c r="C5663">
        <v>847989</v>
      </c>
      <c r="D5663" t="s">
        <v>903</v>
      </c>
      <c r="E5663" t="s">
        <v>147</v>
      </c>
      <c r="F5663" t="s">
        <v>292</v>
      </c>
      <c r="G5663" t="str">
        <f t="shared" si="176"/>
        <v>Latvia to World</v>
      </c>
      <c r="H5663">
        <v>2012</v>
      </c>
      <c r="I5663" t="s">
        <v>724</v>
      </c>
      <c r="J5663">
        <v>6</v>
      </c>
      <c r="K5663">
        <v>7102.7550000000001</v>
      </c>
      <c r="L5663" s="1">
        <f t="shared" si="177"/>
        <v>7.1027550000000002</v>
      </c>
    </row>
    <row r="5664" spans="1:12" ht="14.45">
      <c r="A5664" t="s">
        <v>723</v>
      </c>
      <c r="B5664" t="s">
        <v>902</v>
      </c>
      <c r="C5664">
        <v>847989</v>
      </c>
      <c r="D5664" t="s">
        <v>903</v>
      </c>
      <c r="E5664" t="s">
        <v>147</v>
      </c>
      <c r="F5664" t="s">
        <v>292</v>
      </c>
      <c r="G5664" t="str">
        <f t="shared" si="176"/>
        <v>Latvia to World</v>
      </c>
      <c r="H5664">
        <v>2013</v>
      </c>
      <c r="I5664" t="s">
        <v>724</v>
      </c>
      <c r="J5664">
        <v>6</v>
      </c>
      <c r="K5664">
        <v>7898.0050000000001</v>
      </c>
      <c r="L5664" s="1">
        <f t="shared" si="177"/>
        <v>7.8980050000000004</v>
      </c>
    </row>
    <row r="5665" spans="1:12" ht="14.45">
      <c r="A5665" t="s">
        <v>723</v>
      </c>
      <c r="B5665" t="s">
        <v>902</v>
      </c>
      <c r="C5665">
        <v>847989</v>
      </c>
      <c r="D5665" t="s">
        <v>903</v>
      </c>
      <c r="E5665" t="s">
        <v>147</v>
      </c>
      <c r="F5665" t="s">
        <v>292</v>
      </c>
      <c r="G5665" t="str">
        <f t="shared" si="176"/>
        <v>Latvia to World</v>
      </c>
      <c r="H5665">
        <v>2014</v>
      </c>
      <c r="I5665" t="s">
        <v>724</v>
      </c>
      <c r="J5665">
        <v>6</v>
      </c>
      <c r="K5665">
        <v>4365.2650000000003</v>
      </c>
      <c r="L5665" s="1">
        <f t="shared" si="177"/>
        <v>4.365265</v>
      </c>
    </row>
    <row r="5666" spans="1:12" ht="14.45">
      <c r="A5666" t="s">
        <v>723</v>
      </c>
      <c r="B5666" t="s">
        <v>902</v>
      </c>
      <c r="C5666">
        <v>847989</v>
      </c>
      <c r="D5666" t="s">
        <v>903</v>
      </c>
      <c r="E5666" t="s">
        <v>147</v>
      </c>
      <c r="F5666" t="s">
        <v>292</v>
      </c>
      <c r="G5666" t="str">
        <f t="shared" si="176"/>
        <v>Latvia to World</v>
      </c>
      <c r="H5666">
        <v>2015</v>
      </c>
      <c r="I5666" t="s">
        <v>724</v>
      </c>
      <c r="J5666">
        <v>6</v>
      </c>
      <c r="K5666">
        <v>5050.3209999999999</v>
      </c>
      <c r="L5666" s="1">
        <f t="shared" si="177"/>
        <v>5.0503210000000003</v>
      </c>
    </row>
    <row r="5667" spans="1:12" ht="14.45">
      <c r="A5667" t="s">
        <v>723</v>
      </c>
      <c r="B5667" t="s">
        <v>902</v>
      </c>
      <c r="C5667">
        <v>847989</v>
      </c>
      <c r="D5667" t="s">
        <v>903</v>
      </c>
      <c r="E5667" t="s">
        <v>147</v>
      </c>
      <c r="F5667" t="s">
        <v>292</v>
      </c>
      <c r="G5667" t="str">
        <f t="shared" si="176"/>
        <v>Latvia to World</v>
      </c>
      <c r="H5667">
        <v>2016</v>
      </c>
      <c r="I5667" t="s">
        <v>724</v>
      </c>
      <c r="J5667">
        <v>6</v>
      </c>
      <c r="K5667">
        <v>4447.567</v>
      </c>
      <c r="L5667" s="1">
        <f t="shared" si="177"/>
        <v>4.4475670000000003</v>
      </c>
    </row>
    <row r="5668" spans="1:12" ht="14.45">
      <c r="A5668" t="s">
        <v>723</v>
      </c>
      <c r="B5668" t="s">
        <v>902</v>
      </c>
      <c r="C5668">
        <v>847989</v>
      </c>
      <c r="D5668" t="s">
        <v>903</v>
      </c>
      <c r="E5668" t="s">
        <v>147</v>
      </c>
      <c r="F5668" t="s">
        <v>292</v>
      </c>
      <c r="G5668" t="str">
        <f t="shared" si="176"/>
        <v>Latvia to World</v>
      </c>
      <c r="H5668">
        <v>2017</v>
      </c>
      <c r="I5668" t="s">
        <v>724</v>
      </c>
      <c r="J5668">
        <v>6</v>
      </c>
      <c r="K5668">
        <v>7542.2929999999997</v>
      </c>
      <c r="L5668" s="1">
        <f t="shared" si="177"/>
        <v>7.5422929999999999</v>
      </c>
    </row>
    <row r="5669" spans="1:12" ht="14.45">
      <c r="A5669" t="s">
        <v>723</v>
      </c>
      <c r="B5669" t="s">
        <v>902</v>
      </c>
      <c r="C5669">
        <v>847989</v>
      </c>
      <c r="D5669" t="s">
        <v>903</v>
      </c>
      <c r="E5669" t="s">
        <v>670</v>
      </c>
      <c r="F5669" t="s">
        <v>670</v>
      </c>
      <c r="G5669" t="str">
        <f t="shared" si="176"/>
        <v>Latvia to EU27</v>
      </c>
      <c r="H5669">
        <v>2012</v>
      </c>
      <c r="I5669" t="s">
        <v>724</v>
      </c>
      <c r="J5669">
        <v>6</v>
      </c>
      <c r="K5669">
        <v>5052.9740000000002</v>
      </c>
      <c r="L5669" s="1">
        <f t="shared" si="177"/>
        <v>5.0529739999999999</v>
      </c>
    </row>
    <row r="5670" spans="1:12" ht="14.45">
      <c r="A5670" t="s">
        <v>723</v>
      </c>
      <c r="B5670" t="s">
        <v>902</v>
      </c>
      <c r="C5670">
        <v>847989</v>
      </c>
      <c r="D5670" t="s">
        <v>903</v>
      </c>
      <c r="E5670" t="s">
        <v>670</v>
      </c>
      <c r="F5670" t="s">
        <v>670</v>
      </c>
      <c r="G5670" t="str">
        <f t="shared" si="176"/>
        <v>Latvia to EU27</v>
      </c>
      <c r="H5670">
        <v>2013</v>
      </c>
      <c r="I5670" t="s">
        <v>724</v>
      </c>
      <c r="J5670">
        <v>6</v>
      </c>
      <c r="K5670">
        <v>4805.6170000000002</v>
      </c>
      <c r="L5670" s="1">
        <f t="shared" si="177"/>
        <v>4.8056169999999998</v>
      </c>
    </row>
    <row r="5671" spans="1:12" ht="14.45">
      <c r="A5671" t="s">
        <v>723</v>
      </c>
      <c r="B5671" t="s">
        <v>902</v>
      </c>
      <c r="C5671">
        <v>847989</v>
      </c>
      <c r="D5671" t="s">
        <v>903</v>
      </c>
      <c r="E5671" t="s">
        <v>670</v>
      </c>
      <c r="F5671" t="s">
        <v>670</v>
      </c>
      <c r="G5671" t="str">
        <f t="shared" si="176"/>
        <v>Latvia to EU27</v>
      </c>
      <c r="H5671">
        <v>2014</v>
      </c>
      <c r="I5671" t="s">
        <v>724</v>
      </c>
      <c r="J5671">
        <v>6</v>
      </c>
      <c r="K5671">
        <v>2733.873</v>
      </c>
      <c r="L5671" s="1">
        <f t="shared" si="177"/>
        <v>2.733873</v>
      </c>
    </row>
    <row r="5672" spans="1:12" ht="14.45">
      <c r="A5672" t="s">
        <v>723</v>
      </c>
      <c r="B5672" t="s">
        <v>902</v>
      </c>
      <c r="C5672">
        <v>847989</v>
      </c>
      <c r="D5672" t="s">
        <v>903</v>
      </c>
      <c r="E5672" t="s">
        <v>670</v>
      </c>
      <c r="F5672" t="s">
        <v>670</v>
      </c>
      <c r="G5672" t="str">
        <f t="shared" si="176"/>
        <v>Latvia to EU27</v>
      </c>
      <c r="H5672">
        <v>2015</v>
      </c>
      <c r="I5672" t="s">
        <v>724</v>
      </c>
      <c r="J5672">
        <v>6</v>
      </c>
      <c r="K5672">
        <v>3210.65</v>
      </c>
      <c r="L5672" s="1">
        <f t="shared" si="177"/>
        <v>3.2106500000000002</v>
      </c>
    </row>
    <row r="5673" spans="1:12" ht="14.45">
      <c r="A5673" t="s">
        <v>723</v>
      </c>
      <c r="B5673" t="s">
        <v>902</v>
      </c>
      <c r="C5673">
        <v>847989</v>
      </c>
      <c r="D5673" t="s">
        <v>903</v>
      </c>
      <c r="E5673" t="s">
        <v>670</v>
      </c>
      <c r="F5673" t="s">
        <v>670</v>
      </c>
      <c r="G5673" t="str">
        <f t="shared" si="176"/>
        <v>Latvia to EU27</v>
      </c>
      <c r="H5673">
        <v>2016</v>
      </c>
      <c r="I5673" t="s">
        <v>724</v>
      </c>
      <c r="J5673">
        <v>6</v>
      </c>
      <c r="K5673">
        <v>2652.415</v>
      </c>
      <c r="L5673" s="1">
        <f t="shared" si="177"/>
        <v>2.652415</v>
      </c>
    </row>
    <row r="5674" spans="1:12" ht="14.45">
      <c r="A5674" t="s">
        <v>723</v>
      </c>
      <c r="B5674" t="s">
        <v>902</v>
      </c>
      <c r="C5674">
        <v>847989</v>
      </c>
      <c r="D5674" t="s">
        <v>903</v>
      </c>
      <c r="E5674" t="s">
        <v>670</v>
      </c>
      <c r="F5674" t="s">
        <v>670</v>
      </c>
      <c r="G5674" t="str">
        <f t="shared" si="176"/>
        <v>Latvia to EU27</v>
      </c>
      <c r="H5674">
        <v>2017</v>
      </c>
      <c r="I5674" t="s">
        <v>724</v>
      </c>
      <c r="J5674">
        <v>6</v>
      </c>
      <c r="K5674">
        <v>3830.0889999999999</v>
      </c>
      <c r="L5674" s="1">
        <f t="shared" si="177"/>
        <v>3.8300890000000001</v>
      </c>
    </row>
    <row r="5675" spans="1:12" ht="14.45">
      <c r="A5675" t="s">
        <v>723</v>
      </c>
      <c r="B5675" t="s">
        <v>904</v>
      </c>
      <c r="C5675">
        <v>730900</v>
      </c>
      <c r="D5675" t="s">
        <v>905</v>
      </c>
      <c r="E5675" t="s">
        <v>147</v>
      </c>
      <c r="F5675" t="s">
        <v>292</v>
      </c>
      <c r="G5675" t="str">
        <f t="shared" si="176"/>
        <v>Macao to World</v>
      </c>
      <c r="H5675">
        <v>2012</v>
      </c>
      <c r="I5675" t="s">
        <v>724</v>
      </c>
      <c r="J5675">
        <v>6</v>
      </c>
      <c r="K5675">
        <v>0</v>
      </c>
      <c r="L5675" s="1">
        <f t="shared" si="177"/>
        <v>0</v>
      </c>
    </row>
    <row r="5676" spans="1:12" ht="14.45">
      <c r="A5676" t="s">
        <v>723</v>
      </c>
      <c r="B5676" t="s">
        <v>904</v>
      </c>
      <c r="C5676">
        <v>730900</v>
      </c>
      <c r="D5676" t="s">
        <v>905</v>
      </c>
      <c r="E5676" t="s">
        <v>147</v>
      </c>
      <c r="F5676" t="s">
        <v>292</v>
      </c>
      <c r="G5676" t="str">
        <f t="shared" si="176"/>
        <v>Macao to World</v>
      </c>
      <c r="H5676">
        <v>2014</v>
      </c>
      <c r="I5676" t="s">
        <v>724</v>
      </c>
      <c r="J5676">
        <v>6</v>
      </c>
      <c r="K5676">
        <v>0</v>
      </c>
      <c r="L5676" s="1">
        <f t="shared" si="177"/>
        <v>0</v>
      </c>
    </row>
    <row r="5677" spans="1:12" ht="14.45">
      <c r="A5677" t="s">
        <v>723</v>
      </c>
      <c r="B5677" t="s">
        <v>904</v>
      </c>
      <c r="C5677">
        <v>730900</v>
      </c>
      <c r="D5677" t="s">
        <v>905</v>
      </c>
      <c r="E5677" t="s">
        <v>147</v>
      </c>
      <c r="F5677" t="s">
        <v>292</v>
      </c>
      <c r="G5677" t="str">
        <f t="shared" si="176"/>
        <v>Macao to World</v>
      </c>
      <c r="H5677">
        <v>2015</v>
      </c>
      <c r="I5677" t="s">
        <v>724</v>
      </c>
      <c r="J5677">
        <v>6</v>
      </c>
      <c r="K5677">
        <v>0</v>
      </c>
      <c r="L5677" s="1">
        <f t="shared" si="177"/>
        <v>0</v>
      </c>
    </row>
    <row r="5678" spans="1:12" ht="14.45">
      <c r="A5678" t="s">
        <v>723</v>
      </c>
      <c r="B5678" t="s">
        <v>904</v>
      </c>
      <c r="C5678">
        <v>730900</v>
      </c>
      <c r="D5678" t="s">
        <v>905</v>
      </c>
      <c r="E5678" t="s">
        <v>147</v>
      </c>
      <c r="F5678" t="s">
        <v>292</v>
      </c>
      <c r="G5678" t="str">
        <f t="shared" si="176"/>
        <v>Macao to World</v>
      </c>
      <c r="H5678">
        <v>2016</v>
      </c>
      <c r="I5678" t="s">
        <v>724</v>
      </c>
      <c r="J5678">
        <v>6</v>
      </c>
      <c r="K5678">
        <v>0</v>
      </c>
      <c r="L5678" s="1">
        <f t="shared" si="177"/>
        <v>0</v>
      </c>
    </row>
    <row r="5679" spans="1:12" ht="14.45">
      <c r="A5679" t="s">
        <v>723</v>
      </c>
      <c r="B5679" t="s">
        <v>904</v>
      </c>
      <c r="C5679">
        <v>741999</v>
      </c>
      <c r="D5679" t="s">
        <v>905</v>
      </c>
      <c r="E5679" t="s">
        <v>147</v>
      </c>
      <c r="F5679" t="s">
        <v>292</v>
      </c>
      <c r="G5679" t="str">
        <f t="shared" si="176"/>
        <v>Macao to World</v>
      </c>
      <c r="H5679">
        <v>2014</v>
      </c>
      <c r="I5679" t="s">
        <v>724</v>
      </c>
      <c r="J5679">
        <v>6</v>
      </c>
      <c r="K5679">
        <v>0</v>
      </c>
      <c r="L5679" s="1">
        <f t="shared" si="177"/>
        <v>0</v>
      </c>
    </row>
    <row r="5680" spans="1:12" ht="14.45">
      <c r="A5680" t="s">
        <v>723</v>
      </c>
      <c r="B5680" t="s">
        <v>904</v>
      </c>
      <c r="C5680">
        <v>842129</v>
      </c>
      <c r="D5680" t="s">
        <v>905</v>
      </c>
      <c r="E5680" t="s">
        <v>147</v>
      </c>
      <c r="F5680" t="s">
        <v>292</v>
      </c>
      <c r="G5680" t="str">
        <f t="shared" si="176"/>
        <v>Macao to World</v>
      </c>
      <c r="H5680">
        <v>2015</v>
      </c>
      <c r="I5680" t="s">
        <v>724</v>
      </c>
      <c r="J5680">
        <v>6</v>
      </c>
      <c r="K5680">
        <v>0</v>
      </c>
      <c r="L5680" s="1">
        <f t="shared" si="177"/>
        <v>0</v>
      </c>
    </row>
    <row r="5681" spans="1:12" ht="14.45">
      <c r="A5681" t="s">
        <v>723</v>
      </c>
      <c r="B5681" t="s">
        <v>904</v>
      </c>
      <c r="C5681">
        <v>842139</v>
      </c>
      <c r="D5681" t="s">
        <v>905</v>
      </c>
      <c r="E5681" t="s">
        <v>147</v>
      </c>
      <c r="F5681" t="s">
        <v>292</v>
      </c>
      <c r="G5681" t="str">
        <f t="shared" si="176"/>
        <v>Macao to World</v>
      </c>
      <c r="H5681">
        <v>2014</v>
      </c>
      <c r="I5681" t="s">
        <v>724</v>
      </c>
      <c r="J5681">
        <v>6</v>
      </c>
      <c r="K5681">
        <v>0</v>
      </c>
      <c r="L5681" s="1">
        <f t="shared" si="177"/>
        <v>0</v>
      </c>
    </row>
    <row r="5682" spans="1:12" ht="14.45">
      <c r="A5682" t="s">
        <v>723</v>
      </c>
      <c r="B5682" t="s">
        <v>904</v>
      </c>
      <c r="C5682">
        <v>842139</v>
      </c>
      <c r="D5682" t="s">
        <v>905</v>
      </c>
      <c r="E5682" t="s">
        <v>147</v>
      </c>
      <c r="F5682" t="s">
        <v>292</v>
      </c>
      <c r="G5682" t="str">
        <f t="shared" si="176"/>
        <v>Macao to World</v>
      </c>
      <c r="H5682">
        <v>2015</v>
      </c>
      <c r="I5682" t="s">
        <v>724</v>
      </c>
      <c r="J5682">
        <v>6</v>
      </c>
      <c r="K5682">
        <v>0</v>
      </c>
      <c r="L5682" s="1">
        <f t="shared" si="177"/>
        <v>0</v>
      </c>
    </row>
    <row r="5683" spans="1:12" ht="14.45">
      <c r="A5683" t="s">
        <v>723</v>
      </c>
      <c r="B5683" t="s">
        <v>904</v>
      </c>
      <c r="C5683">
        <v>847989</v>
      </c>
      <c r="D5683" t="s">
        <v>905</v>
      </c>
      <c r="E5683" t="s">
        <v>147</v>
      </c>
      <c r="F5683" t="s">
        <v>292</v>
      </c>
      <c r="G5683" t="str">
        <f t="shared" si="176"/>
        <v>Macao to World</v>
      </c>
      <c r="H5683">
        <v>2014</v>
      </c>
      <c r="I5683" t="s">
        <v>724</v>
      </c>
      <c r="J5683">
        <v>6</v>
      </c>
      <c r="K5683">
        <v>0</v>
      </c>
      <c r="L5683" s="1">
        <f t="shared" si="177"/>
        <v>0</v>
      </c>
    </row>
    <row r="5684" spans="1:12" ht="14.45">
      <c r="A5684" t="s">
        <v>723</v>
      </c>
      <c r="B5684" t="s">
        <v>904</v>
      </c>
      <c r="C5684">
        <v>847989</v>
      </c>
      <c r="D5684" t="s">
        <v>905</v>
      </c>
      <c r="E5684" t="s">
        <v>147</v>
      </c>
      <c r="F5684" t="s">
        <v>292</v>
      </c>
      <c r="G5684" t="str">
        <f t="shared" si="176"/>
        <v>Macao to World</v>
      </c>
      <c r="H5684">
        <v>2015</v>
      </c>
      <c r="I5684" t="s">
        <v>724</v>
      </c>
      <c r="J5684">
        <v>6</v>
      </c>
      <c r="K5684">
        <v>0</v>
      </c>
      <c r="L5684" s="1">
        <f t="shared" si="177"/>
        <v>0</v>
      </c>
    </row>
    <row r="5685" spans="1:12" ht="14.45">
      <c r="A5685" t="s">
        <v>723</v>
      </c>
      <c r="B5685" t="s">
        <v>904</v>
      </c>
      <c r="C5685">
        <v>847989</v>
      </c>
      <c r="D5685" t="s">
        <v>905</v>
      </c>
      <c r="E5685" t="s">
        <v>670</v>
      </c>
      <c r="F5685" t="s">
        <v>670</v>
      </c>
      <c r="G5685" t="str">
        <f t="shared" si="176"/>
        <v>Macao to EU27</v>
      </c>
      <c r="H5685">
        <v>2015</v>
      </c>
      <c r="I5685" t="s">
        <v>724</v>
      </c>
      <c r="J5685">
        <v>6</v>
      </c>
      <c r="K5685">
        <v>0</v>
      </c>
      <c r="L5685" s="1">
        <f t="shared" si="177"/>
        <v>0</v>
      </c>
    </row>
    <row r="5686" spans="1:12" ht="14.45">
      <c r="A5686" t="s">
        <v>723</v>
      </c>
      <c r="B5686" t="s">
        <v>906</v>
      </c>
      <c r="C5686">
        <v>730900</v>
      </c>
      <c r="D5686" t="s">
        <v>907</v>
      </c>
      <c r="E5686" t="s">
        <v>147</v>
      </c>
      <c r="F5686" t="s">
        <v>292</v>
      </c>
      <c r="G5686" t="str">
        <f t="shared" si="176"/>
        <v>Morocco to World</v>
      </c>
      <c r="H5686">
        <v>2015</v>
      </c>
      <c r="I5686" t="s">
        <v>724</v>
      </c>
      <c r="J5686">
        <v>6</v>
      </c>
      <c r="K5686">
        <v>1606.329</v>
      </c>
      <c r="L5686" s="1">
        <f t="shared" si="177"/>
        <v>1.6063289999999999</v>
      </c>
    </row>
    <row r="5687" spans="1:12" ht="14.45">
      <c r="A5687" t="s">
        <v>723</v>
      </c>
      <c r="B5687" t="s">
        <v>906</v>
      </c>
      <c r="C5687">
        <v>730900</v>
      </c>
      <c r="D5687" t="s">
        <v>907</v>
      </c>
      <c r="E5687" t="s">
        <v>147</v>
      </c>
      <c r="F5687" t="s">
        <v>292</v>
      </c>
      <c r="G5687" t="str">
        <f t="shared" si="176"/>
        <v>Morocco to World</v>
      </c>
      <c r="H5687">
        <v>2016</v>
      </c>
      <c r="I5687" t="s">
        <v>724</v>
      </c>
      <c r="J5687">
        <v>6</v>
      </c>
      <c r="K5687">
        <v>1547.279</v>
      </c>
      <c r="L5687" s="1">
        <f t="shared" si="177"/>
        <v>1.5472790000000001</v>
      </c>
    </row>
    <row r="5688" spans="1:12" ht="14.45">
      <c r="A5688" t="s">
        <v>723</v>
      </c>
      <c r="B5688" t="s">
        <v>906</v>
      </c>
      <c r="C5688">
        <v>730900</v>
      </c>
      <c r="D5688" t="s">
        <v>907</v>
      </c>
      <c r="E5688" t="s">
        <v>147</v>
      </c>
      <c r="F5688" t="s">
        <v>292</v>
      </c>
      <c r="G5688" t="str">
        <f t="shared" si="176"/>
        <v>Morocco to World</v>
      </c>
      <c r="H5688">
        <v>2017</v>
      </c>
      <c r="I5688" t="s">
        <v>724</v>
      </c>
      <c r="J5688">
        <v>6</v>
      </c>
      <c r="K5688">
        <v>815.65700000000004</v>
      </c>
      <c r="L5688" s="1">
        <f t="shared" si="177"/>
        <v>0.81565700000000008</v>
      </c>
    </row>
    <row r="5689" spans="1:12" ht="14.45">
      <c r="A5689" t="s">
        <v>723</v>
      </c>
      <c r="B5689" t="s">
        <v>906</v>
      </c>
      <c r="C5689">
        <v>730900</v>
      </c>
      <c r="D5689" t="s">
        <v>907</v>
      </c>
      <c r="E5689" t="s">
        <v>670</v>
      </c>
      <c r="F5689" t="s">
        <v>670</v>
      </c>
      <c r="G5689" t="str">
        <f t="shared" si="176"/>
        <v>Morocco to EU27</v>
      </c>
      <c r="H5689">
        <v>2015</v>
      </c>
      <c r="I5689" t="s">
        <v>724</v>
      </c>
      <c r="J5689">
        <v>6</v>
      </c>
      <c r="K5689">
        <v>631.75400000000002</v>
      </c>
      <c r="L5689" s="1">
        <f t="shared" si="177"/>
        <v>0.63175400000000004</v>
      </c>
    </row>
    <row r="5690" spans="1:12" ht="14.45">
      <c r="A5690" t="s">
        <v>723</v>
      </c>
      <c r="B5690" t="s">
        <v>906</v>
      </c>
      <c r="C5690">
        <v>730900</v>
      </c>
      <c r="D5690" t="s">
        <v>907</v>
      </c>
      <c r="E5690" t="s">
        <v>670</v>
      </c>
      <c r="F5690" t="s">
        <v>670</v>
      </c>
      <c r="G5690" t="str">
        <f t="shared" si="176"/>
        <v>Morocco to EU27</v>
      </c>
      <c r="H5690">
        <v>2016</v>
      </c>
      <c r="I5690" t="s">
        <v>724</v>
      </c>
      <c r="J5690">
        <v>6</v>
      </c>
      <c r="K5690">
        <v>782.35599999999999</v>
      </c>
      <c r="L5690" s="1">
        <f t="shared" si="177"/>
        <v>0.78235599999999994</v>
      </c>
    </row>
    <row r="5691" spans="1:12" ht="14.45">
      <c r="A5691" t="s">
        <v>723</v>
      </c>
      <c r="B5691" t="s">
        <v>906</v>
      </c>
      <c r="C5691">
        <v>730900</v>
      </c>
      <c r="D5691" t="s">
        <v>907</v>
      </c>
      <c r="E5691" t="s">
        <v>670</v>
      </c>
      <c r="F5691" t="s">
        <v>670</v>
      </c>
      <c r="G5691" t="str">
        <f t="shared" si="176"/>
        <v>Morocco to EU27</v>
      </c>
      <c r="H5691">
        <v>2017</v>
      </c>
      <c r="I5691" t="s">
        <v>724</v>
      </c>
      <c r="J5691">
        <v>6</v>
      </c>
      <c r="K5691">
        <v>115.44499999999999</v>
      </c>
      <c r="L5691" s="1">
        <f t="shared" si="177"/>
        <v>0.11544499999999999</v>
      </c>
    </row>
    <row r="5692" spans="1:12" ht="14.45">
      <c r="A5692" t="s">
        <v>723</v>
      </c>
      <c r="B5692" t="s">
        <v>906</v>
      </c>
      <c r="C5692">
        <v>741999</v>
      </c>
      <c r="D5692" t="s">
        <v>907</v>
      </c>
      <c r="E5692" t="s">
        <v>147</v>
      </c>
      <c r="F5692" t="s">
        <v>292</v>
      </c>
      <c r="G5692" t="str">
        <f t="shared" si="176"/>
        <v>Morocco to World</v>
      </c>
      <c r="H5692">
        <v>2015</v>
      </c>
      <c r="I5692" t="s">
        <v>724</v>
      </c>
      <c r="J5692">
        <v>6</v>
      </c>
      <c r="K5692">
        <v>1855.0530000000001</v>
      </c>
      <c r="L5692" s="1">
        <f t="shared" si="177"/>
        <v>1.8550530000000001</v>
      </c>
    </row>
    <row r="5693" spans="1:12" ht="14.45">
      <c r="A5693" t="s">
        <v>723</v>
      </c>
      <c r="B5693" t="s">
        <v>906</v>
      </c>
      <c r="C5693">
        <v>741999</v>
      </c>
      <c r="D5693" t="s">
        <v>907</v>
      </c>
      <c r="E5693" t="s">
        <v>147</v>
      </c>
      <c r="F5693" t="s">
        <v>292</v>
      </c>
      <c r="G5693" t="str">
        <f t="shared" si="176"/>
        <v>Morocco to World</v>
      </c>
      <c r="H5693">
        <v>2016</v>
      </c>
      <c r="I5693" t="s">
        <v>724</v>
      </c>
      <c r="J5693">
        <v>6</v>
      </c>
      <c r="K5693">
        <v>2675.8760000000002</v>
      </c>
      <c r="L5693" s="1">
        <f t="shared" si="177"/>
        <v>2.6758760000000001</v>
      </c>
    </row>
    <row r="5694" spans="1:12" ht="14.45">
      <c r="A5694" t="s">
        <v>723</v>
      </c>
      <c r="B5694" t="s">
        <v>906</v>
      </c>
      <c r="C5694">
        <v>741999</v>
      </c>
      <c r="D5694" t="s">
        <v>907</v>
      </c>
      <c r="E5694" t="s">
        <v>147</v>
      </c>
      <c r="F5694" t="s">
        <v>292</v>
      </c>
      <c r="G5694" t="str">
        <f t="shared" si="176"/>
        <v>Morocco to World</v>
      </c>
      <c r="H5694">
        <v>2017</v>
      </c>
      <c r="I5694" t="s">
        <v>724</v>
      </c>
      <c r="J5694">
        <v>6</v>
      </c>
      <c r="K5694">
        <v>2475.0839999999998</v>
      </c>
      <c r="L5694" s="1">
        <f t="shared" si="177"/>
        <v>2.4750839999999998</v>
      </c>
    </row>
    <row r="5695" spans="1:12" ht="14.45">
      <c r="A5695" t="s">
        <v>723</v>
      </c>
      <c r="B5695" t="s">
        <v>906</v>
      </c>
      <c r="C5695">
        <v>741999</v>
      </c>
      <c r="D5695" t="s">
        <v>907</v>
      </c>
      <c r="E5695" t="s">
        <v>670</v>
      </c>
      <c r="F5695" t="s">
        <v>670</v>
      </c>
      <c r="G5695" t="str">
        <f t="shared" si="176"/>
        <v>Morocco to EU27</v>
      </c>
      <c r="H5695">
        <v>2015</v>
      </c>
      <c r="I5695" t="s">
        <v>724</v>
      </c>
      <c r="J5695">
        <v>6</v>
      </c>
      <c r="K5695">
        <v>1555.84</v>
      </c>
      <c r="L5695" s="1">
        <f t="shared" si="177"/>
        <v>1.5558399999999999</v>
      </c>
    </row>
    <row r="5696" spans="1:12" ht="14.45">
      <c r="A5696" t="s">
        <v>723</v>
      </c>
      <c r="B5696" t="s">
        <v>906</v>
      </c>
      <c r="C5696">
        <v>741999</v>
      </c>
      <c r="D5696" t="s">
        <v>907</v>
      </c>
      <c r="E5696" t="s">
        <v>670</v>
      </c>
      <c r="F5696" t="s">
        <v>670</v>
      </c>
      <c r="G5696" t="str">
        <f t="shared" si="176"/>
        <v>Morocco to EU27</v>
      </c>
      <c r="H5696">
        <v>2016</v>
      </c>
      <c r="I5696" t="s">
        <v>724</v>
      </c>
      <c r="J5696">
        <v>6</v>
      </c>
      <c r="K5696">
        <v>2450.4870000000001</v>
      </c>
      <c r="L5696" s="1">
        <f t="shared" si="177"/>
        <v>2.4504869999999999</v>
      </c>
    </row>
    <row r="5697" spans="1:12" ht="14.45">
      <c r="A5697" t="s">
        <v>723</v>
      </c>
      <c r="B5697" t="s">
        <v>906</v>
      </c>
      <c r="C5697">
        <v>741999</v>
      </c>
      <c r="D5697" t="s">
        <v>907</v>
      </c>
      <c r="E5697" t="s">
        <v>670</v>
      </c>
      <c r="F5697" t="s">
        <v>670</v>
      </c>
      <c r="G5697" t="str">
        <f t="shared" si="176"/>
        <v>Morocco to EU27</v>
      </c>
      <c r="H5697">
        <v>2017</v>
      </c>
      <c r="I5697" t="s">
        <v>724</v>
      </c>
      <c r="J5697">
        <v>6</v>
      </c>
      <c r="K5697">
        <v>2105.2069999999999</v>
      </c>
      <c r="L5697" s="1">
        <f t="shared" si="177"/>
        <v>2.1052070000000001</v>
      </c>
    </row>
    <row r="5698" spans="1:12" ht="14.45">
      <c r="A5698" t="s">
        <v>723</v>
      </c>
      <c r="B5698" t="s">
        <v>906</v>
      </c>
      <c r="C5698">
        <v>8405</v>
      </c>
      <c r="D5698" t="s">
        <v>907</v>
      </c>
      <c r="E5698" t="s">
        <v>147</v>
      </c>
      <c r="F5698" t="s">
        <v>292</v>
      </c>
      <c r="G5698" t="str">
        <f t="shared" si="176"/>
        <v>Morocco to World</v>
      </c>
      <c r="H5698">
        <v>2015</v>
      </c>
      <c r="I5698" t="s">
        <v>724</v>
      </c>
      <c r="J5698">
        <v>6</v>
      </c>
      <c r="K5698">
        <v>6.1059999999999999</v>
      </c>
      <c r="L5698" s="1">
        <f t="shared" si="177"/>
        <v>6.1059999999999994E-3</v>
      </c>
    </row>
    <row r="5699" spans="1:12" ht="14.45">
      <c r="A5699" t="s">
        <v>723</v>
      </c>
      <c r="B5699" t="s">
        <v>906</v>
      </c>
      <c r="C5699">
        <v>8405</v>
      </c>
      <c r="D5699" t="s">
        <v>907</v>
      </c>
      <c r="E5699" t="s">
        <v>147</v>
      </c>
      <c r="F5699" t="s">
        <v>292</v>
      </c>
      <c r="G5699" t="str">
        <f t="shared" si="176"/>
        <v>Morocco to World</v>
      </c>
      <c r="H5699">
        <v>2016</v>
      </c>
      <c r="I5699" t="s">
        <v>724</v>
      </c>
      <c r="J5699">
        <v>6</v>
      </c>
      <c r="K5699">
        <v>8.1059999999999999</v>
      </c>
      <c r="L5699" s="1">
        <f t="shared" si="177"/>
        <v>8.1060000000000004E-3</v>
      </c>
    </row>
    <row r="5700" spans="1:12" ht="14.45">
      <c r="A5700" t="s">
        <v>723</v>
      </c>
      <c r="B5700" t="s">
        <v>906</v>
      </c>
      <c r="C5700">
        <v>8405</v>
      </c>
      <c r="D5700" t="s">
        <v>907</v>
      </c>
      <c r="E5700" t="s">
        <v>147</v>
      </c>
      <c r="F5700" t="s">
        <v>292</v>
      </c>
      <c r="G5700" t="str">
        <f t="shared" si="176"/>
        <v>Morocco to World</v>
      </c>
      <c r="H5700">
        <v>2017</v>
      </c>
      <c r="I5700" t="s">
        <v>724</v>
      </c>
      <c r="J5700">
        <v>6</v>
      </c>
      <c r="K5700">
        <v>2.6909999999999998</v>
      </c>
      <c r="L5700" s="1">
        <f t="shared" si="177"/>
        <v>2.6909999999999998E-3</v>
      </c>
    </row>
    <row r="5701" spans="1:12" ht="14.45">
      <c r="A5701" t="s">
        <v>723</v>
      </c>
      <c r="B5701" t="s">
        <v>906</v>
      </c>
      <c r="C5701">
        <v>8405</v>
      </c>
      <c r="D5701" t="s">
        <v>907</v>
      </c>
      <c r="E5701" t="s">
        <v>670</v>
      </c>
      <c r="F5701" t="s">
        <v>670</v>
      </c>
      <c r="G5701" t="str">
        <f t="shared" si="176"/>
        <v>Morocco to EU27</v>
      </c>
      <c r="H5701">
        <v>2015</v>
      </c>
      <c r="I5701" t="s">
        <v>724</v>
      </c>
      <c r="J5701">
        <v>6</v>
      </c>
      <c r="K5701">
        <v>6.1059999999999999</v>
      </c>
      <c r="L5701" s="1">
        <f t="shared" si="177"/>
        <v>6.1059999999999994E-3</v>
      </c>
    </row>
    <row r="5702" spans="1:12" ht="14.45">
      <c r="A5702" t="s">
        <v>723</v>
      </c>
      <c r="B5702" t="s">
        <v>906</v>
      </c>
      <c r="C5702">
        <v>8405</v>
      </c>
      <c r="D5702" t="s">
        <v>907</v>
      </c>
      <c r="E5702" t="s">
        <v>670</v>
      </c>
      <c r="F5702" t="s">
        <v>670</v>
      </c>
      <c r="G5702" t="str">
        <f t="shared" si="176"/>
        <v>Morocco to EU27</v>
      </c>
      <c r="H5702">
        <v>2016</v>
      </c>
      <c r="I5702" t="s">
        <v>724</v>
      </c>
      <c r="J5702">
        <v>6</v>
      </c>
      <c r="K5702">
        <v>3.4849999999999999</v>
      </c>
      <c r="L5702" s="1">
        <f t="shared" si="177"/>
        <v>3.4849999999999998E-3</v>
      </c>
    </row>
    <row r="5703" spans="1:12" ht="14.45">
      <c r="A5703" t="s">
        <v>723</v>
      </c>
      <c r="B5703" t="s">
        <v>906</v>
      </c>
      <c r="C5703">
        <v>8405</v>
      </c>
      <c r="D5703" t="s">
        <v>907</v>
      </c>
      <c r="E5703" t="s">
        <v>670</v>
      </c>
      <c r="F5703" t="s">
        <v>670</v>
      </c>
      <c r="G5703" t="str">
        <f t="shared" si="176"/>
        <v>Morocco to EU27</v>
      </c>
      <c r="H5703">
        <v>2017</v>
      </c>
      <c r="I5703" t="s">
        <v>724</v>
      </c>
      <c r="J5703">
        <v>6</v>
      </c>
      <c r="K5703">
        <v>2.2010000000000001</v>
      </c>
      <c r="L5703" s="1">
        <f t="shared" si="177"/>
        <v>2.2010000000000003E-3</v>
      </c>
    </row>
    <row r="5704" spans="1:12" ht="14.45">
      <c r="A5704" t="s">
        <v>723</v>
      </c>
      <c r="B5704" t="s">
        <v>906</v>
      </c>
      <c r="C5704">
        <v>841940</v>
      </c>
      <c r="D5704" t="s">
        <v>907</v>
      </c>
      <c r="E5704" t="s">
        <v>147</v>
      </c>
      <c r="F5704" t="s">
        <v>292</v>
      </c>
      <c r="G5704" t="str">
        <f t="shared" si="176"/>
        <v>Morocco to World</v>
      </c>
      <c r="H5704">
        <v>2015</v>
      </c>
      <c r="I5704" t="s">
        <v>724</v>
      </c>
      <c r="J5704">
        <v>6</v>
      </c>
      <c r="K5704">
        <v>146.565</v>
      </c>
      <c r="L5704" s="1">
        <f t="shared" si="177"/>
        <v>0.146565</v>
      </c>
    </row>
    <row r="5705" spans="1:12" ht="14.45">
      <c r="A5705" t="s">
        <v>723</v>
      </c>
      <c r="B5705" t="s">
        <v>906</v>
      </c>
      <c r="C5705">
        <v>841940</v>
      </c>
      <c r="D5705" t="s">
        <v>907</v>
      </c>
      <c r="E5705" t="s">
        <v>147</v>
      </c>
      <c r="F5705" t="s">
        <v>292</v>
      </c>
      <c r="G5705" t="str">
        <f t="shared" ref="G5705:G5768" si="178">CONCATENATE(D5705, " to ", F5705)</f>
        <v>Morocco to World</v>
      </c>
      <c r="H5705">
        <v>2016</v>
      </c>
      <c r="I5705" t="s">
        <v>724</v>
      </c>
      <c r="J5705">
        <v>6</v>
      </c>
      <c r="K5705">
        <v>126.845</v>
      </c>
      <c r="L5705" s="1">
        <f t="shared" ref="L5705:L5768" si="179">K5705/1000</f>
        <v>0.12684499999999999</v>
      </c>
    </row>
    <row r="5706" spans="1:12" ht="14.45">
      <c r="A5706" t="s">
        <v>723</v>
      </c>
      <c r="B5706" t="s">
        <v>906</v>
      </c>
      <c r="C5706">
        <v>841940</v>
      </c>
      <c r="D5706" t="s">
        <v>907</v>
      </c>
      <c r="E5706" t="s">
        <v>147</v>
      </c>
      <c r="F5706" t="s">
        <v>292</v>
      </c>
      <c r="G5706" t="str">
        <f t="shared" si="178"/>
        <v>Morocco to World</v>
      </c>
      <c r="H5706">
        <v>2017</v>
      </c>
      <c r="I5706" t="s">
        <v>724</v>
      </c>
      <c r="J5706">
        <v>6</v>
      </c>
      <c r="K5706">
        <v>226.232</v>
      </c>
      <c r="L5706" s="1">
        <f t="shared" si="179"/>
        <v>0.22623199999999999</v>
      </c>
    </row>
    <row r="5707" spans="1:12" ht="14.45">
      <c r="A5707" t="s">
        <v>723</v>
      </c>
      <c r="B5707" t="s">
        <v>906</v>
      </c>
      <c r="C5707">
        <v>841940</v>
      </c>
      <c r="D5707" t="s">
        <v>907</v>
      </c>
      <c r="E5707" t="s">
        <v>670</v>
      </c>
      <c r="F5707" t="s">
        <v>670</v>
      </c>
      <c r="G5707" t="str">
        <f t="shared" si="178"/>
        <v>Morocco to EU27</v>
      </c>
      <c r="H5707">
        <v>2016</v>
      </c>
      <c r="I5707" t="s">
        <v>724</v>
      </c>
      <c r="J5707">
        <v>6</v>
      </c>
      <c r="K5707">
        <v>0.27400000000000002</v>
      </c>
      <c r="L5707" s="1">
        <f t="shared" si="179"/>
        <v>2.7400000000000005E-4</v>
      </c>
    </row>
    <row r="5708" spans="1:12" ht="14.45">
      <c r="A5708" t="s">
        <v>723</v>
      </c>
      <c r="B5708" t="s">
        <v>906</v>
      </c>
      <c r="C5708">
        <v>841940</v>
      </c>
      <c r="D5708" t="s">
        <v>907</v>
      </c>
      <c r="E5708" t="s">
        <v>670</v>
      </c>
      <c r="F5708" t="s">
        <v>670</v>
      </c>
      <c r="G5708" t="str">
        <f t="shared" si="178"/>
        <v>Morocco to EU27</v>
      </c>
      <c r="H5708">
        <v>2017</v>
      </c>
      <c r="I5708" t="s">
        <v>724</v>
      </c>
      <c r="J5708">
        <v>6</v>
      </c>
      <c r="K5708">
        <v>6.9039999999999999</v>
      </c>
      <c r="L5708" s="1">
        <f t="shared" si="179"/>
        <v>6.9039999999999995E-3</v>
      </c>
    </row>
    <row r="5709" spans="1:12" ht="14.45">
      <c r="A5709" t="s">
        <v>723</v>
      </c>
      <c r="B5709" t="s">
        <v>906</v>
      </c>
      <c r="C5709">
        <v>842129</v>
      </c>
      <c r="D5709" t="s">
        <v>907</v>
      </c>
      <c r="E5709" t="s">
        <v>147</v>
      </c>
      <c r="F5709" t="s">
        <v>292</v>
      </c>
      <c r="G5709" t="str">
        <f t="shared" si="178"/>
        <v>Morocco to World</v>
      </c>
      <c r="H5709">
        <v>2015</v>
      </c>
      <c r="I5709" t="s">
        <v>724</v>
      </c>
      <c r="J5709">
        <v>6</v>
      </c>
      <c r="K5709">
        <v>3244.8220000000001</v>
      </c>
      <c r="L5709" s="1">
        <f t="shared" si="179"/>
        <v>3.2448220000000001</v>
      </c>
    </row>
    <row r="5710" spans="1:12" ht="14.45">
      <c r="A5710" t="s">
        <v>723</v>
      </c>
      <c r="B5710" t="s">
        <v>906</v>
      </c>
      <c r="C5710">
        <v>842129</v>
      </c>
      <c r="D5710" t="s">
        <v>907</v>
      </c>
      <c r="E5710" t="s">
        <v>147</v>
      </c>
      <c r="F5710" t="s">
        <v>292</v>
      </c>
      <c r="G5710" t="str">
        <f t="shared" si="178"/>
        <v>Morocco to World</v>
      </c>
      <c r="H5710">
        <v>2016</v>
      </c>
      <c r="I5710" t="s">
        <v>724</v>
      </c>
      <c r="J5710">
        <v>6</v>
      </c>
      <c r="K5710">
        <v>3375.7109999999998</v>
      </c>
      <c r="L5710" s="1">
        <f t="shared" si="179"/>
        <v>3.3757109999999999</v>
      </c>
    </row>
    <row r="5711" spans="1:12" ht="14.45">
      <c r="A5711" t="s">
        <v>723</v>
      </c>
      <c r="B5711" t="s">
        <v>906</v>
      </c>
      <c r="C5711">
        <v>842129</v>
      </c>
      <c r="D5711" t="s">
        <v>907</v>
      </c>
      <c r="E5711" t="s">
        <v>147</v>
      </c>
      <c r="F5711" t="s">
        <v>292</v>
      </c>
      <c r="G5711" t="str">
        <f t="shared" si="178"/>
        <v>Morocco to World</v>
      </c>
      <c r="H5711">
        <v>2017</v>
      </c>
      <c r="I5711" t="s">
        <v>724</v>
      </c>
      <c r="J5711">
        <v>6</v>
      </c>
      <c r="K5711">
        <v>2724.3049999999998</v>
      </c>
      <c r="L5711" s="1">
        <f t="shared" si="179"/>
        <v>2.7243049999999998</v>
      </c>
    </row>
    <row r="5712" spans="1:12" ht="14.45">
      <c r="A5712" t="s">
        <v>723</v>
      </c>
      <c r="B5712" t="s">
        <v>906</v>
      </c>
      <c r="C5712">
        <v>842129</v>
      </c>
      <c r="D5712" t="s">
        <v>907</v>
      </c>
      <c r="E5712" t="s">
        <v>670</v>
      </c>
      <c r="F5712" t="s">
        <v>670</v>
      </c>
      <c r="G5712" t="str">
        <f t="shared" si="178"/>
        <v>Morocco to EU27</v>
      </c>
      <c r="H5712">
        <v>2015</v>
      </c>
      <c r="I5712" t="s">
        <v>724</v>
      </c>
      <c r="J5712">
        <v>6</v>
      </c>
      <c r="K5712">
        <v>2565.4609999999998</v>
      </c>
      <c r="L5712" s="1">
        <f t="shared" si="179"/>
        <v>2.565461</v>
      </c>
    </row>
    <row r="5713" spans="1:12" ht="14.45">
      <c r="A5713" t="s">
        <v>723</v>
      </c>
      <c r="B5713" t="s">
        <v>906</v>
      </c>
      <c r="C5713">
        <v>842129</v>
      </c>
      <c r="D5713" t="s">
        <v>907</v>
      </c>
      <c r="E5713" t="s">
        <v>670</v>
      </c>
      <c r="F5713" t="s">
        <v>670</v>
      </c>
      <c r="G5713" t="str">
        <f t="shared" si="178"/>
        <v>Morocco to EU27</v>
      </c>
      <c r="H5713">
        <v>2016</v>
      </c>
      <c r="I5713" t="s">
        <v>724</v>
      </c>
      <c r="J5713">
        <v>6</v>
      </c>
      <c r="K5713">
        <v>2737.4929999999999</v>
      </c>
      <c r="L5713" s="1">
        <f t="shared" si="179"/>
        <v>2.7374929999999997</v>
      </c>
    </row>
    <row r="5714" spans="1:12" ht="14.45">
      <c r="A5714" t="s">
        <v>723</v>
      </c>
      <c r="B5714" t="s">
        <v>906</v>
      </c>
      <c r="C5714">
        <v>842129</v>
      </c>
      <c r="D5714" t="s">
        <v>907</v>
      </c>
      <c r="E5714" t="s">
        <v>670</v>
      </c>
      <c r="F5714" t="s">
        <v>670</v>
      </c>
      <c r="G5714" t="str">
        <f t="shared" si="178"/>
        <v>Morocco to EU27</v>
      </c>
      <c r="H5714">
        <v>2017</v>
      </c>
      <c r="I5714" t="s">
        <v>724</v>
      </c>
      <c r="J5714">
        <v>6</v>
      </c>
      <c r="K5714">
        <v>1814.894</v>
      </c>
      <c r="L5714" s="1">
        <f t="shared" si="179"/>
        <v>1.814894</v>
      </c>
    </row>
    <row r="5715" spans="1:12" ht="14.45">
      <c r="A5715" t="s">
        <v>723</v>
      </c>
      <c r="B5715" t="s">
        <v>906</v>
      </c>
      <c r="C5715">
        <v>842139</v>
      </c>
      <c r="D5715" t="s">
        <v>907</v>
      </c>
      <c r="E5715" t="s">
        <v>147</v>
      </c>
      <c r="F5715" t="s">
        <v>292</v>
      </c>
      <c r="G5715" t="str">
        <f t="shared" si="178"/>
        <v>Morocco to World</v>
      </c>
      <c r="H5715">
        <v>2015</v>
      </c>
      <c r="I5715" t="s">
        <v>724</v>
      </c>
      <c r="J5715">
        <v>6</v>
      </c>
      <c r="K5715">
        <v>2844.393</v>
      </c>
      <c r="L5715" s="1">
        <f t="shared" si="179"/>
        <v>2.8443930000000002</v>
      </c>
    </row>
    <row r="5716" spans="1:12" ht="14.45">
      <c r="A5716" t="s">
        <v>723</v>
      </c>
      <c r="B5716" t="s">
        <v>906</v>
      </c>
      <c r="C5716">
        <v>842139</v>
      </c>
      <c r="D5716" t="s">
        <v>907</v>
      </c>
      <c r="E5716" t="s">
        <v>147</v>
      </c>
      <c r="F5716" t="s">
        <v>292</v>
      </c>
      <c r="G5716" t="str">
        <f t="shared" si="178"/>
        <v>Morocco to World</v>
      </c>
      <c r="H5716">
        <v>2016</v>
      </c>
      <c r="I5716" t="s">
        <v>724</v>
      </c>
      <c r="J5716">
        <v>6</v>
      </c>
      <c r="K5716">
        <v>1977.981</v>
      </c>
      <c r="L5716" s="1">
        <f t="shared" si="179"/>
        <v>1.977981</v>
      </c>
    </row>
    <row r="5717" spans="1:12" ht="14.45">
      <c r="A5717" t="s">
        <v>723</v>
      </c>
      <c r="B5717" t="s">
        <v>906</v>
      </c>
      <c r="C5717">
        <v>842139</v>
      </c>
      <c r="D5717" t="s">
        <v>907</v>
      </c>
      <c r="E5717" t="s">
        <v>147</v>
      </c>
      <c r="F5717" t="s">
        <v>292</v>
      </c>
      <c r="G5717" t="str">
        <f t="shared" si="178"/>
        <v>Morocco to World</v>
      </c>
      <c r="H5717">
        <v>2017</v>
      </c>
      <c r="I5717" t="s">
        <v>724</v>
      </c>
      <c r="J5717">
        <v>6</v>
      </c>
      <c r="K5717">
        <v>1767.8050000000001</v>
      </c>
      <c r="L5717" s="1">
        <f t="shared" si="179"/>
        <v>1.7678050000000001</v>
      </c>
    </row>
    <row r="5718" spans="1:12" ht="14.45">
      <c r="A5718" t="s">
        <v>723</v>
      </c>
      <c r="B5718" t="s">
        <v>906</v>
      </c>
      <c r="C5718">
        <v>842139</v>
      </c>
      <c r="D5718" t="s">
        <v>907</v>
      </c>
      <c r="E5718" t="s">
        <v>670</v>
      </c>
      <c r="F5718" t="s">
        <v>670</v>
      </c>
      <c r="G5718" t="str">
        <f t="shared" si="178"/>
        <v>Morocco to EU27</v>
      </c>
      <c r="H5718">
        <v>2015</v>
      </c>
      <c r="I5718" t="s">
        <v>724</v>
      </c>
      <c r="J5718">
        <v>6</v>
      </c>
      <c r="K5718">
        <v>1801.519</v>
      </c>
      <c r="L5718" s="1">
        <f t="shared" si="179"/>
        <v>1.8015190000000001</v>
      </c>
    </row>
    <row r="5719" spans="1:12" ht="14.45">
      <c r="A5719" t="s">
        <v>723</v>
      </c>
      <c r="B5719" t="s">
        <v>906</v>
      </c>
      <c r="C5719">
        <v>842139</v>
      </c>
      <c r="D5719" t="s">
        <v>907</v>
      </c>
      <c r="E5719" t="s">
        <v>670</v>
      </c>
      <c r="F5719" t="s">
        <v>670</v>
      </c>
      <c r="G5719" t="str">
        <f t="shared" si="178"/>
        <v>Morocco to EU27</v>
      </c>
      <c r="H5719">
        <v>2016</v>
      </c>
      <c r="I5719" t="s">
        <v>724</v>
      </c>
      <c r="J5719">
        <v>6</v>
      </c>
      <c r="K5719">
        <v>1165.124</v>
      </c>
      <c r="L5719" s="1">
        <f t="shared" si="179"/>
        <v>1.165124</v>
      </c>
    </row>
    <row r="5720" spans="1:12" ht="14.45">
      <c r="A5720" t="s">
        <v>723</v>
      </c>
      <c r="B5720" t="s">
        <v>906</v>
      </c>
      <c r="C5720">
        <v>842139</v>
      </c>
      <c r="D5720" t="s">
        <v>907</v>
      </c>
      <c r="E5720" t="s">
        <v>670</v>
      </c>
      <c r="F5720" t="s">
        <v>670</v>
      </c>
      <c r="G5720" t="str">
        <f t="shared" si="178"/>
        <v>Morocco to EU27</v>
      </c>
      <c r="H5720">
        <v>2017</v>
      </c>
      <c r="I5720" t="s">
        <v>724</v>
      </c>
      <c r="J5720">
        <v>6</v>
      </c>
      <c r="K5720">
        <v>1162.19</v>
      </c>
      <c r="L5720" s="1">
        <f t="shared" si="179"/>
        <v>1.1621900000000001</v>
      </c>
    </row>
    <row r="5721" spans="1:12" ht="14.45">
      <c r="A5721" t="s">
        <v>723</v>
      </c>
      <c r="B5721" t="s">
        <v>906</v>
      </c>
      <c r="C5721">
        <v>847989</v>
      </c>
      <c r="D5721" t="s">
        <v>907</v>
      </c>
      <c r="E5721" t="s">
        <v>147</v>
      </c>
      <c r="F5721" t="s">
        <v>292</v>
      </c>
      <c r="G5721" t="str">
        <f t="shared" si="178"/>
        <v>Morocco to World</v>
      </c>
      <c r="H5721">
        <v>2015</v>
      </c>
      <c r="I5721" t="s">
        <v>724</v>
      </c>
      <c r="J5721">
        <v>6</v>
      </c>
      <c r="K5721">
        <v>1259.6120000000001</v>
      </c>
      <c r="L5721" s="1">
        <f t="shared" si="179"/>
        <v>1.2596120000000002</v>
      </c>
    </row>
    <row r="5722" spans="1:12" ht="14.45">
      <c r="A5722" t="s">
        <v>723</v>
      </c>
      <c r="B5722" t="s">
        <v>906</v>
      </c>
      <c r="C5722">
        <v>847989</v>
      </c>
      <c r="D5722" t="s">
        <v>907</v>
      </c>
      <c r="E5722" t="s">
        <v>147</v>
      </c>
      <c r="F5722" t="s">
        <v>292</v>
      </c>
      <c r="G5722" t="str">
        <f t="shared" si="178"/>
        <v>Morocco to World</v>
      </c>
      <c r="H5722">
        <v>2016</v>
      </c>
      <c r="I5722" t="s">
        <v>724</v>
      </c>
      <c r="J5722">
        <v>6</v>
      </c>
      <c r="K5722">
        <v>2106.2179999999998</v>
      </c>
      <c r="L5722" s="1">
        <f t="shared" si="179"/>
        <v>2.1062179999999997</v>
      </c>
    </row>
    <row r="5723" spans="1:12" ht="14.45">
      <c r="A5723" t="s">
        <v>723</v>
      </c>
      <c r="B5723" t="s">
        <v>906</v>
      </c>
      <c r="C5723">
        <v>847989</v>
      </c>
      <c r="D5723" t="s">
        <v>907</v>
      </c>
      <c r="E5723" t="s">
        <v>147</v>
      </c>
      <c r="F5723" t="s">
        <v>292</v>
      </c>
      <c r="G5723" t="str">
        <f t="shared" si="178"/>
        <v>Morocco to World</v>
      </c>
      <c r="H5723">
        <v>2017</v>
      </c>
      <c r="I5723" t="s">
        <v>724</v>
      </c>
      <c r="J5723">
        <v>6</v>
      </c>
      <c r="K5723">
        <v>6592.0240000000003</v>
      </c>
      <c r="L5723" s="1">
        <f t="shared" si="179"/>
        <v>6.5920240000000003</v>
      </c>
    </row>
    <row r="5724" spans="1:12" ht="14.45">
      <c r="A5724" t="s">
        <v>723</v>
      </c>
      <c r="B5724" t="s">
        <v>906</v>
      </c>
      <c r="C5724">
        <v>847989</v>
      </c>
      <c r="D5724" t="s">
        <v>907</v>
      </c>
      <c r="E5724" t="s">
        <v>670</v>
      </c>
      <c r="F5724" t="s">
        <v>670</v>
      </c>
      <c r="G5724" t="str">
        <f t="shared" si="178"/>
        <v>Morocco to EU27</v>
      </c>
      <c r="H5724">
        <v>2015</v>
      </c>
      <c r="I5724" t="s">
        <v>724</v>
      </c>
      <c r="J5724">
        <v>6</v>
      </c>
      <c r="K5724">
        <v>842.82399999999996</v>
      </c>
      <c r="L5724" s="1">
        <f t="shared" si="179"/>
        <v>0.84282399999999991</v>
      </c>
    </row>
    <row r="5725" spans="1:12" ht="14.45">
      <c r="A5725" t="s">
        <v>723</v>
      </c>
      <c r="B5725" t="s">
        <v>906</v>
      </c>
      <c r="C5725">
        <v>847989</v>
      </c>
      <c r="D5725" t="s">
        <v>907</v>
      </c>
      <c r="E5725" t="s">
        <v>670</v>
      </c>
      <c r="F5725" t="s">
        <v>670</v>
      </c>
      <c r="G5725" t="str">
        <f t="shared" si="178"/>
        <v>Morocco to EU27</v>
      </c>
      <c r="H5725">
        <v>2016</v>
      </c>
      <c r="I5725" t="s">
        <v>724</v>
      </c>
      <c r="J5725">
        <v>6</v>
      </c>
      <c r="K5725">
        <v>1857.114</v>
      </c>
      <c r="L5725" s="1">
        <f t="shared" si="179"/>
        <v>1.8571139999999999</v>
      </c>
    </row>
    <row r="5726" spans="1:12" ht="14.45">
      <c r="A5726" t="s">
        <v>723</v>
      </c>
      <c r="B5726" t="s">
        <v>906</v>
      </c>
      <c r="C5726">
        <v>847989</v>
      </c>
      <c r="D5726" t="s">
        <v>907</v>
      </c>
      <c r="E5726" t="s">
        <v>670</v>
      </c>
      <c r="F5726" t="s">
        <v>670</v>
      </c>
      <c r="G5726" t="str">
        <f t="shared" si="178"/>
        <v>Morocco to EU27</v>
      </c>
      <c r="H5726">
        <v>2017</v>
      </c>
      <c r="I5726" t="s">
        <v>724</v>
      </c>
      <c r="J5726">
        <v>6</v>
      </c>
      <c r="K5726">
        <v>4385.4669999999996</v>
      </c>
      <c r="L5726" s="1">
        <f t="shared" si="179"/>
        <v>4.3854669999999993</v>
      </c>
    </row>
    <row r="5727" spans="1:12" ht="14.45">
      <c r="A5727" t="s">
        <v>723</v>
      </c>
      <c r="B5727" t="s">
        <v>908</v>
      </c>
      <c r="C5727">
        <v>730900</v>
      </c>
      <c r="D5727" t="s">
        <v>909</v>
      </c>
      <c r="E5727" t="s">
        <v>147</v>
      </c>
      <c r="F5727" t="s">
        <v>292</v>
      </c>
      <c r="G5727" t="str">
        <f t="shared" si="178"/>
        <v>Moldova to World</v>
      </c>
      <c r="H5727">
        <v>2015</v>
      </c>
      <c r="I5727" t="s">
        <v>724</v>
      </c>
      <c r="J5727">
        <v>6</v>
      </c>
      <c r="K5727">
        <v>2190.4409999999998</v>
      </c>
      <c r="L5727" s="1">
        <f t="shared" si="179"/>
        <v>2.1904409999999999</v>
      </c>
    </row>
    <row r="5728" spans="1:12" ht="14.45">
      <c r="A5728" t="s">
        <v>723</v>
      </c>
      <c r="B5728" t="s">
        <v>908</v>
      </c>
      <c r="C5728">
        <v>730900</v>
      </c>
      <c r="D5728" t="s">
        <v>909</v>
      </c>
      <c r="E5728" t="s">
        <v>147</v>
      </c>
      <c r="F5728" t="s">
        <v>292</v>
      </c>
      <c r="G5728" t="str">
        <f t="shared" si="178"/>
        <v>Moldova to World</v>
      </c>
      <c r="H5728">
        <v>2016</v>
      </c>
      <c r="I5728" t="s">
        <v>724</v>
      </c>
      <c r="J5728">
        <v>6</v>
      </c>
      <c r="K5728">
        <v>1220.104</v>
      </c>
      <c r="L5728" s="1">
        <f t="shared" si="179"/>
        <v>1.2201040000000001</v>
      </c>
    </row>
    <row r="5729" spans="1:12" ht="14.45">
      <c r="A5729" t="s">
        <v>723</v>
      </c>
      <c r="B5729" t="s">
        <v>908</v>
      </c>
      <c r="C5729">
        <v>730900</v>
      </c>
      <c r="D5729" t="s">
        <v>909</v>
      </c>
      <c r="E5729" t="s">
        <v>147</v>
      </c>
      <c r="F5729" t="s">
        <v>292</v>
      </c>
      <c r="G5729" t="str">
        <f t="shared" si="178"/>
        <v>Moldova to World</v>
      </c>
      <c r="H5729">
        <v>2017</v>
      </c>
      <c r="I5729" t="s">
        <v>724</v>
      </c>
      <c r="J5729">
        <v>6</v>
      </c>
      <c r="K5729">
        <v>1758.452</v>
      </c>
      <c r="L5729" s="1">
        <f t="shared" si="179"/>
        <v>1.7584519999999999</v>
      </c>
    </row>
    <row r="5730" spans="1:12" ht="14.45">
      <c r="A5730" t="s">
        <v>723</v>
      </c>
      <c r="B5730" t="s">
        <v>908</v>
      </c>
      <c r="C5730">
        <v>730900</v>
      </c>
      <c r="D5730" t="s">
        <v>909</v>
      </c>
      <c r="E5730" t="s">
        <v>670</v>
      </c>
      <c r="F5730" t="s">
        <v>670</v>
      </c>
      <c r="G5730" t="str">
        <f t="shared" si="178"/>
        <v>Moldova to EU27</v>
      </c>
      <c r="H5730">
        <v>2015</v>
      </c>
      <c r="I5730" t="s">
        <v>724</v>
      </c>
      <c r="J5730">
        <v>6</v>
      </c>
      <c r="K5730">
        <v>140.499</v>
      </c>
      <c r="L5730" s="1">
        <f t="shared" si="179"/>
        <v>0.14049899999999999</v>
      </c>
    </row>
    <row r="5731" spans="1:12" ht="14.45">
      <c r="A5731" t="s">
        <v>723</v>
      </c>
      <c r="B5731" t="s">
        <v>908</v>
      </c>
      <c r="C5731">
        <v>730900</v>
      </c>
      <c r="D5731" t="s">
        <v>909</v>
      </c>
      <c r="E5731" t="s">
        <v>670</v>
      </c>
      <c r="F5731" t="s">
        <v>670</v>
      </c>
      <c r="G5731" t="str">
        <f t="shared" si="178"/>
        <v>Moldova to EU27</v>
      </c>
      <c r="H5731">
        <v>2016</v>
      </c>
      <c r="I5731" t="s">
        <v>724</v>
      </c>
      <c r="J5731">
        <v>6</v>
      </c>
      <c r="K5731">
        <v>140.04</v>
      </c>
      <c r="L5731" s="1">
        <f t="shared" si="179"/>
        <v>0.14004</v>
      </c>
    </row>
    <row r="5732" spans="1:12" ht="14.45">
      <c r="A5732" t="s">
        <v>723</v>
      </c>
      <c r="B5732" t="s">
        <v>908</v>
      </c>
      <c r="C5732">
        <v>730900</v>
      </c>
      <c r="D5732" t="s">
        <v>909</v>
      </c>
      <c r="E5732" t="s">
        <v>670</v>
      </c>
      <c r="F5732" t="s">
        <v>670</v>
      </c>
      <c r="G5732" t="str">
        <f t="shared" si="178"/>
        <v>Moldova to EU27</v>
      </c>
      <c r="H5732">
        <v>2017</v>
      </c>
      <c r="I5732" t="s">
        <v>724</v>
      </c>
      <c r="J5732">
        <v>6</v>
      </c>
      <c r="K5732">
        <v>251.37299999999999</v>
      </c>
      <c r="L5732" s="1">
        <f t="shared" si="179"/>
        <v>0.25137300000000001</v>
      </c>
    </row>
    <row r="5733" spans="1:12" ht="14.45">
      <c r="A5733" t="s">
        <v>723</v>
      </c>
      <c r="B5733" t="s">
        <v>908</v>
      </c>
      <c r="C5733">
        <v>741999</v>
      </c>
      <c r="D5733" t="s">
        <v>909</v>
      </c>
      <c r="E5733" t="s">
        <v>147</v>
      </c>
      <c r="F5733" t="s">
        <v>292</v>
      </c>
      <c r="G5733" t="str">
        <f t="shared" si="178"/>
        <v>Moldova to World</v>
      </c>
      <c r="H5733">
        <v>2015</v>
      </c>
      <c r="I5733" t="s">
        <v>724</v>
      </c>
      <c r="J5733">
        <v>6</v>
      </c>
      <c r="K5733">
        <v>20.302</v>
      </c>
      <c r="L5733" s="1">
        <f t="shared" si="179"/>
        <v>2.0302000000000001E-2</v>
      </c>
    </row>
    <row r="5734" spans="1:12" ht="14.45">
      <c r="A5734" t="s">
        <v>723</v>
      </c>
      <c r="B5734" t="s">
        <v>908</v>
      </c>
      <c r="C5734">
        <v>741999</v>
      </c>
      <c r="D5734" t="s">
        <v>909</v>
      </c>
      <c r="E5734" t="s">
        <v>147</v>
      </c>
      <c r="F5734" t="s">
        <v>292</v>
      </c>
      <c r="G5734" t="str">
        <f t="shared" si="178"/>
        <v>Moldova to World</v>
      </c>
      <c r="H5734">
        <v>2016</v>
      </c>
      <c r="I5734" t="s">
        <v>724</v>
      </c>
      <c r="J5734">
        <v>6</v>
      </c>
      <c r="K5734">
        <v>27.991</v>
      </c>
      <c r="L5734" s="1">
        <f t="shared" si="179"/>
        <v>2.7990999999999999E-2</v>
      </c>
    </row>
    <row r="5735" spans="1:12" ht="14.45">
      <c r="A5735" t="s">
        <v>723</v>
      </c>
      <c r="B5735" t="s">
        <v>908</v>
      </c>
      <c r="C5735">
        <v>741999</v>
      </c>
      <c r="D5735" t="s">
        <v>909</v>
      </c>
      <c r="E5735" t="s">
        <v>147</v>
      </c>
      <c r="F5735" t="s">
        <v>292</v>
      </c>
      <c r="G5735" t="str">
        <f t="shared" si="178"/>
        <v>Moldova to World</v>
      </c>
      <c r="H5735">
        <v>2017</v>
      </c>
      <c r="I5735" t="s">
        <v>724</v>
      </c>
      <c r="J5735">
        <v>6</v>
      </c>
      <c r="K5735">
        <v>6.976</v>
      </c>
      <c r="L5735" s="1">
        <f t="shared" si="179"/>
        <v>6.9759999999999996E-3</v>
      </c>
    </row>
    <row r="5736" spans="1:12" ht="14.45">
      <c r="A5736" t="s">
        <v>723</v>
      </c>
      <c r="B5736" t="s">
        <v>908</v>
      </c>
      <c r="C5736">
        <v>741999</v>
      </c>
      <c r="D5736" t="s">
        <v>909</v>
      </c>
      <c r="E5736" t="s">
        <v>670</v>
      </c>
      <c r="F5736" t="s">
        <v>670</v>
      </c>
      <c r="G5736" t="str">
        <f t="shared" si="178"/>
        <v>Moldova to EU27</v>
      </c>
      <c r="H5736">
        <v>2015</v>
      </c>
      <c r="I5736" t="s">
        <v>724</v>
      </c>
      <c r="J5736">
        <v>6</v>
      </c>
      <c r="K5736">
        <v>2.6709999999999998</v>
      </c>
      <c r="L5736" s="1">
        <f t="shared" si="179"/>
        <v>2.6709999999999998E-3</v>
      </c>
    </row>
    <row r="5737" spans="1:12" ht="14.45">
      <c r="A5737" t="s">
        <v>723</v>
      </c>
      <c r="B5737" t="s">
        <v>908</v>
      </c>
      <c r="C5737">
        <v>741999</v>
      </c>
      <c r="D5737" t="s">
        <v>909</v>
      </c>
      <c r="E5737" t="s">
        <v>670</v>
      </c>
      <c r="F5737" t="s">
        <v>670</v>
      </c>
      <c r="G5737" t="str">
        <f t="shared" si="178"/>
        <v>Moldova to EU27</v>
      </c>
      <c r="H5737">
        <v>2016</v>
      </c>
      <c r="I5737" t="s">
        <v>724</v>
      </c>
      <c r="J5737">
        <v>6</v>
      </c>
      <c r="K5737">
        <v>8.6419999999999995</v>
      </c>
      <c r="L5737" s="1">
        <f t="shared" si="179"/>
        <v>8.6419999999999986E-3</v>
      </c>
    </row>
    <row r="5738" spans="1:12" ht="14.45">
      <c r="A5738" t="s">
        <v>723</v>
      </c>
      <c r="B5738" t="s">
        <v>908</v>
      </c>
      <c r="C5738">
        <v>741999</v>
      </c>
      <c r="D5738" t="s">
        <v>909</v>
      </c>
      <c r="E5738" t="s">
        <v>670</v>
      </c>
      <c r="F5738" t="s">
        <v>670</v>
      </c>
      <c r="G5738" t="str">
        <f t="shared" si="178"/>
        <v>Moldova to EU27</v>
      </c>
      <c r="H5738">
        <v>2017</v>
      </c>
      <c r="I5738" t="s">
        <v>724</v>
      </c>
      <c r="J5738">
        <v>6</v>
      </c>
      <c r="K5738">
        <v>5.4039999999999999</v>
      </c>
      <c r="L5738" s="1">
        <f t="shared" si="179"/>
        <v>5.4039999999999999E-3</v>
      </c>
    </row>
    <row r="5739" spans="1:12" ht="14.45">
      <c r="A5739" t="s">
        <v>723</v>
      </c>
      <c r="B5739" t="s">
        <v>908</v>
      </c>
      <c r="C5739">
        <v>8405</v>
      </c>
      <c r="D5739" t="s">
        <v>909</v>
      </c>
      <c r="E5739" t="s">
        <v>147</v>
      </c>
      <c r="F5739" t="s">
        <v>292</v>
      </c>
      <c r="G5739" t="str">
        <f t="shared" si="178"/>
        <v>Moldova to World</v>
      </c>
      <c r="H5739">
        <v>2015</v>
      </c>
      <c r="I5739" t="s">
        <v>724</v>
      </c>
      <c r="J5739">
        <v>6</v>
      </c>
      <c r="K5739">
        <v>0</v>
      </c>
      <c r="L5739" s="1">
        <f t="shared" si="179"/>
        <v>0</v>
      </c>
    </row>
    <row r="5740" spans="1:12" ht="14.45">
      <c r="A5740" t="s">
        <v>723</v>
      </c>
      <c r="B5740" t="s">
        <v>908</v>
      </c>
      <c r="C5740">
        <v>8405</v>
      </c>
      <c r="D5740" t="s">
        <v>909</v>
      </c>
      <c r="E5740" t="s">
        <v>147</v>
      </c>
      <c r="F5740" t="s">
        <v>292</v>
      </c>
      <c r="G5740" t="str">
        <f t="shared" si="178"/>
        <v>Moldova to World</v>
      </c>
      <c r="H5740">
        <v>2016</v>
      </c>
      <c r="I5740" t="s">
        <v>724</v>
      </c>
      <c r="J5740">
        <v>6</v>
      </c>
      <c r="K5740">
        <v>16.933</v>
      </c>
      <c r="L5740" s="1">
        <f t="shared" si="179"/>
        <v>1.6933E-2</v>
      </c>
    </row>
    <row r="5741" spans="1:12" ht="14.45">
      <c r="A5741" t="s">
        <v>723</v>
      </c>
      <c r="B5741" t="s">
        <v>908</v>
      </c>
      <c r="C5741">
        <v>8405</v>
      </c>
      <c r="D5741" t="s">
        <v>909</v>
      </c>
      <c r="E5741" t="s">
        <v>147</v>
      </c>
      <c r="F5741" t="s">
        <v>292</v>
      </c>
      <c r="G5741" t="str">
        <f t="shared" si="178"/>
        <v>Moldova to World</v>
      </c>
      <c r="H5741">
        <v>2017</v>
      </c>
      <c r="I5741" t="s">
        <v>724</v>
      </c>
      <c r="J5741">
        <v>6</v>
      </c>
      <c r="K5741">
        <v>6.766</v>
      </c>
      <c r="L5741" s="1">
        <f t="shared" si="179"/>
        <v>6.7660000000000003E-3</v>
      </c>
    </row>
    <row r="5742" spans="1:12" ht="14.45">
      <c r="A5742" t="s">
        <v>723</v>
      </c>
      <c r="B5742" t="s">
        <v>908</v>
      </c>
      <c r="C5742">
        <v>8405</v>
      </c>
      <c r="D5742" t="s">
        <v>909</v>
      </c>
      <c r="E5742" t="s">
        <v>670</v>
      </c>
      <c r="F5742" t="s">
        <v>670</v>
      </c>
      <c r="G5742" t="str">
        <f t="shared" si="178"/>
        <v>Moldova to EU27</v>
      </c>
      <c r="H5742">
        <v>2015</v>
      </c>
      <c r="I5742" t="s">
        <v>724</v>
      </c>
      <c r="J5742">
        <v>6</v>
      </c>
      <c r="K5742">
        <v>0</v>
      </c>
      <c r="L5742" s="1">
        <f t="shared" si="179"/>
        <v>0</v>
      </c>
    </row>
    <row r="5743" spans="1:12" ht="14.45">
      <c r="A5743" t="s">
        <v>723</v>
      </c>
      <c r="B5743" t="s">
        <v>908</v>
      </c>
      <c r="C5743">
        <v>841931</v>
      </c>
      <c r="D5743" t="s">
        <v>909</v>
      </c>
      <c r="E5743" t="s">
        <v>147</v>
      </c>
      <c r="F5743" t="s">
        <v>292</v>
      </c>
      <c r="G5743" t="str">
        <f t="shared" si="178"/>
        <v>Moldova to World</v>
      </c>
      <c r="H5743">
        <v>2016</v>
      </c>
      <c r="I5743" t="s">
        <v>724</v>
      </c>
      <c r="J5743">
        <v>6</v>
      </c>
      <c r="K5743">
        <v>8.1180000000000003</v>
      </c>
      <c r="L5743" s="1">
        <f t="shared" si="179"/>
        <v>8.1180000000000002E-3</v>
      </c>
    </row>
    <row r="5744" spans="1:12" ht="14.45">
      <c r="A5744" t="s">
        <v>723</v>
      </c>
      <c r="B5744" t="s">
        <v>908</v>
      </c>
      <c r="C5744">
        <v>841940</v>
      </c>
      <c r="D5744" t="s">
        <v>909</v>
      </c>
      <c r="E5744" t="s">
        <v>147</v>
      </c>
      <c r="F5744" t="s">
        <v>292</v>
      </c>
      <c r="G5744" t="str">
        <f t="shared" si="178"/>
        <v>Moldova to World</v>
      </c>
      <c r="H5744">
        <v>2015</v>
      </c>
      <c r="I5744" t="s">
        <v>724</v>
      </c>
      <c r="J5744">
        <v>6</v>
      </c>
      <c r="K5744">
        <v>47.954000000000001</v>
      </c>
      <c r="L5744" s="1">
        <f t="shared" si="179"/>
        <v>4.7954000000000004E-2</v>
      </c>
    </row>
    <row r="5745" spans="1:12" ht="14.45">
      <c r="A5745" t="s">
        <v>723</v>
      </c>
      <c r="B5745" t="s">
        <v>908</v>
      </c>
      <c r="C5745">
        <v>841940</v>
      </c>
      <c r="D5745" t="s">
        <v>909</v>
      </c>
      <c r="E5745" t="s">
        <v>147</v>
      </c>
      <c r="F5745" t="s">
        <v>292</v>
      </c>
      <c r="G5745" t="str">
        <f t="shared" si="178"/>
        <v>Moldova to World</v>
      </c>
      <c r="H5745">
        <v>2016</v>
      </c>
      <c r="I5745" t="s">
        <v>724</v>
      </c>
      <c r="J5745">
        <v>6</v>
      </c>
      <c r="K5745">
        <v>20.885999999999999</v>
      </c>
      <c r="L5745" s="1">
        <f t="shared" si="179"/>
        <v>2.0885999999999998E-2</v>
      </c>
    </row>
    <row r="5746" spans="1:12" ht="14.45">
      <c r="A5746" t="s">
        <v>723</v>
      </c>
      <c r="B5746" t="s">
        <v>908</v>
      </c>
      <c r="C5746">
        <v>841940</v>
      </c>
      <c r="D5746" t="s">
        <v>909</v>
      </c>
      <c r="E5746" t="s">
        <v>147</v>
      </c>
      <c r="F5746" t="s">
        <v>292</v>
      </c>
      <c r="G5746" t="str">
        <f t="shared" si="178"/>
        <v>Moldova to World</v>
      </c>
      <c r="H5746">
        <v>2017</v>
      </c>
      <c r="I5746" t="s">
        <v>724</v>
      </c>
      <c r="J5746">
        <v>6</v>
      </c>
      <c r="K5746">
        <v>53.698999999999998</v>
      </c>
      <c r="L5746" s="1">
        <f t="shared" si="179"/>
        <v>5.3698999999999997E-2</v>
      </c>
    </row>
    <row r="5747" spans="1:12" ht="14.45">
      <c r="A5747" t="s">
        <v>723</v>
      </c>
      <c r="B5747" t="s">
        <v>908</v>
      </c>
      <c r="C5747">
        <v>841940</v>
      </c>
      <c r="D5747" t="s">
        <v>909</v>
      </c>
      <c r="E5747" t="s">
        <v>670</v>
      </c>
      <c r="F5747" t="s">
        <v>670</v>
      </c>
      <c r="G5747" t="str">
        <f t="shared" si="178"/>
        <v>Moldova to EU27</v>
      </c>
      <c r="H5747">
        <v>2015</v>
      </c>
      <c r="I5747" t="s">
        <v>724</v>
      </c>
      <c r="J5747">
        <v>6</v>
      </c>
      <c r="K5747">
        <v>0</v>
      </c>
      <c r="L5747" s="1">
        <f t="shared" si="179"/>
        <v>0</v>
      </c>
    </row>
    <row r="5748" spans="1:12" ht="14.45">
      <c r="A5748" t="s">
        <v>723</v>
      </c>
      <c r="B5748" t="s">
        <v>908</v>
      </c>
      <c r="C5748">
        <v>841940</v>
      </c>
      <c r="D5748" t="s">
        <v>909</v>
      </c>
      <c r="E5748" t="s">
        <v>670</v>
      </c>
      <c r="F5748" t="s">
        <v>670</v>
      </c>
      <c r="G5748" t="str">
        <f t="shared" si="178"/>
        <v>Moldova to EU27</v>
      </c>
      <c r="H5748">
        <v>2016</v>
      </c>
      <c r="I5748" t="s">
        <v>724</v>
      </c>
      <c r="J5748">
        <v>6</v>
      </c>
      <c r="K5748">
        <v>4.194</v>
      </c>
      <c r="L5748" s="1">
        <f t="shared" si="179"/>
        <v>4.1939999999999998E-3</v>
      </c>
    </row>
    <row r="5749" spans="1:12" ht="14.45">
      <c r="A5749" t="s">
        <v>723</v>
      </c>
      <c r="B5749" t="s">
        <v>908</v>
      </c>
      <c r="C5749">
        <v>841940</v>
      </c>
      <c r="D5749" t="s">
        <v>909</v>
      </c>
      <c r="E5749" t="s">
        <v>670</v>
      </c>
      <c r="F5749" t="s">
        <v>670</v>
      </c>
      <c r="G5749" t="str">
        <f t="shared" si="178"/>
        <v>Moldova to EU27</v>
      </c>
      <c r="H5749">
        <v>2017</v>
      </c>
      <c r="I5749" t="s">
        <v>724</v>
      </c>
      <c r="J5749">
        <v>6</v>
      </c>
      <c r="K5749">
        <v>11.974</v>
      </c>
      <c r="L5749" s="1">
        <f t="shared" si="179"/>
        <v>1.1974E-2</v>
      </c>
    </row>
    <row r="5750" spans="1:12" ht="14.45">
      <c r="A5750" t="s">
        <v>723</v>
      </c>
      <c r="B5750" t="s">
        <v>908</v>
      </c>
      <c r="C5750">
        <v>842129</v>
      </c>
      <c r="D5750" t="s">
        <v>909</v>
      </c>
      <c r="E5750" t="s">
        <v>147</v>
      </c>
      <c r="F5750" t="s">
        <v>292</v>
      </c>
      <c r="G5750" t="str">
        <f t="shared" si="178"/>
        <v>Moldova to World</v>
      </c>
      <c r="H5750">
        <v>2015</v>
      </c>
      <c r="I5750" t="s">
        <v>724</v>
      </c>
      <c r="J5750">
        <v>6</v>
      </c>
      <c r="K5750">
        <v>35.188000000000002</v>
      </c>
      <c r="L5750" s="1">
        <f t="shared" si="179"/>
        <v>3.5188000000000004E-2</v>
      </c>
    </row>
    <row r="5751" spans="1:12" ht="14.45">
      <c r="A5751" t="s">
        <v>723</v>
      </c>
      <c r="B5751" t="s">
        <v>908</v>
      </c>
      <c r="C5751">
        <v>842129</v>
      </c>
      <c r="D5751" t="s">
        <v>909</v>
      </c>
      <c r="E5751" t="s">
        <v>147</v>
      </c>
      <c r="F5751" t="s">
        <v>292</v>
      </c>
      <c r="G5751" t="str">
        <f t="shared" si="178"/>
        <v>Moldova to World</v>
      </c>
      <c r="H5751">
        <v>2016</v>
      </c>
      <c r="I5751" t="s">
        <v>724</v>
      </c>
      <c r="J5751">
        <v>6</v>
      </c>
      <c r="K5751">
        <v>18.495999999999999</v>
      </c>
      <c r="L5751" s="1">
        <f t="shared" si="179"/>
        <v>1.8495999999999999E-2</v>
      </c>
    </row>
    <row r="5752" spans="1:12" ht="14.45">
      <c r="A5752" t="s">
        <v>723</v>
      </c>
      <c r="B5752" t="s">
        <v>908</v>
      </c>
      <c r="C5752">
        <v>842129</v>
      </c>
      <c r="D5752" t="s">
        <v>909</v>
      </c>
      <c r="E5752" t="s">
        <v>147</v>
      </c>
      <c r="F5752" t="s">
        <v>292</v>
      </c>
      <c r="G5752" t="str">
        <f t="shared" si="178"/>
        <v>Moldova to World</v>
      </c>
      <c r="H5752">
        <v>2017</v>
      </c>
      <c r="I5752" t="s">
        <v>724</v>
      </c>
      <c r="J5752">
        <v>6</v>
      </c>
      <c r="K5752">
        <v>5.1580000000000004</v>
      </c>
      <c r="L5752" s="1">
        <f t="shared" si="179"/>
        <v>5.1580000000000003E-3</v>
      </c>
    </row>
    <row r="5753" spans="1:12" ht="14.45">
      <c r="A5753" t="s">
        <v>723</v>
      </c>
      <c r="B5753" t="s">
        <v>908</v>
      </c>
      <c r="C5753">
        <v>842129</v>
      </c>
      <c r="D5753" t="s">
        <v>909</v>
      </c>
      <c r="E5753" t="s">
        <v>670</v>
      </c>
      <c r="F5753" t="s">
        <v>670</v>
      </c>
      <c r="G5753" t="str">
        <f t="shared" si="178"/>
        <v>Moldova to EU27</v>
      </c>
      <c r="H5753">
        <v>2015</v>
      </c>
      <c r="I5753" t="s">
        <v>724</v>
      </c>
      <c r="J5753">
        <v>6</v>
      </c>
      <c r="K5753">
        <v>1.206</v>
      </c>
      <c r="L5753" s="1">
        <f t="shared" si="179"/>
        <v>1.206E-3</v>
      </c>
    </row>
    <row r="5754" spans="1:12" ht="14.45">
      <c r="A5754" t="s">
        <v>723</v>
      </c>
      <c r="B5754" t="s">
        <v>908</v>
      </c>
      <c r="C5754">
        <v>842129</v>
      </c>
      <c r="D5754" t="s">
        <v>909</v>
      </c>
      <c r="E5754" t="s">
        <v>670</v>
      </c>
      <c r="F5754" t="s">
        <v>670</v>
      </c>
      <c r="G5754" t="str">
        <f t="shared" si="178"/>
        <v>Moldova to EU27</v>
      </c>
      <c r="H5754">
        <v>2016</v>
      </c>
      <c r="I5754" t="s">
        <v>724</v>
      </c>
      <c r="J5754">
        <v>6</v>
      </c>
      <c r="K5754">
        <v>0.185</v>
      </c>
      <c r="L5754" s="1">
        <f t="shared" si="179"/>
        <v>1.85E-4</v>
      </c>
    </row>
    <row r="5755" spans="1:12" ht="14.45">
      <c r="A5755" t="s">
        <v>723</v>
      </c>
      <c r="B5755" t="s">
        <v>908</v>
      </c>
      <c r="C5755">
        <v>842129</v>
      </c>
      <c r="D5755" t="s">
        <v>909</v>
      </c>
      <c r="E5755" t="s">
        <v>670</v>
      </c>
      <c r="F5755" t="s">
        <v>670</v>
      </c>
      <c r="G5755" t="str">
        <f t="shared" si="178"/>
        <v>Moldova to EU27</v>
      </c>
      <c r="H5755">
        <v>2017</v>
      </c>
      <c r="I5755" t="s">
        <v>724</v>
      </c>
      <c r="J5755">
        <v>6</v>
      </c>
      <c r="K5755">
        <v>1.7589999999999999</v>
      </c>
      <c r="L5755" s="1">
        <f t="shared" si="179"/>
        <v>1.7589999999999999E-3</v>
      </c>
    </row>
    <row r="5756" spans="1:12" ht="14.45">
      <c r="A5756" t="s">
        <v>723</v>
      </c>
      <c r="B5756" t="s">
        <v>908</v>
      </c>
      <c r="C5756">
        <v>842139</v>
      </c>
      <c r="D5756" t="s">
        <v>909</v>
      </c>
      <c r="E5756" t="s">
        <v>147</v>
      </c>
      <c r="F5756" t="s">
        <v>292</v>
      </c>
      <c r="G5756" t="str">
        <f t="shared" si="178"/>
        <v>Moldova to World</v>
      </c>
      <c r="H5756">
        <v>2015</v>
      </c>
      <c r="I5756" t="s">
        <v>724</v>
      </c>
      <c r="J5756">
        <v>6</v>
      </c>
      <c r="K5756">
        <v>206.06700000000001</v>
      </c>
      <c r="L5756" s="1">
        <f t="shared" si="179"/>
        <v>0.206067</v>
      </c>
    </row>
    <row r="5757" spans="1:12" ht="14.45">
      <c r="A5757" t="s">
        <v>723</v>
      </c>
      <c r="B5757" t="s">
        <v>908</v>
      </c>
      <c r="C5757">
        <v>842139</v>
      </c>
      <c r="D5757" t="s">
        <v>909</v>
      </c>
      <c r="E5757" t="s">
        <v>147</v>
      </c>
      <c r="F5757" t="s">
        <v>292</v>
      </c>
      <c r="G5757" t="str">
        <f t="shared" si="178"/>
        <v>Moldova to World</v>
      </c>
      <c r="H5757">
        <v>2016</v>
      </c>
      <c r="I5757" t="s">
        <v>724</v>
      </c>
      <c r="J5757">
        <v>6</v>
      </c>
      <c r="K5757">
        <v>9.3119999999999994</v>
      </c>
      <c r="L5757" s="1">
        <f t="shared" si="179"/>
        <v>9.3119999999999991E-3</v>
      </c>
    </row>
    <row r="5758" spans="1:12" ht="14.45">
      <c r="A5758" t="s">
        <v>723</v>
      </c>
      <c r="B5758" t="s">
        <v>908</v>
      </c>
      <c r="C5758">
        <v>842139</v>
      </c>
      <c r="D5758" t="s">
        <v>909</v>
      </c>
      <c r="E5758" t="s">
        <v>147</v>
      </c>
      <c r="F5758" t="s">
        <v>292</v>
      </c>
      <c r="G5758" t="str">
        <f t="shared" si="178"/>
        <v>Moldova to World</v>
      </c>
      <c r="H5758">
        <v>2017</v>
      </c>
      <c r="I5758" t="s">
        <v>724</v>
      </c>
      <c r="J5758">
        <v>6</v>
      </c>
      <c r="K5758">
        <v>3.5049999999999999</v>
      </c>
      <c r="L5758" s="1">
        <f t="shared" si="179"/>
        <v>3.5049999999999999E-3</v>
      </c>
    </row>
    <row r="5759" spans="1:12" ht="14.45">
      <c r="A5759" t="s">
        <v>723</v>
      </c>
      <c r="B5759" t="s">
        <v>908</v>
      </c>
      <c r="C5759">
        <v>842139</v>
      </c>
      <c r="D5759" t="s">
        <v>909</v>
      </c>
      <c r="E5759" t="s">
        <v>670</v>
      </c>
      <c r="F5759" t="s">
        <v>670</v>
      </c>
      <c r="G5759" t="str">
        <f t="shared" si="178"/>
        <v>Moldova to EU27</v>
      </c>
      <c r="H5759">
        <v>2015</v>
      </c>
      <c r="I5759" t="s">
        <v>724</v>
      </c>
      <c r="J5759">
        <v>6</v>
      </c>
      <c r="K5759">
        <v>1.036</v>
      </c>
      <c r="L5759" s="1">
        <f t="shared" si="179"/>
        <v>1.036E-3</v>
      </c>
    </row>
    <row r="5760" spans="1:12" ht="14.45">
      <c r="A5760" t="s">
        <v>723</v>
      </c>
      <c r="B5760" t="s">
        <v>908</v>
      </c>
      <c r="C5760">
        <v>842139</v>
      </c>
      <c r="D5760" t="s">
        <v>909</v>
      </c>
      <c r="E5760" t="s">
        <v>670</v>
      </c>
      <c r="F5760" t="s">
        <v>670</v>
      </c>
      <c r="G5760" t="str">
        <f t="shared" si="178"/>
        <v>Moldova to EU27</v>
      </c>
      <c r="H5760">
        <v>2016</v>
      </c>
      <c r="I5760" t="s">
        <v>724</v>
      </c>
      <c r="J5760">
        <v>6</v>
      </c>
      <c r="K5760">
        <v>7.6349999999999998</v>
      </c>
      <c r="L5760" s="1">
        <f t="shared" si="179"/>
        <v>7.6349999999999994E-3</v>
      </c>
    </row>
    <row r="5761" spans="1:12" ht="14.45">
      <c r="A5761" t="s">
        <v>723</v>
      </c>
      <c r="B5761" t="s">
        <v>908</v>
      </c>
      <c r="C5761">
        <v>842139</v>
      </c>
      <c r="D5761" t="s">
        <v>909</v>
      </c>
      <c r="E5761" t="s">
        <v>670</v>
      </c>
      <c r="F5761" t="s">
        <v>670</v>
      </c>
      <c r="G5761" t="str">
        <f t="shared" si="178"/>
        <v>Moldova to EU27</v>
      </c>
      <c r="H5761">
        <v>2017</v>
      </c>
      <c r="I5761" t="s">
        <v>724</v>
      </c>
      <c r="J5761">
        <v>6</v>
      </c>
      <c r="K5761">
        <v>1.246</v>
      </c>
      <c r="L5761" s="1">
        <f t="shared" si="179"/>
        <v>1.2459999999999999E-3</v>
      </c>
    </row>
    <row r="5762" spans="1:12" ht="14.45">
      <c r="A5762" t="s">
        <v>723</v>
      </c>
      <c r="B5762" t="s">
        <v>908</v>
      </c>
      <c r="C5762">
        <v>847989</v>
      </c>
      <c r="D5762" t="s">
        <v>909</v>
      </c>
      <c r="E5762" t="s">
        <v>147</v>
      </c>
      <c r="F5762" t="s">
        <v>292</v>
      </c>
      <c r="G5762" t="str">
        <f t="shared" si="178"/>
        <v>Moldova to World</v>
      </c>
      <c r="H5762">
        <v>2015</v>
      </c>
      <c r="I5762" t="s">
        <v>724</v>
      </c>
      <c r="J5762">
        <v>6</v>
      </c>
      <c r="K5762">
        <v>1047.44</v>
      </c>
      <c r="L5762" s="1">
        <f t="shared" si="179"/>
        <v>1.0474400000000001</v>
      </c>
    </row>
    <row r="5763" spans="1:12" ht="14.45">
      <c r="A5763" t="s">
        <v>723</v>
      </c>
      <c r="B5763" t="s">
        <v>908</v>
      </c>
      <c r="C5763">
        <v>847989</v>
      </c>
      <c r="D5763" t="s">
        <v>909</v>
      </c>
      <c r="E5763" t="s">
        <v>147</v>
      </c>
      <c r="F5763" t="s">
        <v>292</v>
      </c>
      <c r="G5763" t="str">
        <f t="shared" si="178"/>
        <v>Moldova to World</v>
      </c>
      <c r="H5763">
        <v>2016</v>
      </c>
      <c r="I5763" t="s">
        <v>724</v>
      </c>
      <c r="J5763">
        <v>6</v>
      </c>
      <c r="K5763">
        <v>94.001000000000005</v>
      </c>
      <c r="L5763" s="1">
        <f t="shared" si="179"/>
        <v>9.4001000000000001E-2</v>
      </c>
    </row>
    <row r="5764" spans="1:12" ht="14.45">
      <c r="A5764" t="s">
        <v>723</v>
      </c>
      <c r="B5764" t="s">
        <v>908</v>
      </c>
      <c r="C5764">
        <v>847989</v>
      </c>
      <c r="D5764" t="s">
        <v>909</v>
      </c>
      <c r="E5764" t="s">
        <v>147</v>
      </c>
      <c r="F5764" t="s">
        <v>292</v>
      </c>
      <c r="G5764" t="str">
        <f t="shared" si="178"/>
        <v>Moldova to World</v>
      </c>
      <c r="H5764">
        <v>2017</v>
      </c>
      <c r="I5764" t="s">
        <v>724</v>
      </c>
      <c r="J5764">
        <v>6</v>
      </c>
      <c r="K5764">
        <v>49.140999999999998</v>
      </c>
      <c r="L5764" s="1">
        <f t="shared" si="179"/>
        <v>4.9140999999999997E-2</v>
      </c>
    </row>
    <row r="5765" spans="1:12" ht="14.45">
      <c r="A5765" t="s">
        <v>723</v>
      </c>
      <c r="B5765" t="s">
        <v>908</v>
      </c>
      <c r="C5765">
        <v>847989</v>
      </c>
      <c r="D5765" t="s">
        <v>909</v>
      </c>
      <c r="E5765" t="s">
        <v>670</v>
      </c>
      <c r="F5765" t="s">
        <v>670</v>
      </c>
      <c r="G5765" t="str">
        <f t="shared" si="178"/>
        <v>Moldova to EU27</v>
      </c>
      <c r="H5765">
        <v>2015</v>
      </c>
      <c r="I5765" t="s">
        <v>724</v>
      </c>
      <c r="J5765">
        <v>6</v>
      </c>
      <c r="K5765">
        <v>888.69500000000005</v>
      </c>
      <c r="L5765" s="1">
        <f t="shared" si="179"/>
        <v>0.88869500000000001</v>
      </c>
    </row>
    <row r="5766" spans="1:12" ht="14.45">
      <c r="A5766" t="s">
        <v>723</v>
      </c>
      <c r="B5766" t="s">
        <v>908</v>
      </c>
      <c r="C5766">
        <v>847989</v>
      </c>
      <c r="D5766" t="s">
        <v>909</v>
      </c>
      <c r="E5766" t="s">
        <v>670</v>
      </c>
      <c r="F5766" t="s">
        <v>670</v>
      </c>
      <c r="G5766" t="str">
        <f t="shared" si="178"/>
        <v>Moldova to EU27</v>
      </c>
      <c r="H5766">
        <v>2016</v>
      </c>
      <c r="I5766" t="s">
        <v>724</v>
      </c>
      <c r="J5766">
        <v>6</v>
      </c>
      <c r="K5766">
        <v>25.116</v>
      </c>
      <c r="L5766" s="1">
        <f t="shared" si="179"/>
        <v>2.5115999999999999E-2</v>
      </c>
    </row>
    <row r="5767" spans="1:12" ht="14.45">
      <c r="A5767" t="s">
        <v>723</v>
      </c>
      <c r="B5767" t="s">
        <v>908</v>
      </c>
      <c r="C5767">
        <v>847989</v>
      </c>
      <c r="D5767" t="s">
        <v>909</v>
      </c>
      <c r="E5767" t="s">
        <v>670</v>
      </c>
      <c r="F5767" t="s">
        <v>670</v>
      </c>
      <c r="G5767" t="str">
        <f t="shared" si="178"/>
        <v>Moldova to EU27</v>
      </c>
      <c r="H5767">
        <v>2017</v>
      </c>
      <c r="I5767" t="s">
        <v>724</v>
      </c>
      <c r="J5767">
        <v>6</v>
      </c>
      <c r="K5767">
        <v>9.7149999999999999</v>
      </c>
      <c r="L5767" s="1">
        <f t="shared" si="179"/>
        <v>9.7149999999999997E-3</v>
      </c>
    </row>
    <row r="5768" spans="1:12" ht="14.45">
      <c r="A5768" t="s">
        <v>723</v>
      </c>
      <c r="B5768" t="s">
        <v>910</v>
      </c>
      <c r="C5768">
        <v>730900</v>
      </c>
      <c r="D5768" t="s">
        <v>911</v>
      </c>
      <c r="E5768" t="s">
        <v>147</v>
      </c>
      <c r="F5768" t="s">
        <v>292</v>
      </c>
      <c r="G5768" t="str">
        <f t="shared" si="178"/>
        <v>Madagascar to World</v>
      </c>
      <c r="H5768">
        <v>2012</v>
      </c>
      <c r="I5768" t="s">
        <v>724</v>
      </c>
      <c r="J5768">
        <v>6</v>
      </c>
      <c r="K5768">
        <v>20.024000000000001</v>
      </c>
      <c r="L5768" s="1">
        <f t="shared" si="179"/>
        <v>2.0024E-2</v>
      </c>
    </row>
    <row r="5769" spans="1:12" ht="14.45">
      <c r="A5769" t="s">
        <v>723</v>
      </c>
      <c r="B5769" t="s">
        <v>910</v>
      </c>
      <c r="C5769">
        <v>730900</v>
      </c>
      <c r="D5769" t="s">
        <v>911</v>
      </c>
      <c r="E5769" t="s">
        <v>147</v>
      </c>
      <c r="F5769" t="s">
        <v>292</v>
      </c>
      <c r="G5769" t="str">
        <f t="shared" ref="G5769:G5832" si="180">CONCATENATE(D5769, " to ", F5769)</f>
        <v>Madagascar to World</v>
      </c>
      <c r="H5769">
        <v>2014</v>
      </c>
      <c r="I5769" t="s">
        <v>724</v>
      </c>
      <c r="J5769">
        <v>6</v>
      </c>
      <c r="K5769">
        <v>0.443</v>
      </c>
      <c r="L5769" s="1">
        <f t="shared" ref="L5769:L5832" si="181">K5769/1000</f>
        <v>4.4299999999999998E-4</v>
      </c>
    </row>
    <row r="5770" spans="1:12" ht="14.45">
      <c r="A5770" t="s">
        <v>723</v>
      </c>
      <c r="B5770" t="s">
        <v>910</v>
      </c>
      <c r="C5770">
        <v>730900</v>
      </c>
      <c r="D5770" t="s">
        <v>911</v>
      </c>
      <c r="E5770" t="s">
        <v>147</v>
      </c>
      <c r="F5770" t="s">
        <v>292</v>
      </c>
      <c r="G5770" t="str">
        <f t="shared" si="180"/>
        <v>Madagascar to World</v>
      </c>
      <c r="H5770">
        <v>2016</v>
      </c>
      <c r="I5770" t="s">
        <v>724</v>
      </c>
      <c r="J5770">
        <v>6</v>
      </c>
      <c r="K5770">
        <v>18.731999999999999</v>
      </c>
      <c r="L5770" s="1">
        <f t="shared" si="181"/>
        <v>1.8731999999999999E-2</v>
      </c>
    </row>
    <row r="5771" spans="1:12" ht="14.45">
      <c r="A5771" t="s">
        <v>723</v>
      </c>
      <c r="B5771" t="s">
        <v>910</v>
      </c>
      <c r="C5771">
        <v>730900</v>
      </c>
      <c r="D5771" t="s">
        <v>911</v>
      </c>
      <c r="E5771" t="s">
        <v>670</v>
      </c>
      <c r="F5771" t="s">
        <v>670</v>
      </c>
      <c r="G5771" t="str">
        <f t="shared" si="180"/>
        <v>Madagascar to EU27</v>
      </c>
      <c r="H5771">
        <v>2012</v>
      </c>
      <c r="I5771" t="s">
        <v>724</v>
      </c>
      <c r="J5771">
        <v>6</v>
      </c>
      <c r="K5771">
        <v>0.25700000000000001</v>
      </c>
      <c r="L5771" s="1">
        <f t="shared" si="181"/>
        <v>2.5700000000000001E-4</v>
      </c>
    </row>
    <row r="5772" spans="1:12" ht="14.45">
      <c r="A5772" t="s">
        <v>723</v>
      </c>
      <c r="B5772" t="s">
        <v>910</v>
      </c>
      <c r="C5772">
        <v>730900</v>
      </c>
      <c r="D5772" t="s">
        <v>911</v>
      </c>
      <c r="E5772" t="s">
        <v>670</v>
      </c>
      <c r="F5772" t="s">
        <v>670</v>
      </c>
      <c r="G5772" t="str">
        <f t="shared" si="180"/>
        <v>Madagascar to EU27</v>
      </c>
      <c r="H5772">
        <v>2014</v>
      </c>
      <c r="I5772" t="s">
        <v>724</v>
      </c>
      <c r="J5772">
        <v>6</v>
      </c>
      <c r="K5772">
        <v>4.1000000000000002E-2</v>
      </c>
      <c r="L5772" s="1">
        <f t="shared" si="181"/>
        <v>4.1E-5</v>
      </c>
    </row>
    <row r="5773" spans="1:12" ht="14.45">
      <c r="A5773" t="s">
        <v>723</v>
      </c>
      <c r="B5773" t="s">
        <v>910</v>
      </c>
      <c r="C5773">
        <v>730900</v>
      </c>
      <c r="D5773" t="s">
        <v>911</v>
      </c>
      <c r="E5773" t="s">
        <v>670</v>
      </c>
      <c r="F5773" t="s">
        <v>670</v>
      </c>
      <c r="G5773" t="str">
        <f t="shared" si="180"/>
        <v>Madagascar to EU27</v>
      </c>
      <c r="H5773">
        <v>2016</v>
      </c>
      <c r="I5773" t="s">
        <v>724</v>
      </c>
      <c r="J5773">
        <v>6</v>
      </c>
      <c r="K5773">
        <v>0</v>
      </c>
      <c r="L5773" s="1">
        <f t="shared" si="181"/>
        <v>0</v>
      </c>
    </row>
    <row r="5774" spans="1:12" ht="14.45">
      <c r="A5774" t="s">
        <v>723</v>
      </c>
      <c r="B5774" t="s">
        <v>910</v>
      </c>
      <c r="C5774">
        <v>741999</v>
      </c>
      <c r="D5774" t="s">
        <v>911</v>
      </c>
      <c r="E5774" t="s">
        <v>147</v>
      </c>
      <c r="F5774" t="s">
        <v>292</v>
      </c>
      <c r="G5774" t="str">
        <f t="shared" si="180"/>
        <v>Madagascar to World</v>
      </c>
      <c r="H5774">
        <v>2012</v>
      </c>
      <c r="I5774" t="s">
        <v>724</v>
      </c>
      <c r="J5774">
        <v>6</v>
      </c>
      <c r="K5774">
        <v>0.439</v>
      </c>
      <c r="L5774" s="1">
        <f t="shared" si="181"/>
        <v>4.3899999999999999E-4</v>
      </c>
    </row>
    <row r="5775" spans="1:12" ht="14.45">
      <c r="A5775" t="s">
        <v>723</v>
      </c>
      <c r="B5775" t="s">
        <v>910</v>
      </c>
      <c r="C5775">
        <v>741999</v>
      </c>
      <c r="D5775" t="s">
        <v>911</v>
      </c>
      <c r="E5775" t="s">
        <v>147</v>
      </c>
      <c r="F5775" t="s">
        <v>292</v>
      </c>
      <c r="G5775" t="str">
        <f t="shared" si="180"/>
        <v>Madagascar to World</v>
      </c>
      <c r="H5775">
        <v>2013</v>
      </c>
      <c r="I5775" t="s">
        <v>724</v>
      </c>
      <c r="J5775">
        <v>6</v>
      </c>
      <c r="K5775">
        <v>1.2949999999999999</v>
      </c>
      <c r="L5775" s="1">
        <f t="shared" si="181"/>
        <v>1.2949999999999999E-3</v>
      </c>
    </row>
    <row r="5776" spans="1:12" ht="14.45">
      <c r="A5776" t="s">
        <v>723</v>
      </c>
      <c r="B5776" t="s">
        <v>910</v>
      </c>
      <c r="C5776">
        <v>741999</v>
      </c>
      <c r="D5776" t="s">
        <v>911</v>
      </c>
      <c r="E5776" t="s">
        <v>147</v>
      </c>
      <c r="F5776" t="s">
        <v>292</v>
      </c>
      <c r="G5776" t="str">
        <f t="shared" si="180"/>
        <v>Madagascar to World</v>
      </c>
      <c r="H5776">
        <v>2014</v>
      </c>
      <c r="I5776" t="s">
        <v>724</v>
      </c>
      <c r="J5776">
        <v>6</v>
      </c>
      <c r="K5776">
        <v>4.0730000000000004</v>
      </c>
      <c r="L5776" s="1">
        <f t="shared" si="181"/>
        <v>4.0730000000000002E-3</v>
      </c>
    </row>
    <row r="5777" spans="1:12" ht="14.45">
      <c r="A5777" t="s">
        <v>723</v>
      </c>
      <c r="B5777" t="s">
        <v>910</v>
      </c>
      <c r="C5777">
        <v>741999</v>
      </c>
      <c r="D5777" t="s">
        <v>911</v>
      </c>
      <c r="E5777" t="s">
        <v>147</v>
      </c>
      <c r="F5777" t="s">
        <v>292</v>
      </c>
      <c r="G5777" t="str">
        <f t="shared" si="180"/>
        <v>Madagascar to World</v>
      </c>
      <c r="H5777">
        <v>2015</v>
      </c>
      <c r="I5777" t="s">
        <v>724</v>
      </c>
      <c r="J5777">
        <v>6</v>
      </c>
      <c r="K5777">
        <v>4.2510000000000003</v>
      </c>
      <c r="L5777" s="1">
        <f t="shared" si="181"/>
        <v>4.2510000000000004E-3</v>
      </c>
    </row>
    <row r="5778" spans="1:12" ht="14.45">
      <c r="A5778" t="s">
        <v>723</v>
      </c>
      <c r="B5778" t="s">
        <v>910</v>
      </c>
      <c r="C5778">
        <v>741999</v>
      </c>
      <c r="D5778" t="s">
        <v>911</v>
      </c>
      <c r="E5778" t="s">
        <v>147</v>
      </c>
      <c r="F5778" t="s">
        <v>292</v>
      </c>
      <c r="G5778" t="str">
        <f t="shared" si="180"/>
        <v>Madagascar to World</v>
      </c>
      <c r="H5778">
        <v>2016</v>
      </c>
      <c r="I5778" t="s">
        <v>724</v>
      </c>
      <c r="J5778">
        <v>6</v>
      </c>
      <c r="K5778">
        <v>8.9879999999999995</v>
      </c>
      <c r="L5778" s="1">
        <f t="shared" si="181"/>
        <v>8.9879999999999995E-3</v>
      </c>
    </row>
    <row r="5779" spans="1:12" ht="14.45">
      <c r="A5779" t="s">
        <v>723</v>
      </c>
      <c r="B5779" t="s">
        <v>910</v>
      </c>
      <c r="C5779">
        <v>741999</v>
      </c>
      <c r="D5779" t="s">
        <v>911</v>
      </c>
      <c r="E5779" t="s">
        <v>147</v>
      </c>
      <c r="F5779" t="s">
        <v>292</v>
      </c>
      <c r="G5779" t="str">
        <f t="shared" si="180"/>
        <v>Madagascar to World</v>
      </c>
      <c r="H5779">
        <v>2017</v>
      </c>
      <c r="I5779" t="s">
        <v>724</v>
      </c>
      <c r="J5779">
        <v>6</v>
      </c>
      <c r="K5779">
        <v>0.81299999999999994</v>
      </c>
      <c r="L5779" s="1">
        <f t="shared" si="181"/>
        <v>8.1299999999999992E-4</v>
      </c>
    </row>
    <row r="5780" spans="1:12" ht="14.45">
      <c r="A5780" t="s">
        <v>723</v>
      </c>
      <c r="B5780" t="s">
        <v>910</v>
      </c>
      <c r="C5780">
        <v>741999</v>
      </c>
      <c r="D5780" t="s">
        <v>911</v>
      </c>
      <c r="E5780" t="s">
        <v>670</v>
      </c>
      <c r="F5780" t="s">
        <v>670</v>
      </c>
      <c r="G5780" t="str">
        <f t="shared" si="180"/>
        <v>Madagascar to EU27</v>
      </c>
      <c r="H5780">
        <v>2012</v>
      </c>
      <c r="I5780" t="s">
        <v>724</v>
      </c>
      <c r="J5780">
        <v>6</v>
      </c>
      <c r="K5780">
        <v>0.26200000000000001</v>
      </c>
      <c r="L5780" s="1">
        <f t="shared" si="181"/>
        <v>2.6200000000000003E-4</v>
      </c>
    </row>
    <row r="5781" spans="1:12" ht="14.45">
      <c r="A5781" t="s">
        <v>723</v>
      </c>
      <c r="B5781" t="s">
        <v>910</v>
      </c>
      <c r="C5781">
        <v>741999</v>
      </c>
      <c r="D5781" t="s">
        <v>911</v>
      </c>
      <c r="E5781" t="s">
        <v>670</v>
      </c>
      <c r="F5781" t="s">
        <v>670</v>
      </c>
      <c r="G5781" t="str">
        <f t="shared" si="180"/>
        <v>Madagascar to EU27</v>
      </c>
      <c r="H5781">
        <v>2013</v>
      </c>
      <c r="I5781" t="s">
        <v>724</v>
      </c>
      <c r="J5781">
        <v>6</v>
      </c>
      <c r="K5781">
        <v>0.51400000000000001</v>
      </c>
      <c r="L5781" s="1">
        <f t="shared" si="181"/>
        <v>5.1400000000000003E-4</v>
      </c>
    </row>
    <row r="5782" spans="1:12" ht="14.45">
      <c r="A5782" t="s">
        <v>723</v>
      </c>
      <c r="B5782" t="s">
        <v>910</v>
      </c>
      <c r="C5782">
        <v>741999</v>
      </c>
      <c r="D5782" t="s">
        <v>911</v>
      </c>
      <c r="E5782" t="s">
        <v>670</v>
      </c>
      <c r="F5782" t="s">
        <v>670</v>
      </c>
      <c r="G5782" t="str">
        <f t="shared" si="180"/>
        <v>Madagascar to EU27</v>
      </c>
      <c r="H5782">
        <v>2014</v>
      </c>
      <c r="I5782" t="s">
        <v>724</v>
      </c>
      <c r="J5782">
        <v>6</v>
      </c>
      <c r="K5782">
        <v>3.9620000000000002</v>
      </c>
      <c r="L5782" s="1">
        <f t="shared" si="181"/>
        <v>3.9620000000000002E-3</v>
      </c>
    </row>
    <row r="5783" spans="1:12" ht="14.45">
      <c r="A5783" t="s">
        <v>723</v>
      </c>
      <c r="B5783" t="s">
        <v>910</v>
      </c>
      <c r="C5783">
        <v>741999</v>
      </c>
      <c r="D5783" t="s">
        <v>911</v>
      </c>
      <c r="E5783" t="s">
        <v>670</v>
      </c>
      <c r="F5783" t="s">
        <v>670</v>
      </c>
      <c r="G5783" t="str">
        <f t="shared" si="180"/>
        <v>Madagascar to EU27</v>
      </c>
      <c r="H5783">
        <v>2015</v>
      </c>
      <c r="I5783" t="s">
        <v>724</v>
      </c>
      <c r="J5783">
        <v>6</v>
      </c>
      <c r="K5783">
        <v>3.903</v>
      </c>
      <c r="L5783" s="1">
        <f t="shared" si="181"/>
        <v>3.9030000000000002E-3</v>
      </c>
    </row>
    <row r="5784" spans="1:12" ht="14.45">
      <c r="A5784" t="s">
        <v>723</v>
      </c>
      <c r="B5784" t="s">
        <v>910</v>
      </c>
      <c r="C5784">
        <v>741999</v>
      </c>
      <c r="D5784" t="s">
        <v>911</v>
      </c>
      <c r="E5784" t="s">
        <v>670</v>
      </c>
      <c r="F5784" t="s">
        <v>670</v>
      </c>
      <c r="G5784" t="str">
        <f t="shared" si="180"/>
        <v>Madagascar to EU27</v>
      </c>
      <c r="H5784">
        <v>2016</v>
      </c>
      <c r="I5784" t="s">
        <v>724</v>
      </c>
      <c r="J5784">
        <v>6</v>
      </c>
      <c r="K5784">
        <v>8.8840000000000003</v>
      </c>
      <c r="L5784" s="1">
        <f t="shared" si="181"/>
        <v>8.8839999999999995E-3</v>
      </c>
    </row>
    <row r="5785" spans="1:12" ht="14.45">
      <c r="A5785" t="s">
        <v>723</v>
      </c>
      <c r="B5785" t="s">
        <v>910</v>
      </c>
      <c r="C5785">
        <v>741999</v>
      </c>
      <c r="D5785" t="s">
        <v>911</v>
      </c>
      <c r="E5785" t="s">
        <v>670</v>
      </c>
      <c r="F5785" t="s">
        <v>670</v>
      </c>
      <c r="G5785" t="str">
        <f t="shared" si="180"/>
        <v>Madagascar to EU27</v>
      </c>
      <c r="H5785">
        <v>2017</v>
      </c>
      <c r="I5785" t="s">
        <v>724</v>
      </c>
      <c r="J5785">
        <v>6</v>
      </c>
      <c r="K5785">
        <v>0.70399999999999996</v>
      </c>
      <c r="L5785" s="1">
        <f t="shared" si="181"/>
        <v>7.0399999999999998E-4</v>
      </c>
    </row>
    <row r="5786" spans="1:12" ht="14.45">
      <c r="A5786" t="s">
        <v>723</v>
      </c>
      <c r="B5786" t="s">
        <v>910</v>
      </c>
      <c r="C5786">
        <v>761100</v>
      </c>
      <c r="D5786" t="s">
        <v>911</v>
      </c>
      <c r="E5786" t="s">
        <v>147</v>
      </c>
      <c r="F5786" t="s">
        <v>292</v>
      </c>
      <c r="G5786" t="str">
        <f t="shared" si="180"/>
        <v>Madagascar to World</v>
      </c>
      <c r="H5786">
        <v>2014</v>
      </c>
      <c r="I5786" t="s">
        <v>724</v>
      </c>
      <c r="J5786">
        <v>6</v>
      </c>
      <c r="K5786">
        <v>64.311999999999998</v>
      </c>
      <c r="L5786" s="1">
        <f t="shared" si="181"/>
        <v>6.4311999999999994E-2</v>
      </c>
    </row>
    <row r="5787" spans="1:12" ht="14.45">
      <c r="A5787" t="s">
        <v>723</v>
      </c>
      <c r="B5787" t="s">
        <v>910</v>
      </c>
      <c r="C5787">
        <v>761100</v>
      </c>
      <c r="D5787" t="s">
        <v>911</v>
      </c>
      <c r="E5787" t="s">
        <v>147</v>
      </c>
      <c r="F5787" t="s">
        <v>292</v>
      </c>
      <c r="G5787" t="str">
        <f t="shared" si="180"/>
        <v>Madagascar to World</v>
      </c>
      <c r="H5787">
        <v>2015</v>
      </c>
      <c r="I5787" t="s">
        <v>724</v>
      </c>
      <c r="J5787">
        <v>6</v>
      </c>
      <c r="K5787">
        <v>9.7000000000000003E-2</v>
      </c>
      <c r="L5787" s="1">
        <f t="shared" si="181"/>
        <v>9.7E-5</v>
      </c>
    </row>
    <row r="5788" spans="1:12" ht="14.45">
      <c r="A5788" t="s">
        <v>723</v>
      </c>
      <c r="B5788" t="s">
        <v>910</v>
      </c>
      <c r="C5788">
        <v>761100</v>
      </c>
      <c r="D5788" t="s">
        <v>911</v>
      </c>
      <c r="E5788" t="s">
        <v>147</v>
      </c>
      <c r="F5788" t="s">
        <v>292</v>
      </c>
      <c r="G5788" t="str">
        <f t="shared" si="180"/>
        <v>Madagascar to World</v>
      </c>
      <c r="H5788">
        <v>2017</v>
      </c>
      <c r="I5788" t="s">
        <v>724</v>
      </c>
      <c r="J5788">
        <v>6</v>
      </c>
      <c r="K5788">
        <v>0</v>
      </c>
      <c r="L5788" s="1">
        <f t="shared" si="181"/>
        <v>0</v>
      </c>
    </row>
    <row r="5789" spans="1:12" ht="14.45">
      <c r="A5789" t="s">
        <v>723</v>
      </c>
      <c r="B5789" t="s">
        <v>910</v>
      </c>
      <c r="C5789">
        <v>761100</v>
      </c>
      <c r="D5789" t="s">
        <v>911</v>
      </c>
      <c r="E5789" t="s">
        <v>670</v>
      </c>
      <c r="F5789" t="s">
        <v>670</v>
      </c>
      <c r="G5789" t="str">
        <f t="shared" si="180"/>
        <v>Madagascar to EU27</v>
      </c>
      <c r="H5789">
        <v>2014</v>
      </c>
      <c r="I5789" t="s">
        <v>724</v>
      </c>
      <c r="J5789">
        <v>6</v>
      </c>
      <c r="K5789">
        <v>64.311999999999998</v>
      </c>
      <c r="L5789" s="1">
        <f t="shared" si="181"/>
        <v>6.4311999999999994E-2</v>
      </c>
    </row>
    <row r="5790" spans="1:12" ht="14.45">
      <c r="A5790" t="s">
        <v>723</v>
      </c>
      <c r="B5790" t="s">
        <v>910</v>
      </c>
      <c r="C5790">
        <v>8405</v>
      </c>
      <c r="D5790" t="s">
        <v>911</v>
      </c>
      <c r="E5790" t="s">
        <v>147</v>
      </c>
      <c r="F5790" t="s">
        <v>292</v>
      </c>
      <c r="G5790" t="str">
        <f t="shared" si="180"/>
        <v>Madagascar to World</v>
      </c>
      <c r="H5790">
        <v>2012</v>
      </c>
      <c r="I5790" t="s">
        <v>724</v>
      </c>
      <c r="J5790">
        <v>6</v>
      </c>
      <c r="K5790">
        <v>9.1869999999999994</v>
      </c>
      <c r="L5790" s="1">
        <f t="shared" si="181"/>
        <v>9.186999999999999E-3</v>
      </c>
    </row>
    <row r="5791" spans="1:12" ht="14.45">
      <c r="A5791" t="s">
        <v>723</v>
      </c>
      <c r="B5791" t="s">
        <v>910</v>
      </c>
      <c r="C5791">
        <v>8405</v>
      </c>
      <c r="D5791" t="s">
        <v>911</v>
      </c>
      <c r="E5791" t="s">
        <v>147</v>
      </c>
      <c r="F5791" t="s">
        <v>292</v>
      </c>
      <c r="G5791" t="str">
        <f t="shared" si="180"/>
        <v>Madagascar to World</v>
      </c>
      <c r="H5791">
        <v>2016</v>
      </c>
      <c r="I5791" t="s">
        <v>724</v>
      </c>
      <c r="J5791">
        <v>6</v>
      </c>
      <c r="K5791">
        <v>1.0999999999999999E-2</v>
      </c>
      <c r="L5791" s="1">
        <f t="shared" si="181"/>
        <v>1.1E-5</v>
      </c>
    </row>
    <row r="5792" spans="1:12" ht="14.45">
      <c r="A5792" t="s">
        <v>723</v>
      </c>
      <c r="B5792" t="s">
        <v>910</v>
      </c>
      <c r="C5792">
        <v>8405</v>
      </c>
      <c r="D5792" t="s">
        <v>911</v>
      </c>
      <c r="E5792" t="s">
        <v>670</v>
      </c>
      <c r="F5792" t="s">
        <v>670</v>
      </c>
      <c r="G5792" t="str">
        <f t="shared" si="180"/>
        <v>Madagascar to EU27</v>
      </c>
      <c r="H5792">
        <v>2012</v>
      </c>
      <c r="I5792" t="s">
        <v>724</v>
      </c>
      <c r="J5792">
        <v>6</v>
      </c>
      <c r="K5792">
        <v>9.1869999999999994</v>
      </c>
      <c r="L5792" s="1">
        <f t="shared" si="181"/>
        <v>9.186999999999999E-3</v>
      </c>
    </row>
    <row r="5793" spans="1:12" ht="14.45">
      <c r="A5793" t="s">
        <v>723</v>
      </c>
      <c r="B5793" t="s">
        <v>910</v>
      </c>
      <c r="C5793">
        <v>841940</v>
      </c>
      <c r="D5793" t="s">
        <v>911</v>
      </c>
      <c r="E5793" t="s">
        <v>147</v>
      </c>
      <c r="F5793" t="s">
        <v>292</v>
      </c>
      <c r="G5793" t="str">
        <f t="shared" si="180"/>
        <v>Madagascar to World</v>
      </c>
      <c r="H5793">
        <v>2014</v>
      </c>
      <c r="I5793" t="s">
        <v>724</v>
      </c>
      <c r="J5793">
        <v>6</v>
      </c>
      <c r="K5793">
        <v>0.371</v>
      </c>
      <c r="L5793" s="1">
        <f t="shared" si="181"/>
        <v>3.7100000000000002E-4</v>
      </c>
    </row>
    <row r="5794" spans="1:12" ht="14.45">
      <c r="A5794" t="s">
        <v>723</v>
      </c>
      <c r="B5794" t="s">
        <v>910</v>
      </c>
      <c r="C5794">
        <v>842129</v>
      </c>
      <c r="D5794" t="s">
        <v>911</v>
      </c>
      <c r="E5794" t="s">
        <v>147</v>
      </c>
      <c r="F5794" t="s">
        <v>292</v>
      </c>
      <c r="G5794" t="str">
        <f t="shared" si="180"/>
        <v>Madagascar to World</v>
      </c>
      <c r="H5794">
        <v>2012</v>
      </c>
      <c r="I5794" t="s">
        <v>724</v>
      </c>
      <c r="J5794">
        <v>6</v>
      </c>
      <c r="K5794">
        <v>33.753999999999998</v>
      </c>
      <c r="L5794" s="1">
        <f t="shared" si="181"/>
        <v>3.3753999999999999E-2</v>
      </c>
    </row>
    <row r="5795" spans="1:12" ht="14.45">
      <c r="A5795" t="s">
        <v>723</v>
      </c>
      <c r="B5795" t="s">
        <v>910</v>
      </c>
      <c r="C5795">
        <v>842129</v>
      </c>
      <c r="D5795" t="s">
        <v>911</v>
      </c>
      <c r="E5795" t="s">
        <v>147</v>
      </c>
      <c r="F5795" t="s">
        <v>292</v>
      </c>
      <c r="G5795" t="str">
        <f t="shared" si="180"/>
        <v>Madagascar to World</v>
      </c>
      <c r="H5795">
        <v>2013</v>
      </c>
      <c r="I5795" t="s">
        <v>724</v>
      </c>
      <c r="J5795">
        <v>6</v>
      </c>
      <c r="K5795">
        <v>39.198</v>
      </c>
      <c r="L5795" s="1">
        <f t="shared" si="181"/>
        <v>3.9198000000000004E-2</v>
      </c>
    </row>
    <row r="5796" spans="1:12" ht="14.45">
      <c r="A5796" t="s">
        <v>723</v>
      </c>
      <c r="B5796" t="s">
        <v>910</v>
      </c>
      <c r="C5796">
        <v>842129</v>
      </c>
      <c r="D5796" t="s">
        <v>911</v>
      </c>
      <c r="E5796" t="s">
        <v>147</v>
      </c>
      <c r="F5796" t="s">
        <v>292</v>
      </c>
      <c r="G5796" t="str">
        <f t="shared" si="180"/>
        <v>Madagascar to World</v>
      </c>
      <c r="H5796">
        <v>2014</v>
      </c>
      <c r="I5796" t="s">
        <v>724</v>
      </c>
      <c r="J5796">
        <v>6</v>
      </c>
      <c r="K5796">
        <v>3.25</v>
      </c>
      <c r="L5796" s="1">
        <f t="shared" si="181"/>
        <v>3.2499999999999999E-3</v>
      </c>
    </row>
    <row r="5797" spans="1:12" ht="14.45">
      <c r="A5797" t="s">
        <v>723</v>
      </c>
      <c r="B5797" t="s">
        <v>910</v>
      </c>
      <c r="C5797">
        <v>842129</v>
      </c>
      <c r="D5797" t="s">
        <v>911</v>
      </c>
      <c r="E5797" t="s">
        <v>147</v>
      </c>
      <c r="F5797" t="s">
        <v>292</v>
      </c>
      <c r="G5797" t="str">
        <f t="shared" si="180"/>
        <v>Madagascar to World</v>
      </c>
      <c r="H5797">
        <v>2015</v>
      </c>
      <c r="I5797" t="s">
        <v>724</v>
      </c>
      <c r="J5797">
        <v>6</v>
      </c>
      <c r="K5797">
        <v>70.012</v>
      </c>
      <c r="L5797" s="1">
        <f t="shared" si="181"/>
        <v>7.0012000000000005E-2</v>
      </c>
    </row>
    <row r="5798" spans="1:12" ht="14.45">
      <c r="A5798" t="s">
        <v>723</v>
      </c>
      <c r="B5798" t="s">
        <v>910</v>
      </c>
      <c r="C5798">
        <v>842129</v>
      </c>
      <c r="D5798" t="s">
        <v>911</v>
      </c>
      <c r="E5798" t="s">
        <v>147</v>
      </c>
      <c r="F5798" t="s">
        <v>292</v>
      </c>
      <c r="G5798" t="str">
        <f t="shared" si="180"/>
        <v>Madagascar to World</v>
      </c>
      <c r="H5798">
        <v>2016</v>
      </c>
      <c r="I5798" t="s">
        <v>724</v>
      </c>
      <c r="J5798">
        <v>6</v>
      </c>
      <c r="K5798">
        <v>54.613999999999997</v>
      </c>
      <c r="L5798" s="1">
        <f t="shared" si="181"/>
        <v>5.4613999999999996E-2</v>
      </c>
    </row>
    <row r="5799" spans="1:12" ht="14.45">
      <c r="A5799" t="s">
        <v>723</v>
      </c>
      <c r="B5799" t="s">
        <v>910</v>
      </c>
      <c r="C5799">
        <v>842129</v>
      </c>
      <c r="D5799" t="s">
        <v>911</v>
      </c>
      <c r="E5799" t="s">
        <v>147</v>
      </c>
      <c r="F5799" t="s">
        <v>292</v>
      </c>
      <c r="G5799" t="str">
        <f t="shared" si="180"/>
        <v>Madagascar to World</v>
      </c>
      <c r="H5799">
        <v>2017</v>
      </c>
      <c r="I5799" t="s">
        <v>724</v>
      </c>
      <c r="J5799">
        <v>6</v>
      </c>
      <c r="K5799">
        <v>14.364000000000001</v>
      </c>
      <c r="L5799" s="1">
        <f t="shared" si="181"/>
        <v>1.4364E-2</v>
      </c>
    </row>
    <row r="5800" spans="1:12" ht="14.45">
      <c r="A5800" t="s">
        <v>723</v>
      </c>
      <c r="B5800" t="s">
        <v>910</v>
      </c>
      <c r="C5800">
        <v>842129</v>
      </c>
      <c r="D5800" t="s">
        <v>911</v>
      </c>
      <c r="E5800" t="s">
        <v>670</v>
      </c>
      <c r="F5800" t="s">
        <v>670</v>
      </c>
      <c r="G5800" t="str">
        <f t="shared" si="180"/>
        <v>Madagascar to EU27</v>
      </c>
      <c r="H5800">
        <v>2012</v>
      </c>
      <c r="I5800" t="s">
        <v>724</v>
      </c>
      <c r="J5800">
        <v>6</v>
      </c>
      <c r="K5800">
        <v>18.728000000000002</v>
      </c>
      <c r="L5800" s="1">
        <f t="shared" si="181"/>
        <v>1.8728000000000002E-2</v>
      </c>
    </row>
    <row r="5801" spans="1:12" ht="14.45">
      <c r="A5801" t="s">
        <v>723</v>
      </c>
      <c r="B5801" t="s">
        <v>910</v>
      </c>
      <c r="C5801">
        <v>842129</v>
      </c>
      <c r="D5801" t="s">
        <v>911</v>
      </c>
      <c r="E5801" t="s">
        <v>670</v>
      </c>
      <c r="F5801" t="s">
        <v>670</v>
      </c>
      <c r="G5801" t="str">
        <f t="shared" si="180"/>
        <v>Madagascar to EU27</v>
      </c>
      <c r="H5801">
        <v>2013</v>
      </c>
      <c r="I5801" t="s">
        <v>724</v>
      </c>
      <c r="J5801">
        <v>6</v>
      </c>
      <c r="K5801">
        <v>13.927</v>
      </c>
      <c r="L5801" s="1">
        <f t="shared" si="181"/>
        <v>1.3927E-2</v>
      </c>
    </row>
    <row r="5802" spans="1:12" ht="14.45">
      <c r="A5802" t="s">
        <v>723</v>
      </c>
      <c r="B5802" t="s">
        <v>910</v>
      </c>
      <c r="C5802">
        <v>842129</v>
      </c>
      <c r="D5802" t="s">
        <v>911</v>
      </c>
      <c r="E5802" t="s">
        <v>670</v>
      </c>
      <c r="F5802" t="s">
        <v>670</v>
      </c>
      <c r="G5802" t="str">
        <f t="shared" si="180"/>
        <v>Madagascar to EU27</v>
      </c>
      <c r="H5802">
        <v>2014</v>
      </c>
      <c r="I5802" t="s">
        <v>724</v>
      </c>
      <c r="J5802">
        <v>6</v>
      </c>
      <c r="K5802">
        <v>6.8000000000000005E-2</v>
      </c>
      <c r="L5802" s="1">
        <f t="shared" si="181"/>
        <v>6.7999999999999999E-5</v>
      </c>
    </row>
    <row r="5803" spans="1:12" ht="14.45">
      <c r="A5803" t="s">
        <v>723</v>
      </c>
      <c r="B5803" t="s">
        <v>910</v>
      </c>
      <c r="C5803">
        <v>842129</v>
      </c>
      <c r="D5803" t="s">
        <v>911</v>
      </c>
      <c r="E5803" t="s">
        <v>670</v>
      </c>
      <c r="F5803" t="s">
        <v>670</v>
      </c>
      <c r="G5803" t="str">
        <f t="shared" si="180"/>
        <v>Madagascar to EU27</v>
      </c>
      <c r="H5803">
        <v>2015</v>
      </c>
      <c r="I5803" t="s">
        <v>724</v>
      </c>
      <c r="J5803">
        <v>6</v>
      </c>
      <c r="K5803">
        <v>1.952</v>
      </c>
      <c r="L5803" s="1">
        <f t="shared" si="181"/>
        <v>1.952E-3</v>
      </c>
    </row>
    <row r="5804" spans="1:12" ht="14.45">
      <c r="A5804" t="s">
        <v>723</v>
      </c>
      <c r="B5804" t="s">
        <v>910</v>
      </c>
      <c r="C5804">
        <v>842129</v>
      </c>
      <c r="D5804" t="s">
        <v>911</v>
      </c>
      <c r="E5804" t="s">
        <v>670</v>
      </c>
      <c r="F5804" t="s">
        <v>670</v>
      </c>
      <c r="G5804" t="str">
        <f t="shared" si="180"/>
        <v>Madagascar to EU27</v>
      </c>
      <c r="H5804">
        <v>2016</v>
      </c>
      <c r="I5804" t="s">
        <v>724</v>
      </c>
      <c r="J5804">
        <v>6</v>
      </c>
      <c r="K5804">
        <v>0.96699999999999997</v>
      </c>
      <c r="L5804" s="1">
        <f t="shared" si="181"/>
        <v>9.6699999999999998E-4</v>
      </c>
    </row>
    <row r="5805" spans="1:12" ht="14.45">
      <c r="A5805" t="s">
        <v>723</v>
      </c>
      <c r="B5805" t="s">
        <v>910</v>
      </c>
      <c r="C5805">
        <v>842129</v>
      </c>
      <c r="D5805" t="s">
        <v>911</v>
      </c>
      <c r="E5805" t="s">
        <v>670</v>
      </c>
      <c r="F5805" t="s">
        <v>670</v>
      </c>
      <c r="G5805" t="str">
        <f t="shared" si="180"/>
        <v>Madagascar to EU27</v>
      </c>
      <c r="H5805">
        <v>2017</v>
      </c>
      <c r="I5805" t="s">
        <v>724</v>
      </c>
      <c r="J5805">
        <v>6</v>
      </c>
      <c r="K5805">
        <v>11.46</v>
      </c>
      <c r="L5805" s="1">
        <f t="shared" si="181"/>
        <v>1.1460000000000001E-2</v>
      </c>
    </row>
    <row r="5806" spans="1:12" ht="14.45">
      <c r="A5806" t="s">
        <v>723</v>
      </c>
      <c r="B5806" t="s">
        <v>910</v>
      </c>
      <c r="C5806">
        <v>842139</v>
      </c>
      <c r="D5806" t="s">
        <v>911</v>
      </c>
      <c r="E5806" t="s">
        <v>147</v>
      </c>
      <c r="F5806" t="s">
        <v>292</v>
      </c>
      <c r="G5806" t="str">
        <f t="shared" si="180"/>
        <v>Madagascar to World</v>
      </c>
      <c r="H5806">
        <v>2012</v>
      </c>
      <c r="I5806" t="s">
        <v>724</v>
      </c>
      <c r="J5806">
        <v>6</v>
      </c>
      <c r="K5806">
        <v>2.8</v>
      </c>
      <c r="L5806" s="1">
        <f t="shared" si="181"/>
        <v>2.8E-3</v>
      </c>
    </row>
    <row r="5807" spans="1:12" ht="14.45">
      <c r="A5807" t="s">
        <v>723</v>
      </c>
      <c r="B5807" t="s">
        <v>910</v>
      </c>
      <c r="C5807">
        <v>842139</v>
      </c>
      <c r="D5807" t="s">
        <v>911</v>
      </c>
      <c r="E5807" t="s">
        <v>147</v>
      </c>
      <c r="F5807" t="s">
        <v>292</v>
      </c>
      <c r="G5807" t="str">
        <f t="shared" si="180"/>
        <v>Madagascar to World</v>
      </c>
      <c r="H5807">
        <v>2013</v>
      </c>
      <c r="I5807" t="s">
        <v>724</v>
      </c>
      <c r="J5807">
        <v>6</v>
      </c>
      <c r="K5807">
        <v>0.55300000000000005</v>
      </c>
      <c r="L5807" s="1">
        <f t="shared" si="181"/>
        <v>5.53E-4</v>
      </c>
    </row>
    <row r="5808" spans="1:12" ht="14.45">
      <c r="A5808" t="s">
        <v>723</v>
      </c>
      <c r="B5808" t="s">
        <v>910</v>
      </c>
      <c r="C5808">
        <v>842139</v>
      </c>
      <c r="D5808" t="s">
        <v>911</v>
      </c>
      <c r="E5808" t="s">
        <v>147</v>
      </c>
      <c r="F5808" t="s">
        <v>292</v>
      </c>
      <c r="G5808" t="str">
        <f t="shared" si="180"/>
        <v>Madagascar to World</v>
      </c>
      <c r="H5808">
        <v>2014</v>
      </c>
      <c r="I5808" t="s">
        <v>724</v>
      </c>
      <c r="J5808">
        <v>6</v>
      </c>
      <c r="K5808">
        <v>7.5119999999999996</v>
      </c>
      <c r="L5808" s="1">
        <f t="shared" si="181"/>
        <v>7.5119999999999996E-3</v>
      </c>
    </row>
    <row r="5809" spans="1:12" ht="14.45">
      <c r="A5809" t="s">
        <v>723</v>
      </c>
      <c r="B5809" t="s">
        <v>910</v>
      </c>
      <c r="C5809">
        <v>842139</v>
      </c>
      <c r="D5809" t="s">
        <v>911</v>
      </c>
      <c r="E5809" t="s">
        <v>147</v>
      </c>
      <c r="F5809" t="s">
        <v>292</v>
      </c>
      <c r="G5809" t="str">
        <f t="shared" si="180"/>
        <v>Madagascar to World</v>
      </c>
      <c r="H5809">
        <v>2015</v>
      </c>
      <c r="I5809" t="s">
        <v>724</v>
      </c>
      <c r="J5809">
        <v>6</v>
      </c>
      <c r="K5809">
        <v>9.1980000000000004</v>
      </c>
      <c r="L5809" s="1">
        <f t="shared" si="181"/>
        <v>9.1979999999999996E-3</v>
      </c>
    </row>
    <row r="5810" spans="1:12" ht="14.45">
      <c r="A5810" t="s">
        <v>723</v>
      </c>
      <c r="B5810" t="s">
        <v>910</v>
      </c>
      <c r="C5810">
        <v>842139</v>
      </c>
      <c r="D5810" t="s">
        <v>911</v>
      </c>
      <c r="E5810" t="s">
        <v>147</v>
      </c>
      <c r="F5810" t="s">
        <v>292</v>
      </c>
      <c r="G5810" t="str">
        <f t="shared" si="180"/>
        <v>Madagascar to World</v>
      </c>
      <c r="H5810">
        <v>2016</v>
      </c>
      <c r="I5810" t="s">
        <v>724</v>
      </c>
      <c r="J5810">
        <v>6</v>
      </c>
      <c r="K5810">
        <v>5.15</v>
      </c>
      <c r="L5810" s="1">
        <f t="shared" si="181"/>
        <v>5.1500000000000001E-3</v>
      </c>
    </row>
    <row r="5811" spans="1:12" ht="14.45">
      <c r="A5811" t="s">
        <v>723</v>
      </c>
      <c r="B5811" t="s">
        <v>910</v>
      </c>
      <c r="C5811">
        <v>842139</v>
      </c>
      <c r="D5811" t="s">
        <v>911</v>
      </c>
      <c r="E5811" t="s">
        <v>147</v>
      </c>
      <c r="F5811" t="s">
        <v>292</v>
      </c>
      <c r="G5811" t="str">
        <f t="shared" si="180"/>
        <v>Madagascar to World</v>
      </c>
      <c r="H5811">
        <v>2017</v>
      </c>
      <c r="I5811" t="s">
        <v>724</v>
      </c>
      <c r="J5811">
        <v>6</v>
      </c>
      <c r="K5811">
        <v>13.318</v>
      </c>
      <c r="L5811" s="1">
        <f t="shared" si="181"/>
        <v>1.3318E-2</v>
      </c>
    </row>
    <row r="5812" spans="1:12" ht="14.45">
      <c r="A5812" t="s">
        <v>723</v>
      </c>
      <c r="B5812" t="s">
        <v>910</v>
      </c>
      <c r="C5812">
        <v>842139</v>
      </c>
      <c r="D5812" t="s">
        <v>911</v>
      </c>
      <c r="E5812" t="s">
        <v>670</v>
      </c>
      <c r="F5812" t="s">
        <v>670</v>
      </c>
      <c r="G5812" t="str">
        <f t="shared" si="180"/>
        <v>Madagascar to EU27</v>
      </c>
      <c r="H5812">
        <v>2012</v>
      </c>
      <c r="I5812" t="s">
        <v>724</v>
      </c>
      <c r="J5812">
        <v>6</v>
      </c>
      <c r="K5812">
        <v>0.46500000000000002</v>
      </c>
      <c r="L5812" s="1">
        <f t="shared" si="181"/>
        <v>4.6500000000000003E-4</v>
      </c>
    </row>
    <row r="5813" spans="1:12" ht="14.45">
      <c r="A5813" t="s">
        <v>723</v>
      </c>
      <c r="B5813" t="s">
        <v>910</v>
      </c>
      <c r="C5813">
        <v>842139</v>
      </c>
      <c r="D5813" t="s">
        <v>911</v>
      </c>
      <c r="E5813" t="s">
        <v>670</v>
      </c>
      <c r="F5813" t="s">
        <v>670</v>
      </c>
      <c r="G5813" t="str">
        <f t="shared" si="180"/>
        <v>Madagascar to EU27</v>
      </c>
      <c r="H5813">
        <v>2013</v>
      </c>
      <c r="I5813" t="s">
        <v>724</v>
      </c>
      <c r="J5813">
        <v>6</v>
      </c>
      <c r="K5813">
        <v>0.40200000000000002</v>
      </c>
      <c r="L5813" s="1">
        <f t="shared" si="181"/>
        <v>4.0200000000000001E-4</v>
      </c>
    </row>
    <row r="5814" spans="1:12" ht="14.45">
      <c r="A5814" t="s">
        <v>723</v>
      </c>
      <c r="B5814" t="s">
        <v>910</v>
      </c>
      <c r="C5814">
        <v>842139</v>
      </c>
      <c r="D5814" t="s">
        <v>911</v>
      </c>
      <c r="E5814" t="s">
        <v>670</v>
      </c>
      <c r="F5814" t="s">
        <v>670</v>
      </c>
      <c r="G5814" t="str">
        <f t="shared" si="180"/>
        <v>Madagascar to EU27</v>
      </c>
      <c r="H5814">
        <v>2014</v>
      </c>
      <c r="I5814" t="s">
        <v>724</v>
      </c>
      <c r="J5814">
        <v>6</v>
      </c>
      <c r="K5814">
        <v>2.3260000000000001</v>
      </c>
      <c r="L5814" s="1">
        <f t="shared" si="181"/>
        <v>2.3259999999999999E-3</v>
      </c>
    </row>
    <row r="5815" spans="1:12" ht="14.45">
      <c r="A5815" t="s">
        <v>723</v>
      </c>
      <c r="B5815" t="s">
        <v>910</v>
      </c>
      <c r="C5815">
        <v>842139</v>
      </c>
      <c r="D5815" t="s">
        <v>911</v>
      </c>
      <c r="E5815" t="s">
        <v>670</v>
      </c>
      <c r="F5815" t="s">
        <v>670</v>
      </c>
      <c r="G5815" t="str">
        <f t="shared" si="180"/>
        <v>Madagascar to EU27</v>
      </c>
      <c r="H5815">
        <v>2015</v>
      </c>
      <c r="I5815" t="s">
        <v>724</v>
      </c>
      <c r="J5815">
        <v>6</v>
      </c>
      <c r="K5815">
        <v>1.974</v>
      </c>
      <c r="L5815" s="1">
        <f t="shared" si="181"/>
        <v>1.9740000000000001E-3</v>
      </c>
    </row>
    <row r="5816" spans="1:12" ht="14.45">
      <c r="A5816" t="s">
        <v>723</v>
      </c>
      <c r="B5816" t="s">
        <v>910</v>
      </c>
      <c r="C5816">
        <v>842139</v>
      </c>
      <c r="D5816" t="s">
        <v>911</v>
      </c>
      <c r="E5816" t="s">
        <v>670</v>
      </c>
      <c r="F5816" t="s">
        <v>670</v>
      </c>
      <c r="G5816" t="str">
        <f t="shared" si="180"/>
        <v>Madagascar to EU27</v>
      </c>
      <c r="H5816">
        <v>2016</v>
      </c>
      <c r="I5816" t="s">
        <v>724</v>
      </c>
      <c r="J5816">
        <v>6</v>
      </c>
      <c r="K5816">
        <v>5.15</v>
      </c>
      <c r="L5816" s="1">
        <f t="shared" si="181"/>
        <v>5.1500000000000001E-3</v>
      </c>
    </row>
    <row r="5817" spans="1:12" ht="14.45">
      <c r="A5817" t="s">
        <v>723</v>
      </c>
      <c r="B5817" t="s">
        <v>910</v>
      </c>
      <c r="C5817">
        <v>842139</v>
      </c>
      <c r="D5817" t="s">
        <v>911</v>
      </c>
      <c r="E5817" t="s">
        <v>670</v>
      </c>
      <c r="F5817" t="s">
        <v>670</v>
      </c>
      <c r="G5817" t="str">
        <f t="shared" si="180"/>
        <v>Madagascar to EU27</v>
      </c>
      <c r="H5817">
        <v>2017</v>
      </c>
      <c r="I5817" t="s">
        <v>724</v>
      </c>
      <c r="J5817">
        <v>6</v>
      </c>
      <c r="K5817">
        <v>13.318</v>
      </c>
      <c r="L5817" s="1">
        <f t="shared" si="181"/>
        <v>1.3318E-2</v>
      </c>
    </row>
    <row r="5818" spans="1:12" ht="14.45">
      <c r="A5818" t="s">
        <v>723</v>
      </c>
      <c r="B5818" t="s">
        <v>910</v>
      </c>
      <c r="C5818">
        <v>847989</v>
      </c>
      <c r="D5818" t="s">
        <v>911</v>
      </c>
      <c r="E5818" t="s">
        <v>147</v>
      </c>
      <c r="F5818" t="s">
        <v>292</v>
      </c>
      <c r="G5818" t="str">
        <f t="shared" si="180"/>
        <v>Madagascar to World</v>
      </c>
      <c r="H5818">
        <v>2012</v>
      </c>
      <c r="I5818" t="s">
        <v>724</v>
      </c>
      <c r="J5818">
        <v>6</v>
      </c>
      <c r="K5818">
        <v>3.67</v>
      </c>
      <c r="L5818" s="1">
        <f t="shared" si="181"/>
        <v>3.6700000000000001E-3</v>
      </c>
    </row>
    <row r="5819" spans="1:12" ht="14.45">
      <c r="A5819" t="s">
        <v>723</v>
      </c>
      <c r="B5819" t="s">
        <v>910</v>
      </c>
      <c r="C5819">
        <v>847989</v>
      </c>
      <c r="D5819" t="s">
        <v>911</v>
      </c>
      <c r="E5819" t="s">
        <v>147</v>
      </c>
      <c r="F5819" t="s">
        <v>292</v>
      </c>
      <c r="G5819" t="str">
        <f t="shared" si="180"/>
        <v>Madagascar to World</v>
      </c>
      <c r="H5819">
        <v>2013</v>
      </c>
      <c r="I5819" t="s">
        <v>724</v>
      </c>
      <c r="J5819">
        <v>6</v>
      </c>
      <c r="K5819">
        <v>6.1150000000000002</v>
      </c>
      <c r="L5819" s="1">
        <f t="shared" si="181"/>
        <v>6.1150000000000006E-3</v>
      </c>
    </row>
    <row r="5820" spans="1:12" ht="14.45">
      <c r="A5820" t="s">
        <v>723</v>
      </c>
      <c r="B5820" t="s">
        <v>910</v>
      </c>
      <c r="C5820">
        <v>847989</v>
      </c>
      <c r="D5820" t="s">
        <v>911</v>
      </c>
      <c r="E5820" t="s">
        <v>147</v>
      </c>
      <c r="F5820" t="s">
        <v>292</v>
      </c>
      <c r="G5820" t="str">
        <f t="shared" si="180"/>
        <v>Madagascar to World</v>
      </c>
      <c r="H5820">
        <v>2014</v>
      </c>
      <c r="I5820" t="s">
        <v>724</v>
      </c>
      <c r="J5820">
        <v>6</v>
      </c>
      <c r="K5820">
        <v>0.46200000000000002</v>
      </c>
      <c r="L5820" s="1">
        <f t="shared" si="181"/>
        <v>4.6200000000000001E-4</v>
      </c>
    </row>
    <row r="5821" spans="1:12" ht="14.45">
      <c r="A5821" t="s">
        <v>723</v>
      </c>
      <c r="B5821" t="s">
        <v>910</v>
      </c>
      <c r="C5821">
        <v>847989</v>
      </c>
      <c r="D5821" t="s">
        <v>911</v>
      </c>
      <c r="E5821" t="s">
        <v>147</v>
      </c>
      <c r="F5821" t="s">
        <v>292</v>
      </c>
      <c r="G5821" t="str">
        <f t="shared" si="180"/>
        <v>Madagascar to World</v>
      </c>
      <c r="H5821">
        <v>2015</v>
      </c>
      <c r="I5821" t="s">
        <v>724</v>
      </c>
      <c r="J5821">
        <v>6</v>
      </c>
      <c r="K5821">
        <v>12.634</v>
      </c>
      <c r="L5821" s="1">
        <f t="shared" si="181"/>
        <v>1.2634000000000001E-2</v>
      </c>
    </row>
    <row r="5822" spans="1:12" ht="14.45">
      <c r="A5822" t="s">
        <v>723</v>
      </c>
      <c r="B5822" t="s">
        <v>910</v>
      </c>
      <c r="C5822">
        <v>847989</v>
      </c>
      <c r="D5822" t="s">
        <v>911</v>
      </c>
      <c r="E5822" t="s">
        <v>147</v>
      </c>
      <c r="F5822" t="s">
        <v>292</v>
      </c>
      <c r="G5822" t="str">
        <f t="shared" si="180"/>
        <v>Madagascar to World</v>
      </c>
      <c r="H5822">
        <v>2016</v>
      </c>
      <c r="I5822" t="s">
        <v>724</v>
      </c>
      <c r="J5822">
        <v>6</v>
      </c>
      <c r="K5822">
        <v>32.569000000000003</v>
      </c>
      <c r="L5822" s="1">
        <f t="shared" si="181"/>
        <v>3.2569000000000001E-2</v>
      </c>
    </row>
    <row r="5823" spans="1:12" ht="14.45">
      <c r="A5823" t="s">
        <v>723</v>
      </c>
      <c r="B5823" t="s">
        <v>910</v>
      </c>
      <c r="C5823">
        <v>847989</v>
      </c>
      <c r="D5823" t="s">
        <v>911</v>
      </c>
      <c r="E5823" t="s">
        <v>147</v>
      </c>
      <c r="F5823" t="s">
        <v>292</v>
      </c>
      <c r="G5823" t="str">
        <f t="shared" si="180"/>
        <v>Madagascar to World</v>
      </c>
      <c r="H5823">
        <v>2017</v>
      </c>
      <c r="I5823" t="s">
        <v>724</v>
      </c>
      <c r="J5823">
        <v>6</v>
      </c>
      <c r="K5823">
        <v>38.414999999999999</v>
      </c>
      <c r="L5823" s="1">
        <f t="shared" si="181"/>
        <v>3.8414999999999998E-2</v>
      </c>
    </row>
    <row r="5824" spans="1:12" ht="14.45">
      <c r="A5824" t="s">
        <v>723</v>
      </c>
      <c r="B5824" t="s">
        <v>910</v>
      </c>
      <c r="C5824">
        <v>847989</v>
      </c>
      <c r="D5824" t="s">
        <v>911</v>
      </c>
      <c r="E5824" t="s">
        <v>670</v>
      </c>
      <c r="F5824" t="s">
        <v>670</v>
      </c>
      <c r="G5824" t="str">
        <f t="shared" si="180"/>
        <v>Madagascar to EU27</v>
      </c>
      <c r="H5824">
        <v>2012</v>
      </c>
      <c r="I5824" t="s">
        <v>724</v>
      </c>
      <c r="J5824">
        <v>6</v>
      </c>
      <c r="K5824">
        <v>0</v>
      </c>
      <c r="L5824" s="1">
        <f t="shared" si="181"/>
        <v>0</v>
      </c>
    </row>
    <row r="5825" spans="1:12" ht="14.45">
      <c r="A5825" t="s">
        <v>723</v>
      </c>
      <c r="B5825" t="s">
        <v>910</v>
      </c>
      <c r="C5825">
        <v>847989</v>
      </c>
      <c r="D5825" t="s">
        <v>911</v>
      </c>
      <c r="E5825" t="s">
        <v>670</v>
      </c>
      <c r="F5825" t="s">
        <v>670</v>
      </c>
      <c r="G5825" t="str">
        <f t="shared" si="180"/>
        <v>Madagascar to EU27</v>
      </c>
      <c r="H5825">
        <v>2013</v>
      </c>
      <c r="I5825" t="s">
        <v>724</v>
      </c>
      <c r="J5825">
        <v>6</v>
      </c>
      <c r="K5825">
        <v>6.9000000000000006E-2</v>
      </c>
      <c r="L5825" s="1">
        <f t="shared" si="181"/>
        <v>6.900000000000001E-5</v>
      </c>
    </row>
    <row r="5826" spans="1:12" ht="14.45">
      <c r="A5826" t="s">
        <v>723</v>
      </c>
      <c r="B5826" t="s">
        <v>910</v>
      </c>
      <c r="C5826">
        <v>847989</v>
      </c>
      <c r="D5826" t="s">
        <v>911</v>
      </c>
      <c r="E5826" t="s">
        <v>670</v>
      </c>
      <c r="F5826" t="s">
        <v>670</v>
      </c>
      <c r="G5826" t="str">
        <f t="shared" si="180"/>
        <v>Madagascar to EU27</v>
      </c>
      <c r="H5826">
        <v>2014</v>
      </c>
      <c r="I5826" t="s">
        <v>724</v>
      </c>
      <c r="J5826">
        <v>6</v>
      </c>
      <c r="K5826">
        <v>0.2</v>
      </c>
      <c r="L5826" s="1">
        <f t="shared" si="181"/>
        <v>2.0000000000000001E-4</v>
      </c>
    </row>
    <row r="5827" spans="1:12" ht="14.45">
      <c r="A5827" t="s">
        <v>723</v>
      </c>
      <c r="B5827" t="s">
        <v>910</v>
      </c>
      <c r="C5827">
        <v>847989</v>
      </c>
      <c r="D5827" t="s">
        <v>911</v>
      </c>
      <c r="E5827" t="s">
        <v>670</v>
      </c>
      <c r="F5827" t="s">
        <v>670</v>
      </c>
      <c r="G5827" t="str">
        <f t="shared" si="180"/>
        <v>Madagascar to EU27</v>
      </c>
      <c r="H5827">
        <v>2016</v>
      </c>
      <c r="I5827" t="s">
        <v>724</v>
      </c>
      <c r="J5827">
        <v>6</v>
      </c>
      <c r="K5827">
        <v>3.1970000000000001</v>
      </c>
      <c r="L5827" s="1">
        <f t="shared" si="181"/>
        <v>3.1970000000000002E-3</v>
      </c>
    </row>
    <row r="5828" spans="1:12" ht="14.45">
      <c r="A5828" t="s">
        <v>723</v>
      </c>
      <c r="B5828" t="s">
        <v>910</v>
      </c>
      <c r="C5828">
        <v>847989</v>
      </c>
      <c r="D5828" t="s">
        <v>911</v>
      </c>
      <c r="E5828" t="s">
        <v>670</v>
      </c>
      <c r="F5828" t="s">
        <v>670</v>
      </c>
      <c r="G5828" t="str">
        <f t="shared" si="180"/>
        <v>Madagascar to EU27</v>
      </c>
      <c r="H5828">
        <v>2017</v>
      </c>
      <c r="I5828" t="s">
        <v>724</v>
      </c>
      <c r="J5828">
        <v>6</v>
      </c>
      <c r="K5828">
        <v>38.228000000000002</v>
      </c>
      <c r="L5828" s="1">
        <f t="shared" si="181"/>
        <v>3.8227999999999998E-2</v>
      </c>
    </row>
    <row r="5829" spans="1:12" ht="14.45">
      <c r="A5829" t="s">
        <v>723</v>
      </c>
      <c r="B5829" t="s">
        <v>912</v>
      </c>
      <c r="C5829">
        <v>730900</v>
      </c>
      <c r="D5829" t="s">
        <v>913</v>
      </c>
      <c r="E5829" t="s">
        <v>147</v>
      </c>
      <c r="F5829" t="s">
        <v>292</v>
      </c>
      <c r="G5829" t="str">
        <f t="shared" si="180"/>
        <v>Mexico to World</v>
      </c>
      <c r="H5829">
        <v>2012</v>
      </c>
      <c r="I5829" t="s">
        <v>724</v>
      </c>
      <c r="J5829">
        <v>6</v>
      </c>
      <c r="K5829">
        <v>54116.358</v>
      </c>
      <c r="L5829" s="1">
        <f t="shared" si="181"/>
        <v>54.116357999999998</v>
      </c>
    </row>
    <row r="5830" spans="1:12" ht="14.45">
      <c r="A5830" t="s">
        <v>723</v>
      </c>
      <c r="B5830" t="s">
        <v>912</v>
      </c>
      <c r="C5830">
        <v>730900</v>
      </c>
      <c r="D5830" t="s">
        <v>913</v>
      </c>
      <c r="E5830" t="s">
        <v>147</v>
      </c>
      <c r="F5830" t="s">
        <v>292</v>
      </c>
      <c r="G5830" t="str">
        <f t="shared" si="180"/>
        <v>Mexico to World</v>
      </c>
      <c r="H5830">
        <v>2013</v>
      </c>
      <c r="I5830" t="s">
        <v>724</v>
      </c>
      <c r="J5830">
        <v>6</v>
      </c>
      <c r="K5830">
        <v>61208.025999999998</v>
      </c>
      <c r="L5830" s="1">
        <f t="shared" si="181"/>
        <v>61.208025999999997</v>
      </c>
    </row>
    <row r="5831" spans="1:12" ht="14.45">
      <c r="A5831" t="s">
        <v>723</v>
      </c>
      <c r="B5831" t="s">
        <v>912</v>
      </c>
      <c r="C5831">
        <v>730900</v>
      </c>
      <c r="D5831" t="s">
        <v>913</v>
      </c>
      <c r="E5831" t="s">
        <v>147</v>
      </c>
      <c r="F5831" t="s">
        <v>292</v>
      </c>
      <c r="G5831" t="str">
        <f t="shared" si="180"/>
        <v>Mexico to World</v>
      </c>
      <c r="H5831">
        <v>2014</v>
      </c>
      <c r="I5831" t="s">
        <v>724</v>
      </c>
      <c r="J5831">
        <v>6</v>
      </c>
      <c r="K5831">
        <v>68274.843999999997</v>
      </c>
      <c r="L5831" s="1">
        <f t="shared" si="181"/>
        <v>68.274844000000002</v>
      </c>
    </row>
    <row r="5832" spans="1:12" ht="14.45">
      <c r="A5832" t="s">
        <v>723</v>
      </c>
      <c r="B5832" t="s">
        <v>912</v>
      </c>
      <c r="C5832">
        <v>730900</v>
      </c>
      <c r="D5832" t="s">
        <v>913</v>
      </c>
      <c r="E5832" t="s">
        <v>147</v>
      </c>
      <c r="F5832" t="s">
        <v>292</v>
      </c>
      <c r="G5832" t="str">
        <f t="shared" si="180"/>
        <v>Mexico to World</v>
      </c>
      <c r="H5832">
        <v>2015</v>
      </c>
      <c r="I5832" t="s">
        <v>724</v>
      </c>
      <c r="J5832">
        <v>6</v>
      </c>
      <c r="K5832">
        <v>45696.404000000002</v>
      </c>
      <c r="L5832" s="1">
        <f t="shared" si="181"/>
        <v>45.696404000000001</v>
      </c>
    </row>
    <row r="5833" spans="1:12" ht="14.45">
      <c r="A5833" t="s">
        <v>723</v>
      </c>
      <c r="B5833" t="s">
        <v>912</v>
      </c>
      <c r="C5833">
        <v>730900</v>
      </c>
      <c r="D5833" t="s">
        <v>913</v>
      </c>
      <c r="E5833" t="s">
        <v>147</v>
      </c>
      <c r="F5833" t="s">
        <v>292</v>
      </c>
      <c r="G5833" t="str">
        <f t="shared" ref="G5833:G5896" si="182">CONCATENATE(D5833, " to ", F5833)</f>
        <v>Mexico to World</v>
      </c>
      <c r="H5833">
        <v>2016</v>
      </c>
      <c r="I5833" t="s">
        <v>724</v>
      </c>
      <c r="J5833">
        <v>6</v>
      </c>
      <c r="K5833">
        <v>38307.733</v>
      </c>
      <c r="L5833" s="1">
        <f t="shared" ref="L5833:L5896" si="183">K5833/1000</f>
        <v>38.307732999999999</v>
      </c>
    </row>
    <row r="5834" spans="1:12" ht="14.45">
      <c r="A5834" t="s">
        <v>723</v>
      </c>
      <c r="B5834" t="s">
        <v>912</v>
      </c>
      <c r="C5834">
        <v>730900</v>
      </c>
      <c r="D5834" t="s">
        <v>913</v>
      </c>
      <c r="E5834" t="s">
        <v>147</v>
      </c>
      <c r="F5834" t="s">
        <v>292</v>
      </c>
      <c r="G5834" t="str">
        <f t="shared" si="182"/>
        <v>Mexico to World</v>
      </c>
      <c r="H5834">
        <v>2017</v>
      </c>
      <c r="I5834" t="s">
        <v>724</v>
      </c>
      <c r="J5834">
        <v>6</v>
      </c>
      <c r="K5834">
        <v>50908.237000000001</v>
      </c>
      <c r="L5834" s="1">
        <f t="shared" si="183"/>
        <v>50.908237</v>
      </c>
    </row>
    <row r="5835" spans="1:12" ht="14.45">
      <c r="A5835" t="s">
        <v>723</v>
      </c>
      <c r="B5835" t="s">
        <v>912</v>
      </c>
      <c r="C5835">
        <v>730900</v>
      </c>
      <c r="D5835" t="s">
        <v>913</v>
      </c>
      <c r="E5835" t="s">
        <v>670</v>
      </c>
      <c r="F5835" t="s">
        <v>670</v>
      </c>
      <c r="G5835" t="str">
        <f t="shared" si="182"/>
        <v>Mexico to EU27</v>
      </c>
      <c r="H5835">
        <v>2012</v>
      </c>
      <c r="I5835" t="s">
        <v>724</v>
      </c>
      <c r="J5835">
        <v>6</v>
      </c>
      <c r="K5835">
        <v>179.62299999999999</v>
      </c>
      <c r="L5835" s="1">
        <f t="shared" si="183"/>
        <v>0.17962299999999998</v>
      </c>
    </row>
    <row r="5836" spans="1:12" ht="14.45">
      <c r="A5836" t="s">
        <v>723</v>
      </c>
      <c r="B5836" t="s">
        <v>912</v>
      </c>
      <c r="C5836">
        <v>730900</v>
      </c>
      <c r="D5836" t="s">
        <v>913</v>
      </c>
      <c r="E5836" t="s">
        <v>670</v>
      </c>
      <c r="F5836" t="s">
        <v>670</v>
      </c>
      <c r="G5836" t="str">
        <f t="shared" si="182"/>
        <v>Mexico to EU27</v>
      </c>
      <c r="H5836">
        <v>2013</v>
      </c>
      <c r="I5836" t="s">
        <v>724</v>
      </c>
      <c r="J5836">
        <v>6</v>
      </c>
      <c r="K5836">
        <v>166.71899999999999</v>
      </c>
      <c r="L5836" s="1">
        <f t="shared" si="183"/>
        <v>0.16671900000000001</v>
      </c>
    </row>
    <row r="5837" spans="1:12" ht="14.45">
      <c r="A5837" t="s">
        <v>723</v>
      </c>
      <c r="B5837" t="s">
        <v>912</v>
      </c>
      <c r="C5837">
        <v>730900</v>
      </c>
      <c r="D5837" t="s">
        <v>913</v>
      </c>
      <c r="E5837" t="s">
        <v>670</v>
      </c>
      <c r="F5837" t="s">
        <v>670</v>
      </c>
      <c r="G5837" t="str">
        <f t="shared" si="182"/>
        <v>Mexico to EU27</v>
      </c>
      <c r="H5837">
        <v>2014</v>
      </c>
      <c r="I5837" t="s">
        <v>724</v>
      </c>
      <c r="J5837">
        <v>6</v>
      </c>
      <c r="K5837">
        <v>67.28</v>
      </c>
      <c r="L5837" s="1">
        <f t="shared" si="183"/>
        <v>6.7280000000000006E-2</v>
      </c>
    </row>
    <row r="5838" spans="1:12" ht="14.45">
      <c r="A5838" t="s">
        <v>723</v>
      </c>
      <c r="B5838" t="s">
        <v>912</v>
      </c>
      <c r="C5838">
        <v>730900</v>
      </c>
      <c r="D5838" t="s">
        <v>913</v>
      </c>
      <c r="E5838" t="s">
        <v>670</v>
      </c>
      <c r="F5838" t="s">
        <v>670</v>
      </c>
      <c r="G5838" t="str">
        <f t="shared" si="182"/>
        <v>Mexico to EU27</v>
      </c>
      <c r="H5838">
        <v>2015</v>
      </c>
      <c r="I5838" t="s">
        <v>724</v>
      </c>
      <c r="J5838">
        <v>6</v>
      </c>
      <c r="K5838">
        <v>13.654</v>
      </c>
      <c r="L5838" s="1">
        <f t="shared" si="183"/>
        <v>1.3653999999999999E-2</v>
      </c>
    </row>
    <row r="5839" spans="1:12" ht="14.45">
      <c r="A5839" t="s">
        <v>723</v>
      </c>
      <c r="B5839" t="s">
        <v>912</v>
      </c>
      <c r="C5839">
        <v>730900</v>
      </c>
      <c r="D5839" t="s">
        <v>913</v>
      </c>
      <c r="E5839" t="s">
        <v>670</v>
      </c>
      <c r="F5839" t="s">
        <v>670</v>
      </c>
      <c r="G5839" t="str">
        <f t="shared" si="182"/>
        <v>Mexico to EU27</v>
      </c>
      <c r="H5839">
        <v>2016</v>
      </c>
      <c r="I5839" t="s">
        <v>724</v>
      </c>
      <c r="J5839">
        <v>6</v>
      </c>
      <c r="K5839">
        <v>646.05700000000002</v>
      </c>
      <c r="L5839" s="1">
        <f t="shared" si="183"/>
        <v>0.64605699999999999</v>
      </c>
    </row>
    <row r="5840" spans="1:12" ht="14.45">
      <c r="A5840" t="s">
        <v>723</v>
      </c>
      <c r="B5840" t="s">
        <v>912</v>
      </c>
      <c r="C5840">
        <v>730900</v>
      </c>
      <c r="D5840" t="s">
        <v>913</v>
      </c>
      <c r="E5840" t="s">
        <v>670</v>
      </c>
      <c r="F5840" t="s">
        <v>670</v>
      </c>
      <c r="G5840" t="str">
        <f t="shared" si="182"/>
        <v>Mexico to EU27</v>
      </c>
      <c r="H5840">
        <v>2017</v>
      </c>
      <c r="I5840" t="s">
        <v>724</v>
      </c>
      <c r="J5840">
        <v>6</v>
      </c>
      <c r="K5840">
        <v>83.552999999999997</v>
      </c>
      <c r="L5840" s="1">
        <f t="shared" si="183"/>
        <v>8.3553000000000002E-2</v>
      </c>
    </row>
    <row r="5841" spans="1:12" ht="14.45">
      <c r="A5841" t="s">
        <v>723</v>
      </c>
      <c r="B5841" t="s">
        <v>912</v>
      </c>
      <c r="C5841">
        <v>741999</v>
      </c>
      <c r="D5841" t="s">
        <v>913</v>
      </c>
      <c r="E5841" t="s">
        <v>147</v>
      </c>
      <c r="F5841" t="s">
        <v>292</v>
      </c>
      <c r="G5841" t="str">
        <f t="shared" si="182"/>
        <v>Mexico to World</v>
      </c>
      <c r="H5841">
        <v>2012</v>
      </c>
      <c r="I5841" t="s">
        <v>724</v>
      </c>
      <c r="J5841">
        <v>6</v>
      </c>
      <c r="K5841">
        <v>30944.287</v>
      </c>
      <c r="L5841" s="1">
        <f t="shared" si="183"/>
        <v>30.944286999999999</v>
      </c>
    </row>
    <row r="5842" spans="1:12" ht="14.45">
      <c r="A5842" t="s">
        <v>723</v>
      </c>
      <c r="B5842" t="s">
        <v>912</v>
      </c>
      <c r="C5842">
        <v>741999</v>
      </c>
      <c r="D5842" t="s">
        <v>913</v>
      </c>
      <c r="E5842" t="s">
        <v>147</v>
      </c>
      <c r="F5842" t="s">
        <v>292</v>
      </c>
      <c r="G5842" t="str">
        <f t="shared" si="182"/>
        <v>Mexico to World</v>
      </c>
      <c r="H5842">
        <v>2013</v>
      </c>
      <c r="I5842" t="s">
        <v>724</v>
      </c>
      <c r="J5842">
        <v>6</v>
      </c>
      <c r="K5842">
        <v>26884.691999999999</v>
      </c>
      <c r="L5842" s="1">
        <f t="shared" si="183"/>
        <v>26.884691999999998</v>
      </c>
    </row>
    <row r="5843" spans="1:12" ht="14.45">
      <c r="A5843" t="s">
        <v>723</v>
      </c>
      <c r="B5843" t="s">
        <v>912</v>
      </c>
      <c r="C5843">
        <v>741999</v>
      </c>
      <c r="D5843" t="s">
        <v>913</v>
      </c>
      <c r="E5843" t="s">
        <v>147</v>
      </c>
      <c r="F5843" t="s">
        <v>292</v>
      </c>
      <c r="G5843" t="str">
        <f t="shared" si="182"/>
        <v>Mexico to World</v>
      </c>
      <c r="H5843">
        <v>2014</v>
      </c>
      <c r="I5843" t="s">
        <v>724</v>
      </c>
      <c r="J5843">
        <v>6</v>
      </c>
      <c r="K5843">
        <v>53206.006999999998</v>
      </c>
      <c r="L5843" s="1">
        <f t="shared" si="183"/>
        <v>53.206007</v>
      </c>
    </row>
    <row r="5844" spans="1:12" ht="14.45">
      <c r="A5844" t="s">
        <v>723</v>
      </c>
      <c r="B5844" t="s">
        <v>912</v>
      </c>
      <c r="C5844">
        <v>741999</v>
      </c>
      <c r="D5844" t="s">
        <v>913</v>
      </c>
      <c r="E5844" t="s">
        <v>147</v>
      </c>
      <c r="F5844" t="s">
        <v>292</v>
      </c>
      <c r="G5844" t="str">
        <f t="shared" si="182"/>
        <v>Mexico to World</v>
      </c>
      <c r="H5844">
        <v>2015</v>
      </c>
      <c r="I5844" t="s">
        <v>724</v>
      </c>
      <c r="J5844">
        <v>6</v>
      </c>
      <c r="K5844">
        <v>33579.389000000003</v>
      </c>
      <c r="L5844" s="1">
        <f t="shared" si="183"/>
        <v>33.579389000000006</v>
      </c>
    </row>
    <row r="5845" spans="1:12" ht="14.45">
      <c r="A5845" t="s">
        <v>723</v>
      </c>
      <c r="B5845" t="s">
        <v>912</v>
      </c>
      <c r="C5845">
        <v>741999</v>
      </c>
      <c r="D5845" t="s">
        <v>913</v>
      </c>
      <c r="E5845" t="s">
        <v>147</v>
      </c>
      <c r="F5845" t="s">
        <v>292</v>
      </c>
      <c r="G5845" t="str">
        <f t="shared" si="182"/>
        <v>Mexico to World</v>
      </c>
      <c r="H5845">
        <v>2016</v>
      </c>
      <c r="I5845" t="s">
        <v>724</v>
      </c>
      <c r="J5845">
        <v>6</v>
      </c>
      <c r="K5845">
        <v>36716.616999999998</v>
      </c>
      <c r="L5845" s="1">
        <f t="shared" si="183"/>
        <v>36.716616999999999</v>
      </c>
    </row>
    <row r="5846" spans="1:12" ht="14.45">
      <c r="A5846" t="s">
        <v>723</v>
      </c>
      <c r="B5846" t="s">
        <v>912</v>
      </c>
      <c r="C5846">
        <v>741999</v>
      </c>
      <c r="D5846" t="s">
        <v>913</v>
      </c>
      <c r="E5846" t="s">
        <v>147</v>
      </c>
      <c r="F5846" t="s">
        <v>292</v>
      </c>
      <c r="G5846" t="str">
        <f t="shared" si="182"/>
        <v>Mexico to World</v>
      </c>
      <c r="H5846">
        <v>2017</v>
      </c>
      <c r="I5846" t="s">
        <v>724</v>
      </c>
      <c r="J5846">
        <v>6</v>
      </c>
      <c r="K5846">
        <v>48395.040000000001</v>
      </c>
      <c r="L5846" s="1">
        <f t="shared" si="183"/>
        <v>48.395040000000002</v>
      </c>
    </row>
    <row r="5847" spans="1:12" ht="14.45">
      <c r="A5847" t="s">
        <v>723</v>
      </c>
      <c r="B5847" t="s">
        <v>912</v>
      </c>
      <c r="C5847">
        <v>741999</v>
      </c>
      <c r="D5847" t="s">
        <v>913</v>
      </c>
      <c r="E5847" t="s">
        <v>670</v>
      </c>
      <c r="F5847" t="s">
        <v>670</v>
      </c>
      <c r="G5847" t="str">
        <f t="shared" si="182"/>
        <v>Mexico to EU27</v>
      </c>
      <c r="H5847">
        <v>2012</v>
      </c>
      <c r="I5847" t="s">
        <v>724</v>
      </c>
      <c r="J5847">
        <v>6</v>
      </c>
      <c r="K5847">
        <v>856.13499999999999</v>
      </c>
      <c r="L5847" s="1">
        <f t="shared" si="183"/>
        <v>0.85613499999999998</v>
      </c>
    </row>
    <row r="5848" spans="1:12" ht="14.45">
      <c r="A5848" t="s">
        <v>723</v>
      </c>
      <c r="B5848" t="s">
        <v>912</v>
      </c>
      <c r="C5848">
        <v>741999</v>
      </c>
      <c r="D5848" t="s">
        <v>913</v>
      </c>
      <c r="E5848" t="s">
        <v>670</v>
      </c>
      <c r="F5848" t="s">
        <v>670</v>
      </c>
      <c r="G5848" t="str">
        <f t="shared" si="182"/>
        <v>Mexico to EU27</v>
      </c>
      <c r="H5848">
        <v>2013</v>
      </c>
      <c r="I5848" t="s">
        <v>724</v>
      </c>
      <c r="J5848">
        <v>6</v>
      </c>
      <c r="K5848">
        <v>636.351</v>
      </c>
      <c r="L5848" s="1">
        <f t="shared" si="183"/>
        <v>0.636351</v>
      </c>
    </row>
    <row r="5849" spans="1:12" ht="14.45">
      <c r="A5849" t="s">
        <v>723</v>
      </c>
      <c r="B5849" t="s">
        <v>912</v>
      </c>
      <c r="C5849">
        <v>741999</v>
      </c>
      <c r="D5849" t="s">
        <v>913</v>
      </c>
      <c r="E5849" t="s">
        <v>670</v>
      </c>
      <c r="F5849" t="s">
        <v>670</v>
      </c>
      <c r="G5849" t="str">
        <f t="shared" si="182"/>
        <v>Mexico to EU27</v>
      </c>
      <c r="H5849">
        <v>2014</v>
      </c>
      <c r="I5849" t="s">
        <v>724</v>
      </c>
      <c r="J5849">
        <v>6</v>
      </c>
      <c r="K5849">
        <v>442.54399999999998</v>
      </c>
      <c r="L5849" s="1">
        <f t="shared" si="183"/>
        <v>0.44254399999999999</v>
      </c>
    </row>
    <row r="5850" spans="1:12" ht="14.45">
      <c r="A5850" t="s">
        <v>723</v>
      </c>
      <c r="B5850" t="s">
        <v>912</v>
      </c>
      <c r="C5850">
        <v>741999</v>
      </c>
      <c r="D5850" t="s">
        <v>913</v>
      </c>
      <c r="E5850" t="s">
        <v>670</v>
      </c>
      <c r="F5850" t="s">
        <v>670</v>
      </c>
      <c r="G5850" t="str">
        <f t="shared" si="182"/>
        <v>Mexico to EU27</v>
      </c>
      <c r="H5850">
        <v>2015</v>
      </c>
      <c r="I5850" t="s">
        <v>724</v>
      </c>
      <c r="J5850">
        <v>6</v>
      </c>
      <c r="K5850">
        <v>2206.712</v>
      </c>
      <c r="L5850" s="1">
        <f t="shared" si="183"/>
        <v>2.206712</v>
      </c>
    </row>
    <row r="5851" spans="1:12" ht="14.45">
      <c r="A5851" t="s">
        <v>723</v>
      </c>
      <c r="B5851" t="s">
        <v>912</v>
      </c>
      <c r="C5851">
        <v>741999</v>
      </c>
      <c r="D5851" t="s">
        <v>913</v>
      </c>
      <c r="E5851" t="s">
        <v>670</v>
      </c>
      <c r="F5851" t="s">
        <v>670</v>
      </c>
      <c r="G5851" t="str">
        <f t="shared" si="182"/>
        <v>Mexico to EU27</v>
      </c>
      <c r="H5851">
        <v>2016</v>
      </c>
      <c r="I5851" t="s">
        <v>724</v>
      </c>
      <c r="J5851">
        <v>6</v>
      </c>
      <c r="K5851">
        <v>4553.674</v>
      </c>
      <c r="L5851" s="1">
        <f t="shared" si="183"/>
        <v>4.553674</v>
      </c>
    </row>
    <row r="5852" spans="1:12" ht="14.45">
      <c r="A5852" t="s">
        <v>723</v>
      </c>
      <c r="B5852" t="s">
        <v>912</v>
      </c>
      <c r="C5852">
        <v>741999</v>
      </c>
      <c r="D5852" t="s">
        <v>913</v>
      </c>
      <c r="E5852" t="s">
        <v>670</v>
      </c>
      <c r="F5852" t="s">
        <v>670</v>
      </c>
      <c r="G5852" t="str">
        <f t="shared" si="182"/>
        <v>Mexico to EU27</v>
      </c>
      <c r="H5852">
        <v>2017</v>
      </c>
      <c r="I5852" t="s">
        <v>724</v>
      </c>
      <c r="J5852">
        <v>6</v>
      </c>
      <c r="K5852">
        <v>16478.065999999999</v>
      </c>
      <c r="L5852" s="1">
        <f t="shared" si="183"/>
        <v>16.478065999999998</v>
      </c>
    </row>
    <row r="5853" spans="1:12" ht="14.45">
      <c r="A5853" t="s">
        <v>723</v>
      </c>
      <c r="B5853" t="s">
        <v>912</v>
      </c>
      <c r="C5853">
        <v>761100</v>
      </c>
      <c r="D5853" t="s">
        <v>913</v>
      </c>
      <c r="E5853" t="s">
        <v>147</v>
      </c>
      <c r="F5853" t="s">
        <v>292</v>
      </c>
      <c r="G5853" t="str">
        <f t="shared" si="182"/>
        <v>Mexico to World</v>
      </c>
      <c r="H5853">
        <v>2012</v>
      </c>
      <c r="I5853" t="s">
        <v>724</v>
      </c>
      <c r="J5853">
        <v>6</v>
      </c>
      <c r="K5853">
        <v>143.94999999999999</v>
      </c>
      <c r="L5853" s="1">
        <f t="shared" si="183"/>
        <v>0.14394999999999999</v>
      </c>
    </row>
    <row r="5854" spans="1:12" ht="14.45">
      <c r="A5854" t="s">
        <v>723</v>
      </c>
      <c r="B5854" t="s">
        <v>912</v>
      </c>
      <c r="C5854">
        <v>761100</v>
      </c>
      <c r="D5854" t="s">
        <v>913</v>
      </c>
      <c r="E5854" t="s">
        <v>147</v>
      </c>
      <c r="F5854" t="s">
        <v>292</v>
      </c>
      <c r="G5854" t="str">
        <f t="shared" si="182"/>
        <v>Mexico to World</v>
      </c>
      <c r="H5854">
        <v>2013</v>
      </c>
      <c r="I5854" t="s">
        <v>724</v>
      </c>
      <c r="J5854">
        <v>6</v>
      </c>
      <c r="K5854">
        <v>616.22900000000004</v>
      </c>
      <c r="L5854" s="1">
        <f t="shared" si="183"/>
        <v>0.61622900000000003</v>
      </c>
    </row>
    <row r="5855" spans="1:12" ht="14.45">
      <c r="A5855" t="s">
        <v>723</v>
      </c>
      <c r="B5855" t="s">
        <v>912</v>
      </c>
      <c r="C5855">
        <v>761100</v>
      </c>
      <c r="D5855" t="s">
        <v>913</v>
      </c>
      <c r="E5855" t="s">
        <v>147</v>
      </c>
      <c r="F5855" t="s">
        <v>292</v>
      </c>
      <c r="G5855" t="str">
        <f t="shared" si="182"/>
        <v>Mexico to World</v>
      </c>
      <c r="H5855">
        <v>2014</v>
      </c>
      <c r="I5855" t="s">
        <v>724</v>
      </c>
      <c r="J5855">
        <v>6</v>
      </c>
      <c r="K5855">
        <v>733.46400000000006</v>
      </c>
      <c r="L5855" s="1">
        <f t="shared" si="183"/>
        <v>0.733464</v>
      </c>
    </row>
    <row r="5856" spans="1:12" ht="14.45">
      <c r="A5856" t="s">
        <v>723</v>
      </c>
      <c r="B5856" t="s">
        <v>912</v>
      </c>
      <c r="C5856">
        <v>761100</v>
      </c>
      <c r="D5856" t="s">
        <v>913</v>
      </c>
      <c r="E5856" t="s">
        <v>147</v>
      </c>
      <c r="F5856" t="s">
        <v>292</v>
      </c>
      <c r="G5856" t="str">
        <f t="shared" si="182"/>
        <v>Mexico to World</v>
      </c>
      <c r="H5856">
        <v>2015</v>
      </c>
      <c r="I5856" t="s">
        <v>724</v>
      </c>
      <c r="J5856">
        <v>6</v>
      </c>
      <c r="K5856">
        <v>310.18</v>
      </c>
      <c r="L5856" s="1">
        <f t="shared" si="183"/>
        <v>0.31018000000000001</v>
      </c>
    </row>
    <row r="5857" spans="1:12" ht="14.45">
      <c r="A5857" t="s">
        <v>723</v>
      </c>
      <c r="B5857" t="s">
        <v>912</v>
      </c>
      <c r="C5857">
        <v>761100</v>
      </c>
      <c r="D5857" t="s">
        <v>913</v>
      </c>
      <c r="E5857" t="s">
        <v>147</v>
      </c>
      <c r="F5857" t="s">
        <v>292</v>
      </c>
      <c r="G5857" t="str">
        <f t="shared" si="182"/>
        <v>Mexico to World</v>
      </c>
      <c r="H5857">
        <v>2016</v>
      </c>
      <c r="I5857" t="s">
        <v>724</v>
      </c>
      <c r="J5857">
        <v>6</v>
      </c>
      <c r="K5857">
        <v>359.21100000000001</v>
      </c>
      <c r="L5857" s="1">
        <f t="shared" si="183"/>
        <v>0.359211</v>
      </c>
    </row>
    <row r="5858" spans="1:12" ht="14.45">
      <c r="A5858" t="s">
        <v>723</v>
      </c>
      <c r="B5858" t="s">
        <v>912</v>
      </c>
      <c r="C5858">
        <v>761100</v>
      </c>
      <c r="D5858" t="s">
        <v>913</v>
      </c>
      <c r="E5858" t="s">
        <v>147</v>
      </c>
      <c r="F5858" t="s">
        <v>292</v>
      </c>
      <c r="G5858" t="str">
        <f t="shared" si="182"/>
        <v>Mexico to World</v>
      </c>
      <c r="H5858">
        <v>2017</v>
      </c>
      <c r="I5858" t="s">
        <v>724</v>
      </c>
      <c r="J5858">
        <v>6</v>
      </c>
      <c r="K5858">
        <v>37.281999999999996</v>
      </c>
      <c r="L5858" s="1">
        <f t="shared" si="183"/>
        <v>3.7281999999999996E-2</v>
      </c>
    </row>
    <row r="5859" spans="1:12" ht="14.45">
      <c r="A5859" t="s">
        <v>723</v>
      </c>
      <c r="B5859" t="s">
        <v>912</v>
      </c>
      <c r="C5859">
        <v>761100</v>
      </c>
      <c r="D5859" t="s">
        <v>913</v>
      </c>
      <c r="E5859" t="s">
        <v>670</v>
      </c>
      <c r="F5859" t="s">
        <v>670</v>
      </c>
      <c r="G5859" t="str">
        <f t="shared" si="182"/>
        <v>Mexico to EU27</v>
      </c>
      <c r="H5859">
        <v>2013</v>
      </c>
      <c r="I5859" t="s">
        <v>724</v>
      </c>
      <c r="J5859">
        <v>6</v>
      </c>
      <c r="K5859">
        <v>144.649</v>
      </c>
      <c r="L5859" s="1">
        <f t="shared" si="183"/>
        <v>0.144649</v>
      </c>
    </row>
    <row r="5860" spans="1:12" ht="14.45">
      <c r="A5860" t="s">
        <v>723</v>
      </c>
      <c r="B5860" t="s">
        <v>912</v>
      </c>
      <c r="C5860">
        <v>761100</v>
      </c>
      <c r="D5860" t="s">
        <v>913</v>
      </c>
      <c r="E5860" t="s">
        <v>670</v>
      </c>
      <c r="F5860" t="s">
        <v>670</v>
      </c>
      <c r="G5860" t="str">
        <f t="shared" si="182"/>
        <v>Mexico to EU27</v>
      </c>
      <c r="H5860">
        <v>2014</v>
      </c>
      <c r="I5860" t="s">
        <v>724</v>
      </c>
      <c r="J5860">
        <v>6</v>
      </c>
      <c r="K5860">
        <v>522.31500000000005</v>
      </c>
      <c r="L5860" s="1">
        <f t="shared" si="183"/>
        <v>0.52231500000000008</v>
      </c>
    </row>
    <row r="5861" spans="1:12" ht="14.45">
      <c r="A5861" t="s">
        <v>723</v>
      </c>
      <c r="B5861" t="s">
        <v>912</v>
      </c>
      <c r="C5861">
        <v>761100</v>
      </c>
      <c r="D5861" t="s">
        <v>913</v>
      </c>
      <c r="E5861" t="s">
        <v>670</v>
      </c>
      <c r="F5861" t="s">
        <v>670</v>
      </c>
      <c r="G5861" t="str">
        <f t="shared" si="182"/>
        <v>Mexico to EU27</v>
      </c>
      <c r="H5861">
        <v>2015</v>
      </c>
      <c r="I5861" t="s">
        <v>724</v>
      </c>
      <c r="J5861">
        <v>6</v>
      </c>
      <c r="K5861">
        <v>259.87900000000002</v>
      </c>
      <c r="L5861" s="1">
        <f t="shared" si="183"/>
        <v>0.25987900000000003</v>
      </c>
    </row>
    <row r="5862" spans="1:12" ht="14.45">
      <c r="A5862" t="s">
        <v>723</v>
      </c>
      <c r="B5862" t="s">
        <v>912</v>
      </c>
      <c r="C5862">
        <v>761100</v>
      </c>
      <c r="D5862" t="s">
        <v>913</v>
      </c>
      <c r="E5862" t="s">
        <v>670</v>
      </c>
      <c r="F5862" t="s">
        <v>670</v>
      </c>
      <c r="G5862" t="str">
        <f t="shared" si="182"/>
        <v>Mexico to EU27</v>
      </c>
      <c r="H5862">
        <v>2016</v>
      </c>
      <c r="I5862" t="s">
        <v>724</v>
      </c>
      <c r="J5862">
        <v>6</v>
      </c>
      <c r="K5862">
        <v>284.565</v>
      </c>
      <c r="L5862" s="1">
        <f t="shared" si="183"/>
        <v>0.28456500000000001</v>
      </c>
    </row>
    <row r="5863" spans="1:12" ht="14.45">
      <c r="A5863" t="s">
        <v>723</v>
      </c>
      <c r="B5863" t="s">
        <v>912</v>
      </c>
      <c r="C5863">
        <v>8405</v>
      </c>
      <c r="D5863" t="s">
        <v>913</v>
      </c>
      <c r="E5863" t="s">
        <v>147</v>
      </c>
      <c r="F5863" t="s">
        <v>292</v>
      </c>
      <c r="G5863" t="str">
        <f t="shared" si="182"/>
        <v>Mexico to World</v>
      </c>
      <c r="H5863">
        <v>2012</v>
      </c>
      <c r="I5863" t="s">
        <v>724</v>
      </c>
      <c r="J5863">
        <v>6</v>
      </c>
      <c r="K5863">
        <v>1905.0440000000001</v>
      </c>
      <c r="L5863" s="1">
        <f t="shared" si="183"/>
        <v>1.9050440000000002</v>
      </c>
    </row>
    <row r="5864" spans="1:12" ht="14.45">
      <c r="A5864" t="s">
        <v>723</v>
      </c>
      <c r="B5864" t="s">
        <v>912</v>
      </c>
      <c r="C5864">
        <v>8405</v>
      </c>
      <c r="D5864" t="s">
        <v>913</v>
      </c>
      <c r="E5864" t="s">
        <v>147</v>
      </c>
      <c r="F5864" t="s">
        <v>292</v>
      </c>
      <c r="G5864" t="str">
        <f t="shared" si="182"/>
        <v>Mexico to World</v>
      </c>
      <c r="H5864">
        <v>2013</v>
      </c>
      <c r="I5864" t="s">
        <v>724</v>
      </c>
      <c r="J5864">
        <v>6</v>
      </c>
      <c r="K5864">
        <v>3852.2440000000001</v>
      </c>
      <c r="L5864" s="1">
        <f t="shared" si="183"/>
        <v>3.8522440000000002</v>
      </c>
    </row>
    <row r="5865" spans="1:12" ht="14.45">
      <c r="A5865" t="s">
        <v>723</v>
      </c>
      <c r="B5865" t="s">
        <v>912</v>
      </c>
      <c r="C5865">
        <v>8405</v>
      </c>
      <c r="D5865" t="s">
        <v>913</v>
      </c>
      <c r="E5865" t="s">
        <v>147</v>
      </c>
      <c r="F5865" t="s">
        <v>292</v>
      </c>
      <c r="G5865" t="str">
        <f t="shared" si="182"/>
        <v>Mexico to World</v>
      </c>
      <c r="H5865">
        <v>2014</v>
      </c>
      <c r="I5865" t="s">
        <v>724</v>
      </c>
      <c r="J5865">
        <v>6</v>
      </c>
      <c r="K5865">
        <v>915.83299999999997</v>
      </c>
      <c r="L5865" s="1">
        <f t="shared" si="183"/>
        <v>0.91583300000000001</v>
      </c>
    </row>
    <row r="5866" spans="1:12" ht="14.45">
      <c r="A5866" t="s">
        <v>723</v>
      </c>
      <c r="B5866" t="s">
        <v>912</v>
      </c>
      <c r="C5866">
        <v>8405</v>
      </c>
      <c r="D5866" t="s">
        <v>913</v>
      </c>
      <c r="E5866" t="s">
        <v>147</v>
      </c>
      <c r="F5866" t="s">
        <v>292</v>
      </c>
      <c r="G5866" t="str">
        <f t="shared" si="182"/>
        <v>Mexico to World</v>
      </c>
      <c r="H5866">
        <v>2015</v>
      </c>
      <c r="I5866" t="s">
        <v>724</v>
      </c>
      <c r="J5866">
        <v>6</v>
      </c>
      <c r="K5866">
        <v>7796.8209999999999</v>
      </c>
      <c r="L5866" s="1">
        <f t="shared" si="183"/>
        <v>7.7968209999999996</v>
      </c>
    </row>
    <row r="5867" spans="1:12" ht="14.45">
      <c r="A5867" t="s">
        <v>723</v>
      </c>
      <c r="B5867" t="s">
        <v>912</v>
      </c>
      <c r="C5867">
        <v>8405</v>
      </c>
      <c r="D5867" t="s">
        <v>913</v>
      </c>
      <c r="E5867" t="s">
        <v>147</v>
      </c>
      <c r="F5867" t="s">
        <v>292</v>
      </c>
      <c r="G5867" t="str">
        <f t="shared" si="182"/>
        <v>Mexico to World</v>
      </c>
      <c r="H5867">
        <v>2016</v>
      </c>
      <c r="I5867" t="s">
        <v>724</v>
      </c>
      <c r="J5867">
        <v>6</v>
      </c>
      <c r="K5867">
        <v>7847.5069999999996</v>
      </c>
      <c r="L5867" s="1">
        <f t="shared" si="183"/>
        <v>7.8475069999999993</v>
      </c>
    </row>
    <row r="5868" spans="1:12" ht="14.45">
      <c r="A5868" t="s">
        <v>723</v>
      </c>
      <c r="B5868" t="s">
        <v>912</v>
      </c>
      <c r="C5868">
        <v>8405</v>
      </c>
      <c r="D5868" t="s">
        <v>913</v>
      </c>
      <c r="E5868" t="s">
        <v>147</v>
      </c>
      <c r="F5868" t="s">
        <v>292</v>
      </c>
      <c r="G5868" t="str">
        <f t="shared" si="182"/>
        <v>Mexico to World</v>
      </c>
      <c r="H5868">
        <v>2017</v>
      </c>
      <c r="I5868" t="s">
        <v>724</v>
      </c>
      <c r="J5868">
        <v>6</v>
      </c>
      <c r="K5868">
        <v>7091.2979999999998</v>
      </c>
      <c r="L5868" s="1">
        <f t="shared" si="183"/>
        <v>7.0912980000000001</v>
      </c>
    </row>
    <row r="5869" spans="1:12" ht="14.45">
      <c r="A5869" t="s">
        <v>723</v>
      </c>
      <c r="B5869" t="s">
        <v>912</v>
      </c>
      <c r="C5869">
        <v>8405</v>
      </c>
      <c r="D5869" t="s">
        <v>913</v>
      </c>
      <c r="E5869" t="s">
        <v>670</v>
      </c>
      <c r="F5869" t="s">
        <v>670</v>
      </c>
      <c r="G5869" t="str">
        <f t="shared" si="182"/>
        <v>Mexico to EU27</v>
      </c>
      <c r="H5869">
        <v>2012</v>
      </c>
      <c r="I5869" t="s">
        <v>724</v>
      </c>
      <c r="J5869">
        <v>6</v>
      </c>
      <c r="K5869">
        <v>87.662000000000006</v>
      </c>
      <c r="L5869" s="1">
        <f t="shared" si="183"/>
        <v>8.7662000000000004E-2</v>
      </c>
    </row>
    <row r="5870" spans="1:12" ht="14.45">
      <c r="A5870" t="s">
        <v>723</v>
      </c>
      <c r="B5870" t="s">
        <v>912</v>
      </c>
      <c r="C5870">
        <v>8405</v>
      </c>
      <c r="D5870" t="s">
        <v>913</v>
      </c>
      <c r="E5870" t="s">
        <v>670</v>
      </c>
      <c r="F5870" t="s">
        <v>670</v>
      </c>
      <c r="G5870" t="str">
        <f t="shared" si="182"/>
        <v>Mexico to EU27</v>
      </c>
      <c r="H5870">
        <v>2013</v>
      </c>
      <c r="I5870" t="s">
        <v>724</v>
      </c>
      <c r="J5870">
        <v>6</v>
      </c>
      <c r="K5870">
        <v>2002.636</v>
      </c>
      <c r="L5870" s="1">
        <f t="shared" si="183"/>
        <v>2.0026359999999999</v>
      </c>
    </row>
    <row r="5871" spans="1:12" ht="14.45">
      <c r="A5871" t="s">
        <v>723</v>
      </c>
      <c r="B5871" t="s">
        <v>912</v>
      </c>
      <c r="C5871">
        <v>8405</v>
      </c>
      <c r="D5871" t="s">
        <v>913</v>
      </c>
      <c r="E5871" t="s">
        <v>670</v>
      </c>
      <c r="F5871" t="s">
        <v>670</v>
      </c>
      <c r="G5871" t="str">
        <f t="shared" si="182"/>
        <v>Mexico to EU27</v>
      </c>
      <c r="H5871">
        <v>2014</v>
      </c>
      <c r="I5871" t="s">
        <v>724</v>
      </c>
      <c r="J5871">
        <v>6</v>
      </c>
      <c r="K5871">
        <v>2.2519999999999998</v>
      </c>
      <c r="L5871" s="1">
        <f t="shared" si="183"/>
        <v>2.2519999999999997E-3</v>
      </c>
    </row>
    <row r="5872" spans="1:12" ht="14.45">
      <c r="A5872" t="s">
        <v>723</v>
      </c>
      <c r="B5872" t="s">
        <v>912</v>
      </c>
      <c r="C5872">
        <v>8405</v>
      </c>
      <c r="D5872" t="s">
        <v>913</v>
      </c>
      <c r="E5872" t="s">
        <v>670</v>
      </c>
      <c r="F5872" t="s">
        <v>670</v>
      </c>
      <c r="G5872" t="str">
        <f t="shared" si="182"/>
        <v>Mexico to EU27</v>
      </c>
      <c r="H5872">
        <v>2015</v>
      </c>
      <c r="I5872" t="s">
        <v>724</v>
      </c>
      <c r="J5872">
        <v>6</v>
      </c>
      <c r="K5872">
        <v>56.475999999999999</v>
      </c>
      <c r="L5872" s="1">
        <f t="shared" si="183"/>
        <v>5.6475999999999998E-2</v>
      </c>
    </row>
    <row r="5873" spans="1:12" ht="14.45">
      <c r="A5873" t="s">
        <v>723</v>
      </c>
      <c r="B5873" t="s">
        <v>912</v>
      </c>
      <c r="C5873">
        <v>8405</v>
      </c>
      <c r="D5873" t="s">
        <v>913</v>
      </c>
      <c r="E5873" t="s">
        <v>670</v>
      </c>
      <c r="F5873" t="s">
        <v>670</v>
      </c>
      <c r="G5873" t="str">
        <f t="shared" si="182"/>
        <v>Mexico to EU27</v>
      </c>
      <c r="H5873">
        <v>2016</v>
      </c>
      <c r="I5873" t="s">
        <v>724</v>
      </c>
      <c r="J5873">
        <v>6</v>
      </c>
      <c r="K5873">
        <v>87.236000000000004</v>
      </c>
      <c r="L5873" s="1">
        <f t="shared" si="183"/>
        <v>8.7236000000000008E-2</v>
      </c>
    </row>
    <row r="5874" spans="1:12" ht="14.45">
      <c r="A5874" t="s">
        <v>723</v>
      </c>
      <c r="B5874" t="s">
        <v>912</v>
      </c>
      <c r="C5874">
        <v>8405</v>
      </c>
      <c r="D5874" t="s">
        <v>913</v>
      </c>
      <c r="E5874" t="s">
        <v>670</v>
      </c>
      <c r="F5874" t="s">
        <v>670</v>
      </c>
      <c r="G5874" t="str">
        <f t="shared" si="182"/>
        <v>Mexico to EU27</v>
      </c>
      <c r="H5874">
        <v>2017</v>
      </c>
      <c r="I5874" t="s">
        <v>724</v>
      </c>
      <c r="J5874">
        <v>6</v>
      </c>
      <c r="K5874">
        <v>356.23599999999999</v>
      </c>
      <c r="L5874" s="1">
        <f t="shared" si="183"/>
        <v>0.356236</v>
      </c>
    </row>
    <row r="5875" spans="1:12" ht="14.45">
      <c r="A5875" t="s">
        <v>723</v>
      </c>
      <c r="B5875" t="s">
        <v>912</v>
      </c>
      <c r="C5875">
        <v>841931</v>
      </c>
      <c r="D5875" t="s">
        <v>913</v>
      </c>
      <c r="E5875" t="s">
        <v>147</v>
      </c>
      <c r="F5875" t="s">
        <v>292</v>
      </c>
      <c r="G5875" t="str">
        <f t="shared" si="182"/>
        <v>Mexico to World</v>
      </c>
      <c r="H5875">
        <v>2012</v>
      </c>
      <c r="I5875" t="s">
        <v>724</v>
      </c>
      <c r="J5875">
        <v>6</v>
      </c>
      <c r="K5875">
        <v>140.40700000000001</v>
      </c>
      <c r="L5875" s="1">
        <f t="shared" si="183"/>
        <v>0.140407</v>
      </c>
    </row>
    <row r="5876" spans="1:12" ht="14.45">
      <c r="A5876" t="s">
        <v>723</v>
      </c>
      <c r="B5876" t="s">
        <v>912</v>
      </c>
      <c r="C5876">
        <v>841931</v>
      </c>
      <c r="D5876" t="s">
        <v>913</v>
      </c>
      <c r="E5876" t="s">
        <v>147</v>
      </c>
      <c r="F5876" t="s">
        <v>292</v>
      </c>
      <c r="G5876" t="str">
        <f t="shared" si="182"/>
        <v>Mexico to World</v>
      </c>
      <c r="H5876">
        <v>2013</v>
      </c>
      <c r="I5876" t="s">
        <v>724</v>
      </c>
      <c r="J5876">
        <v>6</v>
      </c>
      <c r="K5876">
        <v>15153.79</v>
      </c>
      <c r="L5876" s="1">
        <f t="shared" si="183"/>
        <v>15.153790000000001</v>
      </c>
    </row>
    <row r="5877" spans="1:12" ht="14.45">
      <c r="A5877" t="s">
        <v>723</v>
      </c>
      <c r="B5877" t="s">
        <v>912</v>
      </c>
      <c r="C5877">
        <v>841931</v>
      </c>
      <c r="D5877" t="s">
        <v>913</v>
      </c>
      <c r="E5877" t="s">
        <v>147</v>
      </c>
      <c r="F5877" t="s">
        <v>292</v>
      </c>
      <c r="G5877" t="str">
        <f t="shared" si="182"/>
        <v>Mexico to World</v>
      </c>
      <c r="H5877">
        <v>2014</v>
      </c>
      <c r="I5877" t="s">
        <v>724</v>
      </c>
      <c r="J5877">
        <v>6</v>
      </c>
      <c r="K5877">
        <v>24.105</v>
      </c>
      <c r="L5877" s="1">
        <f t="shared" si="183"/>
        <v>2.4105000000000001E-2</v>
      </c>
    </row>
    <row r="5878" spans="1:12" ht="14.45">
      <c r="A5878" t="s">
        <v>723</v>
      </c>
      <c r="B5878" t="s">
        <v>912</v>
      </c>
      <c r="C5878">
        <v>841931</v>
      </c>
      <c r="D5878" t="s">
        <v>913</v>
      </c>
      <c r="E5878" t="s">
        <v>147</v>
      </c>
      <c r="F5878" t="s">
        <v>292</v>
      </c>
      <c r="G5878" t="str">
        <f t="shared" si="182"/>
        <v>Mexico to World</v>
      </c>
      <c r="H5878">
        <v>2015</v>
      </c>
      <c r="I5878" t="s">
        <v>724</v>
      </c>
      <c r="J5878">
        <v>6</v>
      </c>
      <c r="K5878">
        <v>78.47</v>
      </c>
      <c r="L5878" s="1">
        <f t="shared" si="183"/>
        <v>7.8469999999999998E-2</v>
      </c>
    </row>
    <row r="5879" spans="1:12" ht="14.45">
      <c r="A5879" t="s">
        <v>723</v>
      </c>
      <c r="B5879" t="s">
        <v>912</v>
      </c>
      <c r="C5879">
        <v>841931</v>
      </c>
      <c r="D5879" t="s">
        <v>913</v>
      </c>
      <c r="E5879" t="s">
        <v>147</v>
      </c>
      <c r="F5879" t="s">
        <v>292</v>
      </c>
      <c r="G5879" t="str">
        <f t="shared" si="182"/>
        <v>Mexico to World</v>
      </c>
      <c r="H5879">
        <v>2016</v>
      </c>
      <c r="I5879" t="s">
        <v>724</v>
      </c>
      <c r="J5879">
        <v>6</v>
      </c>
      <c r="K5879">
        <v>120.07599999999999</v>
      </c>
      <c r="L5879" s="1">
        <f t="shared" si="183"/>
        <v>0.12007599999999999</v>
      </c>
    </row>
    <row r="5880" spans="1:12" ht="14.45">
      <c r="A5880" t="s">
        <v>723</v>
      </c>
      <c r="B5880" t="s">
        <v>912</v>
      </c>
      <c r="C5880">
        <v>841931</v>
      </c>
      <c r="D5880" t="s">
        <v>913</v>
      </c>
      <c r="E5880" t="s">
        <v>147</v>
      </c>
      <c r="F5880" t="s">
        <v>292</v>
      </c>
      <c r="G5880" t="str">
        <f t="shared" si="182"/>
        <v>Mexico to World</v>
      </c>
      <c r="H5880">
        <v>2017</v>
      </c>
      <c r="I5880" t="s">
        <v>724</v>
      </c>
      <c r="J5880">
        <v>6</v>
      </c>
      <c r="K5880">
        <v>57.551000000000002</v>
      </c>
      <c r="L5880" s="1">
        <f t="shared" si="183"/>
        <v>5.7551000000000005E-2</v>
      </c>
    </row>
    <row r="5881" spans="1:12" ht="14.45">
      <c r="A5881" t="s">
        <v>723</v>
      </c>
      <c r="B5881" t="s">
        <v>912</v>
      </c>
      <c r="C5881">
        <v>841940</v>
      </c>
      <c r="D5881" t="s">
        <v>913</v>
      </c>
      <c r="E5881" t="s">
        <v>147</v>
      </c>
      <c r="F5881" t="s">
        <v>292</v>
      </c>
      <c r="G5881" t="str">
        <f t="shared" si="182"/>
        <v>Mexico to World</v>
      </c>
      <c r="H5881">
        <v>2012</v>
      </c>
      <c r="I5881" t="s">
        <v>724</v>
      </c>
      <c r="J5881">
        <v>6</v>
      </c>
      <c r="K5881">
        <v>971.55399999999997</v>
      </c>
      <c r="L5881" s="1">
        <f t="shared" si="183"/>
        <v>0.97155400000000003</v>
      </c>
    </row>
    <row r="5882" spans="1:12" ht="14.45">
      <c r="A5882" t="s">
        <v>723</v>
      </c>
      <c r="B5882" t="s">
        <v>912</v>
      </c>
      <c r="C5882">
        <v>841940</v>
      </c>
      <c r="D5882" t="s">
        <v>913</v>
      </c>
      <c r="E5882" t="s">
        <v>147</v>
      </c>
      <c r="F5882" t="s">
        <v>292</v>
      </c>
      <c r="G5882" t="str">
        <f t="shared" si="182"/>
        <v>Mexico to World</v>
      </c>
      <c r="H5882">
        <v>2013</v>
      </c>
      <c r="I5882" t="s">
        <v>724</v>
      </c>
      <c r="J5882">
        <v>6</v>
      </c>
      <c r="K5882">
        <v>2061.1619999999998</v>
      </c>
      <c r="L5882" s="1">
        <f t="shared" si="183"/>
        <v>2.0611619999999999</v>
      </c>
    </row>
    <row r="5883" spans="1:12" ht="14.45">
      <c r="A5883" t="s">
        <v>723</v>
      </c>
      <c r="B5883" t="s">
        <v>912</v>
      </c>
      <c r="C5883">
        <v>841940</v>
      </c>
      <c r="D5883" t="s">
        <v>913</v>
      </c>
      <c r="E5883" t="s">
        <v>147</v>
      </c>
      <c r="F5883" t="s">
        <v>292</v>
      </c>
      <c r="G5883" t="str">
        <f t="shared" si="182"/>
        <v>Mexico to World</v>
      </c>
      <c r="H5883">
        <v>2014</v>
      </c>
      <c r="I5883" t="s">
        <v>724</v>
      </c>
      <c r="J5883">
        <v>6</v>
      </c>
      <c r="K5883">
        <v>894.29</v>
      </c>
      <c r="L5883" s="1">
        <f t="shared" si="183"/>
        <v>0.89428999999999992</v>
      </c>
    </row>
    <row r="5884" spans="1:12" ht="14.45">
      <c r="A5884" t="s">
        <v>723</v>
      </c>
      <c r="B5884" t="s">
        <v>912</v>
      </c>
      <c r="C5884">
        <v>841940</v>
      </c>
      <c r="D5884" t="s">
        <v>913</v>
      </c>
      <c r="E5884" t="s">
        <v>147</v>
      </c>
      <c r="F5884" t="s">
        <v>292</v>
      </c>
      <c r="G5884" t="str">
        <f t="shared" si="182"/>
        <v>Mexico to World</v>
      </c>
      <c r="H5884">
        <v>2015</v>
      </c>
      <c r="I5884" t="s">
        <v>724</v>
      </c>
      <c r="J5884">
        <v>6</v>
      </c>
      <c r="K5884">
        <v>347.76900000000001</v>
      </c>
      <c r="L5884" s="1">
        <f t="shared" si="183"/>
        <v>0.34776899999999999</v>
      </c>
    </row>
    <row r="5885" spans="1:12" ht="14.45">
      <c r="A5885" t="s">
        <v>723</v>
      </c>
      <c r="B5885" t="s">
        <v>912</v>
      </c>
      <c r="C5885">
        <v>841940</v>
      </c>
      <c r="D5885" t="s">
        <v>913</v>
      </c>
      <c r="E5885" t="s">
        <v>147</v>
      </c>
      <c r="F5885" t="s">
        <v>292</v>
      </c>
      <c r="G5885" t="str">
        <f t="shared" si="182"/>
        <v>Mexico to World</v>
      </c>
      <c r="H5885">
        <v>2016</v>
      </c>
      <c r="I5885" t="s">
        <v>724</v>
      </c>
      <c r="J5885">
        <v>6</v>
      </c>
      <c r="K5885">
        <v>402.43799999999999</v>
      </c>
      <c r="L5885" s="1">
        <f t="shared" si="183"/>
        <v>0.40243799999999996</v>
      </c>
    </row>
    <row r="5886" spans="1:12" ht="14.45">
      <c r="A5886" t="s">
        <v>723</v>
      </c>
      <c r="B5886" t="s">
        <v>912</v>
      </c>
      <c r="C5886">
        <v>841940</v>
      </c>
      <c r="D5886" t="s">
        <v>913</v>
      </c>
      <c r="E5886" t="s">
        <v>147</v>
      </c>
      <c r="F5886" t="s">
        <v>292</v>
      </c>
      <c r="G5886" t="str">
        <f t="shared" si="182"/>
        <v>Mexico to World</v>
      </c>
      <c r="H5886">
        <v>2017</v>
      </c>
      <c r="I5886" t="s">
        <v>724</v>
      </c>
      <c r="J5886">
        <v>6</v>
      </c>
      <c r="K5886">
        <v>340.58499999999998</v>
      </c>
      <c r="L5886" s="1">
        <f t="shared" si="183"/>
        <v>0.34058499999999997</v>
      </c>
    </row>
    <row r="5887" spans="1:12" ht="14.45">
      <c r="A5887" t="s">
        <v>723</v>
      </c>
      <c r="B5887" t="s">
        <v>912</v>
      </c>
      <c r="C5887">
        <v>841940</v>
      </c>
      <c r="D5887" t="s">
        <v>913</v>
      </c>
      <c r="E5887" t="s">
        <v>670</v>
      </c>
      <c r="F5887" t="s">
        <v>670</v>
      </c>
      <c r="G5887" t="str">
        <f t="shared" si="182"/>
        <v>Mexico to EU27</v>
      </c>
      <c r="H5887">
        <v>2012</v>
      </c>
      <c r="I5887" t="s">
        <v>724</v>
      </c>
      <c r="J5887">
        <v>6</v>
      </c>
      <c r="K5887">
        <v>168.74</v>
      </c>
      <c r="L5887" s="1">
        <f t="shared" si="183"/>
        <v>0.16874</v>
      </c>
    </row>
    <row r="5888" spans="1:12" ht="14.45">
      <c r="A5888" t="s">
        <v>723</v>
      </c>
      <c r="B5888" t="s">
        <v>912</v>
      </c>
      <c r="C5888">
        <v>841940</v>
      </c>
      <c r="D5888" t="s">
        <v>913</v>
      </c>
      <c r="E5888" t="s">
        <v>670</v>
      </c>
      <c r="F5888" t="s">
        <v>670</v>
      </c>
      <c r="G5888" t="str">
        <f t="shared" si="182"/>
        <v>Mexico to EU27</v>
      </c>
      <c r="H5888">
        <v>2014</v>
      </c>
      <c r="I5888" t="s">
        <v>724</v>
      </c>
      <c r="J5888">
        <v>6</v>
      </c>
      <c r="K5888">
        <v>176.416</v>
      </c>
      <c r="L5888" s="1">
        <f t="shared" si="183"/>
        <v>0.17641599999999999</v>
      </c>
    </row>
    <row r="5889" spans="1:12" ht="14.45">
      <c r="A5889" t="s">
        <v>723</v>
      </c>
      <c r="B5889" t="s">
        <v>912</v>
      </c>
      <c r="C5889">
        <v>841940</v>
      </c>
      <c r="D5889" t="s">
        <v>913</v>
      </c>
      <c r="E5889" t="s">
        <v>670</v>
      </c>
      <c r="F5889" t="s">
        <v>670</v>
      </c>
      <c r="G5889" t="str">
        <f t="shared" si="182"/>
        <v>Mexico to EU27</v>
      </c>
      <c r="H5889">
        <v>2016</v>
      </c>
      <c r="I5889" t="s">
        <v>724</v>
      </c>
      <c r="J5889">
        <v>6</v>
      </c>
      <c r="K5889">
        <v>20.826000000000001</v>
      </c>
      <c r="L5889" s="1">
        <f t="shared" si="183"/>
        <v>2.0826000000000001E-2</v>
      </c>
    </row>
    <row r="5890" spans="1:12" ht="14.45">
      <c r="A5890" t="s">
        <v>723</v>
      </c>
      <c r="B5890" t="s">
        <v>912</v>
      </c>
      <c r="C5890">
        <v>842129</v>
      </c>
      <c r="D5890" t="s">
        <v>913</v>
      </c>
      <c r="E5890" t="s">
        <v>147</v>
      </c>
      <c r="F5890" t="s">
        <v>292</v>
      </c>
      <c r="G5890" t="str">
        <f t="shared" si="182"/>
        <v>Mexico to World</v>
      </c>
      <c r="H5890">
        <v>2012</v>
      </c>
      <c r="I5890" t="s">
        <v>724</v>
      </c>
      <c r="J5890">
        <v>6</v>
      </c>
      <c r="K5890">
        <v>152116.83100000001</v>
      </c>
      <c r="L5890" s="1">
        <f t="shared" si="183"/>
        <v>152.11683100000002</v>
      </c>
    </row>
    <row r="5891" spans="1:12" ht="14.45">
      <c r="A5891" t="s">
        <v>723</v>
      </c>
      <c r="B5891" t="s">
        <v>912</v>
      </c>
      <c r="C5891">
        <v>842129</v>
      </c>
      <c r="D5891" t="s">
        <v>913</v>
      </c>
      <c r="E5891" t="s">
        <v>147</v>
      </c>
      <c r="F5891" t="s">
        <v>292</v>
      </c>
      <c r="G5891" t="str">
        <f t="shared" si="182"/>
        <v>Mexico to World</v>
      </c>
      <c r="H5891">
        <v>2013</v>
      </c>
      <c r="I5891" t="s">
        <v>724</v>
      </c>
      <c r="J5891">
        <v>6</v>
      </c>
      <c r="K5891">
        <v>119306.67200000001</v>
      </c>
      <c r="L5891" s="1">
        <f t="shared" si="183"/>
        <v>119.30667200000001</v>
      </c>
    </row>
    <row r="5892" spans="1:12" ht="14.45">
      <c r="A5892" t="s">
        <v>723</v>
      </c>
      <c r="B5892" t="s">
        <v>912</v>
      </c>
      <c r="C5892">
        <v>842129</v>
      </c>
      <c r="D5892" t="s">
        <v>913</v>
      </c>
      <c r="E5892" t="s">
        <v>147</v>
      </c>
      <c r="F5892" t="s">
        <v>292</v>
      </c>
      <c r="G5892" t="str">
        <f t="shared" si="182"/>
        <v>Mexico to World</v>
      </c>
      <c r="H5892">
        <v>2014</v>
      </c>
      <c r="I5892" t="s">
        <v>724</v>
      </c>
      <c r="J5892">
        <v>6</v>
      </c>
      <c r="K5892">
        <v>122734.27099999999</v>
      </c>
      <c r="L5892" s="1">
        <f t="shared" si="183"/>
        <v>122.73427099999999</v>
      </c>
    </row>
    <row r="5893" spans="1:12" ht="14.45">
      <c r="A5893" t="s">
        <v>723</v>
      </c>
      <c r="B5893" t="s">
        <v>912</v>
      </c>
      <c r="C5893">
        <v>842129</v>
      </c>
      <c r="D5893" t="s">
        <v>913</v>
      </c>
      <c r="E5893" t="s">
        <v>147</v>
      </c>
      <c r="F5893" t="s">
        <v>292</v>
      </c>
      <c r="G5893" t="str">
        <f t="shared" si="182"/>
        <v>Mexico to World</v>
      </c>
      <c r="H5893">
        <v>2015</v>
      </c>
      <c r="I5893" t="s">
        <v>724</v>
      </c>
      <c r="J5893">
        <v>6</v>
      </c>
      <c r="K5893">
        <v>136887.07800000001</v>
      </c>
      <c r="L5893" s="1">
        <f t="shared" si="183"/>
        <v>136.887078</v>
      </c>
    </row>
    <row r="5894" spans="1:12" ht="14.45">
      <c r="A5894" t="s">
        <v>723</v>
      </c>
      <c r="B5894" t="s">
        <v>912</v>
      </c>
      <c r="C5894">
        <v>842129</v>
      </c>
      <c r="D5894" t="s">
        <v>913</v>
      </c>
      <c r="E5894" t="s">
        <v>147</v>
      </c>
      <c r="F5894" t="s">
        <v>292</v>
      </c>
      <c r="G5894" t="str">
        <f t="shared" si="182"/>
        <v>Mexico to World</v>
      </c>
      <c r="H5894">
        <v>2016</v>
      </c>
      <c r="I5894" t="s">
        <v>724</v>
      </c>
      <c r="J5894">
        <v>6</v>
      </c>
      <c r="K5894">
        <v>157667.21100000001</v>
      </c>
      <c r="L5894" s="1">
        <f t="shared" si="183"/>
        <v>157.66721100000001</v>
      </c>
    </row>
    <row r="5895" spans="1:12" ht="14.45">
      <c r="A5895" t="s">
        <v>723</v>
      </c>
      <c r="B5895" t="s">
        <v>912</v>
      </c>
      <c r="C5895">
        <v>842129</v>
      </c>
      <c r="D5895" t="s">
        <v>913</v>
      </c>
      <c r="E5895" t="s">
        <v>147</v>
      </c>
      <c r="F5895" t="s">
        <v>292</v>
      </c>
      <c r="G5895" t="str">
        <f t="shared" si="182"/>
        <v>Mexico to World</v>
      </c>
      <c r="H5895">
        <v>2017</v>
      </c>
      <c r="I5895" t="s">
        <v>724</v>
      </c>
      <c r="J5895">
        <v>6</v>
      </c>
      <c r="K5895">
        <v>174001.63099999999</v>
      </c>
      <c r="L5895" s="1">
        <f t="shared" si="183"/>
        <v>174.001631</v>
      </c>
    </row>
    <row r="5896" spans="1:12" ht="14.45">
      <c r="A5896" t="s">
        <v>723</v>
      </c>
      <c r="B5896" t="s">
        <v>912</v>
      </c>
      <c r="C5896">
        <v>842129</v>
      </c>
      <c r="D5896" t="s">
        <v>913</v>
      </c>
      <c r="E5896" t="s">
        <v>670</v>
      </c>
      <c r="F5896" t="s">
        <v>670</v>
      </c>
      <c r="G5896" t="str">
        <f t="shared" si="182"/>
        <v>Mexico to EU27</v>
      </c>
      <c r="H5896">
        <v>2012</v>
      </c>
      <c r="I5896" t="s">
        <v>724</v>
      </c>
      <c r="J5896">
        <v>6</v>
      </c>
      <c r="K5896">
        <v>3172.7640000000001</v>
      </c>
      <c r="L5896" s="1">
        <f t="shared" si="183"/>
        <v>3.1727639999999999</v>
      </c>
    </row>
    <row r="5897" spans="1:12" ht="14.45">
      <c r="A5897" t="s">
        <v>723</v>
      </c>
      <c r="B5897" t="s">
        <v>912</v>
      </c>
      <c r="C5897">
        <v>842129</v>
      </c>
      <c r="D5897" t="s">
        <v>913</v>
      </c>
      <c r="E5897" t="s">
        <v>670</v>
      </c>
      <c r="F5897" t="s">
        <v>670</v>
      </c>
      <c r="G5897" t="str">
        <f t="shared" ref="G5897:G5960" si="184">CONCATENATE(D5897, " to ", F5897)</f>
        <v>Mexico to EU27</v>
      </c>
      <c r="H5897">
        <v>2013</v>
      </c>
      <c r="I5897" t="s">
        <v>724</v>
      </c>
      <c r="J5897">
        <v>6</v>
      </c>
      <c r="K5897">
        <v>4325.4070000000002</v>
      </c>
      <c r="L5897" s="1">
        <f t="shared" ref="L5897:L5960" si="185">K5897/1000</f>
        <v>4.3254070000000002</v>
      </c>
    </row>
    <row r="5898" spans="1:12" ht="14.45">
      <c r="A5898" t="s">
        <v>723</v>
      </c>
      <c r="B5898" t="s">
        <v>912</v>
      </c>
      <c r="C5898">
        <v>842129</v>
      </c>
      <c r="D5898" t="s">
        <v>913</v>
      </c>
      <c r="E5898" t="s">
        <v>670</v>
      </c>
      <c r="F5898" t="s">
        <v>670</v>
      </c>
      <c r="G5898" t="str">
        <f t="shared" si="184"/>
        <v>Mexico to EU27</v>
      </c>
      <c r="H5898">
        <v>2014</v>
      </c>
      <c r="I5898" t="s">
        <v>724</v>
      </c>
      <c r="J5898">
        <v>6</v>
      </c>
      <c r="K5898">
        <v>5891.0540000000001</v>
      </c>
      <c r="L5898" s="1">
        <f t="shared" si="185"/>
        <v>5.8910540000000005</v>
      </c>
    </row>
    <row r="5899" spans="1:12" ht="14.45">
      <c r="A5899" t="s">
        <v>723</v>
      </c>
      <c r="B5899" t="s">
        <v>912</v>
      </c>
      <c r="C5899">
        <v>842129</v>
      </c>
      <c r="D5899" t="s">
        <v>913</v>
      </c>
      <c r="E5899" t="s">
        <v>670</v>
      </c>
      <c r="F5899" t="s">
        <v>670</v>
      </c>
      <c r="G5899" t="str">
        <f t="shared" si="184"/>
        <v>Mexico to EU27</v>
      </c>
      <c r="H5899">
        <v>2015</v>
      </c>
      <c r="I5899" t="s">
        <v>724</v>
      </c>
      <c r="J5899">
        <v>6</v>
      </c>
      <c r="K5899">
        <v>7232.2659999999996</v>
      </c>
      <c r="L5899" s="1">
        <f t="shared" si="185"/>
        <v>7.2322659999999992</v>
      </c>
    </row>
    <row r="5900" spans="1:12" ht="14.45">
      <c r="A5900" t="s">
        <v>723</v>
      </c>
      <c r="B5900" t="s">
        <v>912</v>
      </c>
      <c r="C5900">
        <v>842129</v>
      </c>
      <c r="D5900" t="s">
        <v>913</v>
      </c>
      <c r="E5900" t="s">
        <v>670</v>
      </c>
      <c r="F5900" t="s">
        <v>670</v>
      </c>
      <c r="G5900" t="str">
        <f t="shared" si="184"/>
        <v>Mexico to EU27</v>
      </c>
      <c r="H5900">
        <v>2016</v>
      </c>
      <c r="I5900" t="s">
        <v>724</v>
      </c>
      <c r="J5900">
        <v>6</v>
      </c>
      <c r="K5900">
        <v>7697.875</v>
      </c>
      <c r="L5900" s="1">
        <f t="shared" si="185"/>
        <v>7.6978749999999998</v>
      </c>
    </row>
    <row r="5901" spans="1:12" ht="14.45">
      <c r="A5901" t="s">
        <v>723</v>
      </c>
      <c r="B5901" t="s">
        <v>912</v>
      </c>
      <c r="C5901">
        <v>842129</v>
      </c>
      <c r="D5901" t="s">
        <v>913</v>
      </c>
      <c r="E5901" t="s">
        <v>670</v>
      </c>
      <c r="F5901" t="s">
        <v>670</v>
      </c>
      <c r="G5901" t="str">
        <f t="shared" si="184"/>
        <v>Mexico to EU27</v>
      </c>
      <c r="H5901">
        <v>2017</v>
      </c>
      <c r="I5901" t="s">
        <v>724</v>
      </c>
      <c r="J5901">
        <v>6</v>
      </c>
      <c r="K5901">
        <v>7196.03</v>
      </c>
      <c r="L5901" s="1">
        <f t="shared" si="185"/>
        <v>7.1960299999999995</v>
      </c>
    </row>
    <row r="5902" spans="1:12" ht="14.45">
      <c r="A5902" t="s">
        <v>723</v>
      </c>
      <c r="B5902" t="s">
        <v>912</v>
      </c>
      <c r="C5902">
        <v>842139</v>
      </c>
      <c r="D5902" t="s">
        <v>913</v>
      </c>
      <c r="E5902" t="s">
        <v>147</v>
      </c>
      <c r="F5902" t="s">
        <v>292</v>
      </c>
      <c r="G5902" t="str">
        <f t="shared" si="184"/>
        <v>Mexico to World</v>
      </c>
      <c r="H5902">
        <v>2012</v>
      </c>
      <c r="I5902" t="s">
        <v>724</v>
      </c>
      <c r="J5902">
        <v>6</v>
      </c>
      <c r="K5902">
        <v>1107901.263</v>
      </c>
      <c r="L5902" s="1">
        <f t="shared" si="185"/>
        <v>1107.901263</v>
      </c>
    </row>
    <row r="5903" spans="1:12" ht="14.45">
      <c r="A5903" t="s">
        <v>723</v>
      </c>
      <c r="B5903" t="s">
        <v>912</v>
      </c>
      <c r="C5903">
        <v>842139</v>
      </c>
      <c r="D5903" t="s">
        <v>913</v>
      </c>
      <c r="E5903" t="s">
        <v>147</v>
      </c>
      <c r="F5903" t="s">
        <v>292</v>
      </c>
      <c r="G5903" t="str">
        <f t="shared" si="184"/>
        <v>Mexico to World</v>
      </c>
      <c r="H5903">
        <v>2013</v>
      </c>
      <c r="I5903" t="s">
        <v>724</v>
      </c>
      <c r="J5903">
        <v>6</v>
      </c>
      <c r="K5903">
        <v>1316682.79</v>
      </c>
      <c r="L5903" s="1">
        <f t="shared" si="185"/>
        <v>1316.6827900000001</v>
      </c>
    </row>
    <row r="5904" spans="1:12" ht="14.45">
      <c r="A5904" t="s">
        <v>723</v>
      </c>
      <c r="B5904" t="s">
        <v>912</v>
      </c>
      <c r="C5904">
        <v>842139</v>
      </c>
      <c r="D5904" t="s">
        <v>913</v>
      </c>
      <c r="E5904" t="s">
        <v>147</v>
      </c>
      <c r="F5904" t="s">
        <v>292</v>
      </c>
      <c r="G5904" t="str">
        <f t="shared" si="184"/>
        <v>Mexico to World</v>
      </c>
      <c r="H5904">
        <v>2014</v>
      </c>
      <c r="I5904" t="s">
        <v>724</v>
      </c>
      <c r="J5904">
        <v>6</v>
      </c>
      <c r="K5904">
        <v>1436148.997</v>
      </c>
      <c r="L5904" s="1">
        <f t="shared" si="185"/>
        <v>1436.148997</v>
      </c>
    </row>
    <row r="5905" spans="1:12" ht="14.45">
      <c r="A5905" t="s">
        <v>723</v>
      </c>
      <c r="B5905" t="s">
        <v>912</v>
      </c>
      <c r="C5905">
        <v>842139</v>
      </c>
      <c r="D5905" t="s">
        <v>913</v>
      </c>
      <c r="E5905" t="s">
        <v>147</v>
      </c>
      <c r="F5905" t="s">
        <v>292</v>
      </c>
      <c r="G5905" t="str">
        <f t="shared" si="184"/>
        <v>Mexico to World</v>
      </c>
      <c r="H5905">
        <v>2015</v>
      </c>
      <c r="I5905" t="s">
        <v>724</v>
      </c>
      <c r="J5905">
        <v>6</v>
      </c>
      <c r="K5905">
        <v>1463790.9809999999</v>
      </c>
      <c r="L5905" s="1">
        <f t="shared" si="185"/>
        <v>1463.7909809999999</v>
      </c>
    </row>
    <row r="5906" spans="1:12" ht="14.45">
      <c r="A5906" t="s">
        <v>723</v>
      </c>
      <c r="B5906" t="s">
        <v>912</v>
      </c>
      <c r="C5906">
        <v>842139</v>
      </c>
      <c r="D5906" t="s">
        <v>913</v>
      </c>
      <c r="E5906" t="s">
        <v>147</v>
      </c>
      <c r="F5906" t="s">
        <v>292</v>
      </c>
      <c r="G5906" t="str">
        <f t="shared" si="184"/>
        <v>Mexico to World</v>
      </c>
      <c r="H5906">
        <v>2016</v>
      </c>
      <c r="I5906" t="s">
        <v>724</v>
      </c>
      <c r="J5906">
        <v>6</v>
      </c>
      <c r="K5906">
        <v>1397329.007</v>
      </c>
      <c r="L5906" s="1">
        <f t="shared" si="185"/>
        <v>1397.329007</v>
      </c>
    </row>
    <row r="5907" spans="1:12" ht="14.45">
      <c r="A5907" t="s">
        <v>723</v>
      </c>
      <c r="B5907" t="s">
        <v>912</v>
      </c>
      <c r="C5907">
        <v>842139</v>
      </c>
      <c r="D5907" t="s">
        <v>913</v>
      </c>
      <c r="E5907" t="s">
        <v>147</v>
      </c>
      <c r="F5907" t="s">
        <v>292</v>
      </c>
      <c r="G5907" t="str">
        <f t="shared" si="184"/>
        <v>Mexico to World</v>
      </c>
      <c r="H5907">
        <v>2017</v>
      </c>
      <c r="I5907" t="s">
        <v>724</v>
      </c>
      <c r="J5907">
        <v>6</v>
      </c>
      <c r="K5907">
        <v>1462347.0630000001</v>
      </c>
      <c r="L5907" s="1">
        <f t="shared" si="185"/>
        <v>1462.3470630000002</v>
      </c>
    </row>
    <row r="5908" spans="1:12" ht="14.45">
      <c r="A5908" t="s">
        <v>723</v>
      </c>
      <c r="B5908" t="s">
        <v>912</v>
      </c>
      <c r="C5908">
        <v>842139</v>
      </c>
      <c r="D5908" t="s">
        <v>913</v>
      </c>
      <c r="E5908" t="s">
        <v>670</v>
      </c>
      <c r="F5908" t="s">
        <v>670</v>
      </c>
      <c r="G5908" t="str">
        <f t="shared" si="184"/>
        <v>Mexico to EU27</v>
      </c>
      <c r="H5908">
        <v>2012</v>
      </c>
      <c r="I5908" t="s">
        <v>724</v>
      </c>
      <c r="J5908">
        <v>6</v>
      </c>
      <c r="K5908">
        <v>48033.233999999997</v>
      </c>
      <c r="L5908" s="1">
        <f t="shared" si="185"/>
        <v>48.033234</v>
      </c>
    </row>
    <row r="5909" spans="1:12" ht="14.45">
      <c r="A5909" t="s">
        <v>723</v>
      </c>
      <c r="B5909" t="s">
        <v>912</v>
      </c>
      <c r="C5909">
        <v>842139</v>
      </c>
      <c r="D5909" t="s">
        <v>913</v>
      </c>
      <c r="E5909" t="s">
        <v>670</v>
      </c>
      <c r="F5909" t="s">
        <v>670</v>
      </c>
      <c r="G5909" t="str">
        <f t="shared" si="184"/>
        <v>Mexico to EU27</v>
      </c>
      <c r="H5909">
        <v>2013</v>
      </c>
      <c r="I5909" t="s">
        <v>724</v>
      </c>
      <c r="J5909">
        <v>6</v>
      </c>
      <c r="K5909">
        <v>43830.84</v>
      </c>
      <c r="L5909" s="1">
        <f t="shared" si="185"/>
        <v>43.830839999999995</v>
      </c>
    </row>
    <row r="5910" spans="1:12" ht="14.45">
      <c r="A5910" t="s">
        <v>723</v>
      </c>
      <c r="B5910" t="s">
        <v>912</v>
      </c>
      <c r="C5910">
        <v>842139</v>
      </c>
      <c r="D5910" t="s">
        <v>913</v>
      </c>
      <c r="E5910" t="s">
        <v>670</v>
      </c>
      <c r="F5910" t="s">
        <v>670</v>
      </c>
      <c r="G5910" t="str">
        <f t="shared" si="184"/>
        <v>Mexico to EU27</v>
      </c>
      <c r="H5910">
        <v>2014</v>
      </c>
      <c r="I5910" t="s">
        <v>724</v>
      </c>
      <c r="J5910">
        <v>6</v>
      </c>
      <c r="K5910">
        <v>43131.544999999998</v>
      </c>
      <c r="L5910" s="1">
        <f t="shared" si="185"/>
        <v>43.131544999999996</v>
      </c>
    </row>
    <row r="5911" spans="1:12" ht="14.45">
      <c r="A5911" t="s">
        <v>723</v>
      </c>
      <c r="B5911" t="s">
        <v>912</v>
      </c>
      <c r="C5911">
        <v>842139</v>
      </c>
      <c r="D5911" t="s">
        <v>913</v>
      </c>
      <c r="E5911" t="s">
        <v>670</v>
      </c>
      <c r="F5911" t="s">
        <v>670</v>
      </c>
      <c r="G5911" t="str">
        <f t="shared" si="184"/>
        <v>Mexico to EU27</v>
      </c>
      <c r="H5911">
        <v>2015</v>
      </c>
      <c r="I5911" t="s">
        <v>724</v>
      </c>
      <c r="J5911">
        <v>6</v>
      </c>
      <c r="K5911">
        <v>39423.478000000003</v>
      </c>
      <c r="L5911" s="1">
        <f t="shared" si="185"/>
        <v>39.423478000000003</v>
      </c>
    </row>
    <row r="5912" spans="1:12" ht="14.45">
      <c r="A5912" t="s">
        <v>723</v>
      </c>
      <c r="B5912" t="s">
        <v>912</v>
      </c>
      <c r="C5912">
        <v>842139</v>
      </c>
      <c r="D5912" t="s">
        <v>913</v>
      </c>
      <c r="E5912" t="s">
        <v>670</v>
      </c>
      <c r="F5912" t="s">
        <v>670</v>
      </c>
      <c r="G5912" t="str">
        <f t="shared" si="184"/>
        <v>Mexico to EU27</v>
      </c>
      <c r="H5912">
        <v>2016</v>
      </c>
      <c r="I5912" t="s">
        <v>724</v>
      </c>
      <c r="J5912">
        <v>6</v>
      </c>
      <c r="K5912">
        <v>41258.798000000003</v>
      </c>
      <c r="L5912" s="1">
        <f t="shared" si="185"/>
        <v>41.258798000000006</v>
      </c>
    </row>
    <row r="5913" spans="1:12" ht="14.45">
      <c r="A5913" t="s">
        <v>723</v>
      </c>
      <c r="B5913" t="s">
        <v>912</v>
      </c>
      <c r="C5913">
        <v>842139</v>
      </c>
      <c r="D5913" t="s">
        <v>913</v>
      </c>
      <c r="E5913" t="s">
        <v>670</v>
      </c>
      <c r="F5913" t="s">
        <v>670</v>
      </c>
      <c r="G5913" t="str">
        <f t="shared" si="184"/>
        <v>Mexico to EU27</v>
      </c>
      <c r="H5913">
        <v>2017</v>
      </c>
      <c r="I5913" t="s">
        <v>724</v>
      </c>
      <c r="J5913">
        <v>6</v>
      </c>
      <c r="K5913">
        <v>47017.610999999997</v>
      </c>
      <c r="L5913" s="1">
        <f t="shared" si="185"/>
        <v>47.017610999999995</v>
      </c>
    </row>
    <row r="5914" spans="1:12" ht="14.45">
      <c r="A5914" t="s">
        <v>723</v>
      </c>
      <c r="B5914" t="s">
        <v>912</v>
      </c>
      <c r="C5914">
        <v>847989</v>
      </c>
      <c r="D5914" t="s">
        <v>913</v>
      </c>
      <c r="E5914" t="s">
        <v>147</v>
      </c>
      <c r="F5914" t="s">
        <v>292</v>
      </c>
      <c r="G5914" t="str">
        <f t="shared" si="184"/>
        <v>Mexico to World</v>
      </c>
      <c r="H5914">
        <v>2012</v>
      </c>
      <c r="I5914" t="s">
        <v>724</v>
      </c>
      <c r="J5914">
        <v>6</v>
      </c>
      <c r="K5914">
        <v>570364.96499999997</v>
      </c>
      <c r="L5914" s="1">
        <f t="shared" si="185"/>
        <v>570.36496499999998</v>
      </c>
    </row>
    <row r="5915" spans="1:12" ht="14.45">
      <c r="A5915" t="s">
        <v>723</v>
      </c>
      <c r="B5915" t="s">
        <v>912</v>
      </c>
      <c r="C5915">
        <v>847989</v>
      </c>
      <c r="D5915" t="s">
        <v>913</v>
      </c>
      <c r="E5915" t="s">
        <v>147</v>
      </c>
      <c r="F5915" t="s">
        <v>292</v>
      </c>
      <c r="G5915" t="str">
        <f t="shared" si="184"/>
        <v>Mexico to World</v>
      </c>
      <c r="H5915">
        <v>2013</v>
      </c>
      <c r="I5915" t="s">
        <v>724</v>
      </c>
      <c r="J5915">
        <v>6</v>
      </c>
      <c r="K5915">
        <v>594661.01599999995</v>
      </c>
      <c r="L5915" s="1">
        <f t="shared" si="185"/>
        <v>594.6610159999999</v>
      </c>
    </row>
    <row r="5916" spans="1:12" ht="14.45">
      <c r="A5916" t="s">
        <v>723</v>
      </c>
      <c r="B5916" t="s">
        <v>912</v>
      </c>
      <c r="C5916">
        <v>847989</v>
      </c>
      <c r="D5916" t="s">
        <v>913</v>
      </c>
      <c r="E5916" t="s">
        <v>147</v>
      </c>
      <c r="F5916" t="s">
        <v>292</v>
      </c>
      <c r="G5916" t="str">
        <f t="shared" si="184"/>
        <v>Mexico to World</v>
      </c>
      <c r="H5916">
        <v>2014</v>
      </c>
      <c r="I5916" t="s">
        <v>724</v>
      </c>
      <c r="J5916">
        <v>6</v>
      </c>
      <c r="K5916">
        <v>628088.16299999994</v>
      </c>
      <c r="L5916" s="1">
        <f t="shared" si="185"/>
        <v>628.08816299999989</v>
      </c>
    </row>
    <row r="5917" spans="1:12" ht="14.45">
      <c r="A5917" t="s">
        <v>723</v>
      </c>
      <c r="B5917" t="s">
        <v>912</v>
      </c>
      <c r="C5917">
        <v>847989</v>
      </c>
      <c r="D5917" t="s">
        <v>913</v>
      </c>
      <c r="E5917" t="s">
        <v>147</v>
      </c>
      <c r="F5917" t="s">
        <v>292</v>
      </c>
      <c r="G5917" t="str">
        <f t="shared" si="184"/>
        <v>Mexico to World</v>
      </c>
      <c r="H5917">
        <v>2015</v>
      </c>
      <c r="I5917" t="s">
        <v>724</v>
      </c>
      <c r="J5917">
        <v>6</v>
      </c>
      <c r="K5917">
        <v>659520.13199999998</v>
      </c>
      <c r="L5917" s="1">
        <f t="shared" si="185"/>
        <v>659.52013199999999</v>
      </c>
    </row>
    <row r="5918" spans="1:12" ht="14.45">
      <c r="A5918" t="s">
        <v>723</v>
      </c>
      <c r="B5918" t="s">
        <v>912</v>
      </c>
      <c r="C5918">
        <v>847989</v>
      </c>
      <c r="D5918" t="s">
        <v>913</v>
      </c>
      <c r="E5918" t="s">
        <v>147</v>
      </c>
      <c r="F5918" t="s">
        <v>292</v>
      </c>
      <c r="G5918" t="str">
        <f t="shared" si="184"/>
        <v>Mexico to World</v>
      </c>
      <c r="H5918">
        <v>2016</v>
      </c>
      <c r="I5918" t="s">
        <v>724</v>
      </c>
      <c r="J5918">
        <v>6</v>
      </c>
      <c r="K5918">
        <v>701610.46</v>
      </c>
      <c r="L5918" s="1">
        <f t="shared" si="185"/>
        <v>701.61045999999999</v>
      </c>
    </row>
    <row r="5919" spans="1:12" ht="14.45">
      <c r="A5919" t="s">
        <v>723</v>
      </c>
      <c r="B5919" t="s">
        <v>912</v>
      </c>
      <c r="C5919">
        <v>847989</v>
      </c>
      <c r="D5919" t="s">
        <v>913</v>
      </c>
      <c r="E5919" t="s">
        <v>147</v>
      </c>
      <c r="F5919" t="s">
        <v>292</v>
      </c>
      <c r="G5919" t="str">
        <f t="shared" si="184"/>
        <v>Mexico to World</v>
      </c>
      <c r="H5919">
        <v>2017</v>
      </c>
      <c r="I5919" t="s">
        <v>724</v>
      </c>
      <c r="J5919">
        <v>6</v>
      </c>
      <c r="K5919">
        <v>717944.2</v>
      </c>
      <c r="L5919" s="1">
        <f t="shared" si="185"/>
        <v>717.94419999999991</v>
      </c>
    </row>
    <row r="5920" spans="1:12" ht="14.45">
      <c r="A5920" t="s">
        <v>723</v>
      </c>
      <c r="B5920" t="s">
        <v>912</v>
      </c>
      <c r="C5920">
        <v>847989</v>
      </c>
      <c r="D5920" t="s">
        <v>913</v>
      </c>
      <c r="E5920" t="s">
        <v>670</v>
      </c>
      <c r="F5920" t="s">
        <v>670</v>
      </c>
      <c r="G5920" t="str">
        <f t="shared" si="184"/>
        <v>Mexico to EU27</v>
      </c>
      <c r="H5920">
        <v>2012</v>
      </c>
      <c r="I5920" t="s">
        <v>724</v>
      </c>
      <c r="J5920">
        <v>6</v>
      </c>
      <c r="K5920">
        <v>7470.0240000000003</v>
      </c>
      <c r="L5920" s="1">
        <f t="shared" si="185"/>
        <v>7.4700240000000004</v>
      </c>
    </row>
    <row r="5921" spans="1:12" ht="14.45">
      <c r="A5921" t="s">
        <v>723</v>
      </c>
      <c r="B5921" t="s">
        <v>912</v>
      </c>
      <c r="C5921">
        <v>847989</v>
      </c>
      <c r="D5921" t="s">
        <v>913</v>
      </c>
      <c r="E5921" t="s">
        <v>670</v>
      </c>
      <c r="F5921" t="s">
        <v>670</v>
      </c>
      <c r="G5921" t="str">
        <f t="shared" si="184"/>
        <v>Mexico to EU27</v>
      </c>
      <c r="H5921">
        <v>2013</v>
      </c>
      <c r="I5921" t="s">
        <v>724</v>
      </c>
      <c r="J5921">
        <v>6</v>
      </c>
      <c r="K5921">
        <v>6842.4870000000001</v>
      </c>
      <c r="L5921" s="1">
        <f t="shared" si="185"/>
        <v>6.8424870000000002</v>
      </c>
    </row>
    <row r="5922" spans="1:12" ht="14.45">
      <c r="A5922" t="s">
        <v>723</v>
      </c>
      <c r="B5922" t="s">
        <v>912</v>
      </c>
      <c r="C5922">
        <v>847989</v>
      </c>
      <c r="D5922" t="s">
        <v>913</v>
      </c>
      <c r="E5922" t="s">
        <v>670</v>
      </c>
      <c r="F5922" t="s">
        <v>670</v>
      </c>
      <c r="G5922" t="str">
        <f t="shared" si="184"/>
        <v>Mexico to EU27</v>
      </c>
      <c r="H5922">
        <v>2014</v>
      </c>
      <c r="I5922" t="s">
        <v>724</v>
      </c>
      <c r="J5922">
        <v>6</v>
      </c>
      <c r="K5922">
        <v>13399.66</v>
      </c>
      <c r="L5922" s="1">
        <f t="shared" si="185"/>
        <v>13.399659999999999</v>
      </c>
    </row>
    <row r="5923" spans="1:12" ht="14.45">
      <c r="A5923" t="s">
        <v>723</v>
      </c>
      <c r="B5923" t="s">
        <v>912</v>
      </c>
      <c r="C5923">
        <v>847989</v>
      </c>
      <c r="D5923" t="s">
        <v>913</v>
      </c>
      <c r="E5923" t="s">
        <v>670</v>
      </c>
      <c r="F5923" t="s">
        <v>670</v>
      </c>
      <c r="G5923" t="str">
        <f t="shared" si="184"/>
        <v>Mexico to EU27</v>
      </c>
      <c r="H5923">
        <v>2015</v>
      </c>
      <c r="I5923" t="s">
        <v>724</v>
      </c>
      <c r="J5923">
        <v>6</v>
      </c>
      <c r="K5923">
        <v>9424.9210000000003</v>
      </c>
      <c r="L5923" s="1">
        <f t="shared" si="185"/>
        <v>9.4249209999999994</v>
      </c>
    </row>
    <row r="5924" spans="1:12" ht="14.45">
      <c r="A5924" t="s">
        <v>723</v>
      </c>
      <c r="B5924" t="s">
        <v>912</v>
      </c>
      <c r="C5924">
        <v>847989</v>
      </c>
      <c r="D5924" t="s">
        <v>913</v>
      </c>
      <c r="E5924" t="s">
        <v>670</v>
      </c>
      <c r="F5924" t="s">
        <v>670</v>
      </c>
      <c r="G5924" t="str">
        <f t="shared" si="184"/>
        <v>Mexico to EU27</v>
      </c>
      <c r="H5924">
        <v>2016</v>
      </c>
      <c r="I5924" t="s">
        <v>724</v>
      </c>
      <c r="J5924">
        <v>6</v>
      </c>
      <c r="K5924">
        <v>5225.1390000000001</v>
      </c>
      <c r="L5924" s="1">
        <f t="shared" si="185"/>
        <v>5.2251390000000004</v>
      </c>
    </row>
    <row r="5925" spans="1:12" ht="14.45">
      <c r="A5925" t="s">
        <v>723</v>
      </c>
      <c r="B5925" t="s">
        <v>912</v>
      </c>
      <c r="C5925">
        <v>847989</v>
      </c>
      <c r="D5925" t="s">
        <v>913</v>
      </c>
      <c r="E5925" t="s">
        <v>670</v>
      </c>
      <c r="F5925" t="s">
        <v>670</v>
      </c>
      <c r="G5925" t="str">
        <f t="shared" si="184"/>
        <v>Mexico to EU27</v>
      </c>
      <c r="H5925">
        <v>2017</v>
      </c>
      <c r="I5925" t="s">
        <v>724</v>
      </c>
      <c r="J5925">
        <v>6</v>
      </c>
      <c r="K5925">
        <v>12616.763999999999</v>
      </c>
      <c r="L5925" s="1">
        <f t="shared" si="185"/>
        <v>12.616764</v>
      </c>
    </row>
    <row r="5926" spans="1:12" ht="14.45">
      <c r="A5926" t="s">
        <v>723</v>
      </c>
      <c r="B5926" t="s">
        <v>914</v>
      </c>
      <c r="C5926">
        <v>730900</v>
      </c>
      <c r="D5926" t="s">
        <v>915</v>
      </c>
      <c r="E5926" t="s">
        <v>147</v>
      </c>
      <c r="F5926" t="s">
        <v>292</v>
      </c>
      <c r="G5926" t="str">
        <f t="shared" si="184"/>
        <v>Macedonia, FYR to World</v>
      </c>
      <c r="H5926">
        <v>2012</v>
      </c>
      <c r="I5926" t="s">
        <v>724</v>
      </c>
      <c r="J5926">
        <v>6</v>
      </c>
      <c r="K5926">
        <v>309.483</v>
      </c>
      <c r="L5926" s="1">
        <f t="shared" si="185"/>
        <v>0.30948300000000001</v>
      </c>
    </row>
    <row r="5927" spans="1:12" ht="14.45">
      <c r="A5927" t="s">
        <v>723</v>
      </c>
      <c r="B5927" t="s">
        <v>914</v>
      </c>
      <c r="C5927">
        <v>730900</v>
      </c>
      <c r="D5927" t="s">
        <v>915</v>
      </c>
      <c r="E5927" t="s">
        <v>147</v>
      </c>
      <c r="F5927" t="s">
        <v>292</v>
      </c>
      <c r="G5927" t="str">
        <f t="shared" si="184"/>
        <v>Macedonia, FYR to World</v>
      </c>
      <c r="H5927">
        <v>2013</v>
      </c>
      <c r="I5927" t="s">
        <v>724</v>
      </c>
      <c r="J5927">
        <v>6</v>
      </c>
      <c r="K5927">
        <v>123.99299999999999</v>
      </c>
      <c r="L5927" s="1">
        <f t="shared" si="185"/>
        <v>0.12399299999999999</v>
      </c>
    </row>
    <row r="5928" spans="1:12" ht="14.45">
      <c r="A5928" t="s">
        <v>723</v>
      </c>
      <c r="B5928" t="s">
        <v>914</v>
      </c>
      <c r="C5928">
        <v>730900</v>
      </c>
      <c r="D5928" t="s">
        <v>915</v>
      </c>
      <c r="E5928" t="s">
        <v>147</v>
      </c>
      <c r="F5928" t="s">
        <v>292</v>
      </c>
      <c r="G5928" t="str">
        <f t="shared" si="184"/>
        <v>Macedonia, FYR to World</v>
      </c>
      <c r="H5928">
        <v>2014</v>
      </c>
      <c r="I5928" t="s">
        <v>724</v>
      </c>
      <c r="J5928">
        <v>6</v>
      </c>
      <c r="K5928">
        <v>988.62199999999996</v>
      </c>
      <c r="L5928" s="1">
        <f t="shared" si="185"/>
        <v>0.988622</v>
      </c>
    </row>
    <row r="5929" spans="1:12" ht="14.45">
      <c r="A5929" t="s">
        <v>723</v>
      </c>
      <c r="B5929" t="s">
        <v>914</v>
      </c>
      <c r="C5929">
        <v>730900</v>
      </c>
      <c r="D5929" t="s">
        <v>915</v>
      </c>
      <c r="E5929" t="s">
        <v>147</v>
      </c>
      <c r="F5929" t="s">
        <v>292</v>
      </c>
      <c r="G5929" t="str">
        <f t="shared" si="184"/>
        <v>Macedonia, FYR to World</v>
      </c>
      <c r="H5929">
        <v>2015</v>
      </c>
      <c r="I5929" t="s">
        <v>724</v>
      </c>
      <c r="J5929">
        <v>6</v>
      </c>
      <c r="K5929">
        <v>811.40499999999997</v>
      </c>
      <c r="L5929" s="1">
        <f t="shared" si="185"/>
        <v>0.81140499999999993</v>
      </c>
    </row>
    <row r="5930" spans="1:12" ht="14.45">
      <c r="A5930" t="s">
        <v>723</v>
      </c>
      <c r="B5930" t="s">
        <v>914</v>
      </c>
      <c r="C5930">
        <v>730900</v>
      </c>
      <c r="D5930" t="s">
        <v>915</v>
      </c>
      <c r="E5930" t="s">
        <v>147</v>
      </c>
      <c r="F5930" t="s">
        <v>292</v>
      </c>
      <c r="G5930" t="str">
        <f t="shared" si="184"/>
        <v>Macedonia, FYR to World</v>
      </c>
      <c r="H5930">
        <v>2016</v>
      </c>
      <c r="I5930" t="s">
        <v>724</v>
      </c>
      <c r="J5930">
        <v>6</v>
      </c>
      <c r="K5930">
        <v>526.52599999999995</v>
      </c>
      <c r="L5930" s="1">
        <f t="shared" si="185"/>
        <v>0.52652599999999994</v>
      </c>
    </row>
    <row r="5931" spans="1:12" ht="14.45">
      <c r="A5931" t="s">
        <v>723</v>
      </c>
      <c r="B5931" t="s">
        <v>914</v>
      </c>
      <c r="C5931">
        <v>730900</v>
      </c>
      <c r="D5931" t="s">
        <v>915</v>
      </c>
      <c r="E5931" t="s">
        <v>147</v>
      </c>
      <c r="F5931" t="s">
        <v>292</v>
      </c>
      <c r="G5931" t="str">
        <f t="shared" si="184"/>
        <v>Macedonia, FYR to World</v>
      </c>
      <c r="H5931">
        <v>2017</v>
      </c>
      <c r="I5931" t="s">
        <v>724</v>
      </c>
      <c r="J5931">
        <v>6</v>
      </c>
      <c r="K5931">
        <v>243.76900000000001</v>
      </c>
      <c r="L5931" s="1">
        <f t="shared" si="185"/>
        <v>0.24376900000000001</v>
      </c>
    </row>
    <row r="5932" spans="1:12" ht="14.45">
      <c r="A5932" t="s">
        <v>723</v>
      </c>
      <c r="B5932" t="s">
        <v>914</v>
      </c>
      <c r="C5932">
        <v>730900</v>
      </c>
      <c r="D5932" t="s">
        <v>915</v>
      </c>
      <c r="E5932" t="s">
        <v>670</v>
      </c>
      <c r="F5932" t="s">
        <v>670</v>
      </c>
      <c r="G5932" t="str">
        <f t="shared" si="184"/>
        <v>Macedonia, FYR to EU27</v>
      </c>
      <c r="H5932">
        <v>2012</v>
      </c>
      <c r="I5932" t="s">
        <v>724</v>
      </c>
      <c r="J5932">
        <v>6</v>
      </c>
      <c r="K5932">
        <v>72.893000000000001</v>
      </c>
      <c r="L5932" s="1">
        <f t="shared" si="185"/>
        <v>7.2892999999999999E-2</v>
      </c>
    </row>
    <row r="5933" spans="1:12" ht="14.45">
      <c r="A5933" t="s">
        <v>723</v>
      </c>
      <c r="B5933" t="s">
        <v>914</v>
      </c>
      <c r="C5933">
        <v>730900</v>
      </c>
      <c r="D5933" t="s">
        <v>915</v>
      </c>
      <c r="E5933" t="s">
        <v>670</v>
      </c>
      <c r="F5933" t="s">
        <v>670</v>
      </c>
      <c r="G5933" t="str">
        <f t="shared" si="184"/>
        <v>Macedonia, FYR to EU27</v>
      </c>
      <c r="H5933">
        <v>2013</v>
      </c>
      <c r="I5933" t="s">
        <v>724</v>
      </c>
      <c r="J5933">
        <v>6</v>
      </c>
      <c r="K5933">
        <v>42.965000000000003</v>
      </c>
      <c r="L5933" s="1">
        <f t="shared" si="185"/>
        <v>4.2965000000000003E-2</v>
      </c>
    </row>
    <row r="5934" spans="1:12" ht="14.45">
      <c r="A5934" t="s">
        <v>723</v>
      </c>
      <c r="B5934" t="s">
        <v>914</v>
      </c>
      <c r="C5934">
        <v>730900</v>
      </c>
      <c r="D5934" t="s">
        <v>915</v>
      </c>
      <c r="E5934" t="s">
        <v>670</v>
      </c>
      <c r="F5934" t="s">
        <v>670</v>
      </c>
      <c r="G5934" t="str">
        <f t="shared" si="184"/>
        <v>Macedonia, FYR to EU27</v>
      </c>
      <c r="H5934">
        <v>2014</v>
      </c>
      <c r="I5934" t="s">
        <v>724</v>
      </c>
      <c r="J5934">
        <v>6</v>
      </c>
      <c r="K5934">
        <v>508.94200000000001</v>
      </c>
      <c r="L5934" s="1">
        <f t="shared" si="185"/>
        <v>0.50894200000000001</v>
      </c>
    </row>
    <row r="5935" spans="1:12" ht="14.45">
      <c r="A5935" t="s">
        <v>723</v>
      </c>
      <c r="B5935" t="s">
        <v>914</v>
      </c>
      <c r="C5935">
        <v>730900</v>
      </c>
      <c r="D5935" t="s">
        <v>915</v>
      </c>
      <c r="E5935" t="s">
        <v>670</v>
      </c>
      <c r="F5935" t="s">
        <v>670</v>
      </c>
      <c r="G5935" t="str">
        <f t="shared" si="184"/>
        <v>Macedonia, FYR to EU27</v>
      </c>
      <c r="H5935">
        <v>2015</v>
      </c>
      <c r="I5935" t="s">
        <v>724</v>
      </c>
      <c r="J5935">
        <v>6</v>
      </c>
      <c r="K5935">
        <v>79.543999999999997</v>
      </c>
      <c r="L5935" s="1">
        <f t="shared" si="185"/>
        <v>7.9544000000000004E-2</v>
      </c>
    </row>
    <row r="5936" spans="1:12" ht="14.45">
      <c r="A5936" t="s">
        <v>723</v>
      </c>
      <c r="B5936" t="s">
        <v>914</v>
      </c>
      <c r="C5936">
        <v>730900</v>
      </c>
      <c r="D5936" t="s">
        <v>915</v>
      </c>
      <c r="E5936" t="s">
        <v>670</v>
      </c>
      <c r="F5936" t="s">
        <v>670</v>
      </c>
      <c r="G5936" t="str">
        <f t="shared" si="184"/>
        <v>Macedonia, FYR to EU27</v>
      </c>
      <c r="H5936">
        <v>2016</v>
      </c>
      <c r="I5936" t="s">
        <v>724</v>
      </c>
      <c r="J5936">
        <v>6</v>
      </c>
      <c r="K5936">
        <v>113.91800000000001</v>
      </c>
      <c r="L5936" s="1">
        <f t="shared" si="185"/>
        <v>0.11391800000000001</v>
      </c>
    </row>
    <row r="5937" spans="1:12" ht="14.45">
      <c r="A5937" t="s">
        <v>723</v>
      </c>
      <c r="B5937" t="s">
        <v>914</v>
      </c>
      <c r="C5937">
        <v>730900</v>
      </c>
      <c r="D5937" t="s">
        <v>915</v>
      </c>
      <c r="E5937" t="s">
        <v>670</v>
      </c>
      <c r="F5937" t="s">
        <v>670</v>
      </c>
      <c r="G5937" t="str">
        <f t="shared" si="184"/>
        <v>Macedonia, FYR to EU27</v>
      </c>
      <c r="H5937">
        <v>2017</v>
      </c>
      <c r="I5937" t="s">
        <v>724</v>
      </c>
      <c r="J5937">
        <v>6</v>
      </c>
      <c r="K5937">
        <v>193.68600000000001</v>
      </c>
      <c r="L5937" s="1">
        <f t="shared" si="185"/>
        <v>0.193686</v>
      </c>
    </row>
    <row r="5938" spans="1:12" ht="14.45">
      <c r="A5938" t="s">
        <v>723</v>
      </c>
      <c r="B5938" t="s">
        <v>914</v>
      </c>
      <c r="C5938">
        <v>741999</v>
      </c>
      <c r="D5938" t="s">
        <v>915</v>
      </c>
      <c r="E5938" t="s">
        <v>147</v>
      </c>
      <c r="F5938" t="s">
        <v>292</v>
      </c>
      <c r="G5938" t="str">
        <f t="shared" si="184"/>
        <v>Macedonia, FYR to World</v>
      </c>
      <c r="H5938">
        <v>2012</v>
      </c>
      <c r="I5938" t="s">
        <v>724</v>
      </c>
      <c r="J5938">
        <v>6</v>
      </c>
      <c r="K5938">
        <v>24.263999999999999</v>
      </c>
      <c r="L5938" s="1">
        <f t="shared" si="185"/>
        <v>2.4264000000000001E-2</v>
      </c>
    </row>
    <row r="5939" spans="1:12" ht="14.45">
      <c r="A5939" t="s">
        <v>723</v>
      </c>
      <c r="B5939" t="s">
        <v>914</v>
      </c>
      <c r="C5939">
        <v>741999</v>
      </c>
      <c r="D5939" t="s">
        <v>915</v>
      </c>
      <c r="E5939" t="s">
        <v>147</v>
      </c>
      <c r="F5939" t="s">
        <v>292</v>
      </c>
      <c r="G5939" t="str">
        <f t="shared" si="184"/>
        <v>Macedonia, FYR to World</v>
      </c>
      <c r="H5939">
        <v>2013</v>
      </c>
      <c r="I5939" t="s">
        <v>724</v>
      </c>
      <c r="J5939">
        <v>6</v>
      </c>
      <c r="K5939">
        <v>14.218999999999999</v>
      </c>
      <c r="L5939" s="1">
        <f t="shared" si="185"/>
        <v>1.4218999999999999E-2</v>
      </c>
    </row>
    <row r="5940" spans="1:12" ht="14.45">
      <c r="A5940" t="s">
        <v>723</v>
      </c>
      <c r="B5940" t="s">
        <v>914</v>
      </c>
      <c r="C5940">
        <v>741999</v>
      </c>
      <c r="D5940" t="s">
        <v>915</v>
      </c>
      <c r="E5940" t="s">
        <v>147</v>
      </c>
      <c r="F5940" t="s">
        <v>292</v>
      </c>
      <c r="G5940" t="str">
        <f t="shared" si="184"/>
        <v>Macedonia, FYR to World</v>
      </c>
      <c r="H5940">
        <v>2014</v>
      </c>
      <c r="I5940" t="s">
        <v>724</v>
      </c>
      <c r="J5940">
        <v>6</v>
      </c>
      <c r="K5940">
        <v>1.8520000000000001</v>
      </c>
      <c r="L5940" s="1">
        <f t="shared" si="185"/>
        <v>1.8520000000000001E-3</v>
      </c>
    </row>
    <row r="5941" spans="1:12" ht="14.45">
      <c r="A5941" t="s">
        <v>723</v>
      </c>
      <c r="B5941" t="s">
        <v>914</v>
      </c>
      <c r="C5941">
        <v>741999</v>
      </c>
      <c r="D5941" t="s">
        <v>915</v>
      </c>
      <c r="E5941" t="s">
        <v>147</v>
      </c>
      <c r="F5941" t="s">
        <v>292</v>
      </c>
      <c r="G5941" t="str">
        <f t="shared" si="184"/>
        <v>Macedonia, FYR to World</v>
      </c>
      <c r="H5941">
        <v>2015</v>
      </c>
      <c r="I5941" t="s">
        <v>724</v>
      </c>
      <c r="J5941">
        <v>6</v>
      </c>
      <c r="K5941">
        <v>9.8680000000000003</v>
      </c>
      <c r="L5941" s="1">
        <f t="shared" si="185"/>
        <v>9.868E-3</v>
      </c>
    </row>
    <row r="5942" spans="1:12" ht="14.45">
      <c r="A5942" t="s">
        <v>723</v>
      </c>
      <c r="B5942" t="s">
        <v>914</v>
      </c>
      <c r="C5942">
        <v>741999</v>
      </c>
      <c r="D5942" t="s">
        <v>915</v>
      </c>
      <c r="E5942" t="s">
        <v>147</v>
      </c>
      <c r="F5942" t="s">
        <v>292</v>
      </c>
      <c r="G5942" t="str">
        <f t="shared" si="184"/>
        <v>Macedonia, FYR to World</v>
      </c>
      <c r="H5942">
        <v>2016</v>
      </c>
      <c r="I5942" t="s">
        <v>724</v>
      </c>
      <c r="J5942">
        <v>6</v>
      </c>
      <c r="K5942">
        <v>2.617</v>
      </c>
      <c r="L5942" s="1">
        <f t="shared" si="185"/>
        <v>2.617E-3</v>
      </c>
    </row>
    <row r="5943" spans="1:12" ht="14.45">
      <c r="A5943" t="s">
        <v>723</v>
      </c>
      <c r="B5943" t="s">
        <v>914</v>
      </c>
      <c r="C5943">
        <v>741999</v>
      </c>
      <c r="D5943" t="s">
        <v>915</v>
      </c>
      <c r="E5943" t="s">
        <v>147</v>
      </c>
      <c r="F5943" t="s">
        <v>292</v>
      </c>
      <c r="G5943" t="str">
        <f t="shared" si="184"/>
        <v>Macedonia, FYR to World</v>
      </c>
      <c r="H5943">
        <v>2017</v>
      </c>
      <c r="I5943" t="s">
        <v>724</v>
      </c>
      <c r="J5943">
        <v>6</v>
      </c>
      <c r="K5943">
        <v>7.9779999999999998</v>
      </c>
      <c r="L5943" s="1">
        <f t="shared" si="185"/>
        <v>7.977999999999999E-3</v>
      </c>
    </row>
    <row r="5944" spans="1:12" ht="14.45">
      <c r="A5944" t="s">
        <v>723</v>
      </c>
      <c r="B5944" t="s">
        <v>914</v>
      </c>
      <c r="C5944">
        <v>741999</v>
      </c>
      <c r="D5944" t="s">
        <v>915</v>
      </c>
      <c r="E5944" t="s">
        <v>670</v>
      </c>
      <c r="F5944" t="s">
        <v>670</v>
      </c>
      <c r="G5944" t="str">
        <f t="shared" si="184"/>
        <v>Macedonia, FYR to EU27</v>
      </c>
      <c r="H5944">
        <v>2012</v>
      </c>
      <c r="I5944" t="s">
        <v>724</v>
      </c>
      <c r="J5944">
        <v>6</v>
      </c>
      <c r="K5944">
        <v>0.66600000000000004</v>
      </c>
      <c r="L5944" s="1">
        <f t="shared" si="185"/>
        <v>6.6600000000000003E-4</v>
      </c>
    </row>
    <row r="5945" spans="1:12" ht="14.45">
      <c r="A5945" t="s">
        <v>723</v>
      </c>
      <c r="B5945" t="s">
        <v>914</v>
      </c>
      <c r="C5945">
        <v>741999</v>
      </c>
      <c r="D5945" t="s">
        <v>915</v>
      </c>
      <c r="E5945" t="s">
        <v>670</v>
      </c>
      <c r="F5945" t="s">
        <v>670</v>
      </c>
      <c r="G5945" t="str">
        <f t="shared" si="184"/>
        <v>Macedonia, FYR to EU27</v>
      </c>
      <c r="H5945">
        <v>2013</v>
      </c>
      <c r="I5945" t="s">
        <v>724</v>
      </c>
      <c r="J5945">
        <v>6</v>
      </c>
      <c r="K5945">
        <v>5.85</v>
      </c>
      <c r="L5945" s="1">
        <f t="shared" si="185"/>
        <v>5.8499999999999993E-3</v>
      </c>
    </row>
    <row r="5946" spans="1:12" ht="14.45">
      <c r="A5946" t="s">
        <v>723</v>
      </c>
      <c r="B5946" t="s">
        <v>914</v>
      </c>
      <c r="C5946">
        <v>741999</v>
      </c>
      <c r="D5946" t="s">
        <v>915</v>
      </c>
      <c r="E5946" t="s">
        <v>670</v>
      </c>
      <c r="F5946" t="s">
        <v>670</v>
      </c>
      <c r="G5946" t="str">
        <f t="shared" si="184"/>
        <v>Macedonia, FYR to EU27</v>
      </c>
      <c r="H5946">
        <v>2014</v>
      </c>
      <c r="I5946" t="s">
        <v>724</v>
      </c>
      <c r="J5946">
        <v>6</v>
      </c>
      <c r="K5946">
        <v>1.02</v>
      </c>
      <c r="L5946" s="1">
        <f t="shared" si="185"/>
        <v>1.0200000000000001E-3</v>
      </c>
    </row>
    <row r="5947" spans="1:12" ht="14.45">
      <c r="A5947" t="s">
        <v>723</v>
      </c>
      <c r="B5947" t="s">
        <v>914</v>
      </c>
      <c r="C5947">
        <v>741999</v>
      </c>
      <c r="D5947" t="s">
        <v>915</v>
      </c>
      <c r="E5947" t="s">
        <v>670</v>
      </c>
      <c r="F5947" t="s">
        <v>670</v>
      </c>
      <c r="G5947" t="str">
        <f t="shared" si="184"/>
        <v>Macedonia, FYR to EU27</v>
      </c>
      <c r="H5947">
        <v>2015</v>
      </c>
      <c r="I5947" t="s">
        <v>724</v>
      </c>
      <c r="J5947">
        <v>6</v>
      </c>
      <c r="K5947">
        <v>5.0469999999999997</v>
      </c>
      <c r="L5947" s="1">
        <f t="shared" si="185"/>
        <v>5.0469999999999994E-3</v>
      </c>
    </row>
    <row r="5948" spans="1:12" ht="14.45">
      <c r="A5948" t="s">
        <v>723</v>
      </c>
      <c r="B5948" t="s">
        <v>914</v>
      </c>
      <c r="C5948">
        <v>741999</v>
      </c>
      <c r="D5948" t="s">
        <v>915</v>
      </c>
      <c r="E5948" t="s">
        <v>670</v>
      </c>
      <c r="F5948" t="s">
        <v>670</v>
      </c>
      <c r="G5948" t="str">
        <f t="shared" si="184"/>
        <v>Macedonia, FYR to EU27</v>
      </c>
      <c r="H5948">
        <v>2016</v>
      </c>
      <c r="I5948" t="s">
        <v>724</v>
      </c>
      <c r="J5948">
        <v>6</v>
      </c>
      <c r="K5948">
        <v>2.1779999999999999</v>
      </c>
      <c r="L5948" s="1">
        <f t="shared" si="185"/>
        <v>2.1779999999999998E-3</v>
      </c>
    </row>
    <row r="5949" spans="1:12" ht="14.45">
      <c r="A5949" t="s">
        <v>723</v>
      </c>
      <c r="B5949" t="s">
        <v>914</v>
      </c>
      <c r="C5949">
        <v>741999</v>
      </c>
      <c r="D5949" t="s">
        <v>915</v>
      </c>
      <c r="E5949" t="s">
        <v>670</v>
      </c>
      <c r="F5949" t="s">
        <v>670</v>
      </c>
      <c r="G5949" t="str">
        <f t="shared" si="184"/>
        <v>Macedonia, FYR to EU27</v>
      </c>
      <c r="H5949">
        <v>2017</v>
      </c>
      <c r="I5949" t="s">
        <v>724</v>
      </c>
      <c r="J5949">
        <v>6</v>
      </c>
      <c r="K5949">
        <v>5.3929999999999998</v>
      </c>
      <c r="L5949" s="1">
        <f t="shared" si="185"/>
        <v>5.3930000000000002E-3</v>
      </c>
    </row>
    <row r="5950" spans="1:12" ht="14.45">
      <c r="A5950" t="s">
        <v>723</v>
      </c>
      <c r="B5950" t="s">
        <v>914</v>
      </c>
      <c r="C5950">
        <v>761100</v>
      </c>
      <c r="D5950" t="s">
        <v>915</v>
      </c>
      <c r="E5950" t="s">
        <v>147</v>
      </c>
      <c r="F5950" t="s">
        <v>292</v>
      </c>
      <c r="G5950" t="str">
        <f t="shared" si="184"/>
        <v>Macedonia, FYR to World</v>
      </c>
      <c r="H5950">
        <v>2013</v>
      </c>
      <c r="I5950" t="s">
        <v>724</v>
      </c>
      <c r="J5950">
        <v>6</v>
      </c>
      <c r="K5950">
        <v>7.9240000000000004</v>
      </c>
      <c r="L5950" s="1">
        <f t="shared" si="185"/>
        <v>7.9240000000000005E-3</v>
      </c>
    </row>
    <row r="5951" spans="1:12" ht="14.45">
      <c r="A5951" t="s">
        <v>723</v>
      </c>
      <c r="B5951" t="s">
        <v>914</v>
      </c>
      <c r="C5951">
        <v>761100</v>
      </c>
      <c r="D5951" t="s">
        <v>915</v>
      </c>
      <c r="E5951" t="s">
        <v>147</v>
      </c>
      <c r="F5951" t="s">
        <v>292</v>
      </c>
      <c r="G5951" t="str">
        <f t="shared" si="184"/>
        <v>Macedonia, FYR to World</v>
      </c>
      <c r="H5951">
        <v>2015</v>
      </c>
      <c r="I5951" t="s">
        <v>724</v>
      </c>
      <c r="J5951">
        <v>6</v>
      </c>
      <c r="K5951">
        <v>18.295999999999999</v>
      </c>
      <c r="L5951" s="1">
        <f t="shared" si="185"/>
        <v>1.8296E-2</v>
      </c>
    </row>
    <row r="5952" spans="1:12" ht="14.45">
      <c r="A5952" t="s">
        <v>723</v>
      </c>
      <c r="B5952" t="s">
        <v>914</v>
      </c>
      <c r="C5952">
        <v>761100</v>
      </c>
      <c r="D5952" t="s">
        <v>915</v>
      </c>
      <c r="E5952" t="s">
        <v>147</v>
      </c>
      <c r="F5952" t="s">
        <v>292</v>
      </c>
      <c r="G5952" t="str">
        <f t="shared" si="184"/>
        <v>Macedonia, FYR to World</v>
      </c>
      <c r="H5952">
        <v>2016</v>
      </c>
      <c r="I5952" t="s">
        <v>724</v>
      </c>
      <c r="J5952">
        <v>6</v>
      </c>
      <c r="K5952">
        <v>9.3520000000000003</v>
      </c>
      <c r="L5952" s="1">
        <f t="shared" si="185"/>
        <v>9.3520000000000009E-3</v>
      </c>
    </row>
    <row r="5953" spans="1:12" ht="14.45">
      <c r="A5953" t="s">
        <v>723</v>
      </c>
      <c r="B5953" t="s">
        <v>914</v>
      </c>
      <c r="C5953">
        <v>761100</v>
      </c>
      <c r="D5953" t="s">
        <v>915</v>
      </c>
      <c r="E5953" t="s">
        <v>147</v>
      </c>
      <c r="F5953" t="s">
        <v>292</v>
      </c>
      <c r="G5953" t="str">
        <f t="shared" si="184"/>
        <v>Macedonia, FYR to World</v>
      </c>
      <c r="H5953">
        <v>2017</v>
      </c>
      <c r="I5953" t="s">
        <v>724</v>
      </c>
      <c r="J5953">
        <v>6</v>
      </c>
      <c r="K5953">
        <v>3.1030000000000002</v>
      </c>
      <c r="L5953" s="1">
        <f t="shared" si="185"/>
        <v>3.1030000000000003E-3</v>
      </c>
    </row>
    <row r="5954" spans="1:12" ht="14.45">
      <c r="A5954" t="s">
        <v>723</v>
      </c>
      <c r="B5954" t="s">
        <v>914</v>
      </c>
      <c r="C5954">
        <v>761100</v>
      </c>
      <c r="D5954" t="s">
        <v>915</v>
      </c>
      <c r="E5954" t="s">
        <v>670</v>
      </c>
      <c r="F5954" t="s">
        <v>670</v>
      </c>
      <c r="G5954" t="str">
        <f t="shared" si="184"/>
        <v>Macedonia, FYR to EU27</v>
      </c>
      <c r="H5954">
        <v>2013</v>
      </c>
      <c r="I5954" t="s">
        <v>724</v>
      </c>
      <c r="J5954">
        <v>6</v>
      </c>
      <c r="K5954">
        <v>7.9240000000000004</v>
      </c>
      <c r="L5954" s="1">
        <f t="shared" si="185"/>
        <v>7.9240000000000005E-3</v>
      </c>
    </row>
    <row r="5955" spans="1:12" ht="14.45">
      <c r="A5955" t="s">
        <v>723</v>
      </c>
      <c r="B5955" t="s">
        <v>914</v>
      </c>
      <c r="C5955">
        <v>761100</v>
      </c>
      <c r="D5955" t="s">
        <v>915</v>
      </c>
      <c r="E5955" t="s">
        <v>670</v>
      </c>
      <c r="F5955" t="s">
        <v>670</v>
      </c>
      <c r="G5955" t="str">
        <f t="shared" si="184"/>
        <v>Macedonia, FYR to EU27</v>
      </c>
      <c r="H5955">
        <v>2015</v>
      </c>
      <c r="I5955" t="s">
        <v>724</v>
      </c>
      <c r="J5955">
        <v>6</v>
      </c>
      <c r="K5955">
        <v>3.1659999999999999</v>
      </c>
      <c r="L5955" s="1">
        <f t="shared" si="185"/>
        <v>3.166E-3</v>
      </c>
    </row>
    <row r="5956" spans="1:12" ht="14.45">
      <c r="A5956" t="s">
        <v>723</v>
      </c>
      <c r="B5956" t="s">
        <v>914</v>
      </c>
      <c r="C5956">
        <v>761100</v>
      </c>
      <c r="D5956" t="s">
        <v>915</v>
      </c>
      <c r="E5956" t="s">
        <v>670</v>
      </c>
      <c r="F5956" t="s">
        <v>670</v>
      </c>
      <c r="G5956" t="str">
        <f t="shared" si="184"/>
        <v>Macedonia, FYR to EU27</v>
      </c>
      <c r="H5956">
        <v>2016</v>
      </c>
      <c r="I5956" t="s">
        <v>724</v>
      </c>
      <c r="J5956">
        <v>6</v>
      </c>
      <c r="K5956">
        <v>8.8849999999999998</v>
      </c>
      <c r="L5956" s="1">
        <f t="shared" si="185"/>
        <v>8.8850000000000005E-3</v>
      </c>
    </row>
    <row r="5957" spans="1:12" ht="14.45">
      <c r="A5957" t="s">
        <v>723</v>
      </c>
      <c r="B5957" t="s">
        <v>914</v>
      </c>
      <c r="C5957">
        <v>761100</v>
      </c>
      <c r="D5957" t="s">
        <v>915</v>
      </c>
      <c r="E5957" t="s">
        <v>670</v>
      </c>
      <c r="F5957" t="s">
        <v>670</v>
      </c>
      <c r="G5957" t="str">
        <f t="shared" si="184"/>
        <v>Macedonia, FYR to EU27</v>
      </c>
      <c r="H5957">
        <v>2017</v>
      </c>
      <c r="I5957" t="s">
        <v>724</v>
      </c>
      <c r="J5957">
        <v>6</v>
      </c>
      <c r="K5957">
        <v>3.1030000000000002</v>
      </c>
      <c r="L5957" s="1">
        <f t="shared" si="185"/>
        <v>3.1030000000000003E-3</v>
      </c>
    </row>
    <row r="5958" spans="1:12" ht="14.45">
      <c r="A5958" t="s">
        <v>723</v>
      </c>
      <c r="B5958" t="s">
        <v>914</v>
      </c>
      <c r="C5958">
        <v>8405</v>
      </c>
      <c r="D5958" t="s">
        <v>915</v>
      </c>
      <c r="E5958" t="s">
        <v>147</v>
      </c>
      <c r="F5958" t="s">
        <v>292</v>
      </c>
      <c r="G5958" t="str">
        <f t="shared" si="184"/>
        <v>Macedonia, FYR to World</v>
      </c>
      <c r="H5958">
        <v>2017</v>
      </c>
      <c r="I5958" t="s">
        <v>724</v>
      </c>
      <c r="J5958">
        <v>6</v>
      </c>
      <c r="K5958">
        <v>1.2230000000000001</v>
      </c>
      <c r="L5958" s="1">
        <f t="shared" si="185"/>
        <v>1.2230000000000001E-3</v>
      </c>
    </row>
    <row r="5959" spans="1:12" ht="14.45">
      <c r="A5959" t="s">
        <v>723</v>
      </c>
      <c r="B5959" t="s">
        <v>914</v>
      </c>
      <c r="C5959">
        <v>8405</v>
      </c>
      <c r="D5959" t="s">
        <v>915</v>
      </c>
      <c r="E5959" t="s">
        <v>670</v>
      </c>
      <c r="F5959" t="s">
        <v>670</v>
      </c>
      <c r="G5959" t="str">
        <f t="shared" si="184"/>
        <v>Macedonia, FYR to EU27</v>
      </c>
      <c r="H5959">
        <v>2017</v>
      </c>
      <c r="I5959" t="s">
        <v>724</v>
      </c>
      <c r="J5959">
        <v>6</v>
      </c>
      <c r="K5959">
        <v>1.2230000000000001</v>
      </c>
      <c r="L5959" s="1">
        <f t="shared" si="185"/>
        <v>1.2230000000000001E-3</v>
      </c>
    </row>
    <row r="5960" spans="1:12" ht="14.45">
      <c r="A5960" t="s">
        <v>723</v>
      </c>
      <c r="B5960" t="s">
        <v>914</v>
      </c>
      <c r="C5960">
        <v>841931</v>
      </c>
      <c r="D5960" t="s">
        <v>915</v>
      </c>
      <c r="E5960" t="s">
        <v>147</v>
      </c>
      <c r="F5960" t="s">
        <v>292</v>
      </c>
      <c r="G5960" t="str">
        <f t="shared" si="184"/>
        <v>Macedonia, FYR to World</v>
      </c>
      <c r="H5960">
        <v>2017</v>
      </c>
      <c r="I5960" t="s">
        <v>724</v>
      </c>
      <c r="J5960">
        <v>6</v>
      </c>
      <c r="K5960">
        <v>2.48</v>
      </c>
      <c r="L5960" s="1">
        <f t="shared" si="185"/>
        <v>2.48E-3</v>
      </c>
    </row>
    <row r="5961" spans="1:12" ht="14.45">
      <c r="A5961" t="s">
        <v>723</v>
      </c>
      <c r="B5961" t="s">
        <v>914</v>
      </c>
      <c r="C5961">
        <v>841931</v>
      </c>
      <c r="D5961" t="s">
        <v>915</v>
      </c>
      <c r="E5961" t="s">
        <v>670</v>
      </c>
      <c r="F5961" t="s">
        <v>670</v>
      </c>
      <c r="G5961" t="str">
        <f t="shared" ref="G5961:G6024" si="186">CONCATENATE(D5961, " to ", F5961)</f>
        <v>Macedonia, FYR to EU27</v>
      </c>
      <c r="H5961">
        <v>2017</v>
      </c>
      <c r="I5961" t="s">
        <v>724</v>
      </c>
      <c r="J5961">
        <v>6</v>
      </c>
      <c r="K5961">
        <v>2.48</v>
      </c>
      <c r="L5961" s="1">
        <f t="shared" ref="L5961:L6024" si="187">K5961/1000</f>
        <v>2.48E-3</v>
      </c>
    </row>
    <row r="5962" spans="1:12" ht="14.45">
      <c r="A5962" t="s">
        <v>723</v>
      </c>
      <c r="B5962" t="s">
        <v>914</v>
      </c>
      <c r="C5962">
        <v>841940</v>
      </c>
      <c r="D5962" t="s">
        <v>915</v>
      </c>
      <c r="E5962" t="s">
        <v>147</v>
      </c>
      <c r="F5962" t="s">
        <v>292</v>
      </c>
      <c r="G5962" t="str">
        <f t="shared" si="186"/>
        <v>Macedonia, FYR to World</v>
      </c>
      <c r="H5962">
        <v>2012</v>
      </c>
      <c r="I5962" t="s">
        <v>724</v>
      </c>
      <c r="J5962">
        <v>6</v>
      </c>
      <c r="K5962">
        <v>0.98799999999999999</v>
      </c>
      <c r="L5962" s="1">
        <f t="shared" si="187"/>
        <v>9.8799999999999995E-4</v>
      </c>
    </row>
    <row r="5963" spans="1:12" ht="14.45">
      <c r="A5963" t="s">
        <v>723</v>
      </c>
      <c r="B5963" t="s">
        <v>914</v>
      </c>
      <c r="C5963">
        <v>841940</v>
      </c>
      <c r="D5963" t="s">
        <v>915</v>
      </c>
      <c r="E5963" t="s">
        <v>147</v>
      </c>
      <c r="F5963" t="s">
        <v>292</v>
      </c>
      <c r="G5963" t="str">
        <f t="shared" si="186"/>
        <v>Macedonia, FYR to World</v>
      </c>
      <c r="H5963">
        <v>2014</v>
      </c>
      <c r="I5963" t="s">
        <v>724</v>
      </c>
      <c r="J5963">
        <v>6</v>
      </c>
      <c r="K5963">
        <v>1.6040000000000001</v>
      </c>
      <c r="L5963" s="1">
        <f t="shared" si="187"/>
        <v>1.6040000000000002E-3</v>
      </c>
    </row>
    <row r="5964" spans="1:12" ht="14.45">
      <c r="A5964" t="s">
        <v>723</v>
      </c>
      <c r="B5964" t="s">
        <v>914</v>
      </c>
      <c r="C5964">
        <v>841940</v>
      </c>
      <c r="D5964" t="s">
        <v>915</v>
      </c>
      <c r="E5964" t="s">
        <v>147</v>
      </c>
      <c r="F5964" t="s">
        <v>292</v>
      </c>
      <c r="G5964" t="str">
        <f t="shared" si="186"/>
        <v>Macedonia, FYR to World</v>
      </c>
      <c r="H5964">
        <v>2015</v>
      </c>
      <c r="I5964" t="s">
        <v>724</v>
      </c>
      <c r="J5964">
        <v>6</v>
      </c>
      <c r="K5964">
        <v>5.6280000000000001</v>
      </c>
      <c r="L5964" s="1">
        <f t="shared" si="187"/>
        <v>5.6280000000000002E-3</v>
      </c>
    </row>
    <row r="5965" spans="1:12" ht="14.45">
      <c r="A5965" t="s">
        <v>723</v>
      </c>
      <c r="B5965" t="s">
        <v>914</v>
      </c>
      <c r="C5965">
        <v>841940</v>
      </c>
      <c r="D5965" t="s">
        <v>915</v>
      </c>
      <c r="E5965" t="s">
        <v>670</v>
      </c>
      <c r="F5965" t="s">
        <v>670</v>
      </c>
      <c r="G5965" t="str">
        <f t="shared" si="186"/>
        <v>Macedonia, FYR to EU27</v>
      </c>
      <c r="H5965">
        <v>2012</v>
      </c>
      <c r="I5965" t="s">
        <v>724</v>
      </c>
      <c r="J5965">
        <v>6</v>
      </c>
      <c r="K5965">
        <v>0.32100000000000001</v>
      </c>
      <c r="L5965" s="1">
        <f t="shared" si="187"/>
        <v>3.21E-4</v>
      </c>
    </row>
    <row r="5966" spans="1:12" ht="14.45">
      <c r="A5966" t="s">
        <v>723</v>
      </c>
      <c r="B5966" t="s">
        <v>914</v>
      </c>
      <c r="C5966">
        <v>842129</v>
      </c>
      <c r="D5966" t="s">
        <v>915</v>
      </c>
      <c r="E5966" t="s">
        <v>147</v>
      </c>
      <c r="F5966" t="s">
        <v>292</v>
      </c>
      <c r="G5966" t="str">
        <f t="shared" si="186"/>
        <v>Macedonia, FYR to World</v>
      </c>
      <c r="H5966">
        <v>2012</v>
      </c>
      <c r="I5966" t="s">
        <v>724</v>
      </c>
      <c r="J5966">
        <v>6</v>
      </c>
      <c r="K5966">
        <v>18.337</v>
      </c>
      <c r="L5966" s="1">
        <f t="shared" si="187"/>
        <v>1.8336999999999999E-2</v>
      </c>
    </row>
    <row r="5967" spans="1:12" ht="14.45">
      <c r="A5967" t="s">
        <v>723</v>
      </c>
      <c r="B5967" t="s">
        <v>914</v>
      </c>
      <c r="C5967">
        <v>842129</v>
      </c>
      <c r="D5967" t="s">
        <v>915</v>
      </c>
      <c r="E5967" t="s">
        <v>147</v>
      </c>
      <c r="F5967" t="s">
        <v>292</v>
      </c>
      <c r="G5967" t="str">
        <f t="shared" si="186"/>
        <v>Macedonia, FYR to World</v>
      </c>
      <c r="H5967">
        <v>2013</v>
      </c>
      <c r="I5967" t="s">
        <v>724</v>
      </c>
      <c r="J5967">
        <v>6</v>
      </c>
      <c r="K5967">
        <v>21.370999999999999</v>
      </c>
      <c r="L5967" s="1">
        <f t="shared" si="187"/>
        <v>2.1370999999999998E-2</v>
      </c>
    </row>
    <row r="5968" spans="1:12" ht="14.45">
      <c r="A5968" t="s">
        <v>723</v>
      </c>
      <c r="B5968" t="s">
        <v>914</v>
      </c>
      <c r="C5968">
        <v>842129</v>
      </c>
      <c r="D5968" t="s">
        <v>915</v>
      </c>
      <c r="E5968" t="s">
        <v>147</v>
      </c>
      <c r="F5968" t="s">
        <v>292</v>
      </c>
      <c r="G5968" t="str">
        <f t="shared" si="186"/>
        <v>Macedonia, FYR to World</v>
      </c>
      <c r="H5968">
        <v>2014</v>
      </c>
      <c r="I5968" t="s">
        <v>724</v>
      </c>
      <c r="J5968">
        <v>6</v>
      </c>
      <c r="K5968">
        <v>47.037999999999997</v>
      </c>
      <c r="L5968" s="1">
        <f t="shared" si="187"/>
        <v>4.7037999999999996E-2</v>
      </c>
    </row>
    <row r="5969" spans="1:12" ht="14.45">
      <c r="A5969" t="s">
        <v>723</v>
      </c>
      <c r="B5969" t="s">
        <v>914</v>
      </c>
      <c r="C5969">
        <v>842129</v>
      </c>
      <c r="D5969" t="s">
        <v>915</v>
      </c>
      <c r="E5969" t="s">
        <v>147</v>
      </c>
      <c r="F5969" t="s">
        <v>292</v>
      </c>
      <c r="G5969" t="str">
        <f t="shared" si="186"/>
        <v>Macedonia, FYR to World</v>
      </c>
      <c r="H5969">
        <v>2015</v>
      </c>
      <c r="I5969" t="s">
        <v>724</v>
      </c>
      <c r="J5969">
        <v>6</v>
      </c>
      <c r="K5969">
        <v>42.847000000000001</v>
      </c>
      <c r="L5969" s="1">
        <f t="shared" si="187"/>
        <v>4.2847000000000003E-2</v>
      </c>
    </row>
    <row r="5970" spans="1:12" ht="14.45">
      <c r="A5970" t="s">
        <v>723</v>
      </c>
      <c r="B5970" t="s">
        <v>914</v>
      </c>
      <c r="C5970">
        <v>842129</v>
      </c>
      <c r="D5970" t="s">
        <v>915</v>
      </c>
      <c r="E5970" t="s">
        <v>147</v>
      </c>
      <c r="F5970" t="s">
        <v>292</v>
      </c>
      <c r="G5970" t="str">
        <f t="shared" si="186"/>
        <v>Macedonia, FYR to World</v>
      </c>
      <c r="H5970">
        <v>2016</v>
      </c>
      <c r="I5970" t="s">
        <v>724</v>
      </c>
      <c r="J5970">
        <v>6</v>
      </c>
      <c r="K5970">
        <v>21.603999999999999</v>
      </c>
      <c r="L5970" s="1">
        <f t="shared" si="187"/>
        <v>2.1603999999999998E-2</v>
      </c>
    </row>
    <row r="5971" spans="1:12" ht="14.45">
      <c r="A5971" t="s">
        <v>723</v>
      </c>
      <c r="B5971" t="s">
        <v>914</v>
      </c>
      <c r="C5971">
        <v>842129</v>
      </c>
      <c r="D5971" t="s">
        <v>915</v>
      </c>
      <c r="E5971" t="s">
        <v>147</v>
      </c>
      <c r="F5971" t="s">
        <v>292</v>
      </c>
      <c r="G5971" t="str">
        <f t="shared" si="186"/>
        <v>Macedonia, FYR to World</v>
      </c>
      <c r="H5971">
        <v>2017</v>
      </c>
      <c r="I5971" t="s">
        <v>724</v>
      </c>
      <c r="J5971">
        <v>6</v>
      </c>
      <c r="K5971">
        <v>208.57900000000001</v>
      </c>
      <c r="L5971" s="1">
        <f t="shared" si="187"/>
        <v>0.20857900000000001</v>
      </c>
    </row>
    <row r="5972" spans="1:12" ht="14.45">
      <c r="A5972" t="s">
        <v>723</v>
      </c>
      <c r="B5972" t="s">
        <v>914</v>
      </c>
      <c r="C5972">
        <v>842129</v>
      </c>
      <c r="D5972" t="s">
        <v>915</v>
      </c>
      <c r="E5972" t="s">
        <v>670</v>
      </c>
      <c r="F5972" t="s">
        <v>670</v>
      </c>
      <c r="G5972" t="str">
        <f t="shared" si="186"/>
        <v>Macedonia, FYR to EU27</v>
      </c>
      <c r="H5972">
        <v>2012</v>
      </c>
      <c r="I5972" t="s">
        <v>724</v>
      </c>
      <c r="J5972">
        <v>6</v>
      </c>
      <c r="K5972">
        <v>8.1080000000000005</v>
      </c>
      <c r="L5972" s="1">
        <f t="shared" si="187"/>
        <v>8.1080000000000006E-3</v>
      </c>
    </row>
    <row r="5973" spans="1:12" ht="14.45">
      <c r="A5973" t="s">
        <v>723</v>
      </c>
      <c r="B5973" t="s">
        <v>914</v>
      </c>
      <c r="C5973">
        <v>842129</v>
      </c>
      <c r="D5973" t="s">
        <v>915</v>
      </c>
      <c r="E5973" t="s">
        <v>670</v>
      </c>
      <c r="F5973" t="s">
        <v>670</v>
      </c>
      <c r="G5973" t="str">
        <f t="shared" si="186"/>
        <v>Macedonia, FYR to EU27</v>
      </c>
      <c r="H5973">
        <v>2013</v>
      </c>
      <c r="I5973" t="s">
        <v>724</v>
      </c>
      <c r="J5973">
        <v>6</v>
      </c>
      <c r="K5973">
        <v>3.26</v>
      </c>
      <c r="L5973" s="1">
        <f t="shared" si="187"/>
        <v>3.2599999999999999E-3</v>
      </c>
    </row>
    <row r="5974" spans="1:12" ht="14.45">
      <c r="A5974" t="s">
        <v>723</v>
      </c>
      <c r="B5974" t="s">
        <v>914</v>
      </c>
      <c r="C5974">
        <v>842129</v>
      </c>
      <c r="D5974" t="s">
        <v>915</v>
      </c>
      <c r="E5974" t="s">
        <v>670</v>
      </c>
      <c r="F5974" t="s">
        <v>670</v>
      </c>
      <c r="G5974" t="str">
        <f t="shared" si="186"/>
        <v>Macedonia, FYR to EU27</v>
      </c>
      <c r="H5974">
        <v>2014</v>
      </c>
      <c r="I5974" t="s">
        <v>724</v>
      </c>
      <c r="J5974">
        <v>6</v>
      </c>
      <c r="K5974">
        <v>4.9669999999999996</v>
      </c>
      <c r="L5974" s="1">
        <f t="shared" si="187"/>
        <v>4.9670000000000001E-3</v>
      </c>
    </row>
    <row r="5975" spans="1:12" ht="14.45">
      <c r="A5975" t="s">
        <v>723</v>
      </c>
      <c r="B5975" t="s">
        <v>914</v>
      </c>
      <c r="C5975">
        <v>842129</v>
      </c>
      <c r="D5975" t="s">
        <v>915</v>
      </c>
      <c r="E5975" t="s">
        <v>670</v>
      </c>
      <c r="F5975" t="s">
        <v>670</v>
      </c>
      <c r="G5975" t="str">
        <f t="shared" si="186"/>
        <v>Macedonia, FYR to EU27</v>
      </c>
      <c r="H5975">
        <v>2015</v>
      </c>
      <c r="I5975" t="s">
        <v>724</v>
      </c>
      <c r="J5975">
        <v>6</v>
      </c>
      <c r="K5975">
        <v>6.6150000000000002</v>
      </c>
      <c r="L5975" s="1">
        <f t="shared" si="187"/>
        <v>6.6150000000000002E-3</v>
      </c>
    </row>
    <row r="5976" spans="1:12" ht="14.45">
      <c r="A5976" t="s">
        <v>723</v>
      </c>
      <c r="B5976" t="s">
        <v>914</v>
      </c>
      <c r="C5976">
        <v>842129</v>
      </c>
      <c r="D5976" t="s">
        <v>915</v>
      </c>
      <c r="E5976" t="s">
        <v>670</v>
      </c>
      <c r="F5976" t="s">
        <v>670</v>
      </c>
      <c r="G5976" t="str">
        <f t="shared" si="186"/>
        <v>Macedonia, FYR to EU27</v>
      </c>
      <c r="H5976">
        <v>2016</v>
      </c>
      <c r="I5976" t="s">
        <v>724</v>
      </c>
      <c r="J5976">
        <v>6</v>
      </c>
      <c r="K5976">
        <v>4.8239999999999998</v>
      </c>
      <c r="L5976" s="1">
        <f t="shared" si="187"/>
        <v>4.8240000000000002E-3</v>
      </c>
    </row>
    <row r="5977" spans="1:12" ht="14.45">
      <c r="A5977" t="s">
        <v>723</v>
      </c>
      <c r="B5977" t="s">
        <v>914</v>
      </c>
      <c r="C5977">
        <v>842129</v>
      </c>
      <c r="D5977" t="s">
        <v>915</v>
      </c>
      <c r="E5977" t="s">
        <v>670</v>
      </c>
      <c r="F5977" t="s">
        <v>670</v>
      </c>
      <c r="G5977" t="str">
        <f t="shared" si="186"/>
        <v>Macedonia, FYR to EU27</v>
      </c>
      <c r="H5977">
        <v>2017</v>
      </c>
      <c r="I5977" t="s">
        <v>724</v>
      </c>
      <c r="J5977">
        <v>6</v>
      </c>
      <c r="K5977">
        <v>182.822</v>
      </c>
      <c r="L5977" s="1">
        <f t="shared" si="187"/>
        <v>0.18282200000000001</v>
      </c>
    </row>
    <row r="5978" spans="1:12" ht="14.45">
      <c r="A5978" t="s">
        <v>723</v>
      </c>
      <c r="B5978" t="s">
        <v>914</v>
      </c>
      <c r="C5978">
        <v>842139</v>
      </c>
      <c r="D5978" t="s">
        <v>915</v>
      </c>
      <c r="E5978" t="s">
        <v>147</v>
      </c>
      <c r="F5978" t="s">
        <v>292</v>
      </c>
      <c r="G5978" t="str">
        <f t="shared" si="186"/>
        <v>Macedonia, FYR to World</v>
      </c>
      <c r="H5978">
        <v>2012</v>
      </c>
      <c r="I5978" t="s">
        <v>724</v>
      </c>
      <c r="J5978">
        <v>6</v>
      </c>
      <c r="K5978">
        <v>175614.56299999999</v>
      </c>
      <c r="L5978" s="1">
        <f t="shared" si="187"/>
        <v>175.614563</v>
      </c>
    </row>
    <row r="5979" spans="1:12" ht="14.45">
      <c r="A5979" t="s">
        <v>723</v>
      </c>
      <c r="B5979" t="s">
        <v>914</v>
      </c>
      <c r="C5979">
        <v>842139</v>
      </c>
      <c r="D5979" t="s">
        <v>915</v>
      </c>
      <c r="E5979" t="s">
        <v>147</v>
      </c>
      <c r="F5979" t="s">
        <v>292</v>
      </c>
      <c r="G5979" t="str">
        <f t="shared" si="186"/>
        <v>Macedonia, FYR to World</v>
      </c>
      <c r="H5979">
        <v>2013</v>
      </c>
      <c r="I5979" t="s">
        <v>724</v>
      </c>
      <c r="J5979">
        <v>6</v>
      </c>
      <c r="K5979">
        <v>266995.17700000003</v>
      </c>
      <c r="L5979" s="1">
        <f t="shared" si="187"/>
        <v>266.99517700000001</v>
      </c>
    </row>
    <row r="5980" spans="1:12" ht="14.45">
      <c r="A5980" t="s">
        <v>723</v>
      </c>
      <c r="B5980" t="s">
        <v>914</v>
      </c>
      <c r="C5980">
        <v>842139</v>
      </c>
      <c r="D5980" t="s">
        <v>915</v>
      </c>
      <c r="E5980" t="s">
        <v>147</v>
      </c>
      <c r="F5980" t="s">
        <v>292</v>
      </c>
      <c r="G5980" t="str">
        <f t="shared" si="186"/>
        <v>Macedonia, FYR to World</v>
      </c>
      <c r="H5980">
        <v>2014</v>
      </c>
      <c r="I5980" t="s">
        <v>724</v>
      </c>
      <c r="J5980">
        <v>6</v>
      </c>
      <c r="K5980">
        <v>423491.66600000003</v>
      </c>
      <c r="L5980" s="1">
        <f t="shared" si="187"/>
        <v>423.49166600000001</v>
      </c>
    </row>
    <row r="5981" spans="1:12" ht="14.45">
      <c r="A5981" t="s">
        <v>723</v>
      </c>
      <c r="B5981" t="s">
        <v>914</v>
      </c>
      <c r="C5981">
        <v>842139</v>
      </c>
      <c r="D5981" t="s">
        <v>915</v>
      </c>
      <c r="E5981" t="s">
        <v>147</v>
      </c>
      <c r="F5981" t="s">
        <v>292</v>
      </c>
      <c r="G5981" t="str">
        <f t="shared" si="186"/>
        <v>Macedonia, FYR to World</v>
      </c>
      <c r="H5981">
        <v>2015</v>
      </c>
      <c r="I5981" t="s">
        <v>724</v>
      </c>
      <c r="J5981">
        <v>6</v>
      </c>
      <c r="K5981">
        <v>473871.94900000002</v>
      </c>
      <c r="L5981" s="1">
        <f t="shared" si="187"/>
        <v>473.87194900000003</v>
      </c>
    </row>
    <row r="5982" spans="1:12" ht="14.45">
      <c r="A5982" t="s">
        <v>723</v>
      </c>
      <c r="B5982" t="s">
        <v>914</v>
      </c>
      <c r="C5982">
        <v>842139</v>
      </c>
      <c r="D5982" t="s">
        <v>915</v>
      </c>
      <c r="E5982" t="s">
        <v>147</v>
      </c>
      <c r="F5982" t="s">
        <v>292</v>
      </c>
      <c r="G5982" t="str">
        <f t="shared" si="186"/>
        <v>Macedonia, FYR to World</v>
      </c>
      <c r="H5982">
        <v>2016</v>
      </c>
      <c r="I5982" t="s">
        <v>724</v>
      </c>
      <c r="J5982">
        <v>6</v>
      </c>
      <c r="K5982">
        <v>549715.80299999996</v>
      </c>
      <c r="L5982" s="1">
        <f t="shared" si="187"/>
        <v>549.71580299999994</v>
      </c>
    </row>
    <row r="5983" spans="1:12" ht="14.45">
      <c r="A5983" t="s">
        <v>723</v>
      </c>
      <c r="B5983" t="s">
        <v>914</v>
      </c>
      <c r="C5983">
        <v>842139</v>
      </c>
      <c r="D5983" t="s">
        <v>915</v>
      </c>
      <c r="E5983" t="s">
        <v>147</v>
      </c>
      <c r="F5983" t="s">
        <v>292</v>
      </c>
      <c r="G5983" t="str">
        <f t="shared" si="186"/>
        <v>Macedonia, FYR to World</v>
      </c>
      <c r="H5983">
        <v>2017</v>
      </c>
      <c r="I5983" t="s">
        <v>724</v>
      </c>
      <c r="J5983">
        <v>6</v>
      </c>
      <c r="K5983">
        <v>597201.37699999998</v>
      </c>
      <c r="L5983" s="1">
        <f t="shared" si="187"/>
        <v>597.20137699999998</v>
      </c>
    </row>
    <row r="5984" spans="1:12" ht="14.45">
      <c r="A5984" t="s">
        <v>723</v>
      </c>
      <c r="B5984" t="s">
        <v>914</v>
      </c>
      <c r="C5984">
        <v>842139</v>
      </c>
      <c r="D5984" t="s">
        <v>915</v>
      </c>
      <c r="E5984" t="s">
        <v>670</v>
      </c>
      <c r="F5984" t="s">
        <v>670</v>
      </c>
      <c r="G5984" t="str">
        <f t="shared" si="186"/>
        <v>Macedonia, FYR to EU27</v>
      </c>
      <c r="H5984">
        <v>2012</v>
      </c>
      <c r="I5984" t="s">
        <v>724</v>
      </c>
      <c r="J5984">
        <v>6</v>
      </c>
      <c r="K5984">
        <v>175569.94899999999</v>
      </c>
      <c r="L5984" s="1">
        <f t="shared" si="187"/>
        <v>175.56994899999998</v>
      </c>
    </row>
    <row r="5985" spans="1:12" ht="14.45">
      <c r="A5985" t="s">
        <v>723</v>
      </c>
      <c r="B5985" t="s">
        <v>914</v>
      </c>
      <c r="C5985">
        <v>842139</v>
      </c>
      <c r="D5985" t="s">
        <v>915</v>
      </c>
      <c r="E5985" t="s">
        <v>670</v>
      </c>
      <c r="F5985" t="s">
        <v>670</v>
      </c>
      <c r="G5985" t="str">
        <f t="shared" si="186"/>
        <v>Macedonia, FYR to EU27</v>
      </c>
      <c r="H5985">
        <v>2013</v>
      </c>
      <c r="I5985" t="s">
        <v>724</v>
      </c>
      <c r="J5985">
        <v>6</v>
      </c>
      <c r="K5985">
        <v>266976.973</v>
      </c>
      <c r="L5985" s="1">
        <f t="shared" si="187"/>
        <v>266.97697299999999</v>
      </c>
    </row>
    <row r="5986" spans="1:12" ht="14.45">
      <c r="A5986" t="s">
        <v>723</v>
      </c>
      <c r="B5986" t="s">
        <v>914</v>
      </c>
      <c r="C5986">
        <v>842139</v>
      </c>
      <c r="D5986" t="s">
        <v>915</v>
      </c>
      <c r="E5986" t="s">
        <v>670</v>
      </c>
      <c r="F5986" t="s">
        <v>670</v>
      </c>
      <c r="G5986" t="str">
        <f t="shared" si="186"/>
        <v>Macedonia, FYR to EU27</v>
      </c>
      <c r="H5986">
        <v>2014</v>
      </c>
      <c r="I5986" t="s">
        <v>724</v>
      </c>
      <c r="J5986">
        <v>6</v>
      </c>
      <c r="K5986">
        <v>423355.87300000002</v>
      </c>
      <c r="L5986" s="1">
        <f t="shared" si="187"/>
        <v>423.35587300000003</v>
      </c>
    </row>
    <row r="5987" spans="1:12" ht="14.45">
      <c r="A5987" t="s">
        <v>723</v>
      </c>
      <c r="B5987" t="s">
        <v>914</v>
      </c>
      <c r="C5987">
        <v>842139</v>
      </c>
      <c r="D5987" t="s">
        <v>915</v>
      </c>
      <c r="E5987" t="s">
        <v>670</v>
      </c>
      <c r="F5987" t="s">
        <v>670</v>
      </c>
      <c r="G5987" t="str">
        <f t="shared" si="186"/>
        <v>Macedonia, FYR to EU27</v>
      </c>
      <c r="H5987">
        <v>2015</v>
      </c>
      <c r="I5987" t="s">
        <v>724</v>
      </c>
      <c r="J5987">
        <v>6</v>
      </c>
      <c r="K5987">
        <v>473797.163</v>
      </c>
      <c r="L5987" s="1">
        <f t="shared" si="187"/>
        <v>473.79716300000001</v>
      </c>
    </row>
    <row r="5988" spans="1:12" ht="14.45">
      <c r="A5988" t="s">
        <v>723</v>
      </c>
      <c r="B5988" t="s">
        <v>914</v>
      </c>
      <c r="C5988">
        <v>842139</v>
      </c>
      <c r="D5988" t="s">
        <v>915</v>
      </c>
      <c r="E5988" t="s">
        <v>670</v>
      </c>
      <c r="F5988" t="s">
        <v>670</v>
      </c>
      <c r="G5988" t="str">
        <f t="shared" si="186"/>
        <v>Macedonia, FYR to EU27</v>
      </c>
      <c r="H5988">
        <v>2016</v>
      </c>
      <c r="I5988" t="s">
        <v>724</v>
      </c>
      <c r="J5988">
        <v>6</v>
      </c>
      <c r="K5988">
        <v>547263.42200000002</v>
      </c>
      <c r="L5988" s="1">
        <f t="shared" si="187"/>
        <v>547.26342199999999</v>
      </c>
    </row>
    <row r="5989" spans="1:12" ht="14.45">
      <c r="A5989" t="s">
        <v>723</v>
      </c>
      <c r="B5989" t="s">
        <v>914</v>
      </c>
      <c r="C5989">
        <v>842139</v>
      </c>
      <c r="D5989" t="s">
        <v>915</v>
      </c>
      <c r="E5989" t="s">
        <v>670</v>
      </c>
      <c r="F5989" t="s">
        <v>670</v>
      </c>
      <c r="G5989" t="str">
        <f t="shared" si="186"/>
        <v>Macedonia, FYR to EU27</v>
      </c>
      <c r="H5989">
        <v>2017</v>
      </c>
      <c r="I5989" t="s">
        <v>724</v>
      </c>
      <c r="J5989">
        <v>6</v>
      </c>
      <c r="K5989">
        <v>596348.23899999994</v>
      </c>
      <c r="L5989" s="1">
        <f t="shared" si="187"/>
        <v>596.34823899999992</v>
      </c>
    </row>
    <row r="5990" spans="1:12" ht="14.45">
      <c r="A5990" t="s">
        <v>723</v>
      </c>
      <c r="B5990" t="s">
        <v>914</v>
      </c>
      <c r="C5990">
        <v>847989</v>
      </c>
      <c r="D5990" t="s">
        <v>915</v>
      </c>
      <c r="E5990" t="s">
        <v>147</v>
      </c>
      <c r="F5990" t="s">
        <v>292</v>
      </c>
      <c r="G5990" t="str">
        <f t="shared" si="186"/>
        <v>Macedonia, FYR to World</v>
      </c>
      <c r="H5990">
        <v>2012</v>
      </c>
      <c r="I5990" t="s">
        <v>724</v>
      </c>
      <c r="J5990">
        <v>6</v>
      </c>
      <c r="K5990">
        <v>5509.1409999999996</v>
      </c>
      <c r="L5990" s="1">
        <f t="shared" si="187"/>
        <v>5.5091409999999996</v>
      </c>
    </row>
    <row r="5991" spans="1:12" ht="14.45">
      <c r="A5991" t="s">
        <v>723</v>
      </c>
      <c r="B5991" t="s">
        <v>914</v>
      </c>
      <c r="C5991">
        <v>847989</v>
      </c>
      <c r="D5991" t="s">
        <v>915</v>
      </c>
      <c r="E5991" t="s">
        <v>147</v>
      </c>
      <c r="F5991" t="s">
        <v>292</v>
      </c>
      <c r="G5991" t="str">
        <f t="shared" si="186"/>
        <v>Macedonia, FYR to World</v>
      </c>
      <c r="H5991">
        <v>2013</v>
      </c>
      <c r="I5991" t="s">
        <v>724</v>
      </c>
      <c r="J5991">
        <v>6</v>
      </c>
      <c r="K5991">
        <v>3462.5070000000001</v>
      </c>
      <c r="L5991" s="1">
        <f t="shared" si="187"/>
        <v>3.462507</v>
      </c>
    </row>
    <row r="5992" spans="1:12" ht="14.45">
      <c r="A5992" t="s">
        <v>723</v>
      </c>
      <c r="B5992" t="s">
        <v>914</v>
      </c>
      <c r="C5992">
        <v>847989</v>
      </c>
      <c r="D5992" t="s">
        <v>915</v>
      </c>
      <c r="E5992" t="s">
        <v>147</v>
      </c>
      <c r="F5992" t="s">
        <v>292</v>
      </c>
      <c r="G5992" t="str">
        <f t="shared" si="186"/>
        <v>Macedonia, FYR to World</v>
      </c>
      <c r="H5992">
        <v>2014</v>
      </c>
      <c r="I5992" t="s">
        <v>724</v>
      </c>
      <c r="J5992">
        <v>6</v>
      </c>
      <c r="K5992">
        <v>6057.0150000000003</v>
      </c>
      <c r="L5992" s="1">
        <f t="shared" si="187"/>
        <v>6.0570150000000007</v>
      </c>
    </row>
    <row r="5993" spans="1:12" ht="14.45">
      <c r="A5993" t="s">
        <v>723</v>
      </c>
      <c r="B5993" t="s">
        <v>914</v>
      </c>
      <c r="C5993">
        <v>847989</v>
      </c>
      <c r="D5993" t="s">
        <v>915</v>
      </c>
      <c r="E5993" t="s">
        <v>147</v>
      </c>
      <c r="F5993" t="s">
        <v>292</v>
      </c>
      <c r="G5993" t="str">
        <f t="shared" si="186"/>
        <v>Macedonia, FYR to World</v>
      </c>
      <c r="H5993">
        <v>2015</v>
      </c>
      <c r="I5993" t="s">
        <v>724</v>
      </c>
      <c r="J5993">
        <v>6</v>
      </c>
      <c r="K5993">
        <v>7395.0150000000003</v>
      </c>
      <c r="L5993" s="1">
        <f t="shared" si="187"/>
        <v>7.3950149999999999</v>
      </c>
    </row>
    <row r="5994" spans="1:12" ht="14.45">
      <c r="A5994" t="s">
        <v>723</v>
      </c>
      <c r="B5994" t="s">
        <v>914</v>
      </c>
      <c r="C5994">
        <v>847989</v>
      </c>
      <c r="D5994" t="s">
        <v>915</v>
      </c>
      <c r="E5994" t="s">
        <v>147</v>
      </c>
      <c r="F5994" t="s">
        <v>292</v>
      </c>
      <c r="G5994" t="str">
        <f t="shared" si="186"/>
        <v>Macedonia, FYR to World</v>
      </c>
      <c r="H5994">
        <v>2016</v>
      </c>
      <c r="I5994" t="s">
        <v>724</v>
      </c>
      <c r="J5994">
        <v>6</v>
      </c>
      <c r="K5994">
        <v>10941.379000000001</v>
      </c>
      <c r="L5994" s="1">
        <f t="shared" si="187"/>
        <v>10.941379000000001</v>
      </c>
    </row>
    <row r="5995" spans="1:12" ht="14.45">
      <c r="A5995" t="s">
        <v>723</v>
      </c>
      <c r="B5995" t="s">
        <v>914</v>
      </c>
      <c r="C5995">
        <v>847989</v>
      </c>
      <c r="D5995" t="s">
        <v>915</v>
      </c>
      <c r="E5995" t="s">
        <v>147</v>
      </c>
      <c r="F5995" t="s">
        <v>292</v>
      </c>
      <c r="G5995" t="str">
        <f t="shared" si="186"/>
        <v>Macedonia, FYR to World</v>
      </c>
      <c r="H5995">
        <v>2017</v>
      </c>
      <c r="I5995" t="s">
        <v>724</v>
      </c>
      <c r="J5995">
        <v>6</v>
      </c>
      <c r="K5995">
        <v>5078.3940000000002</v>
      </c>
      <c r="L5995" s="1">
        <f t="shared" si="187"/>
        <v>5.0783940000000003</v>
      </c>
    </row>
    <row r="5996" spans="1:12" ht="14.45">
      <c r="A5996" t="s">
        <v>723</v>
      </c>
      <c r="B5996" t="s">
        <v>914</v>
      </c>
      <c r="C5996">
        <v>847989</v>
      </c>
      <c r="D5996" t="s">
        <v>915</v>
      </c>
      <c r="E5996" t="s">
        <v>670</v>
      </c>
      <c r="F5996" t="s">
        <v>670</v>
      </c>
      <c r="G5996" t="str">
        <f t="shared" si="186"/>
        <v>Macedonia, FYR to EU27</v>
      </c>
      <c r="H5996">
        <v>2012</v>
      </c>
      <c r="I5996" t="s">
        <v>724</v>
      </c>
      <c r="J5996">
        <v>6</v>
      </c>
      <c r="K5996">
        <v>2940.9760000000001</v>
      </c>
      <c r="L5996" s="1">
        <f t="shared" si="187"/>
        <v>2.940976</v>
      </c>
    </row>
    <row r="5997" spans="1:12" ht="14.45">
      <c r="A5997" t="s">
        <v>723</v>
      </c>
      <c r="B5997" t="s">
        <v>914</v>
      </c>
      <c r="C5997">
        <v>847989</v>
      </c>
      <c r="D5997" t="s">
        <v>915</v>
      </c>
      <c r="E5997" t="s">
        <v>670</v>
      </c>
      <c r="F5997" t="s">
        <v>670</v>
      </c>
      <c r="G5997" t="str">
        <f t="shared" si="186"/>
        <v>Macedonia, FYR to EU27</v>
      </c>
      <c r="H5997">
        <v>2013</v>
      </c>
      <c r="I5997" t="s">
        <v>724</v>
      </c>
      <c r="J5997">
        <v>6</v>
      </c>
      <c r="K5997">
        <v>836.06600000000003</v>
      </c>
      <c r="L5997" s="1">
        <f t="shared" si="187"/>
        <v>0.83606599999999998</v>
      </c>
    </row>
    <row r="5998" spans="1:12" ht="14.45">
      <c r="A5998" t="s">
        <v>723</v>
      </c>
      <c r="B5998" t="s">
        <v>914</v>
      </c>
      <c r="C5998">
        <v>847989</v>
      </c>
      <c r="D5998" t="s">
        <v>915</v>
      </c>
      <c r="E5998" t="s">
        <v>670</v>
      </c>
      <c r="F5998" t="s">
        <v>670</v>
      </c>
      <c r="G5998" t="str">
        <f t="shared" si="186"/>
        <v>Macedonia, FYR to EU27</v>
      </c>
      <c r="H5998">
        <v>2014</v>
      </c>
      <c r="I5998" t="s">
        <v>724</v>
      </c>
      <c r="J5998">
        <v>6</v>
      </c>
      <c r="K5998">
        <v>849.56399999999996</v>
      </c>
      <c r="L5998" s="1">
        <f t="shared" si="187"/>
        <v>0.84956399999999999</v>
      </c>
    </row>
    <row r="5999" spans="1:12" ht="14.45">
      <c r="A5999" t="s">
        <v>723</v>
      </c>
      <c r="B5999" t="s">
        <v>914</v>
      </c>
      <c r="C5999">
        <v>847989</v>
      </c>
      <c r="D5999" t="s">
        <v>915</v>
      </c>
      <c r="E5999" t="s">
        <v>670</v>
      </c>
      <c r="F5999" t="s">
        <v>670</v>
      </c>
      <c r="G5999" t="str">
        <f t="shared" si="186"/>
        <v>Macedonia, FYR to EU27</v>
      </c>
      <c r="H5999">
        <v>2015</v>
      </c>
      <c r="I5999" t="s">
        <v>724</v>
      </c>
      <c r="J5999">
        <v>6</v>
      </c>
      <c r="K5999">
        <v>1531.6020000000001</v>
      </c>
      <c r="L5999" s="1">
        <f t="shared" si="187"/>
        <v>1.5316020000000001</v>
      </c>
    </row>
    <row r="6000" spans="1:12" ht="14.45">
      <c r="A6000" t="s">
        <v>723</v>
      </c>
      <c r="B6000" t="s">
        <v>914</v>
      </c>
      <c r="C6000">
        <v>847989</v>
      </c>
      <c r="D6000" t="s">
        <v>915</v>
      </c>
      <c r="E6000" t="s">
        <v>670</v>
      </c>
      <c r="F6000" t="s">
        <v>670</v>
      </c>
      <c r="G6000" t="str">
        <f t="shared" si="186"/>
        <v>Macedonia, FYR to EU27</v>
      </c>
      <c r="H6000">
        <v>2016</v>
      </c>
      <c r="I6000" t="s">
        <v>724</v>
      </c>
      <c r="J6000">
        <v>6</v>
      </c>
      <c r="K6000">
        <v>4507.13</v>
      </c>
      <c r="L6000" s="1">
        <f t="shared" si="187"/>
        <v>4.5071300000000001</v>
      </c>
    </row>
    <row r="6001" spans="1:12" ht="14.45">
      <c r="A6001" t="s">
        <v>723</v>
      </c>
      <c r="B6001" t="s">
        <v>914</v>
      </c>
      <c r="C6001">
        <v>847989</v>
      </c>
      <c r="D6001" t="s">
        <v>915</v>
      </c>
      <c r="E6001" t="s">
        <v>670</v>
      </c>
      <c r="F6001" t="s">
        <v>670</v>
      </c>
      <c r="G6001" t="str">
        <f t="shared" si="186"/>
        <v>Macedonia, FYR to EU27</v>
      </c>
      <c r="H6001">
        <v>2017</v>
      </c>
      <c r="I6001" t="s">
        <v>724</v>
      </c>
      <c r="J6001">
        <v>6</v>
      </c>
      <c r="K6001">
        <v>736.13099999999997</v>
      </c>
      <c r="L6001" s="1">
        <f t="shared" si="187"/>
        <v>0.73613099999999998</v>
      </c>
    </row>
    <row r="6002" spans="1:12" ht="14.45">
      <c r="A6002" t="s">
        <v>723</v>
      </c>
      <c r="B6002" t="s">
        <v>916</v>
      </c>
      <c r="C6002">
        <v>730900</v>
      </c>
      <c r="D6002" t="s">
        <v>917</v>
      </c>
      <c r="E6002" t="s">
        <v>147</v>
      </c>
      <c r="F6002" t="s">
        <v>292</v>
      </c>
      <c r="G6002" t="str">
        <f t="shared" si="186"/>
        <v>Mali to World</v>
      </c>
      <c r="H6002">
        <v>2016</v>
      </c>
      <c r="I6002" t="s">
        <v>724</v>
      </c>
      <c r="J6002">
        <v>6</v>
      </c>
      <c r="K6002">
        <v>204.76300000000001</v>
      </c>
      <c r="L6002" s="1">
        <f t="shared" si="187"/>
        <v>0.204763</v>
      </c>
    </row>
    <row r="6003" spans="1:12" ht="14.45">
      <c r="A6003" t="s">
        <v>723</v>
      </c>
      <c r="B6003" t="s">
        <v>916</v>
      </c>
      <c r="C6003">
        <v>730900</v>
      </c>
      <c r="D6003" t="s">
        <v>917</v>
      </c>
      <c r="E6003" t="s">
        <v>147</v>
      </c>
      <c r="F6003" t="s">
        <v>292</v>
      </c>
      <c r="G6003" t="str">
        <f t="shared" si="186"/>
        <v>Mali to World</v>
      </c>
      <c r="H6003">
        <v>2017</v>
      </c>
      <c r="I6003" t="s">
        <v>724</v>
      </c>
      <c r="J6003">
        <v>6</v>
      </c>
      <c r="K6003">
        <v>108.789</v>
      </c>
      <c r="L6003" s="1">
        <f t="shared" si="187"/>
        <v>0.108789</v>
      </c>
    </row>
    <row r="6004" spans="1:12" ht="14.45">
      <c r="A6004" t="s">
        <v>723</v>
      </c>
      <c r="B6004" t="s">
        <v>916</v>
      </c>
      <c r="C6004">
        <v>730900</v>
      </c>
      <c r="D6004" t="s">
        <v>917</v>
      </c>
      <c r="E6004" t="s">
        <v>670</v>
      </c>
      <c r="F6004" t="s">
        <v>670</v>
      </c>
      <c r="G6004" t="str">
        <f t="shared" si="186"/>
        <v>Mali to EU27</v>
      </c>
      <c r="H6004">
        <v>2016</v>
      </c>
      <c r="I6004" t="s">
        <v>724</v>
      </c>
      <c r="J6004">
        <v>6</v>
      </c>
      <c r="K6004">
        <v>1.181</v>
      </c>
      <c r="L6004" s="1">
        <f t="shared" si="187"/>
        <v>1.181E-3</v>
      </c>
    </row>
    <row r="6005" spans="1:12" ht="14.45">
      <c r="A6005" t="s">
        <v>723</v>
      </c>
      <c r="B6005" t="s">
        <v>916</v>
      </c>
      <c r="C6005">
        <v>730900</v>
      </c>
      <c r="D6005" t="s">
        <v>917</v>
      </c>
      <c r="E6005" t="s">
        <v>670</v>
      </c>
      <c r="F6005" t="s">
        <v>670</v>
      </c>
      <c r="G6005" t="str">
        <f t="shared" si="186"/>
        <v>Mali to EU27</v>
      </c>
      <c r="H6005">
        <v>2017</v>
      </c>
      <c r="I6005" t="s">
        <v>724</v>
      </c>
      <c r="J6005">
        <v>6</v>
      </c>
      <c r="K6005">
        <v>108.789</v>
      </c>
      <c r="L6005" s="1">
        <f t="shared" si="187"/>
        <v>0.108789</v>
      </c>
    </row>
    <row r="6006" spans="1:12" ht="14.45">
      <c r="A6006" t="s">
        <v>723</v>
      </c>
      <c r="B6006" t="s">
        <v>916</v>
      </c>
      <c r="C6006">
        <v>761100</v>
      </c>
      <c r="D6006" t="s">
        <v>917</v>
      </c>
      <c r="E6006" t="s">
        <v>147</v>
      </c>
      <c r="F6006" t="s">
        <v>292</v>
      </c>
      <c r="G6006" t="str">
        <f t="shared" si="186"/>
        <v>Mali to World</v>
      </c>
      <c r="H6006">
        <v>2016</v>
      </c>
      <c r="I6006" t="s">
        <v>724</v>
      </c>
      <c r="J6006">
        <v>6</v>
      </c>
      <c r="K6006">
        <v>2.0449999999999999</v>
      </c>
      <c r="L6006" s="1">
        <f t="shared" si="187"/>
        <v>2.0449999999999999E-3</v>
      </c>
    </row>
    <row r="6007" spans="1:12" ht="14.45">
      <c r="A6007" t="s">
        <v>723</v>
      </c>
      <c r="B6007" t="s">
        <v>916</v>
      </c>
      <c r="C6007">
        <v>8405</v>
      </c>
      <c r="D6007" t="s">
        <v>917</v>
      </c>
      <c r="E6007" t="s">
        <v>147</v>
      </c>
      <c r="F6007" t="s">
        <v>292</v>
      </c>
      <c r="G6007" t="str">
        <f t="shared" si="186"/>
        <v>Mali to World</v>
      </c>
      <c r="H6007">
        <v>2016</v>
      </c>
      <c r="I6007" t="s">
        <v>724</v>
      </c>
      <c r="J6007">
        <v>6</v>
      </c>
      <c r="K6007">
        <v>158.55000000000001</v>
      </c>
      <c r="L6007" s="1">
        <f t="shared" si="187"/>
        <v>0.15855000000000002</v>
      </c>
    </row>
    <row r="6008" spans="1:12" ht="14.45">
      <c r="A6008" t="s">
        <v>723</v>
      </c>
      <c r="B6008" t="s">
        <v>916</v>
      </c>
      <c r="C6008">
        <v>8405</v>
      </c>
      <c r="D6008" t="s">
        <v>917</v>
      </c>
      <c r="E6008" t="s">
        <v>670</v>
      </c>
      <c r="F6008" t="s">
        <v>670</v>
      </c>
      <c r="G6008" t="str">
        <f t="shared" si="186"/>
        <v>Mali to EU27</v>
      </c>
      <c r="H6008">
        <v>2016</v>
      </c>
      <c r="I6008" t="s">
        <v>724</v>
      </c>
      <c r="J6008">
        <v>6</v>
      </c>
      <c r="K6008">
        <v>50.323999999999998</v>
      </c>
      <c r="L6008" s="1">
        <f t="shared" si="187"/>
        <v>5.0324000000000001E-2</v>
      </c>
    </row>
    <row r="6009" spans="1:12" ht="14.45">
      <c r="A6009" t="s">
        <v>723</v>
      </c>
      <c r="B6009" t="s">
        <v>916</v>
      </c>
      <c r="C6009">
        <v>841931</v>
      </c>
      <c r="D6009" t="s">
        <v>917</v>
      </c>
      <c r="E6009" t="s">
        <v>147</v>
      </c>
      <c r="F6009" t="s">
        <v>292</v>
      </c>
      <c r="G6009" t="str">
        <f t="shared" si="186"/>
        <v>Mali to World</v>
      </c>
      <c r="H6009">
        <v>2016</v>
      </c>
      <c r="I6009" t="s">
        <v>724</v>
      </c>
      <c r="J6009">
        <v>6</v>
      </c>
      <c r="K6009">
        <v>84.525999999999996</v>
      </c>
      <c r="L6009" s="1">
        <f t="shared" si="187"/>
        <v>8.452599999999999E-2</v>
      </c>
    </row>
    <row r="6010" spans="1:12" ht="14.45">
      <c r="A6010" t="s">
        <v>723</v>
      </c>
      <c r="B6010" t="s">
        <v>916</v>
      </c>
      <c r="C6010">
        <v>841931</v>
      </c>
      <c r="D6010" t="s">
        <v>917</v>
      </c>
      <c r="E6010" t="s">
        <v>147</v>
      </c>
      <c r="F6010" t="s">
        <v>292</v>
      </c>
      <c r="G6010" t="str">
        <f t="shared" si="186"/>
        <v>Mali to World</v>
      </c>
      <c r="H6010">
        <v>2017</v>
      </c>
      <c r="I6010" t="s">
        <v>724</v>
      </c>
      <c r="J6010">
        <v>6</v>
      </c>
      <c r="K6010">
        <v>50.527000000000001</v>
      </c>
      <c r="L6010" s="1">
        <f t="shared" si="187"/>
        <v>5.0527000000000002E-2</v>
      </c>
    </row>
    <row r="6011" spans="1:12" ht="14.45">
      <c r="A6011" t="s">
        <v>723</v>
      </c>
      <c r="B6011" t="s">
        <v>916</v>
      </c>
      <c r="C6011">
        <v>841931</v>
      </c>
      <c r="D6011" t="s">
        <v>917</v>
      </c>
      <c r="E6011" t="s">
        <v>670</v>
      </c>
      <c r="F6011" t="s">
        <v>670</v>
      </c>
      <c r="G6011" t="str">
        <f t="shared" si="186"/>
        <v>Mali to EU27</v>
      </c>
      <c r="H6011">
        <v>2016</v>
      </c>
      <c r="I6011" t="s">
        <v>724</v>
      </c>
      <c r="J6011">
        <v>6</v>
      </c>
      <c r="K6011">
        <v>0</v>
      </c>
      <c r="L6011" s="1">
        <f t="shared" si="187"/>
        <v>0</v>
      </c>
    </row>
    <row r="6012" spans="1:12" ht="14.45">
      <c r="A6012" t="s">
        <v>723</v>
      </c>
      <c r="B6012" t="s">
        <v>916</v>
      </c>
      <c r="C6012">
        <v>842129</v>
      </c>
      <c r="D6012" t="s">
        <v>917</v>
      </c>
      <c r="E6012" t="s">
        <v>147</v>
      </c>
      <c r="F6012" t="s">
        <v>292</v>
      </c>
      <c r="G6012" t="str">
        <f t="shared" si="186"/>
        <v>Mali to World</v>
      </c>
      <c r="H6012">
        <v>2016</v>
      </c>
      <c r="I6012" t="s">
        <v>724</v>
      </c>
      <c r="J6012">
        <v>6</v>
      </c>
      <c r="K6012">
        <v>26.334</v>
      </c>
      <c r="L6012" s="1">
        <f t="shared" si="187"/>
        <v>2.6334E-2</v>
      </c>
    </row>
    <row r="6013" spans="1:12" ht="14.45">
      <c r="A6013" t="s">
        <v>723</v>
      </c>
      <c r="B6013" t="s">
        <v>916</v>
      </c>
      <c r="C6013">
        <v>842129</v>
      </c>
      <c r="D6013" t="s">
        <v>917</v>
      </c>
      <c r="E6013" t="s">
        <v>147</v>
      </c>
      <c r="F6013" t="s">
        <v>292</v>
      </c>
      <c r="G6013" t="str">
        <f t="shared" si="186"/>
        <v>Mali to World</v>
      </c>
      <c r="H6013">
        <v>2017</v>
      </c>
      <c r="I6013" t="s">
        <v>724</v>
      </c>
      <c r="J6013">
        <v>6</v>
      </c>
      <c r="K6013">
        <v>4.4109999999999996</v>
      </c>
      <c r="L6013" s="1">
        <f t="shared" si="187"/>
        <v>4.411E-3</v>
      </c>
    </row>
    <row r="6014" spans="1:12" ht="14.45">
      <c r="A6014" t="s">
        <v>723</v>
      </c>
      <c r="B6014" t="s">
        <v>916</v>
      </c>
      <c r="C6014">
        <v>842129</v>
      </c>
      <c r="D6014" t="s">
        <v>917</v>
      </c>
      <c r="E6014" t="s">
        <v>670</v>
      </c>
      <c r="F6014" t="s">
        <v>670</v>
      </c>
      <c r="G6014" t="str">
        <f t="shared" si="186"/>
        <v>Mali to EU27</v>
      </c>
      <c r="H6014">
        <v>2016</v>
      </c>
      <c r="I6014" t="s">
        <v>724</v>
      </c>
      <c r="J6014">
        <v>6</v>
      </c>
      <c r="K6014">
        <v>3.4020000000000001</v>
      </c>
      <c r="L6014" s="1">
        <f t="shared" si="187"/>
        <v>3.4020000000000001E-3</v>
      </c>
    </row>
    <row r="6015" spans="1:12" ht="14.45">
      <c r="A6015" t="s">
        <v>723</v>
      </c>
      <c r="B6015" t="s">
        <v>916</v>
      </c>
      <c r="C6015">
        <v>842139</v>
      </c>
      <c r="D6015" t="s">
        <v>917</v>
      </c>
      <c r="E6015" t="s">
        <v>147</v>
      </c>
      <c r="F6015" t="s">
        <v>292</v>
      </c>
      <c r="G6015" t="str">
        <f t="shared" si="186"/>
        <v>Mali to World</v>
      </c>
      <c r="H6015">
        <v>2016</v>
      </c>
      <c r="I6015" t="s">
        <v>724</v>
      </c>
      <c r="J6015">
        <v>6</v>
      </c>
      <c r="K6015">
        <v>28.945</v>
      </c>
      <c r="L6015" s="1">
        <f t="shared" si="187"/>
        <v>2.8945000000000002E-2</v>
      </c>
    </row>
    <row r="6016" spans="1:12" ht="14.45">
      <c r="A6016" t="s">
        <v>723</v>
      </c>
      <c r="B6016" t="s">
        <v>916</v>
      </c>
      <c r="C6016">
        <v>842139</v>
      </c>
      <c r="D6016" t="s">
        <v>917</v>
      </c>
      <c r="E6016" t="s">
        <v>147</v>
      </c>
      <c r="F6016" t="s">
        <v>292</v>
      </c>
      <c r="G6016" t="str">
        <f t="shared" si="186"/>
        <v>Mali to World</v>
      </c>
      <c r="H6016">
        <v>2017</v>
      </c>
      <c r="I6016" t="s">
        <v>724</v>
      </c>
      <c r="J6016">
        <v>6</v>
      </c>
      <c r="K6016">
        <v>38.47</v>
      </c>
      <c r="L6016" s="1">
        <f t="shared" si="187"/>
        <v>3.8469999999999997E-2</v>
      </c>
    </row>
    <row r="6017" spans="1:12" ht="14.45">
      <c r="A6017" t="s">
        <v>723</v>
      </c>
      <c r="B6017" t="s">
        <v>916</v>
      </c>
      <c r="C6017">
        <v>847989</v>
      </c>
      <c r="D6017" t="s">
        <v>917</v>
      </c>
      <c r="E6017" t="s">
        <v>147</v>
      </c>
      <c r="F6017" t="s">
        <v>292</v>
      </c>
      <c r="G6017" t="str">
        <f t="shared" si="186"/>
        <v>Mali to World</v>
      </c>
      <c r="H6017">
        <v>2016</v>
      </c>
      <c r="I6017" t="s">
        <v>724</v>
      </c>
      <c r="J6017">
        <v>6</v>
      </c>
      <c r="K6017">
        <v>1.0109999999999999</v>
      </c>
      <c r="L6017" s="1">
        <f t="shared" si="187"/>
        <v>1.011E-3</v>
      </c>
    </row>
    <row r="6018" spans="1:12" ht="14.45">
      <c r="A6018" t="s">
        <v>723</v>
      </c>
      <c r="B6018" t="s">
        <v>916</v>
      </c>
      <c r="C6018">
        <v>847989</v>
      </c>
      <c r="D6018" t="s">
        <v>917</v>
      </c>
      <c r="E6018" t="s">
        <v>147</v>
      </c>
      <c r="F6018" t="s">
        <v>292</v>
      </c>
      <c r="G6018" t="str">
        <f t="shared" si="186"/>
        <v>Mali to World</v>
      </c>
      <c r="H6018">
        <v>2017</v>
      </c>
      <c r="I6018" t="s">
        <v>724</v>
      </c>
      <c r="J6018">
        <v>6</v>
      </c>
      <c r="K6018">
        <v>5.4619999999999997</v>
      </c>
      <c r="L6018" s="1">
        <f t="shared" si="187"/>
        <v>5.4619999999999998E-3</v>
      </c>
    </row>
    <row r="6019" spans="1:12" ht="14.45">
      <c r="A6019" t="s">
        <v>723</v>
      </c>
      <c r="B6019" t="s">
        <v>918</v>
      </c>
      <c r="C6019">
        <v>730900</v>
      </c>
      <c r="D6019" t="s">
        <v>919</v>
      </c>
      <c r="E6019" t="s">
        <v>147</v>
      </c>
      <c r="F6019" t="s">
        <v>292</v>
      </c>
      <c r="G6019" t="str">
        <f t="shared" si="186"/>
        <v>Malta to World</v>
      </c>
      <c r="H6019">
        <v>2012</v>
      </c>
      <c r="I6019" t="s">
        <v>724</v>
      </c>
      <c r="J6019">
        <v>6</v>
      </c>
      <c r="K6019">
        <v>7.0629999999999997</v>
      </c>
      <c r="L6019" s="1">
        <f t="shared" si="187"/>
        <v>7.0629999999999998E-3</v>
      </c>
    </row>
    <row r="6020" spans="1:12" ht="14.45">
      <c r="A6020" t="s">
        <v>723</v>
      </c>
      <c r="B6020" t="s">
        <v>918</v>
      </c>
      <c r="C6020">
        <v>730900</v>
      </c>
      <c r="D6020" t="s">
        <v>919</v>
      </c>
      <c r="E6020" t="s">
        <v>147</v>
      </c>
      <c r="F6020" t="s">
        <v>292</v>
      </c>
      <c r="G6020" t="str">
        <f t="shared" si="186"/>
        <v>Malta to World</v>
      </c>
      <c r="H6020">
        <v>2013</v>
      </c>
      <c r="I6020" t="s">
        <v>724</v>
      </c>
      <c r="J6020">
        <v>6</v>
      </c>
      <c r="K6020">
        <v>1.724</v>
      </c>
      <c r="L6020" s="1">
        <f t="shared" si="187"/>
        <v>1.7240000000000001E-3</v>
      </c>
    </row>
    <row r="6021" spans="1:12" ht="14.45">
      <c r="A6021" t="s">
        <v>723</v>
      </c>
      <c r="B6021" t="s">
        <v>918</v>
      </c>
      <c r="C6021">
        <v>730900</v>
      </c>
      <c r="D6021" t="s">
        <v>919</v>
      </c>
      <c r="E6021" t="s">
        <v>147</v>
      </c>
      <c r="F6021" t="s">
        <v>292</v>
      </c>
      <c r="G6021" t="str">
        <f t="shared" si="186"/>
        <v>Malta to World</v>
      </c>
      <c r="H6021">
        <v>2014</v>
      </c>
      <c r="I6021" t="s">
        <v>724</v>
      </c>
      <c r="J6021">
        <v>6</v>
      </c>
      <c r="K6021">
        <v>26.370999999999999</v>
      </c>
      <c r="L6021" s="1">
        <f t="shared" si="187"/>
        <v>2.6370999999999999E-2</v>
      </c>
    </row>
    <row r="6022" spans="1:12" ht="14.45">
      <c r="A6022" t="s">
        <v>723</v>
      </c>
      <c r="B6022" t="s">
        <v>918</v>
      </c>
      <c r="C6022">
        <v>730900</v>
      </c>
      <c r="D6022" t="s">
        <v>919</v>
      </c>
      <c r="E6022" t="s">
        <v>147</v>
      </c>
      <c r="F6022" t="s">
        <v>292</v>
      </c>
      <c r="G6022" t="str">
        <f t="shared" si="186"/>
        <v>Malta to World</v>
      </c>
      <c r="H6022">
        <v>2015</v>
      </c>
      <c r="I6022" t="s">
        <v>724</v>
      </c>
      <c r="J6022">
        <v>6</v>
      </c>
      <c r="K6022">
        <v>386.63</v>
      </c>
      <c r="L6022" s="1">
        <f t="shared" si="187"/>
        <v>0.38662999999999997</v>
      </c>
    </row>
    <row r="6023" spans="1:12" ht="14.45">
      <c r="A6023" t="s">
        <v>723</v>
      </c>
      <c r="B6023" t="s">
        <v>918</v>
      </c>
      <c r="C6023">
        <v>730900</v>
      </c>
      <c r="D6023" t="s">
        <v>919</v>
      </c>
      <c r="E6023" t="s">
        <v>147</v>
      </c>
      <c r="F6023" t="s">
        <v>292</v>
      </c>
      <c r="G6023" t="str">
        <f t="shared" si="186"/>
        <v>Malta to World</v>
      </c>
      <c r="H6023">
        <v>2016</v>
      </c>
      <c r="I6023" t="s">
        <v>724</v>
      </c>
      <c r="J6023">
        <v>6</v>
      </c>
      <c r="K6023">
        <v>0.47299999999999998</v>
      </c>
      <c r="L6023" s="1">
        <f t="shared" si="187"/>
        <v>4.7299999999999995E-4</v>
      </c>
    </row>
    <row r="6024" spans="1:12" ht="14.45">
      <c r="A6024" t="s">
        <v>723</v>
      </c>
      <c r="B6024" t="s">
        <v>918</v>
      </c>
      <c r="C6024">
        <v>730900</v>
      </c>
      <c r="D6024" t="s">
        <v>919</v>
      </c>
      <c r="E6024" t="s">
        <v>670</v>
      </c>
      <c r="F6024" t="s">
        <v>670</v>
      </c>
      <c r="G6024" t="str">
        <f t="shared" si="186"/>
        <v>Malta to EU27</v>
      </c>
      <c r="H6024">
        <v>2015</v>
      </c>
      <c r="I6024" t="s">
        <v>724</v>
      </c>
      <c r="J6024">
        <v>6</v>
      </c>
      <c r="K6024">
        <v>331.90600000000001</v>
      </c>
      <c r="L6024" s="1">
        <f t="shared" si="187"/>
        <v>0.33190599999999998</v>
      </c>
    </row>
    <row r="6025" spans="1:12" ht="14.45">
      <c r="A6025" t="s">
        <v>723</v>
      </c>
      <c r="B6025" t="s">
        <v>918</v>
      </c>
      <c r="C6025">
        <v>741999</v>
      </c>
      <c r="D6025" t="s">
        <v>919</v>
      </c>
      <c r="E6025" t="s">
        <v>147</v>
      </c>
      <c r="F6025" t="s">
        <v>292</v>
      </c>
      <c r="G6025" t="str">
        <f t="shared" ref="G6025:G6088" si="188">CONCATENATE(D6025, " to ", F6025)</f>
        <v>Malta to World</v>
      </c>
      <c r="H6025">
        <v>2012</v>
      </c>
      <c r="I6025" t="s">
        <v>724</v>
      </c>
      <c r="J6025">
        <v>6</v>
      </c>
      <c r="K6025">
        <v>7.6769999999999996</v>
      </c>
      <c r="L6025" s="1">
        <f t="shared" ref="L6025:L6088" si="189">K6025/1000</f>
        <v>7.6769999999999998E-3</v>
      </c>
    </row>
    <row r="6026" spans="1:12" ht="14.45">
      <c r="A6026" t="s">
        <v>723</v>
      </c>
      <c r="B6026" t="s">
        <v>918</v>
      </c>
      <c r="C6026">
        <v>741999</v>
      </c>
      <c r="D6026" t="s">
        <v>919</v>
      </c>
      <c r="E6026" t="s">
        <v>147</v>
      </c>
      <c r="F6026" t="s">
        <v>292</v>
      </c>
      <c r="G6026" t="str">
        <f t="shared" si="188"/>
        <v>Malta to World</v>
      </c>
      <c r="H6026">
        <v>2013</v>
      </c>
      <c r="I6026" t="s">
        <v>724</v>
      </c>
      <c r="J6026">
        <v>6</v>
      </c>
      <c r="K6026">
        <v>1.4E-2</v>
      </c>
      <c r="L6026" s="1">
        <f t="shared" si="189"/>
        <v>1.4E-5</v>
      </c>
    </row>
    <row r="6027" spans="1:12" ht="14.45">
      <c r="A6027" t="s">
        <v>723</v>
      </c>
      <c r="B6027" t="s">
        <v>918</v>
      </c>
      <c r="C6027">
        <v>741999</v>
      </c>
      <c r="D6027" t="s">
        <v>919</v>
      </c>
      <c r="E6027" t="s">
        <v>147</v>
      </c>
      <c r="F6027" t="s">
        <v>292</v>
      </c>
      <c r="G6027" t="str">
        <f t="shared" si="188"/>
        <v>Malta to World</v>
      </c>
      <c r="H6027">
        <v>2014</v>
      </c>
      <c r="I6027" t="s">
        <v>724</v>
      </c>
      <c r="J6027">
        <v>6</v>
      </c>
      <c r="K6027">
        <v>4.4000000000000004</v>
      </c>
      <c r="L6027" s="1">
        <f t="shared" si="189"/>
        <v>4.4000000000000003E-3</v>
      </c>
    </row>
    <row r="6028" spans="1:12" ht="14.45">
      <c r="A6028" t="s">
        <v>723</v>
      </c>
      <c r="B6028" t="s">
        <v>918</v>
      </c>
      <c r="C6028">
        <v>741999</v>
      </c>
      <c r="D6028" t="s">
        <v>919</v>
      </c>
      <c r="E6028" t="s">
        <v>147</v>
      </c>
      <c r="F6028" t="s">
        <v>292</v>
      </c>
      <c r="G6028" t="str">
        <f t="shared" si="188"/>
        <v>Malta to World</v>
      </c>
      <c r="H6028">
        <v>2015</v>
      </c>
      <c r="I6028" t="s">
        <v>724</v>
      </c>
      <c r="J6028">
        <v>6</v>
      </c>
      <c r="K6028">
        <v>24.805</v>
      </c>
      <c r="L6028" s="1">
        <f t="shared" si="189"/>
        <v>2.4805000000000001E-2</v>
      </c>
    </row>
    <row r="6029" spans="1:12" ht="14.45">
      <c r="A6029" t="s">
        <v>723</v>
      </c>
      <c r="B6029" t="s">
        <v>918</v>
      </c>
      <c r="C6029">
        <v>741999</v>
      </c>
      <c r="D6029" t="s">
        <v>919</v>
      </c>
      <c r="E6029" t="s">
        <v>147</v>
      </c>
      <c r="F6029" t="s">
        <v>292</v>
      </c>
      <c r="G6029" t="str">
        <f t="shared" si="188"/>
        <v>Malta to World</v>
      </c>
      <c r="H6029">
        <v>2016</v>
      </c>
      <c r="I6029" t="s">
        <v>724</v>
      </c>
      <c r="J6029">
        <v>6</v>
      </c>
      <c r="K6029">
        <v>25.832999999999998</v>
      </c>
      <c r="L6029" s="1">
        <f t="shared" si="189"/>
        <v>2.5832999999999998E-2</v>
      </c>
    </row>
    <row r="6030" spans="1:12" ht="14.45">
      <c r="A6030" t="s">
        <v>723</v>
      </c>
      <c r="B6030" t="s">
        <v>918</v>
      </c>
      <c r="C6030">
        <v>741999</v>
      </c>
      <c r="D6030" t="s">
        <v>919</v>
      </c>
      <c r="E6030" t="s">
        <v>670</v>
      </c>
      <c r="F6030" t="s">
        <v>670</v>
      </c>
      <c r="G6030" t="str">
        <f t="shared" si="188"/>
        <v>Malta to EU27</v>
      </c>
      <c r="H6030">
        <v>2012</v>
      </c>
      <c r="I6030" t="s">
        <v>724</v>
      </c>
      <c r="J6030">
        <v>6</v>
      </c>
      <c r="K6030">
        <v>0.78</v>
      </c>
      <c r="L6030" s="1">
        <f t="shared" si="189"/>
        <v>7.7999999999999999E-4</v>
      </c>
    </row>
    <row r="6031" spans="1:12" ht="14.45">
      <c r="A6031" t="s">
        <v>723</v>
      </c>
      <c r="B6031" t="s">
        <v>918</v>
      </c>
      <c r="C6031">
        <v>741999</v>
      </c>
      <c r="D6031" t="s">
        <v>919</v>
      </c>
      <c r="E6031" t="s">
        <v>670</v>
      </c>
      <c r="F6031" t="s">
        <v>670</v>
      </c>
      <c r="G6031" t="str">
        <f t="shared" si="188"/>
        <v>Malta to EU27</v>
      </c>
      <c r="H6031">
        <v>2014</v>
      </c>
      <c r="I6031" t="s">
        <v>724</v>
      </c>
      <c r="J6031">
        <v>6</v>
      </c>
      <c r="K6031">
        <v>5.0999999999999997E-2</v>
      </c>
      <c r="L6031" s="1">
        <f t="shared" si="189"/>
        <v>5.1E-5</v>
      </c>
    </row>
    <row r="6032" spans="1:12" ht="14.45">
      <c r="A6032" t="s">
        <v>723</v>
      </c>
      <c r="B6032" t="s">
        <v>918</v>
      </c>
      <c r="C6032">
        <v>741999</v>
      </c>
      <c r="D6032" t="s">
        <v>919</v>
      </c>
      <c r="E6032" t="s">
        <v>670</v>
      </c>
      <c r="F6032" t="s">
        <v>670</v>
      </c>
      <c r="G6032" t="str">
        <f t="shared" si="188"/>
        <v>Malta to EU27</v>
      </c>
      <c r="H6032">
        <v>2015</v>
      </c>
      <c r="I6032" t="s">
        <v>724</v>
      </c>
      <c r="J6032">
        <v>6</v>
      </c>
      <c r="K6032">
        <v>24.199000000000002</v>
      </c>
      <c r="L6032" s="1">
        <f t="shared" si="189"/>
        <v>2.4199000000000002E-2</v>
      </c>
    </row>
    <row r="6033" spans="1:12" ht="14.45">
      <c r="A6033" t="s">
        <v>723</v>
      </c>
      <c r="B6033" t="s">
        <v>918</v>
      </c>
      <c r="C6033">
        <v>741999</v>
      </c>
      <c r="D6033" t="s">
        <v>919</v>
      </c>
      <c r="E6033" t="s">
        <v>670</v>
      </c>
      <c r="F6033" t="s">
        <v>670</v>
      </c>
      <c r="G6033" t="str">
        <f t="shared" si="188"/>
        <v>Malta to EU27</v>
      </c>
      <c r="H6033">
        <v>2016</v>
      </c>
      <c r="I6033" t="s">
        <v>724</v>
      </c>
      <c r="J6033">
        <v>6</v>
      </c>
      <c r="K6033">
        <v>14.339</v>
      </c>
      <c r="L6033" s="1">
        <f t="shared" si="189"/>
        <v>1.4339000000000001E-2</v>
      </c>
    </row>
    <row r="6034" spans="1:12" ht="14.45">
      <c r="A6034" t="s">
        <v>723</v>
      </c>
      <c r="B6034" t="s">
        <v>918</v>
      </c>
      <c r="C6034">
        <v>761100</v>
      </c>
      <c r="D6034" t="s">
        <v>919</v>
      </c>
      <c r="E6034" t="s">
        <v>147</v>
      </c>
      <c r="F6034" t="s">
        <v>292</v>
      </c>
      <c r="G6034" t="str">
        <f t="shared" si="188"/>
        <v>Malta to World</v>
      </c>
      <c r="H6034">
        <v>2013</v>
      </c>
      <c r="I6034" t="s">
        <v>724</v>
      </c>
      <c r="J6034">
        <v>6</v>
      </c>
      <c r="K6034">
        <v>116.715</v>
      </c>
      <c r="L6034" s="1">
        <f t="shared" si="189"/>
        <v>0.116715</v>
      </c>
    </row>
    <row r="6035" spans="1:12" ht="14.45">
      <c r="A6035" t="s">
        <v>723</v>
      </c>
      <c r="B6035" t="s">
        <v>918</v>
      </c>
      <c r="C6035">
        <v>761100</v>
      </c>
      <c r="D6035" t="s">
        <v>919</v>
      </c>
      <c r="E6035" t="s">
        <v>147</v>
      </c>
      <c r="F6035" t="s">
        <v>292</v>
      </c>
      <c r="G6035" t="str">
        <f t="shared" si="188"/>
        <v>Malta to World</v>
      </c>
      <c r="H6035">
        <v>2014</v>
      </c>
      <c r="I6035" t="s">
        <v>724</v>
      </c>
      <c r="J6035">
        <v>6</v>
      </c>
      <c r="K6035">
        <v>192.02</v>
      </c>
      <c r="L6035" s="1">
        <f t="shared" si="189"/>
        <v>0.19202000000000002</v>
      </c>
    </row>
    <row r="6036" spans="1:12" ht="14.45">
      <c r="A6036" t="s">
        <v>723</v>
      </c>
      <c r="B6036" t="s">
        <v>918</v>
      </c>
      <c r="C6036">
        <v>761100</v>
      </c>
      <c r="D6036" t="s">
        <v>919</v>
      </c>
      <c r="E6036" t="s">
        <v>147</v>
      </c>
      <c r="F6036" t="s">
        <v>292</v>
      </c>
      <c r="G6036" t="str">
        <f t="shared" si="188"/>
        <v>Malta to World</v>
      </c>
      <c r="H6036">
        <v>2015</v>
      </c>
      <c r="I6036" t="s">
        <v>724</v>
      </c>
      <c r="J6036">
        <v>6</v>
      </c>
      <c r="K6036">
        <v>128.11799999999999</v>
      </c>
      <c r="L6036" s="1">
        <f t="shared" si="189"/>
        <v>0.12811799999999998</v>
      </c>
    </row>
    <row r="6037" spans="1:12" ht="14.45">
      <c r="A6037" t="s">
        <v>723</v>
      </c>
      <c r="B6037" t="s">
        <v>918</v>
      </c>
      <c r="C6037">
        <v>761100</v>
      </c>
      <c r="D6037" t="s">
        <v>919</v>
      </c>
      <c r="E6037" t="s">
        <v>147</v>
      </c>
      <c r="F6037" t="s">
        <v>292</v>
      </c>
      <c r="G6037" t="str">
        <f t="shared" si="188"/>
        <v>Malta to World</v>
      </c>
      <c r="H6037">
        <v>2016</v>
      </c>
      <c r="I6037" t="s">
        <v>724</v>
      </c>
      <c r="J6037">
        <v>6</v>
      </c>
      <c r="K6037">
        <v>48.448</v>
      </c>
      <c r="L6037" s="1">
        <f t="shared" si="189"/>
        <v>4.8447999999999998E-2</v>
      </c>
    </row>
    <row r="6038" spans="1:12" ht="14.45">
      <c r="A6038" t="s">
        <v>723</v>
      </c>
      <c r="B6038" t="s">
        <v>918</v>
      </c>
      <c r="C6038">
        <v>761100</v>
      </c>
      <c r="D6038" t="s">
        <v>919</v>
      </c>
      <c r="E6038" t="s">
        <v>670</v>
      </c>
      <c r="F6038" t="s">
        <v>670</v>
      </c>
      <c r="G6038" t="str">
        <f t="shared" si="188"/>
        <v>Malta to EU27</v>
      </c>
      <c r="H6038">
        <v>2013</v>
      </c>
      <c r="I6038" t="s">
        <v>724</v>
      </c>
      <c r="J6038">
        <v>6</v>
      </c>
      <c r="K6038">
        <v>114.67400000000001</v>
      </c>
      <c r="L6038" s="1">
        <f t="shared" si="189"/>
        <v>0.11467400000000001</v>
      </c>
    </row>
    <row r="6039" spans="1:12" ht="14.45">
      <c r="A6039" t="s">
        <v>723</v>
      </c>
      <c r="B6039" t="s">
        <v>918</v>
      </c>
      <c r="C6039">
        <v>761100</v>
      </c>
      <c r="D6039" t="s">
        <v>919</v>
      </c>
      <c r="E6039" t="s">
        <v>670</v>
      </c>
      <c r="F6039" t="s">
        <v>670</v>
      </c>
      <c r="G6039" t="str">
        <f t="shared" si="188"/>
        <v>Malta to EU27</v>
      </c>
      <c r="H6039">
        <v>2014</v>
      </c>
      <c r="I6039" t="s">
        <v>724</v>
      </c>
      <c r="J6039">
        <v>6</v>
      </c>
      <c r="K6039">
        <v>192.02</v>
      </c>
      <c r="L6039" s="1">
        <f t="shared" si="189"/>
        <v>0.19202000000000002</v>
      </c>
    </row>
    <row r="6040" spans="1:12" ht="14.45">
      <c r="A6040" t="s">
        <v>723</v>
      </c>
      <c r="B6040" t="s">
        <v>918</v>
      </c>
      <c r="C6040">
        <v>761100</v>
      </c>
      <c r="D6040" t="s">
        <v>919</v>
      </c>
      <c r="E6040" t="s">
        <v>670</v>
      </c>
      <c r="F6040" t="s">
        <v>670</v>
      </c>
      <c r="G6040" t="str">
        <f t="shared" si="188"/>
        <v>Malta to EU27</v>
      </c>
      <c r="H6040">
        <v>2015</v>
      </c>
      <c r="I6040" t="s">
        <v>724</v>
      </c>
      <c r="J6040">
        <v>6</v>
      </c>
      <c r="K6040">
        <v>128.11799999999999</v>
      </c>
      <c r="L6040" s="1">
        <f t="shared" si="189"/>
        <v>0.12811799999999998</v>
      </c>
    </row>
    <row r="6041" spans="1:12" ht="14.45">
      <c r="A6041" t="s">
        <v>723</v>
      </c>
      <c r="B6041" t="s">
        <v>918</v>
      </c>
      <c r="C6041">
        <v>761100</v>
      </c>
      <c r="D6041" t="s">
        <v>919</v>
      </c>
      <c r="E6041" t="s">
        <v>670</v>
      </c>
      <c r="F6041" t="s">
        <v>670</v>
      </c>
      <c r="G6041" t="str">
        <f t="shared" si="188"/>
        <v>Malta to EU27</v>
      </c>
      <c r="H6041">
        <v>2016</v>
      </c>
      <c r="I6041" t="s">
        <v>724</v>
      </c>
      <c r="J6041">
        <v>6</v>
      </c>
      <c r="K6041">
        <v>47.765999999999998</v>
      </c>
      <c r="L6041" s="1">
        <f t="shared" si="189"/>
        <v>4.7765999999999996E-2</v>
      </c>
    </row>
    <row r="6042" spans="1:12" ht="14.45">
      <c r="A6042" t="s">
        <v>723</v>
      </c>
      <c r="B6042" t="s">
        <v>918</v>
      </c>
      <c r="C6042">
        <v>8405</v>
      </c>
      <c r="D6042" t="s">
        <v>919</v>
      </c>
      <c r="E6042" t="s">
        <v>147</v>
      </c>
      <c r="F6042" t="s">
        <v>292</v>
      </c>
      <c r="G6042" t="str">
        <f t="shared" si="188"/>
        <v>Malta to World</v>
      </c>
      <c r="H6042">
        <v>2012</v>
      </c>
      <c r="I6042" t="s">
        <v>724</v>
      </c>
      <c r="J6042">
        <v>6</v>
      </c>
      <c r="K6042">
        <v>8.9890000000000008</v>
      </c>
      <c r="L6042" s="1">
        <f t="shared" si="189"/>
        <v>8.9890000000000005E-3</v>
      </c>
    </row>
    <row r="6043" spans="1:12" ht="14.45">
      <c r="A6043" t="s">
        <v>723</v>
      </c>
      <c r="B6043" t="s">
        <v>918</v>
      </c>
      <c r="C6043">
        <v>8405</v>
      </c>
      <c r="D6043" t="s">
        <v>919</v>
      </c>
      <c r="E6043" t="s">
        <v>147</v>
      </c>
      <c r="F6043" t="s">
        <v>292</v>
      </c>
      <c r="G6043" t="str">
        <f t="shared" si="188"/>
        <v>Malta to World</v>
      </c>
      <c r="H6043">
        <v>2013</v>
      </c>
      <c r="I6043" t="s">
        <v>724</v>
      </c>
      <c r="J6043">
        <v>6</v>
      </c>
      <c r="K6043">
        <v>136.94399999999999</v>
      </c>
      <c r="L6043" s="1">
        <f t="shared" si="189"/>
        <v>0.13694399999999998</v>
      </c>
    </row>
    <row r="6044" spans="1:12" ht="14.45">
      <c r="A6044" t="s">
        <v>723</v>
      </c>
      <c r="B6044" t="s">
        <v>918</v>
      </c>
      <c r="C6044">
        <v>8405</v>
      </c>
      <c r="D6044" t="s">
        <v>919</v>
      </c>
      <c r="E6044" t="s">
        <v>147</v>
      </c>
      <c r="F6044" t="s">
        <v>292</v>
      </c>
      <c r="G6044" t="str">
        <f t="shared" si="188"/>
        <v>Malta to World</v>
      </c>
      <c r="H6044">
        <v>2014</v>
      </c>
      <c r="I6044" t="s">
        <v>724</v>
      </c>
      <c r="J6044">
        <v>6</v>
      </c>
      <c r="K6044">
        <v>6.4450000000000003</v>
      </c>
      <c r="L6044" s="1">
        <f t="shared" si="189"/>
        <v>6.4450000000000002E-3</v>
      </c>
    </row>
    <row r="6045" spans="1:12" ht="14.45">
      <c r="A6045" t="s">
        <v>723</v>
      </c>
      <c r="B6045" t="s">
        <v>918</v>
      </c>
      <c r="C6045">
        <v>8405</v>
      </c>
      <c r="D6045" t="s">
        <v>919</v>
      </c>
      <c r="E6045" t="s">
        <v>147</v>
      </c>
      <c r="F6045" t="s">
        <v>292</v>
      </c>
      <c r="G6045" t="str">
        <f t="shared" si="188"/>
        <v>Malta to World</v>
      </c>
      <c r="H6045">
        <v>2015</v>
      </c>
      <c r="I6045" t="s">
        <v>724</v>
      </c>
      <c r="J6045">
        <v>6</v>
      </c>
      <c r="K6045">
        <v>3.1070000000000002</v>
      </c>
      <c r="L6045" s="1">
        <f t="shared" si="189"/>
        <v>3.1070000000000004E-3</v>
      </c>
    </row>
    <row r="6046" spans="1:12" ht="14.45">
      <c r="A6046" t="s">
        <v>723</v>
      </c>
      <c r="B6046" t="s">
        <v>918</v>
      </c>
      <c r="C6046">
        <v>8405</v>
      </c>
      <c r="D6046" t="s">
        <v>919</v>
      </c>
      <c r="E6046" t="s">
        <v>670</v>
      </c>
      <c r="F6046" t="s">
        <v>670</v>
      </c>
      <c r="G6046" t="str">
        <f t="shared" si="188"/>
        <v>Malta to EU27</v>
      </c>
      <c r="H6046">
        <v>2013</v>
      </c>
      <c r="I6046" t="s">
        <v>724</v>
      </c>
      <c r="J6046">
        <v>6</v>
      </c>
      <c r="K6046">
        <v>0.23</v>
      </c>
      <c r="L6046" s="1">
        <f t="shared" si="189"/>
        <v>2.3000000000000001E-4</v>
      </c>
    </row>
    <row r="6047" spans="1:12" ht="14.45">
      <c r="A6047" t="s">
        <v>723</v>
      </c>
      <c r="B6047" t="s">
        <v>918</v>
      </c>
      <c r="C6047">
        <v>841940</v>
      </c>
      <c r="D6047" t="s">
        <v>919</v>
      </c>
      <c r="E6047" t="s">
        <v>147</v>
      </c>
      <c r="F6047" t="s">
        <v>292</v>
      </c>
      <c r="G6047" t="str">
        <f t="shared" si="188"/>
        <v>Malta to World</v>
      </c>
      <c r="H6047">
        <v>2016</v>
      </c>
      <c r="I6047" t="s">
        <v>724</v>
      </c>
      <c r="J6047">
        <v>6</v>
      </c>
      <c r="K6047">
        <v>18.861000000000001</v>
      </c>
      <c r="L6047" s="1">
        <f t="shared" si="189"/>
        <v>1.8860999999999999E-2</v>
      </c>
    </row>
    <row r="6048" spans="1:12" ht="14.45">
      <c r="A6048" t="s">
        <v>723</v>
      </c>
      <c r="B6048" t="s">
        <v>918</v>
      </c>
      <c r="C6048">
        <v>842129</v>
      </c>
      <c r="D6048" t="s">
        <v>919</v>
      </c>
      <c r="E6048" t="s">
        <v>147</v>
      </c>
      <c r="F6048" t="s">
        <v>292</v>
      </c>
      <c r="G6048" t="str">
        <f t="shared" si="188"/>
        <v>Malta to World</v>
      </c>
      <c r="H6048">
        <v>2012</v>
      </c>
      <c r="I6048" t="s">
        <v>724</v>
      </c>
      <c r="J6048">
        <v>6</v>
      </c>
      <c r="K6048">
        <v>13.971</v>
      </c>
      <c r="L6048" s="1">
        <f t="shared" si="189"/>
        <v>1.3971000000000001E-2</v>
      </c>
    </row>
    <row r="6049" spans="1:12" ht="14.45">
      <c r="A6049" t="s">
        <v>723</v>
      </c>
      <c r="B6049" t="s">
        <v>918</v>
      </c>
      <c r="C6049">
        <v>842129</v>
      </c>
      <c r="D6049" t="s">
        <v>919</v>
      </c>
      <c r="E6049" t="s">
        <v>147</v>
      </c>
      <c r="F6049" t="s">
        <v>292</v>
      </c>
      <c r="G6049" t="str">
        <f t="shared" si="188"/>
        <v>Malta to World</v>
      </c>
      <c r="H6049">
        <v>2013</v>
      </c>
      <c r="I6049" t="s">
        <v>724</v>
      </c>
      <c r="J6049">
        <v>6</v>
      </c>
      <c r="K6049">
        <v>235.46299999999999</v>
      </c>
      <c r="L6049" s="1">
        <f t="shared" si="189"/>
        <v>0.23546300000000001</v>
      </c>
    </row>
    <row r="6050" spans="1:12" ht="14.45">
      <c r="A6050" t="s">
        <v>723</v>
      </c>
      <c r="B6050" t="s">
        <v>918</v>
      </c>
      <c r="C6050">
        <v>842129</v>
      </c>
      <c r="D6050" t="s">
        <v>919</v>
      </c>
      <c r="E6050" t="s">
        <v>147</v>
      </c>
      <c r="F6050" t="s">
        <v>292</v>
      </c>
      <c r="G6050" t="str">
        <f t="shared" si="188"/>
        <v>Malta to World</v>
      </c>
      <c r="H6050">
        <v>2014</v>
      </c>
      <c r="I6050" t="s">
        <v>724</v>
      </c>
      <c r="J6050">
        <v>6</v>
      </c>
      <c r="K6050">
        <v>651.40899999999999</v>
      </c>
      <c r="L6050" s="1">
        <f t="shared" si="189"/>
        <v>0.65140900000000002</v>
      </c>
    </row>
    <row r="6051" spans="1:12" ht="14.45">
      <c r="A6051" t="s">
        <v>723</v>
      </c>
      <c r="B6051" t="s">
        <v>918</v>
      </c>
      <c r="C6051">
        <v>842129</v>
      </c>
      <c r="D6051" t="s">
        <v>919</v>
      </c>
      <c r="E6051" t="s">
        <v>147</v>
      </c>
      <c r="F6051" t="s">
        <v>292</v>
      </c>
      <c r="G6051" t="str">
        <f t="shared" si="188"/>
        <v>Malta to World</v>
      </c>
      <c r="H6051">
        <v>2015</v>
      </c>
      <c r="I6051" t="s">
        <v>724</v>
      </c>
      <c r="J6051">
        <v>6</v>
      </c>
      <c r="K6051">
        <v>234.839</v>
      </c>
      <c r="L6051" s="1">
        <f t="shared" si="189"/>
        <v>0.23483899999999999</v>
      </c>
    </row>
    <row r="6052" spans="1:12" ht="14.45">
      <c r="A6052" t="s">
        <v>723</v>
      </c>
      <c r="B6052" t="s">
        <v>918</v>
      </c>
      <c r="C6052">
        <v>842129</v>
      </c>
      <c r="D6052" t="s">
        <v>919</v>
      </c>
      <c r="E6052" t="s">
        <v>147</v>
      </c>
      <c r="F6052" t="s">
        <v>292</v>
      </c>
      <c r="G6052" t="str">
        <f t="shared" si="188"/>
        <v>Malta to World</v>
      </c>
      <c r="H6052">
        <v>2016</v>
      </c>
      <c r="I6052" t="s">
        <v>724</v>
      </c>
      <c r="J6052">
        <v>6</v>
      </c>
      <c r="K6052">
        <v>761.74800000000005</v>
      </c>
      <c r="L6052" s="1">
        <f t="shared" si="189"/>
        <v>0.76174800000000009</v>
      </c>
    </row>
    <row r="6053" spans="1:12" ht="14.45">
      <c r="A6053" t="s">
        <v>723</v>
      </c>
      <c r="B6053" t="s">
        <v>918</v>
      </c>
      <c r="C6053">
        <v>842129</v>
      </c>
      <c r="D6053" t="s">
        <v>919</v>
      </c>
      <c r="E6053" t="s">
        <v>670</v>
      </c>
      <c r="F6053" t="s">
        <v>670</v>
      </c>
      <c r="G6053" t="str">
        <f t="shared" si="188"/>
        <v>Malta to EU27</v>
      </c>
      <c r="H6053">
        <v>2012</v>
      </c>
      <c r="I6053" t="s">
        <v>724</v>
      </c>
      <c r="J6053">
        <v>6</v>
      </c>
      <c r="K6053">
        <v>4.7679999999999998</v>
      </c>
      <c r="L6053" s="1">
        <f t="shared" si="189"/>
        <v>4.7679999999999997E-3</v>
      </c>
    </row>
    <row r="6054" spans="1:12" ht="14.45">
      <c r="A6054" t="s">
        <v>723</v>
      </c>
      <c r="B6054" t="s">
        <v>918</v>
      </c>
      <c r="C6054">
        <v>842129</v>
      </c>
      <c r="D6054" t="s">
        <v>919</v>
      </c>
      <c r="E6054" t="s">
        <v>670</v>
      </c>
      <c r="F6054" t="s">
        <v>670</v>
      </c>
      <c r="G6054" t="str">
        <f t="shared" si="188"/>
        <v>Malta to EU27</v>
      </c>
      <c r="H6054">
        <v>2013</v>
      </c>
      <c r="I6054" t="s">
        <v>724</v>
      </c>
      <c r="J6054">
        <v>6</v>
      </c>
      <c r="K6054">
        <v>0.88400000000000001</v>
      </c>
      <c r="L6054" s="1">
        <f t="shared" si="189"/>
        <v>8.8400000000000002E-4</v>
      </c>
    </row>
    <row r="6055" spans="1:12" ht="14.45">
      <c r="A6055" t="s">
        <v>723</v>
      </c>
      <c r="B6055" t="s">
        <v>918</v>
      </c>
      <c r="C6055">
        <v>842129</v>
      </c>
      <c r="D6055" t="s">
        <v>919</v>
      </c>
      <c r="E6055" t="s">
        <v>670</v>
      </c>
      <c r="F6055" t="s">
        <v>670</v>
      </c>
      <c r="G6055" t="str">
        <f t="shared" si="188"/>
        <v>Malta to EU27</v>
      </c>
      <c r="H6055">
        <v>2014</v>
      </c>
      <c r="I6055" t="s">
        <v>724</v>
      </c>
      <c r="J6055">
        <v>6</v>
      </c>
      <c r="K6055">
        <v>1.0049999999999999</v>
      </c>
      <c r="L6055" s="1">
        <f t="shared" si="189"/>
        <v>1.0049999999999998E-3</v>
      </c>
    </row>
    <row r="6056" spans="1:12" ht="14.45">
      <c r="A6056" t="s">
        <v>723</v>
      </c>
      <c r="B6056" t="s">
        <v>918</v>
      </c>
      <c r="C6056">
        <v>842129</v>
      </c>
      <c r="D6056" t="s">
        <v>919</v>
      </c>
      <c r="E6056" t="s">
        <v>670</v>
      </c>
      <c r="F6056" t="s">
        <v>670</v>
      </c>
      <c r="G6056" t="str">
        <f t="shared" si="188"/>
        <v>Malta to EU27</v>
      </c>
      <c r="H6056">
        <v>2015</v>
      </c>
      <c r="I6056" t="s">
        <v>724</v>
      </c>
      <c r="J6056">
        <v>6</v>
      </c>
      <c r="K6056">
        <v>0.372</v>
      </c>
      <c r="L6056" s="1">
        <f t="shared" si="189"/>
        <v>3.7199999999999999E-4</v>
      </c>
    </row>
    <row r="6057" spans="1:12" ht="14.45">
      <c r="A6057" t="s">
        <v>723</v>
      </c>
      <c r="B6057" t="s">
        <v>918</v>
      </c>
      <c r="C6057">
        <v>842129</v>
      </c>
      <c r="D6057" t="s">
        <v>919</v>
      </c>
      <c r="E6057" t="s">
        <v>670</v>
      </c>
      <c r="F6057" t="s">
        <v>670</v>
      </c>
      <c r="G6057" t="str">
        <f t="shared" si="188"/>
        <v>Malta to EU27</v>
      </c>
      <c r="H6057">
        <v>2016</v>
      </c>
      <c r="I6057" t="s">
        <v>724</v>
      </c>
      <c r="J6057">
        <v>6</v>
      </c>
      <c r="K6057">
        <v>0.155</v>
      </c>
      <c r="L6057" s="1">
        <f t="shared" si="189"/>
        <v>1.55E-4</v>
      </c>
    </row>
    <row r="6058" spans="1:12" ht="14.45">
      <c r="A6058" t="s">
        <v>723</v>
      </c>
      <c r="B6058" t="s">
        <v>918</v>
      </c>
      <c r="C6058">
        <v>842139</v>
      </c>
      <c r="D6058" t="s">
        <v>919</v>
      </c>
      <c r="E6058" t="s">
        <v>147</v>
      </c>
      <c r="F6058" t="s">
        <v>292</v>
      </c>
      <c r="G6058" t="str">
        <f t="shared" si="188"/>
        <v>Malta to World</v>
      </c>
      <c r="H6058">
        <v>2012</v>
      </c>
      <c r="I6058" t="s">
        <v>724</v>
      </c>
      <c r="J6058">
        <v>6</v>
      </c>
      <c r="K6058">
        <v>8.8140000000000001</v>
      </c>
      <c r="L6058" s="1">
        <f t="shared" si="189"/>
        <v>8.8140000000000007E-3</v>
      </c>
    </row>
    <row r="6059" spans="1:12" ht="14.45">
      <c r="A6059" t="s">
        <v>723</v>
      </c>
      <c r="B6059" t="s">
        <v>918</v>
      </c>
      <c r="C6059">
        <v>842139</v>
      </c>
      <c r="D6059" t="s">
        <v>919</v>
      </c>
      <c r="E6059" t="s">
        <v>147</v>
      </c>
      <c r="F6059" t="s">
        <v>292</v>
      </c>
      <c r="G6059" t="str">
        <f t="shared" si="188"/>
        <v>Malta to World</v>
      </c>
      <c r="H6059">
        <v>2013</v>
      </c>
      <c r="I6059" t="s">
        <v>724</v>
      </c>
      <c r="J6059">
        <v>6</v>
      </c>
      <c r="K6059">
        <v>122.932</v>
      </c>
      <c r="L6059" s="1">
        <f t="shared" si="189"/>
        <v>0.122932</v>
      </c>
    </row>
    <row r="6060" spans="1:12" ht="14.45">
      <c r="A6060" t="s">
        <v>723</v>
      </c>
      <c r="B6060" t="s">
        <v>918</v>
      </c>
      <c r="C6060">
        <v>842139</v>
      </c>
      <c r="D6060" t="s">
        <v>919</v>
      </c>
      <c r="E6060" t="s">
        <v>147</v>
      </c>
      <c r="F6060" t="s">
        <v>292</v>
      </c>
      <c r="G6060" t="str">
        <f t="shared" si="188"/>
        <v>Malta to World</v>
      </c>
      <c r="H6060">
        <v>2014</v>
      </c>
      <c r="I6060" t="s">
        <v>724</v>
      </c>
      <c r="J6060">
        <v>6</v>
      </c>
      <c r="K6060">
        <v>49.680999999999997</v>
      </c>
      <c r="L6060" s="1">
        <f t="shared" si="189"/>
        <v>4.9680999999999996E-2</v>
      </c>
    </row>
    <row r="6061" spans="1:12" ht="14.45">
      <c r="A6061" t="s">
        <v>723</v>
      </c>
      <c r="B6061" t="s">
        <v>918</v>
      </c>
      <c r="C6061">
        <v>842139</v>
      </c>
      <c r="D6061" t="s">
        <v>919</v>
      </c>
      <c r="E6061" t="s">
        <v>147</v>
      </c>
      <c r="F6061" t="s">
        <v>292</v>
      </c>
      <c r="G6061" t="str">
        <f t="shared" si="188"/>
        <v>Malta to World</v>
      </c>
      <c r="H6061">
        <v>2015</v>
      </c>
      <c r="I6061" t="s">
        <v>724</v>
      </c>
      <c r="J6061">
        <v>6</v>
      </c>
      <c r="K6061">
        <v>21.553000000000001</v>
      </c>
      <c r="L6061" s="1">
        <f t="shared" si="189"/>
        <v>2.1552999999999999E-2</v>
      </c>
    </row>
    <row r="6062" spans="1:12" ht="14.45">
      <c r="A6062" t="s">
        <v>723</v>
      </c>
      <c r="B6062" t="s">
        <v>918</v>
      </c>
      <c r="C6062">
        <v>842139</v>
      </c>
      <c r="D6062" t="s">
        <v>919</v>
      </c>
      <c r="E6062" t="s">
        <v>147</v>
      </c>
      <c r="F6062" t="s">
        <v>292</v>
      </c>
      <c r="G6062" t="str">
        <f t="shared" si="188"/>
        <v>Malta to World</v>
      </c>
      <c r="H6062">
        <v>2016</v>
      </c>
      <c r="I6062" t="s">
        <v>724</v>
      </c>
      <c r="J6062">
        <v>6</v>
      </c>
      <c r="K6062">
        <v>18.234000000000002</v>
      </c>
      <c r="L6062" s="1">
        <f t="shared" si="189"/>
        <v>1.8234E-2</v>
      </c>
    </row>
    <row r="6063" spans="1:12" ht="14.45">
      <c r="A6063" t="s">
        <v>723</v>
      </c>
      <c r="B6063" t="s">
        <v>918</v>
      </c>
      <c r="C6063">
        <v>842139</v>
      </c>
      <c r="D6063" t="s">
        <v>919</v>
      </c>
      <c r="E6063" t="s">
        <v>670</v>
      </c>
      <c r="F6063" t="s">
        <v>670</v>
      </c>
      <c r="G6063" t="str">
        <f t="shared" si="188"/>
        <v>Malta to EU27</v>
      </c>
      <c r="H6063">
        <v>2014</v>
      </c>
      <c r="I6063" t="s">
        <v>724</v>
      </c>
      <c r="J6063">
        <v>6</v>
      </c>
      <c r="K6063">
        <v>3.0790000000000002</v>
      </c>
      <c r="L6063" s="1">
        <f t="shared" si="189"/>
        <v>3.0790000000000001E-3</v>
      </c>
    </row>
    <row r="6064" spans="1:12" ht="14.45">
      <c r="A6064" t="s">
        <v>723</v>
      </c>
      <c r="B6064" t="s">
        <v>918</v>
      </c>
      <c r="C6064">
        <v>842139</v>
      </c>
      <c r="D6064" t="s">
        <v>919</v>
      </c>
      <c r="E6064" t="s">
        <v>670</v>
      </c>
      <c r="F6064" t="s">
        <v>670</v>
      </c>
      <c r="G6064" t="str">
        <f t="shared" si="188"/>
        <v>Malta to EU27</v>
      </c>
      <c r="H6064">
        <v>2015</v>
      </c>
      <c r="I6064" t="s">
        <v>724</v>
      </c>
      <c r="J6064">
        <v>6</v>
      </c>
      <c r="K6064">
        <v>4.883</v>
      </c>
      <c r="L6064" s="1">
        <f t="shared" si="189"/>
        <v>4.8830000000000002E-3</v>
      </c>
    </row>
    <row r="6065" spans="1:12" ht="14.45">
      <c r="A6065" t="s">
        <v>723</v>
      </c>
      <c r="B6065" t="s">
        <v>918</v>
      </c>
      <c r="C6065">
        <v>842139</v>
      </c>
      <c r="D6065" t="s">
        <v>919</v>
      </c>
      <c r="E6065" t="s">
        <v>670</v>
      </c>
      <c r="F6065" t="s">
        <v>670</v>
      </c>
      <c r="G6065" t="str">
        <f t="shared" si="188"/>
        <v>Malta to EU27</v>
      </c>
      <c r="H6065">
        <v>2016</v>
      </c>
      <c r="I6065" t="s">
        <v>724</v>
      </c>
      <c r="J6065">
        <v>6</v>
      </c>
      <c r="K6065">
        <v>10.178000000000001</v>
      </c>
      <c r="L6065" s="1">
        <f t="shared" si="189"/>
        <v>1.0178000000000001E-2</v>
      </c>
    </row>
    <row r="6066" spans="1:12" ht="14.45">
      <c r="A6066" t="s">
        <v>723</v>
      </c>
      <c r="B6066" t="s">
        <v>918</v>
      </c>
      <c r="C6066">
        <v>847989</v>
      </c>
      <c r="D6066" t="s">
        <v>919</v>
      </c>
      <c r="E6066" t="s">
        <v>147</v>
      </c>
      <c r="F6066" t="s">
        <v>292</v>
      </c>
      <c r="G6066" t="str">
        <f t="shared" si="188"/>
        <v>Malta to World</v>
      </c>
      <c r="H6066">
        <v>2012</v>
      </c>
      <c r="I6066" t="s">
        <v>724</v>
      </c>
      <c r="J6066">
        <v>6</v>
      </c>
      <c r="K6066">
        <v>17224.337</v>
      </c>
      <c r="L6066" s="1">
        <f t="shared" si="189"/>
        <v>17.224336999999998</v>
      </c>
    </row>
    <row r="6067" spans="1:12" ht="14.45">
      <c r="A6067" t="s">
        <v>723</v>
      </c>
      <c r="B6067" t="s">
        <v>918</v>
      </c>
      <c r="C6067">
        <v>847989</v>
      </c>
      <c r="D6067" t="s">
        <v>919</v>
      </c>
      <c r="E6067" t="s">
        <v>147</v>
      </c>
      <c r="F6067" t="s">
        <v>292</v>
      </c>
      <c r="G6067" t="str">
        <f t="shared" si="188"/>
        <v>Malta to World</v>
      </c>
      <c r="H6067">
        <v>2013</v>
      </c>
      <c r="I6067" t="s">
        <v>724</v>
      </c>
      <c r="J6067">
        <v>6</v>
      </c>
      <c r="K6067">
        <v>16155.665000000001</v>
      </c>
      <c r="L6067" s="1">
        <f t="shared" si="189"/>
        <v>16.155665000000003</v>
      </c>
    </row>
    <row r="6068" spans="1:12" ht="14.45">
      <c r="A6068" t="s">
        <v>723</v>
      </c>
      <c r="B6068" t="s">
        <v>918</v>
      </c>
      <c r="C6068">
        <v>847989</v>
      </c>
      <c r="D6068" t="s">
        <v>919</v>
      </c>
      <c r="E6068" t="s">
        <v>147</v>
      </c>
      <c r="F6068" t="s">
        <v>292</v>
      </c>
      <c r="G6068" t="str">
        <f t="shared" si="188"/>
        <v>Malta to World</v>
      </c>
      <c r="H6068">
        <v>2014</v>
      </c>
      <c r="I6068" t="s">
        <v>724</v>
      </c>
      <c r="J6068">
        <v>6</v>
      </c>
      <c r="K6068">
        <v>16011.441999999999</v>
      </c>
      <c r="L6068" s="1">
        <f t="shared" si="189"/>
        <v>16.011441999999999</v>
      </c>
    </row>
    <row r="6069" spans="1:12" ht="14.45">
      <c r="A6069" t="s">
        <v>723</v>
      </c>
      <c r="B6069" t="s">
        <v>918</v>
      </c>
      <c r="C6069">
        <v>847989</v>
      </c>
      <c r="D6069" t="s">
        <v>919</v>
      </c>
      <c r="E6069" t="s">
        <v>147</v>
      </c>
      <c r="F6069" t="s">
        <v>292</v>
      </c>
      <c r="G6069" t="str">
        <f t="shared" si="188"/>
        <v>Malta to World</v>
      </c>
      <c r="H6069">
        <v>2015</v>
      </c>
      <c r="I6069" t="s">
        <v>724</v>
      </c>
      <c r="J6069">
        <v>6</v>
      </c>
      <c r="K6069">
        <v>14533.153</v>
      </c>
      <c r="L6069" s="1">
        <f t="shared" si="189"/>
        <v>14.533153</v>
      </c>
    </row>
    <row r="6070" spans="1:12" ht="14.45">
      <c r="A6070" t="s">
        <v>723</v>
      </c>
      <c r="B6070" t="s">
        <v>918</v>
      </c>
      <c r="C6070">
        <v>847989</v>
      </c>
      <c r="D6070" t="s">
        <v>919</v>
      </c>
      <c r="E6070" t="s">
        <v>147</v>
      </c>
      <c r="F6070" t="s">
        <v>292</v>
      </c>
      <c r="G6070" t="str">
        <f t="shared" si="188"/>
        <v>Malta to World</v>
      </c>
      <c r="H6070">
        <v>2016</v>
      </c>
      <c r="I6070" t="s">
        <v>724</v>
      </c>
      <c r="J6070">
        <v>6</v>
      </c>
      <c r="K6070">
        <v>16276.882</v>
      </c>
      <c r="L6070" s="1">
        <f t="shared" si="189"/>
        <v>16.276882000000001</v>
      </c>
    </row>
    <row r="6071" spans="1:12" ht="14.45">
      <c r="A6071" t="s">
        <v>723</v>
      </c>
      <c r="B6071" t="s">
        <v>918</v>
      </c>
      <c r="C6071">
        <v>847989</v>
      </c>
      <c r="D6071" t="s">
        <v>919</v>
      </c>
      <c r="E6071" t="s">
        <v>670</v>
      </c>
      <c r="F6071" t="s">
        <v>670</v>
      </c>
      <c r="G6071" t="str">
        <f t="shared" si="188"/>
        <v>Malta to EU27</v>
      </c>
      <c r="H6071">
        <v>2012</v>
      </c>
      <c r="I6071" t="s">
        <v>724</v>
      </c>
      <c r="J6071">
        <v>6</v>
      </c>
      <c r="K6071">
        <v>10646.201999999999</v>
      </c>
      <c r="L6071" s="1">
        <f t="shared" si="189"/>
        <v>10.646201999999999</v>
      </c>
    </row>
    <row r="6072" spans="1:12" ht="14.45">
      <c r="A6072" t="s">
        <v>723</v>
      </c>
      <c r="B6072" t="s">
        <v>918</v>
      </c>
      <c r="C6072">
        <v>847989</v>
      </c>
      <c r="D6072" t="s">
        <v>919</v>
      </c>
      <c r="E6072" t="s">
        <v>670</v>
      </c>
      <c r="F6072" t="s">
        <v>670</v>
      </c>
      <c r="G6072" t="str">
        <f t="shared" si="188"/>
        <v>Malta to EU27</v>
      </c>
      <c r="H6072">
        <v>2013</v>
      </c>
      <c r="I6072" t="s">
        <v>724</v>
      </c>
      <c r="J6072">
        <v>6</v>
      </c>
      <c r="K6072">
        <v>8817.357</v>
      </c>
      <c r="L6072" s="1">
        <f t="shared" si="189"/>
        <v>8.8173569999999994</v>
      </c>
    </row>
    <row r="6073" spans="1:12" ht="14.45">
      <c r="A6073" t="s">
        <v>723</v>
      </c>
      <c r="B6073" t="s">
        <v>918</v>
      </c>
      <c r="C6073">
        <v>847989</v>
      </c>
      <c r="D6073" t="s">
        <v>919</v>
      </c>
      <c r="E6073" t="s">
        <v>670</v>
      </c>
      <c r="F6073" t="s">
        <v>670</v>
      </c>
      <c r="G6073" t="str">
        <f t="shared" si="188"/>
        <v>Malta to EU27</v>
      </c>
      <c r="H6073">
        <v>2014</v>
      </c>
      <c r="I6073" t="s">
        <v>724</v>
      </c>
      <c r="J6073">
        <v>6</v>
      </c>
      <c r="K6073">
        <v>10794.264999999999</v>
      </c>
      <c r="L6073" s="1">
        <f t="shared" si="189"/>
        <v>10.794264999999999</v>
      </c>
    </row>
    <row r="6074" spans="1:12" ht="14.45">
      <c r="A6074" t="s">
        <v>723</v>
      </c>
      <c r="B6074" t="s">
        <v>918</v>
      </c>
      <c r="C6074">
        <v>847989</v>
      </c>
      <c r="D6074" t="s">
        <v>919</v>
      </c>
      <c r="E6074" t="s">
        <v>670</v>
      </c>
      <c r="F6074" t="s">
        <v>670</v>
      </c>
      <c r="G6074" t="str">
        <f t="shared" si="188"/>
        <v>Malta to EU27</v>
      </c>
      <c r="H6074">
        <v>2015</v>
      </c>
      <c r="I6074" t="s">
        <v>724</v>
      </c>
      <c r="J6074">
        <v>6</v>
      </c>
      <c r="K6074">
        <v>8440.5669999999991</v>
      </c>
      <c r="L6074" s="1">
        <f t="shared" si="189"/>
        <v>8.4405669999999997</v>
      </c>
    </row>
    <row r="6075" spans="1:12" ht="14.45">
      <c r="A6075" t="s">
        <v>723</v>
      </c>
      <c r="B6075" t="s">
        <v>918</v>
      </c>
      <c r="C6075">
        <v>847989</v>
      </c>
      <c r="D6075" t="s">
        <v>919</v>
      </c>
      <c r="E6075" t="s">
        <v>670</v>
      </c>
      <c r="F6075" t="s">
        <v>670</v>
      </c>
      <c r="G6075" t="str">
        <f t="shared" si="188"/>
        <v>Malta to EU27</v>
      </c>
      <c r="H6075">
        <v>2016</v>
      </c>
      <c r="I6075" t="s">
        <v>724</v>
      </c>
      <c r="J6075">
        <v>6</v>
      </c>
      <c r="K6075">
        <v>10491.072</v>
      </c>
      <c r="L6075" s="1">
        <f t="shared" si="189"/>
        <v>10.491072000000001</v>
      </c>
    </row>
    <row r="6076" spans="1:12" ht="14.45">
      <c r="A6076" t="s">
        <v>723</v>
      </c>
      <c r="B6076" t="s">
        <v>920</v>
      </c>
      <c r="C6076">
        <v>730900</v>
      </c>
      <c r="D6076" t="s">
        <v>921</v>
      </c>
      <c r="E6076" t="s">
        <v>147</v>
      </c>
      <c r="F6076" t="s">
        <v>292</v>
      </c>
      <c r="G6076" t="str">
        <f t="shared" si="188"/>
        <v>Myanmar to World</v>
      </c>
      <c r="H6076">
        <v>2016</v>
      </c>
      <c r="I6076" t="s">
        <v>724</v>
      </c>
      <c r="J6076">
        <v>6</v>
      </c>
      <c r="K6076">
        <v>96.438999999999993</v>
      </c>
      <c r="L6076" s="1">
        <f t="shared" si="189"/>
        <v>9.6438999999999997E-2</v>
      </c>
    </row>
    <row r="6077" spans="1:12" ht="14.45">
      <c r="A6077" t="s">
        <v>723</v>
      </c>
      <c r="B6077" t="s">
        <v>920</v>
      </c>
      <c r="C6077">
        <v>730900</v>
      </c>
      <c r="D6077" t="s">
        <v>921</v>
      </c>
      <c r="E6077" t="s">
        <v>147</v>
      </c>
      <c r="F6077" t="s">
        <v>292</v>
      </c>
      <c r="G6077" t="str">
        <f t="shared" si="188"/>
        <v>Myanmar to World</v>
      </c>
      <c r="H6077">
        <v>2017</v>
      </c>
      <c r="I6077" t="s">
        <v>724</v>
      </c>
      <c r="J6077">
        <v>6</v>
      </c>
      <c r="K6077">
        <v>21179.121999999999</v>
      </c>
      <c r="L6077" s="1">
        <f t="shared" si="189"/>
        <v>21.179122</v>
      </c>
    </row>
    <row r="6078" spans="1:12" ht="14.45">
      <c r="A6078" t="s">
        <v>723</v>
      </c>
      <c r="B6078" t="s">
        <v>920</v>
      </c>
      <c r="C6078">
        <v>741999</v>
      </c>
      <c r="D6078" t="s">
        <v>921</v>
      </c>
      <c r="E6078" t="s">
        <v>147</v>
      </c>
      <c r="F6078" t="s">
        <v>292</v>
      </c>
      <c r="G6078" t="str">
        <f t="shared" si="188"/>
        <v>Myanmar to World</v>
      </c>
      <c r="H6078">
        <v>2014</v>
      </c>
      <c r="I6078" t="s">
        <v>724</v>
      </c>
      <c r="J6078">
        <v>6</v>
      </c>
      <c r="K6078">
        <v>3.2869999999999999</v>
      </c>
      <c r="L6078" s="1">
        <f t="shared" si="189"/>
        <v>3.287E-3</v>
      </c>
    </row>
    <row r="6079" spans="1:12" ht="14.45">
      <c r="A6079" t="s">
        <v>723</v>
      </c>
      <c r="B6079" t="s">
        <v>920</v>
      </c>
      <c r="C6079">
        <v>761100</v>
      </c>
      <c r="D6079" t="s">
        <v>921</v>
      </c>
      <c r="E6079" t="s">
        <v>147</v>
      </c>
      <c r="F6079" t="s">
        <v>292</v>
      </c>
      <c r="G6079" t="str">
        <f t="shared" si="188"/>
        <v>Myanmar to World</v>
      </c>
      <c r="H6079">
        <v>2013</v>
      </c>
      <c r="I6079" t="s">
        <v>724</v>
      </c>
      <c r="J6079">
        <v>6</v>
      </c>
      <c r="K6079">
        <v>9.0619999999999994</v>
      </c>
      <c r="L6079" s="1">
        <f t="shared" si="189"/>
        <v>9.0619999999999989E-3</v>
      </c>
    </row>
    <row r="6080" spans="1:12" ht="14.45">
      <c r="A6080" t="s">
        <v>723</v>
      </c>
      <c r="B6080" t="s">
        <v>920</v>
      </c>
      <c r="C6080">
        <v>761100</v>
      </c>
      <c r="D6080" t="s">
        <v>921</v>
      </c>
      <c r="E6080" t="s">
        <v>147</v>
      </c>
      <c r="F6080" t="s">
        <v>292</v>
      </c>
      <c r="G6080" t="str">
        <f t="shared" si="188"/>
        <v>Myanmar to World</v>
      </c>
      <c r="H6080">
        <v>2016</v>
      </c>
      <c r="I6080" t="s">
        <v>724</v>
      </c>
      <c r="J6080">
        <v>6</v>
      </c>
      <c r="K6080">
        <v>66.751999999999995</v>
      </c>
      <c r="L6080" s="1">
        <f t="shared" si="189"/>
        <v>6.6751999999999992E-2</v>
      </c>
    </row>
    <row r="6081" spans="1:12" ht="14.45">
      <c r="A6081" t="s">
        <v>723</v>
      </c>
      <c r="B6081" t="s">
        <v>920</v>
      </c>
      <c r="C6081">
        <v>8405</v>
      </c>
      <c r="D6081" t="s">
        <v>921</v>
      </c>
      <c r="E6081" t="s">
        <v>147</v>
      </c>
      <c r="F6081" t="s">
        <v>292</v>
      </c>
      <c r="G6081" t="str">
        <f t="shared" si="188"/>
        <v>Myanmar to World</v>
      </c>
      <c r="H6081">
        <v>2016</v>
      </c>
      <c r="I6081" t="s">
        <v>724</v>
      </c>
      <c r="J6081">
        <v>6</v>
      </c>
      <c r="K6081">
        <v>29.898</v>
      </c>
      <c r="L6081" s="1">
        <f t="shared" si="189"/>
        <v>2.9898000000000001E-2</v>
      </c>
    </row>
    <row r="6082" spans="1:12" ht="14.45">
      <c r="A6082" t="s">
        <v>723</v>
      </c>
      <c r="B6082" t="s">
        <v>920</v>
      </c>
      <c r="C6082">
        <v>8405</v>
      </c>
      <c r="D6082" t="s">
        <v>921</v>
      </c>
      <c r="E6082" t="s">
        <v>147</v>
      </c>
      <c r="F6082" t="s">
        <v>292</v>
      </c>
      <c r="G6082" t="str">
        <f t="shared" si="188"/>
        <v>Myanmar to World</v>
      </c>
      <c r="H6082">
        <v>2017</v>
      </c>
      <c r="I6082" t="s">
        <v>724</v>
      </c>
      <c r="J6082">
        <v>6</v>
      </c>
      <c r="K6082">
        <v>1262.758</v>
      </c>
      <c r="L6082" s="1">
        <f t="shared" si="189"/>
        <v>1.262758</v>
      </c>
    </row>
    <row r="6083" spans="1:12" ht="14.45">
      <c r="A6083" t="s">
        <v>723</v>
      </c>
      <c r="B6083" t="s">
        <v>920</v>
      </c>
      <c r="C6083">
        <v>8405</v>
      </c>
      <c r="D6083" t="s">
        <v>921</v>
      </c>
      <c r="E6083" t="s">
        <v>670</v>
      </c>
      <c r="F6083" t="s">
        <v>670</v>
      </c>
      <c r="G6083" t="str">
        <f t="shared" si="188"/>
        <v>Myanmar to EU27</v>
      </c>
      <c r="H6083">
        <v>2017</v>
      </c>
      <c r="I6083" t="s">
        <v>724</v>
      </c>
      <c r="J6083">
        <v>6</v>
      </c>
      <c r="K6083">
        <v>1202.4110000000001</v>
      </c>
      <c r="L6083" s="1">
        <f t="shared" si="189"/>
        <v>1.2024110000000001</v>
      </c>
    </row>
    <row r="6084" spans="1:12" ht="14.45">
      <c r="A6084" t="s">
        <v>723</v>
      </c>
      <c r="B6084" t="s">
        <v>920</v>
      </c>
      <c r="C6084">
        <v>841931</v>
      </c>
      <c r="D6084" t="s">
        <v>921</v>
      </c>
      <c r="E6084" t="s">
        <v>147</v>
      </c>
      <c r="F6084" t="s">
        <v>292</v>
      </c>
      <c r="G6084" t="str">
        <f t="shared" si="188"/>
        <v>Myanmar to World</v>
      </c>
      <c r="H6084">
        <v>2017</v>
      </c>
      <c r="I6084" t="s">
        <v>724</v>
      </c>
      <c r="J6084">
        <v>6</v>
      </c>
      <c r="K6084">
        <v>6.03</v>
      </c>
      <c r="L6084" s="1">
        <f t="shared" si="189"/>
        <v>6.0300000000000006E-3</v>
      </c>
    </row>
    <row r="6085" spans="1:12" ht="14.45">
      <c r="A6085" t="s">
        <v>723</v>
      </c>
      <c r="B6085" t="s">
        <v>920</v>
      </c>
      <c r="C6085">
        <v>842139</v>
      </c>
      <c r="D6085" t="s">
        <v>921</v>
      </c>
      <c r="E6085" t="s">
        <v>147</v>
      </c>
      <c r="F6085" t="s">
        <v>292</v>
      </c>
      <c r="G6085" t="str">
        <f t="shared" si="188"/>
        <v>Myanmar to World</v>
      </c>
      <c r="H6085">
        <v>2017</v>
      </c>
      <c r="I6085" t="s">
        <v>724</v>
      </c>
      <c r="J6085">
        <v>6</v>
      </c>
      <c r="K6085">
        <v>5182.3890000000001</v>
      </c>
      <c r="L6085" s="1">
        <f t="shared" si="189"/>
        <v>5.1823889999999997</v>
      </c>
    </row>
    <row r="6086" spans="1:12" ht="14.45">
      <c r="A6086" t="s">
        <v>723</v>
      </c>
      <c r="B6086" t="s">
        <v>920</v>
      </c>
      <c r="C6086">
        <v>847989</v>
      </c>
      <c r="D6086" t="s">
        <v>921</v>
      </c>
      <c r="E6086" t="s">
        <v>147</v>
      </c>
      <c r="F6086" t="s">
        <v>292</v>
      </c>
      <c r="G6086" t="str">
        <f t="shared" si="188"/>
        <v>Myanmar to World</v>
      </c>
      <c r="H6086">
        <v>2012</v>
      </c>
      <c r="I6086" t="s">
        <v>724</v>
      </c>
      <c r="J6086">
        <v>6</v>
      </c>
      <c r="K6086">
        <v>0.4</v>
      </c>
      <c r="L6086" s="1">
        <f t="shared" si="189"/>
        <v>4.0000000000000002E-4</v>
      </c>
    </row>
    <row r="6087" spans="1:12" ht="14.45">
      <c r="A6087" t="s">
        <v>723</v>
      </c>
      <c r="B6087" t="s">
        <v>920</v>
      </c>
      <c r="C6087">
        <v>847989</v>
      </c>
      <c r="D6087" t="s">
        <v>921</v>
      </c>
      <c r="E6087" t="s">
        <v>147</v>
      </c>
      <c r="F6087" t="s">
        <v>292</v>
      </c>
      <c r="G6087" t="str">
        <f t="shared" si="188"/>
        <v>Myanmar to World</v>
      </c>
      <c r="H6087">
        <v>2016</v>
      </c>
      <c r="I6087" t="s">
        <v>724</v>
      </c>
      <c r="J6087">
        <v>6</v>
      </c>
      <c r="K6087">
        <v>331.46100000000001</v>
      </c>
      <c r="L6087" s="1">
        <f t="shared" si="189"/>
        <v>0.33146100000000001</v>
      </c>
    </row>
    <row r="6088" spans="1:12" ht="14.45">
      <c r="A6088" t="s">
        <v>723</v>
      </c>
      <c r="B6088" t="s">
        <v>920</v>
      </c>
      <c r="C6088">
        <v>847989</v>
      </c>
      <c r="D6088" t="s">
        <v>921</v>
      </c>
      <c r="E6088" t="s">
        <v>147</v>
      </c>
      <c r="F6088" t="s">
        <v>292</v>
      </c>
      <c r="G6088" t="str">
        <f t="shared" si="188"/>
        <v>Myanmar to World</v>
      </c>
      <c r="H6088">
        <v>2017</v>
      </c>
      <c r="I6088" t="s">
        <v>724</v>
      </c>
      <c r="J6088">
        <v>6</v>
      </c>
      <c r="K6088">
        <v>16.600000000000001</v>
      </c>
      <c r="L6088" s="1">
        <f t="shared" si="189"/>
        <v>1.66E-2</v>
      </c>
    </row>
    <row r="6089" spans="1:12" ht="14.45">
      <c r="A6089" t="s">
        <v>723</v>
      </c>
      <c r="B6089" t="s">
        <v>922</v>
      </c>
      <c r="C6089">
        <v>730900</v>
      </c>
      <c r="D6089" t="s">
        <v>923</v>
      </c>
      <c r="E6089" t="s">
        <v>147</v>
      </c>
      <c r="F6089" t="s">
        <v>292</v>
      </c>
      <c r="G6089" t="str">
        <f t="shared" ref="G6089:G6152" si="190">CONCATENATE(D6089, " to ", F6089)</f>
        <v>Mongolia to World</v>
      </c>
      <c r="H6089">
        <v>2013</v>
      </c>
      <c r="I6089" t="s">
        <v>724</v>
      </c>
      <c r="J6089">
        <v>6</v>
      </c>
      <c r="K6089">
        <v>27.684000000000001</v>
      </c>
      <c r="L6089" s="1">
        <f t="shared" ref="L6089:L6152" si="191">K6089/1000</f>
        <v>2.7684E-2</v>
      </c>
    </row>
    <row r="6090" spans="1:12" ht="14.45">
      <c r="A6090" t="s">
        <v>723</v>
      </c>
      <c r="B6090" t="s">
        <v>922</v>
      </c>
      <c r="C6090">
        <v>730900</v>
      </c>
      <c r="D6090" t="s">
        <v>923</v>
      </c>
      <c r="E6090" t="s">
        <v>147</v>
      </c>
      <c r="F6090" t="s">
        <v>292</v>
      </c>
      <c r="G6090" t="str">
        <f t="shared" si="190"/>
        <v>Mongolia to World</v>
      </c>
      <c r="H6090">
        <v>2014</v>
      </c>
      <c r="I6090" t="s">
        <v>724</v>
      </c>
      <c r="J6090">
        <v>6</v>
      </c>
      <c r="K6090">
        <v>22.14</v>
      </c>
      <c r="L6090" s="1">
        <f t="shared" si="191"/>
        <v>2.214E-2</v>
      </c>
    </row>
    <row r="6091" spans="1:12" ht="14.45">
      <c r="A6091" t="s">
        <v>723</v>
      </c>
      <c r="B6091" t="s">
        <v>922</v>
      </c>
      <c r="C6091">
        <v>730900</v>
      </c>
      <c r="D6091" t="s">
        <v>923</v>
      </c>
      <c r="E6091" t="s">
        <v>147</v>
      </c>
      <c r="F6091" t="s">
        <v>292</v>
      </c>
      <c r="G6091" t="str">
        <f t="shared" si="190"/>
        <v>Mongolia to World</v>
      </c>
      <c r="H6091">
        <v>2015</v>
      </c>
      <c r="I6091" t="s">
        <v>724</v>
      </c>
      <c r="J6091">
        <v>6</v>
      </c>
      <c r="K6091">
        <v>0</v>
      </c>
      <c r="L6091" s="1">
        <f t="shared" si="191"/>
        <v>0</v>
      </c>
    </row>
    <row r="6092" spans="1:12" ht="14.45">
      <c r="A6092" t="s">
        <v>723</v>
      </c>
      <c r="B6092" t="s">
        <v>922</v>
      </c>
      <c r="C6092">
        <v>730900</v>
      </c>
      <c r="D6092" t="s">
        <v>923</v>
      </c>
      <c r="E6092" t="s">
        <v>147</v>
      </c>
      <c r="F6092" t="s">
        <v>292</v>
      </c>
      <c r="G6092" t="str">
        <f t="shared" si="190"/>
        <v>Mongolia to World</v>
      </c>
      <c r="H6092">
        <v>2016</v>
      </c>
      <c r="I6092" t="s">
        <v>724</v>
      </c>
      <c r="J6092">
        <v>6</v>
      </c>
      <c r="K6092">
        <v>100.404</v>
      </c>
      <c r="L6092" s="1">
        <f t="shared" si="191"/>
        <v>0.10040399999999999</v>
      </c>
    </row>
    <row r="6093" spans="1:12" ht="14.45">
      <c r="A6093" t="s">
        <v>723</v>
      </c>
      <c r="B6093" t="s">
        <v>922</v>
      </c>
      <c r="C6093">
        <v>730900</v>
      </c>
      <c r="D6093" t="s">
        <v>923</v>
      </c>
      <c r="E6093" t="s">
        <v>147</v>
      </c>
      <c r="F6093" t="s">
        <v>292</v>
      </c>
      <c r="G6093" t="str">
        <f t="shared" si="190"/>
        <v>Mongolia to World</v>
      </c>
      <c r="H6093">
        <v>2017</v>
      </c>
      <c r="I6093" t="s">
        <v>724</v>
      </c>
      <c r="J6093">
        <v>6</v>
      </c>
      <c r="K6093">
        <v>18.423999999999999</v>
      </c>
      <c r="L6093" s="1">
        <f t="shared" si="191"/>
        <v>1.8423999999999999E-2</v>
      </c>
    </row>
    <row r="6094" spans="1:12" ht="14.45">
      <c r="A6094" t="s">
        <v>723</v>
      </c>
      <c r="B6094" t="s">
        <v>922</v>
      </c>
      <c r="C6094">
        <v>730900</v>
      </c>
      <c r="D6094" t="s">
        <v>923</v>
      </c>
      <c r="E6094" t="s">
        <v>670</v>
      </c>
      <c r="F6094" t="s">
        <v>670</v>
      </c>
      <c r="G6094" t="str">
        <f t="shared" si="190"/>
        <v>Mongolia to EU27</v>
      </c>
      <c r="H6094">
        <v>2014</v>
      </c>
      <c r="I6094" t="s">
        <v>724</v>
      </c>
      <c r="J6094">
        <v>6</v>
      </c>
      <c r="K6094">
        <v>1.1830000000000001</v>
      </c>
      <c r="L6094" s="1">
        <f t="shared" si="191"/>
        <v>1.183E-3</v>
      </c>
    </row>
    <row r="6095" spans="1:12" ht="14.45">
      <c r="A6095" t="s">
        <v>723</v>
      </c>
      <c r="B6095" t="s">
        <v>922</v>
      </c>
      <c r="C6095">
        <v>741999</v>
      </c>
      <c r="D6095" t="s">
        <v>923</v>
      </c>
      <c r="E6095" t="s">
        <v>147</v>
      </c>
      <c r="F6095" t="s">
        <v>292</v>
      </c>
      <c r="G6095" t="str">
        <f t="shared" si="190"/>
        <v>Mongolia to World</v>
      </c>
      <c r="H6095">
        <v>2014</v>
      </c>
      <c r="I6095" t="s">
        <v>724</v>
      </c>
      <c r="J6095">
        <v>6</v>
      </c>
      <c r="K6095">
        <v>0.19400000000000001</v>
      </c>
      <c r="L6095" s="1">
        <f t="shared" si="191"/>
        <v>1.94E-4</v>
      </c>
    </row>
    <row r="6096" spans="1:12" ht="14.45">
      <c r="A6096" t="s">
        <v>723</v>
      </c>
      <c r="B6096" t="s">
        <v>922</v>
      </c>
      <c r="C6096">
        <v>741999</v>
      </c>
      <c r="D6096" t="s">
        <v>923</v>
      </c>
      <c r="E6096" t="s">
        <v>147</v>
      </c>
      <c r="F6096" t="s">
        <v>292</v>
      </c>
      <c r="G6096" t="str">
        <f t="shared" si="190"/>
        <v>Mongolia to World</v>
      </c>
      <c r="H6096">
        <v>2015</v>
      </c>
      <c r="I6096" t="s">
        <v>724</v>
      </c>
      <c r="J6096">
        <v>6</v>
      </c>
      <c r="K6096">
        <v>1.879</v>
      </c>
      <c r="L6096" s="1">
        <f t="shared" si="191"/>
        <v>1.879E-3</v>
      </c>
    </row>
    <row r="6097" spans="1:12" ht="14.45">
      <c r="A6097" t="s">
        <v>723</v>
      </c>
      <c r="B6097" t="s">
        <v>922</v>
      </c>
      <c r="C6097">
        <v>741999</v>
      </c>
      <c r="D6097" t="s">
        <v>923</v>
      </c>
      <c r="E6097" t="s">
        <v>147</v>
      </c>
      <c r="F6097" t="s">
        <v>292</v>
      </c>
      <c r="G6097" t="str">
        <f t="shared" si="190"/>
        <v>Mongolia to World</v>
      </c>
      <c r="H6097">
        <v>2016</v>
      </c>
      <c r="I6097" t="s">
        <v>724</v>
      </c>
      <c r="J6097">
        <v>6</v>
      </c>
      <c r="K6097">
        <v>2.0920000000000001</v>
      </c>
      <c r="L6097" s="1">
        <f t="shared" si="191"/>
        <v>2.0920000000000001E-3</v>
      </c>
    </row>
    <row r="6098" spans="1:12" ht="14.45">
      <c r="A6098" t="s">
        <v>723</v>
      </c>
      <c r="B6098" t="s">
        <v>922</v>
      </c>
      <c r="C6098">
        <v>741999</v>
      </c>
      <c r="D6098" t="s">
        <v>923</v>
      </c>
      <c r="E6098" t="s">
        <v>147</v>
      </c>
      <c r="F6098" t="s">
        <v>292</v>
      </c>
      <c r="G6098" t="str">
        <f t="shared" si="190"/>
        <v>Mongolia to World</v>
      </c>
      <c r="H6098">
        <v>2017</v>
      </c>
      <c r="I6098" t="s">
        <v>724</v>
      </c>
      <c r="J6098">
        <v>6</v>
      </c>
      <c r="K6098">
        <v>11.082000000000001</v>
      </c>
      <c r="L6098" s="1">
        <f t="shared" si="191"/>
        <v>1.1082000000000002E-2</v>
      </c>
    </row>
    <row r="6099" spans="1:12" ht="14.45">
      <c r="A6099" t="s">
        <v>723</v>
      </c>
      <c r="B6099" t="s">
        <v>922</v>
      </c>
      <c r="C6099">
        <v>741999</v>
      </c>
      <c r="D6099" t="s">
        <v>923</v>
      </c>
      <c r="E6099" t="s">
        <v>670</v>
      </c>
      <c r="F6099" t="s">
        <v>670</v>
      </c>
      <c r="G6099" t="str">
        <f t="shared" si="190"/>
        <v>Mongolia to EU27</v>
      </c>
      <c r="H6099">
        <v>2014</v>
      </c>
      <c r="I6099" t="s">
        <v>724</v>
      </c>
      <c r="J6099">
        <v>6</v>
      </c>
      <c r="K6099">
        <v>1E-3</v>
      </c>
      <c r="L6099" s="1">
        <f t="shared" si="191"/>
        <v>9.9999999999999995E-7</v>
      </c>
    </row>
    <row r="6100" spans="1:12" ht="14.45">
      <c r="A6100" t="s">
        <v>723</v>
      </c>
      <c r="B6100" t="s">
        <v>922</v>
      </c>
      <c r="C6100">
        <v>741999</v>
      </c>
      <c r="D6100" t="s">
        <v>923</v>
      </c>
      <c r="E6100" t="s">
        <v>670</v>
      </c>
      <c r="F6100" t="s">
        <v>670</v>
      </c>
      <c r="G6100" t="str">
        <f t="shared" si="190"/>
        <v>Mongolia to EU27</v>
      </c>
      <c r="H6100">
        <v>2015</v>
      </c>
      <c r="I6100" t="s">
        <v>724</v>
      </c>
      <c r="J6100">
        <v>6</v>
      </c>
      <c r="K6100">
        <v>0.26600000000000001</v>
      </c>
      <c r="L6100" s="1">
        <f t="shared" si="191"/>
        <v>2.6600000000000001E-4</v>
      </c>
    </row>
    <row r="6101" spans="1:12" ht="14.45">
      <c r="A6101" t="s">
        <v>723</v>
      </c>
      <c r="B6101" t="s">
        <v>922</v>
      </c>
      <c r="C6101">
        <v>8405</v>
      </c>
      <c r="D6101" t="s">
        <v>923</v>
      </c>
      <c r="E6101" t="s">
        <v>147</v>
      </c>
      <c r="F6101" t="s">
        <v>292</v>
      </c>
      <c r="G6101" t="str">
        <f t="shared" si="190"/>
        <v>Mongolia to World</v>
      </c>
      <c r="H6101">
        <v>2013</v>
      </c>
      <c r="I6101" t="s">
        <v>724</v>
      </c>
      <c r="J6101">
        <v>6</v>
      </c>
      <c r="K6101">
        <v>1.994</v>
      </c>
      <c r="L6101" s="1">
        <f t="shared" si="191"/>
        <v>1.9940000000000001E-3</v>
      </c>
    </row>
    <row r="6102" spans="1:12" ht="14.45">
      <c r="A6102" t="s">
        <v>723</v>
      </c>
      <c r="B6102" t="s">
        <v>922</v>
      </c>
      <c r="C6102">
        <v>8405</v>
      </c>
      <c r="D6102" t="s">
        <v>923</v>
      </c>
      <c r="E6102" t="s">
        <v>147</v>
      </c>
      <c r="F6102" t="s">
        <v>292</v>
      </c>
      <c r="G6102" t="str">
        <f t="shared" si="190"/>
        <v>Mongolia to World</v>
      </c>
      <c r="H6102">
        <v>2014</v>
      </c>
      <c r="I6102" t="s">
        <v>724</v>
      </c>
      <c r="J6102">
        <v>6</v>
      </c>
      <c r="K6102">
        <v>2.1230000000000002</v>
      </c>
      <c r="L6102" s="1">
        <f t="shared" si="191"/>
        <v>2.1230000000000003E-3</v>
      </c>
    </row>
    <row r="6103" spans="1:12" ht="14.45">
      <c r="A6103" t="s">
        <v>723</v>
      </c>
      <c r="B6103" t="s">
        <v>922</v>
      </c>
      <c r="C6103">
        <v>8405</v>
      </c>
      <c r="D6103" t="s">
        <v>923</v>
      </c>
      <c r="E6103" t="s">
        <v>147</v>
      </c>
      <c r="F6103" t="s">
        <v>292</v>
      </c>
      <c r="G6103" t="str">
        <f t="shared" si="190"/>
        <v>Mongolia to World</v>
      </c>
      <c r="H6103">
        <v>2017</v>
      </c>
      <c r="I6103" t="s">
        <v>724</v>
      </c>
      <c r="J6103">
        <v>6</v>
      </c>
      <c r="K6103">
        <v>1</v>
      </c>
      <c r="L6103" s="1">
        <f t="shared" si="191"/>
        <v>1E-3</v>
      </c>
    </row>
    <row r="6104" spans="1:12" ht="14.45">
      <c r="A6104" t="s">
        <v>723</v>
      </c>
      <c r="B6104" t="s">
        <v>922</v>
      </c>
      <c r="C6104">
        <v>8405</v>
      </c>
      <c r="D6104" t="s">
        <v>923</v>
      </c>
      <c r="E6104" t="s">
        <v>670</v>
      </c>
      <c r="F6104" t="s">
        <v>670</v>
      </c>
      <c r="G6104" t="str">
        <f t="shared" si="190"/>
        <v>Mongolia to EU27</v>
      </c>
      <c r="H6104">
        <v>2013</v>
      </c>
      <c r="I6104" t="s">
        <v>724</v>
      </c>
      <c r="J6104">
        <v>6</v>
      </c>
      <c r="K6104">
        <v>1.994</v>
      </c>
      <c r="L6104" s="1">
        <f t="shared" si="191"/>
        <v>1.9940000000000001E-3</v>
      </c>
    </row>
    <row r="6105" spans="1:12" ht="14.45">
      <c r="A6105" t="s">
        <v>723</v>
      </c>
      <c r="B6105" t="s">
        <v>922</v>
      </c>
      <c r="C6105">
        <v>841940</v>
      </c>
      <c r="D6105" t="s">
        <v>923</v>
      </c>
      <c r="E6105" t="s">
        <v>147</v>
      </c>
      <c r="F6105" t="s">
        <v>292</v>
      </c>
      <c r="G6105" t="str">
        <f t="shared" si="190"/>
        <v>Mongolia to World</v>
      </c>
      <c r="H6105">
        <v>2016</v>
      </c>
      <c r="I6105" t="s">
        <v>724</v>
      </c>
      <c r="J6105">
        <v>6</v>
      </c>
      <c r="K6105">
        <v>0.32700000000000001</v>
      </c>
      <c r="L6105" s="1">
        <f t="shared" si="191"/>
        <v>3.2700000000000003E-4</v>
      </c>
    </row>
    <row r="6106" spans="1:12" ht="14.45">
      <c r="A6106" t="s">
        <v>723</v>
      </c>
      <c r="B6106" t="s">
        <v>922</v>
      </c>
      <c r="C6106">
        <v>842129</v>
      </c>
      <c r="D6106" t="s">
        <v>923</v>
      </c>
      <c r="E6106" t="s">
        <v>147</v>
      </c>
      <c r="F6106" t="s">
        <v>292</v>
      </c>
      <c r="G6106" t="str">
        <f t="shared" si="190"/>
        <v>Mongolia to World</v>
      </c>
      <c r="H6106">
        <v>2013</v>
      </c>
      <c r="I6106" t="s">
        <v>724</v>
      </c>
      <c r="J6106">
        <v>6</v>
      </c>
      <c r="K6106">
        <v>10.404</v>
      </c>
      <c r="L6106" s="1">
        <f t="shared" si="191"/>
        <v>1.0404E-2</v>
      </c>
    </row>
    <row r="6107" spans="1:12" ht="14.45">
      <c r="A6107" t="s">
        <v>723</v>
      </c>
      <c r="B6107" t="s">
        <v>922</v>
      </c>
      <c r="C6107">
        <v>842129</v>
      </c>
      <c r="D6107" t="s">
        <v>923</v>
      </c>
      <c r="E6107" t="s">
        <v>147</v>
      </c>
      <c r="F6107" t="s">
        <v>292</v>
      </c>
      <c r="G6107" t="str">
        <f t="shared" si="190"/>
        <v>Mongolia to World</v>
      </c>
      <c r="H6107">
        <v>2014</v>
      </c>
      <c r="I6107" t="s">
        <v>724</v>
      </c>
      <c r="J6107">
        <v>6</v>
      </c>
      <c r="K6107">
        <v>3.327</v>
      </c>
      <c r="L6107" s="1">
        <f t="shared" si="191"/>
        <v>3.3270000000000001E-3</v>
      </c>
    </row>
    <row r="6108" spans="1:12" ht="14.45">
      <c r="A6108" t="s">
        <v>723</v>
      </c>
      <c r="B6108" t="s">
        <v>922</v>
      </c>
      <c r="C6108">
        <v>842129</v>
      </c>
      <c r="D6108" t="s">
        <v>923</v>
      </c>
      <c r="E6108" t="s">
        <v>147</v>
      </c>
      <c r="F6108" t="s">
        <v>292</v>
      </c>
      <c r="G6108" t="str">
        <f t="shared" si="190"/>
        <v>Mongolia to World</v>
      </c>
      <c r="H6108">
        <v>2015</v>
      </c>
      <c r="I6108" t="s">
        <v>724</v>
      </c>
      <c r="J6108">
        <v>6</v>
      </c>
      <c r="K6108">
        <v>0</v>
      </c>
      <c r="L6108" s="1">
        <f t="shared" si="191"/>
        <v>0</v>
      </c>
    </row>
    <row r="6109" spans="1:12" ht="14.45">
      <c r="A6109" t="s">
        <v>723</v>
      </c>
      <c r="B6109" t="s">
        <v>922</v>
      </c>
      <c r="C6109">
        <v>842129</v>
      </c>
      <c r="D6109" t="s">
        <v>923</v>
      </c>
      <c r="E6109" t="s">
        <v>147</v>
      </c>
      <c r="F6109" t="s">
        <v>292</v>
      </c>
      <c r="G6109" t="str">
        <f t="shared" si="190"/>
        <v>Mongolia to World</v>
      </c>
      <c r="H6109">
        <v>2016</v>
      </c>
      <c r="I6109" t="s">
        <v>724</v>
      </c>
      <c r="J6109">
        <v>6</v>
      </c>
      <c r="K6109">
        <v>10.081</v>
      </c>
      <c r="L6109" s="1">
        <f t="shared" si="191"/>
        <v>1.0081E-2</v>
      </c>
    </row>
    <row r="6110" spans="1:12" ht="14.45">
      <c r="A6110" t="s">
        <v>723</v>
      </c>
      <c r="B6110" t="s">
        <v>922</v>
      </c>
      <c r="C6110">
        <v>842129</v>
      </c>
      <c r="D6110" t="s">
        <v>923</v>
      </c>
      <c r="E6110" t="s">
        <v>147</v>
      </c>
      <c r="F6110" t="s">
        <v>292</v>
      </c>
      <c r="G6110" t="str">
        <f t="shared" si="190"/>
        <v>Mongolia to World</v>
      </c>
      <c r="H6110">
        <v>2017</v>
      </c>
      <c r="I6110" t="s">
        <v>724</v>
      </c>
      <c r="J6110">
        <v>6</v>
      </c>
      <c r="K6110">
        <v>1.39</v>
      </c>
      <c r="L6110" s="1">
        <f t="shared" si="191"/>
        <v>1.39E-3</v>
      </c>
    </row>
    <row r="6111" spans="1:12" ht="14.45">
      <c r="A6111" t="s">
        <v>723</v>
      </c>
      <c r="B6111" t="s">
        <v>922</v>
      </c>
      <c r="C6111">
        <v>842129</v>
      </c>
      <c r="D6111" t="s">
        <v>923</v>
      </c>
      <c r="E6111" t="s">
        <v>670</v>
      </c>
      <c r="F6111" t="s">
        <v>670</v>
      </c>
      <c r="G6111" t="str">
        <f t="shared" si="190"/>
        <v>Mongolia to EU27</v>
      </c>
      <c r="H6111">
        <v>2013</v>
      </c>
      <c r="I6111" t="s">
        <v>724</v>
      </c>
      <c r="J6111">
        <v>6</v>
      </c>
      <c r="K6111">
        <v>3.5819999999999999</v>
      </c>
      <c r="L6111" s="1">
        <f t="shared" si="191"/>
        <v>3.5819999999999997E-3</v>
      </c>
    </row>
    <row r="6112" spans="1:12" ht="14.45">
      <c r="A6112" t="s">
        <v>723</v>
      </c>
      <c r="B6112" t="s">
        <v>922</v>
      </c>
      <c r="C6112">
        <v>842129</v>
      </c>
      <c r="D6112" t="s">
        <v>923</v>
      </c>
      <c r="E6112" t="s">
        <v>670</v>
      </c>
      <c r="F6112" t="s">
        <v>670</v>
      </c>
      <c r="G6112" t="str">
        <f t="shared" si="190"/>
        <v>Mongolia to EU27</v>
      </c>
      <c r="H6112">
        <v>2015</v>
      </c>
      <c r="I6112" t="s">
        <v>724</v>
      </c>
      <c r="J6112">
        <v>6</v>
      </c>
      <c r="K6112">
        <v>0</v>
      </c>
      <c r="L6112" s="1">
        <f t="shared" si="191"/>
        <v>0</v>
      </c>
    </row>
    <row r="6113" spans="1:12" ht="14.45">
      <c r="A6113" t="s">
        <v>723</v>
      </c>
      <c r="B6113" t="s">
        <v>922</v>
      </c>
      <c r="C6113">
        <v>842139</v>
      </c>
      <c r="D6113" t="s">
        <v>923</v>
      </c>
      <c r="E6113" t="s">
        <v>147</v>
      </c>
      <c r="F6113" t="s">
        <v>292</v>
      </c>
      <c r="G6113" t="str">
        <f t="shared" si="190"/>
        <v>Mongolia to World</v>
      </c>
      <c r="H6113">
        <v>2013</v>
      </c>
      <c r="I6113" t="s">
        <v>724</v>
      </c>
      <c r="J6113">
        <v>6</v>
      </c>
      <c r="K6113">
        <v>9.6300000000000008</v>
      </c>
      <c r="L6113" s="1">
        <f t="shared" si="191"/>
        <v>9.6300000000000014E-3</v>
      </c>
    </row>
    <row r="6114" spans="1:12" ht="14.45">
      <c r="A6114" t="s">
        <v>723</v>
      </c>
      <c r="B6114" t="s">
        <v>922</v>
      </c>
      <c r="C6114">
        <v>842139</v>
      </c>
      <c r="D6114" t="s">
        <v>923</v>
      </c>
      <c r="E6114" t="s">
        <v>147</v>
      </c>
      <c r="F6114" t="s">
        <v>292</v>
      </c>
      <c r="G6114" t="str">
        <f t="shared" si="190"/>
        <v>Mongolia to World</v>
      </c>
      <c r="H6114">
        <v>2014</v>
      </c>
      <c r="I6114" t="s">
        <v>724</v>
      </c>
      <c r="J6114">
        <v>6</v>
      </c>
      <c r="K6114">
        <v>108.19</v>
      </c>
      <c r="L6114" s="1">
        <f t="shared" si="191"/>
        <v>0.10818999999999999</v>
      </c>
    </row>
    <row r="6115" spans="1:12" ht="14.45">
      <c r="A6115" t="s">
        <v>723</v>
      </c>
      <c r="B6115" t="s">
        <v>922</v>
      </c>
      <c r="C6115">
        <v>842139</v>
      </c>
      <c r="D6115" t="s">
        <v>923</v>
      </c>
      <c r="E6115" t="s">
        <v>147</v>
      </c>
      <c r="F6115" t="s">
        <v>292</v>
      </c>
      <c r="G6115" t="str">
        <f t="shared" si="190"/>
        <v>Mongolia to World</v>
      </c>
      <c r="H6115">
        <v>2015</v>
      </c>
      <c r="I6115" t="s">
        <v>724</v>
      </c>
      <c r="J6115">
        <v>6</v>
      </c>
      <c r="K6115">
        <v>0</v>
      </c>
      <c r="L6115" s="1">
        <f t="shared" si="191"/>
        <v>0</v>
      </c>
    </row>
    <row r="6116" spans="1:12" ht="14.45">
      <c r="A6116" t="s">
        <v>723</v>
      </c>
      <c r="B6116" t="s">
        <v>922</v>
      </c>
      <c r="C6116">
        <v>842139</v>
      </c>
      <c r="D6116" t="s">
        <v>923</v>
      </c>
      <c r="E6116" t="s">
        <v>147</v>
      </c>
      <c r="F6116" t="s">
        <v>292</v>
      </c>
      <c r="G6116" t="str">
        <f t="shared" si="190"/>
        <v>Mongolia to World</v>
      </c>
      <c r="H6116">
        <v>2016</v>
      </c>
      <c r="I6116" t="s">
        <v>724</v>
      </c>
      <c r="J6116">
        <v>6</v>
      </c>
      <c r="K6116">
        <v>38.000999999999998</v>
      </c>
      <c r="L6116" s="1">
        <f t="shared" si="191"/>
        <v>3.8001E-2</v>
      </c>
    </row>
    <row r="6117" spans="1:12" ht="14.45">
      <c r="A6117" t="s">
        <v>723</v>
      </c>
      <c r="B6117" t="s">
        <v>922</v>
      </c>
      <c r="C6117">
        <v>842139</v>
      </c>
      <c r="D6117" t="s">
        <v>923</v>
      </c>
      <c r="E6117" t="s">
        <v>147</v>
      </c>
      <c r="F6117" t="s">
        <v>292</v>
      </c>
      <c r="G6117" t="str">
        <f t="shared" si="190"/>
        <v>Mongolia to World</v>
      </c>
      <c r="H6117">
        <v>2017</v>
      </c>
      <c r="I6117" t="s">
        <v>724</v>
      </c>
      <c r="J6117">
        <v>6</v>
      </c>
      <c r="K6117">
        <v>1.2050000000000001</v>
      </c>
      <c r="L6117" s="1">
        <f t="shared" si="191"/>
        <v>1.2050000000000001E-3</v>
      </c>
    </row>
    <row r="6118" spans="1:12" ht="14.45">
      <c r="A6118" t="s">
        <v>723</v>
      </c>
      <c r="B6118" t="s">
        <v>922</v>
      </c>
      <c r="C6118">
        <v>842139</v>
      </c>
      <c r="D6118" t="s">
        <v>923</v>
      </c>
      <c r="E6118" t="s">
        <v>670</v>
      </c>
      <c r="F6118" t="s">
        <v>670</v>
      </c>
      <c r="G6118" t="str">
        <f t="shared" si="190"/>
        <v>Mongolia to EU27</v>
      </c>
      <c r="H6118">
        <v>2013</v>
      </c>
      <c r="I6118" t="s">
        <v>724</v>
      </c>
      <c r="J6118">
        <v>6</v>
      </c>
      <c r="K6118">
        <v>4.351</v>
      </c>
      <c r="L6118" s="1">
        <f t="shared" si="191"/>
        <v>4.3509999999999998E-3</v>
      </c>
    </row>
    <row r="6119" spans="1:12" ht="14.45">
      <c r="A6119" t="s">
        <v>723</v>
      </c>
      <c r="B6119" t="s">
        <v>922</v>
      </c>
      <c r="C6119">
        <v>842139</v>
      </c>
      <c r="D6119" t="s">
        <v>923</v>
      </c>
      <c r="E6119" t="s">
        <v>670</v>
      </c>
      <c r="F6119" t="s">
        <v>670</v>
      </c>
      <c r="G6119" t="str">
        <f t="shared" si="190"/>
        <v>Mongolia to EU27</v>
      </c>
      <c r="H6119">
        <v>2014</v>
      </c>
      <c r="I6119" t="s">
        <v>724</v>
      </c>
      <c r="J6119">
        <v>6</v>
      </c>
      <c r="K6119">
        <v>0.77</v>
      </c>
      <c r="L6119" s="1">
        <f t="shared" si="191"/>
        <v>7.7000000000000007E-4</v>
      </c>
    </row>
    <row r="6120" spans="1:12" ht="14.45">
      <c r="A6120" t="s">
        <v>723</v>
      </c>
      <c r="B6120" t="s">
        <v>922</v>
      </c>
      <c r="C6120">
        <v>842139</v>
      </c>
      <c r="D6120" t="s">
        <v>923</v>
      </c>
      <c r="E6120" t="s">
        <v>670</v>
      </c>
      <c r="F6120" t="s">
        <v>670</v>
      </c>
      <c r="G6120" t="str">
        <f t="shared" si="190"/>
        <v>Mongolia to EU27</v>
      </c>
      <c r="H6120">
        <v>2015</v>
      </c>
      <c r="I6120" t="s">
        <v>724</v>
      </c>
      <c r="J6120">
        <v>6</v>
      </c>
      <c r="K6120">
        <v>0</v>
      </c>
      <c r="L6120" s="1">
        <f t="shared" si="191"/>
        <v>0</v>
      </c>
    </row>
    <row r="6121" spans="1:12" ht="14.45">
      <c r="A6121" t="s">
        <v>723</v>
      </c>
      <c r="B6121" t="s">
        <v>922</v>
      </c>
      <c r="C6121">
        <v>842139</v>
      </c>
      <c r="D6121" t="s">
        <v>923</v>
      </c>
      <c r="E6121" t="s">
        <v>670</v>
      </c>
      <c r="F6121" t="s">
        <v>670</v>
      </c>
      <c r="G6121" t="str">
        <f t="shared" si="190"/>
        <v>Mongolia to EU27</v>
      </c>
      <c r="H6121">
        <v>2016</v>
      </c>
      <c r="I6121" t="s">
        <v>724</v>
      </c>
      <c r="J6121">
        <v>6</v>
      </c>
      <c r="K6121">
        <v>27</v>
      </c>
      <c r="L6121" s="1">
        <f t="shared" si="191"/>
        <v>2.7E-2</v>
      </c>
    </row>
    <row r="6122" spans="1:12" ht="14.45">
      <c r="A6122" t="s">
        <v>723</v>
      </c>
      <c r="B6122" t="s">
        <v>922</v>
      </c>
      <c r="C6122">
        <v>842139</v>
      </c>
      <c r="D6122" t="s">
        <v>923</v>
      </c>
      <c r="E6122" t="s">
        <v>670</v>
      </c>
      <c r="F6122" t="s">
        <v>670</v>
      </c>
      <c r="G6122" t="str">
        <f t="shared" si="190"/>
        <v>Mongolia to EU27</v>
      </c>
      <c r="H6122">
        <v>2017</v>
      </c>
      <c r="I6122" t="s">
        <v>724</v>
      </c>
      <c r="J6122">
        <v>6</v>
      </c>
      <c r="K6122">
        <v>1</v>
      </c>
      <c r="L6122" s="1">
        <f t="shared" si="191"/>
        <v>1E-3</v>
      </c>
    </row>
    <row r="6123" spans="1:12" ht="14.45">
      <c r="A6123" t="s">
        <v>723</v>
      </c>
      <c r="B6123" t="s">
        <v>922</v>
      </c>
      <c r="C6123">
        <v>847989</v>
      </c>
      <c r="D6123" t="s">
        <v>923</v>
      </c>
      <c r="E6123" t="s">
        <v>147</v>
      </c>
      <c r="F6123" t="s">
        <v>292</v>
      </c>
      <c r="G6123" t="str">
        <f t="shared" si="190"/>
        <v>Mongolia to World</v>
      </c>
      <c r="H6123">
        <v>2013</v>
      </c>
      <c r="I6123" t="s">
        <v>724</v>
      </c>
      <c r="J6123">
        <v>6</v>
      </c>
      <c r="K6123">
        <v>35.677</v>
      </c>
      <c r="L6123" s="1">
        <f t="shared" si="191"/>
        <v>3.5677E-2</v>
      </c>
    </row>
    <row r="6124" spans="1:12" ht="14.45">
      <c r="A6124" t="s">
        <v>723</v>
      </c>
      <c r="B6124" t="s">
        <v>922</v>
      </c>
      <c r="C6124">
        <v>847989</v>
      </c>
      <c r="D6124" t="s">
        <v>923</v>
      </c>
      <c r="E6124" t="s">
        <v>147</v>
      </c>
      <c r="F6124" t="s">
        <v>292</v>
      </c>
      <c r="G6124" t="str">
        <f t="shared" si="190"/>
        <v>Mongolia to World</v>
      </c>
      <c r="H6124">
        <v>2014</v>
      </c>
      <c r="I6124" t="s">
        <v>724</v>
      </c>
      <c r="J6124">
        <v>6</v>
      </c>
      <c r="K6124">
        <v>593.39</v>
      </c>
      <c r="L6124" s="1">
        <f t="shared" si="191"/>
        <v>0.59338999999999997</v>
      </c>
    </row>
    <row r="6125" spans="1:12" ht="14.45">
      <c r="A6125" t="s">
        <v>723</v>
      </c>
      <c r="B6125" t="s">
        <v>922</v>
      </c>
      <c r="C6125">
        <v>847989</v>
      </c>
      <c r="D6125" t="s">
        <v>923</v>
      </c>
      <c r="E6125" t="s">
        <v>147</v>
      </c>
      <c r="F6125" t="s">
        <v>292</v>
      </c>
      <c r="G6125" t="str">
        <f t="shared" si="190"/>
        <v>Mongolia to World</v>
      </c>
      <c r="H6125">
        <v>2015</v>
      </c>
      <c r="I6125" t="s">
        <v>724</v>
      </c>
      <c r="J6125">
        <v>6</v>
      </c>
      <c r="K6125">
        <v>43.04</v>
      </c>
      <c r="L6125" s="1">
        <f t="shared" si="191"/>
        <v>4.3040000000000002E-2</v>
      </c>
    </row>
    <row r="6126" spans="1:12" ht="14.45">
      <c r="A6126" t="s">
        <v>723</v>
      </c>
      <c r="B6126" t="s">
        <v>922</v>
      </c>
      <c r="C6126">
        <v>847989</v>
      </c>
      <c r="D6126" t="s">
        <v>923</v>
      </c>
      <c r="E6126" t="s">
        <v>147</v>
      </c>
      <c r="F6126" t="s">
        <v>292</v>
      </c>
      <c r="G6126" t="str">
        <f t="shared" si="190"/>
        <v>Mongolia to World</v>
      </c>
      <c r="H6126">
        <v>2016</v>
      </c>
      <c r="I6126" t="s">
        <v>724</v>
      </c>
      <c r="J6126">
        <v>6</v>
      </c>
      <c r="K6126">
        <v>20.827999999999999</v>
      </c>
      <c r="L6126" s="1">
        <f t="shared" si="191"/>
        <v>2.0827999999999999E-2</v>
      </c>
    </row>
    <row r="6127" spans="1:12" ht="14.45">
      <c r="A6127" t="s">
        <v>723</v>
      </c>
      <c r="B6127" t="s">
        <v>922</v>
      </c>
      <c r="C6127">
        <v>847989</v>
      </c>
      <c r="D6127" t="s">
        <v>923</v>
      </c>
      <c r="E6127" t="s">
        <v>147</v>
      </c>
      <c r="F6127" t="s">
        <v>292</v>
      </c>
      <c r="G6127" t="str">
        <f t="shared" si="190"/>
        <v>Mongolia to World</v>
      </c>
      <c r="H6127">
        <v>2017</v>
      </c>
      <c r="I6127" t="s">
        <v>724</v>
      </c>
      <c r="J6127">
        <v>6</v>
      </c>
      <c r="K6127">
        <v>8.0749999999999993</v>
      </c>
      <c r="L6127" s="1">
        <f t="shared" si="191"/>
        <v>8.0749999999999988E-3</v>
      </c>
    </row>
    <row r="6128" spans="1:12" ht="14.45">
      <c r="A6128" t="s">
        <v>723</v>
      </c>
      <c r="B6128" t="s">
        <v>922</v>
      </c>
      <c r="C6128">
        <v>847989</v>
      </c>
      <c r="D6128" t="s">
        <v>923</v>
      </c>
      <c r="E6128" t="s">
        <v>670</v>
      </c>
      <c r="F6128" t="s">
        <v>670</v>
      </c>
      <c r="G6128" t="str">
        <f t="shared" si="190"/>
        <v>Mongolia to EU27</v>
      </c>
      <c r="H6128">
        <v>2013</v>
      </c>
      <c r="I6128" t="s">
        <v>724</v>
      </c>
      <c r="J6128">
        <v>6</v>
      </c>
      <c r="K6128">
        <v>17</v>
      </c>
      <c r="L6128" s="1">
        <f t="shared" si="191"/>
        <v>1.7000000000000001E-2</v>
      </c>
    </row>
    <row r="6129" spans="1:12" ht="14.45">
      <c r="A6129" t="s">
        <v>723</v>
      </c>
      <c r="B6129" t="s">
        <v>922</v>
      </c>
      <c r="C6129">
        <v>847989</v>
      </c>
      <c r="D6129" t="s">
        <v>923</v>
      </c>
      <c r="E6129" t="s">
        <v>670</v>
      </c>
      <c r="F6129" t="s">
        <v>670</v>
      </c>
      <c r="G6129" t="str">
        <f t="shared" si="190"/>
        <v>Mongolia to EU27</v>
      </c>
      <c r="H6129">
        <v>2014</v>
      </c>
      <c r="I6129" t="s">
        <v>724</v>
      </c>
      <c r="J6129">
        <v>6</v>
      </c>
      <c r="K6129">
        <v>432.14299999999997</v>
      </c>
      <c r="L6129" s="1">
        <f t="shared" si="191"/>
        <v>0.432143</v>
      </c>
    </row>
    <row r="6130" spans="1:12" ht="14.45">
      <c r="A6130" t="s">
        <v>723</v>
      </c>
      <c r="B6130" t="s">
        <v>922</v>
      </c>
      <c r="C6130">
        <v>847989</v>
      </c>
      <c r="D6130" t="s">
        <v>923</v>
      </c>
      <c r="E6130" t="s">
        <v>670</v>
      </c>
      <c r="F6130" t="s">
        <v>670</v>
      </c>
      <c r="G6130" t="str">
        <f t="shared" si="190"/>
        <v>Mongolia to EU27</v>
      </c>
      <c r="H6130">
        <v>2015</v>
      </c>
      <c r="I6130" t="s">
        <v>724</v>
      </c>
      <c r="J6130">
        <v>6</v>
      </c>
      <c r="K6130">
        <v>0</v>
      </c>
      <c r="L6130" s="1">
        <f t="shared" si="191"/>
        <v>0</v>
      </c>
    </row>
    <row r="6131" spans="1:12" ht="14.45">
      <c r="A6131" t="s">
        <v>723</v>
      </c>
      <c r="B6131" t="s">
        <v>922</v>
      </c>
      <c r="C6131">
        <v>847989</v>
      </c>
      <c r="D6131" t="s">
        <v>923</v>
      </c>
      <c r="E6131" t="s">
        <v>670</v>
      </c>
      <c r="F6131" t="s">
        <v>670</v>
      </c>
      <c r="G6131" t="str">
        <f t="shared" si="190"/>
        <v>Mongolia to EU27</v>
      </c>
      <c r="H6131">
        <v>2016</v>
      </c>
      <c r="I6131" t="s">
        <v>724</v>
      </c>
      <c r="J6131">
        <v>6</v>
      </c>
      <c r="K6131">
        <v>16.027999999999999</v>
      </c>
      <c r="L6131" s="1">
        <f t="shared" si="191"/>
        <v>1.6027999999999997E-2</v>
      </c>
    </row>
    <row r="6132" spans="1:12" ht="14.45">
      <c r="A6132" t="s">
        <v>723</v>
      </c>
      <c r="B6132" t="s">
        <v>922</v>
      </c>
      <c r="C6132">
        <v>847989</v>
      </c>
      <c r="D6132" t="s">
        <v>923</v>
      </c>
      <c r="E6132" t="s">
        <v>670</v>
      </c>
      <c r="F6132" t="s">
        <v>670</v>
      </c>
      <c r="G6132" t="str">
        <f t="shared" si="190"/>
        <v>Mongolia to EU27</v>
      </c>
      <c r="H6132">
        <v>2017</v>
      </c>
      <c r="I6132" t="s">
        <v>724</v>
      </c>
      <c r="J6132">
        <v>6</v>
      </c>
      <c r="K6132">
        <v>7.5129999999999999</v>
      </c>
      <c r="L6132" s="1">
        <f t="shared" si="191"/>
        <v>7.5129999999999997E-3</v>
      </c>
    </row>
    <row r="6133" spans="1:12" ht="14.45">
      <c r="A6133" t="s">
        <v>723</v>
      </c>
      <c r="B6133" t="s">
        <v>924</v>
      </c>
      <c r="C6133">
        <v>730900</v>
      </c>
      <c r="D6133" t="s">
        <v>925</v>
      </c>
      <c r="E6133" t="s">
        <v>147</v>
      </c>
      <c r="F6133" t="s">
        <v>292</v>
      </c>
      <c r="G6133" t="str">
        <f t="shared" si="190"/>
        <v>Montenegro to World</v>
      </c>
      <c r="H6133">
        <v>2013</v>
      </c>
      <c r="I6133" t="s">
        <v>724</v>
      </c>
      <c r="J6133">
        <v>6</v>
      </c>
      <c r="K6133">
        <v>31.978999999999999</v>
      </c>
      <c r="L6133" s="1">
        <f t="shared" si="191"/>
        <v>3.1979E-2</v>
      </c>
    </row>
    <row r="6134" spans="1:12" ht="14.45">
      <c r="A6134" t="s">
        <v>723</v>
      </c>
      <c r="B6134" t="s">
        <v>924</v>
      </c>
      <c r="C6134">
        <v>730900</v>
      </c>
      <c r="D6134" t="s">
        <v>925</v>
      </c>
      <c r="E6134" t="s">
        <v>147</v>
      </c>
      <c r="F6134" t="s">
        <v>292</v>
      </c>
      <c r="G6134" t="str">
        <f t="shared" si="190"/>
        <v>Montenegro to World</v>
      </c>
      <c r="H6134">
        <v>2014</v>
      </c>
      <c r="I6134" t="s">
        <v>724</v>
      </c>
      <c r="J6134">
        <v>6</v>
      </c>
      <c r="K6134">
        <v>0.85299999999999998</v>
      </c>
      <c r="L6134" s="1">
        <f t="shared" si="191"/>
        <v>8.5300000000000003E-4</v>
      </c>
    </row>
    <row r="6135" spans="1:12" ht="14.45">
      <c r="A6135" t="s">
        <v>723</v>
      </c>
      <c r="B6135" t="s">
        <v>924</v>
      </c>
      <c r="C6135">
        <v>730900</v>
      </c>
      <c r="D6135" t="s">
        <v>925</v>
      </c>
      <c r="E6135" t="s">
        <v>147</v>
      </c>
      <c r="F6135" t="s">
        <v>292</v>
      </c>
      <c r="G6135" t="str">
        <f t="shared" si="190"/>
        <v>Montenegro to World</v>
      </c>
      <c r="H6135">
        <v>2015</v>
      </c>
      <c r="I6135" t="s">
        <v>724</v>
      </c>
      <c r="J6135">
        <v>6</v>
      </c>
      <c r="K6135">
        <v>6.5460000000000003</v>
      </c>
      <c r="L6135" s="1">
        <f t="shared" si="191"/>
        <v>6.5460000000000006E-3</v>
      </c>
    </row>
    <row r="6136" spans="1:12" ht="14.45">
      <c r="A6136" t="s">
        <v>723</v>
      </c>
      <c r="B6136" t="s">
        <v>924</v>
      </c>
      <c r="C6136">
        <v>730900</v>
      </c>
      <c r="D6136" t="s">
        <v>925</v>
      </c>
      <c r="E6136" t="s">
        <v>147</v>
      </c>
      <c r="F6136" t="s">
        <v>292</v>
      </c>
      <c r="G6136" t="str">
        <f t="shared" si="190"/>
        <v>Montenegro to World</v>
      </c>
      <c r="H6136">
        <v>2016</v>
      </c>
      <c r="I6136" t="s">
        <v>724</v>
      </c>
      <c r="J6136">
        <v>6</v>
      </c>
      <c r="K6136">
        <v>25.661999999999999</v>
      </c>
      <c r="L6136" s="1">
        <f t="shared" si="191"/>
        <v>2.5661999999999997E-2</v>
      </c>
    </row>
    <row r="6137" spans="1:12" ht="14.45">
      <c r="A6137" t="s">
        <v>723</v>
      </c>
      <c r="B6137" t="s">
        <v>924</v>
      </c>
      <c r="C6137">
        <v>730900</v>
      </c>
      <c r="D6137" t="s">
        <v>925</v>
      </c>
      <c r="E6137" t="s">
        <v>147</v>
      </c>
      <c r="F6137" t="s">
        <v>292</v>
      </c>
      <c r="G6137" t="str">
        <f t="shared" si="190"/>
        <v>Montenegro to World</v>
      </c>
      <c r="H6137">
        <v>2017</v>
      </c>
      <c r="I6137" t="s">
        <v>724</v>
      </c>
      <c r="J6137">
        <v>6</v>
      </c>
      <c r="K6137">
        <v>67.39</v>
      </c>
      <c r="L6137" s="1">
        <f t="shared" si="191"/>
        <v>6.7390000000000005E-2</v>
      </c>
    </row>
    <row r="6138" spans="1:12" ht="14.45">
      <c r="A6138" t="s">
        <v>723</v>
      </c>
      <c r="B6138" t="s">
        <v>924</v>
      </c>
      <c r="C6138">
        <v>730900</v>
      </c>
      <c r="D6138" t="s">
        <v>925</v>
      </c>
      <c r="E6138" t="s">
        <v>670</v>
      </c>
      <c r="F6138" t="s">
        <v>670</v>
      </c>
      <c r="G6138" t="str">
        <f t="shared" si="190"/>
        <v>Montenegro to EU27</v>
      </c>
      <c r="H6138">
        <v>2013</v>
      </c>
      <c r="I6138" t="s">
        <v>724</v>
      </c>
      <c r="J6138">
        <v>6</v>
      </c>
      <c r="K6138">
        <v>7.3719999999999999</v>
      </c>
      <c r="L6138" s="1">
        <f t="shared" si="191"/>
        <v>7.3720000000000001E-3</v>
      </c>
    </row>
    <row r="6139" spans="1:12" ht="14.45">
      <c r="A6139" t="s">
        <v>723</v>
      </c>
      <c r="B6139" t="s">
        <v>924</v>
      </c>
      <c r="C6139">
        <v>730900</v>
      </c>
      <c r="D6139" t="s">
        <v>925</v>
      </c>
      <c r="E6139" t="s">
        <v>670</v>
      </c>
      <c r="F6139" t="s">
        <v>670</v>
      </c>
      <c r="G6139" t="str">
        <f t="shared" si="190"/>
        <v>Montenegro to EU27</v>
      </c>
      <c r="H6139">
        <v>2015</v>
      </c>
      <c r="I6139" t="s">
        <v>724</v>
      </c>
      <c r="J6139">
        <v>6</v>
      </c>
      <c r="K6139">
        <v>1.024</v>
      </c>
      <c r="L6139" s="1">
        <f t="shared" si="191"/>
        <v>1.024E-3</v>
      </c>
    </row>
    <row r="6140" spans="1:12" ht="14.45">
      <c r="A6140" t="s">
        <v>723</v>
      </c>
      <c r="B6140" t="s">
        <v>924</v>
      </c>
      <c r="C6140">
        <v>730900</v>
      </c>
      <c r="D6140" t="s">
        <v>925</v>
      </c>
      <c r="E6140" t="s">
        <v>670</v>
      </c>
      <c r="F6140" t="s">
        <v>670</v>
      </c>
      <c r="G6140" t="str">
        <f t="shared" si="190"/>
        <v>Montenegro to EU27</v>
      </c>
      <c r="H6140">
        <v>2016</v>
      </c>
      <c r="I6140" t="s">
        <v>724</v>
      </c>
      <c r="J6140">
        <v>6</v>
      </c>
      <c r="K6140">
        <v>7.45</v>
      </c>
      <c r="L6140" s="1">
        <f t="shared" si="191"/>
        <v>7.45E-3</v>
      </c>
    </row>
    <row r="6141" spans="1:12" ht="14.45">
      <c r="A6141" t="s">
        <v>723</v>
      </c>
      <c r="B6141" t="s">
        <v>924</v>
      </c>
      <c r="C6141">
        <v>730900</v>
      </c>
      <c r="D6141" t="s">
        <v>925</v>
      </c>
      <c r="E6141" t="s">
        <v>670</v>
      </c>
      <c r="F6141" t="s">
        <v>670</v>
      </c>
      <c r="G6141" t="str">
        <f t="shared" si="190"/>
        <v>Montenegro to EU27</v>
      </c>
      <c r="H6141">
        <v>2017</v>
      </c>
      <c r="I6141" t="s">
        <v>724</v>
      </c>
      <c r="J6141">
        <v>6</v>
      </c>
      <c r="K6141">
        <v>66.766999999999996</v>
      </c>
      <c r="L6141" s="1">
        <f t="shared" si="191"/>
        <v>6.6766999999999993E-2</v>
      </c>
    </row>
    <row r="6142" spans="1:12" ht="14.45">
      <c r="A6142" t="s">
        <v>723</v>
      </c>
      <c r="B6142" t="s">
        <v>924</v>
      </c>
      <c r="C6142">
        <v>741999</v>
      </c>
      <c r="D6142" t="s">
        <v>925</v>
      </c>
      <c r="E6142" t="s">
        <v>147</v>
      </c>
      <c r="F6142" t="s">
        <v>292</v>
      </c>
      <c r="G6142" t="str">
        <f t="shared" si="190"/>
        <v>Montenegro to World</v>
      </c>
      <c r="H6142">
        <v>2012</v>
      </c>
      <c r="I6142" t="s">
        <v>724</v>
      </c>
      <c r="J6142">
        <v>6</v>
      </c>
      <c r="K6142">
        <v>2.5999999999999999E-2</v>
      </c>
      <c r="L6142" s="1">
        <f t="shared" si="191"/>
        <v>2.5999999999999998E-5</v>
      </c>
    </row>
    <row r="6143" spans="1:12" ht="14.45">
      <c r="A6143" t="s">
        <v>723</v>
      </c>
      <c r="B6143" t="s">
        <v>924</v>
      </c>
      <c r="C6143">
        <v>741999</v>
      </c>
      <c r="D6143" t="s">
        <v>925</v>
      </c>
      <c r="E6143" t="s">
        <v>147</v>
      </c>
      <c r="F6143" t="s">
        <v>292</v>
      </c>
      <c r="G6143" t="str">
        <f t="shared" si="190"/>
        <v>Montenegro to World</v>
      </c>
      <c r="H6143">
        <v>2014</v>
      </c>
      <c r="I6143" t="s">
        <v>724</v>
      </c>
      <c r="J6143">
        <v>6</v>
      </c>
      <c r="K6143">
        <v>0.55400000000000005</v>
      </c>
      <c r="L6143" s="1">
        <f t="shared" si="191"/>
        <v>5.5400000000000002E-4</v>
      </c>
    </row>
    <row r="6144" spans="1:12" ht="14.45">
      <c r="A6144" t="s">
        <v>723</v>
      </c>
      <c r="B6144" t="s">
        <v>924</v>
      </c>
      <c r="C6144">
        <v>741999</v>
      </c>
      <c r="D6144" t="s">
        <v>925</v>
      </c>
      <c r="E6144" t="s">
        <v>147</v>
      </c>
      <c r="F6144" t="s">
        <v>292</v>
      </c>
      <c r="G6144" t="str">
        <f t="shared" si="190"/>
        <v>Montenegro to World</v>
      </c>
      <c r="H6144">
        <v>2016</v>
      </c>
      <c r="I6144" t="s">
        <v>724</v>
      </c>
      <c r="J6144">
        <v>6</v>
      </c>
      <c r="K6144">
        <v>0.432</v>
      </c>
      <c r="L6144" s="1">
        <f t="shared" si="191"/>
        <v>4.3199999999999998E-4</v>
      </c>
    </row>
    <row r="6145" spans="1:12" ht="14.45">
      <c r="A6145" t="s">
        <v>723</v>
      </c>
      <c r="B6145" t="s">
        <v>924</v>
      </c>
      <c r="C6145">
        <v>741999</v>
      </c>
      <c r="D6145" t="s">
        <v>925</v>
      </c>
      <c r="E6145" t="s">
        <v>147</v>
      </c>
      <c r="F6145" t="s">
        <v>292</v>
      </c>
      <c r="G6145" t="str">
        <f t="shared" si="190"/>
        <v>Montenegro to World</v>
      </c>
      <c r="H6145">
        <v>2017</v>
      </c>
      <c r="I6145" t="s">
        <v>724</v>
      </c>
      <c r="J6145">
        <v>6</v>
      </c>
      <c r="K6145">
        <v>0.01</v>
      </c>
      <c r="L6145" s="1">
        <f t="shared" si="191"/>
        <v>1.0000000000000001E-5</v>
      </c>
    </row>
    <row r="6146" spans="1:12" ht="14.45">
      <c r="A6146" t="s">
        <v>723</v>
      </c>
      <c r="B6146" t="s">
        <v>924</v>
      </c>
      <c r="C6146">
        <v>741999</v>
      </c>
      <c r="D6146" t="s">
        <v>925</v>
      </c>
      <c r="E6146" t="s">
        <v>670</v>
      </c>
      <c r="F6146" t="s">
        <v>670</v>
      </c>
      <c r="G6146" t="str">
        <f t="shared" si="190"/>
        <v>Montenegro to EU27</v>
      </c>
      <c r="H6146">
        <v>2014</v>
      </c>
      <c r="I6146" t="s">
        <v>724</v>
      </c>
      <c r="J6146">
        <v>6</v>
      </c>
      <c r="K6146">
        <v>0.55400000000000005</v>
      </c>
      <c r="L6146" s="1">
        <f t="shared" si="191"/>
        <v>5.5400000000000002E-4</v>
      </c>
    </row>
    <row r="6147" spans="1:12" ht="14.45">
      <c r="A6147" t="s">
        <v>723</v>
      </c>
      <c r="B6147" t="s">
        <v>924</v>
      </c>
      <c r="C6147">
        <v>741999</v>
      </c>
      <c r="D6147" t="s">
        <v>925</v>
      </c>
      <c r="E6147" t="s">
        <v>670</v>
      </c>
      <c r="F6147" t="s">
        <v>670</v>
      </c>
      <c r="G6147" t="str">
        <f t="shared" si="190"/>
        <v>Montenegro to EU27</v>
      </c>
      <c r="H6147">
        <v>2017</v>
      </c>
      <c r="I6147" t="s">
        <v>724</v>
      </c>
      <c r="J6147">
        <v>6</v>
      </c>
      <c r="K6147">
        <v>0.01</v>
      </c>
      <c r="L6147" s="1">
        <f t="shared" si="191"/>
        <v>1.0000000000000001E-5</v>
      </c>
    </row>
    <row r="6148" spans="1:12" ht="14.45">
      <c r="A6148" t="s">
        <v>723</v>
      </c>
      <c r="B6148" t="s">
        <v>924</v>
      </c>
      <c r="C6148">
        <v>761100</v>
      </c>
      <c r="D6148" t="s">
        <v>925</v>
      </c>
      <c r="E6148" t="s">
        <v>147</v>
      </c>
      <c r="F6148" t="s">
        <v>292</v>
      </c>
      <c r="G6148" t="str">
        <f t="shared" si="190"/>
        <v>Montenegro to World</v>
      </c>
      <c r="H6148">
        <v>2012</v>
      </c>
      <c r="I6148" t="s">
        <v>724</v>
      </c>
      <c r="J6148">
        <v>6</v>
      </c>
      <c r="K6148">
        <v>0.64300000000000002</v>
      </c>
      <c r="L6148" s="1">
        <f t="shared" si="191"/>
        <v>6.4300000000000002E-4</v>
      </c>
    </row>
    <row r="6149" spans="1:12" ht="14.45">
      <c r="A6149" t="s">
        <v>723</v>
      </c>
      <c r="B6149" t="s">
        <v>924</v>
      </c>
      <c r="C6149">
        <v>761100</v>
      </c>
      <c r="D6149" t="s">
        <v>925</v>
      </c>
      <c r="E6149" t="s">
        <v>147</v>
      </c>
      <c r="F6149" t="s">
        <v>292</v>
      </c>
      <c r="G6149" t="str">
        <f t="shared" si="190"/>
        <v>Montenegro to World</v>
      </c>
      <c r="H6149">
        <v>2013</v>
      </c>
      <c r="I6149" t="s">
        <v>724</v>
      </c>
      <c r="J6149">
        <v>6</v>
      </c>
      <c r="K6149">
        <v>2.7E-2</v>
      </c>
      <c r="L6149" s="1">
        <f t="shared" si="191"/>
        <v>2.6999999999999999E-5</v>
      </c>
    </row>
    <row r="6150" spans="1:12" ht="14.45">
      <c r="A6150" t="s">
        <v>723</v>
      </c>
      <c r="B6150" t="s">
        <v>924</v>
      </c>
      <c r="C6150">
        <v>761100</v>
      </c>
      <c r="D6150" t="s">
        <v>925</v>
      </c>
      <c r="E6150" t="s">
        <v>147</v>
      </c>
      <c r="F6150" t="s">
        <v>292</v>
      </c>
      <c r="G6150" t="str">
        <f t="shared" si="190"/>
        <v>Montenegro to World</v>
      </c>
      <c r="H6150">
        <v>2014</v>
      </c>
      <c r="I6150" t="s">
        <v>724</v>
      </c>
      <c r="J6150">
        <v>6</v>
      </c>
      <c r="K6150">
        <v>0.192</v>
      </c>
      <c r="L6150" s="1">
        <f t="shared" si="191"/>
        <v>1.92E-4</v>
      </c>
    </row>
    <row r="6151" spans="1:12" ht="14.45">
      <c r="A6151" t="s">
        <v>723</v>
      </c>
      <c r="B6151" t="s">
        <v>924</v>
      </c>
      <c r="C6151">
        <v>761100</v>
      </c>
      <c r="D6151" t="s">
        <v>925</v>
      </c>
      <c r="E6151" t="s">
        <v>147</v>
      </c>
      <c r="F6151" t="s">
        <v>292</v>
      </c>
      <c r="G6151" t="str">
        <f t="shared" si="190"/>
        <v>Montenegro to World</v>
      </c>
      <c r="H6151">
        <v>2015</v>
      </c>
      <c r="I6151" t="s">
        <v>724</v>
      </c>
      <c r="J6151">
        <v>6</v>
      </c>
      <c r="K6151">
        <v>1.325</v>
      </c>
      <c r="L6151" s="1">
        <f t="shared" si="191"/>
        <v>1.325E-3</v>
      </c>
    </row>
    <row r="6152" spans="1:12" ht="14.45">
      <c r="A6152" t="s">
        <v>723</v>
      </c>
      <c r="B6152" t="s">
        <v>924</v>
      </c>
      <c r="C6152">
        <v>761100</v>
      </c>
      <c r="D6152" t="s">
        <v>925</v>
      </c>
      <c r="E6152" t="s">
        <v>147</v>
      </c>
      <c r="F6152" t="s">
        <v>292</v>
      </c>
      <c r="G6152" t="str">
        <f t="shared" si="190"/>
        <v>Montenegro to World</v>
      </c>
      <c r="H6152">
        <v>2016</v>
      </c>
      <c r="I6152" t="s">
        <v>724</v>
      </c>
      <c r="J6152">
        <v>6</v>
      </c>
      <c r="K6152">
        <v>0.13300000000000001</v>
      </c>
      <c r="L6152" s="1">
        <f t="shared" si="191"/>
        <v>1.3300000000000001E-4</v>
      </c>
    </row>
    <row r="6153" spans="1:12" ht="14.45">
      <c r="A6153" t="s">
        <v>723</v>
      </c>
      <c r="B6153" t="s">
        <v>924</v>
      </c>
      <c r="C6153">
        <v>761100</v>
      </c>
      <c r="D6153" t="s">
        <v>925</v>
      </c>
      <c r="E6153" t="s">
        <v>147</v>
      </c>
      <c r="F6153" t="s">
        <v>292</v>
      </c>
      <c r="G6153" t="str">
        <f t="shared" ref="G6153:G6216" si="192">CONCATENATE(D6153, " to ", F6153)</f>
        <v>Montenegro to World</v>
      </c>
      <c r="H6153">
        <v>2017</v>
      </c>
      <c r="I6153" t="s">
        <v>724</v>
      </c>
      <c r="J6153">
        <v>6</v>
      </c>
      <c r="K6153">
        <v>1.643</v>
      </c>
      <c r="L6153" s="1">
        <f t="shared" ref="L6153:L6216" si="193">K6153/1000</f>
        <v>1.6429999999999999E-3</v>
      </c>
    </row>
    <row r="6154" spans="1:12" ht="14.45">
      <c r="A6154" t="s">
        <v>723</v>
      </c>
      <c r="B6154" t="s">
        <v>924</v>
      </c>
      <c r="C6154">
        <v>761100</v>
      </c>
      <c r="D6154" t="s">
        <v>925</v>
      </c>
      <c r="E6154" t="s">
        <v>670</v>
      </c>
      <c r="F6154" t="s">
        <v>670</v>
      </c>
      <c r="G6154" t="str">
        <f t="shared" si="192"/>
        <v>Montenegro to EU27</v>
      </c>
      <c r="H6154">
        <v>2017</v>
      </c>
      <c r="I6154" t="s">
        <v>724</v>
      </c>
      <c r="J6154">
        <v>6</v>
      </c>
      <c r="K6154">
        <v>0.68</v>
      </c>
      <c r="L6154" s="1">
        <f t="shared" si="193"/>
        <v>6.8000000000000005E-4</v>
      </c>
    </row>
    <row r="6155" spans="1:12" ht="14.45">
      <c r="A6155" t="s">
        <v>723</v>
      </c>
      <c r="B6155" t="s">
        <v>924</v>
      </c>
      <c r="C6155">
        <v>841940</v>
      </c>
      <c r="D6155" t="s">
        <v>925</v>
      </c>
      <c r="E6155" t="s">
        <v>147</v>
      </c>
      <c r="F6155" t="s">
        <v>292</v>
      </c>
      <c r="G6155" t="str">
        <f t="shared" si="192"/>
        <v>Montenegro to World</v>
      </c>
      <c r="H6155">
        <v>2013</v>
      </c>
      <c r="I6155" t="s">
        <v>724</v>
      </c>
      <c r="J6155">
        <v>6</v>
      </c>
      <c r="K6155">
        <v>9.2999999999999999E-2</v>
      </c>
      <c r="L6155" s="1">
        <f t="shared" si="193"/>
        <v>9.2999999999999997E-5</v>
      </c>
    </row>
    <row r="6156" spans="1:12" ht="14.45">
      <c r="A6156" t="s">
        <v>723</v>
      </c>
      <c r="B6156" t="s">
        <v>924</v>
      </c>
      <c r="C6156">
        <v>841940</v>
      </c>
      <c r="D6156" t="s">
        <v>925</v>
      </c>
      <c r="E6156" t="s">
        <v>147</v>
      </c>
      <c r="F6156" t="s">
        <v>292</v>
      </c>
      <c r="G6156" t="str">
        <f t="shared" si="192"/>
        <v>Montenegro to World</v>
      </c>
      <c r="H6156">
        <v>2014</v>
      </c>
      <c r="I6156" t="s">
        <v>724</v>
      </c>
      <c r="J6156">
        <v>6</v>
      </c>
      <c r="K6156">
        <v>1.323</v>
      </c>
      <c r="L6156" s="1">
        <f t="shared" si="193"/>
        <v>1.323E-3</v>
      </c>
    </row>
    <row r="6157" spans="1:12" ht="14.45">
      <c r="A6157" t="s">
        <v>723</v>
      </c>
      <c r="B6157" t="s">
        <v>924</v>
      </c>
      <c r="C6157">
        <v>842129</v>
      </c>
      <c r="D6157" t="s">
        <v>925</v>
      </c>
      <c r="E6157" t="s">
        <v>147</v>
      </c>
      <c r="F6157" t="s">
        <v>292</v>
      </c>
      <c r="G6157" t="str">
        <f t="shared" si="192"/>
        <v>Montenegro to World</v>
      </c>
      <c r="H6157">
        <v>2013</v>
      </c>
      <c r="I6157" t="s">
        <v>724</v>
      </c>
      <c r="J6157">
        <v>6</v>
      </c>
      <c r="K6157">
        <v>5.2539999999999996</v>
      </c>
      <c r="L6157" s="1">
        <f t="shared" si="193"/>
        <v>5.254E-3</v>
      </c>
    </row>
    <row r="6158" spans="1:12" ht="14.45">
      <c r="A6158" t="s">
        <v>723</v>
      </c>
      <c r="B6158" t="s">
        <v>924</v>
      </c>
      <c r="C6158">
        <v>842129</v>
      </c>
      <c r="D6158" t="s">
        <v>925</v>
      </c>
      <c r="E6158" t="s">
        <v>147</v>
      </c>
      <c r="F6158" t="s">
        <v>292</v>
      </c>
      <c r="G6158" t="str">
        <f t="shared" si="192"/>
        <v>Montenegro to World</v>
      </c>
      <c r="H6158">
        <v>2014</v>
      </c>
      <c r="I6158" t="s">
        <v>724</v>
      </c>
      <c r="J6158">
        <v>6</v>
      </c>
      <c r="K6158">
        <v>7.282</v>
      </c>
      <c r="L6158" s="1">
        <f t="shared" si="193"/>
        <v>7.2820000000000003E-3</v>
      </c>
    </row>
    <row r="6159" spans="1:12" ht="14.45">
      <c r="A6159" t="s">
        <v>723</v>
      </c>
      <c r="B6159" t="s">
        <v>924</v>
      </c>
      <c r="C6159">
        <v>842129</v>
      </c>
      <c r="D6159" t="s">
        <v>925</v>
      </c>
      <c r="E6159" t="s">
        <v>147</v>
      </c>
      <c r="F6159" t="s">
        <v>292</v>
      </c>
      <c r="G6159" t="str">
        <f t="shared" si="192"/>
        <v>Montenegro to World</v>
      </c>
      <c r="H6159">
        <v>2015</v>
      </c>
      <c r="I6159" t="s">
        <v>724</v>
      </c>
      <c r="J6159">
        <v>6</v>
      </c>
      <c r="K6159">
        <v>0.20799999999999999</v>
      </c>
      <c r="L6159" s="1">
        <f t="shared" si="193"/>
        <v>2.0799999999999999E-4</v>
      </c>
    </row>
    <row r="6160" spans="1:12" ht="14.45">
      <c r="A6160" t="s">
        <v>723</v>
      </c>
      <c r="B6160" t="s">
        <v>924</v>
      </c>
      <c r="C6160">
        <v>842129</v>
      </c>
      <c r="D6160" t="s">
        <v>925</v>
      </c>
      <c r="E6160" t="s">
        <v>147</v>
      </c>
      <c r="F6160" t="s">
        <v>292</v>
      </c>
      <c r="G6160" t="str">
        <f t="shared" si="192"/>
        <v>Montenegro to World</v>
      </c>
      <c r="H6160">
        <v>2016</v>
      </c>
      <c r="I6160" t="s">
        <v>724</v>
      </c>
      <c r="J6160">
        <v>6</v>
      </c>
      <c r="K6160">
        <v>3.609</v>
      </c>
      <c r="L6160" s="1">
        <f t="shared" si="193"/>
        <v>3.6089999999999998E-3</v>
      </c>
    </row>
    <row r="6161" spans="1:12" ht="14.45">
      <c r="A6161" t="s">
        <v>723</v>
      </c>
      <c r="B6161" t="s">
        <v>924</v>
      </c>
      <c r="C6161">
        <v>842129</v>
      </c>
      <c r="D6161" t="s">
        <v>925</v>
      </c>
      <c r="E6161" t="s">
        <v>147</v>
      </c>
      <c r="F6161" t="s">
        <v>292</v>
      </c>
      <c r="G6161" t="str">
        <f t="shared" si="192"/>
        <v>Montenegro to World</v>
      </c>
      <c r="H6161">
        <v>2017</v>
      </c>
      <c r="I6161" t="s">
        <v>724</v>
      </c>
      <c r="J6161">
        <v>6</v>
      </c>
      <c r="K6161">
        <v>0.53300000000000003</v>
      </c>
      <c r="L6161" s="1">
        <f t="shared" si="193"/>
        <v>5.3300000000000005E-4</v>
      </c>
    </row>
    <row r="6162" spans="1:12" ht="14.45">
      <c r="A6162" t="s">
        <v>723</v>
      </c>
      <c r="B6162" t="s">
        <v>924</v>
      </c>
      <c r="C6162">
        <v>842129</v>
      </c>
      <c r="D6162" t="s">
        <v>925</v>
      </c>
      <c r="E6162" t="s">
        <v>670</v>
      </c>
      <c r="F6162" t="s">
        <v>670</v>
      </c>
      <c r="G6162" t="str">
        <f t="shared" si="192"/>
        <v>Montenegro to EU27</v>
      </c>
      <c r="H6162">
        <v>2016</v>
      </c>
      <c r="I6162" t="s">
        <v>724</v>
      </c>
      <c r="J6162">
        <v>6</v>
      </c>
      <c r="K6162">
        <v>1.9119999999999999</v>
      </c>
      <c r="L6162" s="1">
        <f t="shared" si="193"/>
        <v>1.9119999999999999E-3</v>
      </c>
    </row>
    <row r="6163" spans="1:12" ht="14.45">
      <c r="A6163" t="s">
        <v>723</v>
      </c>
      <c r="B6163" t="s">
        <v>924</v>
      </c>
      <c r="C6163">
        <v>842139</v>
      </c>
      <c r="D6163" t="s">
        <v>925</v>
      </c>
      <c r="E6163" t="s">
        <v>147</v>
      </c>
      <c r="F6163" t="s">
        <v>292</v>
      </c>
      <c r="G6163" t="str">
        <f t="shared" si="192"/>
        <v>Montenegro to World</v>
      </c>
      <c r="H6163">
        <v>2012</v>
      </c>
      <c r="I6163" t="s">
        <v>724</v>
      </c>
      <c r="J6163">
        <v>6</v>
      </c>
      <c r="K6163">
        <v>2.7330000000000001</v>
      </c>
      <c r="L6163" s="1">
        <f t="shared" si="193"/>
        <v>2.7330000000000002E-3</v>
      </c>
    </row>
    <row r="6164" spans="1:12" ht="14.45">
      <c r="A6164" t="s">
        <v>723</v>
      </c>
      <c r="B6164" t="s">
        <v>924</v>
      </c>
      <c r="C6164">
        <v>842139</v>
      </c>
      <c r="D6164" t="s">
        <v>925</v>
      </c>
      <c r="E6164" t="s">
        <v>147</v>
      </c>
      <c r="F6164" t="s">
        <v>292</v>
      </c>
      <c r="G6164" t="str">
        <f t="shared" si="192"/>
        <v>Montenegro to World</v>
      </c>
      <c r="H6164">
        <v>2013</v>
      </c>
      <c r="I6164" t="s">
        <v>724</v>
      </c>
      <c r="J6164">
        <v>6</v>
      </c>
      <c r="K6164">
        <v>7.5730000000000004</v>
      </c>
      <c r="L6164" s="1">
        <f t="shared" si="193"/>
        <v>7.5730000000000007E-3</v>
      </c>
    </row>
    <row r="6165" spans="1:12" ht="14.45">
      <c r="A6165" t="s">
        <v>723</v>
      </c>
      <c r="B6165" t="s">
        <v>924</v>
      </c>
      <c r="C6165">
        <v>842139</v>
      </c>
      <c r="D6165" t="s">
        <v>925</v>
      </c>
      <c r="E6165" t="s">
        <v>147</v>
      </c>
      <c r="F6165" t="s">
        <v>292</v>
      </c>
      <c r="G6165" t="str">
        <f t="shared" si="192"/>
        <v>Montenegro to World</v>
      </c>
      <c r="H6165">
        <v>2014</v>
      </c>
      <c r="I6165" t="s">
        <v>724</v>
      </c>
      <c r="J6165">
        <v>6</v>
      </c>
      <c r="K6165">
        <v>27.491</v>
      </c>
      <c r="L6165" s="1">
        <f t="shared" si="193"/>
        <v>2.7490999999999998E-2</v>
      </c>
    </row>
    <row r="6166" spans="1:12" ht="14.45">
      <c r="A6166" t="s">
        <v>723</v>
      </c>
      <c r="B6166" t="s">
        <v>924</v>
      </c>
      <c r="C6166">
        <v>842139</v>
      </c>
      <c r="D6166" t="s">
        <v>925</v>
      </c>
      <c r="E6166" t="s">
        <v>147</v>
      </c>
      <c r="F6166" t="s">
        <v>292</v>
      </c>
      <c r="G6166" t="str">
        <f t="shared" si="192"/>
        <v>Montenegro to World</v>
      </c>
      <c r="H6166">
        <v>2015</v>
      </c>
      <c r="I6166" t="s">
        <v>724</v>
      </c>
      <c r="J6166">
        <v>6</v>
      </c>
      <c r="K6166">
        <v>4.5990000000000002</v>
      </c>
      <c r="L6166" s="1">
        <f t="shared" si="193"/>
        <v>4.5989999999999998E-3</v>
      </c>
    </row>
    <row r="6167" spans="1:12" ht="14.45">
      <c r="A6167" t="s">
        <v>723</v>
      </c>
      <c r="B6167" t="s">
        <v>924</v>
      </c>
      <c r="C6167">
        <v>842139</v>
      </c>
      <c r="D6167" t="s">
        <v>925</v>
      </c>
      <c r="E6167" t="s">
        <v>147</v>
      </c>
      <c r="F6167" t="s">
        <v>292</v>
      </c>
      <c r="G6167" t="str">
        <f t="shared" si="192"/>
        <v>Montenegro to World</v>
      </c>
      <c r="H6167">
        <v>2016</v>
      </c>
      <c r="I6167" t="s">
        <v>724</v>
      </c>
      <c r="J6167">
        <v>6</v>
      </c>
      <c r="K6167">
        <v>1.069</v>
      </c>
      <c r="L6167" s="1">
        <f t="shared" si="193"/>
        <v>1.0689999999999999E-3</v>
      </c>
    </row>
    <row r="6168" spans="1:12" ht="14.45">
      <c r="A6168" t="s">
        <v>723</v>
      </c>
      <c r="B6168" t="s">
        <v>924</v>
      </c>
      <c r="C6168">
        <v>842139</v>
      </c>
      <c r="D6168" t="s">
        <v>925</v>
      </c>
      <c r="E6168" t="s">
        <v>147</v>
      </c>
      <c r="F6168" t="s">
        <v>292</v>
      </c>
      <c r="G6168" t="str">
        <f t="shared" si="192"/>
        <v>Montenegro to World</v>
      </c>
      <c r="H6168">
        <v>2017</v>
      </c>
      <c r="I6168" t="s">
        <v>724</v>
      </c>
      <c r="J6168">
        <v>6</v>
      </c>
      <c r="K6168">
        <v>2.91</v>
      </c>
      <c r="L6168" s="1">
        <f t="shared" si="193"/>
        <v>2.9100000000000003E-3</v>
      </c>
    </row>
    <row r="6169" spans="1:12" ht="14.45">
      <c r="A6169" t="s">
        <v>723</v>
      </c>
      <c r="B6169" t="s">
        <v>924</v>
      </c>
      <c r="C6169">
        <v>842139</v>
      </c>
      <c r="D6169" t="s">
        <v>925</v>
      </c>
      <c r="E6169" t="s">
        <v>670</v>
      </c>
      <c r="F6169" t="s">
        <v>670</v>
      </c>
      <c r="G6169" t="str">
        <f t="shared" si="192"/>
        <v>Montenegro to EU27</v>
      </c>
      <c r="H6169">
        <v>2013</v>
      </c>
      <c r="I6169" t="s">
        <v>724</v>
      </c>
      <c r="J6169">
        <v>6</v>
      </c>
      <c r="K6169">
        <v>0.33200000000000002</v>
      </c>
      <c r="L6169" s="1">
        <f t="shared" si="193"/>
        <v>3.3199999999999999E-4</v>
      </c>
    </row>
    <row r="6170" spans="1:12" ht="14.45">
      <c r="A6170" t="s">
        <v>723</v>
      </c>
      <c r="B6170" t="s">
        <v>924</v>
      </c>
      <c r="C6170">
        <v>842139</v>
      </c>
      <c r="D6170" t="s">
        <v>925</v>
      </c>
      <c r="E6170" t="s">
        <v>670</v>
      </c>
      <c r="F6170" t="s">
        <v>670</v>
      </c>
      <c r="G6170" t="str">
        <f t="shared" si="192"/>
        <v>Montenegro to EU27</v>
      </c>
      <c r="H6170">
        <v>2014</v>
      </c>
      <c r="I6170" t="s">
        <v>724</v>
      </c>
      <c r="J6170">
        <v>6</v>
      </c>
      <c r="K6170">
        <v>2.8860000000000001</v>
      </c>
      <c r="L6170" s="1">
        <f t="shared" si="193"/>
        <v>2.8860000000000001E-3</v>
      </c>
    </row>
    <row r="6171" spans="1:12" ht="14.45">
      <c r="A6171" t="s">
        <v>723</v>
      </c>
      <c r="B6171" t="s">
        <v>924</v>
      </c>
      <c r="C6171">
        <v>842139</v>
      </c>
      <c r="D6171" t="s">
        <v>925</v>
      </c>
      <c r="E6171" t="s">
        <v>670</v>
      </c>
      <c r="F6171" t="s">
        <v>670</v>
      </c>
      <c r="G6171" t="str">
        <f t="shared" si="192"/>
        <v>Montenegro to EU27</v>
      </c>
      <c r="H6171">
        <v>2015</v>
      </c>
      <c r="I6171" t="s">
        <v>724</v>
      </c>
      <c r="J6171">
        <v>6</v>
      </c>
      <c r="K6171">
        <v>1.5489999999999999</v>
      </c>
      <c r="L6171" s="1">
        <f t="shared" si="193"/>
        <v>1.549E-3</v>
      </c>
    </row>
    <row r="6172" spans="1:12" ht="14.45">
      <c r="A6172" t="s">
        <v>723</v>
      </c>
      <c r="B6172" t="s">
        <v>924</v>
      </c>
      <c r="C6172">
        <v>842139</v>
      </c>
      <c r="D6172" t="s">
        <v>925</v>
      </c>
      <c r="E6172" t="s">
        <v>670</v>
      </c>
      <c r="F6172" t="s">
        <v>670</v>
      </c>
      <c r="G6172" t="str">
        <f t="shared" si="192"/>
        <v>Montenegro to EU27</v>
      </c>
      <c r="H6172">
        <v>2016</v>
      </c>
      <c r="I6172" t="s">
        <v>724</v>
      </c>
      <c r="J6172">
        <v>6</v>
      </c>
      <c r="K6172">
        <v>0.19900000000000001</v>
      </c>
      <c r="L6172" s="1">
        <f t="shared" si="193"/>
        <v>1.9900000000000001E-4</v>
      </c>
    </row>
    <row r="6173" spans="1:12" ht="14.45">
      <c r="A6173" t="s">
        <v>723</v>
      </c>
      <c r="B6173" t="s">
        <v>924</v>
      </c>
      <c r="C6173">
        <v>842139</v>
      </c>
      <c r="D6173" t="s">
        <v>925</v>
      </c>
      <c r="E6173" t="s">
        <v>670</v>
      </c>
      <c r="F6173" t="s">
        <v>670</v>
      </c>
      <c r="G6173" t="str">
        <f t="shared" si="192"/>
        <v>Montenegro to EU27</v>
      </c>
      <c r="H6173">
        <v>2017</v>
      </c>
      <c r="I6173" t="s">
        <v>724</v>
      </c>
      <c r="J6173">
        <v>6</v>
      </c>
      <c r="K6173">
        <v>1.857</v>
      </c>
      <c r="L6173" s="1">
        <f t="shared" si="193"/>
        <v>1.8569999999999999E-3</v>
      </c>
    </row>
    <row r="6174" spans="1:12" ht="14.45">
      <c r="A6174" t="s">
        <v>723</v>
      </c>
      <c r="B6174" t="s">
        <v>924</v>
      </c>
      <c r="C6174">
        <v>847989</v>
      </c>
      <c r="D6174" t="s">
        <v>925</v>
      </c>
      <c r="E6174" t="s">
        <v>147</v>
      </c>
      <c r="F6174" t="s">
        <v>292</v>
      </c>
      <c r="G6174" t="str">
        <f t="shared" si="192"/>
        <v>Montenegro to World</v>
      </c>
      <c r="H6174">
        <v>2012</v>
      </c>
      <c r="I6174" t="s">
        <v>724</v>
      </c>
      <c r="J6174">
        <v>6</v>
      </c>
      <c r="K6174">
        <v>8.52</v>
      </c>
      <c r="L6174" s="1">
        <f t="shared" si="193"/>
        <v>8.5199999999999998E-3</v>
      </c>
    </row>
    <row r="6175" spans="1:12" ht="14.45">
      <c r="A6175" t="s">
        <v>723</v>
      </c>
      <c r="B6175" t="s">
        <v>924</v>
      </c>
      <c r="C6175">
        <v>847989</v>
      </c>
      <c r="D6175" t="s">
        <v>925</v>
      </c>
      <c r="E6175" t="s">
        <v>147</v>
      </c>
      <c r="F6175" t="s">
        <v>292</v>
      </c>
      <c r="G6175" t="str">
        <f t="shared" si="192"/>
        <v>Montenegro to World</v>
      </c>
      <c r="H6175">
        <v>2013</v>
      </c>
      <c r="I6175" t="s">
        <v>724</v>
      </c>
      <c r="J6175">
        <v>6</v>
      </c>
      <c r="K6175">
        <v>51.494</v>
      </c>
      <c r="L6175" s="1">
        <f t="shared" si="193"/>
        <v>5.1493999999999998E-2</v>
      </c>
    </row>
    <row r="6176" spans="1:12" ht="14.45">
      <c r="A6176" t="s">
        <v>723</v>
      </c>
      <c r="B6176" t="s">
        <v>924</v>
      </c>
      <c r="C6176">
        <v>847989</v>
      </c>
      <c r="D6176" t="s">
        <v>925</v>
      </c>
      <c r="E6176" t="s">
        <v>147</v>
      </c>
      <c r="F6176" t="s">
        <v>292</v>
      </c>
      <c r="G6176" t="str">
        <f t="shared" si="192"/>
        <v>Montenegro to World</v>
      </c>
      <c r="H6176">
        <v>2014</v>
      </c>
      <c r="I6176" t="s">
        <v>724</v>
      </c>
      <c r="J6176">
        <v>6</v>
      </c>
      <c r="K6176">
        <v>15.404</v>
      </c>
      <c r="L6176" s="1">
        <f t="shared" si="193"/>
        <v>1.5403999999999999E-2</v>
      </c>
    </row>
    <row r="6177" spans="1:12" ht="14.45">
      <c r="A6177" t="s">
        <v>723</v>
      </c>
      <c r="B6177" t="s">
        <v>924</v>
      </c>
      <c r="C6177">
        <v>847989</v>
      </c>
      <c r="D6177" t="s">
        <v>925</v>
      </c>
      <c r="E6177" t="s">
        <v>147</v>
      </c>
      <c r="F6177" t="s">
        <v>292</v>
      </c>
      <c r="G6177" t="str">
        <f t="shared" si="192"/>
        <v>Montenegro to World</v>
      </c>
      <c r="H6177">
        <v>2015</v>
      </c>
      <c r="I6177" t="s">
        <v>724</v>
      </c>
      <c r="J6177">
        <v>6</v>
      </c>
      <c r="K6177">
        <v>22.72</v>
      </c>
      <c r="L6177" s="1">
        <f t="shared" si="193"/>
        <v>2.2719999999999997E-2</v>
      </c>
    </row>
    <row r="6178" spans="1:12" ht="14.45">
      <c r="A6178" t="s">
        <v>723</v>
      </c>
      <c r="B6178" t="s">
        <v>924</v>
      </c>
      <c r="C6178">
        <v>847989</v>
      </c>
      <c r="D6178" t="s">
        <v>925</v>
      </c>
      <c r="E6178" t="s">
        <v>147</v>
      </c>
      <c r="F6178" t="s">
        <v>292</v>
      </c>
      <c r="G6178" t="str">
        <f t="shared" si="192"/>
        <v>Montenegro to World</v>
      </c>
      <c r="H6178">
        <v>2016</v>
      </c>
      <c r="I6178" t="s">
        <v>724</v>
      </c>
      <c r="J6178">
        <v>6</v>
      </c>
      <c r="K6178">
        <v>25.475999999999999</v>
      </c>
      <c r="L6178" s="1">
        <f t="shared" si="193"/>
        <v>2.5475999999999999E-2</v>
      </c>
    </row>
    <row r="6179" spans="1:12" ht="14.45">
      <c r="A6179" t="s">
        <v>723</v>
      </c>
      <c r="B6179" t="s">
        <v>924</v>
      </c>
      <c r="C6179">
        <v>847989</v>
      </c>
      <c r="D6179" t="s">
        <v>925</v>
      </c>
      <c r="E6179" t="s">
        <v>147</v>
      </c>
      <c r="F6179" t="s">
        <v>292</v>
      </c>
      <c r="G6179" t="str">
        <f t="shared" si="192"/>
        <v>Montenegro to World</v>
      </c>
      <c r="H6179">
        <v>2017</v>
      </c>
      <c r="I6179" t="s">
        <v>724</v>
      </c>
      <c r="J6179">
        <v>6</v>
      </c>
      <c r="K6179">
        <v>38.898000000000003</v>
      </c>
      <c r="L6179" s="1">
        <f t="shared" si="193"/>
        <v>3.8898000000000002E-2</v>
      </c>
    </row>
    <row r="6180" spans="1:12" ht="14.45">
      <c r="A6180" t="s">
        <v>723</v>
      </c>
      <c r="B6180" t="s">
        <v>924</v>
      </c>
      <c r="C6180">
        <v>847989</v>
      </c>
      <c r="D6180" t="s">
        <v>925</v>
      </c>
      <c r="E6180" t="s">
        <v>670</v>
      </c>
      <c r="F6180" t="s">
        <v>670</v>
      </c>
      <c r="G6180" t="str">
        <f t="shared" si="192"/>
        <v>Montenegro to EU27</v>
      </c>
      <c r="H6180">
        <v>2012</v>
      </c>
      <c r="I6180" t="s">
        <v>724</v>
      </c>
      <c r="J6180">
        <v>6</v>
      </c>
      <c r="K6180">
        <v>2.3959999999999999</v>
      </c>
      <c r="L6180" s="1">
        <f t="shared" si="193"/>
        <v>2.3959999999999997E-3</v>
      </c>
    </row>
    <row r="6181" spans="1:12" ht="14.45">
      <c r="A6181" t="s">
        <v>723</v>
      </c>
      <c r="B6181" t="s">
        <v>924</v>
      </c>
      <c r="C6181">
        <v>847989</v>
      </c>
      <c r="D6181" t="s">
        <v>925</v>
      </c>
      <c r="E6181" t="s">
        <v>670</v>
      </c>
      <c r="F6181" t="s">
        <v>670</v>
      </c>
      <c r="G6181" t="str">
        <f t="shared" si="192"/>
        <v>Montenegro to EU27</v>
      </c>
      <c r="H6181">
        <v>2013</v>
      </c>
      <c r="I6181" t="s">
        <v>724</v>
      </c>
      <c r="J6181">
        <v>6</v>
      </c>
      <c r="K6181">
        <v>0.64600000000000002</v>
      </c>
      <c r="L6181" s="1">
        <f t="shared" si="193"/>
        <v>6.4599999999999998E-4</v>
      </c>
    </row>
    <row r="6182" spans="1:12" ht="14.45">
      <c r="A6182" t="s">
        <v>723</v>
      </c>
      <c r="B6182" t="s">
        <v>924</v>
      </c>
      <c r="C6182">
        <v>847989</v>
      </c>
      <c r="D6182" t="s">
        <v>925</v>
      </c>
      <c r="E6182" t="s">
        <v>670</v>
      </c>
      <c r="F6182" t="s">
        <v>670</v>
      </c>
      <c r="G6182" t="str">
        <f t="shared" si="192"/>
        <v>Montenegro to EU27</v>
      </c>
      <c r="H6182">
        <v>2015</v>
      </c>
      <c r="I6182" t="s">
        <v>724</v>
      </c>
      <c r="J6182">
        <v>6</v>
      </c>
      <c r="K6182">
        <v>18.254999999999999</v>
      </c>
      <c r="L6182" s="1">
        <f t="shared" si="193"/>
        <v>1.8255E-2</v>
      </c>
    </row>
    <row r="6183" spans="1:12" ht="14.45">
      <c r="A6183" t="s">
        <v>723</v>
      </c>
      <c r="B6183" t="s">
        <v>924</v>
      </c>
      <c r="C6183">
        <v>847989</v>
      </c>
      <c r="D6183" t="s">
        <v>925</v>
      </c>
      <c r="E6183" t="s">
        <v>670</v>
      </c>
      <c r="F6183" t="s">
        <v>670</v>
      </c>
      <c r="G6183" t="str">
        <f t="shared" si="192"/>
        <v>Montenegro to EU27</v>
      </c>
      <c r="H6183">
        <v>2016</v>
      </c>
      <c r="I6183" t="s">
        <v>724</v>
      </c>
      <c r="J6183">
        <v>6</v>
      </c>
      <c r="K6183">
        <v>6.8000000000000005E-2</v>
      </c>
      <c r="L6183" s="1">
        <f t="shared" si="193"/>
        <v>6.7999999999999999E-5</v>
      </c>
    </row>
    <row r="6184" spans="1:12" ht="14.45">
      <c r="A6184" t="s">
        <v>723</v>
      </c>
      <c r="B6184" t="s">
        <v>924</v>
      </c>
      <c r="C6184">
        <v>847989</v>
      </c>
      <c r="D6184" t="s">
        <v>925</v>
      </c>
      <c r="E6184" t="s">
        <v>670</v>
      </c>
      <c r="F6184" t="s">
        <v>670</v>
      </c>
      <c r="G6184" t="str">
        <f t="shared" si="192"/>
        <v>Montenegro to EU27</v>
      </c>
      <c r="H6184">
        <v>2017</v>
      </c>
      <c r="I6184" t="s">
        <v>724</v>
      </c>
      <c r="J6184">
        <v>6</v>
      </c>
      <c r="K6184">
        <v>13.627000000000001</v>
      </c>
      <c r="L6184" s="1">
        <f t="shared" si="193"/>
        <v>1.3627E-2</v>
      </c>
    </row>
    <row r="6185" spans="1:12" ht="14.45">
      <c r="A6185" t="s">
        <v>723</v>
      </c>
      <c r="B6185" t="s">
        <v>926</v>
      </c>
      <c r="C6185">
        <v>730900</v>
      </c>
      <c r="D6185" t="s">
        <v>927</v>
      </c>
      <c r="E6185" t="s">
        <v>147</v>
      </c>
      <c r="F6185" t="s">
        <v>292</v>
      </c>
      <c r="G6185" t="str">
        <f t="shared" si="192"/>
        <v>Mozambique to World</v>
      </c>
      <c r="H6185">
        <v>2017</v>
      </c>
      <c r="I6185" t="s">
        <v>724</v>
      </c>
      <c r="J6185">
        <v>6</v>
      </c>
      <c r="K6185">
        <v>36.997</v>
      </c>
      <c r="L6185" s="1">
        <f t="shared" si="193"/>
        <v>3.6997000000000002E-2</v>
      </c>
    </row>
    <row r="6186" spans="1:12" ht="14.45">
      <c r="A6186" t="s">
        <v>723</v>
      </c>
      <c r="B6186" t="s">
        <v>926</v>
      </c>
      <c r="C6186">
        <v>741999</v>
      </c>
      <c r="D6186" t="s">
        <v>927</v>
      </c>
      <c r="E6186" t="s">
        <v>147</v>
      </c>
      <c r="F6186" t="s">
        <v>292</v>
      </c>
      <c r="G6186" t="str">
        <f t="shared" si="192"/>
        <v>Mozambique to World</v>
      </c>
      <c r="H6186">
        <v>2017</v>
      </c>
      <c r="I6186" t="s">
        <v>724</v>
      </c>
      <c r="J6186">
        <v>6</v>
      </c>
      <c r="K6186">
        <v>0.41799999999999998</v>
      </c>
      <c r="L6186" s="1">
        <f t="shared" si="193"/>
        <v>4.1799999999999997E-4</v>
      </c>
    </row>
    <row r="6187" spans="1:12" ht="14.45">
      <c r="A6187" t="s">
        <v>723</v>
      </c>
      <c r="B6187" t="s">
        <v>926</v>
      </c>
      <c r="C6187">
        <v>741999</v>
      </c>
      <c r="D6187" t="s">
        <v>927</v>
      </c>
      <c r="E6187" t="s">
        <v>670</v>
      </c>
      <c r="F6187" t="s">
        <v>670</v>
      </c>
      <c r="G6187" t="str">
        <f t="shared" si="192"/>
        <v>Mozambique to EU27</v>
      </c>
      <c r="H6187">
        <v>2017</v>
      </c>
      <c r="I6187" t="s">
        <v>724</v>
      </c>
      <c r="J6187">
        <v>6</v>
      </c>
      <c r="K6187">
        <v>0.108</v>
      </c>
      <c r="L6187" s="1">
        <f t="shared" si="193"/>
        <v>1.08E-4</v>
      </c>
    </row>
    <row r="6188" spans="1:12" ht="14.45">
      <c r="A6188" t="s">
        <v>723</v>
      </c>
      <c r="B6188" t="s">
        <v>926</v>
      </c>
      <c r="C6188">
        <v>842129</v>
      </c>
      <c r="D6188" t="s">
        <v>927</v>
      </c>
      <c r="E6188" t="s">
        <v>147</v>
      </c>
      <c r="F6188" t="s">
        <v>292</v>
      </c>
      <c r="G6188" t="str">
        <f t="shared" si="192"/>
        <v>Mozambique to World</v>
      </c>
      <c r="H6188">
        <v>2017</v>
      </c>
      <c r="I6188" t="s">
        <v>724</v>
      </c>
      <c r="J6188">
        <v>6</v>
      </c>
      <c r="K6188">
        <v>19.350999999999999</v>
      </c>
      <c r="L6188" s="1">
        <f t="shared" si="193"/>
        <v>1.9351E-2</v>
      </c>
    </row>
    <row r="6189" spans="1:12" ht="14.45">
      <c r="A6189" t="s">
        <v>723</v>
      </c>
      <c r="B6189" t="s">
        <v>926</v>
      </c>
      <c r="C6189">
        <v>842139</v>
      </c>
      <c r="D6189" t="s">
        <v>927</v>
      </c>
      <c r="E6189" t="s">
        <v>147</v>
      </c>
      <c r="F6189" t="s">
        <v>292</v>
      </c>
      <c r="G6189" t="str">
        <f t="shared" si="192"/>
        <v>Mozambique to World</v>
      </c>
      <c r="H6189">
        <v>2017</v>
      </c>
      <c r="I6189" t="s">
        <v>724</v>
      </c>
      <c r="J6189">
        <v>6</v>
      </c>
      <c r="K6189">
        <v>51.021999999999998</v>
      </c>
      <c r="L6189" s="1">
        <f t="shared" si="193"/>
        <v>5.1021999999999998E-2</v>
      </c>
    </row>
    <row r="6190" spans="1:12" ht="14.45">
      <c r="A6190" t="s">
        <v>723</v>
      </c>
      <c r="B6190" t="s">
        <v>926</v>
      </c>
      <c r="C6190">
        <v>842139</v>
      </c>
      <c r="D6190" t="s">
        <v>927</v>
      </c>
      <c r="E6190" t="s">
        <v>670</v>
      </c>
      <c r="F6190" t="s">
        <v>670</v>
      </c>
      <c r="G6190" t="str">
        <f t="shared" si="192"/>
        <v>Mozambique to EU27</v>
      </c>
      <c r="H6190">
        <v>2017</v>
      </c>
      <c r="I6190" t="s">
        <v>724</v>
      </c>
      <c r="J6190">
        <v>6</v>
      </c>
      <c r="K6190">
        <v>46.021999999999998</v>
      </c>
      <c r="L6190" s="1">
        <f t="shared" si="193"/>
        <v>4.6022E-2</v>
      </c>
    </row>
    <row r="6191" spans="1:12" ht="14.45">
      <c r="A6191" t="s">
        <v>723</v>
      </c>
      <c r="B6191" t="s">
        <v>926</v>
      </c>
      <c r="C6191">
        <v>847989</v>
      </c>
      <c r="D6191" t="s">
        <v>927</v>
      </c>
      <c r="E6191" t="s">
        <v>147</v>
      </c>
      <c r="F6191" t="s">
        <v>292</v>
      </c>
      <c r="G6191" t="str">
        <f t="shared" si="192"/>
        <v>Mozambique to World</v>
      </c>
      <c r="H6191">
        <v>2017</v>
      </c>
      <c r="I6191" t="s">
        <v>724</v>
      </c>
      <c r="J6191">
        <v>6</v>
      </c>
      <c r="K6191">
        <v>837.82899999999995</v>
      </c>
      <c r="L6191" s="1">
        <f t="shared" si="193"/>
        <v>0.83782899999999993</v>
      </c>
    </row>
    <row r="6192" spans="1:12" ht="14.45">
      <c r="A6192" t="s">
        <v>723</v>
      </c>
      <c r="B6192" t="s">
        <v>926</v>
      </c>
      <c r="C6192">
        <v>847989</v>
      </c>
      <c r="D6192" t="s">
        <v>927</v>
      </c>
      <c r="E6192" t="s">
        <v>670</v>
      </c>
      <c r="F6192" t="s">
        <v>670</v>
      </c>
      <c r="G6192" t="str">
        <f t="shared" si="192"/>
        <v>Mozambique to EU27</v>
      </c>
      <c r="H6192">
        <v>2017</v>
      </c>
      <c r="I6192" t="s">
        <v>724</v>
      </c>
      <c r="J6192">
        <v>6</v>
      </c>
      <c r="K6192">
        <v>107.09699999999999</v>
      </c>
      <c r="L6192" s="1">
        <f t="shared" si="193"/>
        <v>0.107097</v>
      </c>
    </row>
    <row r="6193" spans="1:12" ht="14.45">
      <c r="A6193" t="s">
        <v>723</v>
      </c>
      <c r="B6193" t="s">
        <v>928</v>
      </c>
      <c r="C6193">
        <v>730900</v>
      </c>
      <c r="D6193" t="s">
        <v>929</v>
      </c>
      <c r="E6193" t="s">
        <v>147</v>
      </c>
      <c r="F6193" t="s">
        <v>292</v>
      </c>
      <c r="G6193" t="str">
        <f t="shared" si="192"/>
        <v>Mauritania to World</v>
      </c>
      <c r="H6193">
        <v>2017</v>
      </c>
      <c r="I6193" t="s">
        <v>724</v>
      </c>
      <c r="J6193">
        <v>6</v>
      </c>
      <c r="K6193">
        <v>91.436999999999998</v>
      </c>
      <c r="L6193" s="1">
        <f t="shared" si="193"/>
        <v>9.1437000000000004E-2</v>
      </c>
    </row>
    <row r="6194" spans="1:12" ht="14.45">
      <c r="A6194" t="s">
        <v>723</v>
      </c>
      <c r="B6194" t="s">
        <v>928</v>
      </c>
      <c r="C6194">
        <v>730900</v>
      </c>
      <c r="D6194" t="s">
        <v>929</v>
      </c>
      <c r="E6194" t="s">
        <v>670</v>
      </c>
      <c r="F6194" t="s">
        <v>670</v>
      </c>
      <c r="G6194" t="str">
        <f t="shared" si="192"/>
        <v>Mauritania to EU27</v>
      </c>
      <c r="H6194">
        <v>2017</v>
      </c>
      <c r="I6194" t="s">
        <v>724</v>
      </c>
      <c r="J6194">
        <v>6</v>
      </c>
      <c r="K6194">
        <v>62.875</v>
      </c>
      <c r="L6194" s="1">
        <f t="shared" si="193"/>
        <v>6.2875E-2</v>
      </c>
    </row>
    <row r="6195" spans="1:12" ht="14.45">
      <c r="A6195" t="s">
        <v>723</v>
      </c>
      <c r="B6195" t="s">
        <v>930</v>
      </c>
      <c r="C6195">
        <v>730900</v>
      </c>
      <c r="D6195" t="s">
        <v>931</v>
      </c>
      <c r="E6195" t="s">
        <v>147</v>
      </c>
      <c r="F6195" t="s">
        <v>292</v>
      </c>
      <c r="G6195" t="str">
        <f t="shared" si="192"/>
        <v>Mauritius to World</v>
      </c>
      <c r="H6195">
        <v>2012</v>
      </c>
      <c r="I6195" t="s">
        <v>724</v>
      </c>
      <c r="J6195">
        <v>6</v>
      </c>
      <c r="K6195">
        <v>0</v>
      </c>
      <c r="L6195" s="1">
        <f t="shared" si="193"/>
        <v>0</v>
      </c>
    </row>
    <row r="6196" spans="1:12" ht="14.45">
      <c r="A6196" t="s">
        <v>723</v>
      </c>
      <c r="B6196" t="s">
        <v>930</v>
      </c>
      <c r="C6196">
        <v>730900</v>
      </c>
      <c r="D6196" t="s">
        <v>931</v>
      </c>
      <c r="E6196" t="s">
        <v>147</v>
      </c>
      <c r="F6196" t="s">
        <v>292</v>
      </c>
      <c r="G6196" t="str">
        <f t="shared" si="192"/>
        <v>Mauritius to World</v>
      </c>
      <c r="H6196">
        <v>2013</v>
      </c>
      <c r="I6196" t="s">
        <v>724</v>
      </c>
      <c r="J6196">
        <v>6</v>
      </c>
      <c r="K6196">
        <v>0</v>
      </c>
      <c r="L6196" s="1">
        <f t="shared" si="193"/>
        <v>0</v>
      </c>
    </row>
    <row r="6197" spans="1:12" ht="14.45">
      <c r="A6197" t="s">
        <v>723</v>
      </c>
      <c r="B6197" t="s">
        <v>930</v>
      </c>
      <c r="C6197">
        <v>730900</v>
      </c>
      <c r="D6197" t="s">
        <v>931</v>
      </c>
      <c r="E6197" t="s">
        <v>147</v>
      </c>
      <c r="F6197" t="s">
        <v>292</v>
      </c>
      <c r="G6197" t="str">
        <f t="shared" si="192"/>
        <v>Mauritius to World</v>
      </c>
      <c r="H6197">
        <v>2014</v>
      </c>
      <c r="I6197" t="s">
        <v>724</v>
      </c>
      <c r="J6197">
        <v>6</v>
      </c>
      <c r="K6197">
        <v>6.5000000000000002E-2</v>
      </c>
      <c r="L6197" s="1">
        <f t="shared" si="193"/>
        <v>6.5000000000000008E-5</v>
      </c>
    </row>
    <row r="6198" spans="1:12" ht="14.45">
      <c r="A6198" t="s">
        <v>723</v>
      </c>
      <c r="B6198" t="s">
        <v>930</v>
      </c>
      <c r="C6198">
        <v>730900</v>
      </c>
      <c r="D6198" t="s">
        <v>931</v>
      </c>
      <c r="E6198" t="s">
        <v>147</v>
      </c>
      <c r="F6198" t="s">
        <v>292</v>
      </c>
      <c r="G6198" t="str">
        <f t="shared" si="192"/>
        <v>Mauritius to World</v>
      </c>
      <c r="H6198">
        <v>2015</v>
      </c>
      <c r="I6198" t="s">
        <v>724</v>
      </c>
      <c r="J6198">
        <v>6</v>
      </c>
      <c r="K6198">
        <v>3.0129999999999999</v>
      </c>
      <c r="L6198" s="1">
        <f t="shared" si="193"/>
        <v>3.0130000000000001E-3</v>
      </c>
    </row>
    <row r="6199" spans="1:12" ht="14.45">
      <c r="A6199" t="s">
        <v>723</v>
      </c>
      <c r="B6199" t="s">
        <v>930</v>
      </c>
      <c r="C6199">
        <v>730900</v>
      </c>
      <c r="D6199" t="s">
        <v>931</v>
      </c>
      <c r="E6199" t="s">
        <v>147</v>
      </c>
      <c r="F6199" t="s">
        <v>292</v>
      </c>
      <c r="G6199" t="str">
        <f t="shared" si="192"/>
        <v>Mauritius to World</v>
      </c>
      <c r="H6199">
        <v>2016</v>
      </c>
      <c r="I6199" t="s">
        <v>724</v>
      </c>
      <c r="J6199">
        <v>6</v>
      </c>
      <c r="K6199">
        <v>6.2110000000000003</v>
      </c>
      <c r="L6199" s="1">
        <f t="shared" si="193"/>
        <v>6.2110000000000004E-3</v>
      </c>
    </row>
    <row r="6200" spans="1:12" ht="14.45">
      <c r="A6200" t="s">
        <v>723</v>
      </c>
      <c r="B6200" t="s">
        <v>930</v>
      </c>
      <c r="C6200">
        <v>730900</v>
      </c>
      <c r="D6200" t="s">
        <v>931</v>
      </c>
      <c r="E6200" t="s">
        <v>147</v>
      </c>
      <c r="F6200" t="s">
        <v>292</v>
      </c>
      <c r="G6200" t="str">
        <f t="shared" si="192"/>
        <v>Mauritius to World</v>
      </c>
      <c r="H6200">
        <v>2017</v>
      </c>
      <c r="I6200" t="s">
        <v>724</v>
      </c>
      <c r="J6200">
        <v>6</v>
      </c>
      <c r="K6200">
        <v>5.8570000000000002</v>
      </c>
      <c r="L6200" s="1">
        <f t="shared" si="193"/>
        <v>5.8570000000000002E-3</v>
      </c>
    </row>
    <row r="6201" spans="1:12" ht="14.45">
      <c r="A6201" t="s">
        <v>723</v>
      </c>
      <c r="B6201" t="s">
        <v>930</v>
      </c>
      <c r="C6201">
        <v>730900</v>
      </c>
      <c r="D6201" t="s">
        <v>931</v>
      </c>
      <c r="E6201" t="s">
        <v>670</v>
      </c>
      <c r="F6201" t="s">
        <v>670</v>
      </c>
      <c r="G6201" t="str">
        <f t="shared" si="192"/>
        <v>Mauritius to EU27</v>
      </c>
      <c r="H6201">
        <v>2015</v>
      </c>
      <c r="I6201" t="s">
        <v>724</v>
      </c>
      <c r="J6201">
        <v>6</v>
      </c>
      <c r="K6201">
        <v>0</v>
      </c>
      <c r="L6201" s="1">
        <f t="shared" si="193"/>
        <v>0</v>
      </c>
    </row>
    <row r="6202" spans="1:12" ht="14.45">
      <c r="A6202" t="s">
        <v>723</v>
      </c>
      <c r="B6202" t="s">
        <v>930</v>
      </c>
      <c r="C6202">
        <v>730900</v>
      </c>
      <c r="D6202" t="s">
        <v>931</v>
      </c>
      <c r="E6202" t="s">
        <v>670</v>
      </c>
      <c r="F6202" t="s">
        <v>670</v>
      </c>
      <c r="G6202" t="str">
        <f t="shared" si="192"/>
        <v>Mauritius to EU27</v>
      </c>
      <c r="H6202">
        <v>2016</v>
      </c>
      <c r="I6202" t="s">
        <v>724</v>
      </c>
      <c r="J6202">
        <v>6</v>
      </c>
      <c r="K6202">
        <v>0</v>
      </c>
      <c r="L6202" s="1">
        <f t="shared" si="193"/>
        <v>0</v>
      </c>
    </row>
    <row r="6203" spans="1:12" ht="14.45">
      <c r="A6203" t="s">
        <v>723</v>
      </c>
      <c r="B6203" t="s">
        <v>930</v>
      </c>
      <c r="C6203">
        <v>741999</v>
      </c>
      <c r="D6203" t="s">
        <v>931</v>
      </c>
      <c r="E6203" t="s">
        <v>147</v>
      </c>
      <c r="F6203" t="s">
        <v>292</v>
      </c>
      <c r="G6203" t="str">
        <f t="shared" si="192"/>
        <v>Mauritius to World</v>
      </c>
      <c r="H6203">
        <v>2012</v>
      </c>
      <c r="I6203" t="s">
        <v>724</v>
      </c>
      <c r="J6203">
        <v>6</v>
      </c>
      <c r="K6203">
        <v>1.2330000000000001</v>
      </c>
      <c r="L6203" s="1">
        <f t="shared" si="193"/>
        <v>1.2330000000000002E-3</v>
      </c>
    </row>
    <row r="6204" spans="1:12" ht="14.45">
      <c r="A6204" t="s">
        <v>723</v>
      </c>
      <c r="B6204" t="s">
        <v>930</v>
      </c>
      <c r="C6204">
        <v>741999</v>
      </c>
      <c r="D6204" t="s">
        <v>931</v>
      </c>
      <c r="E6204" t="s">
        <v>147</v>
      </c>
      <c r="F6204" t="s">
        <v>292</v>
      </c>
      <c r="G6204" t="str">
        <f t="shared" si="192"/>
        <v>Mauritius to World</v>
      </c>
      <c r="H6204">
        <v>2013</v>
      </c>
      <c r="I6204" t="s">
        <v>724</v>
      </c>
      <c r="J6204">
        <v>6</v>
      </c>
      <c r="K6204">
        <v>0.437</v>
      </c>
      <c r="L6204" s="1">
        <f t="shared" si="193"/>
        <v>4.37E-4</v>
      </c>
    </row>
    <row r="6205" spans="1:12" ht="14.45">
      <c r="A6205" t="s">
        <v>723</v>
      </c>
      <c r="B6205" t="s">
        <v>930</v>
      </c>
      <c r="C6205">
        <v>741999</v>
      </c>
      <c r="D6205" t="s">
        <v>931</v>
      </c>
      <c r="E6205" t="s">
        <v>147</v>
      </c>
      <c r="F6205" t="s">
        <v>292</v>
      </c>
      <c r="G6205" t="str">
        <f t="shared" si="192"/>
        <v>Mauritius to World</v>
      </c>
      <c r="H6205">
        <v>2014</v>
      </c>
      <c r="I6205" t="s">
        <v>724</v>
      </c>
      <c r="J6205">
        <v>6</v>
      </c>
      <c r="K6205">
        <v>2.448</v>
      </c>
      <c r="L6205" s="1">
        <f t="shared" si="193"/>
        <v>2.4480000000000001E-3</v>
      </c>
    </row>
    <row r="6206" spans="1:12" ht="14.45">
      <c r="A6206" t="s">
        <v>723</v>
      </c>
      <c r="B6206" t="s">
        <v>930</v>
      </c>
      <c r="C6206">
        <v>741999</v>
      </c>
      <c r="D6206" t="s">
        <v>931</v>
      </c>
      <c r="E6206" t="s">
        <v>147</v>
      </c>
      <c r="F6206" t="s">
        <v>292</v>
      </c>
      <c r="G6206" t="str">
        <f t="shared" si="192"/>
        <v>Mauritius to World</v>
      </c>
      <c r="H6206">
        <v>2015</v>
      </c>
      <c r="I6206" t="s">
        <v>724</v>
      </c>
      <c r="J6206">
        <v>6</v>
      </c>
      <c r="K6206">
        <v>0.13300000000000001</v>
      </c>
      <c r="L6206" s="1">
        <f t="shared" si="193"/>
        <v>1.3300000000000001E-4</v>
      </c>
    </row>
    <row r="6207" spans="1:12" ht="14.45">
      <c r="A6207" t="s">
        <v>723</v>
      </c>
      <c r="B6207" t="s">
        <v>930</v>
      </c>
      <c r="C6207">
        <v>741999</v>
      </c>
      <c r="D6207" t="s">
        <v>931</v>
      </c>
      <c r="E6207" t="s">
        <v>147</v>
      </c>
      <c r="F6207" t="s">
        <v>292</v>
      </c>
      <c r="G6207" t="str">
        <f t="shared" si="192"/>
        <v>Mauritius to World</v>
      </c>
      <c r="H6207">
        <v>2016</v>
      </c>
      <c r="I6207" t="s">
        <v>724</v>
      </c>
      <c r="J6207">
        <v>6</v>
      </c>
      <c r="K6207">
        <v>3.9969999999999999</v>
      </c>
      <c r="L6207" s="1">
        <f t="shared" si="193"/>
        <v>3.9969999999999997E-3</v>
      </c>
    </row>
    <row r="6208" spans="1:12" ht="14.45">
      <c r="A6208" t="s">
        <v>723</v>
      </c>
      <c r="B6208" t="s">
        <v>930</v>
      </c>
      <c r="C6208">
        <v>741999</v>
      </c>
      <c r="D6208" t="s">
        <v>931</v>
      </c>
      <c r="E6208" t="s">
        <v>147</v>
      </c>
      <c r="F6208" t="s">
        <v>292</v>
      </c>
      <c r="G6208" t="str">
        <f t="shared" si="192"/>
        <v>Mauritius to World</v>
      </c>
      <c r="H6208">
        <v>2017</v>
      </c>
      <c r="I6208" t="s">
        <v>724</v>
      </c>
      <c r="J6208">
        <v>6</v>
      </c>
      <c r="K6208">
        <v>52.92</v>
      </c>
      <c r="L6208" s="1">
        <f t="shared" si="193"/>
        <v>5.2920000000000002E-2</v>
      </c>
    </row>
    <row r="6209" spans="1:12" ht="14.45">
      <c r="A6209" t="s">
        <v>723</v>
      </c>
      <c r="B6209" t="s">
        <v>930</v>
      </c>
      <c r="C6209">
        <v>741999</v>
      </c>
      <c r="D6209" t="s">
        <v>931</v>
      </c>
      <c r="E6209" t="s">
        <v>670</v>
      </c>
      <c r="F6209" t="s">
        <v>670</v>
      </c>
      <c r="G6209" t="str">
        <f t="shared" si="192"/>
        <v>Mauritius to EU27</v>
      </c>
      <c r="H6209">
        <v>2012</v>
      </c>
      <c r="I6209" t="s">
        <v>724</v>
      </c>
      <c r="J6209">
        <v>6</v>
      </c>
      <c r="K6209">
        <v>0.57999999999999996</v>
      </c>
      <c r="L6209" s="1">
        <f t="shared" si="193"/>
        <v>5.8E-4</v>
      </c>
    </row>
    <row r="6210" spans="1:12" ht="14.45">
      <c r="A6210" t="s">
        <v>723</v>
      </c>
      <c r="B6210" t="s">
        <v>930</v>
      </c>
      <c r="C6210">
        <v>741999</v>
      </c>
      <c r="D6210" t="s">
        <v>931</v>
      </c>
      <c r="E6210" t="s">
        <v>670</v>
      </c>
      <c r="F6210" t="s">
        <v>670</v>
      </c>
      <c r="G6210" t="str">
        <f t="shared" si="192"/>
        <v>Mauritius to EU27</v>
      </c>
      <c r="H6210">
        <v>2013</v>
      </c>
      <c r="I6210" t="s">
        <v>724</v>
      </c>
      <c r="J6210">
        <v>6</v>
      </c>
      <c r="K6210">
        <v>0</v>
      </c>
      <c r="L6210" s="1">
        <f t="shared" si="193"/>
        <v>0</v>
      </c>
    </row>
    <row r="6211" spans="1:12" ht="14.45">
      <c r="A6211" t="s">
        <v>723</v>
      </c>
      <c r="B6211" t="s">
        <v>930</v>
      </c>
      <c r="C6211">
        <v>741999</v>
      </c>
      <c r="D6211" t="s">
        <v>931</v>
      </c>
      <c r="E6211" t="s">
        <v>670</v>
      </c>
      <c r="F6211" t="s">
        <v>670</v>
      </c>
      <c r="G6211" t="str">
        <f t="shared" si="192"/>
        <v>Mauritius to EU27</v>
      </c>
      <c r="H6211">
        <v>2014</v>
      </c>
      <c r="I6211" t="s">
        <v>724</v>
      </c>
      <c r="J6211">
        <v>6</v>
      </c>
      <c r="K6211">
        <v>0</v>
      </c>
      <c r="L6211" s="1">
        <f t="shared" si="193"/>
        <v>0</v>
      </c>
    </row>
    <row r="6212" spans="1:12" ht="14.45">
      <c r="A6212" t="s">
        <v>723</v>
      </c>
      <c r="B6212" t="s">
        <v>930</v>
      </c>
      <c r="C6212">
        <v>741999</v>
      </c>
      <c r="D6212" t="s">
        <v>931</v>
      </c>
      <c r="E6212" t="s">
        <v>670</v>
      </c>
      <c r="F6212" t="s">
        <v>670</v>
      </c>
      <c r="G6212" t="str">
        <f t="shared" si="192"/>
        <v>Mauritius to EU27</v>
      </c>
      <c r="H6212">
        <v>2015</v>
      </c>
      <c r="I6212" t="s">
        <v>724</v>
      </c>
      <c r="J6212">
        <v>6</v>
      </c>
      <c r="K6212">
        <v>0.13300000000000001</v>
      </c>
      <c r="L6212" s="1">
        <f t="shared" si="193"/>
        <v>1.3300000000000001E-4</v>
      </c>
    </row>
    <row r="6213" spans="1:12" ht="14.45">
      <c r="A6213" t="s">
        <v>723</v>
      </c>
      <c r="B6213" t="s">
        <v>930</v>
      </c>
      <c r="C6213">
        <v>741999</v>
      </c>
      <c r="D6213" t="s">
        <v>931</v>
      </c>
      <c r="E6213" t="s">
        <v>670</v>
      </c>
      <c r="F6213" t="s">
        <v>670</v>
      </c>
      <c r="G6213" t="str">
        <f t="shared" si="192"/>
        <v>Mauritius to EU27</v>
      </c>
      <c r="H6213">
        <v>2016</v>
      </c>
      <c r="I6213" t="s">
        <v>724</v>
      </c>
      <c r="J6213">
        <v>6</v>
      </c>
      <c r="K6213">
        <v>1.423</v>
      </c>
      <c r="L6213" s="1">
        <f t="shared" si="193"/>
        <v>1.423E-3</v>
      </c>
    </row>
    <row r="6214" spans="1:12" ht="14.45">
      <c r="A6214" t="s">
        <v>723</v>
      </c>
      <c r="B6214" t="s">
        <v>930</v>
      </c>
      <c r="C6214">
        <v>741999</v>
      </c>
      <c r="D6214" t="s">
        <v>931</v>
      </c>
      <c r="E6214" t="s">
        <v>670</v>
      </c>
      <c r="F6214" t="s">
        <v>670</v>
      </c>
      <c r="G6214" t="str">
        <f t="shared" si="192"/>
        <v>Mauritius to EU27</v>
      </c>
      <c r="H6214">
        <v>2017</v>
      </c>
      <c r="I6214" t="s">
        <v>724</v>
      </c>
      <c r="J6214">
        <v>6</v>
      </c>
      <c r="K6214">
        <v>50.127000000000002</v>
      </c>
      <c r="L6214" s="1">
        <f t="shared" si="193"/>
        <v>5.0127000000000005E-2</v>
      </c>
    </row>
    <row r="6215" spans="1:12" ht="14.45">
      <c r="A6215" t="s">
        <v>723</v>
      </c>
      <c r="B6215" t="s">
        <v>930</v>
      </c>
      <c r="C6215">
        <v>761100</v>
      </c>
      <c r="D6215" t="s">
        <v>931</v>
      </c>
      <c r="E6215" t="s">
        <v>147</v>
      </c>
      <c r="F6215" t="s">
        <v>292</v>
      </c>
      <c r="G6215" t="str">
        <f t="shared" si="192"/>
        <v>Mauritius to World</v>
      </c>
      <c r="H6215">
        <v>2013</v>
      </c>
      <c r="I6215" t="s">
        <v>724</v>
      </c>
      <c r="J6215">
        <v>6</v>
      </c>
      <c r="K6215">
        <v>0</v>
      </c>
      <c r="L6215" s="1">
        <f t="shared" si="193"/>
        <v>0</v>
      </c>
    </row>
    <row r="6216" spans="1:12" ht="14.45">
      <c r="A6216" t="s">
        <v>723</v>
      </c>
      <c r="B6216" t="s">
        <v>930</v>
      </c>
      <c r="C6216">
        <v>761100</v>
      </c>
      <c r="D6216" t="s">
        <v>931</v>
      </c>
      <c r="E6216" t="s">
        <v>147</v>
      </c>
      <c r="F6216" t="s">
        <v>292</v>
      </c>
      <c r="G6216" t="str">
        <f t="shared" si="192"/>
        <v>Mauritius to World</v>
      </c>
      <c r="H6216">
        <v>2014</v>
      </c>
      <c r="I6216" t="s">
        <v>724</v>
      </c>
      <c r="J6216">
        <v>6</v>
      </c>
      <c r="K6216">
        <v>0</v>
      </c>
      <c r="L6216" s="1">
        <f t="shared" si="193"/>
        <v>0</v>
      </c>
    </row>
    <row r="6217" spans="1:12" ht="14.45">
      <c r="A6217" t="s">
        <v>723</v>
      </c>
      <c r="B6217" t="s">
        <v>930</v>
      </c>
      <c r="C6217">
        <v>761100</v>
      </c>
      <c r="D6217" t="s">
        <v>931</v>
      </c>
      <c r="E6217" t="s">
        <v>147</v>
      </c>
      <c r="F6217" t="s">
        <v>292</v>
      </c>
      <c r="G6217" t="str">
        <f t="shared" ref="G6217:G6280" si="194">CONCATENATE(D6217, " to ", F6217)</f>
        <v>Mauritius to World</v>
      </c>
      <c r="H6217">
        <v>2015</v>
      </c>
      <c r="I6217" t="s">
        <v>724</v>
      </c>
      <c r="J6217">
        <v>6</v>
      </c>
      <c r="K6217">
        <v>5.7000000000000002E-2</v>
      </c>
      <c r="L6217" s="1">
        <f t="shared" ref="L6217:L6280" si="195">K6217/1000</f>
        <v>5.7000000000000003E-5</v>
      </c>
    </row>
    <row r="6218" spans="1:12" ht="14.45">
      <c r="A6218" t="s">
        <v>723</v>
      </c>
      <c r="B6218" t="s">
        <v>930</v>
      </c>
      <c r="C6218">
        <v>761100</v>
      </c>
      <c r="D6218" t="s">
        <v>931</v>
      </c>
      <c r="E6218" t="s">
        <v>147</v>
      </c>
      <c r="F6218" t="s">
        <v>292</v>
      </c>
      <c r="G6218" t="str">
        <f t="shared" si="194"/>
        <v>Mauritius to World</v>
      </c>
      <c r="H6218">
        <v>2016</v>
      </c>
      <c r="I6218" t="s">
        <v>724</v>
      </c>
      <c r="J6218">
        <v>6</v>
      </c>
      <c r="K6218">
        <v>5.6000000000000001E-2</v>
      </c>
      <c r="L6218" s="1">
        <f t="shared" si="195"/>
        <v>5.5999999999999999E-5</v>
      </c>
    </row>
    <row r="6219" spans="1:12" ht="14.45">
      <c r="A6219" t="s">
        <v>723</v>
      </c>
      <c r="B6219" t="s">
        <v>930</v>
      </c>
      <c r="C6219">
        <v>761100</v>
      </c>
      <c r="D6219" t="s">
        <v>931</v>
      </c>
      <c r="E6219" t="s">
        <v>147</v>
      </c>
      <c r="F6219" t="s">
        <v>292</v>
      </c>
      <c r="G6219" t="str">
        <f t="shared" si="194"/>
        <v>Mauritius to World</v>
      </c>
      <c r="H6219">
        <v>2017</v>
      </c>
      <c r="I6219" t="s">
        <v>724</v>
      </c>
      <c r="J6219">
        <v>6</v>
      </c>
      <c r="K6219">
        <v>2.8559999999999999</v>
      </c>
      <c r="L6219" s="1">
        <f t="shared" si="195"/>
        <v>2.856E-3</v>
      </c>
    </row>
    <row r="6220" spans="1:12" ht="14.45">
      <c r="A6220" t="s">
        <v>723</v>
      </c>
      <c r="B6220" t="s">
        <v>930</v>
      </c>
      <c r="C6220">
        <v>761100</v>
      </c>
      <c r="D6220" t="s">
        <v>931</v>
      </c>
      <c r="E6220" t="s">
        <v>670</v>
      </c>
      <c r="F6220" t="s">
        <v>670</v>
      </c>
      <c r="G6220" t="str">
        <f t="shared" si="194"/>
        <v>Mauritius to EU27</v>
      </c>
      <c r="H6220">
        <v>2013</v>
      </c>
      <c r="I6220" t="s">
        <v>724</v>
      </c>
      <c r="J6220">
        <v>6</v>
      </c>
      <c r="K6220">
        <v>0</v>
      </c>
      <c r="L6220" s="1">
        <f t="shared" si="195"/>
        <v>0</v>
      </c>
    </row>
    <row r="6221" spans="1:12" ht="14.45">
      <c r="A6221" t="s">
        <v>723</v>
      </c>
      <c r="B6221" t="s">
        <v>930</v>
      </c>
      <c r="C6221">
        <v>761100</v>
      </c>
      <c r="D6221" t="s">
        <v>931</v>
      </c>
      <c r="E6221" t="s">
        <v>670</v>
      </c>
      <c r="F6221" t="s">
        <v>670</v>
      </c>
      <c r="G6221" t="str">
        <f t="shared" si="194"/>
        <v>Mauritius to EU27</v>
      </c>
      <c r="H6221">
        <v>2014</v>
      </c>
      <c r="I6221" t="s">
        <v>724</v>
      </c>
      <c r="J6221">
        <v>6</v>
      </c>
      <c r="K6221">
        <v>0</v>
      </c>
      <c r="L6221" s="1">
        <f t="shared" si="195"/>
        <v>0</v>
      </c>
    </row>
    <row r="6222" spans="1:12" ht="14.45">
      <c r="A6222" t="s">
        <v>723</v>
      </c>
      <c r="B6222" t="s">
        <v>930</v>
      </c>
      <c r="C6222">
        <v>8405</v>
      </c>
      <c r="D6222" t="s">
        <v>931</v>
      </c>
      <c r="E6222" t="s">
        <v>147</v>
      </c>
      <c r="F6222" t="s">
        <v>292</v>
      </c>
      <c r="G6222" t="str">
        <f t="shared" si="194"/>
        <v>Mauritius to World</v>
      </c>
      <c r="H6222">
        <v>2012</v>
      </c>
      <c r="I6222" t="s">
        <v>724</v>
      </c>
      <c r="J6222">
        <v>6</v>
      </c>
      <c r="K6222">
        <v>0</v>
      </c>
      <c r="L6222" s="1">
        <f t="shared" si="195"/>
        <v>0</v>
      </c>
    </row>
    <row r="6223" spans="1:12" ht="14.45">
      <c r="A6223" t="s">
        <v>723</v>
      </c>
      <c r="B6223" t="s">
        <v>930</v>
      </c>
      <c r="C6223">
        <v>8405</v>
      </c>
      <c r="D6223" t="s">
        <v>931</v>
      </c>
      <c r="E6223" t="s">
        <v>147</v>
      </c>
      <c r="F6223" t="s">
        <v>292</v>
      </c>
      <c r="G6223" t="str">
        <f t="shared" si="194"/>
        <v>Mauritius to World</v>
      </c>
      <c r="H6223">
        <v>2014</v>
      </c>
      <c r="I6223" t="s">
        <v>724</v>
      </c>
      <c r="J6223">
        <v>6</v>
      </c>
      <c r="K6223">
        <v>0</v>
      </c>
      <c r="L6223" s="1">
        <f t="shared" si="195"/>
        <v>0</v>
      </c>
    </row>
    <row r="6224" spans="1:12" ht="14.45">
      <c r="A6224" t="s">
        <v>723</v>
      </c>
      <c r="B6224" t="s">
        <v>930</v>
      </c>
      <c r="C6224">
        <v>8405</v>
      </c>
      <c r="D6224" t="s">
        <v>931</v>
      </c>
      <c r="E6224" t="s">
        <v>147</v>
      </c>
      <c r="F6224" t="s">
        <v>292</v>
      </c>
      <c r="G6224" t="str">
        <f t="shared" si="194"/>
        <v>Mauritius to World</v>
      </c>
      <c r="H6224">
        <v>2015</v>
      </c>
      <c r="I6224" t="s">
        <v>724</v>
      </c>
      <c r="J6224">
        <v>6</v>
      </c>
      <c r="K6224">
        <v>0</v>
      </c>
      <c r="L6224" s="1">
        <f t="shared" si="195"/>
        <v>0</v>
      </c>
    </row>
    <row r="6225" spans="1:12" ht="14.45">
      <c r="A6225" t="s">
        <v>723</v>
      </c>
      <c r="B6225" t="s">
        <v>930</v>
      </c>
      <c r="C6225">
        <v>8405</v>
      </c>
      <c r="D6225" t="s">
        <v>931</v>
      </c>
      <c r="E6225" t="s">
        <v>147</v>
      </c>
      <c r="F6225" t="s">
        <v>292</v>
      </c>
      <c r="G6225" t="str">
        <f t="shared" si="194"/>
        <v>Mauritius to World</v>
      </c>
      <c r="H6225">
        <v>2016</v>
      </c>
      <c r="I6225" t="s">
        <v>724</v>
      </c>
      <c r="J6225">
        <v>6</v>
      </c>
      <c r="K6225">
        <v>0</v>
      </c>
      <c r="L6225" s="1">
        <f t="shared" si="195"/>
        <v>0</v>
      </c>
    </row>
    <row r="6226" spans="1:12" ht="14.45">
      <c r="A6226" t="s">
        <v>723</v>
      </c>
      <c r="B6226" t="s">
        <v>930</v>
      </c>
      <c r="C6226">
        <v>8405</v>
      </c>
      <c r="D6226" t="s">
        <v>931</v>
      </c>
      <c r="E6226" t="s">
        <v>147</v>
      </c>
      <c r="F6226" t="s">
        <v>292</v>
      </c>
      <c r="G6226" t="str">
        <f t="shared" si="194"/>
        <v>Mauritius to World</v>
      </c>
      <c r="H6226">
        <v>2017</v>
      </c>
      <c r="I6226" t="s">
        <v>724</v>
      </c>
      <c r="J6226">
        <v>6</v>
      </c>
      <c r="K6226">
        <v>15.621</v>
      </c>
      <c r="L6226" s="1">
        <f t="shared" si="195"/>
        <v>1.5621000000000001E-2</v>
      </c>
    </row>
    <row r="6227" spans="1:12" ht="14.45">
      <c r="A6227" t="s">
        <v>723</v>
      </c>
      <c r="B6227" t="s">
        <v>930</v>
      </c>
      <c r="C6227">
        <v>8405</v>
      </c>
      <c r="D6227" t="s">
        <v>931</v>
      </c>
      <c r="E6227" t="s">
        <v>670</v>
      </c>
      <c r="F6227" t="s">
        <v>670</v>
      </c>
      <c r="G6227" t="str">
        <f t="shared" si="194"/>
        <v>Mauritius to EU27</v>
      </c>
      <c r="H6227">
        <v>2012</v>
      </c>
      <c r="I6227" t="s">
        <v>724</v>
      </c>
      <c r="J6227">
        <v>6</v>
      </c>
      <c r="K6227">
        <v>0</v>
      </c>
      <c r="L6227" s="1">
        <f t="shared" si="195"/>
        <v>0</v>
      </c>
    </row>
    <row r="6228" spans="1:12" ht="14.45">
      <c r="A6228" t="s">
        <v>723</v>
      </c>
      <c r="B6228" t="s">
        <v>930</v>
      </c>
      <c r="C6228">
        <v>8405</v>
      </c>
      <c r="D6228" t="s">
        <v>931</v>
      </c>
      <c r="E6228" t="s">
        <v>670</v>
      </c>
      <c r="F6228" t="s">
        <v>670</v>
      </c>
      <c r="G6228" t="str">
        <f t="shared" si="194"/>
        <v>Mauritius to EU27</v>
      </c>
      <c r="H6228">
        <v>2014</v>
      </c>
      <c r="I6228" t="s">
        <v>724</v>
      </c>
      <c r="J6228">
        <v>6</v>
      </c>
      <c r="K6228">
        <v>0</v>
      </c>
      <c r="L6228" s="1">
        <f t="shared" si="195"/>
        <v>0</v>
      </c>
    </row>
    <row r="6229" spans="1:12" ht="14.45">
      <c r="A6229" t="s">
        <v>723</v>
      </c>
      <c r="B6229" t="s">
        <v>930</v>
      </c>
      <c r="C6229">
        <v>841931</v>
      </c>
      <c r="D6229" t="s">
        <v>931</v>
      </c>
      <c r="E6229" t="s">
        <v>147</v>
      </c>
      <c r="F6229" t="s">
        <v>292</v>
      </c>
      <c r="G6229" t="str">
        <f t="shared" si="194"/>
        <v>Mauritius to World</v>
      </c>
      <c r="H6229">
        <v>2016</v>
      </c>
      <c r="I6229" t="s">
        <v>724</v>
      </c>
      <c r="J6229">
        <v>6</v>
      </c>
      <c r="K6229">
        <v>0</v>
      </c>
      <c r="L6229" s="1">
        <f t="shared" si="195"/>
        <v>0</v>
      </c>
    </row>
    <row r="6230" spans="1:12" ht="14.45">
      <c r="A6230" t="s">
        <v>723</v>
      </c>
      <c r="B6230" t="s">
        <v>930</v>
      </c>
      <c r="C6230">
        <v>841931</v>
      </c>
      <c r="D6230" t="s">
        <v>931</v>
      </c>
      <c r="E6230" t="s">
        <v>670</v>
      </c>
      <c r="F6230" t="s">
        <v>670</v>
      </c>
      <c r="G6230" t="str">
        <f t="shared" si="194"/>
        <v>Mauritius to EU27</v>
      </c>
      <c r="H6230">
        <v>2016</v>
      </c>
      <c r="I6230" t="s">
        <v>724</v>
      </c>
      <c r="J6230">
        <v>6</v>
      </c>
      <c r="K6230">
        <v>0</v>
      </c>
      <c r="L6230" s="1">
        <f t="shared" si="195"/>
        <v>0</v>
      </c>
    </row>
    <row r="6231" spans="1:12" ht="14.45">
      <c r="A6231" t="s">
        <v>723</v>
      </c>
      <c r="B6231" t="s">
        <v>930</v>
      </c>
      <c r="C6231">
        <v>841940</v>
      </c>
      <c r="D6231" t="s">
        <v>931</v>
      </c>
      <c r="E6231" t="s">
        <v>147</v>
      </c>
      <c r="F6231" t="s">
        <v>292</v>
      </c>
      <c r="G6231" t="str">
        <f t="shared" si="194"/>
        <v>Mauritius to World</v>
      </c>
      <c r="H6231">
        <v>2012</v>
      </c>
      <c r="I6231" t="s">
        <v>724</v>
      </c>
      <c r="J6231">
        <v>6</v>
      </c>
      <c r="K6231">
        <v>0</v>
      </c>
      <c r="L6231" s="1">
        <f t="shared" si="195"/>
        <v>0</v>
      </c>
    </row>
    <row r="6232" spans="1:12" ht="14.45">
      <c r="A6232" t="s">
        <v>723</v>
      </c>
      <c r="B6232" t="s">
        <v>930</v>
      </c>
      <c r="C6232">
        <v>841940</v>
      </c>
      <c r="D6232" t="s">
        <v>931</v>
      </c>
      <c r="E6232" t="s">
        <v>147</v>
      </c>
      <c r="F6232" t="s">
        <v>292</v>
      </c>
      <c r="G6232" t="str">
        <f t="shared" si="194"/>
        <v>Mauritius to World</v>
      </c>
      <c r="H6232">
        <v>2013</v>
      </c>
      <c r="I6232" t="s">
        <v>724</v>
      </c>
      <c r="J6232">
        <v>6</v>
      </c>
      <c r="K6232">
        <v>0</v>
      </c>
      <c r="L6232" s="1">
        <f t="shared" si="195"/>
        <v>0</v>
      </c>
    </row>
    <row r="6233" spans="1:12" ht="14.45">
      <c r="A6233" t="s">
        <v>723</v>
      </c>
      <c r="B6233" t="s">
        <v>930</v>
      </c>
      <c r="C6233">
        <v>842129</v>
      </c>
      <c r="D6233" t="s">
        <v>931</v>
      </c>
      <c r="E6233" t="s">
        <v>147</v>
      </c>
      <c r="F6233" t="s">
        <v>292</v>
      </c>
      <c r="G6233" t="str">
        <f t="shared" si="194"/>
        <v>Mauritius to World</v>
      </c>
      <c r="H6233">
        <v>2012</v>
      </c>
      <c r="I6233" t="s">
        <v>724</v>
      </c>
      <c r="J6233">
        <v>6</v>
      </c>
      <c r="K6233">
        <v>0.46700000000000003</v>
      </c>
      <c r="L6233" s="1">
        <f t="shared" si="195"/>
        <v>4.6700000000000002E-4</v>
      </c>
    </row>
    <row r="6234" spans="1:12" ht="14.45">
      <c r="A6234" t="s">
        <v>723</v>
      </c>
      <c r="B6234" t="s">
        <v>930</v>
      </c>
      <c r="C6234">
        <v>842129</v>
      </c>
      <c r="D6234" t="s">
        <v>931</v>
      </c>
      <c r="E6234" t="s">
        <v>147</v>
      </c>
      <c r="F6234" t="s">
        <v>292</v>
      </c>
      <c r="G6234" t="str">
        <f t="shared" si="194"/>
        <v>Mauritius to World</v>
      </c>
      <c r="H6234">
        <v>2013</v>
      </c>
      <c r="I6234" t="s">
        <v>724</v>
      </c>
      <c r="J6234">
        <v>6</v>
      </c>
      <c r="K6234">
        <v>30.425000000000001</v>
      </c>
      <c r="L6234" s="1">
        <f t="shared" si="195"/>
        <v>3.0425000000000001E-2</v>
      </c>
    </row>
    <row r="6235" spans="1:12" ht="14.45">
      <c r="A6235" t="s">
        <v>723</v>
      </c>
      <c r="B6235" t="s">
        <v>930</v>
      </c>
      <c r="C6235">
        <v>842129</v>
      </c>
      <c r="D6235" t="s">
        <v>931</v>
      </c>
      <c r="E6235" t="s">
        <v>147</v>
      </c>
      <c r="F6235" t="s">
        <v>292</v>
      </c>
      <c r="G6235" t="str">
        <f t="shared" si="194"/>
        <v>Mauritius to World</v>
      </c>
      <c r="H6235">
        <v>2014</v>
      </c>
      <c r="I6235" t="s">
        <v>724</v>
      </c>
      <c r="J6235">
        <v>6</v>
      </c>
      <c r="K6235">
        <v>0</v>
      </c>
      <c r="L6235" s="1">
        <f t="shared" si="195"/>
        <v>0</v>
      </c>
    </row>
    <row r="6236" spans="1:12" ht="14.45">
      <c r="A6236" t="s">
        <v>723</v>
      </c>
      <c r="B6236" t="s">
        <v>930</v>
      </c>
      <c r="C6236">
        <v>842129</v>
      </c>
      <c r="D6236" t="s">
        <v>931</v>
      </c>
      <c r="E6236" t="s">
        <v>147</v>
      </c>
      <c r="F6236" t="s">
        <v>292</v>
      </c>
      <c r="G6236" t="str">
        <f t="shared" si="194"/>
        <v>Mauritius to World</v>
      </c>
      <c r="H6236">
        <v>2015</v>
      </c>
      <c r="I6236" t="s">
        <v>724</v>
      </c>
      <c r="J6236">
        <v>6</v>
      </c>
      <c r="K6236">
        <v>1.0029999999999999</v>
      </c>
      <c r="L6236" s="1">
        <f t="shared" si="195"/>
        <v>1.003E-3</v>
      </c>
    </row>
    <row r="6237" spans="1:12" ht="14.45">
      <c r="A6237" t="s">
        <v>723</v>
      </c>
      <c r="B6237" t="s">
        <v>930</v>
      </c>
      <c r="C6237">
        <v>842129</v>
      </c>
      <c r="D6237" t="s">
        <v>931</v>
      </c>
      <c r="E6237" t="s">
        <v>147</v>
      </c>
      <c r="F6237" t="s">
        <v>292</v>
      </c>
      <c r="G6237" t="str">
        <f t="shared" si="194"/>
        <v>Mauritius to World</v>
      </c>
      <c r="H6237">
        <v>2016</v>
      </c>
      <c r="I6237" t="s">
        <v>724</v>
      </c>
      <c r="J6237">
        <v>6</v>
      </c>
      <c r="K6237">
        <v>7.9000000000000001E-2</v>
      </c>
      <c r="L6237" s="1">
        <f t="shared" si="195"/>
        <v>7.8999999999999996E-5</v>
      </c>
    </row>
    <row r="6238" spans="1:12" ht="14.45">
      <c r="A6238" t="s">
        <v>723</v>
      </c>
      <c r="B6238" t="s">
        <v>930</v>
      </c>
      <c r="C6238">
        <v>842129</v>
      </c>
      <c r="D6238" t="s">
        <v>931</v>
      </c>
      <c r="E6238" t="s">
        <v>147</v>
      </c>
      <c r="F6238" t="s">
        <v>292</v>
      </c>
      <c r="G6238" t="str">
        <f t="shared" si="194"/>
        <v>Mauritius to World</v>
      </c>
      <c r="H6238">
        <v>2017</v>
      </c>
      <c r="I6238" t="s">
        <v>724</v>
      </c>
      <c r="J6238">
        <v>6</v>
      </c>
      <c r="K6238">
        <v>107.783</v>
      </c>
      <c r="L6238" s="1">
        <f t="shared" si="195"/>
        <v>0.107783</v>
      </c>
    </row>
    <row r="6239" spans="1:12" ht="14.45">
      <c r="A6239" t="s">
        <v>723</v>
      </c>
      <c r="B6239" t="s">
        <v>930</v>
      </c>
      <c r="C6239">
        <v>842129</v>
      </c>
      <c r="D6239" t="s">
        <v>931</v>
      </c>
      <c r="E6239" t="s">
        <v>670</v>
      </c>
      <c r="F6239" t="s">
        <v>670</v>
      </c>
      <c r="G6239" t="str">
        <f t="shared" si="194"/>
        <v>Mauritius to EU27</v>
      </c>
      <c r="H6239">
        <v>2012</v>
      </c>
      <c r="I6239" t="s">
        <v>724</v>
      </c>
      <c r="J6239">
        <v>6</v>
      </c>
      <c r="K6239">
        <v>0</v>
      </c>
      <c r="L6239" s="1">
        <f t="shared" si="195"/>
        <v>0</v>
      </c>
    </row>
    <row r="6240" spans="1:12" ht="14.45">
      <c r="A6240" t="s">
        <v>723</v>
      </c>
      <c r="B6240" t="s">
        <v>930</v>
      </c>
      <c r="C6240">
        <v>842129</v>
      </c>
      <c r="D6240" t="s">
        <v>931</v>
      </c>
      <c r="E6240" t="s">
        <v>670</v>
      </c>
      <c r="F6240" t="s">
        <v>670</v>
      </c>
      <c r="G6240" t="str">
        <f t="shared" si="194"/>
        <v>Mauritius to EU27</v>
      </c>
      <c r="H6240">
        <v>2013</v>
      </c>
      <c r="I6240" t="s">
        <v>724</v>
      </c>
      <c r="J6240">
        <v>6</v>
      </c>
      <c r="K6240">
        <v>20.417999999999999</v>
      </c>
      <c r="L6240" s="1">
        <f t="shared" si="195"/>
        <v>2.0417999999999999E-2</v>
      </c>
    </row>
    <row r="6241" spans="1:12" ht="14.45">
      <c r="A6241" t="s">
        <v>723</v>
      </c>
      <c r="B6241" t="s">
        <v>930</v>
      </c>
      <c r="C6241">
        <v>842129</v>
      </c>
      <c r="D6241" t="s">
        <v>931</v>
      </c>
      <c r="E6241" t="s">
        <v>670</v>
      </c>
      <c r="F6241" t="s">
        <v>670</v>
      </c>
      <c r="G6241" t="str">
        <f t="shared" si="194"/>
        <v>Mauritius to EU27</v>
      </c>
      <c r="H6241">
        <v>2014</v>
      </c>
      <c r="I6241" t="s">
        <v>724</v>
      </c>
      <c r="J6241">
        <v>6</v>
      </c>
      <c r="K6241">
        <v>0</v>
      </c>
      <c r="L6241" s="1">
        <f t="shared" si="195"/>
        <v>0</v>
      </c>
    </row>
    <row r="6242" spans="1:12" ht="14.45">
      <c r="A6242" t="s">
        <v>723</v>
      </c>
      <c r="B6242" t="s">
        <v>930</v>
      </c>
      <c r="C6242">
        <v>842129</v>
      </c>
      <c r="D6242" t="s">
        <v>931</v>
      </c>
      <c r="E6242" t="s">
        <v>670</v>
      </c>
      <c r="F6242" t="s">
        <v>670</v>
      </c>
      <c r="G6242" t="str">
        <f t="shared" si="194"/>
        <v>Mauritius to EU27</v>
      </c>
      <c r="H6242">
        <v>2015</v>
      </c>
      <c r="I6242" t="s">
        <v>724</v>
      </c>
      <c r="J6242">
        <v>6</v>
      </c>
      <c r="K6242">
        <v>0</v>
      </c>
      <c r="L6242" s="1">
        <f t="shared" si="195"/>
        <v>0</v>
      </c>
    </row>
    <row r="6243" spans="1:12" ht="14.45">
      <c r="A6243" t="s">
        <v>723</v>
      </c>
      <c r="B6243" t="s">
        <v>930</v>
      </c>
      <c r="C6243">
        <v>842129</v>
      </c>
      <c r="D6243" t="s">
        <v>931</v>
      </c>
      <c r="E6243" t="s">
        <v>670</v>
      </c>
      <c r="F6243" t="s">
        <v>670</v>
      </c>
      <c r="G6243" t="str">
        <f t="shared" si="194"/>
        <v>Mauritius to EU27</v>
      </c>
      <c r="H6243">
        <v>2016</v>
      </c>
      <c r="I6243" t="s">
        <v>724</v>
      </c>
      <c r="J6243">
        <v>6</v>
      </c>
      <c r="K6243">
        <v>0</v>
      </c>
      <c r="L6243" s="1">
        <f t="shared" si="195"/>
        <v>0</v>
      </c>
    </row>
    <row r="6244" spans="1:12" ht="14.45">
      <c r="A6244" t="s">
        <v>723</v>
      </c>
      <c r="B6244" t="s">
        <v>930</v>
      </c>
      <c r="C6244">
        <v>842129</v>
      </c>
      <c r="D6244" t="s">
        <v>931</v>
      </c>
      <c r="E6244" t="s">
        <v>670</v>
      </c>
      <c r="F6244" t="s">
        <v>670</v>
      </c>
      <c r="G6244" t="str">
        <f t="shared" si="194"/>
        <v>Mauritius to EU27</v>
      </c>
      <c r="H6244">
        <v>2017</v>
      </c>
      <c r="I6244" t="s">
        <v>724</v>
      </c>
      <c r="J6244">
        <v>6</v>
      </c>
      <c r="K6244">
        <v>5.9560000000000004</v>
      </c>
      <c r="L6244" s="1">
        <f t="shared" si="195"/>
        <v>5.9560000000000004E-3</v>
      </c>
    </row>
    <row r="6245" spans="1:12" ht="14.45">
      <c r="A6245" t="s">
        <v>723</v>
      </c>
      <c r="B6245" t="s">
        <v>930</v>
      </c>
      <c r="C6245">
        <v>842139</v>
      </c>
      <c r="D6245" t="s">
        <v>931</v>
      </c>
      <c r="E6245" t="s">
        <v>147</v>
      </c>
      <c r="F6245" t="s">
        <v>292</v>
      </c>
      <c r="G6245" t="str">
        <f t="shared" si="194"/>
        <v>Mauritius to World</v>
      </c>
      <c r="H6245">
        <v>2012</v>
      </c>
      <c r="I6245" t="s">
        <v>724</v>
      </c>
      <c r="J6245">
        <v>6</v>
      </c>
      <c r="K6245">
        <v>0.17699999999999999</v>
      </c>
      <c r="L6245" s="1">
        <f t="shared" si="195"/>
        <v>1.7699999999999999E-4</v>
      </c>
    </row>
    <row r="6246" spans="1:12" ht="14.45">
      <c r="A6246" t="s">
        <v>723</v>
      </c>
      <c r="B6246" t="s">
        <v>930</v>
      </c>
      <c r="C6246">
        <v>842139</v>
      </c>
      <c r="D6246" t="s">
        <v>931</v>
      </c>
      <c r="E6246" t="s">
        <v>147</v>
      </c>
      <c r="F6246" t="s">
        <v>292</v>
      </c>
      <c r="G6246" t="str">
        <f t="shared" si="194"/>
        <v>Mauritius to World</v>
      </c>
      <c r="H6246">
        <v>2013</v>
      </c>
      <c r="I6246" t="s">
        <v>724</v>
      </c>
      <c r="J6246">
        <v>6</v>
      </c>
      <c r="K6246">
        <v>0</v>
      </c>
      <c r="L6246" s="1">
        <f t="shared" si="195"/>
        <v>0</v>
      </c>
    </row>
    <row r="6247" spans="1:12" ht="14.45">
      <c r="A6247" t="s">
        <v>723</v>
      </c>
      <c r="B6247" t="s">
        <v>930</v>
      </c>
      <c r="C6247">
        <v>842139</v>
      </c>
      <c r="D6247" t="s">
        <v>931</v>
      </c>
      <c r="E6247" t="s">
        <v>147</v>
      </c>
      <c r="F6247" t="s">
        <v>292</v>
      </c>
      <c r="G6247" t="str">
        <f t="shared" si="194"/>
        <v>Mauritius to World</v>
      </c>
      <c r="H6247">
        <v>2014</v>
      </c>
      <c r="I6247" t="s">
        <v>724</v>
      </c>
      <c r="J6247">
        <v>6</v>
      </c>
      <c r="K6247">
        <v>0.17199999999999999</v>
      </c>
      <c r="L6247" s="1">
        <f t="shared" si="195"/>
        <v>1.7199999999999998E-4</v>
      </c>
    </row>
    <row r="6248" spans="1:12" ht="14.45">
      <c r="A6248" t="s">
        <v>723</v>
      </c>
      <c r="B6248" t="s">
        <v>930</v>
      </c>
      <c r="C6248">
        <v>842139</v>
      </c>
      <c r="D6248" t="s">
        <v>931</v>
      </c>
      <c r="E6248" t="s">
        <v>147</v>
      </c>
      <c r="F6248" t="s">
        <v>292</v>
      </c>
      <c r="G6248" t="str">
        <f t="shared" si="194"/>
        <v>Mauritius to World</v>
      </c>
      <c r="H6248">
        <v>2015</v>
      </c>
      <c r="I6248" t="s">
        <v>724</v>
      </c>
      <c r="J6248">
        <v>6</v>
      </c>
      <c r="K6248">
        <v>5.5</v>
      </c>
      <c r="L6248" s="1">
        <f t="shared" si="195"/>
        <v>5.4999999999999997E-3</v>
      </c>
    </row>
    <row r="6249" spans="1:12" ht="14.45">
      <c r="A6249" t="s">
        <v>723</v>
      </c>
      <c r="B6249" t="s">
        <v>930</v>
      </c>
      <c r="C6249">
        <v>842139</v>
      </c>
      <c r="D6249" t="s">
        <v>931</v>
      </c>
      <c r="E6249" t="s">
        <v>147</v>
      </c>
      <c r="F6249" t="s">
        <v>292</v>
      </c>
      <c r="G6249" t="str">
        <f t="shared" si="194"/>
        <v>Mauritius to World</v>
      </c>
      <c r="H6249">
        <v>2016</v>
      </c>
      <c r="I6249" t="s">
        <v>724</v>
      </c>
      <c r="J6249">
        <v>6</v>
      </c>
      <c r="K6249">
        <v>0</v>
      </c>
      <c r="L6249" s="1">
        <f t="shared" si="195"/>
        <v>0</v>
      </c>
    </row>
    <row r="6250" spans="1:12" ht="14.45">
      <c r="A6250" t="s">
        <v>723</v>
      </c>
      <c r="B6250" t="s">
        <v>930</v>
      </c>
      <c r="C6250">
        <v>842139</v>
      </c>
      <c r="D6250" t="s">
        <v>931</v>
      </c>
      <c r="E6250" t="s">
        <v>147</v>
      </c>
      <c r="F6250" t="s">
        <v>292</v>
      </c>
      <c r="G6250" t="str">
        <f t="shared" si="194"/>
        <v>Mauritius to World</v>
      </c>
      <c r="H6250">
        <v>2017</v>
      </c>
      <c r="I6250" t="s">
        <v>724</v>
      </c>
      <c r="J6250">
        <v>6</v>
      </c>
      <c r="K6250">
        <v>158.50200000000001</v>
      </c>
      <c r="L6250" s="1">
        <f t="shared" si="195"/>
        <v>0.158502</v>
      </c>
    </row>
    <row r="6251" spans="1:12" ht="14.45">
      <c r="A6251" t="s">
        <v>723</v>
      </c>
      <c r="B6251" t="s">
        <v>930</v>
      </c>
      <c r="C6251">
        <v>842139</v>
      </c>
      <c r="D6251" t="s">
        <v>931</v>
      </c>
      <c r="E6251" t="s">
        <v>670</v>
      </c>
      <c r="F6251" t="s">
        <v>670</v>
      </c>
      <c r="G6251" t="str">
        <f t="shared" si="194"/>
        <v>Mauritius to EU27</v>
      </c>
      <c r="H6251">
        <v>2012</v>
      </c>
      <c r="I6251" t="s">
        <v>724</v>
      </c>
      <c r="J6251">
        <v>6</v>
      </c>
      <c r="K6251">
        <v>0</v>
      </c>
      <c r="L6251" s="1">
        <f t="shared" si="195"/>
        <v>0</v>
      </c>
    </row>
    <row r="6252" spans="1:12" ht="14.45">
      <c r="A6252" t="s">
        <v>723</v>
      </c>
      <c r="B6252" t="s">
        <v>930</v>
      </c>
      <c r="C6252">
        <v>842139</v>
      </c>
      <c r="D6252" t="s">
        <v>931</v>
      </c>
      <c r="E6252" t="s">
        <v>670</v>
      </c>
      <c r="F6252" t="s">
        <v>670</v>
      </c>
      <c r="G6252" t="str">
        <f t="shared" si="194"/>
        <v>Mauritius to EU27</v>
      </c>
      <c r="H6252">
        <v>2013</v>
      </c>
      <c r="I6252" t="s">
        <v>724</v>
      </c>
      <c r="J6252">
        <v>6</v>
      </c>
      <c r="K6252">
        <v>0</v>
      </c>
      <c r="L6252" s="1">
        <f t="shared" si="195"/>
        <v>0</v>
      </c>
    </row>
    <row r="6253" spans="1:12" ht="14.45">
      <c r="A6253" t="s">
        <v>723</v>
      </c>
      <c r="B6253" t="s">
        <v>930</v>
      </c>
      <c r="C6253">
        <v>842139</v>
      </c>
      <c r="D6253" t="s">
        <v>931</v>
      </c>
      <c r="E6253" t="s">
        <v>670</v>
      </c>
      <c r="F6253" t="s">
        <v>670</v>
      </c>
      <c r="G6253" t="str">
        <f t="shared" si="194"/>
        <v>Mauritius to EU27</v>
      </c>
      <c r="H6253">
        <v>2014</v>
      </c>
      <c r="I6253" t="s">
        <v>724</v>
      </c>
      <c r="J6253">
        <v>6</v>
      </c>
      <c r="K6253">
        <v>4.3999999999999997E-2</v>
      </c>
      <c r="L6253" s="1">
        <f t="shared" si="195"/>
        <v>4.3999999999999999E-5</v>
      </c>
    </row>
    <row r="6254" spans="1:12" ht="14.45">
      <c r="A6254" t="s">
        <v>723</v>
      </c>
      <c r="B6254" t="s">
        <v>930</v>
      </c>
      <c r="C6254">
        <v>842139</v>
      </c>
      <c r="D6254" t="s">
        <v>931</v>
      </c>
      <c r="E6254" t="s">
        <v>670</v>
      </c>
      <c r="F6254" t="s">
        <v>670</v>
      </c>
      <c r="G6254" t="str">
        <f t="shared" si="194"/>
        <v>Mauritius to EU27</v>
      </c>
      <c r="H6254">
        <v>2015</v>
      </c>
      <c r="I6254" t="s">
        <v>724</v>
      </c>
      <c r="J6254">
        <v>6</v>
      </c>
      <c r="K6254">
        <v>5.3970000000000002</v>
      </c>
      <c r="L6254" s="1">
        <f t="shared" si="195"/>
        <v>5.3969999999999999E-3</v>
      </c>
    </row>
    <row r="6255" spans="1:12" ht="14.45">
      <c r="A6255" t="s">
        <v>723</v>
      </c>
      <c r="B6255" t="s">
        <v>930</v>
      </c>
      <c r="C6255">
        <v>842139</v>
      </c>
      <c r="D6255" t="s">
        <v>931</v>
      </c>
      <c r="E6255" t="s">
        <v>670</v>
      </c>
      <c r="F6255" t="s">
        <v>670</v>
      </c>
      <c r="G6255" t="str">
        <f t="shared" si="194"/>
        <v>Mauritius to EU27</v>
      </c>
      <c r="H6255">
        <v>2016</v>
      </c>
      <c r="I6255" t="s">
        <v>724</v>
      </c>
      <c r="J6255">
        <v>6</v>
      </c>
      <c r="K6255">
        <v>0</v>
      </c>
      <c r="L6255" s="1">
        <f t="shared" si="195"/>
        <v>0</v>
      </c>
    </row>
    <row r="6256" spans="1:12" ht="14.45">
      <c r="A6256" t="s">
        <v>723</v>
      </c>
      <c r="B6256" t="s">
        <v>930</v>
      </c>
      <c r="C6256">
        <v>842139</v>
      </c>
      <c r="D6256" t="s">
        <v>931</v>
      </c>
      <c r="E6256" t="s">
        <v>670</v>
      </c>
      <c r="F6256" t="s">
        <v>670</v>
      </c>
      <c r="G6256" t="str">
        <f t="shared" si="194"/>
        <v>Mauritius to EU27</v>
      </c>
      <c r="H6256">
        <v>2017</v>
      </c>
      <c r="I6256" t="s">
        <v>724</v>
      </c>
      <c r="J6256">
        <v>6</v>
      </c>
      <c r="K6256">
        <v>79.634</v>
      </c>
      <c r="L6256" s="1">
        <f t="shared" si="195"/>
        <v>7.9633999999999996E-2</v>
      </c>
    </row>
    <row r="6257" spans="1:12" ht="14.45">
      <c r="A6257" t="s">
        <v>723</v>
      </c>
      <c r="B6257" t="s">
        <v>930</v>
      </c>
      <c r="C6257">
        <v>847989</v>
      </c>
      <c r="D6257" t="s">
        <v>931</v>
      </c>
      <c r="E6257" t="s">
        <v>147</v>
      </c>
      <c r="F6257" t="s">
        <v>292</v>
      </c>
      <c r="G6257" t="str">
        <f t="shared" si="194"/>
        <v>Mauritius to World</v>
      </c>
      <c r="H6257">
        <v>2012</v>
      </c>
      <c r="I6257" t="s">
        <v>724</v>
      </c>
      <c r="J6257">
        <v>6</v>
      </c>
      <c r="K6257">
        <v>23.164000000000001</v>
      </c>
      <c r="L6257" s="1">
        <f t="shared" si="195"/>
        <v>2.3164000000000001E-2</v>
      </c>
    </row>
    <row r="6258" spans="1:12" ht="14.45">
      <c r="A6258" t="s">
        <v>723</v>
      </c>
      <c r="B6258" t="s">
        <v>930</v>
      </c>
      <c r="C6258">
        <v>847989</v>
      </c>
      <c r="D6258" t="s">
        <v>931</v>
      </c>
      <c r="E6258" t="s">
        <v>147</v>
      </c>
      <c r="F6258" t="s">
        <v>292</v>
      </c>
      <c r="G6258" t="str">
        <f t="shared" si="194"/>
        <v>Mauritius to World</v>
      </c>
      <c r="H6258">
        <v>2013</v>
      </c>
      <c r="I6258" t="s">
        <v>724</v>
      </c>
      <c r="J6258">
        <v>6</v>
      </c>
      <c r="K6258">
        <v>0.42799999999999999</v>
      </c>
      <c r="L6258" s="1">
        <f t="shared" si="195"/>
        <v>4.28E-4</v>
      </c>
    </row>
    <row r="6259" spans="1:12" ht="14.45">
      <c r="A6259" t="s">
        <v>723</v>
      </c>
      <c r="B6259" t="s">
        <v>930</v>
      </c>
      <c r="C6259">
        <v>847989</v>
      </c>
      <c r="D6259" t="s">
        <v>931</v>
      </c>
      <c r="E6259" t="s">
        <v>147</v>
      </c>
      <c r="F6259" t="s">
        <v>292</v>
      </c>
      <c r="G6259" t="str">
        <f t="shared" si="194"/>
        <v>Mauritius to World</v>
      </c>
      <c r="H6259">
        <v>2014</v>
      </c>
      <c r="I6259" t="s">
        <v>724</v>
      </c>
      <c r="J6259">
        <v>6</v>
      </c>
      <c r="K6259">
        <v>4.4779999999999998</v>
      </c>
      <c r="L6259" s="1">
        <f t="shared" si="195"/>
        <v>4.4779999999999993E-3</v>
      </c>
    </row>
    <row r="6260" spans="1:12" ht="14.45">
      <c r="A6260" t="s">
        <v>723</v>
      </c>
      <c r="B6260" t="s">
        <v>930</v>
      </c>
      <c r="C6260">
        <v>847989</v>
      </c>
      <c r="D6260" t="s">
        <v>931</v>
      </c>
      <c r="E6260" t="s">
        <v>147</v>
      </c>
      <c r="F6260" t="s">
        <v>292</v>
      </c>
      <c r="G6260" t="str">
        <f t="shared" si="194"/>
        <v>Mauritius to World</v>
      </c>
      <c r="H6260">
        <v>2015</v>
      </c>
      <c r="I6260" t="s">
        <v>724</v>
      </c>
      <c r="J6260">
        <v>6</v>
      </c>
      <c r="K6260">
        <v>36.680999999999997</v>
      </c>
      <c r="L6260" s="1">
        <f t="shared" si="195"/>
        <v>3.6680999999999998E-2</v>
      </c>
    </row>
    <row r="6261" spans="1:12" ht="14.45">
      <c r="A6261" t="s">
        <v>723</v>
      </c>
      <c r="B6261" t="s">
        <v>930</v>
      </c>
      <c r="C6261">
        <v>847989</v>
      </c>
      <c r="D6261" t="s">
        <v>931</v>
      </c>
      <c r="E6261" t="s">
        <v>147</v>
      </c>
      <c r="F6261" t="s">
        <v>292</v>
      </c>
      <c r="G6261" t="str">
        <f t="shared" si="194"/>
        <v>Mauritius to World</v>
      </c>
      <c r="H6261">
        <v>2016</v>
      </c>
      <c r="I6261" t="s">
        <v>724</v>
      </c>
      <c r="J6261">
        <v>6</v>
      </c>
      <c r="K6261">
        <v>13.738</v>
      </c>
      <c r="L6261" s="1">
        <f t="shared" si="195"/>
        <v>1.3738E-2</v>
      </c>
    </row>
    <row r="6262" spans="1:12" ht="14.45">
      <c r="A6262" t="s">
        <v>723</v>
      </c>
      <c r="B6262" t="s">
        <v>930</v>
      </c>
      <c r="C6262">
        <v>847989</v>
      </c>
      <c r="D6262" t="s">
        <v>931</v>
      </c>
      <c r="E6262" t="s">
        <v>147</v>
      </c>
      <c r="F6262" t="s">
        <v>292</v>
      </c>
      <c r="G6262" t="str">
        <f t="shared" si="194"/>
        <v>Mauritius to World</v>
      </c>
      <c r="H6262">
        <v>2017</v>
      </c>
      <c r="I6262" t="s">
        <v>724</v>
      </c>
      <c r="J6262">
        <v>6</v>
      </c>
      <c r="K6262">
        <v>153.62</v>
      </c>
      <c r="L6262" s="1">
        <f t="shared" si="195"/>
        <v>0.15362000000000001</v>
      </c>
    </row>
    <row r="6263" spans="1:12" ht="14.45">
      <c r="A6263" t="s">
        <v>723</v>
      </c>
      <c r="B6263" t="s">
        <v>930</v>
      </c>
      <c r="C6263">
        <v>847989</v>
      </c>
      <c r="D6263" t="s">
        <v>931</v>
      </c>
      <c r="E6263" t="s">
        <v>670</v>
      </c>
      <c r="F6263" t="s">
        <v>670</v>
      </c>
      <c r="G6263" t="str">
        <f t="shared" si="194"/>
        <v>Mauritius to EU27</v>
      </c>
      <c r="H6263">
        <v>2012</v>
      </c>
      <c r="I6263" t="s">
        <v>724</v>
      </c>
      <c r="J6263">
        <v>6</v>
      </c>
      <c r="K6263">
        <v>0.189</v>
      </c>
      <c r="L6263" s="1">
        <f t="shared" si="195"/>
        <v>1.8900000000000001E-4</v>
      </c>
    </row>
    <row r="6264" spans="1:12" ht="14.45">
      <c r="A6264" t="s">
        <v>723</v>
      </c>
      <c r="B6264" t="s">
        <v>930</v>
      </c>
      <c r="C6264">
        <v>847989</v>
      </c>
      <c r="D6264" t="s">
        <v>931</v>
      </c>
      <c r="E6264" t="s">
        <v>670</v>
      </c>
      <c r="F6264" t="s">
        <v>670</v>
      </c>
      <c r="G6264" t="str">
        <f t="shared" si="194"/>
        <v>Mauritius to EU27</v>
      </c>
      <c r="H6264">
        <v>2013</v>
      </c>
      <c r="I6264" t="s">
        <v>724</v>
      </c>
      <c r="J6264">
        <v>6</v>
      </c>
      <c r="K6264">
        <v>0.42799999999999999</v>
      </c>
      <c r="L6264" s="1">
        <f t="shared" si="195"/>
        <v>4.28E-4</v>
      </c>
    </row>
    <row r="6265" spans="1:12" ht="14.45">
      <c r="A6265" t="s">
        <v>723</v>
      </c>
      <c r="B6265" t="s">
        <v>930</v>
      </c>
      <c r="C6265">
        <v>847989</v>
      </c>
      <c r="D6265" t="s">
        <v>931</v>
      </c>
      <c r="E6265" t="s">
        <v>670</v>
      </c>
      <c r="F6265" t="s">
        <v>670</v>
      </c>
      <c r="G6265" t="str">
        <f t="shared" si="194"/>
        <v>Mauritius to EU27</v>
      </c>
      <c r="H6265">
        <v>2014</v>
      </c>
      <c r="I6265" t="s">
        <v>724</v>
      </c>
      <c r="J6265">
        <v>6</v>
      </c>
      <c r="K6265">
        <v>0.39900000000000002</v>
      </c>
      <c r="L6265" s="1">
        <f t="shared" si="195"/>
        <v>3.9899999999999999E-4</v>
      </c>
    </row>
    <row r="6266" spans="1:12" ht="14.45">
      <c r="A6266" t="s">
        <v>723</v>
      </c>
      <c r="B6266" t="s">
        <v>930</v>
      </c>
      <c r="C6266">
        <v>847989</v>
      </c>
      <c r="D6266" t="s">
        <v>931</v>
      </c>
      <c r="E6266" t="s">
        <v>670</v>
      </c>
      <c r="F6266" t="s">
        <v>670</v>
      </c>
      <c r="G6266" t="str">
        <f t="shared" si="194"/>
        <v>Mauritius to EU27</v>
      </c>
      <c r="H6266">
        <v>2015</v>
      </c>
      <c r="I6266" t="s">
        <v>724</v>
      </c>
      <c r="J6266">
        <v>6</v>
      </c>
      <c r="K6266">
        <v>4.7380000000000004</v>
      </c>
      <c r="L6266" s="1">
        <f t="shared" si="195"/>
        <v>4.738E-3</v>
      </c>
    </row>
    <row r="6267" spans="1:12" ht="14.45">
      <c r="A6267" t="s">
        <v>723</v>
      </c>
      <c r="B6267" t="s">
        <v>930</v>
      </c>
      <c r="C6267">
        <v>847989</v>
      </c>
      <c r="D6267" t="s">
        <v>931</v>
      </c>
      <c r="E6267" t="s">
        <v>670</v>
      </c>
      <c r="F6267" t="s">
        <v>670</v>
      </c>
      <c r="G6267" t="str">
        <f t="shared" si="194"/>
        <v>Mauritius to EU27</v>
      </c>
      <c r="H6267">
        <v>2016</v>
      </c>
      <c r="I6267" t="s">
        <v>724</v>
      </c>
      <c r="J6267">
        <v>6</v>
      </c>
      <c r="K6267">
        <v>11.44</v>
      </c>
      <c r="L6267" s="1">
        <f t="shared" si="195"/>
        <v>1.1439999999999999E-2</v>
      </c>
    </row>
    <row r="6268" spans="1:12" ht="14.45">
      <c r="A6268" t="s">
        <v>723</v>
      </c>
      <c r="B6268" t="s">
        <v>930</v>
      </c>
      <c r="C6268">
        <v>847989</v>
      </c>
      <c r="D6268" t="s">
        <v>931</v>
      </c>
      <c r="E6268" t="s">
        <v>670</v>
      </c>
      <c r="F6268" t="s">
        <v>670</v>
      </c>
      <c r="G6268" t="str">
        <f t="shared" si="194"/>
        <v>Mauritius to EU27</v>
      </c>
      <c r="H6268">
        <v>2017</v>
      </c>
      <c r="I6268" t="s">
        <v>724</v>
      </c>
      <c r="J6268">
        <v>6</v>
      </c>
      <c r="K6268">
        <v>24.155000000000001</v>
      </c>
      <c r="L6268" s="1">
        <f t="shared" si="195"/>
        <v>2.4155000000000003E-2</v>
      </c>
    </row>
    <row r="6269" spans="1:12" ht="14.45">
      <c r="A6269" t="s">
        <v>723</v>
      </c>
      <c r="B6269" t="s">
        <v>932</v>
      </c>
      <c r="C6269">
        <v>730900</v>
      </c>
      <c r="D6269" t="s">
        <v>933</v>
      </c>
      <c r="E6269" t="s">
        <v>147</v>
      </c>
      <c r="F6269" t="s">
        <v>292</v>
      </c>
      <c r="G6269" t="str">
        <f t="shared" si="194"/>
        <v>Malawi to World</v>
      </c>
      <c r="H6269">
        <v>2014</v>
      </c>
      <c r="I6269" t="s">
        <v>724</v>
      </c>
      <c r="J6269">
        <v>6</v>
      </c>
      <c r="K6269">
        <v>57.531999999999996</v>
      </c>
      <c r="L6269" s="1">
        <f t="shared" si="195"/>
        <v>5.7532E-2</v>
      </c>
    </row>
    <row r="6270" spans="1:12" ht="14.45">
      <c r="A6270" t="s">
        <v>723</v>
      </c>
      <c r="B6270" t="s">
        <v>932</v>
      </c>
      <c r="C6270">
        <v>730900</v>
      </c>
      <c r="D6270" t="s">
        <v>933</v>
      </c>
      <c r="E6270" t="s">
        <v>147</v>
      </c>
      <c r="F6270" t="s">
        <v>292</v>
      </c>
      <c r="G6270" t="str">
        <f t="shared" si="194"/>
        <v>Malawi to World</v>
      </c>
      <c r="H6270">
        <v>2015</v>
      </c>
      <c r="I6270" t="s">
        <v>724</v>
      </c>
      <c r="J6270">
        <v>6</v>
      </c>
      <c r="K6270">
        <v>0.56999999999999995</v>
      </c>
      <c r="L6270" s="1">
        <f t="shared" si="195"/>
        <v>5.6999999999999998E-4</v>
      </c>
    </row>
    <row r="6271" spans="1:12" ht="14.45">
      <c r="A6271" t="s">
        <v>723</v>
      </c>
      <c r="B6271" t="s">
        <v>932</v>
      </c>
      <c r="C6271">
        <v>730900</v>
      </c>
      <c r="D6271" t="s">
        <v>933</v>
      </c>
      <c r="E6271" t="s">
        <v>147</v>
      </c>
      <c r="F6271" t="s">
        <v>292</v>
      </c>
      <c r="G6271" t="str">
        <f t="shared" si="194"/>
        <v>Malawi to World</v>
      </c>
      <c r="H6271">
        <v>2017</v>
      </c>
      <c r="I6271" t="s">
        <v>724</v>
      </c>
      <c r="J6271">
        <v>6</v>
      </c>
      <c r="K6271">
        <v>3.6309999999999998</v>
      </c>
      <c r="L6271" s="1">
        <f t="shared" si="195"/>
        <v>3.6309999999999997E-3</v>
      </c>
    </row>
    <row r="6272" spans="1:12" ht="14.45">
      <c r="A6272" t="s">
        <v>723</v>
      </c>
      <c r="B6272" t="s">
        <v>932</v>
      </c>
      <c r="C6272">
        <v>730900</v>
      </c>
      <c r="D6272" t="s">
        <v>933</v>
      </c>
      <c r="E6272" t="s">
        <v>670</v>
      </c>
      <c r="F6272" t="s">
        <v>670</v>
      </c>
      <c r="G6272" t="str">
        <f t="shared" si="194"/>
        <v>Malawi to EU27</v>
      </c>
      <c r="H6272">
        <v>2015</v>
      </c>
      <c r="I6272" t="s">
        <v>724</v>
      </c>
      <c r="J6272">
        <v>6</v>
      </c>
      <c r="K6272">
        <v>0.56899999999999995</v>
      </c>
      <c r="L6272" s="1">
        <f t="shared" si="195"/>
        <v>5.6899999999999995E-4</v>
      </c>
    </row>
    <row r="6273" spans="1:12" ht="14.45">
      <c r="A6273" t="s">
        <v>723</v>
      </c>
      <c r="B6273" t="s">
        <v>932</v>
      </c>
      <c r="C6273">
        <v>741999</v>
      </c>
      <c r="D6273" t="s">
        <v>933</v>
      </c>
      <c r="E6273" t="s">
        <v>147</v>
      </c>
      <c r="F6273" t="s">
        <v>292</v>
      </c>
      <c r="G6273" t="str">
        <f t="shared" si="194"/>
        <v>Malawi to World</v>
      </c>
      <c r="H6273">
        <v>2015</v>
      </c>
      <c r="I6273" t="s">
        <v>724</v>
      </c>
      <c r="J6273">
        <v>6</v>
      </c>
      <c r="K6273">
        <v>2.5000000000000001E-2</v>
      </c>
      <c r="L6273" s="1">
        <f t="shared" si="195"/>
        <v>2.5000000000000001E-5</v>
      </c>
    </row>
    <row r="6274" spans="1:12" ht="14.45">
      <c r="A6274" t="s">
        <v>723</v>
      </c>
      <c r="B6274" t="s">
        <v>932</v>
      </c>
      <c r="C6274">
        <v>741999</v>
      </c>
      <c r="D6274" t="s">
        <v>933</v>
      </c>
      <c r="E6274" t="s">
        <v>147</v>
      </c>
      <c r="F6274" t="s">
        <v>292</v>
      </c>
      <c r="G6274" t="str">
        <f t="shared" si="194"/>
        <v>Malawi to World</v>
      </c>
      <c r="H6274">
        <v>2017</v>
      </c>
      <c r="I6274" t="s">
        <v>724</v>
      </c>
      <c r="J6274">
        <v>6</v>
      </c>
      <c r="K6274">
        <v>0.182</v>
      </c>
      <c r="L6274" s="1">
        <f t="shared" si="195"/>
        <v>1.8200000000000001E-4</v>
      </c>
    </row>
    <row r="6275" spans="1:12" ht="14.45">
      <c r="A6275" t="s">
        <v>723</v>
      </c>
      <c r="B6275" t="s">
        <v>932</v>
      </c>
      <c r="C6275">
        <v>761100</v>
      </c>
      <c r="D6275" t="s">
        <v>933</v>
      </c>
      <c r="E6275" t="s">
        <v>147</v>
      </c>
      <c r="F6275" t="s">
        <v>292</v>
      </c>
      <c r="G6275" t="str">
        <f t="shared" si="194"/>
        <v>Malawi to World</v>
      </c>
      <c r="H6275">
        <v>2014</v>
      </c>
      <c r="I6275" t="s">
        <v>724</v>
      </c>
      <c r="J6275">
        <v>6</v>
      </c>
      <c r="K6275">
        <v>0.73599999999999999</v>
      </c>
      <c r="L6275" s="1">
        <f t="shared" si="195"/>
        <v>7.36E-4</v>
      </c>
    </row>
    <row r="6276" spans="1:12" ht="14.45">
      <c r="A6276" t="s">
        <v>723</v>
      </c>
      <c r="B6276" t="s">
        <v>932</v>
      </c>
      <c r="C6276">
        <v>761100</v>
      </c>
      <c r="D6276" t="s">
        <v>933</v>
      </c>
      <c r="E6276" t="s">
        <v>147</v>
      </c>
      <c r="F6276" t="s">
        <v>292</v>
      </c>
      <c r="G6276" t="str">
        <f t="shared" si="194"/>
        <v>Malawi to World</v>
      </c>
      <c r="H6276">
        <v>2017</v>
      </c>
      <c r="I6276" t="s">
        <v>724</v>
      </c>
      <c r="J6276">
        <v>6</v>
      </c>
      <c r="K6276">
        <v>0.09</v>
      </c>
      <c r="L6276" s="1">
        <f t="shared" si="195"/>
        <v>8.9999999999999992E-5</v>
      </c>
    </row>
    <row r="6277" spans="1:12" ht="14.45">
      <c r="A6277" t="s">
        <v>723</v>
      </c>
      <c r="B6277" t="s">
        <v>932</v>
      </c>
      <c r="C6277">
        <v>8405</v>
      </c>
      <c r="D6277" t="s">
        <v>933</v>
      </c>
      <c r="E6277" t="s">
        <v>147</v>
      </c>
      <c r="F6277" t="s">
        <v>292</v>
      </c>
      <c r="G6277" t="str">
        <f t="shared" si="194"/>
        <v>Malawi to World</v>
      </c>
      <c r="H6277">
        <v>2014</v>
      </c>
      <c r="I6277" t="s">
        <v>724</v>
      </c>
      <c r="J6277">
        <v>6</v>
      </c>
      <c r="K6277">
        <v>7.8E-2</v>
      </c>
      <c r="L6277" s="1">
        <f t="shared" si="195"/>
        <v>7.7999999999999999E-5</v>
      </c>
    </row>
    <row r="6278" spans="1:12" ht="14.45">
      <c r="A6278" t="s">
        <v>723</v>
      </c>
      <c r="B6278" t="s">
        <v>932</v>
      </c>
      <c r="C6278">
        <v>8405</v>
      </c>
      <c r="D6278" t="s">
        <v>933</v>
      </c>
      <c r="E6278" t="s">
        <v>147</v>
      </c>
      <c r="F6278" t="s">
        <v>292</v>
      </c>
      <c r="G6278" t="str">
        <f t="shared" si="194"/>
        <v>Malawi to World</v>
      </c>
      <c r="H6278">
        <v>2017</v>
      </c>
      <c r="I6278" t="s">
        <v>724</v>
      </c>
      <c r="J6278">
        <v>6</v>
      </c>
      <c r="K6278">
        <v>4.093</v>
      </c>
      <c r="L6278" s="1">
        <f t="shared" si="195"/>
        <v>4.0930000000000003E-3</v>
      </c>
    </row>
    <row r="6279" spans="1:12" ht="14.45">
      <c r="A6279" t="s">
        <v>723</v>
      </c>
      <c r="B6279" t="s">
        <v>932</v>
      </c>
      <c r="C6279">
        <v>841931</v>
      </c>
      <c r="D6279" t="s">
        <v>933</v>
      </c>
      <c r="E6279" t="s">
        <v>147</v>
      </c>
      <c r="F6279" t="s">
        <v>292</v>
      </c>
      <c r="G6279" t="str">
        <f t="shared" si="194"/>
        <v>Malawi to World</v>
      </c>
      <c r="H6279">
        <v>2016</v>
      </c>
      <c r="I6279" t="s">
        <v>724</v>
      </c>
      <c r="J6279">
        <v>6</v>
      </c>
      <c r="K6279">
        <v>7.8E-2</v>
      </c>
      <c r="L6279" s="1">
        <f t="shared" si="195"/>
        <v>7.7999999999999999E-5</v>
      </c>
    </row>
    <row r="6280" spans="1:12" ht="14.45">
      <c r="A6280" t="s">
        <v>723</v>
      </c>
      <c r="B6280" t="s">
        <v>932</v>
      </c>
      <c r="C6280">
        <v>842129</v>
      </c>
      <c r="D6280" t="s">
        <v>933</v>
      </c>
      <c r="E6280" t="s">
        <v>147</v>
      </c>
      <c r="F6280" t="s">
        <v>292</v>
      </c>
      <c r="G6280" t="str">
        <f t="shared" si="194"/>
        <v>Malawi to World</v>
      </c>
      <c r="H6280">
        <v>2014</v>
      </c>
      <c r="I6280" t="s">
        <v>724</v>
      </c>
      <c r="J6280">
        <v>6</v>
      </c>
      <c r="K6280">
        <v>7.0000000000000001E-3</v>
      </c>
      <c r="L6280" s="1">
        <f t="shared" si="195"/>
        <v>6.9999999999999999E-6</v>
      </c>
    </row>
    <row r="6281" spans="1:12" ht="14.45">
      <c r="A6281" t="s">
        <v>723</v>
      </c>
      <c r="B6281" t="s">
        <v>932</v>
      </c>
      <c r="C6281">
        <v>842129</v>
      </c>
      <c r="D6281" t="s">
        <v>933</v>
      </c>
      <c r="E6281" t="s">
        <v>147</v>
      </c>
      <c r="F6281" t="s">
        <v>292</v>
      </c>
      <c r="G6281" t="str">
        <f t="shared" ref="G6281:G6344" si="196">CONCATENATE(D6281, " to ", F6281)</f>
        <v>Malawi to World</v>
      </c>
      <c r="H6281">
        <v>2015</v>
      </c>
      <c r="I6281" t="s">
        <v>724</v>
      </c>
      <c r="J6281">
        <v>6</v>
      </c>
      <c r="K6281">
        <v>8.0739999999999998</v>
      </c>
      <c r="L6281" s="1">
        <f t="shared" ref="L6281:L6344" si="197">K6281/1000</f>
        <v>8.0739999999999996E-3</v>
      </c>
    </row>
    <row r="6282" spans="1:12" ht="14.45">
      <c r="A6282" t="s">
        <v>723</v>
      </c>
      <c r="B6282" t="s">
        <v>932</v>
      </c>
      <c r="C6282">
        <v>842129</v>
      </c>
      <c r="D6282" t="s">
        <v>933</v>
      </c>
      <c r="E6282" t="s">
        <v>147</v>
      </c>
      <c r="F6282" t="s">
        <v>292</v>
      </c>
      <c r="G6282" t="str">
        <f t="shared" si="196"/>
        <v>Malawi to World</v>
      </c>
      <c r="H6282">
        <v>2016</v>
      </c>
      <c r="I6282" t="s">
        <v>724</v>
      </c>
      <c r="J6282">
        <v>6</v>
      </c>
      <c r="K6282">
        <v>2.105</v>
      </c>
      <c r="L6282" s="1">
        <f t="shared" si="197"/>
        <v>2.1050000000000001E-3</v>
      </c>
    </row>
    <row r="6283" spans="1:12" ht="14.45">
      <c r="A6283" t="s">
        <v>723</v>
      </c>
      <c r="B6283" t="s">
        <v>932</v>
      </c>
      <c r="C6283">
        <v>842129</v>
      </c>
      <c r="D6283" t="s">
        <v>933</v>
      </c>
      <c r="E6283" t="s">
        <v>147</v>
      </c>
      <c r="F6283" t="s">
        <v>292</v>
      </c>
      <c r="G6283" t="str">
        <f t="shared" si="196"/>
        <v>Malawi to World</v>
      </c>
      <c r="H6283">
        <v>2017</v>
      </c>
      <c r="I6283" t="s">
        <v>724</v>
      </c>
      <c r="J6283">
        <v>6</v>
      </c>
      <c r="K6283">
        <v>2.7650000000000001</v>
      </c>
      <c r="L6283" s="1">
        <f t="shared" si="197"/>
        <v>2.7650000000000001E-3</v>
      </c>
    </row>
    <row r="6284" spans="1:12" ht="14.45">
      <c r="A6284" t="s">
        <v>723</v>
      </c>
      <c r="B6284" t="s">
        <v>932</v>
      </c>
      <c r="C6284">
        <v>842129</v>
      </c>
      <c r="D6284" t="s">
        <v>933</v>
      </c>
      <c r="E6284" t="s">
        <v>670</v>
      </c>
      <c r="F6284" t="s">
        <v>670</v>
      </c>
      <c r="G6284" t="str">
        <f t="shared" si="196"/>
        <v>Malawi to EU27</v>
      </c>
      <c r="H6284">
        <v>2015</v>
      </c>
      <c r="I6284" t="s">
        <v>724</v>
      </c>
      <c r="J6284">
        <v>6</v>
      </c>
      <c r="K6284">
        <v>6.6529999999999996</v>
      </c>
      <c r="L6284" s="1">
        <f t="shared" si="197"/>
        <v>6.6529999999999992E-3</v>
      </c>
    </row>
    <row r="6285" spans="1:12" ht="14.45">
      <c r="A6285" t="s">
        <v>723</v>
      </c>
      <c r="B6285" t="s">
        <v>932</v>
      </c>
      <c r="C6285">
        <v>842139</v>
      </c>
      <c r="D6285" t="s">
        <v>933</v>
      </c>
      <c r="E6285" t="s">
        <v>147</v>
      </c>
      <c r="F6285" t="s">
        <v>292</v>
      </c>
      <c r="G6285" t="str">
        <f t="shared" si="196"/>
        <v>Malawi to World</v>
      </c>
      <c r="H6285">
        <v>2014</v>
      </c>
      <c r="I6285" t="s">
        <v>724</v>
      </c>
      <c r="J6285">
        <v>6</v>
      </c>
      <c r="K6285">
        <v>0.25700000000000001</v>
      </c>
      <c r="L6285" s="1">
        <f t="shared" si="197"/>
        <v>2.5700000000000001E-4</v>
      </c>
    </row>
    <row r="6286" spans="1:12" ht="14.45">
      <c r="A6286" t="s">
        <v>723</v>
      </c>
      <c r="B6286" t="s">
        <v>932</v>
      </c>
      <c r="C6286">
        <v>842139</v>
      </c>
      <c r="D6286" t="s">
        <v>933</v>
      </c>
      <c r="E6286" t="s">
        <v>147</v>
      </c>
      <c r="F6286" t="s">
        <v>292</v>
      </c>
      <c r="G6286" t="str">
        <f t="shared" si="196"/>
        <v>Malawi to World</v>
      </c>
      <c r="H6286">
        <v>2015</v>
      </c>
      <c r="I6286" t="s">
        <v>724</v>
      </c>
      <c r="J6286">
        <v>6</v>
      </c>
      <c r="K6286">
        <v>2.157</v>
      </c>
      <c r="L6286" s="1">
        <f t="shared" si="197"/>
        <v>2.1570000000000001E-3</v>
      </c>
    </row>
    <row r="6287" spans="1:12" ht="14.45">
      <c r="A6287" t="s">
        <v>723</v>
      </c>
      <c r="B6287" t="s">
        <v>932</v>
      </c>
      <c r="C6287">
        <v>842139</v>
      </c>
      <c r="D6287" t="s">
        <v>933</v>
      </c>
      <c r="E6287" t="s">
        <v>147</v>
      </c>
      <c r="F6287" t="s">
        <v>292</v>
      </c>
      <c r="G6287" t="str">
        <f t="shared" si="196"/>
        <v>Malawi to World</v>
      </c>
      <c r="H6287">
        <v>2016</v>
      </c>
      <c r="I6287" t="s">
        <v>724</v>
      </c>
      <c r="J6287">
        <v>6</v>
      </c>
      <c r="K6287">
        <v>1.3939999999999999</v>
      </c>
      <c r="L6287" s="1">
        <f t="shared" si="197"/>
        <v>1.3939999999999998E-3</v>
      </c>
    </row>
    <row r="6288" spans="1:12" ht="14.45">
      <c r="A6288" t="s">
        <v>723</v>
      </c>
      <c r="B6288" t="s">
        <v>932</v>
      </c>
      <c r="C6288">
        <v>842139</v>
      </c>
      <c r="D6288" t="s">
        <v>933</v>
      </c>
      <c r="E6288" t="s">
        <v>147</v>
      </c>
      <c r="F6288" t="s">
        <v>292</v>
      </c>
      <c r="G6288" t="str">
        <f t="shared" si="196"/>
        <v>Malawi to World</v>
      </c>
      <c r="H6288">
        <v>2017</v>
      </c>
      <c r="I6288" t="s">
        <v>724</v>
      </c>
      <c r="J6288">
        <v>6</v>
      </c>
      <c r="K6288">
        <v>7.4999999999999997E-2</v>
      </c>
      <c r="L6288" s="1">
        <f t="shared" si="197"/>
        <v>7.4999999999999993E-5</v>
      </c>
    </row>
    <row r="6289" spans="1:12" ht="14.45">
      <c r="A6289" t="s">
        <v>723</v>
      </c>
      <c r="B6289" t="s">
        <v>932</v>
      </c>
      <c r="C6289">
        <v>842139</v>
      </c>
      <c r="D6289" t="s">
        <v>933</v>
      </c>
      <c r="E6289" t="s">
        <v>670</v>
      </c>
      <c r="F6289" t="s">
        <v>670</v>
      </c>
      <c r="G6289" t="str">
        <f t="shared" si="196"/>
        <v>Malawi to EU27</v>
      </c>
      <c r="H6289">
        <v>2015</v>
      </c>
      <c r="I6289" t="s">
        <v>724</v>
      </c>
      <c r="J6289">
        <v>6</v>
      </c>
      <c r="K6289">
        <v>0.128</v>
      </c>
      <c r="L6289" s="1">
        <f t="shared" si="197"/>
        <v>1.2799999999999999E-4</v>
      </c>
    </row>
    <row r="6290" spans="1:12" ht="14.45">
      <c r="A6290" t="s">
        <v>723</v>
      </c>
      <c r="B6290" t="s">
        <v>932</v>
      </c>
      <c r="C6290">
        <v>847989</v>
      </c>
      <c r="D6290" t="s">
        <v>933</v>
      </c>
      <c r="E6290" t="s">
        <v>147</v>
      </c>
      <c r="F6290" t="s">
        <v>292</v>
      </c>
      <c r="G6290" t="str">
        <f t="shared" si="196"/>
        <v>Malawi to World</v>
      </c>
      <c r="H6290">
        <v>2014</v>
      </c>
      <c r="I6290" t="s">
        <v>724</v>
      </c>
      <c r="J6290">
        <v>6</v>
      </c>
      <c r="K6290">
        <v>260.96300000000002</v>
      </c>
      <c r="L6290" s="1">
        <f t="shared" si="197"/>
        <v>0.260963</v>
      </c>
    </row>
    <row r="6291" spans="1:12" ht="14.45">
      <c r="A6291" t="s">
        <v>723</v>
      </c>
      <c r="B6291" t="s">
        <v>932</v>
      </c>
      <c r="C6291">
        <v>847989</v>
      </c>
      <c r="D6291" t="s">
        <v>933</v>
      </c>
      <c r="E6291" t="s">
        <v>147</v>
      </c>
      <c r="F6291" t="s">
        <v>292</v>
      </c>
      <c r="G6291" t="str">
        <f t="shared" si="196"/>
        <v>Malawi to World</v>
      </c>
      <c r="H6291">
        <v>2015</v>
      </c>
      <c r="I6291" t="s">
        <v>724</v>
      </c>
      <c r="J6291">
        <v>6</v>
      </c>
      <c r="K6291">
        <v>7.06</v>
      </c>
      <c r="L6291" s="1">
        <f t="shared" si="197"/>
        <v>7.0599999999999994E-3</v>
      </c>
    </row>
    <row r="6292" spans="1:12" ht="14.45">
      <c r="A6292" t="s">
        <v>723</v>
      </c>
      <c r="B6292" t="s">
        <v>932</v>
      </c>
      <c r="C6292">
        <v>847989</v>
      </c>
      <c r="D6292" t="s">
        <v>933</v>
      </c>
      <c r="E6292" t="s">
        <v>147</v>
      </c>
      <c r="F6292" t="s">
        <v>292</v>
      </c>
      <c r="G6292" t="str">
        <f t="shared" si="196"/>
        <v>Malawi to World</v>
      </c>
      <c r="H6292">
        <v>2016</v>
      </c>
      <c r="I6292" t="s">
        <v>724</v>
      </c>
      <c r="J6292">
        <v>6</v>
      </c>
      <c r="K6292">
        <v>63.356999999999999</v>
      </c>
      <c r="L6292" s="1">
        <f t="shared" si="197"/>
        <v>6.3356999999999997E-2</v>
      </c>
    </row>
    <row r="6293" spans="1:12" ht="14.45">
      <c r="A6293" t="s">
        <v>723</v>
      </c>
      <c r="B6293" t="s">
        <v>932</v>
      </c>
      <c r="C6293">
        <v>847989</v>
      </c>
      <c r="D6293" t="s">
        <v>933</v>
      </c>
      <c r="E6293" t="s">
        <v>147</v>
      </c>
      <c r="F6293" t="s">
        <v>292</v>
      </c>
      <c r="G6293" t="str">
        <f t="shared" si="196"/>
        <v>Malawi to World</v>
      </c>
      <c r="H6293">
        <v>2017</v>
      </c>
      <c r="I6293" t="s">
        <v>724</v>
      </c>
      <c r="J6293">
        <v>6</v>
      </c>
      <c r="K6293">
        <v>1.5669999999999999</v>
      </c>
      <c r="L6293" s="1">
        <f t="shared" si="197"/>
        <v>1.567E-3</v>
      </c>
    </row>
    <row r="6294" spans="1:12" ht="14.45">
      <c r="A6294" t="s">
        <v>723</v>
      </c>
      <c r="B6294" t="s">
        <v>932</v>
      </c>
      <c r="C6294">
        <v>847989</v>
      </c>
      <c r="D6294" t="s">
        <v>933</v>
      </c>
      <c r="E6294" t="s">
        <v>670</v>
      </c>
      <c r="F6294" t="s">
        <v>670</v>
      </c>
      <c r="G6294" t="str">
        <f t="shared" si="196"/>
        <v>Malawi to EU27</v>
      </c>
      <c r="H6294">
        <v>2017</v>
      </c>
      <c r="I6294" t="s">
        <v>724</v>
      </c>
      <c r="J6294">
        <v>6</v>
      </c>
      <c r="K6294">
        <v>0.05</v>
      </c>
      <c r="L6294" s="1">
        <f t="shared" si="197"/>
        <v>5.0000000000000002E-5</v>
      </c>
    </row>
    <row r="6295" spans="1:12" ht="14.45">
      <c r="A6295" t="s">
        <v>723</v>
      </c>
      <c r="B6295" t="s">
        <v>934</v>
      </c>
      <c r="C6295">
        <v>730900</v>
      </c>
      <c r="D6295" t="s">
        <v>935</v>
      </c>
      <c r="E6295" t="s">
        <v>147</v>
      </c>
      <c r="F6295" t="s">
        <v>292</v>
      </c>
      <c r="G6295" t="str">
        <f t="shared" si="196"/>
        <v>Malaysia to World</v>
      </c>
      <c r="H6295">
        <v>2013</v>
      </c>
      <c r="I6295" t="s">
        <v>724</v>
      </c>
      <c r="J6295">
        <v>6</v>
      </c>
      <c r="K6295">
        <v>36691.241000000002</v>
      </c>
      <c r="L6295" s="1">
        <f t="shared" si="197"/>
        <v>36.691241000000005</v>
      </c>
    </row>
    <row r="6296" spans="1:12" ht="14.45">
      <c r="A6296" t="s">
        <v>723</v>
      </c>
      <c r="B6296" t="s">
        <v>934</v>
      </c>
      <c r="C6296">
        <v>730900</v>
      </c>
      <c r="D6296" t="s">
        <v>935</v>
      </c>
      <c r="E6296" t="s">
        <v>147</v>
      </c>
      <c r="F6296" t="s">
        <v>292</v>
      </c>
      <c r="G6296" t="str">
        <f t="shared" si="196"/>
        <v>Malaysia to World</v>
      </c>
      <c r="H6296">
        <v>2014</v>
      </c>
      <c r="I6296" t="s">
        <v>724</v>
      </c>
      <c r="J6296">
        <v>6</v>
      </c>
      <c r="K6296">
        <v>36811.883000000002</v>
      </c>
      <c r="L6296" s="1">
        <f t="shared" si="197"/>
        <v>36.811883000000002</v>
      </c>
    </row>
    <row r="6297" spans="1:12" ht="14.45">
      <c r="A6297" t="s">
        <v>723</v>
      </c>
      <c r="B6297" t="s">
        <v>934</v>
      </c>
      <c r="C6297">
        <v>730900</v>
      </c>
      <c r="D6297" t="s">
        <v>935</v>
      </c>
      <c r="E6297" t="s">
        <v>147</v>
      </c>
      <c r="F6297" t="s">
        <v>292</v>
      </c>
      <c r="G6297" t="str">
        <f t="shared" si="196"/>
        <v>Malaysia to World</v>
      </c>
      <c r="H6297">
        <v>2015</v>
      </c>
      <c r="I6297" t="s">
        <v>724</v>
      </c>
      <c r="J6297">
        <v>6</v>
      </c>
      <c r="K6297">
        <v>31957.675999999999</v>
      </c>
      <c r="L6297" s="1">
        <f t="shared" si="197"/>
        <v>31.957675999999999</v>
      </c>
    </row>
    <row r="6298" spans="1:12" ht="14.45">
      <c r="A6298" t="s">
        <v>723</v>
      </c>
      <c r="B6298" t="s">
        <v>934</v>
      </c>
      <c r="C6298">
        <v>730900</v>
      </c>
      <c r="D6298" t="s">
        <v>935</v>
      </c>
      <c r="E6298" t="s">
        <v>147</v>
      </c>
      <c r="F6298" t="s">
        <v>292</v>
      </c>
      <c r="G6298" t="str">
        <f t="shared" si="196"/>
        <v>Malaysia to World</v>
      </c>
      <c r="H6298">
        <v>2016</v>
      </c>
      <c r="I6298" t="s">
        <v>724</v>
      </c>
      <c r="J6298">
        <v>6</v>
      </c>
      <c r="K6298">
        <v>34910.796000000002</v>
      </c>
      <c r="L6298" s="1">
        <f t="shared" si="197"/>
        <v>34.910796000000005</v>
      </c>
    </row>
    <row r="6299" spans="1:12" ht="14.45">
      <c r="A6299" t="s">
        <v>723</v>
      </c>
      <c r="B6299" t="s">
        <v>934</v>
      </c>
      <c r="C6299">
        <v>730900</v>
      </c>
      <c r="D6299" t="s">
        <v>935</v>
      </c>
      <c r="E6299" t="s">
        <v>147</v>
      </c>
      <c r="F6299" t="s">
        <v>292</v>
      </c>
      <c r="G6299" t="str">
        <f t="shared" si="196"/>
        <v>Malaysia to World</v>
      </c>
      <c r="H6299">
        <v>2017</v>
      </c>
      <c r="I6299" t="s">
        <v>724</v>
      </c>
      <c r="J6299">
        <v>6</v>
      </c>
      <c r="K6299">
        <v>24730.280999999999</v>
      </c>
      <c r="L6299" s="1">
        <f t="shared" si="197"/>
        <v>24.730280999999998</v>
      </c>
    </row>
    <row r="6300" spans="1:12" ht="14.45">
      <c r="A6300" t="s">
        <v>723</v>
      </c>
      <c r="B6300" t="s">
        <v>934</v>
      </c>
      <c r="C6300">
        <v>730900</v>
      </c>
      <c r="D6300" t="s">
        <v>935</v>
      </c>
      <c r="E6300" t="s">
        <v>670</v>
      </c>
      <c r="F6300" t="s">
        <v>670</v>
      </c>
      <c r="G6300" t="str">
        <f t="shared" si="196"/>
        <v>Malaysia to EU27</v>
      </c>
      <c r="H6300">
        <v>2013</v>
      </c>
      <c r="I6300" t="s">
        <v>724</v>
      </c>
      <c r="J6300">
        <v>6</v>
      </c>
      <c r="K6300">
        <v>283.39299999999997</v>
      </c>
      <c r="L6300" s="1">
        <f t="shared" si="197"/>
        <v>0.28339299999999995</v>
      </c>
    </row>
    <row r="6301" spans="1:12" ht="14.45">
      <c r="A6301" t="s">
        <v>723</v>
      </c>
      <c r="B6301" t="s">
        <v>934</v>
      </c>
      <c r="C6301">
        <v>730900</v>
      </c>
      <c r="D6301" t="s">
        <v>935</v>
      </c>
      <c r="E6301" t="s">
        <v>670</v>
      </c>
      <c r="F6301" t="s">
        <v>670</v>
      </c>
      <c r="G6301" t="str">
        <f t="shared" si="196"/>
        <v>Malaysia to EU27</v>
      </c>
      <c r="H6301">
        <v>2014</v>
      </c>
      <c r="I6301" t="s">
        <v>724</v>
      </c>
      <c r="J6301">
        <v>6</v>
      </c>
      <c r="K6301">
        <v>125.908</v>
      </c>
      <c r="L6301" s="1">
        <f t="shared" si="197"/>
        <v>0.12590799999999999</v>
      </c>
    </row>
    <row r="6302" spans="1:12" ht="14.45">
      <c r="A6302" t="s">
        <v>723</v>
      </c>
      <c r="B6302" t="s">
        <v>934</v>
      </c>
      <c r="C6302">
        <v>730900</v>
      </c>
      <c r="D6302" t="s">
        <v>935</v>
      </c>
      <c r="E6302" t="s">
        <v>670</v>
      </c>
      <c r="F6302" t="s">
        <v>670</v>
      </c>
      <c r="G6302" t="str">
        <f t="shared" si="196"/>
        <v>Malaysia to EU27</v>
      </c>
      <c r="H6302">
        <v>2015</v>
      </c>
      <c r="I6302" t="s">
        <v>724</v>
      </c>
      <c r="J6302">
        <v>6</v>
      </c>
      <c r="K6302">
        <v>139.196</v>
      </c>
      <c r="L6302" s="1">
        <f t="shared" si="197"/>
        <v>0.13919599999999999</v>
      </c>
    </row>
    <row r="6303" spans="1:12" ht="14.45">
      <c r="A6303" t="s">
        <v>723</v>
      </c>
      <c r="B6303" t="s">
        <v>934</v>
      </c>
      <c r="C6303">
        <v>730900</v>
      </c>
      <c r="D6303" t="s">
        <v>935</v>
      </c>
      <c r="E6303" t="s">
        <v>670</v>
      </c>
      <c r="F6303" t="s">
        <v>670</v>
      </c>
      <c r="G6303" t="str">
        <f t="shared" si="196"/>
        <v>Malaysia to EU27</v>
      </c>
      <c r="H6303">
        <v>2016</v>
      </c>
      <c r="I6303" t="s">
        <v>724</v>
      </c>
      <c r="J6303">
        <v>6</v>
      </c>
      <c r="K6303">
        <v>53.643000000000001</v>
      </c>
      <c r="L6303" s="1">
        <f t="shared" si="197"/>
        <v>5.3643000000000003E-2</v>
      </c>
    </row>
    <row r="6304" spans="1:12" ht="14.45">
      <c r="A6304" t="s">
        <v>723</v>
      </c>
      <c r="B6304" t="s">
        <v>934</v>
      </c>
      <c r="C6304">
        <v>730900</v>
      </c>
      <c r="D6304" t="s">
        <v>935</v>
      </c>
      <c r="E6304" t="s">
        <v>670</v>
      </c>
      <c r="F6304" t="s">
        <v>670</v>
      </c>
      <c r="G6304" t="str">
        <f t="shared" si="196"/>
        <v>Malaysia to EU27</v>
      </c>
      <c r="H6304">
        <v>2017</v>
      </c>
      <c r="I6304" t="s">
        <v>724</v>
      </c>
      <c r="J6304">
        <v>6</v>
      </c>
      <c r="K6304">
        <v>57.021999999999998</v>
      </c>
      <c r="L6304" s="1">
        <f t="shared" si="197"/>
        <v>5.7021999999999996E-2</v>
      </c>
    </row>
    <row r="6305" spans="1:12" ht="14.45">
      <c r="A6305" t="s">
        <v>723</v>
      </c>
      <c r="B6305" t="s">
        <v>934</v>
      </c>
      <c r="C6305">
        <v>741999</v>
      </c>
      <c r="D6305" t="s">
        <v>935</v>
      </c>
      <c r="E6305" t="s">
        <v>147</v>
      </c>
      <c r="F6305" t="s">
        <v>292</v>
      </c>
      <c r="G6305" t="str">
        <f t="shared" si="196"/>
        <v>Malaysia to World</v>
      </c>
      <c r="H6305">
        <v>2013</v>
      </c>
      <c r="I6305" t="s">
        <v>724</v>
      </c>
      <c r="J6305">
        <v>6</v>
      </c>
      <c r="K6305">
        <v>10481.009</v>
      </c>
      <c r="L6305" s="1">
        <f t="shared" si="197"/>
        <v>10.481009</v>
      </c>
    </row>
    <row r="6306" spans="1:12" ht="14.45">
      <c r="A6306" t="s">
        <v>723</v>
      </c>
      <c r="B6306" t="s">
        <v>934</v>
      </c>
      <c r="C6306">
        <v>741999</v>
      </c>
      <c r="D6306" t="s">
        <v>935</v>
      </c>
      <c r="E6306" t="s">
        <v>147</v>
      </c>
      <c r="F6306" t="s">
        <v>292</v>
      </c>
      <c r="G6306" t="str">
        <f t="shared" si="196"/>
        <v>Malaysia to World</v>
      </c>
      <c r="H6306">
        <v>2014</v>
      </c>
      <c r="I6306" t="s">
        <v>724</v>
      </c>
      <c r="J6306">
        <v>6</v>
      </c>
      <c r="K6306">
        <v>9657.1939999999995</v>
      </c>
      <c r="L6306" s="1">
        <f t="shared" si="197"/>
        <v>9.6571939999999987</v>
      </c>
    </row>
    <row r="6307" spans="1:12" ht="14.45">
      <c r="A6307" t="s">
        <v>723</v>
      </c>
      <c r="B6307" t="s">
        <v>934</v>
      </c>
      <c r="C6307">
        <v>741999</v>
      </c>
      <c r="D6307" t="s">
        <v>935</v>
      </c>
      <c r="E6307" t="s">
        <v>147</v>
      </c>
      <c r="F6307" t="s">
        <v>292</v>
      </c>
      <c r="G6307" t="str">
        <f t="shared" si="196"/>
        <v>Malaysia to World</v>
      </c>
      <c r="H6307">
        <v>2015</v>
      </c>
      <c r="I6307" t="s">
        <v>724</v>
      </c>
      <c r="J6307">
        <v>6</v>
      </c>
      <c r="K6307">
        <v>6140.6360000000004</v>
      </c>
      <c r="L6307" s="1">
        <f t="shared" si="197"/>
        <v>6.1406360000000006</v>
      </c>
    </row>
    <row r="6308" spans="1:12" ht="14.45">
      <c r="A6308" t="s">
        <v>723</v>
      </c>
      <c r="B6308" t="s">
        <v>934</v>
      </c>
      <c r="C6308">
        <v>741999</v>
      </c>
      <c r="D6308" t="s">
        <v>935</v>
      </c>
      <c r="E6308" t="s">
        <v>147</v>
      </c>
      <c r="F6308" t="s">
        <v>292</v>
      </c>
      <c r="G6308" t="str">
        <f t="shared" si="196"/>
        <v>Malaysia to World</v>
      </c>
      <c r="H6308">
        <v>2016</v>
      </c>
      <c r="I6308" t="s">
        <v>724</v>
      </c>
      <c r="J6308">
        <v>6</v>
      </c>
      <c r="K6308">
        <v>7462.7139999999999</v>
      </c>
      <c r="L6308" s="1">
        <f t="shared" si="197"/>
        <v>7.4627140000000001</v>
      </c>
    </row>
    <row r="6309" spans="1:12" ht="14.45">
      <c r="A6309" t="s">
        <v>723</v>
      </c>
      <c r="B6309" t="s">
        <v>934</v>
      </c>
      <c r="C6309">
        <v>741999</v>
      </c>
      <c r="D6309" t="s">
        <v>935</v>
      </c>
      <c r="E6309" t="s">
        <v>147</v>
      </c>
      <c r="F6309" t="s">
        <v>292</v>
      </c>
      <c r="G6309" t="str">
        <f t="shared" si="196"/>
        <v>Malaysia to World</v>
      </c>
      <c r="H6309">
        <v>2017</v>
      </c>
      <c r="I6309" t="s">
        <v>724</v>
      </c>
      <c r="J6309">
        <v>6</v>
      </c>
      <c r="K6309">
        <v>10692.630999999999</v>
      </c>
      <c r="L6309" s="1">
        <f t="shared" si="197"/>
        <v>10.692630999999999</v>
      </c>
    </row>
    <row r="6310" spans="1:12" ht="14.45">
      <c r="A6310" t="s">
        <v>723</v>
      </c>
      <c r="B6310" t="s">
        <v>934</v>
      </c>
      <c r="C6310">
        <v>741999</v>
      </c>
      <c r="D6310" t="s">
        <v>935</v>
      </c>
      <c r="E6310" t="s">
        <v>670</v>
      </c>
      <c r="F6310" t="s">
        <v>670</v>
      </c>
      <c r="G6310" t="str">
        <f t="shared" si="196"/>
        <v>Malaysia to EU27</v>
      </c>
      <c r="H6310">
        <v>2013</v>
      </c>
      <c r="I6310" t="s">
        <v>724</v>
      </c>
      <c r="J6310">
        <v>6</v>
      </c>
      <c r="K6310">
        <v>483.06799999999998</v>
      </c>
      <c r="L6310" s="1">
        <f t="shared" si="197"/>
        <v>0.483068</v>
      </c>
    </row>
    <row r="6311" spans="1:12" ht="14.45">
      <c r="A6311" t="s">
        <v>723</v>
      </c>
      <c r="B6311" t="s">
        <v>934</v>
      </c>
      <c r="C6311">
        <v>741999</v>
      </c>
      <c r="D6311" t="s">
        <v>935</v>
      </c>
      <c r="E6311" t="s">
        <v>670</v>
      </c>
      <c r="F6311" t="s">
        <v>670</v>
      </c>
      <c r="G6311" t="str">
        <f t="shared" si="196"/>
        <v>Malaysia to EU27</v>
      </c>
      <c r="H6311">
        <v>2014</v>
      </c>
      <c r="I6311" t="s">
        <v>724</v>
      </c>
      <c r="J6311">
        <v>6</v>
      </c>
      <c r="K6311">
        <v>521.827</v>
      </c>
      <c r="L6311" s="1">
        <f t="shared" si="197"/>
        <v>0.52182700000000004</v>
      </c>
    </row>
    <row r="6312" spans="1:12" ht="14.45">
      <c r="A6312" t="s">
        <v>723</v>
      </c>
      <c r="B6312" t="s">
        <v>934</v>
      </c>
      <c r="C6312">
        <v>741999</v>
      </c>
      <c r="D6312" t="s">
        <v>935</v>
      </c>
      <c r="E6312" t="s">
        <v>670</v>
      </c>
      <c r="F6312" t="s">
        <v>670</v>
      </c>
      <c r="G6312" t="str">
        <f t="shared" si="196"/>
        <v>Malaysia to EU27</v>
      </c>
      <c r="H6312">
        <v>2015</v>
      </c>
      <c r="I6312" t="s">
        <v>724</v>
      </c>
      <c r="J6312">
        <v>6</v>
      </c>
      <c r="K6312">
        <v>191.73099999999999</v>
      </c>
      <c r="L6312" s="1">
        <f t="shared" si="197"/>
        <v>0.19173099999999998</v>
      </c>
    </row>
    <row r="6313" spans="1:12" ht="14.45">
      <c r="A6313" t="s">
        <v>723</v>
      </c>
      <c r="B6313" t="s">
        <v>934</v>
      </c>
      <c r="C6313">
        <v>741999</v>
      </c>
      <c r="D6313" t="s">
        <v>935</v>
      </c>
      <c r="E6313" t="s">
        <v>670</v>
      </c>
      <c r="F6313" t="s">
        <v>670</v>
      </c>
      <c r="G6313" t="str">
        <f t="shared" si="196"/>
        <v>Malaysia to EU27</v>
      </c>
      <c r="H6313">
        <v>2016</v>
      </c>
      <c r="I6313" t="s">
        <v>724</v>
      </c>
      <c r="J6313">
        <v>6</v>
      </c>
      <c r="K6313">
        <v>87.043999999999997</v>
      </c>
      <c r="L6313" s="1">
        <f t="shared" si="197"/>
        <v>8.7043999999999996E-2</v>
      </c>
    </row>
    <row r="6314" spans="1:12" ht="14.45">
      <c r="A6314" t="s">
        <v>723</v>
      </c>
      <c r="B6314" t="s">
        <v>934</v>
      </c>
      <c r="C6314">
        <v>741999</v>
      </c>
      <c r="D6314" t="s">
        <v>935</v>
      </c>
      <c r="E6314" t="s">
        <v>670</v>
      </c>
      <c r="F6314" t="s">
        <v>670</v>
      </c>
      <c r="G6314" t="str">
        <f t="shared" si="196"/>
        <v>Malaysia to EU27</v>
      </c>
      <c r="H6314">
        <v>2017</v>
      </c>
      <c r="I6314" t="s">
        <v>724</v>
      </c>
      <c r="J6314">
        <v>6</v>
      </c>
      <c r="K6314">
        <v>284.64100000000002</v>
      </c>
      <c r="L6314" s="1">
        <f t="shared" si="197"/>
        <v>0.28464100000000003</v>
      </c>
    </row>
    <row r="6315" spans="1:12" ht="14.45">
      <c r="A6315" t="s">
        <v>723</v>
      </c>
      <c r="B6315" t="s">
        <v>934</v>
      </c>
      <c r="C6315">
        <v>761100</v>
      </c>
      <c r="D6315" t="s">
        <v>935</v>
      </c>
      <c r="E6315" t="s">
        <v>147</v>
      </c>
      <c r="F6315" t="s">
        <v>292</v>
      </c>
      <c r="G6315" t="str">
        <f t="shared" si="196"/>
        <v>Malaysia to World</v>
      </c>
      <c r="H6315">
        <v>2013</v>
      </c>
      <c r="I6315" t="s">
        <v>724</v>
      </c>
      <c r="J6315">
        <v>6</v>
      </c>
      <c r="K6315">
        <v>984.59199999999998</v>
      </c>
      <c r="L6315" s="1">
        <f t="shared" si="197"/>
        <v>0.98459200000000002</v>
      </c>
    </row>
    <row r="6316" spans="1:12" ht="14.45">
      <c r="A6316" t="s">
        <v>723</v>
      </c>
      <c r="B6316" t="s">
        <v>934</v>
      </c>
      <c r="C6316">
        <v>761100</v>
      </c>
      <c r="D6316" t="s">
        <v>935</v>
      </c>
      <c r="E6316" t="s">
        <v>147</v>
      </c>
      <c r="F6316" t="s">
        <v>292</v>
      </c>
      <c r="G6316" t="str">
        <f t="shared" si="196"/>
        <v>Malaysia to World</v>
      </c>
      <c r="H6316">
        <v>2014</v>
      </c>
      <c r="I6316" t="s">
        <v>724</v>
      </c>
      <c r="J6316">
        <v>6</v>
      </c>
      <c r="K6316">
        <v>1043.2719999999999</v>
      </c>
      <c r="L6316" s="1">
        <f t="shared" si="197"/>
        <v>1.043272</v>
      </c>
    </row>
    <row r="6317" spans="1:12" ht="14.45">
      <c r="A6317" t="s">
        <v>723</v>
      </c>
      <c r="B6317" t="s">
        <v>934</v>
      </c>
      <c r="C6317">
        <v>761100</v>
      </c>
      <c r="D6317" t="s">
        <v>935</v>
      </c>
      <c r="E6317" t="s">
        <v>147</v>
      </c>
      <c r="F6317" t="s">
        <v>292</v>
      </c>
      <c r="G6317" t="str">
        <f t="shared" si="196"/>
        <v>Malaysia to World</v>
      </c>
      <c r="H6317">
        <v>2015</v>
      </c>
      <c r="I6317" t="s">
        <v>724</v>
      </c>
      <c r="J6317">
        <v>6</v>
      </c>
      <c r="K6317">
        <v>1005.397</v>
      </c>
      <c r="L6317" s="1">
        <f t="shared" si="197"/>
        <v>1.0053970000000001</v>
      </c>
    </row>
    <row r="6318" spans="1:12" ht="14.45">
      <c r="A6318" t="s">
        <v>723</v>
      </c>
      <c r="B6318" t="s">
        <v>934</v>
      </c>
      <c r="C6318">
        <v>761100</v>
      </c>
      <c r="D6318" t="s">
        <v>935</v>
      </c>
      <c r="E6318" t="s">
        <v>147</v>
      </c>
      <c r="F6318" t="s">
        <v>292</v>
      </c>
      <c r="G6318" t="str">
        <f t="shared" si="196"/>
        <v>Malaysia to World</v>
      </c>
      <c r="H6318">
        <v>2016</v>
      </c>
      <c r="I6318" t="s">
        <v>724</v>
      </c>
      <c r="J6318">
        <v>6</v>
      </c>
      <c r="K6318">
        <v>246.262</v>
      </c>
      <c r="L6318" s="1">
        <f t="shared" si="197"/>
        <v>0.24626200000000001</v>
      </c>
    </row>
    <row r="6319" spans="1:12" ht="14.45">
      <c r="A6319" t="s">
        <v>723</v>
      </c>
      <c r="B6319" t="s">
        <v>934</v>
      </c>
      <c r="C6319">
        <v>761100</v>
      </c>
      <c r="D6319" t="s">
        <v>935</v>
      </c>
      <c r="E6319" t="s">
        <v>147</v>
      </c>
      <c r="F6319" t="s">
        <v>292</v>
      </c>
      <c r="G6319" t="str">
        <f t="shared" si="196"/>
        <v>Malaysia to World</v>
      </c>
      <c r="H6319">
        <v>2017</v>
      </c>
      <c r="I6319" t="s">
        <v>724</v>
      </c>
      <c r="J6319">
        <v>6</v>
      </c>
      <c r="K6319">
        <v>262.67500000000001</v>
      </c>
      <c r="L6319" s="1">
        <f t="shared" si="197"/>
        <v>0.26267499999999999</v>
      </c>
    </row>
    <row r="6320" spans="1:12" ht="14.45">
      <c r="A6320" t="s">
        <v>723</v>
      </c>
      <c r="B6320" t="s">
        <v>934</v>
      </c>
      <c r="C6320">
        <v>761100</v>
      </c>
      <c r="D6320" t="s">
        <v>935</v>
      </c>
      <c r="E6320" t="s">
        <v>670</v>
      </c>
      <c r="F6320" t="s">
        <v>670</v>
      </c>
      <c r="G6320" t="str">
        <f t="shared" si="196"/>
        <v>Malaysia to EU27</v>
      </c>
      <c r="H6320">
        <v>2013</v>
      </c>
      <c r="I6320" t="s">
        <v>724</v>
      </c>
      <c r="J6320">
        <v>6</v>
      </c>
      <c r="K6320">
        <v>21.125</v>
      </c>
      <c r="L6320" s="1">
        <f t="shared" si="197"/>
        <v>2.1125000000000001E-2</v>
      </c>
    </row>
    <row r="6321" spans="1:12" ht="14.45">
      <c r="A6321" t="s">
        <v>723</v>
      </c>
      <c r="B6321" t="s">
        <v>934</v>
      </c>
      <c r="C6321">
        <v>761100</v>
      </c>
      <c r="D6321" t="s">
        <v>935</v>
      </c>
      <c r="E6321" t="s">
        <v>670</v>
      </c>
      <c r="F6321" t="s">
        <v>670</v>
      </c>
      <c r="G6321" t="str">
        <f t="shared" si="196"/>
        <v>Malaysia to EU27</v>
      </c>
      <c r="H6321">
        <v>2015</v>
      </c>
      <c r="I6321" t="s">
        <v>724</v>
      </c>
      <c r="J6321">
        <v>6</v>
      </c>
      <c r="K6321">
        <v>4.2450000000000001</v>
      </c>
      <c r="L6321" s="1">
        <f t="shared" si="197"/>
        <v>4.2450000000000005E-3</v>
      </c>
    </row>
    <row r="6322" spans="1:12" ht="14.45">
      <c r="A6322" t="s">
        <v>723</v>
      </c>
      <c r="B6322" t="s">
        <v>934</v>
      </c>
      <c r="C6322">
        <v>761100</v>
      </c>
      <c r="D6322" t="s">
        <v>935</v>
      </c>
      <c r="E6322" t="s">
        <v>670</v>
      </c>
      <c r="F6322" t="s">
        <v>670</v>
      </c>
      <c r="G6322" t="str">
        <f t="shared" si="196"/>
        <v>Malaysia to EU27</v>
      </c>
      <c r="H6322">
        <v>2016</v>
      </c>
      <c r="I6322" t="s">
        <v>724</v>
      </c>
      <c r="J6322">
        <v>6</v>
      </c>
      <c r="K6322">
        <v>32.866999999999997</v>
      </c>
      <c r="L6322" s="1">
        <f t="shared" si="197"/>
        <v>3.2867E-2</v>
      </c>
    </row>
    <row r="6323" spans="1:12" ht="14.45">
      <c r="A6323" t="s">
        <v>723</v>
      </c>
      <c r="B6323" t="s">
        <v>934</v>
      </c>
      <c r="C6323">
        <v>761100</v>
      </c>
      <c r="D6323" t="s">
        <v>935</v>
      </c>
      <c r="E6323" t="s">
        <v>670</v>
      </c>
      <c r="F6323" t="s">
        <v>670</v>
      </c>
      <c r="G6323" t="str">
        <f t="shared" si="196"/>
        <v>Malaysia to EU27</v>
      </c>
      <c r="H6323">
        <v>2017</v>
      </c>
      <c r="I6323" t="s">
        <v>724</v>
      </c>
      <c r="J6323">
        <v>6</v>
      </c>
      <c r="K6323">
        <v>1.7250000000000001</v>
      </c>
      <c r="L6323" s="1">
        <f t="shared" si="197"/>
        <v>1.7250000000000002E-3</v>
      </c>
    </row>
    <row r="6324" spans="1:12" ht="14.45">
      <c r="A6324" t="s">
        <v>723</v>
      </c>
      <c r="B6324" t="s">
        <v>934</v>
      </c>
      <c r="C6324">
        <v>8405</v>
      </c>
      <c r="D6324" t="s">
        <v>935</v>
      </c>
      <c r="E6324" t="s">
        <v>147</v>
      </c>
      <c r="F6324" t="s">
        <v>292</v>
      </c>
      <c r="G6324" t="str">
        <f t="shared" si="196"/>
        <v>Malaysia to World</v>
      </c>
      <c r="H6324">
        <v>2013</v>
      </c>
      <c r="I6324" t="s">
        <v>724</v>
      </c>
      <c r="J6324">
        <v>6</v>
      </c>
      <c r="K6324">
        <v>3700.3049999999998</v>
      </c>
      <c r="L6324" s="1">
        <f t="shared" si="197"/>
        <v>3.7003049999999997</v>
      </c>
    </row>
    <row r="6325" spans="1:12" ht="14.45">
      <c r="A6325" t="s">
        <v>723</v>
      </c>
      <c r="B6325" t="s">
        <v>934</v>
      </c>
      <c r="C6325">
        <v>8405</v>
      </c>
      <c r="D6325" t="s">
        <v>935</v>
      </c>
      <c r="E6325" t="s">
        <v>147</v>
      </c>
      <c r="F6325" t="s">
        <v>292</v>
      </c>
      <c r="G6325" t="str">
        <f t="shared" si="196"/>
        <v>Malaysia to World</v>
      </c>
      <c r="H6325">
        <v>2014</v>
      </c>
      <c r="I6325" t="s">
        <v>724</v>
      </c>
      <c r="J6325">
        <v>6</v>
      </c>
      <c r="K6325">
        <v>10116.825999999999</v>
      </c>
      <c r="L6325" s="1">
        <f t="shared" si="197"/>
        <v>10.116826</v>
      </c>
    </row>
    <row r="6326" spans="1:12" ht="14.45">
      <c r="A6326" t="s">
        <v>723</v>
      </c>
      <c r="B6326" t="s">
        <v>934</v>
      </c>
      <c r="C6326">
        <v>8405</v>
      </c>
      <c r="D6326" t="s">
        <v>935</v>
      </c>
      <c r="E6326" t="s">
        <v>147</v>
      </c>
      <c r="F6326" t="s">
        <v>292</v>
      </c>
      <c r="G6326" t="str">
        <f t="shared" si="196"/>
        <v>Malaysia to World</v>
      </c>
      <c r="H6326">
        <v>2015</v>
      </c>
      <c r="I6326" t="s">
        <v>724</v>
      </c>
      <c r="J6326">
        <v>6</v>
      </c>
      <c r="K6326">
        <v>3684.712</v>
      </c>
      <c r="L6326" s="1">
        <f t="shared" si="197"/>
        <v>3.6847120000000002</v>
      </c>
    </row>
    <row r="6327" spans="1:12" ht="14.45">
      <c r="A6327" t="s">
        <v>723</v>
      </c>
      <c r="B6327" t="s">
        <v>934</v>
      </c>
      <c r="C6327">
        <v>8405</v>
      </c>
      <c r="D6327" t="s">
        <v>935</v>
      </c>
      <c r="E6327" t="s">
        <v>147</v>
      </c>
      <c r="F6327" t="s">
        <v>292</v>
      </c>
      <c r="G6327" t="str">
        <f t="shared" si="196"/>
        <v>Malaysia to World</v>
      </c>
      <c r="H6327">
        <v>2016</v>
      </c>
      <c r="I6327" t="s">
        <v>724</v>
      </c>
      <c r="J6327">
        <v>6</v>
      </c>
      <c r="K6327">
        <v>10148.548000000001</v>
      </c>
      <c r="L6327" s="1">
        <f t="shared" si="197"/>
        <v>10.148548</v>
      </c>
    </row>
    <row r="6328" spans="1:12" ht="14.45">
      <c r="A6328" t="s">
        <v>723</v>
      </c>
      <c r="B6328" t="s">
        <v>934</v>
      </c>
      <c r="C6328">
        <v>8405</v>
      </c>
      <c r="D6328" t="s">
        <v>935</v>
      </c>
      <c r="E6328" t="s">
        <v>147</v>
      </c>
      <c r="F6328" t="s">
        <v>292</v>
      </c>
      <c r="G6328" t="str">
        <f t="shared" si="196"/>
        <v>Malaysia to World</v>
      </c>
      <c r="H6328">
        <v>2017</v>
      </c>
      <c r="I6328" t="s">
        <v>724</v>
      </c>
      <c r="J6328">
        <v>6</v>
      </c>
      <c r="K6328">
        <v>4389.259</v>
      </c>
      <c r="L6328" s="1">
        <f t="shared" si="197"/>
        <v>4.389259</v>
      </c>
    </row>
    <row r="6329" spans="1:12" ht="14.45">
      <c r="A6329" t="s">
        <v>723</v>
      </c>
      <c r="B6329" t="s">
        <v>934</v>
      </c>
      <c r="C6329">
        <v>8405</v>
      </c>
      <c r="D6329" t="s">
        <v>935</v>
      </c>
      <c r="E6329" t="s">
        <v>670</v>
      </c>
      <c r="F6329" t="s">
        <v>670</v>
      </c>
      <c r="G6329" t="str">
        <f t="shared" si="196"/>
        <v>Malaysia to EU27</v>
      </c>
      <c r="H6329">
        <v>2013</v>
      </c>
      <c r="I6329" t="s">
        <v>724</v>
      </c>
      <c r="J6329">
        <v>6</v>
      </c>
      <c r="K6329">
        <v>97.108999999999995</v>
      </c>
      <c r="L6329" s="1">
        <f t="shared" si="197"/>
        <v>9.7109000000000001E-2</v>
      </c>
    </row>
    <row r="6330" spans="1:12" ht="14.45">
      <c r="A6330" t="s">
        <v>723</v>
      </c>
      <c r="B6330" t="s">
        <v>934</v>
      </c>
      <c r="C6330">
        <v>8405</v>
      </c>
      <c r="D6330" t="s">
        <v>935</v>
      </c>
      <c r="E6330" t="s">
        <v>670</v>
      </c>
      <c r="F6330" t="s">
        <v>670</v>
      </c>
      <c r="G6330" t="str">
        <f t="shared" si="196"/>
        <v>Malaysia to EU27</v>
      </c>
      <c r="H6330">
        <v>2014</v>
      </c>
      <c r="I6330" t="s">
        <v>724</v>
      </c>
      <c r="J6330">
        <v>6</v>
      </c>
      <c r="K6330">
        <v>313.15300000000002</v>
      </c>
      <c r="L6330" s="1">
        <f t="shared" si="197"/>
        <v>0.31315300000000001</v>
      </c>
    </row>
    <row r="6331" spans="1:12" ht="14.45">
      <c r="A6331" t="s">
        <v>723</v>
      </c>
      <c r="B6331" t="s">
        <v>934</v>
      </c>
      <c r="C6331">
        <v>8405</v>
      </c>
      <c r="D6331" t="s">
        <v>935</v>
      </c>
      <c r="E6331" t="s">
        <v>670</v>
      </c>
      <c r="F6331" t="s">
        <v>670</v>
      </c>
      <c r="G6331" t="str">
        <f t="shared" si="196"/>
        <v>Malaysia to EU27</v>
      </c>
      <c r="H6331">
        <v>2015</v>
      </c>
      <c r="I6331" t="s">
        <v>724</v>
      </c>
      <c r="J6331">
        <v>6</v>
      </c>
      <c r="K6331">
        <v>36.533000000000001</v>
      </c>
      <c r="L6331" s="1">
        <f t="shared" si="197"/>
        <v>3.6533000000000003E-2</v>
      </c>
    </row>
    <row r="6332" spans="1:12" ht="14.45">
      <c r="A6332" t="s">
        <v>723</v>
      </c>
      <c r="B6332" t="s">
        <v>934</v>
      </c>
      <c r="C6332">
        <v>8405</v>
      </c>
      <c r="D6332" t="s">
        <v>935</v>
      </c>
      <c r="E6332" t="s">
        <v>670</v>
      </c>
      <c r="F6332" t="s">
        <v>670</v>
      </c>
      <c r="G6332" t="str">
        <f t="shared" si="196"/>
        <v>Malaysia to EU27</v>
      </c>
      <c r="H6332">
        <v>2016</v>
      </c>
      <c r="I6332" t="s">
        <v>724</v>
      </c>
      <c r="J6332">
        <v>6</v>
      </c>
      <c r="K6332">
        <v>1.6</v>
      </c>
      <c r="L6332" s="1">
        <f t="shared" si="197"/>
        <v>1.6000000000000001E-3</v>
      </c>
    </row>
    <row r="6333" spans="1:12" ht="14.45">
      <c r="A6333" t="s">
        <v>723</v>
      </c>
      <c r="B6333" t="s">
        <v>934</v>
      </c>
      <c r="C6333">
        <v>8405</v>
      </c>
      <c r="D6333" t="s">
        <v>935</v>
      </c>
      <c r="E6333" t="s">
        <v>670</v>
      </c>
      <c r="F6333" t="s">
        <v>670</v>
      </c>
      <c r="G6333" t="str">
        <f t="shared" si="196"/>
        <v>Malaysia to EU27</v>
      </c>
      <c r="H6333">
        <v>2017</v>
      </c>
      <c r="I6333" t="s">
        <v>724</v>
      </c>
      <c r="J6333">
        <v>6</v>
      </c>
      <c r="K6333">
        <v>12.412000000000001</v>
      </c>
      <c r="L6333" s="1">
        <f t="shared" si="197"/>
        <v>1.2412000000000001E-2</v>
      </c>
    </row>
    <row r="6334" spans="1:12" ht="14.45">
      <c r="A6334" t="s">
        <v>723</v>
      </c>
      <c r="B6334" t="s">
        <v>934</v>
      </c>
      <c r="C6334">
        <v>841931</v>
      </c>
      <c r="D6334" t="s">
        <v>935</v>
      </c>
      <c r="E6334" t="s">
        <v>147</v>
      </c>
      <c r="F6334" t="s">
        <v>292</v>
      </c>
      <c r="G6334" t="str">
        <f t="shared" si="196"/>
        <v>Malaysia to World</v>
      </c>
      <c r="H6334">
        <v>2013</v>
      </c>
      <c r="I6334" t="s">
        <v>724</v>
      </c>
      <c r="J6334">
        <v>6</v>
      </c>
      <c r="K6334">
        <v>30291.809000000001</v>
      </c>
      <c r="L6334" s="1">
        <f t="shared" si="197"/>
        <v>30.291809000000001</v>
      </c>
    </row>
    <row r="6335" spans="1:12" ht="14.45">
      <c r="A6335" t="s">
        <v>723</v>
      </c>
      <c r="B6335" t="s">
        <v>934</v>
      </c>
      <c r="C6335">
        <v>841931</v>
      </c>
      <c r="D6335" t="s">
        <v>935</v>
      </c>
      <c r="E6335" t="s">
        <v>147</v>
      </c>
      <c r="F6335" t="s">
        <v>292</v>
      </c>
      <c r="G6335" t="str">
        <f t="shared" si="196"/>
        <v>Malaysia to World</v>
      </c>
      <c r="H6335">
        <v>2014</v>
      </c>
      <c r="I6335" t="s">
        <v>724</v>
      </c>
      <c r="J6335">
        <v>6</v>
      </c>
      <c r="K6335">
        <v>12318.555</v>
      </c>
      <c r="L6335" s="1">
        <f t="shared" si="197"/>
        <v>12.318555</v>
      </c>
    </row>
    <row r="6336" spans="1:12" ht="14.45">
      <c r="A6336" t="s">
        <v>723</v>
      </c>
      <c r="B6336" t="s">
        <v>934</v>
      </c>
      <c r="C6336">
        <v>841931</v>
      </c>
      <c r="D6336" t="s">
        <v>935</v>
      </c>
      <c r="E6336" t="s">
        <v>147</v>
      </c>
      <c r="F6336" t="s">
        <v>292</v>
      </c>
      <c r="G6336" t="str">
        <f t="shared" si="196"/>
        <v>Malaysia to World</v>
      </c>
      <c r="H6336">
        <v>2015</v>
      </c>
      <c r="I6336" t="s">
        <v>724</v>
      </c>
      <c r="J6336">
        <v>6</v>
      </c>
      <c r="K6336">
        <v>8552.9089999999997</v>
      </c>
      <c r="L6336" s="1">
        <f t="shared" si="197"/>
        <v>8.5529089999999997</v>
      </c>
    </row>
    <row r="6337" spans="1:12" ht="14.45">
      <c r="A6337" t="s">
        <v>723</v>
      </c>
      <c r="B6337" t="s">
        <v>934</v>
      </c>
      <c r="C6337">
        <v>841931</v>
      </c>
      <c r="D6337" t="s">
        <v>935</v>
      </c>
      <c r="E6337" t="s">
        <v>147</v>
      </c>
      <c r="F6337" t="s">
        <v>292</v>
      </c>
      <c r="G6337" t="str">
        <f t="shared" si="196"/>
        <v>Malaysia to World</v>
      </c>
      <c r="H6337">
        <v>2016</v>
      </c>
      <c r="I6337" t="s">
        <v>724</v>
      </c>
      <c r="J6337">
        <v>6</v>
      </c>
      <c r="K6337">
        <v>12121.731</v>
      </c>
      <c r="L6337" s="1">
        <f t="shared" si="197"/>
        <v>12.121731</v>
      </c>
    </row>
    <row r="6338" spans="1:12" ht="14.45">
      <c r="A6338" t="s">
        <v>723</v>
      </c>
      <c r="B6338" t="s">
        <v>934</v>
      </c>
      <c r="C6338">
        <v>841931</v>
      </c>
      <c r="D6338" t="s">
        <v>935</v>
      </c>
      <c r="E6338" t="s">
        <v>147</v>
      </c>
      <c r="F6338" t="s">
        <v>292</v>
      </c>
      <c r="G6338" t="str">
        <f t="shared" si="196"/>
        <v>Malaysia to World</v>
      </c>
      <c r="H6338">
        <v>2017</v>
      </c>
      <c r="I6338" t="s">
        <v>724</v>
      </c>
      <c r="J6338">
        <v>6</v>
      </c>
      <c r="K6338">
        <v>11708.162</v>
      </c>
      <c r="L6338" s="1">
        <f t="shared" si="197"/>
        <v>11.708162</v>
      </c>
    </row>
    <row r="6339" spans="1:12" ht="14.45">
      <c r="A6339" t="s">
        <v>723</v>
      </c>
      <c r="B6339" t="s">
        <v>934</v>
      </c>
      <c r="C6339">
        <v>841931</v>
      </c>
      <c r="D6339" t="s">
        <v>935</v>
      </c>
      <c r="E6339" t="s">
        <v>670</v>
      </c>
      <c r="F6339" t="s">
        <v>670</v>
      </c>
      <c r="G6339" t="str">
        <f t="shared" si="196"/>
        <v>Malaysia to EU27</v>
      </c>
      <c r="H6339">
        <v>2013</v>
      </c>
      <c r="I6339" t="s">
        <v>724</v>
      </c>
      <c r="J6339">
        <v>6</v>
      </c>
      <c r="K6339">
        <v>1604.4770000000001</v>
      </c>
      <c r="L6339" s="1">
        <f t="shared" si="197"/>
        <v>1.6044770000000002</v>
      </c>
    </row>
    <row r="6340" spans="1:12" ht="14.45">
      <c r="A6340" t="s">
        <v>723</v>
      </c>
      <c r="B6340" t="s">
        <v>934</v>
      </c>
      <c r="C6340">
        <v>841931</v>
      </c>
      <c r="D6340" t="s">
        <v>935</v>
      </c>
      <c r="E6340" t="s">
        <v>670</v>
      </c>
      <c r="F6340" t="s">
        <v>670</v>
      </c>
      <c r="G6340" t="str">
        <f t="shared" si="196"/>
        <v>Malaysia to EU27</v>
      </c>
      <c r="H6340">
        <v>2014</v>
      </c>
      <c r="I6340" t="s">
        <v>724</v>
      </c>
      <c r="J6340">
        <v>6</v>
      </c>
      <c r="K6340">
        <v>15.657999999999999</v>
      </c>
      <c r="L6340" s="1">
        <f t="shared" si="197"/>
        <v>1.5657999999999998E-2</v>
      </c>
    </row>
    <row r="6341" spans="1:12" ht="14.45">
      <c r="A6341" t="s">
        <v>723</v>
      </c>
      <c r="B6341" t="s">
        <v>934</v>
      </c>
      <c r="C6341">
        <v>841931</v>
      </c>
      <c r="D6341" t="s">
        <v>935</v>
      </c>
      <c r="E6341" t="s">
        <v>670</v>
      </c>
      <c r="F6341" t="s">
        <v>670</v>
      </c>
      <c r="G6341" t="str">
        <f t="shared" si="196"/>
        <v>Malaysia to EU27</v>
      </c>
      <c r="H6341">
        <v>2015</v>
      </c>
      <c r="I6341" t="s">
        <v>724</v>
      </c>
      <c r="J6341">
        <v>6</v>
      </c>
      <c r="K6341">
        <v>22.423999999999999</v>
      </c>
      <c r="L6341" s="1">
        <f t="shared" si="197"/>
        <v>2.2423999999999999E-2</v>
      </c>
    </row>
    <row r="6342" spans="1:12" ht="14.45">
      <c r="A6342" t="s">
        <v>723</v>
      </c>
      <c r="B6342" t="s">
        <v>934</v>
      </c>
      <c r="C6342">
        <v>841931</v>
      </c>
      <c r="D6342" t="s">
        <v>935</v>
      </c>
      <c r="E6342" t="s">
        <v>670</v>
      </c>
      <c r="F6342" t="s">
        <v>670</v>
      </c>
      <c r="G6342" t="str">
        <f t="shared" si="196"/>
        <v>Malaysia to EU27</v>
      </c>
      <c r="H6342">
        <v>2016</v>
      </c>
      <c r="I6342" t="s">
        <v>724</v>
      </c>
      <c r="J6342">
        <v>6</v>
      </c>
      <c r="K6342">
        <v>57.881999999999998</v>
      </c>
      <c r="L6342" s="1">
        <f t="shared" si="197"/>
        <v>5.7881999999999996E-2</v>
      </c>
    </row>
    <row r="6343" spans="1:12" ht="14.45">
      <c r="A6343" t="s">
        <v>723</v>
      </c>
      <c r="B6343" t="s">
        <v>934</v>
      </c>
      <c r="C6343">
        <v>841931</v>
      </c>
      <c r="D6343" t="s">
        <v>935</v>
      </c>
      <c r="E6343" t="s">
        <v>670</v>
      </c>
      <c r="F6343" t="s">
        <v>670</v>
      </c>
      <c r="G6343" t="str">
        <f t="shared" si="196"/>
        <v>Malaysia to EU27</v>
      </c>
      <c r="H6343">
        <v>2017</v>
      </c>
      <c r="I6343" t="s">
        <v>724</v>
      </c>
      <c r="J6343">
        <v>6</v>
      </c>
      <c r="K6343">
        <v>827.29499999999996</v>
      </c>
      <c r="L6343" s="1">
        <f t="shared" si="197"/>
        <v>0.827295</v>
      </c>
    </row>
    <row r="6344" spans="1:12" ht="14.45">
      <c r="A6344" t="s">
        <v>723</v>
      </c>
      <c r="B6344" t="s">
        <v>934</v>
      </c>
      <c r="C6344">
        <v>841940</v>
      </c>
      <c r="D6344" t="s">
        <v>935</v>
      </c>
      <c r="E6344" t="s">
        <v>147</v>
      </c>
      <c r="F6344" t="s">
        <v>292</v>
      </c>
      <c r="G6344" t="str">
        <f t="shared" si="196"/>
        <v>Malaysia to World</v>
      </c>
      <c r="H6344">
        <v>2013</v>
      </c>
      <c r="I6344" t="s">
        <v>724</v>
      </c>
      <c r="J6344">
        <v>6</v>
      </c>
      <c r="K6344">
        <v>1852.345</v>
      </c>
      <c r="L6344" s="1">
        <f t="shared" si="197"/>
        <v>1.8523450000000001</v>
      </c>
    </row>
    <row r="6345" spans="1:12" ht="14.45">
      <c r="A6345" t="s">
        <v>723</v>
      </c>
      <c r="B6345" t="s">
        <v>934</v>
      </c>
      <c r="C6345">
        <v>841940</v>
      </c>
      <c r="D6345" t="s">
        <v>935</v>
      </c>
      <c r="E6345" t="s">
        <v>147</v>
      </c>
      <c r="F6345" t="s">
        <v>292</v>
      </c>
      <c r="G6345" t="str">
        <f t="shared" ref="G6345:G6408" si="198">CONCATENATE(D6345, " to ", F6345)</f>
        <v>Malaysia to World</v>
      </c>
      <c r="H6345">
        <v>2014</v>
      </c>
      <c r="I6345" t="s">
        <v>724</v>
      </c>
      <c r="J6345">
        <v>6</v>
      </c>
      <c r="K6345">
        <v>7456.1329999999998</v>
      </c>
      <c r="L6345" s="1">
        <f t="shared" ref="L6345:L6408" si="199">K6345/1000</f>
        <v>7.4561329999999995</v>
      </c>
    </row>
    <row r="6346" spans="1:12" ht="14.45">
      <c r="A6346" t="s">
        <v>723</v>
      </c>
      <c r="B6346" t="s">
        <v>934</v>
      </c>
      <c r="C6346">
        <v>841940</v>
      </c>
      <c r="D6346" t="s">
        <v>935</v>
      </c>
      <c r="E6346" t="s">
        <v>147</v>
      </c>
      <c r="F6346" t="s">
        <v>292</v>
      </c>
      <c r="G6346" t="str">
        <f t="shared" si="198"/>
        <v>Malaysia to World</v>
      </c>
      <c r="H6346">
        <v>2015</v>
      </c>
      <c r="I6346" t="s">
        <v>724</v>
      </c>
      <c r="J6346">
        <v>6</v>
      </c>
      <c r="K6346">
        <v>2287.8960000000002</v>
      </c>
      <c r="L6346" s="1">
        <f t="shared" si="199"/>
        <v>2.2878960000000004</v>
      </c>
    </row>
    <row r="6347" spans="1:12" ht="14.45">
      <c r="A6347" t="s">
        <v>723</v>
      </c>
      <c r="B6347" t="s">
        <v>934</v>
      </c>
      <c r="C6347">
        <v>841940</v>
      </c>
      <c r="D6347" t="s">
        <v>935</v>
      </c>
      <c r="E6347" t="s">
        <v>147</v>
      </c>
      <c r="F6347" t="s">
        <v>292</v>
      </c>
      <c r="G6347" t="str">
        <f t="shared" si="198"/>
        <v>Malaysia to World</v>
      </c>
      <c r="H6347">
        <v>2016</v>
      </c>
      <c r="I6347" t="s">
        <v>724</v>
      </c>
      <c r="J6347">
        <v>6</v>
      </c>
      <c r="K6347">
        <v>1894.7739999999999</v>
      </c>
      <c r="L6347" s="1">
        <f t="shared" si="199"/>
        <v>1.894774</v>
      </c>
    </row>
    <row r="6348" spans="1:12" ht="14.45">
      <c r="A6348" t="s">
        <v>723</v>
      </c>
      <c r="B6348" t="s">
        <v>934</v>
      </c>
      <c r="C6348">
        <v>841940</v>
      </c>
      <c r="D6348" t="s">
        <v>935</v>
      </c>
      <c r="E6348" t="s">
        <v>147</v>
      </c>
      <c r="F6348" t="s">
        <v>292</v>
      </c>
      <c r="G6348" t="str">
        <f t="shared" si="198"/>
        <v>Malaysia to World</v>
      </c>
      <c r="H6348">
        <v>2017</v>
      </c>
      <c r="I6348" t="s">
        <v>724</v>
      </c>
      <c r="J6348">
        <v>6</v>
      </c>
      <c r="K6348">
        <v>716.14200000000005</v>
      </c>
      <c r="L6348" s="1">
        <f t="shared" si="199"/>
        <v>0.71614200000000006</v>
      </c>
    </row>
    <row r="6349" spans="1:12" ht="14.45">
      <c r="A6349" t="s">
        <v>723</v>
      </c>
      <c r="B6349" t="s">
        <v>934</v>
      </c>
      <c r="C6349">
        <v>841940</v>
      </c>
      <c r="D6349" t="s">
        <v>935</v>
      </c>
      <c r="E6349" t="s">
        <v>670</v>
      </c>
      <c r="F6349" t="s">
        <v>670</v>
      </c>
      <c r="G6349" t="str">
        <f t="shared" si="198"/>
        <v>Malaysia to EU27</v>
      </c>
      <c r="H6349">
        <v>2016</v>
      </c>
      <c r="I6349" t="s">
        <v>724</v>
      </c>
      <c r="J6349">
        <v>6</v>
      </c>
      <c r="K6349">
        <v>112.092</v>
      </c>
      <c r="L6349" s="1">
        <f t="shared" si="199"/>
        <v>0.112092</v>
      </c>
    </row>
    <row r="6350" spans="1:12" ht="14.45">
      <c r="A6350" t="s">
        <v>723</v>
      </c>
      <c r="B6350" t="s">
        <v>934</v>
      </c>
      <c r="C6350">
        <v>842129</v>
      </c>
      <c r="D6350" t="s">
        <v>935</v>
      </c>
      <c r="E6350" t="s">
        <v>147</v>
      </c>
      <c r="F6350" t="s">
        <v>292</v>
      </c>
      <c r="G6350" t="str">
        <f t="shared" si="198"/>
        <v>Malaysia to World</v>
      </c>
      <c r="H6350">
        <v>2013</v>
      </c>
      <c r="I6350" t="s">
        <v>724</v>
      </c>
      <c r="J6350">
        <v>6</v>
      </c>
      <c r="K6350">
        <v>74528.634000000005</v>
      </c>
      <c r="L6350" s="1">
        <f t="shared" si="199"/>
        <v>74.528634000000011</v>
      </c>
    </row>
    <row r="6351" spans="1:12" ht="14.45">
      <c r="A6351" t="s">
        <v>723</v>
      </c>
      <c r="B6351" t="s">
        <v>934</v>
      </c>
      <c r="C6351">
        <v>842129</v>
      </c>
      <c r="D6351" t="s">
        <v>935</v>
      </c>
      <c r="E6351" t="s">
        <v>147</v>
      </c>
      <c r="F6351" t="s">
        <v>292</v>
      </c>
      <c r="G6351" t="str">
        <f t="shared" si="198"/>
        <v>Malaysia to World</v>
      </c>
      <c r="H6351">
        <v>2014</v>
      </c>
      <c r="I6351" t="s">
        <v>724</v>
      </c>
      <c r="J6351">
        <v>6</v>
      </c>
      <c r="K6351">
        <v>34779.885000000002</v>
      </c>
      <c r="L6351" s="1">
        <f t="shared" si="199"/>
        <v>34.779885</v>
      </c>
    </row>
    <row r="6352" spans="1:12" ht="14.45">
      <c r="A6352" t="s">
        <v>723</v>
      </c>
      <c r="B6352" t="s">
        <v>934</v>
      </c>
      <c r="C6352">
        <v>842129</v>
      </c>
      <c r="D6352" t="s">
        <v>935</v>
      </c>
      <c r="E6352" t="s">
        <v>147</v>
      </c>
      <c r="F6352" t="s">
        <v>292</v>
      </c>
      <c r="G6352" t="str">
        <f t="shared" si="198"/>
        <v>Malaysia to World</v>
      </c>
      <c r="H6352">
        <v>2015</v>
      </c>
      <c r="I6352" t="s">
        <v>724</v>
      </c>
      <c r="J6352">
        <v>6</v>
      </c>
      <c r="K6352">
        <v>29396.508999999998</v>
      </c>
      <c r="L6352" s="1">
        <f t="shared" si="199"/>
        <v>29.396508999999998</v>
      </c>
    </row>
    <row r="6353" spans="1:12" ht="14.45">
      <c r="A6353" t="s">
        <v>723</v>
      </c>
      <c r="B6353" t="s">
        <v>934</v>
      </c>
      <c r="C6353">
        <v>842129</v>
      </c>
      <c r="D6353" t="s">
        <v>935</v>
      </c>
      <c r="E6353" t="s">
        <v>147</v>
      </c>
      <c r="F6353" t="s">
        <v>292</v>
      </c>
      <c r="G6353" t="str">
        <f t="shared" si="198"/>
        <v>Malaysia to World</v>
      </c>
      <c r="H6353">
        <v>2016</v>
      </c>
      <c r="I6353" t="s">
        <v>724</v>
      </c>
      <c r="J6353">
        <v>6</v>
      </c>
      <c r="K6353">
        <v>40503.101000000002</v>
      </c>
      <c r="L6353" s="1">
        <f t="shared" si="199"/>
        <v>40.503101000000001</v>
      </c>
    </row>
    <row r="6354" spans="1:12" ht="14.45">
      <c r="A6354" t="s">
        <v>723</v>
      </c>
      <c r="B6354" t="s">
        <v>934</v>
      </c>
      <c r="C6354">
        <v>842129</v>
      </c>
      <c r="D6354" t="s">
        <v>935</v>
      </c>
      <c r="E6354" t="s">
        <v>147</v>
      </c>
      <c r="F6354" t="s">
        <v>292</v>
      </c>
      <c r="G6354" t="str">
        <f t="shared" si="198"/>
        <v>Malaysia to World</v>
      </c>
      <c r="H6354">
        <v>2017</v>
      </c>
      <c r="I6354" t="s">
        <v>724</v>
      </c>
      <c r="J6354">
        <v>6</v>
      </c>
      <c r="K6354">
        <v>26560.092000000001</v>
      </c>
      <c r="L6354" s="1">
        <f t="shared" si="199"/>
        <v>26.560092000000001</v>
      </c>
    </row>
    <row r="6355" spans="1:12" ht="14.45">
      <c r="A6355" t="s">
        <v>723</v>
      </c>
      <c r="B6355" t="s">
        <v>934</v>
      </c>
      <c r="C6355">
        <v>842129</v>
      </c>
      <c r="D6355" t="s">
        <v>935</v>
      </c>
      <c r="E6355" t="s">
        <v>670</v>
      </c>
      <c r="F6355" t="s">
        <v>670</v>
      </c>
      <c r="G6355" t="str">
        <f t="shared" si="198"/>
        <v>Malaysia to EU27</v>
      </c>
      <c r="H6355">
        <v>2013</v>
      </c>
      <c r="I6355" t="s">
        <v>724</v>
      </c>
      <c r="J6355">
        <v>6</v>
      </c>
      <c r="K6355">
        <v>2429.16</v>
      </c>
      <c r="L6355" s="1">
        <f t="shared" si="199"/>
        <v>2.42916</v>
      </c>
    </row>
    <row r="6356" spans="1:12" ht="14.45">
      <c r="A6356" t="s">
        <v>723</v>
      </c>
      <c r="B6356" t="s">
        <v>934</v>
      </c>
      <c r="C6356">
        <v>842129</v>
      </c>
      <c r="D6356" t="s">
        <v>935</v>
      </c>
      <c r="E6356" t="s">
        <v>670</v>
      </c>
      <c r="F6356" t="s">
        <v>670</v>
      </c>
      <c r="G6356" t="str">
        <f t="shared" si="198"/>
        <v>Malaysia to EU27</v>
      </c>
      <c r="H6356">
        <v>2014</v>
      </c>
      <c r="I6356" t="s">
        <v>724</v>
      </c>
      <c r="J6356">
        <v>6</v>
      </c>
      <c r="K6356">
        <v>2443.5709999999999</v>
      </c>
      <c r="L6356" s="1">
        <f t="shared" si="199"/>
        <v>2.4435709999999999</v>
      </c>
    </row>
    <row r="6357" spans="1:12" ht="14.45">
      <c r="A6357" t="s">
        <v>723</v>
      </c>
      <c r="B6357" t="s">
        <v>934</v>
      </c>
      <c r="C6357">
        <v>842129</v>
      </c>
      <c r="D6357" t="s">
        <v>935</v>
      </c>
      <c r="E6357" t="s">
        <v>670</v>
      </c>
      <c r="F6357" t="s">
        <v>670</v>
      </c>
      <c r="G6357" t="str">
        <f t="shared" si="198"/>
        <v>Malaysia to EU27</v>
      </c>
      <c r="H6357">
        <v>2015</v>
      </c>
      <c r="I6357" t="s">
        <v>724</v>
      </c>
      <c r="J6357">
        <v>6</v>
      </c>
      <c r="K6357">
        <v>493.90100000000001</v>
      </c>
      <c r="L6357" s="1">
        <f t="shared" si="199"/>
        <v>0.49390100000000003</v>
      </c>
    </row>
    <row r="6358" spans="1:12" ht="14.45">
      <c r="A6358" t="s">
        <v>723</v>
      </c>
      <c r="B6358" t="s">
        <v>934</v>
      </c>
      <c r="C6358">
        <v>842129</v>
      </c>
      <c r="D6358" t="s">
        <v>935</v>
      </c>
      <c r="E6358" t="s">
        <v>670</v>
      </c>
      <c r="F6358" t="s">
        <v>670</v>
      </c>
      <c r="G6358" t="str">
        <f t="shared" si="198"/>
        <v>Malaysia to EU27</v>
      </c>
      <c r="H6358">
        <v>2016</v>
      </c>
      <c r="I6358" t="s">
        <v>724</v>
      </c>
      <c r="J6358">
        <v>6</v>
      </c>
      <c r="K6358">
        <v>787.91300000000001</v>
      </c>
      <c r="L6358" s="1">
        <f t="shared" si="199"/>
        <v>0.78791299999999997</v>
      </c>
    </row>
    <row r="6359" spans="1:12" ht="14.45">
      <c r="A6359" t="s">
        <v>723</v>
      </c>
      <c r="B6359" t="s">
        <v>934</v>
      </c>
      <c r="C6359">
        <v>842129</v>
      </c>
      <c r="D6359" t="s">
        <v>935</v>
      </c>
      <c r="E6359" t="s">
        <v>670</v>
      </c>
      <c r="F6359" t="s">
        <v>670</v>
      </c>
      <c r="G6359" t="str">
        <f t="shared" si="198"/>
        <v>Malaysia to EU27</v>
      </c>
      <c r="H6359">
        <v>2017</v>
      </c>
      <c r="I6359" t="s">
        <v>724</v>
      </c>
      <c r="J6359">
        <v>6</v>
      </c>
      <c r="K6359">
        <v>537.12699999999995</v>
      </c>
      <c r="L6359" s="1">
        <f t="shared" si="199"/>
        <v>0.53712699999999991</v>
      </c>
    </row>
    <row r="6360" spans="1:12" ht="14.45">
      <c r="A6360" t="s">
        <v>723</v>
      </c>
      <c r="B6360" t="s">
        <v>934</v>
      </c>
      <c r="C6360">
        <v>842139</v>
      </c>
      <c r="D6360" t="s">
        <v>935</v>
      </c>
      <c r="E6360" t="s">
        <v>147</v>
      </c>
      <c r="F6360" t="s">
        <v>292</v>
      </c>
      <c r="G6360" t="str">
        <f t="shared" si="198"/>
        <v>Malaysia to World</v>
      </c>
      <c r="H6360">
        <v>2013</v>
      </c>
      <c r="I6360" t="s">
        <v>724</v>
      </c>
      <c r="J6360">
        <v>6</v>
      </c>
      <c r="K6360">
        <v>79117.747000000003</v>
      </c>
      <c r="L6360" s="1">
        <f t="shared" si="199"/>
        <v>79.117747000000008</v>
      </c>
    </row>
    <row r="6361" spans="1:12" ht="14.45">
      <c r="A6361" t="s">
        <v>723</v>
      </c>
      <c r="B6361" t="s">
        <v>934</v>
      </c>
      <c r="C6361">
        <v>842139</v>
      </c>
      <c r="D6361" t="s">
        <v>935</v>
      </c>
      <c r="E6361" t="s">
        <v>147</v>
      </c>
      <c r="F6361" t="s">
        <v>292</v>
      </c>
      <c r="G6361" t="str">
        <f t="shared" si="198"/>
        <v>Malaysia to World</v>
      </c>
      <c r="H6361">
        <v>2014</v>
      </c>
      <c r="I6361" t="s">
        <v>724</v>
      </c>
      <c r="J6361">
        <v>6</v>
      </c>
      <c r="K6361">
        <v>126606.15300000001</v>
      </c>
      <c r="L6361" s="1">
        <f t="shared" si="199"/>
        <v>126.60615300000001</v>
      </c>
    </row>
    <row r="6362" spans="1:12" ht="14.45">
      <c r="A6362" t="s">
        <v>723</v>
      </c>
      <c r="B6362" t="s">
        <v>934</v>
      </c>
      <c r="C6362">
        <v>842139</v>
      </c>
      <c r="D6362" t="s">
        <v>935</v>
      </c>
      <c r="E6362" t="s">
        <v>147</v>
      </c>
      <c r="F6362" t="s">
        <v>292</v>
      </c>
      <c r="G6362" t="str">
        <f t="shared" si="198"/>
        <v>Malaysia to World</v>
      </c>
      <c r="H6362">
        <v>2015</v>
      </c>
      <c r="I6362" t="s">
        <v>724</v>
      </c>
      <c r="J6362">
        <v>6</v>
      </c>
      <c r="K6362">
        <v>138794.93100000001</v>
      </c>
      <c r="L6362" s="1">
        <f t="shared" si="199"/>
        <v>138.79493100000002</v>
      </c>
    </row>
    <row r="6363" spans="1:12" ht="14.45">
      <c r="A6363" t="s">
        <v>723</v>
      </c>
      <c r="B6363" t="s">
        <v>934</v>
      </c>
      <c r="C6363">
        <v>842139</v>
      </c>
      <c r="D6363" t="s">
        <v>935</v>
      </c>
      <c r="E6363" t="s">
        <v>147</v>
      </c>
      <c r="F6363" t="s">
        <v>292</v>
      </c>
      <c r="G6363" t="str">
        <f t="shared" si="198"/>
        <v>Malaysia to World</v>
      </c>
      <c r="H6363">
        <v>2016</v>
      </c>
      <c r="I6363" t="s">
        <v>724</v>
      </c>
      <c r="J6363">
        <v>6</v>
      </c>
      <c r="K6363">
        <v>203003.66500000001</v>
      </c>
      <c r="L6363" s="1">
        <f t="shared" si="199"/>
        <v>203.00366500000001</v>
      </c>
    </row>
    <row r="6364" spans="1:12" ht="14.45">
      <c r="A6364" t="s">
        <v>723</v>
      </c>
      <c r="B6364" t="s">
        <v>934</v>
      </c>
      <c r="C6364">
        <v>842139</v>
      </c>
      <c r="D6364" t="s">
        <v>935</v>
      </c>
      <c r="E6364" t="s">
        <v>147</v>
      </c>
      <c r="F6364" t="s">
        <v>292</v>
      </c>
      <c r="G6364" t="str">
        <f t="shared" si="198"/>
        <v>Malaysia to World</v>
      </c>
      <c r="H6364">
        <v>2017</v>
      </c>
      <c r="I6364" t="s">
        <v>724</v>
      </c>
      <c r="J6364">
        <v>6</v>
      </c>
      <c r="K6364">
        <v>194942.75700000001</v>
      </c>
      <c r="L6364" s="1">
        <f t="shared" si="199"/>
        <v>194.942757</v>
      </c>
    </row>
    <row r="6365" spans="1:12" ht="14.45">
      <c r="A6365" t="s">
        <v>723</v>
      </c>
      <c r="B6365" t="s">
        <v>934</v>
      </c>
      <c r="C6365">
        <v>842139</v>
      </c>
      <c r="D6365" t="s">
        <v>935</v>
      </c>
      <c r="E6365" t="s">
        <v>670</v>
      </c>
      <c r="F6365" t="s">
        <v>670</v>
      </c>
      <c r="G6365" t="str">
        <f t="shared" si="198"/>
        <v>Malaysia to EU27</v>
      </c>
      <c r="H6365">
        <v>2013</v>
      </c>
      <c r="I6365" t="s">
        <v>724</v>
      </c>
      <c r="J6365">
        <v>6</v>
      </c>
      <c r="K6365">
        <v>6267.1329999999998</v>
      </c>
      <c r="L6365" s="1">
        <f t="shared" si="199"/>
        <v>6.2671329999999994</v>
      </c>
    </row>
    <row r="6366" spans="1:12" ht="14.45">
      <c r="A6366" t="s">
        <v>723</v>
      </c>
      <c r="B6366" t="s">
        <v>934</v>
      </c>
      <c r="C6366">
        <v>842139</v>
      </c>
      <c r="D6366" t="s">
        <v>935</v>
      </c>
      <c r="E6366" t="s">
        <v>670</v>
      </c>
      <c r="F6366" t="s">
        <v>670</v>
      </c>
      <c r="G6366" t="str">
        <f t="shared" si="198"/>
        <v>Malaysia to EU27</v>
      </c>
      <c r="H6366">
        <v>2014</v>
      </c>
      <c r="I6366" t="s">
        <v>724</v>
      </c>
      <c r="J6366">
        <v>6</v>
      </c>
      <c r="K6366">
        <v>8826.3459999999995</v>
      </c>
      <c r="L6366" s="1">
        <f t="shared" si="199"/>
        <v>8.8263459999999991</v>
      </c>
    </row>
    <row r="6367" spans="1:12" ht="14.45">
      <c r="A6367" t="s">
        <v>723</v>
      </c>
      <c r="B6367" t="s">
        <v>934</v>
      </c>
      <c r="C6367">
        <v>842139</v>
      </c>
      <c r="D6367" t="s">
        <v>935</v>
      </c>
      <c r="E6367" t="s">
        <v>670</v>
      </c>
      <c r="F6367" t="s">
        <v>670</v>
      </c>
      <c r="G6367" t="str">
        <f t="shared" si="198"/>
        <v>Malaysia to EU27</v>
      </c>
      <c r="H6367">
        <v>2015</v>
      </c>
      <c r="I6367" t="s">
        <v>724</v>
      </c>
      <c r="J6367">
        <v>6</v>
      </c>
      <c r="K6367">
        <v>7724.5829999999996</v>
      </c>
      <c r="L6367" s="1">
        <f t="shared" si="199"/>
        <v>7.724583</v>
      </c>
    </row>
    <row r="6368" spans="1:12" ht="14.45">
      <c r="A6368" t="s">
        <v>723</v>
      </c>
      <c r="B6368" t="s">
        <v>934</v>
      </c>
      <c r="C6368">
        <v>842139</v>
      </c>
      <c r="D6368" t="s">
        <v>935</v>
      </c>
      <c r="E6368" t="s">
        <v>670</v>
      </c>
      <c r="F6368" t="s">
        <v>670</v>
      </c>
      <c r="G6368" t="str">
        <f t="shared" si="198"/>
        <v>Malaysia to EU27</v>
      </c>
      <c r="H6368">
        <v>2016</v>
      </c>
      <c r="I6368" t="s">
        <v>724</v>
      </c>
      <c r="J6368">
        <v>6</v>
      </c>
      <c r="K6368">
        <v>18083.382000000001</v>
      </c>
      <c r="L6368" s="1">
        <f t="shared" si="199"/>
        <v>18.083382</v>
      </c>
    </row>
    <row r="6369" spans="1:12" ht="14.45">
      <c r="A6369" t="s">
        <v>723</v>
      </c>
      <c r="B6369" t="s">
        <v>934</v>
      </c>
      <c r="C6369">
        <v>842139</v>
      </c>
      <c r="D6369" t="s">
        <v>935</v>
      </c>
      <c r="E6369" t="s">
        <v>670</v>
      </c>
      <c r="F6369" t="s">
        <v>670</v>
      </c>
      <c r="G6369" t="str">
        <f t="shared" si="198"/>
        <v>Malaysia to EU27</v>
      </c>
      <c r="H6369">
        <v>2017</v>
      </c>
      <c r="I6369" t="s">
        <v>724</v>
      </c>
      <c r="J6369">
        <v>6</v>
      </c>
      <c r="K6369">
        <v>15899.205</v>
      </c>
      <c r="L6369" s="1">
        <f t="shared" si="199"/>
        <v>15.899205</v>
      </c>
    </row>
    <row r="6370" spans="1:12" ht="14.45">
      <c r="A6370" t="s">
        <v>723</v>
      </c>
      <c r="B6370" t="s">
        <v>934</v>
      </c>
      <c r="C6370">
        <v>847989</v>
      </c>
      <c r="D6370" t="s">
        <v>935</v>
      </c>
      <c r="E6370" t="s">
        <v>147</v>
      </c>
      <c r="F6370" t="s">
        <v>292</v>
      </c>
      <c r="G6370" t="str">
        <f t="shared" si="198"/>
        <v>Malaysia to World</v>
      </c>
      <c r="H6370">
        <v>2013</v>
      </c>
      <c r="I6370" t="s">
        <v>724</v>
      </c>
      <c r="J6370">
        <v>6</v>
      </c>
      <c r="K6370">
        <v>284028.01199999999</v>
      </c>
      <c r="L6370" s="1">
        <f t="shared" si="199"/>
        <v>284.02801199999999</v>
      </c>
    </row>
    <row r="6371" spans="1:12" ht="14.45">
      <c r="A6371" t="s">
        <v>723</v>
      </c>
      <c r="B6371" t="s">
        <v>934</v>
      </c>
      <c r="C6371">
        <v>847989</v>
      </c>
      <c r="D6371" t="s">
        <v>935</v>
      </c>
      <c r="E6371" t="s">
        <v>147</v>
      </c>
      <c r="F6371" t="s">
        <v>292</v>
      </c>
      <c r="G6371" t="str">
        <f t="shared" si="198"/>
        <v>Malaysia to World</v>
      </c>
      <c r="H6371">
        <v>2014</v>
      </c>
      <c r="I6371" t="s">
        <v>724</v>
      </c>
      <c r="J6371">
        <v>6</v>
      </c>
      <c r="K6371">
        <v>399169.114</v>
      </c>
      <c r="L6371" s="1">
        <f t="shared" si="199"/>
        <v>399.16911399999998</v>
      </c>
    </row>
    <row r="6372" spans="1:12" ht="14.45">
      <c r="A6372" t="s">
        <v>723</v>
      </c>
      <c r="B6372" t="s">
        <v>934</v>
      </c>
      <c r="C6372">
        <v>847989</v>
      </c>
      <c r="D6372" t="s">
        <v>935</v>
      </c>
      <c r="E6372" t="s">
        <v>147</v>
      </c>
      <c r="F6372" t="s">
        <v>292</v>
      </c>
      <c r="G6372" t="str">
        <f t="shared" si="198"/>
        <v>Malaysia to World</v>
      </c>
      <c r="H6372">
        <v>2015</v>
      </c>
      <c r="I6372" t="s">
        <v>724</v>
      </c>
      <c r="J6372">
        <v>6</v>
      </c>
      <c r="K6372">
        <v>319270.45199999999</v>
      </c>
      <c r="L6372" s="1">
        <f t="shared" si="199"/>
        <v>319.27045199999998</v>
      </c>
    </row>
    <row r="6373" spans="1:12" ht="14.45">
      <c r="A6373" t="s">
        <v>723</v>
      </c>
      <c r="B6373" t="s">
        <v>934</v>
      </c>
      <c r="C6373">
        <v>847989</v>
      </c>
      <c r="D6373" t="s">
        <v>935</v>
      </c>
      <c r="E6373" t="s">
        <v>147</v>
      </c>
      <c r="F6373" t="s">
        <v>292</v>
      </c>
      <c r="G6373" t="str">
        <f t="shared" si="198"/>
        <v>Malaysia to World</v>
      </c>
      <c r="H6373">
        <v>2016</v>
      </c>
      <c r="I6373" t="s">
        <v>724</v>
      </c>
      <c r="J6373">
        <v>6</v>
      </c>
      <c r="K6373">
        <v>279974.56099999999</v>
      </c>
      <c r="L6373" s="1">
        <f t="shared" si="199"/>
        <v>279.97456099999999</v>
      </c>
    </row>
    <row r="6374" spans="1:12" ht="14.45">
      <c r="A6374" t="s">
        <v>723</v>
      </c>
      <c r="B6374" t="s">
        <v>934</v>
      </c>
      <c r="C6374">
        <v>847989</v>
      </c>
      <c r="D6374" t="s">
        <v>935</v>
      </c>
      <c r="E6374" t="s">
        <v>147</v>
      </c>
      <c r="F6374" t="s">
        <v>292</v>
      </c>
      <c r="G6374" t="str">
        <f t="shared" si="198"/>
        <v>Malaysia to World</v>
      </c>
      <c r="H6374">
        <v>2017</v>
      </c>
      <c r="I6374" t="s">
        <v>724</v>
      </c>
      <c r="J6374">
        <v>6</v>
      </c>
      <c r="K6374">
        <v>470817.89199999999</v>
      </c>
      <c r="L6374" s="1">
        <f t="shared" si="199"/>
        <v>470.81789199999997</v>
      </c>
    </row>
    <row r="6375" spans="1:12" ht="14.45">
      <c r="A6375" t="s">
        <v>723</v>
      </c>
      <c r="B6375" t="s">
        <v>934</v>
      </c>
      <c r="C6375">
        <v>847989</v>
      </c>
      <c r="D6375" t="s">
        <v>935</v>
      </c>
      <c r="E6375" t="s">
        <v>670</v>
      </c>
      <c r="F6375" t="s">
        <v>670</v>
      </c>
      <c r="G6375" t="str">
        <f t="shared" si="198"/>
        <v>Malaysia to EU27</v>
      </c>
      <c r="H6375">
        <v>2013</v>
      </c>
      <c r="I6375" t="s">
        <v>724</v>
      </c>
      <c r="J6375">
        <v>6</v>
      </c>
      <c r="K6375">
        <v>13002.819</v>
      </c>
      <c r="L6375" s="1">
        <f t="shared" si="199"/>
        <v>13.002818999999999</v>
      </c>
    </row>
    <row r="6376" spans="1:12" ht="14.45">
      <c r="A6376" t="s">
        <v>723</v>
      </c>
      <c r="B6376" t="s">
        <v>934</v>
      </c>
      <c r="C6376">
        <v>847989</v>
      </c>
      <c r="D6376" t="s">
        <v>935</v>
      </c>
      <c r="E6376" t="s">
        <v>670</v>
      </c>
      <c r="F6376" t="s">
        <v>670</v>
      </c>
      <c r="G6376" t="str">
        <f t="shared" si="198"/>
        <v>Malaysia to EU27</v>
      </c>
      <c r="H6376">
        <v>2014</v>
      </c>
      <c r="I6376" t="s">
        <v>724</v>
      </c>
      <c r="J6376">
        <v>6</v>
      </c>
      <c r="K6376">
        <v>23447.152999999998</v>
      </c>
      <c r="L6376" s="1">
        <f t="shared" si="199"/>
        <v>23.447153</v>
      </c>
    </row>
    <row r="6377" spans="1:12" ht="14.45">
      <c r="A6377" t="s">
        <v>723</v>
      </c>
      <c r="B6377" t="s">
        <v>934</v>
      </c>
      <c r="C6377">
        <v>847989</v>
      </c>
      <c r="D6377" t="s">
        <v>935</v>
      </c>
      <c r="E6377" t="s">
        <v>670</v>
      </c>
      <c r="F6377" t="s">
        <v>670</v>
      </c>
      <c r="G6377" t="str">
        <f t="shared" si="198"/>
        <v>Malaysia to EU27</v>
      </c>
      <c r="H6377">
        <v>2015</v>
      </c>
      <c r="I6377" t="s">
        <v>724</v>
      </c>
      <c r="J6377">
        <v>6</v>
      </c>
      <c r="K6377">
        <v>30525.832999999999</v>
      </c>
      <c r="L6377" s="1">
        <f t="shared" si="199"/>
        <v>30.525832999999999</v>
      </c>
    </row>
    <row r="6378" spans="1:12" ht="14.45">
      <c r="A6378" t="s">
        <v>723</v>
      </c>
      <c r="B6378" t="s">
        <v>934</v>
      </c>
      <c r="C6378">
        <v>847989</v>
      </c>
      <c r="D6378" t="s">
        <v>935</v>
      </c>
      <c r="E6378" t="s">
        <v>670</v>
      </c>
      <c r="F6378" t="s">
        <v>670</v>
      </c>
      <c r="G6378" t="str">
        <f t="shared" si="198"/>
        <v>Malaysia to EU27</v>
      </c>
      <c r="H6378">
        <v>2016</v>
      </c>
      <c r="I6378" t="s">
        <v>724</v>
      </c>
      <c r="J6378">
        <v>6</v>
      </c>
      <c r="K6378">
        <v>16281.846</v>
      </c>
      <c r="L6378" s="1">
        <f t="shared" si="199"/>
        <v>16.281845999999998</v>
      </c>
    </row>
    <row r="6379" spans="1:12" ht="14.45">
      <c r="A6379" t="s">
        <v>723</v>
      </c>
      <c r="B6379" t="s">
        <v>934</v>
      </c>
      <c r="C6379">
        <v>847989</v>
      </c>
      <c r="D6379" t="s">
        <v>935</v>
      </c>
      <c r="E6379" t="s">
        <v>670</v>
      </c>
      <c r="F6379" t="s">
        <v>670</v>
      </c>
      <c r="G6379" t="str">
        <f t="shared" si="198"/>
        <v>Malaysia to EU27</v>
      </c>
      <c r="H6379">
        <v>2017</v>
      </c>
      <c r="I6379" t="s">
        <v>724</v>
      </c>
      <c r="J6379">
        <v>6</v>
      </c>
      <c r="K6379">
        <v>41951.525999999998</v>
      </c>
      <c r="L6379" s="1">
        <f t="shared" si="199"/>
        <v>41.951526000000001</v>
      </c>
    </row>
    <row r="6380" spans="1:12" ht="14.45">
      <c r="A6380" t="s">
        <v>723</v>
      </c>
      <c r="B6380" t="s">
        <v>936</v>
      </c>
      <c r="C6380">
        <v>730900</v>
      </c>
      <c r="D6380" t="s">
        <v>937</v>
      </c>
      <c r="E6380" t="s">
        <v>147</v>
      </c>
      <c r="F6380" t="s">
        <v>292</v>
      </c>
      <c r="G6380" t="str">
        <f t="shared" si="198"/>
        <v>Namibia to World</v>
      </c>
      <c r="H6380">
        <v>2012</v>
      </c>
      <c r="I6380" t="s">
        <v>724</v>
      </c>
      <c r="J6380">
        <v>6</v>
      </c>
      <c r="K6380">
        <v>219.98</v>
      </c>
      <c r="L6380" s="1">
        <f t="shared" si="199"/>
        <v>0.21997999999999998</v>
      </c>
    </row>
    <row r="6381" spans="1:12" ht="14.45">
      <c r="A6381" t="s">
        <v>723</v>
      </c>
      <c r="B6381" t="s">
        <v>936</v>
      </c>
      <c r="C6381">
        <v>730900</v>
      </c>
      <c r="D6381" t="s">
        <v>937</v>
      </c>
      <c r="E6381" t="s">
        <v>147</v>
      </c>
      <c r="F6381" t="s">
        <v>292</v>
      </c>
      <c r="G6381" t="str">
        <f t="shared" si="198"/>
        <v>Namibia to World</v>
      </c>
      <c r="H6381">
        <v>2013</v>
      </c>
      <c r="I6381" t="s">
        <v>724</v>
      </c>
      <c r="J6381">
        <v>6</v>
      </c>
      <c r="K6381">
        <v>1088.5129999999999</v>
      </c>
      <c r="L6381" s="1">
        <f t="shared" si="199"/>
        <v>1.0885129999999998</v>
      </c>
    </row>
    <row r="6382" spans="1:12" ht="14.45">
      <c r="A6382" t="s">
        <v>723</v>
      </c>
      <c r="B6382" t="s">
        <v>936</v>
      </c>
      <c r="C6382">
        <v>730900</v>
      </c>
      <c r="D6382" t="s">
        <v>937</v>
      </c>
      <c r="E6382" t="s">
        <v>147</v>
      </c>
      <c r="F6382" t="s">
        <v>292</v>
      </c>
      <c r="G6382" t="str">
        <f t="shared" si="198"/>
        <v>Namibia to World</v>
      </c>
      <c r="H6382">
        <v>2014</v>
      </c>
      <c r="I6382" t="s">
        <v>724</v>
      </c>
      <c r="J6382">
        <v>6</v>
      </c>
      <c r="K6382">
        <v>1424.875</v>
      </c>
      <c r="L6382" s="1">
        <f t="shared" si="199"/>
        <v>1.4248749999999999</v>
      </c>
    </row>
    <row r="6383" spans="1:12" ht="14.45">
      <c r="A6383" t="s">
        <v>723</v>
      </c>
      <c r="B6383" t="s">
        <v>936</v>
      </c>
      <c r="C6383">
        <v>730900</v>
      </c>
      <c r="D6383" t="s">
        <v>937</v>
      </c>
      <c r="E6383" t="s">
        <v>147</v>
      </c>
      <c r="F6383" t="s">
        <v>292</v>
      </c>
      <c r="G6383" t="str">
        <f t="shared" si="198"/>
        <v>Namibia to World</v>
      </c>
      <c r="H6383">
        <v>2015</v>
      </c>
      <c r="I6383" t="s">
        <v>724</v>
      </c>
      <c r="J6383">
        <v>6</v>
      </c>
      <c r="K6383">
        <v>1558.761</v>
      </c>
      <c r="L6383" s="1">
        <f t="shared" si="199"/>
        <v>1.5587610000000001</v>
      </c>
    </row>
    <row r="6384" spans="1:12" ht="14.45">
      <c r="A6384" t="s">
        <v>723</v>
      </c>
      <c r="B6384" t="s">
        <v>936</v>
      </c>
      <c r="C6384">
        <v>730900</v>
      </c>
      <c r="D6384" t="s">
        <v>937</v>
      </c>
      <c r="E6384" t="s">
        <v>147</v>
      </c>
      <c r="F6384" t="s">
        <v>292</v>
      </c>
      <c r="G6384" t="str">
        <f t="shared" si="198"/>
        <v>Namibia to World</v>
      </c>
      <c r="H6384">
        <v>2016</v>
      </c>
      <c r="I6384" t="s">
        <v>724</v>
      </c>
      <c r="J6384">
        <v>6</v>
      </c>
      <c r="K6384">
        <v>1.4059999999999999</v>
      </c>
      <c r="L6384" s="1">
        <f t="shared" si="199"/>
        <v>1.4059999999999999E-3</v>
      </c>
    </row>
    <row r="6385" spans="1:12" ht="14.45">
      <c r="A6385" t="s">
        <v>723</v>
      </c>
      <c r="B6385" t="s">
        <v>936</v>
      </c>
      <c r="C6385">
        <v>730900</v>
      </c>
      <c r="D6385" t="s">
        <v>937</v>
      </c>
      <c r="E6385" t="s">
        <v>147</v>
      </c>
      <c r="F6385" t="s">
        <v>292</v>
      </c>
      <c r="G6385" t="str">
        <f t="shared" si="198"/>
        <v>Namibia to World</v>
      </c>
      <c r="H6385">
        <v>2017</v>
      </c>
      <c r="I6385" t="s">
        <v>724</v>
      </c>
      <c r="J6385">
        <v>6</v>
      </c>
      <c r="K6385">
        <v>9.1479999999999997</v>
      </c>
      <c r="L6385" s="1">
        <f t="shared" si="199"/>
        <v>9.1479999999999999E-3</v>
      </c>
    </row>
    <row r="6386" spans="1:12" ht="14.45">
      <c r="A6386" t="s">
        <v>723</v>
      </c>
      <c r="B6386" t="s">
        <v>936</v>
      </c>
      <c r="C6386">
        <v>730900</v>
      </c>
      <c r="D6386" t="s">
        <v>937</v>
      </c>
      <c r="E6386" t="s">
        <v>670</v>
      </c>
      <c r="F6386" t="s">
        <v>670</v>
      </c>
      <c r="G6386" t="str">
        <f t="shared" si="198"/>
        <v>Namibia to EU27</v>
      </c>
      <c r="H6386">
        <v>2012</v>
      </c>
      <c r="I6386" t="s">
        <v>724</v>
      </c>
      <c r="J6386">
        <v>6</v>
      </c>
      <c r="K6386">
        <v>2.3E-2</v>
      </c>
      <c r="L6386" s="1">
        <f t="shared" si="199"/>
        <v>2.3E-5</v>
      </c>
    </row>
    <row r="6387" spans="1:12" ht="14.45">
      <c r="A6387" t="s">
        <v>723</v>
      </c>
      <c r="B6387" t="s">
        <v>936</v>
      </c>
      <c r="C6387">
        <v>730900</v>
      </c>
      <c r="D6387" t="s">
        <v>937</v>
      </c>
      <c r="E6387" t="s">
        <v>670</v>
      </c>
      <c r="F6387" t="s">
        <v>670</v>
      </c>
      <c r="G6387" t="str">
        <f t="shared" si="198"/>
        <v>Namibia to EU27</v>
      </c>
      <c r="H6387">
        <v>2014</v>
      </c>
      <c r="I6387" t="s">
        <v>724</v>
      </c>
      <c r="J6387">
        <v>6</v>
      </c>
      <c r="K6387">
        <v>0.29299999999999998</v>
      </c>
      <c r="L6387" s="1">
        <f t="shared" si="199"/>
        <v>2.9299999999999997E-4</v>
      </c>
    </row>
    <row r="6388" spans="1:12" ht="14.45">
      <c r="A6388" t="s">
        <v>723</v>
      </c>
      <c r="B6388" t="s">
        <v>936</v>
      </c>
      <c r="C6388">
        <v>741999</v>
      </c>
      <c r="D6388" t="s">
        <v>937</v>
      </c>
      <c r="E6388" t="s">
        <v>147</v>
      </c>
      <c r="F6388" t="s">
        <v>292</v>
      </c>
      <c r="G6388" t="str">
        <f t="shared" si="198"/>
        <v>Namibia to World</v>
      </c>
      <c r="H6388">
        <v>2012</v>
      </c>
      <c r="I6388" t="s">
        <v>724</v>
      </c>
      <c r="J6388">
        <v>6</v>
      </c>
      <c r="K6388">
        <v>357.06599999999997</v>
      </c>
      <c r="L6388" s="1">
        <f t="shared" si="199"/>
        <v>0.35706599999999999</v>
      </c>
    </row>
    <row r="6389" spans="1:12" ht="14.45">
      <c r="A6389" t="s">
        <v>723</v>
      </c>
      <c r="B6389" t="s">
        <v>936</v>
      </c>
      <c r="C6389">
        <v>741999</v>
      </c>
      <c r="D6389" t="s">
        <v>937</v>
      </c>
      <c r="E6389" t="s">
        <v>147</v>
      </c>
      <c r="F6389" t="s">
        <v>292</v>
      </c>
      <c r="G6389" t="str">
        <f t="shared" si="198"/>
        <v>Namibia to World</v>
      </c>
      <c r="H6389">
        <v>2013</v>
      </c>
      <c r="I6389" t="s">
        <v>724</v>
      </c>
      <c r="J6389">
        <v>6</v>
      </c>
      <c r="K6389">
        <v>44.533999999999999</v>
      </c>
      <c r="L6389" s="1">
        <f t="shared" si="199"/>
        <v>4.4533999999999997E-2</v>
      </c>
    </row>
    <row r="6390" spans="1:12" ht="14.45">
      <c r="A6390" t="s">
        <v>723</v>
      </c>
      <c r="B6390" t="s">
        <v>936</v>
      </c>
      <c r="C6390">
        <v>741999</v>
      </c>
      <c r="D6390" t="s">
        <v>937</v>
      </c>
      <c r="E6390" t="s">
        <v>147</v>
      </c>
      <c r="F6390" t="s">
        <v>292</v>
      </c>
      <c r="G6390" t="str">
        <f t="shared" si="198"/>
        <v>Namibia to World</v>
      </c>
      <c r="H6390">
        <v>2014</v>
      </c>
      <c r="I6390" t="s">
        <v>724</v>
      </c>
      <c r="J6390">
        <v>6</v>
      </c>
      <c r="K6390">
        <v>229.61199999999999</v>
      </c>
      <c r="L6390" s="1">
        <f t="shared" si="199"/>
        <v>0.22961199999999998</v>
      </c>
    </row>
    <row r="6391" spans="1:12" ht="14.45">
      <c r="A6391" t="s">
        <v>723</v>
      </c>
      <c r="B6391" t="s">
        <v>936</v>
      </c>
      <c r="C6391">
        <v>741999</v>
      </c>
      <c r="D6391" t="s">
        <v>937</v>
      </c>
      <c r="E6391" t="s">
        <v>147</v>
      </c>
      <c r="F6391" t="s">
        <v>292</v>
      </c>
      <c r="G6391" t="str">
        <f t="shared" si="198"/>
        <v>Namibia to World</v>
      </c>
      <c r="H6391">
        <v>2015</v>
      </c>
      <c r="I6391" t="s">
        <v>724</v>
      </c>
      <c r="J6391">
        <v>6</v>
      </c>
      <c r="K6391">
        <v>21.992000000000001</v>
      </c>
      <c r="L6391" s="1">
        <f t="shared" si="199"/>
        <v>2.1992000000000001E-2</v>
      </c>
    </row>
    <row r="6392" spans="1:12" ht="14.45">
      <c r="A6392" t="s">
        <v>723</v>
      </c>
      <c r="B6392" t="s">
        <v>936</v>
      </c>
      <c r="C6392">
        <v>741999</v>
      </c>
      <c r="D6392" t="s">
        <v>937</v>
      </c>
      <c r="E6392" t="s">
        <v>147</v>
      </c>
      <c r="F6392" t="s">
        <v>292</v>
      </c>
      <c r="G6392" t="str">
        <f t="shared" si="198"/>
        <v>Namibia to World</v>
      </c>
      <c r="H6392">
        <v>2016</v>
      </c>
      <c r="I6392" t="s">
        <v>724</v>
      </c>
      <c r="J6392">
        <v>6</v>
      </c>
      <c r="K6392">
        <v>2.4329999999999998</v>
      </c>
      <c r="L6392" s="1">
        <f t="shared" si="199"/>
        <v>2.4329999999999998E-3</v>
      </c>
    </row>
    <row r="6393" spans="1:12" ht="14.45">
      <c r="A6393" t="s">
        <v>723</v>
      </c>
      <c r="B6393" t="s">
        <v>936</v>
      </c>
      <c r="C6393">
        <v>741999</v>
      </c>
      <c r="D6393" t="s">
        <v>937</v>
      </c>
      <c r="E6393" t="s">
        <v>147</v>
      </c>
      <c r="F6393" t="s">
        <v>292</v>
      </c>
      <c r="G6393" t="str">
        <f t="shared" si="198"/>
        <v>Namibia to World</v>
      </c>
      <c r="H6393">
        <v>2017</v>
      </c>
      <c r="I6393" t="s">
        <v>724</v>
      </c>
      <c r="J6393">
        <v>6</v>
      </c>
      <c r="K6393">
        <v>3.427</v>
      </c>
      <c r="L6393" s="1">
        <f t="shared" si="199"/>
        <v>3.4269999999999999E-3</v>
      </c>
    </row>
    <row r="6394" spans="1:12" ht="14.45">
      <c r="A6394" t="s">
        <v>723</v>
      </c>
      <c r="B6394" t="s">
        <v>936</v>
      </c>
      <c r="C6394">
        <v>741999</v>
      </c>
      <c r="D6394" t="s">
        <v>937</v>
      </c>
      <c r="E6394" t="s">
        <v>670</v>
      </c>
      <c r="F6394" t="s">
        <v>670</v>
      </c>
      <c r="G6394" t="str">
        <f t="shared" si="198"/>
        <v>Namibia to EU27</v>
      </c>
      <c r="H6394">
        <v>2014</v>
      </c>
      <c r="I6394" t="s">
        <v>724</v>
      </c>
      <c r="J6394">
        <v>6</v>
      </c>
      <c r="K6394">
        <v>3.6999999999999998E-2</v>
      </c>
      <c r="L6394" s="1">
        <f t="shared" si="199"/>
        <v>3.6999999999999998E-5</v>
      </c>
    </row>
    <row r="6395" spans="1:12" ht="14.45">
      <c r="A6395" t="s">
        <v>723</v>
      </c>
      <c r="B6395" t="s">
        <v>936</v>
      </c>
      <c r="C6395">
        <v>741999</v>
      </c>
      <c r="D6395" t="s">
        <v>937</v>
      </c>
      <c r="E6395" t="s">
        <v>670</v>
      </c>
      <c r="F6395" t="s">
        <v>670</v>
      </c>
      <c r="G6395" t="str">
        <f t="shared" si="198"/>
        <v>Namibia to EU27</v>
      </c>
      <c r="H6395">
        <v>2015</v>
      </c>
      <c r="I6395" t="s">
        <v>724</v>
      </c>
      <c r="J6395">
        <v>6</v>
      </c>
      <c r="K6395">
        <v>6.3E-2</v>
      </c>
      <c r="L6395" s="1">
        <f t="shared" si="199"/>
        <v>6.3E-5</v>
      </c>
    </row>
    <row r="6396" spans="1:12" ht="14.45">
      <c r="A6396" t="s">
        <v>723</v>
      </c>
      <c r="B6396" t="s">
        <v>936</v>
      </c>
      <c r="C6396">
        <v>741999</v>
      </c>
      <c r="D6396" t="s">
        <v>937</v>
      </c>
      <c r="E6396" t="s">
        <v>670</v>
      </c>
      <c r="F6396" t="s">
        <v>670</v>
      </c>
      <c r="G6396" t="str">
        <f t="shared" si="198"/>
        <v>Namibia to EU27</v>
      </c>
      <c r="H6396">
        <v>2016</v>
      </c>
      <c r="I6396" t="s">
        <v>724</v>
      </c>
      <c r="J6396">
        <v>6</v>
      </c>
      <c r="K6396">
        <v>0</v>
      </c>
      <c r="L6396" s="1">
        <f t="shared" si="199"/>
        <v>0</v>
      </c>
    </row>
    <row r="6397" spans="1:12" ht="14.45">
      <c r="A6397" t="s">
        <v>723</v>
      </c>
      <c r="B6397" t="s">
        <v>936</v>
      </c>
      <c r="C6397">
        <v>741999</v>
      </c>
      <c r="D6397" t="s">
        <v>937</v>
      </c>
      <c r="E6397" t="s">
        <v>670</v>
      </c>
      <c r="F6397" t="s">
        <v>670</v>
      </c>
      <c r="G6397" t="str">
        <f t="shared" si="198"/>
        <v>Namibia to EU27</v>
      </c>
      <c r="H6397">
        <v>2017</v>
      </c>
      <c r="I6397" t="s">
        <v>724</v>
      </c>
      <c r="J6397">
        <v>6</v>
      </c>
      <c r="K6397">
        <v>4.9000000000000002E-2</v>
      </c>
      <c r="L6397" s="1">
        <f t="shared" si="199"/>
        <v>4.9000000000000005E-5</v>
      </c>
    </row>
    <row r="6398" spans="1:12" ht="14.45">
      <c r="A6398" t="s">
        <v>723</v>
      </c>
      <c r="B6398" t="s">
        <v>936</v>
      </c>
      <c r="C6398">
        <v>761100</v>
      </c>
      <c r="D6398" t="s">
        <v>937</v>
      </c>
      <c r="E6398" t="s">
        <v>147</v>
      </c>
      <c r="F6398" t="s">
        <v>292</v>
      </c>
      <c r="G6398" t="str">
        <f t="shared" si="198"/>
        <v>Namibia to World</v>
      </c>
      <c r="H6398">
        <v>2012</v>
      </c>
      <c r="I6398" t="s">
        <v>724</v>
      </c>
      <c r="J6398">
        <v>6</v>
      </c>
      <c r="K6398">
        <v>3.569</v>
      </c>
      <c r="L6398" s="1">
        <f t="shared" si="199"/>
        <v>3.5690000000000001E-3</v>
      </c>
    </row>
    <row r="6399" spans="1:12" ht="14.45">
      <c r="A6399" t="s">
        <v>723</v>
      </c>
      <c r="B6399" t="s">
        <v>936</v>
      </c>
      <c r="C6399">
        <v>761100</v>
      </c>
      <c r="D6399" t="s">
        <v>937</v>
      </c>
      <c r="E6399" t="s">
        <v>147</v>
      </c>
      <c r="F6399" t="s">
        <v>292</v>
      </c>
      <c r="G6399" t="str">
        <f t="shared" si="198"/>
        <v>Namibia to World</v>
      </c>
      <c r="H6399">
        <v>2013</v>
      </c>
      <c r="I6399" t="s">
        <v>724</v>
      </c>
      <c r="J6399">
        <v>6</v>
      </c>
      <c r="K6399">
        <v>33.070999999999998</v>
      </c>
      <c r="L6399" s="1">
        <f t="shared" si="199"/>
        <v>3.3070999999999996E-2</v>
      </c>
    </row>
    <row r="6400" spans="1:12" ht="14.45">
      <c r="A6400" t="s">
        <v>723</v>
      </c>
      <c r="B6400" t="s">
        <v>936</v>
      </c>
      <c r="C6400">
        <v>761100</v>
      </c>
      <c r="D6400" t="s">
        <v>937</v>
      </c>
      <c r="E6400" t="s">
        <v>147</v>
      </c>
      <c r="F6400" t="s">
        <v>292</v>
      </c>
      <c r="G6400" t="str">
        <f t="shared" si="198"/>
        <v>Namibia to World</v>
      </c>
      <c r="H6400">
        <v>2014</v>
      </c>
      <c r="I6400" t="s">
        <v>724</v>
      </c>
      <c r="J6400">
        <v>6</v>
      </c>
      <c r="K6400">
        <v>546.93799999999999</v>
      </c>
      <c r="L6400" s="1">
        <f t="shared" si="199"/>
        <v>0.54693800000000004</v>
      </c>
    </row>
    <row r="6401" spans="1:12" ht="14.45">
      <c r="A6401" t="s">
        <v>723</v>
      </c>
      <c r="B6401" t="s">
        <v>936</v>
      </c>
      <c r="C6401">
        <v>761100</v>
      </c>
      <c r="D6401" t="s">
        <v>937</v>
      </c>
      <c r="E6401" t="s">
        <v>147</v>
      </c>
      <c r="F6401" t="s">
        <v>292</v>
      </c>
      <c r="G6401" t="str">
        <f t="shared" si="198"/>
        <v>Namibia to World</v>
      </c>
      <c r="H6401">
        <v>2015</v>
      </c>
      <c r="I6401" t="s">
        <v>724</v>
      </c>
      <c r="J6401">
        <v>6</v>
      </c>
      <c r="K6401">
        <v>4.3620000000000001</v>
      </c>
      <c r="L6401" s="1">
        <f t="shared" si="199"/>
        <v>4.3620000000000004E-3</v>
      </c>
    </row>
    <row r="6402" spans="1:12" ht="14.45">
      <c r="A6402" t="s">
        <v>723</v>
      </c>
      <c r="B6402" t="s">
        <v>936</v>
      </c>
      <c r="C6402">
        <v>761100</v>
      </c>
      <c r="D6402" t="s">
        <v>937</v>
      </c>
      <c r="E6402" t="s">
        <v>147</v>
      </c>
      <c r="F6402" t="s">
        <v>292</v>
      </c>
      <c r="G6402" t="str">
        <f t="shared" si="198"/>
        <v>Namibia to World</v>
      </c>
      <c r="H6402">
        <v>2016</v>
      </c>
      <c r="I6402" t="s">
        <v>724</v>
      </c>
      <c r="J6402">
        <v>6</v>
      </c>
      <c r="K6402">
        <v>1.1439999999999999</v>
      </c>
      <c r="L6402" s="1">
        <f t="shared" si="199"/>
        <v>1.1439999999999998E-3</v>
      </c>
    </row>
    <row r="6403" spans="1:12" ht="14.45">
      <c r="A6403" t="s">
        <v>723</v>
      </c>
      <c r="B6403" t="s">
        <v>936</v>
      </c>
      <c r="C6403">
        <v>761100</v>
      </c>
      <c r="D6403" t="s">
        <v>937</v>
      </c>
      <c r="E6403" t="s">
        <v>147</v>
      </c>
      <c r="F6403" t="s">
        <v>292</v>
      </c>
      <c r="G6403" t="str">
        <f t="shared" si="198"/>
        <v>Namibia to World</v>
      </c>
      <c r="H6403">
        <v>2017</v>
      </c>
      <c r="I6403" t="s">
        <v>724</v>
      </c>
      <c r="J6403">
        <v>6</v>
      </c>
      <c r="K6403">
        <v>12.827</v>
      </c>
      <c r="L6403" s="1">
        <f t="shared" si="199"/>
        <v>1.2827E-2</v>
      </c>
    </row>
    <row r="6404" spans="1:12" ht="14.45">
      <c r="A6404" t="s">
        <v>723</v>
      </c>
      <c r="B6404" t="s">
        <v>936</v>
      </c>
      <c r="C6404">
        <v>761100</v>
      </c>
      <c r="D6404" t="s">
        <v>937</v>
      </c>
      <c r="E6404" t="s">
        <v>670</v>
      </c>
      <c r="F6404" t="s">
        <v>670</v>
      </c>
      <c r="G6404" t="str">
        <f t="shared" si="198"/>
        <v>Namibia to EU27</v>
      </c>
      <c r="H6404">
        <v>2014</v>
      </c>
      <c r="I6404" t="s">
        <v>724</v>
      </c>
      <c r="J6404">
        <v>6</v>
      </c>
      <c r="K6404">
        <v>0.45100000000000001</v>
      </c>
      <c r="L6404" s="1">
        <f t="shared" si="199"/>
        <v>4.5100000000000001E-4</v>
      </c>
    </row>
    <row r="6405" spans="1:12" ht="14.45">
      <c r="A6405" t="s">
        <v>723</v>
      </c>
      <c r="B6405" t="s">
        <v>936</v>
      </c>
      <c r="C6405">
        <v>761100</v>
      </c>
      <c r="D6405" t="s">
        <v>937</v>
      </c>
      <c r="E6405" t="s">
        <v>670</v>
      </c>
      <c r="F6405" t="s">
        <v>670</v>
      </c>
      <c r="G6405" t="str">
        <f t="shared" si="198"/>
        <v>Namibia to EU27</v>
      </c>
      <c r="H6405">
        <v>2015</v>
      </c>
      <c r="I6405" t="s">
        <v>724</v>
      </c>
      <c r="J6405">
        <v>6</v>
      </c>
      <c r="K6405">
        <v>0</v>
      </c>
      <c r="L6405" s="1">
        <f t="shared" si="199"/>
        <v>0</v>
      </c>
    </row>
    <row r="6406" spans="1:12" ht="14.45">
      <c r="A6406" t="s">
        <v>723</v>
      </c>
      <c r="B6406" t="s">
        <v>936</v>
      </c>
      <c r="C6406">
        <v>761100</v>
      </c>
      <c r="D6406" t="s">
        <v>937</v>
      </c>
      <c r="E6406" t="s">
        <v>670</v>
      </c>
      <c r="F6406" t="s">
        <v>670</v>
      </c>
      <c r="G6406" t="str">
        <f t="shared" si="198"/>
        <v>Namibia to EU27</v>
      </c>
      <c r="H6406">
        <v>2016</v>
      </c>
      <c r="I6406" t="s">
        <v>724</v>
      </c>
      <c r="J6406">
        <v>6</v>
      </c>
      <c r="K6406">
        <v>0</v>
      </c>
      <c r="L6406" s="1">
        <f t="shared" si="199"/>
        <v>0</v>
      </c>
    </row>
    <row r="6407" spans="1:12" ht="14.45">
      <c r="A6407" t="s">
        <v>723</v>
      </c>
      <c r="B6407" t="s">
        <v>936</v>
      </c>
      <c r="C6407">
        <v>8405</v>
      </c>
      <c r="D6407" t="s">
        <v>937</v>
      </c>
      <c r="E6407" t="s">
        <v>147</v>
      </c>
      <c r="F6407" t="s">
        <v>292</v>
      </c>
      <c r="G6407" t="str">
        <f t="shared" si="198"/>
        <v>Namibia to World</v>
      </c>
      <c r="H6407">
        <v>2012</v>
      </c>
      <c r="I6407" t="s">
        <v>724</v>
      </c>
      <c r="J6407">
        <v>6</v>
      </c>
      <c r="K6407">
        <v>3.3580000000000001</v>
      </c>
      <c r="L6407" s="1">
        <f t="shared" si="199"/>
        <v>3.3580000000000003E-3</v>
      </c>
    </row>
    <row r="6408" spans="1:12" ht="14.45">
      <c r="A6408" t="s">
        <v>723</v>
      </c>
      <c r="B6408" t="s">
        <v>936</v>
      </c>
      <c r="C6408">
        <v>8405</v>
      </c>
      <c r="D6408" t="s">
        <v>937</v>
      </c>
      <c r="E6408" t="s">
        <v>147</v>
      </c>
      <c r="F6408" t="s">
        <v>292</v>
      </c>
      <c r="G6408" t="str">
        <f t="shared" si="198"/>
        <v>Namibia to World</v>
      </c>
      <c r="H6408">
        <v>2013</v>
      </c>
      <c r="I6408" t="s">
        <v>724</v>
      </c>
      <c r="J6408">
        <v>6</v>
      </c>
      <c r="K6408">
        <v>7.0860000000000003</v>
      </c>
      <c r="L6408" s="1">
        <f t="shared" si="199"/>
        <v>7.0860000000000003E-3</v>
      </c>
    </row>
    <row r="6409" spans="1:12" ht="14.45">
      <c r="A6409" t="s">
        <v>723</v>
      </c>
      <c r="B6409" t="s">
        <v>936</v>
      </c>
      <c r="C6409">
        <v>8405</v>
      </c>
      <c r="D6409" t="s">
        <v>937</v>
      </c>
      <c r="E6409" t="s">
        <v>147</v>
      </c>
      <c r="F6409" t="s">
        <v>292</v>
      </c>
      <c r="G6409" t="str">
        <f t="shared" ref="G6409:G6472" si="200">CONCATENATE(D6409, " to ", F6409)</f>
        <v>Namibia to World</v>
      </c>
      <c r="H6409">
        <v>2014</v>
      </c>
      <c r="I6409" t="s">
        <v>724</v>
      </c>
      <c r="J6409">
        <v>6</v>
      </c>
      <c r="K6409">
        <v>44.636000000000003</v>
      </c>
      <c r="L6409" s="1">
        <f t="shared" ref="L6409:L6472" si="201">K6409/1000</f>
        <v>4.4636000000000002E-2</v>
      </c>
    </row>
    <row r="6410" spans="1:12" ht="14.45">
      <c r="A6410" t="s">
        <v>723</v>
      </c>
      <c r="B6410" t="s">
        <v>936</v>
      </c>
      <c r="C6410">
        <v>8405</v>
      </c>
      <c r="D6410" t="s">
        <v>937</v>
      </c>
      <c r="E6410" t="s">
        <v>147</v>
      </c>
      <c r="F6410" t="s">
        <v>292</v>
      </c>
      <c r="G6410" t="str">
        <f t="shared" si="200"/>
        <v>Namibia to World</v>
      </c>
      <c r="H6410">
        <v>2015</v>
      </c>
      <c r="I6410" t="s">
        <v>724</v>
      </c>
      <c r="J6410">
        <v>6</v>
      </c>
      <c r="K6410">
        <v>36.143999999999998</v>
      </c>
      <c r="L6410" s="1">
        <f t="shared" si="201"/>
        <v>3.6143999999999996E-2</v>
      </c>
    </row>
    <row r="6411" spans="1:12" ht="14.45">
      <c r="A6411" t="s">
        <v>723</v>
      </c>
      <c r="B6411" t="s">
        <v>936</v>
      </c>
      <c r="C6411">
        <v>8405</v>
      </c>
      <c r="D6411" t="s">
        <v>937</v>
      </c>
      <c r="E6411" t="s">
        <v>147</v>
      </c>
      <c r="F6411" t="s">
        <v>292</v>
      </c>
      <c r="G6411" t="str">
        <f t="shared" si="200"/>
        <v>Namibia to World</v>
      </c>
      <c r="H6411">
        <v>2016</v>
      </c>
      <c r="I6411" t="s">
        <v>724</v>
      </c>
      <c r="J6411">
        <v>6</v>
      </c>
      <c r="K6411">
        <v>0</v>
      </c>
      <c r="L6411" s="1">
        <f t="shared" si="201"/>
        <v>0</v>
      </c>
    </row>
    <row r="6412" spans="1:12" ht="14.45">
      <c r="A6412" t="s">
        <v>723</v>
      </c>
      <c r="B6412" t="s">
        <v>936</v>
      </c>
      <c r="C6412">
        <v>8405</v>
      </c>
      <c r="D6412" t="s">
        <v>937</v>
      </c>
      <c r="E6412" t="s">
        <v>147</v>
      </c>
      <c r="F6412" t="s">
        <v>292</v>
      </c>
      <c r="G6412" t="str">
        <f t="shared" si="200"/>
        <v>Namibia to World</v>
      </c>
      <c r="H6412">
        <v>2017</v>
      </c>
      <c r="I6412" t="s">
        <v>724</v>
      </c>
      <c r="J6412">
        <v>6</v>
      </c>
      <c r="K6412">
        <v>3.9E-2</v>
      </c>
      <c r="L6412" s="1">
        <f t="shared" si="201"/>
        <v>3.8999999999999999E-5</v>
      </c>
    </row>
    <row r="6413" spans="1:12" ht="14.45">
      <c r="A6413" t="s">
        <v>723</v>
      </c>
      <c r="B6413" t="s">
        <v>936</v>
      </c>
      <c r="C6413">
        <v>841931</v>
      </c>
      <c r="D6413" t="s">
        <v>937</v>
      </c>
      <c r="E6413" t="s">
        <v>147</v>
      </c>
      <c r="F6413" t="s">
        <v>292</v>
      </c>
      <c r="G6413" t="str">
        <f t="shared" si="200"/>
        <v>Namibia to World</v>
      </c>
      <c r="H6413">
        <v>2012</v>
      </c>
      <c r="I6413" t="s">
        <v>724</v>
      </c>
      <c r="J6413">
        <v>6</v>
      </c>
      <c r="K6413">
        <v>21.161999999999999</v>
      </c>
      <c r="L6413" s="1">
        <f t="shared" si="201"/>
        <v>2.1162E-2</v>
      </c>
    </row>
    <row r="6414" spans="1:12" ht="14.45">
      <c r="A6414" t="s">
        <v>723</v>
      </c>
      <c r="B6414" t="s">
        <v>936</v>
      </c>
      <c r="C6414">
        <v>841931</v>
      </c>
      <c r="D6414" t="s">
        <v>937</v>
      </c>
      <c r="E6414" t="s">
        <v>147</v>
      </c>
      <c r="F6414" t="s">
        <v>292</v>
      </c>
      <c r="G6414" t="str">
        <f t="shared" si="200"/>
        <v>Namibia to World</v>
      </c>
      <c r="H6414">
        <v>2013</v>
      </c>
      <c r="I6414" t="s">
        <v>724</v>
      </c>
      <c r="J6414">
        <v>6</v>
      </c>
      <c r="K6414">
        <v>8.8409999999999993</v>
      </c>
      <c r="L6414" s="1">
        <f t="shared" si="201"/>
        <v>8.8409999999999999E-3</v>
      </c>
    </row>
    <row r="6415" spans="1:12" ht="14.45">
      <c r="A6415" t="s">
        <v>723</v>
      </c>
      <c r="B6415" t="s">
        <v>936</v>
      </c>
      <c r="C6415">
        <v>841931</v>
      </c>
      <c r="D6415" t="s">
        <v>937</v>
      </c>
      <c r="E6415" t="s">
        <v>147</v>
      </c>
      <c r="F6415" t="s">
        <v>292</v>
      </c>
      <c r="G6415" t="str">
        <f t="shared" si="200"/>
        <v>Namibia to World</v>
      </c>
      <c r="H6415">
        <v>2014</v>
      </c>
      <c r="I6415" t="s">
        <v>724</v>
      </c>
      <c r="J6415">
        <v>6</v>
      </c>
      <c r="K6415">
        <v>3.6520000000000001</v>
      </c>
      <c r="L6415" s="1">
        <f t="shared" si="201"/>
        <v>3.6520000000000003E-3</v>
      </c>
    </row>
    <row r="6416" spans="1:12" ht="14.45">
      <c r="A6416" t="s">
        <v>723</v>
      </c>
      <c r="B6416" t="s">
        <v>936</v>
      </c>
      <c r="C6416">
        <v>841931</v>
      </c>
      <c r="D6416" t="s">
        <v>937</v>
      </c>
      <c r="E6416" t="s">
        <v>147</v>
      </c>
      <c r="F6416" t="s">
        <v>292</v>
      </c>
      <c r="G6416" t="str">
        <f t="shared" si="200"/>
        <v>Namibia to World</v>
      </c>
      <c r="H6416">
        <v>2017</v>
      </c>
      <c r="I6416" t="s">
        <v>724</v>
      </c>
      <c r="J6416">
        <v>6</v>
      </c>
      <c r="K6416">
        <v>0</v>
      </c>
      <c r="L6416" s="1">
        <f t="shared" si="201"/>
        <v>0</v>
      </c>
    </row>
    <row r="6417" spans="1:12" ht="14.45">
      <c r="A6417" t="s">
        <v>723</v>
      </c>
      <c r="B6417" t="s">
        <v>936</v>
      </c>
      <c r="C6417">
        <v>841940</v>
      </c>
      <c r="D6417" t="s">
        <v>937</v>
      </c>
      <c r="E6417" t="s">
        <v>147</v>
      </c>
      <c r="F6417" t="s">
        <v>292</v>
      </c>
      <c r="G6417" t="str">
        <f t="shared" si="200"/>
        <v>Namibia to World</v>
      </c>
      <c r="H6417">
        <v>2012</v>
      </c>
      <c r="I6417" t="s">
        <v>724</v>
      </c>
      <c r="J6417">
        <v>6</v>
      </c>
      <c r="K6417">
        <v>0.35099999999999998</v>
      </c>
      <c r="L6417" s="1">
        <f t="shared" si="201"/>
        <v>3.5099999999999997E-4</v>
      </c>
    </row>
    <row r="6418" spans="1:12" ht="14.45">
      <c r="A6418" t="s">
        <v>723</v>
      </c>
      <c r="B6418" t="s">
        <v>936</v>
      </c>
      <c r="C6418">
        <v>841940</v>
      </c>
      <c r="D6418" t="s">
        <v>937</v>
      </c>
      <c r="E6418" t="s">
        <v>147</v>
      </c>
      <c r="F6418" t="s">
        <v>292</v>
      </c>
      <c r="G6418" t="str">
        <f t="shared" si="200"/>
        <v>Namibia to World</v>
      </c>
      <c r="H6418">
        <v>2014</v>
      </c>
      <c r="I6418" t="s">
        <v>724</v>
      </c>
      <c r="J6418">
        <v>6</v>
      </c>
      <c r="K6418">
        <v>7.8579999999999997</v>
      </c>
      <c r="L6418" s="1">
        <f t="shared" si="201"/>
        <v>7.8580000000000004E-3</v>
      </c>
    </row>
    <row r="6419" spans="1:12" ht="14.45">
      <c r="A6419" t="s">
        <v>723</v>
      </c>
      <c r="B6419" t="s">
        <v>936</v>
      </c>
      <c r="C6419">
        <v>841940</v>
      </c>
      <c r="D6419" t="s">
        <v>937</v>
      </c>
      <c r="E6419" t="s">
        <v>147</v>
      </c>
      <c r="F6419" t="s">
        <v>292</v>
      </c>
      <c r="G6419" t="str">
        <f t="shared" si="200"/>
        <v>Namibia to World</v>
      </c>
      <c r="H6419">
        <v>2016</v>
      </c>
      <c r="I6419" t="s">
        <v>724</v>
      </c>
      <c r="J6419">
        <v>6</v>
      </c>
      <c r="K6419">
        <v>0</v>
      </c>
      <c r="L6419" s="1">
        <f t="shared" si="201"/>
        <v>0</v>
      </c>
    </row>
    <row r="6420" spans="1:12" ht="14.45">
      <c r="A6420" t="s">
        <v>723</v>
      </c>
      <c r="B6420" t="s">
        <v>936</v>
      </c>
      <c r="C6420">
        <v>841940</v>
      </c>
      <c r="D6420" t="s">
        <v>937</v>
      </c>
      <c r="E6420" t="s">
        <v>147</v>
      </c>
      <c r="F6420" t="s">
        <v>292</v>
      </c>
      <c r="G6420" t="str">
        <f t="shared" si="200"/>
        <v>Namibia to World</v>
      </c>
      <c r="H6420">
        <v>2017</v>
      </c>
      <c r="I6420" t="s">
        <v>724</v>
      </c>
      <c r="J6420">
        <v>6</v>
      </c>
      <c r="K6420">
        <v>0</v>
      </c>
      <c r="L6420" s="1">
        <f t="shared" si="201"/>
        <v>0</v>
      </c>
    </row>
    <row r="6421" spans="1:12" ht="14.45">
      <c r="A6421" t="s">
        <v>723</v>
      </c>
      <c r="B6421" t="s">
        <v>936</v>
      </c>
      <c r="C6421">
        <v>842129</v>
      </c>
      <c r="D6421" t="s">
        <v>937</v>
      </c>
      <c r="E6421" t="s">
        <v>147</v>
      </c>
      <c r="F6421" t="s">
        <v>292</v>
      </c>
      <c r="G6421" t="str">
        <f t="shared" si="200"/>
        <v>Namibia to World</v>
      </c>
      <c r="H6421">
        <v>2012</v>
      </c>
      <c r="I6421" t="s">
        <v>724</v>
      </c>
      <c r="J6421">
        <v>6</v>
      </c>
      <c r="K6421">
        <v>171.572</v>
      </c>
      <c r="L6421" s="1">
        <f t="shared" si="201"/>
        <v>0.171572</v>
      </c>
    </row>
    <row r="6422" spans="1:12" ht="14.45">
      <c r="A6422" t="s">
        <v>723</v>
      </c>
      <c r="B6422" t="s">
        <v>936</v>
      </c>
      <c r="C6422">
        <v>842129</v>
      </c>
      <c r="D6422" t="s">
        <v>937</v>
      </c>
      <c r="E6422" t="s">
        <v>147</v>
      </c>
      <c r="F6422" t="s">
        <v>292</v>
      </c>
      <c r="G6422" t="str">
        <f t="shared" si="200"/>
        <v>Namibia to World</v>
      </c>
      <c r="H6422">
        <v>2013</v>
      </c>
      <c r="I6422" t="s">
        <v>724</v>
      </c>
      <c r="J6422">
        <v>6</v>
      </c>
      <c r="K6422">
        <v>313.077</v>
      </c>
      <c r="L6422" s="1">
        <f t="shared" si="201"/>
        <v>0.31307699999999999</v>
      </c>
    </row>
    <row r="6423" spans="1:12" ht="14.45">
      <c r="A6423" t="s">
        <v>723</v>
      </c>
      <c r="B6423" t="s">
        <v>936</v>
      </c>
      <c r="C6423">
        <v>842129</v>
      </c>
      <c r="D6423" t="s">
        <v>937</v>
      </c>
      <c r="E6423" t="s">
        <v>147</v>
      </c>
      <c r="F6423" t="s">
        <v>292</v>
      </c>
      <c r="G6423" t="str">
        <f t="shared" si="200"/>
        <v>Namibia to World</v>
      </c>
      <c r="H6423">
        <v>2014</v>
      </c>
      <c r="I6423" t="s">
        <v>724</v>
      </c>
      <c r="J6423">
        <v>6</v>
      </c>
      <c r="K6423">
        <v>437.12900000000002</v>
      </c>
      <c r="L6423" s="1">
        <f t="shared" si="201"/>
        <v>0.43712900000000005</v>
      </c>
    </row>
    <row r="6424" spans="1:12" ht="14.45">
      <c r="A6424" t="s">
        <v>723</v>
      </c>
      <c r="B6424" t="s">
        <v>936</v>
      </c>
      <c r="C6424">
        <v>842129</v>
      </c>
      <c r="D6424" t="s">
        <v>937</v>
      </c>
      <c r="E6424" t="s">
        <v>147</v>
      </c>
      <c r="F6424" t="s">
        <v>292</v>
      </c>
      <c r="G6424" t="str">
        <f t="shared" si="200"/>
        <v>Namibia to World</v>
      </c>
      <c r="H6424">
        <v>2015</v>
      </c>
      <c r="I6424" t="s">
        <v>724</v>
      </c>
      <c r="J6424">
        <v>6</v>
      </c>
      <c r="K6424">
        <v>130.30600000000001</v>
      </c>
      <c r="L6424" s="1">
        <f t="shared" si="201"/>
        <v>0.13030600000000001</v>
      </c>
    </row>
    <row r="6425" spans="1:12" ht="14.45">
      <c r="A6425" t="s">
        <v>723</v>
      </c>
      <c r="B6425" t="s">
        <v>936</v>
      </c>
      <c r="C6425">
        <v>842129</v>
      </c>
      <c r="D6425" t="s">
        <v>937</v>
      </c>
      <c r="E6425" t="s">
        <v>147</v>
      </c>
      <c r="F6425" t="s">
        <v>292</v>
      </c>
      <c r="G6425" t="str">
        <f t="shared" si="200"/>
        <v>Namibia to World</v>
      </c>
      <c r="H6425">
        <v>2016</v>
      </c>
      <c r="I6425" t="s">
        <v>724</v>
      </c>
      <c r="J6425">
        <v>6</v>
      </c>
      <c r="K6425">
        <v>0.82899999999999996</v>
      </c>
      <c r="L6425" s="1">
        <f t="shared" si="201"/>
        <v>8.2899999999999998E-4</v>
      </c>
    </row>
    <row r="6426" spans="1:12" ht="14.45">
      <c r="A6426" t="s">
        <v>723</v>
      </c>
      <c r="B6426" t="s">
        <v>936</v>
      </c>
      <c r="C6426">
        <v>842129</v>
      </c>
      <c r="D6426" t="s">
        <v>937</v>
      </c>
      <c r="E6426" t="s">
        <v>147</v>
      </c>
      <c r="F6426" t="s">
        <v>292</v>
      </c>
      <c r="G6426" t="str">
        <f t="shared" si="200"/>
        <v>Namibia to World</v>
      </c>
      <c r="H6426">
        <v>2017</v>
      </c>
      <c r="I6426" t="s">
        <v>724</v>
      </c>
      <c r="J6426">
        <v>6</v>
      </c>
      <c r="K6426">
        <v>16.96</v>
      </c>
      <c r="L6426" s="1">
        <f t="shared" si="201"/>
        <v>1.6959999999999999E-2</v>
      </c>
    </row>
    <row r="6427" spans="1:12" ht="14.45">
      <c r="A6427" t="s">
        <v>723</v>
      </c>
      <c r="B6427" t="s">
        <v>936</v>
      </c>
      <c r="C6427">
        <v>842129</v>
      </c>
      <c r="D6427" t="s">
        <v>937</v>
      </c>
      <c r="E6427" t="s">
        <v>670</v>
      </c>
      <c r="F6427" t="s">
        <v>670</v>
      </c>
      <c r="G6427" t="str">
        <f t="shared" si="200"/>
        <v>Namibia to EU27</v>
      </c>
      <c r="H6427">
        <v>2012</v>
      </c>
      <c r="I6427" t="s">
        <v>724</v>
      </c>
      <c r="J6427">
        <v>6</v>
      </c>
      <c r="K6427">
        <v>0</v>
      </c>
      <c r="L6427" s="1">
        <f t="shared" si="201"/>
        <v>0</v>
      </c>
    </row>
    <row r="6428" spans="1:12" ht="14.45">
      <c r="A6428" t="s">
        <v>723</v>
      </c>
      <c r="B6428" t="s">
        <v>936</v>
      </c>
      <c r="C6428">
        <v>842129</v>
      </c>
      <c r="D6428" t="s">
        <v>937</v>
      </c>
      <c r="E6428" t="s">
        <v>670</v>
      </c>
      <c r="F6428" t="s">
        <v>670</v>
      </c>
      <c r="G6428" t="str">
        <f t="shared" si="200"/>
        <v>Namibia to EU27</v>
      </c>
      <c r="H6428">
        <v>2013</v>
      </c>
      <c r="I6428" t="s">
        <v>724</v>
      </c>
      <c r="J6428">
        <v>6</v>
      </c>
      <c r="K6428">
        <v>176.005</v>
      </c>
      <c r="L6428" s="1">
        <f t="shared" si="201"/>
        <v>0.17600499999999999</v>
      </c>
    </row>
    <row r="6429" spans="1:12" ht="14.45">
      <c r="A6429" t="s">
        <v>723</v>
      </c>
      <c r="B6429" t="s">
        <v>936</v>
      </c>
      <c r="C6429">
        <v>842129</v>
      </c>
      <c r="D6429" t="s">
        <v>937</v>
      </c>
      <c r="E6429" t="s">
        <v>670</v>
      </c>
      <c r="F6429" t="s">
        <v>670</v>
      </c>
      <c r="G6429" t="str">
        <f t="shared" si="200"/>
        <v>Namibia to EU27</v>
      </c>
      <c r="H6429">
        <v>2015</v>
      </c>
      <c r="I6429" t="s">
        <v>724</v>
      </c>
      <c r="J6429">
        <v>6</v>
      </c>
      <c r="K6429">
        <v>0</v>
      </c>
      <c r="L6429" s="1">
        <f t="shared" si="201"/>
        <v>0</v>
      </c>
    </row>
    <row r="6430" spans="1:12" ht="14.45">
      <c r="A6430" t="s">
        <v>723</v>
      </c>
      <c r="B6430" t="s">
        <v>936</v>
      </c>
      <c r="C6430">
        <v>842129</v>
      </c>
      <c r="D6430" t="s">
        <v>937</v>
      </c>
      <c r="E6430" t="s">
        <v>670</v>
      </c>
      <c r="F6430" t="s">
        <v>670</v>
      </c>
      <c r="G6430" t="str">
        <f t="shared" si="200"/>
        <v>Namibia to EU27</v>
      </c>
      <c r="H6430">
        <v>2016</v>
      </c>
      <c r="I6430" t="s">
        <v>724</v>
      </c>
      <c r="J6430">
        <v>6</v>
      </c>
      <c r="K6430">
        <v>0</v>
      </c>
      <c r="L6430" s="1">
        <f t="shared" si="201"/>
        <v>0</v>
      </c>
    </row>
    <row r="6431" spans="1:12" ht="14.45">
      <c r="A6431" t="s">
        <v>723</v>
      </c>
      <c r="B6431" t="s">
        <v>936</v>
      </c>
      <c r="C6431">
        <v>842129</v>
      </c>
      <c r="D6431" t="s">
        <v>937</v>
      </c>
      <c r="E6431" t="s">
        <v>670</v>
      </c>
      <c r="F6431" t="s">
        <v>670</v>
      </c>
      <c r="G6431" t="str">
        <f t="shared" si="200"/>
        <v>Namibia to EU27</v>
      </c>
      <c r="H6431">
        <v>2017</v>
      </c>
      <c r="I6431" t="s">
        <v>724</v>
      </c>
      <c r="J6431">
        <v>6</v>
      </c>
      <c r="K6431">
        <v>0</v>
      </c>
      <c r="L6431" s="1">
        <f t="shared" si="201"/>
        <v>0</v>
      </c>
    </row>
    <row r="6432" spans="1:12" ht="14.45">
      <c r="A6432" t="s">
        <v>723</v>
      </c>
      <c r="B6432" t="s">
        <v>936</v>
      </c>
      <c r="C6432">
        <v>842139</v>
      </c>
      <c r="D6432" t="s">
        <v>937</v>
      </c>
      <c r="E6432" t="s">
        <v>147</v>
      </c>
      <c r="F6432" t="s">
        <v>292</v>
      </c>
      <c r="G6432" t="str">
        <f t="shared" si="200"/>
        <v>Namibia to World</v>
      </c>
      <c r="H6432">
        <v>2012</v>
      </c>
      <c r="I6432" t="s">
        <v>724</v>
      </c>
      <c r="J6432">
        <v>6</v>
      </c>
      <c r="K6432">
        <v>9.8759999999999994</v>
      </c>
      <c r="L6432" s="1">
        <f t="shared" si="201"/>
        <v>9.8759999999999994E-3</v>
      </c>
    </row>
    <row r="6433" spans="1:12" ht="14.45">
      <c r="A6433" t="s">
        <v>723</v>
      </c>
      <c r="B6433" t="s">
        <v>936</v>
      </c>
      <c r="C6433">
        <v>842139</v>
      </c>
      <c r="D6433" t="s">
        <v>937</v>
      </c>
      <c r="E6433" t="s">
        <v>147</v>
      </c>
      <c r="F6433" t="s">
        <v>292</v>
      </c>
      <c r="G6433" t="str">
        <f t="shared" si="200"/>
        <v>Namibia to World</v>
      </c>
      <c r="H6433">
        <v>2013</v>
      </c>
      <c r="I6433" t="s">
        <v>724</v>
      </c>
      <c r="J6433">
        <v>6</v>
      </c>
      <c r="K6433">
        <v>191.31</v>
      </c>
      <c r="L6433" s="1">
        <f t="shared" si="201"/>
        <v>0.19131000000000001</v>
      </c>
    </row>
    <row r="6434" spans="1:12" ht="14.45">
      <c r="A6434" t="s">
        <v>723</v>
      </c>
      <c r="B6434" t="s">
        <v>936</v>
      </c>
      <c r="C6434">
        <v>842139</v>
      </c>
      <c r="D6434" t="s">
        <v>937</v>
      </c>
      <c r="E6434" t="s">
        <v>147</v>
      </c>
      <c r="F6434" t="s">
        <v>292</v>
      </c>
      <c r="G6434" t="str">
        <f t="shared" si="200"/>
        <v>Namibia to World</v>
      </c>
      <c r="H6434">
        <v>2014</v>
      </c>
      <c r="I6434" t="s">
        <v>724</v>
      </c>
      <c r="J6434">
        <v>6</v>
      </c>
      <c r="K6434">
        <v>78.236999999999995</v>
      </c>
      <c r="L6434" s="1">
        <f t="shared" si="201"/>
        <v>7.8237000000000001E-2</v>
      </c>
    </row>
    <row r="6435" spans="1:12" ht="14.45">
      <c r="A6435" t="s">
        <v>723</v>
      </c>
      <c r="B6435" t="s">
        <v>936</v>
      </c>
      <c r="C6435">
        <v>842139</v>
      </c>
      <c r="D6435" t="s">
        <v>937</v>
      </c>
      <c r="E6435" t="s">
        <v>147</v>
      </c>
      <c r="F6435" t="s">
        <v>292</v>
      </c>
      <c r="G6435" t="str">
        <f t="shared" si="200"/>
        <v>Namibia to World</v>
      </c>
      <c r="H6435">
        <v>2015</v>
      </c>
      <c r="I6435" t="s">
        <v>724</v>
      </c>
      <c r="J6435">
        <v>6</v>
      </c>
      <c r="K6435">
        <v>38.064999999999998</v>
      </c>
      <c r="L6435" s="1">
        <f t="shared" si="201"/>
        <v>3.8064999999999995E-2</v>
      </c>
    </row>
    <row r="6436" spans="1:12" ht="14.45">
      <c r="A6436" t="s">
        <v>723</v>
      </c>
      <c r="B6436" t="s">
        <v>936</v>
      </c>
      <c r="C6436">
        <v>842139</v>
      </c>
      <c r="D6436" t="s">
        <v>937</v>
      </c>
      <c r="E6436" t="s">
        <v>147</v>
      </c>
      <c r="F6436" t="s">
        <v>292</v>
      </c>
      <c r="G6436" t="str">
        <f t="shared" si="200"/>
        <v>Namibia to World</v>
      </c>
      <c r="H6436">
        <v>2016</v>
      </c>
      <c r="I6436" t="s">
        <v>724</v>
      </c>
      <c r="J6436">
        <v>6</v>
      </c>
      <c r="K6436">
        <v>0.25600000000000001</v>
      </c>
      <c r="L6436" s="1">
        <f t="shared" si="201"/>
        <v>2.5599999999999999E-4</v>
      </c>
    </row>
    <row r="6437" spans="1:12" ht="14.45">
      <c r="A6437" t="s">
        <v>723</v>
      </c>
      <c r="B6437" t="s">
        <v>936</v>
      </c>
      <c r="C6437">
        <v>842139</v>
      </c>
      <c r="D6437" t="s">
        <v>937</v>
      </c>
      <c r="E6437" t="s">
        <v>147</v>
      </c>
      <c r="F6437" t="s">
        <v>292</v>
      </c>
      <c r="G6437" t="str">
        <f t="shared" si="200"/>
        <v>Namibia to World</v>
      </c>
      <c r="H6437">
        <v>2017</v>
      </c>
      <c r="I6437" t="s">
        <v>724</v>
      </c>
      <c r="J6437">
        <v>6</v>
      </c>
      <c r="K6437">
        <v>29.875</v>
      </c>
      <c r="L6437" s="1">
        <f t="shared" si="201"/>
        <v>2.9874999999999999E-2</v>
      </c>
    </row>
    <row r="6438" spans="1:12" ht="14.45">
      <c r="A6438" t="s">
        <v>723</v>
      </c>
      <c r="B6438" t="s">
        <v>936</v>
      </c>
      <c r="C6438">
        <v>842139</v>
      </c>
      <c r="D6438" t="s">
        <v>937</v>
      </c>
      <c r="E6438" t="s">
        <v>670</v>
      </c>
      <c r="F6438" t="s">
        <v>670</v>
      </c>
      <c r="G6438" t="str">
        <f t="shared" si="200"/>
        <v>Namibia to EU27</v>
      </c>
      <c r="H6438">
        <v>2012</v>
      </c>
      <c r="I6438" t="s">
        <v>724</v>
      </c>
      <c r="J6438">
        <v>6</v>
      </c>
      <c r="K6438">
        <v>0</v>
      </c>
      <c r="L6438" s="1">
        <f t="shared" si="201"/>
        <v>0</v>
      </c>
    </row>
    <row r="6439" spans="1:12" ht="14.45">
      <c r="A6439" t="s">
        <v>723</v>
      </c>
      <c r="B6439" t="s">
        <v>936</v>
      </c>
      <c r="C6439">
        <v>842139</v>
      </c>
      <c r="D6439" t="s">
        <v>937</v>
      </c>
      <c r="E6439" t="s">
        <v>670</v>
      </c>
      <c r="F6439" t="s">
        <v>670</v>
      </c>
      <c r="G6439" t="str">
        <f t="shared" si="200"/>
        <v>Namibia to EU27</v>
      </c>
      <c r="H6439">
        <v>2013</v>
      </c>
      <c r="I6439" t="s">
        <v>724</v>
      </c>
      <c r="J6439">
        <v>6</v>
      </c>
      <c r="K6439">
        <v>4.5250000000000004</v>
      </c>
      <c r="L6439" s="1">
        <f t="shared" si="201"/>
        <v>4.5250000000000004E-3</v>
      </c>
    </row>
    <row r="6440" spans="1:12" ht="14.45">
      <c r="A6440" t="s">
        <v>723</v>
      </c>
      <c r="B6440" t="s">
        <v>936</v>
      </c>
      <c r="C6440">
        <v>842139</v>
      </c>
      <c r="D6440" t="s">
        <v>937</v>
      </c>
      <c r="E6440" t="s">
        <v>670</v>
      </c>
      <c r="F6440" t="s">
        <v>670</v>
      </c>
      <c r="G6440" t="str">
        <f t="shared" si="200"/>
        <v>Namibia to EU27</v>
      </c>
      <c r="H6440">
        <v>2015</v>
      </c>
      <c r="I6440" t="s">
        <v>724</v>
      </c>
      <c r="J6440">
        <v>6</v>
      </c>
      <c r="K6440">
        <v>0</v>
      </c>
      <c r="L6440" s="1">
        <f t="shared" si="201"/>
        <v>0</v>
      </c>
    </row>
    <row r="6441" spans="1:12" ht="14.45">
      <c r="A6441" t="s">
        <v>723</v>
      </c>
      <c r="B6441" t="s">
        <v>936</v>
      </c>
      <c r="C6441">
        <v>842139</v>
      </c>
      <c r="D6441" t="s">
        <v>937</v>
      </c>
      <c r="E6441" t="s">
        <v>670</v>
      </c>
      <c r="F6441" t="s">
        <v>670</v>
      </c>
      <c r="G6441" t="str">
        <f t="shared" si="200"/>
        <v>Namibia to EU27</v>
      </c>
      <c r="H6441">
        <v>2016</v>
      </c>
      <c r="I6441" t="s">
        <v>724</v>
      </c>
      <c r="J6441">
        <v>6</v>
      </c>
      <c r="K6441">
        <v>0</v>
      </c>
      <c r="L6441" s="1">
        <f t="shared" si="201"/>
        <v>0</v>
      </c>
    </row>
    <row r="6442" spans="1:12" ht="14.45">
      <c r="A6442" t="s">
        <v>723</v>
      </c>
      <c r="B6442" t="s">
        <v>936</v>
      </c>
      <c r="C6442">
        <v>847989</v>
      </c>
      <c r="D6442" t="s">
        <v>937</v>
      </c>
      <c r="E6442" t="s">
        <v>147</v>
      </c>
      <c r="F6442" t="s">
        <v>292</v>
      </c>
      <c r="G6442" t="str">
        <f t="shared" si="200"/>
        <v>Namibia to World</v>
      </c>
      <c r="H6442">
        <v>2012</v>
      </c>
      <c r="I6442" t="s">
        <v>724</v>
      </c>
      <c r="J6442">
        <v>6</v>
      </c>
      <c r="K6442">
        <v>394.91</v>
      </c>
      <c r="L6442" s="1">
        <f t="shared" si="201"/>
        <v>0.39491000000000004</v>
      </c>
    </row>
    <row r="6443" spans="1:12" ht="14.45">
      <c r="A6443" t="s">
        <v>723</v>
      </c>
      <c r="B6443" t="s">
        <v>936</v>
      </c>
      <c r="C6443">
        <v>847989</v>
      </c>
      <c r="D6443" t="s">
        <v>937</v>
      </c>
      <c r="E6443" t="s">
        <v>147</v>
      </c>
      <c r="F6443" t="s">
        <v>292</v>
      </c>
      <c r="G6443" t="str">
        <f t="shared" si="200"/>
        <v>Namibia to World</v>
      </c>
      <c r="H6443">
        <v>2013</v>
      </c>
      <c r="I6443" t="s">
        <v>724</v>
      </c>
      <c r="J6443">
        <v>6</v>
      </c>
      <c r="K6443">
        <v>1834.6469999999999</v>
      </c>
      <c r="L6443" s="1">
        <f t="shared" si="201"/>
        <v>1.8346469999999999</v>
      </c>
    </row>
    <row r="6444" spans="1:12" ht="14.45">
      <c r="A6444" t="s">
        <v>723</v>
      </c>
      <c r="B6444" t="s">
        <v>936</v>
      </c>
      <c r="C6444">
        <v>847989</v>
      </c>
      <c r="D6444" t="s">
        <v>937</v>
      </c>
      <c r="E6444" t="s">
        <v>147</v>
      </c>
      <c r="F6444" t="s">
        <v>292</v>
      </c>
      <c r="G6444" t="str">
        <f t="shared" si="200"/>
        <v>Namibia to World</v>
      </c>
      <c r="H6444">
        <v>2014</v>
      </c>
      <c r="I6444" t="s">
        <v>724</v>
      </c>
      <c r="J6444">
        <v>6</v>
      </c>
      <c r="K6444">
        <v>2872.0880000000002</v>
      </c>
      <c r="L6444" s="1">
        <f t="shared" si="201"/>
        <v>2.8720880000000002</v>
      </c>
    </row>
    <row r="6445" spans="1:12" ht="14.45">
      <c r="A6445" t="s">
        <v>723</v>
      </c>
      <c r="B6445" t="s">
        <v>936</v>
      </c>
      <c r="C6445">
        <v>847989</v>
      </c>
      <c r="D6445" t="s">
        <v>937</v>
      </c>
      <c r="E6445" t="s">
        <v>147</v>
      </c>
      <c r="F6445" t="s">
        <v>292</v>
      </c>
      <c r="G6445" t="str">
        <f t="shared" si="200"/>
        <v>Namibia to World</v>
      </c>
      <c r="H6445">
        <v>2015</v>
      </c>
      <c r="I6445" t="s">
        <v>724</v>
      </c>
      <c r="J6445">
        <v>6</v>
      </c>
      <c r="K6445">
        <v>397.85500000000002</v>
      </c>
      <c r="L6445" s="1">
        <f t="shared" si="201"/>
        <v>0.39785500000000001</v>
      </c>
    </row>
    <row r="6446" spans="1:12" ht="14.45">
      <c r="A6446" t="s">
        <v>723</v>
      </c>
      <c r="B6446" t="s">
        <v>936</v>
      </c>
      <c r="C6446">
        <v>847989</v>
      </c>
      <c r="D6446" t="s">
        <v>937</v>
      </c>
      <c r="E6446" t="s">
        <v>147</v>
      </c>
      <c r="F6446" t="s">
        <v>292</v>
      </c>
      <c r="G6446" t="str">
        <f t="shared" si="200"/>
        <v>Namibia to World</v>
      </c>
      <c r="H6446">
        <v>2016</v>
      </c>
      <c r="I6446" t="s">
        <v>724</v>
      </c>
      <c r="J6446">
        <v>6</v>
      </c>
      <c r="K6446">
        <v>28.587</v>
      </c>
      <c r="L6446" s="1">
        <f t="shared" si="201"/>
        <v>2.8587000000000001E-2</v>
      </c>
    </row>
    <row r="6447" spans="1:12" ht="14.45">
      <c r="A6447" t="s">
        <v>723</v>
      </c>
      <c r="B6447" t="s">
        <v>936</v>
      </c>
      <c r="C6447">
        <v>847989</v>
      </c>
      <c r="D6447" t="s">
        <v>937</v>
      </c>
      <c r="E6447" t="s">
        <v>147</v>
      </c>
      <c r="F6447" t="s">
        <v>292</v>
      </c>
      <c r="G6447" t="str">
        <f t="shared" si="200"/>
        <v>Namibia to World</v>
      </c>
      <c r="H6447">
        <v>2017</v>
      </c>
      <c r="I6447" t="s">
        <v>724</v>
      </c>
      <c r="J6447">
        <v>6</v>
      </c>
      <c r="K6447">
        <v>528.09799999999996</v>
      </c>
      <c r="L6447" s="1">
        <f t="shared" si="201"/>
        <v>0.52809799999999996</v>
      </c>
    </row>
    <row r="6448" spans="1:12" ht="14.45">
      <c r="A6448" t="s">
        <v>723</v>
      </c>
      <c r="B6448" t="s">
        <v>936</v>
      </c>
      <c r="C6448">
        <v>847989</v>
      </c>
      <c r="D6448" t="s">
        <v>937</v>
      </c>
      <c r="E6448" t="s">
        <v>670</v>
      </c>
      <c r="F6448" t="s">
        <v>670</v>
      </c>
      <c r="G6448" t="str">
        <f t="shared" si="200"/>
        <v>Namibia to EU27</v>
      </c>
      <c r="H6448">
        <v>2012</v>
      </c>
      <c r="I6448" t="s">
        <v>724</v>
      </c>
      <c r="J6448">
        <v>6</v>
      </c>
      <c r="K6448">
        <v>0.30499999999999999</v>
      </c>
      <c r="L6448" s="1">
        <f t="shared" si="201"/>
        <v>3.0499999999999999E-4</v>
      </c>
    </row>
    <row r="6449" spans="1:12" ht="14.45">
      <c r="A6449" t="s">
        <v>723</v>
      </c>
      <c r="B6449" t="s">
        <v>936</v>
      </c>
      <c r="C6449">
        <v>847989</v>
      </c>
      <c r="D6449" t="s">
        <v>937</v>
      </c>
      <c r="E6449" t="s">
        <v>670</v>
      </c>
      <c r="F6449" t="s">
        <v>670</v>
      </c>
      <c r="G6449" t="str">
        <f t="shared" si="200"/>
        <v>Namibia to EU27</v>
      </c>
      <c r="H6449">
        <v>2013</v>
      </c>
      <c r="I6449" t="s">
        <v>724</v>
      </c>
      <c r="J6449">
        <v>6</v>
      </c>
      <c r="K6449">
        <v>41.331000000000003</v>
      </c>
      <c r="L6449" s="1">
        <f t="shared" si="201"/>
        <v>4.1331E-2</v>
      </c>
    </row>
    <row r="6450" spans="1:12" ht="14.45">
      <c r="A6450" t="s">
        <v>723</v>
      </c>
      <c r="B6450" t="s">
        <v>936</v>
      </c>
      <c r="C6450">
        <v>847989</v>
      </c>
      <c r="D6450" t="s">
        <v>937</v>
      </c>
      <c r="E6450" t="s">
        <v>670</v>
      </c>
      <c r="F6450" t="s">
        <v>670</v>
      </c>
      <c r="G6450" t="str">
        <f t="shared" si="200"/>
        <v>Namibia to EU27</v>
      </c>
      <c r="H6450">
        <v>2014</v>
      </c>
      <c r="I6450" t="s">
        <v>724</v>
      </c>
      <c r="J6450">
        <v>6</v>
      </c>
      <c r="K6450">
        <v>1539.6120000000001</v>
      </c>
      <c r="L6450" s="1">
        <f t="shared" si="201"/>
        <v>1.539612</v>
      </c>
    </row>
    <row r="6451" spans="1:12" ht="14.45">
      <c r="A6451" t="s">
        <v>723</v>
      </c>
      <c r="B6451" t="s">
        <v>936</v>
      </c>
      <c r="C6451">
        <v>847989</v>
      </c>
      <c r="D6451" t="s">
        <v>937</v>
      </c>
      <c r="E6451" t="s">
        <v>670</v>
      </c>
      <c r="F6451" t="s">
        <v>670</v>
      </c>
      <c r="G6451" t="str">
        <f t="shared" si="200"/>
        <v>Namibia to EU27</v>
      </c>
      <c r="H6451">
        <v>2015</v>
      </c>
      <c r="I6451" t="s">
        <v>724</v>
      </c>
      <c r="J6451">
        <v>6</v>
      </c>
      <c r="K6451">
        <v>0</v>
      </c>
      <c r="L6451" s="1">
        <f t="shared" si="201"/>
        <v>0</v>
      </c>
    </row>
    <row r="6452" spans="1:12" ht="14.45">
      <c r="A6452" t="s">
        <v>723</v>
      </c>
      <c r="B6452" t="s">
        <v>936</v>
      </c>
      <c r="C6452">
        <v>847989</v>
      </c>
      <c r="D6452" t="s">
        <v>937</v>
      </c>
      <c r="E6452" t="s">
        <v>670</v>
      </c>
      <c r="F6452" t="s">
        <v>670</v>
      </c>
      <c r="G6452" t="str">
        <f t="shared" si="200"/>
        <v>Namibia to EU27</v>
      </c>
      <c r="H6452">
        <v>2016</v>
      </c>
      <c r="I6452" t="s">
        <v>724</v>
      </c>
      <c r="J6452">
        <v>6</v>
      </c>
      <c r="K6452">
        <v>0</v>
      </c>
      <c r="L6452" s="1">
        <f t="shared" si="201"/>
        <v>0</v>
      </c>
    </row>
    <row r="6453" spans="1:12" ht="14.45">
      <c r="A6453" t="s">
        <v>723</v>
      </c>
      <c r="B6453" t="s">
        <v>936</v>
      </c>
      <c r="C6453">
        <v>847989</v>
      </c>
      <c r="D6453" t="s">
        <v>937</v>
      </c>
      <c r="E6453" t="s">
        <v>670</v>
      </c>
      <c r="F6453" t="s">
        <v>670</v>
      </c>
      <c r="G6453" t="str">
        <f t="shared" si="200"/>
        <v>Namibia to EU27</v>
      </c>
      <c r="H6453">
        <v>2017</v>
      </c>
      <c r="I6453" t="s">
        <v>724</v>
      </c>
      <c r="J6453">
        <v>6</v>
      </c>
      <c r="K6453">
        <v>0</v>
      </c>
      <c r="L6453" s="1">
        <f t="shared" si="201"/>
        <v>0</v>
      </c>
    </row>
    <row r="6454" spans="1:12" ht="14.45">
      <c r="A6454" t="s">
        <v>723</v>
      </c>
      <c r="B6454" t="s">
        <v>938</v>
      </c>
      <c r="C6454">
        <v>730900</v>
      </c>
      <c r="D6454" t="s">
        <v>939</v>
      </c>
      <c r="E6454" t="s">
        <v>147</v>
      </c>
      <c r="F6454" t="s">
        <v>292</v>
      </c>
      <c r="G6454" t="str">
        <f t="shared" si="200"/>
        <v>New Caledonia to World</v>
      </c>
      <c r="H6454">
        <v>2014</v>
      </c>
      <c r="I6454" t="s">
        <v>724</v>
      </c>
      <c r="J6454">
        <v>6</v>
      </c>
      <c r="K6454">
        <v>0.73199999999999998</v>
      </c>
      <c r="L6454" s="1">
        <f t="shared" si="201"/>
        <v>7.3200000000000001E-4</v>
      </c>
    </row>
    <row r="6455" spans="1:12" ht="14.45">
      <c r="A6455" t="s">
        <v>723</v>
      </c>
      <c r="B6455" t="s">
        <v>938</v>
      </c>
      <c r="C6455">
        <v>730900</v>
      </c>
      <c r="D6455" t="s">
        <v>939</v>
      </c>
      <c r="E6455" t="s">
        <v>147</v>
      </c>
      <c r="F6455" t="s">
        <v>292</v>
      </c>
      <c r="G6455" t="str">
        <f t="shared" si="200"/>
        <v>New Caledonia to World</v>
      </c>
      <c r="H6455">
        <v>2015</v>
      </c>
      <c r="I6455" t="s">
        <v>724</v>
      </c>
      <c r="J6455">
        <v>6</v>
      </c>
      <c r="K6455">
        <v>34.673000000000002</v>
      </c>
      <c r="L6455" s="1">
        <f t="shared" si="201"/>
        <v>3.4673000000000002E-2</v>
      </c>
    </row>
    <row r="6456" spans="1:12" ht="14.45">
      <c r="A6456" t="s">
        <v>723</v>
      </c>
      <c r="B6456" t="s">
        <v>938</v>
      </c>
      <c r="C6456">
        <v>730900</v>
      </c>
      <c r="D6456" t="s">
        <v>939</v>
      </c>
      <c r="E6456" t="s">
        <v>670</v>
      </c>
      <c r="F6456" t="s">
        <v>670</v>
      </c>
      <c r="G6456" t="str">
        <f t="shared" si="200"/>
        <v>New Caledonia to EU27</v>
      </c>
      <c r="H6456">
        <v>2015</v>
      </c>
      <c r="I6456" t="s">
        <v>724</v>
      </c>
      <c r="J6456">
        <v>6</v>
      </c>
      <c r="K6456">
        <v>33.012999999999998</v>
      </c>
      <c r="L6456" s="1">
        <f t="shared" si="201"/>
        <v>3.3013000000000001E-2</v>
      </c>
    </row>
    <row r="6457" spans="1:12" ht="14.45">
      <c r="A6457" t="s">
        <v>723</v>
      </c>
      <c r="B6457" t="s">
        <v>938</v>
      </c>
      <c r="C6457">
        <v>741999</v>
      </c>
      <c r="D6457" t="s">
        <v>939</v>
      </c>
      <c r="E6457" t="s">
        <v>147</v>
      </c>
      <c r="F6457" t="s">
        <v>292</v>
      </c>
      <c r="G6457" t="str">
        <f t="shared" si="200"/>
        <v>New Caledonia to World</v>
      </c>
      <c r="H6457">
        <v>2014</v>
      </c>
      <c r="I6457" t="s">
        <v>724</v>
      </c>
      <c r="J6457">
        <v>6</v>
      </c>
      <c r="K6457">
        <v>0.159</v>
      </c>
      <c r="L6457" s="1">
        <f t="shared" si="201"/>
        <v>1.5900000000000002E-4</v>
      </c>
    </row>
    <row r="6458" spans="1:12" ht="14.45">
      <c r="A6458" t="s">
        <v>723</v>
      </c>
      <c r="B6458" t="s">
        <v>938</v>
      </c>
      <c r="C6458">
        <v>741999</v>
      </c>
      <c r="D6458" t="s">
        <v>939</v>
      </c>
      <c r="E6458" t="s">
        <v>147</v>
      </c>
      <c r="F6458" t="s">
        <v>292</v>
      </c>
      <c r="G6458" t="str">
        <f t="shared" si="200"/>
        <v>New Caledonia to World</v>
      </c>
      <c r="H6458">
        <v>2015</v>
      </c>
      <c r="I6458" t="s">
        <v>724</v>
      </c>
      <c r="J6458">
        <v>6</v>
      </c>
      <c r="K6458">
        <v>15.379</v>
      </c>
      <c r="L6458" s="1">
        <f t="shared" si="201"/>
        <v>1.5379E-2</v>
      </c>
    </row>
    <row r="6459" spans="1:12" ht="14.45">
      <c r="A6459" t="s">
        <v>723</v>
      </c>
      <c r="B6459" t="s">
        <v>938</v>
      </c>
      <c r="C6459">
        <v>842129</v>
      </c>
      <c r="D6459" t="s">
        <v>939</v>
      </c>
      <c r="E6459" t="s">
        <v>147</v>
      </c>
      <c r="F6459" t="s">
        <v>292</v>
      </c>
      <c r="G6459" t="str">
        <f t="shared" si="200"/>
        <v>New Caledonia to World</v>
      </c>
      <c r="H6459">
        <v>2014</v>
      </c>
      <c r="I6459" t="s">
        <v>724</v>
      </c>
      <c r="J6459">
        <v>6</v>
      </c>
      <c r="K6459">
        <v>16.041</v>
      </c>
      <c r="L6459" s="1">
        <f t="shared" si="201"/>
        <v>1.6041E-2</v>
      </c>
    </row>
    <row r="6460" spans="1:12" ht="14.45">
      <c r="A6460" t="s">
        <v>723</v>
      </c>
      <c r="B6460" t="s">
        <v>938</v>
      </c>
      <c r="C6460">
        <v>842129</v>
      </c>
      <c r="D6460" t="s">
        <v>939</v>
      </c>
      <c r="E6460" t="s">
        <v>670</v>
      </c>
      <c r="F6460" t="s">
        <v>670</v>
      </c>
      <c r="G6460" t="str">
        <f t="shared" si="200"/>
        <v>New Caledonia to EU27</v>
      </c>
      <c r="H6460">
        <v>2014</v>
      </c>
      <c r="I6460" t="s">
        <v>724</v>
      </c>
      <c r="J6460">
        <v>6</v>
      </c>
      <c r="K6460">
        <v>10.454000000000001</v>
      </c>
      <c r="L6460" s="1">
        <f t="shared" si="201"/>
        <v>1.0454000000000001E-2</v>
      </c>
    </row>
    <row r="6461" spans="1:12" ht="14.45">
      <c r="A6461" t="s">
        <v>723</v>
      </c>
      <c r="B6461" t="s">
        <v>938</v>
      </c>
      <c r="C6461">
        <v>842139</v>
      </c>
      <c r="D6461" t="s">
        <v>939</v>
      </c>
      <c r="E6461" t="s">
        <v>147</v>
      </c>
      <c r="F6461" t="s">
        <v>292</v>
      </c>
      <c r="G6461" t="str">
        <f t="shared" si="200"/>
        <v>New Caledonia to World</v>
      </c>
      <c r="H6461">
        <v>2014</v>
      </c>
      <c r="I6461" t="s">
        <v>724</v>
      </c>
      <c r="J6461">
        <v>6</v>
      </c>
      <c r="K6461">
        <v>9.3759999999999994</v>
      </c>
      <c r="L6461" s="1">
        <f t="shared" si="201"/>
        <v>9.3759999999999989E-3</v>
      </c>
    </row>
    <row r="6462" spans="1:12" ht="14.45">
      <c r="A6462" t="s">
        <v>723</v>
      </c>
      <c r="B6462" t="s">
        <v>938</v>
      </c>
      <c r="C6462">
        <v>842139</v>
      </c>
      <c r="D6462" t="s">
        <v>939</v>
      </c>
      <c r="E6462" t="s">
        <v>670</v>
      </c>
      <c r="F6462" t="s">
        <v>670</v>
      </c>
      <c r="G6462" t="str">
        <f t="shared" si="200"/>
        <v>New Caledonia to EU27</v>
      </c>
      <c r="H6462">
        <v>2014</v>
      </c>
      <c r="I6462" t="s">
        <v>724</v>
      </c>
      <c r="J6462">
        <v>6</v>
      </c>
      <c r="K6462">
        <v>5.3849999999999998</v>
      </c>
      <c r="L6462" s="1">
        <f t="shared" si="201"/>
        <v>5.385E-3</v>
      </c>
    </row>
    <row r="6463" spans="1:12" ht="14.45">
      <c r="A6463" t="s">
        <v>723</v>
      </c>
      <c r="B6463" t="s">
        <v>938</v>
      </c>
      <c r="C6463">
        <v>847989</v>
      </c>
      <c r="D6463" t="s">
        <v>939</v>
      </c>
      <c r="E6463" t="s">
        <v>147</v>
      </c>
      <c r="F6463" t="s">
        <v>292</v>
      </c>
      <c r="G6463" t="str">
        <f t="shared" si="200"/>
        <v>New Caledonia to World</v>
      </c>
      <c r="H6463">
        <v>2014</v>
      </c>
      <c r="I6463" t="s">
        <v>724</v>
      </c>
      <c r="J6463">
        <v>6</v>
      </c>
      <c r="K6463">
        <v>96.674999999999997</v>
      </c>
      <c r="L6463" s="1">
        <f t="shared" si="201"/>
        <v>9.6674999999999997E-2</v>
      </c>
    </row>
    <row r="6464" spans="1:12" ht="14.45">
      <c r="A6464" t="s">
        <v>723</v>
      </c>
      <c r="B6464" t="s">
        <v>938</v>
      </c>
      <c r="C6464">
        <v>847989</v>
      </c>
      <c r="D6464" t="s">
        <v>939</v>
      </c>
      <c r="E6464" t="s">
        <v>670</v>
      </c>
      <c r="F6464" t="s">
        <v>670</v>
      </c>
      <c r="G6464" t="str">
        <f t="shared" si="200"/>
        <v>New Caledonia to EU27</v>
      </c>
      <c r="H6464">
        <v>2014</v>
      </c>
      <c r="I6464" t="s">
        <v>724</v>
      </c>
      <c r="J6464">
        <v>6</v>
      </c>
      <c r="K6464">
        <v>37.768999999999998</v>
      </c>
      <c r="L6464" s="1">
        <f t="shared" si="201"/>
        <v>3.7768999999999997E-2</v>
      </c>
    </row>
    <row r="6465" spans="1:12" ht="14.45">
      <c r="A6465" t="s">
        <v>723</v>
      </c>
      <c r="B6465" t="s">
        <v>940</v>
      </c>
      <c r="C6465">
        <v>730900</v>
      </c>
      <c r="D6465" t="s">
        <v>941</v>
      </c>
      <c r="E6465" t="s">
        <v>147</v>
      </c>
      <c r="F6465" t="s">
        <v>292</v>
      </c>
      <c r="G6465" t="str">
        <f t="shared" si="200"/>
        <v>Niger to World</v>
      </c>
      <c r="H6465">
        <v>2015</v>
      </c>
      <c r="I6465" t="s">
        <v>724</v>
      </c>
      <c r="J6465">
        <v>6</v>
      </c>
      <c r="K6465">
        <v>2.38</v>
      </c>
      <c r="L6465" s="1">
        <f t="shared" si="201"/>
        <v>2.3799999999999997E-3</v>
      </c>
    </row>
    <row r="6466" spans="1:12" ht="14.45">
      <c r="A6466" t="s">
        <v>723</v>
      </c>
      <c r="B6466" t="s">
        <v>940</v>
      </c>
      <c r="C6466">
        <v>730900</v>
      </c>
      <c r="D6466" t="s">
        <v>941</v>
      </c>
      <c r="E6466" t="s">
        <v>147</v>
      </c>
      <c r="F6466" t="s">
        <v>292</v>
      </c>
      <c r="G6466" t="str">
        <f t="shared" si="200"/>
        <v>Niger to World</v>
      </c>
      <c r="H6466">
        <v>2016</v>
      </c>
      <c r="I6466" t="s">
        <v>724</v>
      </c>
      <c r="J6466">
        <v>6</v>
      </c>
      <c r="K6466">
        <v>2.5099999999999998</v>
      </c>
      <c r="L6466" s="1">
        <f t="shared" si="201"/>
        <v>2.5099999999999996E-3</v>
      </c>
    </row>
    <row r="6467" spans="1:12" ht="14.45">
      <c r="A6467" t="s">
        <v>723</v>
      </c>
      <c r="B6467" t="s">
        <v>940</v>
      </c>
      <c r="C6467">
        <v>730900</v>
      </c>
      <c r="D6467" t="s">
        <v>941</v>
      </c>
      <c r="E6467" t="s">
        <v>670</v>
      </c>
      <c r="F6467" t="s">
        <v>670</v>
      </c>
      <c r="G6467" t="str">
        <f t="shared" si="200"/>
        <v>Niger to EU27</v>
      </c>
      <c r="H6467">
        <v>2015</v>
      </c>
      <c r="I6467" t="s">
        <v>724</v>
      </c>
      <c r="J6467">
        <v>6</v>
      </c>
      <c r="K6467">
        <v>1.875</v>
      </c>
      <c r="L6467" s="1">
        <f t="shared" si="201"/>
        <v>1.8749999999999999E-3</v>
      </c>
    </row>
    <row r="6468" spans="1:12" ht="14.45">
      <c r="A6468" t="s">
        <v>723</v>
      </c>
      <c r="B6468" t="s">
        <v>940</v>
      </c>
      <c r="C6468">
        <v>8405</v>
      </c>
      <c r="D6468" t="s">
        <v>941</v>
      </c>
      <c r="E6468" t="s">
        <v>147</v>
      </c>
      <c r="F6468" t="s">
        <v>292</v>
      </c>
      <c r="G6468" t="str">
        <f t="shared" si="200"/>
        <v>Niger to World</v>
      </c>
      <c r="H6468">
        <v>2015</v>
      </c>
      <c r="I6468" t="s">
        <v>724</v>
      </c>
      <c r="J6468">
        <v>6</v>
      </c>
      <c r="K6468">
        <v>0.67300000000000004</v>
      </c>
      <c r="L6468" s="1">
        <f t="shared" si="201"/>
        <v>6.730000000000001E-4</v>
      </c>
    </row>
    <row r="6469" spans="1:12" ht="14.45">
      <c r="A6469" t="s">
        <v>723</v>
      </c>
      <c r="B6469" t="s">
        <v>940</v>
      </c>
      <c r="C6469">
        <v>8405</v>
      </c>
      <c r="D6469" t="s">
        <v>941</v>
      </c>
      <c r="E6469" t="s">
        <v>147</v>
      </c>
      <c r="F6469" t="s">
        <v>292</v>
      </c>
      <c r="G6469" t="str">
        <f t="shared" si="200"/>
        <v>Niger to World</v>
      </c>
      <c r="H6469">
        <v>2016</v>
      </c>
      <c r="I6469" t="s">
        <v>724</v>
      </c>
      <c r="J6469">
        <v>6</v>
      </c>
      <c r="K6469">
        <v>0.251</v>
      </c>
      <c r="L6469" s="1">
        <f t="shared" si="201"/>
        <v>2.5099999999999998E-4</v>
      </c>
    </row>
    <row r="6470" spans="1:12" ht="14.45">
      <c r="A6470" t="s">
        <v>723</v>
      </c>
      <c r="B6470" t="s">
        <v>940</v>
      </c>
      <c r="C6470">
        <v>8405</v>
      </c>
      <c r="D6470" t="s">
        <v>941</v>
      </c>
      <c r="E6470" t="s">
        <v>670</v>
      </c>
      <c r="F6470" t="s">
        <v>670</v>
      </c>
      <c r="G6470" t="str">
        <f t="shared" si="200"/>
        <v>Niger to EU27</v>
      </c>
      <c r="H6470">
        <v>2015</v>
      </c>
      <c r="I6470" t="s">
        <v>724</v>
      </c>
      <c r="J6470">
        <v>6</v>
      </c>
      <c r="K6470">
        <v>0.67300000000000004</v>
      </c>
      <c r="L6470" s="1">
        <f t="shared" si="201"/>
        <v>6.730000000000001E-4</v>
      </c>
    </row>
    <row r="6471" spans="1:12" ht="14.45">
      <c r="A6471" t="s">
        <v>723</v>
      </c>
      <c r="B6471" t="s">
        <v>940</v>
      </c>
      <c r="C6471">
        <v>8405</v>
      </c>
      <c r="D6471" t="s">
        <v>941</v>
      </c>
      <c r="E6471" t="s">
        <v>670</v>
      </c>
      <c r="F6471" t="s">
        <v>670</v>
      </c>
      <c r="G6471" t="str">
        <f t="shared" si="200"/>
        <v>Niger to EU27</v>
      </c>
      <c r="H6471">
        <v>2016</v>
      </c>
      <c r="I6471" t="s">
        <v>724</v>
      </c>
      <c r="J6471">
        <v>6</v>
      </c>
      <c r="K6471">
        <v>0.251</v>
      </c>
      <c r="L6471" s="1">
        <f t="shared" si="201"/>
        <v>2.5099999999999998E-4</v>
      </c>
    </row>
    <row r="6472" spans="1:12" ht="14.45">
      <c r="A6472" t="s">
        <v>723</v>
      </c>
      <c r="B6472" t="s">
        <v>940</v>
      </c>
      <c r="C6472">
        <v>842129</v>
      </c>
      <c r="D6472" t="s">
        <v>941</v>
      </c>
      <c r="E6472" t="s">
        <v>147</v>
      </c>
      <c r="F6472" t="s">
        <v>292</v>
      </c>
      <c r="G6472" t="str">
        <f t="shared" si="200"/>
        <v>Niger to World</v>
      </c>
      <c r="H6472">
        <v>2015</v>
      </c>
      <c r="I6472" t="s">
        <v>724</v>
      </c>
      <c r="J6472">
        <v>6</v>
      </c>
      <c r="K6472">
        <v>0.16300000000000001</v>
      </c>
      <c r="L6472" s="1">
        <f t="shared" si="201"/>
        <v>1.63E-4</v>
      </c>
    </row>
    <row r="6473" spans="1:12" ht="14.45">
      <c r="A6473" t="s">
        <v>723</v>
      </c>
      <c r="B6473" t="s">
        <v>940</v>
      </c>
      <c r="C6473">
        <v>842129</v>
      </c>
      <c r="D6473" t="s">
        <v>941</v>
      </c>
      <c r="E6473" t="s">
        <v>147</v>
      </c>
      <c r="F6473" t="s">
        <v>292</v>
      </c>
      <c r="G6473" t="str">
        <f t="shared" ref="G6473:G6536" si="202">CONCATENATE(D6473, " to ", F6473)</f>
        <v>Niger to World</v>
      </c>
      <c r="H6473">
        <v>2016</v>
      </c>
      <c r="I6473" t="s">
        <v>724</v>
      </c>
      <c r="J6473">
        <v>6</v>
      </c>
      <c r="K6473">
        <v>6.7779999999999996</v>
      </c>
      <c r="L6473" s="1">
        <f t="shared" ref="L6473:L6536" si="203">K6473/1000</f>
        <v>6.7779999999999993E-3</v>
      </c>
    </row>
    <row r="6474" spans="1:12" ht="14.45">
      <c r="A6474" t="s">
        <v>723</v>
      </c>
      <c r="B6474" t="s">
        <v>940</v>
      </c>
      <c r="C6474">
        <v>842129</v>
      </c>
      <c r="D6474" t="s">
        <v>941</v>
      </c>
      <c r="E6474" t="s">
        <v>670</v>
      </c>
      <c r="F6474" t="s">
        <v>670</v>
      </c>
      <c r="G6474" t="str">
        <f t="shared" si="202"/>
        <v>Niger to EU27</v>
      </c>
      <c r="H6474">
        <v>2015</v>
      </c>
      <c r="I6474" t="s">
        <v>724</v>
      </c>
      <c r="J6474">
        <v>6</v>
      </c>
      <c r="K6474">
        <v>0.16300000000000001</v>
      </c>
      <c r="L6474" s="1">
        <f t="shared" si="203"/>
        <v>1.63E-4</v>
      </c>
    </row>
    <row r="6475" spans="1:12" ht="14.45">
      <c r="A6475" t="s">
        <v>723</v>
      </c>
      <c r="B6475" t="s">
        <v>942</v>
      </c>
      <c r="C6475">
        <v>730900</v>
      </c>
      <c r="D6475" t="s">
        <v>943</v>
      </c>
      <c r="E6475" t="s">
        <v>147</v>
      </c>
      <c r="F6475" t="s">
        <v>292</v>
      </c>
      <c r="G6475" t="str">
        <f t="shared" si="202"/>
        <v>Nigeria to World</v>
      </c>
      <c r="H6475">
        <v>2017</v>
      </c>
      <c r="I6475" t="s">
        <v>724</v>
      </c>
      <c r="J6475">
        <v>6</v>
      </c>
      <c r="K6475">
        <v>46.347999999999999</v>
      </c>
      <c r="L6475" s="1">
        <f t="shared" si="203"/>
        <v>4.6348E-2</v>
      </c>
    </row>
    <row r="6476" spans="1:12" ht="14.45">
      <c r="A6476" t="s">
        <v>723</v>
      </c>
      <c r="B6476" t="s">
        <v>942</v>
      </c>
      <c r="C6476">
        <v>741999</v>
      </c>
      <c r="D6476" t="s">
        <v>943</v>
      </c>
      <c r="E6476" t="s">
        <v>147</v>
      </c>
      <c r="F6476" t="s">
        <v>292</v>
      </c>
      <c r="G6476" t="str">
        <f t="shared" si="202"/>
        <v>Nigeria to World</v>
      </c>
      <c r="H6476">
        <v>2016</v>
      </c>
      <c r="I6476" t="s">
        <v>724</v>
      </c>
      <c r="J6476">
        <v>6</v>
      </c>
      <c r="K6476">
        <v>112.67700000000001</v>
      </c>
      <c r="L6476" s="1">
        <f t="shared" si="203"/>
        <v>0.11267700000000001</v>
      </c>
    </row>
    <row r="6477" spans="1:12" ht="14.45">
      <c r="A6477" t="s">
        <v>723</v>
      </c>
      <c r="B6477" t="s">
        <v>944</v>
      </c>
      <c r="C6477">
        <v>730900</v>
      </c>
      <c r="D6477" t="s">
        <v>945</v>
      </c>
      <c r="E6477" t="s">
        <v>147</v>
      </c>
      <c r="F6477" t="s">
        <v>292</v>
      </c>
      <c r="G6477" t="str">
        <f t="shared" si="202"/>
        <v>Nicaragua to World</v>
      </c>
      <c r="H6477">
        <v>2014</v>
      </c>
      <c r="I6477" t="s">
        <v>724</v>
      </c>
      <c r="J6477">
        <v>6</v>
      </c>
      <c r="K6477">
        <v>6.726</v>
      </c>
      <c r="L6477" s="1">
        <f t="shared" si="203"/>
        <v>6.7260000000000002E-3</v>
      </c>
    </row>
    <row r="6478" spans="1:12" ht="14.45">
      <c r="A6478" t="s">
        <v>723</v>
      </c>
      <c r="B6478" t="s">
        <v>944</v>
      </c>
      <c r="C6478">
        <v>730900</v>
      </c>
      <c r="D6478" t="s">
        <v>945</v>
      </c>
      <c r="E6478" t="s">
        <v>147</v>
      </c>
      <c r="F6478" t="s">
        <v>292</v>
      </c>
      <c r="G6478" t="str">
        <f t="shared" si="202"/>
        <v>Nicaragua to World</v>
      </c>
      <c r="H6478">
        <v>2015</v>
      </c>
      <c r="I6478" t="s">
        <v>724</v>
      </c>
      <c r="J6478">
        <v>6</v>
      </c>
      <c r="K6478">
        <v>9.0540000000000003</v>
      </c>
      <c r="L6478" s="1">
        <f t="shared" si="203"/>
        <v>9.0539999999999995E-3</v>
      </c>
    </row>
    <row r="6479" spans="1:12" ht="14.45">
      <c r="A6479" t="s">
        <v>723</v>
      </c>
      <c r="B6479" t="s">
        <v>944</v>
      </c>
      <c r="C6479">
        <v>730900</v>
      </c>
      <c r="D6479" t="s">
        <v>945</v>
      </c>
      <c r="E6479" t="s">
        <v>147</v>
      </c>
      <c r="F6479" t="s">
        <v>292</v>
      </c>
      <c r="G6479" t="str">
        <f t="shared" si="202"/>
        <v>Nicaragua to World</v>
      </c>
      <c r="H6479">
        <v>2016</v>
      </c>
      <c r="I6479" t="s">
        <v>724</v>
      </c>
      <c r="J6479">
        <v>6</v>
      </c>
      <c r="K6479">
        <v>51.015000000000001</v>
      </c>
      <c r="L6479" s="1">
        <f t="shared" si="203"/>
        <v>5.1014999999999998E-2</v>
      </c>
    </row>
    <row r="6480" spans="1:12" ht="14.45">
      <c r="A6480" t="s">
        <v>723</v>
      </c>
      <c r="B6480" t="s">
        <v>944</v>
      </c>
      <c r="C6480">
        <v>730900</v>
      </c>
      <c r="D6480" t="s">
        <v>945</v>
      </c>
      <c r="E6480" t="s">
        <v>147</v>
      </c>
      <c r="F6480" t="s">
        <v>292</v>
      </c>
      <c r="G6480" t="str">
        <f t="shared" si="202"/>
        <v>Nicaragua to World</v>
      </c>
      <c r="H6480">
        <v>2017</v>
      </c>
      <c r="I6480" t="s">
        <v>724</v>
      </c>
      <c r="J6480">
        <v>6</v>
      </c>
      <c r="K6480">
        <v>47.42</v>
      </c>
      <c r="L6480" s="1">
        <f t="shared" si="203"/>
        <v>4.7420000000000004E-2</v>
      </c>
    </row>
    <row r="6481" spans="1:12" ht="14.45">
      <c r="A6481" t="s">
        <v>723</v>
      </c>
      <c r="B6481" t="s">
        <v>944</v>
      </c>
      <c r="C6481">
        <v>741999</v>
      </c>
      <c r="D6481" t="s">
        <v>945</v>
      </c>
      <c r="E6481" t="s">
        <v>147</v>
      </c>
      <c r="F6481" t="s">
        <v>292</v>
      </c>
      <c r="G6481" t="str">
        <f t="shared" si="202"/>
        <v>Nicaragua to World</v>
      </c>
      <c r="H6481">
        <v>2015</v>
      </c>
      <c r="I6481" t="s">
        <v>724</v>
      </c>
      <c r="J6481">
        <v>6</v>
      </c>
      <c r="K6481">
        <v>2.5999999999999999E-2</v>
      </c>
      <c r="L6481" s="1">
        <f t="shared" si="203"/>
        <v>2.5999999999999998E-5</v>
      </c>
    </row>
    <row r="6482" spans="1:12" ht="14.45">
      <c r="A6482" t="s">
        <v>723</v>
      </c>
      <c r="B6482" t="s">
        <v>944</v>
      </c>
      <c r="C6482">
        <v>741999</v>
      </c>
      <c r="D6482" t="s">
        <v>945</v>
      </c>
      <c r="E6482" t="s">
        <v>147</v>
      </c>
      <c r="F6482" t="s">
        <v>292</v>
      </c>
      <c r="G6482" t="str">
        <f t="shared" si="202"/>
        <v>Nicaragua to World</v>
      </c>
      <c r="H6482">
        <v>2017</v>
      </c>
      <c r="I6482" t="s">
        <v>724</v>
      </c>
      <c r="J6482">
        <v>6</v>
      </c>
      <c r="K6482">
        <v>0.68</v>
      </c>
      <c r="L6482" s="1">
        <f t="shared" si="203"/>
        <v>6.8000000000000005E-4</v>
      </c>
    </row>
    <row r="6483" spans="1:12" ht="14.45">
      <c r="A6483" t="s">
        <v>723</v>
      </c>
      <c r="B6483" t="s">
        <v>944</v>
      </c>
      <c r="C6483">
        <v>761100</v>
      </c>
      <c r="D6483" t="s">
        <v>945</v>
      </c>
      <c r="E6483" t="s">
        <v>147</v>
      </c>
      <c r="F6483" t="s">
        <v>292</v>
      </c>
      <c r="G6483" t="str">
        <f t="shared" si="202"/>
        <v>Nicaragua to World</v>
      </c>
      <c r="H6483">
        <v>2016</v>
      </c>
      <c r="I6483" t="s">
        <v>724</v>
      </c>
      <c r="J6483">
        <v>6</v>
      </c>
      <c r="K6483">
        <v>22.302</v>
      </c>
      <c r="L6483" s="1">
        <f t="shared" si="203"/>
        <v>2.2301999999999999E-2</v>
      </c>
    </row>
    <row r="6484" spans="1:12" ht="14.45">
      <c r="A6484" t="s">
        <v>723</v>
      </c>
      <c r="B6484" t="s">
        <v>944</v>
      </c>
      <c r="C6484">
        <v>761100</v>
      </c>
      <c r="D6484" t="s">
        <v>945</v>
      </c>
      <c r="E6484" t="s">
        <v>147</v>
      </c>
      <c r="F6484" t="s">
        <v>292</v>
      </c>
      <c r="G6484" t="str">
        <f t="shared" si="202"/>
        <v>Nicaragua to World</v>
      </c>
      <c r="H6484">
        <v>2017</v>
      </c>
      <c r="I6484" t="s">
        <v>724</v>
      </c>
      <c r="J6484">
        <v>6</v>
      </c>
      <c r="K6484">
        <v>0.87</v>
      </c>
      <c r="L6484" s="1">
        <f t="shared" si="203"/>
        <v>8.7000000000000001E-4</v>
      </c>
    </row>
    <row r="6485" spans="1:12" ht="14.45">
      <c r="A6485" t="s">
        <v>723</v>
      </c>
      <c r="B6485" t="s">
        <v>944</v>
      </c>
      <c r="C6485">
        <v>761100</v>
      </c>
      <c r="D6485" t="s">
        <v>945</v>
      </c>
      <c r="E6485" t="s">
        <v>670</v>
      </c>
      <c r="F6485" t="s">
        <v>670</v>
      </c>
      <c r="G6485" t="str">
        <f t="shared" si="202"/>
        <v>Nicaragua to EU27</v>
      </c>
      <c r="H6485">
        <v>2016</v>
      </c>
      <c r="I6485" t="s">
        <v>724</v>
      </c>
      <c r="J6485">
        <v>6</v>
      </c>
      <c r="K6485">
        <v>22.292000000000002</v>
      </c>
      <c r="L6485" s="1">
        <f t="shared" si="203"/>
        <v>2.2292000000000003E-2</v>
      </c>
    </row>
    <row r="6486" spans="1:12" ht="14.45">
      <c r="A6486" t="s">
        <v>723</v>
      </c>
      <c r="B6486" t="s">
        <v>944</v>
      </c>
      <c r="C6486">
        <v>8405</v>
      </c>
      <c r="D6486" t="s">
        <v>945</v>
      </c>
      <c r="E6486" t="s">
        <v>147</v>
      </c>
      <c r="F6486" t="s">
        <v>292</v>
      </c>
      <c r="G6486" t="str">
        <f t="shared" si="202"/>
        <v>Nicaragua to World</v>
      </c>
      <c r="H6486">
        <v>2012</v>
      </c>
      <c r="I6486" t="s">
        <v>724</v>
      </c>
      <c r="J6486">
        <v>6</v>
      </c>
      <c r="K6486">
        <v>2299.105</v>
      </c>
      <c r="L6486" s="1">
        <f t="shared" si="203"/>
        <v>2.299105</v>
      </c>
    </row>
    <row r="6487" spans="1:12" ht="14.45">
      <c r="A6487" t="s">
        <v>723</v>
      </c>
      <c r="B6487" t="s">
        <v>944</v>
      </c>
      <c r="C6487">
        <v>8405</v>
      </c>
      <c r="D6487" t="s">
        <v>945</v>
      </c>
      <c r="E6487" t="s">
        <v>147</v>
      </c>
      <c r="F6487" t="s">
        <v>292</v>
      </c>
      <c r="G6487" t="str">
        <f t="shared" si="202"/>
        <v>Nicaragua to World</v>
      </c>
      <c r="H6487">
        <v>2013</v>
      </c>
      <c r="I6487" t="s">
        <v>724</v>
      </c>
      <c r="J6487">
        <v>6</v>
      </c>
      <c r="K6487">
        <v>2420.3919999999998</v>
      </c>
      <c r="L6487" s="1">
        <f t="shared" si="203"/>
        <v>2.4203919999999997</v>
      </c>
    </row>
    <row r="6488" spans="1:12" ht="14.45">
      <c r="A6488" t="s">
        <v>723</v>
      </c>
      <c r="B6488" t="s">
        <v>944</v>
      </c>
      <c r="C6488">
        <v>8405</v>
      </c>
      <c r="D6488" t="s">
        <v>945</v>
      </c>
      <c r="E6488" t="s">
        <v>147</v>
      </c>
      <c r="F6488" t="s">
        <v>292</v>
      </c>
      <c r="G6488" t="str">
        <f t="shared" si="202"/>
        <v>Nicaragua to World</v>
      </c>
      <c r="H6488">
        <v>2014</v>
      </c>
      <c r="I6488" t="s">
        <v>724</v>
      </c>
      <c r="J6488">
        <v>6</v>
      </c>
      <c r="K6488">
        <v>1.155</v>
      </c>
      <c r="L6488" s="1">
        <f t="shared" si="203"/>
        <v>1.155E-3</v>
      </c>
    </row>
    <row r="6489" spans="1:12" ht="14.45">
      <c r="A6489" t="s">
        <v>723</v>
      </c>
      <c r="B6489" t="s">
        <v>944</v>
      </c>
      <c r="C6489">
        <v>8405</v>
      </c>
      <c r="D6489" t="s">
        <v>945</v>
      </c>
      <c r="E6489" t="s">
        <v>147</v>
      </c>
      <c r="F6489" t="s">
        <v>292</v>
      </c>
      <c r="G6489" t="str">
        <f t="shared" si="202"/>
        <v>Nicaragua to World</v>
      </c>
      <c r="H6489">
        <v>2015</v>
      </c>
      <c r="I6489" t="s">
        <v>724</v>
      </c>
      <c r="J6489">
        <v>6</v>
      </c>
      <c r="K6489">
        <v>15.101000000000001</v>
      </c>
      <c r="L6489" s="1">
        <f t="shared" si="203"/>
        <v>1.5101000000000002E-2</v>
      </c>
    </row>
    <row r="6490" spans="1:12" ht="14.45">
      <c r="A6490" t="s">
        <v>723</v>
      </c>
      <c r="B6490" t="s">
        <v>944</v>
      </c>
      <c r="C6490">
        <v>8405</v>
      </c>
      <c r="D6490" t="s">
        <v>945</v>
      </c>
      <c r="E6490" t="s">
        <v>147</v>
      </c>
      <c r="F6490" t="s">
        <v>292</v>
      </c>
      <c r="G6490" t="str">
        <f t="shared" si="202"/>
        <v>Nicaragua to World</v>
      </c>
      <c r="H6490">
        <v>2017</v>
      </c>
      <c r="I6490" t="s">
        <v>724</v>
      </c>
      <c r="J6490">
        <v>6</v>
      </c>
      <c r="K6490">
        <v>0.68700000000000006</v>
      </c>
      <c r="L6490" s="1">
        <f t="shared" si="203"/>
        <v>6.87E-4</v>
      </c>
    </row>
    <row r="6491" spans="1:12" ht="14.45">
      <c r="A6491" t="s">
        <v>723</v>
      </c>
      <c r="B6491" t="s">
        <v>944</v>
      </c>
      <c r="C6491">
        <v>8405</v>
      </c>
      <c r="D6491" t="s">
        <v>945</v>
      </c>
      <c r="E6491" t="s">
        <v>670</v>
      </c>
      <c r="F6491" t="s">
        <v>670</v>
      </c>
      <c r="G6491" t="str">
        <f t="shared" si="202"/>
        <v>Nicaragua to EU27</v>
      </c>
      <c r="H6491">
        <v>2012</v>
      </c>
      <c r="I6491" t="s">
        <v>724</v>
      </c>
      <c r="J6491">
        <v>6</v>
      </c>
      <c r="K6491">
        <v>8.7769999999999992</v>
      </c>
      <c r="L6491" s="1">
        <f t="shared" si="203"/>
        <v>8.7770000000000001E-3</v>
      </c>
    </row>
    <row r="6492" spans="1:12" ht="14.45">
      <c r="A6492" t="s">
        <v>723</v>
      </c>
      <c r="B6492" t="s">
        <v>944</v>
      </c>
      <c r="C6492">
        <v>8405</v>
      </c>
      <c r="D6492" t="s">
        <v>945</v>
      </c>
      <c r="E6492" t="s">
        <v>670</v>
      </c>
      <c r="F6492" t="s">
        <v>670</v>
      </c>
      <c r="G6492" t="str">
        <f t="shared" si="202"/>
        <v>Nicaragua to EU27</v>
      </c>
      <c r="H6492">
        <v>2013</v>
      </c>
      <c r="I6492" t="s">
        <v>724</v>
      </c>
      <c r="J6492">
        <v>6</v>
      </c>
      <c r="K6492">
        <v>21.11</v>
      </c>
      <c r="L6492" s="1">
        <f t="shared" si="203"/>
        <v>2.111E-2</v>
      </c>
    </row>
    <row r="6493" spans="1:12" ht="14.45">
      <c r="A6493" t="s">
        <v>723</v>
      </c>
      <c r="B6493" t="s">
        <v>944</v>
      </c>
      <c r="C6493">
        <v>841931</v>
      </c>
      <c r="D6493" t="s">
        <v>945</v>
      </c>
      <c r="E6493" t="s">
        <v>147</v>
      </c>
      <c r="F6493" t="s">
        <v>292</v>
      </c>
      <c r="G6493" t="str">
        <f t="shared" si="202"/>
        <v>Nicaragua to World</v>
      </c>
      <c r="H6493">
        <v>2015</v>
      </c>
      <c r="I6493" t="s">
        <v>724</v>
      </c>
      <c r="J6493">
        <v>6</v>
      </c>
      <c r="K6493">
        <v>1.05</v>
      </c>
      <c r="L6493" s="1">
        <f t="shared" si="203"/>
        <v>1.0500000000000002E-3</v>
      </c>
    </row>
    <row r="6494" spans="1:12" ht="14.45">
      <c r="A6494" t="s">
        <v>723</v>
      </c>
      <c r="B6494" t="s">
        <v>944</v>
      </c>
      <c r="C6494">
        <v>842129</v>
      </c>
      <c r="D6494" t="s">
        <v>945</v>
      </c>
      <c r="E6494" t="s">
        <v>147</v>
      </c>
      <c r="F6494" t="s">
        <v>292</v>
      </c>
      <c r="G6494" t="str">
        <f t="shared" si="202"/>
        <v>Nicaragua to World</v>
      </c>
      <c r="H6494">
        <v>2014</v>
      </c>
      <c r="I6494" t="s">
        <v>724</v>
      </c>
      <c r="J6494">
        <v>6</v>
      </c>
      <c r="K6494">
        <v>4.883</v>
      </c>
      <c r="L6494" s="1">
        <f t="shared" si="203"/>
        <v>4.8830000000000002E-3</v>
      </c>
    </row>
    <row r="6495" spans="1:12" ht="14.45">
      <c r="A6495" t="s">
        <v>723</v>
      </c>
      <c r="B6495" t="s">
        <v>944</v>
      </c>
      <c r="C6495">
        <v>842129</v>
      </c>
      <c r="D6495" t="s">
        <v>945</v>
      </c>
      <c r="E6495" t="s">
        <v>147</v>
      </c>
      <c r="F6495" t="s">
        <v>292</v>
      </c>
      <c r="G6495" t="str">
        <f t="shared" si="202"/>
        <v>Nicaragua to World</v>
      </c>
      <c r="H6495">
        <v>2015</v>
      </c>
      <c r="I6495" t="s">
        <v>724</v>
      </c>
      <c r="J6495">
        <v>6</v>
      </c>
      <c r="K6495">
        <v>2.133</v>
      </c>
      <c r="L6495" s="1">
        <f t="shared" si="203"/>
        <v>2.1329999999999999E-3</v>
      </c>
    </row>
    <row r="6496" spans="1:12" ht="14.45">
      <c r="A6496" t="s">
        <v>723</v>
      </c>
      <c r="B6496" t="s">
        <v>944</v>
      </c>
      <c r="C6496">
        <v>842129</v>
      </c>
      <c r="D6496" t="s">
        <v>945</v>
      </c>
      <c r="E6496" t="s">
        <v>147</v>
      </c>
      <c r="F6496" t="s">
        <v>292</v>
      </c>
      <c r="G6496" t="str">
        <f t="shared" si="202"/>
        <v>Nicaragua to World</v>
      </c>
      <c r="H6496">
        <v>2016</v>
      </c>
      <c r="I6496" t="s">
        <v>724</v>
      </c>
      <c r="J6496">
        <v>6</v>
      </c>
      <c r="K6496">
        <v>0.56599999999999995</v>
      </c>
      <c r="L6496" s="1">
        <f t="shared" si="203"/>
        <v>5.6599999999999999E-4</v>
      </c>
    </row>
    <row r="6497" spans="1:12" ht="14.45">
      <c r="A6497" t="s">
        <v>723</v>
      </c>
      <c r="B6497" t="s">
        <v>944</v>
      </c>
      <c r="C6497">
        <v>842129</v>
      </c>
      <c r="D6497" t="s">
        <v>945</v>
      </c>
      <c r="E6497" t="s">
        <v>147</v>
      </c>
      <c r="F6497" t="s">
        <v>292</v>
      </c>
      <c r="G6497" t="str">
        <f t="shared" si="202"/>
        <v>Nicaragua to World</v>
      </c>
      <c r="H6497">
        <v>2017</v>
      </c>
      <c r="I6497" t="s">
        <v>724</v>
      </c>
      <c r="J6497">
        <v>6</v>
      </c>
      <c r="K6497">
        <v>15.834</v>
      </c>
      <c r="L6497" s="1">
        <f t="shared" si="203"/>
        <v>1.5834000000000001E-2</v>
      </c>
    </row>
    <row r="6498" spans="1:12" ht="14.45">
      <c r="A6498" t="s">
        <v>723</v>
      </c>
      <c r="B6498" t="s">
        <v>944</v>
      </c>
      <c r="C6498">
        <v>842139</v>
      </c>
      <c r="D6498" t="s">
        <v>945</v>
      </c>
      <c r="E6498" t="s">
        <v>147</v>
      </c>
      <c r="F6498" t="s">
        <v>292</v>
      </c>
      <c r="G6498" t="str">
        <f t="shared" si="202"/>
        <v>Nicaragua to World</v>
      </c>
      <c r="H6498">
        <v>2014</v>
      </c>
      <c r="I6498" t="s">
        <v>724</v>
      </c>
      <c r="J6498">
        <v>6</v>
      </c>
      <c r="K6498">
        <v>36.716000000000001</v>
      </c>
      <c r="L6498" s="1">
        <f t="shared" si="203"/>
        <v>3.6715999999999999E-2</v>
      </c>
    </row>
    <row r="6499" spans="1:12" ht="14.45">
      <c r="A6499" t="s">
        <v>723</v>
      </c>
      <c r="B6499" t="s">
        <v>944</v>
      </c>
      <c r="C6499">
        <v>842139</v>
      </c>
      <c r="D6499" t="s">
        <v>945</v>
      </c>
      <c r="E6499" t="s">
        <v>147</v>
      </c>
      <c r="F6499" t="s">
        <v>292</v>
      </c>
      <c r="G6499" t="str">
        <f t="shared" si="202"/>
        <v>Nicaragua to World</v>
      </c>
      <c r="H6499">
        <v>2015</v>
      </c>
      <c r="I6499" t="s">
        <v>724</v>
      </c>
      <c r="J6499">
        <v>6</v>
      </c>
      <c r="K6499">
        <v>1.9590000000000001</v>
      </c>
      <c r="L6499" s="1">
        <f t="shared" si="203"/>
        <v>1.9590000000000002E-3</v>
      </c>
    </row>
    <row r="6500" spans="1:12" ht="14.45">
      <c r="A6500" t="s">
        <v>723</v>
      </c>
      <c r="B6500" t="s">
        <v>944</v>
      </c>
      <c r="C6500">
        <v>842139</v>
      </c>
      <c r="D6500" t="s">
        <v>945</v>
      </c>
      <c r="E6500" t="s">
        <v>147</v>
      </c>
      <c r="F6500" t="s">
        <v>292</v>
      </c>
      <c r="G6500" t="str">
        <f t="shared" si="202"/>
        <v>Nicaragua to World</v>
      </c>
      <c r="H6500">
        <v>2016</v>
      </c>
      <c r="I6500" t="s">
        <v>724</v>
      </c>
      <c r="J6500">
        <v>6</v>
      </c>
      <c r="K6500">
        <v>3.38</v>
      </c>
      <c r="L6500" s="1">
        <f t="shared" si="203"/>
        <v>3.3799999999999998E-3</v>
      </c>
    </row>
    <row r="6501" spans="1:12" ht="14.45">
      <c r="A6501" t="s">
        <v>723</v>
      </c>
      <c r="B6501" t="s">
        <v>944</v>
      </c>
      <c r="C6501">
        <v>842139</v>
      </c>
      <c r="D6501" t="s">
        <v>945</v>
      </c>
      <c r="E6501" t="s">
        <v>147</v>
      </c>
      <c r="F6501" t="s">
        <v>292</v>
      </c>
      <c r="G6501" t="str">
        <f t="shared" si="202"/>
        <v>Nicaragua to World</v>
      </c>
      <c r="H6501">
        <v>2017</v>
      </c>
      <c r="I6501" t="s">
        <v>724</v>
      </c>
      <c r="J6501">
        <v>6</v>
      </c>
      <c r="K6501">
        <v>5.52</v>
      </c>
      <c r="L6501" s="1">
        <f t="shared" si="203"/>
        <v>5.5199999999999997E-3</v>
      </c>
    </row>
    <row r="6502" spans="1:12" ht="14.45">
      <c r="A6502" t="s">
        <v>723</v>
      </c>
      <c r="B6502" t="s">
        <v>944</v>
      </c>
      <c r="C6502">
        <v>847989</v>
      </c>
      <c r="D6502" t="s">
        <v>945</v>
      </c>
      <c r="E6502" t="s">
        <v>147</v>
      </c>
      <c r="F6502" t="s">
        <v>292</v>
      </c>
      <c r="G6502" t="str">
        <f t="shared" si="202"/>
        <v>Nicaragua to World</v>
      </c>
      <c r="H6502">
        <v>2014</v>
      </c>
      <c r="I6502" t="s">
        <v>724</v>
      </c>
      <c r="J6502">
        <v>6</v>
      </c>
      <c r="K6502">
        <v>169.05500000000001</v>
      </c>
      <c r="L6502" s="1">
        <f t="shared" si="203"/>
        <v>0.16905500000000001</v>
      </c>
    </row>
    <row r="6503" spans="1:12" ht="14.45">
      <c r="A6503" t="s">
        <v>723</v>
      </c>
      <c r="B6503" t="s">
        <v>944</v>
      </c>
      <c r="C6503">
        <v>847989</v>
      </c>
      <c r="D6503" t="s">
        <v>945</v>
      </c>
      <c r="E6503" t="s">
        <v>147</v>
      </c>
      <c r="F6503" t="s">
        <v>292</v>
      </c>
      <c r="G6503" t="str">
        <f t="shared" si="202"/>
        <v>Nicaragua to World</v>
      </c>
      <c r="H6503">
        <v>2015</v>
      </c>
      <c r="I6503" t="s">
        <v>724</v>
      </c>
      <c r="J6503">
        <v>6</v>
      </c>
      <c r="K6503">
        <v>6.4969999999999999</v>
      </c>
      <c r="L6503" s="1">
        <f t="shared" si="203"/>
        <v>6.4970000000000002E-3</v>
      </c>
    </row>
    <row r="6504" spans="1:12" ht="14.45">
      <c r="A6504" t="s">
        <v>723</v>
      </c>
      <c r="B6504" t="s">
        <v>944</v>
      </c>
      <c r="C6504">
        <v>847989</v>
      </c>
      <c r="D6504" t="s">
        <v>945</v>
      </c>
      <c r="E6504" t="s">
        <v>147</v>
      </c>
      <c r="F6504" t="s">
        <v>292</v>
      </c>
      <c r="G6504" t="str">
        <f t="shared" si="202"/>
        <v>Nicaragua to World</v>
      </c>
      <c r="H6504">
        <v>2016</v>
      </c>
      <c r="I6504" t="s">
        <v>724</v>
      </c>
      <c r="J6504">
        <v>6</v>
      </c>
      <c r="K6504">
        <v>350.262</v>
      </c>
      <c r="L6504" s="1">
        <f t="shared" si="203"/>
        <v>0.35026200000000002</v>
      </c>
    </row>
    <row r="6505" spans="1:12" ht="14.45">
      <c r="A6505" t="s">
        <v>723</v>
      </c>
      <c r="B6505" t="s">
        <v>944</v>
      </c>
      <c r="C6505">
        <v>847989</v>
      </c>
      <c r="D6505" t="s">
        <v>945</v>
      </c>
      <c r="E6505" t="s">
        <v>147</v>
      </c>
      <c r="F6505" t="s">
        <v>292</v>
      </c>
      <c r="G6505" t="str">
        <f t="shared" si="202"/>
        <v>Nicaragua to World</v>
      </c>
      <c r="H6505">
        <v>2017</v>
      </c>
      <c r="I6505" t="s">
        <v>724</v>
      </c>
      <c r="J6505">
        <v>6</v>
      </c>
      <c r="K6505">
        <v>34.201000000000001</v>
      </c>
      <c r="L6505" s="1">
        <f t="shared" si="203"/>
        <v>3.4201000000000002E-2</v>
      </c>
    </row>
    <row r="6506" spans="1:12" ht="14.45">
      <c r="A6506" t="s">
        <v>723</v>
      </c>
      <c r="B6506" t="s">
        <v>946</v>
      </c>
      <c r="C6506">
        <v>730900</v>
      </c>
      <c r="D6506" t="s">
        <v>947</v>
      </c>
      <c r="E6506" t="s">
        <v>147</v>
      </c>
      <c r="F6506" t="s">
        <v>292</v>
      </c>
      <c r="G6506" t="str">
        <f t="shared" si="202"/>
        <v>Netherlands to World</v>
      </c>
      <c r="H6506">
        <v>2012</v>
      </c>
      <c r="I6506" t="s">
        <v>724</v>
      </c>
      <c r="J6506">
        <v>6</v>
      </c>
      <c r="K6506">
        <v>67099.293000000005</v>
      </c>
      <c r="L6506" s="1">
        <f t="shared" si="203"/>
        <v>67.099293000000003</v>
      </c>
    </row>
    <row r="6507" spans="1:12" ht="14.45">
      <c r="A6507" t="s">
        <v>723</v>
      </c>
      <c r="B6507" t="s">
        <v>946</v>
      </c>
      <c r="C6507">
        <v>730900</v>
      </c>
      <c r="D6507" t="s">
        <v>947</v>
      </c>
      <c r="E6507" t="s">
        <v>147</v>
      </c>
      <c r="F6507" t="s">
        <v>292</v>
      </c>
      <c r="G6507" t="str">
        <f t="shared" si="202"/>
        <v>Netherlands to World</v>
      </c>
      <c r="H6507">
        <v>2013</v>
      </c>
      <c r="I6507" t="s">
        <v>724</v>
      </c>
      <c r="J6507">
        <v>6</v>
      </c>
      <c r="K6507">
        <v>70067.600999999995</v>
      </c>
      <c r="L6507" s="1">
        <f t="shared" si="203"/>
        <v>70.067600999999996</v>
      </c>
    </row>
    <row r="6508" spans="1:12" ht="14.45">
      <c r="A6508" t="s">
        <v>723</v>
      </c>
      <c r="B6508" t="s">
        <v>946</v>
      </c>
      <c r="C6508">
        <v>730900</v>
      </c>
      <c r="D6508" t="s">
        <v>947</v>
      </c>
      <c r="E6508" t="s">
        <v>147</v>
      </c>
      <c r="F6508" t="s">
        <v>292</v>
      </c>
      <c r="G6508" t="str">
        <f t="shared" si="202"/>
        <v>Netherlands to World</v>
      </c>
      <c r="H6508">
        <v>2014</v>
      </c>
      <c r="I6508" t="s">
        <v>724</v>
      </c>
      <c r="J6508">
        <v>6</v>
      </c>
      <c r="K6508">
        <v>69278.944000000003</v>
      </c>
      <c r="L6508" s="1">
        <f t="shared" si="203"/>
        <v>69.27894400000001</v>
      </c>
    </row>
    <row r="6509" spans="1:12" ht="14.45">
      <c r="A6509" t="s">
        <v>723</v>
      </c>
      <c r="B6509" t="s">
        <v>946</v>
      </c>
      <c r="C6509">
        <v>730900</v>
      </c>
      <c r="D6509" t="s">
        <v>947</v>
      </c>
      <c r="E6509" t="s">
        <v>147</v>
      </c>
      <c r="F6509" t="s">
        <v>292</v>
      </c>
      <c r="G6509" t="str">
        <f t="shared" si="202"/>
        <v>Netherlands to World</v>
      </c>
      <c r="H6509">
        <v>2015</v>
      </c>
      <c r="I6509" t="s">
        <v>724</v>
      </c>
      <c r="J6509">
        <v>6</v>
      </c>
      <c r="K6509">
        <v>52246.235999999997</v>
      </c>
      <c r="L6509" s="1">
        <f t="shared" si="203"/>
        <v>52.246235999999996</v>
      </c>
    </row>
    <row r="6510" spans="1:12" ht="14.45">
      <c r="A6510" t="s">
        <v>723</v>
      </c>
      <c r="B6510" t="s">
        <v>946</v>
      </c>
      <c r="C6510">
        <v>730900</v>
      </c>
      <c r="D6510" t="s">
        <v>947</v>
      </c>
      <c r="E6510" t="s">
        <v>147</v>
      </c>
      <c r="F6510" t="s">
        <v>292</v>
      </c>
      <c r="G6510" t="str">
        <f t="shared" si="202"/>
        <v>Netherlands to World</v>
      </c>
      <c r="H6510">
        <v>2016</v>
      </c>
      <c r="I6510" t="s">
        <v>724</v>
      </c>
      <c r="J6510">
        <v>6</v>
      </c>
      <c r="K6510">
        <v>57532.366999999998</v>
      </c>
      <c r="L6510" s="1">
        <f t="shared" si="203"/>
        <v>57.532367000000001</v>
      </c>
    </row>
    <row r="6511" spans="1:12" ht="14.45">
      <c r="A6511" t="s">
        <v>723</v>
      </c>
      <c r="B6511" t="s">
        <v>946</v>
      </c>
      <c r="C6511">
        <v>730900</v>
      </c>
      <c r="D6511" t="s">
        <v>947</v>
      </c>
      <c r="E6511" t="s">
        <v>147</v>
      </c>
      <c r="F6511" t="s">
        <v>292</v>
      </c>
      <c r="G6511" t="str">
        <f t="shared" si="202"/>
        <v>Netherlands to World</v>
      </c>
      <c r="H6511">
        <v>2017</v>
      </c>
      <c r="I6511" t="s">
        <v>724</v>
      </c>
      <c r="J6511">
        <v>6</v>
      </c>
      <c r="K6511">
        <v>58455.311000000002</v>
      </c>
      <c r="L6511" s="1">
        <f t="shared" si="203"/>
        <v>58.455311000000002</v>
      </c>
    </row>
    <row r="6512" spans="1:12" ht="14.45">
      <c r="A6512" t="s">
        <v>723</v>
      </c>
      <c r="B6512" t="s">
        <v>946</v>
      </c>
      <c r="C6512">
        <v>730900</v>
      </c>
      <c r="D6512" t="s">
        <v>947</v>
      </c>
      <c r="E6512" t="s">
        <v>670</v>
      </c>
      <c r="F6512" t="s">
        <v>670</v>
      </c>
      <c r="G6512" t="str">
        <f t="shared" si="202"/>
        <v>Netherlands to EU27</v>
      </c>
      <c r="H6512">
        <v>2012</v>
      </c>
      <c r="I6512" t="s">
        <v>724</v>
      </c>
      <c r="J6512">
        <v>6</v>
      </c>
      <c r="K6512">
        <v>40819.247000000003</v>
      </c>
      <c r="L6512" s="1">
        <f t="shared" si="203"/>
        <v>40.819247000000004</v>
      </c>
    </row>
    <row r="6513" spans="1:12" ht="14.45">
      <c r="A6513" t="s">
        <v>723</v>
      </c>
      <c r="B6513" t="s">
        <v>946</v>
      </c>
      <c r="C6513">
        <v>730900</v>
      </c>
      <c r="D6513" t="s">
        <v>947</v>
      </c>
      <c r="E6513" t="s">
        <v>670</v>
      </c>
      <c r="F6513" t="s">
        <v>670</v>
      </c>
      <c r="G6513" t="str">
        <f t="shared" si="202"/>
        <v>Netherlands to EU27</v>
      </c>
      <c r="H6513">
        <v>2013</v>
      </c>
      <c r="I6513" t="s">
        <v>724</v>
      </c>
      <c r="J6513">
        <v>6</v>
      </c>
      <c r="K6513">
        <v>35671.576999999997</v>
      </c>
      <c r="L6513" s="1">
        <f t="shared" si="203"/>
        <v>35.671576999999999</v>
      </c>
    </row>
    <row r="6514" spans="1:12" ht="14.45">
      <c r="A6514" t="s">
        <v>723</v>
      </c>
      <c r="B6514" t="s">
        <v>946</v>
      </c>
      <c r="C6514">
        <v>730900</v>
      </c>
      <c r="D6514" t="s">
        <v>947</v>
      </c>
      <c r="E6514" t="s">
        <v>670</v>
      </c>
      <c r="F6514" t="s">
        <v>670</v>
      </c>
      <c r="G6514" t="str">
        <f t="shared" si="202"/>
        <v>Netherlands to EU27</v>
      </c>
      <c r="H6514">
        <v>2014</v>
      </c>
      <c r="I6514" t="s">
        <v>724</v>
      </c>
      <c r="J6514">
        <v>6</v>
      </c>
      <c r="K6514">
        <v>46376.923000000003</v>
      </c>
      <c r="L6514" s="1">
        <f t="shared" si="203"/>
        <v>46.376923000000005</v>
      </c>
    </row>
    <row r="6515" spans="1:12" ht="14.45">
      <c r="A6515" t="s">
        <v>723</v>
      </c>
      <c r="B6515" t="s">
        <v>946</v>
      </c>
      <c r="C6515">
        <v>730900</v>
      </c>
      <c r="D6515" t="s">
        <v>947</v>
      </c>
      <c r="E6515" t="s">
        <v>670</v>
      </c>
      <c r="F6515" t="s">
        <v>670</v>
      </c>
      <c r="G6515" t="str">
        <f t="shared" si="202"/>
        <v>Netherlands to EU27</v>
      </c>
      <c r="H6515">
        <v>2015</v>
      </c>
      <c r="I6515" t="s">
        <v>724</v>
      </c>
      <c r="J6515">
        <v>6</v>
      </c>
      <c r="K6515">
        <v>33637.468000000001</v>
      </c>
      <c r="L6515" s="1">
        <f t="shared" si="203"/>
        <v>33.637467999999998</v>
      </c>
    </row>
    <row r="6516" spans="1:12" ht="14.45">
      <c r="A6516" t="s">
        <v>723</v>
      </c>
      <c r="B6516" t="s">
        <v>946</v>
      </c>
      <c r="C6516">
        <v>730900</v>
      </c>
      <c r="D6516" t="s">
        <v>947</v>
      </c>
      <c r="E6516" t="s">
        <v>670</v>
      </c>
      <c r="F6516" t="s">
        <v>670</v>
      </c>
      <c r="G6516" t="str">
        <f t="shared" si="202"/>
        <v>Netherlands to EU27</v>
      </c>
      <c r="H6516">
        <v>2016</v>
      </c>
      <c r="I6516" t="s">
        <v>724</v>
      </c>
      <c r="J6516">
        <v>6</v>
      </c>
      <c r="K6516">
        <v>37547.593999999997</v>
      </c>
      <c r="L6516" s="1">
        <f t="shared" si="203"/>
        <v>37.547593999999997</v>
      </c>
    </row>
    <row r="6517" spans="1:12" ht="14.45">
      <c r="A6517" t="s">
        <v>723</v>
      </c>
      <c r="B6517" t="s">
        <v>946</v>
      </c>
      <c r="C6517">
        <v>730900</v>
      </c>
      <c r="D6517" t="s">
        <v>947</v>
      </c>
      <c r="E6517" t="s">
        <v>670</v>
      </c>
      <c r="F6517" t="s">
        <v>670</v>
      </c>
      <c r="G6517" t="str">
        <f t="shared" si="202"/>
        <v>Netherlands to EU27</v>
      </c>
      <c r="H6517">
        <v>2017</v>
      </c>
      <c r="I6517" t="s">
        <v>724</v>
      </c>
      <c r="J6517">
        <v>6</v>
      </c>
      <c r="K6517">
        <v>34934.911999999997</v>
      </c>
      <c r="L6517" s="1">
        <f t="shared" si="203"/>
        <v>34.934911999999997</v>
      </c>
    </row>
    <row r="6518" spans="1:12" ht="14.45">
      <c r="A6518" t="s">
        <v>723</v>
      </c>
      <c r="B6518" t="s">
        <v>946</v>
      </c>
      <c r="C6518">
        <v>741999</v>
      </c>
      <c r="D6518" t="s">
        <v>947</v>
      </c>
      <c r="E6518" t="s">
        <v>147</v>
      </c>
      <c r="F6518" t="s">
        <v>292</v>
      </c>
      <c r="G6518" t="str">
        <f t="shared" si="202"/>
        <v>Netherlands to World</v>
      </c>
      <c r="H6518">
        <v>2012</v>
      </c>
      <c r="I6518" t="s">
        <v>724</v>
      </c>
      <c r="J6518">
        <v>6</v>
      </c>
      <c r="K6518">
        <v>77245.555999999997</v>
      </c>
      <c r="L6518" s="1">
        <f t="shared" si="203"/>
        <v>77.245555999999993</v>
      </c>
    </row>
    <row r="6519" spans="1:12" ht="14.45">
      <c r="A6519" t="s">
        <v>723</v>
      </c>
      <c r="B6519" t="s">
        <v>946</v>
      </c>
      <c r="C6519">
        <v>741999</v>
      </c>
      <c r="D6519" t="s">
        <v>947</v>
      </c>
      <c r="E6519" t="s">
        <v>147</v>
      </c>
      <c r="F6519" t="s">
        <v>292</v>
      </c>
      <c r="G6519" t="str">
        <f t="shared" si="202"/>
        <v>Netherlands to World</v>
      </c>
      <c r="H6519">
        <v>2013</v>
      </c>
      <c r="I6519" t="s">
        <v>724</v>
      </c>
      <c r="J6519">
        <v>6</v>
      </c>
      <c r="K6519">
        <v>70868.410999999993</v>
      </c>
      <c r="L6519" s="1">
        <f t="shared" si="203"/>
        <v>70.868410999999995</v>
      </c>
    </row>
    <row r="6520" spans="1:12" ht="14.45">
      <c r="A6520" t="s">
        <v>723</v>
      </c>
      <c r="B6520" t="s">
        <v>946</v>
      </c>
      <c r="C6520">
        <v>741999</v>
      </c>
      <c r="D6520" t="s">
        <v>947</v>
      </c>
      <c r="E6520" t="s">
        <v>147</v>
      </c>
      <c r="F6520" t="s">
        <v>292</v>
      </c>
      <c r="G6520" t="str">
        <f t="shared" si="202"/>
        <v>Netherlands to World</v>
      </c>
      <c r="H6520">
        <v>2014</v>
      </c>
      <c r="I6520" t="s">
        <v>724</v>
      </c>
      <c r="J6520">
        <v>6</v>
      </c>
      <c r="K6520">
        <v>77831.744999999995</v>
      </c>
      <c r="L6520" s="1">
        <f t="shared" si="203"/>
        <v>77.831744999999998</v>
      </c>
    </row>
    <row r="6521" spans="1:12" ht="14.45">
      <c r="A6521" t="s">
        <v>723</v>
      </c>
      <c r="B6521" t="s">
        <v>946</v>
      </c>
      <c r="C6521">
        <v>741999</v>
      </c>
      <c r="D6521" t="s">
        <v>947</v>
      </c>
      <c r="E6521" t="s">
        <v>147</v>
      </c>
      <c r="F6521" t="s">
        <v>292</v>
      </c>
      <c r="G6521" t="str">
        <f t="shared" si="202"/>
        <v>Netherlands to World</v>
      </c>
      <c r="H6521">
        <v>2015</v>
      </c>
      <c r="I6521" t="s">
        <v>724</v>
      </c>
      <c r="J6521">
        <v>6</v>
      </c>
      <c r="K6521">
        <v>74306.217999999993</v>
      </c>
      <c r="L6521" s="1">
        <f t="shared" si="203"/>
        <v>74.306217999999987</v>
      </c>
    </row>
    <row r="6522" spans="1:12" ht="14.45">
      <c r="A6522" t="s">
        <v>723</v>
      </c>
      <c r="B6522" t="s">
        <v>946</v>
      </c>
      <c r="C6522">
        <v>741999</v>
      </c>
      <c r="D6522" t="s">
        <v>947</v>
      </c>
      <c r="E6522" t="s">
        <v>147</v>
      </c>
      <c r="F6522" t="s">
        <v>292</v>
      </c>
      <c r="G6522" t="str">
        <f t="shared" si="202"/>
        <v>Netherlands to World</v>
      </c>
      <c r="H6522">
        <v>2016</v>
      </c>
      <c r="I6522" t="s">
        <v>724</v>
      </c>
      <c r="J6522">
        <v>6</v>
      </c>
      <c r="K6522">
        <v>101562.77099999999</v>
      </c>
      <c r="L6522" s="1">
        <f t="shared" si="203"/>
        <v>101.562771</v>
      </c>
    </row>
    <row r="6523" spans="1:12" ht="14.45">
      <c r="A6523" t="s">
        <v>723</v>
      </c>
      <c r="B6523" t="s">
        <v>946</v>
      </c>
      <c r="C6523">
        <v>741999</v>
      </c>
      <c r="D6523" t="s">
        <v>947</v>
      </c>
      <c r="E6523" t="s">
        <v>147</v>
      </c>
      <c r="F6523" t="s">
        <v>292</v>
      </c>
      <c r="G6523" t="str">
        <f t="shared" si="202"/>
        <v>Netherlands to World</v>
      </c>
      <c r="H6523">
        <v>2017</v>
      </c>
      <c r="I6523" t="s">
        <v>724</v>
      </c>
      <c r="J6523">
        <v>6</v>
      </c>
      <c r="K6523">
        <v>108417.257</v>
      </c>
      <c r="L6523" s="1">
        <f t="shared" si="203"/>
        <v>108.41725699999999</v>
      </c>
    </row>
    <row r="6524" spans="1:12" ht="14.45">
      <c r="A6524" t="s">
        <v>723</v>
      </c>
      <c r="B6524" t="s">
        <v>946</v>
      </c>
      <c r="C6524">
        <v>741999</v>
      </c>
      <c r="D6524" t="s">
        <v>947</v>
      </c>
      <c r="E6524" t="s">
        <v>670</v>
      </c>
      <c r="F6524" t="s">
        <v>670</v>
      </c>
      <c r="G6524" t="str">
        <f t="shared" si="202"/>
        <v>Netherlands to EU27</v>
      </c>
      <c r="H6524">
        <v>2012</v>
      </c>
      <c r="I6524" t="s">
        <v>724</v>
      </c>
      <c r="J6524">
        <v>6</v>
      </c>
      <c r="K6524">
        <v>55679.771999999997</v>
      </c>
      <c r="L6524" s="1">
        <f t="shared" si="203"/>
        <v>55.679772</v>
      </c>
    </row>
    <row r="6525" spans="1:12" ht="14.45">
      <c r="A6525" t="s">
        <v>723</v>
      </c>
      <c r="B6525" t="s">
        <v>946</v>
      </c>
      <c r="C6525">
        <v>741999</v>
      </c>
      <c r="D6525" t="s">
        <v>947</v>
      </c>
      <c r="E6525" t="s">
        <v>670</v>
      </c>
      <c r="F6525" t="s">
        <v>670</v>
      </c>
      <c r="G6525" t="str">
        <f t="shared" si="202"/>
        <v>Netherlands to EU27</v>
      </c>
      <c r="H6525">
        <v>2013</v>
      </c>
      <c r="I6525" t="s">
        <v>724</v>
      </c>
      <c r="J6525">
        <v>6</v>
      </c>
      <c r="K6525">
        <v>46629.298999999999</v>
      </c>
      <c r="L6525" s="1">
        <f t="shared" si="203"/>
        <v>46.629298999999996</v>
      </c>
    </row>
    <row r="6526" spans="1:12" ht="14.45">
      <c r="A6526" t="s">
        <v>723</v>
      </c>
      <c r="B6526" t="s">
        <v>946</v>
      </c>
      <c r="C6526">
        <v>741999</v>
      </c>
      <c r="D6526" t="s">
        <v>947</v>
      </c>
      <c r="E6526" t="s">
        <v>670</v>
      </c>
      <c r="F6526" t="s">
        <v>670</v>
      </c>
      <c r="G6526" t="str">
        <f t="shared" si="202"/>
        <v>Netherlands to EU27</v>
      </c>
      <c r="H6526">
        <v>2014</v>
      </c>
      <c r="I6526" t="s">
        <v>724</v>
      </c>
      <c r="J6526">
        <v>6</v>
      </c>
      <c r="K6526">
        <v>53397.915999999997</v>
      </c>
      <c r="L6526" s="1">
        <f t="shared" si="203"/>
        <v>53.397915999999995</v>
      </c>
    </row>
    <row r="6527" spans="1:12" ht="14.45">
      <c r="A6527" t="s">
        <v>723</v>
      </c>
      <c r="B6527" t="s">
        <v>946</v>
      </c>
      <c r="C6527">
        <v>741999</v>
      </c>
      <c r="D6527" t="s">
        <v>947</v>
      </c>
      <c r="E6527" t="s">
        <v>670</v>
      </c>
      <c r="F6527" t="s">
        <v>670</v>
      </c>
      <c r="G6527" t="str">
        <f t="shared" si="202"/>
        <v>Netherlands to EU27</v>
      </c>
      <c r="H6527">
        <v>2015</v>
      </c>
      <c r="I6527" t="s">
        <v>724</v>
      </c>
      <c r="J6527">
        <v>6</v>
      </c>
      <c r="K6527">
        <v>57134.366999999998</v>
      </c>
      <c r="L6527" s="1">
        <f t="shared" si="203"/>
        <v>57.134366999999997</v>
      </c>
    </row>
    <row r="6528" spans="1:12" ht="14.45">
      <c r="A6528" t="s">
        <v>723</v>
      </c>
      <c r="B6528" t="s">
        <v>946</v>
      </c>
      <c r="C6528">
        <v>741999</v>
      </c>
      <c r="D6528" t="s">
        <v>947</v>
      </c>
      <c r="E6528" t="s">
        <v>670</v>
      </c>
      <c r="F6528" t="s">
        <v>670</v>
      </c>
      <c r="G6528" t="str">
        <f t="shared" si="202"/>
        <v>Netherlands to EU27</v>
      </c>
      <c r="H6528">
        <v>2016</v>
      </c>
      <c r="I6528" t="s">
        <v>724</v>
      </c>
      <c r="J6528">
        <v>6</v>
      </c>
      <c r="K6528">
        <v>69679.763000000006</v>
      </c>
      <c r="L6528" s="1">
        <f t="shared" si="203"/>
        <v>69.679763000000008</v>
      </c>
    </row>
    <row r="6529" spans="1:12" ht="14.45">
      <c r="A6529" t="s">
        <v>723</v>
      </c>
      <c r="B6529" t="s">
        <v>946</v>
      </c>
      <c r="C6529">
        <v>741999</v>
      </c>
      <c r="D6529" t="s">
        <v>947</v>
      </c>
      <c r="E6529" t="s">
        <v>670</v>
      </c>
      <c r="F6529" t="s">
        <v>670</v>
      </c>
      <c r="G6529" t="str">
        <f t="shared" si="202"/>
        <v>Netherlands to EU27</v>
      </c>
      <c r="H6529">
        <v>2017</v>
      </c>
      <c r="I6529" t="s">
        <v>724</v>
      </c>
      <c r="J6529">
        <v>6</v>
      </c>
      <c r="K6529">
        <v>81428.547999999995</v>
      </c>
      <c r="L6529" s="1">
        <f t="shared" si="203"/>
        <v>81.428547999999992</v>
      </c>
    </row>
    <row r="6530" spans="1:12" ht="14.45">
      <c r="A6530" t="s">
        <v>723</v>
      </c>
      <c r="B6530" t="s">
        <v>946</v>
      </c>
      <c r="C6530">
        <v>761100</v>
      </c>
      <c r="D6530" t="s">
        <v>947</v>
      </c>
      <c r="E6530" t="s">
        <v>147</v>
      </c>
      <c r="F6530" t="s">
        <v>292</v>
      </c>
      <c r="G6530" t="str">
        <f t="shared" si="202"/>
        <v>Netherlands to World</v>
      </c>
      <c r="H6530">
        <v>2012</v>
      </c>
      <c r="I6530" t="s">
        <v>724</v>
      </c>
      <c r="J6530">
        <v>6</v>
      </c>
      <c r="K6530">
        <v>22194.794999999998</v>
      </c>
      <c r="L6530" s="1">
        <f t="shared" si="203"/>
        <v>22.194794999999999</v>
      </c>
    </row>
    <row r="6531" spans="1:12" ht="14.45">
      <c r="A6531" t="s">
        <v>723</v>
      </c>
      <c r="B6531" t="s">
        <v>946</v>
      </c>
      <c r="C6531">
        <v>761100</v>
      </c>
      <c r="D6531" t="s">
        <v>947</v>
      </c>
      <c r="E6531" t="s">
        <v>147</v>
      </c>
      <c r="F6531" t="s">
        <v>292</v>
      </c>
      <c r="G6531" t="str">
        <f t="shared" si="202"/>
        <v>Netherlands to World</v>
      </c>
      <c r="H6531">
        <v>2013</v>
      </c>
      <c r="I6531" t="s">
        <v>724</v>
      </c>
      <c r="J6531">
        <v>6</v>
      </c>
      <c r="K6531">
        <v>15506.178</v>
      </c>
      <c r="L6531" s="1">
        <f t="shared" si="203"/>
        <v>15.506178</v>
      </c>
    </row>
    <row r="6532" spans="1:12" ht="14.45">
      <c r="A6532" t="s">
        <v>723</v>
      </c>
      <c r="B6532" t="s">
        <v>946</v>
      </c>
      <c r="C6532">
        <v>761100</v>
      </c>
      <c r="D6532" t="s">
        <v>947</v>
      </c>
      <c r="E6532" t="s">
        <v>147</v>
      </c>
      <c r="F6532" t="s">
        <v>292</v>
      </c>
      <c r="G6532" t="str">
        <f t="shared" si="202"/>
        <v>Netherlands to World</v>
      </c>
      <c r="H6532">
        <v>2014</v>
      </c>
      <c r="I6532" t="s">
        <v>724</v>
      </c>
      <c r="J6532">
        <v>6</v>
      </c>
      <c r="K6532">
        <v>14843.135</v>
      </c>
      <c r="L6532" s="1">
        <f t="shared" si="203"/>
        <v>14.843135</v>
      </c>
    </row>
    <row r="6533" spans="1:12" ht="14.45">
      <c r="A6533" t="s">
        <v>723</v>
      </c>
      <c r="B6533" t="s">
        <v>946</v>
      </c>
      <c r="C6533">
        <v>761100</v>
      </c>
      <c r="D6533" t="s">
        <v>947</v>
      </c>
      <c r="E6533" t="s">
        <v>147</v>
      </c>
      <c r="F6533" t="s">
        <v>292</v>
      </c>
      <c r="G6533" t="str">
        <f t="shared" si="202"/>
        <v>Netherlands to World</v>
      </c>
      <c r="H6533">
        <v>2015</v>
      </c>
      <c r="I6533" t="s">
        <v>724</v>
      </c>
      <c r="J6533">
        <v>6</v>
      </c>
      <c r="K6533">
        <v>6280.8289999999997</v>
      </c>
      <c r="L6533" s="1">
        <f t="shared" si="203"/>
        <v>6.2808289999999998</v>
      </c>
    </row>
    <row r="6534" spans="1:12" ht="14.45">
      <c r="A6534" t="s">
        <v>723</v>
      </c>
      <c r="B6534" t="s">
        <v>946</v>
      </c>
      <c r="C6534">
        <v>761100</v>
      </c>
      <c r="D6534" t="s">
        <v>947</v>
      </c>
      <c r="E6534" t="s">
        <v>147</v>
      </c>
      <c r="F6534" t="s">
        <v>292</v>
      </c>
      <c r="G6534" t="str">
        <f t="shared" si="202"/>
        <v>Netherlands to World</v>
      </c>
      <c r="H6534">
        <v>2016</v>
      </c>
      <c r="I6534" t="s">
        <v>724</v>
      </c>
      <c r="J6534">
        <v>6</v>
      </c>
      <c r="K6534">
        <v>6684.2060000000001</v>
      </c>
      <c r="L6534" s="1">
        <f t="shared" si="203"/>
        <v>6.6842060000000005</v>
      </c>
    </row>
    <row r="6535" spans="1:12" ht="14.45">
      <c r="A6535" t="s">
        <v>723</v>
      </c>
      <c r="B6535" t="s">
        <v>946</v>
      </c>
      <c r="C6535">
        <v>761100</v>
      </c>
      <c r="D6535" t="s">
        <v>947</v>
      </c>
      <c r="E6535" t="s">
        <v>147</v>
      </c>
      <c r="F6535" t="s">
        <v>292</v>
      </c>
      <c r="G6535" t="str">
        <f t="shared" si="202"/>
        <v>Netherlands to World</v>
      </c>
      <c r="H6535">
        <v>2017</v>
      </c>
      <c r="I6535" t="s">
        <v>724</v>
      </c>
      <c r="J6535">
        <v>6</v>
      </c>
      <c r="K6535">
        <v>25190.218000000001</v>
      </c>
      <c r="L6535" s="1">
        <f t="shared" si="203"/>
        <v>25.190218000000002</v>
      </c>
    </row>
    <row r="6536" spans="1:12" ht="14.45">
      <c r="A6536" t="s">
        <v>723</v>
      </c>
      <c r="B6536" t="s">
        <v>946</v>
      </c>
      <c r="C6536">
        <v>761100</v>
      </c>
      <c r="D6536" t="s">
        <v>947</v>
      </c>
      <c r="E6536" t="s">
        <v>670</v>
      </c>
      <c r="F6536" t="s">
        <v>670</v>
      </c>
      <c r="G6536" t="str">
        <f t="shared" si="202"/>
        <v>Netherlands to EU27</v>
      </c>
      <c r="H6536">
        <v>2012</v>
      </c>
      <c r="I6536" t="s">
        <v>724</v>
      </c>
      <c r="J6536">
        <v>6</v>
      </c>
      <c r="K6536">
        <v>86.587999999999994</v>
      </c>
      <c r="L6536" s="1">
        <f t="shared" si="203"/>
        <v>8.6587999999999998E-2</v>
      </c>
    </row>
    <row r="6537" spans="1:12" ht="14.45">
      <c r="A6537" t="s">
        <v>723</v>
      </c>
      <c r="B6537" t="s">
        <v>946</v>
      </c>
      <c r="C6537">
        <v>761100</v>
      </c>
      <c r="D6537" t="s">
        <v>947</v>
      </c>
      <c r="E6537" t="s">
        <v>670</v>
      </c>
      <c r="F6537" t="s">
        <v>670</v>
      </c>
      <c r="G6537" t="str">
        <f t="shared" ref="G6537:G6600" si="204">CONCATENATE(D6537, " to ", F6537)</f>
        <v>Netherlands to EU27</v>
      </c>
      <c r="H6537">
        <v>2013</v>
      </c>
      <c r="I6537" t="s">
        <v>724</v>
      </c>
      <c r="J6537">
        <v>6</v>
      </c>
      <c r="K6537">
        <v>54.674999999999997</v>
      </c>
      <c r="L6537" s="1">
        <f t="shared" ref="L6537:L6600" si="205">K6537/1000</f>
        <v>5.4674999999999994E-2</v>
      </c>
    </row>
    <row r="6538" spans="1:12" ht="14.45">
      <c r="A6538" t="s">
        <v>723</v>
      </c>
      <c r="B6538" t="s">
        <v>946</v>
      </c>
      <c r="C6538">
        <v>761100</v>
      </c>
      <c r="D6538" t="s">
        <v>947</v>
      </c>
      <c r="E6538" t="s">
        <v>670</v>
      </c>
      <c r="F6538" t="s">
        <v>670</v>
      </c>
      <c r="G6538" t="str">
        <f t="shared" si="204"/>
        <v>Netherlands to EU27</v>
      </c>
      <c r="H6538">
        <v>2014</v>
      </c>
      <c r="I6538" t="s">
        <v>724</v>
      </c>
      <c r="J6538">
        <v>6</v>
      </c>
      <c r="K6538">
        <v>5.4480000000000004</v>
      </c>
      <c r="L6538" s="1">
        <f t="shared" si="205"/>
        <v>5.4480000000000006E-3</v>
      </c>
    </row>
    <row r="6539" spans="1:12" ht="14.45">
      <c r="A6539" t="s">
        <v>723</v>
      </c>
      <c r="B6539" t="s">
        <v>946</v>
      </c>
      <c r="C6539">
        <v>761100</v>
      </c>
      <c r="D6539" t="s">
        <v>947</v>
      </c>
      <c r="E6539" t="s">
        <v>670</v>
      </c>
      <c r="F6539" t="s">
        <v>670</v>
      </c>
      <c r="G6539" t="str">
        <f t="shared" si="204"/>
        <v>Netherlands to EU27</v>
      </c>
      <c r="H6539">
        <v>2015</v>
      </c>
      <c r="I6539" t="s">
        <v>724</v>
      </c>
      <c r="J6539">
        <v>6</v>
      </c>
      <c r="K6539">
        <v>74.89</v>
      </c>
      <c r="L6539" s="1">
        <f t="shared" si="205"/>
        <v>7.4889999999999998E-2</v>
      </c>
    </row>
    <row r="6540" spans="1:12" ht="14.45">
      <c r="A6540" t="s">
        <v>723</v>
      </c>
      <c r="B6540" t="s">
        <v>946</v>
      </c>
      <c r="C6540">
        <v>761100</v>
      </c>
      <c r="D6540" t="s">
        <v>947</v>
      </c>
      <c r="E6540" t="s">
        <v>670</v>
      </c>
      <c r="F6540" t="s">
        <v>670</v>
      </c>
      <c r="G6540" t="str">
        <f t="shared" si="204"/>
        <v>Netherlands to EU27</v>
      </c>
      <c r="H6540">
        <v>2016</v>
      </c>
      <c r="I6540" t="s">
        <v>724</v>
      </c>
      <c r="J6540">
        <v>6</v>
      </c>
      <c r="K6540">
        <v>11.468</v>
      </c>
      <c r="L6540" s="1">
        <f t="shared" si="205"/>
        <v>1.1468000000000001E-2</v>
      </c>
    </row>
    <row r="6541" spans="1:12" ht="14.45">
      <c r="A6541" t="s">
        <v>723</v>
      </c>
      <c r="B6541" t="s">
        <v>946</v>
      </c>
      <c r="C6541">
        <v>761100</v>
      </c>
      <c r="D6541" t="s">
        <v>947</v>
      </c>
      <c r="E6541" t="s">
        <v>670</v>
      </c>
      <c r="F6541" t="s">
        <v>670</v>
      </c>
      <c r="G6541" t="str">
        <f t="shared" si="204"/>
        <v>Netherlands to EU27</v>
      </c>
      <c r="H6541">
        <v>2017</v>
      </c>
      <c r="I6541" t="s">
        <v>724</v>
      </c>
      <c r="J6541">
        <v>6</v>
      </c>
      <c r="K6541">
        <v>55.204000000000001</v>
      </c>
      <c r="L6541" s="1">
        <f t="shared" si="205"/>
        <v>5.5204000000000003E-2</v>
      </c>
    </row>
    <row r="6542" spans="1:12" ht="14.45">
      <c r="A6542" t="s">
        <v>723</v>
      </c>
      <c r="B6542" t="s">
        <v>946</v>
      </c>
      <c r="C6542">
        <v>8405</v>
      </c>
      <c r="D6542" t="s">
        <v>947</v>
      </c>
      <c r="E6542" t="s">
        <v>147</v>
      </c>
      <c r="F6542" t="s">
        <v>292</v>
      </c>
      <c r="G6542" t="str">
        <f t="shared" si="204"/>
        <v>Netherlands to World</v>
      </c>
      <c r="H6542">
        <v>2012</v>
      </c>
      <c r="I6542" t="s">
        <v>724</v>
      </c>
      <c r="J6542">
        <v>6</v>
      </c>
      <c r="K6542">
        <v>43137.004999999997</v>
      </c>
      <c r="L6542" s="1">
        <f t="shared" si="205"/>
        <v>43.137004999999995</v>
      </c>
    </row>
    <row r="6543" spans="1:12" ht="14.45">
      <c r="A6543" t="s">
        <v>723</v>
      </c>
      <c r="B6543" t="s">
        <v>946</v>
      </c>
      <c r="C6543">
        <v>8405</v>
      </c>
      <c r="D6543" t="s">
        <v>947</v>
      </c>
      <c r="E6543" t="s">
        <v>147</v>
      </c>
      <c r="F6543" t="s">
        <v>292</v>
      </c>
      <c r="G6543" t="str">
        <f t="shared" si="204"/>
        <v>Netherlands to World</v>
      </c>
      <c r="H6543">
        <v>2013</v>
      </c>
      <c r="I6543" t="s">
        <v>724</v>
      </c>
      <c r="J6543">
        <v>6</v>
      </c>
      <c r="K6543">
        <v>66707.448999999993</v>
      </c>
      <c r="L6543" s="1">
        <f t="shared" si="205"/>
        <v>66.707448999999997</v>
      </c>
    </row>
    <row r="6544" spans="1:12" ht="14.45">
      <c r="A6544" t="s">
        <v>723</v>
      </c>
      <c r="B6544" t="s">
        <v>946</v>
      </c>
      <c r="C6544">
        <v>8405</v>
      </c>
      <c r="D6544" t="s">
        <v>947</v>
      </c>
      <c r="E6544" t="s">
        <v>147</v>
      </c>
      <c r="F6544" t="s">
        <v>292</v>
      </c>
      <c r="G6544" t="str">
        <f t="shared" si="204"/>
        <v>Netherlands to World</v>
      </c>
      <c r="H6544">
        <v>2014</v>
      </c>
      <c r="I6544" t="s">
        <v>724</v>
      </c>
      <c r="J6544">
        <v>6</v>
      </c>
      <c r="K6544">
        <v>50382.94</v>
      </c>
      <c r="L6544" s="1">
        <f t="shared" si="205"/>
        <v>50.382940000000005</v>
      </c>
    </row>
    <row r="6545" spans="1:12" ht="14.45">
      <c r="A6545" t="s">
        <v>723</v>
      </c>
      <c r="B6545" t="s">
        <v>946</v>
      </c>
      <c r="C6545">
        <v>8405</v>
      </c>
      <c r="D6545" t="s">
        <v>947</v>
      </c>
      <c r="E6545" t="s">
        <v>147</v>
      </c>
      <c r="F6545" t="s">
        <v>292</v>
      </c>
      <c r="G6545" t="str">
        <f t="shared" si="204"/>
        <v>Netherlands to World</v>
      </c>
      <c r="H6545">
        <v>2015</v>
      </c>
      <c r="I6545" t="s">
        <v>724</v>
      </c>
      <c r="J6545">
        <v>6</v>
      </c>
      <c r="K6545">
        <v>41895.991000000002</v>
      </c>
      <c r="L6545" s="1">
        <f t="shared" si="205"/>
        <v>41.895991000000002</v>
      </c>
    </row>
    <row r="6546" spans="1:12" ht="14.45">
      <c r="A6546" t="s">
        <v>723</v>
      </c>
      <c r="B6546" t="s">
        <v>946</v>
      </c>
      <c r="C6546">
        <v>8405</v>
      </c>
      <c r="D6546" t="s">
        <v>947</v>
      </c>
      <c r="E6546" t="s">
        <v>147</v>
      </c>
      <c r="F6546" t="s">
        <v>292</v>
      </c>
      <c r="G6546" t="str">
        <f t="shared" si="204"/>
        <v>Netherlands to World</v>
      </c>
      <c r="H6546">
        <v>2016</v>
      </c>
      <c r="I6546" t="s">
        <v>724</v>
      </c>
      <c r="J6546">
        <v>6</v>
      </c>
      <c r="K6546">
        <v>43646.726000000002</v>
      </c>
      <c r="L6546" s="1">
        <f t="shared" si="205"/>
        <v>43.646726000000001</v>
      </c>
    </row>
    <row r="6547" spans="1:12" ht="14.45">
      <c r="A6547" t="s">
        <v>723</v>
      </c>
      <c r="B6547" t="s">
        <v>946</v>
      </c>
      <c r="C6547">
        <v>8405</v>
      </c>
      <c r="D6547" t="s">
        <v>947</v>
      </c>
      <c r="E6547" t="s">
        <v>147</v>
      </c>
      <c r="F6547" t="s">
        <v>292</v>
      </c>
      <c r="G6547" t="str">
        <f t="shared" si="204"/>
        <v>Netherlands to World</v>
      </c>
      <c r="H6547">
        <v>2017</v>
      </c>
      <c r="I6547" t="s">
        <v>724</v>
      </c>
      <c r="J6547">
        <v>6</v>
      </c>
      <c r="K6547">
        <v>39787.182000000001</v>
      </c>
      <c r="L6547" s="1">
        <f t="shared" si="205"/>
        <v>39.787182000000001</v>
      </c>
    </row>
    <row r="6548" spans="1:12" ht="14.45">
      <c r="A6548" t="s">
        <v>723</v>
      </c>
      <c r="B6548" t="s">
        <v>946</v>
      </c>
      <c r="C6548">
        <v>8405</v>
      </c>
      <c r="D6548" t="s">
        <v>947</v>
      </c>
      <c r="E6548" t="s">
        <v>670</v>
      </c>
      <c r="F6548" t="s">
        <v>670</v>
      </c>
      <c r="G6548" t="str">
        <f t="shared" si="204"/>
        <v>Netherlands to EU27</v>
      </c>
      <c r="H6548">
        <v>2012</v>
      </c>
      <c r="I6548" t="s">
        <v>724</v>
      </c>
      <c r="J6548">
        <v>6</v>
      </c>
      <c r="K6548">
        <v>8267.241</v>
      </c>
      <c r="L6548" s="1">
        <f t="shared" si="205"/>
        <v>8.2672410000000003</v>
      </c>
    </row>
    <row r="6549" spans="1:12" ht="14.45">
      <c r="A6549" t="s">
        <v>723</v>
      </c>
      <c r="B6549" t="s">
        <v>946</v>
      </c>
      <c r="C6549">
        <v>8405</v>
      </c>
      <c r="D6549" t="s">
        <v>947</v>
      </c>
      <c r="E6549" t="s">
        <v>670</v>
      </c>
      <c r="F6549" t="s">
        <v>670</v>
      </c>
      <c r="G6549" t="str">
        <f t="shared" si="204"/>
        <v>Netherlands to EU27</v>
      </c>
      <c r="H6549">
        <v>2013</v>
      </c>
      <c r="I6549" t="s">
        <v>724</v>
      </c>
      <c r="J6549">
        <v>6</v>
      </c>
      <c r="K6549">
        <v>16502.041000000001</v>
      </c>
      <c r="L6549" s="1">
        <f t="shared" si="205"/>
        <v>16.502041000000002</v>
      </c>
    </row>
    <row r="6550" spans="1:12" ht="14.45">
      <c r="A6550" t="s">
        <v>723</v>
      </c>
      <c r="B6550" t="s">
        <v>946</v>
      </c>
      <c r="C6550">
        <v>8405</v>
      </c>
      <c r="D6550" t="s">
        <v>947</v>
      </c>
      <c r="E6550" t="s">
        <v>670</v>
      </c>
      <c r="F6550" t="s">
        <v>670</v>
      </c>
      <c r="G6550" t="str">
        <f t="shared" si="204"/>
        <v>Netherlands to EU27</v>
      </c>
      <c r="H6550">
        <v>2014</v>
      </c>
      <c r="I6550" t="s">
        <v>724</v>
      </c>
      <c r="J6550">
        <v>6</v>
      </c>
      <c r="K6550">
        <v>19645.886999999999</v>
      </c>
      <c r="L6550" s="1">
        <f t="shared" si="205"/>
        <v>19.645886999999998</v>
      </c>
    </row>
    <row r="6551" spans="1:12" ht="14.45">
      <c r="A6551" t="s">
        <v>723</v>
      </c>
      <c r="B6551" t="s">
        <v>946</v>
      </c>
      <c r="C6551">
        <v>8405</v>
      </c>
      <c r="D6551" t="s">
        <v>947</v>
      </c>
      <c r="E6551" t="s">
        <v>670</v>
      </c>
      <c r="F6551" t="s">
        <v>670</v>
      </c>
      <c r="G6551" t="str">
        <f t="shared" si="204"/>
        <v>Netherlands to EU27</v>
      </c>
      <c r="H6551">
        <v>2015</v>
      </c>
      <c r="I6551" t="s">
        <v>724</v>
      </c>
      <c r="J6551">
        <v>6</v>
      </c>
      <c r="K6551">
        <v>2882.63</v>
      </c>
      <c r="L6551" s="1">
        <f t="shared" si="205"/>
        <v>2.8826300000000002</v>
      </c>
    </row>
    <row r="6552" spans="1:12" ht="14.45">
      <c r="A6552" t="s">
        <v>723</v>
      </c>
      <c r="B6552" t="s">
        <v>946</v>
      </c>
      <c r="C6552">
        <v>8405</v>
      </c>
      <c r="D6552" t="s">
        <v>947</v>
      </c>
      <c r="E6552" t="s">
        <v>670</v>
      </c>
      <c r="F6552" t="s">
        <v>670</v>
      </c>
      <c r="G6552" t="str">
        <f t="shared" si="204"/>
        <v>Netherlands to EU27</v>
      </c>
      <c r="H6552">
        <v>2016</v>
      </c>
      <c r="I6552" t="s">
        <v>724</v>
      </c>
      <c r="J6552">
        <v>6</v>
      </c>
      <c r="K6552">
        <v>1231.5229999999999</v>
      </c>
      <c r="L6552" s="1">
        <f t="shared" si="205"/>
        <v>1.2315229999999999</v>
      </c>
    </row>
    <row r="6553" spans="1:12" ht="14.45">
      <c r="A6553" t="s">
        <v>723</v>
      </c>
      <c r="B6553" t="s">
        <v>946</v>
      </c>
      <c r="C6553">
        <v>8405</v>
      </c>
      <c r="D6553" t="s">
        <v>947</v>
      </c>
      <c r="E6553" t="s">
        <v>670</v>
      </c>
      <c r="F6553" t="s">
        <v>670</v>
      </c>
      <c r="G6553" t="str">
        <f t="shared" si="204"/>
        <v>Netherlands to EU27</v>
      </c>
      <c r="H6553">
        <v>2017</v>
      </c>
      <c r="I6553" t="s">
        <v>724</v>
      </c>
      <c r="J6553">
        <v>6</v>
      </c>
      <c r="K6553">
        <v>1722.2370000000001</v>
      </c>
      <c r="L6553" s="1">
        <f t="shared" si="205"/>
        <v>1.722237</v>
      </c>
    </row>
    <row r="6554" spans="1:12" ht="14.45">
      <c r="A6554" t="s">
        <v>723</v>
      </c>
      <c r="B6554" t="s">
        <v>946</v>
      </c>
      <c r="C6554">
        <v>841931</v>
      </c>
      <c r="D6554" t="s">
        <v>947</v>
      </c>
      <c r="E6554" t="s">
        <v>147</v>
      </c>
      <c r="F6554" t="s">
        <v>292</v>
      </c>
      <c r="G6554" t="str">
        <f t="shared" si="204"/>
        <v>Netherlands to World</v>
      </c>
      <c r="H6554">
        <v>2012</v>
      </c>
      <c r="I6554" t="s">
        <v>724</v>
      </c>
      <c r="J6554">
        <v>6</v>
      </c>
      <c r="K6554">
        <v>26124.125</v>
      </c>
      <c r="L6554" s="1">
        <f t="shared" si="205"/>
        <v>26.124124999999999</v>
      </c>
    </row>
    <row r="6555" spans="1:12" ht="14.45">
      <c r="A6555" t="s">
        <v>723</v>
      </c>
      <c r="B6555" t="s">
        <v>946</v>
      </c>
      <c r="C6555">
        <v>841931</v>
      </c>
      <c r="D6555" t="s">
        <v>947</v>
      </c>
      <c r="E6555" t="s">
        <v>147</v>
      </c>
      <c r="F6555" t="s">
        <v>292</v>
      </c>
      <c r="G6555" t="str">
        <f t="shared" si="204"/>
        <v>Netherlands to World</v>
      </c>
      <c r="H6555">
        <v>2013</v>
      </c>
      <c r="I6555" t="s">
        <v>724</v>
      </c>
      <c r="J6555">
        <v>6</v>
      </c>
      <c r="K6555">
        <v>48566.042000000001</v>
      </c>
      <c r="L6555" s="1">
        <f t="shared" si="205"/>
        <v>48.566042000000003</v>
      </c>
    </row>
    <row r="6556" spans="1:12" ht="14.45">
      <c r="A6556" t="s">
        <v>723</v>
      </c>
      <c r="B6556" t="s">
        <v>946</v>
      </c>
      <c r="C6556">
        <v>841931</v>
      </c>
      <c r="D6556" t="s">
        <v>947</v>
      </c>
      <c r="E6556" t="s">
        <v>147</v>
      </c>
      <c r="F6556" t="s">
        <v>292</v>
      </c>
      <c r="G6556" t="str">
        <f t="shared" si="204"/>
        <v>Netherlands to World</v>
      </c>
      <c r="H6556">
        <v>2014</v>
      </c>
      <c r="I6556" t="s">
        <v>724</v>
      </c>
      <c r="J6556">
        <v>6</v>
      </c>
      <c r="K6556">
        <v>14106.641</v>
      </c>
      <c r="L6556" s="1">
        <f t="shared" si="205"/>
        <v>14.106641</v>
      </c>
    </row>
    <row r="6557" spans="1:12" ht="14.45">
      <c r="A6557" t="s">
        <v>723</v>
      </c>
      <c r="B6557" t="s">
        <v>946</v>
      </c>
      <c r="C6557">
        <v>841931</v>
      </c>
      <c r="D6557" t="s">
        <v>947</v>
      </c>
      <c r="E6557" t="s">
        <v>147</v>
      </c>
      <c r="F6557" t="s">
        <v>292</v>
      </c>
      <c r="G6557" t="str">
        <f t="shared" si="204"/>
        <v>Netherlands to World</v>
      </c>
      <c r="H6557">
        <v>2015</v>
      </c>
      <c r="I6557" t="s">
        <v>724</v>
      </c>
      <c r="J6557">
        <v>6</v>
      </c>
      <c r="K6557">
        <v>13158.19</v>
      </c>
      <c r="L6557" s="1">
        <f t="shared" si="205"/>
        <v>13.158190000000001</v>
      </c>
    </row>
    <row r="6558" spans="1:12" ht="14.45">
      <c r="A6558" t="s">
        <v>723</v>
      </c>
      <c r="B6558" t="s">
        <v>946</v>
      </c>
      <c r="C6558">
        <v>841931</v>
      </c>
      <c r="D6558" t="s">
        <v>947</v>
      </c>
      <c r="E6558" t="s">
        <v>147</v>
      </c>
      <c r="F6558" t="s">
        <v>292</v>
      </c>
      <c r="G6558" t="str">
        <f t="shared" si="204"/>
        <v>Netherlands to World</v>
      </c>
      <c r="H6558">
        <v>2016</v>
      </c>
      <c r="I6558" t="s">
        <v>724</v>
      </c>
      <c r="J6558">
        <v>6</v>
      </c>
      <c r="K6558">
        <v>11412.308000000001</v>
      </c>
      <c r="L6558" s="1">
        <f t="shared" si="205"/>
        <v>11.412308000000001</v>
      </c>
    </row>
    <row r="6559" spans="1:12" ht="14.45">
      <c r="A6559" t="s">
        <v>723</v>
      </c>
      <c r="B6559" t="s">
        <v>946</v>
      </c>
      <c r="C6559">
        <v>841931</v>
      </c>
      <c r="D6559" t="s">
        <v>947</v>
      </c>
      <c r="E6559" t="s">
        <v>147</v>
      </c>
      <c r="F6559" t="s">
        <v>292</v>
      </c>
      <c r="G6559" t="str">
        <f t="shared" si="204"/>
        <v>Netherlands to World</v>
      </c>
      <c r="H6559">
        <v>2017</v>
      </c>
      <c r="I6559" t="s">
        <v>724</v>
      </c>
      <c r="J6559">
        <v>6</v>
      </c>
      <c r="K6559">
        <v>6404.8109999999997</v>
      </c>
      <c r="L6559" s="1">
        <f t="shared" si="205"/>
        <v>6.4048109999999996</v>
      </c>
    </row>
    <row r="6560" spans="1:12" ht="14.45">
      <c r="A6560" t="s">
        <v>723</v>
      </c>
      <c r="B6560" t="s">
        <v>946</v>
      </c>
      <c r="C6560">
        <v>841931</v>
      </c>
      <c r="D6560" t="s">
        <v>947</v>
      </c>
      <c r="E6560" t="s">
        <v>670</v>
      </c>
      <c r="F6560" t="s">
        <v>670</v>
      </c>
      <c r="G6560" t="str">
        <f t="shared" si="204"/>
        <v>Netherlands to EU27</v>
      </c>
      <c r="H6560">
        <v>2012</v>
      </c>
      <c r="I6560" t="s">
        <v>724</v>
      </c>
      <c r="J6560">
        <v>6</v>
      </c>
      <c r="K6560">
        <v>9120.7530000000006</v>
      </c>
      <c r="L6560" s="1">
        <f t="shared" si="205"/>
        <v>9.1207530000000006</v>
      </c>
    </row>
    <row r="6561" spans="1:12" ht="14.45">
      <c r="A6561" t="s">
        <v>723</v>
      </c>
      <c r="B6561" t="s">
        <v>946</v>
      </c>
      <c r="C6561">
        <v>841931</v>
      </c>
      <c r="D6561" t="s">
        <v>947</v>
      </c>
      <c r="E6561" t="s">
        <v>670</v>
      </c>
      <c r="F6561" t="s">
        <v>670</v>
      </c>
      <c r="G6561" t="str">
        <f t="shared" si="204"/>
        <v>Netherlands to EU27</v>
      </c>
      <c r="H6561">
        <v>2013</v>
      </c>
      <c r="I6561" t="s">
        <v>724</v>
      </c>
      <c r="J6561">
        <v>6</v>
      </c>
      <c r="K6561">
        <v>9302.6910000000007</v>
      </c>
      <c r="L6561" s="1">
        <f t="shared" si="205"/>
        <v>9.3026910000000012</v>
      </c>
    </row>
    <row r="6562" spans="1:12" ht="14.45">
      <c r="A6562" t="s">
        <v>723</v>
      </c>
      <c r="B6562" t="s">
        <v>946</v>
      </c>
      <c r="C6562">
        <v>841931</v>
      </c>
      <c r="D6562" t="s">
        <v>947</v>
      </c>
      <c r="E6562" t="s">
        <v>670</v>
      </c>
      <c r="F6562" t="s">
        <v>670</v>
      </c>
      <c r="G6562" t="str">
        <f t="shared" si="204"/>
        <v>Netherlands to EU27</v>
      </c>
      <c r="H6562">
        <v>2014</v>
      </c>
      <c r="I6562" t="s">
        <v>724</v>
      </c>
      <c r="J6562">
        <v>6</v>
      </c>
      <c r="K6562">
        <v>7006.3980000000001</v>
      </c>
      <c r="L6562" s="1">
        <f t="shared" si="205"/>
        <v>7.0063979999999999</v>
      </c>
    </row>
    <row r="6563" spans="1:12" ht="14.45">
      <c r="A6563" t="s">
        <v>723</v>
      </c>
      <c r="B6563" t="s">
        <v>946</v>
      </c>
      <c r="C6563">
        <v>841931</v>
      </c>
      <c r="D6563" t="s">
        <v>947</v>
      </c>
      <c r="E6563" t="s">
        <v>670</v>
      </c>
      <c r="F6563" t="s">
        <v>670</v>
      </c>
      <c r="G6563" t="str">
        <f t="shared" si="204"/>
        <v>Netherlands to EU27</v>
      </c>
      <c r="H6563">
        <v>2015</v>
      </c>
      <c r="I6563" t="s">
        <v>724</v>
      </c>
      <c r="J6563">
        <v>6</v>
      </c>
      <c r="K6563">
        <v>6435.7619999999997</v>
      </c>
      <c r="L6563" s="1">
        <f t="shared" si="205"/>
        <v>6.4357619999999995</v>
      </c>
    </row>
    <row r="6564" spans="1:12" ht="14.45">
      <c r="A6564" t="s">
        <v>723</v>
      </c>
      <c r="B6564" t="s">
        <v>946</v>
      </c>
      <c r="C6564">
        <v>841931</v>
      </c>
      <c r="D6564" t="s">
        <v>947</v>
      </c>
      <c r="E6564" t="s">
        <v>670</v>
      </c>
      <c r="F6564" t="s">
        <v>670</v>
      </c>
      <c r="G6564" t="str">
        <f t="shared" si="204"/>
        <v>Netherlands to EU27</v>
      </c>
      <c r="H6564">
        <v>2016</v>
      </c>
      <c r="I6564" t="s">
        <v>724</v>
      </c>
      <c r="J6564">
        <v>6</v>
      </c>
      <c r="K6564">
        <v>5728.3540000000003</v>
      </c>
      <c r="L6564" s="1">
        <f t="shared" si="205"/>
        <v>5.7283540000000004</v>
      </c>
    </row>
    <row r="6565" spans="1:12" ht="14.45">
      <c r="A6565" t="s">
        <v>723</v>
      </c>
      <c r="B6565" t="s">
        <v>946</v>
      </c>
      <c r="C6565">
        <v>841931</v>
      </c>
      <c r="D6565" t="s">
        <v>947</v>
      </c>
      <c r="E6565" t="s">
        <v>670</v>
      </c>
      <c r="F6565" t="s">
        <v>670</v>
      </c>
      <c r="G6565" t="str">
        <f t="shared" si="204"/>
        <v>Netherlands to EU27</v>
      </c>
      <c r="H6565">
        <v>2017</v>
      </c>
      <c r="I6565" t="s">
        <v>724</v>
      </c>
      <c r="J6565">
        <v>6</v>
      </c>
      <c r="K6565">
        <v>2670.0709999999999</v>
      </c>
      <c r="L6565" s="1">
        <f t="shared" si="205"/>
        <v>2.6700710000000001</v>
      </c>
    </row>
    <row r="6566" spans="1:12" ht="14.45">
      <c r="A6566" t="s">
        <v>723</v>
      </c>
      <c r="B6566" t="s">
        <v>946</v>
      </c>
      <c r="C6566">
        <v>841940</v>
      </c>
      <c r="D6566" t="s">
        <v>947</v>
      </c>
      <c r="E6566" t="s">
        <v>147</v>
      </c>
      <c r="F6566" t="s">
        <v>292</v>
      </c>
      <c r="G6566" t="str">
        <f t="shared" si="204"/>
        <v>Netherlands to World</v>
      </c>
      <c r="H6566">
        <v>2012</v>
      </c>
      <c r="I6566" t="s">
        <v>724</v>
      </c>
      <c r="J6566">
        <v>6</v>
      </c>
      <c r="K6566">
        <v>3102.14</v>
      </c>
      <c r="L6566" s="1">
        <f t="shared" si="205"/>
        <v>3.1021399999999999</v>
      </c>
    </row>
    <row r="6567" spans="1:12" ht="14.45">
      <c r="A6567" t="s">
        <v>723</v>
      </c>
      <c r="B6567" t="s">
        <v>946</v>
      </c>
      <c r="C6567">
        <v>841940</v>
      </c>
      <c r="D6567" t="s">
        <v>947</v>
      </c>
      <c r="E6567" t="s">
        <v>147</v>
      </c>
      <c r="F6567" t="s">
        <v>292</v>
      </c>
      <c r="G6567" t="str">
        <f t="shared" si="204"/>
        <v>Netherlands to World</v>
      </c>
      <c r="H6567">
        <v>2013</v>
      </c>
      <c r="I6567" t="s">
        <v>724</v>
      </c>
      <c r="J6567">
        <v>6</v>
      </c>
      <c r="K6567">
        <v>4365.8389999999999</v>
      </c>
      <c r="L6567" s="1">
        <f t="shared" si="205"/>
        <v>4.3658390000000002</v>
      </c>
    </row>
    <row r="6568" spans="1:12" ht="14.45">
      <c r="A6568" t="s">
        <v>723</v>
      </c>
      <c r="B6568" t="s">
        <v>946</v>
      </c>
      <c r="C6568">
        <v>841940</v>
      </c>
      <c r="D6568" t="s">
        <v>947</v>
      </c>
      <c r="E6568" t="s">
        <v>147</v>
      </c>
      <c r="F6568" t="s">
        <v>292</v>
      </c>
      <c r="G6568" t="str">
        <f t="shared" si="204"/>
        <v>Netherlands to World</v>
      </c>
      <c r="H6568">
        <v>2014</v>
      </c>
      <c r="I6568" t="s">
        <v>724</v>
      </c>
      <c r="J6568">
        <v>6</v>
      </c>
      <c r="K6568">
        <v>4917.2839999999997</v>
      </c>
      <c r="L6568" s="1">
        <f t="shared" si="205"/>
        <v>4.9172839999999995</v>
      </c>
    </row>
    <row r="6569" spans="1:12" ht="14.45">
      <c r="A6569" t="s">
        <v>723</v>
      </c>
      <c r="B6569" t="s">
        <v>946</v>
      </c>
      <c r="C6569">
        <v>841940</v>
      </c>
      <c r="D6569" t="s">
        <v>947</v>
      </c>
      <c r="E6569" t="s">
        <v>147</v>
      </c>
      <c r="F6569" t="s">
        <v>292</v>
      </c>
      <c r="G6569" t="str">
        <f t="shared" si="204"/>
        <v>Netherlands to World</v>
      </c>
      <c r="H6569">
        <v>2015</v>
      </c>
      <c r="I6569" t="s">
        <v>724</v>
      </c>
      <c r="J6569">
        <v>6</v>
      </c>
      <c r="K6569">
        <v>6357.0680000000002</v>
      </c>
      <c r="L6569" s="1">
        <f t="shared" si="205"/>
        <v>6.3570679999999999</v>
      </c>
    </row>
    <row r="6570" spans="1:12" ht="14.45">
      <c r="A6570" t="s">
        <v>723</v>
      </c>
      <c r="B6570" t="s">
        <v>946</v>
      </c>
      <c r="C6570">
        <v>841940</v>
      </c>
      <c r="D6570" t="s">
        <v>947</v>
      </c>
      <c r="E6570" t="s">
        <v>147</v>
      </c>
      <c r="F6570" t="s">
        <v>292</v>
      </c>
      <c r="G6570" t="str">
        <f t="shared" si="204"/>
        <v>Netherlands to World</v>
      </c>
      <c r="H6570">
        <v>2016</v>
      </c>
      <c r="I6570" t="s">
        <v>724</v>
      </c>
      <c r="J6570">
        <v>6</v>
      </c>
      <c r="K6570">
        <v>898.79399999999998</v>
      </c>
      <c r="L6570" s="1">
        <f t="shared" si="205"/>
        <v>0.89879399999999998</v>
      </c>
    </row>
    <row r="6571" spans="1:12" ht="14.45">
      <c r="A6571" t="s">
        <v>723</v>
      </c>
      <c r="B6571" t="s">
        <v>946</v>
      </c>
      <c r="C6571">
        <v>841940</v>
      </c>
      <c r="D6571" t="s">
        <v>947</v>
      </c>
      <c r="E6571" t="s">
        <v>147</v>
      </c>
      <c r="F6571" t="s">
        <v>292</v>
      </c>
      <c r="G6571" t="str">
        <f t="shared" si="204"/>
        <v>Netherlands to World</v>
      </c>
      <c r="H6571">
        <v>2017</v>
      </c>
      <c r="I6571" t="s">
        <v>724</v>
      </c>
      <c r="J6571">
        <v>6</v>
      </c>
      <c r="K6571">
        <v>2008.588</v>
      </c>
      <c r="L6571" s="1">
        <f t="shared" si="205"/>
        <v>2.008588</v>
      </c>
    </row>
    <row r="6572" spans="1:12" ht="14.45">
      <c r="A6572" t="s">
        <v>723</v>
      </c>
      <c r="B6572" t="s">
        <v>946</v>
      </c>
      <c r="C6572">
        <v>841940</v>
      </c>
      <c r="D6572" t="s">
        <v>947</v>
      </c>
      <c r="E6572" t="s">
        <v>670</v>
      </c>
      <c r="F6572" t="s">
        <v>670</v>
      </c>
      <c r="G6572" t="str">
        <f t="shared" si="204"/>
        <v>Netherlands to EU27</v>
      </c>
      <c r="H6572">
        <v>2012</v>
      </c>
      <c r="I6572" t="s">
        <v>724</v>
      </c>
      <c r="J6572">
        <v>6</v>
      </c>
      <c r="K6572">
        <v>2454.7469999999998</v>
      </c>
      <c r="L6572" s="1">
        <f t="shared" si="205"/>
        <v>2.4547469999999998</v>
      </c>
    </row>
    <row r="6573" spans="1:12" ht="14.45">
      <c r="A6573" t="s">
        <v>723</v>
      </c>
      <c r="B6573" t="s">
        <v>946</v>
      </c>
      <c r="C6573">
        <v>841940</v>
      </c>
      <c r="D6573" t="s">
        <v>947</v>
      </c>
      <c r="E6573" t="s">
        <v>670</v>
      </c>
      <c r="F6573" t="s">
        <v>670</v>
      </c>
      <c r="G6573" t="str">
        <f t="shared" si="204"/>
        <v>Netherlands to EU27</v>
      </c>
      <c r="H6573">
        <v>2013</v>
      </c>
      <c r="I6573" t="s">
        <v>724</v>
      </c>
      <c r="J6573">
        <v>6</v>
      </c>
      <c r="K6573">
        <v>3211.8760000000002</v>
      </c>
      <c r="L6573" s="1">
        <f t="shared" si="205"/>
        <v>3.2118760000000002</v>
      </c>
    </row>
    <row r="6574" spans="1:12" ht="14.45">
      <c r="A6574" t="s">
        <v>723</v>
      </c>
      <c r="B6574" t="s">
        <v>946</v>
      </c>
      <c r="C6574">
        <v>841940</v>
      </c>
      <c r="D6574" t="s">
        <v>947</v>
      </c>
      <c r="E6574" t="s">
        <v>670</v>
      </c>
      <c r="F6574" t="s">
        <v>670</v>
      </c>
      <c r="G6574" t="str">
        <f t="shared" si="204"/>
        <v>Netherlands to EU27</v>
      </c>
      <c r="H6574">
        <v>2014</v>
      </c>
      <c r="I6574" t="s">
        <v>724</v>
      </c>
      <c r="J6574">
        <v>6</v>
      </c>
      <c r="K6574">
        <v>2336.5250000000001</v>
      </c>
      <c r="L6574" s="1">
        <f t="shared" si="205"/>
        <v>2.336525</v>
      </c>
    </row>
    <row r="6575" spans="1:12" ht="14.45">
      <c r="A6575" t="s">
        <v>723</v>
      </c>
      <c r="B6575" t="s">
        <v>946</v>
      </c>
      <c r="C6575">
        <v>841940</v>
      </c>
      <c r="D6575" t="s">
        <v>947</v>
      </c>
      <c r="E6575" t="s">
        <v>670</v>
      </c>
      <c r="F6575" t="s">
        <v>670</v>
      </c>
      <c r="G6575" t="str">
        <f t="shared" si="204"/>
        <v>Netherlands to EU27</v>
      </c>
      <c r="H6575">
        <v>2015</v>
      </c>
      <c r="I6575" t="s">
        <v>724</v>
      </c>
      <c r="J6575">
        <v>6</v>
      </c>
      <c r="K6575">
        <v>3052.0970000000002</v>
      </c>
      <c r="L6575" s="1">
        <f t="shared" si="205"/>
        <v>3.0520970000000003</v>
      </c>
    </row>
    <row r="6576" spans="1:12" ht="14.45">
      <c r="A6576" t="s">
        <v>723</v>
      </c>
      <c r="B6576" t="s">
        <v>946</v>
      </c>
      <c r="C6576">
        <v>841940</v>
      </c>
      <c r="D6576" t="s">
        <v>947</v>
      </c>
      <c r="E6576" t="s">
        <v>670</v>
      </c>
      <c r="F6576" t="s">
        <v>670</v>
      </c>
      <c r="G6576" t="str">
        <f t="shared" si="204"/>
        <v>Netherlands to EU27</v>
      </c>
      <c r="H6576">
        <v>2016</v>
      </c>
      <c r="I6576" t="s">
        <v>724</v>
      </c>
      <c r="J6576">
        <v>6</v>
      </c>
      <c r="K6576">
        <v>549.971</v>
      </c>
      <c r="L6576" s="1">
        <f t="shared" si="205"/>
        <v>0.54997099999999999</v>
      </c>
    </row>
    <row r="6577" spans="1:12" ht="14.45">
      <c r="A6577" t="s">
        <v>723</v>
      </c>
      <c r="B6577" t="s">
        <v>946</v>
      </c>
      <c r="C6577">
        <v>841940</v>
      </c>
      <c r="D6577" t="s">
        <v>947</v>
      </c>
      <c r="E6577" t="s">
        <v>670</v>
      </c>
      <c r="F6577" t="s">
        <v>670</v>
      </c>
      <c r="G6577" t="str">
        <f t="shared" si="204"/>
        <v>Netherlands to EU27</v>
      </c>
      <c r="H6577">
        <v>2017</v>
      </c>
      <c r="I6577" t="s">
        <v>724</v>
      </c>
      <c r="J6577">
        <v>6</v>
      </c>
      <c r="K6577">
        <v>141.71100000000001</v>
      </c>
      <c r="L6577" s="1">
        <f t="shared" si="205"/>
        <v>0.141711</v>
      </c>
    </row>
    <row r="6578" spans="1:12" ht="14.45">
      <c r="A6578" t="s">
        <v>723</v>
      </c>
      <c r="B6578" t="s">
        <v>946</v>
      </c>
      <c r="C6578">
        <v>842129</v>
      </c>
      <c r="D6578" t="s">
        <v>947</v>
      </c>
      <c r="E6578" t="s">
        <v>147</v>
      </c>
      <c r="F6578" t="s">
        <v>292</v>
      </c>
      <c r="G6578" t="str">
        <f t="shared" si="204"/>
        <v>Netherlands to World</v>
      </c>
      <c r="H6578">
        <v>2012</v>
      </c>
      <c r="I6578" t="s">
        <v>724</v>
      </c>
      <c r="J6578">
        <v>6</v>
      </c>
      <c r="K6578">
        <v>127355.731</v>
      </c>
      <c r="L6578" s="1">
        <f t="shared" si="205"/>
        <v>127.35573100000001</v>
      </c>
    </row>
    <row r="6579" spans="1:12" ht="14.45">
      <c r="A6579" t="s">
        <v>723</v>
      </c>
      <c r="B6579" t="s">
        <v>946</v>
      </c>
      <c r="C6579">
        <v>842129</v>
      </c>
      <c r="D6579" t="s">
        <v>947</v>
      </c>
      <c r="E6579" t="s">
        <v>147</v>
      </c>
      <c r="F6579" t="s">
        <v>292</v>
      </c>
      <c r="G6579" t="str">
        <f t="shared" si="204"/>
        <v>Netherlands to World</v>
      </c>
      <c r="H6579">
        <v>2013</v>
      </c>
      <c r="I6579" t="s">
        <v>724</v>
      </c>
      <c r="J6579">
        <v>6</v>
      </c>
      <c r="K6579">
        <v>194928.76</v>
      </c>
      <c r="L6579" s="1">
        <f t="shared" si="205"/>
        <v>194.92876000000001</v>
      </c>
    </row>
    <row r="6580" spans="1:12" ht="14.45">
      <c r="A6580" t="s">
        <v>723</v>
      </c>
      <c r="B6580" t="s">
        <v>946</v>
      </c>
      <c r="C6580">
        <v>842129</v>
      </c>
      <c r="D6580" t="s">
        <v>947</v>
      </c>
      <c r="E6580" t="s">
        <v>147</v>
      </c>
      <c r="F6580" t="s">
        <v>292</v>
      </c>
      <c r="G6580" t="str">
        <f t="shared" si="204"/>
        <v>Netherlands to World</v>
      </c>
      <c r="H6580">
        <v>2014</v>
      </c>
      <c r="I6580" t="s">
        <v>724</v>
      </c>
      <c r="J6580">
        <v>6</v>
      </c>
      <c r="K6580">
        <v>192051.981</v>
      </c>
      <c r="L6580" s="1">
        <f t="shared" si="205"/>
        <v>192.05198100000001</v>
      </c>
    </row>
    <row r="6581" spans="1:12" ht="14.45">
      <c r="A6581" t="s">
        <v>723</v>
      </c>
      <c r="B6581" t="s">
        <v>946</v>
      </c>
      <c r="C6581">
        <v>842129</v>
      </c>
      <c r="D6581" t="s">
        <v>947</v>
      </c>
      <c r="E6581" t="s">
        <v>147</v>
      </c>
      <c r="F6581" t="s">
        <v>292</v>
      </c>
      <c r="G6581" t="str">
        <f t="shared" si="204"/>
        <v>Netherlands to World</v>
      </c>
      <c r="H6581">
        <v>2015</v>
      </c>
      <c r="I6581" t="s">
        <v>724</v>
      </c>
      <c r="J6581">
        <v>6</v>
      </c>
      <c r="K6581">
        <v>188496.70699999999</v>
      </c>
      <c r="L6581" s="1">
        <f t="shared" si="205"/>
        <v>188.49670699999999</v>
      </c>
    </row>
    <row r="6582" spans="1:12" ht="14.45">
      <c r="A6582" t="s">
        <v>723</v>
      </c>
      <c r="B6582" t="s">
        <v>946</v>
      </c>
      <c r="C6582">
        <v>842129</v>
      </c>
      <c r="D6582" t="s">
        <v>947</v>
      </c>
      <c r="E6582" t="s">
        <v>147</v>
      </c>
      <c r="F6582" t="s">
        <v>292</v>
      </c>
      <c r="G6582" t="str">
        <f t="shared" si="204"/>
        <v>Netherlands to World</v>
      </c>
      <c r="H6582">
        <v>2016</v>
      </c>
      <c r="I6582" t="s">
        <v>724</v>
      </c>
      <c r="J6582">
        <v>6</v>
      </c>
      <c r="K6582">
        <v>186707.68799999999</v>
      </c>
      <c r="L6582" s="1">
        <f t="shared" si="205"/>
        <v>186.70768799999999</v>
      </c>
    </row>
    <row r="6583" spans="1:12" ht="14.45">
      <c r="A6583" t="s">
        <v>723</v>
      </c>
      <c r="B6583" t="s">
        <v>946</v>
      </c>
      <c r="C6583">
        <v>842129</v>
      </c>
      <c r="D6583" t="s">
        <v>947</v>
      </c>
      <c r="E6583" t="s">
        <v>147</v>
      </c>
      <c r="F6583" t="s">
        <v>292</v>
      </c>
      <c r="G6583" t="str">
        <f t="shared" si="204"/>
        <v>Netherlands to World</v>
      </c>
      <c r="H6583">
        <v>2017</v>
      </c>
      <c r="I6583" t="s">
        <v>724</v>
      </c>
      <c r="J6583">
        <v>6</v>
      </c>
      <c r="K6583">
        <v>212498.02100000001</v>
      </c>
      <c r="L6583" s="1">
        <f t="shared" si="205"/>
        <v>212.49802099999999</v>
      </c>
    </row>
    <row r="6584" spans="1:12" ht="14.45">
      <c r="A6584" t="s">
        <v>723</v>
      </c>
      <c r="B6584" t="s">
        <v>946</v>
      </c>
      <c r="C6584">
        <v>842129</v>
      </c>
      <c r="D6584" t="s">
        <v>947</v>
      </c>
      <c r="E6584" t="s">
        <v>670</v>
      </c>
      <c r="F6584" t="s">
        <v>670</v>
      </c>
      <c r="G6584" t="str">
        <f t="shared" si="204"/>
        <v>Netherlands to EU27</v>
      </c>
      <c r="H6584">
        <v>2012</v>
      </c>
      <c r="I6584" t="s">
        <v>724</v>
      </c>
      <c r="J6584">
        <v>6</v>
      </c>
      <c r="K6584">
        <v>77631.835000000006</v>
      </c>
      <c r="L6584" s="1">
        <f t="shared" si="205"/>
        <v>77.631835000000009</v>
      </c>
    </row>
    <row r="6585" spans="1:12" ht="14.45">
      <c r="A6585" t="s">
        <v>723</v>
      </c>
      <c r="B6585" t="s">
        <v>946</v>
      </c>
      <c r="C6585">
        <v>842129</v>
      </c>
      <c r="D6585" t="s">
        <v>947</v>
      </c>
      <c r="E6585" t="s">
        <v>670</v>
      </c>
      <c r="F6585" t="s">
        <v>670</v>
      </c>
      <c r="G6585" t="str">
        <f t="shared" si="204"/>
        <v>Netherlands to EU27</v>
      </c>
      <c r="H6585">
        <v>2013</v>
      </c>
      <c r="I6585" t="s">
        <v>724</v>
      </c>
      <c r="J6585">
        <v>6</v>
      </c>
      <c r="K6585">
        <v>110726.46799999999</v>
      </c>
      <c r="L6585" s="1">
        <f t="shared" si="205"/>
        <v>110.726468</v>
      </c>
    </row>
    <row r="6586" spans="1:12" ht="14.45">
      <c r="A6586" t="s">
        <v>723</v>
      </c>
      <c r="B6586" t="s">
        <v>946</v>
      </c>
      <c r="C6586">
        <v>842129</v>
      </c>
      <c r="D6586" t="s">
        <v>947</v>
      </c>
      <c r="E6586" t="s">
        <v>670</v>
      </c>
      <c r="F6586" t="s">
        <v>670</v>
      </c>
      <c r="G6586" t="str">
        <f t="shared" si="204"/>
        <v>Netherlands to EU27</v>
      </c>
      <c r="H6586">
        <v>2014</v>
      </c>
      <c r="I6586" t="s">
        <v>724</v>
      </c>
      <c r="J6586">
        <v>6</v>
      </c>
      <c r="K6586">
        <v>106246.314</v>
      </c>
      <c r="L6586" s="1">
        <f t="shared" si="205"/>
        <v>106.246314</v>
      </c>
    </row>
    <row r="6587" spans="1:12" ht="14.45">
      <c r="A6587" t="s">
        <v>723</v>
      </c>
      <c r="B6587" t="s">
        <v>946</v>
      </c>
      <c r="C6587">
        <v>842129</v>
      </c>
      <c r="D6587" t="s">
        <v>947</v>
      </c>
      <c r="E6587" t="s">
        <v>670</v>
      </c>
      <c r="F6587" t="s">
        <v>670</v>
      </c>
      <c r="G6587" t="str">
        <f t="shared" si="204"/>
        <v>Netherlands to EU27</v>
      </c>
      <c r="H6587">
        <v>2015</v>
      </c>
      <c r="I6587" t="s">
        <v>724</v>
      </c>
      <c r="J6587">
        <v>6</v>
      </c>
      <c r="K6587">
        <v>112060.037</v>
      </c>
      <c r="L6587" s="1">
        <f t="shared" si="205"/>
        <v>112.06003699999999</v>
      </c>
    </row>
    <row r="6588" spans="1:12" ht="14.45">
      <c r="A6588" t="s">
        <v>723</v>
      </c>
      <c r="B6588" t="s">
        <v>946</v>
      </c>
      <c r="C6588">
        <v>842129</v>
      </c>
      <c r="D6588" t="s">
        <v>947</v>
      </c>
      <c r="E6588" t="s">
        <v>670</v>
      </c>
      <c r="F6588" t="s">
        <v>670</v>
      </c>
      <c r="G6588" t="str">
        <f t="shared" si="204"/>
        <v>Netherlands to EU27</v>
      </c>
      <c r="H6588">
        <v>2016</v>
      </c>
      <c r="I6588" t="s">
        <v>724</v>
      </c>
      <c r="J6588">
        <v>6</v>
      </c>
      <c r="K6588">
        <v>112150.939</v>
      </c>
      <c r="L6588" s="1">
        <f t="shared" si="205"/>
        <v>112.15093899999999</v>
      </c>
    </row>
    <row r="6589" spans="1:12" ht="14.45">
      <c r="A6589" t="s">
        <v>723</v>
      </c>
      <c r="B6589" t="s">
        <v>946</v>
      </c>
      <c r="C6589">
        <v>842129</v>
      </c>
      <c r="D6589" t="s">
        <v>947</v>
      </c>
      <c r="E6589" t="s">
        <v>670</v>
      </c>
      <c r="F6589" t="s">
        <v>670</v>
      </c>
      <c r="G6589" t="str">
        <f t="shared" si="204"/>
        <v>Netherlands to EU27</v>
      </c>
      <c r="H6589">
        <v>2017</v>
      </c>
      <c r="I6589" t="s">
        <v>724</v>
      </c>
      <c r="J6589">
        <v>6</v>
      </c>
      <c r="K6589">
        <v>139868.54500000001</v>
      </c>
      <c r="L6589" s="1">
        <f t="shared" si="205"/>
        <v>139.86854500000001</v>
      </c>
    </row>
    <row r="6590" spans="1:12" ht="14.45">
      <c r="A6590" t="s">
        <v>723</v>
      </c>
      <c r="B6590" t="s">
        <v>946</v>
      </c>
      <c r="C6590">
        <v>842139</v>
      </c>
      <c r="D6590" t="s">
        <v>947</v>
      </c>
      <c r="E6590" t="s">
        <v>147</v>
      </c>
      <c r="F6590" t="s">
        <v>292</v>
      </c>
      <c r="G6590" t="str">
        <f t="shared" si="204"/>
        <v>Netherlands to World</v>
      </c>
      <c r="H6590">
        <v>2012</v>
      </c>
      <c r="I6590" t="s">
        <v>724</v>
      </c>
      <c r="J6590">
        <v>6</v>
      </c>
      <c r="K6590">
        <v>232345.883</v>
      </c>
      <c r="L6590" s="1">
        <f t="shared" si="205"/>
        <v>232.34588300000001</v>
      </c>
    </row>
    <row r="6591" spans="1:12" ht="14.45">
      <c r="A6591" t="s">
        <v>723</v>
      </c>
      <c r="B6591" t="s">
        <v>946</v>
      </c>
      <c r="C6591">
        <v>842139</v>
      </c>
      <c r="D6591" t="s">
        <v>947</v>
      </c>
      <c r="E6591" t="s">
        <v>147</v>
      </c>
      <c r="F6591" t="s">
        <v>292</v>
      </c>
      <c r="G6591" t="str">
        <f t="shared" si="204"/>
        <v>Netherlands to World</v>
      </c>
      <c r="H6591">
        <v>2013</v>
      </c>
      <c r="I6591" t="s">
        <v>724</v>
      </c>
      <c r="J6591">
        <v>6</v>
      </c>
      <c r="K6591">
        <v>236879.67</v>
      </c>
      <c r="L6591" s="1">
        <f t="shared" si="205"/>
        <v>236.87967</v>
      </c>
    </row>
    <row r="6592" spans="1:12" ht="14.45">
      <c r="A6592" t="s">
        <v>723</v>
      </c>
      <c r="B6592" t="s">
        <v>946</v>
      </c>
      <c r="C6592">
        <v>842139</v>
      </c>
      <c r="D6592" t="s">
        <v>947</v>
      </c>
      <c r="E6592" t="s">
        <v>147</v>
      </c>
      <c r="F6592" t="s">
        <v>292</v>
      </c>
      <c r="G6592" t="str">
        <f t="shared" si="204"/>
        <v>Netherlands to World</v>
      </c>
      <c r="H6592">
        <v>2014</v>
      </c>
      <c r="I6592" t="s">
        <v>724</v>
      </c>
      <c r="J6592">
        <v>6</v>
      </c>
      <c r="K6592">
        <v>261908.459</v>
      </c>
      <c r="L6592" s="1">
        <f t="shared" si="205"/>
        <v>261.90845899999999</v>
      </c>
    </row>
    <row r="6593" spans="1:12" ht="14.45">
      <c r="A6593" t="s">
        <v>723</v>
      </c>
      <c r="B6593" t="s">
        <v>946</v>
      </c>
      <c r="C6593">
        <v>842139</v>
      </c>
      <c r="D6593" t="s">
        <v>947</v>
      </c>
      <c r="E6593" t="s">
        <v>147</v>
      </c>
      <c r="F6593" t="s">
        <v>292</v>
      </c>
      <c r="G6593" t="str">
        <f t="shared" si="204"/>
        <v>Netherlands to World</v>
      </c>
      <c r="H6593">
        <v>2015</v>
      </c>
      <c r="I6593" t="s">
        <v>724</v>
      </c>
      <c r="J6593">
        <v>6</v>
      </c>
      <c r="K6593">
        <v>265936.755</v>
      </c>
      <c r="L6593" s="1">
        <f t="shared" si="205"/>
        <v>265.93675500000001</v>
      </c>
    </row>
    <row r="6594" spans="1:12" ht="14.45">
      <c r="A6594" t="s">
        <v>723</v>
      </c>
      <c r="B6594" t="s">
        <v>946</v>
      </c>
      <c r="C6594">
        <v>842139</v>
      </c>
      <c r="D6594" t="s">
        <v>947</v>
      </c>
      <c r="E6594" t="s">
        <v>147</v>
      </c>
      <c r="F6594" t="s">
        <v>292</v>
      </c>
      <c r="G6594" t="str">
        <f t="shared" si="204"/>
        <v>Netherlands to World</v>
      </c>
      <c r="H6594">
        <v>2016</v>
      </c>
      <c r="I6594" t="s">
        <v>724</v>
      </c>
      <c r="J6594">
        <v>6</v>
      </c>
      <c r="K6594">
        <v>257252.81599999999</v>
      </c>
      <c r="L6594" s="1">
        <f t="shared" si="205"/>
        <v>257.252816</v>
      </c>
    </row>
    <row r="6595" spans="1:12" ht="14.45">
      <c r="A6595" t="s">
        <v>723</v>
      </c>
      <c r="B6595" t="s">
        <v>946</v>
      </c>
      <c r="C6595">
        <v>842139</v>
      </c>
      <c r="D6595" t="s">
        <v>947</v>
      </c>
      <c r="E6595" t="s">
        <v>147</v>
      </c>
      <c r="F6595" t="s">
        <v>292</v>
      </c>
      <c r="G6595" t="str">
        <f t="shared" si="204"/>
        <v>Netherlands to World</v>
      </c>
      <c r="H6595">
        <v>2017</v>
      </c>
      <c r="I6595" t="s">
        <v>724</v>
      </c>
      <c r="J6595">
        <v>6</v>
      </c>
      <c r="K6595">
        <v>294280.83500000002</v>
      </c>
      <c r="L6595" s="1">
        <f t="shared" si="205"/>
        <v>294.28083500000002</v>
      </c>
    </row>
    <row r="6596" spans="1:12" ht="14.45">
      <c r="A6596" t="s">
        <v>723</v>
      </c>
      <c r="B6596" t="s">
        <v>946</v>
      </c>
      <c r="C6596">
        <v>842139</v>
      </c>
      <c r="D6596" t="s">
        <v>947</v>
      </c>
      <c r="E6596" t="s">
        <v>670</v>
      </c>
      <c r="F6596" t="s">
        <v>670</v>
      </c>
      <c r="G6596" t="str">
        <f t="shared" si="204"/>
        <v>Netherlands to EU27</v>
      </c>
      <c r="H6596">
        <v>2012</v>
      </c>
      <c r="I6596" t="s">
        <v>724</v>
      </c>
      <c r="J6596">
        <v>6</v>
      </c>
      <c r="K6596">
        <v>91137.68</v>
      </c>
      <c r="L6596" s="1">
        <f t="shared" si="205"/>
        <v>91.137679999999989</v>
      </c>
    </row>
    <row r="6597" spans="1:12" ht="14.45">
      <c r="A6597" t="s">
        <v>723</v>
      </c>
      <c r="B6597" t="s">
        <v>946</v>
      </c>
      <c r="C6597">
        <v>842139</v>
      </c>
      <c r="D6597" t="s">
        <v>947</v>
      </c>
      <c r="E6597" t="s">
        <v>670</v>
      </c>
      <c r="F6597" t="s">
        <v>670</v>
      </c>
      <c r="G6597" t="str">
        <f t="shared" si="204"/>
        <v>Netherlands to EU27</v>
      </c>
      <c r="H6597">
        <v>2013</v>
      </c>
      <c r="I6597" t="s">
        <v>724</v>
      </c>
      <c r="J6597">
        <v>6</v>
      </c>
      <c r="K6597">
        <v>115427.787</v>
      </c>
      <c r="L6597" s="1">
        <f t="shared" si="205"/>
        <v>115.427787</v>
      </c>
    </row>
    <row r="6598" spans="1:12" ht="14.45">
      <c r="A6598" t="s">
        <v>723</v>
      </c>
      <c r="B6598" t="s">
        <v>946</v>
      </c>
      <c r="C6598">
        <v>842139</v>
      </c>
      <c r="D6598" t="s">
        <v>947</v>
      </c>
      <c r="E6598" t="s">
        <v>670</v>
      </c>
      <c r="F6598" t="s">
        <v>670</v>
      </c>
      <c r="G6598" t="str">
        <f t="shared" si="204"/>
        <v>Netherlands to EU27</v>
      </c>
      <c r="H6598">
        <v>2014</v>
      </c>
      <c r="I6598" t="s">
        <v>724</v>
      </c>
      <c r="J6598">
        <v>6</v>
      </c>
      <c r="K6598">
        <v>109853.397</v>
      </c>
      <c r="L6598" s="1">
        <f t="shared" si="205"/>
        <v>109.853397</v>
      </c>
    </row>
    <row r="6599" spans="1:12" ht="14.45">
      <c r="A6599" t="s">
        <v>723</v>
      </c>
      <c r="B6599" t="s">
        <v>946</v>
      </c>
      <c r="C6599">
        <v>842139</v>
      </c>
      <c r="D6599" t="s">
        <v>947</v>
      </c>
      <c r="E6599" t="s">
        <v>670</v>
      </c>
      <c r="F6599" t="s">
        <v>670</v>
      </c>
      <c r="G6599" t="str">
        <f t="shared" si="204"/>
        <v>Netherlands to EU27</v>
      </c>
      <c r="H6599">
        <v>2015</v>
      </c>
      <c r="I6599" t="s">
        <v>724</v>
      </c>
      <c r="J6599">
        <v>6</v>
      </c>
      <c r="K6599">
        <v>112426.917</v>
      </c>
      <c r="L6599" s="1">
        <f t="shared" si="205"/>
        <v>112.426917</v>
      </c>
    </row>
    <row r="6600" spans="1:12" ht="14.45">
      <c r="A6600" t="s">
        <v>723</v>
      </c>
      <c r="B6600" t="s">
        <v>946</v>
      </c>
      <c r="C6600">
        <v>842139</v>
      </c>
      <c r="D6600" t="s">
        <v>947</v>
      </c>
      <c r="E6600" t="s">
        <v>670</v>
      </c>
      <c r="F6600" t="s">
        <v>670</v>
      </c>
      <c r="G6600" t="str">
        <f t="shared" si="204"/>
        <v>Netherlands to EU27</v>
      </c>
      <c r="H6600">
        <v>2016</v>
      </c>
      <c r="I6600" t="s">
        <v>724</v>
      </c>
      <c r="J6600">
        <v>6</v>
      </c>
      <c r="K6600">
        <v>120390.38</v>
      </c>
      <c r="L6600" s="1">
        <f t="shared" si="205"/>
        <v>120.39038000000001</v>
      </c>
    </row>
    <row r="6601" spans="1:12" ht="14.45">
      <c r="A6601" t="s">
        <v>723</v>
      </c>
      <c r="B6601" t="s">
        <v>946</v>
      </c>
      <c r="C6601">
        <v>842139</v>
      </c>
      <c r="D6601" t="s">
        <v>947</v>
      </c>
      <c r="E6601" t="s">
        <v>670</v>
      </c>
      <c r="F6601" t="s">
        <v>670</v>
      </c>
      <c r="G6601" t="str">
        <f t="shared" ref="G6601:G6664" si="206">CONCATENATE(D6601, " to ", F6601)</f>
        <v>Netherlands to EU27</v>
      </c>
      <c r="H6601">
        <v>2017</v>
      </c>
      <c r="I6601" t="s">
        <v>724</v>
      </c>
      <c r="J6601">
        <v>6</v>
      </c>
      <c r="K6601">
        <v>116638.974</v>
      </c>
      <c r="L6601" s="1">
        <f t="shared" ref="L6601:L6664" si="207">K6601/1000</f>
        <v>116.638974</v>
      </c>
    </row>
    <row r="6602" spans="1:12" ht="14.45">
      <c r="A6602" t="s">
        <v>723</v>
      </c>
      <c r="B6602" t="s">
        <v>946</v>
      </c>
      <c r="C6602">
        <v>847989</v>
      </c>
      <c r="D6602" t="s">
        <v>947</v>
      </c>
      <c r="E6602" t="s">
        <v>147</v>
      </c>
      <c r="F6602" t="s">
        <v>292</v>
      </c>
      <c r="G6602" t="str">
        <f t="shared" si="206"/>
        <v>Netherlands to World</v>
      </c>
      <c r="H6602">
        <v>2012</v>
      </c>
      <c r="I6602" t="s">
        <v>724</v>
      </c>
      <c r="J6602">
        <v>6</v>
      </c>
      <c r="K6602">
        <v>579623.84100000001</v>
      </c>
      <c r="L6602" s="1">
        <f t="shared" si="207"/>
        <v>579.62384099999997</v>
      </c>
    </row>
    <row r="6603" spans="1:12" ht="14.45">
      <c r="A6603" t="s">
        <v>723</v>
      </c>
      <c r="B6603" t="s">
        <v>946</v>
      </c>
      <c r="C6603">
        <v>847989</v>
      </c>
      <c r="D6603" t="s">
        <v>947</v>
      </c>
      <c r="E6603" t="s">
        <v>147</v>
      </c>
      <c r="F6603" t="s">
        <v>292</v>
      </c>
      <c r="G6603" t="str">
        <f t="shared" si="206"/>
        <v>Netherlands to World</v>
      </c>
      <c r="H6603">
        <v>2013</v>
      </c>
      <c r="I6603" t="s">
        <v>724</v>
      </c>
      <c r="J6603">
        <v>6</v>
      </c>
      <c r="K6603">
        <v>612120.73499999999</v>
      </c>
      <c r="L6603" s="1">
        <f t="shared" si="207"/>
        <v>612.12073499999997</v>
      </c>
    </row>
    <row r="6604" spans="1:12" ht="14.45">
      <c r="A6604" t="s">
        <v>723</v>
      </c>
      <c r="B6604" t="s">
        <v>946</v>
      </c>
      <c r="C6604">
        <v>847989</v>
      </c>
      <c r="D6604" t="s">
        <v>947</v>
      </c>
      <c r="E6604" t="s">
        <v>147</v>
      </c>
      <c r="F6604" t="s">
        <v>292</v>
      </c>
      <c r="G6604" t="str">
        <f t="shared" si="206"/>
        <v>Netherlands to World</v>
      </c>
      <c r="H6604">
        <v>2014</v>
      </c>
      <c r="I6604" t="s">
        <v>724</v>
      </c>
      <c r="J6604">
        <v>6</v>
      </c>
      <c r="K6604">
        <v>750507.33</v>
      </c>
      <c r="L6604" s="1">
        <f t="shared" si="207"/>
        <v>750.50732999999991</v>
      </c>
    </row>
    <row r="6605" spans="1:12" ht="14.45">
      <c r="A6605" t="s">
        <v>723</v>
      </c>
      <c r="B6605" t="s">
        <v>946</v>
      </c>
      <c r="C6605">
        <v>847989</v>
      </c>
      <c r="D6605" t="s">
        <v>947</v>
      </c>
      <c r="E6605" t="s">
        <v>147</v>
      </c>
      <c r="F6605" t="s">
        <v>292</v>
      </c>
      <c r="G6605" t="str">
        <f t="shared" si="206"/>
        <v>Netherlands to World</v>
      </c>
      <c r="H6605">
        <v>2015</v>
      </c>
      <c r="I6605" t="s">
        <v>724</v>
      </c>
      <c r="J6605">
        <v>6</v>
      </c>
      <c r="K6605">
        <v>707421.91099999996</v>
      </c>
      <c r="L6605" s="1">
        <f t="shared" si="207"/>
        <v>707.42191099999991</v>
      </c>
    </row>
    <row r="6606" spans="1:12" ht="14.45">
      <c r="A6606" t="s">
        <v>723</v>
      </c>
      <c r="B6606" t="s">
        <v>946</v>
      </c>
      <c r="C6606">
        <v>847989</v>
      </c>
      <c r="D6606" t="s">
        <v>947</v>
      </c>
      <c r="E6606" t="s">
        <v>147</v>
      </c>
      <c r="F6606" t="s">
        <v>292</v>
      </c>
      <c r="G6606" t="str">
        <f t="shared" si="206"/>
        <v>Netherlands to World</v>
      </c>
      <c r="H6606">
        <v>2016</v>
      </c>
      <c r="I6606" t="s">
        <v>724</v>
      </c>
      <c r="J6606">
        <v>6</v>
      </c>
      <c r="K6606">
        <v>674414.17099999997</v>
      </c>
      <c r="L6606" s="1">
        <f t="shared" si="207"/>
        <v>674.41417100000001</v>
      </c>
    </row>
    <row r="6607" spans="1:12" ht="14.45">
      <c r="A6607" t="s">
        <v>723</v>
      </c>
      <c r="B6607" t="s">
        <v>946</v>
      </c>
      <c r="C6607">
        <v>847989</v>
      </c>
      <c r="D6607" t="s">
        <v>947</v>
      </c>
      <c r="E6607" t="s">
        <v>147</v>
      </c>
      <c r="F6607" t="s">
        <v>292</v>
      </c>
      <c r="G6607" t="str">
        <f t="shared" si="206"/>
        <v>Netherlands to World</v>
      </c>
      <c r="H6607">
        <v>2017</v>
      </c>
      <c r="I6607" t="s">
        <v>724</v>
      </c>
      <c r="J6607">
        <v>6</v>
      </c>
      <c r="K6607">
        <v>748895.17799999996</v>
      </c>
      <c r="L6607" s="1">
        <f t="shared" si="207"/>
        <v>748.89517799999999</v>
      </c>
    </row>
    <row r="6608" spans="1:12" ht="14.45">
      <c r="A6608" t="s">
        <v>723</v>
      </c>
      <c r="B6608" t="s">
        <v>946</v>
      </c>
      <c r="C6608">
        <v>847989</v>
      </c>
      <c r="D6608" t="s">
        <v>947</v>
      </c>
      <c r="E6608" t="s">
        <v>670</v>
      </c>
      <c r="F6608" t="s">
        <v>670</v>
      </c>
      <c r="G6608" t="str">
        <f t="shared" si="206"/>
        <v>Netherlands to EU27</v>
      </c>
      <c r="H6608">
        <v>2012</v>
      </c>
      <c r="I6608" t="s">
        <v>724</v>
      </c>
      <c r="J6608">
        <v>6</v>
      </c>
      <c r="K6608">
        <v>343331.90399999998</v>
      </c>
      <c r="L6608" s="1">
        <f t="shared" si="207"/>
        <v>343.33190400000001</v>
      </c>
    </row>
    <row r="6609" spans="1:12" ht="14.45">
      <c r="A6609" t="s">
        <v>723</v>
      </c>
      <c r="B6609" t="s">
        <v>946</v>
      </c>
      <c r="C6609">
        <v>847989</v>
      </c>
      <c r="D6609" t="s">
        <v>947</v>
      </c>
      <c r="E6609" t="s">
        <v>670</v>
      </c>
      <c r="F6609" t="s">
        <v>670</v>
      </c>
      <c r="G6609" t="str">
        <f t="shared" si="206"/>
        <v>Netherlands to EU27</v>
      </c>
      <c r="H6609">
        <v>2013</v>
      </c>
      <c r="I6609" t="s">
        <v>724</v>
      </c>
      <c r="J6609">
        <v>6</v>
      </c>
      <c r="K6609">
        <v>392954.74900000001</v>
      </c>
      <c r="L6609" s="1">
        <f t="shared" si="207"/>
        <v>392.95474899999999</v>
      </c>
    </row>
    <row r="6610" spans="1:12" ht="14.45">
      <c r="A6610" t="s">
        <v>723</v>
      </c>
      <c r="B6610" t="s">
        <v>946</v>
      </c>
      <c r="C6610">
        <v>847989</v>
      </c>
      <c r="D6610" t="s">
        <v>947</v>
      </c>
      <c r="E6610" t="s">
        <v>670</v>
      </c>
      <c r="F6610" t="s">
        <v>670</v>
      </c>
      <c r="G6610" t="str">
        <f t="shared" si="206"/>
        <v>Netherlands to EU27</v>
      </c>
      <c r="H6610">
        <v>2014</v>
      </c>
      <c r="I6610" t="s">
        <v>724</v>
      </c>
      <c r="J6610">
        <v>6</v>
      </c>
      <c r="K6610">
        <v>441770.16499999998</v>
      </c>
      <c r="L6610" s="1">
        <f t="shared" si="207"/>
        <v>441.77016499999996</v>
      </c>
    </row>
    <row r="6611" spans="1:12" ht="14.45">
      <c r="A6611" t="s">
        <v>723</v>
      </c>
      <c r="B6611" t="s">
        <v>946</v>
      </c>
      <c r="C6611">
        <v>847989</v>
      </c>
      <c r="D6611" t="s">
        <v>947</v>
      </c>
      <c r="E6611" t="s">
        <v>670</v>
      </c>
      <c r="F6611" t="s">
        <v>670</v>
      </c>
      <c r="G6611" t="str">
        <f t="shared" si="206"/>
        <v>Netherlands to EU27</v>
      </c>
      <c r="H6611">
        <v>2015</v>
      </c>
      <c r="I6611" t="s">
        <v>724</v>
      </c>
      <c r="J6611">
        <v>6</v>
      </c>
      <c r="K6611">
        <v>436261.96799999999</v>
      </c>
      <c r="L6611" s="1">
        <f t="shared" si="207"/>
        <v>436.26196799999997</v>
      </c>
    </row>
    <row r="6612" spans="1:12" ht="14.45">
      <c r="A6612" t="s">
        <v>723</v>
      </c>
      <c r="B6612" t="s">
        <v>946</v>
      </c>
      <c r="C6612">
        <v>847989</v>
      </c>
      <c r="D6612" t="s">
        <v>947</v>
      </c>
      <c r="E6612" t="s">
        <v>670</v>
      </c>
      <c r="F6612" t="s">
        <v>670</v>
      </c>
      <c r="G6612" t="str">
        <f t="shared" si="206"/>
        <v>Netherlands to EU27</v>
      </c>
      <c r="H6612">
        <v>2016</v>
      </c>
      <c r="I6612" t="s">
        <v>724</v>
      </c>
      <c r="J6612">
        <v>6</v>
      </c>
      <c r="K6612">
        <v>368087.14500000002</v>
      </c>
      <c r="L6612" s="1">
        <f t="shared" si="207"/>
        <v>368.08714500000002</v>
      </c>
    </row>
    <row r="6613" spans="1:12" ht="14.45">
      <c r="A6613" t="s">
        <v>723</v>
      </c>
      <c r="B6613" t="s">
        <v>946</v>
      </c>
      <c r="C6613">
        <v>847989</v>
      </c>
      <c r="D6613" t="s">
        <v>947</v>
      </c>
      <c r="E6613" t="s">
        <v>670</v>
      </c>
      <c r="F6613" t="s">
        <v>670</v>
      </c>
      <c r="G6613" t="str">
        <f t="shared" si="206"/>
        <v>Netherlands to EU27</v>
      </c>
      <c r="H6613">
        <v>2017</v>
      </c>
      <c r="I6613" t="s">
        <v>724</v>
      </c>
      <c r="J6613">
        <v>6</v>
      </c>
      <c r="K6613">
        <v>419070.1</v>
      </c>
      <c r="L6613" s="1">
        <f t="shared" si="207"/>
        <v>419.07009999999997</v>
      </c>
    </row>
    <row r="6614" spans="1:12" ht="14.45">
      <c r="A6614" t="s">
        <v>723</v>
      </c>
      <c r="B6614" t="s">
        <v>948</v>
      </c>
      <c r="C6614">
        <v>730900</v>
      </c>
      <c r="D6614" t="s">
        <v>949</v>
      </c>
      <c r="E6614" t="s">
        <v>147</v>
      </c>
      <c r="F6614" t="s">
        <v>292</v>
      </c>
      <c r="G6614" t="str">
        <f t="shared" si="206"/>
        <v>Norway to World</v>
      </c>
      <c r="H6614">
        <v>2012</v>
      </c>
      <c r="I6614" t="s">
        <v>724</v>
      </c>
      <c r="J6614">
        <v>6</v>
      </c>
      <c r="K6614">
        <v>11141.279</v>
      </c>
      <c r="L6614" s="1">
        <f t="shared" si="207"/>
        <v>11.141279000000001</v>
      </c>
    </row>
    <row r="6615" spans="1:12" ht="14.45">
      <c r="A6615" t="s">
        <v>723</v>
      </c>
      <c r="B6615" t="s">
        <v>948</v>
      </c>
      <c r="C6615">
        <v>730900</v>
      </c>
      <c r="D6615" t="s">
        <v>949</v>
      </c>
      <c r="E6615" t="s">
        <v>147</v>
      </c>
      <c r="F6615" t="s">
        <v>292</v>
      </c>
      <c r="G6615" t="str">
        <f t="shared" si="206"/>
        <v>Norway to World</v>
      </c>
      <c r="H6615">
        <v>2013</v>
      </c>
      <c r="I6615" t="s">
        <v>724</v>
      </c>
      <c r="J6615">
        <v>6</v>
      </c>
      <c r="K6615">
        <v>8267.3729999999996</v>
      </c>
      <c r="L6615" s="1">
        <f t="shared" si="207"/>
        <v>8.2673729999999992</v>
      </c>
    </row>
    <row r="6616" spans="1:12" ht="14.45">
      <c r="A6616" t="s">
        <v>723</v>
      </c>
      <c r="B6616" t="s">
        <v>948</v>
      </c>
      <c r="C6616">
        <v>730900</v>
      </c>
      <c r="D6616" t="s">
        <v>949</v>
      </c>
      <c r="E6616" t="s">
        <v>147</v>
      </c>
      <c r="F6616" t="s">
        <v>292</v>
      </c>
      <c r="G6616" t="str">
        <f t="shared" si="206"/>
        <v>Norway to World</v>
      </c>
      <c r="H6616">
        <v>2014</v>
      </c>
      <c r="I6616" t="s">
        <v>724</v>
      </c>
      <c r="J6616">
        <v>6</v>
      </c>
      <c r="K6616">
        <v>21754.649000000001</v>
      </c>
      <c r="L6616" s="1">
        <f t="shared" si="207"/>
        <v>21.754649000000001</v>
      </c>
    </row>
    <row r="6617" spans="1:12" ht="14.45">
      <c r="A6617" t="s">
        <v>723</v>
      </c>
      <c r="B6617" t="s">
        <v>948</v>
      </c>
      <c r="C6617">
        <v>730900</v>
      </c>
      <c r="D6617" t="s">
        <v>949</v>
      </c>
      <c r="E6617" t="s">
        <v>147</v>
      </c>
      <c r="F6617" t="s">
        <v>292</v>
      </c>
      <c r="G6617" t="str">
        <f t="shared" si="206"/>
        <v>Norway to World</v>
      </c>
      <c r="H6617">
        <v>2015</v>
      </c>
      <c r="I6617" t="s">
        <v>724</v>
      </c>
      <c r="J6617">
        <v>6</v>
      </c>
      <c r="K6617">
        <v>9977.1849999999995</v>
      </c>
      <c r="L6617" s="1">
        <f t="shared" si="207"/>
        <v>9.9771849999999986</v>
      </c>
    </row>
    <row r="6618" spans="1:12" ht="14.45">
      <c r="A6618" t="s">
        <v>723</v>
      </c>
      <c r="B6618" t="s">
        <v>948</v>
      </c>
      <c r="C6618">
        <v>730900</v>
      </c>
      <c r="D6618" t="s">
        <v>949</v>
      </c>
      <c r="E6618" t="s">
        <v>147</v>
      </c>
      <c r="F6618" t="s">
        <v>292</v>
      </c>
      <c r="G6618" t="str">
        <f t="shared" si="206"/>
        <v>Norway to World</v>
      </c>
      <c r="H6618">
        <v>2016</v>
      </c>
      <c r="I6618" t="s">
        <v>724</v>
      </c>
      <c r="J6618">
        <v>6</v>
      </c>
      <c r="K6618">
        <v>12715.700999999999</v>
      </c>
      <c r="L6618" s="1">
        <f t="shared" si="207"/>
        <v>12.715700999999999</v>
      </c>
    </row>
    <row r="6619" spans="1:12" ht="14.45">
      <c r="A6619" t="s">
        <v>723</v>
      </c>
      <c r="B6619" t="s">
        <v>948</v>
      </c>
      <c r="C6619">
        <v>730900</v>
      </c>
      <c r="D6619" t="s">
        <v>949</v>
      </c>
      <c r="E6619" t="s">
        <v>147</v>
      </c>
      <c r="F6619" t="s">
        <v>292</v>
      </c>
      <c r="G6619" t="str">
        <f t="shared" si="206"/>
        <v>Norway to World</v>
      </c>
      <c r="H6619">
        <v>2017</v>
      </c>
      <c r="I6619" t="s">
        <v>724</v>
      </c>
      <c r="J6619">
        <v>6</v>
      </c>
      <c r="K6619">
        <v>20838.239000000001</v>
      </c>
      <c r="L6619" s="1">
        <f t="shared" si="207"/>
        <v>20.838239000000002</v>
      </c>
    </row>
    <row r="6620" spans="1:12" ht="14.45">
      <c r="A6620" t="s">
        <v>723</v>
      </c>
      <c r="B6620" t="s">
        <v>948</v>
      </c>
      <c r="C6620">
        <v>730900</v>
      </c>
      <c r="D6620" t="s">
        <v>949</v>
      </c>
      <c r="E6620" t="s">
        <v>670</v>
      </c>
      <c r="F6620" t="s">
        <v>670</v>
      </c>
      <c r="G6620" t="str">
        <f t="shared" si="206"/>
        <v>Norway to EU27</v>
      </c>
      <c r="H6620">
        <v>2012</v>
      </c>
      <c r="I6620" t="s">
        <v>724</v>
      </c>
      <c r="J6620">
        <v>6</v>
      </c>
      <c r="K6620">
        <v>8016.7640000000001</v>
      </c>
      <c r="L6620" s="1">
        <f t="shared" si="207"/>
        <v>8.0167640000000002</v>
      </c>
    </row>
    <row r="6621" spans="1:12" ht="14.45">
      <c r="A6621" t="s">
        <v>723</v>
      </c>
      <c r="B6621" t="s">
        <v>948</v>
      </c>
      <c r="C6621">
        <v>730900</v>
      </c>
      <c r="D6621" t="s">
        <v>949</v>
      </c>
      <c r="E6621" t="s">
        <v>670</v>
      </c>
      <c r="F6621" t="s">
        <v>670</v>
      </c>
      <c r="G6621" t="str">
        <f t="shared" si="206"/>
        <v>Norway to EU27</v>
      </c>
      <c r="H6621">
        <v>2013</v>
      </c>
      <c r="I6621" t="s">
        <v>724</v>
      </c>
      <c r="J6621">
        <v>6</v>
      </c>
      <c r="K6621">
        <v>3487.2910000000002</v>
      </c>
      <c r="L6621" s="1">
        <f t="shared" si="207"/>
        <v>3.4872910000000004</v>
      </c>
    </row>
    <row r="6622" spans="1:12" ht="14.45">
      <c r="A6622" t="s">
        <v>723</v>
      </c>
      <c r="B6622" t="s">
        <v>948</v>
      </c>
      <c r="C6622">
        <v>730900</v>
      </c>
      <c r="D6622" t="s">
        <v>949</v>
      </c>
      <c r="E6622" t="s">
        <v>670</v>
      </c>
      <c r="F6622" t="s">
        <v>670</v>
      </c>
      <c r="G6622" t="str">
        <f t="shared" si="206"/>
        <v>Norway to EU27</v>
      </c>
      <c r="H6622">
        <v>2014</v>
      </c>
      <c r="I6622" t="s">
        <v>724</v>
      </c>
      <c r="J6622">
        <v>6</v>
      </c>
      <c r="K6622">
        <v>6027.5309999999999</v>
      </c>
      <c r="L6622" s="1">
        <f t="shared" si="207"/>
        <v>6.0275309999999998</v>
      </c>
    </row>
    <row r="6623" spans="1:12" ht="14.45">
      <c r="A6623" t="s">
        <v>723</v>
      </c>
      <c r="B6623" t="s">
        <v>948</v>
      </c>
      <c r="C6623">
        <v>730900</v>
      </c>
      <c r="D6623" t="s">
        <v>949</v>
      </c>
      <c r="E6623" t="s">
        <v>670</v>
      </c>
      <c r="F6623" t="s">
        <v>670</v>
      </c>
      <c r="G6623" t="str">
        <f t="shared" si="206"/>
        <v>Norway to EU27</v>
      </c>
      <c r="H6623">
        <v>2015</v>
      </c>
      <c r="I6623" t="s">
        <v>724</v>
      </c>
      <c r="J6623">
        <v>6</v>
      </c>
      <c r="K6623">
        <v>4905.8530000000001</v>
      </c>
      <c r="L6623" s="1">
        <f t="shared" si="207"/>
        <v>4.9058530000000005</v>
      </c>
    </row>
    <row r="6624" spans="1:12" ht="14.45">
      <c r="A6624" t="s">
        <v>723</v>
      </c>
      <c r="B6624" t="s">
        <v>948</v>
      </c>
      <c r="C6624">
        <v>730900</v>
      </c>
      <c r="D6624" t="s">
        <v>949</v>
      </c>
      <c r="E6624" t="s">
        <v>670</v>
      </c>
      <c r="F6624" t="s">
        <v>670</v>
      </c>
      <c r="G6624" t="str">
        <f t="shared" si="206"/>
        <v>Norway to EU27</v>
      </c>
      <c r="H6624">
        <v>2016</v>
      </c>
      <c r="I6624" t="s">
        <v>724</v>
      </c>
      <c r="J6624">
        <v>6</v>
      </c>
      <c r="K6624">
        <v>7382.5730000000003</v>
      </c>
      <c r="L6624" s="1">
        <f t="shared" si="207"/>
        <v>7.3825730000000007</v>
      </c>
    </row>
    <row r="6625" spans="1:12" ht="14.45">
      <c r="A6625" t="s">
        <v>723</v>
      </c>
      <c r="B6625" t="s">
        <v>948</v>
      </c>
      <c r="C6625">
        <v>730900</v>
      </c>
      <c r="D6625" t="s">
        <v>949</v>
      </c>
      <c r="E6625" t="s">
        <v>670</v>
      </c>
      <c r="F6625" t="s">
        <v>670</v>
      </c>
      <c r="G6625" t="str">
        <f t="shared" si="206"/>
        <v>Norway to EU27</v>
      </c>
      <c r="H6625">
        <v>2017</v>
      </c>
      <c r="I6625" t="s">
        <v>724</v>
      </c>
      <c r="J6625">
        <v>6</v>
      </c>
      <c r="K6625">
        <v>7363.8630000000003</v>
      </c>
      <c r="L6625" s="1">
        <f t="shared" si="207"/>
        <v>7.3638630000000003</v>
      </c>
    </row>
    <row r="6626" spans="1:12" ht="14.45">
      <c r="A6626" t="s">
        <v>723</v>
      </c>
      <c r="B6626" t="s">
        <v>948</v>
      </c>
      <c r="C6626">
        <v>741999</v>
      </c>
      <c r="D6626" t="s">
        <v>949</v>
      </c>
      <c r="E6626" t="s">
        <v>147</v>
      </c>
      <c r="F6626" t="s">
        <v>292</v>
      </c>
      <c r="G6626" t="str">
        <f t="shared" si="206"/>
        <v>Norway to World</v>
      </c>
      <c r="H6626">
        <v>2012</v>
      </c>
      <c r="I6626" t="s">
        <v>724</v>
      </c>
      <c r="J6626">
        <v>6</v>
      </c>
      <c r="K6626">
        <v>6638.0780000000004</v>
      </c>
      <c r="L6626" s="1">
        <f t="shared" si="207"/>
        <v>6.6380780000000001</v>
      </c>
    </row>
    <row r="6627" spans="1:12" ht="14.45">
      <c r="A6627" t="s">
        <v>723</v>
      </c>
      <c r="B6627" t="s">
        <v>948</v>
      </c>
      <c r="C6627">
        <v>741999</v>
      </c>
      <c r="D6627" t="s">
        <v>949</v>
      </c>
      <c r="E6627" t="s">
        <v>147</v>
      </c>
      <c r="F6627" t="s">
        <v>292</v>
      </c>
      <c r="G6627" t="str">
        <f t="shared" si="206"/>
        <v>Norway to World</v>
      </c>
      <c r="H6627">
        <v>2013</v>
      </c>
      <c r="I6627" t="s">
        <v>724</v>
      </c>
      <c r="J6627">
        <v>6</v>
      </c>
      <c r="K6627">
        <v>2430.6999999999998</v>
      </c>
      <c r="L6627" s="1">
        <f t="shared" si="207"/>
        <v>2.4306999999999999</v>
      </c>
    </row>
    <row r="6628" spans="1:12" ht="14.45">
      <c r="A6628" t="s">
        <v>723</v>
      </c>
      <c r="B6628" t="s">
        <v>948</v>
      </c>
      <c r="C6628">
        <v>741999</v>
      </c>
      <c r="D6628" t="s">
        <v>949</v>
      </c>
      <c r="E6628" t="s">
        <v>147</v>
      </c>
      <c r="F6628" t="s">
        <v>292</v>
      </c>
      <c r="G6628" t="str">
        <f t="shared" si="206"/>
        <v>Norway to World</v>
      </c>
      <c r="H6628">
        <v>2014</v>
      </c>
      <c r="I6628" t="s">
        <v>724</v>
      </c>
      <c r="J6628">
        <v>6</v>
      </c>
      <c r="K6628">
        <v>3410.944</v>
      </c>
      <c r="L6628" s="1">
        <f t="shared" si="207"/>
        <v>3.4109439999999998</v>
      </c>
    </row>
    <row r="6629" spans="1:12" ht="14.45">
      <c r="A6629" t="s">
        <v>723</v>
      </c>
      <c r="B6629" t="s">
        <v>948</v>
      </c>
      <c r="C6629">
        <v>741999</v>
      </c>
      <c r="D6629" t="s">
        <v>949</v>
      </c>
      <c r="E6629" t="s">
        <v>147</v>
      </c>
      <c r="F6629" t="s">
        <v>292</v>
      </c>
      <c r="G6629" t="str">
        <f t="shared" si="206"/>
        <v>Norway to World</v>
      </c>
      <c r="H6629">
        <v>2015</v>
      </c>
      <c r="I6629" t="s">
        <v>724</v>
      </c>
      <c r="J6629">
        <v>6</v>
      </c>
      <c r="K6629">
        <v>2272.8910000000001</v>
      </c>
      <c r="L6629" s="1">
        <f t="shared" si="207"/>
        <v>2.272891</v>
      </c>
    </row>
    <row r="6630" spans="1:12" ht="14.45">
      <c r="A6630" t="s">
        <v>723</v>
      </c>
      <c r="B6630" t="s">
        <v>948</v>
      </c>
      <c r="C6630">
        <v>741999</v>
      </c>
      <c r="D6630" t="s">
        <v>949</v>
      </c>
      <c r="E6630" t="s">
        <v>147</v>
      </c>
      <c r="F6630" t="s">
        <v>292</v>
      </c>
      <c r="G6630" t="str">
        <f t="shared" si="206"/>
        <v>Norway to World</v>
      </c>
      <c r="H6630">
        <v>2016</v>
      </c>
      <c r="I6630" t="s">
        <v>724</v>
      </c>
      <c r="J6630">
        <v>6</v>
      </c>
      <c r="K6630">
        <v>2412.288</v>
      </c>
      <c r="L6630" s="1">
        <f t="shared" si="207"/>
        <v>2.4122880000000002</v>
      </c>
    </row>
    <row r="6631" spans="1:12" ht="14.45">
      <c r="A6631" t="s">
        <v>723</v>
      </c>
      <c r="B6631" t="s">
        <v>948</v>
      </c>
      <c r="C6631">
        <v>741999</v>
      </c>
      <c r="D6631" t="s">
        <v>949</v>
      </c>
      <c r="E6631" t="s">
        <v>147</v>
      </c>
      <c r="F6631" t="s">
        <v>292</v>
      </c>
      <c r="G6631" t="str">
        <f t="shared" si="206"/>
        <v>Norway to World</v>
      </c>
      <c r="H6631">
        <v>2017</v>
      </c>
      <c r="I6631" t="s">
        <v>724</v>
      </c>
      <c r="J6631">
        <v>6</v>
      </c>
      <c r="K6631">
        <v>2505.165</v>
      </c>
      <c r="L6631" s="1">
        <f t="shared" si="207"/>
        <v>2.5051649999999999</v>
      </c>
    </row>
    <row r="6632" spans="1:12" ht="14.45">
      <c r="A6632" t="s">
        <v>723</v>
      </c>
      <c r="B6632" t="s">
        <v>948</v>
      </c>
      <c r="C6632">
        <v>741999</v>
      </c>
      <c r="D6632" t="s">
        <v>949</v>
      </c>
      <c r="E6632" t="s">
        <v>670</v>
      </c>
      <c r="F6632" t="s">
        <v>670</v>
      </c>
      <c r="G6632" t="str">
        <f t="shared" si="206"/>
        <v>Norway to EU27</v>
      </c>
      <c r="H6632">
        <v>2012</v>
      </c>
      <c r="I6632" t="s">
        <v>724</v>
      </c>
      <c r="J6632">
        <v>6</v>
      </c>
      <c r="K6632">
        <v>5669.2240000000002</v>
      </c>
      <c r="L6632" s="1">
        <f t="shared" si="207"/>
        <v>5.6692239999999998</v>
      </c>
    </row>
    <row r="6633" spans="1:12" ht="14.45">
      <c r="A6633" t="s">
        <v>723</v>
      </c>
      <c r="B6633" t="s">
        <v>948</v>
      </c>
      <c r="C6633">
        <v>741999</v>
      </c>
      <c r="D6633" t="s">
        <v>949</v>
      </c>
      <c r="E6633" t="s">
        <v>670</v>
      </c>
      <c r="F6633" t="s">
        <v>670</v>
      </c>
      <c r="G6633" t="str">
        <f t="shared" si="206"/>
        <v>Norway to EU27</v>
      </c>
      <c r="H6633">
        <v>2013</v>
      </c>
      <c r="I6633" t="s">
        <v>724</v>
      </c>
      <c r="J6633">
        <v>6</v>
      </c>
      <c r="K6633">
        <v>2138.962</v>
      </c>
      <c r="L6633" s="1">
        <f t="shared" si="207"/>
        <v>2.1389619999999998</v>
      </c>
    </row>
    <row r="6634" spans="1:12" ht="14.45">
      <c r="A6634" t="s">
        <v>723</v>
      </c>
      <c r="B6634" t="s">
        <v>948</v>
      </c>
      <c r="C6634">
        <v>741999</v>
      </c>
      <c r="D6634" t="s">
        <v>949</v>
      </c>
      <c r="E6634" t="s">
        <v>670</v>
      </c>
      <c r="F6634" t="s">
        <v>670</v>
      </c>
      <c r="G6634" t="str">
        <f t="shared" si="206"/>
        <v>Norway to EU27</v>
      </c>
      <c r="H6634">
        <v>2014</v>
      </c>
      <c r="I6634" t="s">
        <v>724</v>
      </c>
      <c r="J6634">
        <v>6</v>
      </c>
      <c r="K6634">
        <v>2538.5630000000001</v>
      </c>
      <c r="L6634" s="1">
        <f t="shared" si="207"/>
        <v>2.5385629999999999</v>
      </c>
    </row>
    <row r="6635" spans="1:12" ht="14.45">
      <c r="A6635" t="s">
        <v>723</v>
      </c>
      <c r="B6635" t="s">
        <v>948</v>
      </c>
      <c r="C6635">
        <v>741999</v>
      </c>
      <c r="D6635" t="s">
        <v>949</v>
      </c>
      <c r="E6635" t="s">
        <v>670</v>
      </c>
      <c r="F6635" t="s">
        <v>670</v>
      </c>
      <c r="G6635" t="str">
        <f t="shared" si="206"/>
        <v>Norway to EU27</v>
      </c>
      <c r="H6635">
        <v>2015</v>
      </c>
      <c r="I6635" t="s">
        <v>724</v>
      </c>
      <c r="J6635">
        <v>6</v>
      </c>
      <c r="K6635">
        <v>1707.0989999999999</v>
      </c>
      <c r="L6635" s="1">
        <f t="shared" si="207"/>
        <v>1.7070989999999999</v>
      </c>
    </row>
    <row r="6636" spans="1:12" ht="14.45">
      <c r="A6636" t="s">
        <v>723</v>
      </c>
      <c r="B6636" t="s">
        <v>948</v>
      </c>
      <c r="C6636">
        <v>741999</v>
      </c>
      <c r="D6636" t="s">
        <v>949</v>
      </c>
      <c r="E6636" t="s">
        <v>670</v>
      </c>
      <c r="F6636" t="s">
        <v>670</v>
      </c>
      <c r="G6636" t="str">
        <f t="shared" si="206"/>
        <v>Norway to EU27</v>
      </c>
      <c r="H6636">
        <v>2016</v>
      </c>
      <c r="I6636" t="s">
        <v>724</v>
      </c>
      <c r="J6636">
        <v>6</v>
      </c>
      <c r="K6636">
        <v>2014.49</v>
      </c>
      <c r="L6636" s="1">
        <f t="shared" si="207"/>
        <v>2.0144899999999999</v>
      </c>
    </row>
    <row r="6637" spans="1:12" ht="14.45">
      <c r="A6637" t="s">
        <v>723</v>
      </c>
      <c r="B6637" t="s">
        <v>948</v>
      </c>
      <c r="C6637">
        <v>741999</v>
      </c>
      <c r="D6637" t="s">
        <v>949</v>
      </c>
      <c r="E6637" t="s">
        <v>670</v>
      </c>
      <c r="F6637" t="s">
        <v>670</v>
      </c>
      <c r="G6637" t="str">
        <f t="shared" si="206"/>
        <v>Norway to EU27</v>
      </c>
      <c r="H6637">
        <v>2017</v>
      </c>
      <c r="I6637" t="s">
        <v>724</v>
      </c>
      <c r="J6637">
        <v>6</v>
      </c>
      <c r="K6637">
        <v>2187.3989999999999</v>
      </c>
      <c r="L6637" s="1">
        <f t="shared" si="207"/>
        <v>2.1873990000000001</v>
      </c>
    </row>
    <row r="6638" spans="1:12" ht="14.45">
      <c r="A6638" t="s">
        <v>723</v>
      </c>
      <c r="B6638" t="s">
        <v>948</v>
      </c>
      <c r="C6638">
        <v>761100</v>
      </c>
      <c r="D6638" t="s">
        <v>949</v>
      </c>
      <c r="E6638" t="s">
        <v>147</v>
      </c>
      <c r="F6638" t="s">
        <v>292</v>
      </c>
      <c r="G6638" t="str">
        <f t="shared" si="206"/>
        <v>Norway to World</v>
      </c>
      <c r="H6638">
        <v>2012</v>
      </c>
      <c r="I6638" t="s">
        <v>724</v>
      </c>
      <c r="J6638">
        <v>6</v>
      </c>
      <c r="K6638">
        <v>1438.3869999999999</v>
      </c>
      <c r="L6638" s="1">
        <f t="shared" si="207"/>
        <v>1.4383869999999999</v>
      </c>
    </row>
    <row r="6639" spans="1:12" ht="14.45">
      <c r="A6639" t="s">
        <v>723</v>
      </c>
      <c r="B6639" t="s">
        <v>948</v>
      </c>
      <c r="C6639">
        <v>761100</v>
      </c>
      <c r="D6639" t="s">
        <v>949</v>
      </c>
      <c r="E6639" t="s">
        <v>147</v>
      </c>
      <c r="F6639" t="s">
        <v>292</v>
      </c>
      <c r="G6639" t="str">
        <f t="shared" si="206"/>
        <v>Norway to World</v>
      </c>
      <c r="H6639">
        <v>2013</v>
      </c>
      <c r="I6639" t="s">
        <v>724</v>
      </c>
      <c r="J6639">
        <v>6</v>
      </c>
      <c r="K6639">
        <v>1376.3679999999999</v>
      </c>
      <c r="L6639" s="1">
        <f t="shared" si="207"/>
        <v>1.376368</v>
      </c>
    </row>
    <row r="6640" spans="1:12" ht="14.45">
      <c r="A6640" t="s">
        <v>723</v>
      </c>
      <c r="B6640" t="s">
        <v>948</v>
      </c>
      <c r="C6640">
        <v>761100</v>
      </c>
      <c r="D6640" t="s">
        <v>949</v>
      </c>
      <c r="E6640" t="s">
        <v>147</v>
      </c>
      <c r="F6640" t="s">
        <v>292</v>
      </c>
      <c r="G6640" t="str">
        <f t="shared" si="206"/>
        <v>Norway to World</v>
      </c>
      <c r="H6640">
        <v>2014</v>
      </c>
      <c r="I6640" t="s">
        <v>724</v>
      </c>
      <c r="J6640">
        <v>6</v>
      </c>
      <c r="K6640">
        <v>1535.296</v>
      </c>
      <c r="L6640" s="1">
        <f t="shared" si="207"/>
        <v>1.535296</v>
      </c>
    </row>
    <row r="6641" spans="1:12" ht="14.45">
      <c r="A6641" t="s">
        <v>723</v>
      </c>
      <c r="B6641" t="s">
        <v>948</v>
      </c>
      <c r="C6641">
        <v>761100</v>
      </c>
      <c r="D6641" t="s">
        <v>949</v>
      </c>
      <c r="E6641" t="s">
        <v>147</v>
      </c>
      <c r="F6641" t="s">
        <v>292</v>
      </c>
      <c r="G6641" t="str">
        <f t="shared" si="206"/>
        <v>Norway to World</v>
      </c>
      <c r="H6641">
        <v>2015</v>
      </c>
      <c r="I6641" t="s">
        <v>724</v>
      </c>
      <c r="J6641">
        <v>6</v>
      </c>
      <c r="K6641">
        <v>979.94600000000003</v>
      </c>
      <c r="L6641" s="1">
        <f t="shared" si="207"/>
        <v>0.97994599999999998</v>
      </c>
    </row>
    <row r="6642" spans="1:12" ht="14.45">
      <c r="A6642" t="s">
        <v>723</v>
      </c>
      <c r="B6642" t="s">
        <v>948</v>
      </c>
      <c r="C6642">
        <v>761100</v>
      </c>
      <c r="D6642" t="s">
        <v>949</v>
      </c>
      <c r="E6642" t="s">
        <v>147</v>
      </c>
      <c r="F6642" t="s">
        <v>292</v>
      </c>
      <c r="G6642" t="str">
        <f t="shared" si="206"/>
        <v>Norway to World</v>
      </c>
      <c r="H6642">
        <v>2016</v>
      </c>
      <c r="I6642" t="s">
        <v>724</v>
      </c>
      <c r="J6642">
        <v>6</v>
      </c>
      <c r="K6642">
        <v>903.73099999999999</v>
      </c>
      <c r="L6642" s="1">
        <f t="shared" si="207"/>
        <v>0.90373099999999995</v>
      </c>
    </row>
    <row r="6643" spans="1:12" ht="14.45">
      <c r="A6643" t="s">
        <v>723</v>
      </c>
      <c r="B6643" t="s">
        <v>948</v>
      </c>
      <c r="C6643">
        <v>761100</v>
      </c>
      <c r="D6643" t="s">
        <v>949</v>
      </c>
      <c r="E6643" t="s">
        <v>147</v>
      </c>
      <c r="F6643" t="s">
        <v>292</v>
      </c>
      <c r="G6643" t="str">
        <f t="shared" si="206"/>
        <v>Norway to World</v>
      </c>
      <c r="H6643">
        <v>2017</v>
      </c>
      <c r="I6643" t="s">
        <v>724</v>
      </c>
      <c r="J6643">
        <v>6</v>
      </c>
      <c r="K6643">
        <v>892.81700000000001</v>
      </c>
      <c r="L6643" s="1">
        <f t="shared" si="207"/>
        <v>0.89281699999999997</v>
      </c>
    </row>
    <row r="6644" spans="1:12" ht="14.45">
      <c r="A6644" t="s">
        <v>723</v>
      </c>
      <c r="B6644" t="s">
        <v>948</v>
      </c>
      <c r="C6644">
        <v>761100</v>
      </c>
      <c r="D6644" t="s">
        <v>949</v>
      </c>
      <c r="E6644" t="s">
        <v>670</v>
      </c>
      <c r="F6644" t="s">
        <v>670</v>
      </c>
      <c r="G6644" t="str">
        <f t="shared" si="206"/>
        <v>Norway to EU27</v>
      </c>
      <c r="H6644">
        <v>2012</v>
      </c>
      <c r="I6644" t="s">
        <v>724</v>
      </c>
      <c r="J6644">
        <v>6</v>
      </c>
      <c r="K6644">
        <v>505.56299999999999</v>
      </c>
      <c r="L6644" s="1">
        <f t="shared" si="207"/>
        <v>0.50556299999999998</v>
      </c>
    </row>
    <row r="6645" spans="1:12" ht="14.45">
      <c r="A6645" t="s">
        <v>723</v>
      </c>
      <c r="B6645" t="s">
        <v>948</v>
      </c>
      <c r="C6645">
        <v>761100</v>
      </c>
      <c r="D6645" t="s">
        <v>949</v>
      </c>
      <c r="E6645" t="s">
        <v>670</v>
      </c>
      <c r="F6645" t="s">
        <v>670</v>
      </c>
      <c r="G6645" t="str">
        <f t="shared" si="206"/>
        <v>Norway to EU27</v>
      </c>
      <c r="H6645">
        <v>2013</v>
      </c>
      <c r="I6645" t="s">
        <v>724</v>
      </c>
      <c r="J6645">
        <v>6</v>
      </c>
      <c r="K6645">
        <v>1154.2950000000001</v>
      </c>
      <c r="L6645" s="1">
        <f t="shared" si="207"/>
        <v>1.1542950000000001</v>
      </c>
    </row>
    <row r="6646" spans="1:12" ht="14.45">
      <c r="A6646" t="s">
        <v>723</v>
      </c>
      <c r="B6646" t="s">
        <v>948</v>
      </c>
      <c r="C6646">
        <v>761100</v>
      </c>
      <c r="D6646" t="s">
        <v>949</v>
      </c>
      <c r="E6646" t="s">
        <v>670</v>
      </c>
      <c r="F6646" t="s">
        <v>670</v>
      </c>
      <c r="G6646" t="str">
        <f t="shared" si="206"/>
        <v>Norway to EU27</v>
      </c>
      <c r="H6646">
        <v>2014</v>
      </c>
      <c r="I6646" t="s">
        <v>724</v>
      </c>
      <c r="J6646">
        <v>6</v>
      </c>
      <c r="K6646">
        <v>659.58600000000001</v>
      </c>
      <c r="L6646" s="1">
        <f t="shared" si="207"/>
        <v>0.65958600000000001</v>
      </c>
    </row>
    <row r="6647" spans="1:12" ht="14.45">
      <c r="A6647" t="s">
        <v>723</v>
      </c>
      <c r="B6647" t="s">
        <v>948</v>
      </c>
      <c r="C6647">
        <v>761100</v>
      </c>
      <c r="D6647" t="s">
        <v>949</v>
      </c>
      <c r="E6647" t="s">
        <v>670</v>
      </c>
      <c r="F6647" t="s">
        <v>670</v>
      </c>
      <c r="G6647" t="str">
        <f t="shared" si="206"/>
        <v>Norway to EU27</v>
      </c>
      <c r="H6647">
        <v>2015</v>
      </c>
      <c r="I6647" t="s">
        <v>724</v>
      </c>
      <c r="J6647">
        <v>6</v>
      </c>
      <c r="K6647">
        <v>546.06399999999996</v>
      </c>
      <c r="L6647" s="1">
        <f t="shared" si="207"/>
        <v>0.54606399999999999</v>
      </c>
    </row>
    <row r="6648" spans="1:12" ht="14.45">
      <c r="A6648" t="s">
        <v>723</v>
      </c>
      <c r="B6648" t="s">
        <v>948</v>
      </c>
      <c r="C6648">
        <v>761100</v>
      </c>
      <c r="D6648" t="s">
        <v>949</v>
      </c>
      <c r="E6648" t="s">
        <v>670</v>
      </c>
      <c r="F6648" t="s">
        <v>670</v>
      </c>
      <c r="G6648" t="str">
        <f t="shared" si="206"/>
        <v>Norway to EU27</v>
      </c>
      <c r="H6648">
        <v>2016</v>
      </c>
      <c r="I6648" t="s">
        <v>724</v>
      </c>
      <c r="J6648">
        <v>6</v>
      </c>
      <c r="K6648">
        <v>850.33199999999999</v>
      </c>
      <c r="L6648" s="1">
        <f t="shared" si="207"/>
        <v>0.85033199999999998</v>
      </c>
    </row>
    <row r="6649" spans="1:12" ht="14.45">
      <c r="A6649" t="s">
        <v>723</v>
      </c>
      <c r="B6649" t="s">
        <v>948</v>
      </c>
      <c r="C6649">
        <v>761100</v>
      </c>
      <c r="D6649" t="s">
        <v>949</v>
      </c>
      <c r="E6649" t="s">
        <v>670</v>
      </c>
      <c r="F6649" t="s">
        <v>670</v>
      </c>
      <c r="G6649" t="str">
        <f t="shared" si="206"/>
        <v>Norway to EU27</v>
      </c>
      <c r="H6649">
        <v>2017</v>
      </c>
      <c r="I6649" t="s">
        <v>724</v>
      </c>
      <c r="J6649">
        <v>6</v>
      </c>
      <c r="K6649">
        <v>425.62</v>
      </c>
      <c r="L6649" s="1">
        <f t="shared" si="207"/>
        <v>0.42562</v>
      </c>
    </row>
    <row r="6650" spans="1:12" ht="14.45">
      <c r="A6650" t="s">
        <v>723</v>
      </c>
      <c r="B6650" t="s">
        <v>948</v>
      </c>
      <c r="C6650">
        <v>8405</v>
      </c>
      <c r="D6650" t="s">
        <v>949</v>
      </c>
      <c r="E6650" t="s">
        <v>147</v>
      </c>
      <c r="F6650" t="s">
        <v>292</v>
      </c>
      <c r="G6650" t="str">
        <f t="shared" si="206"/>
        <v>Norway to World</v>
      </c>
      <c r="H6650">
        <v>2012</v>
      </c>
      <c r="I6650" t="s">
        <v>724</v>
      </c>
      <c r="J6650">
        <v>6</v>
      </c>
      <c r="K6650">
        <v>114630.53599999999</v>
      </c>
      <c r="L6650" s="1">
        <f t="shared" si="207"/>
        <v>114.63053599999999</v>
      </c>
    </row>
    <row r="6651" spans="1:12" ht="14.45">
      <c r="A6651" t="s">
        <v>723</v>
      </c>
      <c r="B6651" t="s">
        <v>948</v>
      </c>
      <c r="C6651">
        <v>8405</v>
      </c>
      <c r="D6651" t="s">
        <v>949</v>
      </c>
      <c r="E6651" t="s">
        <v>147</v>
      </c>
      <c r="F6651" t="s">
        <v>292</v>
      </c>
      <c r="G6651" t="str">
        <f t="shared" si="206"/>
        <v>Norway to World</v>
      </c>
      <c r="H6651">
        <v>2013</v>
      </c>
      <c r="I6651" t="s">
        <v>724</v>
      </c>
      <c r="J6651">
        <v>6</v>
      </c>
      <c r="K6651">
        <v>74918.505999999994</v>
      </c>
      <c r="L6651" s="1">
        <f t="shared" si="207"/>
        <v>74.918505999999994</v>
      </c>
    </row>
    <row r="6652" spans="1:12" ht="14.45">
      <c r="A6652" t="s">
        <v>723</v>
      </c>
      <c r="B6652" t="s">
        <v>948</v>
      </c>
      <c r="C6652">
        <v>8405</v>
      </c>
      <c r="D6652" t="s">
        <v>949</v>
      </c>
      <c r="E6652" t="s">
        <v>147</v>
      </c>
      <c r="F6652" t="s">
        <v>292</v>
      </c>
      <c r="G6652" t="str">
        <f t="shared" si="206"/>
        <v>Norway to World</v>
      </c>
      <c r="H6652">
        <v>2014</v>
      </c>
      <c r="I6652" t="s">
        <v>724</v>
      </c>
      <c r="J6652">
        <v>6</v>
      </c>
      <c r="K6652">
        <v>53627.408000000003</v>
      </c>
      <c r="L6652" s="1">
        <f t="shared" si="207"/>
        <v>53.627408000000003</v>
      </c>
    </row>
    <row r="6653" spans="1:12" ht="14.45">
      <c r="A6653" t="s">
        <v>723</v>
      </c>
      <c r="B6653" t="s">
        <v>948</v>
      </c>
      <c r="C6653">
        <v>8405</v>
      </c>
      <c r="D6653" t="s">
        <v>949</v>
      </c>
      <c r="E6653" t="s">
        <v>147</v>
      </c>
      <c r="F6653" t="s">
        <v>292</v>
      </c>
      <c r="G6653" t="str">
        <f t="shared" si="206"/>
        <v>Norway to World</v>
      </c>
      <c r="H6653">
        <v>2015</v>
      </c>
      <c r="I6653" t="s">
        <v>724</v>
      </c>
      <c r="J6653">
        <v>6</v>
      </c>
      <c r="K6653">
        <v>23857.406999999999</v>
      </c>
      <c r="L6653" s="1">
        <f t="shared" si="207"/>
        <v>23.857406999999998</v>
      </c>
    </row>
    <row r="6654" spans="1:12" ht="14.45">
      <c r="A6654" t="s">
        <v>723</v>
      </c>
      <c r="B6654" t="s">
        <v>948</v>
      </c>
      <c r="C6654">
        <v>8405</v>
      </c>
      <c r="D6654" t="s">
        <v>949</v>
      </c>
      <c r="E6654" t="s">
        <v>147</v>
      </c>
      <c r="F6654" t="s">
        <v>292</v>
      </c>
      <c r="G6654" t="str">
        <f t="shared" si="206"/>
        <v>Norway to World</v>
      </c>
      <c r="H6654">
        <v>2016</v>
      </c>
      <c r="I6654" t="s">
        <v>724</v>
      </c>
      <c r="J6654">
        <v>6</v>
      </c>
      <c r="K6654">
        <v>16661.752</v>
      </c>
      <c r="L6654" s="1">
        <f t="shared" si="207"/>
        <v>16.661752</v>
      </c>
    </row>
    <row r="6655" spans="1:12" ht="14.45">
      <c r="A6655" t="s">
        <v>723</v>
      </c>
      <c r="B6655" t="s">
        <v>948</v>
      </c>
      <c r="C6655">
        <v>8405</v>
      </c>
      <c r="D6655" t="s">
        <v>949</v>
      </c>
      <c r="E6655" t="s">
        <v>147</v>
      </c>
      <c r="F6655" t="s">
        <v>292</v>
      </c>
      <c r="G6655" t="str">
        <f t="shared" si="206"/>
        <v>Norway to World</v>
      </c>
      <c r="H6655">
        <v>2017</v>
      </c>
      <c r="I6655" t="s">
        <v>724</v>
      </c>
      <c r="J6655">
        <v>6</v>
      </c>
      <c r="K6655">
        <v>6206.3450000000003</v>
      </c>
      <c r="L6655" s="1">
        <f t="shared" si="207"/>
        <v>6.2063450000000007</v>
      </c>
    </row>
    <row r="6656" spans="1:12" ht="14.45">
      <c r="A6656" t="s">
        <v>723</v>
      </c>
      <c r="B6656" t="s">
        <v>948</v>
      </c>
      <c r="C6656">
        <v>8405</v>
      </c>
      <c r="D6656" t="s">
        <v>949</v>
      </c>
      <c r="E6656" t="s">
        <v>670</v>
      </c>
      <c r="F6656" t="s">
        <v>670</v>
      </c>
      <c r="G6656" t="str">
        <f t="shared" si="206"/>
        <v>Norway to EU27</v>
      </c>
      <c r="H6656">
        <v>2012</v>
      </c>
      <c r="I6656" t="s">
        <v>724</v>
      </c>
      <c r="J6656">
        <v>6</v>
      </c>
      <c r="K6656">
        <v>73180.063999999998</v>
      </c>
      <c r="L6656" s="1">
        <f t="shared" si="207"/>
        <v>73.180064000000002</v>
      </c>
    </row>
    <row r="6657" spans="1:12" ht="14.45">
      <c r="A6657" t="s">
        <v>723</v>
      </c>
      <c r="B6657" t="s">
        <v>948</v>
      </c>
      <c r="C6657">
        <v>8405</v>
      </c>
      <c r="D6657" t="s">
        <v>949</v>
      </c>
      <c r="E6657" t="s">
        <v>670</v>
      </c>
      <c r="F6657" t="s">
        <v>670</v>
      </c>
      <c r="G6657" t="str">
        <f t="shared" si="206"/>
        <v>Norway to EU27</v>
      </c>
      <c r="H6657">
        <v>2013</v>
      </c>
      <c r="I6657" t="s">
        <v>724</v>
      </c>
      <c r="J6657">
        <v>6</v>
      </c>
      <c r="K6657">
        <v>43228.904999999999</v>
      </c>
      <c r="L6657" s="1">
        <f t="shared" si="207"/>
        <v>43.228904999999997</v>
      </c>
    </row>
    <row r="6658" spans="1:12" ht="14.45">
      <c r="A6658" t="s">
        <v>723</v>
      </c>
      <c r="B6658" t="s">
        <v>948</v>
      </c>
      <c r="C6658">
        <v>8405</v>
      </c>
      <c r="D6658" t="s">
        <v>949</v>
      </c>
      <c r="E6658" t="s">
        <v>670</v>
      </c>
      <c r="F6658" t="s">
        <v>670</v>
      </c>
      <c r="G6658" t="str">
        <f t="shared" si="206"/>
        <v>Norway to EU27</v>
      </c>
      <c r="H6658">
        <v>2014</v>
      </c>
      <c r="I6658" t="s">
        <v>724</v>
      </c>
      <c r="J6658">
        <v>6</v>
      </c>
      <c r="K6658">
        <v>12185.522000000001</v>
      </c>
      <c r="L6658" s="1">
        <f t="shared" si="207"/>
        <v>12.185522000000001</v>
      </c>
    </row>
    <row r="6659" spans="1:12" ht="14.45">
      <c r="A6659" t="s">
        <v>723</v>
      </c>
      <c r="B6659" t="s">
        <v>948</v>
      </c>
      <c r="C6659">
        <v>8405</v>
      </c>
      <c r="D6659" t="s">
        <v>949</v>
      </c>
      <c r="E6659" t="s">
        <v>670</v>
      </c>
      <c r="F6659" t="s">
        <v>670</v>
      </c>
      <c r="G6659" t="str">
        <f t="shared" si="206"/>
        <v>Norway to EU27</v>
      </c>
      <c r="H6659">
        <v>2015</v>
      </c>
      <c r="I6659" t="s">
        <v>724</v>
      </c>
      <c r="J6659">
        <v>6</v>
      </c>
      <c r="K6659">
        <v>4151.165</v>
      </c>
      <c r="L6659" s="1">
        <f t="shared" si="207"/>
        <v>4.1511649999999998</v>
      </c>
    </row>
    <row r="6660" spans="1:12" ht="14.45">
      <c r="A6660" t="s">
        <v>723</v>
      </c>
      <c r="B6660" t="s">
        <v>948</v>
      </c>
      <c r="C6660">
        <v>8405</v>
      </c>
      <c r="D6660" t="s">
        <v>949</v>
      </c>
      <c r="E6660" t="s">
        <v>670</v>
      </c>
      <c r="F6660" t="s">
        <v>670</v>
      </c>
      <c r="G6660" t="str">
        <f t="shared" si="206"/>
        <v>Norway to EU27</v>
      </c>
      <c r="H6660">
        <v>2016</v>
      </c>
      <c r="I6660" t="s">
        <v>724</v>
      </c>
      <c r="J6660">
        <v>6</v>
      </c>
      <c r="K6660">
        <v>4874.7839999999997</v>
      </c>
      <c r="L6660" s="1">
        <f t="shared" si="207"/>
        <v>4.874784</v>
      </c>
    </row>
    <row r="6661" spans="1:12" ht="14.45">
      <c r="A6661" t="s">
        <v>723</v>
      </c>
      <c r="B6661" t="s">
        <v>948</v>
      </c>
      <c r="C6661">
        <v>8405</v>
      </c>
      <c r="D6661" t="s">
        <v>949</v>
      </c>
      <c r="E6661" t="s">
        <v>670</v>
      </c>
      <c r="F6661" t="s">
        <v>670</v>
      </c>
      <c r="G6661" t="str">
        <f t="shared" si="206"/>
        <v>Norway to EU27</v>
      </c>
      <c r="H6661">
        <v>2017</v>
      </c>
      <c r="I6661" t="s">
        <v>724</v>
      </c>
      <c r="J6661">
        <v>6</v>
      </c>
      <c r="K6661">
        <v>3773.9940000000001</v>
      </c>
      <c r="L6661" s="1">
        <f t="shared" si="207"/>
        <v>3.7739940000000001</v>
      </c>
    </row>
    <row r="6662" spans="1:12" ht="14.45">
      <c r="A6662" t="s">
        <v>723</v>
      </c>
      <c r="B6662" t="s">
        <v>948</v>
      </c>
      <c r="C6662">
        <v>841931</v>
      </c>
      <c r="D6662" t="s">
        <v>949</v>
      </c>
      <c r="E6662" t="s">
        <v>147</v>
      </c>
      <c r="F6662" t="s">
        <v>292</v>
      </c>
      <c r="G6662" t="str">
        <f t="shared" si="206"/>
        <v>Norway to World</v>
      </c>
      <c r="H6662">
        <v>2012</v>
      </c>
      <c r="I6662" t="s">
        <v>724</v>
      </c>
      <c r="J6662">
        <v>6</v>
      </c>
      <c r="K6662">
        <v>281.286</v>
      </c>
      <c r="L6662" s="1">
        <f t="shared" si="207"/>
        <v>0.28128599999999998</v>
      </c>
    </row>
    <row r="6663" spans="1:12" ht="14.45">
      <c r="A6663" t="s">
        <v>723</v>
      </c>
      <c r="B6663" t="s">
        <v>948</v>
      </c>
      <c r="C6663">
        <v>841931</v>
      </c>
      <c r="D6663" t="s">
        <v>949</v>
      </c>
      <c r="E6663" t="s">
        <v>147</v>
      </c>
      <c r="F6663" t="s">
        <v>292</v>
      </c>
      <c r="G6663" t="str">
        <f t="shared" si="206"/>
        <v>Norway to World</v>
      </c>
      <c r="H6663">
        <v>2013</v>
      </c>
      <c r="I6663" t="s">
        <v>724</v>
      </c>
      <c r="J6663">
        <v>6</v>
      </c>
      <c r="K6663">
        <v>23.260999999999999</v>
      </c>
      <c r="L6663" s="1">
        <f t="shared" si="207"/>
        <v>2.3261E-2</v>
      </c>
    </row>
    <row r="6664" spans="1:12" ht="14.45">
      <c r="A6664" t="s">
        <v>723</v>
      </c>
      <c r="B6664" t="s">
        <v>948</v>
      </c>
      <c r="C6664">
        <v>841931</v>
      </c>
      <c r="D6664" t="s">
        <v>949</v>
      </c>
      <c r="E6664" t="s">
        <v>147</v>
      </c>
      <c r="F6664" t="s">
        <v>292</v>
      </c>
      <c r="G6664" t="str">
        <f t="shared" si="206"/>
        <v>Norway to World</v>
      </c>
      <c r="H6664">
        <v>2014</v>
      </c>
      <c r="I6664" t="s">
        <v>724</v>
      </c>
      <c r="J6664">
        <v>6</v>
      </c>
      <c r="K6664">
        <v>9.35</v>
      </c>
      <c r="L6664" s="1">
        <f t="shared" si="207"/>
        <v>9.3499999999999989E-3</v>
      </c>
    </row>
    <row r="6665" spans="1:12" ht="14.45">
      <c r="A6665" t="s">
        <v>723</v>
      </c>
      <c r="B6665" t="s">
        <v>948</v>
      </c>
      <c r="C6665">
        <v>841931</v>
      </c>
      <c r="D6665" t="s">
        <v>949</v>
      </c>
      <c r="E6665" t="s">
        <v>147</v>
      </c>
      <c r="F6665" t="s">
        <v>292</v>
      </c>
      <c r="G6665" t="str">
        <f t="shared" ref="G6665:G6728" si="208">CONCATENATE(D6665, " to ", F6665)</f>
        <v>Norway to World</v>
      </c>
      <c r="H6665">
        <v>2015</v>
      </c>
      <c r="I6665" t="s">
        <v>724</v>
      </c>
      <c r="J6665">
        <v>6</v>
      </c>
      <c r="K6665">
        <v>8.8170000000000002</v>
      </c>
      <c r="L6665" s="1">
        <f t="shared" ref="L6665:L6728" si="209">K6665/1000</f>
        <v>8.8170000000000002E-3</v>
      </c>
    </row>
    <row r="6666" spans="1:12" ht="14.45">
      <c r="A6666" t="s">
        <v>723</v>
      </c>
      <c r="B6666" t="s">
        <v>948</v>
      </c>
      <c r="C6666">
        <v>841931</v>
      </c>
      <c r="D6666" t="s">
        <v>949</v>
      </c>
      <c r="E6666" t="s">
        <v>147</v>
      </c>
      <c r="F6666" t="s">
        <v>292</v>
      </c>
      <c r="G6666" t="str">
        <f t="shared" si="208"/>
        <v>Norway to World</v>
      </c>
      <c r="H6666">
        <v>2017</v>
      </c>
      <c r="I6666" t="s">
        <v>724</v>
      </c>
      <c r="J6666">
        <v>6</v>
      </c>
      <c r="K6666">
        <v>13.641999999999999</v>
      </c>
      <c r="L6666" s="1">
        <f t="shared" si="209"/>
        <v>1.3642E-2</v>
      </c>
    </row>
    <row r="6667" spans="1:12" ht="14.45">
      <c r="A6667" t="s">
        <v>723</v>
      </c>
      <c r="B6667" t="s">
        <v>948</v>
      </c>
      <c r="C6667">
        <v>841931</v>
      </c>
      <c r="D6667" t="s">
        <v>949</v>
      </c>
      <c r="E6667" t="s">
        <v>670</v>
      </c>
      <c r="F6667" t="s">
        <v>670</v>
      </c>
      <c r="G6667" t="str">
        <f t="shared" si="208"/>
        <v>Norway to EU27</v>
      </c>
      <c r="H6667">
        <v>2012</v>
      </c>
      <c r="I6667" t="s">
        <v>724</v>
      </c>
      <c r="J6667">
        <v>6</v>
      </c>
      <c r="K6667">
        <v>238.86500000000001</v>
      </c>
      <c r="L6667" s="1">
        <f t="shared" si="209"/>
        <v>0.23886500000000002</v>
      </c>
    </row>
    <row r="6668" spans="1:12" ht="14.45">
      <c r="A6668" t="s">
        <v>723</v>
      </c>
      <c r="B6668" t="s">
        <v>948</v>
      </c>
      <c r="C6668">
        <v>841931</v>
      </c>
      <c r="D6668" t="s">
        <v>949</v>
      </c>
      <c r="E6668" t="s">
        <v>670</v>
      </c>
      <c r="F6668" t="s">
        <v>670</v>
      </c>
      <c r="G6668" t="str">
        <f t="shared" si="208"/>
        <v>Norway to EU27</v>
      </c>
      <c r="H6668">
        <v>2013</v>
      </c>
      <c r="I6668" t="s">
        <v>724</v>
      </c>
      <c r="J6668">
        <v>6</v>
      </c>
      <c r="K6668">
        <v>23.260999999999999</v>
      </c>
      <c r="L6668" s="1">
        <f t="shared" si="209"/>
        <v>2.3261E-2</v>
      </c>
    </row>
    <row r="6669" spans="1:12" ht="14.45">
      <c r="A6669" t="s">
        <v>723</v>
      </c>
      <c r="B6669" t="s">
        <v>948</v>
      </c>
      <c r="C6669">
        <v>841931</v>
      </c>
      <c r="D6669" t="s">
        <v>949</v>
      </c>
      <c r="E6669" t="s">
        <v>670</v>
      </c>
      <c r="F6669" t="s">
        <v>670</v>
      </c>
      <c r="G6669" t="str">
        <f t="shared" si="208"/>
        <v>Norway to EU27</v>
      </c>
      <c r="H6669">
        <v>2014</v>
      </c>
      <c r="I6669" t="s">
        <v>724</v>
      </c>
      <c r="J6669">
        <v>6</v>
      </c>
      <c r="K6669">
        <v>6.2619999999999996</v>
      </c>
      <c r="L6669" s="1">
        <f t="shared" si="209"/>
        <v>6.2619999999999993E-3</v>
      </c>
    </row>
    <row r="6670" spans="1:12" ht="14.45">
      <c r="A6670" t="s">
        <v>723</v>
      </c>
      <c r="B6670" t="s">
        <v>948</v>
      </c>
      <c r="C6670">
        <v>841931</v>
      </c>
      <c r="D6670" t="s">
        <v>949</v>
      </c>
      <c r="E6670" t="s">
        <v>670</v>
      </c>
      <c r="F6670" t="s">
        <v>670</v>
      </c>
      <c r="G6670" t="str">
        <f t="shared" si="208"/>
        <v>Norway to EU27</v>
      </c>
      <c r="H6670">
        <v>2015</v>
      </c>
      <c r="I6670" t="s">
        <v>724</v>
      </c>
      <c r="J6670">
        <v>6</v>
      </c>
      <c r="K6670">
        <v>1.41</v>
      </c>
      <c r="L6670" s="1">
        <f t="shared" si="209"/>
        <v>1.41E-3</v>
      </c>
    </row>
    <row r="6671" spans="1:12" ht="14.45">
      <c r="A6671" t="s">
        <v>723</v>
      </c>
      <c r="B6671" t="s">
        <v>948</v>
      </c>
      <c r="C6671">
        <v>841931</v>
      </c>
      <c r="D6671" t="s">
        <v>949</v>
      </c>
      <c r="E6671" t="s">
        <v>670</v>
      </c>
      <c r="F6671" t="s">
        <v>670</v>
      </c>
      <c r="G6671" t="str">
        <f t="shared" si="208"/>
        <v>Norway to EU27</v>
      </c>
      <c r="H6671">
        <v>2017</v>
      </c>
      <c r="I6671" t="s">
        <v>724</v>
      </c>
      <c r="J6671">
        <v>6</v>
      </c>
      <c r="K6671">
        <v>13.641999999999999</v>
      </c>
      <c r="L6671" s="1">
        <f t="shared" si="209"/>
        <v>1.3642E-2</v>
      </c>
    </row>
    <row r="6672" spans="1:12" ht="14.45">
      <c r="A6672" t="s">
        <v>723</v>
      </c>
      <c r="B6672" t="s">
        <v>948</v>
      </c>
      <c r="C6672">
        <v>841940</v>
      </c>
      <c r="D6672" t="s">
        <v>949</v>
      </c>
      <c r="E6672" t="s">
        <v>147</v>
      </c>
      <c r="F6672" t="s">
        <v>292</v>
      </c>
      <c r="G6672" t="str">
        <f t="shared" si="208"/>
        <v>Norway to World</v>
      </c>
      <c r="H6672">
        <v>2012</v>
      </c>
      <c r="I6672" t="s">
        <v>724</v>
      </c>
      <c r="J6672">
        <v>6</v>
      </c>
      <c r="K6672">
        <v>326.69099999999997</v>
      </c>
      <c r="L6672" s="1">
        <f t="shared" si="209"/>
        <v>0.32669099999999995</v>
      </c>
    </row>
    <row r="6673" spans="1:12" ht="14.45">
      <c r="A6673" t="s">
        <v>723</v>
      </c>
      <c r="B6673" t="s">
        <v>948</v>
      </c>
      <c r="C6673">
        <v>841940</v>
      </c>
      <c r="D6673" t="s">
        <v>949</v>
      </c>
      <c r="E6673" t="s">
        <v>147</v>
      </c>
      <c r="F6673" t="s">
        <v>292</v>
      </c>
      <c r="G6673" t="str">
        <f t="shared" si="208"/>
        <v>Norway to World</v>
      </c>
      <c r="H6673">
        <v>2013</v>
      </c>
      <c r="I6673" t="s">
        <v>724</v>
      </c>
      <c r="J6673">
        <v>6</v>
      </c>
      <c r="K6673">
        <v>8627.6720000000005</v>
      </c>
      <c r="L6673" s="1">
        <f t="shared" si="209"/>
        <v>8.6276720000000005</v>
      </c>
    </row>
    <row r="6674" spans="1:12" ht="14.45">
      <c r="A6674" t="s">
        <v>723</v>
      </c>
      <c r="B6674" t="s">
        <v>948</v>
      </c>
      <c r="C6674">
        <v>841940</v>
      </c>
      <c r="D6674" t="s">
        <v>949</v>
      </c>
      <c r="E6674" t="s">
        <v>147</v>
      </c>
      <c r="F6674" t="s">
        <v>292</v>
      </c>
      <c r="G6674" t="str">
        <f t="shared" si="208"/>
        <v>Norway to World</v>
      </c>
      <c r="H6674">
        <v>2014</v>
      </c>
      <c r="I6674" t="s">
        <v>724</v>
      </c>
      <c r="J6674">
        <v>6</v>
      </c>
      <c r="K6674">
        <v>1481.75</v>
      </c>
      <c r="L6674" s="1">
        <f t="shared" si="209"/>
        <v>1.4817499999999999</v>
      </c>
    </row>
    <row r="6675" spans="1:12" ht="14.45">
      <c r="A6675" t="s">
        <v>723</v>
      </c>
      <c r="B6675" t="s">
        <v>948</v>
      </c>
      <c r="C6675">
        <v>841940</v>
      </c>
      <c r="D6675" t="s">
        <v>949</v>
      </c>
      <c r="E6675" t="s">
        <v>147</v>
      </c>
      <c r="F6675" t="s">
        <v>292</v>
      </c>
      <c r="G6675" t="str">
        <f t="shared" si="208"/>
        <v>Norway to World</v>
      </c>
      <c r="H6675">
        <v>2015</v>
      </c>
      <c r="I6675" t="s">
        <v>724</v>
      </c>
      <c r="J6675">
        <v>6</v>
      </c>
      <c r="K6675">
        <v>365.70600000000002</v>
      </c>
      <c r="L6675" s="1">
        <f t="shared" si="209"/>
        <v>0.36570600000000003</v>
      </c>
    </row>
    <row r="6676" spans="1:12" ht="14.45">
      <c r="A6676" t="s">
        <v>723</v>
      </c>
      <c r="B6676" t="s">
        <v>948</v>
      </c>
      <c r="C6676">
        <v>841940</v>
      </c>
      <c r="D6676" t="s">
        <v>949</v>
      </c>
      <c r="E6676" t="s">
        <v>147</v>
      </c>
      <c r="F6676" t="s">
        <v>292</v>
      </c>
      <c r="G6676" t="str">
        <f t="shared" si="208"/>
        <v>Norway to World</v>
      </c>
      <c r="H6676">
        <v>2016</v>
      </c>
      <c r="I6676" t="s">
        <v>724</v>
      </c>
      <c r="J6676">
        <v>6</v>
      </c>
      <c r="K6676">
        <v>2116.2489999999998</v>
      </c>
      <c r="L6676" s="1">
        <f t="shared" si="209"/>
        <v>2.1162489999999998</v>
      </c>
    </row>
    <row r="6677" spans="1:12" ht="14.45">
      <c r="A6677" t="s">
        <v>723</v>
      </c>
      <c r="B6677" t="s">
        <v>948</v>
      </c>
      <c r="C6677">
        <v>841940</v>
      </c>
      <c r="D6677" t="s">
        <v>949</v>
      </c>
      <c r="E6677" t="s">
        <v>147</v>
      </c>
      <c r="F6677" t="s">
        <v>292</v>
      </c>
      <c r="G6677" t="str">
        <f t="shared" si="208"/>
        <v>Norway to World</v>
      </c>
      <c r="H6677">
        <v>2017</v>
      </c>
      <c r="I6677" t="s">
        <v>724</v>
      </c>
      <c r="J6677">
        <v>6</v>
      </c>
      <c r="K6677">
        <v>157.661</v>
      </c>
      <c r="L6677" s="1">
        <f t="shared" si="209"/>
        <v>0.157661</v>
      </c>
    </row>
    <row r="6678" spans="1:12" ht="14.45">
      <c r="A6678" t="s">
        <v>723</v>
      </c>
      <c r="B6678" t="s">
        <v>948</v>
      </c>
      <c r="C6678">
        <v>841940</v>
      </c>
      <c r="D6678" t="s">
        <v>949</v>
      </c>
      <c r="E6678" t="s">
        <v>670</v>
      </c>
      <c r="F6678" t="s">
        <v>670</v>
      </c>
      <c r="G6678" t="str">
        <f t="shared" si="208"/>
        <v>Norway to EU27</v>
      </c>
      <c r="H6678">
        <v>2012</v>
      </c>
      <c r="I6678" t="s">
        <v>724</v>
      </c>
      <c r="J6678">
        <v>6</v>
      </c>
      <c r="K6678">
        <v>326.25599999999997</v>
      </c>
      <c r="L6678" s="1">
        <f t="shared" si="209"/>
        <v>0.32625599999999999</v>
      </c>
    </row>
    <row r="6679" spans="1:12" ht="14.45">
      <c r="A6679" t="s">
        <v>723</v>
      </c>
      <c r="B6679" t="s">
        <v>948</v>
      </c>
      <c r="C6679">
        <v>841940</v>
      </c>
      <c r="D6679" t="s">
        <v>949</v>
      </c>
      <c r="E6679" t="s">
        <v>670</v>
      </c>
      <c r="F6679" t="s">
        <v>670</v>
      </c>
      <c r="G6679" t="str">
        <f t="shared" si="208"/>
        <v>Norway to EU27</v>
      </c>
      <c r="H6679">
        <v>2013</v>
      </c>
      <c r="I6679" t="s">
        <v>724</v>
      </c>
      <c r="J6679">
        <v>6</v>
      </c>
      <c r="K6679">
        <v>8616.8870000000006</v>
      </c>
      <c r="L6679" s="1">
        <f t="shared" si="209"/>
        <v>8.6168870000000002</v>
      </c>
    </row>
    <row r="6680" spans="1:12" ht="14.45">
      <c r="A6680" t="s">
        <v>723</v>
      </c>
      <c r="B6680" t="s">
        <v>948</v>
      </c>
      <c r="C6680">
        <v>841940</v>
      </c>
      <c r="D6680" t="s">
        <v>949</v>
      </c>
      <c r="E6680" t="s">
        <v>670</v>
      </c>
      <c r="F6680" t="s">
        <v>670</v>
      </c>
      <c r="G6680" t="str">
        <f t="shared" si="208"/>
        <v>Norway to EU27</v>
      </c>
      <c r="H6680">
        <v>2014</v>
      </c>
      <c r="I6680" t="s">
        <v>724</v>
      </c>
      <c r="J6680">
        <v>6</v>
      </c>
      <c r="K6680">
        <v>1461.136</v>
      </c>
      <c r="L6680" s="1">
        <f t="shared" si="209"/>
        <v>1.461136</v>
      </c>
    </row>
    <row r="6681" spans="1:12" ht="14.45">
      <c r="A6681" t="s">
        <v>723</v>
      </c>
      <c r="B6681" t="s">
        <v>948</v>
      </c>
      <c r="C6681">
        <v>841940</v>
      </c>
      <c r="D6681" t="s">
        <v>949</v>
      </c>
      <c r="E6681" t="s">
        <v>670</v>
      </c>
      <c r="F6681" t="s">
        <v>670</v>
      </c>
      <c r="G6681" t="str">
        <f t="shared" si="208"/>
        <v>Norway to EU27</v>
      </c>
      <c r="H6681">
        <v>2015</v>
      </c>
      <c r="I6681" t="s">
        <v>724</v>
      </c>
      <c r="J6681">
        <v>6</v>
      </c>
      <c r="K6681">
        <v>289.06</v>
      </c>
      <c r="L6681" s="1">
        <f t="shared" si="209"/>
        <v>0.28905999999999998</v>
      </c>
    </row>
    <row r="6682" spans="1:12" ht="14.45">
      <c r="A6682" t="s">
        <v>723</v>
      </c>
      <c r="B6682" t="s">
        <v>948</v>
      </c>
      <c r="C6682">
        <v>841940</v>
      </c>
      <c r="D6682" t="s">
        <v>949</v>
      </c>
      <c r="E6682" t="s">
        <v>670</v>
      </c>
      <c r="F6682" t="s">
        <v>670</v>
      </c>
      <c r="G6682" t="str">
        <f t="shared" si="208"/>
        <v>Norway to EU27</v>
      </c>
      <c r="H6682">
        <v>2016</v>
      </c>
      <c r="I6682" t="s">
        <v>724</v>
      </c>
      <c r="J6682">
        <v>6</v>
      </c>
      <c r="K6682">
        <v>2095.9659999999999</v>
      </c>
      <c r="L6682" s="1">
        <f t="shared" si="209"/>
        <v>2.0959659999999998</v>
      </c>
    </row>
    <row r="6683" spans="1:12" ht="14.45">
      <c r="A6683" t="s">
        <v>723</v>
      </c>
      <c r="B6683" t="s">
        <v>948</v>
      </c>
      <c r="C6683">
        <v>841940</v>
      </c>
      <c r="D6683" t="s">
        <v>949</v>
      </c>
      <c r="E6683" t="s">
        <v>670</v>
      </c>
      <c r="F6683" t="s">
        <v>670</v>
      </c>
      <c r="G6683" t="str">
        <f t="shared" si="208"/>
        <v>Norway to EU27</v>
      </c>
      <c r="H6683">
        <v>2017</v>
      </c>
      <c r="I6683" t="s">
        <v>724</v>
      </c>
      <c r="J6683">
        <v>6</v>
      </c>
      <c r="K6683">
        <v>33.456000000000003</v>
      </c>
      <c r="L6683" s="1">
        <f t="shared" si="209"/>
        <v>3.3456E-2</v>
      </c>
    </row>
    <row r="6684" spans="1:12" ht="14.45">
      <c r="A6684" t="s">
        <v>723</v>
      </c>
      <c r="B6684" t="s">
        <v>948</v>
      </c>
      <c r="C6684">
        <v>842129</v>
      </c>
      <c r="D6684" t="s">
        <v>949</v>
      </c>
      <c r="E6684" t="s">
        <v>147</v>
      </c>
      <c r="F6684" t="s">
        <v>292</v>
      </c>
      <c r="G6684" t="str">
        <f t="shared" si="208"/>
        <v>Norway to World</v>
      </c>
      <c r="H6684">
        <v>2012</v>
      </c>
      <c r="I6684" t="s">
        <v>724</v>
      </c>
      <c r="J6684">
        <v>6</v>
      </c>
      <c r="K6684">
        <v>37276.915999999997</v>
      </c>
      <c r="L6684" s="1">
        <f t="shared" si="209"/>
        <v>37.276916</v>
      </c>
    </row>
    <row r="6685" spans="1:12" ht="14.45">
      <c r="A6685" t="s">
        <v>723</v>
      </c>
      <c r="B6685" t="s">
        <v>948</v>
      </c>
      <c r="C6685">
        <v>842129</v>
      </c>
      <c r="D6685" t="s">
        <v>949</v>
      </c>
      <c r="E6685" t="s">
        <v>147</v>
      </c>
      <c r="F6685" t="s">
        <v>292</v>
      </c>
      <c r="G6685" t="str">
        <f t="shared" si="208"/>
        <v>Norway to World</v>
      </c>
      <c r="H6685">
        <v>2013</v>
      </c>
      <c r="I6685" t="s">
        <v>724</v>
      </c>
      <c r="J6685">
        <v>6</v>
      </c>
      <c r="K6685">
        <v>22265.358</v>
      </c>
      <c r="L6685" s="1">
        <f t="shared" si="209"/>
        <v>22.265357999999999</v>
      </c>
    </row>
    <row r="6686" spans="1:12" ht="14.45">
      <c r="A6686" t="s">
        <v>723</v>
      </c>
      <c r="B6686" t="s">
        <v>948</v>
      </c>
      <c r="C6686">
        <v>842129</v>
      </c>
      <c r="D6686" t="s">
        <v>949</v>
      </c>
      <c r="E6686" t="s">
        <v>147</v>
      </c>
      <c r="F6686" t="s">
        <v>292</v>
      </c>
      <c r="G6686" t="str">
        <f t="shared" si="208"/>
        <v>Norway to World</v>
      </c>
      <c r="H6686">
        <v>2014</v>
      </c>
      <c r="I6686" t="s">
        <v>724</v>
      </c>
      <c r="J6686">
        <v>6</v>
      </c>
      <c r="K6686">
        <v>10834.499</v>
      </c>
      <c r="L6686" s="1">
        <f t="shared" si="209"/>
        <v>10.834498999999999</v>
      </c>
    </row>
    <row r="6687" spans="1:12" ht="14.45">
      <c r="A6687" t="s">
        <v>723</v>
      </c>
      <c r="B6687" t="s">
        <v>948</v>
      </c>
      <c r="C6687">
        <v>842129</v>
      </c>
      <c r="D6687" t="s">
        <v>949</v>
      </c>
      <c r="E6687" t="s">
        <v>147</v>
      </c>
      <c r="F6687" t="s">
        <v>292</v>
      </c>
      <c r="G6687" t="str">
        <f t="shared" si="208"/>
        <v>Norway to World</v>
      </c>
      <c r="H6687">
        <v>2015</v>
      </c>
      <c r="I6687" t="s">
        <v>724</v>
      </c>
      <c r="J6687">
        <v>6</v>
      </c>
      <c r="K6687">
        <v>27284.86</v>
      </c>
      <c r="L6687" s="1">
        <f t="shared" si="209"/>
        <v>27.284860000000002</v>
      </c>
    </row>
    <row r="6688" spans="1:12" ht="14.45">
      <c r="A6688" t="s">
        <v>723</v>
      </c>
      <c r="B6688" t="s">
        <v>948</v>
      </c>
      <c r="C6688">
        <v>842129</v>
      </c>
      <c r="D6688" t="s">
        <v>949</v>
      </c>
      <c r="E6688" t="s">
        <v>147</v>
      </c>
      <c r="F6688" t="s">
        <v>292</v>
      </c>
      <c r="G6688" t="str">
        <f t="shared" si="208"/>
        <v>Norway to World</v>
      </c>
      <c r="H6688">
        <v>2016</v>
      </c>
      <c r="I6688" t="s">
        <v>724</v>
      </c>
      <c r="J6688">
        <v>6</v>
      </c>
      <c r="K6688">
        <v>19854.694</v>
      </c>
      <c r="L6688" s="1">
        <f t="shared" si="209"/>
        <v>19.854693999999999</v>
      </c>
    </row>
    <row r="6689" spans="1:12" ht="14.45">
      <c r="A6689" t="s">
        <v>723</v>
      </c>
      <c r="B6689" t="s">
        <v>948</v>
      </c>
      <c r="C6689">
        <v>842129</v>
      </c>
      <c r="D6689" t="s">
        <v>949</v>
      </c>
      <c r="E6689" t="s">
        <v>147</v>
      </c>
      <c r="F6689" t="s">
        <v>292</v>
      </c>
      <c r="G6689" t="str">
        <f t="shared" si="208"/>
        <v>Norway to World</v>
      </c>
      <c r="H6689">
        <v>2017</v>
      </c>
      <c r="I6689" t="s">
        <v>724</v>
      </c>
      <c r="J6689">
        <v>6</v>
      </c>
      <c r="K6689">
        <v>6736.3869999999997</v>
      </c>
      <c r="L6689" s="1">
        <f t="shared" si="209"/>
        <v>6.7363869999999997</v>
      </c>
    </row>
    <row r="6690" spans="1:12" ht="14.45">
      <c r="A6690" t="s">
        <v>723</v>
      </c>
      <c r="B6690" t="s">
        <v>948</v>
      </c>
      <c r="C6690">
        <v>842129</v>
      </c>
      <c r="D6690" t="s">
        <v>949</v>
      </c>
      <c r="E6690" t="s">
        <v>670</v>
      </c>
      <c r="F6690" t="s">
        <v>670</v>
      </c>
      <c r="G6690" t="str">
        <f t="shared" si="208"/>
        <v>Norway to EU27</v>
      </c>
      <c r="H6690">
        <v>2012</v>
      </c>
      <c r="I6690" t="s">
        <v>724</v>
      </c>
      <c r="J6690">
        <v>6</v>
      </c>
      <c r="K6690">
        <v>5927.7950000000001</v>
      </c>
      <c r="L6690" s="1">
        <f t="shared" si="209"/>
        <v>5.9277949999999997</v>
      </c>
    </row>
    <row r="6691" spans="1:12" ht="14.45">
      <c r="A6691" t="s">
        <v>723</v>
      </c>
      <c r="B6691" t="s">
        <v>948</v>
      </c>
      <c r="C6691">
        <v>842129</v>
      </c>
      <c r="D6691" t="s">
        <v>949</v>
      </c>
      <c r="E6691" t="s">
        <v>670</v>
      </c>
      <c r="F6691" t="s">
        <v>670</v>
      </c>
      <c r="G6691" t="str">
        <f t="shared" si="208"/>
        <v>Norway to EU27</v>
      </c>
      <c r="H6691">
        <v>2013</v>
      </c>
      <c r="I6691" t="s">
        <v>724</v>
      </c>
      <c r="J6691">
        <v>6</v>
      </c>
      <c r="K6691">
        <v>12001.565000000001</v>
      </c>
      <c r="L6691" s="1">
        <f t="shared" si="209"/>
        <v>12.001565000000001</v>
      </c>
    </row>
    <row r="6692" spans="1:12" ht="14.45">
      <c r="A6692" t="s">
        <v>723</v>
      </c>
      <c r="B6692" t="s">
        <v>948</v>
      </c>
      <c r="C6692">
        <v>842129</v>
      </c>
      <c r="D6692" t="s">
        <v>949</v>
      </c>
      <c r="E6692" t="s">
        <v>670</v>
      </c>
      <c r="F6692" t="s">
        <v>670</v>
      </c>
      <c r="G6692" t="str">
        <f t="shared" si="208"/>
        <v>Norway to EU27</v>
      </c>
      <c r="H6692">
        <v>2014</v>
      </c>
      <c r="I6692" t="s">
        <v>724</v>
      </c>
      <c r="J6692">
        <v>6</v>
      </c>
      <c r="K6692">
        <v>5671.99</v>
      </c>
      <c r="L6692" s="1">
        <f t="shared" si="209"/>
        <v>5.6719900000000001</v>
      </c>
    </row>
    <row r="6693" spans="1:12" ht="14.45">
      <c r="A6693" t="s">
        <v>723</v>
      </c>
      <c r="B6693" t="s">
        <v>948</v>
      </c>
      <c r="C6693">
        <v>842129</v>
      </c>
      <c r="D6693" t="s">
        <v>949</v>
      </c>
      <c r="E6693" t="s">
        <v>670</v>
      </c>
      <c r="F6693" t="s">
        <v>670</v>
      </c>
      <c r="G6693" t="str">
        <f t="shared" si="208"/>
        <v>Norway to EU27</v>
      </c>
      <c r="H6693">
        <v>2015</v>
      </c>
      <c r="I6693" t="s">
        <v>724</v>
      </c>
      <c r="J6693">
        <v>6</v>
      </c>
      <c r="K6693">
        <v>3645.1489999999999</v>
      </c>
      <c r="L6693" s="1">
        <f t="shared" si="209"/>
        <v>3.645149</v>
      </c>
    </row>
    <row r="6694" spans="1:12" ht="14.45">
      <c r="A6694" t="s">
        <v>723</v>
      </c>
      <c r="B6694" t="s">
        <v>948</v>
      </c>
      <c r="C6694">
        <v>842129</v>
      </c>
      <c r="D6694" t="s">
        <v>949</v>
      </c>
      <c r="E6694" t="s">
        <v>670</v>
      </c>
      <c r="F6694" t="s">
        <v>670</v>
      </c>
      <c r="G6694" t="str">
        <f t="shared" si="208"/>
        <v>Norway to EU27</v>
      </c>
      <c r="H6694">
        <v>2016</v>
      </c>
      <c r="I6694" t="s">
        <v>724</v>
      </c>
      <c r="J6694">
        <v>6</v>
      </c>
      <c r="K6694">
        <v>2557.11</v>
      </c>
      <c r="L6694" s="1">
        <f t="shared" si="209"/>
        <v>2.5571100000000002</v>
      </c>
    </row>
    <row r="6695" spans="1:12" ht="14.45">
      <c r="A6695" t="s">
        <v>723</v>
      </c>
      <c r="B6695" t="s">
        <v>948</v>
      </c>
      <c r="C6695">
        <v>842129</v>
      </c>
      <c r="D6695" t="s">
        <v>949</v>
      </c>
      <c r="E6695" t="s">
        <v>670</v>
      </c>
      <c r="F6695" t="s">
        <v>670</v>
      </c>
      <c r="G6695" t="str">
        <f t="shared" si="208"/>
        <v>Norway to EU27</v>
      </c>
      <c r="H6695">
        <v>2017</v>
      </c>
      <c r="I6695" t="s">
        <v>724</v>
      </c>
      <c r="J6695">
        <v>6</v>
      </c>
      <c r="K6695">
        <v>3252.5050000000001</v>
      </c>
      <c r="L6695" s="1">
        <f t="shared" si="209"/>
        <v>3.2525050000000002</v>
      </c>
    </row>
    <row r="6696" spans="1:12" ht="14.45">
      <c r="A6696" t="s">
        <v>723</v>
      </c>
      <c r="B6696" t="s">
        <v>948</v>
      </c>
      <c r="C6696">
        <v>842139</v>
      </c>
      <c r="D6696" t="s">
        <v>949</v>
      </c>
      <c r="E6696" t="s">
        <v>147</v>
      </c>
      <c r="F6696" t="s">
        <v>292</v>
      </c>
      <c r="G6696" t="str">
        <f t="shared" si="208"/>
        <v>Norway to World</v>
      </c>
      <c r="H6696">
        <v>2012</v>
      </c>
      <c r="I6696" t="s">
        <v>724</v>
      </c>
      <c r="J6696">
        <v>6</v>
      </c>
      <c r="K6696">
        <v>19449.059000000001</v>
      </c>
      <c r="L6696" s="1">
        <f t="shared" si="209"/>
        <v>19.449059000000002</v>
      </c>
    </row>
    <row r="6697" spans="1:12" ht="14.45">
      <c r="A6697" t="s">
        <v>723</v>
      </c>
      <c r="B6697" t="s">
        <v>948</v>
      </c>
      <c r="C6697">
        <v>842139</v>
      </c>
      <c r="D6697" t="s">
        <v>949</v>
      </c>
      <c r="E6697" t="s">
        <v>147</v>
      </c>
      <c r="F6697" t="s">
        <v>292</v>
      </c>
      <c r="G6697" t="str">
        <f t="shared" si="208"/>
        <v>Norway to World</v>
      </c>
      <c r="H6697">
        <v>2013</v>
      </c>
      <c r="I6697" t="s">
        <v>724</v>
      </c>
      <c r="J6697">
        <v>6</v>
      </c>
      <c r="K6697">
        <v>42300.83</v>
      </c>
      <c r="L6697" s="1">
        <f t="shared" si="209"/>
        <v>42.300830000000005</v>
      </c>
    </row>
    <row r="6698" spans="1:12" ht="14.45">
      <c r="A6698" t="s">
        <v>723</v>
      </c>
      <c r="B6698" t="s">
        <v>948</v>
      </c>
      <c r="C6698">
        <v>842139</v>
      </c>
      <c r="D6698" t="s">
        <v>949</v>
      </c>
      <c r="E6698" t="s">
        <v>147</v>
      </c>
      <c r="F6698" t="s">
        <v>292</v>
      </c>
      <c r="G6698" t="str">
        <f t="shared" si="208"/>
        <v>Norway to World</v>
      </c>
      <c r="H6698">
        <v>2014</v>
      </c>
      <c r="I6698" t="s">
        <v>724</v>
      </c>
      <c r="J6698">
        <v>6</v>
      </c>
      <c r="K6698">
        <v>78286.076000000001</v>
      </c>
      <c r="L6698" s="1">
        <f t="shared" si="209"/>
        <v>78.286075999999994</v>
      </c>
    </row>
    <row r="6699" spans="1:12" ht="14.45">
      <c r="A6699" t="s">
        <v>723</v>
      </c>
      <c r="B6699" t="s">
        <v>948</v>
      </c>
      <c r="C6699">
        <v>842139</v>
      </c>
      <c r="D6699" t="s">
        <v>949</v>
      </c>
      <c r="E6699" t="s">
        <v>147</v>
      </c>
      <c r="F6699" t="s">
        <v>292</v>
      </c>
      <c r="G6699" t="str">
        <f t="shared" si="208"/>
        <v>Norway to World</v>
      </c>
      <c r="H6699">
        <v>2015</v>
      </c>
      <c r="I6699" t="s">
        <v>724</v>
      </c>
      <c r="J6699">
        <v>6</v>
      </c>
      <c r="K6699">
        <v>73220.356</v>
      </c>
      <c r="L6699" s="1">
        <f t="shared" si="209"/>
        <v>73.220355999999995</v>
      </c>
    </row>
    <row r="6700" spans="1:12" ht="14.45">
      <c r="A6700" t="s">
        <v>723</v>
      </c>
      <c r="B6700" t="s">
        <v>948</v>
      </c>
      <c r="C6700">
        <v>842139</v>
      </c>
      <c r="D6700" t="s">
        <v>949</v>
      </c>
      <c r="E6700" t="s">
        <v>147</v>
      </c>
      <c r="F6700" t="s">
        <v>292</v>
      </c>
      <c r="G6700" t="str">
        <f t="shared" si="208"/>
        <v>Norway to World</v>
      </c>
      <c r="H6700">
        <v>2016</v>
      </c>
      <c r="I6700" t="s">
        <v>724</v>
      </c>
      <c r="J6700">
        <v>6</v>
      </c>
      <c r="K6700">
        <v>70116.501000000004</v>
      </c>
      <c r="L6700" s="1">
        <f t="shared" si="209"/>
        <v>70.116501</v>
      </c>
    </row>
    <row r="6701" spans="1:12" ht="14.45">
      <c r="A6701" t="s">
        <v>723</v>
      </c>
      <c r="B6701" t="s">
        <v>948</v>
      </c>
      <c r="C6701">
        <v>842139</v>
      </c>
      <c r="D6701" t="s">
        <v>949</v>
      </c>
      <c r="E6701" t="s">
        <v>147</v>
      </c>
      <c r="F6701" t="s">
        <v>292</v>
      </c>
      <c r="G6701" t="str">
        <f t="shared" si="208"/>
        <v>Norway to World</v>
      </c>
      <c r="H6701">
        <v>2017</v>
      </c>
      <c r="I6701" t="s">
        <v>724</v>
      </c>
      <c r="J6701">
        <v>6</v>
      </c>
      <c r="K6701">
        <v>34223.256000000001</v>
      </c>
      <c r="L6701" s="1">
        <f t="shared" si="209"/>
        <v>34.223255999999999</v>
      </c>
    </row>
    <row r="6702" spans="1:12" ht="14.45">
      <c r="A6702" t="s">
        <v>723</v>
      </c>
      <c r="B6702" t="s">
        <v>948</v>
      </c>
      <c r="C6702">
        <v>842139</v>
      </c>
      <c r="D6702" t="s">
        <v>949</v>
      </c>
      <c r="E6702" t="s">
        <v>670</v>
      </c>
      <c r="F6702" t="s">
        <v>670</v>
      </c>
      <c r="G6702" t="str">
        <f t="shared" si="208"/>
        <v>Norway to EU27</v>
      </c>
      <c r="H6702">
        <v>2012</v>
      </c>
      <c r="I6702" t="s">
        <v>724</v>
      </c>
      <c r="J6702">
        <v>6</v>
      </c>
      <c r="K6702">
        <v>6043.2550000000001</v>
      </c>
      <c r="L6702" s="1">
        <f t="shared" si="209"/>
        <v>6.0432550000000003</v>
      </c>
    </row>
    <row r="6703" spans="1:12" ht="14.45">
      <c r="A6703" t="s">
        <v>723</v>
      </c>
      <c r="B6703" t="s">
        <v>948</v>
      </c>
      <c r="C6703">
        <v>842139</v>
      </c>
      <c r="D6703" t="s">
        <v>949</v>
      </c>
      <c r="E6703" t="s">
        <v>670</v>
      </c>
      <c r="F6703" t="s">
        <v>670</v>
      </c>
      <c r="G6703" t="str">
        <f t="shared" si="208"/>
        <v>Norway to EU27</v>
      </c>
      <c r="H6703">
        <v>2013</v>
      </c>
      <c r="I6703" t="s">
        <v>724</v>
      </c>
      <c r="J6703">
        <v>6</v>
      </c>
      <c r="K6703">
        <v>5915.7030000000004</v>
      </c>
      <c r="L6703" s="1">
        <f t="shared" si="209"/>
        <v>5.9157030000000006</v>
      </c>
    </row>
    <row r="6704" spans="1:12" ht="14.45">
      <c r="A6704" t="s">
        <v>723</v>
      </c>
      <c r="B6704" t="s">
        <v>948</v>
      </c>
      <c r="C6704">
        <v>842139</v>
      </c>
      <c r="D6704" t="s">
        <v>949</v>
      </c>
      <c r="E6704" t="s">
        <v>670</v>
      </c>
      <c r="F6704" t="s">
        <v>670</v>
      </c>
      <c r="G6704" t="str">
        <f t="shared" si="208"/>
        <v>Norway to EU27</v>
      </c>
      <c r="H6704">
        <v>2014</v>
      </c>
      <c r="I6704" t="s">
        <v>724</v>
      </c>
      <c r="J6704">
        <v>6</v>
      </c>
      <c r="K6704">
        <v>8251.0249999999996</v>
      </c>
      <c r="L6704" s="1">
        <f t="shared" si="209"/>
        <v>8.2510250000000003</v>
      </c>
    </row>
    <row r="6705" spans="1:12" ht="14.45">
      <c r="A6705" t="s">
        <v>723</v>
      </c>
      <c r="B6705" t="s">
        <v>948</v>
      </c>
      <c r="C6705">
        <v>842139</v>
      </c>
      <c r="D6705" t="s">
        <v>949</v>
      </c>
      <c r="E6705" t="s">
        <v>670</v>
      </c>
      <c r="F6705" t="s">
        <v>670</v>
      </c>
      <c r="G6705" t="str">
        <f t="shared" si="208"/>
        <v>Norway to EU27</v>
      </c>
      <c r="H6705">
        <v>2015</v>
      </c>
      <c r="I6705" t="s">
        <v>724</v>
      </c>
      <c r="J6705">
        <v>6</v>
      </c>
      <c r="K6705">
        <v>14378.874</v>
      </c>
      <c r="L6705" s="1">
        <f t="shared" si="209"/>
        <v>14.378874</v>
      </c>
    </row>
    <row r="6706" spans="1:12" ht="14.45">
      <c r="A6706" t="s">
        <v>723</v>
      </c>
      <c r="B6706" t="s">
        <v>948</v>
      </c>
      <c r="C6706">
        <v>842139</v>
      </c>
      <c r="D6706" t="s">
        <v>949</v>
      </c>
      <c r="E6706" t="s">
        <v>670</v>
      </c>
      <c r="F6706" t="s">
        <v>670</v>
      </c>
      <c r="G6706" t="str">
        <f t="shared" si="208"/>
        <v>Norway to EU27</v>
      </c>
      <c r="H6706">
        <v>2016</v>
      </c>
      <c r="I6706" t="s">
        <v>724</v>
      </c>
      <c r="J6706">
        <v>6</v>
      </c>
      <c r="K6706">
        <v>6243.7690000000002</v>
      </c>
      <c r="L6706" s="1">
        <f t="shared" si="209"/>
        <v>6.2437690000000003</v>
      </c>
    </row>
    <row r="6707" spans="1:12" ht="14.45">
      <c r="A6707" t="s">
        <v>723</v>
      </c>
      <c r="B6707" t="s">
        <v>948</v>
      </c>
      <c r="C6707">
        <v>842139</v>
      </c>
      <c r="D6707" t="s">
        <v>949</v>
      </c>
      <c r="E6707" t="s">
        <v>670</v>
      </c>
      <c r="F6707" t="s">
        <v>670</v>
      </c>
      <c r="G6707" t="str">
        <f t="shared" si="208"/>
        <v>Norway to EU27</v>
      </c>
      <c r="H6707">
        <v>2017</v>
      </c>
      <c r="I6707" t="s">
        <v>724</v>
      </c>
      <c r="J6707">
        <v>6</v>
      </c>
      <c r="K6707">
        <v>5277.5</v>
      </c>
      <c r="L6707" s="1">
        <f t="shared" si="209"/>
        <v>5.2774999999999999</v>
      </c>
    </row>
    <row r="6708" spans="1:12" ht="14.45">
      <c r="A6708" t="s">
        <v>723</v>
      </c>
      <c r="B6708" t="s">
        <v>948</v>
      </c>
      <c r="C6708">
        <v>847989</v>
      </c>
      <c r="D6708" t="s">
        <v>949</v>
      </c>
      <c r="E6708" t="s">
        <v>147</v>
      </c>
      <c r="F6708" t="s">
        <v>292</v>
      </c>
      <c r="G6708" t="str">
        <f t="shared" si="208"/>
        <v>Norway to World</v>
      </c>
      <c r="H6708">
        <v>2012</v>
      </c>
      <c r="I6708" t="s">
        <v>724</v>
      </c>
      <c r="J6708">
        <v>6</v>
      </c>
      <c r="K6708">
        <v>436270.58500000002</v>
      </c>
      <c r="L6708" s="1">
        <f t="shared" si="209"/>
        <v>436.27058500000004</v>
      </c>
    </row>
    <row r="6709" spans="1:12" ht="14.45">
      <c r="A6709" t="s">
        <v>723</v>
      </c>
      <c r="B6709" t="s">
        <v>948</v>
      </c>
      <c r="C6709">
        <v>847989</v>
      </c>
      <c r="D6709" t="s">
        <v>949</v>
      </c>
      <c r="E6709" t="s">
        <v>147</v>
      </c>
      <c r="F6709" t="s">
        <v>292</v>
      </c>
      <c r="G6709" t="str">
        <f t="shared" si="208"/>
        <v>Norway to World</v>
      </c>
      <c r="H6709">
        <v>2013</v>
      </c>
      <c r="I6709" t="s">
        <v>724</v>
      </c>
      <c r="J6709">
        <v>6</v>
      </c>
      <c r="K6709">
        <v>543646.24600000004</v>
      </c>
      <c r="L6709" s="1">
        <f t="shared" si="209"/>
        <v>543.64624600000002</v>
      </c>
    </row>
    <row r="6710" spans="1:12" ht="14.45">
      <c r="A6710" t="s">
        <v>723</v>
      </c>
      <c r="B6710" t="s">
        <v>948</v>
      </c>
      <c r="C6710">
        <v>847989</v>
      </c>
      <c r="D6710" t="s">
        <v>949</v>
      </c>
      <c r="E6710" t="s">
        <v>147</v>
      </c>
      <c r="F6710" t="s">
        <v>292</v>
      </c>
      <c r="G6710" t="str">
        <f t="shared" si="208"/>
        <v>Norway to World</v>
      </c>
      <c r="H6710">
        <v>2014</v>
      </c>
      <c r="I6710" t="s">
        <v>724</v>
      </c>
      <c r="J6710">
        <v>6</v>
      </c>
      <c r="K6710">
        <v>428633.54499999998</v>
      </c>
      <c r="L6710" s="1">
        <f t="shared" si="209"/>
        <v>428.63354499999997</v>
      </c>
    </row>
    <row r="6711" spans="1:12" ht="14.45">
      <c r="A6711" t="s">
        <v>723</v>
      </c>
      <c r="B6711" t="s">
        <v>948</v>
      </c>
      <c r="C6711">
        <v>847989</v>
      </c>
      <c r="D6711" t="s">
        <v>949</v>
      </c>
      <c r="E6711" t="s">
        <v>147</v>
      </c>
      <c r="F6711" t="s">
        <v>292</v>
      </c>
      <c r="G6711" t="str">
        <f t="shared" si="208"/>
        <v>Norway to World</v>
      </c>
      <c r="H6711">
        <v>2015</v>
      </c>
      <c r="I6711" t="s">
        <v>724</v>
      </c>
      <c r="J6711">
        <v>6</v>
      </c>
      <c r="K6711">
        <v>272842.908</v>
      </c>
      <c r="L6711" s="1">
        <f t="shared" si="209"/>
        <v>272.84290800000002</v>
      </c>
    </row>
    <row r="6712" spans="1:12" ht="14.45">
      <c r="A6712" t="s">
        <v>723</v>
      </c>
      <c r="B6712" t="s">
        <v>948</v>
      </c>
      <c r="C6712">
        <v>847989</v>
      </c>
      <c r="D6712" t="s">
        <v>949</v>
      </c>
      <c r="E6712" t="s">
        <v>147</v>
      </c>
      <c r="F6712" t="s">
        <v>292</v>
      </c>
      <c r="G6712" t="str">
        <f t="shared" si="208"/>
        <v>Norway to World</v>
      </c>
      <c r="H6712">
        <v>2016</v>
      </c>
      <c r="I6712" t="s">
        <v>724</v>
      </c>
      <c r="J6712">
        <v>6</v>
      </c>
      <c r="K6712">
        <v>278814.14199999999</v>
      </c>
      <c r="L6712" s="1">
        <f t="shared" si="209"/>
        <v>278.814142</v>
      </c>
    </row>
    <row r="6713" spans="1:12" ht="14.45">
      <c r="A6713" t="s">
        <v>723</v>
      </c>
      <c r="B6713" t="s">
        <v>948</v>
      </c>
      <c r="C6713">
        <v>847989</v>
      </c>
      <c r="D6713" t="s">
        <v>949</v>
      </c>
      <c r="E6713" t="s">
        <v>147</v>
      </c>
      <c r="F6713" t="s">
        <v>292</v>
      </c>
      <c r="G6713" t="str">
        <f t="shared" si="208"/>
        <v>Norway to World</v>
      </c>
      <c r="H6713">
        <v>2017</v>
      </c>
      <c r="I6713" t="s">
        <v>724</v>
      </c>
      <c r="J6713">
        <v>6</v>
      </c>
      <c r="K6713">
        <v>164738.12299999999</v>
      </c>
      <c r="L6713" s="1">
        <f t="shared" si="209"/>
        <v>164.738123</v>
      </c>
    </row>
    <row r="6714" spans="1:12" ht="14.45">
      <c r="A6714" t="s">
        <v>723</v>
      </c>
      <c r="B6714" t="s">
        <v>948</v>
      </c>
      <c r="C6714">
        <v>847989</v>
      </c>
      <c r="D6714" t="s">
        <v>949</v>
      </c>
      <c r="E6714" t="s">
        <v>670</v>
      </c>
      <c r="F6714" t="s">
        <v>670</v>
      </c>
      <c r="G6714" t="str">
        <f t="shared" si="208"/>
        <v>Norway to EU27</v>
      </c>
      <c r="H6714">
        <v>2012</v>
      </c>
      <c r="I6714" t="s">
        <v>724</v>
      </c>
      <c r="J6714">
        <v>6</v>
      </c>
      <c r="K6714">
        <v>117289.662</v>
      </c>
      <c r="L6714" s="1">
        <f t="shared" si="209"/>
        <v>117.28966199999999</v>
      </c>
    </row>
    <row r="6715" spans="1:12" ht="14.45">
      <c r="A6715" t="s">
        <v>723</v>
      </c>
      <c r="B6715" t="s">
        <v>948</v>
      </c>
      <c r="C6715">
        <v>847989</v>
      </c>
      <c r="D6715" t="s">
        <v>949</v>
      </c>
      <c r="E6715" t="s">
        <v>670</v>
      </c>
      <c r="F6715" t="s">
        <v>670</v>
      </c>
      <c r="G6715" t="str">
        <f t="shared" si="208"/>
        <v>Norway to EU27</v>
      </c>
      <c r="H6715">
        <v>2013</v>
      </c>
      <c r="I6715" t="s">
        <v>724</v>
      </c>
      <c r="J6715">
        <v>6</v>
      </c>
      <c r="K6715">
        <v>128287.716</v>
      </c>
      <c r="L6715" s="1">
        <f t="shared" si="209"/>
        <v>128.28771599999999</v>
      </c>
    </row>
    <row r="6716" spans="1:12" ht="14.45">
      <c r="A6716" t="s">
        <v>723</v>
      </c>
      <c r="B6716" t="s">
        <v>948</v>
      </c>
      <c r="C6716">
        <v>847989</v>
      </c>
      <c r="D6716" t="s">
        <v>949</v>
      </c>
      <c r="E6716" t="s">
        <v>670</v>
      </c>
      <c r="F6716" t="s">
        <v>670</v>
      </c>
      <c r="G6716" t="str">
        <f t="shared" si="208"/>
        <v>Norway to EU27</v>
      </c>
      <c r="H6716">
        <v>2014</v>
      </c>
      <c r="I6716" t="s">
        <v>724</v>
      </c>
      <c r="J6716">
        <v>6</v>
      </c>
      <c r="K6716">
        <v>88583.01</v>
      </c>
      <c r="L6716" s="1">
        <f t="shared" si="209"/>
        <v>88.583010000000002</v>
      </c>
    </row>
    <row r="6717" spans="1:12" ht="14.45">
      <c r="A6717" t="s">
        <v>723</v>
      </c>
      <c r="B6717" t="s">
        <v>948</v>
      </c>
      <c r="C6717">
        <v>847989</v>
      </c>
      <c r="D6717" t="s">
        <v>949</v>
      </c>
      <c r="E6717" t="s">
        <v>670</v>
      </c>
      <c r="F6717" t="s">
        <v>670</v>
      </c>
      <c r="G6717" t="str">
        <f t="shared" si="208"/>
        <v>Norway to EU27</v>
      </c>
      <c r="H6717">
        <v>2015</v>
      </c>
      <c r="I6717" t="s">
        <v>724</v>
      </c>
      <c r="J6717">
        <v>6</v>
      </c>
      <c r="K6717">
        <v>85495.251000000004</v>
      </c>
      <c r="L6717" s="1">
        <f t="shared" si="209"/>
        <v>85.49525100000001</v>
      </c>
    </row>
    <row r="6718" spans="1:12" ht="14.45">
      <c r="A6718" t="s">
        <v>723</v>
      </c>
      <c r="B6718" t="s">
        <v>948</v>
      </c>
      <c r="C6718">
        <v>847989</v>
      </c>
      <c r="D6718" t="s">
        <v>949</v>
      </c>
      <c r="E6718" t="s">
        <v>670</v>
      </c>
      <c r="F6718" t="s">
        <v>670</v>
      </c>
      <c r="G6718" t="str">
        <f t="shared" si="208"/>
        <v>Norway to EU27</v>
      </c>
      <c r="H6718">
        <v>2016</v>
      </c>
      <c r="I6718" t="s">
        <v>724</v>
      </c>
      <c r="J6718">
        <v>6</v>
      </c>
      <c r="K6718">
        <v>112175.66</v>
      </c>
      <c r="L6718" s="1">
        <f t="shared" si="209"/>
        <v>112.17566000000001</v>
      </c>
    </row>
    <row r="6719" spans="1:12" ht="14.45">
      <c r="A6719" t="s">
        <v>723</v>
      </c>
      <c r="B6719" t="s">
        <v>948</v>
      </c>
      <c r="C6719">
        <v>847989</v>
      </c>
      <c r="D6719" t="s">
        <v>949</v>
      </c>
      <c r="E6719" t="s">
        <v>670</v>
      </c>
      <c r="F6719" t="s">
        <v>670</v>
      </c>
      <c r="G6719" t="str">
        <f t="shared" si="208"/>
        <v>Norway to EU27</v>
      </c>
      <c r="H6719">
        <v>2017</v>
      </c>
      <c r="I6719" t="s">
        <v>724</v>
      </c>
      <c r="J6719">
        <v>6</v>
      </c>
      <c r="K6719">
        <v>65912.277000000002</v>
      </c>
      <c r="L6719" s="1">
        <f t="shared" si="209"/>
        <v>65.912277000000003</v>
      </c>
    </row>
    <row r="6720" spans="1:12" ht="14.45">
      <c r="A6720" t="s">
        <v>723</v>
      </c>
      <c r="B6720" t="s">
        <v>950</v>
      </c>
      <c r="C6720">
        <v>730900</v>
      </c>
      <c r="D6720" t="s">
        <v>951</v>
      </c>
      <c r="E6720" t="s">
        <v>147</v>
      </c>
      <c r="F6720" t="s">
        <v>292</v>
      </c>
      <c r="G6720" t="str">
        <f t="shared" si="208"/>
        <v>Nepal to World</v>
      </c>
      <c r="H6720">
        <v>2013</v>
      </c>
      <c r="I6720" t="s">
        <v>724</v>
      </c>
      <c r="J6720">
        <v>6</v>
      </c>
      <c r="K6720">
        <v>0.13700000000000001</v>
      </c>
      <c r="L6720" s="1">
        <f t="shared" si="209"/>
        <v>1.3700000000000002E-4</v>
      </c>
    </row>
    <row r="6721" spans="1:12" ht="14.45">
      <c r="A6721" t="s">
        <v>723</v>
      </c>
      <c r="B6721" t="s">
        <v>950</v>
      </c>
      <c r="C6721">
        <v>730900</v>
      </c>
      <c r="D6721" t="s">
        <v>951</v>
      </c>
      <c r="E6721" t="s">
        <v>147</v>
      </c>
      <c r="F6721" t="s">
        <v>292</v>
      </c>
      <c r="G6721" t="str">
        <f t="shared" si="208"/>
        <v>Nepal to World</v>
      </c>
      <c r="H6721">
        <v>2014</v>
      </c>
      <c r="I6721" t="s">
        <v>724</v>
      </c>
      <c r="J6721">
        <v>6</v>
      </c>
      <c r="K6721">
        <v>0.52900000000000003</v>
      </c>
      <c r="L6721" s="1">
        <f t="shared" si="209"/>
        <v>5.2900000000000006E-4</v>
      </c>
    </row>
    <row r="6722" spans="1:12" ht="14.45">
      <c r="A6722" t="s">
        <v>723</v>
      </c>
      <c r="B6722" t="s">
        <v>950</v>
      </c>
      <c r="C6722">
        <v>730900</v>
      </c>
      <c r="D6722" t="s">
        <v>951</v>
      </c>
      <c r="E6722" t="s">
        <v>147</v>
      </c>
      <c r="F6722" t="s">
        <v>292</v>
      </c>
      <c r="G6722" t="str">
        <f t="shared" si="208"/>
        <v>Nepal to World</v>
      </c>
      <c r="H6722">
        <v>2016</v>
      </c>
      <c r="I6722" t="s">
        <v>724</v>
      </c>
      <c r="J6722">
        <v>6</v>
      </c>
      <c r="K6722">
        <v>0.14899999999999999</v>
      </c>
      <c r="L6722" s="1">
        <f t="shared" si="209"/>
        <v>1.4899999999999999E-4</v>
      </c>
    </row>
    <row r="6723" spans="1:12" ht="14.45">
      <c r="A6723" t="s">
        <v>723</v>
      </c>
      <c r="B6723" t="s">
        <v>950</v>
      </c>
      <c r="C6723">
        <v>730900</v>
      </c>
      <c r="D6723" t="s">
        <v>951</v>
      </c>
      <c r="E6723" t="s">
        <v>147</v>
      </c>
      <c r="F6723" t="s">
        <v>292</v>
      </c>
      <c r="G6723" t="str">
        <f t="shared" si="208"/>
        <v>Nepal to World</v>
      </c>
      <c r="H6723">
        <v>2017</v>
      </c>
      <c r="I6723" t="s">
        <v>724</v>
      </c>
      <c r="J6723">
        <v>6</v>
      </c>
      <c r="K6723">
        <v>0.33500000000000002</v>
      </c>
      <c r="L6723" s="1">
        <f t="shared" si="209"/>
        <v>3.3500000000000001E-4</v>
      </c>
    </row>
    <row r="6724" spans="1:12" ht="14.45">
      <c r="A6724" t="s">
        <v>723</v>
      </c>
      <c r="B6724" t="s">
        <v>950</v>
      </c>
      <c r="C6724">
        <v>730900</v>
      </c>
      <c r="D6724" t="s">
        <v>951</v>
      </c>
      <c r="E6724" t="s">
        <v>670</v>
      </c>
      <c r="F6724" t="s">
        <v>670</v>
      </c>
      <c r="G6724" t="str">
        <f t="shared" si="208"/>
        <v>Nepal to EU27</v>
      </c>
      <c r="H6724">
        <v>2016</v>
      </c>
      <c r="I6724" t="s">
        <v>724</v>
      </c>
      <c r="J6724">
        <v>6</v>
      </c>
      <c r="K6724">
        <v>0.14899999999999999</v>
      </c>
      <c r="L6724" s="1">
        <f t="shared" si="209"/>
        <v>1.4899999999999999E-4</v>
      </c>
    </row>
    <row r="6725" spans="1:12" ht="14.45">
      <c r="A6725" t="s">
        <v>723</v>
      </c>
      <c r="B6725" t="s">
        <v>950</v>
      </c>
      <c r="C6725">
        <v>741999</v>
      </c>
      <c r="D6725" t="s">
        <v>951</v>
      </c>
      <c r="E6725" t="s">
        <v>147</v>
      </c>
      <c r="F6725" t="s">
        <v>292</v>
      </c>
      <c r="G6725" t="str">
        <f t="shared" si="208"/>
        <v>Nepal to World</v>
      </c>
      <c r="H6725">
        <v>2013</v>
      </c>
      <c r="I6725" t="s">
        <v>724</v>
      </c>
      <c r="J6725">
        <v>6</v>
      </c>
      <c r="K6725">
        <v>33.863999999999997</v>
      </c>
      <c r="L6725" s="1">
        <f t="shared" si="209"/>
        <v>3.3863999999999998E-2</v>
      </c>
    </row>
    <row r="6726" spans="1:12" ht="14.45">
      <c r="A6726" t="s">
        <v>723</v>
      </c>
      <c r="B6726" t="s">
        <v>950</v>
      </c>
      <c r="C6726">
        <v>741999</v>
      </c>
      <c r="D6726" t="s">
        <v>951</v>
      </c>
      <c r="E6726" t="s">
        <v>147</v>
      </c>
      <c r="F6726" t="s">
        <v>292</v>
      </c>
      <c r="G6726" t="str">
        <f t="shared" si="208"/>
        <v>Nepal to World</v>
      </c>
      <c r="H6726">
        <v>2014</v>
      </c>
      <c r="I6726" t="s">
        <v>724</v>
      </c>
      <c r="J6726">
        <v>6</v>
      </c>
      <c r="K6726">
        <v>7.2750000000000004</v>
      </c>
      <c r="L6726" s="1">
        <f t="shared" si="209"/>
        <v>7.2750000000000002E-3</v>
      </c>
    </row>
    <row r="6727" spans="1:12" ht="14.45">
      <c r="A6727" t="s">
        <v>723</v>
      </c>
      <c r="B6727" t="s">
        <v>950</v>
      </c>
      <c r="C6727">
        <v>741999</v>
      </c>
      <c r="D6727" t="s">
        <v>951</v>
      </c>
      <c r="E6727" t="s">
        <v>147</v>
      </c>
      <c r="F6727" t="s">
        <v>292</v>
      </c>
      <c r="G6727" t="str">
        <f t="shared" si="208"/>
        <v>Nepal to World</v>
      </c>
      <c r="H6727">
        <v>2015</v>
      </c>
      <c r="I6727" t="s">
        <v>724</v>
      </c>
      <c r="J6727">
        <v>6</v>
      </c>
      <c r="K6727">
        <v>3.194</v>
      </c>
      <c r="L6727" s="1">
        <f t="shared" si="209"/>
        <v>3.1939999999999998E-3</v>
      </c>
    </row>
    <row r="6728" spans="1:12" ht="14.45">
      <c r="A6728" t="s">
        <v>723</v>
      </c>
      <c r="B6728" t="s">
        <v>950</v>
      </c>
      <c r="C6728">
        <v>741999</v>
      </c>
      <c r="D6728" t="s">
        <v>951</v>
      </c>
      <c r="E6728" t="s">
        <v>147</v>
      </c>
      <c r="F6728" t="s">
        <v>292</v>
      </c>
      <c r="G6728" t="str">
        <f t="shared" si="208"/>
        <v>Nepal to World</v>
      </c>
      <c r="H6728">
        <v>2016</v>
      </c>
      <c r="I6728" t="s">
        <v>724</v>
      </c>
      <c r="J6728">
        <v>6</v>
      </c>
      <c r="K6728">
        <v>76.247</v>
      </c>
      <c r="L6728" s="1">
        <f t="shared" si="209"/>
        <v>7.6246999999999995E-2</v>
      </c>
    </row>
    <row r="6729" spans="1:12" ht="14.45">
      <c r="A6729" t="s">
        <v>723</v>
      </c>
      <c r="B6729" t="s">
        <v>950</v>
      </c>
      <c r="C6729">
        <v>741999</v>
      </c>
      <c r="D6729" t="s">
        <v>951</v>
      </c>
      <c r="E6729" t="s">
        <v>147</v>
      </c>
      <c r="F6729" t="s">
        <v>292</v>
      </c>
      <c r="G6729" t="str">
        <f t="shared" ref="G6729:G6792" si="210">CONCATENATE(D6729, " to ", F6729)</f>
        <v>Nepal to World</v>
      </c>
      <c r="H6729">
        <v>2017</v>
      </c>
      <c r="I6729" t="s">
        <v>724</v>
      </c>
      <c r="J6729">
        <v>6</v>
      </c>
      <c r="K6729">
        <v>41.881</v>
      </c>
      <c r="L6729" s="1">
        <f t="shared" ref="L6729:L6792" si="211">K6729/1000</f>
        <v>4.1881000000000002E-2</v>
      </c>
    </row>
    <row r="6730" spans="1:12" ht="14.45">
      <c r="A6730" t="s">
        <v>723</v>
      </c>
      <c r="B6730" t="s">
        <v>950</v>
      </c>
      <c r="C6730">
        <v>741999</v>
      </c>
      <c r="D6730" t="s">
        <v>951</v>
      </c>
      <c r="E6730" t="s">
        <v>670</v>
      </c>
      <c r="F6730" t="s">
        <v>670</v>
      </c>
      <c r="G6730" t="str">
        <f t="shared" si="210"/>
        <v>Nepal to EU27</v>
      </c>
      <c r="H6730">
        <v>2015</v>
      </c>
      <c r="I6730" t="s">
        <v>724</v>
      </c>
      <c r="J6730">
        <v>6</v>
      </c>
      <c r="K6730">
        <v>0.50900000000000001</v>
      </c>
      <c r="L6730" s="1">
        <f t="shared" si="211"/>
        <v>5.0900000000000001E-4</v>
      </c>
    </row>
    <row r="6731" spans="1:12" ht="14.45">
      <c r="A6731" t="s">
        <v>723</v>
      </c>
      <c r="B6731" t="s">
        <v>950</v>
      </c>
      <c r="C6731">
        <v>741999</v>
      </c>
      <c r="D6731" t="s">
        <v>951</v>
      </c>
      <c r="E6731" t="s">
        <v>670</v>
      </c>
      <c r="F6731" t="s">
        <v>670</v>
      </c>
      <c r="G6731" t="str">
        <f t="shared" si="210"/>
        <v>Nepal to EU27</v>
      </c>
      <c r="H6731">
        <v>2016</v>
      </c>
      <c r="I6731" t="s">
        <v>724</v>
      </c>
      <c r="J6731">
        <v>6</v>
      </c>
      <c r="K6731">
        <v>9.6440000000000001</v>
      </c>
      <c r="L6731" s="1">
        <f t="shared" si="211"/>
        <v>9.6439999999999998E-3</v>
      </c>
    </row>
    <row r="6732" spans="1:12" ht="14.45">
      <c r="A6732" t="s">
        <v>723</v>
      </c>
      <c r="B6732" t="s">
        <v>950</v>
      </c>
      <c r="C6732">
        <v>741999</v>
      </c>
      <c r="D6732" t="s">
        <v>951</v>
      </c>
      <c r="E6732" t="s">
        <v>670</v>
      </c>
      <c r="F6732" t="s">
        <v>670</v>
      </c>
      <c r="G6732" t="str">
        <f t="shared" si="210"/>
        <v>Nepal to EU27</v>
      </c>
      <c r="H6732">
        <v>2017</v>
      </c>
      <c r="I6732" t="s">
        <v>724</v>
      </c>
      <c r="J6732">
        <v>6</v>
      </c>
      <c r="K6732">
        <v>7.8769999999999998</v>
      </c>
      <c r="L6732" s="1">
        <f t="shared" si="211"/>
        <v>7.8770000000000003E-3</v>
      </c>
    </row>
    <row r="6733" spans="1:12" ht="14.45">
      <c r="A6733" t="s">
        <v>723</v>
      </c>
      <c r="B6733" t="s">
        <v>950</v>
      </c>
      <c r="C6733">
        <v>8405</v>
      </c>
      <c r="D6733" t="s">
        <v>951</v>
      </c>
      <c r="E6733" t="s">
        <v>147</v>
      </c>
      <c r="F6733" t="s">
        <v>292</v>
      </c>
      <c r="G6733" t="str">
        <f t="shared" si="210"/>
        <v>Nepal to World</v>
      </c>
      <c r="H6733">
        <v>2013</v>
      </c>
      <c r="I6733" t="s">
        <v>724</v>
      </c>
      <c r="J6733">
        <v>6</v>
      </c>
      <c r="K6733">
        <v>3.9889999999999999</v>
      </c>
      <c r="L6733" s="1">
        <f t="shared" si="211"/>
        <v>3.9889999999999995E-3</v>
      </c>
    </row>
    <row r="6734" spans="1:12" ht="14.45">
      <c r="A6734" t="s">
        <v>723</v>
      </c>
      <c r="B6734" t="s">
        <v>950</v>
      </c>
      <c r="C6734">
        <v>8405</v>
      </c>
      <c r="D6734" t="s">
        <v>951</v>
      </c>
      <c r="E6734" t="s">
        <v>147</v>
      </c>
      <c r="F6734" t="s">
        <v>292</v>
      </c>
      <c r="G6734" t="str">
        <f t="shared" si="210"/>
        <v>Nepal to World</v>
      </c>
      <c r="H6734">
        <v>2014</v>
      </c>
      <c r="I6734" t="s">
        <v>724</v>
      </c>
      <c r="J6734">
        <v>6</v>
      </c>
      <c r="K6734">
        <v>37.46</v>
      </c>
      <c r="L6734" s="1">
        <f t="shared" si="211"/>
        <v>3.746E-2</v>
      </c>
    </row>
    <row r="6735" spans="1:12" ht="14.45">
      <c r="A6735" t="s">
        <v>723</v>
      </c>
      <c r="B6735" t="s">
        <v>950</v>
      </c>
      <c r="C6735">
        <v>8405</v>
      </c>
      <c r="D6735" t="s">
        <v>951</v>
      </c>
      <c r="E6735" t="s">
        <v>147</v>
      </c>
      <c r="F6735" t="s">
        <v>292</v>
      </c>
      <c r="G6735" t="str">
        <f t="shared" si="210"/>
        <v>Nepal to World</v>
      </c>
      <c r="H6735">
        <v>2015</v>
      </c>
      <c r="I6735" t="s">
        <v>724</v>
      </c>
      <c r="J6735">
        <v>6</v>
      </c>
      <c r="K6735">
        <v>7.6580000000000004</v>
      </c>
      <c r="L6735" s="1">
        <f t="shared" si="211"/>
        <v>7.6580000000000007E-3</v>
      </c>
    </row>
    <row r="6736" spans="1:12" ht="14.45">
      <c r="A6736" t="s">
        <v>723</v>
      </c>
      <c r="B6736" t="s">
        <v>950</v>
      </c>
      <c r="C6736">
        <v>8405</v>
      </c>
      <c r="D6736" t="s">
        <v>951</v>
      </c>
      <c r="E6736" t="s">
        <v>147</v>
      </c>
      <c r="F6736" t="s">
        <v>292</v>
      </c>
      <c r="G6736" t="str">
        <f t="shared" si="210"/>
        <v>Nepal to World</v>
      </c>
      <c r="H6736">
        <v>2016</v>
      </c>
      <c r="I6736" t="s">
        <v>724</v>
      </c>
      <c r="J6736">
        <v>6</v>
      </c>
      <c r="K6736">
        <v>7.8860000000000001</v>
      </c>
      <c r="L6736" s="1">
        <f t="shared" si="211"/>
        <v>7.8860000000000006E-3</v>
      </c>
    </row>
    <row r="6737" spans="1:12" ht="14.45">
      <c r="A6737" t="s">
        <v>723</v>
      </c>
      <c r="B6737" t="s">
        <v>950</v>
      </c>
      <c r="C6737">
        <v>8405</v>
      </c>
      <c r="D6737" t="s">
        <v>951</v>
      </c>
      <c r="E6737" t="s">
        <v>670</v>
      </c>
      <c r="F6737" t="s">
        <v>670</v>
      </c>
      <c r="G6737" t="str">
        <f t="shared" si="210"/>
        <v>Nepal to EU27</v>
      </c>
      <c r="H6737">
        <v>2014</v>
      </c>
      <c r="I6737" t="s">
        <v>724</v>
      </c>
      <c r="J6737">
        <v>6</v>
      </c>
      <c r="K6737">
        <v>34.408000000000001</v>
      </c>
      <c r="L6737" s="1">
        <f t="shared" si="211"/>
        <v>3.4408000000000001E-2</v>
      </c>
    </row>
    <row r="6738" spans="1:12" ht="14.45">
      <c r="A6738" t="s">
        <v>723</v>
      </c>
      <c r="B6738" t="s">
        <v>950</v>
      </c>
      <c r="C6738">
        <v>8405</v>
      </c>
      <c r="D6738" t="s">
        <v>951</v>
      </c>
      <c r="E6738" t="s">
        <v>670</v>
      </c>
      <c r="F6738" t="s">
        <v>670</v>
      </c>
      <c r="G6738" t="str">
        <f t="shared" si="210"/>
        <v>Nepal to EU27</v>
      </c>
      <c r="H6738">
        <v>2016</v>
      </c>
      <c r="I6738" t="s">
        <v>724</v>
      </c>
      <c r="J6738">
        <v>6</v>
      </c>
      <c r="K6738">
        <v>7.8860000000000001</v>
      </c>
      <c r="L6738" s="1">
        <f t="shared" si="211"/>
        <v>7.8860000000000006E-3</v>
      </c>
    </row>
    <row r="6739" spans="1:12" ht="14.45">
      <c r="A6739" t="s">
        <v>723</v>
      </c>
      <c r="B6739" t="s">
        <v>950</v>
      </c>
      <c r="C6739">
        <v>842139</v>
      </c>
      <c r="D6739" t="s">
        <v>951</v>
      </c>
      <c r="E6739" t="s">
        <v>147</v>
      </c>
      <c r="F6739" t="s">
        <v>292</v>
      </c>
      <c r="G6739" t="str">
        <f t="shared" si="210"/>
        <v>Nepal to World</v>
      </c>
      <c r="H6739">
        <v>2017</v>
      </c>
      <c r="I6739" t="s">
        <v>724</v>
      </c>
      <c r="J6739">
        <v>6</v>
      </c>
      <c r="K6739">
        <v>0.45400000000000001</v>
      </c>
      <c r="L6739" s="1">
        <f t="shared" si="211"/>
        <v>4.5400000000000003E-4</v>
      </c>
    </row>
    <row r="6740" spans="1:12" ht="14.45">
      <c r="A6740" t="s">
        <v>723</v>
      </c>
      <c r="B6740" t="s">
        <v>952</v>
      </c>
      <c r="C6740">
        <v>730900</v>
      </c>
      <c r="D6740" t="s">
        <v>953</v>
      </c>
      <c r="E6740" t="s">
        <v>147</v>
      </c>
      <c r="F6740" t="s">
        <v>292</v>
      </c>
      <c r="G6740" t="str">
        <f t="shared" si="210"/>
        <v>New Zealand to World</v>
      </c>
      <c r="H6740">
        <v>2012</v>
      </c>
      <c r="I6740" t="s">
        <v>724</v>
      </c>
      <c r="J6740">
        <v>6</v>
      </c>
      <c r="K6740">
        <v>9141.8989999999994</v>
      </c>
      <c r="L6740" s="1">
        <f t="shared" si="211"/>
        <v>9.1418989999999987</v>
      </c>
    </row>
    <row r="6741" spans="1:12" ht="14.45">
      <c r="A6741" t="s">
        <v>723</v>
      </c>
      <c r="B6741" t="s">
        <v>952</v>
      </c>
      <c r="C6741">
        <v>730900</v>
      </c>
      <c r="D6741" t="s">
        <v>953</v>
      </c>
      <c r="E6741" t="s">
        <v>147</v>
      </c>
      <c r="F6741" t="s">
        <v>292</v>
      </c>
      <c r="G6741" t="str">
        <f t="shared" si="210"/>
        <v>New Zealand to World</v>
      </c>
      <c r="H6741">
        <v>2013</v>
      </c>
      <c r="I6741" t="s">
        <v>724</v>
      </c>
      <c r="J6741">
        <v>6</v>
      </c>
      <c r="K6741">
        <v>7040.8580000000002</v>
      </c>
      <c r="L6741" s="1">
        <f t="shared" si="211"/>
        <v>7.0408580000000001</v>
      </c>
    </row>
    <row r="6742" spans="1:12" ht="14.45">
      <c r="A6742" t="s">
        <v>723</v>
      </c>
      <c r="B6742" t="s">
        <v>952</v>
      </c>
      <c r="C6742">
        <v>730900</v>
      </c>
      <c r="D6742" t="s">
        <v>953</v>
      </c>
      <c r="E6742" t="s">
        <v>147</v>
      </c>
      <c r="F6742" t="s">
        <v>292</v>
      </c>
      <c r="G6742" t="str">
        <f t="shared" si="210"/>
        <v>New Zealand to World</v>
      </c>
      <c r="H6742">
        <v>2014</v>
      </c>
      <c r="I6742" t="s">
        <v>724</v>
      </c>
      <c r="J6742">
        <v>6</v>
      </c>
      <c r="K6742">
        <v>7657.1059999999998</v>
      </c>
      <c r="L6742" s="1">
        <f t="shared" si="211"/>
        <v>7.6571059999999997</v>
      </c>
    </row>
    <row r="6743" spans="1:12" ht="14.45">
      <c r="A6743" t="s">
        <v>723</v>
      </c>
      <c r="B6743" t="s">
        <v>952</v>
      </c>
      <c r="C6743">
        <v>730900</v>
      </c>
      <c r="D6743" t="s">
        <v>953</v>
      </c>
      <c r="E6743" t="s">
        <v>147</v>
      </c>
      <c r="F6743" t="s">
        <v>292</v>
      </c>
      <c r="G6743" t="str">
        <f t="shared" si="210"/>
        <v>New Zealand to World</v>
      </c>
      <c r="H6743">
        <v>2015</v>
      </c>
      <c r="I6743" t="s">
        <v>724</v>
      </c>
      <c r="J6743">
        <v>6</v>
      </c>
      <c r="K6743">
        <v>3045.556</v>
      </c>
      <c r="L6743" s="1">
        <f t="shared" si="211"/>
        <v>3.0455559999999999</v>
      </c>
    </row>
    <row r="6744" spans="1:12" ht="14.45">
      <c r="A6744" t="s">
        <v>723</v>
      </c>
      <c r="B6744" t="s">
        <v>952</v>
      </c>
      <c r="C6744">
        <v>730900</v>
      </c>
      <c r="D6744" t="s">
        <v>953</v>
      </c>
      <c r="E6744" t="s">
        <v>147</v>
      </c>
      <c r="F6744" t="s">
        <v>292</v>
      </c>
      <c r="G6744" t="str">
        <f t="shared" si="210"/>
        <v>New Zealand to World</v>
      </c>
      <c r="H6744">
        <v>2016</v>
      </c>
      <c r="I6744" t="s">
        <v>724</v>
      </c>
      <c r="J6744">
        <v>6</v>
      </c>
      <c r="K6744">
        <v>1427.06</v>
      </c>
      <c r="L6744" s="1">
        <f t="shared" si="211"/>
        <v>1.42706</v>
      </c>
    </row>
    <row r="6745" spans="1:12" ht="14.45">
      <c r="A6745" t="s">
        <v>723</v>
      </c>
      <c r="B6745" t="s">
        <v>952</v>
      </c>
      <c r="C6745">
        <v>730900</v>
      </c>
      <c r="D6745" t="s">
        <v>953</v>
      </c>
      <c r="E6745" t="s">
        <v>147</v>
      </c>
      <c r="F6745" t="s">
        <v>292</v>
      </c>
      <c r="G6745" t="str">
        <f t="shared" si="210"/>
        <v>New Zealand to World</v>
      </c>
      <c r="H6745">
        <v>2017</v>
      </c>
      <c r="I6745" t="s">
        <v>724</v>
      </c>
      <c r="J6745">
        <v>6</v>
      </c>
      <c r="K6745">
        <v>2671.6219999999998</v>
      </c>
      <c r="L6745" s="1">
        <f t="shared" si="211"/>
        <v>2.6716219999999997</v>
      </c>
    </row>
    <row r="6746" spans="1:12" ht="14.45">
      <c r="A6746" t="s">
        <v>723</v>
      </c>
      <c r="B6746" t="s">
        <v>952</v>
      </c>
      <c r="C6746">
        <v>730900</v>
      </c>
      <c r="D6746" t="s">
        <v>953</v>
      </c>
      <c r="E6746" t="s">
        <v>147</v>
      </c>
      <c r="F6746" t="s">
        <v>292</v>
      </c>
      <c r="G6746" t="str">
        <f t="shared" si="210"/>
        <v>New Zealand to World</v>
      </c>
      <c r="H6746">
        <v>2018</v>
      </c>
      <c r="I6746" t="s">
        <v>724</v>
      </c>
      <c r="J6746">
        <v>6</v>
      </c>
      <c r="K6746">
        <v>2241.0970000000002</v>
      </c>
      <c r="L6746" s="1">
        <f t="shared" si="211"/>
        <v>2.2410970000000003</v>
      </c>
    </row>
    <row r="6747" spans="1:12" ht="14.45">
      <c r="A6747" t="s">
        <v>723</v>
      </c>
      <c r="B6747" t="s">
        <v>952</v>
      </c>
      <c r="C6747">
        <v>730900</v>
      </c>
      <c r="D6747" t="s">
        <v>953</v>
      </c>
      <c r="E6747" t="s">
        <v>670</v>
      </c>
      <c r="F6747" t="s">
        <v>670</v>
      </c>
      <c r="G6747" t="str">
        <f t="shared" si="210"/>
        <v>New Zealand to EU27</v>
      </c>
      <c r="H6747">
        <v>2012</v>
      </c>
      <c r="I6747" t="s">
        <v>724</v>
      </c>
      <c r="J6747">
        <v>6</v>
      </c>
      <c r="K6747">
        <v>82.843000000000004</v>
      </c>
      <c r="L6747" s="1">
        <f t="shared" si="211"/>
        <v>8.2843E-2</v>
      </c>
    </row>
    <row r="6748" spans="1:12" ht="14.45">
      <c r="A6748" t="s">
        <v>723</v>
      </c>
      <c r="B6748" t="s">
        <v>952</v>
      </c>
      <c r="C6748">
        <v>730900</v>
      </c>
      <c r="D6748" t="s">
        <v>953</v>
      </c>
      <c r="E6748" t="s">
        <v>670</v>
      </c>
      <c r="F6748" t="s">
        <v>670</v>
      </c>
      <c r="G6748" t="str">
        <f t="shared" si="210"/>
        <v>New Zealand to EU27</v>
      </c>
      <c r="H6748">
        <v>2013</v>
      </c>
      <c r="I6748" t="s">
        <v>724</v>
      </c>
      <c r="J6748">
        <v>6</v>
      </c>
      <c r="K6748">
        <v>115.614</v>
      </c>
      <c r="L6748" s="1">
        <f t="shared" si="211"/>
        <v>0.11561400000000001</v>
      </c>
    </row>
    <row r="6749" spans="1:12" ht="14.45">
      <c r="A6749" t="s">
        <v>723</v>
      </c>
      <c r="B6749" t="s">
        <v>952</v>
      </c>
      <c r="C6749">
        <v>730900</v>
      </c>
      <c r="D6749" t="s">
        <v>953</v>
      </c>
      <c r="E6749" t="s">
        <v>670</v>
      </c>
      <c r="F6749" t="s">
        <v>670</v>
      </c>
      <c r="G6749" t="str">
        <f t="shared" si="210"/>
        <v>New Zealand to EU27</v>
      </c>
      <c r="H6749">
        <v>2014</v>
      </c>
      <c r="I6749" t="s">
        <v>724</v>
      </c>
      <c r="J6749">
        <v>6</v>
      </c>
      <c r="K6749">
        <v>29.042999999999999</v>
      </c>
      <c r="L6749" s="1">
        <f t="shared" si="211"/>
        <v>2.9042999999999999E-2</v>
      </c>
    </row>
    <row r="6750" spans="1:12" ht="14.45">
      <c r="A6750" t="s">
        <v>723</v>
      </c>
      <c r="B6750" t="s">
        <v>952</v>
      </c>
      <c r="C6750">
        <v>730900</v>
      </c>
      <c r="D6750" t="s">
        <v>953</v>
      </c>
      <c r="E6750" t="s">
        <v>670</v>
      </c>
      <c r="F6750" t="s">
        <v>670</v>
      </c>
      <c r="G6750" t="str">
        <f t="shared" si="210"/>
        <v>New Zealand to EU27</v>
      </c>
      <c r="H6750">
        <v>2015</v>
      </c>
      <c r="I6750" t="s">
        <v>724</v>
      </c>
      <c r="J6750">
        <v>6</v>
      </c>
      <c r="K6750">
        <v>0</v>
      </c>
      <c r="L6750" s="1">
        <f t="shared" si="211"/>
        <v>0</v>
      </c>
    </row>
    <row r="6751" spans="1:12" ht="14.45">
      <c r="A6751" t="s">
        <v>723</v>
      </c>
      <c r="B6751" t="s">
        <v>952</v>
      </c>
      <c r="C6751">
        <v>730900</v>
      </c>
      <c r="D6751" t="s">
        <v>953</v>
      </c>
      <c r="E6751" t="s">
        <v>670</v>
      </c>
      <c r="F6751" t="s">
        <v>670</v>
      </c>
      <c r="G6751" t="str">
        <f t="shared" si="210"/>
        <v>New Zealand to EU27</v>
      </c>
      <c r="H6751">
        <v>2017</v>
      </c>
      <c r="I6751" t="s">
        <v>724</v>
      </c>
      <c r="J6751">
        <v>6</v>
      </c>
      <c r="K6751">
        <v>5.68</v>
      </c>
      <c r="L6751" s="1">
        <f t="shared" si="211"/>
        <v>5.6799999999999993E-3</v>
      </c>
    </row>
    <row r="6752" spans="1:12" ht="14.45">
      <c r="A6752" t="s">
        <v>723</v>
      </c>
      <c r="B6752" t="s">
        <v>952</v>
      </c>
      <c r="C6752">
        <v>730900</v>
      </c>
      <c r="D6752" t="s">
        <v>953</v>
      </c>
      <c r="E6752" t="s">
        <v>670</v>
      </c>
      <c r="F6752" t="s">
        <v>670</v>
      </c>
      <c r="G6752" t="str">
        <f t="shared" si="210"/>
        <v>New Zealand to EU27</v>
      </c>
      <c r="H6752">
        <v>2018</v>
      </c>
      <c r="I6752" t="s">
        <v>724</v>
      </c>
      <c r="J6752">
        <v>6</v>
      </c>
      <c r="K6752">
        <v>44.975000000000001</v>
      </c>
      <c r="L6752" s="1">
        <f t="shared" si="211"/>
        <v>4.4975000000000001E-2</v>
      </c>
    </row>
    <row r="6753" spans="1:12" ht="14.45">
      <c r="A6753" t="s">
        <v>723</v>
      </c>
      <c r="B6753" t="s">
        <v>952</v>
      </c>
      <c r="C6753">
        <v>741999</v>
      </c>
      <c r="D6753" t="s">
        <v>953</v>
      </c>
      <c r="E6753" t="s">
        <v>147</v>
      </c>
      <c r="F6753" t="s">
        <v>292</v>
      </c>
      <c r="G6753" t="str">
        <f t="shared" si="210"/>
        <v>New Zealand to World</v>
      </c>
      <c r="H6753">
        <v>2012</v>
      </c>
      <c r="I6753" t="s">
        <v>724</v>
      </c>
      <c r="J6753">
        <v>6</v>
      </c>
      <c r="K6753">
        <v>5083.2860000000001</v>
      </c>
      <c r="L6753" s="1">
        <f t="shared" si="211"/>
        <v>5.0832860000000002</v>
      </c>
    </row>
    <row r="6754" spans="1:12" ht="14.45">
      <c r="A6754" t="s">
        <v>723</v>
      </c>
      <c r="B6754" t="s">
        <v>952</v>
      </c>
      <c r="C6754">
        <v>741999</v>
      </c>
      <c r="D6754" t="s">
        <v>953</v>
      </c>
      <c r="E6754" t="s">
        <v>147</v>
      </c>
      <c r="F6754" t="s">
        <v>292</v>
      </c>
      <c r="G6754" t="str">
        <f t="shared" si="210"/>
        <v>New Zealand to World</v>
      </c>
      <c r="H6754">
        <v>2013</v>
      </c>
      <c r="I6754" t="s">
        <v>724</v>
      </c>
      <c r="J6754">
        <v>6</v>
      </c>
      <c r="K6754">
        <v>2888.4830000000002</v>
      </c>
      <c r="L6754" s="1">
        <f t="shared" si="211"/>
        <v>2.8884830000000004</v>
      </c>
    </row>
    <row r="6755" spans="1:12" ht="14.45">
      <c r="A6755" t="s">
        <v>723</v>
      </c>
      <c r="B6755" t="s">
        <v>952</v>
      </c>
      <c r="C6755">
        <v>741999</v>
      </c>
      <c r="D6755" t="s">
        <v>953</v>
      </c>
      <c r="E6755" t="s">
        <v>147</v>
      </c>
      <c r="F6755" t="s">
        <v>292</v>
      </c>
      <c r="G6755" t="str">
        <f t="shared" si="210"/>
        <v>New Zealand to World</v>
      </c>
      <c r="H6755">
        <v>2014</v>
      </c>
      <c r="I6755" t="s">
        <v>724</v>
      </c>
      <c r="J6755">
        <v>6</v>
      </c>
      <c r="K6755">
        <v>3011.2530000000002</v>
      </c>
      <c r="L6755" s="1">
        <f t="shared" si="211"/>
        <v>3.011253</v>
      </c>
    </row>
    <row r="6756" spans="1:12" ht="14.45">
      <c r="A6756" t="s">
        <v>723</v>
      </c>
      <c r="B6756" t="s">
        <v>952</v>
      </c>
      <c r="C6756">
        <v>741999</v>
      </c>
      <c r="D6756" t="s">
        <v>953</v>
      </c>
      <c r="E6756" t="s">
        <v>147</v>
      </c>
      <c r="F6756" t="s">
        <v>292</v>
      </c>
      <c r="G6756" t="str">
        <f t="shared" si="210"/>
        <v>New Zealand to World</v>
      </c>
      <c r="H6756">
        <v>2015</v>
      </c>
      <c r="I6756" t="s">
        <v>724</v>
      </c>
      <c r="J6756">
        <v>6</v>
      </c>
      <c r="K6756">
        <v>5276.0680000000002</v>
      </c>
      <c r="L6756" s="1">
        <f t="shared" si="211"/>
        <v>5.2760680000000004</v>
      </c>
    </row>
    <row r="6757" spans="1:12" ht="14.45">
      <c r="A6757" t="s">
        <v>723</v>
      </c>
      <c r="B6757" t="s">
        <v>952</v>
      </c>
      <c r="C6757">
        <v>741999</v>
      </c>
      <c r="D6757" t="s">
        <v>953</v>
      </c>
      <c r="E6757" t="s">
        <v>147</v>
      </c>
      <c r="F6757" t="s">
        <v>292</v>
      </c>
      <c r="G6757" t="str">
        <f t="shared" si="210"/>
        <v>New Zealand to World</v>
      </c>
      <c r="H6757">
        <v>2016</v>
      </c>
      <c r="I6757" t="s">
        <v>724</v>
      </c>
      <c r="J6757">
        <v>6</v>
      </c>
      <c r="K6757">
        <v>6560.4830000000002</v>
      </c>
      <c r="L6757" s="1">
        <f t="shared" si="211"/>
        <v>6.5604830000000005</v>
      </c>
    </row>
    <row r="6758" spans="1:12" ht="14.45">
      <c r="A6758" t="s">
        <v>723</v>
      </c>
      <c r="B6758" t="s">
        <v>952</v>
      </c>
      <c r="C6758">
        <v>741999</v>
      </c>
      <c r="D6758" t="s">
        <v>953</v>
      </c>
      <c r="E6758" t="s">
        <v>147</v>
      </c>
      <c r="F6758" t="s">
        <v>292</v>
      </c>
      <c r="G6758" t="str">
        <f t="shared" si="210"/>
        <v>New Zealand to World</v>
      </c>
      <c r="H6758">
        <v>2017</v>
      </c>
      <c r="I6758" t="s">
        <v>724</v>
      </c>
      <c r="J6758">
        <v>6</v>
      </c>
      <c r="K6758">
        <v>10994.287</v>
      </c>
      <c r="L6758" s="1">
        <f t="shared" si="211"/>
        <v>10.994287</v>
      </c>
    </row>
    <row r="6759" spans="1:12" ht="14.45">
      <c r="A6759" t="s">
        <v>723</v>
      </c>
      <c r="B6759" t="s">
        <v>952</v>
      </c>
      <c r="C6759">
        <v>741999</v>
      </c>
      <c r="D6759" t="s">
        <v>953</v>
      </c>
      <c r="E6759" t="s">
        <v>147</v>
      </c>
      <c r="F6759" t="s">
        <v>292</v>
      </c>
      <c r="G6759" t="str">
        <f t="shared" si="210"/>
        <v>New Zealand to World</v>
      </c>
      <c r="H6759">
        <v>2018</v>
      </c>
      <c r="I6759" t="s">
        <v>724</v>
      </c>
      <c r="J6759">
        <v>6</v>
      </c>
      <c r="K6759">
        <v>14787.398999999999</v>
      </c>
      <c r="L6759" s="1">
        <f t="shared" si="211"/>
        <v>14.787398999999999</v>
      </c>
    </row>
    <row r="6760" spans="1:12" ht="14.45">
      <c r="A6760" t="s">
        <v>723</v>
      </c>
      <c r="B6760" t="s">
        <v>952</v>
      </c>
      <c r="C6760">
        <v>741999</v>
      </c>
      <c r="D6760" t="s">
        <v>953</v>
      </c>
      <c r="E6760" t="s">
        <v>670</v>
      </c>
      <c r="F6760" t="s">
        <v>670</v>
      </c>
      <c r="G6760" t="str">
        <f t="shared" si="210"/>
        <v>New Zealand to EU27</v>
      </c>
      <c r="H6760">
        <v>2012</v>
      </c>
      <c r="I6760" t="s">
        <v>724</v>
      </c>
      <c r="J6760">
        <v>6</v>
      </c>
      <c r="K6760">
        <v>338.339</v>
      </c>
      <c r="L6760" s="1">
        <f t="shared" si="211"/>
        <v>0.338339</v>
      </c>
    </row>
    <row r="6761" spans="1:12" ht="14.45">
      <c r="A6761" t="s">
        <v>723</v>
      </c>
      <c r="B6761" t="s">
        <v>952</v>
      </c>
      <c r="C6761">
        <v>741999</v>
      </c>
      <c r="D6761" t="s">
        <v>953</v>
      </c>
      <c r="E6761" t="s">
        <v>670</v>
      </c>
      <c r="F6761" t="s">
        <v>670</v>
      </c>
      <c r="G6761" t="str">
        <f t="shared" si="210"/>
        <v>New Zealand to EU27</v>
      </c>
      <c r="H6761">
        <v>2013</v>
      </c>
      <c r="I6761" t="s">
        <v>724</v>
      </c>
      <c r="J6761">
        <v>6</v>
      </c>
      <c r="K6761">
        <v>84.643000000000001</v>
      </c>
      <c r="L6761" s="1">
        <f t="shared" si="211"/>
        <v>8.4642999999999996E-2</v>
      </c>
    </row>
    <row r="6762" spans="1:12" ht="14.45">
      <c r="A6762" t="s">
        <v>723</v>
      </c>
      <c r="B6762" t="s">
        <v>952</v>
      </c>
      <c r="C6762">
        <v>741999</v>
      </c>
      <c r="D6762" t="s">
        <v>953</v>
      </c>
      <c r="E6762" t="s">
        <v>670</v>
      </c>
      <c r="F6762" t="s">
        <v>670</v>
      </c>
      <c r="G6762" t="str">
        <f t="shared" si="210"/>
        <v>New Zealand to EU27</v>
      </c>
      <c r="H6762">
        <v>2014</v>
      </c>
      <c r="I6762" t="s">
        <v>724</v>
      </c>
      <c r="J6762">
        <v>6</v>
      </c>
      <c r="K6762">
        <v>47.96</v>
      </c>
      <c r="L6762" s="1">
        <f t="shared" si="211"/>
        <v>4.7960000000000003E-2</v>
      </c>
    </row>
    <row r="6763" spans="1:12" ht="14.45">
      <c r="A6763" t="s">
        <v>723</v>
      </c>
      <c r="B6763" t="s">
        <v>952</v>
      </c>
      <c r="C6763">
        <v>741999</v>
      </c>
      <c r="D6763" t="s">
        <v>953</v>
      </c>
      <c r="E6763" t="s">
        <v>670</v>
      </c>
      <c r="F6763" t="s">
        <v>670</v>
      </c>
      <c r="G6763" t="str">
        <f t="shared" si="210"/>
        <v>New Zealand to EU27</v>
      </c>
      <c r="H6763">
        <v>2015</v>
      </c>
      <c r="I6763" t="s">
        <v>724</v>
      </c>
      <c r="J6763">
        <v>6</v>
      </c>
      <c r="K6763">
        <v>203.815</v>
      </c>
      <c r="L6763" s="1">
        <f t="shared" si="211"/>
        <v>0.203815</v>
      </c>
    </row>
    <row r="6764" spans="1:12" ht="14.45">
      <c r="A6764" t="s">
        <v>723</v>
      </c>
      <c r="B6764" t="s">
        <v>952</v>
      </c>
      <c r="C6764">
        <v>741999</v>
      </c>
      <c r="D6764" t="s">
        <v>953</v>
      </c>
      <c r="E6764" t="s">
        <v>670</v>
      </c>
      <c r="F6764" t="s">
        <v>670</v>
      </c>
      <c r="G6764" t="str">
        <f t="shared" si="210"/>
        <v>New Zealand to EU27</v>
      </c>
      <c r="H6764">
        <v>2016</v>
      </c>
      <c r="I6764" t="s">
        <v>724</v>
      </c>
      <c r="J6764">
        <v>6</v>
      </c>
      <c r="K6764">
        <v>906.10900000000004</v>
      </c>
      <c r="L6764" s="1">
        <f t="shared" si="211"/>
        <v>0.90610900000000005</v>
      </c>
    </row>
    <row r="6765" spans="1:12" ht="14.45">
      <c r="A6765" t="s">
        <v>723</v>
      </c>
      <c r="B6765" t="s">
        <v>952</v>
      </c>
      <c r="C6765">
        <v>741999</v>
      </c>
      <c r="D6765" t="s">
        <v>953</v>
      </c>
      <c r="E6765" t="s">
        <v>670</v>
      </c>
      <c r="F6765" t="s">
        <v>670</v>
      </c>
      <c r="G6765" t="str">
        <f t="shared" si="210"/>
        <v>New Zealand to EU27</v>
      </c>
      <c r="H6765">
        <v>2017</v>
      </c>
      <c r="I6765" t="s">
        <v>724</v>
      </c>
      <c r="J6765">
        <v>6</v>
      </c>
      <c r="K6765">
        <v>1747.4649999999999</v>
      </c>
      <c r="L6765" s="1">
        <f t="shared" si="211"/>
        <v>1.7474649999999998</v>
      </c>
    </row>
    <row r="6766" spans="1:12" ht="14.45">
      <c r="A6766" t="s">
        <v>723</v>
      </c>
      <c r="B6766" t="s">
        <v>952</v>
      </c>
      <c r="C6766">
        <v>741999</v>
      </c>
      <c r="D6766" t="s">
        <v>953</v>
      </c>
      <c r="E6766" t="s">
        <v>670</v>
      </c>
      <c r="F6766" t="s">
        <v>670</v>
      </c>
      <c r="G6766" t="str">
        <f t="shared" si="210"/>
        <v>New Zealand to EU27</v>
      </c>
      <c r="H6766">
        <v>2018</v>
      </c>
      <c r="I6766" t="s">
        <v>724</v>
      </c>
      <c r="J6766">
        <v>6</v>
      </c>
      <c r="K6766">
        <v>3615.0839999999998</v>
      </c>
      <c r="L6766" s="1">
        <f t="shared" si="211"/>
        <v>3.615084</v>
      </c>
    </row>
    <row r="6767" spans="1:12" ht="14.45">
      <c r="A6767" t="s">
        <v>723</v>
      </c>
      <c r="B6767" t="s">
        <v>952</v>
      </c>
      <c r="C6767">
        <v>761100</v>
      </c>
      <c r="D6767" t="s">
        <v>953</v>
      </c>
      <c r="E6767" t="s">
        <v>147</v>
      </c>
      <c r="F6767" t="s">
        <v>292</v>
      </c>
      <c r="G6767" t="str">
        <f t="shared" si="210"/>
        <v>New Zealand to World</v>
      </c>
      <c r="H6767">
        <v>2012</v>
      </c>
      <c r="I6767" t="s">
        <v>724</v>
      </c>
      <c r="J6767">
        <v>6</v>
      </c>
      <c r="K6767">
        <v>50.375999999999998</v>
      </c>
      <c r="L6767" s="1">
        <f t="shared" si="211"/>
        <v>5.0375999999999997E-2</v>
      </c>
    </row>
    <row r="6768" spans="1:12" ht="14.45">
      <c r="A6768" t="s">
        <v>723</v>
      </c>
      <c r="B6768" t="s">
        <v>952</v>
      </c>
      <c r="C6768">
        <v>761100</v>
      </c>
      <c r="D6768" t="s">
        <v>953</v>
      </c>
      <c r="E6768" t="s">
        <v>147</v>
      </c>
      <c r="F6768" t="s">
        <v>292</v>
      </c>
      <c r="G6768" t="str">
        <f t="shared" si="210"/>
        <v>New Zealand to World</v>
      </c>
      <c r="H6768">
        <v>2013</v>
      </c>
      <c r="I6768" t="s">
        <v>724</v>
      </c>
      <c r="J6768">
        <v>6</v>
      </c>
      <c r="K6768">
        <v>1.248</v>
      </c>
      <c r="L6768" s="1">
        <f t="shared" si="211"/>
        <v>1.248E-3</v>
      </c>
    </row>
    <row r="6769" spans="1:12" ht="14.45">
      <c r="A6769" t="s">
        <v>723</v>
      </c>
      <c r="B6769" t="s">
        <v>952</v>
      </c>
      <c r="C6769">
        <v>761100</v>
      </c>
      <c r="D6769" t="s">
        <v>953</v>
      </c>
      <c r="E6769" t="s">
        <v>147</v>
      </c>
      <c r="F6769" t="s">
        <v>292</v>
      </c>
      <c r="G6769" t="str">
        <f t="shared" si="210"/>
        <v>New Zealand to World</v>
      </c>
      <c r="H6769">
        <v>2014</v>
      </c>
      <c r="I6769" t="s">
        <v>724</v>
      </c>
      <c r="J6769">
        <v>6</v>
      </c>
      <c r="K6769">
        <v>81.378</v>
      </c>
      <c r="L6769" s="1">
        <f t="shared" si="211"/>
        <v>8.1378000000000006E-2</v>
      </c>
    </row>
    <row r="6770" spans="1:12" ht="14.45">
      <c r="A6770" t="s">
        <v>723</v>
      </c>
      <c r="B6770" t="s">
        <v>952</v>
      </c>
      <c r="C6770">
        <v>761100</v>
      </c>
      <c r="D6770" t="s">
        <v>953</v>
      </c>
      <c r="E6770" t="s">
        <v>147</v>
      </c>
      <c r="F6770" t="s">
        <v>292</v>
      </c>
      <c r="G6770" t="str">
        <f t="shared" si="210"/>
        <v>New Zealand to World</v>
      </c>
      <c r="H6770">
        <v>2015</v>
      </c>
      <c r="I6770" t="s">
        <v>724</v>
      </c>
      <c r="J6770">
        <v>6</v>
      </c>
      <c r="K6770">
        <v>166.893</v>
      </c>
      <c r="L6770" s="1">
        <f t="shared" si="211"/>
        <v>0.16689300000000001</v>
      </c>
    </row>
    <row r="6771" spans="1:12" ht="14.45">
      <c r="A6771" t="s">
        <v>723</v>
      </c>
      <c r="B6771" t="s">
        <v>952</v>
      </c>
      <c r="C6771">
        <v>761100</v>
      </c>
      <c r="D6771" t="s">
        <v>953</v>
      </c>
      <c r="E6771" t="s">
        <v>147</v>
      </c>
      <c r="F6771" t="s">
        <v>292</v>
      </c>
      <c r="G6771" t="str">
        <f t="shared" si="210"/>
        <v>New Zealand to World</v>
      </c>
      <c r="H6771">
        <v>2016</v>
      </c>
      <c r="I6771" t="s">
        <v>724</v>
      </c>
      <c r="J6771">
        <v>6</v>
      </c>
      <c r="K6771">
        <v>590.31600000000003</v>
      </c>
      <c r="L6771" s="1">
        <f t="shared" si="211"/>
        <v>0.59031600000000006</v>
      </c>
    </row>
    <row r="6772" spans="1:12" ht="14.45">
      <c r="A6772" t="s">
        <v>723</v>
      </c>
      <c r="B6772" t="s">
        <v>952</v>
      </c>
      <c r="C6772">
        <v>761100</v>
      </c>
      <c r="D6772" t="s">
        <v>953</v>
      </c>
      <c r="E6772" t="s">
        <v>147</v>
      </c>
      <c r="F6772" t="s">
        <v>292</v>
      </c>
      <c r="G6772" t="str">
        <f t="shared" si="210"/>
        <v>New Zealand to World</v>
      </c>
      <c r="H6772">
        <v>2017</v>
      </c>
      <c r="I6772" t="s">
        <v>724</v>
      </c>
      <c r="J6772">
        <v>6</v>
      </c>
      <c r="K6772">
        <v>123.75700000000001</v>
      </c>
      <c r="L6772" s="1">
        <f t="shared" si="211"/>
        <v>0.12375700000000001</v>
      </c>
    </row>
    <row r="6773" spans="1:12" ht="14.45">
      <c r="A6773" t="s">
        <v>723</v>
      </c>
      <c r="B6773" t="s">
        <v>952</v>
      </c>
      <c r="C6773">
        <v>761100</v>
      </c>
      <c r="D6773" t="s">
        <v>953</v>
      </c>
      <c r="E6773" t="s">
        <v>147</v>
      </c>
      <c r="F6773" t="s">
        <v>292</v>
      </c>
      <c r="G6773" t="str">
        <f t="shared" si="210"/>
        <v>New Zealand to World</v>
      </c>
      <c r="H6773">
        <v>2018</v>
      </c>
      <c r="I6773" t="s">
        <v>724</v>
      </c>
      <c r="J6773">
        <v>6</v>
      </c>
      <c r="K6773">
        <v>202.93600000000001</v>
      </c>
      <c r="L6773" s="1">
        <f t="shared" si="211"/>
        <v>0.20293600000000001</v>
      </c>
    </row>
    <row r="6774" spans="1:12" ht="14.45">
      <c r="A6774" t="s">
        <v>723</v>
      </c>
      <c r="B6774" t="s">
        <v>952</v>
      </c>
      <c r="C6774">
        <v>761100</v>
      </c>
      <c r="D6774" t="s">
        <v>953</v>
      </c>
      <c r="E6774" t="s">
        <v>670</v>
      </c>
      <c r="F6774" t="s">
        <v>670</v>
      </c>
      <c r="G6774" t="str">
        <f t="shared" si="210"/>
        <v>New Zealand to EU27</v>
      </c>
      <c r="H6774">
        <v>2016</v>
      </c>
      <c r="I6774" t="s">
        <v>724</v>
      </c>
      <c r="J6774">
        <v>6</v>
      </c>
      <c r="K6774">
        <v>0.97399999999999998</v>
      </c>
      <c r="L6774" s="1">
        <f t="shared" si="211"/>
        <v>9.7399999999999993E-4</v>
      </c>
    </row>
    <row r="6775" spans="1:12" ht="14.45">
      <c r="A6775" t="s">
        <v>723</v>
      </c>
      <c r="B6775" t="s">
        <v>952</v>
      </c>
      <c r="C6775">
        <v>761100</v>
      </c>
      <c r="D6775" t="s">
        <v>953</v>
      </c>
      <c r="E6775" t="s">
        <v>670</v>
      </c>
      <c r="F6775" t="s">
        <v>670</v>
      </c>
      <c r="G6775" t="str">
        <f t="shared" si="210"/>
        <v>New Zealand to EU27</v>
      </c>
      <c r="H6775">
        <v>2017</v>
      </c>
      <c r="I6775" t="s">
        <v>724</v>
      </c>
      <c r="J6775">
        <v>6</v>
      </c>
      <c r="K6775">
        <v>0</v>
      </c>
      <c r="L6775" s="1">
        <f t="shared" si="211"/>
        <v>0</v>
      </c>
    </row>
    <row r="6776" spans="1:12" ht="14.45">
      <c r="A6776" t="s">
        <v>723</v>
      </c>
      <c r="B6776" t="s">
        <v>952</v>
      </c>
      <c r="C6776">
        <v>761100</v>
      </c>
      <c r="D6776" t="s">
        <v>953</v>
      </c>
      <c r="E6776" t="s">
        <v>670</v>
      </c>
      <c r="F6776" t="s">
        <v>670</v>
      </c>
      <c r="G6776" t="str">
        <f t="shared" si="210"/>
        <v>New Zealand to EU27</v>
      </c>
      <c r="H6776">
        <v>2018</v>
      </c>
      <c r="I6776" t="s">
        <v>724</v>
      </c>
      <c r="J6776">
        <v>6</v>
      </c>
      <c r="K6776">
        <v>0</v>
      </c>
      <c r="L6776" s="1">
        <f t="shared" si="211"/>
        <v>0</v>
      </c>
    </row>
    <row r="6777" spans="1:12" ht="14.45">
      <c r="A6777" t="s">
        <v>723</v>
      </c>
      <c r="B6777" t="s">
        <v>952</v>
      </c>
      <c r="C6777">
        <v>8405</v>
      </c>
      <c r="D6777" t="s">
        <v>953</v>
      </c>
      <c r="E6777" t="s">
        <v>147</v>
      </c>
      <c r="F6777" t="s">
        <v>292</v>
      </c>
      <c r="G6777" t="str">
        <f t="shared" si="210"/>
        <v>New Zealand to World</v>
      </c>
      <c r="H6777">
        <v>2012</v>
      </c>
      <c r="I6777" t="s">
        <v>724</v>
      </c>
      <c r="J6777">
        <v>6</v>
      </c>
      <c r="K6777">
        <v>9882.0969999999998</v>
      </c>
      <c r="L6777" s="1">
        <f t="shared" si="211"/>
        <v>9.8820969999999999</v>
      </c>
    </row>
    <row r="6778" spans="1:12" ht="14.45">
      <c r="A6778" t="s">
        <v>723</v>
      </c>
      <c r="B6778" t="s">
        <v>952</v>
      </c>
      <c r="C6778">
        <v>8405</v>
      </c>
      <c r="D6778" t="s">
        <v>953</v>
      </c>
      <c r="E6778" t="s">
        <v>147</v>
      </c>
      <c r="F6778" t="s">
        <v>292</v>
      </c>
      <c r="G6778" t="str">
        <f t="shared" si="210"/>
        <v>New Zealand to World</v>
      </c>
      <c r="H6778">
        <v>2013</v>
      </c>
      <c r="I6778" t="s">
        <v>724</v>
      </c>
      <c r="J6778">
        <v>6</v>
      </c>
      <c r="K6778">
        <v>2946.4279999999999</v>
      </c>
      <c r="L6778" s="1">
        <f t="shared" si="211"/>
        <v>2.946428</v>
      </c>
    </row>
    <row r="6779" spans="1:12" ht="14.45">
      <c r="A6779" t="s">
        <v>723</v>
      </c>
      <c r="B6779" t="s">
        <v>952</v>
      </c>
      <c r="C6779">
        <v>8405</v>
      </c>
      <c r="D6779" t="s">
        <v>953</v>
      </c>
      <c r="E6779" t="s">
        <v>147</v>
      </c>
      <c r="F6779" t="s">
        <v>292</v>
      </c>
      <c r="G6779" t="str">
        <f t="shared" si="210"/>
        <v>New Zealand to World</v>
      </c>
      <c r="H6779">
        <v>2014</v>
      </c>
      <c r="I6779" t="s">
        <v>724</v>
      </c>
      <c r="J6779">
        <v>6</v>
      </c>
      <c r="K6779">
        <v>6407.9589999999998</v>
      </c>
      <c r="L6779" s="1">
        <f t="shared" si="211"/>
        <v>6.407959</v>
      </c>
    </row>
    <row r="6780" spans="1:12" ht="14.45">
      <c r="A6780" t="s">
        <v>723</v>
      </c>
      <c r="B6780" t="s">
        <v>952</v>
      </c>
      <c r="C6780">
        <v>8405</v>
      </c>
      <c r="D6780" t="s">
        <v>953</v>
      </c>
      <c r="E6780" t="s">
        <v>147</v>
      </c>
      <c r="F6780" t="s">
        <v>292</v>
      </c>
      <c r="G6780" t="str">
        <f t="shared" si="210"/>
        <v>New Zealand to World</v>
      </c>
      <c r="H6780">
        <v>2015</v>
      </c>
      <c r="I6780" t="s">
        <v>724</v>
      </c>
      <c r="J6780">
        <v>6</v>
      </c>
      <c r="K6780">
        <v>115.346</v>
      </c>
      <c r="L6780" s="1">
        <f t="shared" si="211"/>
        <v>0.115346</v>
      </c>
    </row>
    <row r="6781" spans="1:12" ht="14.45">
      <c r="A6781" t="s">
        <v>723</v>
      </c>
      <c r="B6781" t="s">
        <v>952</v>
      </c>
      <c r="C6781">
        <v>8405</v>
      </c>
      <c r="D6781" t="s">
        <v>953</v>
      </c>
      <c r="E6781" t="s">
        <v>147</v>
      </c>
      <c r="F6781" t="s">
        <v>292</v>
      </c>
      <c r="G6781" t="str">
        <f t="shared" si="210"/>
        <v>New Zealand to World</v>
      </c>
      <c r="H6781">
        <v>2016</v>
      </c>
      <c r="I6781" t="s">
        <v>724</v>
      </c>
      <c r="J6781">
        <v>6</v>
      </c>
      <c r="K6781">
        <v>1074.8320000000001</v>
      </c>
      <c r="L6781" s="1">
        <f t="shared" si="211"/>
        <v>1.074832</v>
      </c>
    </row>
    <row r="6782" spans="1:12" ht="14.45">
      <c r="A6782" t="s">
        <v>723</v>
      </c>
      <c r="B6782" t="s">
        <v>952</v>
      </c>
      <c r="C6782">
        <v>8405</v>
      </c>
      <c r="D6782" t="s">
        <v>953</v>
      </c>
      <c r="E6782" t="s">
        <v>147</v>
      </c>
      <c r="F6782" t="s">
        <v>292</v>
      </c>
      <c r="G6782" t="str">
        <f t="shared" si="210"/>
        <v>New Zealand to World</v>
      </c>
      <c r="H6782">
        <v>2017</v>
      </c>
      <c r="I6782" t="s">
        <v>724</v>
      </c>
      <c r="J6782">
        <v>6</v>
      </c>
      <c r="K6782">
        <v>98.093999999999994</v>
      </c>
      <c r="L6782" s="1">
        <f t="shared" si="211"/>
        <v>9.8094000000000001E-2</v>
      </c>
    </row>
    <row r="6783" spans="1:12" ht="14.45">
      <c r="A6783" t="s">
        <v>723</v>
      </c>
      <c r="B6783" t="s">
        <v>952</v>
      </c>
      <c r="C6783">
        <v>8405</v>
      </c>
      <c r="D6783" t="s">
        <v>953</v>
      </c>
      <c r="E6783" t="s">
        <v>147</v>
      </c>
      <c r="F6783" t="s">
        <v>292</v>
      </c>
      <c r="G6783" t="str">
        <f t="shared" si="210"/>
        <v>New Zealand to World</v>
      </c>
      <c r="H6783">
        <v>2018</v>
      </c>
      <c r="I6783" t="s">
        <v>724</v>
      </c>
      <c r="J6783">
        <v>6</v>
      </c>
      <c r="K6783">
        <v>91.63</v>
      </c>
      <c r="L6783" s="1">
        <f t="shared" si="211"/>
        <v>9.1629999999999989E-2</v>
      </c>
    </row>
    <row r="6784" spans="1:12" ht="14.45">
      <c r="A6784" t="s">
        <v>723</v>
      </c>
      <c r="B6784" t="s">
        <v>952</v>
      </c>
      <c r="C6784">
        <v>8405</v>
      </c>
      <c r="D6784" t="s">
        <v>953</v>
      </c>
      <c r="E6784" t="s">
        <v>670</v>
      </c>
      <c r="F6784" t="s">
        <v>670</v>
      </c>
      <c r="G6784" t="str">
        <f t="shared" si="210"/>
        <v>New Zealand to EU27</v>
      </c>
      <c r="H6784">
        <v>2012</v>
      </c>
      <c r="I6784" t="s">
        <v>724</v>
      </c>
      <c r="J6784">
        <v>6</v>
      </c>
      <c r="K6784">
        <v>1345.203</v>
      </c>
      <c r="L6784" s="1">
        <f t="shared" si="211"/>
        <v>1.3452029999999999</v>
      </c>
    </row>
    <row r="6785" spans="1:12" ht="14.45">
      <c r="A6785" t="s">
        <v>723</v>
      </c>
      <c r="B6785" t="s">
        <v>952</v>
      </c>
      <c r="C6785">
        <v>8405</v>
      </c>
      <c r="D6785" t="s">
        <v>953</v>
      </c>
      <c r="E6785" t="s">
        <v>670</v>
      </c>
      <c r="F6785" t="s">
        <v>670</v>
      </c>
      <c r="G6785" t="str">
        <f t="shared" si="210"/>
        <v>New Zealand to EU27</v>
      </c>
      <c r="H6785">
        <v>2013</v>
      </c>
      <c r="I6785" t="s">
        <v>724</v>
      </c>
      <c r="J6785">
        <v>6</v>
      </c>
      <c r="K6785">
        <v>486.39800000000002</v>
      </c>
      <c r="L6785" s="1">
        <f t="shared" si="211"/>
        <v>0.486398</v>
      </c>
    </row>
    <row r="6786" spans="1:12" ht="14.45">
      <c r="A6786" t="s">
        <v>723</v>
      </c>
      <c r="B6786" t="s">
        <v>952</v>
      </c>
      <c r="C6786">
        <v>8405</v>
      </c>
      <c r="D6786" t="s">
        <v>953</v>
      </c>
      <c r="E6786" t="s">
        <v>670</v>
      </c>
      <c r="F6786" t="s">
        <v>670</v>
      </c>
      <c r="G6786" t="str">
        <f t="shared" si="210"/>
        <v>New Zealand to EU27</v>
      </c>
      <c r="H6786">
        <v>2014</v>
      </c>
      <c r="I6786" t="s">
        <v>724</v>
      </c>
      <c r="J6786">
        <v>6</v>
      </c>
      <c r="K6786">
        <v>556.75199999999995</v>
      </c>
      <c r="L6786" s="1">
        <f t="shared" si="211"/>
        <v>0.55675199999999991</v>
      </c>
    </row>
    <row r="6787" spans="1:12" ht="14.45">
      <c r="A6787" t="s">
        <v>723</v>
      </c>
      <c r="B6787" t="s">
        <v>952</v>
      </c>
      <c r="C6787">
        <v>8405</v>
      </c>
      <c r="D6787" t="s">
        <v>953</v>
      </c>
      <c r="E6787" t="s">
        <v>670</v>
      </c>
      <c r="F6787" t="s">
        <v>670</v>
      </c>
      <c r="G6787" t="str">
        <f t="shared" si="210"/>
        <v>New Zealand to EU27</v>
      </c>
      <c r="H6787">
        <v>2015</v>
      </c>
      <c r="I6787" t="s">
        <v>724</v>
      </c>
      <c r="J6787">
        <v>6</v>
      </c>
      <c r="K6787">
        <v>7.1849999999999996</v>
      </c>
      <c r="L6787" s="1">
        <f t="shared" si="211"/>
        <v>7.1849999999999995E-3</v>
      </c>
    </row>
    <row r="6788" spans="1:12" ht="14.45">
      <c r="A6788" t="s">
        <v>723</v>
      </c>
      <c r="B6788" t="s">
        <v>952</v>
      </c>
      <c r="C6788">
        <v>8405</v>
      </c>
      <c r="D6788" t="s">
        <v>953</v>
      </c>
      <c r="E6788" t="s">
        <v>670</v>
      </c>
      <c r="F6788" t="s">
        <v>670</v>
      </c>
      <c r="G6788" t="str">
        <f t="shared" si="210"/>
        <v>New Zealand to EU27</v>
      </c>
      <c r="H6788">
        <v>2016</v>
      </c>
      <c r="I6788" t="s">
        <v>724</v>
      </c>
      <c r="J6788">
        <v>6</v>
      </c>
      <c r="K6788">
        <v>21.068000000000001</v>
      </c>
      <c r="L6788" s="1">
        <f t="shared" si="211"/>
        <v>2.1068E-2</v>
      </c>
    </row>
    <row r="6789" spans="1:12" ht="14.45">
      <c r="A6789" t="s">
        <v>723</v>
      </c>
      <c r="B6789" t="s">
        <v>952</v>
      </c>
      <c r="C6789">
        <v>8405</v>
      </c>
      <c r="D6789" t="s">
        <v>953</v>
      </c>
      <c r="E6789" t="s">
        <v>670</v>
      </c>
      <c r="F6789" t="s">
        <v>670</v>
      </c>
      <c r="G6789" t="str">
        <f t="shared" si="210"/>
        <v>New Zealand to EU27</v>
      </c>
      <c r="H6789">
        <v>2017</v>
      </c>
      <c r="I6789" t="s">
        <v>724</v>
      </c>
      <c r="J6789">
        <v>6</v>
      </c>
      <c r="K6789">
        <v>27.041</v>
      </c>
      <c r="L6789" s="1">
        <f t="shared" si="211"/>
        <v>2.7040999999999999E-2</v>
      </c>
    </row>
    <row r="6790" spans="1:12" ht="14.45">
      <c r="A6790" t="s">
        <v>723</v>
      </c>
      <c r="B6790" t="s">
        <v>952</v>
      </c>
      <c r="C6790">
        <v>8405</v>
      </c>
      <c r="D6790" t="s">
        <v>953</v>
      </c>
      <c r="E6790" t="s">
        <v>670</v>
      </c>
      <c r="F6790" t="s">
        <v>670</v>
      </c>
      <c r="G6790" t="str">
        <f t="shared" si="210"/>
        <v>New Zealand to EU27</v>
      </c>
      <c r="H6790">
        <v>2018</v>
      </c>
      <c r="I6790" t="s">
        <v>724</v>
      </c>
      <c r="J6790">
        <v>6</v>
      </c>
      <c r="K6790">
        <v>35.104999999999997</v>
      </c>
      <c r="L6790" s="1">
        <f t="shared" si="211"/>
        <v>3.5104999999999997E-2</v>
      </c>
    </row>
    <row r="6791" spans="1:12" ht="14.45">
      <c r="A6791" t="s">
        <v>723</v>
      </c>
      <c r="B6791" t="s">
        <v>952</v>
      </c>
      <c r="C6791">
        <v>841931</v>
      </c>
      <c r="D6791" t="s">
        <v>953</v>
      </c>
      <c r="E6791" t="s">
        <v>147</v>
      </c>
      <c r="F6791" t="s">
        <v>292</v>
      </c>
      <c r="G6791" t="str">
        <f t="shared" si="210"/>
        <v>New Zealand to World</v>
      </c>
      <c r="H6791">
        <v>2013</v>
      </c>
      <c r="I6791" t="s">
        <v>724</v>
      </c>
      <c r="J6791">
        <v>6</v>
      </c>
      <c r="K6791">
        <v>696.11099999999999</v>
      </c>
      <c r="L6791" s="1">
        <f t="shared" si="211"/>
        <v>0.69611100000000004</v>
      </c>
    </row>
    <row r="6792" spans="1:12" ht="14.45">
      <c r="A6792" t="s">
        <v>723</v>
      </c>
      <c r="B6792" t="s">
        <v>952</v>
      </c>
      <c r="C6792">
        <v>841931</v>
      </c>
      <c r="D6792" t="s">
        <v>953</v>
      </c>
      <c r="E6792" t="s">
        <v>147</v>
      </c>
      <c r="F6792" t="s">
        <v>292</v>
      </c>
      <c r="G6792" t="str">
        <f t="shared" si="210"/>
        <v>New Zealand to World</v>
      </c>
      <c r="H6792">
        <v>2016</v>
      </c>
      <c r="I6792" t="s">
        <v>724</v>
      </c>
      <c r="J6792">
        <v>6</v>
      </c>
      <c r="K6792">
        <v>87.715999999999994</v>
      </c>
      <c r="L6792" s="1">
        <f t="shared" si="211"/>
        <v>8.7715999999999988E-2</v>
      </c>
    </row>
    <row r="6793" spans="1:12" ht="14.45">
      <c r="A6793" t="s">
        <v>723</v>
      </c>
      <c r="B6793" t="s">
        <v>952</v>
      </c>
      <c r="C6793">
        <v>841931</v>
      </c>
      <c r="D6793" t="s">
        <v>953</v>
      </c>
      <c r="E6793" t="s">
        <v>147</v>
      </c>
      <c r="F6793" t="s">
        <v>292</v>
      </c>
      <c r="G6793" t="str">
        <f t="shared" ref="G6793:G6856" si="212">CONCATENATE(D6793, " to ", F6793)</f>
        <v>New Zealand to World</v>
      </c>
      <c r="H6793">
        <v>2017</v>
      </c>
      <c r="I6793" t="s">
        <v>724</v>
      </c>
      <c r="J6793">
        <v>6</v>
      </c>
      <c r="K6793">
        <v>419.61700000000002</v>
      </c>
      <c r="L6793" s="1">
        <f t="shared" ref="L6793:L6856" si="213">K6793/1000</f>
        <v>0.41961700000000002</v>
      </c>
    </row>
    <row r="6794" spans="1:12" ht="14.45">
      <c r="A6794" t="s">
        <v>723</v>
      </c>
      <c r="B6794" t="s">
        <v>952</v>
      </c>
      <c r="C6794">
        <v>841931</v>
      </c>
      <c r="D6794" t="s">
        <v>953</v>
      </c>
      <c r="E6794" t="s">
        <v>147</v>
      </c>
      <c r="F6794" t="s">
        <v>292</v>
      </c>
      <c r="G6794" t="str">
        <f t="shared" si="212"/>
        <v>New Zealand to World</v>
      </c>
      <c r="H6794">
        <v>2018</v>
      </c>
      <c r="I6794" t="s">
        <v>724</v>
      </c>
      <c r="J6794">
        <v>6</v>
      </c>
      <c r="K6794">
        <v>46.960999999999999</v>
      </c>
      <c r="L6794" s="1">
        <f t="shared" si="213"/>
        <v>4.6960999999999996E-2</v>
      </c>
    </row>
    <row r="6795" spans="1:12" ht="14.45">
      <c r="A6795" t="s">
        <v>723</v>
      </c>
      <c r="B6795" t="s">
        <v>952</v>
      </c>
      <c r="C6795">
        <v>841931</v>
      </c>
      <c r="D6795" t="s">
        <v>953</v>
      </c>
      <c r="E6795" t="s">
        <v>670</v>
      </c>
      <c r="F6795" t="s">
        <v>670</v>
      </c>
      <c r="G6795" t="str">
        <f t="shared" si="212"/>
        <v>New Zealand to EU27</v>
      </c>
      <c r="H6795">
        <v>2013</v>
      </c>
      <c r="I6795" t="s">
        <v>724</v>
      </c>
      <c r="J6795">
        <v>6</v>
      </c>
      <c r="K6795">
        <v>12.297000000000001</v>
      </c>
      <c r="L6795" s="1">
        <f t="shared" si="213"/>
        <v>1.2297000000000001E-2</v>
      </c>
    </row>
    <row r="6796" spans="1:12" ht="14.45">
      <c r="A6796" t="s">
        <v>723</v>
      </c>
      <c r="B6796" t="s">
        <v>952</v>
      </c>
      <c r="C6796">
        <v>841931</v>
      </c>
      <c r="D6796" t="s">
        <v>953</v>
      </c>
      <c r="E6796" t="s">
        <v>670</v>
      </c>
      <c r="F6796" t="s">
        <v>670</v>
      </c>
      <c r="G6796" t="str">
        <f t="shared" si="212"/>
        <v>New Zealand to EU27</v>
      </c>
      <c r="H6796">
        <v>2018</v>
      </c>
      <c r="I6796" t="s">
        <v>724</v>
      </c>
      <c r="J6796">
        <v>6</v>
      </c>
      <c r="K6796">
        <v>33.805</v>
      </c>
      <c r="L6796" s="1">
        <f t="shared" si="213"/>
        <v>3.3805000000000002E-2</v>
      </c>
    </row>
    <row r="6797" spans="1:12" ht="14.45">
      <c r="A6797" t="s">
        <v>723</v>
      </c>
      <c r="B6797" t="s">
        <v>952</v>
      </c>
      <c r="C6797">
        <v>841940</v>
      </c>
      <c r="D6797" t="s">
        <v>953</v>
      </c>
      <c r="E6797" t="s">
        <v>147</v>
      </c>
      <c r="F6797" t="s">
        <v>292</v>
      </c>
      <c r="G6797" t="str">
        <f t="shared" si="212"/>
        <v>New Zealand to World</v>
      </c>
      <c r="H6797">
        <v>2012</v>
      </c>
      <c r="I6797" t="s">
        <v>724</v>
      </c>
      <c r="J6797">
        <v>6</v>
      </c>
      <c r="K6797">
        <v>86.052000000000007</v>
      </c>
      <c r="L6797" s="1">
        <f t="shared" si="213"/>
        <v>8.6052000000000003E-2</v>
      </c>
    </row>
    <row r="6798" spans="1:12" ht="14.45">
      <c r="A6798" t="s">
        <v>723</v>
      </c>
      <c r="B6798" t="s">
        <v>952</v>
      </c>
      <c r="C6798">
        <v>841940</v>
      </c>
      <c r="D6798" t="s">
        <v>953</v>
      </c>
      <c r="E6798" t="s">
        <v>147</v>
      </c>
      <c r="F6798" t="s">
        <v>292</v>
      </c>
      <c r="G6798" t="str">
        <f t="shared" si="212"/>
        <v>New Zealand to World</v>
      </c>
      <c r="H6798">
        <v>2013</v>
      </c>
      <c r="I6798" t="s">
        <v>724</v>
      </c>
      <c r="J6798">
        <v>6</v>
      </c>
      <c r="K6798">
        <v>534.59699999999998</v>
      </c>
      <c r="L6798" s="1">
        <f t="shared" si="213"/>
        <v>0.53459699999999999</v>
      </c>
    </row>
    <row r="6799" spans="1:12" ht="14.45">
      <c r="A6799" t="s">
        <v>723</v>
      </c>
      <c r="B6799" t="s">
        <v>952</v>
      </c>
      <c r="C6799">
        <v>841940</v>
      </c>
      <c r="D6799" t="s">
        <v>953</v>
      </c>
      <c r="E6799" t="s">
        <v>147</v>
      </c>
      <c r="F6799" t="s">
        <v>292</v>
      </c>
      <c r="G6799" t="str">
        <f t="shared" si="212"/>
        <v>New Zealand to World</v>
      </c>
      <c r="H6799">
        <v>2014</v>
      </c>
      <c r="I6799" t="s">
        <v>724</v>
      </c>
      <c r="J6799">
        <v>6</v>
      </c>
      <c r="K6799">
        <v>11.951000000000001</v>
      </c>
      <c r="L6799" s="1">
        <f t="shared" si="213"/>
        <v>1.1951E-2</v>
      </c>
    </row>
    <row r="6800" spans="1:12" ht="14.45">
      <c r="A6800" t="s">
        <v>723</v>
      </c>
      <c r="B6800" t="s">
        <v>952</v>
      </c>
      <c r="C6800">
        <v>841940</v>
      </c>
      <c r="D6800" t="s">
        <v>953</v>
      </c>
      <c r="E6800" t="s">
        <v>147</v>
      </c>
      <c r="F6800" t="s">
        <v>292</v>
      </c>
      <c r="G6800" t="str">
        <f t="shared" si="212"/>
        <v>New Zealand to World</v>
      </c>
      <c r="H6800">
        <v>2015</v>
      </c>
      <c r="I6800" t="s">
        <v>724</v>
      </c>
      <c r="J6800">
        <v>6</v>
      </c>
      <c r="K6800">
        <v>5.6000000000000001E-2</v>
      </c>
      <c r="L6800" s="1">
        <f t="shared" si="213"/>
        <v>5.5999999999999999E-5</v>
      </c>
    </row>
    <row r="6801" spans="1:12" ht="14.45">
      <c r="A6801" t="s">
        <v>723</v>
      </c>
      <c r="B6801" t="s">
        <v>952</v>
      </c>
      <c r="C6801">
        <v>841940</v>
      </c>
      <c r="D6801" t="s">
        <v>953</v>
      </c>
      <c r="E6801" t="s">
        <v>147</v>
      </c>
      <c r="F6801" t="s">
        <v>292</v>
      </c>
      <c r="G6801" t="str">
        <f t="shared" si="212"/>
        <v>New Zealand to World</v>
      </c>
      <c r="H6801">
        <v>2016</v>
      </c>
      <c r="I6801" t="s">
        <v>724</v>
      </c>
      <c r="J6801">
        <v>6</v>
      </c>
      <c r="K6801">
        <v>37.582999999999998</v>
      </c>
      <c r="L6801" s="1">
        <f t="shared" si="213"/>
        <v>3.7582999999999998E-2</v>
      </c>
    </row>
    <row r="6802" spans="1:12" ht="14.45">
      <c r="A6802" t="s">
        <v>723</v>
      </c>
      <c r="B6802" t="s">
        <v>952</v>
      </c>
      <c r="C6802">
        <v>841940</v>
      </c>
      <c r="D6802" t="s">
        <v>953</v>
      </c>
      <c r="E6802" t="s">
        <v>147</v>
      </c>
      <c r="F6802" t="s">
        <v>292</v>
      </c>
      <c r="G6802" t="str">
        <f t="shared" si="212"/>
        <v>New Zealand to World</v>
      </c>
      <c r="H6802">
        <v>2017</v>
      </c>
      <c r="I6802" t="s">
        <v>724</v>
      </c>
      <c r="J6802">
        <v>6</v>
      </c>
      <c r="K6802">
        <v>1.633</v>
      </c>
      <c r="L6802" s="1">
        <f t="shared" si="213"/>
        <v>1.6329999999999999E-3</v>
      </c>
    </row>
    <row r="6803" spans="1:12" ht="14.45">
      <c r="A6803" t="s">
        <v>723</v>
      </c>
      <c r="B6803" t="s">
        <v>952</v>
      </c>
      <c r="C6803">
        <v>841940</v>
      </c>
      <c r="D6803" t="s">
        <v>953</v>
      </c>
      <c r="E6803" t="s">
        <v>147</v>
      </c>
      <c r="F6803" t="s">
        <v>292</v>
      </c>
      <c r="G6803" t="str">
        <f t="shared" si="212"/>
        <v>New Zealand to World</v>
      </c>
      <c r="H6803">
        <v>2018</v>
      </c>
      <c r="I6803" t="s">
        <v>724</v>
      </c>
      <c r="J6803">
        <v>6</v>
      </c>
      <c r="K6803">
        <v>13.744</v>
      </c>
      <c r="L6803" s="1">
        <f t="shared" si="213"/>
        <v>1.3743999999999999E-2</v>
      </c>
    </row>
    <row r="6804" spans="1:12" ht="14.45">
      <c r="A6804" t="s">
        <v>723</v>
      </c>
      <c r="B6804" t="s">
        <v>952</v>
      </c>
      <c r="C6804">
        <v>841940</v>
      </c>
      <c r="D6804" t="s">
        <v>953</v>
      </c>
      <c r="E6804" t="s">
        <v>670</v>
      </c>
      <c r="F6804" t="s">
        <v>670</v>
      </c>
      <c r="G6804" t="str">
        <f t="shared" si="212"/>
        <v>New Zealand to EU27</v>
      </c>
      <c r="H6804">
        <v>2013</v>
      </c>
      <c r="I6804" t="s">
        <v>724</v>
      </c>
      <c r="J6804">
        <v>6</v>
      </c>
      <c r="K6804">
        <v>0</v>
      </c>
      <c r="L6804" s="1">
        <f t="shared" si="213"/>
        <v>0</v>
      </c>
    </row>
    <row r="6805" spans="1:12" ht="14.45">
      <c r="A6805" t="s">
        <v>723</v>
      </c>
      <c r="B6805" t="s">
        <v>952</v>
      </c>
      <c r="C6805">
        <v>841940</v>
      </c>
      <c r="D6805" t="s">
        <v>953</v>
      </c>
      <c r="E6805" t="s">
        <v>670</v>
      </c>
      <c r="F6805" t="s">
        <v>670</v>
      </c>
      <c r="G6805" t="str">
        <f t="shared" si="212"/>
        <v>New Zealand to EU27</v>
      </c>
      <c r="H6805">
        <v>2014</v>
      </c>
      <c r="I6805" t="s">
        <v>724</v>
      </c>
      <c r="J6805">
        <v>6</v>
      </c>
      <c r="K6805">
        <v>0</v>
      </c>
      <c r="L6805" s="1">
        <f t="shared" si="213"/>
        <v>0</v>
      </c>
    </row>
    <row r="6806" spans="1:12" ht="14.45">
      <c r="A6806" t="s">
        <v>723</v>
      </c>
      <c r="B6806" t="s">
        <v>952</v>
      </c>
      <c r="C6806">
        <v>841940</v>
      </c>
      <c r="D6806" t="s">
        <v>953</v>
      </c>
      <c r="E6806" t="s">
        <v>670</v>
      </c>
      <c r="F6806" t="s">
        <v>670</v>
      </c>
      <c r="G6806" t="str">
        <f t="shared" si="212"/>
        <v>New Zealand to EU27</v>
      </c>
      <c r="H6806">
        <v>2018</v>
      </c>
      <c r="I6806" t="s">
        <v>724</v>
      </c>
      <c r="J6806">
        <v>6</v>
      </c>
      <c r="K6806">
        <v>1.6379999999999999</v>
      </c>
      <c r="L6806" s="1">
        <f t="shared" si="213"/>
        <v>1.6379999999999999E-3</v>
      </c>
    </row>
    <row r="6807" spans="1:12" ht="14.45">
      <c r="A6807" t="s">
        <v>723</v>
      </c>
      <c r="B6807" t="s">
        <v>952</v>
      </c>
      <c r="C6807">
        <v>842129</v>
      </c>
      <c r="D6807" t="s">
        <v>953</v>
      </c>
      <c r="E6807" t="s">
        <v>147</v>
      </c>
      <c r="F6807" t="s">
        <v>292</v>
      </c>
      <c r="G6807" t="str">
        <f t="shared" si="212"/>
        <v>New Zealand to World</v>
      </c>
      <c r="H6807">
        <v>2012</v>
      </c>
      <c r="I6807" t="s">
        <v>724</v>
      </c>
      <c r="J6807">
        <v>6</v>
      </c>
      <c r="K6807">
        <v>3217.203</v>
      </c>
      <c r="L6807" s="1">
        <f t="shared" si="213"/>
        <v>3.217203</v>
      </c>
    </row>
    <row r="6808" spans="1:12" ht="14.45">
      <c r="A6808" t="s">
        <v>723</v>
      </c>
      <c r="B6808" t="s">
        <v>952</v>
      </c>
      <c r="C6808">
        <v>842129</v>
      </c>
      <c r="D6808" t="s">
        <v>953</v>
      </c>
      <c r="E6808" t="s">
        <v>147</v>
      </c>
      <c r="F6808" t="s">
        <v>292</v>
      </c>
      <c r="G6808" t="str">
        <f t="shared" si="212"/>
        <v>New Zealand to World</v>
      </c>
      <c r="H6808">
        <v>2013</v>
      </c>
      <c r="I6808" t="s">
        <v>724</v>
      </c>
      <c r="J6808">
        <v>6</v>
      </c>
      <c r="K6808">
        <v>2079.2869999999998</v>
      </c>
      <c r="L6808" s="1">
        <f t="shared" si="213"/>
        <v>2.0792869999999999</v>
      </c>
    </row>
    <row r="6809" spans="1:12" ht="14.45">
      <c r="A6809" t="s">
        <v>723</v>
      </c>
      <c r="B6809" t="s">
        <v>952</v>
      </c>
      <c r="C6809">
        <v>842129</v>
      </c>
      <c r="D6809" t="s">
        <v>953</v>
      </c>
      <c r="E6809" t="s">
        <v>147</v>
      </c>
      <c r="F6809" t="s">
        <v>292</v>
      </c>
      <c r="G6809" t="str">
        <f t="shared" si="212"/>
        <v>New Zealand to World</v>
      </c>
      <c r="H6809">
        <v>2014</v>
      </c>
      <c r="I6809" t="s">
        <v>724</v>
      </c>
      <c r="J6809">
        <v>6</v>
      </c>
      <c r="K6809">
        <v>2114.1770000000001</v>
      </c>
      <c r="L6809" s="1">
        <f t="shared" si="213"/>
        <v>2.1141770000000002</v>
      </c>
    </row>
    <row r="6810" spans="1:12" ht="14.45">
      <c r="A6810" t="s">
        <v>723</v>
      </c>
      <c r="B6810" t="s">
        <v>952</v>
      </c>
      <c r="C6810">
        <v>842129</v>
      </c>
      <c r="D6810" t="s">
        <v>953</v>
      </c>
      <c r="E6810" t="s">
        <v>147</v>
      </c>
      <c r="F6810" t="s">
        <v>292</v>
      </c>
      <c r="G6810" t="str">
        <f t="shared" si="212"/>
        <v>New Zealand to World</v>
      </c>
      <c r="H6810">
        <v>2015</v>
      </c>
      <c r="I6810" t="s">
        <v>724</v>
      </c>
      <c r="J6810">
        <v>6</v>
      </c>
      <c r="K6810">
        <v>2797.2539999999999</v>
      </c>
      <c r="L6810" s="1">
        <f t="shared" si="213"/>
        <v>2.7972539999999997</v>
      </c>
    </row>
    <row r="6811" spans="1:12" ht="14.45">
      <c r="A6811" t="s">
        <v>723</v>
      </c>
      <c r="B6811" t="s">
        <v>952</v>
      </c>
      <c r="C6811">
        <v>842129</v>
      </c>
      <c r="D6811" t="s">
        <v>953</v>
      </c>
      <c r="E6811" t="s">
        <v>147</v>
      </c>
      <c r="F6811" t="s">
        <v>292</v>
      </c>
      <c r="G6811" t="str">
        <f t="shared" si="212"/>
        <v>New Zealand to World</v>
      </c>
      <c r="H6811">
        <v>2016</v>
      </c>
      <c r="I6811" t="s">
        <v>724</v>
      </c>
      <c r="J6811">
        <v>6</v>
      </c>
      <c r="K6811">
        <v>2360.473</v>
      </c>
      <c r="L6811" s="1">
        <f t="shared" si="213"/>
        <v>2.3604729999999998</v>
      </c>
    </row>
    <row r="6812" spans="1:12" ht="14.45">
      <c r="A6812" t="s">
        <v>723</v>
      </c>
      <c r="B6812" t="s">
        <v>952</v>
      </c>
      <c r="C6812">
        <v>842129</v>
      </c>
      <c r="D6812" t="s">
        <v>953</v>
      </c>
      <c r="E6812" t="s">
        <v>147</v>
      </c>
      <c r="F6812" t="s">
        <v>292</v>
      </c>
      <c r="G6812" t="str">
        <f t="shared" si="212"/>
        <v>New Zealand to World</v>
      </c>
      <c r="H6812">
        <v>2017</v>
      </c>
      <c r="I6812" t="s">
        <v>724</v>
      </c>
      <c r="J6812">
        <v>6</v>
      </c>
      <c r="K6812">
        <v>1580.681</v>
      </c>
      <c r="L6812" s="1">
        <f t="shared" si="213"/>
        <v>1.580681</v>
      </c>
    </row>
    <row r="6813" spans="1:12" ht="14.45">
      <c r="A6813" t="s">
        <v>723</v>
      </c>
      <c r="B6813" t="s">
        <v>952</v>
      </c>
      <c r="C6813">
        <v>842129</v>
      </c>
      <c r="D6813" t="s">
        <v>953</v>
      </c>
      <c r="E6813" t="s">
        <v>147</v>
      </c>
      <c r="F6813" t="s">
        <v>292</v>
      </c>
      <c r="G6813" t="str">
        <f t="shared" si="212"/>
        <v>New Zealand to World</v>
      </c>
      <c r="H6813">
        <v>2018</v>
      </c>
      <c r="I6813" t="s">
        <v>724</v>
      </c>
      <c r="J6813">
        <v>6</v>
      </c>
      <c r="K6813">
        <v>1318.0619999999999</v>
      </c>
      <c r="L6813" s="1">
        <f t="shared" si="213"/>
        <v>1.3180619999999998</v>
      </c>
    </row>
    <row r="6814" spans="1:12" ht="14.45">
      <c r="A6814" t="s">
        <v>723</v>
      </c>
      <c r="B6814" t="s">
        <v>952</v>
      </c>
      <c r="C6814">
        <v>842129</v>
      </c>
      <c r="D6814" t="s">
        <v>953</v>
      </c>
      <c r="E6814" t="s">
        <v>670</v>
      </c>
      <c r="F6814" t="s">
        <v>670</v>
      </c>
      <c r="G6814" t="str">
        <f t="shared" si="212"/>
        <v>New Zealand to EU27</v>
      </c>
      <c r="H6814">
        <v>2012</v>
      </c>
      <c r="I6814" t="s">
        <v>724</v>
      </c>
      <c r="J6814">
        <v>6</v>
      </c>
      <c r="K6814">
        <v>1011.561</v>
      </c>
      <c r="L6814" s="1">
        <f t="shared" si="213"/>
        <v>1.0115609999999999</v>
      </c>
    </row>
    <row r="6815" spans="1:12" ht="14.45">
      <c r="A6815" t="s">
        <v>723</v>
      </c>
      <c r="B6815" t="s">
        <v>952</v>
      </c>
      <c r="C6815">
        <v>842129</v>
      </c>
      <c r="D6815" t="s">
        <v>953</v>
      </c>
      <c r="E6815" t="s">
        <v>670</v>
      </c>
      <c r="F6815" t="s">
        <v>670</v>
      </c>
      <c r="G6815" t="str">
        <f t="shared" si="212"/>
        <v>New Zealand to EU27</v>
      </c>
      <c r="H6815">
        <v>2013</v>
      </c>
      <c r="I6815" t="s">
        <v>724</v>
      </c>
      <c r="J6815">
        <v>6</v>
      </c>
      <c r="K6815">
        <v>419.65899999999999</v>
      </c>
      <c r="L6815" s="1">
        <f t="shared" si="213"/>
        <v>0.419659</v>
      </c>
    </row>
    <row r="6816" spans="1:12" ht="14.45">
      <c r="A6816" t="s">
        <v>723</v>
      </c>
      <c r="B6816" t="s">
        <v>952</v>
      </c>
      <c r="C6816">
        <v>842129</v>
      </c>
      <c r="D6816" t="s">
        <v>953</v>
      </c>
      <c r="E6816" t="s">
        <v>670</v>
      </c>
      <c r="F6816" t="s">
        <v>670</v>
      </c>
      <c r="G6816" t="str">
        <f t="shared" si="212"/>
        <v>New Zealand to EU27</v>
      </c>
      <c r="H6816">
        <v>2014</v>
      </c>
      <c r="I6816" t="s">
        <v>724</v>
      </c>
      <c r="J6816">
        <v>6</v>
      </c>
      <c r="K6816">
        <v>62.451000000000001</v>
      </c>
      <c r="L6816" s="1">
        <f t="shared" si="213"/>
        <v>6.2451E-2</v>
      </c>
    </row>
    <row r="6817" spans="1:12" ht="14.45">
      <c r="A6817" t="s">
        <v>723</v>
      </c>
      <c r="B6817" t="s">
        <v>952</v>
      </c>
      <c r="C6817">
        <v>842129</v>
      </c>
      <c r="D6817" t="s">
        <v>953</v>
      </c>
      <c r="E6817" t="s">
        <v>670</v>
      </c>
      <c r="F6817" t="s">
        <v>670</v>
      </c>
      <c r="G6817" t="str">
        <f t="shared" si="212"/>
        <v>New Zealand to EU27</v>
      </c>
      <c r="H6817">
        <v>2015</v>
      </c>
      <c r="I6817" t="s">
        <v>724</v>
      </c>
      <c r="J6817">
        <v>6</v>
      </c>
      <c r="K6817">
        <v>63.052</v>
      </c>
      <c r="L6817" s="1">
        <f t="shared" si="213"/>
        <v>6.3051999999999997E-2</v>
      </c>
    </row>
    <row r="6818" spans="1:12" ht="14.45">
      <c r="A6818" t="s">
        <v>723</v>
      </c>
      <c r="B6818" t="s">
        <v>952</v>
      </c>
      <c r="C6818">
        <v>842129</v>
      </c>
      <c r="D6818" t="s">
        <v>953</v>
      </c>
      <c r="E6818" t="s">
        <v>670</v>
      </c>
      <c r="F6818" t="s">
        <v>670</v>
      </c>
      <c r="G6818" t="str">
        <f t="shared" si="212"/>
        <v>New Zealand to EU27</v>
      </c>
      <c r="H6818">
        <v>2016</v>
      </c>
      <c r="I6818" t="s">
        <v>724</v>
      </c>
      <c r="J6818">
        <v>6</v>
      </c>
      <c r="K6818">
        <v>83.188000000000002</v>
      </c>
      <c r="L6818" s="1">
        <f t="shared" si="213"/>
        <v>8.3187999999999998E-2</v>
      </c>
    </row>
    <row r="6819" spans="1:12" ht="14.45">
      <c r="A6819" t="s">
        <v>723</v>
      </c>
      <c r="B6819" t="s">
        <v>952</v>
      </c>
      <c r="C6819">
        <v>842129</v>
      </c>
      <c r="D6819" t="s">
        <v>953</v>
      </c>
      <c r="E6819" t="s">
        <v>670</v>
      </c>
      <c r="F6819" t="s">
        <v>670</v>
      </c>
      <c r="G6819" t="str">
        <f t="shared" si="212"/>
        <v>New Zealand to EU27</v>
      </c>
      <c r="H6819">
        <v>2017</v>
      </c>
      <c r="I6819" t="s">
        <v>724</v>
      </c>
      <c r="J6819">
        <v>6</v>
      </c>
      <c r="K6819">
        <v>60.817</v>
      </c>
      <c r="L6819" s="1">
        <f t="shared" si="213"/>
        <v>6.0817000000000003E-2</v>
      </c>
    </row>
    <row r="6820" spans="1:12" ht="14.45">
      <c r="A6820" t="s">
        <v>723</v>
      </c>
      <c r="B6820" t="s">
        <v>952</v>
      </c>
      <c r="C6820">
        <v>842129</v>
      </c>
      <c r="D6820" t="s">
        <v>953</v>
      </c>
      <c r="E6820" t="s">
        <v>670</v>
      </c>
      <c r="F6820" t="s">
        <v>670</v>
      </c>
      <c r="G6820" t="str">
        <f t="shared" si="212"/>
        <v>New Zealand to EU27</v>
      </c>
      <c r="H6820">
        <v>2018</v>
      </c>
      <c r="I6820" t="s">
        <v>724</v>
      </c>
      <c r="J6820">
        <v>6</v>
      </c>
      <c r="K6820">
        <v>68.177999999999997</v>
      </c>
      <c r="L6820" s="1">
        <f t="shared" si="213"/>
        <v>6.8178000000000002E-2</v>
      </c>
    </row>
    <row r="6821" spans="1:12" ht="14.45">
      <c r="A6821" t="s">
        <v>723</v>
      </c>
      <c r="B6821" t="s">
        <v>952</v>
      </c>
      <c r="C6821">
        <v>842139</v>
      </c>
      <c r="D6821" t="s">
        <v>953</v>
      </c>
      <c r="E6821" t="s">
        <v>147</v>
      </c>
      <c r="F6821" t="s">
        <v>292</v>
      </c>
      <c r="G6821" t="str">
        <f t="shared" si="212"/>
        <v>New Zealand to World</v>
      </c>
      <c r="H6821">
        <v>2012</v>
      </c>
      <c r="I6821" t="s">
        <v>724</v>
      </c>
      <c r="J6821">
        <v>6</v>
      </c>
      <c r="K6821">
        <v>2207.4430000000002</v>
      </c>
      <c r="L6821" s="1">
        <f t="shared" si="213"/>
        <v>2.207443</v>
      </c>
    </row>
    <row r="6822" spans="1:12" ht="14.45">
      <c r="A6822" t="s">
        <v>723</v>
      </c>
      <c r="B6822" t="s">
        <v>952</v>
      </c>
      <c r="C6822">
        <v>842139</v>
      </c>
      <c r="D6822" t="s">
        <v>953</v>
      </c>
      <c r="E6822" t="s">
        <v>147</v>
      </c>
      <c r="F6822" t="s">
        <v>292</v>
      </c>
      <c r="G6822" t="str">
        <f t="shared" si="212"/>
        <v>New Zealand to World</v>
      </c>
      <c r="H6822">
        <v>2013</v>
      </c>
      <c r="I6822" t="s">
        <v>724</v>
      </c>
      <c r="J6822">
        <v>6</v>
      </c>
      <c r="K6822">
        <v>1355.085</v>
      </c>
      <c r="L6822" s="1">
        <f t="shared" si="213"/>
        <v>1.3550850000000001</v>
      </c>
    </row>
    <row r="6823" spans="1:12" ht="14.45">
      <c r="A6823" t="s">
        <v>723</v>
      </c>
      <c r="B6823" t="s">
        <v>952</v>
      </c>
      <c r="C6823">
        <v>842139</v>
      </c>
      <c r="D6823" t="s">
        <v>953</v>
      </c>
      <c r="E6823" t="s">
        <v>147</v>
      </c>
      <c r="F6823" t="s">
        <v>292</v>
      </c>
      <c r="G6823" t="str">
        <f t="shared" si="212"/>
        <v>New Zealand to World</v>
      </c>
      <c r="H6823">
        <v>2014</v>
      </c>
      <c r="I6823" t="s">
        <v>724</v>
      </c>
      <c r="J6823">
        <v>6</v>
      </c>
      <c r="K6823">
        <v>1342.4860000000001</v>
      </c>
      <c r="L6823" s="1">
        <f t="shared" si="213"/>
        <v>1.3424860000000001</v>
      </c>
    </row>
    <row r="6824" spans="1:12" ht="14.45">
      <c r="A6824" t="s">
        <v>723</v>
      </c>
      <c r="B6824" t="s">
        <v>952</v>
      </c>
      <c r="C6824">
        <v>842139</v>
      </c>
      <c r="D6824" t="s">
        <v>953</v>
      </c>
      <c r="E6824" t="s">
        <v>147</v>
      </c>
      <c r="F6824" t="s">
        <v>292</v>
      </c>
      <c r="G6824" t="str">
        <f t="shared" si="212"/>
        <v>New Zealand to World</v>
      </c>
      <c r="H6824">
        <v>2015</v>
      </c>
      <c r="I6824" t="s">
        <v>724</v>
      </c>
      <c r="J6824">
        <v>6</v>
      </c>
      <c r="K6824">
        <v>1128.1669999999999</v>
      </c>
      <c r="L6824" s="1">
        <f t="shared" si="213"/>
        <v>1.1281669999999999</v>
      </c>
    </row>
    <row r="6825" spans="1:12" ht="14.45">
      <c r="A6825" t="s">
        <v>723</v>
      </c>
      <c r="B6825" t="s">
        <v>952</v>
      </c>
      <c r="C6825">
        <v>842139</v>
      </c>
      <c r="D6825" t="s">
        <v>953</v>
      </c>
      <c r="E6825" t="s">
        <v>147</v>
      </c>
      <c r="F6825" t="s">
        <v>292</v>
      </c>
      <c r="G6825" t="str">
        <f t="shared" si="212"/>
        <v>New Zealand to World</v>
      </c>
      <c r="H6825">
        <v>2016</v>
      </c>
      <c r="I6825" t="s">
        <v>724</v>
      </c>
      <c r="J6825">
        <v>6</v>
      </c>
      <c r="K6825">
        <v>3325.6689999999999</v>
      </c>
      <c r="L6825" s="1">
        <f t="shared" si="213"/>
        <v>3.325669</v>
      </c>
    </row>
    <row r="6826" spans="1:12" ht="14.45">
      <c r="A6826" t="s">
        <v>723</v>
      </c>
      <c r="B6826" t="s">
        <v>952</v>
      </c>
      <c r="C6826">
        <v>842139</v>
      </c>
      <c r="D6826" t="s">
        <v>953</v>
      </c>
      <c r="E6826" t="s">
        <v>147</v>
      </c>
      <c r="F6826" t="s">
        <v>292</v>
      </c>
      <c r="G6826" t="str">
        <f t="shared" si="212"/>
        <v>New Zealand to World</v>
      </c>
      <c r="H6826">
        <v>2017</v>
      </c>
      <c r="I6826" t="s">
        <v>724</v>
      </c>
      <c r="J6826">
        <v>6</v>
      </c>
      <c r="K6826">
        <v>2697.2159999999999</v>
      </c>
      <c r="L6826" s="1">
        <f t="shared" si="213"/>
        <v>2.6972160000000001</v>
      </c>
    </row>
    <row r="6827" spans="1:12" ht="14.45">
      <c r="A6827" t="s">
        <v>723</v>
      </c>
      <c r="B6827" t="s">
        <v>952</v>
      </c>
      <c r="C6827">
        <v>842139</v>
      </c>
      <c r="D6827" t="s">
        <v>953</v>
      </c>
      <c r="E6827" t="s">
        <v>147</v>
      </c>
      <c r="F6827" t="s">
        <v>292</v>
      </c>
      <c r="G6827" t="str">
        <f t="shared" si="212"/>
        <v>New Zealand to World</v>
      </c>
      <c r="H6827">
        <v>2018</v>
      </c>
      <c r="I6827" t="s">
        <v>724</v>
      </c>
      <c r="J6827">
        <v>6</v>
      </c>
      <c r="K6827">
        <v>2329.846</v>
      </c>
      <c r="L6827" s="1">
        <f t="shared" si="213"/>
        <v>2.3298459999999999</v>
      </c>
    </row>
    <row r="6828" spans="1:12" ht="14.45">
      <c r="A6828" t="s">
        <v>723</v>
      </c>
      <c r="B6828" t="s">
        <v>952</v>
      </c>
      <c r="C6828">
        <v>842139</v>
      </c>
      <c r="D6828" t="s">
        <v>953</v>
      </c>
      <c r="E6828" t="s">
        <v>670</v>
      </c>
      <c r="F6828" t="s">
        <v>670</v>
      </c>
      <c r="G6828" t="str">
        <f t="shared" si="212"/>
        <v>New Zealand to EU27</v>
      </c>
      <c r="H6828">
        <v>2012</v>
      </c>
      <c r="I6828" t="s">
        <v>724</v>
      </c>
      <c r="J6828">
        <v>6</v>
      </c>
      <c r="K6828">
        <v>125.294</v>
      </c>
      <c r="L6828" s="1">
        <f t="shared" si="213"/>
        <v>0.12529399999999999</v>
      </c>
    </row>
    <row r="6829" spans="1:12" ht="14.45">
      <c r="A6829" t="s">
        <v>723</v>
      </c>
      <c r="B6829" t="s">
        <v>952</v>
      </c>
      <c r="C6829">
        <v>842139</v>
      </c>
      <c r="D6829" t="s">
        <v>953</v>
      </c>
      <c r="E6829" t="s">
        <v>670</v>
      </c>
      <c r="F6829" t="s">
        <v>670</v>
      </c>
      <c r="G6829" t="str">
        <f t="shared" si="212"/>
        <v>New Zealand to EU27</v>
      </c>
      <c r="H6829">
        <v>2013</v>
      </c>
      <c r="I6829" t="s">
        <v>724</v>
      </c>
      <c r="J6829">
        <v>6</v>
      </c>
      <c r="K6829">
        <v>15.195</v>
      </c>
      <c r="L6829" s="1">
        <f t="shared" si="213"/>
        <v>1.5195E-2</v>
      </c>
    </row>
    <row r="6830" spans="1:12" ht="14.45">
      <c r="A6830" t="s">
        <v>723</v>
      </c>
      <c r="B6830" t="s">
        <v>952</v>
      </c>
      <c r="C6830">
        <v>842139</v>
      </c>
      <c r="D6830" t="s">
        <v>953</v>
      </c>
      <c r="E6830" t="s">
        <v>670</v>
      </c>
      <c r="F6830" t="s">
        <v>670</v>
      </c>
      <c r="G6830" t="str">
        <f t="shared" si="212"/>
        <v>New Zealand to EU27</v>
      </c>
      <c r="H6830">
        <v>2014</v>
      </c>
      <c r="I6830" t="s">
        <v>724</v>
      </c>
      <c r="J6830">
        <v>6</v>
      </c>
      <c r="K6830">
        <v>74.603999999999999</v>
      </c>
      <c r="L6830" s="1">
        <f t="shared" si="213"/>
        <v>7.4604000000000004E-2</v>
      </c>
    </row>
    <row r="6831" spans="1:12" ht="14.45">
      <c r="A6831" t="s">
        <v>723</v>
      </c>
      <c r="B6831" t="s">
        <v>952</v>
      </c>
      <c r="C6831">
        <v>842139</v>
      </c>
      <c r="D6831" t="s">
        <v>953</v>
      </c>
      <c r="E6831" t="s">
        <v>670</v>
      </c>
      <c r="F6831" t="s">
        <v>670</v>
      </c>
      <c r="G6831" t="str">
        <f t="shared" si="212"/>
        <v>New Zealand to EU27</v>
      </c>
      <c r="H6831">
        <v>2015</v>
      </c>
      <c r="I6831" t="s">
        <v>724</v>
      </c>
      <c r="J6831">
        <v>6</v>
      </c>
      <c r="K6831">
        <v>28.446999999999999</v>
      </c>
      <c r="L6831" s="1">
        <f t="shared" si="213"/>
        <v>2.8447E-2</v>
      </c>
    </row>
    <row r="6832" spans="1:12" ht="14.45">
      <c r="A6832" t="s">
        <v>723</v>
      </c>
      <c r="B6832" t="s">
        <v>952</v>
      </c>
      <c r="C6832">
        <v>842139</v>
      </c>
      <c r="D6832" t="s">
        <v>953</v>
      </c>
      <c r="E6832" t="s">
        <v>670</v>
      </c>
      <c r="F6832" t="s">
        <v>670</v>
      </c>
      <c r="G6832" t="str">
        <f t="shared" si="212"/>
        <v>New Zealand to EU27</v>
      </c>
      <c r="H6832">
        <v>2016</v>
      </c>
      <c r="I6832" t="s">
        <v>724</v>
      </c>
      <c r="J6832">
        <v>6</v>
      </c>
      <c r="K6832">
        <v>43.225000000000001</v>
      </c>
      <c r="L6832" s="1">
        <f t="shared" si="213"/>
        <v>4.3225E-2</v>
      </c>
    </row>
    <row r="6833" spans="1:12" ht="14.45">
      <c r="A6833" t="s">
        <v>723</v>
      </c>
      <c r="B6833" t="s">
        <v>952</v>
      </c>
      <c r="C6833">
        <v>842139</v>
      </c>
      <c r="D6833" t="s">
        <v>953</v>
      </c>
      <c r="E6833" t="s">
        <v>670</v>
      </c>
      <c r="F6833" t="s">
        <v>670</v>
      </c>
      <c r="G6833" t="str">
        <f t="shared" si="212"/>
        <v>New Zealand to EU27</v>
      </c>
      <c r="H6833">
        <v>2017</v>
      </c>
      <c r="I6833" t="s">
        <v>724</v>
      </c>
      <c r="J6833">
        <v>6</v>
      </c>
      <c r="K6833">
        <v>28.597999999999999</v>
      </c>
      <c r="L6833" s="1">
        <f t="shared" si="213"/>
        <v>2.8597999999999998E-2</v>
      </c>
    </row>
    <row r="6834" spans="1:12" ht="14.45">
      <c r="A6834" t="s">
        <v>723</v>
      </c>
      <c r="B6834" t="s">
        <v>952</v>
      </c>
      <c r="C6834">
        <v>842139</v>
      </c>
      <c r="D6834" t="s">
        <v>953</v>
      </c>
      <c r="E6834" t="s">
        <v>670</v>
      </c>
      <c r="F6834" t="s">
        <v>670</v>
      </c>
      <c r="G6834" t="str">
        <f t="shared" si="212"/>
        <v>New Zealand to EU27</v>
      </c>
      <c r="H6834">
        <v>2018</v>
      </c>
      <c r="I6834" t="s">
        <v>724</v>
      </c>
      <c r="J6834">
        <v>6</v>
      </c>
      <c r="K6834">
        <v>53.496000000000002</v>
      </c>
      <c r="L6834" s="1">
        <f t="shared" si="213"/>
        <v>5.3496000000000002E-2</v>
      </c>
    </row>
    <row r="6835" spans="1:12" ht="14.45">
      <c r="A6835" t="s">
        <v>723</v>
      </c>
      <c r="B6835" t="s">
        <v>952</v>
      </c>
      <c r="C6835">
        <v>847989</v>
      </c>
      <c r="D6835" t="s">
        <v>953</v>
      </c>
      <c r="E6835" t="s">
        <v>147</v>
      </c>
      <c r="F6835" t="s">
        <v>292</v>
      </c>
      <c r="G6835" t="str">
        <f t="shared" si="212"/>
        <v>New Zealand to World</v>
      </c>
      <c r="H6835">
        <v>2012</v>
      </c>
      <c r="I6835" t="s">
        <v>724</v>
      </c>
      <c r="J6835">
        <v>6</v>
      </c>
      <c r="K6835">
        <v>29917.528999999999</v>
      </c>
      <c r="L6835" s="1">
        <f t="shared" si="213"/>
        <v>29.917528999999998</v>
      </c>
    </row>
    <row r="6836" spans="1:12" ht="14.45">
      <c r="A6836" t="s">
        <v>723</v>
      </c>
      <c r="B6836" t="s">
        <v>952</v>
      </c>
      <c r="C6836">
        <v>847989</v>
      </c>
      <c r="D6836" t="s">
        <v>953</v>
      </c>
      <c r="E6836" t="s">
        <v>147</v>
      </c>
      <c r="F6836" t="s">
        <v>292</v>
      </c>
      <c r="G6836" t="str">
        <f t="shared" si="212"/>
        <v>New Zealand to World</v>
      </c>
      <c r="H6836">
        <v>2013</v>
      </c>
      <c r="I6836" t="s">
        <v>724</v>
      </c>
      <c r="J6836">
        <v>6</v>
      </c>
      <c r="K6836">
        <v>23939.451000000001</v>
      </c>
      <c r="L6836" s="1">
        <f t="shared" si="213"/>
        <v>23.939451000000002</v>
      </c>
    </row>
    <row r="6837" spans="1:12" ht="14.45">
      <c r="A6837" t="s">
        <v>723</v>
      </c>
      <c r="B6837" t="s">
        <v>952</v>
      </c>
      <c r="C6837">
        <v>847989</v>
      </c>
      <c r="D6837" t="s">
        <v>953</v>
      </c>
      <c r="E6837" t="s">
        <v>147</v>
      </c>
      <c r="F6837" t="s">
        <v>292</v>
      </c>
      <c r="G6837" t="str">
        <f t="shared" si="212"/>
        <v>New Zealand to World</v>
      </c>
      <c r="H6837">
        <v>2014</v>
      </c>
      <c r="I6837" t="s">
        <v>724</v>
      </c>
      <c r="J6837">
        <v>6</v>
      </c>
      <c r="K6837">
        <v>15252.544</v>
      </c>
      <c r="L6837" s="1">
        <f t="shared" si="213"/>
        <v>15.252544</v>
      </c>
    </row>
    <row r="6838" spans="1:12" ht="14.45">
      <c r="A6838" t="s">
        <v>723</v>
      </c>
      <c r="B6838" t="s">
        <v>952</v>
      </c>
      <c r="C6838">
        <v>847989</v>
      </c>
      <c r="D6838" t="s">
        <v>953</v>
      </c>
      <c r="E6838" t="s">
        <v>147</v>
      </c>
      <c r="F6838" t="s">
        <v>292</v>
      </c>
      <c r="G6838" t="str">
        <f t="shared" si="212"/>
        <v>New Zealand to World</v>
      </c>
      <c r="H6838">
        <v>2015</v>
      </c>
      <c r="I6838" t="s">
        <v>724</v>
      </c>
      <c r="J6838">
        <v>6</v>
      </c>
      <c r="K6838">
        <v>9691.6489999999994</v>
      </c>
      <c r="L6838" s="1">
        <f t="shared" si="213"/>
        <v>9.691649</v>
      </c>
    </row>
    <row r="6839" spans="1:12" ht="14.45">
      <c r="A6839" t="s">
        <v>723</v>
      </c>
      <c r="B6839" t="s">
        <v>952</v>
      </c>
      <c r="C6839">
        <v>847989</v>
      </c>
      <c r="D6839" t="s">
        <v>953</v>
      </c>
      <c r="E6839" t="s">
        <v>147</v>
      </c>
      <c r="F6839" t="s">
        <v>292</v>
      </c>
      <c r="G6839" t="str">
        <f t="shared" si="212"/>
        <v>New Zealand to World</v>
      </c>
      <c r="H6839">
        <v>2016</v>
      </c>
      <c r="I6839" t="s">
        <v>724</v>
      </c>
      <c r="J6839">
        <v>6</v>
      </c>
      <c r="K6839">
        <v>12125.164000000001</v>
      </c>
      <c r="L6839" s="1">
        <f t="shared" si="213"/>
        <v>12.125164</v>
      </c>
    </row>
    <row r="6840" spans="1:12" ht="14.45">
      <c r="A6840" t="s">
        <v>723</v>
      </c>
      <c r="B6840" t="s">
        <v>952</v>
      </c>
      <c r="C6840">
        <v>847989</v>
      </c>
      <c r="D6840" t="s">
        <v>953</v>
      </c>
      <c r="E6840" t="s">
        <v>147</v>
      </c>
      <c r="F6840" t="s">
        <v>292</v>
      </c>
      <c r="G6840" t="str">
        <f t="shared" si="212"/>
        <v>New Zealand to World</v>
      </c>
      <c r="H6840">
        <v>2017</v>
      </c>
      <c r="I6840" t="s">
        <v>724</v>
      </c>
      <c r="J6840">
        <v>6</v>
      </c>
      <c r="K6840">
        <v>10538.782999999999</v>
      </c>
      <c r="L6840" s="1">
        <f t="shared" si="213"/>
        <v>10.538782999999999</v>
      </c>
    </row>
    <row r="6841" spans="1:12" ht="14.45">
      <c r="A6841" t="s">
        <v>723</v>
      </c>
      <c r="B6841" t="s">
        <v>952</v>
      </c>
      <c r="C6841">
        <v>847989</v>
      </c>
      <c r="D6841" t="s">
        <v>953</v>
      </c>
      <c r="E6841" t="s">
        <v>147</v>
      </c>
      <c r="F6841" t="s">
        <v>292</v>
      </c>
      <c r="G6841" t="str">
        <f t="shared" si="212"/>
        <v>New Zealand to World</v>
      </c>
      <c r="H6841">
        <v>2018</v>
      </c>
      <c r="I6841" t="s">
        <v>724</v>
      </c>
      <c r="J6841">
        <v>6</v>
      </c>
      <c r="K6841">
        <v>11078.662</v>
      </c>
      <c r="L6841" s="1">
        <f t="shared" si="213"/>
        <v>11.078662</v>
      </c>
    </row>
    <row r="6842" spans="1:12" ht="14.45">
      <c r="A6842" t="s">
        <v>723</v>
      </c>
      <c r="B6842" t="s">
        <v>952</v>
      </c>
      <c r="C6842">
        <v>847989</v>
      </c>
      <c r="D6842" t="s">
        <v>953</v>
      </c>
      <c r="E6842" t="s">
        <v>670</v>
      </c>
      <c r="F6842" t="s">
        <v>670</v>
      </c>
      <c r="G6842" t="str">
        <f t="shared" si="212"/>
        <v>New Zealand to EU27</v>
      </c>
      <c r="H6842">
        <v>2012</v>
      </c>
      <c r="I6842" t="s">
        <v>724</v>
      </c>
      <c r="J6842">
        <v>6</v>
      </c>
      <c r="K6842">
        <v>1887.9670000000001</v>
      </c>
      <c r="L6842" s="1">
        <f t="shared" si="213"/>
        <v>1.8879670000000002</v>
      </c>
    </row>
    <row r="6843" spans="1:12" ht="14.45">
      <c r="A6843" t="s">
        <v>723</v>
      </c>
      <c r="B6843" t="s">
        <v>952</v>
      </c>
      <c r="C6843">
        <v>847989</v>
      </c>
      <c r="D6843" t="s">
        <v>953</v>
      </c>
      <c r="E6843" t="s">
        <v>670</v>
      </c>
      <c r="F6843" t="s">
        <v>670</v>
      </c>
      <c r="G6843" t="str">
        <f t="shared" si="212"/>
        <v>New Zealand to EU27</v>
      </c>
      <c r="H6843">
        <v>2013</v>
      </c>
      <c r="I6843" t="s">
        <v>724</v>
      </c>
      <c r="J6843">
        <v>6</v>
      </c>
      <c r="K6843">
        <v>1539.4649999999999</v>
      </c>
      <c r="L6843" s="1">
        <f t="shared" si="213"/>
        <v>1.5394649999999999</v>
      </c>
    </row>
    <row r="6844" spans="1:12" ht="14.45">
      <c r="A6844" t="s">
        <v>723</v>
      </c>
      <c r="B6844" t="s">
        <v>952</v>
      </c>
      <c r="C6844">
        <v>847989</v>
      </c>
      <c r="D6844" t="s">
        <v>953</v>
      </c>
      <c r="E6844" t="s">
        <v>670</v>
      </c>
      <c r="F6844" t="s">
        <v>670</v>
      </c>
      <c r="G6844" t="str">
        <f t="shared" si="212"/>
        <v>New Zealand to EU27</v>
      </c>
      <c r="H6844">
        <v>2014</v>
      </c>
      <c r="I6844" t="s">
        <v>724</v>
      </c>
      <c r="J6844">
        <v>6</v>
      </c>
      <c r="K6844">
        <v>1119.431</v>
      </c>
      <c r="L6844" s="1">
        <f t="shared" si="213"/>
        <v>1.1194310000000001</v>
      </c>
    </row>
    <row r="6845" spans="1:12" ht="14.45">
      <c r="A6845" t="s">
        <v>723</v>
      </c>
      <c r="B6845" t="s">
        <v>952</v>
      </c>
      <c r="C6845">
        <v>847989</v>
      </c>
      <c r="D6845" t="s">
        <v>953</v>
      </c>
      <c r="E6845" t="s">
        <v>670</v>
      </c>
      <c r="F6845" t="s">
        <v>670</v>
      </c>
      <c r="G6845" t="str">
        <f t="shared" si="212"/>
        <v>New Zealand to EU27</v>
      </c>
      <c r="H6845">
        <v>2015</v>
      </c>
      <c r="I6845" t="s">
        <v>724</v>
      </c>
      <c r="J6845">
        <v>6</v>
      </c>
      <c r="K6845">
        <v>719.17600000000004</v>
      </c>
      <c r="L6845" s="1">
        <f t="shared" si="213"/>
        <v>0.71917600000000004</v>
      </c>
    </row>
    <row r="6846" spans="1:12" ht="14.45">
      <c r="A6846" t="s">
        <v>723</v>
      </c>
      <c r="B6846" t="s">
        <v>952</v>
      </c>
      <c r="C6846">
        <v>847989</v>
      </c>
      <c r="D6846" t="s">
        <v>953</v>
      </c>
      <c r="E6846" t="s">
        <v>670</v>
      </c>
      <c r="F6846" t="s">
        <v>670</v>
      </c>
      <c r="G6846" t="str">
        <f t="shared" si="212"/>
        <v>New Zealand to EU27</v>
      </c>
      <c r="H6846">
        <v>2016</v>
      </c>
      <c r="I6846" t="s">
        <v>724</v>
      </c>
      <c r="J6846">
        <v>6</v>
      </c>
      <c r="K6846">
        <v>739.35400000000004</v>
      </c>
      <c r="L6846" s="1">
        <f t="shared" si="213"/>
        <v>0.73935400000000007</v>
      </c>
    </row>
    <row r="6847" spans="1:12" ht="14.45">
      <c r="A6847" t="s">
        <v>723</v>
      </c>
      <c r="B6847" t="s">
        <v>952</v>
      </c>
      <c r="C6847">
        <v>847989</v>
      </c>
      <c r="D6847" t="s">
        <v>953</v>
      </c>
      <c r="E6847" t="s">
        <v>670</v>
      </c>
      <c r="F6847" t="s">
        <v>670</v>
      </c>
      <c r="G6847" t="str">
        <f t="shared" si="212"/>
        <v>New Zealand to EU27</v>
      </c>
      <c r="H6847">
        <v>2017</v>
      </c>
      <c r="I6847" t="s">
        <v>724</v>
      </c>
      <c r="J6847">
        <v>6</v>
      </c>
      <c r="K6847">
        <v>1817.4570000000001</v>
      </c>
      <c r="L6847" s="1">
        <f t="shared" si="213"/>
        <v>1.8174570000000001</v>
      </c>
    </row>
    <row r="6848" spans="1:12" ht="14.45">
      <c r="A6848" t="s">
        <v>723</v>
      </c>
      <c r="B6848" t="s">
        <v>952</v>
      </c>
      <c r="C6848">
        <v>847989</v>
      </c>
      <c r="D6848" t="s">
        <v>953</v>
      </c>
      <c r="E6848" t="s">
        <v>670</v>
      </c>
      <c r="F6848" t="s">
        <v>670</v>
      </c>
      <c r="G6848" t="str">
        <f t="shared" si="212"/>
        <v>New Zealand to EU27</v>
      </c>
      <c r="H6848">
        <v>2018</v>
      </c>
      <c r="I6848" t="s">
        <v>724</v>
      </c>
      <c r="J6848">
        <v>6</v>
      </c>
      <c r="K6848">
        <v>1919.3589999999999</v>
      </c>
      <c r="L6848" s="1">
        <f t="shared" si="213"/>
        <v>1.9193589999999998</v>
      </c>
    </row>
    <row r="6849" spans="1:12" ht="14.45">
      <c r="A6849" t="s">
        <v>723</v>
      </c>
      <c r="B6849" t="s">
        <v>954</v>
      </c>
      <c r="C6849">
        <v>730900</v>
      </c>
      <c r="D6849" t="s">
        <v>955</v>
      </c>
      <c r="E6849" t="s">
        <v>147</v>
      </c>
      <c r="F6849" t="s">
        <v>292</v>
      </c>
      <c r="G6849" t="str">
        <f t="shared" si="212"/>
        <v>Other Asia, nes to World</v>
      </c>
      <c r="H6849">
        <v>2013</v>
      </c>
      <c r="I6849" t="s">
        <v>724</v>
      </c>
      <c r="J6849">
        <v>6</v>
      </c>
      <c r="K6849">
        <v>14857.034</v>
      </c>
      <c r="L6849" s="1">
        <f t="shared" si="213"/>
        <v>14.857034000000001</v>
      </c>
    </row>
    <row r="6850" spans="1:12" ht="14.45">
      <c r="A6850" t="s">
        <v>723</v>
      </c>
      <c r="B6850" t="s">
        <v>954</v>
      </c>
      <c r="C6850">
        <v>730900</v>
      </c>
      <c r="D6850" t="s">
        <v>955</v>
      </c>
      <c r="E6850" t="s">
        <v>147</v>
      </c>
      <c r="F6850" t="s">
        <v>292</v>
      </c>
      <c r="G6850" t="str">
        <f t="shared" si="212"/>
        <v>Other Asia, nes to World</v>
      </c>
      <c r="H6850">
        <v>2014</v>
      </c>
      <c r="I6850" t="s">
        <v>724</v>
      </c>
      <c r="J6850">
        <v>6</v>
      </c>
      <c r="K6850">
        <v>17057.833999999999</v>
      </c>
      <c r="L6850" s="1">
        <f t="shared" si="213"/>
        <v>17.057834</v>
      </c>
    </row>
    <row r="6851" spans="1:12" ht="14.45">
      <c r="A6851" t="s">
        <v>723</v>
      </c>
      <c r="B6851" t="s">
        <v>954</v>
      </c>
      <c r="C6851">
        <v>730900</v>
      </c>
      <c r="D6851" t="s">
        <v>955</v>
      </c>
      <c r="E6851" t="s">
        <v>147</v>
      </c>
      <c r="F6851" t="s">
        <v>292</v>
      </c>
      <c r="G6851" t="str">
        <f t="shared" si="212"/>
        <v>Other Asia, nes to World</v>
      </c>
      <c r="H6851">
        <v>2015</v>
      </c>
      <c r="I6851" t="s">
        <v>724</v>
      </c>
      <c r="J6851">
        <v>6</v>
      </c>
      <c r="K6851">
        <v>36563.233</v>
      </c>
      <c r="L6851" s="1">
        <f t="shared" si="213"/>
        <v>36.563232999999997</v>
      </c>
    </row>
    <row r="6852" spans="1:12" ht="14.45">
      <c r="A6852" t="s">
        <v>723</v>
      </c>
      <c r="B6852" t="s">
        <v>954</v>
      </c>
      <c r="C6852">
        <v>730900</v>
      </c>
      <c r="D6852" t="s">
        <v>955</v>
      </c>
      <c r="E6852" t="s">
        <v>147</v>
      </c>
      <c r="F6852" t="s">
        <v>292</v>
      </c>
      <c r="G6852" t="str">
        <f t="shared" si="212"/>
        <v>Other Asia, nes to World</v>
      </c>
      <c r="H6852">
        <v>2016</v>
      </c>
      <c r="I6852" t="s">
        <v>724</v>
      </c>
      <c r="J6852">
        <v>6</v>
      </c>
      <c r="K6852">
        <v>47720.017</v>
      </c>
      <c r="L6852" s="1">
        <f t="shared" si="213"/>
        <v>47.720016999999999</v>
      </c>
    </row>
    <row r="6853" spans="1:12" ht="14.45">
      <c r="A6853" t="s">
        <v>723</v>
      </c>
      <c r="B6853" t="s">
        <v>954</v>
      </c>
      <c r="C6853">
        <v>730900</v>
      </c>
      <c r="D6853" t="s">
        <v>955</v>
      </c>
      <c r="E6853" t="s">
        <v>670</v>
      </c>
      <c r="F6853" t="s">
        <v>670</v>
      </c>
      <c r="G6853" t="str">
        <f t="shared" si="212"/>
        <v>Other Asia, nes to EU27</v>
      </c>
      <c r="H6853">
        <v>2013</v>
      </c>
      <c r="I6853" t="s">
        <v>724</v>
      </c>
      <c r="J6853">
        <v>6</v>
      </c>
      <c r="K6853">
        <v>386.428</v>
      </c>
      <c r="L6853" s="1">
        <f t="shared" si="213"/>
        <v>0.38642799999999999</v>
      </c>
    </row>
    <row r="6854" spans="1:12" ht="14.45">
      <c r="A6854" t="s">
        <v>723</v>
      </c>
      <c r="B6854" t="s">
        <v>954</v>
      </c>
      <c r="C6854">
        <v>730900</v>
      </c>
      <c r="D6854" t="s">
        <v>955</v>
      </c>
      <c r="E6854" t="s">
        <v>670</v>
      </c>
      <c r="F6854" t="s">
        <v>670</v>
      </c>
      <c r="G6854" t="str">
        <f t="shared" si="212"/>
        <v>Other Asia, nes to EU27</v>
      </c>
      <c r="H6854">
        <v>2014</v>
      </c>
      <c r="I6854" t="s">
        <v>724</v>
      </c>
      <c r="J6854">
        <v>6</v>
      </c>
      <c r="K6854">
        <v>17.38</v>
      </c>
      <c r="L6854" s="1">
        <f t="shared" si="213"/>
        <v>1.738E-2</v>
      </c>
    </row>
    <row r="6855" spans="1:12" ht="14.45">
      <c r="A6855" t="s">
        <v>723</v>
      </c>
      <c r="B6855" t="s">
        <v>954</v>
      </c>
      <c r="C6855">
        <v>730900</v>
      </c>
      <c r="D6855" t="s">
        <v>955</v>
      </c>
      <c r="E6855" t="s">
        <v>670</v>
      </c>
      <c r="F6855" t="s">
        <v>670</v>
      </c>
      <c r="G6855" t="str">
        <f t="shared" si="212"/>
        <v>Other Asia, nes to EU27</v>
      </c>
      <c r="H6855">
        <v>2015</v>
      </c>
      <c r="I6855" t="s">
        <v>724</v>
      </c>
      <c r="J6855">
        <v>6</v>
      </c>
      <c r="K6855">
        <v>39.512</v>
      </c>
      <c r="L6855" s="1">
        <f t="shared" si="213"/>
        <v>3.9511999999999999E-2</v>
      </c>
    </row>
    <row r="6856" spans="1:12" ht="14.45">
      <c r="A6856" t="s">
        <v>723</v>
      </c>
      <c r="B6856" t="s">
        <v>954</v>
      </c>
      <c r="C6856">
        <v>730900</v>
      </c>
      <c r="D6856" t="s">
        <v>955</v>
      </c>
      <c r="E6856" t="s">
        <v>670</v>
      </c>
      <c r="F6856" t="s">
        <v>670</v>
      </c>
      <c r="G6856" t="str">
        <f t="shared" si="212"/>
        <v>Other Asia, nes to EU27</v>
      </c>
      <c r="H6856">
        <v>2016</v>
      </c>
      <c r="I6856" t="s">
        <v>724</v>
      </c>
      <c r="J6856">
        <v>6</v>
      </c>
      <c r="K6856">
        <v>80.085999999999999</v>
      </c>
      <c r="L6856" s="1">
        <f t="shared" si="213"/>
        <v>8.0086000000000004E-2</v>
      </c>
    </row>
    <row r="6857" spans="1:12" ht="14.45">
      <c r="A6857" t="s">
        <v>723</v>
      </c>
      <c r="B6857" t="s">
        <v>954</v>
      </c>
      <c r="C6857">
        <v>741999</v>
      </c>
      <c r="D6857" t="s">
        <v>955</v>
      </c>
      <c r="E6857" t="s">
        <v>147</v>
      </c>
      <c r="F6857" t="s">
        <v>292</v>
      </c>
      <c r="G6857" t="str">
        <f t="shared" ref="G6857:G6920" si="214">CONCATENATE(D6857, " to ", F6857)</f>
        <v>Other Asia, nes to World</v>
      </c>
      <c r="H6857">
        <v>2013</v>
      </c>
      <c r="I6857" t="s">
        <v>724</v>
      </c>
      <c r="J6857">
        <v>6</v>
      </c>
      <c r="K6857">
        <v>215131.47099999999</v>
      </c>
      <c r="L6857" s="1">
        <f t="shared" ref="L6857:L6920" si="215">K6857/1000</f>
        <v>215.13147099999998</v>
      </c>
    </row>
    <row r="6858" spans="1:12" ht="14.45">
      <c r="A6858" t="s">
        <v>723</v>
      </c>
      <c r="B6858" t="s">
        <v>954</v>
      </c>
      <c r="C6858">
        <v>741999</v>
      </c>
      <c r="D6858" t="s">
        <v>955</v>
      </c>
      <c r="E6858" t="s">
        <v>147</v>
      </c>
      <c r="F6858" t="s">
        <v>292</v>
      </c>
      <c r="G6858" t="str">
        <f t="shared" si="214"/>
        <v>Other Asia, nes to World</v>
      </c>
      <c r="H6858">
        <v>2014</v>
      </c>
      <c r="I6858" t="s">
        <v>724</v>
      </c>
      <c r="J6858">
        <v>6</v>
      </c>
      <c r="K6858">
        <v>202714.06</v>
      </c>
      <c r="L6858" s="1">
        <f t="shared" si="215"/>
        <v>202.71405999999999</v>
      </c>
    </row>
    <row r="6859" spans="1:12" ht="14.45">
      <c r="A6859" t="s">
        <v>723</v>
      </c>
      <c r="B6859" t="s">
        <v>954</v>
      </c>
      <c r="C6859">
        <v>741999</v>
      </c>
      <c r="D6859" t="s">
        <v>955</v>
      </c>
      <c r="E6859" t="s">
        <v>147</v>
      </c>
      <c r="F6859" t="s">
        <v>292</v>
      </c>
      <c r="G6859" t="str">
        <f t="shared" si="214"/>
        <v>Other Asia, nes to World</v>
      </c>
      <c r="H6859">
        <v>2015</v>
      </c>
      <c r="I6859" t="s">
        <v>724</v>
      </c>
      <c r="J6859">
        <v>6</v>
      </c>
      <c r="K6859">
        <v>182626.54</v>
      </c>
      <c r="L6859" s="1">
        <f t="shared" si="215"/>
        <v>182.62654000000001</v>
      </c>
    </row>
    <row r="6860" spans="1:12" ht="14.45">
      <c r="A6860" t="s">
        <v>723</v>
      </c>
      <c r="B6860" t="s">
        <v>954</v>
      </c>
      <c r="C6860">
        <v>741999</v>
      </c>
      <c r="D6860" t="s">
        <v>955</v>
      </c>
      <c r="E6860" t="s">
        <v>147</v>
      </c>
      <c r="F6860" t="s">
        <v>292</v>
      </c>
      <c r="G6860" t="str">
        <f t="shared" si="214"/>
        <v>Other Asia, nes to World</v>
      </c>
      <c r="H6860">
        <v>2016</v>
      </c>
      <c r="I6860" t="s">
        <v>724</v>
      </c>
      <c r="J6860">
        <v>6</v>
      </c>
      <c r="K6860">
        <v>163090.93400000001</v>
      </c>
      <c r="L6860" s="1">
        <f t="shared" si="215"/>
        <v>163.090934</v>
      </c>
    </row>
    <row r="6861" spans="1:12" ht="14.45">
      <c r="A6861" t="s">
        <v>723</v>
      </c>
      <c r="B6861" t="s">
        <v>954</v>
      </c>
      <c r="C6861">
        <v>741999</v>
      </c>
      <c r="D6861" t="s">
        <v>955</v>
      </c>
      <c r="E6861" t="s">
        <v>670</v>
      </c>
      <c r="F6861" t="s">
        <v>670</v>
      </c>
      <c r="G6861" t="str">
        <f t="shared" si="214"/>
        <v>Other Asia, nes to EU27</v>
      </c>
      <c r="H6861">
        <v>2013</v>
      </c>
      <c r="I6861" t="s">
        <v>724</v>
      </c>
      <c r="J6861">
        <v>6</v>
      </c>
      <c r="K6861">
        <v>19600.588</v>
      </c>
      <c r="L6861" s="1">
        <f t="shared" si="215"/>
        <v>19.600587999999998</v>
      </c>
    </row>
    <row r="6862" spans="1:12" ht="14.45">
      <c r="A6862" t="s">
        <v>723</v>
      </c>
      <c r="B6862" t="s">
        <v>954</v>
      </c>
      <c r="C6862">
        <v>741999</v>
      </c>
      <c r="D6862" t="s">
        <v>955</v>
      </c>
      <c r="E6862" t="s">
        <v>670</v>
      </c>
      <c r="F6862" t="s">
        <v>670</v>
      </c>
      <c r="G6862" t="str">
        <f t="shared" si="214"/>
        <v>Other Asia, nes to EU27</v>
      </c>
      <c r="H6862">
        <v>2014</v>
      </c>
      <c r="I6862" t="s">
        <v>724</v>
      </c>
      <c r="J6862">
        <v>6</v>
      </c>
      <c r="K6862">
        <v>23679.749</v>
      </c>
      <c r="L6862" s="1">
        <f t="shared" si="215"/>
        <v>23.679749000000001</v>
      </c>
    </row>
    <row r="6863" spans="1:12" ht="14.45">
      <c r="A6863" t="s">
        <v>723</v>
      </c>
      <c r="B6863" t="s">
        <v>954</v>
      </c>
      <c r="C6863">
        <v>741999</v>
      </c>
      <c r="D6863" t="s">
        <v>955</v>
      </c>
      <c r="E6863" t="s">
        <v>670</v>
      </c>
      <c r="F6863" t="s">
        <v>670</v>
      </c>
      <c r="G6863" t="str">
        <f t="shared" si="214"/>
        <v>Other Asia, nes to EU27</v>
      </c>
      <c r="H6863">
        <v>2015</v>
      </c>
      <c r="I6863" t="s">
        <v>724</v>
      </c>
      <c r="J6863">
        <v>6</v>
      </c>
      <c r="K6863">
        <v>22478.217000000001</v>
      </c>
      <c r="L6863" s="1">
        <f t="shared" si="215"/>
        <v>22.478217000000001</v>
      </c>
    </row>
    <row r="6864" spans="1:12" ht="14.45">
      <c r="A6864" t="s">
        <v>723</v>
      </c>
      <c r="B6864" t="s">
        <v>954</v>
      </c>
      <c r="C6864">
        <v>741999</v>
      </c>
      <c r="D6864" t="s">
        <v>955</v>
      </c>
      <c r="E6864" t="s">
        <v>670</v>
      </c>
      <c r="F6864" t="s">
        <v>670</v>
      </c>
      <c r="G6864" t="str">
        <f t="shared" si="214"/>
        <v>Other Asia, nes to EU27</v>
      </c>
      <c r="H6864">
        <v>2016</v>
      </c>
      <c r="I6864" t="s">
        <v>724</v>
      </c>
      <c r="J6864">
        <v>6</v>
      </c>
      <c r="K6864">
        <v>21777.632000000001</v>
      </c>
      <c r="L6864" s="1">
        <f t="shared" si="215"/>
        <v>21.777632000000001</v>
      </c>
    </row>
    <row r="6865" spans="1:12" ht="14.45">
      <c r="A6865" t="s">
        <v>723</v>
      </c>
      <c r="B6865" t="s">
        <v>954</v>
      </c>
      <c r="C6865">
        <v>761100</v>
      </c>
      <c r="D6865" t="s">
        <v>955</v>
      </c>
      <c r="E6865" t="s">
        <v>147</v>
      </c>
      <c r="F6865" t="s">
        <v>292</v>
      </c>
      <c r="G6865" t="str">
        <f t="shared" si="214"/>
        <v>Other Asia, nes to World</v>
      </c>
      <c r="H6865">
        <v>2013</v>
      </c>
      <c r="I6865" t="s">
        <v>724</v>
      </c>
      <c r="J6865">
        <v>6</v>
      </c>
      <c r="K6865">
        <v>2930.0729999999999</v>
      </c>
      <c r="L6865" s="1">
        <f t="shared" si="215"/>
        <v>2.9300729999999997</v>
      </c>
    </row>
    <row r="6866" spans="1:12" ht="14.45">
      <c r="A6866" t="s">
        <v>723</v>
      </c>
      <c r="B6866" t="s">
        <v>954</v>
      </c>
      <c r="C6866">
        <v>761100</v>
      </c>
      <c r="D6866" t="s">
        <v>955</v>
      </c>
      <c r="E6866" t="s">
        <v>147</v>
      </c>
      <c r="F6866" t="s">
        <v>292</v>
      </c>
      <c r="G6866" t="str">
        <f t="shared" si="214"/>
        <v>Other Asia, nes to World</v>
      </c>
      <c r="H6866">
        <v>2014</v>
      </c>
      <c r="I6866" t="s">
        <v>724</v>
      </c>
      <c r="J6866">
        <v>6</v>
      </c>
      <c r="K6866">
        <v>4604.8310000000001</v>
      </c>
      <c r="L6866" s="1">
        <f t="shared" si="215"/>
        <v>4.6048309999999999</v>
      </c>
    </row>
    <row r="6867" spans="1:12" ht="14.45">
      <c r="A6867" t="s">
        <v>723</v>
      </c>
      <c r="B6867" t="s">
        <v>954</v>
      </c>
      <c r="C6867">
        <v>761100</v>
      </c>
      <c r="D6867" t="s">
        <v>955</v>
      </c>
      <c r="E6867" t="s">
        <v>147</v>
      </c>
      <c r="F6867" t="s">
        <v>292</v>
      </c>
      <c r="G6867" t="str">
        <f t="shared" si="214"/>
        <v>Other Asia, nes to World</v>
      </c>
      <c r="H6867">
        <v>2015</v>
      </c>
      <c r="I6867" t="s">
        <v>724</v>
      </c>
      <c r="J6867">
        <v>6</v>
      </c>
      <c r="K6867">
        <v>4415.7030000000004</v>
      </c>
      <c r="L6867" s="1">
        <f t="shared" si="215"/>
        <v>4.4157030000000006</v>
      </c>
    </row>
    <row r="6868" spans="1:12" ht="14.45">
      <c r="A6868" t="s">
        <v>723</v>
      </c>
      <c r="B6868" t="s">
        <v>954</v>
      </c>
      <c r="C6868">
        <v>761100</v>
      </c>
      <c r="D6868" t="s">
        <v>955</v>
      </c>
      <c r="E6868" t="s">
        <v>147</v>
      </c>
      <c r="F6868" t="s">
        <v>292</v>
      </c>
      <c r="G6868" t="str">
        <f t="shared" si="214"/>
        <v>Other Asia, nes to World</v>
      </c>
      <c r="H6868">
        <v>2016</v>
      </c>
      <c r="I6868" t="s">
        <v>724</v>
      </c>
      <c r="J6868">
        <v>6</v>
      </c>
      <c r="K6868">
        <v>2922.9609999999998</v>
      </c>
      <c r="L6868" s="1">
        <f t="shared" si="215"/>
        <v>2.9229609999999999</v>
      </c>
    </row>
    <row r="6869" spans="1:12" ht="14.45">
      <c r="A6869" t="s">
        <v>723</v>
      </c>
      <c r="B6869" t="s">
        <v>954</v>
      </c>
      <c r="C6869">
        <v>761100</v>
      </c>
      <c r="D6869" t="s">
        <v>955</v>
      </c>
      <c r="E6869" t="s">
        <v>670</v>
      </c>
      <c r="F6869" t="s">
        <v>670</v>
      </c>
      <c r="G6869" t="str">
        <f t="shared" si="214"/>
        <v>Other Asia, nes to EU27</v>
      </c>
      <c r="H6869">
        <v>2013</v>
      </c>
      <c r="I6869" t="s">
        <v>724</v>
      </c>
      <c r="J6869">
        <v>6</v>
      </c>
      <c r="K6869">
        <v>393.113</v>
      </c>
      <c r="L6869" s="1">
        <f t="shared" si="215"/>
        <v>0.39311299999999999</v>
      </c>
    </row>
    <row r="6870" spans="1:12" ht="14.45">
      <c r="A6870" t="s">
        <v>723</v>
      </c>
      <c r="B6870" t="s">
        <v>954</v>
      </c>
      <c r="C6870">
        <v>761100</v>
      </c>
      <c r="D6870" t="s">
        <v>955</v>
      </c>
      <c r="E6870" t="s">
        <v>670</v>
      </c>
      <c r="F6870" t="s">
        <v>670</v>
      </c>
      <c r="G6870" t="str">
        <f t="shared" si="214"/>
        <v>Other Asia, nes to EU27</v>
      </c>
      <c r="H6870">
        <v>2014</v>
      </c>
      <c r="I6870" t="s">
        <v>724</v>
      </c>
      <c r="J6870">
        <v>6</v>
      </c>
      <c r="K6870">
        <v>321.76299999999998</v>
      </c>
      <c r="L6870" s="1">
        <f t="shared" si="215"/>
        <v>0.32176299999999997</v>
      </c>
    </row>
    <row r="6871" spans="1:12" ht="14.45">
      <c r="A6871" t="s">
        <v>723</v>
      </c>
      <c r="B6871" t="s">
        <v>954</v>
      </c>
      <c r="C6871">
        <v>761100</v>
      </c>
      <c r="D6871" t="s">
        <v>955</v>
      </c>
      <c r="E6871" t="s">
        <v>670</v>
      </c>
      <c r="F6871" t="s">
        <v>670</v>
      </c>
      <c r="G6871" t="str">
        <f t="shared" si="214"/>
        <v>Other Asia, nes to EU27</v>
      </c>
      <c r="H6871">
        <v>2015</v>
      </c>
      <c r="I6871" t="s">
        <v>724</v>
      </c>
      <c r="J6871">
        <v>6</v>
      </c>
      <c r="K6871">
        <v>443.94600000000003</v>
      </c>
      <c r="L6871" s="1">
        <f t="shared" si="215"/>
        <v>0.44394600000000001</v>
      </c>
    </row>
    <row r="6872" spans="1:12" ht="14.45">
      <c r="A6872" t="s">
        <v>723</v>
      </c>
      <c r="B6872" t="s">
        <v>954</v>
      </c>
      <c r="C6872">
        <v>761100</v>
      </c>
      <c r="D6872" t="s">
        <v>955</v>
      </c>
      <c r="E6872" t="s">
        <v>670</v>
      </c>
      <c r="F6872" t="s">
        <v>670</v>
      </c>
      <c r="G6872" t="str">
        <f t="shared" si="214"/>
        <v>Other Asia, nes to EU27</v>
      </c>
      <c r="H6872">
        <v>2016</v>
      </c>
      <c r="I6872" t="s">
        <v>724</v>
      </c>
      <c r="J6872">
        <v>6</v>
      </c>
      <c r="K6872">
        <v>492.339</v>
      </c>
      <c r="L6872" s="1">
        <f t="shared" si="215"/>
        <v>0.49233899999999997</v>
      </c>
    </row>
    <row r="6873" spans="1:12" ht="14.45">
      <c r="A6873" t="s">
        <v>723</v>
      </c>
      <c r="B6873" t="s">
        <v>954</v>
      </c>
      <c r="C6873">
        <v>8405</v>
      </c>
      <c r="D6873" t="s">
        <v>955</v>
      </c>
      <c r="E6873" t="s">
        <v>147</v>
      </c>
      <c r="F6873" t="s">
        <v>292</v>
      </c>
      <c r="G6873" t="str">
        <f t="shared" si="214"/>
        <v>Other Asia, nes to World</v>
      </c>
      <c r="H6873">
        <v>2013</v>
      </c>
      <c r="I6873" t="s">
        <v>724</v>
      </c>
      <c r="J6873">
        <v>6</v>
      </c>
      <c r="K6873">
        <v>435.33300000000003</v>
      </c>
      <c r="L6873" s="1">
        <f t="shared" si="215"/>
        <v>0.43533300000000003</v>
      </c>
    </row>
    <row r="6874" spans="1:12" ht="14.45">
      <c r="A6874" t="s">
        <v>723</v>
      </c>
      <c r="B6874" t="s">
        <v>954</v>
      </c>
      <c r="C6874">
        <v>8405</v>
      </c>
      <c r="D6874" t="s">
        <v>955</v>
      </c>
      <c r="E6874" t="s">
        <v>147</v>
      </c>
      <c r="F6874" t="s">
        <v>292</v>
      </c>
      <c r="G6874" t="str">
        <f t="shared" si="214"/>
        <v>Other Asia, nes to World</v>
      </c>
      <c r="H6874">
        <v>2014</v>
      </c>
      <c r="I6874" t="s">
        <v>724</v>
      </c>
      <c r="J6874">
        <v>6</v>
      </c>
      <c r="K6874">
        <v>578.56600000000003</v>
      </c>
      <c r="L6874" s="1">
        <f t="shared" si="215"/>
        <v>0.57856600000000002</v>
      </c>
    </row>
    <row r="6875" spans="1:12" ht="14.45">
      <c r="A6875" t="s">
        <v>723</v>
      </c>
      <c r="B6875" t="s">
        <v>954</v>
      </c>
      <c r="C6875">
        <v>8405</v>
      </c>
      <c r="D6875" t="s">
        <v>955</v>
      </c>
      <c r="E6875" t="s">
        <v>147</v>
      </c>
      <c r="F6875" t="s">
        <v>292</v>
      </c>
      <c r="G6875" t="str">
        <f t="shared" si="214"/>
        <v>Other Asia, nes to World</v>
      </c>
      <c r="H6875">
        <v>2015</v>
      </c>
      <c r="I6875" t="s">
        <v>724</v>
      </c>
      <c r="J6875">
        <v>6</v>
      </c>
      <c r="K6875">
        <v>1732.3050000000001</v>
      </c>
      <c r="L6875" s="1">
        <f t="shared" si="215"/>
        <v>1.732305</v>
      </c>
    </row>
    <row r="6876" spans="1:12" ht="14.45">
      <c r="A6876" t="s">
        <v>723</v>
      </c>
      <c r="B6876" t="s">
        <v>954</v>
      </c>
      <c r="C6876">
        <v>8405</v>
      </c>
      <c r="D6876" t="s">
        <v>955</v>
      </c>
      <c r="E6876" t="s">
        <v>147</v>
      </c>
      <c r="F6876" t="s">
        <v>292</v>
      </c>
      <c r="G6876" t="str">
        <f t="shared" si="214"/>
        <v>Other Asia, nes to World</v>
      </c>
      <c r="H6876">
        <v>2016</v>
      </c>
      <c r="I6876" t="s">
        <v>724</v>
      </c>
      <c r="J6876">
        <v>6</v>
      </c>
      <c r="K6876">
        <v>1898.6120000000001</v>
      </c>
      <c r="L6876" s="1">
        <f t="shared" si="215"/>
        <v>1.8986120000000002</v>
      </c>
    </row>
    <row r="6877" spans="1:12" ht="14.45">
      <c r="A6877" t="s">
        <v>723</v>
      </c>
      <c r="B6877" t="s">
        <v>954</v>
      </c>
      <c r="C6877">
        <v>8405</v>
      </c>
      <c r="D6877" t="s">
        <v>955</v>
      </c>
      <c r="E6877" t="s">
        <v>670</v>
      </c>
      <c r="F6877" t="s">
        <v>670</v>
      </c>
      <c r="G6877" t="str">
        <f t="shared" si="214"/>
        <v>Other Asia, nes to EU27</v>
      </c>
      <c r="H6877">
        <v>2013</v>
      </c>
      <c r="I6877" t="s">
        <v>724</v>
      </c>
      <c r="J6877">
        <v>6</v>
      </c>
      <c r="K6877">
        <v>22.538</v>
      </c>
      <c r="L6877" s="1">
        <f t="shared" si="215"/>
        <v>2.2537999999999999E-2</v>
      </c>
    </row>
    <row r="6878" spans="1:12" ht="14.45">
      <c r="A6878" t="s">
        <v>723</v>
      </c>
      <c r="B6878" t="s">
        <v>954</v>
      </c>
      <c r="C6878">
        <v>8405</v>
      </c>
      <c r="D6878" t="s">
        <v>955</v>
      </c>
      <c r="E6878" t="s">
        <v>670</v>
      </c>
      <c r="F6878" t="s">
        <v>670</v>
      </c>
      <c r="G6878" t="str">
        <f t="shared" si="214"/>
        <v>Other Asia, nes to EU27</v>
      </c>
      <c r="H6878">
        <v>2014</v>
      </c>
      <c r="I6878" t="s">
        <v>724</v>
      </c>
      <c r="J6878">
        <v>6</v>
      </c>
      <c r="K6878">
        <v>19.989999999999998</v>
      </c>
      <c r="L6878" s="1">
        <f t="shared" si="215"/>
        <v>1.9989999999999997E-2</v>
      </c>
    </row>
    <row r="6879" spans="1:12" ht="14.45">
      <c r="A6879" t="s">
        <v>723</v>
      </c>
      <c r="B6879" t="s">
        <v>954</v>
      </c>
      <c r="C6879">
        <v>8405</v>
      </c>
      <c r="D6879" t="s">
        <v>955</v>
      </c>
      <c r="E6879" t="s">
        <v>670</v>
      </c>
      <c r="F6879" t="s">
        <v>670</v>
      </c>
      <c r="G6879" t="str">
        <f t="shared" si="214"/>
        <v>Other Asia, nes to EU27</v>
      </c>
      <c r="H6879">
        <v>2015</v>
      </c>
      <c r="I6879" t="s">
        <v>724</v>
      </c>
      <c r="J6879">
        <v>6</v>
      </c>
      <c r="K6879">
        <v>31.65</v>
      </c>
      <c r="L6879" s="1">
        <f t="shared" si="215"/>
        <v>3.1649999999999998E-2</v>
      </c>
    </row>
    <row r="6880" spans="1:12" ht="14.45">
      <c r="A6880" t="s">
        <v>723</v>
      </c>
      <c r="B6880" t="s">
        <v>954</v>
      </c>
      <c r="C6880">
        <v>8405</v>
      </c>
      <c r="D6880" t="s">
        <v>955</v>
      </c>
      <c r="E6880" t="s">
        <v>670</v>
      </c>
      <c r="F6880" t="s">
        <v>670</v>
      </c>
      <c r="G6880" t="str">
        <f t="shared" si="214"/>
        <v>Other Asia, nes to EU27</v>
      </c>
      <c r="H6880">
        <v>2016</v>
      </c>
      <c r="I6880" t="s">
        <v>724</v>
      </c>
      <c r="J6880">
        <v>6</v>
      </c>
      <c r="K6880">
        <v>22.939</v>
      </c>
      <c r="L6880" s="1">
        <f t="shared" si="215"/>
        <v>2.2939000000000001E-2</v>
      </c>
    </row>
    <row r="6881" spans="1:12" ht="14.45">
      <c r="A6881" t="s">
        <v>723</v>
      </c>
      <c r="B6881" t="s">
        <v>954</v>
      </c>
      <c r="C6881">
        <v>841931</v>
      </c>
      <c r="D6881" t="s">
        <v>955</v>
      </c>
      <c r="E6881" t="s">
        <v>147</v>
      </c>
      <c r="F6881" t="s">
        <v>292</v>
      </c>
      <c r="G6881" t="str">
        <f t="shared" si="214"/>
        <v>Other Asia, nes to World</v>
      </c>
      <c r="H6881">
        <v>2013</v>
      </c>
      <c r="I6881" t="s">
        <v>724</v>
      </c>
      <c r="J6881">
        <v>6</v>
      </c>
      <c r="K6881">
        <v>11087.333000000001</v>
      </c>
      <c r="L6881" s="1">
        <f t="shared" si="215"/>
        <v>11.087333000000001</v>
      </c>
    </row>
    <row r="6882" spans="1:12" ht="14.45">
      <c r="A6882" t="s">
        <v>723</v>
      </c>
      <c r="B6882" t="s">
        <v>954</v>
      </c>
      <c r="C6882">
        <v>841931</v>
      </c>
      <c r="D6882" t="s">
        <v>955</v>
      </c>
      <c r="E6882" t="s">
        <v>147</v>
      </c>
      <c r="F6882" t="s">
        <v>292</v>
      </c>
      <c r="G6882" t="str">
        <f t="shared" si="214"/>
        <v>Other Asia, nes to World</v>
      </c>
      <c r="H6882">
        <v>2014</v>
      </c>
      <c r="I6882" t="s">
        <v>724</v>
      </c>
      <c r="J6882">
        <v>6</v>
      </c>
      <c r="K6882">
        <v>19157.585999999999</v>
      </c>
      <c r="L6882" s="1">
        <f t="shared" si="215"/>
        <v>19.157585999999998</v>
      </c>
    </row>
    <row r="6883" spans="1:12" ht="14.45">
      <c r="A6883" t="s">
        <v>723</v>
      </c>
      <c r="B6883" t="s">
        <v>954</v>
      </c>
      <c r="C6883">
        <v>841931</v>
      </c>
      <c r="D6883" t="s">
        <v>955</v>
      </c>
      <c r="E6883" t="s">
        <v>147</v>
      </c>
      <c r="F6883" t="s">
        <v>292</v>
      </c>
      <c r="G6883" t="str">
        <f t="shared" si="214"/>
        <v>Other Asia, nes to World</v>
      </c>
      <c r="H6883">
        <v>2015</v>
      </c>
      <c r="I6883" t="s">
        <v>724</v>
      </c>
      <c r="J6883">
        <v>6</v>
      </c>
      <c r="K6883">
        <v>17484.761999999999</v>
      </c>
      <c r="L6883" s="1">
        <f t="shared" si="215"/>
        <v>17.484762</v>
      </c>
    </row>
    <row r="6884" spans="1:12" ht="14.45">
      <c r="A6884" t="s">
        <v>723</v>
      </c>
      <c r="B6884" t="s">
        <v>954</v>
      </c>
      <c r="C6884">
        <v>841931</v>
      </c>
      <c r="D6884" t="s">
        <v>955</v>
      </c>
      <c r="E6884" t="s">
        <v>147</v>
      </c>
      <c r="F6884" t="s">
        <v>292</v>
      </c>
      <c r="G6884" t="str">
        <f t="shared" si="214"/>
        <v>Other Asia, nes to World</v>
      </c>
      <c r="H6884">
        <v>2016</v>
      </c>
      <c r="I6884" t="s">
        <v>724</v>
      </c>
      <c r="J6884">
        <v>6</v>
      </c>
      <c r="K6884">
        <v>14087.326999999999</v>
      </c>
      <c r="L6884" s="1">
        <f t="shared" si="215"/>
        <v>14.087327</v>
      </c>
    </row>
    <row r="6885" spans="1:12" ht="14.45">
      <c r="A6885" t="s">
        <v>723</v>
      </c>
      <c r="B6885" t="s">
        <v>954</v>
      </c>
      <c r="C6885">
        <v>841931</v>
      </c>
      <c r="D6885" t="s">
        <v>955</v>
      </c>
      <c r="E6885" t="s">
        <v>670</v>
      </c>
      <c r="F6885" t="s">
        <v>670</v>
      </c>
      <c r="G6885" t="str">
        <f t="shared" si="214"/>
        <v>Other Asia, nes to EU27</v>
      </c>
      <c r="H6885">
        <v>2014</v>
      </c>
      <c r="I6885" t="s">
        <v>724</v>
      </c>
      <c r="J6885">
        <v>6</v>
      </c>
      <c r="K6885">
        <v>25.210999999999999</v>
      </c>
      <c r="L6885" s="1">
        <f t="shared" si="215"/>
        <v>2.5210999999999997E-2</v>
      </c>
    </row>
    <row r="6886" spans="1:12" ht="14.45">
      <c r="A6886" t="s">
        <v>723</v>
      </c>
      <c r="B6886" t="s">
        <v>954</v>
      </c>
      <c r="C6886">
        <v>841931</v>
      </c>
      <c r="D6886" t="s">
        <v>955</v>
      </c>
      <c r="E6886" t="s">
        <v>670</v>
      </c>
      <c r="F6886" t="s">
        <v>670</v>
      </c>
      <c r="G6886" t="str">
        <f t="shared" si="214"/>
        <v>Other Asia, nes to EU27</v>
      </c>
      <c r="H6886">
        <v>2015</v>
      </c>
      <c r="I6886" t="s">
        <v>724</v>
      </c>
      <c r="J6886">
        <v>6</v>
      </c>
      <c r="K6886">
        <v>68.813999999999993</v>
      </c>
      <c r="L6886" s="1">
        <f t="shared" si="215"/>
        <v>6.8813999999999986E-2</v>
      </c>
    </row>
    <row r="6887" spans="1:12" ht="14.45">
      <c r="A6887" t="s">
        <v>723</v>
      </c>
      <c r="B6887" t="s">
        <v>954</v>
      </c>
      <c r="C6887">
        <v>841931</v>
      </c>
      <c r="D6887" t="s">
        <v>955</v>
      </c>
      <c r="E6887" t="s">
        <v>670</v>
      </c>
      <c r="F6887" t="s">
        <v>670</v>
      </c>
      <c r="G6887" t="str">
        <f t="shared" si="214"/>
        <v>Other Asia, nes to EU27</v>
      </c>
      <c r="H6887">
        <v>2016</v>
      </c>
      <c r="I6887" t="s">
        <v>724</v>
      </c>
      <c r="J6887">
        <v>6</v>
      </c>
      <c r="K6887">
        <v>194.68799999999999</v>
      </c>
      <c r="L6887" s="1">
        <f t="shared" si="215"/>
        <v>0.194688</v>
      </c>
    </row>
    <row r="6888" spans="1:12" ht="14.45">
      <c r="A6888" t="s">
        <v>723</v>
      </c>
      <c r="B6888" t="s">
        <v>954</v>
      </c>
      <c r="C6888">
        <v>841940</v>
      </c>
      <c r="D6888" t="s">
        <v>955</v>
      </c>
      <c r="E6888" t="s">
        <v>147</v>
      </c>
      <c r="F6888" t="s">
        <v>292</v>
      </c>
      <c r="G6888" t="str">
        <f t="shared" si="214"/>
        <v>Other Asia, nes to World</v>
      </c>
      <c r="H6888">
        <v>2013</v>
      </c>
      <c r="I6888" t="s">
        <v>724</v>
      </c>
      <c r="J6888">
        <v>6</v>
      </c>
      <c r="K6888">
        <v>2285.3530000000001</v>
      </c>
      <c r="L6888" s="1">
        <f t="shared" si="215"/>
        <v>2.2853530000000002</v>
      </c>
    </row>
    <row r="6889" spans="1:12" ht="14.45">
      <c r="A6889" t="s">
        <v>723</v>
      </c>
      <c r="B6889" t="s">
        <v>954</v>
      </c>
      <c r="C6889">
        <v>841940</v>
      </c>
      <c r="D6889" t="s">
        <v>955</v>
      </c>
      <c r="E6889" t="s">
        <v>147</v>
      </c>
      <c r="F6889" t="s">
        <v>292</v>
      </c>
      <c r="G6889" t="str">
        <f t="shared" si="214"/>
        <v>Other Asia, nes to World</v>
      </c>
      <c r="H6889">
        <v>2014</v>
      </c>
      <c r="I6889" t="s">
        <v>724</v>
      </c>
      <c r="J6889">
        <v>6</v>
      </c>
      <c r="K6889">
        <v>1289.1010000000001</v>
      </c>
      <c r="L6889" s="1">
        <f t="shared" si="215"/>
        <v>1.2891010000000001</v>
      </c>
    </row>
    <row r="6890" spans="1:12" ht="14.45">
      <c r="A6890" t="s">
        <v>723</v>
      </c>
      <c r="B6890" t="s">
        <v>954</v>
      </c>
      <c r="C6890">
        <v>841940</v>
      </c>
      <c r="D6890" t="s">
        <v>955</v>
      </c>
      <c r="E6890" t="s">
        <v>147</v>
      </c>
      <c r="F6890" t="s">
        <v>292</v>
      </c>
      <c r="G6890" t="str">
        <f t="shared" si="214"/>
        <v>Other Asia, nes to World</v>
      </c>
      <c r="H6890">
        <v>2015</v>
      </c>
      <c r="I6890" t="s">
        <v>724</v>
      </c>
      <c r="J6890">
        <v>6</v>
      </c>
      <c r="K6890">
        <v>684.55499999999995</v>
      </c>
      <c r="L6890" s="1">
        <f t="shared" si="215"/>
        <v>0.68455499999999991</v>
      </c>
    </row>
    <row r="6891" spans="1:12" ht="14.45">
      <c r="A6891" t="s">
        <v>723</v>
      </c>
      <c r="B6891" t="s">
        <v>954</v>
      </c>
      <c r="C6891">
        <v>841940</v>
      </c>
      <c r="D6891" t="s">
        <v>955</v>
      </c>
      <c r="E6891" t="s">
        <v>147</v>
      </c>
      <c r="F6891" t="s">
        <v>292</v>
      </c>
      <c r="G6891" t="str">
        <f t="shared" si="214"/>
        <v>Other Asia, nes to World</v>
      </c>
      <c r="H6891">
        <v>2016</v>
      </c>
      <c r="I6891" t="s">
        <v>724</v>
      </c>
      <c r="J6891">
        <v>6</v>
      </c>
      <c r="K6891">
        <v>1841.684</v>
      </c>
      <c r="L6891" s="1">
        <f t="shared" si="215"/>
        <v>1.8416839999999999</v>
      </c>
    </row>
    <row r="6892" spans="1:12" ht="14.45">
      <c r="A6892" t="s">
        <v>723</v>
      </c>
      <c r="B6892" t="s">
        <v>954</v>
      </c>
      <c r="C6892">
        <v>841940</v>
      </c>
      <c r="D6892" t="s">
        <v>955</v>
      </c>
      <c r="E6892" t="s">
        <v>670</v>
      </c>
      <c r="F6892" t="s">
        <v>670</v>
      </c>
      <c r="G6892" t="str">
        <f t="shared" si="214"/>
        <v>Other Asia, nes to EU27</v>
      </c>
      <c r="H6892">
        <v>2013</v>
      </c>
      <c r="I6892" t="s">
        <v>724</v>
      </c>
      <c r="J6892">
        <v>6</v>
      </c>
      <c r="K6892">
        <v>11.654999999999999</v>
      </c>
      <c r="L6892" s="1">
        <f t="shared" si="215"/>
        <v>1.1654999999999999E-2</v>
      </c>
    </row>
    <row r="6893" spans="1:12" ht="14.45">
      <c r="A6893" t="s">
        <v>723</v>
      </c>
      <c r="B6893" t="s">
        <v>954</v>
      </c>
      <c r="C6893">
        <v>841940</v>
      </c>
      <c r="D6893" t="s">
        <v>955</v>
      </c>
      <c r="E6893" t="s">
        <v>670</v>
      </c>
      <c r="F6893" t="s">
        <v>670</v>
      </c>
      <c r="G6893" t="str">
        <f t="shared" si="214"/>
        <v>Other Asia, nes to EU27</v>
      </c>
      <c r="H6893">
        <v>2014</v>
      </c>
      <c r="I6893" t="s">
        <v>724</v>
      </c>
      <c r="J6893">
        <v>6</v>
      </c>
      <c r="K6893">
        <v>0</v>
      </c>
      <c r="L6893" s="1">
        <f t="shared" si="215"/>
        <v>0</v>
      </c>
    </row>
    <row r="6894" spans="1:12" ht="14.45">
      <c r="A6894" t="s">
        <v>723</v>
      </c>
      <c r="B6894" t="s">
        <v>954</v>
      </c>
      <c r="C6894">
        <v>841940</v>
      </c>
      <c r="D6894" t="s">
        <v>955</v>
      </c>
      <c r="E6894" t="s">
        <v>670</v>
      </c>
      <c r="F6894" t="s">
        <v>670</v>
      </c>
      <c r="G6894" t="str">
        <f t="shared" si="214"/>
        <v>Other Asia, nes to EU27</v>
      </c>
      <c r="H6894">
        <v>2015</v>
      </c>
      <c r="I6894" t="s">
        <v>724</v>
      </c>
      <c r="J6894">
        <v>6</v>
      </c>
      <c r="K6894">
        <v>2.528</v>
      </c>
      <c r="L6894" s="1">
        <f t="shared" si="215"/>
        <v>2.5279999999999999E-3</v>
      </c>
    </row>
    <row r="6895" spans="1:12" ht="14.45">
      <c r="A6895" t="s">
        <v>723</v>
      </c>
      <c r="B6895" t="s">
        <v>954</v>
      </c>
      <c r="C6895">
        <v>841940</v>
      </c>
      <c r="D6895" t="s">
        <v>955</v>
      </c>
      <c r="E6895" t="s">
        <v>670</v>
      </c>
      <c r="F6895" t="s">
        <v>670</v>
      </c>
      <c r="G6895" t="str">
        <f t="shared" si="214"/>
        <v>Other Asia, nes to EU27</v>
      </c>
      <c r="H6895">
        <v>2016</v>
      </c>
      <c r="I6895" t="s">
        <v>724</v>
      </c>
      <c r="J6895">
        <v>6</v>
      </c>
      <c r="K6895">
        <v>16.855</v>
      </c>
      <c r="L6895" s="1">
        <f t="shared" si="215"/>
        <v>1.6855000000000002E-2</v>
      </c>
    </row>
    <row r="6896" spans="1:12" ht="14.45">
      <c r="A6896" t="s">
        <v>723</v>
      </c>
      <c r="B6896" t="s">
        <v>954</v>
      </c>
      <c r="C6896">
        <v>842129</v>
      </c>
      <c r="D6896" t="s">
        <v>955</v>
      </c>
      <c r="E6896" t="s">
        <v>147</v>
      </c>
      <c r="F6896" t="s">
        <v>292</v>
      </c>
      <c r="G6896" t="str">
        <f t="shared" si="214"/>
        <v>Other Asia, nes to World</v>
      </c>
      <c r="H6896">
        <v>2013</v>
      </c>
      <c r="I6896" t="s">
        <v>724</v>
      </c>
      <c r="J6896">
        <v>6</v>
      </c>
      <c r="K6896">
        <v>25166.376</v>
      </c>
      <c r="L6896" s="1">
        <f t="shared" si="215"/>
        <v>25.166376</v>
      </c>
    </row>
    <row r="6897" spans="1:12" ht="14.45">
      <c r="A6897" t="s">
        <v>723</v>
      </c>
      <c r="B6897" t="s">
        <v>954</v>
      </c>
      <c r="C6897">
        <v>842129</v>
      </c>
      <c r="D6897" t="s">
        <v>955</v>
      </c>
      <c r="E6897" t="s">
        <v>147</v>
      </c>
      <c r="F6897" t="s">
        <v>292</v>
      </c>
      <c r="G6897" t="str">
        <f t="shared" si="214"/>
        <v>Other Asia, nes to World</v>
      </c>
      <c r="H6897">
        <v>2014</v>
      </c>
      <c r="I6897" t="s">
        <v>724</v>
      </c>
      <c r="J6897">
        <v>6</v>
      </c>
      <c r="K6897">
        <v>31360.227999999999</v>
      </c>
      <c r="L6897" s="1">
        <f t="shared" si="215"/>
        <v>31.360227999999999</v>
      </c>
    </row>
    <row r="6898" spans="1:12" ht="14.45">
      <c r="A6898" t="s">
        <v>723</v>
      </c>
      <c r="B6898" t="s">
        <v>954</v>
      </c>
      <c r="C6898">
        <v>842129</v>
      </c>
      <c r="D6898" t="s">
        <v>955</v>
      </c>
      <c r="E6898" t="s">
        <v>147</v>
      </c>
      <c r="F6898" t="s">
        <v>292</v>
      </c>
      <c r="G6898" t="str">
        <f t="shared" si="214"/>
        <v>Other Asia, nes to World</v>
      </c>
      <c r="H6898">
        <v>2015</v>
      </c>
      <c r="I6898" t="s">
        <v>724</v>
      </c>
      <c r="J6898">
        <v>6</v>
      </c>
      <c r="K6898">
        <v>26844.928</v>
      </c>
      <c r="L6898" s="1">
        <f t="shared" si="215"/>
        <v>26.844927999999999</v>
      </c>
    </row>
    <row r="6899" spans="1:12" ht="14.45">
      <c r="A6899" t="s">
        <v>723</v>
      </c>
      <c r="B6899" t="s">
        <v>954</v>
      </c>
      <c r="C6899">
        <v>842129</v>
      </c>
      <c r="D6899" t="s">
        <v>955</v>
      </c>
      <c r="E6899" t="s">
        <v>147</v>
      </c>
      <c r="F6899" t="s">
        <v>292</v>
      </c>
      <c r="G6899" t="str">
        <f t="shared" si="214"/>
        <v>Other Asia, nes to World</v>
      </c>
      <c r="H6899">
        <v>2016</v>
      </c>
      <c r="I6899" t="s">
        <v>724</v>
      </c>
      <c r="J6899">
        <v>6</v>
      </c>
      <c r="K6899">
        <v>26456.294999999998</v>
      </c>
      <c r="L6899" s="1">
        <f t="shared" si="215"/>
        <v>26.456294999999997</v>
      </c>
    </row>
    <row r="6900" spans="1:12" ht="14.45">
      <c r="A6900" t="s">
        <v>723</v>
      </c>
      <c r="B6900" t="s">
        <v>954</v>
      </c>
      <c r="C6900">
        <v>842129</v>
      </c>
      <c r="D6900" t="s">
        <v>955</v>
      </c>
      <c r="E6900" t="s">
        <v>670</v>
      </c>
      <c r="F6900" t="s">
        <v>670</v>
      </c>
      <c r="G6900" t="str">
        <f t="shared" si="214"/>
        <v>Other Asia, nes to EU27</v>
      </c>
      <c r="H6900">
        <v>2013</v>
      </c>
      <c r="I6900" t="s">
        <v>724</v>
      </c>
      <c r="J6900">
        <v>6</v>
      </c>
      <c r="K6900">
        <v>516.68600000000004</v>
      </c>
      <c r="L6900" s="1">
        <f t="shared" si="215"/>
        <v>0.51668600000000009</v>
      </c>
    </row>
    <row r="6901" spans="1:12" ht="14.45">
      <c r="A6901" t="s">
        <v>723</v>
      </c>
      <c r="B6901" t="s">
        <v>954</v>
      </c>
      <c r="C6901">
        <v>842129</v>
      </c>
      <c r="D6901" t="s">
        <v>955</v>
      </c>
      <c r="E6901" t="s">
        <v>670</v>
      </c>
      <c r="F6901" t="s">
        <v>670</v>
      </c>
      <c r="G6901" t="str">
        <f t="shared" si="214"/>
        <v>Other Asia, nes to EU27</v>
      </c>
      <c r="H6901">
        <v>2014</v>
      </c>
      <c r="I6901" t="s">
        <v>724</v>
      </c>
      <c r="J6901">
        <v>6</v>
      </c>
      <c r="K6901">
        <v>618.31200000000001</v>
      </c>
      <c r="L6901" s="1">
        <f t="shared" si="215"/>
        <v>0.61831199999999997</v>
      </c>
    </row>
    <row r="6902" spans="1:12" ht="14.45">
      <c r="A6902" t="s">
        <v>723</v>
      </c>
      <c r="B6902" t="s">
        <v>954</v>
      </c>
      <c r="C6902">
        <v>842129</v>
      </c>
      <c r="D6902" t="s">
        <v>955</v>
      </c>
      <c r="E6902" t="s">
        <v>670</v>
      </c>
      <c r="F6902" t="s">
        <v>670</v>
      </c>
      <c r="G6902" t="str">
        <f t="shared" si="214"/>
        <v>Other Asia, nes to EU27</v>
      </c>
      <c r="H6902">
        <v>2015</v>
      </c>
      <c r="I6902" t="s">
        <v>724</v>
      </c>
      <c r="J6902">
        <v>6</v>
      </c>
      <c r="K6902">
        <v>694.17</v>
      </c>
      <c r="L6902" s="1">
        <f t="shared" si="215"/>
        <v>0.69416999999999995</v>
      </c>
    </row>
    <row r="6903" spans="1:12" ht="14.45">
      <c r="A6903" t="s">
        <v>723</v>
      </c>
      <c r="B6903" t="s">
        <v>954</v>
      </c>
      <c r="C6903">
        <v>842129</v>
      </c>
      <c r="D6903" t="s">
        <v>955</v>
      </c>
      <c r="E6903" t="s">
        <v>670</v>
      </c>
      <c r="F6903" t="s">
        <v>670</v>
      </c>
      <c r="G6903" t="str">
        <f t="shared" si="214"/>
        <v>Other Asia, nes to EU27</v>
      </c>
      <c r="H6903">
        <v>2016</v>
      </c>
      <c r="I6903" t="s">
        <v>724</v>
      </c>
      <c r="J6903">
        <v>6</v>
      </c>
      <c r="K6903">
        <v>605.60799999999995</v>
      </c>
      <c r="L6903" s="1">
        <f t="shared" si="215"/>
        <v>0.60560799999999992</v>
      </c>
    </row>
    <row r="6904" spans="1:12" ht="14.45">
      <c r="A6904" t="s">
        <v>723</v>
      </c>
      <c r="B6904" t="s">
        <v>954</v>
      </c>
      <c r="C6904">
        <v>842139</v>
      </c>
      <c r="D6904" t="s">
        <v>955</v>
      </c>
      <c r="E6904" t="s">
        <v>147</v>
      </c>
      <c r="F6904" t="s">
        <v>292</v>
      </c>
      <c r="G6904" t="str">
        <f t="shared" si="214"/>
        <v>Other Asia, nes to World</v>
      </c>
      <c r="H6904">
        <v>2013</v>
      </c>
      <c r="I6904" t="s">
        <v>724</v>
      </c>
      <c r="J6904">
        <v>6</v>
      </c>
      <c r="K6904">
        <v>66861.622000000003</v>
      </c>
      <c r="L6904" s="1">
        <f t="shared" si="215"/>
        <v>66.861621999999997</v>
      </c>
    </row>
    <row r="6905" spans="1:12" ht="14.45">
      <c r="A6905" t="s">
        <v>723</v>
      </c>
      <c r="B6905" t="s">
        <v>954</v>
      </c>
      <c r="C6905">
        <v>842139</v>
      </c>
      <c r="D6905" t="s">
        <v>955</v>
      </c>
      <c r="E6905" t="s">
        <v>147</v>
      </c>
      <c r="F6905" t="s">
        <v>292</v>
      </c>
      <c r="G6905" t="str">
        <f t="shared" si="214"/>
        <v>Other Asia, nes to World</v>
      </c>
      <c r="H6905">
        <v>2014</v>
      </c>
      <c r="I6905" t="s">
        <v>724</v>
      </c>
      <c r="J6905">
        <v>6</v>
      </c>
      <c r="K6905">
        <v>63370.523999999998</v>
      </c>
      <c r="L6905" s="1">
        <f t="shared" si="215"/>
        <v>63.370523999999996</v>
      </c>
    </row>
    <row r="6906" spans="1:12" ht="14.45">
      <c r="A6906" t="s">
        <v>723</v>
      </c>
      <c r="B6906" t="s">
        <v>954</v>
      </c>
      <c r="C6906">
        <v>842139</v>
      </c>
      <c r="D6906" t="s">
        <v>955</v>
      </c>
      <c r="E6906" t="s">
        <v>147</v>
      </c>
      <c r="F6906" t="s">
        <v>292</v>
      </c>
      <c r="G6906" t="str">
        <f t="shared" si="214"/>
        <v>Other Asia, nes to World</v>
      </c>
      <c r="H6906">
        <v>2015</v>
      </c>
      <c r="I6906" t="s">
        <v>724</v>
      </c>
      <c r="J6906">
        <v>6</v>
      </c>
      <c r="K6906">
        <v>76647.004000000001</v>
      </c>
      <c r="L6906" s="1">
        <f t="shared" si="215"/>
        <v>76.647003999999995</v>
      </c>
    </row>
    <row r="6907" spans="1:12" ht="14.45">
      <c r="A6907" t="s">
        <v>723</v>
      </c>
      <c r="B6907" t="s">
        <v>954</v>
      </c>
      <c r="C6907">
        <v>842139</v>
      </c>
      <c r="D6907" t="s">
        <v>955</v>
      </c>
      <c r="E6907" t="s">
        <v>147</v>
      </c>
      <c r="F6907" t="s">
        <v>292</v>
      </c>
      <c r="G6907" t="str">
        <f t="shared" si="214"/>
        <v>Other Asia, nes to World</v>
      </c>
      <c r="H6907">
        <v>2016</v>
      </c>
      <c r="I6907" t="s">
        <v>724</v>
      </c>
      <c r="J6907">
        <v>6</v>
      </c>
      <c r="K6907">
        <v>80677.167000000001</v>
      </c>
      <c r="L6907" s="1">
        <f t="shared" si="215"/>
        <v>80.677166999999997</v>
      </c>
    </row>
    <row r="6908" spans="1:12" ht="14.45">
      <c r="A6908" t="s">
        <v>723</v>
      </c>
      <c r="B6908" t="s">
        <v>954</v>
      </c>
      <c r="C6908">
        <v>842139</v>
      </c>
      <c r="D6908" t="s">
        <v>955</v>
      </c>
      <c r="E6908" t="s">
        <v>670</v>
      </c>
      <c r="F6908" t="s">
        <v>670</v>
      </c>
      <c r="G6908" t="str">
        <f t="shared" si="214"/>
        <v>Other Asia, nes to EU27</v>
      </c>
      <c r="H6908">
        <v>2013</v>
      </c>
      <c r="I6908" t="s">
        <v>724</v>
      </c>
      <c r="J6908">
        <v>6</v>
      </c>
      <c r="K6908">
        <v>5060.857</v>
      </c>
      <c r="L6908" s="1">
        <f t="shared" si="215"/>
        <v>5.0608570000000004</v>
      </c>
    </row>
    <row r="6909" spans="1:12" ht="14.45">
      <c r="A6909" t="s">
        <v>723</v>
      </c>
      <c r="B6909" t="s">
        <v>954</v>
      </c>
      <c r="C6909">
        <v>842139</v>
      </c>
      <c r="D6909" t="s">
        <v>955</v>
      </c>
      <c r="E6909" t="s">
        <v>670</v>
      </c>
      <c r="F6909" t="s">
        <v>670</v>
      </c>
      <c r="G6909" t="str">
        <f t="shared" si="214"/>
        <v>Other Asia, nes to EU27</v>
      </c>
      <c r="H6909">
        <v>2014</v>
      </c>
      <c r="I6909" t="s">
        <v>724</v>
      </c>
      <c r="J6909">
        <v>6</v>
      </c>
      <c r="K6909">
        <v>5121.5110000000004</v>
      </c>
      <c r="L6909" s="1">
        <f t="shared" si="215"/>
        <v>5.1215110000000008</v>
      </c>
    </row>
    <row r="6910" spans="1:12" ht="14.45">
      <c r="A6910" t="s">
        <v>723</v>
      </c>
      <c r="B6910" t="s">
        <v>954</v>
      </c>
      <c r="C6910">
        <v>842139</v>
      </c>
      <c r="D6910" t="s">
        <v>955</v>
      </c>
      <c r="E6910" t="s">
        <v>670</v>
      </c>
      <c r="F6910" t="s">
        <v>670</v>
      </c>
      <c r="G6910" t="str">
        <f t="shared" si="214"/>
        <v>Other Asia, nes to EU27</v>
      </c>
      <c r="H6910">
        <v>2015</v>
      </c>
      <c r="I6910" t="s">
        <v>724</v>
      </c>
      <c r="J6910">
        <v>6</v>
      </c>
      <c r="K6910">
        <v>5183.4740000000002</v>
      </c>
      <c r="L6910" s="1">
        <f t="shared" si="215"/>
        <v>5.1834740000000004</v>
      </c>
    </row>
    <row r="6911" spans="1:12" ht="14.45">
      <c r="A6911" t="s">
        <v>723</v>
      </c>
      <c r="B6911" t="s">
        <v>954</v>
      </c>
      <c r="C6911">
        <v>842139</v>
      </c>
      <c r="D6911" t="s">
        <v>955</v>
      </c>
      <c r="E6911" t="s">
        <v>670</v>
      </c>
      <c r="F6911" t="s">
        <v>670</v>
      </c>
      <c r="G6911" t="str">
        <f t="shared" si="214"/>
        <v>Other Asia, nes to EU27</v>
      </c>
      <c r="H6911">
        <v>2016</v>
      </c>
      <c r="I6911" t="s">
        <v>724</v>
      </c>
      <c r="J6911">
        <v>6</v>
      </c>
      <c r="K6911">
        <v>4665.2209999999995</v>
      </c>
      <c r="L6911" s="1">
        <f t="shared" si="215"/>
        <v>4.6652209999999998</v>
      </c>
    </row>
    <row r="6912" spans="1:12" ht="14.45">
      <c r="A6912" t="s">
        <v>723</v>
      </c>
      <c r="B6912" t="s">
        <v>954</v>
      </c>
      <c r="C6912">
        <v>847989</v>
      </c>
      <c r="D6912" t="s">
        <v>955</v>
      </c>
      <c r="E6912" t="s">
        <v>147</v>
      </c>
      <c r="F6912" t="s">
        <v>292</v>
      </c>
      <c r="G6912" t="str">
        <f t="shared" si="214"/>
        <v>Other Asia, nes to World</v>
      </c>
      <c r="H6912">
        <v>2013</v>
      </c>
      <c r="I6912" t="s">
        <v>724</v>
      </c>
      <c r="J6912">
        <v>6</v>
      </c>
      <c r="K6912">
        <v>583694.42200000002</v>
      </c>
      <c r="L6912" s="1">
        <f t="shared" si="215"/>
        <v>583.69442200000003</v>
      </c>
    </row>
    <row r="6913" spans="1:12" ht="14.45">
      <c r="A6913" t="s">
        <v>723</v>
      </c>
      <c r="B6913" t="s">
        <v>954</v>
      </c>
      <c r="C6913">
        <v>847989</v>
      </c>
      <c r="D6913" t="s">
        <v>955</v>
      </c>
      <c r="E6913" t="s">
        <v>147</v>
      </c>
      <c r="F6913" t="s">
        <v>292</v>
      </c>
      <c r="G6913" t="str">
        <f t="shared" si="214"/>
        <v>Other Asia, nes to World</v>
      </c>
      <c r="H6913">
        <v>2014</v>
      </c>
      <c r="I6913" t="s">
        <v>724</v>
      </c>
      <c r="J6913">
        <v>6</v>
      </c>
      <c r="K6913">
        <v>564125.63100000005</v>
      </c>
      <c r="L6913" s="1">
        <f t="shared" si="215"/>
        <v>564.125631</v>
      </c>
    </row>
    <row r="6914" spans="1:12" ht="14.45">
      <c r="A6914" t="s">
        <v>723</v>
      </c>
      <c r="B6914" t="s">
        <v>954</v>
      </c>
      <c r="C6914">
        <v>847989</v>
      </c>
      <c r="D6914" t="s">
        <v>955</v>
      </c>
      <c r="E6914" t="s">
        <v>147</v>
      </c>
      <c r="F6914" t="s">
        <v>292</v>
      </c>
      <c r="G6914" t="str">
        <f t="shared" si="214"/>
        <v>Other Asia, nes to World</v>
      </c>
      <c r="H6914">
        <v>2015</v>
      </c>
      <c r="I6914" t="s">
        <v>724</v>
      </c>
      <c r="J6914">
        <v>6</v>
      </c>
      <c r="K6914">
        <v>562608.652</v>
      </c>
      <c r="L6914" s="1">
        <f t="shared" si="215"/>
        <v>562.60865200000001</v>
      </c>
    </row>
    <row r="6915" spans="1:12" ht="14.45">
      <c r="A6915" t="s">
        <v>723</v>
      </c>
      <c r="B6915" t="s">
        <v>954</v>
      </c>
      <c r="C6915">
        <v>847989</v>
      </c>
      <c r="D6915" t="s">
        <v>955</v>
      </c>
      <c r="E6915" t="s">
        <v>147</v>
      </c>
      <c r="F6915" t="s">
        <v>292</v>
      </c>
      <c r="G6915" t="str">
        <f t="shared" si="214"/>
        <v>Other Asia, nes to World</v>
      </c>
      <c r="H6915">
        <v>2016</v>
      </c>
      <c r="I6915" t="s">
        <v>724</v>
      </c>
      <c r="J6915">
        <v>6</v>
      </c>
      <c r="K6915">
        <v>543400.01199999999</v>
      </c>
      <c r="L6915" s="1">
        <f t="shared" si="215"/>
        <v>543.40001199999995</v>
      </c>
    </row>
    <row r="6916" spans="1:12" ht="14.45">
      <c r="A6916" t="s">
        <v>723</v>
      </c>
      <c r="B6916" t="s">
        <v>954</v>
      </c>
      <c r="C6916">
        <v>847989</v>
      </c>
      <c r="D6916" t="s">
        <v>955</v>
      </c>
      <c r="E6916" t="s">
        <v>670</v>
      </c>
      <c r="F6916" t="s">
        <v>670</v>
      </c>
      <c r="G6916" t="str">
        <f t="shared" si="214"/>
        <v>Other Asia, nes to EU27</v>
      </c>
      <c r="H6916">
        <v>2013</v>
      </c>
      <c r="I6916" t="s">
        <v>724</v>
      </c>
      <c r="J6916">
        <v>6</v>
      </c>
      <c r="K6916">
        <v>6827.21</v>
      </c>
      <c r="L6916" s="1">
        <f t="shared" si="215"/>
        <v>6.82721</v>
      </c>
    </row>
    <row r="6917" spans="1:12" ht="14.45">
      <c r="A6917" t="s">
        <v>723</v>
      </c>
      <c r="B6917" t="s">
        <v>954</v>
      </c>
      <c r="C6917">
        <v>847989</v>
      </c>
      <c r="D6917" t="s">
        <v>955</v>
      </c>
      <c r="E6917" t="s">
        <v>670</v>
      </c>
      <c r="F6917" t="s">
        <v>670</v>
      </c>
      <c r="G6917" t="str">
        <f t="shared" si="214"/>
        <v>Other Asia, nes to EU27</v>
      </c>
      <c r="H6917">
        <v>2014</v>
      </c>
      <c r="I6917" t="s">
        <v>724</v>
      </c>
      <c r="J6917">
        <v>6</v>
      </c>
      <c r="K6917">
        <v>9313.7459999999992</v>
      </c>
      <c r="L6917" s="1">
        <f t="shared" si="215"/>
        <v>9.3137459999999983</v>
      </c>
    </row>
    <row r="6918" spans="1:12" ht="14.45">
      <c r="A6918" t="s">
        <v>723</v>
      </c>
      <c r="B6918" t="s">
        <v>954</v>
      </c>
      <c r="C6918">
        <v>847989</v>
      </c>
      <c r="D6918" t="s">
        <v>955</v>
      </c>
      <c r="E6918" t="s">
        <v>670</v>
      </c>
      <c r="F6918" t="s">
        <v>670</v>
      </c>
      <c r="G6918" t="str">
        <f t="shared" si="214"/>
        <v>Other Asia, nes to EU27</v>
      </c>
      <c r="H6918">
        <v>2015</v>
      </c>
      <c r="I6918" t="s">
        <v>724</v>
      </c>
      <c r="J6918">
        <v>6</v>
      </c>
      <c r="K6918">
        <v>10766.313</v>
      </c>
      <c r="L6918" s="1">
        <f t="shared" si="215"/>
        <v>10.766313</v>
      </c>
    </row>
    <row r="6919" spans="1:12" ht="14.45">
      <c r="A6919" t="s">
        <v>723</v>
      </c>
      <c r="B6919" t="s">
        <v>954</v>
      </c>
      <c r="C6919">
        <v>847989</v>
      </c>
      <c r="D6919" t="s">
        <v>955</v>
      </c>
      <c r="E6919" t="s">
        <v>670</v>
      </c>
      <c r="F6919" t="s">
        <v>670</v>
      </c>
      <c r="G6919" t="str">
        <f t="shared" si="214"/>
        <v>Other Asia, nes to EU27</v>
      </c>
      <c r="H6919">
        <v>2016</v>
      </c>
      <c r="I6919" t="s">
        <v>724</v>
      </c>
      <c r="J6919">
        <v>6</v>
      </c>
      <c r="K6919">
        <v>10157.898999999999</v>
      </c>
      <c r="L6919" s="1">
        <f t="shared" si="215"/>
        <v>10.157898999999999</v>
      </c>
    </row>
    <row r="6920" spans="1:12" ht="14.45">
      <c r="A6920" t="s">
        <v>723</v>
      </c>
      <c r="B6920" t="s">
        <v>956</v>
      </c>
      <c r="C6920">
        <v>730900</v>
      </c>
      <c r="D6920" t="s">
        <v>957</v>
      </c>
      <c r="E6920" t="s">
        <v>147</v>
      </c>
      <c r="F6920" t="s">
        <v>292</v>
      </c>
      <c r="G6920" t="str">
        <f t="shared" si="214"/>
        <v>Oman to World</v>
      </c>
      <c r="H6920">
        <v>2012</v>
      </c>
      <c r="I6920" t="s">
        <v>724</v>
      </c>
      <c r="J6920">
        <v>6</v>
      </c>
      <c r="K6920">
        <v>1316.14</v>
      </c>
      <c r="L6920" s="1">
        <f t="shared" si="215"/>
        <v>1.3161400000000001</v>
      </c>
    </row>
    <row r="6921" spans="1:12" ht="14.45">
      <c r="A6921" t="s">
        <v>723</v>
      </c>
      <c r="B6921" t="s">
        <v>956</v>
      </c>
      <c r="C6921">
        <v>730900</v>
      </c>
      <c r="D6921" t="s">
        <v>957</v>
      </c>
      <c r="E6921" t="s">
        <v>147</v>
      </c>
      <c r="F6921" t="s">
        <v>292</v>
      </c>
      <c r="G6921" t="str">
        <f t="shared" ref="G6921:G6984" si="216">CONCATENATE(D6921, " to ", F6921)</f>
        <v>Oman to World</v>
      </c>
      <c r="H6921">
        <v>2013</v>
      </c>
      <c r="I6921" t="s">
        <v>724</v>
      </c>
      <c r="J6921">
        <v>6</v>
      </c>
      <c r="K6921">
        <v>1502.249</v>
      </c>
      <c r="L6921" s="1">
        <f t="shared" ref="L6921:L6984" si="217">K6921/1000</f>
        <v>1.5022489999999999</v>
      </c>
    </row>
    <row r="6922" spans="1:12" ht="14.45">
      <c r="A6922" t="s">
        <v>723</v>
      </c>
      <c r="B6922" t="s">
        <v>956</v>
      </c>
      <c r="C6922">
        <v>730900</v>
      </c>
      <c r="D6922" t="s">
        <v>957</v>
      </c>
      <c r="E6922" t="s">
        <v>147</v>
      </c>
      <c r="F6922" t="s">
        <v>292</v>
      </c>
      <c r="G6922" t="str">
        <f t="shared" si="216"/>
        <v>Oman to World</v>
      </c>
      <c r="H6922">
        <v>2014</v>
      </c>
      <c r="I6922" t="s">
        <v>724</v>
      </c>
      <c r="J6922">
        <v>6</v>
      </c>
      <c r="K6922">
        <v>3225.2020000000002</v>
      </c>
      <c r="L6922" s="1">
        <f t="shared" si="217"/>
        <v>3.2252020000000003</v>
      </c>
    </row>
    <row r="6923" spans="1:12" ht="14.45">
      <c r="A6923" t="s">
        <v>723</v>
      </c>
      <c r="B6923" t="s">
        <v>956</v>
      </c>
      <c r="C6923">
        <v>730900</v>
      </c>
      <c r="D6923" t="s">
        <v>957</v>
      </c>
      <c r="E6923" t="s">
        <v>147</v>
      </c>
      <c r="F6923" t="s">
        <v>292</v>
      </c>
      <c r="G6923" t="str">
        <f t="shared" si="216"/>
        <v>Oman to World</v>
      </c>
      <c r="H6923">
        <v>2015</v>
      </c>
      <c r="I6923" t="s">
        <v>724</v>
      </c>
      <c r="J6923">
        <v>6</v>
      </c>
      <c r="K6923">
        <v>1364.932</v>
      </c>
      <c r="L6923" s="1">
        <f t="shared" si="217"/>
        <v>1.364932</v>
      </c>
    </row>
    <row r="6924" spans="1:12" ht="14.45">
      <c r="A6924" t="s">
        <v>723</v>
      </c>
      <c r="B6924" t="s">
        <v>956</v>
      </c>
      <c r="C6924">
        <v>730900</v>
      </c>
      <c r="D6924" t="s">
        <v>957</v>
      </c>
      <c r="E6924" t="s">
        <v>147</v>
      </c>
      <c r="F6924" t="s">
        <v>292</v>
      </c>
      <c r="G6924" t="str">
        <f t="shared" si="216"/>
        <v>Oman to World</v>
      </c>
      <c r="H6924">
        <v>2016</v>
      </c>
      <c r="I6924" t="s">
        <v>724</v>
      </c>
      <c r="J6924">
        <v>6</v>
      </c>
      <c r="K6924">
        <v>2108.3690000000001</v>
      </c>
      <c r="L6924" s="1">
        <f t="shared" si="217"/>
        <v>2.1083690000000002</v>
      </c>
    </row>
    <row r="6925" spans="1:12" ht="14.45">
      <c r="A6925" t="s">
        <v>723</v>
      </c>
      <c r="B6925" t="s">
        <v>956</v>
      </c>
      <c r="C6925">
        <v>730900</v>
      </c>
      <c r="D6925" t="s">
        <v>957</v>
      </c>
      <c r="E6925" t="s">
        <v>147</v>
      </c>
      <c r="F6925" t="s">
        <v>292</v>
      </c>
      <c r="G6925" t="str">
        <f t="shared" si="216"/>
        <v>Oman to World</v>
      </c>
      <c r="H6925">
        <v>2017</v>
      </c>
      <c r="I6925" t="s">
        <v>724</v>
      </c>
      <c r="J6925">
        <v>6</v>
      </c>
      <c r="K6925">
        <v>745.84400000000005</v>
      </c>
      <c r="L6925" s="1">
        <f t="shared" si="217"/>
        <v>0.74584400000000006</v>
      </c>
    </row>
    <row r="6926" spans="1:12" ht="14.45">
      <c r="A6926" t="s">
        <v>723</v>
      </c>
      <c r="B6926" t="s">
        <v>956</v>
      </c>
      <c r="C6926">
        <v>730900</v>
      </c>
      <c r="D6926" t="s">
        <v>957</v>
      </c>
      <c r="E6926" t="s">
        <v>670</v>
      </c>
      <c r="F6926" t="s">
        <v>670</v>
      </c>
      <c r="G6926" t="str">
        <f t="shared" si="216"/>
        <v>Oman to EU27</v>
      </c>
      <c r="H6926">
        <v>2012</v>
      </c>
      <c r="I6926" t="s">
        <v>724</v>
      </c>
      <c r="J6926">
        <v>6</v>
      </c>
      <c r="K6926">
        <v>0</v>
      </c>
      <c r="L6926" s="1">
        <f t="shared" si="217"/>
        <v>0</v>
      </c>
    </row>
    <row r="6927" spans="1:12" ht="14.45">
      <c r="A6927" t="s">
        <v>723</v>
      </c>
      <c r="B6927" t="s">
        <v>956</v>
      </c>
      <c r="C6927">
        <v>730900</v>
      </c>
      <c r="D6927" t="s">
        <v>957</v>
      </c>
      <c r="E6927" t="s">
        <v>670</v>
      </c>
      <c r="F6927" t="s">
        <v>670</v>
      </c>
      <c r="G6927" t="str">
        <f t="shared" si="216"/>
        <v>Oman to EU27</v>
      </c>
      <c r="H6927">
        <v>2013</v>
      </c>
      <c r="I6927" t="s">
        <v>724</v>
      </c>
      <c r="J6927">
        <v>6</v>
      </c>
      <c r="K6927">
        <v>0</v>
      </c>
      <c r="L6927" s="1">
        <f t="shared" si="217"/>
        <v>0</v>
      </c>
    </row>
    <row r="6928" spans="1:12" ht="14.45">
      <c r="A6928" t="s">
        <v>723</v>
      </c>
      <c r="B6928" t="s">
        <v>956</v>
      </c>
      <c r="C6928">
        <v>730900</v>
      </c>
      <c r="D6928" t="s">
        <v>957</v>
      </c>
      <c r="E6928" t="s">
        <v>670</v>
      </c>
      <c r="F6928" t="s">
        <v>670</v>
      </c>
      <c r="G6928" t="str">
        <f t="shared" si="216"/>
        <v>Oman to EU27</v>
      </c>
      <c r="H6928">
        <v>2016</v>
      </c>
      <c r="I6928" t="s">
        <v>724</v>
      </c>
      <c r="J6928">
        <v>6</v>
      </c>
      <c r="K6928">
        <v>8.7989999999999995</v>
      </c>
      <c r="L6928" s="1">
        <f t="shared" si="217"/>
        <v>8.7989999999999995E-3</v>
      </c>
    </row>
    <row r="6929" spans="1:12" ht="14.45">
      <c r="A6929" t="s">
        <v>723</v>
      </c>
      <c r="B6929" t="s">
        <v>956</v>
      </c>
      <c r="C6929">
        <v>730900</v>
      </c>
      <c r="D6929" t="s">
        <v>957</v>
      </c>
      <c r="E6929" t="s">
        <v>670</v>
      </c>
      <c r="F6929" t="s">
        <v>670</v>
      </c>
      <c r="G6929" t="str">
        <f t="shared" si="216"/>
        <v>Oman to EU27</v>
      </c>
      <c r="H6929">
        <v>2017</v>
      </c>
      <c r="I6929" t="s">
        <v>724</v>
      </c>
      <c r="J6929">
        <v>6</v>
      </c>
      <c r="K6929">
        <v>0</v>
      </c>
      <c r="L6929" s="1">
        <f t="shared" si="217"/>
        <v>0</v>
      </c>
    </row>
    <row r="6930" spans="1:12" ht="14.45">
      <c r="A6930" t="s">
        <v>723</v>
      </c>
      <c r="B6930" t="s">
        <v>956</v>
      </c>
      <c r="C6930">
        <v>741999</v>
      </c>
      <c r="D6930" t="s">
        <v>957</v>
      </c>
      <c r="E6930" t="s">
        <v>147</v>
      </c>
      <c r="F6930" t="s">
        <v>292</v>
      </c>
      <c r="G6930" t="str">
        <f t="shared" si="216"/>
        <v>Oman to World</v>
      </c>
      <c r="H6930">
        <v>2012</v>
      </c>
      <c r="I6930" t="s">
        <v>724</v>
      </c>
      <c r="J6930">
        <v>6</v>
      </c>
      <c r="K6930">
        <v>3.1E-2</v>
      </c>
      <c r="L6930" s="1">
        <f t="shared" si="217"/>
        <v>3.1000000000000001E-5</v>
      </c>
    </row>
    <row r="6931" spans="1:12" ht="14.45">
      <c r="A6931" t="s">
        <v>723</v>
      </c>
      <c r="B6931" t="s">
        <v>956</v>
      </c>
      <c r="C6931">
        <v>741999</v>
      </c>
      <c r="D6931" t="s">
        <v>957</v>
      </c>
      <c r="E6931" t="s">
        <v>147</v>
      </c>
      <c r="F6931" t="s">
        <v>292</v>
      </c>
      <c r="G6931" t="str">
        <f t="shared" si="216"/>
        <v>Oman to World</v>
      </c>
      <c r="H6931">
        <v>2013</v>
      </c>
      <c r="I6931" t="s">
        <v>724</v>
      </c>
      <c r="J6931">
        <v>6</v>
      </c>
      <c r="K6931">
        <v>31.719000000000001</v>
      </c>
      <c r="L6931" s="1">
        <f t="shared" si="217"/>
        <v>3.1719000000000004E-2</v>
      </c>
    </row>
    <row r="6932" spans="1:12" ht="14.45">
      <c r="A6932" t="s">
        <v>723</v>
      </c>
      <c r="B6932" t="s">
        <v>956</v>
      </c>
      <c r="C6932">
        <v>741999</v>
      </c>
      <c r="D6932" t="s">
        <v>957</v>
      </c>
      <c r="E6932" t="s">
        <v>147</v>
      </c>
      <c r="F6932" t="s">
        <v>292</v>
      </c>
      <c r="G6932" t="str">
        <f t="shared" si="216"/>
        <v>Oman to World</v>
      </c>
      <c r="H6932">
        <v>2014</v>
      </c>
      <c r="I6932" t="s">
        <v>724</v>
      </c>
      <c r="J6932">
        <v>6</v>
      </c>
      <c r="K6932">
        <v>48.814</v>
      </c>
      <c r="L6932" s="1">
        <f t="shared" si="217"/>
        <v>4.8814000000000003E-2</v>
      </c>
    </row>
    <row r="6933" spans="1:12" ht="14.45">
      <c r="A6933" t="s">
        <v>723</v>
      </c>
      <c r="B6933" t="s">
        <v>956</v>
      </c>
      <c r="C6933">
        <v>741999</v>
      </c>
      <c r="D6933" t="s">
        <v>957</v>
      </c>
      <c r="E6933" t="s">
        <v>147</v>
      </c>
      <c r="F6933" t="s">
        <v>292</v>
      </c>
      <c r="G6933" t="str">
        <f t="shared" si="216"/>
        <v>Oman to World</v>
      </c>
      <c r="H6933">
        <v>2015</v>
      </c>
      <c r="I6933" t="s">
        <v>724</v>
      </c>
      <c r="J6933">
        <v>6</v>
      </c>
      <c r="K6933">
        <v>59.457000000000001</v>
      </c>
      <c r="L6933" s="1">
        <f t="shared" si="217"/>
        <v>5.9457000000000003E-2</v>
      </c>
    </row>
    <row r="6934" spans="1:12" ht="14.45">
      <c r="A6934" t="s">
        <v>723</v>
      </c>
      <c r="B6934" t="s">
        <v>956</v>
      </c>
      <c r="C6934">
        <v>741999</v>
      </c>
      <c r="D6934" t="s">
        <v>957</v>
      </c>
      <c r="E6934" t="s">
        <v>147</v>
      </c>
      <c r="F6934" t="s">
        <v>292</v>
      </c>
      <c r="G6934" t="str">
        <f t="shared" si="216"/>
        <v>Oman to World</v>
      </c>
      <c r="H6934">
        <v>2016</v>
      </c>
      <c r="I6934" t="s">
        <v>724</v>
      </c>
      <c r="J6934">
        <v>6</v>
      </c>
      <c r="K6934">
        <v>109.08499999999999</v>
      </c>
      <c r="L6934" s="1">
        <f t="shared" si="217"/>
        <v>0.10908499999999999</v>
      </c>
    </row>
    <row r="6935" spans="1:12" ht="14.45">
      <c r="A6935" t="s">
        <v>723</v>
      </c>
      <c r="B6935" t="s">
        <v>956</v>
      </c>
      <c r="C6935">
        <v>741999</v>
      </c>
      <c r="D6935" t="s">
        <v>957</v>
      </c>
      <c r="E6935" t="s">
        <v>147</v>
      </c>
      <c r="F6935" t="s">
        <v>292</v>
      </c>
      <c r="G6935" t="str">
        <f t="shared" si="216"/>
        <v>Oman to World</v>
      </c>
      <c r="H6935">
        <v>2017</v>
      </c>
      <c r="I6935" t="s">
        <v>724</v>
      </c>
      <c r="J6935">
        <v>6</v>
      </c>
      <c r="K6935">
        <v>77.084999999999994</v>
      </c>
      <c r="L6935" s="1">
        <f t="shared" si="217"/>
        <v>7.7084999999999987E-2</v>
      </c>
    </row>
    <row r="6936" spans="1:12" ht="14.45">
      <c r="A6936" t="s">
        <v>723</v>
      </c>
      <c r="B6936" t="s">
        <v>956</v>
      </c>
      <c r="C6936">
        <v>761100</v>
      </c>
      <c r="D6936" t="s">
        <v>957</v>
      </c>
      <c r="E6936" t="s">
        <v>147</v>
      </c>
      <c r="F6936" t="s">
        <v>292</v>
      </c>
      <c r="G6936" t="str">
        <f t="shared" si="216"/>
        <v>Oman to World</v>
      </c>
      <c r="H6936">
        <v>2012</v>
      </c>
      <c r="I6936" t="s">
        <v>724</v>
      </c>
      <c r="J6936">
        <v>6</v>
      </c>
      <c r="K6936">
        <v>274.50200000000001</v>
      </c>
      <c r="L6936" s="1">
        <f t="shared" si="217"/>
        <v>0.27450200000000002</v>
      </c>
    </row>
    <row r="6937" spans="1:12" ht="14.45">
      <c r="A6937" t="s">
        <v>723</v>
      </c>
      <c r="B6937" t="s">
        <v>956</v>
      </c>
      <c r="C6937">
        <v>761100</v>
      </c>
      <c r="D6937" t="s">
        <v>957</v>
      </c>
      <c r="E6937" t="s">
        <v>147</v>
      </c>
      <c r="F6937" t="s">
        <v>292</v>
      </c>
      <c r="G6937" t="str">
        <f t="shared" si="216"/>
        <v>Oman to World</v>
      </c>
      <c r="H6937">
        <v>2013</v>
      </c>
      <c r="I6937" t="s">
        <v>724</v>
      </c>
      <c r="J6937">
        <v>6</v>
      </c>
      <c r="K6937">
        <v>609.03700000000003</v>
      </c>
      <c r="L6937" s="1">
        <f t="shared" si="217"/>
        <v>0.60903700000000005</v>
      </c>
    </row>
    <row r="6938" spans="1:12" ht="14.45">
      <c r="A6938" t="s">
        <v>723</v>
      </c>
      <c r="B6938" t="s">
        <v>956</v>
      </c>
      <c r="C6938">
        <v>761100</v>
      </c>
      <c r="D6938" t="s">
        <v>957</v>
      </c>
      <c r="E6938" t="s">
        <v>147</v>
      </c>
      <c r="F6938" t="s">
        <v>292</v>
      </c>
      <c r="G6938" t="str">
        <f t="shared" si="216"/>
        <v>Oman to World</v>
      </c>
      <c r="H6938">
        <v>2014</v>
      </c>
      <c r="I6938" t="s">
        <v>724</v>
      </c>
      <c r="J6938">
        <v>6</v>
      </c>
      <c r="K6938">
        <v>4157.3940000000002</v>
      </c>
      <c r="L6938" s="1">
        <f t="shared" si="217"/>
        <v>4.157394</v>
      </c>
    </row>
    <row r="6939" spans="1:12" ht="14.45">
      <c r="A6939" t="s">
        <v>723</v>
      </c>
      <c r="B6939" t="s">
        <v>956</v>
      </c>
      <c r="C6939">
        <v>761100</v>
      </c>
      <c r="D6939" t="s">
        <v>957</v>
      </c>
      <c r="E6939" t="s">
        <v>147</v>
      </c>
      <c r="F6939" t="s">
        <v>292</v>
      </c>
      <c r="G6939" t="str">
        <f t="shared" si="216"/>
        <v>Oman to World</v>
      </c>
      <c r="H6939">
        <v>2015</v>
      </c>
      <c r="I6939" t="s">
        <v>724</v>
      </c>
      <c r="J6939">
        <v>6</v>
      </c>
      <c r="K6939">
        <v>3382.384</v>
      </c>
      <c r="L6939" s="1">
        <f t="shared" si="217"/>
        <v>3.3823840000000001</v>
      </c>
    </row>
    <row r="6940" spans="1:12" ht="14.45">
      <c r="A6940" t="s">
        <v>723</v>
      </c>
      <c r="B6940" t="s">
        <v>956</v>
      </c>
      <c r="C6940">
        <v>761100</v>
      </c>
      <c r="D6940" t="s">
        <v>957</v>
      </c>
      <c r="E6940" t="s">
        <v>147</v>
      </c>
      <c r="F6940" t="s">
        <v>292</v>
      </c>
      <c r="G6940" t="str">
        <f t="shared" si="216"/>
        <v>Oman to World</v>
      </c>
      <c r="H6940">
        <v>2016</v>
      </c>
      <c r="I6940" t="s">
        <v>724</v>
      </c>
      <c r="J6940">
        <v>6</v>
      </c>
      <c r="K6940">
        <v>258.02300000000002</v>
      </c>
      <c r="L6940" s="1">
        <f t="shared" si="217"/>
        <v>0.258023</v>
      </c>
    </row>
    <row r="6941" spans="1:12" ht="14.45">
      <c r="A6941" t="s">
        <v>723</v>
      </c>
      <c r="B6941" t="s">
        <v>956</v>
      </c>
      <c r="C6941">
        <v>761100</v>
      </c>
      <c r="D6941" t="s">
        <v>957</v>
      </c>
      <c r="E6941" t="s">
        <v>147</v>
      </c>
      <c r="F6941" t="s">
        <v>292</v>
      </c>
      <c r="G6941" t="str">
        <f t="shared" si="216"/>
        <v>Oman to World</v>
      </c>
      <c r="H6941">
        <v>2017</v>
      </c>
      <c r="I6941" t="s">
        <v>724</v>
      </c>
      <c r="J6941">
        <v>6</v>
      </c>
      <c r="K6941">
        <v>91.789000000000001</v>
      </c>
      <c r="L6941" s="1">
        <f t="shared" si="217"/>
        <v>9.1788999999999996E-2</v>
      </c>
    </row>
    <row r="6942" spans="1:12" ht="14.45">
      <c r="A6942" t="s">
        <v>723</v>
      </c>
      <c r="B6942" t="s">
        <v>956</v>
      </c>
      <c r="C6942">
        <v>761100</v>
      </c>
      <c r="D6942" t="s">
        <v>957</v>
      </c>
      <c r="E6942" t="s">
        <v>670</v>
      </c>
      <c r="F6942" t="s">
        <v>670</v>
      </c>
      <c r="G6942" t="str">
        <f t="shared" si="216"/>
        <v>Oman to EU27</v>
      </c>
      <c r="H6942">
        <v>2012</v>
      </c>
      <c r="I6942" t="s">
        <v>724</v>
      </c>
      <c r="J6942">
        <v>6</v>
      </c>
      <c r="K6942">
        <v>0</v>
      </c>
      <c r="L6942" s="1">
        <f t="shared" si="217"/>
        <v>0</v>
      </c>
    </row>
    <row r="6943" spans="1:12" ht="14.45">
      <c r="A6943" t="s">
        <v>723</v>
      </c>
      <c r="B6943" t="s">
        <v>956</v>
      </c>
      <c r="C6943">
        <v>761100</v>
      </c>
      <c r="D6943" t="s">
        <v>957</v>
      </c>
      <c r="E6943" t="s">
        <v>670</v>
      </c>
      <c r="F6943" t="s">
        <v>670</v>
      </c>
      <c r="G6943" t="str">
        <f t="shared" si="216"/>
        <v>Oman to EU27</v>
      </c>
      <c r="H6943">
        <v>2017</v>
      </c>
      <c r="I6943" t="s">
        <v>724</v>
      </c>
      <c r="J6943">
        <v>6</v>
      </c>
      <c r="K6943">
        <v>0</v>
      </c>
      <c r="L6943" s="1">
        <f t="shared" si="217"/>
        <v>0</v>
      </c>
    </row>
    <row r="6944" spans="1:12" ht="14.45">
      <c r="A6944" t="s">
        <v>723</v>
      </c>
      <c r="B6944" t="s">
        <v>956</v>
      </c>
      <c r="C6944">
        <v>8405</v>
      </c>
      <c r="D6944" t="s">
        <v>957</v>
      </c>
      <c r="E6944" t="s">
        <v>147</v>
      </c>
      <c r="F6944" t="s">
        <v>292</v>
      </c>
      <c r="G6944" t="str">
        <f t="shared" si="216"/>
        <v>Oman to World</v>
      </c>
      <c r="H6944">
        <v>2012</v>
      </c>
      <c r="I6944" t="s">
        <v>724</v>
      </c>
      <c r="J6944">
        <v>6</v>
      </c>
      <c r="K6944">
        <v>0</v>
      </c>
      <c r="L6944" s="1">
        <f t="shared" si="217"/>
        <v>0</v>
      </c>
    </row>
    <row r="6945" spans="1:12" ht="14.45">
      <c r="A6945" t="s">
        <v>723</v>
      </c>
      <c r="B6945" t="s">
        <v>956</v>
      </c>
      <c r="C6945">
        <v>8405</v>
      </c>
      <c r="D6945" t="s">
        <v>957</v>
      </c>
      <c r="E6945" t="s">
        <v>147</v>
      </c>
      <c r="F6945" t="s">
        <v>292</v>
      </c>
      <c r="G6945" t="str">
        <f t="shared" si="216"/>
        <v>Oman to World</v>
      </c>
      <c r="H6945">
        <v>2013</v>
      </c>
      <c r="I6945" t="s">
        <v>724</v>
      </c>
      <c r="J6945">
        <v>6</v>
      </c>
      <c r="K6945">
        <v>0</v>
      </c>
      <c r="L6945" s="1">
        <f t="shared" si="217"/>
        <v>0</v>
      </c>
    </row>
    <row r="6946" spans="1:12" ht="14.45">
      <c r="A6946" t="s">
        <v>723</v>
      </c>
      <c r="B6946" t="s">
        <v>956</v>
      </c>
      <c r="C6946">
        <v>8405</v>
      </c>
      <c r="D6946" t="s">
        <v>957</v>
      </c>
      <c r="E6946" t="s">
        <v>147</v>
      </c>
      <c r="F6946" t="s">
        <v>292</v>
      </c>
      <c r="G6946" t="str">
        <f t="shared" si="216"/>
        <v>Oman to World</v>
      </c>
      <c r="H6946">
        <v>2015</v>
      </c>
      <c r="I6946" t="s">
        <v>724</v>
      </c>
      <c r="J6946">
        <v>6</v>
      </c>
      <c r="K6946">
        <v>4.601</v>
      </c>
      <c r="L6946" s="1">
        <f t="shared" si="217"/>
        <v>4.6010000000000001E-3</v>
      </c>
    </row>
    <row r="6947" spans="1:12" ht="14.45">
      <c r="A6947" t="s">
        <v>723</v>
      </c>
      <c r="B6947" t="s">
        <v>956</v>
      </c>
      <c r="C6947">
        <v>8405</v>
      </c>
      <c r="D6947" t="s">
        <v>957</v>
      </c>
      <c r="E6947" t="s">
        <v>147</v>
      </c>
      <c r="F6947" t="s">
        <v>292</v>
      </c>
      <c r="G6947" t="str">
        <f t="shared" si="216"/>
        <v>Oman to World</v>
      </c>
      <c r="H6947">
        <v>2017</v>
      </c>
      <c r="I6947" t="s">
        <v>724</v>
      </c>
      <c r="J6947">
        <v>6</v>
      </c>
      <c r="K6947">
        <v>0</v>
      </c>
      <c r="L6947" s="1">
        <f t="shared" si="217"/>
        <v>0</v>
      </c>
    </row>
    <row r="6948" spans="1:12" ht="14.45">
      <c r="A6948" t="s">
        <v>723</v>
      </c>
      <c r="B6948" t="s">
        <v>956</v>
      </c>
      <c r="C6948">
        <v>8405</v>
      </c>
      <c r="D6948" t="s">
        <v>957</v>
      </c>
      <c r="E6948" t="s">
        <v>670</v>
      </c>
      <c r="F6948" t="s">
        <v>670</v>
      </c>
      <c r="G6948" t="str">
        <f t="shared" si="216"/>
        <v>Oman to EU27</v>
      </c>
      <c r="H6948">
        <v>2013</v>
      </c>
      <c r="I6948" t="s">
        <v>724</v>
      </c>
      <c r="J6948">
        <v>6</v>
      </c>
      <c r="K6948">
        <v>0</v>
      </c>
      <c r="L6948" s="1">
        <f t="shared" si="217"/>
        <v>0</v>
      </c>
    </row>
    <row r="6949" spans="1:12" ht="14.45">
      <c r="A6949" t="s">
        <v>723</v>
      </c>
      <c r="B6949" t="s">
        <v>956</v>
      </c>
      <c r="C6949">
        <v>841931</v>
      </c>
      <c r="D6949" t="s">
        <v>957</v>
      </c>
      <c r="E6949" t="s">
        <v>147</v>
      </c>
      <c r="F6949" t="s">
        <v>292</v>
      </c>
      <c r="G6949" t="str">
        <f t="shared" si="216"/>
        <v>Oman to World</v>
      </c>
      <c r="H6949">
        <v>2017</v>
      </c>
      <c r="I6949" t="s">
        <v>724</v>
      </c>
      <c r="J6949">
        <v>6</v>
      </c>
      <c r="K6949">
        <v>0</v>
      </c>
      <c r="L6949" s="1">
        <f t="shared" si="217"/>
        <v>0</v>
      </c>
    </row>
    <row r="6950" spans="1:12" ht="14.45">
      <c r="A6950" t="s">
        <v>723</v>
      </c>
      <c r="B6950" t="s">
        <v>956</v>
      </c>
      <c r="C6950">
        <v>841940</v>
      </c>
      <c r="D6950" t="s">
        <v>957</v>
      </c>
      <c r="E6950" t="s">
        <v>147</v>
      </c>
      <c r="F6950" t="s">
        <v>292</v>
      </c>
      <c r="G6950" t="str">
        <f t="shared" si="216"/>
        <v>Oman to World</v>
      </c>
      <c r="H6950">
        <v>2012</v>
      </c>
      <c r="I6950" t="s">
        <v>724</v>
      </c>
      <c r="J6950">
        <v>6</v>
      </c>
      <c r="K6950">
        <v>0</v>
      </c>
      <c r="L6950" s="1">
        <f t="shared" si="217"/>
        <v>0</v>
      </c>
    </row>
    <row r="6951" spans="1:12" ht="14.45">
      <c r="A6951" t="s">
        <v>723</v>
      </c>
      <c r="B6951" t="s">
        <v>956</v>
      </c>
      <c r="C6951">
        <v>841940</v>
      </c>
      <c r="D6951" t="s">
        <v>957</v>
      </c>
      <c r="E6951" t="s">
        <v>147</v>
      </c>
      <c r="F6951" t="s">
        <v>292</v>
      </c>
      <c r="G6951" t="str">
        <f t="shared" si="216"/>
        <v>Oman to World</v>
      </c>
      <c r="H6951">
        <v>2013</v>
      </c>
      <c r="I6951" t="s">
        <v>724</v>
      </c>
      <c r="J6951">
        <v>6</v>
      </c>
      <c r="K6951">
        <v>0</v>
      </c>
      <c r="L6951" s="1">
        <f t="shared" si="217"/>
        <v>0</v>
      </c>
    </row>
    <row r="6952" spans="1:12" ht="14.45">
      <c r="A6952" t="s">
        <v>723</v>
      </c>
      <c r="B6952" t="s">
        <v>956</v>
      </c>
      <c r="C6952">
        <v>841940</v>
      </c>
      <c r="D6952" t="s">
        <v>957</v>
      </c>
      <c r="E6952" t="s">
        <v>147</v>
      </c>
      <c r="F6952" t="s">
        <v>292</v>
      </c>
      <c r="G6952" t="str">
        <f t="shared" si="216"/>
        <v>Oman to World</v>
      </c>
      <c r="H6952">
        <v>2017</v>
      </c>
      <c r="I6952" t="s">
        <v>724</v>
      </c>
      <c r="J6952">
        <v>6</v>
      </c>
      <c r="K6952">
        <v>0</v>
      </c>
      <c r="L6952" s="1">
        <f t="shared" si="217"/>
        <v>0</v>
      </c>
    </row>
    <row r="6953" spans="1:12" ht="14.45">
      <c r="A6953" t="s">
        <v>723</v>
      </c>
      <c r="B6953" t="s">
        <v>956</v>
      </c>
      <c r="C6953">
        <v>841940</v>
      </c>
      <c r="D6953" t="s">
        <v>957</v>
      </c>
      <c r="E6953" t="s">
        <v>670</v>
      </c>
      <c r="F6953" t="s">
        <v>670</v>
      </c>
      <c r="G6953" t="str">
        <f t="shared" si="216"/>
        <v>Oman to EU27</v>
      </c>
      <c r="H6953">
        <v>2013</v>
      </c>
      <c r="I6953" t="s">
        <v>724</v>
      </c>
      <c r="J6953">
        <v>6</v>
      </c>
      <c r="K6953">
        <v>0</v>
      </c>
      <c r="L6953" s="1">
        <f t="shared" si="217"/>
        <v>0</v>
      </c>
    </row>
    <row r="6954" spans="1:12" ht="14.45">
      <c r="A6954" t="s">
        <v>723</v>
      </c>
      <c r="B6954" t="s">
        <v>956</v>
      </c>
      <c r="C6954">
        <v>842129</v>
      </c>
      <c r="D6954" t="s">
        <v>957</v>
      </c>
      <c r="E6954" t="s">
        <v>147</v>
      </c>
      <c r="F6954" t="s">
        <v>292</v>
      </c>
      <c r="G6954" t="str">
        <f t="shared" si="216"/>
        <v>Oman to World</v>
      </c>
      <c r="H6954">
        <v>2012</v>
      </c>
      <c r="I6954" t="s">
        <v>724</v>
      </c>
      <c r="J6954">
        <v>6</v>
      </c>
      <c r="K6954">
        <v>0</v>
      </c>
      <c r="L6954" s="1">
        <f t="shared" si="217"/>
        <v>0</v>
      </c>
    </row>
    <row r="6955" spans="1:12" ht="14.45">
      <c r="A6955" t="s">
        <v>723</v>
      </c>
      <c r="B6955" t="s">
        <v>956</v>
      </c>
      <c r="C6955">
        <v>842129</v>
      </c>
      <c r="D6955" t="s">
        <v>957</v>
      </c>
      <c r="E6955" t="s">
        <v>147</v>
      </c>
      <c r="F6955" t="s">
        <v>292</v>
      </c>
      <c r="G6955" t="str">
        <f t="shared" si="216"/>
        <v>Oman to World</v>
      </c>
      <c r="H6955">
        <v>2013</v>
      </c>
      <c r="I6955" t="s">
        <v>724</v>
      </c>
      <c r="J6955">
        <v>6</v>
      </c>
      <c r="K6955">
        <v>0</v>
      </c>
      <c r="L6955" s="1">
        <f t="shared" si="217"/>
        <v>0</v>
      </c>
    </row>
    <row r="6956" spans="1:12" ht="14.45">
      <c r="A6956" t="s">
        <v>723</v>
      </c>
      <c r="B6956" t="s">
        <v>956</v>
      </c>
      <c r="C6956">
        <v>842129</v>
      </c>
      <c r="D6956" t="s">
        <v>957</v>
      </c>
      <c r="E6956" t="s">
        <v>147</v>
      </c>
      <c r="F6956" t="s">
        <v>292</v>
      </c>
      <c r="G6956" t="str">
        <f t="shared" si="216"/>
        <v>Oman to World</v>
      </c>
      <c r="H6956">
        <v>2015</v>
      </c>
      <c r="I6956" t="s">
        <v>724</v>
      </c>
      <c r="J6956">
        <v>6</v>
      </c>
      <c r="K6956">
        <v>160.19200000000001</v>
      </c>
      <c r="L6956" s="1">
        <f t="shared" si="217"/>
        <v>0.160192</v>
      </c>
    </row>
    <row r="6957" spans="1:12" ht="14.45">
      <c r="A6957" t="s">
        <v>723</v>
      </c>
      <c r="B6957" t="s">
        <v>956</v>
      </c>
      <c r="C6957">
        <v>842129</v>
      </c>
      <c r="D6957" t="s">
        <v>957</v>
      </c>
      <c r="E6957" t="s">
        <v>147</v>
      </c>
      <c r="F6957" t="s">
        <v>292</v>
      </c>
      <c r="G6957" t="str">
        <f t="shared" si="216"/>
        <v>Oman to World</v>
      </c>
      <c r="H6957">
        <v>2016</v>
      </c>
      <c r="I6957" t="s">
        <v>724</v>
      </c>
      <c r="J6957">
        <v>6</v>
      </c>
      <c r="K6957">
        <v>17.052</v>
      </c>
      <c r="L6957" s="1">
        <f t="shared" si="217"/>
        <v>1.7052000000000001E-2</v>
      </c>
    </row>
    <row r="6958" spans="1:12" ht="14.45">
      <c r="A6958" t="s">
        <v>723</v>
      </c>
      <c r="B6958" t="s">
        <v>956</v>
      </c>
      <c r="C6958">
        <v>842129</v>
      </c>
      <c r="D6958" t="s">
        <v>957</v>
      </c>
      <c r="E6958" t="s">
        <v>670</v>
      </c>
      <c r="F6958" t="s">
        <v>670</v>
      </c>
      <c r="G6958" t="str">
        <f t="shared" si="216"/>
        <v>Oman to EU27</v>
      </c>
      <c r="H6958">
        <v>2012</v>
      </c>
      <c r="I6958" t="s">
        <v>724</v>
      </c>
      <c r="J6958">
        <v>6</v>
      </c>
      <c r="K6958">
        <v>0</v>
      </c>
      <c r="L6958" s="1">
        <f t="shared" si="217"/>
        <v>0</v>
      </c>
    </row>
    <row r="6959" spans="1:12" ht="14.45">
      <c r="A6959" t="s">
        <v>723</v>
      </c>
      <c r="B6959" t="s">
        <v>956</v>
      </c>
      <c r="C6959">
        <v>842129</v>
      </c>
      <c r="D6959" t="s">
        <v>957</v>
      </c>
      <c r="E6959" t="s">
        <v>670</v>
      </c>
      <c r="F6959" t="s">
        <v>670</v>
      </c>
      <c r="G6959" t="str">
        <f t="shared" si="216"/>
        <v>Oman to EU27</v>
      </c>
      <c r="H6959">
        <v>2015</v>
      </c>
      <c r="I6959" t="s">
        <v>724</v>
      </c>
      <c r="J6959">
        <v>6</v>
      </c>
      <c r="K6959">
        <v>3.1110000000000002</v>
      </c>
      <c r="L6959" s="1">
        <f t="shared" si="217"/>
        <v>3.1110000000000001E-3</v>
      </c>
    </row>
    <row r="6960" spans="1:12" ht="14.45">
      <c r="A6960" t="s">
        <v>723</v>
      </c>
      <c r="B6960" t="s">
        <v>956</v>
      </c>
      <c r="C6960">
        <v>842129</v>
      </c>
      <c r="D6960" t="s">
        <v>957</v>
      </c>
      <c r="E6960" t="s">
        <v>670</v>
      </c>
      <c r="F6960" t="s">
        <v>670</v>
      </c>
      <c r="G6960" t="str">
        <f t="shared" si="216"/>
        <v>Oman to EU27</v>
      </c>
      <c r="H6960">
        <v>2016</v>
      </c>
      <c r="I6960" t="s">
        <v>724</v>
      </c>
      <c r="J6960">
        <v>6</v>
      </c>
      <c r="K6960">
        <v>5.2220000000000004</v>
      </c>
      <c r="L6960" s="1">
        <f t="shared" si="217"/>
        <v>5.2220000000000001E-3</v>
      </c>
    </row>
    <row r="6961" spans="1:12" ht="14.45">
      <c r="A6961" t="s">
        <v>723</v>
      </c>
      <c r="B6961" t="s">
        <v>956</v>
      </c>
      <c r="C6961">
        <v>842129</v>
      </c>
      <c r="D6961" t="s">
        <v>957</v>
      </c>
      <c r="E6961" t="s">
        <v>670</v>
      </c>
      <c r="F6961" t="s">
        <v>670</v>
      </c>
      <c r="G6961" t="str">
        <f t="shared" si="216"/>
        <v>Oman to EU27</v>
      </c>
      <c r="H6961">
        <v>2017</v>
      </c>
      <c r="I6961" t="s">
        <v>724</v>
      </c>
      <c r="J6961">
        <v>6</v>
      </c>
      <c r="K6961">
        <v>0</v>
      </c>
      <c r="L6961" s="1">
        <f t="shared" si="217"/>
        <v>0</v>
      </c>
    </row>
    <row r="6962" spans="1:12" ht="14.45">
      <c r="A6962" t="s">
        <v>723</v>
      </c>
      <c r="B6962" t="s">
        <v>956</v>
      </c>
      <c r="C6962">
        <v>842139</v>
      </c>
      <c r="D6962" t="s">
        <v>957</v>
      </c>
      <c r="E6962" t="s">
        <v>147</v>
      </c>
      <c r="F6962" t="s">
        <v>292</v>
      </c>
      <c r="G6962" t="str">
        <f t="shared" si="216"/>
        <v>Oman to World</v>
      </c>
      <c r="H6962">
        <v>2012</v>
      </c>
      <c r="I6962" t="s">
        <v>724</v>
      </c>
      <c r="J6962">
        <v>6</v>
      </c>
      <c r="K6962">
        <v>0</v>
      </c>
      <c r="L6962" s="1">
        <f t="shared" si="217"/>
        <v>0</v>
      </c>
    </row>
    <row r="6963" spans="1:12" ht="14.45">
      <c r="A6963" t="s">
        <v>723</v>
      </c>
      <c r="B6963" t="s">
        <v>956</v>
      </c>
      <c r="C6963">
        <v>842139</v>
      </c>
      <c r="D6963" t="s">
        <v>957</v>
      </c>
      <c r="E6963" t="s">
        <v>147</v>
      </c>
      <c r="F6963" t="s">
        <v>292</v>
      </c>
      <c r="G6963" t="str">
        <f t="shared" si="216"/>
        <v>Oman to World</v>
      </c>
      <c r="H6963">
        <v>2013</v>
      </c>
      <c r="I6963" t="s">
        <v>724</v>
      </c>
      <c r="J6963">
        <v>6</v>
      </c>
      <c r="K6963">
        <v>0</v>
      </c>
      <c r="L6963" s="1">
        <f t="shared" si="217"/>
        <v>0</v>
      </c>
    </row>
    <row r="6964" spans="1:12" ht="14.45">
      <c r="A6964" t="s">
        <v>723</v>
      </c>
      <c r="B6964" t="s">
        <v>956</v>
      </c>
      <c r="C6964">
        <v>842139</v>
      </c>
      <c r="D6964" t="s">
        <v>957</v>
      </c>
      <c r="E6964" t="s">
        <v>147</v>
      </c>
      <c r="F6964" t="s">
        <v>292</v>
      </c>
      <c r="G6964" t="str">
        <f t="shared" si="216"/>
        <v>Oman to World</v>
      </c>
      <c r="H6964">
        <v>2015</v>
      </c>
      <c r="I6964" t="s">
        <v>724</v>
      </c>
      <c r="J6964">
        <v>6</v>
      </c>
      <c r="K6964">
        <v>13.477</v>
      </c>
      <c r="L6964" s="1">
        <f t="shared" si="217"/>
        <v>1.3477000000000001E-2</v>
      </c>
    </row>
    <row r="6965" spans="1:12" ht="14.45">
      <c r="A6965" t="s">
        <v>723</v>
      </c>
      <c r="B6965" t="s">
        <v>956</v>
      </c>
      <c r="C6965">
        <v>842139</v>
      </c>
      <c r="D6965" t="s">
        <v>957</v>
      </c>
      <c r="E6965" t="s">
        <v>147</v>
      </c>
      <c r="F6965" t="s">
        <v>292</v>
      </c>
      <c r="G6965" t="str">
        <f t="shared" si="216"/>
        <v>Oman to World</v>
      </c>
      <c r="H6965">
        <v>2016</v>
      </c>
      <c r="I6965" t="s">
        <v>724</v>
      </c>
      <c r="J6965">
        <v>6</v>
      </c>
      <c r="K6965">
        <v>367.74</v>
      </c>
      <c r="L6965" s="1">
        <f t="shared" si="217"/>
        <v>0.36774000000000001</v>
      </c>
    </row>
    <row r="6966" spans="1:12" ht="14.45">
      <c r="A6966" t="s">
        <v>723</v>
      </c>
      <c r="B6966" t="s">
        <v>956</v>
      </c>
      <c r="C6966">
        <v>842139</v>
      </c>
      <c r="D6966" t="s">
        <v>957</v>
      </c>
      <c r="E6966" t="s">
        <v>147</v>
      </c>
      <c r="F6966" t="s">
        <v>292</v>
      </c>
      <c r="G6966" t="str">
        <f t="shared" si="216"/>
        <v>Oman to World</v>
      </c>
      <c r="H6966">
        <v>2017</v>
      </c>
      <c r="I6966" t="s">
        <v>724</v>
      </c>
      <c r="J6966">
        <v>6</v>
      </c>
      <c r="K6966">
        <v>0</v>
      </c>
      <c r="L6966" s="1">
        <f t="shared" si="217"/>
        <v>0</v>
      </c>
    </row>
    <row r="6967" spans="1:12" ht="14.45">
      <c r="A6967" t="s">
        <v>723</v>
      </c>
      <c r="B6967" t="s">
        <v>956</v>
      </c>
      <c r="C6967">
        <v>842139</v>
      </c>
      <c r="D6967" t="s">
        <v>957</v>
      </c>
      <c r="E6967" t="s">
        <v>670</v>
      </c>
      <c r="F6967" t="s">
        <v>670</v>
      </c>
      <c r="G6967" t="str">
        <f t="shared" si="216"/>
        <v>Oman to EU27</v>
      </c>
      <c r="H6967">
        <v>2012</v>
      </c>
      <c r="I6967" t="s">
        <v>724</v>
      </c>
      <c r="J6967">
        <v>6</v>
      </c>
      <c r="K6967">
        <v>0</v>
      </c>
      <c r="L6967" s="1">
        <f t="shared" si="217"/>
        <v>0</v>
      </c>
    </row>
    <row r="6968" spans="1:12" ht="14.45">
      <c r="A6968" t="s">
        <v>723</v>
      </c>
      <c r="B6968" t="s">
        <v>956</v>
      </c>
      <c r="C6968">
        <v>842139</v>
      </c>
      <c r="D6968" t="s">
        <v>957</v>
      </c>
      <c r="E6968" t="s">
        <v>670</v>
      </c>
      <c r="F6968" t="s">
        <v>670</v>
      </c>
      <c r="G6968" t="str">
        <f t="shared" si="216"/>
        <v>Oman to EU27</v>
      </c>
      <c r="H6968">
        <v>2015</v>
      </c>
      <c r="I6968" t="s">
        <v>724</v>
      </c>
      <c r="J6968">
        <v>6</v>
      </c>
      <c r="K6968">
        <v>0.442</v>
      </c>
      <c r="L6968" s="1">
        <f t="shared" si="217"/>
        <v>4.4200000000000001E-4</v>
      </c>
    </row>
    <row r="6969" spans="1:12" ht="14.45">
      <c r="A6969" t="s">
        <v>723</v>
      </c>
      <c r="B6969" t="s">
        <v>956</v>
      </c>
      <c r="C6969">
        <v>842139</v>
      </c>
      <c r="D6969" t="s">
        <v>957</v>
      </c>
      <c r="E6969" t="s">
        <v>670</v>
      </c>
      <c r="F6969" t="s">
        <v>670</v>
      </c>
      <c r="G6969" t="str">
        <f t="shared" si="216"/>
        <v>Oman to EU27</v>
      </c>
      <c r="H6969">
        <v>2016</v>
      </c>
      <c r="I6969" t="s">
        <v>724</v>
      </c>
      <c r="J6969">
        <v>6</v>
      </c>
      <c r="K6969">
        <v>20.172000000000001</v>
      </c>
      <c r="L6969" s="1">
        <f t="shared" si="217"/>
        <v>2.0171999999999999E-2</v>
      </c>
    </row>
    <row r="6970" spans="1:12" ht="14.45">
      <c r="A6970" t="s">
        <v>723</v>
      </c>
      <c r="B6970" t="s">
        <v>956</v>
      </c>
      <c r="C6970">
        <v>842139</v>
      </c>
      <c r="D6970" t="s">
        <v>957</v>
      </c>
      <c r="E6970" t="s">
        <v>670</v>
      </c>
      <c r="F6970" t="s">
        <v>670</v>
      </c>
      <c r="G6970" t="str">
        <f t="shared" si="216"/>
        <v>Oman to EU27</v>
      </c>
      <c r="H6970">
        <v>2017</v>
      </c>
      <c r="I6970" t="s">
        <v>724</v>
      </c>
      <c r="J6970">
        <v>6</v>
      </c>
      <c r="K6970">
        <v>0</v>
      </c>
      <c r="L6970" s="1">
        <f t="shared" si="217"/>
        <v>0</v>
      </c>
    </row>
    <row r="6971" spans="1:12" ht="14.45">
      <c r="A6971" t="s">
        <v>723</v>
      </c>
      <c r="B6971" t="s">
        <v>956</v>
      </c>
      <c r="C6971">
        <v>847989</v>
      </c>
      <c r="D6971" t="s">
        <v>957</v>
      </c>
      <c r="E6971" t="s">
        <v>147</v>
      </c>
      <c r="F6971" t="s">
        <v>292</v>
      </c>
      <c r="G6971" t="str">
        <f t="shared" si="216"/>
        <v>Oman to World</v>
      </c>
      <c r="H6971">
        <v>2012</v>
      </c>
      <c r="I6971" t="s">
        <v>724</v>
      </c>
      <c r="J6971">
        <v>6</v>
      </c>
      <c r="K6971">
        <v>0</v>
      </c>
      <c r="L6971" s="1">
        <f t="shared" si="217"/>
        <v>0</v>
      </c>
    </row>
    <row r="6972" spans="1:12" ht="14.45">
      <c r="A6972" t="s">
        <v>723</v>
      </c>
      <c r="B6972" t="s">
        <v>956</v>
      </c>
      <c r="C6972">
        <v>847989</v>
      </c>
      <c r="D6972" t="s">
        <v>957</v>
      </c>
      <c r="E6972" t="s">
        <v>147</v>
      </c>
      <c r="F6972" t="s">
        <v>292</v>
      </c>
      <c r="G6972" t="str">
        <f t="shared" si="216"/>
        <v>Oman to World</v>
      </c>
      <c r="H6972">
        <v>2015</v>
      </c>
      <c r="I6972" t="s">
        <v>724</v>
      </c>
      <c r="J6972">
        <v>6</v>
      </c>
      <c r="K6972">
        <v>2263.6770000000001</v>
      </c>
      <c r="L6972" s="1">
        <f t="shared" si="217"/>
        <v>2.2636769999999999</v>
      </c>
    </row>
    <row r="6973" spans="1:12" ht="14.45">
      <c r="A6973" t="s">
        <v>723</v>
      </c>
      <c r="B6973" t="s">
        <v>956</v>
      </c>
      <c r="C6973">
        <v>847989</v>
      </c>
      <c r="D6973" t="s">
        <v>957</v>
      </c>
      <c r="E6973" t="s">
        <v>147</v>
      </c>
      <c r="F6973" t="s">
        <v>292</v>
      </c>
      <c r="G6973" t="str">
        <f t="shared" si="216"/>
        <v>Oman to World</v>
      </c>
      <c r="H6973">
        <v>2016</v>
      </c>
      <c r="I6973" t="s">
        <v>724</v>
      </c>
      <c r="J6973">
        <v>6</v>
      </c>
      <c r="K6973">
        <v>1583.6189999999999</v>
      </c>
      <c r="L6973" s="1">
        <f t="shared" si="217"/>
        <v>1.5836189999999999</v>
      </c>
    </row>
    <row r="6974" spans="1:12" ht="14.45">
      <c r="A6974" t="s">
        <v>723</v>
      </c>
      <c r="B6974" t="s">
        <v>956</v>
      </c>
      <c r="C6974">
        <v>847989</v>
      </c>
      <c r="D6974" t="s">
        <v>957</v>
      </c>
      <c r="E6974" t="s">
        <v>147</v>
      </c>
      <c r="F6974" t="s">
        <v>292</v>
      </c>
      <c r="G6974" t="str">
        <f t="shared" si="216"/>
        <v>Oman to World</v>
      </c>
      <c r="H6974">
        <v>2017</v>
      </c>
      <c r="I6974" t="s">
        <v>724</v>
      </c>
      <c r="J6974">
        <v>6</v>
      </c>
      <c r="K6974">
        <v>0</v>
      </c>
      <c r="L6974" s="1">
        <f t="shared" si="217"/>
        <v>0</v>
      </c>
    </row>
    <row r="6975" spans="1:12" ht="14.45">
      <c r="A6975" t="s">
        <v>723</v>
      </c>
      <c r="B6975" t="s">
        <v>956</v>
      </c>
      <c r="C6975">
        <v>847989</v>
      </c>
      <c r="D6975" t="s">
        <v>957</v>
      </c>
      <c r="E6975" t="s">
        <v>670</v>
      </c>
      <c r="F6975" t="s">
        <v>670</v>
      </c>
      <c r="G6975" t="str">
        <f t="shared" si="216"/>
        <v>Oman to EU27</v>
      </c>
      <c r="H6975">
        <v>2012</v>
      </c>
      <c r="I6975" t="s">
        <v>724</v>
      </c>
      <c r="J6975">
        <v>6</v>
      </c>
      <c r="K6975">
        <v>0</v>
      </c>
      <c r="L6975" s="1">
        <f t="shared" si="217"/>
        <v>0</v>
      </c>
    </row>
    <row r="6976" spans="1:12" ht="14.45">
      <c r="A6976" t="s">
        <v>723</v>
      </c>
      <c r="B6976" t="s">
        <v>956</v>
      </c>
      <c r="C6976">
        <v>847989</v>
      </c>
      <c r="D6976" t="s">
        <v>957</v>
      </c>
      <c r="E6976" t="s">
        <v>670</v>
      </c>
      <c r="F6976" t="s">
        <v>670</v>
      </c>
      <c r="G6976" t="str">
        <f t="shared" si="216"/>
        <v>Oman to EU27</v>
      </c>
      <c r="H6976">
        <v>2013</v>
      </c>
      <c r="I6976" t="s">
        <v>724</v>
      </c>
      <c r="J6976">
        <v>6</v>
      </c>
      <c r="K6976">
        <v>0</v>
      </c>
      <c r="L6976" s="1">
        <f t="shared" si="217"/>
        <v>0</v>
      </c>
    </row>
    <row r="6977" spans="1:12" ht="14.45">
      <c r="A6977" t="s">
        <v>723</v>
      </c>
      <c r="B6977" t="s">
        <v>956</v>
      </c>
      <c r="C6977">
        <v>847989</v>
      </c>
      <c r="D6977" t="s">
        <v>957</v>
      </c>
      <c r="E6977" t="s">
        <v>670</v>
      </c>
      <c r="F6977" t="s">
        <v>670</v>
      </c>
      <c r="G6977" t="str">
        <f t="shared" si="216"/>
        <v>Oman to EU27</v>
      </c>
      <c r="H6977">
        <v>2015</v>
      </c>
      <c r="I6977" t="s">
        <v>724</v>
      </c>
      <c r="J6977">
        <v>6</v>
      </c>
      <c r="K6977">
        <v>88.682000000000002</v>
      </c>
      <c r="L6977" s="1">
        <f t="shared" si="217"/>
        <v>8.8681999999999997E-2</v>
      </c>
    </row>
    <row r="6978" spans="1:12" ht="14.45">
      <c r="A6978" t="s">
        <v>723</v>
      </c>
      <c r="B6978" t="s">
        <v>956</v>
      </c>
      <c r="C6978">
        <v>847989</v>
      </c>
      <c r="D6978" t="s">
        <v>957</v>
      </c>
      <c r="E6978" t="s">
        <v>670</v>
      </c>
      <c r="F6978" t="s">
        <v>670</v>
      </c>
      <c r="G6978" t="str">
        <f t="shared" si="216"/>
        <v>Oman to EU27</v>
      </c>
      <c r="H6978">
        <v>2016</v>
      </c>
      <c r="I6978" t="s">
        <v>724</v>
      </c>
      <c r="J6978">
        <v>6</v>
      </c>
      <c r="K6978">
        <v>887.952</v>
      </c>
      <c r="L6978" s="1">
        <f t="shared" si="217"/>
        <v>0.88795199999999996</v>
      </c>
    </row>
    <row r="6979" spans="1:12" ht="14.45">
      <c r="A6979" t="s">
        <v>723</v>
      </c>
      <c r="B6979" t="s">
        <v>956</v>
      </c>
      <c r="C6979">
        <v>847989</v>
      </c>
      <c r="D6979" t="s">
        <v>957</v>
      </c>
      <c r="E6979" t="s">
        <v>670</v>
      </c>
      <c r="F6979" t="s">
        <v>670</v>
      </c>
      <c r="G6979" t="str">
        <f t="shared" si="216"/>
        <v>Oman to EU27</v>
      </c>
      <c r="H6979">
        <v>2017</v>
      </c>
      <c r="I6979" t="s">
        <v>724</v>
      </c>
      <c r="J6979">
        <v>6</v>
      </c>
      <c r="K6979">
        <v>0</v>
      </c>
      <c r="L6979" s="1">
        <f t="shared" si="217"/>
        <v>0</v>
      </c>
    </row>
    <row r="6980" spans="1:12" ht="14.45">
      <c r="A6980" t="s">
        <v>723</v>
      </c>
      <c r="B6980" t="s">
        <v>958</v>
      </c>
      <c r="C6980">
        <v>730900</v>
      </c>
      <c r="D6980" t="s">
        <v>959</v>
      </c>
      <c r="E6980" t="s">
        <v>147</v>
      </c>
      <c r="F6980" t="s">
        <v>292</v>
      </c>
      <c r="G6980" t="str">
        <f t="shared" si="216"/>
        <v>Pakistan to World</v>
      </c>
      <c r="H6980">
        <v>2012</v>
      </c>
      <c r="I6980" t="s">
        <v>724</v>
      </c>
      <c r="J6980">
        <v>6</v>
      </c>
      <c r="K6980">
        <v>258.28399999999999</v>
      </c>
      <c r="L6980" s="1">
        <f t="shared" si="217"/>
        <v>0.25828400000000001</v>
      </c>
    </row>
    <row r="6981" spans="1:12" ht="14.45">
      <c r="A6981" t="s">
        <v>723</v>
      </c>
      <c r="B6981" t="s">
        <v>958</v>
      </c>
      <c r="C6981">
        <v>730900</v>
      </c>
      <c r="D6981" t="s">
        <v>959</v>
      </c>
      <c r="E6981" t="s">
        <v>147</v>
      </c>
      <c r="F6981" t="s">
        <v>292</v>
      </c>
      <c r="G6981" t="str">
        <f t="shared" si="216"/>
        <v>Pakistan to World</v>
      </c>
      <c r="H6981">
        <v>2013</v>
      </c>
      <c r="I6981" t="s">
        <v>724</v>
      </c>
      <c r="J6981">
        <v>6</v>
      </c>
      <c r="K6981">
        <v>188.917</v>
      </c>
      <c r="L6981" s="1">
        <f t="shared" si="217"/>
        <v>0.188917</v>
      </c>
    </row>
    <row r="6982" spans="1:12" ht="14.45">
      <c r="A6982" t="s">
        <v>723</v>
      </c>
      <c r="B6982" t="s">
        <v>958</v>
      </c>
      <c r="C6982">
        <v>730900</v>
      </c>
      <c r="D6982" t="s">
        <v>959</v>
      </c>
      <c r="E6982" t="s">
        <v>147</v>
      </c>
      <c r="F6982" t="s">
        <v>292</v>
      </c>
      <c r="G6982" t="str">
        <f t="shared" si="216"/>
        <v>Pakistan to World</v>
      </c>
      <c r="H6982">
        <v>2014</v>
      </c>
      <c r="I6982" t="s">
        <v>724</v>
      </c>
      <c r="J6982">
        <v>6</v>
      </c>
      <c r="K6982">
        <v>96.891999999999996</v>
      </c>
      <c r="L6982" s="1">
        <f t="shared" si="217"/>
        <v>9.6891999999999992E-2</v>
      </c>
    </row>
    <row r="6983" spans="1:12" ht="14.45">
      <c r="A6983" t="s">
        <v>723</v>
      </c>
      <c r="B6983" t="s">
        <v>958</v>
      </c>
      <c r="C6983">
        <v>730900</v>
      </c>
      <c r="D6983" t="s">
        <v>959</v>
      </c>
      <c r="E6983" t="s">
        <v>147</v>
      </c>
      <c r="F6983" t="s">
        <v>292</v>
      </c>
      <c r="G6983" t="str">
        <f t="shared" si="216"/>
        <v>Pakistan to World</v>
      </c>
      <c r="H6983">
        <v>2015</v>
      </c>
      <c r="I6983" t="s">
        <v>724</v>
      </c>
      <c r="J6983">
        <v>6</v>
      </c>
      <c r="K6983">
        <v>58.057000000000002</v>
      </c>
      <c r="L6983" s="1">
        <f t="shared" si="217"/>
        <v>5.8057000000000004E-2</v>
      </c>
    </row>
    <row r="6984" spans="1:12" ht="14.45">
      <c r="A6984" t="s">
        <v>723</v>
      </c>
      <c r="B6984" t="s">
        <v>958</v>
      </c>
      <c r="C6984">
        <v>730900</v>
      </c>
      <c r="D6984" t="s">
        <v>959</v>
      </c>
      <c r="E6984" t="s">
        <v>147</v>
      </c>
      <c r="F6984" t="s">
        <v>292</v>
      </c>
      <c r="G6984" t="str">
        <f t="shared" si="216"/>
        <v>Pakistan to World</v>
      </c>
      <c r="H6984">
        <v>2016</v>
      </c>
      <c r="I6984" t="s">
        <v>724</v>
      </c>
      <c r="J6984">
        <v>6</v>
      </c>
      <c r="K6984">
        <v>10.670999999999999</v>
      </c>
      <c r="L6984" s="1">
        <f t="shared" si="217"/>
        <v>1.0671E-2</v>
      </c>
    </row>
    <row r="6985" spans="1:12" ht="14.45">
      <c r="A6985" t="s">
        <v>723</v>
      </c>
      <c r="B6985" t="s">
        <v>958</v>
      </c>
      <c r="C6985">
        <v>730900</v>
      </c>
      <c r="D6985" t="s">
        <v>959</v>
      </c>
      <c r="E6985" t="s">
        <v>147</v>
      </c>
      <c r="F6985" t="s">
        <v>292</v>
      </c>
      <c r="G6985" t="str">
        <f t="shared" ref="G6985:G7048" si="218">CONCATENATE(D6985, " to ", F6985)</f>
        <v>Pakistan to World</v>
      </c>
      <c r="H6985">
        <v>2017</v>
      </c>
      <c r="I6985" t="s">
        <v>724</v>
      </c>
      <c r="J6985">
        <v>6</v>
      </c>
      <c r="K6985">
        <v>9.1910000000000007</v>
      </c>
      <c r="L6985" s="1">
        <f t="shared" ref="L6985:L7048" si="219">K6985/1000</f>
        <v>9.1910000000000013E-3</v>
      </c>
    </row>
    <row r="6986" spans="1:12" ht="14.45">
      <c r="A6986" t="s">
        <v>723</v>
      </c>
      <c r="B6986" t="s">
        <v>958</v>
      </c>
      <c r="C6986">
        <v>730900</v>
      </c>
      <c r="D6986" t="s">
        <v>959</v>
      </c>
      <c r="E6986" t="s">
        <v>670</v>
      </c>
      <c r="F6986" t="s">
        <v>670</v>
      </c>
      <c r="G6986" t="str">
        <f t="shared" si="218"/>
        <v>Pakistan to EU27</v>
      </c>
      <c r="H6986">
        <v>2012</v>
      </c>
      <c r="I6986" t="s">
        <v>724</v>
      </c>
      <c r="J6986">
        <v>6</v>
      </c>
      <c r="K6986">
        <v>0</v>
      </c>
      <c r="L6986" s="1">
        <f t="shared" si="219"/>
        <v>0</v>
      </c>
    </row>
    <row r="6987" spans="1:12" ht="14.45">
      <c r="A6987" t="s">
        <v>723</v>
      </c>
      <c r="B6987" t="s">
        <v>958</v>
      </c>
      <c r="C6987">
        <v>730900</v>
      </c>
      <c r="D6987" t="s">
        <v>959</v>
      </c>
      <c r="E6987" t="s">
        <v>670</v>
      </c>
      <c r="F6987" t="s">
        <v>670</v>
      </c>
      <c r="G6987" t="str">
        <f t="shared" si="218"/>
        <v>Pakistan to EU27</v>
      </c>
      <c r="H6987">
        <v>2013</v>
      </c>
      <c r="I6987" t="s">
        <v>724</v>
      </c>
      <c r="J6987">
        <v>6</v>
      </c>
      <c r="K6987">
        <v>57.454999999999998</v>
      </c>
      <c r="L6987" s="1">
        <f t="shared" si="219"/>
        <v>5.7454999999999999E-2</v>
      </c>
    </row>
    <row r="6988" spans="1:12" ht="14.45">
      <c r="A6988" t="s">
        <v>723</v>
      </c>
      <c r="B6988" t="s">
        <v>958</v>
      </c>
      <c r="C6988">
        <v>730900</v>
      </c>
      <c r="D6988" t="s">
        <v>959</v>
      </c>
      <c r="E6988" t="s">
        <v>670</v>
      </c>
      <c r="F6988" t="s">
        <v>670</v>
      </c>
      <c r="G6988" t="str">
        <f t="shared" si="218"/>
        <v>Pakistan to EU27</v>
      </c>
      <c r="H6988">
        <v>2015</v>
      </c>
      <c r="I6988" t="s">
        <v>724</v>
      </c>
      <c r="J6988">
        <v>6</v>
      </c>
      <c r="K6988">
        <v>0</v>
      </c>
      <c r="L6988" s="1">
        <f t="shared" si="219"/>
        <v>0</v>
      </c>
    </row>
    <row r="6989" spans="1:12" ht="14.45">
      <c r="A6989" t="s">
        <v>723</v>
      </c>
      <c r="B6989" t="s">
        <v>958</v>
      </c>
      <c r="C6989">
        <v>730900</v>
      </c>
      <c r="D6989" t="s">
        <v>959</v>
      </c>
      <c r="E6989" t="s">
        <v>670</v>
      </c>
      <c r="F6989" t="s">
        <v>670</v>
      </c>
      <c r="G6989" t="str">
        <f t="shared" si="218"/>
        <v>Pakistan to EU27</v>
      </c>
      <c r="H6989">
        <v>2016</v>
      </c>
      <c r="I6989" t="s">
        <v>724</v>
      </c>
      <c r="J6989">
        <v>6</v>
      </c>
      <c r="K6989">
        <v>0</v>
      </c>
      <c r="L6989" s="1">
        <f t="shared" si="219"/>
        <v>0</v>
      </c>
    </row>
    <row r="6990" spans="1:12" ht="14.45">
      <c r="A6990" t="s">
        <v>723</v>
      </c>
      <c r="B6990" t="s">
        <v>958</v>
      </c>
      <c r="C6990">
        <v>730900</v>
      </c>
      <c r="D6990" t="s">
        <v>959</v>
      </c>
      <c r="E6990" t="s">
        <v>670</v>
      </c>
      <c r="F6990" t="s">
        <v>670</v>
      </c>
      <c r="G6990" t="str">
        <f t="shared" si="218"/>
        <v>Pakistan to EU27</v>
      </c>
      <c r="H6990">
        <v>2017</v>
      </c>
      <c r="I6990" t="s">
        <v>724</v>
      </c>
      <c r="J6990">
        <v>6</v>
      </c>
      <c r="K6990">
        <v>0</v>
      </c>
      <c r="L6990" s="1">
        <f t="shared" si="219"/>
        <v>0</v>
      </c>
    </row>
    <row r="6991" spans="1:12" ht="14.45">
      <c r="A6991" t="s">
        <v>723</v>
      </c>
      <c r="B6991" t="s">
        <v>958</v>
      </c>
      <c r="C6991">
        <v>741999</v>
      </c>
      <c r="D6991" t="s">
        <v>959</v>
      </c>
      <c r="E6991" t="s">
        <v>147</v>
      </c>
      <c r="F6991" t="s">
        <v>292</v>
      </c>
      <c r="G6991" t="str">
        <f t="shared" si="218"/>
        <v>Pakistan to World</v>
      </c>
      <c r="H6991">
        <v>2012</v>
      </c>
      <c r="I6991" t="s">
        <v>724</v>
      </c>
      <c r="J6991">
        <v>6</v>
      </c>
      <c r="K6991">
        <v>1230.3789999999999</v>
      </c>
      <c r="L6991" s="1">
        <f t="shared" si="219"/>
        <v>1.2303789999999999</v>
      </c>
    </row>
    <row r="6992" spans="1:12" ht="14.45">
      <c r="A6992" t="s">
        <v>723</v>
      </c>
      <c r="B6992" t="s">
        <v>958</v>
      </c>
      <c r="C6992">
        <v>741999</v>
      </c>
      <c r="D6992" t="s">
        <v>959</v>
      </c>
      <c r="E6992" t="s">
        <v>147</v>
      </c>
      <c r="F6992" t="s">
        <v>292</v>
      </c>
      <c r="G6992" t="str">
        <f t="shared" si="218"/>
        <v>Pakistan to World</v>
      </c>
      <c r="H6992">
        <v>2013</v>
      </c>
      <c r="I6992" t="s">
        <v>724</v>
      </c>
      <c r="J6992">
        <v>6</v>
      </c>
      <c r="K6992">
        <v>1071.9179999999999</v>
      </c>
      <c r="L6992" s="1">
        <f t="shared" si="219"/>
        <v>1.0719179999999999</v>
      </c>
    </row>
    <row r="6993" spans="1:12" ht="14.45">
      <c r="A6993" t="s">
        <v>723</v>
      </c>
      <c r="B6993" t="s">
        <v>958</v>
      </c>
      <c r="C6993">
        <v>741999</v>
      </c>
      <c r="D6993" t="s">
        <v>959</v>
      </c>
      <c r="E6993" t="s">
        <v>147</v>
      </c>
      <c r="F6993" t="s">
        <v>292</v>
      </c>
      <c r="G6993" t="str">
        <f t="shared" si="218"/>
        <v>Pakistan to World</v>
      </c>
      <c r="H6993">
        <v>2014</v>
      </c>
      <c r="I6993" t="s">
        <v>724</v>
      </c>
      <c r="J6993">
        <v>6</v>
      </c>
      <c r="K6993">
        <v>1266.038</v>
      </c>
      <c r="L6993" s="1">
        <f t="shared" si="219"/>
        <v>1.266038</v>
      </c>
    </row>
    <row r="6994" spans="1:12" ht="14.45">
      <c r="A6994" t="s">
        <v>723</v>
      </c>
      <c r="B6994" t="s">
        <v>958</v>
      </c>
      <c r="C6994">
        <v>741999</v>
      </c>
      <c r="D6994" t="s">
        <v>959</v>
      </c>
      <c r="E6994" t="s">
        <v>147</v>
      </c>
      <c r="F6994" t="s">
        <v>292</v>
      </c>
      <c r="G6994" t="str">
        <f t="shared" si="218"/>
        <v>Pakistan to World</v>
      </c>
      <c r="H6994">
        <v>2015</v>
      </c>
      <c r="I6994" t="s">
        <v>724</v>
      </c>
      <c r="J6994">
        <v>6</v>
      </c>
      <c r="K6994">
        <v>721.995</v>
      </c>
      <c r="L6994" s="1">
        <f t="shared" si="219"/>
        <v>0.72199500000000005</v>
      </c>
    </row>
    <row r="6995" spans="1:12" ht="14.45">
      <c r="A6995" t="s">
        <v>723</v>
      </c>
      <c r="B6995" t="s">
        <v>958</v>
      </c>
      <c r="C6995">
        <v>741999</v>
      </c>
      <c r="D6995" t="s">
        <v>959</v>
      </c>
      <c r="E6995" t="s">
        <v>147</v>
      </c>
      <c r="F6995" t="s">
        <v>292</v>
      </c>
      <c r="G6995" t="str">
        <f t="shared" si="218"/>
        <v>Pakistan to World</v>
      </c>
      <c r="H6995">
        <v>2016</v>
      </c>
      <c r="I6995" t="s">
        <v>724</v>
      </c>
      <c r="J6995">
        <v>6</v>
      </c>
      <c r="K6995">
        <v>579.822</v>
      </c>
      <c r="L6995" s="1">
        <f t="shared" si="219"/>
        <v>0.57982199999999995</v>
      </c>
    </row>
    <row r="6996" spans="1:12" ht="14.45">
      <c r="A6996" t="s">
        <v>723</v>
      </c>
      <c r="B6996" t="s">
        <v>958</v>
      </c>
      <c r="C6996">
        <v>741999</v>
      </c>
      <c r="D6996" t="s">
        <v>959</v>
      </c>
      <c r="E6996" t="s">
        <v>147</v>
      </c>
      <c r="F6996" t="s">
        <v>292</v>
      </c>
      <c r="G6996" t="str">
        <f t="shared" si="218"/>
        <v>Pakistan to World</v>
      </c>
      <c r="H6996">
        <v>2017</v>
      </c>
      <c r="I6996" t="s">
        <v>724</v>
      </c>
      <c r="J6996">
        <v>6</v>
      </c>
      <c r="K6996">
        <v>125.38500000000001</v>
      </c>
      <c r="L6996" s="1">
        <f t="shared" si="219"/>
        <v>0.125385</v>
      </c>
    </row>
    <row r="6997" spans="1:12" ht="14.45">
      <c r="A6997" t="s">
        <v>723</v>
      </c>
      <c r="B6997" t="s">
        <v>958</v>
      </c>
      <c r="C6997">
        <v>741999</v>
      </c>
      <c r="D6997" t="s">
        <v>959</v>
      </c>
      <c r="E6997" t="s">
        <v>670</v>
      </c>
      <c r="F6997" t="s">
        <v>670</v>
      </c>
      <c r="G6997" t="str">
        <f t="shared" si="218"/>
        <v>Pakistan to EU27</v>
      </c>
      <c r="H6997">
        <v>2012</v>
      </c>
      <c r="I6997" t="s">
        <v>724</v>
      </c>
      <c r="J6997">
        <v>6</v>
      </c>
      <c r="K6997">
        <v>82.3</v>
      </c>
      <c r="L6997" s="1">
        <f t="shared" si="219"/>
        <v>8.2299999999999998E-2</v>
      </c>
    </row>
    <row r="6998" spans="1:12" ht="14.45">
      <c r="A6998" t="s">
        <v>723</v>
      </c>
      <c r="B6998" t="s">
        <v>958</v>
      </c>
      <c r="C6998">
        <v>741999</v>
      </c>
      <c r="D6998" t="s">
        <v>959</v>
      </c>
      <c r="E6998" t="s">
        <v>670</v>
      </c>
      <c r="F6998" t="s">
        <v>670</v>
      </c>
      <c r="G6998" t="str">
        <f t="shared" si="218"/>
        <v>Pakistan to EU27</v>
      </c>
      <c r="H6998">
        <v>2013</v>
      </c>
      <c r="I6998" t="s">
        <v>724</v>
      </c>
      <c r="J6998">
        <v>6</v>
      </c>
      <c r="K6998">
        <v>138.15299999999999</v>
      </c>
      <c r="L6998" s="1">
        <f t="shared" si="219"/>
        <v>0.138153</v>
      </c>
    </row>
    <row r="6999" spans="1:12" ht="14.45">
      <c r="A6999" t="s">
        <v>723</v>
      </c>
      <c r="B6999" t="s">
        <v>958</v>
      </c>
      <c r="C6999">
        <v>741999</v>
      </c>
      <c r="D6999" t="s">
        <v>959</v>
      </c>
      <c r="E6999" t="s">
        <v>670</v>
      </c>
      <c r="F6999" t="s">
        <v>670</v>
      </c>
      <c r="G6999" t="str">
        <f t="shared" si="218"/>
        <v>Pakistan to EU27</v>
      </c>
      <c r="H6999">
        <v>2014</v>
      </c>
      <c r="I6999" t="s">
        <v>724</v>
      </c>
      <c r="J6999">
        <v>6</v>
      </c>
      <c r="K6999">
        <v>470.512</v>
      </c>
      <c r="L6999" s="1">
        <f t="shared" si="219"/>
        <v>0.47051199999999999</v>
      </c>
    </row>
    <row r="7000" spans="1:12" ht="14.45">
      <c r="A7000" t="s">
        <v>723</v>
      </c>
      <c r="B7000" t="s">
        <v>958</v>
      </c>
      <c r="C7000">
        <v>741999</v>
      </c>
      <c r="D7000" t="s">
        <v>959</v>
      </c>
      <c r="E7000" t="s">
        <v>670</v>
      </c>
      <c r="F7000" t="s">
        <v>670</v>
      </c>
      <c r="G7000" t="str">
        <f t="shared" si="218"/>
        <v>Pakistan to EU27</v>
      </c>
      <c r="H7000">
        <v>2015</v>
      </c>
      <c r="I7000" t="s">
        <v>724</v>
      </c>
      <c r="J7000">
        <v>6</v>
      </c>
      <c r="K7000">
        <v>186.68100000000001</v>
      </c>
      <c r="L7000" s="1">
        <f t="shared" si="219"/>
        <v>0.18668100000000001</v>
      </c>
    </row>
    <row r="7001" spans="1:12" ht="14.45">
      <c r="A7001" t="s">
        <v>723</v>
      </c>
      <c r="B7001" t="s">
        <v>958</v>
      </c>
      <c r="C7001">
        <v>741999</v>
      </c>
      <c r="D7001" t="s">
        <v>959</v>
      </c>
      <c r="E7001" t="s">
        <v>670</v>
      </c>
      <c r="F7001" t="s">
        <v>670</v>
      </c>
      <c r="G7001" t="str">
        <f t="shared" si="218"/>
        <v>Pakistan to EU27</v>
      </c>
      <c r="H7001">
        <v>2016</v>
      </c>
      <c r="I7001" t="s">
        <v>724</v>
      </c>
      <c r="J7001">
        <v>6</v>
      </c>
      <c r="K7001">
        <v>54.368000000000002</v>
      </c>
      <c r="L7001" s="1">
        <f t="shared" si="219"/>
        <v>5.4368E-2</v>
      </c>
    </row>
    <row r="7002" spans="1:12" ht="14.45">
      <c r="A7002" t="s">
        <v>723</v>
      </c>
      <c r="B7002" t="s">
        <v>958</v>
      </c>
      <c r="C7002">
        <v>741999</v>
      </c>
      <c r="D7002" t="s">
        <v>959</v>
      </c>
      <c r="E7002" t="s">
        <v>670</v>
      </c>
      <c r="F7002" t="s">
        <v>670</v>
      </c>
      <c r="G7002" t="str">
        <f t="shared" si="218"/>
        <v>Pakistan to EU27</v>
      </c>
      <c r="H7002">
        <v>2017</v>
      </c>
      <c r="I7002" t="s">
        <v>724</v>
      </c>
      <c r="J7002">
        <v>6</v>
      </c>
      <c r="K7002">
        <v>30.399000000000001</v>
      </c>
      <c r="L7002" s="1">
        <f t="shared" si="219"/>
        <v>3.0399000000000002E-2</v>
      </c>
    </row>
    <row r="7003" spans="1:12" ht="14.45">
      <c r="A7003" t="s">
        <v>723</v>
      </c>
      <c r="B7003" t="s">
        <v>958</v>
      </c>
      <c r="C7003">
        <v>761100</v>
      </c>
      <c r="D7003" t="s">
        <v>959</v>
      </c>
      <c r="E7003" t="s">
        <v>147</v>
      </c>
      <c r="F7003" t="s">
        <v>292</v>
      </c>
      <c r="G7003" t="str">
        <f t="shared" si="218"/>
        <v>Pakistan to World</v>
      </c>
      <c r="H7003">
        <v>2012</v>
      </c>
      <c r="I7003" t="s">
        <v>724</v>
      </c>
      <c r="J7003">
        <v>6</v>
      </c>
      <c r="K7003">
        <v>21.463000000000001</v>
      </c>
      <c r="L7003" s="1">
        <f t="shared" si="219"/>
        <v>2.1462999999999999E-2</v>
      </c>
    </row>
    <row r="7004" spans="1:12" ht="14.45">
      <c r="A7004" t="s">
        <v>723</v>
      </c>
      <c r="B7004" t="s">
        <v>958</v>
      </c>
      <c r="C7004">
        <v>761100</v>
      </c>
      <c r="D7004" t="s">
        <v>959</v>
      </c>
      <c r="E7004" t="s">
        <v>147</v>
      </c>
      <c r="F7004" t="s">
        <v>292</v>
      </c>
      <c r="G7004" t="str">
        <f t="shared" si="218"/>
        <v>Pakistan to World</v>
      </c>
      <c r="H7004">
        <v>2013</v>
      </c>
      <c r="I7004" t="s">
        <v>724</v>
      </c>
      <c r="J7004">
        <v>6</v>
      </c>
      <c r="K7004">
        <v>0</v>
      </c>
      <c r="L7004" s="1">
        <f t="shared" si="219"/>
        <v>0</v>
      </c>
    </row>
    <row r="7005" spans="1:12" ht="14.45">
      <c r="A7005" t="s">
        <v>723</v>
      </c>
      <c r="B7005" t="s">
        <v>958</v>
      </c>
      <c r="C7005">
        <v>761100</v>
      </c>
      <c r="D7005" t="s">
        <v>959</v>
      </c>
      <c r="E7005" t="s">
        <v>147</v>
      </c>
      <c r="F7005" t="s">
        <v>292</v>
      </c>
      <c r="G7005" t="str">
        <f t="shared" si="218"/>
        <v>Pakistan to World</v>
      </c>
      <c r="H7005">
        <v>2015</v>
      </c>
      <c r="I7005" t="s">
        <v>724</v>
      </c>
      <c r="J7005">
        <v>6</v>
      </c>
      <c r="K7005">
        <v>6.3360000000000003</v>
      </c>
      <c r="L7005" s="1">
        <f t="shared" si="219"/>
        <v>6.3360000000000005E-3</v>
      </c>
    </row>
    <row r="7006" spans="1:12" ht="14.45">
      <c r="A7006" t="s">
        <v>723</v>
      </c>
      <c r="B7006" t="s">
        <v>958</v>
      </c>
      <c r="C7006">
        <v>761100</v>
      </c>
      <c r="D7006" t="s">
        <v>959</v>
      </c>
      <c r="E7006" t="s">
        <v>147</v>
      </c>
      <c r="F7006" t="s">
        <v>292</v>
      </c>
      <c r="G7006" t="str">
        <f t="shared" si="218"/>
        <v>Pakistan to World</v>
      </c>
      <c r="H7006">
        <v>2017</v>
      </c>
      <c r="I7006" t="s">
        <v>724</v>
      </c>
      <c r="J7006">
        <v>6</v>
      </c>
      <c r="K7006">
        <v>0</v>
      </c>
      <c r="L7006" s="1">
        <f t="shared" si="219"/>
        <v>0</v>
      </c>
    </row>
    <row r="7007" spans="1:12" ht="14.45">
      <c r="A7007" t="s">
        <v>723</v>
      </c>
      <c r="B7007" t="s">
        <v>958</v>
      </c>
      <c r="C7007">
        <v>761100</v>
      </c>
      <c r="D7007" t="s">
        <v>959</v>
      </c>
      <c r="E7007" t="s">
        <v>670</v>
      </c>
      <c r="F7007" t="s">
        <v>670</v>
      </c>
      <c r="G7007" t="str">
        <f t="shared" si="218"/>
        <v>Pakistan to EU27</v>
      </c>
      <c r="H7007">
        <v>2013</v>
      </c>
      <c r="I7007" t="s">
        <v>724</v>
      </c>
      <c r="J7007">
        <v>6</v>
      </c>
      <c r="K7007">
        <v>0</v>
      </c>
      <c r="L7007" s="1">
        <f t="shared" si="219"/>
        <v>0</v>
      </c>
    </row>
    <row r="7008" spans="1:12" ht="14.45">
      <c r="A7008" t="s">
        <v>723</v>
      </c>
      <c r="B7008" t="s">
        <v>958</v>
      </c>
      <c r="C7008">
        <v>761100</v>
      </c>
      <c r="D7008" t="s">
        <v>959</v>
      </c>
      <c r="E7008" t="s">
        <v>670</v>
      </c>
      <c r="F7008" t="s">
        <v>670</v>
      </c>
      <c r="G7008" t="str">
        <f t="shared" si="218"/>
        <v>Pakistan to EU27</v>
      </c>
      <c r="H7008">
        <v>2017</v>
      </c>
      <c r="I7008" t="s">
        <v>724</v>
      </c>
      <c r="J7008">
        <v>6</v>
      </c>
      <c r="K7008">
        <v>0</v>
      </c>
      <c r="L7008" s="1">
        <f t="shared" si="219"/>
        <v>0</v>
      </c>
    </row>
    <row r="7009" spans="1:12" ht="14.45">
      <c r="A7009" t="s">
        <v>723</v>
      </c>
      <c r="B7009" t="s">
        <v>958</v>
      </c>
      <c r="C7009">
        <v>8405</v>
      </c>
      <c r="D7009" t="s">
        <v>959</v>
      </c>
      <c r="E7009" t="s">
        <v>147</v>
      </c>
      <c r="F7009" t="s">
        <v>292</v>
      </c>
      <c r="G7009" t="str">
        <f t="shared" si="218"/>
        <v>Pakistan to World</v>
      </c>
      <c r="H7009">
        <v>2012</v>
      </c>
      <c r="I7009" t="s">
        <v>724</v>
      </c>
      <c r="J7009">
        <v>6</v>
      </c>
      <c r="K7009">
        <v>91.236999999999995</v>
      </c>
      <c r="L7009" s="1">
        <f t="shared" si="219"/>
        <v>9.1236999999999999E-2</v>
      </c>
    </row>
    <row r="7010" spans="1:12" ht="14.45">
      <c r="A7010" t="s">
        <v>723</v>
      </c>
      <c r="B7010" t="s">
        <v>958</v>
      </c>
      <c r="C7010">
        <v>8405</v>
      </c>
      <c r="D7010" t="s">
        <v>959</v>
      </c>
      <c r="E7010" t="s">
        <v>147</v>
      </c>
      <c r="F7010" t="s">
        <v>292</v>
      </c>
      <c r="G7010" t="str">
        <f t="shared" si="218"/>
        <v>Pakistan to World</v>
      </c>
      <c r="H7010">
        <v>2013</v>
      </c>
      <c r="I7010" t="s">
        <v>724</v>
      </c>
      <c r="J7010">
        <v>6</v>
      </c>
      <c r="K7010">
        <v>2.5379999999999998</v>
      </c>
      <c r="L7010" s="1">
        <f t="shared" si="219"/>
        <v>2.5379999999999999E-3</v>
      </c>
    </row>
    <row r="7011" spans="1:12" ht="14.45">
      <c r="A7011" t="s">
        <v>723</v>
      </c>
      <c r="B7011" t="s">
        <v>958</v>
      </c>
      <c r="C7011">
        <v>8405</v>
      </c>
      <c r="D7011" t="s">
        <v>959</v>
      </c>
      <c r="E7011" t="s">
        <v>147</v>
      </c>
      <c r="F7011" t="s">
        <v>292</v>
      </c>
      <c r="G7011" t="str">
        <f t="shared" si="218"/>
        <v>Pakistan to World</v>
      </c>
      <c r="H7011">
        <v>2014</v>
      </c>
      <c r="I7011" t="s">
        <v>724</v>
      </c>
      <c r="J7011">
        <v>6</v>
      </c>
      <c r="K7011">
        <v>43.704999999999998</v>
      </c>
      <c r="L7011" s="1">
        <f t="shared" si="219"/>
        <v>4.3705000000000001E-2</v>
      </c>
    </row>
    <row r="7012" spans="1:12" ht="14.45">
      <c r="A7012" t="s">
        <v>723</v>
      </c>
      <c r="B7012" t="s">
        <v>958</v>
      </c>
      <c r="C7012">
        <v>8405</v>
      </c>
      <c r="D7012" t="s">
        <v>959</v>
      </c>
      <c r="E7012" t="s">
        <v>147</v>
      </c>
      <c r="F7012" t="s">
        <v>292</v>
      </c>
      <c r="G7012" t="str">
        <f t="shared" si="218"/>
        <v>Pakistan to World</v>
      </c>
      <c r="H7012">
        <v>2015</v>
      </c>
      <c r="I7012" t="s">
        <v>724</v>
      </c>
      <c r="J7012">
        <v>6</v>
      </c>
      <c r="K7012">
        <v>0</v>
      </c>
      <c r="L7012" s="1">
        <f t="shared" si="219"/>
        <v>0</v>
      </c>
    </row>
    <row r="7013" spans="1:12" ht="14.45">
      <c r="A7013" t="s">
        <v>723</v>
      </c>
      <c r="B7013" t="s">
        <v>958</v>
      </c>
      <c r="C7013">
        <v>8405</v>
      </c>
      <c r="D7013" t="s">
        <v>959</v>
      </c>
      <c r="E7013" t="s">
        <v>147</v>
      </c>
      <c r="F7013" t="s">
        <v>292</v>
      </c>
      <c r="G7013" t="str">
        <f t="shared" si="218"/>
        <v>Pakistan to World</v>
      </c>
      <c r="H7013">
        <v>2016</v>
      </c>
      <c r="I7013" t="s">
        <v>724</v>
      </c>
      <c r="J7013">
        <v>6</v>
      </c>
      <c r="K7013">
        <v>158.82</v>
      </c>
      <c r="L7013" s="1">
        <f t="shared" si="219"/>
        <v>0.15881999999999999</v>
      </c>
    </row>
    <row r="7014" spans="1:12" ht="14.45">
      <c r="A7014" t="s">
        <v>723</v>
      </c>
      <c r="B7014" t="s">
        <v>958</v>
      </c>
      <c r="C7014">
        <v>8405</v>
      </c>
      <c r="D7014" t="s">
        <v>959</v>
      </c>
      <c r="E7014" t="s">
        <v>670</v>
      </c>
      <c r="F7014" t="s">
        <v>670</v>
      </c>
      <c r="G7014" t="str">
        <f t="shared" si="218"/>
        <v>Pakistan to EU27</v>
      </c>
      <c r="H7014">
        <v>2012</v>
      </c>
      <c r="I7014" t="s">
        <v>724</v>
      </c>
      <c r="J7014">
        <v>6</v>
      </c>
      <c r="K7014">
        <v>16.259</v>
      </c>
      <c r="L7014" s="1">
        <f t="shared" si="219"/>
        <v>1.6258999999999999E-2</v>
      </c>
    </row>
    <row r="7015" spans="1:12" ht="14.45">
      <c r="A7015" t="s">
        <v>723</v>
      </c>
      <c r="B7015" t="s">
        <v>958</v>
      </c>
      <c r="C7015">
        <v>8405</v>
      </c>
      <c r="D7015" t="s">
        <v>959</v>
      </c>
      <c r="E7015" t="s">
        <v>670</v>
      </c>
      <c r="F7015" t="s">
        <v>670</v>
      </c>
      <c r="G7015" t="str">
        <f t="shared" si="218"/>
        <v>Pakistan to EU27</v>
      </c>
      <c r="H7015">
        <v>2014</v>
      </c>
      <c r="I7015" t="s">
        <v>724</v>
      </c>
      <c r="J7015">
        <v>6</v>
      </c>
      <c r="K7015">
        <v>2.9060000000000001</v>
      </c>
      <c r="L7015" s="1">
        <f t="shared" si="219"/>
        <v>2.9060000000000002E-3</v>
      </c>
    </row>
    <row r="7016" spans="1:12" ht="14.45">
      <c r="A7016" t="s">
        <v>723</v>
      </c>
      <c r="B7016" t="s">
        <v>958</v>
      </c>
      <c r="C7016">
        <v>8405</v>
      </c>
      <c r="D7016" t="s">
        <v>959</v>
      </c>
      <c r="E7016" t="s">
        <v>670</v>
      </c>
      <c r="F7016" t="s">
        <v>670</v>
      </c>
      <c r="G7016" t="str">
        <f t="shared" si="218"/>
        <v>Pakistan to EU27</v>
      </c>
      <c r="H7016">
        <v>2015</v>
      </c>
      <c r="I7016" t="s">
        <v>724</v>
      </c>
      <c r="J7016">
        <v>6</v>
      </c>
      <c r="K7016">
        <v>0</v>
      </c>
      <c r="L7016" s="1">
        <f t="shared" si="219"/>
        <v>0</v>
      </c>
    </row>
    <row r="7017" spans="1:12" ht="14.45">
      <c r="A7017" t="s">
        <v>723</v>
      </c>
      <c r="B7017" t="s">
        <v>958</v>
      </c>
      <c r="C7017">
        <v>841931</v>
      </c>
      <c r="D7017" t="s">
        <v>959</v>
      </c>
      <c r="E7017" t="s">
        <v>147</v>
      </c>
      <c r="F7017" t="s">
        <v>292</v>
      </c>
      <c r="G7017" t="str">
        <f t="shared" si="218"/>
        <v>Pakistan to World</v>
      </c>
      <c r="H7017">
        <v>2013</v>
      </c>
      <c r="I7017" t="s">
        <v>724</v>
      </c>
      <c r="J7017">
        <v>6</v>
      </c>
      <c r="K7017">
        <v>19.814</v>
      </c>
      <c r="L7017" s="1">
        <f t="shared" si="219"/>
        <v>1.9814000000000002E-2</v>
      </c>
    </row>
    <row r="7018" spans="1:12" ht="14.45">
      <c r="A7018" t="s">
        <v>723</v>
      </c>
      <c r="B7018" t="s">
        <v>958</v>
      </c>
      <c r="C7018">
        <v>841931</v>
      </c>
      <c r="D7018" t="s">
        <v>959</v>
      </c>
      <c r="E7018" t="s">
        <v>147</v>
      </c>
      <c r="F7018" t="s">
        <v>292</v>
      </c>
      <c r="G7018" t="str">
        <f t="shared" si="218"/>
        <v>Pakistan to World</v>
      </c>
      <c r="H7018">
        <v>2014</v>
      </c>
      <c r="I7018" t="s">
        <v>724</v>
      </c>
      <c r="J7018">
        <v>6</v>
      </c>
      <c r="K7018">
        <v>1.448</v>
      </c>
      <c r="L7018" s="1">
        <f t="shared" si="219"/>
        <v>1.4479999999999999E-3</v>
      </c>
    </row>
    <row r="7019" spans="1:12" ht="14.45">
      <c r="A7019" t="s">
        <v>723</v>
      </c>
      <c r="B7019" t="s">
        <v>958</v>
      </c>
      <c r="C7019">
        <v>841940</v>
      </c>
      <c r="D7019" t="s">
        <v>959</v>
      </c>
      <c r="E7019" t="s">
        <v>147</v>
      </c>
      <c r="F7019" t="s">
        <v>292</v>
      </c>
      <c r="G7019" t="str">
        <f t="shared" si="218"/>
        <v>Pakistan to World</v>
      </c>
      <c r="H7019">
        <v>2012</v>
      </c>
      <c r="I7019" t="s">
        <v>724</v>
      </c>
      <c r="J7019">
        <v>6</v>
      </c>
      <c r="K7019">
        <v>309.57499999999999</v>
      </c>
      <c r="L7019" s="1">
        <f t="shared" si="219"/>
        <v>0.30957499999999999</v>
      </c>
    </row>
    <row r="7020" spans="1:12" ht="14.45">
      <c r="A7020" t="s">
        <v>723</v>
      </c>
      <c r="B7020" t="s">
        <v>958</v>
      </c>
      <c r="C7020">
        <v>841940</v>
      </c>
      <c r="D7020" t="s">
        <v>959</v>
      </c>
      <c r="E7020" t="s">
        <v>147</v>
      </c>
      <c r="F7020" t="s">
        <v>292</v>
      </c>
      <c r="G7020" t="str">
        <f t="shared" si="218"/>
        <v>Pakistan to World</v>
      </c>
      <c r="H7020">
        <v>2013</v>
      </c>
      <c r="I7020" t="s">
        <v>724</v>
      </c>
      <c r="J7020">
        <v>6</v>
      </c>
      <c r="K7020">
        <v>49.389000000000003</v>
      </c>
      <c r="L7020" s="1">
        <f t="shared" si="219"/>
        <v>4.9389000000000002E-2</v>
      </c>
    </row>
    <row r="7021" spans="1:12" ht="14.45">
      <c r="A7021" t="s">
        <v>723</v>
      </c>
      <c r="B7021" t="s">
        <v>958</v>
      </c>
      <c r="C7021">
        <v>841940</v>
      </c>
      <c r="D7021" t="s">
        <v>959</v>
      </c>
      <c r="E7021" t="s">
        <v>147</v>
      </c>
      <c r="F7021" t="s">
        <v>292</v>
      </c>
      <c r="G7021" t="str">
        <f t="shared" si="218"/>
        <v>Pakistan to World</v>
      </c>
      <c r="H7021">
        <v>2016</v>
      </c>
      <c r="I7021" t="s">
        <v>724</v>
      </c>
      <c r="J7021">
        <v>6</v>
      </c>
      <c r="K7021">
        <v>0.59699999999999998</v>
      </c>
      <c r="L7021" s="1">
        <f t="shared" si="219"/>
        <v>5.9699999999999998E-4</v>
      </c>
    </row>
    <row r="7022" spans="1:12" ht="14.45">
      <c r="A7022" t="s">
        <v>723</v>
      </c>
      <c r="B7022" t="s">
        <v>958</v>
      </c>
      <c r="C7022">
        <v>842129</v>
      </c>
      <c r="D7022" t="s">
        <v>959</v>
      </c>
      <c r="E7022" t="s">
        <v>147</v>
      </c>
      <c r="F7022" t="s">
        <v>292</v>
      </c>
      <c r="G7022" t="str">
        <f t="shared" si="218"/>
        <v>Pakistan to World</v>
      </c>
      <c r="H7022">
        <v>2012</v>
      </c>
      <c r="I7022" t="s">
        <v>724</v>
      </c>
      <c r="J7022">
        <v>6</v>
      </c>
      <c r="K7022">
        <v>23.385000000000002</v>
      </c>
      <c r="L7022" s="1">
        <f t="shared" si="219"/>
        <v>2.3385000000000003E-2</v>
      </c>
    </row>
    <row r="7023" spans="1:12" ht="14.45">
      <c r="A7023" t="s">
        <v>723</v>
      </c>
      <c r="B7023" t="s">
        <v>958</v>
      </c>
      <c r="C7023">
        <v>842129</v>
      </c>
      <c r="D7023" t="s">
        <v>959</v>
      </c>
      <c r="E7023" t="s">
        <v>147</v>
      </c>
      <c r="F7023" t="s">
        <v>292</v>
      </c>
      <c r="G7023" t="str">
        <f t="shared" si="218"/>
        <v>Pakistan to World</v>
      </c>
      <c r="H7023">
        <v>2013</v>
      </c>
      <c r="I7023" t="s">
        <v>724</v>
      </c>
      <c r="J7023">
        <v>6</v>
      </c>
      <c r="K7023">
        <v>11.971</v>
      </c>
      <c r="L7023" s="1">
        <f t="shared" si="219"/>
        <v>1.1971000000000001E-2</v>
      </c>
    </row>
    <row r="7024" spans="1:12" ht="14.45">
      <c r="A7024" t="s">
        <v>723</v>
      </c>
      <c r="B7024" t="s">
        <v>958</v>
      </c>
      <c r="C7024">
        <v>842129</v>
      </c>
      <c r="D7024" t="s">
        <v>959</v>
      </c>
      <c r="E7024" t="s">
        <v>147</v>
      </c>
      <c r="F7024" t="s">
        <v>292</v>
      </c>
      <c r="G7024" t="str">
        <f t="shared" si="218"/>
        <v>Pakistan to World</v>
      </c>
      <c r="H7024">
        <v>2014</v>
      </c>
      <c r="I7024" t="s">
        <v>724</v>
      </c>
      <c r="J7024">
        <v>6</v>
      </c>
      <c r="K7024">
        <v>22.794</v>
      </c>
      <c r="L7024" s="1">
        <f t="shared" si="219"/>
        <v>2.2794000000000002E-2</v>
      </c>
    </row>
    <row r="7025" spans="1:12" ht="14.45">
      <c r="A7025" t="s">
        <v>723</v>
      </c>
      <c r="B7025" t="s">
        <v>958</v>
      </c>
      <c r="C7025">
        <v>842129</v>
      </c>
      <c r="D7025" t="s">
        <v>959</v>
      </c>
      <c r="E7025" t="s">
        <v>147</v>
      </c>
      <c r="F7025" t="s">
        <v>292</v>
      </c>
      <c r="G7025" t="str">
        <f t="shared" si="218"/>
        <v>Pakistan to World</v>
      </c>
      <c r="H7025">
        <v>2015</v>
      </c>
      <c r="I7025" t="s">
        <v>724</v>
      </c>
      <c r="J7025">
        <v>6</v>
      </c>
      <c r="K7025">
        <v>64.953000000000003</v>
      </c>
      <c r="L7025" s="1">
        <f t="shared" si="219"/>
        <v>6.4952999999999997E-2</v>
      </c>
    </row>
    <row r="7026" spans="1:12" ht="14.45">
      <c r="A7026" t="s">
        <v>723</v>
      </c>
      <c r="B7026" t="s">
        <v>958</v>
      </c>
      <c r="C7026">
        <v>842129</v>
      </c>
      <c r="D7026" t="s">
        <v>959</v>
      </c>
      <c r="E7026" t="s">
        <v>147</v>
      </c>
      <c r="F7026" t="s">
        <v>292</v>
      </c>
      <c r="G7026" t="str">
        <f t="shared" si="218"/>
        <v>Pakistan to World</v>
      </c>
      <c r="H7026">
        <v>2016</v>
      </c>
      <c r="I7026" t="s">
        <v>724</v>
      </c>
      <c r="J7026">
        <v>6</v>
      </c>
      <c r="K7026">
        <v>1.345</v>
      </c>
      <c r="L7026" s="1">
        <f t="shared" si="219"/>
        <v>1.3450000000000001E-3</v>
      </c>
    </row>
    <row r="7027" spans="1:12" ht="14.45">
      <c r="A7027" t="s">
        <v>723</v>
      </c>
      <c r="B7027" t="s">
        <v>958</v>
      </c>
      <c r="C7027">
        <v>842129</v>
      </c>
      <c r="D7027" t="s">
        <v>959</v>
      </c>
      <c r="E7027" t="s">
        <v>147</v>
      </c>
      <c r="F7027" t="s">
        <v>292</v>
      </c>
      <c r="G7027" t="str">
        <f t="shared" si="218"/>
        <v>Pakistan to World</v>
      </c>
      <c r="H7027">
        <v>2017</v>
      </c>
      <c r="I7027" t="s">
        <v>724</v>
      </c>
      <c r="J7027">
        <v>6</v>
      </c>
      <c r="K7027">
        <v>2.177</v>
      </c>
      <c r="L7027" s="1">
        <f t="shared" si="219"/>
        <v>2.1770000000000001E-3</v>
      </c>
    </row>
    <row r="7028" spans="1:12" ht="14.45">
      <c r="A7028" t="s">
        <v>723</v>
      </c>
      <c r="B7028" t="s">
        <v>958</v>
      </c>
      <c r="C7028">
        <v>842129</v>
      </c>
      <c r="D7028" t="s">
        <v>959</v>
      </c>
      <c r="E7028" t="s">
        <v>670</v>
      </c>
      <c r="F7028" t="s">
        <v>670</v>
      </c>
      <c r="G7028" t="str">
        <f t="shared" si="218"/>
        <v>Pakistan to EU27</v>
      </c>
      <c r="H7028">
        <v>2012</v>
      </c>
      <c r="I7028" t="s">
        <v>724</v>
      </c>
      <c r="J7028">
        <v>6</v>
      </c>
      <c r="K7028">
        <v>0</v>
      </c>
      <c r="L7028" s="1">
        <f t="shared" si="219"/>
        <v>0</v>
      </c>
    </row>
    <row r="7029" spans="1:12" ht="14.45">
      <c r="A7029" t="s">
        <v>723</v>
      </c>
      <c r="B7029" t="s">
        <v>958</v>
      </c>
      <c r="C7029">
        <v>842129</v>
      </c>
      <c r="D7029" t="s">
        <v>959</v>
      </c>
      <c r="E7029" t="s">
        <v>670</v>
      </c>
      <c r="F7029" t="s">
        <v>670</v>
      </c>
      <c r="G7029" t="str">
        <f t="shared" si="218"/>
        <v>Pakistan to EU27</v>
      </c>
      <c r="H7029">
        <v>2013</v>
      </c>
      <c r="I7029" t="s">
        <v>724</v>
      </c>
      <c r="J7029">
        <v>6</v>
      </c>
      <c r="K7029">
        <v>2.2679999999999998</v>
      </c>
      <c r="L7029" s="1">
        <f t="shared" si="219"/>
        <v>2.2679999999999996E-3</v>
      </c>
    </row>
    <row r="7030" spans="1:12" ht="14.45">
      <c r="A7030" t="s">
        <v>723</v>
      </c>
      <c r="B7030" t="s">
        <v>958</v>
      </c>
      <c r="C7030">
        <v>842129</v>
      </c>
      <c r="D7030" t="s">
        <v>959</v>
      </c>
      <c r="E7030" t="s">
        <v>670</v>
      </c>
      <c r="F7030" t="s">
        <v>670</v>
      </c>
      <c r="G7030" t="str">
        <f t="shared" si="218"/>
        <v>Pakistan to EU27</v>
      </c>
      <c r="H7030">
        <v>2014</v>
      </c>
      <c r="I7030" t="s">
        <v>724</v>
      </c>
      <c r="J7030">
        <v>6</v>
      </c>
      <c r="K7030">
        <v>21.827999999999999</v>
      </c>
      <c r="L7030" s="1">
        <f t="shared" si="219"/>
        <v>2.1828E-2</v>
      </c>
    </row>
    <row r="7031" spans="1:12" ht="14.45">
      <c r="A7031" t="s">
        <v>723</v>
      </c>
      <c r="B7031" t="s">
        <v>958</v>
      </c>
      <c r="C7031">
        <v>842129</v>
      </c>
      <c r="D7031" t="s">
        <v>959</v>
      </c>
      <c r="E7031" t="s">
        <v>670</v>
      </c>
      <c r="F7031" t="s">
        <v>670</v>
      </c>
      <c r="G7031" t="str">
        <f t="shared" si="218"/>
        <v>Pakistan to EU27</v>
      </c>
      <c r="H7031">
        <v>2015</v>
      </c>
      <c r="I7031" t="s">
        <v>724</v>
      </c>
      <c r="J7031">
        <v>6</v>
      </c>
      <c r="K7031">
        <v>5.1280000000000001</v>
      </c>
      <c r="L7031" s="1">
        <f t="shared" si="219"/>
        <v>5.1279999999999997E-3</v>
      </c>
    </row>
    <row r="7032" spans="1:12" ht="14.45">
      <c r="A7032" t="s">
        <v>723</v>
      </c>
      <c r="B7032" t="s">
        <v>958</v>
      </c>
      <c r="C7032">
        <v>842129</v>
      </c>
      <c r="D7032" t="s">
        <v>959</v>
      </c>
      <c r="E7032" t="s">
        <v>670</v>
      </c>
      <c r="F7032" t="s">
        <v>670</v>
      </c>
      <c r="G7032" t="str">
        <f t="shared" si="218"/>
        <v>Pakistan to EU27</v>
      </c>
      <c r="H7032">
        <v>2016</v>
      </c>
      <c r="I7032" t="s">
        <v>724</v>
      </c>
      <c r="J7032">
        <v>6</v>
      </c>
      <c r="K7032">
        <v>0</v>
      </c>
      <c r="L7032" s="1">
        <f t="shared" si="219"/>
        <v>0</v>
      </c>
    </row>
    <row r="7033" spans="1:12" ht="14.45">
      <c r="A7033" t="s">
        <v>723</v>
      </c>
      <c r="B7033" t="s">
        <v>958</v>
      </c>
      <c r="C7033">
        <v>842129</v>
      </c>
      <c r="D7033" t="s">
        <v>959</v>
      </c>
      <c r="E7033" t="s">
        <v>670</v>
      </c>
      <c r="F7033" t="s">
        <v>670</v>
      </c>
      <c r="G7033" t="str">
        <f t="shared" si="218"/>
        <v>Pakistan to EU27</v>
      </c>
      <c r="H7033">
        <v>2017</v>
      </c>
      <c r="I7033" t="s">
        <v>724</v>
      </c>
      <c r="J7033">
        <v>6</v>
      </c>
      <c r="K7033">
        <v>0</v>
      </c>
      <c r="L7033" s="1">
        <f t="shared" si="219"/>
        <v>0</v>
      </c>
    </row>
    <row r="7034" spans="1:12" ht="14.45">
      <c r="A7034" t="s">
        <v>723</v>
      </c>
      <c r="B7034" t="s">
        <v>958</v>
      </c>
      <c r="C7034">
        <v>842139</v>
      </c>
      <c r="D7034" t="s">
        <v>959</v>
      </c>
      <c r="E7034" t="s">
        <v>147</v>
      </c>
      <c r="F7034" t="s">
        <v>292</v>
      </c>
      <c r="G7034" t="str">
        <f t="shared" si="218"/>
        <v>Pakistan to World</v>
      </c>
      <c r="H7034">
        <v>2012</v>
      </c>
      <c r="I7034" t="s">
        <v>724</v>
      </c>
      <c r="J7034">
        <v>6</v>
      </c>
      <c r="K7034">
        <v>616.71400000000006</v>
      </c>
      <c r="L7034" s="1">
        <f t="shared" si="219"/>
        <v>0.6167140000000001</v>
      </c>
    </row>
    <row r="7035" spans="1:12" ht="14.45">
      <c r="A7035" t="s">
        <v>723</v>
      </c>
      <c r="B7035" t="s">
        <v>958</v>
      </c>
      <c r="C7035">
        <v>842139</v>
      </c>
      <c r="D7035" t="s">
        <v>959</v>
      </c>
      <c r="E7035" t="s">
        <v>147</v>
      </c>
      <c r="F7035" t="s">
        <v>292</v>
      </c>
      <c r="G7035" t="str">
        <f t="shared" si="218"/>
        <v>Pakistan to World</v>
      </c>
      <c r="H7035">
        <v>2013</v>
      </c>
      <c r="I7035" t="s">
        <v>724</v>
      </c>
      <c r="J7035">
        <v>6</v>
      </c>
      <c r="K7035">
        <v>660.00400000000002</v>
      </c>
      <c r="L7035" s="1">
        <f t="shared" si="219"/>
        <v>0.66000400000000004</v>
      </c>
    </row>
    <row r="7036" spans="1:12" ht="14.45">
      <c r="A7036" t="s">
        <v>723</v>
      </c>
      <c r="B7036" t="s">
        <v>958</v>
      </c>
      <c r="C7036">
        <v>842139</v>
      </c>
      <c r="D7036" t="s">
        <v>959</v>
      </c>
      <c r="E7036" t="s">
        <v>147</v>
      </c>
      <c r="F7036" t="s">
        <v>292</v>
      </c>
      <c r="G7036" t="str">
        <f t="shared" si="218"/>
        <v>Pakistan to World</v>
      </c>
      <c r="H7036">
        <v>2014</v>
      </c>
      <c r="I7036" t="s">
        <v>724</v>
      </c>
      <c r="J7036">
        <v>6</v>
      </c>
      <c r="K7036">
        <v>803.01</v>
      </c>
      <c r="L7036" s="1">
        <f t="shared" si="219"/>
        <v>0.80301</v>
      </c>
    </row>
    <row r="7037" spans="1:12" ht="14.45">
      <c r="A7037" t="s">
        <v>723</v>
      </c>
      <c r="B7037" t="s">
        <v>958</v>
      </c>
      <c r="C7037">
        <v>842139</v>
      </c>
      <c r="D7037" t="s">
        <v>959</v>
      </c>
      <c r="E7037" t="s">
        <v>147</v>
      </c>
      <c r="F7037" t="s">
        <v>292</v>
      </c>
      <c r="G7037" t="str">
        <f t="shared" si="218"/>
        <v>Pakistan to World</v>
      </c>
      <c r="H7037">
        <v>2015</v>
      </c>
      <c r="I7037" t="s">
        <v>724</v>
      </c>
      <c r="J7037">
        <v>6</v>
      </c>
      <c r="K7037">
        <v>546.24300000000005</v>
      </c>
      <c r="L7037" s="1">
        <f t="shared" si="219"/>
        <v>0.54624300000000003</v>
      </c>
    </row>
    <row r="7038" spans="1:12" ht="14.45">
      <c r="A7038" t="s">
        <v>723</v>
      </c>
      <c r="B7038" t="s">
        <v>958</v>
      </c>
      <c r="C7038">
        <v>842139</v>
      </c>
      <c r="D7038" t="s">
        <v>959</v>
      </c>
      <c r="E7038" t="s">
        <v>147</v>
      </c>
      <c r="F7038" t="s">
        <v>292</v>
      </c>
      <c r="G7038" t="str">
        <f t="shared" si="218"/>
        <v>Pakistan to World</v>
      </c>
      <c r="H7038">
        <v>2016</v>
      </c>
      <c r="I7038" t="s">
        <v>724</v>
      </c>
      <c r="J7038">
        <v>6</v>
      </c>
      <c r="K7038">
        <v>487.93799999999999</v>
      </c>
      <c r="L7038" s="1">
        <f t="shared" si="219"/>
        <v>0.48793799999999998</v>
      </c>
    </row>
    <row r="7039" spans="1:12" ht="14.45">
      <c r="A7039" t="s">
        <v>723</v>
      </c>
      <c r="B7039" t="s">
        <v>958</v>
      </c>
      <c r="C7039">
        <v>842139</v>
      </c>
      <c r="D7039" t="s">
        <v>959</v>
      </c>
      <c r="E7039" t="s">
        <v>147</v>
      </c>
      <c r="F7039" t="s">
        <v>292</v>
      </c>
      <c r="G7039" t="str">
        <f t="shared" si="218"/>
        <v>Pakistan to World</v>
      </c>
      <c r="H7039">
        <v>2017</v>
      </c>
      <c r="I7039" t="s">
        <v>724</v>
      </c>
      <c r="J7039">
        <v>6</v>
      </c>
      <c r="K7039">
        <v>540.39700000000005</v>
      </c>
      <c r="L7039" s="1">
        <f t="shared" si="219"/>
        <v>0.54039700000000002</v>
      </c>
    </row>
    <row r="7040" spans="1:12" ht="14.45">
      <c r="A7040" t="s">
        <v>723</v>
      </c>
      <c r="B7040" t="s">
        <v>958</v>
      </c>
      <c r="C7040">
        <v>842139</v>
      </c>
      <c r="D7040" t="s">
        <v>959</v>
      </c>
      <c r="E7040" t="s">
        <v>670</v>
      </c>
      <c r="F7040" t="s">
        <v>670</v>
      </c>
      <c r="G7040" t="str">
        <f t="shared" si="218"/>
        <v>Pakistan to EU27</v>
      </c>
      <c r="H7040">
        <v>2012</v>
      </c>
      <c r="I7040" t="s">
        <v>724</v>
      </c>
      <c r="J7040">
        <v>6</v>
      </c>
      <c r="K7040">
        <v>1.498</v>
      </c>
      <c r="L7040" s="1">
        <f t="shared" si="219"/>
        <v>1.498E-3</v>
      </c>
    </row>
    <row r="7041" spans="1:12" ht="14.45">
      <c r="A7041" t="s">
        <v>723</v>
      </c>
      <c r="B7041" t="s">
        <v>958</v>
      </c>
      <c r="C7041">
        <v>842139</v>
      </c>
      <c r="D7041" t="s">
        <v>959</v>
      </c>
      <c r="E7041" t="s">
        <v>670</v>
      </c>
      <c r="F7041" t="s">
        <v>670</v>
      </c>
      <c r="G7041" t="str">
        <f t="shared" si="218"/>
        <v>Pakistan to EU27</v>
      </c>
      <c r="H7041">
        <v>2013</v>
      </c>
      <c r="I7041" t="s">
        <v>724</v>
      </c>
      <c r="J7041">
        <v>6</v>
      </c>
      <c r="K7041">
        <v>6.4569999999999999</v>
      </c>
      <c r="L7041" s="1">
        <f t="shared" si="219"/>
        <v>6.4570000000000001E-3</v>
      </c>
    </row>
    <row r="7042" spans="1:12" ht="14.45">
      <c r="A7042" t="s">
        <v>723</v>
      </c>
      <c r="B7042" t="s">
        <v>958</v>
      </c>
      <c r="C7042">
        <v>842139</v>
      </c>
      <c r="D7042" t="s">
        <v>959</v>
      </c>
      <c r="E7042" t="s">
        <v>670</v>
      </c>
      <c r="F7042" t="s">
        <v>670</v>
      </c>
      <c r="G7042" t="str">
        <f t="shared" si="218"/>
        <v>Pakistan to EU27</v>
      </c>
      <c r="H7042">
        <v>2014</v>
      </c>
      <c r="I7042" t="s">
        <v>724</v>
      </c>
      <c r="J7042">
        <v>6</v>
      </c>
      <c r="K7042">
        <v>0.33400000000000002</v>
      </c>
      <c r="L7042" s="1">
        <f t="shared" si="219"/>
        <v>3.3400000000000004E-4</v>
      </c>
    </row>
    <row r="7043" spans="1:12" ht="14.45">
      <c r="A7043" t="s">
        <v>723</v>
      </c>
      <c r="B7043" t="s">
        <v>958</v>
      </c>
      <c r="C7043">
        <v>842139</v>
      </c>
      <c r="D7043" t="s">
        <v>959</v>
      </c>
      <c r="E7043" t="s">
        <v>670</v>
      </c>
      <c r="F7043" t="s">
        <v>670</v>
      </c>
      <c r="G7043" t="str">
        <f t="shared" si="218"/>
        <v>Pakistan to EU27</v>
      </c>
      <c r="H7043">
        <v>2015</v>
      </c>
      <c r="I7043" t="s">
        <v>724</v>
      </c>
      <c r="J7043">
        <v>6</v>
      </c>
      <c r="K7043">
        <v>0.59899999999999998</v>
      </c>
      <c r="L7043" s="1">
        <f t="shared" si="219"/>
        <v>5.9899999999999992E-4</v>
      </c>
    </row>
    <row r="7044" spans="1:12" ht="14.45">
      <c r="A7044" t="s">
        <v>723</v>
      </c>
      <c r="B7044" t="s">
        <v>958</v>
      </c>
      <c r="C7044">
        <v>842139</v>
      </c>
      <c r="D7044" t="s">
        <v>959</v>
      </c>
      <c r="E7044" t="s">
        <v>670</v>
      </c>
      <c r="F7044" t="s">
        <v>670</v>
      </c>
      <c r="G7044" t="str">
        <f t="shared" si="218"/>
        <v>Pakistan to EU27</v>
      </c>
      <c r="H7044">
        <v>2016</v>
      </c>
      <c r="I7044" t="s">
        <v>724</v>
      </c>
      <c r="J7044">
        <v>6</v>
      </c>
      <c r="K7044">
        <v>0.66300000000000003</v>
      </c>
      <c r="L7044" s="1">
        <f t="shared" si="219"/>
        <v>6.6300000000000007E-4</v>
      </c>
    </row>
    <row r="7045" spans="1:12" ht="14.45">
      <c r="A7045" t="s">
        <v>723</v>
      </c>
      <c r="B7045" t="s">
        <v>958</v>
      </c>
      <c r="C7045">
        <v>842139</v>
      </c>
      <c r="D7045" t="s">
        <v>959</v>
      </c>
      <c r="E7045" t="s">
        <v>670</v>
      </c>
      <c r="F7045" t="s">
        <v>670</v>
      </c>
      <c r="G7045" t="str">
        <f t="shared" si="218"/>
        <v>Pakistan to EU27</v>
      </c>
      <c r="H7045">
        <v>2017</v>
      </c>
      <c r="I7045" t="s">
        <v>724</v>
      </c>
      <c r="J7045">
        <v>6</v>
      </c>
      <c r="K7045">
        <v>0.14099999999999999</v>
      </c>
      <c r="L7045" s="1">
        <f t="shared" si="219"/>
        <v>1.4099999999999998E-4</v>
      </c>
    </row>
    <row r="7046" spans="1:12" ht="14.45">
      <c r="A7046" t="s">
        <v>723</v>
      </c>
      <c r="B7046" t="s">
        <v>958</v>
      </c>
      <c r="C7046">
        <v>847989</v>
      </c>
      <c r="D7046" t="s">
        <v>959</v>
      </c>
      <c r="E7046" t="s">
        <v>147</v>
      </c>
      <c r="F7046" t="s">
        <v>292</v>
      </c>
      <c r="G7046" t="str">
        <f t="shared" si="218"/>
        <v>Pakistan to World</v>
      </c>
      <c r="H7046">
        <v>2012</v>
      </c>
      <c r="I7046" t="s">
        <v>724</v>
      </c>
      <c r="J7046">
        <v>6</v>
      </c>
      <c r="K7046">
        <v>320.483</v>
      </c>
      <c r="L7046" s="1">
        <f t="shared" si="219"/>
        <v>0.32048300000000002</v>
      </c>
    </row>
    <row r="7047" spans="1:12" ht="14.45">
      <c r="A7047" t="s">
        <v>723</v>
      </c>
      <c r="B7047" t="s">
        <v>958</v>
      </c>
      <c r="C7047">
        <v>847989</v>
      </c>
      <c r="D7047" t="s">
        <v>959</v>
      </c>
      <c r="E7047" t="s">
        <v>147</v>
      </c>
      <c r="F7047" t="s">
        <v>292</v>
      </c>
      <c r="G7047" t="str">
        <f t="shared" si="218"/>
        <v>Pakistan to World</v>
      </c>
      <c r="H7047">
        <v>2013</v>
      </c>
      <c r="I7047" t="s">
        <v>724</v>
      </c>
      <c r="J7047">
        <v>6</v>
      </c>
      <c r="K7047">
        <v>473.69200000000001</v>
      </c>
      <c r="L7047" s="1">
        <f t="shared" si="219"/>
        <v>0.473692</v>
      </c>
    </row>
    <row r="7048" spans="1:12" ht="14.45">
      <c r="A7048" t="s">
        <v>723</v>
      </c>
      <c r="B7048" t="s">
        <v>958</v>
      </c>
      <c r="C7048">
        <v>847989</v>
      </c>
      <c r="D7048" t="s">
        <v>959</v>
      </c>
      <c r="E7048" t="s">
        <v>147</v>
      </c>
      <c r="F7048" t="s">
        <v>292</v>
      </c>
      <c r="G7048" t="str">
        <f t="shared" si="218"/>
        <v>Pakistan to World</v>
      </c>
      <c r="H7048">
        <v>2014</v>
      </c>
      <c r="I7048" t="s">
        <v>724</v>
      </c>
      <c r="J7048">
        <v>6</v>
      </c>
      <c r="K7048">
        <v>184.78299999999999</v>
      </c>
      <c r="L7048" s="1">
        <f t="shared" si="219"/>
        <v>0.18478299999999998</v>
      </c>
    </row>
    <row r="7049" spans="1:12" ht="14.45">
      <c r="A7049" t="s">
        <v>723</v>
      </c>
      <c r="B7049" t="s">
        <v>958</v>
      </c>
      <c r="C7049">
        <v>847989</v>
      </c>
      <c r="D7049" t="s">
        <v>959</v>
      </c>
      <c r="E7049" t="s">
        <v>147</v>
      </c>
      <c r="F7049" t="s">
        <v>292</v>
      </c>
      <c r="G7049" t="str">
        <f t="shared" ref="G7049:G7112" si="220">CONCATENATE(D7049, " to ", F7049)</f>
        <v>Pakistan to World</v>
      </c>
      <c r="H7049">
        <v>2015</v>
      </c>
      <c r="I7049" t="s">
        <v>724</v>
      </c>
      <c r="J7049">
        <v>6</v>
      </c>
      <c r="K7049">
        <v>223.815</v>
      </c>
      <c r="L7049" s="1">
        <f t="shared" ref="L7049:L7112" si="221">K7049/1000</f>
        <v>0.22381499999999999</v>
      </c>
    </row>
    <row r="7050" spans="1:12" ht="14.45">
      <c r="A7050" t="s">
        <v>723</v>
      </c>
      <c r="B7050" t="s">
        <v>958</v>
      </c>
      <c r="C7050">
        <v>847989</v>
      </c>
      <c r="D7050" t="s">
        <v>959</v>
      </c>
      <c r="E7050" t="s">
        <v>147</v>
      </c>
      <c r="F7050" t="s">
        <v>292</v>
      </c>
      <c r="G7050" t="str">
        <f t="shared" si="220"/>
        <v>Pakistan to World</v>
      </c>
      <c r="H7050">
        <v>2016</v>
      </c>
      <c r="I7050" t="s">
        <v>724</v>
      </c>
      <c r="J7050">
        <v>6</v>
      </c>
      <c r="K7050">
        <v>86.858999999999995</v>
      </c>
      <c r="L7050" s="1">
        <f t="shared" si="221"/>
        <v>8.6858999999999992E-2</v>
      </c>
    </row>
    <row r="7051" spans="1:12" ht="14.45">
      <c r="A7051" t="s">
        <v>723</v>
      </c>
      <c r="B7051" t="s">
        <v>958</v>
      </c>
      <c r="C7051">
        <v>847989</v>
      </c>
      <c r="D7051" t="s">
        <v>959</v>
      </c>
      <c r="E7051" t="s">
        <v>147</v>
      </c>
      <c r="F7051" t="s">
        <v>292</v>
      </c>
      <c r="G7051" t="str">
        <f t="shared" si="220"/>
        <v>Pakistan to World</v>
      </c>
      <c r="H7051">
        <v>2017</v>
      </c>
      <c r="I7051" t="s">
        <v>724</v>
      </c>
      <c r="J7051">
        <v>6</v>
      </c>
      <c r="K7051">
        <v>567.31799999999998</v>
      </c>
      <c r="L7051" s="1">
        <f t="shared" si="221"/>
        <v>0.56731799999999999</v>
      </c>
    </row>
    <row r="7052" spans="1:12" ht="14.45">
      <c r="A7052" t="s">
        <v>723</v>
      </c>
      <c r="B7052" t="s">
        <v>958</v>
      </c>
      <c r="C7052">
        <v>847989</v>
      </c>
      <c r="D7052" t="s">
        <v>959</v>
      </c>
      <c r="E7052" t="s">
        <v>670</v>
      </c>
      <c r="F7052" t="s">
        <v>670</v>
      </c>
      <c r="G7052" t="str">
        <f t="shared" si="220"/>
        <v>Pakistan to EU27</v>
      </c>
      <c r="H7052">
        <v>2012</v>
      </c>
      <c r="I7052" t="s">
        <v>724</v>
      </c>
      <c r="J7052">
        <v>6</v>
      </c>
      <c r="K7052">
        <v>2.1560000000000001</v>
      </c>
      <c r="L7052" s="1">
        <f t="shared" si="221"/>
        <v>2.1559999999999999E-3</v>
      </c>
    </row>
    <row r="7053" spans="1:12" ht="14.45">
      <c r="A7053" t="s">
        <v>723</v>
      </c>
      <c r="B7053" t="s">
        <v>958</v>
      </c>
      <c r="C7053">
        <v>847989</v>
      </c>
      <c r="D7053" t="s">
        <v>959</v>
      </c>
      <c r="E7053" t="s">
        <v>670</v>
      </c>
      <c r="F7053" t="s">
        <v>670</v>
      </c>
      <c r="G7053" t="str">
        <f t="shared" si="220"/>
        <v>Pakistan to EU27</v>
      </c>
      <c r="H7053">
        <v>2013</v>
      </c>
      <c r="I7053" t="s">
        <v>724</v>
      </c>
      <c r="J7053">
        <v>6</v>
      </c>
      <c r="K7053">
        <v>0</v>
      </c>
      <c r="L7053" s="1">
        <f t="shared" si="221"/>
        <v>0</v>
      </c>
    </row>
    <row r="7054" spans="1:12" ht="14.45">
      <c r="A7054" t="s">
        <v>723</v>
      </c>
      <c r="B7054" t="s">
        <v>958</v>
      </c>
      <c r="C7054">
        <v>847989</v>
      </c>
      <c r="D7054" t="s">
        <v>959</v>
      </c>
      <c r="E7054" t="s">
        <v>670</v>
      </c>
      <c r="F7054" t="s">
        <v>670</v>
      </c>
      <c r="G7054" t="str">
        <f t="shared" si="220"/>
        <v>Pakistan to EU27</v>
      </c>
      <c r="H7054">
        <v>2014</v>
      </c>
      <c r="I7054" t="s">
        <v>724</v>
      </c>
      <c r="J7054">
        <v>6</v>
      </c>
      <c r="K7054">
        <v>0</v>
      </c>
      <c r="L7054" s="1">
        <f t="shared" si="221"/>
        <v>0</v>
      </c>
    </row>
    <row r="7055" spans="1:12" ht="14.45">
      <c r="A7055" t="s">
        <v>723</v>
      </c>
      <c r="B7055" t="s">
        <v>958</v>
      </c>
      <c r="C7055">
        <v>847989</v>
      </c>
      <c r="D7055" t="s">
        <v>959</v>
      </c>
      <c r="E7055" t="s">
        <v>670</v>
      </c>
      <c r="F7055" t="s">
        <v>670</v>
      </c>
      <c r="G7055" t="str">
        <f t="shared" si="220"/>
        <v>Pakistan to EU27</v>
      </c>
      <c r="H7055">
        <v>2015</v>
      </c>
      <c r="I7055" t="s">
        <v>724</v>
      </c>
      <c r="J7055">
        <v>6</v>
      </c>
      <c r="K7055">
        <v>0</v>
      </c>
      <c r="L7055" s="1">
        <f t="shared" si="221"/>
        <v>0</v>
      </c>
    </row>
    <row r="7056" spans="1:12" ht="14.45">
      <c r="A7056" t="s">
        <v>723</v>
      </c>
      <c r="B7056" t="s">
        <v>958</v>
      </c>
      <c r="C7056">
        <v>847989</v>
      </c>
      <c r="D7056" t="s">
        <v>959</v>
      </c>
      <c r="E7056" t="s">
        <v>670</v>
      </c>
      <c r="F7056" t="s">
        <v>670</v>
      </c>
      <c r="G7056" t="str">
        <f t="shared" si="220"/>
        <v>Pakistan to EU27</v>
      </c>
      <c r="H7056">
        <v>2016</v>
      </c>
      <c r="I7056" t="s">
        <v>724</v>
      </c>
      <c r="J7056">
        <v>6</v>
      </c>
      <c r="K7056">
        <v>0</v>
      </c>
      <c r="L7056" s="1">
        <f t="shared" si="221"/>
        <v>0</v>
      </c>
    </row>
    <row r="7057" spans="1:12" ht="14.45">
      <c r="A7057" t="s">
        <v>723</v>
      </c>
      <c r="B7057" t="s">
        <v>958</v>
      </c>
      <c r="C7057">
        <v>847989</v>
      </c>
      <c r="D7057" t="s">
        <v>959</v>
      </c>
      <c r="E7057" t="s">
        <v>670</v>
      </c>
      <c r="F7057" t="s">
        <v>670</v>
      </c>
      <c r="G7057" t="str">
        <f t="shared" si="220"/>
        <v>Pakistan to EU27</v>
      </c>
      <c r="H7057">
        <v>2017</v>
      </c>
      <c r="I7057" t="s">
        <v>724</v>
      </c>
      <c r="J7057">
        <v>6</v>
      </c>
      <c r="K7057">
        <v>4.2670000000000003</v>
      </c>
      <c r="L7057" s="1">
        <f t="shared" si="221"/>
        <v>4.267E-3</v>
      </c>
    </row>
    <row r="7058" spans="1:12" ht="14.45">
      <c r="A7058" t="s">
        <v>723</v>
      </c>
      <c r="B7058" t="s">
        <v>960</v>
      </c>
      <c r="C7058">
        <v>730900</v>
      </c>
      <c r="D7058" t="s">
        <v>961</v>
      </c>
      <c r="E7058" t="s">
        <v>147</v>
      </c>
      <c r="F7058" t="s">
        <v>292</v>
      </c>
      <c r="G7058" t="str">
        <f t="shared" si="220"/>
        <v>Panama to World</v>
      </c>
      <c r="H7058">
        <v>2012</v>
      </c>
      <c r="I7058" t="s">
        <v>724</v>
      </c>
      <c r="J7058">
        <v>6</v>
      </c>
      <c r="K7058">
        <v>164.274</v>
      </c>
      <c r="L7058" s="1">
        <f t="shared" si="221"/>
        <v>0.164274</v>
      </c>
    </row>
    <row r="7059" spans="1:12" ht="14.45">
      <c r="A7059" t="s">
        <v>723</v>
      </c>
      <c r="B7059" t="s">
        <v>960</v>
      </c>
      <c r="C7059">
        <v>730900</v>
      </c>
      <c r="D7059" t="s">
        <v>961</v>
      </c>
      <c r="E7059" t="s">
        <v>147</v>
      </c>
      <c r="F7059" t="s">
        <v>292</v>
      </c>
      <c r="G7059" t="str">
        <f t="shared" si="220"/>
        <v>Panama to World</v>
      </c>
      <c r="H7059">
        <v>2013</v>
      </c>
      <c r="I7059" t="s">
        <v>724</v>
      </c>
      <c r="J7059">
        <v>6</v>
      </c>
      <c r="K7059">
        <v>22.297000000000001</v>
      </c>
      <c r="L7059" s="1">
        <f t="shared" si="221"/>
        <v>2.2297000000000001E-2</v>
      </c>
    </row>
    <row r="7060" spans="1:12" ht="14.45">
      <c r="A7060" t="s">
        <v>723</v>
      </c>
      <c r="B7060" t="s">
        <v>960</v>
      </c>
      <c r="C7060">
        <v>730900</v>
      </c>
      <c r="D7060" t="s">
        <v>961</v>
      </c>
      <c r="E7060" t="s">
        <v>147</v>
      </c>
      <c r="F7060" t="s">
        <v>292</v>
      </c>
      <c r="G7060" t="str">
        <f t="shared" si="220"/>
        <v>Panama to World</v>
      </c>
      <c r="H7060">
        <v>2014</v>
      </c>
      <c r="I7060" t="s">
        <v>724</v>
      </c>
      <c r="J7060">
        <v>6</v>
      </c>
      <c r="K7060">
        <v>79.039000000000001</v>
      </c>
      <c r="L7060" s="1">
        <f t="shared" si="221"/>
        <v>7.9038999999999998E-2</v>
      </c>
    </row>
    <row r="7061" spans="1:12" ht="14.45">
      <c r="A7061" t="s">
        <v>723</v>
      </c>
      <c r="B7061" t="s">
        <v>960</v>
      </c>
      <c r="C7061">
        <v>730900</v>
      </c>
      <c r="D7061" t="s">
        <v>961</v>
      </c>
      <c r="E7061" t="s">
        <v>147</v>
      </c>
      <c r="F7061" t="s">
        <v>292</v>
      </c>
      <c r="G7061" t="str">
        <f t="shared" si="220"/>
        <v>Panama to World</v>
      </c>
      <c r="H7061">
        <v>2015</v>
      </c>
      <c r="I7061" t="s">
        <v>724</v>
      </c>
      <c r="J7061">
        <v>6</v>
      </c>
      <c r="K7061">
        <v>38.164000000000001</v>
      </c>
      <c r="L7061" s="1">
        <f t="shared" si="221"/>
        <v>3.8164000000000003E-2</v>
      </c>
    </row>
    <row r="7062" spans="1:12" ht="14.45">
      <c r="A7062" t="s">
        <v>723</v>
      </c>
      <c r="B7062" t="s">
        <v>960</v>
      </c>
      <c r="C7062">
        <v>730900</v>
      </c>
      <c r="D7062" t="s">
        <v>961</v>
      </c>
      <c r="E7062" t="s">
        <v>147</v>
      </c>
      <c r="F7062" t="s">
        <v>292</v>
      </c>
      <c r="G7062" t="str">
        <f t="shared" si="220"/>
        <v>Panama to World</v>
      </c>
      <c r="H7062">
        <v>2016</v>
      </c>
      <c r="I7062" t="s">
        <v>724</v>
      </c>
      <c r="J7062">
        <v>6</v>
      </c>
      <c r="K7062">
        <v>404.01799999999997</v>
      </c>
      <c r="L7062" s="1">
        <f t="shared" si="221"/>
        <v>0.40401799999999999</v>
      </c>
    </row>
    <row r="7063" spans="1:12" ht="14.45">
      <c r="A7063" t="s">
        <v>723</v>
      </c>
      <c r="B7063" t="s">
        <v>960</v>
      </c>
      <c r="C7063">
        <v>741999</v>
      </c>
      <c r="D7063" t="s">
        <v>961</v>
      </c>
      <c r="E7063" t="s">
        <v>147</v>
      </c>
      <c r="F7063" t="s">
        <v>292</v>
      </c>
      <c r="G7063" t="str">
        <f t="shared" si="220"/>
        <v>Panama to World</v>
      </c>
      <c r="H7063">
        <v>2012</v>
      </c>
      <c r="I7063" t="s">
        <v>724</v>
      </c>
      <c r="J7063">
        <v>6</v>
      </c>
      <c r="K7063">
        <v>53.247</v>
      </c>
      <c r="L7063" s="1">
        <f t="shared" si="221"/>
        <v>5.3247000000000003E-2</v>
      </c>
    </row>
    <row r="7064" spans="1:12" ht="14.45">
      <c r="A7064" t="s">
        <v>723</v>
      </c>
      <c r="B7064" t="s">
        <v>960</v>
      </c>
      <c r="C7064">
        <v>741999</v>
      </c>
      <c r="D7064" t="s">
        <v>961</v>
      </c>
      <c r="E7064" t="s">
        <v>147</v>
      </c>
      <c r="F7064" t="s">
        <v>292</v>
      </c>
      <c r="G7064" t="str">
        <f t="shared" si="220"/>
        <v>Panama to World</v>
      </c>
      <c r="H7064">
        <v>2013</v>
      </c>
      <c r="I7064" t="s">
        <v>724</v>
      </c>
      <c r="J7064">
        <v>6</v>
      </c>
      <c r="K7064">
        <v>16.114000000000001</v>
      </c>
      <c r="L7064" s="1">
        <f t="shared" si="221"/>
        <v>1.6114E-2</v>
      </c>
    </row>
    <row r="7065" spans="1:12" ht="14.45">
      <c r="A7065" t="s">
        <v>723</v>
      </c>
      <c r="B7065" t="s">
        <v>960</v>
      </c>
      <c r="C7065">
        <v>741999</v>
      </c>
      <c r="D7065" t="s">
        <v>961</v>
      </c>
      <c r="E7065" t="s">
        <v>147</v>
      </c>
      <c r="F7065" t="s">
        <v>292</v>
      </c>
      <c r="G7065" t="str">
        <f t="shared" si="220"/>
        <v>Panama to World</v>
      </c>
      <c r="H7065">
        <v>2014</v>
      </c>
      <c r="I7065" t="s">
        <v>724</v>
      </c>
      <c r="J7065">
        <v>6</v>
      </c>
      <c r="K7065">
        <v>161.11199999999999</v>
      </c>
      <c r="L7065" s="1">
        <f t="shared" si="221"/>
        <v>0.16111200000000001</v>
      </c>
    </row>
    <row r="7066" spans="1:12" ht="14.45">
      <c r="A7066" t="s">
        <v>723</v>
      </c>
      <c r="B7066" t="s">
        <v>960</v>
      </c>
      <c r="C7066">
        <v>741999</v>
      </c>
      <c r="D7066" t="s">
        <v>961</v>
      </c>
      <c r="E7066" t="s">
        <v>147</v>
      </c>
      <c r="F7066" t="s">
        <v>292</v>
      </c>
      <c r="G7066" t="str">
        <f t="shared" si="220"/>
        <v>Panama to World</v>
      </c>
      <c r="H7066">
        <v>2015</v>
      </c>
      <c r="I7066" t="s">
        <v>724</v>
      </c>
      <c r="J7066">
        <v>6</v>
      </c>
      <c r="K7066">
        <v>232.548</v>
      </c>
      <c r="L7066" s="1">
        <f t="shared" si="221"/>
        <v>0.232548</v>
      </c>
    </row>
    <row r="7067" spans="1:12" ht="14.45">
      <c r="A7067" t="s">
        <v>723</v>
      </c>
      <c r="B7067" t="s">
        <v>960</v>
      </c>
      <c r="C7067">
        <v>741999</v>
      </c>
      <c r="D7067" t="s">
        <v>961</v>
      </c>
      <c r="E7067" t="s">
        <v>147</v>
      </c>
      <c r="F7067" t="s">
        <v>292</v>
      </c>
      <c r="G7067" t="str">
        <f t="shared" si="220"/>
        <v>Panama to World</v>
      </c>
      <c r="H7067">
        <v>2016</v>
      </c>
      <c r="I7067" t="s">
        <v>724</v>
      </c>
      <c r="J7067">
        <v>6</v>
      </c>
      <c r="K7067">
        <v>67.906000000000006</v>
      </c>
      <c r="L7067" s="1">
        <f t="shared" si="221"/>
        <v>6.7906000000000008E-2</v>
      </c>
    </row>
    <row r="7068" spans="1:12" ht="14.45">
      <c r="A7068" t="s">
        <v>723</v>
      </c>
      <c r="B7068" t="s">
        <v>960</v>
      </c>
      <c r="C7068">
        <v>741999</v>
      </c>
      <c r="D7068" t="s">
        <v>961</v>
      </c>
      <c r="E7068" t="s">
        <v>670</v>
      </c>
      <c r="F7068" t="s">
        <v>670</v>
      </c>
      <c r="G7068" t="str">
        <f t="shared" si="220"/>
        <v>Panama to EU27</v>
      </c>
      <c r="H7068">
        <v>2016</v>
      </c>
      <c r="I7068" t="s">
        <v>724</v>
      </c>
      <c r="J7068">
        <v>6</v>
      </c>
      <c r="K7068">
        <v>4.2590000000000003</v>
      </c>
      <c r="L7068" s="1">
        <f t="shared" si="221"/>
        <v>4.2590000000000006E-3</v>
      </c>
    </row>
    <row r="7069" spans="1:12" ht="14.45">
      <c r="A7069" t="s">
        <v>723</v>
      </c>
      <c r="B7069" t="s">
        <v>960</v>
      </c>
      <c r="C7069">
        <v>761100</v>
      </c>
      <c r="D7069" t="s">
        <v>961</v>
      </c>
      <c r="E7069" t="s">
        <v>147</v>
      </c>
      <c r="F7069" t="s">
        <v>292</v>
      </c>
      <c r="G7069" t="str">
        <f t="shared" si="220"/>
        <v>Panama to World</v>
      </c>
      <c r="H7069">
        <v>2012</v>
      </c>
      <c r="I7069" t="s">
        <v>724</v>
      </c>
      <c r="J7069">
        <v>6</v>
      </c>
      <c r="K7069">
        <v>16.975999999999999</v>
      </c>
      <c r="L7069" s="1">
        <f t="shared" si="221"/>
        <v>1.6975999999999998E-2</v>
      </c>
    </row>
    <row r="7070" spans="1:12" ht="14.45">
      <c r="A7070" t="s">
        <v>723</v>
      </c>
      <c r="B7070" t="s">
        <v>960</v>
      </c>
      <c r="C7070">
        <v>761100</v>
      </c>
      <c r="D7070" t="s">
        <v>961</v>
      </c>
      <c r="E7070" t="s">
        <v>147</v>
      </c>
      <c r="F7070" t="s">
        <v>292</v>
      </c>
      <c r="G7070" t="str">
        <f t="shared" si="220"/>
        <v>Panama to World</v>
      </c>
      <c r="H7070">
        <v>2013</v>
      </c>
      <c r="I7070" t="s">
        <v>724</v>
      </c>
      <c r="J7070">
        <v>6</v>
      </c>
      <c r="K7070">
        <v>41.267000000000003</v>
      </c>
      <c r="L7070" s="1">
        <f t="shared" si="221"/>
        <v>4.1267000000000005E-2</v>
      </c>
    </row>
    <row r="7071" spans="1:12" ht="14.45">
      <c r="A7071" t="s">
        <v>723</v>
      </c>
      <c r="B7071" t="s">
        <v>960</v>
      </c>
      <c r="C7071">
        <v>761100</v>
      </c>
      <c r="D7071" t="s">
        <v>961</v>
      </c>
      <c r="E7071" t="s">
        <v>147</v>
      </c>
      <c r="F7071" t="s">
        <v>292</v>
      </c>
      <c r="G7071" t="str">
        <f t="shared" si="220"/>
        <v>Panama to World</v>
      </c>
      <c r="H7071">
        <v>2014</v>
      </c>
      <c r="I7071" t="s">
        <v>724</v>
      </c>
      <c r="J7071">
        <v>6</v>
      </c>
      <c r="K7071">
        <v>35.816000000000003</v>
      </c>
      <c r="L7071" s="1">
        <f t="shared" si="221"/>
        <v>3.5816000000000001E-2</v>
      </c>
    </row>
    <row r="7072" spans="1:12" ht="14.45">
      <c r="A7072" t="s">
        <v>723</v>
      </c>
      <c r="B7072" t="s">
        <v>960</v>
      </c>
      <c r="C7072">
        <v>761100</v>
      </c>
      <c r="D7072" t="s">
        <v>961</v>
      </c>
      <c r="E7072" t="s">
        <v>147</v>
      </c>
      <c r="F7072" t="s">
        <v>292</v>
      </c>
      <c r="G7072" t="str">
        <f t="shared" si="220"/>
        <v>Panama to World</v>
      </c>
      <c r="H7072">
        <v>2015</v>
      </c>
      <c r="I7072" t="s">
        <v>724</v>
      </c>
      <c r="J7072">
        <v>6</v>
      </c>
      <c r="K7072">
        <v>80.183000000000007</v>
      </c>
      <c r="L7072" s="1">
        <f t="shared" si="221"/>
        <v>8.0183000000000004E-2</v>
      </c>
    </row>
    <row r="7073" spans="1:12" ht="14.45">
      <c r="A7073" t="s">
        <v>723</v>
      </c>
      <c r="B7073" t="s">
        <v>960</v>
      </c>
      <c r="C7073">
        <v>761100</v>
      </c>
      <c r="D7073" t="s">
        <v>961</v>
      </c>
      <c r="E7073" t="s">
        <v>147</v>
      </c>
      <c r="F7073" t="s">
        <v>292</v>
      </c>
      <c r="G7073" t="str">
        <f t="shared" si="220"/>
        <v>Panama to World</v>
      </c>
      <c r="H7073">
        <v>2016</v>
      </c>
      <c r="I7073" t="s">
        <v>724</v>
      </c>
      <c r="J7073">
        <v>6</v>
      </c>
      <c r="K7073">
        <v>10.821</v>
      </c>
      <c r="L7073" s="1">
        <f t="shared" si="221"/>
        <v>1.0820999999999999E-2</v>
      </c>
    </row>
    <row r="7074" spans="1:12" ht="14.45">
      <c r="A7074" t="s">
        <v>723</v>
      </c>
      <c r="B7074" t="s">
        <v>960</v>
      </c>
      <c r="C7074">
        <v>8405</v>
      </c>
      <c r="D7074" t="s">
        <v>961</v>
      </c>
      <c r="E7074" t="s">
        <v>147</v>
      </c>
      <c r="F7074" t="s">
        <v>292</v>
      </c>
      <c r="G7074" t="str">
        <f t="shared" si="220"/>
        <v>Panama to World</v>
      </c>
      <c r="H7074">
        <v>2012</v>
      </c>
      <c r="I7074" t="s">
        <v>724</v>
      </c>
      <c r="J7074">
        <v>6</v>
      </c>
      <c r="K7074">
        <v>807.226</v>
      </c>
      <c r="L7074" s="1">
        <f t="shared" si="221"/>
        <v>0.807226</v>
      </c>
    </row>
    <row r="7075" spans="1:12" ht="14.45">
      <c r="A7075" t="s">
        <v>723</v>
      </c>
      <c r="B7075" t="s">
        <v>960</v>
      </c>
      <c r="C7075">
        <v>8405</v>
      </c>
      <c r="D7075" t="s">
        <v>961</v>
      </c>
      <c r="E7075" t="s">
        <v>147</v>
      </c>
      <c r="F7075" t="s">
        <v>292</v>
      </c>
      <c r="G7075" t="str">
        <f t="shared" si="220"/>
        <v>Panama to World</v>
      </c>
      <c r="H7075">
        <v>2013</v>
      </c>
      <c r="I7075" t="s">
        <v>724</v>
      </c>
      <c r="J7075">
        <v>6</v>
      </c>
      <c r="K7075">
        <v>456.73099999999999</v>
      </c>
      <c r="L7075" s="1">
        <f t="shared" si="221"/>
        <v>0.456731</v>
      </c>
    </row>
    <row r="7076" spans="1:12" ht="14.45">
      <c r="A7076" t="s">
        <v>723</v>
      </c>
      <c r="B7076" t="s">
        <v>960</v>
      </c>
      <c r="C7076">
        <v>8405</v>
      </c>
      <c r="D7076" t="s">
        <v>961</v>
      </c>
      <c r="E7076" t="s">
        <v>147</v>
      </c>
      <c r="F7076" t="s">
        <v>292</v>
      </c>
      <c r="G7076" t="str">
        <f t="shared" si="220"/>
        <v>Panama to World</v>
      </c>
      <c r="H7076">
        <v>2014</v>
      </c>
      <c r="I7076" t="s">
        <v>724</v>
      </c>
      <c r="J7076">
        <v>6</v>
      </c>
      <c r="K7076">
        <v>233.44900000000001</v>
      </c>
      <c r="L7076" s="1">
        <f t="shared" si="221"/>
        <v>0.23344900000000002</v>
      </c>
    </row>
    <row r="7077" spans="1:12" ht="14.45">
      <c r="A7077" t="s">
        <v>723</v>
      </c>
      <c r="B7077" t="s">
        <v>960</v>
      </c>
      <c r="C7077">
        <v>8405</v>
      </c>
      <c r="D7077" t="s">
        <v>961</v>
      </c>
      <c r="E7077" t="s">
        <v>147</v>
      </c>
      <c r="F7077" t="s">
        <v>292</v>
      </c>
      <c r="G7077" t="str">
        <f t="shared" si="220"/>
        <v>Panama to World</v>
      </c>
      <c r="H7077">
        <v>2015</v>
      </c>
      <c r="I7077" t="s">
        <v>724</v>
      </c>
      <c r="J7077">
        <v>6</v>
      </c>
      <c r="K7077">
        <v>117.98699999999999</v>
      </c>
      <c r="L7077" s="1">
        <f t="shared" si="221"/>
        <v>0.11798699999999999</v>
      </c>
    </row>
    <row r="7078" spans="1:12" ht="14.45">
      <c r="A7078" t="s">
        <v>723</v>
      </c>
      <c r="B7078" t="s">
        <v>960</v>
      </c>
      <c r="C7078">
        <v>8405</v>
      </c>
      <c r="D7078" t="s">
        <v>961</v>
      </c>
      <c r="E7078" t="s">
        <v>147</v>
      </c>
      <c r="F7078" t="s">
        <v>292</v>
      </c>
      <c r="G7078" t="str">
        <f t="shared" si="220"/>
        <v>Panama to World</v>
      </c>
      <c r="H7078">
        <v>2016</v>
      </c>
      <c r="I7078" t="s">
        <v>724</v>
      </c>
      <c r="J7078">
        <v>6</v>
      </c>
      <c r="K7078">
        <v>11.824</v>
      </c>
      <c r="L7078" s="1">
        <f t="shared" si="221"/>
        <v>1.1823999999999999E-2</v>
      </c>
    </row>
    <row r="7079" spans="1:12" ht="14.45">
      <c r="A7079" t="s">
        <v>723</v>
      </c>
      <c r="B7079" t="s">
        <v>960</v>
      </c>
      <c r="C7079">
        <v>8405</v>
      </c>
      <c r="D7079" t="s">
        <v>961</v>
      </c>
      <c r="E7079" t="s">
        <v>670</v>
      </c>
      <c r="F7079" t="s">
        <v>670</v>
      </c>
      <c r="G7079" t="str">
        <f t="shared" si="220"/>
        <v>Panama to EU27</v>
      </c>
      <c r="H7079">
        <v>2012</v>
      </c>
      <c r="I7079" t="s">
        <v>724</v>
      </c>
      <c r="J7079">
        <v>6</v>
      </c>
      <c r="K7079">
        <v>1</v>
      </c>
      <c r="L7079" s="1">
        <f t="shared" si="221"/>
        <v>1E-3</v>
      </c>
    </row>
    <row r="7080" spans="1:12" ht="14.45">
      <c r="A7080" t="s">
        <v>723</v>
      </c>
      <c r="B7080" t="s">
        <v>960</v>
      </c>
      <c r="C7080">
        <v>841931</v>
      </c>
      <c r="D7080" t="s">
        <v>961</v>
      </c>
      <c r="E7080" t="s">
        <v>147</v>
      </c>
      <c r="F7080" t="s">
        <v>292</v>
      </c>
      <c r="G7080" t="str">
        <f t="shared" si="220"/>
        <v>Panama to World</v>
      </c>
      <c r="H7080">
        <v>2012</v>
      </c>
      <c r="I7080" t="s">
        <v>724</v>
      </c>
      <c r="J7080">
        <v>6</v>
      </c>
      <c r="K7080">
        <v>39.661999999999999</v>
      </c>
      <c r="L7080" s="1">
        <f t="shared" si="221"/>
        <v>3.9661999999999996E-2</v>
      </c>
    </row>
    <row r="7081" spans="1:12" ht="14.45">
      <c r="A7081" t="s">
        <v>723</v>
      </c>
      <c r="B7081" t="s">
        <v>960</v>
      </c>
      <c r="C7081">
        <v>841931</v>
      </c>
      <c r="D7081" t="s">
        <v>961</v>
      </c>
      <c r="E7081" t="s">
        <v>147</v>
      </c>
      <c r="F7081" t="s">
        <v>292</v>
      </c>
      <c r="G7081" t="str">
        <f t="shared" si="220"/>
        <v>Panama to World</v>
      </c>
      <c r="H7081">
        <v>2013</v>
      </c>
      <c r="I7081" t="s">
        <v>724</v>
      </c>
      <c r="J7081">
        <v>6</v>
      </c>
      <c r="K7081">
        <v>5.17</v>
      </c>
      <c r="L7081" s="1">
        <f t="shared" si="221"/>
        <v>5.1700000000000001E-3</v>
      </c>
    </row>
    <row r="7082" spans="1:12" ht="14.45">
      <c r="A7082" t="s">
        <v>723</v>
      </c>
      <c r="B7082" t="s">
        <v>960</v>
      </c>
      <c r="C7082">
        <v>841931</v>
      </c>
      <c r="D7082" t="s">
        <v>961</v>
      </c>
      <c r="E7082" t="s">
        <v>147</v>
      </c>
      <c r="F7082" t="s">
        <v>292</v>
      </c>
      <c r="G7082" t="str">
        <f t="shared" si="220"/>
        <v>Panama to World</v>
      </c>
      <c r="H7082">
        <v>2014</v>
      </c>
      <c r="I7082" t="s">
        <v>724</v>
      </c>
      <c r="J7082">
        <v>6</v>
      </c>
      <c r="K7082">
        <v>187.14599999999999</v>
      </c>
      <c r="L7082" s="1">
        <f t="shared" si="221"/>
        <v>0.18714599999999998</v>
      </c>
    </row>
    <row r="7083" spans="1:12" ht="14.45">
      <c r="A7083" t="s">
        <v>723</v>
      </c>
      <c r="B7083" t="s">
        <v>960</v>
      </c>
      <c r="C7083">
        <v>841931</v>
      </c>
      <c r="D7083" t="s">
        <v>961</v>
      </c>
      <c r="E7083" t="s">
        <v>147</v>
      </c>
      <c r="F7083" t="s">
        <v>292</v>
      </c>
      <c r="G7083" t="str">
        <f t="shared" si="220"/>
        <v>Panama to World</v>
      </c>
      <c r="H7083">
        <v>2015</v>
      </c>
      <c r="I7083" t="s">
        <v>724</v>
      </c>
      <c r="J7083">
        <v>6</v>
      </c>
      <c r="K7083">
        <v>30.606999999999999</v>
      </c>
      <c r="L7083" s="1">
        <f t="shared" si="221"/>
        <v>3.0606999999999999E-2</v>
      </c>
    </row>
    <row r="7084" spans="1:12" ht="14.45">
      <c r="A7084" t="s">
        <v>723</v>
      </c>
      <c r="B7084" t="s">
        <v>960</v>
      </c>
      <c r="C7084">
        <v>841931</v>
      </c>
      <c r="D7084" t="s">
        <v>961</v>
      </c>
      <c r="E7084" t="s">
        <v>147</v>
      </c>
      <c r="F7084" t="s">
        <v>292</v>
      </c>
      <c r="G7084" t="str">
        <f t="shared" si="220"/>
        <v>Panama to World</v>
      </c>
      <c r="H7084">
        <v>2016</v>
      </c>
      <c r="I7084" t="s">
        <v>724</v>
      </c>
      <c r="J7084">
        <v>6</v>
      </c>
      <c r="K7084">
        <v>51.470999999999997</v>
      </c>
      <c r="L7084" s="1">
        <f t="shared" si="221"/>
        <v>5.1470999999999996E-2</v>
      </c>
    </row>
    <row r="7085" spans="1:12" ht="14.45">
      <c r="A7085" t="s">
        <v>723</v>
      </c>
      <c r="B7085" t="s">
        <v>960</v>
      </c>
      <c r="C7085">
        <v>841940</v>
      </c>
      <c r="D7085" t="s">
        <v>961</v>
      </c>
      <c r="E7085" t="s">
        <v>147</v>
      </c>
      <c r="F7085" t="s">
        <v>292</v>
      </c>
      <c r="G7085" t="str">
        <f t="shared" si="220"/>
        <v>Panama to World</v>
      </c>
      <c r="H7085">
        <v>2012</v>
      </c>
      <c r="I7085" t="s">
        <v>724</v>
      </c>
      <c r="J7085">
        <v>6</v>
      </c>
      <c r="K7085">
        <v>49.643000000000001</v>
      </c>
      <c r="L7085" s="1">
        <f t="shared" si="221"/>
        <v>4.9643E-2</v>
      </c>
    </row>
    <row r="7086" spans="1:12" ht="14.45">
      <c r="A7086" t="s">
        <v>723</v>
      </c>
      <c r="B7086" t="s">
        <v>960</v>
      </c>
      <c r="C7086">
        <v>841940</v>
      </c>
      <c r="D7086" t="s">
        <v>961</v>
      </c>
      <c r="E7086" t="s">
        <v>147</v>
      </c>
      <c r="F7086" t="s">
        <v>292</v>
      </c>
      <c r="G7086" t="str">
        <f t="shared" si="220"/>
        <v>Panama to World</v>
      </c>
      <c r="H7086">
        <v>2013</v>
      </c>
      <c r="I7086" t="s">
        <v>724</v>
      </c>
      <c r="J7086">
        <v>6</v>
      </c>
      <c r="K7086">
        <v>25.422999999999998</v>
      </c>
      <c r="L7086" s="1">
        <f t="shared" si="221"/>
        <v>2.5422999999999998E-2</v>
      </c>
    </row>
    <row r="7087" spans="1:12" ht="14.45">
      <c r="A7087" t="s">
        <v>723</v>
      </c>
      <c r="B7087" t="s">
        <v>960</v>
      </c>
      <c r="C7087">
        <v>841940</v>
      </c>
      <c r="D7087" t="s">
        <v>961</v>
      </c>
      <c r="E7087" t="s">
        <v>147</v>
      </c>
      <c r="F7087" t="s">
        <v>292</v>
      </c>
      <c r="G7087" t="str">
        <f t="shared" si="220"/>
        <v>Panama to World</v>
      </c>
      <c r="H7087">
        <v>2014</v>
      </c>
      <c r="I7087" t="s">
        <v>724</v>
      </c>
      <c r="J7087">
        <v>6</v>
      </c>
      <c r="K7087">
        <v>12.601000000000001</v>
      </c>
      <c r="L7087" s="1">
        <f t="shared" si="221"/>
        <v>1.2601000000000001E-2</v>
      </c>
    </row>
    <row r="7088" spans="1:12" ht="14.45">
      <c r="A7088" t="s">
        <v>723</v>
      </c>
      <c r="B7088" t="s">
        <v>960</v>
      </c>
      <c r="C7088">
        <v>841940</v>
      </c>
      <c r="D7088" t="s">
        <v>961</v>
      </c>
      <c r="E7088" t="s">
        <v>147</v>
      </c>
      <c r="F7088" t="s">
        <v>292</v>
      </c>
      <c r="G7088" t="str">
        <f t="shared" si="220"/>
        <v>Panama to World</v>
      </c>
      <c r="H7088">
        <v>2015</v>
      </c>
      <c r="I7088" t="s">
        <v>724</v>
      </c>
      <c r="J7088">
        <v>6</v>
      </c>
      <c r="K7088">
        <v>1.591</v>
      </c>
      <c r="L7088" s="1">
        <f t="shared" si="221"/>
        <v>1.591E-3</v>
      </c>
    </row>
    <row r="7089" spans="1:12" ht="14.45">
      <c r="A7089" t="s">
        <v>723</v>
      </c>
      <c r="B7089" t="s">
        <v>960</v>
      </c>
      <c r="C7089">
        <v>841940</v>
      </c>
      <c r="D7089" t="s">
        <v>961</v>
      </c>
      <c r="E7089" t="s">
        <v>147</v>
      </c>
      <c r="F7089" t="s">
        <v>292</v>
      </c>
      <c r="G7089" t="str">
        <f t="shared" si="220"/>
        <v>Panama to World</v>
      </c>
      <c r="H7089">
        <v>2016</v>
      </c>
      <c r="I7089" t="s">
        <v>724</v>
      </c>
      <c r="J7089">
        <v>6</v>
      </c>
      <c r="K7089">
        <v>37.457999999999998</v>
      </c>
      <c r="L7089" s="1">
        <f t="shared" si="221"/>
        <v>3.7457999999999998E-2</v>
      </c>
    </row>
    <row r="7090" spans="1:12" ht="14.45">
      <c r="A7090" t="s">
        <v>723</v>
      </c>
      <c r="B7090" t="s">
        <v>960</v>
      </c>
      <c r="C7090">
        <v>842129</v>
      </c>
      <c r="D7090" t="s">
        <v>961</v>
      </c>
      <c r="E7090" t="s">
        <v>147</v>
      </c>
      <c r="F7090" t="s">
        <v>292</v>
      </c>
      <c r="G7090" t="str">
        <f t="shared" si="220"/>
        <v>Panama to World</v>
      </c>
      <c r="H7090">
        <v>2012</v>
      </c>
      <c r="I7090" t="s">
        <v>724</v>
      </c>
      <c r="J7090">
        <v>6</v>
      </c>
      <c r="K7090">
        <v>1494.415</v>
      </c>
      <c r="L7090" s="1">
        <f t="shared" si="221"/>
        <v>1.494415</v>
      </c>
    </row>
    <row r="7091" spans="1:12" ht="14.45">
      <c r="A7091" t="s">
        <v>723</v>
      </c>
      <c r="B7091" t="s">
        <v>960</v>
      </c>
      <c r="C7091">
        <v>842129</v>
      </c>
      <c r="D7091" t="s">
        <v>961</v>
      </c>
      <c r="E7091" t="s">
        <v>147</v>
      </c>
      <c r="F7091" t="s">
        <v>292</v>
      </c>
      <c r="G7091" t="str">
        <f t="shared" si="220"/>
        <v>Panama to World</v>
      </c>
      <c r="H7091">
        <v>2013</v>
      </c>
      <c r="I7091" t="s">
        <v>724</v>
      </c>
      <c r="J7091">
        <v>6</v>
      </c>
      <c r="K7091">
        <v>480.92099999999999</v>
      </c>
      <c r="L7091" s="1">
        <f t="shared" si="221"/>
        <v>0.48092099999999999</v>
      </c>
    </row>
    <row r="7092" spans="1:12" ht="14.45">
      <c r="A7092" t="s">
        <v>723</v>
      </c>
      <c r="B7092" t="s">
        <v>960</v>
      </c>
      <c r="C7092">
        <v>842129</v>
      </c>
      <c r="D7092" t="s">
        <v>961</v>
      </c>
      <c r="E7092" t="s">
        <v>147</v>
      </c>
      <c r="F7092" t="s">
        <v>292</v>
      </c>
      <c r="G7092" t="str">
        <f t="shared" si="220"/>
        <v>Panama to World</v>
      </c>
      <c r="H7092">
        <v>2014</v>
      </c>
      <c r="I7092" t="s">
        <v>724</v>
      </c>
      <c r="J7092">
        <v>6</v>
      </c>
      <c r="K7092">
        <v>2180.502</v>
      </c>
      <c r="L7092" s="1">
        <f t="shared" si="221"/>
        <v>2.1805020000000002</v>
      </c>
    </row>
    <row r="7093" spans="1:12" ht="14.45">
      <c r="A7093" t="s">
        <v>723</v>
      </c>
      <c r="B7093" t="s">
        <v>960</v>
      </c>
      <c r="C7093">
        <v>842129</v>
      </c>
      <c r="D7093" t="s">
        <v>961</v>
      </c>
      <c r="E7093" t="s">
        <v>147</v>
      </c>
      <c r="F7093" t="s">
        <v>292</v>
      </c>
      <c r="G7093" t="str">
        <f t="shared" si="220"/>
        <v>Panama to World</v>
      </c>
      <c r="H7093">
        <v>2015</v>
      </c>
      <c r="I7093" t="s">
        <v>724</v>
      </c>
      <c r="J7093">
        <v>6</v>
      </c>
      <c r="K7093">
        <v>337.50400000000002</v>
      </c>
      <c r="L7093" s="1">
        <f t="shared" si="221"/>
        <v>0.33750400000000003</v>
      </c>
    </row>
    <row r="7094" spans="1:12" ht="14.45">
      <c r="A7094" t="s">
        <v>723</v>
      </c>
      <c r="B7094" t="s">
        <v>960</v>
      </c>
      <c r="C7094">
        <v>842129</v>
      </c>
      <c r="D7094" t="s">
        <v>961</v>
      </c>
      <c r="E7094" t="s">
        <v>147</v>
      </c>
      <c r="F7094" t="s">
        <v>292</v>
      </c>
      <c r="G7094" t="str">
        <f t="shared" si="220"/>
        <v>Panama to World</v>
      </c>
      <c r="H7094">
        <v>2016</v>
      </c>
      <c r="I7094" t="s">
        <v>724</v>
      </c>
      <c r="J7094">
        <v>6</v>
      </c>
      <c r="K7094">
        <v>999</v>
      </c>
      <c r="L7094" s="1">
        <f t="shared" si="221"/>
        <v>0.999</v>
      </c>
    </row>
    <row r="7095" spans="1:12" ht="14.45">
      <c r="A7095" t="s">
        <v>723</v>
      </c>
      <c r="B7095" t="s">
        <v>960</v>
      </c>
      <c r="C7095">
        <v>842129</v>
      </c>
      <c r="D7095" t="s">
        <v>961</v>
      </c>
      <c r="E7095" t="s">
        <v>670</v>
      </c>
      <c r="F7095" t="s">
        <v>670</v>
      </c>
      <c r="G7095" t="str">
        <f t="shared" si="220"/>
        <v>Panama to EU27</v>
      </c>
      <c r="H7095">
        <v>2016</v>
      </c>
      <c r="I7095" t="s">
        <v>724</v>
      </c>
      <c r="J7095">
        <v>6</v>
      </c>
      <c r="K7095">
        <v>2</v>
      </c>
      <c r="L7095" s="1">
        <f t="shared" si="221"/>
        <v>2E-3</v>
      </c>
    </row>
    <row r="7096" spans="1:12" ht="14.45">
      <c r="A7096" t="s">
        <v>723</v>
      </c>
      <c r="B7096" t="s">
        <v>960</v>
      </c>
      <c r="C7096">
        <v>842139</v>
      </c>
      <c r="D7096" t="s">
        <v>961</v>
      </c>
      <c r="E7096" t="s">
        <v>147</v>
      </c>
      <c r="F7096" t="s">
        <v>292</v>
      </c>
      <c r="G7096" t="str">
        <f t="shared" si="220"/>
        <v>Panama to World</v>
      </c>
      <c r="H7096">
        <v>2012</v>
      </c>
      <c r="I7096" t="s">
        <v>724</v>
      </c>
      <c r="J7096">
        <v>6</v>
      </c>
      <c r="K7096">
        <v>378.10500000000002</v>
      </c>
      <c r="L7096" s="1">
        <f t="shared" si="221"/>
        <v>0.37810500000000002</v>
      </c>
    </row>
    <row r="7097" spans="1:12" ht="14.45">
      <c r="A7097" t="s">
        <v>723</v>
      </c>
      <c r="B7097" t="s">
        <v>960</v>
      </c>
      <c r="C7097">
        <v>842139</v>
      </c>
      <c r="D7097" t="s">
        <v>961</v>
      </c>
      <c r="E7097" t="s">
        <v>147</v>
      </c>
      <c r="F7097" t="s">
        <v>292</v>
      </c>
      <c r="G7097" t="str">
        <f t="shared" si="220"/>
        <v>Panama to World</v>
      </c>
      <c r="H7097">
        <v>2013</v>
      </c>
      <c r="I7097" t="s">
        <v>724</v>
      </c>
      <c r="J7097">
        <v>6</v>
      </c>
      <c r="K7097">
        <v>385.34100000000001</v>
      </c>
      <c r="L7097" s="1">
        <f t="shared" si="221"/>
        <v>0.38534099999999999</v>
      </c>
    </row>
    <row r="7098" spans="1:12" ht="14.45">
      <c r="A7098" t="s">
        <v>723</v>
      </c>
      <c r="B7098" t="s">
        <v>960</v>
      </c>
      <c r="C7098">
        <v>842139</v>
      </c>
      <c r="D7098" t="s">
        <v>961</v>
      </c>
      <c r="E7098" t="s">
        <v>147</v>
      </c>
      <c r="F7098" t="s">
        <v>292</v>
      </c>
      <c r="G7098" t="str">
        <f t="shared" si="220"/>
        <v>Panama to World</v>
      </c>
      <c r="H7098">
        <v>2014</v>
      </c>
      <c r="I7098" t="s">
        <v>724</v>
      </c>
      <c r="J7098">
        <v>6</v>
      </c>
      <c r="K7098">
        <v>417.59699999999998</v>
      </c>
      <c r="L7098" s="1">
        <f t="shared" si="221"/>
        <v>0.417597</v>
      </c>
    </row>
    <row r="7099" spans="1:12" ht="14.45">
      <c r="A7099" t="s">
        <v>723</v>
      </c>
      <c r="B7099" t="s">
        <v>960</v>
      </c>
      <c r="C7099">
        <v>842139</v>
      </c>
      <c r="D7099" t="s">
        <v>961</v>
      </c>
      <c r="E7099" t="s">
        <v>147</v>
      </c>
      <c r="F7099" t="s">
        <v>292</v>
      </c>
      <c r="G7099" t="str">
        <f t="shared" si="220"/>
        <v>Panama to World</v>
      </c>
      <c r="H7099">
        <v>2015</v>
      </c>
      <c r="I7099" t="s">
        <v>724</v>
      </c>
      <c r="J7099">
        <v>6</v>
      </c>
      <c r="K7099">
        <v>490.3</v>
      </c>
      <c r="L7099" s="1">
        <f t="shared" si="221"/>
        <v>0.49030000000000001</v>
      </c>
    </row>
    <row r="7100" spans="1:12" ht="14.45">
      <c r="A7100" t="s">
        <v>723</v>
      </c>
      <c r="B7100" t="s">
        <v>960</v>
      </c>
      <c r="C7100">
        <v>842139</v>
      </c>
      <c r="D7100" t="s">
        <v>961</v>
      </c>
      <c r="E7100" t="s">
        <v>147</v>
      </c>
      <c r="F7100" t="s">
        <v>292</v>
      </c>
      <c r="G7100" t="str">
        <f t="shared" si="220"/>
        <v>Panama to World</v>
      </c>
      <c r="H7100">
        <v>2016</v>
      </c>
      <c r="I7100" t="s">
        <v>724</v>
      </c>
      <c r="J7100">
        <v>6</v>
      </c>
      <c r="K7100">
        <v>485.476</v>
      </c>
      <c r="L7100" s="1">
        <f t="shared" si="221"/>
        <v>0.48547600000000002</v>
      </c>
    </row>
    <row r="7101" spans="1:12" ht="14.45">
      <c r="A7101" t="s">
        <v>723</v>
      </c>
      <c r="B7101" t="s">
        <v>960</v>
      </c>
      <c r="C7101">
        <v>847989</v>
      </c>
      <c r="D7101" t="s">
        <v>961</v>
      </c>
      <c r="E7101" t="s">
        <v>147</v>
      </c>
      <c r="F7101" t="s">
        <v>292</v>
      </c>
      <c r="G7101" t="str">
        <f t="shared" si="220"/>
        <v>Panama to World</v>
      </c>
      <c r="H7101">
        <v>2012</v>
      </c>
      <c r="I7101" t="s">
        <v>724</v>
      </c>
      <c r="J7101">
        <v>6</v>
      </c>
      <c r="K7101">
        <v>2263.9830000000002</v>
      </c>
      <c r="L7101" s="1">
        <f t="shared" si="221"/>
        <v>2.2639830000000001</v>
      </c>
    </row>
    <row r="7102" spans="1:12" ht="14.45">
      <c r="A7102" t="s">
        <v>723</v>
      </c>
      <c r="B7102" t="s">
        <v>960</v>
      </c>
      <c r="C7102">
        <v>847989</v>
      </c>
      <c r="D7102" t="s">
        <v>961</v>
      </c>
      <c r="E7102" t="s">
        <v>147</v>
      </c>
      <c r="F7102" t="s">
        <v>292</v>
      </c>
      <c r="G7102" t="str">
        <f t="shared" si="220"/>
        <v>Panama to World</v>
      </c>
      <c r="H7102">
        <v>2013</v>
      </c>
      <c r="I7102" t="s">
        <v>724</v>
      </c>
      <c r="J7102">
        <v>6</v>
      </c>
      <c r="K7102">
        <v>1581.146</v>
      </c>
      <c r="L7102" s="1">
        <f t="shared" si="221"/>
        <v>1.5811459999999999</v>
      </c>
    </row>
    <row r="7103" spans="1:12" ht="14.45">
      <c r="A7103" t="s">
        <v>723</v>
      </c>
      <c r="B7103" t="s">
        <v>960</v>
      </c>
      <c r="C7103">
        <v>847989</v>
      </c>
      <c r="D7103" t="s">
        <v>961</v>
      </c>
      <c r="E7103" t="s">
        <v>147</v>
      </c>
      <c r="F7103" t="s">
        <v>292</v>
      </c>
      <c r="G7103" t="str">
        <f t="shared" si="220"/>
        <v>Panama to World</v>
      </c>
      <c r="H7103">
        <v>2014</v>
      </c>
      <c r="I7103" t="s">
        <v>724</v>
      </c>
      <c r="J7103">
        <v>6</v>
      </c>
      <c r="K7103">
        <v>1600.8920000000001</v>
      </c>
      <c r="L7103" s="1">
        <f t="shared" si="221"/>
        <v>1.600892</v>
      </c>
    </row>
    <row r="7104" spans="1:12" ht="14.45">
      <c r="A7104" t="s">
        <v>723</v>
      </c>
      <c r="B7104" t="s">
        <v>960</v>
      </c>
      <c r="C7104">
        <v>847989</v>
      </c>
      <c r="D7104" t="s">
        <v>961</v>
      </c>
      <c r="E7104" t="s">
        <v>147</v>
      </c>
      <c r="F7104" t="s">
        <v>292</v>
      </c>
      <c r="G7104" t="str">
        <f t="shared" si="220"/>
        <v>Panama to World</v>
      </c>
      <c r="H7104">
        <v>2015</v>
      </c>
      <c r="I7104" t="s">
        <v>724</v>
      </c>
      <c r="J7104">
        <v>6</v>
      </c>
      <c r="K7104">
        <v>2171.2669999999998</v>
      </c>
      <c r="L7104" s="1">
        <f t="shared" si="221"/>
        <v>2.1712669999999998</v>
      </c>
    </row>
    <row r="7105" spans="1:12" ht="14.45">
      <c r="A7105" t="s">
        <v>723</v>
      </c>
      <c r="B7105" t="s">
        <v>960</v>
      </c>
      <c r="C7105">
        <v>847989</v>
      </c>
      <c r="D7105" t="s">
        <v>961</v>
      </c>
      <c r="E7105" t="s">
        <v>147</v>
      </c>
      <c r="F7105" t="s">
        <v>292</v>
      </c>
      <c r="G7105" t="str">
        <f t="shared" si="220"/>
        <v>Panama to World</v>
      </c>
      <c r="H7105">
        <v>2016</v>
      </c>
      <c r="I7105" t="s">
        <v>724</v>
      </c>
      <c r="J7105">
        <v>6</v>
      </c>
      <c r="K7105">
        <v>2944.317</v>
      </c>
      <c r="L7105" s="1">
        <f t="shared" si="221"/>
        <v>2.9443169999999999</v>
      </c>
    </row>
    <row r="7106" spans="1:12" ht="14.45">
      <c r="A7106" t="s">
        <v>723</v>
      </c>
      <c r="B7106" t="s">
        <v>960</v>
      </c>
      <c r="C7106">
        <v>847989</v>
      </c>
      <c r="D7106" t="s">
        <v>961</v>
      </c>
      <c r="E7106" t="s">
        <v>670</v>
      </c>
      <c r="F7106" t="s">
        <v>670</v>
      </c>
      <c r="G7106" t="str">
        <f t="shared" si="220"/>
        <v>Panama to EU27</v>
      </c>
      <c r="H7106">
        <v>2013</v>
      </c>
      <c r="I7106" t="s">
        <v>724</v>
      </c>
      <c r="J7106">
        <v>6</v>
      </c>
      <c r="K7106">
        <v>0.3</v>
      </c>
      <c r="L7106" s="1">
        <f t="shared" si="221"/>
        <v>2.9999999999999997E-4</v>
      </c>
    </row>
    <row r="7107" spans="1:12" ht="14.45">
      <c r="A7107" t="s">
        <v>723</v>
      </c>
      <c r="B7107" t="s">
        <v>960</v>
      </c>
      <c r="C7107">
        <v>847989</v>
      </c>
      <c r="D7107" t="s">
        <v>961</v>
      </c>
      <c r="E7107" t="s">
        <v>670</v>
      </c>
      <c r="F7107" t="s">
        <v>670</v>
      </c>
      <c r="G7107" t="str">
        <f t="shared" si="220"/>
        <v>Panama to EU27</v>
      </c>
      <c r="H7107">
        <v>2016</v>
      </c>
      <c r="I7107" t="s">
        <v>724</v>
      </c>
      <c r="J7107">
        <v>6</v>
      </c>
      <c r="K7107">
        <v>2.899</v>
      </c>
      <c r="L7107" s="1">
        <f t="shared" si="221"/>
        <v>2.8990000000000001E-3</v>
      </c>
    </row>
    <row r="7108" spans="1:12" ht="14.45">
      <c r="A7108" t="s">
        <v>723</v>
      </c>
      <c r="B7108" t="s">
        <v>962</v>
      </c>
      <c r="C7108">
        <v>730900</v>
      </c>
      <c r="D7108" t="s">
        <v>963</v>
      </c>
      <c r="E7108" t="s">
        <v>147</v>
      </c>
      <c r="F7108" t="s">
        <v>292</v>
      </c>
      <c r="G7108" t="str">
        <f t="shared" si="220"/>
        <v>Peru to World</v>
      </c>
      <c r="H7108">
        <v>2012</v>
      </c>
      <c r="I7108" t="s">
        <v>724</v>
      </c>
      <c r="J7108">
        <v>6</v>
      </c>
      <c r="K7108">
        <v>1163.4690000000001</v>
      </c>
      <c r="L7108" s="1">
        <f t="shared" si="221"/>
        <v>1.1634690000000001</v>
      </c>
    </row>
    <row r="7109" spans="1:12" ht="14.45">
      <c r="A7109" t="s">
        <v>723</v>
      </c>
      <c r="B7109" t="s">
        <v>962</v>
      </c>
      <c r="C7109">
        <v>730900</v>
      </c>
      <c r="D7109" t="s">
        <v>963</v>
      </c>
      <c r="E7109" t="s">
        <v>147</v>
      </c>
      <c r="F7109" t="s">
        <v>292</v>
      </c>
      <c r="G7109" t="str">
        <f t="shared" si="220"/>
        <v>Peru to World</v>
      </c>
      <c r="H7109">
        <v>2013</v>
      </c>
      <c r="I7109" t="s">
        <v>724</v>
      </c>
      <c r="J7109">
        <v>6</v>
      </c>
      <c r="K7109">
        <v>1876.011</v>
      </c>
      <c r="L7109" s="1">
        <f t="shared" si="221"/>
        <v>1.8760109999999999</v>
      </c>
    </row>
    <row r="7110" spans="1:12" ht="14.45">
      <c r="A7110" t="s">
        <v>723</v>
      </c>
      <c r="B7110" t="s">
        <v>962</v>
      </c>
      <c r="C7110">
        <v>730900</v>
      </c>
      <c r="D7110" t="s">
        <v>963</v>
      </c>
      <c r="E7110" t="s">
        <v>147</v>
      </c>
      <c r="F7110" t="s">
        <v>292</v>
      </c>
      <c r="G7110" t="str">
        <f t="shared" si="220"/>
        <v>Peru to World</v>
      </c>
      <c r="H7110">
        <v>2014</v>
      </c>
      <c r="I7110" t="s">
        <v>724</v>
      </c>
      <c r="J7110">
        <v>6</v>
      </c>
      <c r="K7110">
        <v>1742.278</v>
      </c>
      <c r="L7110" s="1">
        <f t="shared" si="221"/>
        <v>1.742278</v>
      </c>
    </row>
    <row r="7111" spans="1:12" ht="14.45">
      <c r="A7111" t="s">
        <v>723</v>
      </c>
      <c r="B7111" t="s">
        <v>962</v>
      </c>
      <c r="C7111">
        <v>730900</v>
      </c>
      <c r="D7111" t="s">
        <v>963</v>
      </c>
      <c r="E7111" t="s">
        <v>147</v>
      </c>
      <c r="F7111" t="s">
        <v>292</v>
      </c>
      <c r="G7111" t="str">
        <f t="shared" si="220"/>
        <v>Peru to World</v>
      </c>
      <c r="H7111">
        <v>2015</v>
      </c>
      <c r="I7111" t="s">
        <v>724</v>
      </c>
      <c r="J7111">
        <v>6</v>
      </c>
      <c r="K7111">
        <v>1060.1379999999999</v>
      </c>
      <c r="L7111" s="1">
        <f t="shared" si="221"/>
        <v>1.060138</v>
      </c>
    </row>
    <row r="7112" spans="1:12" ht="14.45">
      <c r="A7112" t="s">
        <v>723</v>
      </c>
      <c r="B7112" t="s">
        <v>962</v>
      </c>
      <c r="C7112">
        <v>730900</v>
      </c>
      <c r="D7112" t="s">
        <v>963</v>
      </c>
      <c r="E7112" t="s">
        <v>147</v>
      </c>
      <c r="F7112" t="s">
        <v>292</v>
      </c>
      <c r="G7112" t="str">
        <f t="shared" si="220"/>
        <v>Peru to World</v>
      </c>
      <c r="H7112">
        <v>2016</v>
      </c>
      <c r="I7112" t="s">
        <v>724</v>
      </c>
      <c r="J7112">
        <v>6</v>
      </c>
      <c r="K7112">
        <v>1443.154</v>
      </c>
      <c r="L7112" s="1">
        <f t="shared" si="221"/>
        <v>1.443154</v>
      </c>
    </row>
    <row r="7113" spans="1:12" ht="14.45">
      <c r="A7113" t="s">
        <v>723</v>
      </c>
      <c r="B7113" t="s">
        <v>962</v>
      </c>
      <c r="C7113">
        <v>730900</v>
      </c>
      <c r="D7113" t="s">
        <v>963</v>
      </c>
      <c r="E7113" t="s">
        <v>147</v>
      </c>
      <c r="F7113" t="s">
        <v>292</v>
      </c>
      <c r="G7113" t="str">
        <f t="shared" ref="G7113:G7176" si="222">CONCATENATE(D7113, " to ", F7113)</f>
        <v>Peru to World</v>
      </c>
      <c r="H7113">
        <v>2017</v>
      </c>
      <c r="I7113" t="s">
        <v>724</v>
      </c>
      <c r="J7113">
        <v>6</v>
      </c>
      <c r="K7113">
        <v>1799.6</v>
      </c>
      <c r="L7113" s="1">
        <f t="shared" ref="L7113:L7176" si="223">K7113/1000</f>
        <v>1.7995999999999999</v>
      </c>
    </row>
    <row r="7114" spans="1:12" ht="14.45">
      <c r="A7114" t="s">
        <v>723</v>
      </c>
      <c r="B7114" t="s">
        <v>962</v>
      </c>
      <c r="C7114">
        <v>730900</v>
      </c>
      <c r="D7114" t="s">
        <v>963</v>
      </c>
      <c r="E7114" t="s">
        <v>670</v>
      </c>
      <c r="F7114" t="s">
        <v>670</v>
      </c>
      <c r="G7114" t="str">
        <f t="shared" si="222"/>
        <v>Peru to EU27</v>
      </c>
      <c r="H7114">
        <v>2012</v>
      </c>
      <c r="I7114" t="s">
        <v>724</v>
      </c>
      <c r="J7114">
        <v>6</v>
      </c>
      <c r="K7114">
        <v>71.036000000000001</v>
      </c>
      <c r="L7114" s="1">
        <f t="shared" si="223"/>
        <v>7.1036000000000002E-2</v>
      </c>
    </row>
    <row r="7115" spans="1:12" ht="14.45">
      <c r="A7115" t="s">
        <v>723</v>
      </c>
      <c r="B7115" t="s">
        <v>962</v>
      </c>
      <c r="C7115">
        <v>730900</v>
      </c>
      <c r="D7115" t="s">
        <v>963</v>
      </c>
      <c r="E7115" t="s">
        <v>670</v>
      </c>
      <c r="F7115" t="s">
        <v>670</v>
      </c>
      <c r="G7115" t="str">
        <f t="shared" si="222"/>
        <v>Peru to EU27</v>
      </c>
      <c r="H7115">
        <v>2013</v>
      </c>
      <c r="I7115" t="s">
        <v>724</v>
      </c>
      <c r="J7115">
        <v>6</v>
      </c>
      <c r="K7115">
        <v>2.863</v>
      </c>
      <c r="L7115" s="1">
        <f t="shared" si="223"/>
        <v>2.8630000000000001E-3</v>
      </c>
    </row>
    <row r="7116" spans="1:12" ht="14.45">
      <c r="A7116" t="s">
        <v>723</v>
      </c>
      <c r="B7116" t="s">
        <v>962</v>
      </c>
      <c r="C7116">
        <v>730900</v>
      </c>
      <c r="D7116" t="s">
        <v>963</v>
      </c>
      <c r="E7116" t="s">
        <v>670</v>
      </c>
      <c r="F7116" t="s">
        <v>670</v>
      </c>
      <c r="G7116" t="str">
        <f t="shared" si="222"/>
        <v>Peru to EU27</v>
      </c>
      <c r="H7116">
        <v>2014</v>
      </c>
      <c r="I7116" t="s">
        <v>724</v>
      </c>
      <c r="J7116">
        <v>6</v>
      </c>
      <c r="K7116">
        <v>1.2290000000000001</v>
      </c>
      <c r="L7116" s="1">
        <f t="shared" si="223"/>
        <v>1.2290000000000001E-3</v>
      </c>
    </row>
    <row r="7117" spans="1:12" ht="14.45">
      <c r="A7117" t="s">
        <v>723</v>
      </c>
      <c r="B7117" t="s">
        <v>962</v>
      </c>
      <c r="C7117">
        <v>730900</v>
      </c>
      <c r="D7117" t="s">
        <v>963</v>
      </c>
      <c r="E7117" t="s">
        <v>670</v>
      </c>
      <c r="F7117" t="s">
        <v>670</v>
      </c>
      <c r="G7117" t="str">
        <f t="shared" si="222"/>
        <v>Peru to EU27</v>
      </c>
      <c r="H7117">
        <v>2015</v>
      </c>
      <c r="I7117" t="s">
        <v>724</v>
      </c>
      <c r="J7117">
        <v>6</v>
      </c>
      <c r="K7117">
        <v>2.4369999999999998</v>
      </c>
      <c r="L7117" s="1">
        <f t="shared" si="223"/>
        <v>2.4369999999999999E-3</v>
      </c>
    </row>
    <row r="7118" spans="1:12" ht="14.45">
      <c r="A7118" t="s">
        <v>723</v>
      </c>
      <c r="B7118" t="s">
        <v>962</v>
      </c>
      <c r="C7118">
        <v>730900</v>
      </c>
      <c r="D7118" t="s">
        <v>963</v>
      </c>
      <c r="E7118" t="s">
        <v>670</v>
      </c>
      <c r="F7118" t="s">
        <v>670</v>
      </c>
      <c r="G7118" t="str">
        <f t="shared" si="222"/>
        <v>Peru to EU27</v>
      </c>
      <c r="H7118">
        <v>2016</v>
      </c>
      <c r="I7118" t="s">
        <v>724</v>
      </c>
      <c r="J7118">
        <v>6</v>
      </c>
      <c r="K7118">
        <v>6.0000000000000001E-3</v>
      </c>
      <c r="L7118" s="1">
        <f t="shared" si="223"/>
        <v>6.0000000000000002E-6</v>
      </c>
    </row>
    <row r="7119" spans="1:12" ht="14.45">
      <c r="A7119" t="s">
        <v>723</v>
      </c>
      <c r="B7119" t="s">
        <v>962</v>
      </c>
      <c r="C7119">
        <v>730900</v>
      </c>
      <c r="D7119" t="s">
        <v>963</v>
      </c>
      <c r="E7119" t="s">
        <v>670</v>
      </c>
      <c r="F7119" t="s">
        <v>670</v>
      </c>
      <c r="G7119" t="str">
        <f t="shared" si="222"/>
        <v>Peru to EU27</v>
      </c>
      <c r="H7119">
        <v>2017</v>
      </c>
      <c r="I7119" t="s">
        <v>724</v>
      </c>
      <c r="J7119">
        <v>6</v>
      </c>
      <c r="K7119">
        <v>10.872</v>
      </c>
      <c r="L7119" s="1">
        <f t="shared" si="223"/>
        <v>1.0872E-2</v>
      </c>
    </row>
    <row r="7120" spans="1:12" ht="14.45">
      <c r="A7120" t="s">
        <v>723</v>
      </c>
      <c r="B7120" t="s">
        <v>962</v>
      </c>
      <c r="C7120">
        <v>741999</v>
      </c>
      <c r="D7120" t="s">
        <v>963</v>
      </c>
      <c r="E7120" t="s">
        <v>147</v>
      </c>
      <c r="F7120" t="s">
        <v>292</v>
      </c>
      <c r="G7120" t="str">
        <f t="shared" si="222"/>
        <v>Peru to World</v>
      </c>
      <c r="H7120">
        <v>2012</v>
      </c>
      <c r="I7120" t="s">
        <v>724</v>
      </c>
      <c r="J7120">
        <v>6</v>
      </c>
      <c r="K7120">
        <v>1083.5899999999999</v>
      </c>
      <c r="L7120" s="1">
        <f t="shared" si="223"/>
        <v>1.0835899999999998</v>
      </c>
    </row>
    <row r="7121" spans="1:12" ht="14.45">
      <c r="A7121" t="s">
        <v>723</v>
      </c>
      <c r="B7121" t="s">
        <v>962</v>
      </c>
      <c r="C7121">
        <v>741999</v>
      </c>
      <c r="D7121" t="s">
        <v>963</v>
      </c>
      <c r="E7121" t="s">
        <v>147</v>
      </c>
      <c r="F7121" t="s">
        <v>292</v>
      </c>
      <c r="G7121" t="str">
        <f t="shared" si="222"/>
        <v>Peru to World</v>
      </c>
      <c r="H7121">
        <v>2013</v>
      </c>
      <c r="I7121" t="s">
        <v>724</v>
      </c>
      <c r="J7121">
        <v>6</v>
      </c>
      <c r="K7121">
        <v>4340.0079999999998</v>
      </c>
      <c r="L7121" s="1">
        <f t="shared" si="223"/>
        <v>4.3400080000000001</v>
      </c>
    </row>
    <row r="7122" spans="1:12" ht="14.45">
      <c r="A7122" t="s">
        <v>723</v>
      </c>
      <c r="B7122" t="s">
        <v>962</v>
      </c>
      <c r="C7122">
        <v>741999</v>
      </c>
      <c r="D7122" t="s">
        <v>963</v>
      </c>
      <c r="E7122" t="s">
        <v>147</v>
      </c>
      <c r="F7122" t="s">
        <v>292</v>
      </c>
      <c r="G7122" t="str">
        <f t="shared" si="222"/>
        <v>Peru to World</v>
      </c>
      <c r="H7122">
        <v>2014</v>
      </c>
      <c r="I7122" t="s">
        <v>724</v>
      </c>
      <c r="J7122">
        <v>6</v>
      </c>
      <c r="K7122">
        <v>1279.1120000000001</v>
      </c>
      <c r="L7122" s="1">
        <f t="shared" si="223"/>
        <v>1.279112</v>
      </c>
    </row>
    <row r="7123" spans="1:12" ht="14.45">
      <c r="A7123" t="s">
        <v>723</v>
      </c>
      <c r="B7123" t="s">
        <v>962</v>
      </c>
      <c r="C7123">
        <v>741999</v>
      </c>
      <c r="D7123" t="s">
        <v>963</v>
      </c>
      <c r="E7123" t="s">
        <v>147</v>
      </c>
      <c r="F7123" t="s">
        <v>292</v>
      </c>
      <c r="G7123" t="str">
        <f t="shared" si="222"/>
        <v>Peru to World</v>
      </c>
      <c r="H7123">
        <v>2015</v>
      </c>
      <c r="I7123" t="s">
        <v>724</v>
      </c>
      <c r="J7123">
        <v>6</v>
      </c>
      <c r="K7123">
        <v>967.25199999999995</v>
      </c>
      <c r="L7123" s="1">
        <f t="shared" si="223"/>
        <v>0.967252</v>
      </c>
    </row>
    <row r="7124" spans="1:12" ht="14.45">
      <c r="A7124" t="s">
        <v>723</v>
      </c>
      <c r="B7124" t="s">
        <v>962</v>
      </c>
      <c r="C7124">
        <v>741999</v>
      </c>
      <c r="D7124" t="s">
        <v>963</v>
      </c>
      <c r="E7124" t="s">
        <v>147</v>
      </c>
      <c r="F7124" t="s">
        <v>292</v>
      </c>
      <c r="G7124" t="str">
        <f t="shared" si="222"/>
        <v>Peru to World</v>
      </c>
      <c r="H7124">
        <v>2016</v>
      </c>
      <c r="I7124" t="s">
        <v>724</v>
      </c>
      <c r="J7124">
        <v>6</v>
      </c>
      <c r="K7124">
        <v>880.60699999999997</v>
      </c>
      <c r="L7124" s="1">
        <f t="shared" si="223"/>
        <v>0.88060699999999992</v>
      </c>
    </row>
    <row r="7125" spans="1:12" ht="14.45">
      <c r="A7125" t="s">
        <v>723</v>
      </c>
      <c r="B7125" t="s">
        <v>962</v>
      </c>
      <c r="C7125">
        <v>741999</v>
      </c>
      <c r="D7125" t="s">
        <v>963</v>
      </c>
      <c r="E7125" t="s">
        <v>147</v>
      </c>
      <c r="F7125" t="s">
        <v>292</v>
      </c>
      <c r="G7125" t="str">
        <f t="shared" si="222"/>
        <v>Peru to World</v>
      </c>
      <c r="H7125">
        <v>2017</v>
      </c>
      <c r="I7125" t="s">
        <v>724</v>
      </c>
      <c r="J7125">
        <v>6</v>
      </c>
      <c r="K7125">
        <v>1451.3150000000001</v>
      </c>
      <c r="L7125" s="1">
        <f t="shared" si="223"/>
        <v>1.4513150000000001</v>
      </c>
    </row>
    <row r="7126" spans="1:12" ht="14.45">
      <c r="A7126" t="s">
        <v>723</v>
      </c>
      <c r="B7126" t="s">
        <v>962</v>
      </c>
      <c r="C7126">
        <v>741999</v>
      </c>
      <c r="D7126" t="s">
        <v>963</v>
      </c>
      <c r="E7126" t="s">
        <v>670</v>
      </c>
      <c r="F7126" t="s">
        <v>670</v>
      </c>
      <c r="G7126" t="str">
        <f t="shared" si="222"/>
        <v>Peru to EU27</v>
      </c>
      <c r="H7126">
        <v>2012</v>
      </c>
      <c r="I7126" t="s">
        <v>724</v>
      </c>
      <c r="J7126">
        <v>6</v>
      </c>
      <c r="K7126">
        <v>823.33699999999999</v>
      </c>
      <c r="L7126" s="1">
        <f t="shared" si="223"/>
        <v>0.82333699999999999</v>
      </c>
    </row>
    <row r="7127" spans="1:12" ht="14.45">
      <c r="A7127" t="s">
        <v>723</v>
      </c>
      <c r="B7127" t="s">
        <v>962</v>
      </c>
      <c r="C7127">
        <v>741999</v>
      </c>
      <c r="D7127" t="s">
        <v>963</v>
      </c>
      <c r="E7127" t="s">
        <v>670</v>
      </c>
      <c r="F7127" t="s">
        <v>670</v>
      </c>
      <c r="G7127" t="str">
        <f t="shared" si="222"/>
        <v>Peru to EU27</v>
      </c>
      <c r="H7127">
        <v>2013</v>
      </c>
      <c r="I7127" t="s">
        <v>724</v>
      </c>
      <c r="J7127">
        <v>6</v>
      </c>
      <c r="K7127">
        <v>1180.806</v>
      </c>
      <c r="L7127" s="1">
        <f t="shared" si="223"/>
        <v>1.180806</v>
      </c>
    </row>
    <row r="7128" spans="1:12" ht="14.45">
      <c r="A7128" t="s">
        <v>723</v>
      </c>
      <c r="B7128" t="s">
        <v>962</v>
      </c>
      <c r="C7128">
        <v>741999</v>
      </c>
      <c r="D7128" t="s">
        <v>963</v>
      </c>
      <c r="E7128" t="s">
        <v>670</v>
      </c>
      <c r="F7128" t="s">
        <v>670</v>
      </c>
      <c r="G7128" t="str">
        <f t="shared" si="222"/>
        <v>Peru to EU27</v>
      </c>
      <c r="H7128">
        <v>2014</v>
      </c>
      <c r="I7128" t="s">
        <v>724</v>
      </c>
      <c r="J7128">
        <v>6</v>
      </c>
      <c r="K7128">
        <v>1096.9780000000001</v>
      </c>
      <c r="L7128" s="1">
        <f t="shared" si="223"/>
        <v>1.096978</v>
      </c>
    </row>
    <row r="7129" spans="1:12" ht="14.45">
      <c r="A7129" t="s">
        <v>723</v>
      </c>
      <c r="B7129" t="s">
        <v>962</v>
      </c>
      <c r="C7129">
        <v>741999</v>
      </c>
      <c r="D7129" t="s">
        <v>963</v>
      </c>
      <c r="E7129" t="s">
        <v>670</v>
      </c>
      <c r="F7129" t="s">
        <v>670</v>
      </c>
      <c r="G7129" t="str">
        <f t="shared" si="222"/>
        <v>Peru to EU27</v>
      </c>
      <c r="H7129">
        <v>2015</v>
      </c>
      <c r="I7129" t="s">
        <v>724</v>
      </c>
      <c r="J7129">
        <v>6</v>
      </c>
      <c r="K7129">
        <v>870.69500000000005</v>
      </c>
      <c r="L7129" s="1">
        <f t="shared" si="223"/>
        <v>0.870695</v>
      </c>
    </row>
    <row r="7130" spans="1:12" ht="14.45">
      <c r="A7130" t="s">
        <v>723</v>
      </c>
      <c r="B7130" t="s">
        <v>962</v>
      </c>
      <c r="C7130">
        <v>741999</v>
      </c>
      <c r="D7130" t="s">
        <v>963</v>
      </c>
      <c r="E7130" t="s">
        <v>670</v>
      </c>
      <c r="F7130" t="s">
        <v>670</v>
      </c>
      <c r="G7130" t="str">
        <f t="shared" si="222"/>
        <v>Peru to EU27</v>
      </c>
      <c r="H7130">
        <v>2016</v>
      </c>
      <c r="I7130" t="s">
        <v>724</v>
      </c>
      <c r="J7130">
        <v>6</v>
      </c>
      <c r="K7130">
        <v>801.48699999999997</v>
      </c>
      <c r="L7130" s="1">
        <f t="shared" si="223"/>
        <v>0.80148699999999995</v>
      </c>
    </row>
    <row r="7131" spans="1:12" ht="14.45">
      <c r="A7131" t="s">
        <v>723</v>
      </c>
      <c r="B7131" t="s">
        <v>962</v>
      </c>
      <c r="C7131">
        <v>741999</v>
      </c>
      <c r="D7131" t="s">
        <v>963</v>
      </c>
      <c r="E7131" t="s">
        <v>670</v>
      </c>
      <c r="F7131" t="s">
        <v>670</v>
      </c>
      <c r="G7131" t="str">
        <f t="shared" si="222"/>
        <v>Peru to EU27</v>
      </c>
      <c r="H7131">
        <v>2017</v>
      </c>
      <c r="I7131" t="s">
        <v>724</v>
      </c>
      <c r="J7131">
        <v>6</v>
      </c>
      <c r="K7131">
        <v>1320.269</v>
      </c>
      <c r="L7131" s="1">
        <f t="shared" si="223"/>
        <v>1.3202689999999999</v>
      </c>
    </row>
    <row r="7132" spans="1:12" ht="14.45">
      <c r="A7132" t="s">
        <v>723</v>
      </c>
      <c r="B7132" t="s">
        <v>962</v>
      </c>
      <c r="C7132">
        <v>761100</v>
      </c>
      <c r="D7132" t="s">
        <v>963</v>
      </c>
      <c r="E7132" t="s">
        <v>147</v>
      </c>
      <c r="F7132" t="s">
        <v>292</v>
      </c>
      <c r="G7132" t="str">
        <f t="shared" si="222"/>
        <v>Peru to World</v>
      </c>
      <c r="H7132">
        <v>2014</v>
      </c>
      <c r="I7132" t="s">
        <v>724</v>
      </c>
      <c r="J7132">
        <v>6</v>
      </c>
      <c r="K7132">
        <v>1.4259999999999999</v>
      </c>
      <c r="L7132" s="1">
        <f t="shared" si="223"/>
        <v>1.426E-3</v>
      </c>
    </row>
    <row r="7133" spans="1:12" ht="14.45">
      <c r="A7133" t="s">
        <v>723</v>
      </c>
      <c r="B7133" t="s">
        <v>962</v>
      </c>
      <c r="C7133">
        <v>761100</v>
      </c>
      <c r="D7133" t="s">
        <v>963</v>
      </c>
      <c r="E7133" t="s">
        <v>147</v>
      </c>
      <c r="F7133" t="s">
        <v>292</v>
      </c>
      <c r="G7133" t="str">
        <f t="shared" si="222"/>
        <v>Peru to World</v>
      </c>
      <c r="H7133">
        <v>2015</v>
      </c>
      <c r="I7133" t="s">
        <v>724</v>
      </c>
      <c r="J7133">
        <v>6</v>
      </c>
      <c r="K7133">
        <v>0.251</v>
      </c>
      <c r="L7133" s="1">
        <f t="shared" si="223"/>
        <v>2.5099999999999998E-4</v>
      </c>
    </row>
    <row r="7134" spans="1:12" ht="14.45">
      <c r="A7134" t="s">
        <v>723</v>
      </c>
      <c r="B7134" t="s">
        <v>962</v>
      </c>
      <c r="C7134">
        <v>761100</v>
      </c>
      <c r="D7134" t="s">
        <v>963</v>
      </c>
      <c r="E7134" t="s">
        <v>147</v>
      </c>
      <c r="F7134" t="s">
        <v>292</v>
      </c>
      <c r="G7134" t="str">
        <f t="shared" si="222"/>
        <v>Peru to World</v>
      </c>
      <c r="H7134">
        <v>2016</v>
      </c>
      <c r="I7134" t="s">
        <v>724</v>
      </c>
      <c r="J7134">
        <v>6</v>
      </c>
      <c r="K7134">
        <v>1.234</v>
      </c>
      <c r="L7134" s="1">
        <f t="shared" si="223"/>
        <v>1.2340000000000001E-3</v>
      </c>
    </row>
    <row r="7135" spans="1:12" ht="14.45">
      <c r="A7135" t="s">
        <v>723</v>
      </c>
      <c r="B7135" t="s">
        <v>962</v>
      </c>
      <c r="C7135">
        <v>761100</v>
      </c>
      <c r="D7135" t="s">
        <v>963</v>
      </c>
      <c r="E7135" t="s">
        <v>147</v>
      </c>
      <c r="F7135" t="s">
        <v>292</v>
      </c>
      <c r="G7135" t="str">
        <f t="shared" si="222"/>
        <v>Peru to World</v>
      </c>
      <c r="H7135">
        <v>2017</v>
      </c>
      <c r="I7135" t="s">
        <v>724</v>
      </c>
      <c r="J7135">
        <v>6</v>
      </c>
      <c r="K7135">
        <v>4.7E-2</v>
      </c>
      <c r="L7135" s="1">
        <f t="shared" si="223"/>
        <v>4.6999999999999997E-5</v>
      </c>
    </row>
    <row r="7136" spans="1:12" ht="14.45">
      <c r="A7136" t="s">
        <v>723</v>
      </c>
      <c r="B7136" t="s">
        <v>962</v>
      </c>
      <c r="C7136">
        <v>8405</v>
      </c>
      <c r="D7136" t="s">
        <v>963</v>
      </c>
      <c r="E7136" t="s">
        <v>147</v>
      </c>
      <c r="F7136" t="s">
        <v>292</v>
      </c>
      <c r="G7136" t="str">
        <f t="shared" si="222"/>
        <v>Peru to World</v>
      </c>
      <c r="H7136">
        <v>2012</v>
      </c>
      <c r="I7136" t="s">
        <v>724</v>
      </c>
      <c r="J7136">
        <v>6</v>
      </c>
      <c r="K7136">
        <v>77.900000000000006</v>
      </c>
      <c r="L7136" s="1">
        <f t="shared" si="223"/>
        <v>7.7900000000000011E-2</v>
      </c>
    </row>
    <row r="7137" spans="1:12" ht="14.45">
      <c r="A7137" t="s">
        <v>723</v>
      </c>
      <c r="B7137" t="s">
        <v>962</v>
      </c>
      <c r="C7137">
        <v>8405</v>
      </c>
      <c r="D7137" t="s">
        <v>963</v>
      </c>
      <c r="E7137" t="s">
        <v>147</v>
      </c>
      <c r="F7137" t="s">
        <v>292</v>
      </c>
      <c r="G7137" t="str">
        <f t="shared" si="222"/>
        <v>Peru to World</v>
      </c>
      <c r="H7137">
        <v>2013</v>
      </c>
      <c r="I7137" t="s">
        <v>724</v>
      </c>
      <c r="J7137">
        <v>6</v>
      </c>
      <c r="K7137">
        <v>67.460999999999999</v>
      </c>
      <c r="L7137" s="1">
        <f t="shared" si="223"/>
        <v>6.7460999999999993E-2</v>
      </c>
    </row>
    <row r="7138" spans="1:12" ht="14.45">
      <c r="A7138" t="s">
        <v>723</v>
      </c>
      <c r="B7138" t="s">
        <v>962</v>
      </c>
      <c r="C7138">
        <v>8405</v>
      </c>
      <c r="D7138" t="s">
        <v>963</v>
      </c>
      <c r="E7138" t="s">
        <v>147</v>
      </c>
      <c r="F7138" t="s">
        <v>292</v>
      </c>
      <c r="G7138" t="str">
        <f t="shared" si="222"/>
        <v>Peru to World</v>
      </c>
      <c r="H7138">
        <v>2014</v>
      </c>
      <c r="I7138" t="s">
        <v>724</v>
      </c>
      <c r="J7138">
        <v>6</v>
      </c>
      <c r="K7138">
        <v>395.41699999999997</v>
      </c>
      <c r="L7138" s="1">
        <f t="shared" si="223"/>
        <v>0.39541699999999996</v>
      </c>
    </row>
    <row r="7139" spans="1:12" ht="14.45">
      <c r="A7139" t="s">
        <v>723</v>
      </c>
      <c r="B7139" t="s">
        <v>962</v>
      </c>
      <c r="C7139">
        <v>8405</v>
      </c>
      <c r="D7139" t="s">
        <v>963</v>
      </c>
      <c r="E7139" t="s">
        <v>147</v>
      </c>
      <c r="F7139" t="s">
        <v>292</v>
      </c>
      <c r="G7139" t="str">
        <f t="shared" si="222"/>
        <v>Peru to World</v>
      </c>
      <c r="H7139">
        <v>2015</v>
      </c>
      <c r="I7139" t="s">
        <v>724</v>
      </c>
      <c r="J7139">
        <v>6</v>
      </c>
      <c r="K7139">
        <v>27.271999999999998</v>
      </c>
      <c r="L7139" s="1">
        <f t="shared" si="223"/>
        <v>2.7271999999999998E-2</v>
      </c>
    </row>
    <row r="7140" spans="1:12" ht="14.45">
      <c r="A7140" t="s">
        <v>723</v>
      </c>
      <c r="B7140" t="s">
        <v>962</v>
      </c>
      <c r="C7140">
        <v>8405</v>
      </c>
      <c r="D7140" t="s">
        <v>963</v>
      </c>
      <c r="E7140" t="s">
        <v>147</v>
      </c>
      <c r="F7140" t="s">
        <v>292</v>
      </c>
      <c r="G7140" t="str">
        <f t="shared" si="222"/>
        <v>Peru to World</v>
      </c>
      <c r="H7140">
        <v>2016</v>
      </c>
      <c r="I7140" t="s">
        <v>724</v>
      </c>
      <c r="J7140">
        <v>6</v>
      </c>
      <c r="K7140">
        <v>123.916</v>
      </c>
      <c r="L7140" s="1">
        <f t="shared" si="223"/>
        <v>0.123916</v>
      </c>
    </row>
    <row r="7141" spans="1:12" ht="14.45">
      <c r="A7141" t="s">
        <v>723</v>
      </c>
      <c r="B7141" t="s">
        <v>962</v>
      </c>
      <c r="C7141">
        <v>8405</v>
      </c>
      <c r="D7141" t="s">
        <v>963</v>
      </c>
      <c r="E7141" t="s">
        <v>147</v>
      </c>
      <c r="F7141" t="s">
        <v>292</v>
      </c>
      <c r="G7141" t="str">
        <f t="shared" si="222"/>
        <v>Peru to World</v>
      </c>
      <c r="H7141">
        <v>2017</v>
      </c>
      <c r="I7141" t="s">
        <v>724</v>
      </c>
      <c r="J7141">
        <v>6</v>
      </c>
      <c r="K7141">
        <v>101.765</v>
      </c>
      <c r="L7141" s="1">
        <f t="shared" si="223"/>
        <v>0.10176499999999999</v>
      </c>
    </row>
    <row r="7142" spans="1:12" ht="14.45">
      <c r="A7142" t="s">
        <v>723</v>
      </c>
      <c r="B7142" t="s">
        <v>962</v>
      </c>
      <c r="C7142">
        <v>8405</v>
      </c>
      <c r="D7142" t="s">
        <v>963</v>
      </c>
      <c r="E7142" t="s">
        <v>670</v>
      </c>
      <c r="F7142" t="s">
        <v>670</v>
      </c>
      <c r="G7142" t="str">
        <f t="shared" si="222"/>
        <v>Peru to EU27</v>
      </c>
      <c r="H7142">
        <v>2014</v>
      </c>
      <c r="I7142" t="s">
        <v>724</v>
      </c>
      <c r="J7142">
        <v>6</v>
      </c>
      <c r="K7142">
        <v>1.0509999999999999</v>
      </c>
      <c r="L7142" s="1">
        <f t="shared" si="223"/>
        <v>1.0509999999999999E-3</v>
      </c>
    </row>
    <row r="7143" spans="1:12" ht="14.45">
      <c r="A7143" t="s">
        <v>723</v>
      </c>
      <c r="B7143" t="s">
        <v>962</v>
      </c>
      <c r="C7143">
        <v>841931</v>
      </c>
      <c r="D7143" t="s">
        <v>963</v>
      </c>
      <c r="E7143" t="s">
        <v>147</v>
      </c>
      <c r="F7143" t="s">
        <v>292</v>
      </c>
      <c r="G7143" t="str">
        <f t="shared" si="222"/>
        <v>Peru to World</v>
      </c>
      <c r="H7143">
        <v>2012</v>
      </c>
      <c r="I7143" t="s">
        <v>724</v>
      </c>
      <c r="J7143">
        <v>6</v>
      </c>
      <c r="K7143">
        <v>635.98</v>
      </c>
      <c r="L7143" s="1">
        <f t="shared" si="223"/>
        <v>0.63597999999999999</v>
      </c>
    </row>
    <row r="7144" spans="1:12" ht="14.45">
      <c r="A7144" t="s">
        <v>723</v>
      </c>
      <c r="B7144" t="s">
        <v>962</v>
      </c>
      <c r="C7144">
        <v>841931</v>
      </c>
      <c r="D7144" t="s">
        <v>963</v>
      </c>
      <c r="E7144" t="s">
        <v>147</v>
      </c>
      <c r="F7144" t="s">
        <v>292</v>
      </c>
      <c r="G7144" t="str">
        <f t="shared" si="222"/>
        <v>Peru to World</v>
      </c>
      <c r="H7144">
        <v>2013</v>
      </c>
      <c r="I7144" t="s">
        <v>724</v>
      </c>
      <c r="J7144">
        <v>6</v>
      </c>
      <c r="K7144">
        <v>37.515999999999998</v>
      </c>
      <c r="L7144" s="1">
        <f t="shared" si="223"/>
        <v>3.7516000000000001E-2</v>
      </c>
    </row>
    <row r="7145" spans="1:12" ht="14.45">
      <c r="A7145" t="s">
        <v>723</v>
      </c>
      <c r="B7145" t="s">
        <v>962</v>
      </c>
      <c r="C7145">
        <v>841931</v>
      </c>
      <c r="D7145" t="s">
        <v>963</v>
      </c>
      <c r="E7145" t="s">
        <v>147</v>
      </c>
      <c r="F7145" t="s">
        <v>292</v>
      </c>
      <c r="G7145" t="str">
        <f t="shared" si="222"/>
        <v>Peru to World</v>
      </c>
      <c r="H7145">
        <v>2014</v>
      </c>
      <c r="I7145" t="s">
        <v>724</v>
      </c>
      <c r="J7145">
        <v>6</v>
      </c>
      <c r="K7145">
        <v>15.367000000000001</v>
      </c>
      <c r="L7145" s="1">
        <f t="shared" si="223"/>
        <v>1.5367E-2</v>
      </c>
    </row>
    <row r="7146" spans="1:12" ht="14.45">
      <c r="A7146" t="s">
        <v>723</v>
      </c>
      <c r="B7146" t="s">
        <v>962</v>
      </c>
      <c r="C7146">
        <v>841931</v>
      </c>
      <c r="D7146" t="s">
        <v>963</v>
      </c>
      <c r="E7146" t="s">
        <v>147</v>
      </c>
      <c r="F7146" t="s">
        <v>292</v>
      </c>
      <c r="G7146" t="str">
        <f t="shared" si="222"/>
        <v>Peru to World</v>
      </c>
      <c r="H7146">
        <v>2016</v>
      </c>
      <c r="I7146" t="s">
        <v>724</v>
      </c>
      <c r="J7146">
        <v>6</v>
      </c>
      <c r="K7146">
        <v>60.91</v>
      </c>
      <c r="L7146" s="1">
        <f t="shared" si="223"/>
        <v>6.0909999999999999E-2</v>
      </c>
    </row>
    <row r="7147" spans="1:12" ht="14.45">
      <c r="A7147" t="s">
        <v>723</v>
      </c>
      <c r="B7147" t="s">
        <v>962</v>
      </c>
      <c r="C7147">
        <v>841931</v>
      </c>
      <c r="D7147" t="s">
        <v>963</v>
      </c>
      <c r="E7147" t="s">
        <v>147</v>
      </c>
      <c r="F7147" t="s">
        <v>292</v>
      </c>
      <c r="G7147" t="str">
        <f t="shared" si="222"/>
        <v>Peru to World</v>
      </c>
      <c r="H7147">
        <v>2017</v>
      </c>
      <c r="I7147" t="s">
        <v>724</v>
      </c>
      <c r="J7147">
        <v>6</v>
      </c>
      <c r="K7147">
        <v>27.533000000000001</v>
      </c>
      <c r="L7147" s="1">
        <f t="shared" si="223"/>
        <v>2.7533000000000002E-2</v>
      </c>
    </row>
    <row r="7148" spans="1:12" ht="14.45">
      <c r="A7148" t="s">
        <v>723</v>
      </c>
      <c r="B7148" t="s">
        <v>962</v>
      </c>
      <c r="C7148">
        <v>841940</v>
      </c>
      <c r="D7148" t="s">
        <v>963</v>
      </c>
      <c r="E7148" t="s">
        <v>147</v>
      </c>
      <c r="F7148" t="s">
        <v>292</v>
      </c>
      <c r="G7148" t="str">
        <f t="shared" si="222"/>
        <v>Peru to World</v>
      </c>
      <c r="H7148">
        <v>2013</v>
      </c>
      <c r="I7148" t="s">
        <v>724</v>
      </c>
      <c r="J7148">
        <v>6</v>
      </c>
      <c r="K7148">
        <v>8.48</v>
      </c>
      <c r="L7148" s="1">
        <f t="shared" si="223"/>
        <v>8.4799999999999997E-3</v>
      </c>
    </row>
    <row r="7149" spans="1:12" ht="14.45">
      <c r="A7149" t="s">
        <v>723</v>
      </c>
      <c r="B7149" t="s">
        <v>962</v>
      </c>
      <c r="C7149">
        <v>841940</v>
      </c>
      <c r="D7149" t="s">
        <v>963</v>
      </c>
      <c r="E7149" t="s">
        <v>147</v>
      </c>
      <c r="F7149" t="s">
        <v>292</v>
      </c>
      <c r="G7149" t="str">
        <f t="shared" si="222"/>
        <v>Peru to World</v>
      </c>
      <c r="H7149">
        <v>2014</v>
      </c>
      <c r="I7149" t="s">
        <v>724</v>
      </c>
      <c r="J7149">
        <v>6</v>
      </c>
      <c r="K7149">
        <v>65.424000000000007</v>
      </c>
      <c r="L7149" s="1">
        <f t="shared" si="223"/>
        <v>6.542400000000001E-2</v>
      </c>
    </row>
    <row r="7150" spans="1:12" ht="14.45">
      <c r="A7150" t="s">
        <v>723</v>
      </c>
      <c r="B7150" t="s">
        <v>962</v>
      </c>
      <c r="C7150">
        <v>841940</v>
      </c>
      <c r="D7150" t="s">
        <v>963</v>
      </c>
      <c r="E7150" t="s">
        <v>147</v>
      </c>
      <c r="F7150" t="s">
        <v>292</v>
      </c>
      <c r="G7150" t="str">
        <f t="shared" si="222"/>
        <v>Peru to World</v>
      </c>
      <c r="H7150">
        <v>2015</v>
      </c>
      <c r="I7150" t="s">
        <v>724</v>
      </c>
      <c r="J7150">
        <v>6</v>
      </c>
      <c r="K7150">
        <v>0.85</v>
      </c>
      <c r="L7150" s="1">
        <f t="shared" si="223"/>
        <v>8.4999999999999995E-4</v>
      </c>
    </row>
    <row r="7151" spans="1:12" ht="14.45">
      <c r="A7151" t="s">
        <v>723</v>
      </c>
      <c r="B7151" t="s">
        <v>962</v>
      </c>
      <c r="C7151">
        <v>841940</v>
      </c>
      <c r="D7151" t="s">
        <v>963</v>
      </c>
      <c r="E7151" t="s">
        <v>147</v>
      </c>
      <c r="F7151" t="s">
        <v>292</v>
      </c>
      <c r="G7151" t="str">
        <f t="shared" si="222"/>
        <v>Peru to World</v>
      </c>
      <c r="H7151">
        <v>2016</v>
      </c>
      <c r="I7151" t="s">
        <v>724</v>
      </c>
      <c r="J7151">
        <v>6</v>
      </c>
      <c r="K7151">
        <v>1.7</v>
      </c>
      <c r="L7151" s="1">
        <f t="shared" si="223"/>
        <v>1.6999999999999999E-3</v>
      </c>
    </row>
    <row r="7152" spans="1:12" ht="14.45">
      <c r="A7152" t="s">
        <v>723</v>
      </c>
      <c r="B7152" t="s">
        <v>962</v>
      </c>
      <c r="C7152">
        <v>841940</v>
      </c>
      <c r="D7152" t="s">
        <v>963</v>
      </c>
      <c r="E7152" t="s">
        <v>147</v>
      </c>
      <c r="F7152" t="s">
        <v>292</v>
      </c>
      <c r="G7152" t="str">
        <f t="shared" si="222"/>
        <v>Peru to World</v>
      </c>
      <c r="H7152">
        <v>2017</v>
      </c>
      <c r="I7152" t="s">
        <v>724</v>
      </c>
      <c r="J7152">
        <v>6</v>
      </c>
      <c r="K7152">
        <v>6.27</v>
      </c>
      <c r="L7152" s="1">
        <f t="shared" si="223"/>
        <v>6.2699999999999995E-3</v>
      </c>
    </row>
    <row r="7153" spans="1:12" ht="14.45">
      <c r="A7153" t="s">
        <v>723</v>
      </c>
      <c r="B7153" t="s">
        <v>962</v>
      </c>
      <c r="C7153">
        <v>841940</v>
      </c>
      <c r="D7153" t="s">
        <v>963</v>
      </c>
      <c r="E7153" t="s">
        <v>670</v>
      </c>
      <c r="F7153" t="s">
        <v>670</v>
      </c>
      <c r="G7153" t="str">
        <f t="shared" si="222"/>
        <v>Peru to EU27</v>
      </c>
      <c r="H7153">
        <v>2013</v>
      </c>
      <c r="I7153" t="s">
        <v>724</v>
      </c>
      <c r="J7153">
        <v>6</v>
      </c>
      <c r="K7153">
        <v>8.48</v>
      </c>
      <c r="L7153" s="1">
        <f t="shared" si="223"/>
        <v>8.4799999999999997E-3</v>
      </c>
    </row>
    <row r="7154" spans="1:12" ht="14.45">
      <c r="A7154" t="s">
        <v>723</v>
      </c>
      <c r="B7154" t="s">
        <v>962</v>
      </c>
      <c r="C7154">
        <v>842129</v>
      </c>
      <c r="D7154" t="s">
        <v>963</v>
      </c>
      <c r="E7154" t="s">
        <v>147</v>
      </c>
      <c r="F7154" t="s">
        <v>292</v>
      </c>
      <c r="G7154" t="str">
        <f t="shared" si="222"/>
        <v>Peru to World</v>
      </c>
      <c r="H7154">
        <v>2012</v>
      </c>
      <c r="I7154" t="s">
        <v>724</v>
      </c>
      <c r="J7154">
        <v>6</v>
      </c>
      <c r="K7154">
        <v>1771.03</v>
      </c>
      <c r="L7154" s="1">
        <f t="shared" si="223"/>
        <v>1.7710299999999999</v>
      </c>
    </row>
    <row r="7155" spans="1:12" ht="14.45">
      <c r="A7155" t="s">
        <v>723</v>
      </c>
      <c r="B7155" t="s">
        <v>962</v>
      </c>
      <c r="C7155">
        <v>842129</v>
      </c>
      <c r="D7155" t="s">
        <v>963</v>
      </c>
      <c r="E7155" t="s">
        <v>147</v>
      </c>
      <c r="F7155" t="s">
        <v>292</v>
      </c>
      <c r="G7155" t="str">
        <f t="shared" si="222"/>
        <v>Peru to World</v>
      </c>
      <c r="H7155">
        <v>2013</v>
      </c>
      <c r="I7155" t="s">
        <v>724</v>
      </c>
      <c r="J7155">
        <v>6</v>
      </c>
      <c r="K7155">
        <v>297.10300000000001</v>
      </c>
      <c r="L7155" s="1">
        <f t="shared" si="223"/>
        <v>0.29710300000000001</v>
      </c>
    </row>
    <row r="7156" spans="1:12" ht="14.45">
      <c r="A7156" t="s">
        <v>723</v>
      </c>
      <c r="B7156" t="s">
        <v>962</v>
      </c>
      <c r="C7156">
        <v>842129</v>
      </c>
      <c r="D7156" t="s">
        <v>963</v>
      </c>
      <c r="E7156" t="s">
        <v>147</v>
      </c>
      <c r="F7156" t="s">
        <v>292</v>
      </c>
      <c r="G7156" t="str">
        <f t="shared" si="222"/>
        <v>Peru to World</v>
      </c>
      <c r="H7156">
        <v>2014</v>
      </c>
      <c r="I7156" t="s">
        <v>724</v>
      </c>
      <c r="J7156">
        <v>6</v>
      </c>
      <c r="K7156">
        <v>393.601</v>
      </c>
      <c r="L7156" s="1">
        <f t="shared" si="223"/>
        <v>0.39360099999999998</v>
      </c>
    </row>
    <row r="7157" spans="1:12" ht="14.45">
      <c r="A7157" t="s">
        <v>723</v>
      </c>
      <c r="B7157" t="s">
        <v>962</v>
      </c>
      <c r="C7157">
        <v>842129</v>
      </c>
      <c r="D7157" t="s">
        <v>963</v>
      </c>
      <c r="E7157" t="s">
        <v>147</v>
      </c>
      <c r="F7157" t="s">
        <v>292</v>
      </c>
      <c r="G7157" t="str">
        <f t="shared" si="222"/>
        <v>Peru to World</v>
      </c>
      <c r="H7157">
        <v>2015</v>
      </c>
      <c r="I7157" t="s">
        <v>724</v>
      </c>
      <c r="J7157">
        <v>6</v>
      </c>
      <c r="K7157">
        <v>404.84100000000001</v>
      </c>
      <c r="L7157" s="1">
        <f t="shared" si="223"/>
        <v>0.40484100000000001</v>
      </c>
    </row>
    <row r="7158" spans="1:12" ht="14.45">
      <c r="A7158" t="s">
        <v>723</v>
      </c>
      <c r="B7158" t="s">
        <v>962</v>
      </c>
      <c r="C7158">
        <v>842129</v>
      </c>
      <c r="D7158" t="s">
        <v>963</v>
      </c>
      <c r="E7158" t="s">
        <v>147</v>
      </c>
      <c r="F7158" t="s">
        <v>292</v>
      </c>
      <c r="G7158" t="str">
        <f t="shared" si="222"/>
        <v>Peru to World</v>
      </c>
      <c r="H7158">
        <v>2016</v>
      </c>
      <c r="I7158" t="s">
        <v>724</v>
      </c>
      <c r="J7158">
        <v>6</v>
      </c>
      <c r="K7158">
        <v>162.48500000000001</v>
      </c>
      <c r="L7158" s="1">
        <f t="shared" si="223"/>
        <v>0.16248500000000002</v>
      </c>
    </row>
    <row r="7159" spans="1:12" ht="14.45">
      <c r="A7159" t="s">
        <v>723</v>
      </c>
      <c r="B7159" t="s">
        <v>962</v>
      </c>
      <c r="C7159">
        <v>842129</v>
      </c>
      <c r="D7159" t="s">
        <v>963</v>
      </c>
      <c r="E7159" t="s">
        <v>147</v>
      </c>
      <c r="F7159" t="s">
        <v>292</v>
      </c>
      <c r="G7159" t="str">
        <f t="shared" si="222"/>
        <v>Peru to World</v>
      </c>
      <c r="H7159">
        <v>2017</v>
      </c>
      <c r="I7159" t="s">
        <v>724</v>
      </c>
      <c r="J7159">
        <v>6</v>
      </c>
      <c r="K7159">
        <v>299.62900000000002</v>
      </c>
      <c r="L7159" s="1">
        <f t="shared" si="223"/>
        <v>0.29962900000000003</v>
      </c>
    </row>
    <row r="7160" spans="1:12" ht="14.45">
      <c r="A7160" t="s">
        <v>723</v>
      </c>
      <c r="B7160" t="s">
        <v>962</v>
      </c>
      <c r="C7160">
        <v>842129</v>
      </c>
      <c r="D7160" t="s">
        <v>963</v>
      </c>
      <c r="E7160" t="s">
        <v>670</v>
      </c>
      <c r="F7160" t="s">
        <v>670</v>
      </c>
      <c r="G7160" t="str">
        <f t="shared" si="222"/>
        <v>Peru to EU27</v>
      </c>
      <c r="H7160">
        <v>2012</v>
      </c>
      <c r="I7160" t="s">
        <v>724</v>
      </c>
      <c r="J7160">
        <v>6</v>
      </c>
      <c r="K7160">
        <v>44.529000000000003</v>
      </c>
      <c r="L7160" s="1">
        <f t="shared" si="223"/>
        <v>4.4529000000000006E-2</v>
      </c>
    </row>
    <row r="7161" spans="1:12" ht="14.45">
      <c r="A7161" t="s">
        <v>723</v>
      </c>
      <c r="B7161" t="s">
        <v>962</v>
      </c>
      <c r="C7161">
        <v>842129</v>
      </c>
      <c r="D7161" t="s">
        <v>963</v>
      </c>
      <c r="E7161" t="s">
        <v>670</v>
      </c>
      <c r="F7161" t="s">
        <v>670</v>
      </c>
      <c r="G7161" t="str">
        <f t="shared" si="222"/>
        <v>Peru to EU27</v>
      </c>
      <c r="H7161">
        <v>2013</v>
      </c>
      <c r="I7161" t="s">
        <v>724</v>
      </c>
      <c r="J7161">
        <v>6</v>
      </c>
      <c r="K7161">
        <v>2.8719999999999999</v>
      </c>
      <c r="L7161" s="1">
        <f t="shared" si="223"/>
        <v>2.872E-3</v>
      </c>
    </row>
    <row r="7162" spans="1:12" ht="14.45">
      <c r="A7162" t="s">
        <v>723</v>
      </c>
      <c r="B7162" t="s">
        <v>962</v>
      </c>
      <c r="C7162">
        <v>842129</v>
      </c>
      <c r="D7162" t="s">
        <v>963</v>
      </c>
      <c r="E7162" t="s">
        <v>670</v>
      </c>
      <c r="F7162" t="s">
        <v>670</v>
      </c>
      <c r="G7162" t="str">
        <f t="shared" si="222"/>
        <v>Peru to EU27</v>
      </c>
      <c r="H7162">
        <v>2014</v>
      </c>
      <c r="I7162" t="s">
        <v>724</v>
      </c>
      <c r="J7162">
        <v>6</v>
      </c>
      <c r="K7162">
        <v>53.218000000000004</v>
      </c>
      <c r="L7162" s="1">
        <f t="shared" si="223"/>
        <v>5.3218000000000001E-2</v>
      </c>
    </row>
    <row r="7163" spans="1:12" ht="14.45">
      <c r="A7163" t="s">
        <v>723</v>
      </c>
      <c r="B7163" t="s">
        <v>962</v>
      </c>
      <c r="C7163">
        <v>842129</v>
      </c>
      <c r="D7163" t="s">
        <v>963</v>
      </c>
      <c r="E7163" t="s">
        <v>670</v>
      </c>
      <c r="F7163" t="s">
        <v>670</v>
      </c>
      <c r="G7163" t="str">
        <f t="shared" si="222"/>
        <v>Peru to EU27</v>
      </c>
      <c r="H7163">
        <v>2015</v>
      </c>
      <c r="I7163" t="s">
        <v>724</v>
      </c>
      <c r="J7163">
        <v>6</v>
      </c>
      <c r="K7163">
        <v>13.08</v>
      </c>
      <c r="L7163" s="1">
        <f t="shared" si="223"/>
        <v>1.308E-2</v>
      </c>
    </row>
    <row r="7164" spans="1:12" ht="14.45">
      <c r="A7164" t="s">
        <v>723</v>
      </c>
      <c r="B7164" t="s">
        <v>962</v>
      </c>
      <c r="C7164">
        <v>842129</v>
      </c>
      <c r="D7164" t="s">
        <v>963</v>
      </c>
      <c r="E7164" t="s">
        <v>670</v>
      </c>
      <c r="F7164" t="s">
        <v>670</v>
      </c>
      <c r="G7164" t="str">
        <f t="shared" si="222"/>
        <v>Peru to EU27</v>
      </c>
      <c r="H7164">
        <v>2016</v>
      </c>
      <c r="I7164" t="s">
        <v>724</v>
      </c>
      <c r="J7164">
        <v>6</v>
      </c>
      <c r="K7164">
        <v>2.59</v>
      </c>
      <c r="L7164" s="1">
        <f t="shared" si="223"/>
        <v>2.5899999999999999E-3</v>
      </c>
    </row>
    <row r="7165" spans="1:12" ht="14.45">
      <c r="A7165" t="s">
        <v>723</v>
      </c>
      <c r="B7165" t="s">
        <v>962</v>
      </c>
      <c r="C7165">
        <v>842129</v>
      </c>
      <c r="D7165" t="s">
        <v>963</v>
      </c>
      <c r="E7165" t="s">
        <v>670</v>
      </c>
      <c r="F7165" t="s">
        <v>670</v>
      </c>
      <c r="G7165" t="str">
        <f t="shared" si="222"/>
        <v>Peru to EU27</v>
      </c>
      <c r="H7165">
        <v>2017</v>
      </c>
      <c r="I7165" t="s">
        <v>724</v>
      </c>
      <c r="J7165">
        <v>6</v>
      </c>
      <c r="K7165">
        <v>8.5220000000000002</v>
      </c>
      <c r="L7165" s="1">
        <f t="shared" si="223"/>
        <v>8.5220000000000001E-3</v>
      </c>
    </row>
    <row r="7166" spans="1:12" ht="14.45">
      <c r="A7166" t="s">
        <v>723</v>
      </c>
      <c r="B7166" t="s">
        <v>962</v>
      </c>
      <c r="C7166">
        <v>842139</v>
      </c>
      <c r="D7166" t="s">
        <v>963</v>
      </c>
      <c r="E7166" t="s">
        <v>147</v>
      </c>
      <c r="F7166" t="s">
        <v>292</v>
      </c>
      <c r="G7166" t="str">
        <f t="shared" si="222"/>
        <v>Peru to World</v>
      </c>
      <c r="H7166">
        <v>2012</v>
      </c>
      <c r="I7166" t="s">
        <v>724</v>
      </c>
      <c r="J7166">
        <v>6</v>
      </c>
      <c r="K7166">
        <v>254.76</v>
      </c>
      <c r="L7166" s="1">
        <f t="shared" si="223"/>
        <v>0.25475999999999999</v>
      </c>
    </row>
    <row r="7167" spans="1:12" ht="14.45">
      <c r="A7167" t="s">
        <v>723</v>
      </c>
      <c r="B7167" t="s">
        <v>962</v>
      </c>
      <c r="C7167">
        <v>842139</v>
      </c>
      <c r="D7167" t="s">
        <v>963</v>
      </c>
      <c r="E7167" t="s">
        <v>147</v>
      </c>
      <c r="F7167" t="s">
        <v>292</v>
      </c>
      <c r="G7167" t="str">
        <f t="shared" si="222"/>
        <v>Peru to World</v>
      </c>
      <c r="H7167">
        <v>2013</v>
      </c>
      <c r="I7167" t="s">
        <v>724</v>
      </c>
      <c r="J7167">
        <v>6</v>
      </c>
      <c r="K7167">
        <v>113.65300000000001</v>
      </c>
      <c r="L7167" s="1">
        <f t="shared" si="223"/>
        <v>0.113653</v>
      </c>
    </row>
    <row r="7168" spans="1:12" ht="14.45">
      <c r="A7168" t="s">
        <v>723</v>
      </c>
      <c r="B7168" t="s">
        <v>962</v>
      </c>
      <c r="C7168">
        <v>842139</v>
      </c>
      <c r="D7168" t="s">
        <v>963</v>
      </c>
      <c r="E7168" t="s">
        <v>147</v>
      </c>
      <c r="F7168" t="s">
        <v>292</v>
      </c>
      <c r="G7168" t="str">
        <f t="shared" si="222"/>
        <v>Peru to World</v>
      </c>
      <c r="H7168">
        <v>2014</v>
      </c>
      <c r="I7168" t="s">
        <v>724</v>
      </c>
      <c r="J7168">
        <v>6</v>
      </c>
      <c r="K7168">
        <v>295.07799999999997</v>
      </c>
      <c r="L7168" s="1">
        <f t="shared" si="223"/>
        <v>0.29507799999999995</v>
      </c>
    </row>
    <row r="7169" spans="1:12" ht="14.45">
      <c r="A7169" t="s">
        <v>723</v>
      </c>
      <c r="B7169" t="s">
        <v>962</v>
      </c>
      <c r="C7169">
        <v>842139</v>
      </c>
      <c r="D7169" t="s">
        <v>963</v>
      </c>
      <c r="E7169" t="s">
        <v>147</v>
      </c>
      <c r="F7169" t="s">
        <v>292</v>
      </c>
      <c r="G7169" t="str">
        <f t="shared" si="222"/>
        <v>Peru to World</v>
      </c>
      <c r="H7169">
        <v>2015</v>
      </c>
      <c r="I7169" t="s">
        <v>724</v>
      </c>
      <c r="J7169">
        <v>6</v>
      </c>
      <c r="K7169">
        <v>489.15199999999999</v>
      </c>
      <c r="L7169" s="1">
        <f t="shared" si="223"/>
        <v>0.48915199999999998</v>
      </c>
    </row>
    <row r="7170" spans="1:12" ht="14.45">
      <c r="A7170" t="s">
        <v>723</v>
      </c>
      <c r="B7170" t="s">
        <v>962</v>
      </c>
      <c r="C7170">
        <v>842139</v>
      </c>
      <c r="D7170" t="s">
        <v>963</v>
      </c>
      <c r="E7170" t="s">
        <v>147</v>
      </c>
      <c r="F7170" t="s">
        <v>292</v>
      </c>
      <c r="G7170" t="str">
        <f t="shared" si="222"/>
        <v>Peru to World</v>
      </c>
      <c r="H7170">
        <v>2016</v>
      </c>
      <c r="I7170" t="s">
        <v>724</v>
      </c>
      <c r="J7170">
        <v>6</v>
      </c>
      <c r="K7170">
        <v>296.48200000000003</v>
      </c>
      <c r="L7170" s="1">
        <f t="shared" si="223"/>
        <v>0.29648200000000002</v>
      </c>
    </row>
    <row r="7171" spans="1:12" ht="14.45">
      <c r="A7171" t="s">
        <v>723</v>
      </c>
      <c r="B7171" t="s">
        <v>962</v>
      </c>
      <c r="C7171">
        <v>842139</v>
      </c>
      <c r="D7171" t="s">
        <v>963</v>
      </c>
      <c r="E7171" t="s">
        <v>147</v>
      </c>
      <c r="F7171" t="s">
        <v>292</v>
      </c>
      <c r="G7171" t="str">
        <f t="shared" si="222"/>
        <v>Peru to World</v>
      </c>
      <c r="H7171">
        <v>2017</v>
      </c>
      <c r="I7171" t="s">
        <v>724</v>
      </c>
      <c r="J7171">
        <v>6</v>
      </c>
      <c r="K7171">
        <v>784.28099999999995</v>
      </c>
      <c r="L7171" s="1">
        <f t="shared" si="223"/>
        <v>0.78428099999999989</v>
      </c>
    </row>
    <row r="7172" spans="1:12" ht="14.45">
      <c r="A7172" t="s">
        <v>723</v>
      </c>
      <c r="B7172" t="s">
        <v>962</v>
      </c>
      <c r="C7172">
        <v>842139</v>
      </c>
      <c r="D7172" t="s">
        <v>963</v>
      </c>
      <c r="E7172" t="s">
        <v>670</v>
      </c>
      <c r="F7172" t="s">
        <v>670</v>
      </c>
      <c r="G7172" t="str">
        <f t="shared" si="222"/>
        <v>Peru to EU27</v>
      </c>
      <c r="H7172">
        <v>2012</v>
      </c>
      <c r="I7172" t="s">
        <v>724</v>
      </c>
      <c r="J7172">
        <v>6</v>
      </c>
      <c r="K7172">
        <v>64.22</v>
      </c>
      <c r="L7172" s="1">
        <f t="shared" si="223"/>
        <v>6.4219999999999999E-2</v>
      </c>
    </row>
    <row r="7173" spans="1:12" ht="14.45">
      <c r="A7173" t="s">
        <v>723</v>
      </c>
      <c r="B7173" t="s">
        <v>962</v>
      </c>
      <c r="C7173">
        <v>842139</v>
      </c>
      <c r="D7173" t="s">
        <v>963</v>
      </c>
      <c r="E7173" t="s">
        <v>670</v>
      </c>
      <c r="F7173" t="s">
        <v>670</v>
      </c>
      <c r="G7173" t="str">
        <f t="shared" si="222"/>
        <v>Peru to EU27</v>
      </c>
      <c r="H7173">
        <v>2013</v>
      </c>
      <c r="I7173" t="s">
        <v>724</v>
      </c>
      <c r="J7173">
        <v>6</v>
      </c>
      <c r="K7173">
        <v>9.0329999999999995</v>
      </c>
      <c r="L7173" s="1">
        <f t="shared" si="223"/>
        <v>9.0329999999999994E-3</v>
      </c>
    </row>
    <row r="7174" spans="1:12" ht="14.45">
      <c r="A7174" t="s">
        <v>723</v>
      </c>
      <c r="B7174" t="s">
        <v>962</v>
      </c>
      <c r="C7174">
        <v>842139</v>
      </c>
      <c r="D7174" t="s">
        <v>963</v>
      </c>
      <c r="E7174" t="s">
        <v>670</v>
      </c>
      <c r="F7174" t="s">
        <v>670</v>
      </c>
      <c r="G7174" t="str">
        <f t="shared" si="222"/>
        <v>Peru to EU27</v>
      </c>
      <c r="H7174">
        <v>2014</v>
      </c>
      <c r="I7174" t="s">
        <v>724</v>
      </c>
      <c r="J7174">
        <v>6</v>
      </c>
      <c r="K7174">
        <v>30.053000000000001</v>
      </c>
      <c r="L7174" s="1">
        <f t="shared" si="223"/>
        <v>3.0053E-2</v>
      </c>
    </row>
    <row r="7175" spans="1:12" ht="14.45">
      <c r="A7175" t="s">
        <v>723</v>
      </c>
      <c r="B7175" t="s">
        <v>962</v>
      </c>
      <c r="C7175">
        <v>842139</v>
      </c>
      <c r="D7175" t="s">
        <v>963</v>
      </c>
      <c r="E7175" t="s">
        <v>670</v>
      </c>
      <c r="F7175" t="s">
        <v>670</v>
      </c>
      <c r="G7175" t="str">
        <f t="shared" si="222"/>
        <v>Peru to EU27</v>
      </c>
      <c r="H7175">
        <v>2015</v>
      </c>
      <c r="I7175" t="s">
        <v>724</v>
      </c>
      <c r="J7175">
        <v>6</v>
      </c>
      <c r="K7175">
        <v>51.847999999999999</v>
      </c>
      <c r="L7175" s="1">
        <f t="shared" si="223"/>
        <v>5.1847999999999998E-2</v>
      </c>
    </row>
    <row r="7176" spans="1:12" ht="14.45">
      <c r="A7176" t="s">
        <v>723</v>
      </c>
      <c r="B7176" t="s">
        <v>962</v>
      </c>
      <c r="C7176">
        <v>842139</v>
      </c>
      <c r="D7176" t="s">
        <v>963</v>
      </c>
      <c r="E7176" t="s">
        <v>670</v>
      </c>
      <c r="F7176" t="s">
        <v>670</v>
      </c>
      <c r="G7176" t="str">
        <f t="shared" si="222"/>
        <v>Peru to EU27</v>
      </c>
      <c r="H7176">
        <v>2016</v>
      </c>
      <c r="I7176" t="s">
        <v>724</v>
      </c>
      <c r="J7176">
        <v>6</v>
      </c>
      <c r="K7176">
        <v>9.0809999999999995</v>
      </c>
      <c r="L7176" s="1">
        <f t="shared" si="223"/>
        <v>9.0809999999999988E-3</v>
      </c>
    </row>
    <row r="7177" spans="1:12" ht="14.45">
      <c r="A7177" t="s">
        <v>723</v>
      </c>
      <c r="B7177" t="s">
        <v>962</v>
      </c>
      <c r="C7177">
        <v>842139</v>
      </c>
      <c r="D7177" t="s">
        <v>963</v>
      </c>
      <c r="E7177" t="s">
        <v>670</v>
      </c>
      <c r="F7177" t="s">
        <v>670</v>
      </c>
      <c r="G7177" t="str">
        <f t="shared" ref="G7177:G7240" si="224">CONCATENATE(D7177, " to ", F7177)</f>
        <v>Peru to EU27</v>
      </c>
      <c r="H7177">
        <v>2017</v>
      </c>
      <c r="I7177" t="s">
        <v>724</v>
      </c>
      <c r="J7177">
        <v>6</v>
      </c>
      <c r="K7177">
        <v>13.32</v>
      </c>
      <c r="L7177" s="1">
        <f t="shared" ref="L7177:L7240" si="225">K7177/1000</f>
        <v>1.332E-2</v>
      </c>
    </row>
    <row r="7178" spans="1:12" ht="14.45">
      <c r="A7178" t="s">
        <v>723</v>
      </c>
      <c r="B7178" t="s">
        <v>962</v>
      </c>
      <c r="C7178">
        <v>847989</v>
      </c>
      <c r="D7178" t="s">
        <v>963</v>
      </c>
      <c r="E7178" t="s">
        <v>147</v>
      </c>
      <c r="F7178" t="s">
        <v>292</v>
      </c>
      <c r="G7178" t="str">
        <f t="shared" si="224"/>
        <v>Peru to World</v>
      </c>
      <c r="H7178">
        <v>2012</v>
      </c>
      <c r="I7178" t="s">
        <v>724</v>
      </c>
      <c r="J7178">
        <v>6</v>
      </c>
      <c r="K7178">
        <v>2829.4369999999999</v>
      </c>
      <c r="L7178" s="1">
        <f t="shared" si="225"/>
        <v>2.829437</v>
      </c>
    </row>
    <row r="7179" spans="1:12" ht="14.45">
      <c r="A7179" t="s">
        <v>723</v>
      </c>
      <c r="B7179" t="s">
        <v>962</v>
      </c>
      <c r="C7179">
        <v>847989</v>
      </c>
      <c r="D7179" t="s">
        <v>963</v>
      </c>
      <c r="E7179" t="s">
        <v>147</v>
      </c>
      <c r="F7179" t="s">
        <v>292</v>
      </c>
      <c r="G7179" t="str">
        <f t="shared" si="224"/>
        <v>Peru to World</v>
      </c>
      <c r="H7179">
        <v>2013</v>
      </c>
      <c r="I7179" t="s">
        <v>724</v>
      </c>
      <c r="J7179">
        <v>6</v>
      </c>
      <c r="K7179">
        <v>3879.33</v>
      </c>
      <c r="L7179" s="1">
        <f t="shared" si="225"/>
        <v>3.8793299999999999</v>
      </c>
    </row>
    <row r="7180" spans="1:12" ht="14.45">
      <c r="A7180" t="s">
        <v>723</v>
      </c>
      <c r="B7180" t="s">
        <v>962</v>
      </c>
      <c r="C7180">
        <v>847989</v>
      </c>
      <c r="D7180" t="s">
        <v>963</v>
      </c>
      <c r="E7180" t="s">
        <v>147</v>
      </c>
      <c r="F7180" t="s">
        <v>292</v>
      </c>
      <c r="G7180" t="str">
        <f t="shared" si="224"/>
        <v>Peru to World</v>
      </c>
      <c r="H7180">
        <v>2014</v>
      </c>
      <c r="I7180" t="s">
        <v>724</v>
      </c>
      <c r="J7180">
        <v>6</v>
      </c>
      <c r="K7180">
        <v>3263.3470000000002</v>
      </c>
      <c r="L7180" s="1">
        <f t="shared" si="225"/>
        <v>3.263347</v>
      </c>
    </row>
    <row r="7181" spans="1:12" ht="14.45">
      <c r="A7181" t="s">
        <v>723</v>
      </c>
      <c r="B7181" t="s">
        <v>962</v>
      </c>
      <c r="C7181">
        <v>847989</v>
      </c>
      <c r="D7181" t="s">
        <v>963</v>
      </c>
      <c r="E7181" t="s">
        <v>147</v>
      </c>
      <c r="F7181" t="s">
        <v>292</v>
      </c>
      <c r="G7181" t="str">
        <f t="shared" si="224"/>
        <v>Peru to World</v>
      </c>
      <c r="H7181">
        <v>2015</v>
      </c>
      <c r="I7181" t="s">
        <v>724</v>
      </c>
      <c r="J7181">
        <v>6</v>
      </c>
      <c r="K7181">
        <v>2286.6469999999999</v>
      </c>
      <c r="L7181" s="1">
        <f t="shared" si="225"/>
        <v>2.2866469999999999</v>
      </c>
    </row>
    <row r="7182" spans="1:12" ht="14.45">
      <c r="A7182" t="s">
        <v>723</v>
      </c>
      <c r="B7182" t="s">
        <v>962</v>
      </c>
      <c r="C7182">
        <v>847989</v>
      </c>
      <c r="D7182" t="s">
        <v>963</v>
      </c>
      <c r="E7182" t="s">
        <v>147</v>
      </c>
      <c r="F7182" t="s">
        <v>292</v>
      </c>
      <c r="G7182" t="str">
        <f t="shared" si="224"/>
        <v>Peru to World</v>
      </c>
      <c r="H7182">
        <v>2016</v>
      </c>
      <c r="I7182" t="s">
        <v>724</v>
      </c>
      <c r="J7182">
        <v>6</v>
      </c>
      <c r="K7182">
        <v>2218.04</v>
      </c>
      <c r="L7182" s="1">
        <f t="shared" si="225"/>
        <v>2.2180399999999998</v>
      </c>
    </row>
    <row r="7183" spans="1:12" ht="14.45">
      <c r="A7183" t="s">
        <v>723</v>
      </c>
      <c r="B7183" t="s">
        <v>962</v>
      </c>
      <c r="C7183">
        <v>847989</v>
      </c>
      <c r="D7183" t="s">
        <v>963</v>
      </c>
      <c r="E7183" t="s">
        <v>147</v>
      </c>
      <c r="F7183" t="s">
        <v>292</v>
      </c>
      <c r="G7183" t="str">
        <f t="shared" si="224"/>
        <v>Peru to World</v>
      </c>
      <c r="H7183">
        <v>2017</v>
      </c>
      <c r="I7183" t="s">
        <v>724</v>
      </c>
      <c r="J7183">
        <v>6</v>
      </c>
      <c r="K7183">
        <v>1780.1320000000001</v>
      </c>
      <c r="L7183" s="1">
        <f t="shared" si="225"/>
        <v>1.780132</v>
      </c>
    </row>
    <row r="7184" spans="1:12" ht="14.45">
      <c r="A7184" t="s">
        <v>723</v>
      </c>
      <c r="B7184" t="s">
        <v>962</v>
      </c>
      <c r="C7184">
        <v>847989</v>
      </c>
      <c r="D7184" t="s">
        <v>963</v>
      </c>
      <c r="E7184" t="s">
        <v>670</v>
      </c>
      <c r="F7184" t="s">
        <v>670</v>
      </c>
      <c r="G7184" t="str">
        <f t="shared" si="224"/>
        <v>Peru to EU27</v>
      </c>
      <c r="H7184">
        <v>2012</v>
      </c>
      <c r="I7184" t="s">
        <v>724</v>
      </c>
      <c r="J7184">
        <v>6</v>
      </c>
      <c r="K7184">
        <v>9.6549999999999994</v>
      </c>
      <c r="L7184" s="1">
        <f t="shared" si="225"/>
        <v>9.6549999999999987E-3</v>
      </c>
    </row>
    <row r="7185" spans="1:12" ht="14.45">
      <c r="A7185" t="s">
        <v>723</v>
      </c>
      <c r="B7185" t="s">
        <v>962</v>
      </c>
      <c r="C7185">
        <v>847989</v>
      </c>
      <c r="D7185" t="s">
        <v>963</v>
      </c>
      <c r="E7185" t="s">
        <v>670</v>
      </c>
      <c r="F7185" t="s">
        <v>670</v>
      </c>
      <c r="G7185" t="str">
        <f t="shared" si="224"/>
        <v>Peru to EU27</v>
      </c>
      <c r="H7185">
        <v>2013</v>
      </c>
      <c r="I7185" t="s">
        <v>724</v>
      </c>
      <c r="J7185">
        <v>6</v>
      </c>
      <c r="K7185">
        <v>44.548000000000002</v>
      </c>
      <c r="L7185" s="1">
        <f t="shared" si="225"/>
        <v>4.4548000000000004E-2</v>
      </c>
    </row>
    <row r="7186" spans="1:12" ht="14.45">
      <c r="A7186" t="s">
        <v>723</v>
      </c>
      <c r="B7186" t="s">
        <v>962</v>
      </c>
      <c r="C7186">
        <v>847989</v>
      </c>
      <c r="D7186" t="s">
        <v>963</v>
      </c>
      <c r="E7186" t="s">
        <v>670</v>
      </c>
      <c r="F7186" t="s">
        <v>670</v>
      </c>
      <c r="G7186" t="str">
        <f t="shared" si="224"/>
        <v>Peru to EU27</v>
      </c>
      <c r="H7186">
        <v>2014</v>
      </c>
      <c r="I7186" t="s">
        <v>724</v>
      </c>
      <c r="J7186">
        <v>6</v>
      </c>
      <c r="K7186">
        <v>46.42</v>
      </c>
      <c r="L7186" s="1">
        <f t="shared" si="225"/>
        <v>4.6420000000000003E-2</v>
      </c>
    </row>
    <row r="7187" spans="1:12" ht="14.45">
      <c r="A7187" t="s">
        <v>723</v>
      </c>
      <c r="B7187" t="s">
        <v>962</v>
      </c>
      <c r="C7187">
        <v>847989</v>
      </c>
      <c r="D7187" t="s">
        <v>963</v>
      </c>
      <c r="E7187" t="s">
        <v>670</v>
      </c>
      <c r="F7187" t="s">
        <v>670</v>
      </c>
      <c r="G7187" t="str">
        <f t="shared" si="224"/>
        <v>Peru to EU27</v>
      </c>
      <c r="H7187">
        <v>2015</v>
      </c>
      <c r="I7187" t="s">
        <v>724</v>
      </c>
      <c r="J7187">
        <v>6</v>
      </c>
      <c r="K7187">
        <v>50.832999999999998</v>
      </c>
      <c r="L7187" s="1">
        <f t="shared" si="225"/>
        <v>5.0832999999999996E-2</v>
      </c>
    </row>
    <row r="7188" spans="1:12" ht="14.45">
      <c r="A7188" t="s">
        <v>723</v>
      </c>
      <c r="B7188" t="s">
        <v>962</v>
      </c>
      <c r="C7188">
        <v>847989</v>
      </c>
      <c r="D7188" t="s">
        <v>963</v>
      </c>
      <c r="E7188" t="s">
        <v>670</v>
      </c>
      <c r="F7188" t="s">
        <v>670</v>
      </c>
      <c r="G7188" t="str">
        <f t="shared" si="224"/>
        <v>Peru to EU27</v>
      </c>
      <c r="H7188">
        <v>2016</v>
      </c>
      <c r="I7188" t="s">
        <v>724</v>
      </c>
      <c r="J7188">
        <v>6</v>
      </c>
      <c r="K7188">
        <v>202.827</v>
      </c>
      <c r="L7188" s="1">
        <f t="shared" si="225"/>
        <v>0.20282700000000001</v>
      </c>
    </row>
    <row r="7189" spans="1:12" ht="14.45">
      <c r="A7189" t="s">
        <v>723</v>
      </c>
      <c r="B7189" t="s">
        <v>962</v>
      </c>
      <c r="C7189">
        <v>847989</v>
      </c>
      <c r="D7189" t="s">
        <v>963</v>
      </c>
      <c r="E7189" t="s">
        <v>670</v>
      </c>
      <c r="F7189" t="s">
        <v>670</v>
      </c>
      <c r="G7189" t="str">
        <f t="shared" si="224"/>
        <v>Peru to EU27</v>
      </c>
      <c r="H7189">
        <v>2017</v>
      </c>
      <c r="I7189" t="s">
        <v>724</v>
      </c>
      <c r="J7189">
        <v>6</v>
      </c>
      <c r="K7189">
        <v>136.107</v>
      </c>
      <c r="L7189" s="1">
        <f t="shared" si="225"/>
        <v>0.13610700000000001</v>
      </c>
    </row>
    <row r="7190" spans="1:12" ht="14.45">
      <c r="A7190" t="s">
        <v>723</v>
      </c>
      <c r="B7190" t="s">
        <v>964</v>
      </c>
      <c r="C7190">
        <v>730900</v>
      </c>
      <c r="D7190" t="s">
        <v>965</v>
      </c>
      <c r="E7190" t="s">
        <v>147</v>
      </c>
      <c r="F7190" t="s">
        <v>292</v>
      </c>
      <c r="G7190" t="str">
        <f t="shared" si="224"/>
        <v>Philippines to World</v>
      </c>
      <c r="H7190">
        <v>2017</v>
      </c>
      <c r="I7190" t="s">
        <v>724</v>
      </c>
      <c r="J7190">
        <v>6</v>
      </c>
      <c r="K7190">
        <v>43517.159</v>
      </c>
      <c r="L7190" s="1">
        <f t="shared" si="225"/>
        <v>43.517158999999999</v>
      </c>
    </row>
    <row r="7191" spans="1:12" ht="14.45">
      <c r="A7191" t="s">
        <v>723</v>
      </c>
      <c r="B7191" t="s">
        <v>964</v>
      </c>
      <c r="C7191">
        <v>730900</v>
      </c>
      <c r="D7191" t="s">
        <v>965</v>
      </c>
      <c r="E7191" t="s">
        <v>670</v>
      </c>
      <c r="F7191" t="s">
        <v>670</v>
      </c>
      <c r="G7191" t="str">
        <f t="shared" si="224"/>
        <v>Philippines to EU27</v>
      </c>
      <c r="H7191">
        <v>2017</v>
      </c>
      <c r="I7191" t="s">
        <v>724</v>
      </c>
      <c r="J7191">
        <v>6</v>
      </c>
      <c r="K7191">
        <v>83.8</v>
      </c>
      <c r="L7191" s="1">
        <f t="shared" si="225"/>
        <v>8.3799999999999999E-2</v>
      </c>
    </row>
    <row r="7192" spans="1:12" ht="14.45">
      <c r="A7192" t="s">
        <v>723</v>
      </c>
      <c r="B7192" t="s">
        <v>964</v>
      </c>
      <c r="C7192">
        <v>741999</v>
      </c>
      <c r="D7192" t="s">
        <v>965</v>
      </c>
      <c r="E7192" t="s">
        <v>147</v>
      </c>
      <c r="F7192" t="s">
        <v>292</v>
      </c>
      <c r="G7192" t="str">
        <f t="shared" si="224"/>
        <v>Philippines to World</v>
      </c>
      <c r="H7192">
        <v>2017</v>
      </c>
      <c r="I7192" t="s">
        <v>724</v>
      </c>
      <c r="J7192">
        <v>6</v>
      </c>
      <c r="K7192">
        <v>5689.6360000000004</v>
      </c>
      <c r="L7192" s="1">
        <f t="shared" si="225"/>
        <v>5.6896360000000001</v>
      </c>
    </row>
    <row r="7193" spans="1:12" ht="14.45">
      <c r="A7193" t="s">
        <v>723</v>
      </c>
      <c r="B7193" t="s">
        <v>964</v>
      </c>
      <c r="C7193">
        <v>741999</v>
      </c>
      <c r="D7193" t="s">
        <v>965</v>
      </c>
      <c r="E7193" t="s">
        <v>670</v>
      </c>
      <c r="F7193" t="s">
        <v>670</v>
      </c>
      <c r="G7193" t="str">
        <f t="shared" si="224"/>
        <v>Philippines to EU27</v>
      </c>
      <c r="H7193">
        <v>2017</v>
      </c>
      <c r="I7193" t="s">
        <v>724</v>
      </c>
      <c r="J7193">
        <v>6</v>
      </c>
      <c r="K7193">
        <v>950.245</v>
      </c>
      <c r="L7193" s="1">
        <f t="shared" si="225"/>
        <v>0.95024500000000001</v>
      </c>
    </row>
    <row r="7194" spans="1:12" ht="14.45">
      <c r="A7194" t="s">
        <v>723</v>
      </c>
      <c r="B7194" t="s">
        <v>964</v>
      </c>
      <c r="C7194">
        <v>761100</v>
      </c>
      <c r="D7194" t="s">
        <v>965</v>
      </c>
      <c r="E7194" t="s">
        <v>147</v>
      </c>
      <c r="F7194" t="s">
        <v>292</v>
      </c>
      <c r="G7194" t="str">
        <f t="shared" si="224"/>
        <v>Philippines to World</v>
      </c>
      <c r="H7194">
        <v>2017</v>
      </c>
      <c r="I7194" t="s">
        <v>724</v>
      </c>
      <c r="J7194">
        <v>6</v>
      </c>
      <c r="K7194">
        <v>130.19999999999999</v>
      </c>
      <c r="L7194" s="1">
        <f t="shared" si="225"/>
        <v>0.13019999999999998</v>
      </c>
    </row>
    <row r="7195" spans="1:12" ht="14.45">
      <c r="A7195" t="s">
        <v>723</v>
      </c>
      <c r="B7195" t="s">
        <v>964</v>
      </c>
      <c r="C7195">
        <v>8405</v>
      </c>
      <c r="D7195" t="s">
        <v>965</v>
      </c>
      <c r="E7195" t="s">
        <v>147</v>
      </c>
      <c r="F7195" t="s">
        <v>292</v>
      </c>
      <c r="G7195" t="str">
        <f t="shared" si="224"/>
        <v>Philippines to World</v>
      </c>
      <c r="H7195">
        <v>2017</v>
      </c>
      <c r="I7195" t="s">
        <v>724</v>
      </c>
      <c r="J7195">
        <v>6</v>
      </c>
      <c r="K7195">
        <v>216.72300000000001</v>
      </c>
      <c r="L7195" s="1">
        <f t="shared" si="225"/>
        <v>0.21672300000000003</v>
      </c>
    </row>
    <row r="7196" spans="1:12" ht="14.45">
      <c r="A7196" t="s">
        <v>723</v>
      </c>
      <c r="B7196" t="s">
        <v>964</v>
      </c>
      <c r="C7196">
        <v>8405</v>
      </c>
      <c r="D7196" t="s">
        <v>965</v>
      </c>
      <c r="E7196" t="s">
        <v>670</v>
      </c>
      <c r="F7196" t="s">
        <v>670</v>
      </c>
      <c r="G7196" t="str">
        <f t="shared" si="224"/>
        <v>Philippines to EU27</v>
      </c>
      <c r="H7196">
        <v>2017</v>
      </c>
      <c r="I7196" t="s">
        <v>724</v>
      </c>
      <c r="J7196">
        <v>6</v>
      </c>
      <c r="K7196">
        <v>25.236000000000001</v>
      </c>
      <c r="L7196" s="1">
        <f t="shared" si="225"/>
        <v>2.5236000000000001E-2</v>
      </c>
    </row>
    <row r="7197" spans="1:12" ht="14.45">
      <c r="A7197" t="s">
        <v>723</v>
      </c>
      <c r="B7197" t="s">
        <v>964</v>
      </c>
      <c r="C7197">
        <v>841931</v>
      </c>
      <c r="D7197" t="s">
        <v>965</v>
      </c>
      <c r="E7197" t="s">
        <v>147</v>
      </c>
      <c r="F7197" t="s">
        <v>292</v>
      </c>
      <c r="G7197" t="str">
        <f t="shared" si="224"/>
        <v>Philippines to World</v>
      </c>
      <c r="H7197">
        <v>2017</v>
      </c>
      <c r="I7197" t="s">
        <v>724</v>
      </c>
      <c r="J7197">
        <v>6</v>
      </c>
      <c r="K7197">
        <v>473.98</v>
      </c>
      <c r="L7197" s="1">
        <f t="shared" si="225"/>
        <v>0.47398000000000001</v>
      </c>
    </row>
    <row r="7198" spans="1:12" ht="14.45">
      <c r="A7198" t="s">
        <v>723</v>
      </c>
      <c r="B7198" t="s">
        <v>964</v>
      </c>
      <c r="C7198">
        <v>842129</v>
      </c>
      <c r="D7198" t="s">
        <v>965</v>
      </c>
      <c r="E7198" t="s">
        <v>147</v>
      </c>
      <c r="F7198" t="s">
        <v>292</v>
      </c>
      <c r="G7198" t="str">
        <f t="shared" si="224"/>
        <v>Philippines to World</v>
      </c>
      <c r="H7198">
        <v>2017</v>
      </c>
      <c r="I7198" t="s">
        <v>724</v>
      </c>
      <c r="J7198">
        <v>6</v>
      </c>
      <c r="K7198">
        <v>1661.2339999999999</v>
      </c>
      <c r="L7198" s="1">
        <f t="shared" si="225"/>
        <v>1.6612339999999999</v>
      </c>
    </row>
    <row r="7199" spans="1:12" ht="14.45">
      <c r="A7199" t="s">
        <v>723</v>
      </c>
      <c r="B7199" t="s">
        <v>964</v>
      </c>
      <c r="C7199">
        <v>842129</v>
      </c>
      <c r="D7199" t="s">
        <v>965</v>
      </c>
      <c r="E7199" t="s">
        <v>670</v>
      </c>
      <c r="F7199" t="s">
        <v>670</v>
      </c>
      <c r="G7199" t="str">
        <f t="shared" si="224"/>
        <v>Philippines to EU27</v>
      </c>
      <c r="H7199">
        <v>2017</v>
      </c>
      <c r="I7199" t="s">
        <v>724</v>
      </c>
      <c r="J7199">
        <v>6</v>
      </c>
      <c r="K7199">
        <v>155.81299999999999</v>
      </c>
      <c r="L7199" s="1">
        <f t="shared" si="225"/>
        <v>0.15581299999999998</v>
      </c>
    </row>
    <row r="7200" spans="1:12" ht="14.45">
      <c r="A7200" t="s">
        <v>723</v>
      </c>
      <c r="B7200" t="s">
        <v>964</v>
      </c>
      <c r="C7200">
        <v>842139</v>
      </c>
      <c r="D7200" t="s">
        <v>965</v>
      </c>
      <c r="E7200" t="s">
        <v>147</v>
      </c>
      <c r="F7200" t="s">
        <v>292</v>
      </c>
      <c r="G7200" t="str">
        <f t="shared" si="224"/>
        <v>Philippines to World</v>
      </c>
      <c r="H7200">
        <v>2017</v>
      </c>
      <c r="I7200" t="s">
        <v>724</v>
      </c>
      <c r="J7200">
        <v>6</v>
      </c>
      <c r="K7200">
        <v>47.451000000000001</v>
      </c>
      <c r="L7200" s="1">
        <f t="shared" si="225"/>
        <v>4.7451E-2</v>
      </c>
    </row>
    <row r="7201" spans="1:12" ht="14.45">
      <c r="A7201" t="s">
        <v>723</v>
      </c>
      <c r="B7201" t="s">
        <v>964</v>
      </c>
      <c r="C7201">
        <v>842139</v>
      </c>
      <c r="D7201" t="s">
        <v>965</v>
      </c>
      <c r="E7201" t="s">
        <v>670</v>
      </c>
      <c r="F7201" t="s">
        <v>670</v>
      </c>
      <c r="G7201" t="str">
        <f t="shared" si="224"/>
        <v>Philippines to EU27</v>
      </c>
      <c r="H7201">
        <v>2017</v>
      </c>
      <c r="I7201" t="s">
        <v>724</v>
      </c>
      <c r="J7201">
        <v>6</v>
      </c>
      <c r="K7201">
        <v>8.6980000000000004</v>
      </c>
      <c r="L7201" s="1">
        <f t="shared" si="225"/>
        <v>8.6980000000000009E-3</v>
      </c>
    </row>
    <row r="7202" spans="1:12" ht="14.45">
      <c r="A7202" t="s">
        <v>723</v>
      </c>
      <c r="B7202" t="s">
        <v>964</v>
      </c>
      <c r="C7202">
        <v>847989</v>
      </c>
      <c r="D7202" t="s">
        <v>965</v>
      </c>
      <c r="E7202" t="s">
        <v>147</v>
      </c>
      <c r="F7202" t="s">
        <v>292</v>
      </c>
      <c r="G7202" t="str">
        <f t="shared" si="224"/>
        <v>Philippines to World</v>
      </c>
      <c r="H7202">
        <v>2017</v>
      </c>
      <c r="I7202" t="s">
        <v>724</v>
      </c>
      <c r="J7202">
        <v>6</v>
      </c>
      <c r="K7202">
        <v>13735.255999999999</v>
      </c>
      <c r="L7202" s="1">
        <f t="shared" si="225"/>
        <v>13.735256</v>
      </c>
    </row>
    <row r="7203" spans="1:12" ht="14.45">
      <c r="A7203" t="s">
        <v>723</v>
      </c>
      <c r="B7203" t="s">
        <v>964</v>
      </c>
      <c r="C7203">
        <v>847989</v>
      </c>
      <c r="D7203" t="s">
        <v>965</v>
      </c>
      <c r="E7203" t="s">
        <v>670</v>
      </c>
      <c r="F7203" t="s">
        <v>670</v>
      </c>
      <c r="G7203" t="str">
        <f t="shared" si="224"/>
        <v>Philippines to EU27</v>
      </c>
      <c r="H7203">
        <v>2017</v>
      </c>
      <c r="I7203" t="s">
        <v>724</v>
      </c>
      <c r="J7203">
        <v>6</v>
      </c>
      <c r="K7203">
        <v>1416.1510000000001</v>
      </c>
      <c r="L7203" s="1">
        <f t="shared" si="225"/>
        <v>1.4161510000000002</v>
      </c>
    </row>
    <row r="7204" spans="1:12" ht="14.45">
      <c r="A7204" t="s">
        <v>723</v>
      </c>
      <c r="B7204" t="s">
        <v>966</v>
      </c>
      <c r="C7204">
        <v>761100</v>
      </c>
      <c r="D7204" t="s">
        <v>967</v>
      </c>
      <c r="E7204" t="s">
        <v>147</v>
      </c>
      <c r="F7204" t="s">
        <v>292</v>
      </c>
      <c r="G7204" t="str">
        <f t="shared" si="224"/>
        <v>Palau to World</v>
      </c>
      <c r="H7204">
        <v>2014</v>
      </c>
      <c r="I7204" t="s">
        <v>724</v>
      </c>
      <c r="J7204">
        <v>6</v>
      </c>
      <c r="K7204">
        <v>10.475</v>
      </c>
      <c r="L7204" s="1">
        <f t="shared" si="225"/>
        <v>1.0475E-2</v>
      </c>
    </row>
    <row r="7205" spans="1:12" ht="14.45">
      <c r="A7205" t="s">
        <v>723</v>
      </c>
      <c r="B7205" t="s">
        <v>966</v>
      </c>
      <c r="C7205">
        <v>761100</v>
      </c>
      <c r="D7205" t="s">
        <v>967</v>
      </c>
      <c r="E7205" t="s">
        <v>147</v>
      </c>
      <c r="F7205" t="s">
        <v>292</v>
      </c>
      <c r="G7205" t="str">
        <f t="shared" si="224"/>
        <v>Palau to World</v>
      </c>
      <c r="H7205">
        <v>2015</v>
      </c>
      <c r="I7205" t="s">
        <v>724</v>
      </c>
      <c r="J7205">
        <v>6</v>
      </c>
      <c r="K7205">
        <v>2</v>
      </c>
      <c r="L7205" s="1">
        <f t="shared" si="225"/>
        <v>2E-3</v>
      </c>
    </row>
    <row r="7206" spans="1:12" ht="14.45">
      <c r="A7206" t="s">
        <v>723</v>
      </c>
      <c r="B7206" t="s">
        <v>966</v>
      </c>
      <c r="C7206">
        <v>761100</v>
      </c>
      <c r="D7206" t="s">
        <v>967</v>
      </c>
      <c r="E7206" t="s">
        <v>147</v>
      </c>
      <c r="F7206" t="s">
        <v>292</v>
      </c>
      <c r="G7206" t="str">
        <f t="shared" si="224"/>
        <v>Palau to World</v>
      </c>
      <c r="H7206">
        <v>2016</v>
      </c>
      <c r="I7206" t="s">
        <v>724</v>
      </c>
      <c r="J7206">
        <v>6</v>
      </c>
      <c r="K7206">
        <v>2.37</v>
      </c>
      <c r="L7206" s="1">
        <f t="shared" si="225"/>
        <v>2.3700000000000001E-3</v>
      </c>
    </row>
    <row r="7207" spans="1:12" ht="14.45">
      <c r="A7207" t="s">
        <v>723</v>
      </c>
      <c r="B7207" t="s">
        <v>966</v>
      </c>
      <c r="C7207">
        <v>761100</v>
      </c>
      <c r="D7207" t="s">
        <v>967</v>
      </c>
      <c r="E7207" t="s">
        <v>147</v>
      </c>
      <c r="F7207" t="s">
        <v>292</v>
      </c>
      <c r="G7207" t="str">
        <f t="shared" si="224"/>
        <v>Palau to World</v>
      </c>
      <c r="H7207">
        <v>2017</v>
      </c>
      <c r="I7207" t="s">
        <v>724</v>
      </c>
      <c r="J7207">
        <v>6</v>
      </c>
      <c r="K7207">
        <v>0.02</v>
      </c>
      <c r="L7207" s="1">
        <f t="shared" si="225"/>
        <v>2.0000000000000002E-5</v>
      </c>
    </row>
    <row r="7208" spans="1:12" ht="14.45">
      <c r="A7208" t="s">
        <v>723</v>
      </c>
      <c r="B7208" t="s">
        <v>966</v>
      </c>
      <c r="C7208">
        <v>8405</v>
      </c>
      <c r="D7208" t="s">
        <v>967</v>
      </c>
      <c r="E7208" t="s">
        <v>147</v>
      </c>
      <c r="F7208" t="s">
        <v>292</v>
      </c>
      <c r="G7208" t="str">
        <f t="shared" si="224"/>
        <v>Palau to World</v>
      </c>
      <c r="H7208">
        <v>2014</v>
      </c>
      <c r="I7208" t="s">
        <v>724</v>
      </c>
      <c r="J7208">
        <v>6</v>
      </c>
      <c r="K7208">
        <v>0.23499999999999999</v>
      </c>
      <c r="L7208" s="1">
        <f t="shared" si="225"/>
        <v>2.3499999999999999E-4</v>
      </c>
    </row>
    <row r="7209" spans="1:12" ht="14.45">
      <c r="A7209" t="s">
        <v>723</v>
      </c>
      <c r="B7209" t="s">
        <v>966</v>
      </c>
      <c r="C7209">
        <v>8405</v>
      </c>
      <c r="D7209" t="s">
        <v>967</v>
      </c>
      <c r="E7209" t="s">
        <v>147</v>
      </c>
      <c r="F7209" t="s">
        <v>292</v>
      </c>
      <c r="G7209" t="str">
        <f t="shared" si="224"/>
        <v>Palau to World</v>
      </c>
      <c r="H7209">
        <v>2015</v>
      </c>
      <c r="I7209" t="s">
        <v>724</v>
      </c>
      <c r="J7209">
        <v>6</v>
      </c>
      <c r="K7209">
        <v>1.41</v>
      </c>
      <c r="L7209" s="1">
        <f t="shared" si="225"/>
        <v>1.41E-3</v>
      </c>
    </row>
    <row r="7210" spans="1:12" ht="14.45">
      <c r="A7210" t="s">
        <v>723</v>
      </c>
      <c r="B7210" t="s">
        <v>966</v>
      </c>
      <c r="C7210">
        <v>8405</v>
      </c>
      <c r="D7210" t="s">
        <v>967</v>
      </c>
      <c r="E7210" t="s">
        <v>147</v>
      </c>
      <c r="F7210" t="s">
        <v>292</v>
      </c>
      <c r="G7210" t="str">
        <f t="shared" si="224"/>
        <v>Palau to World</v>
      </c>
      <c r="H7210">
        <v>2017</v>
      </c>
      <c r="I7210" t="s">
        <v>724</v>
      </c>
      <c r="J7210">
        <v>6</v>
      </c>
      <c r="K7210">
        <v>5.7149999999999999</v>
      </c>
      <c r="L7210" s="1">
        <f t="shared" si="225"/>
        <v>5.7149999999999996E-3</v>
      </c>
    </row>
    <row r="7211" spans="1:12" ht="14.45">
      <c r="A7211" t="s">
        <v>723</v>
      </c>
      <c r="B7211" t="s">
        <v>966</v>
      </c>
      <c r="C7211">
        <v>842139</v>
      </c>
      <c r="D7211" t="s">
        <v>967</v>
      </c>
      <c r="E7211" t="s">
        <v>147</v>
      </c>
      <c r="F7211" t="s">
        <v>292</v>
      </c>
      <c r="G7211" t="str">
        <f t="shared" si="224"/>
        <v>Palau to World</v>
      </c>
      <c r="H7211">
        <v>2016</v>
      </c>
      <c r="I7211" t="s">
        <v>724</v>
      </c>
      <c r="J7211">
        <v>6</v>
      </c>
      <c r="K7211">
        <v>6.0000000000000001E-3</v>
      </c>
      <c r="L7211" s="1">
        <f t="shared" si="225"/>
        <v>6.0000000000000002E-6</v>
      </c>
    </row>
    <row r="7212" spans="1:12" ht="14.45">
      <c r="A7212" t="s">
        <v>723</v>
      </c>
      <c r="B7212" t="s">
        <v>966</v>
      </c>
      <c r="C7212">
        <v>847989</v>
      </c>
      <c r="D7212" t="s">
        <v>967</v>
      </c>
      <c r="E7212" t="s">
        <v>147</v>
      </c>
      <c r="F7212" t="s">
        <v>292</v>
      </c>
      <c r="G7212" t="str">
        <f t="shared" si="224"/>
        <v>Palau to World</v>
      </c>
      <c r="H7212">
        <v>2016</v>
      </c>
      <c r="I7212" t="s">
        <v>724</v>
      </c>
      <c r="J7212">
        <v>6</v>
      </c>
      <c r="K7212">
        <v>0.2</v>
      </c>
      <c r="L7212" s="1">
        <f t="shared" si="225"/>
        <v>2.0000000000000001E-4</v>
      </c>
    </row>
    <row r="7213" spans="1:12" ht="14.45">
      <c r="A7213" t="s">
        <v>723</v>
      </c>
      <c r="B7213" t="s">
        <v>966</v>
      </c>
      <c r="C7213">
        <v>847989</v>
      </c>
      <c r="D7213" t="s">
        <v>967</v>
      </c>
      <c r="E7213" t="s">
        <v>147</v>
      </c>
      <c r="F7213" t="s">
        <v>292</v>
      </c>
      <c r="G7213" t="str">
        <f t="shared" si="224"/>
        <v>Palau to World</v>
      </c>
      <c r="H7213">
        <v>2017</v>
      </c>
      <c r="I7213" t="s">
        <v>724</v>
      </c>
      <c r="J7213">
        <v>6</v>
      </c>
      <c r="K7213">
        <v>0.32</v>
      </c>
      <c r="L7213" s="1">
        <f t="shared" si="225"/>
        <v>3.2000000000000003E-4</v>
      </c>
    </row>
    <row r="7214" spans="1:12" ht="14.45">
      <c r="A7214" t="s">
        <v>723</v>
      </c>
      <c r="B7214" t="s">
        <v>968</v>
      </c>
      <c r="C7214">
        <v>730900</v>
      </c>
      <c r="D7214" t="s">
        <v>969</v>
      </c>
      <c r="E7214" t="s">
        <v>147</v>
      </c>
      <c r="F7214" t="s">
        <v>292</v>
      </c>
      <c r="G7214" t="str">
        <f t="shared" si="224"/>
        <v>Papua New Guinea to World</v>
      </c>
      <c r="H7214">
        <v>2012</v>
      </c>
      <c r="I7214" t="s">
        <v>724</v>
      </c>
      <c r="J7214">
        <v>6</v>
      </c>
      <c r="K7214">
        <v>6.0229999999999997</v>
      </c>
      <c r="L7214" s="1">
        <f t="shared" si="225"/>
        <v>6.0229999999999997E-3</v>
      </c>
    </row>
    <row r="7215" spans="1:12" ht="14.45">
      <c r="A7215" t="s">
        <v>723</v>
      </c>
      <c r="B7215" t="s">
        <v>968</v>
      </c>
      <c r="C7215">
        <v>8405</v>
      </c>
      <c r="D7215" t="s">
        <v>969</v>
      </c>
      <c r="E7215" t="s">
        <v>147</v>
      </c>
      <c r="F7215" t="s">
        <v>292</v>
      </c>
      <c r="G7215" t="str">
        <f t="shared" si="224"/>
        <v>Papua New Guinea to World</v>
      </c>
      <c r="H7215">
        <v>2012</v>
      </c>
      <c r="I7215" t="s">
        <v>724</v>
      </c>
      <c r="J7215">
        <v>6</v>
      </c>
      <c r="K7215">
        <v>2275.2800000000002</v>
      </c>
      <c r="L7215" s="1">
        <f t="shared" si="225"/>
        <v>2.2752800000000004</v>
      </c>
    </row>
    <row r="7216" spans="1:12" ht="14.45">
      <c r="A7216" t="s">
        <v>723</v>
      </c>
      <c r="B7216" t="s">
        <v>968</v>
      </c>
      <c r="C7216">
        <v>842129</v>
      </c>
      <c r="D7216" t="s">
        <v>969</v>
      </c>
      <c r="E7216" t="s">
        <v>147</v>
      </c>
      <c r="F7216" t="s">
        <v>292</v>
      </c>
      <c r="G7216" t="str">
        <f t="shared" si="224"/>
        <v>Papua New Guinea to World</v>
      </c>
      <c r="H7216">
        <v>2012</v>
      </c>
      <c r="I7216" t="s">
        <v>724</v>
      </c>
      <c r="J7216">
        <v>6</v>
      </c>
      <c r="K7216">
        <v>197.96700000000001</v>
      </c>
      <c r="L7216" s="1">
        <f t="shared" si="225"/>
        <v>0.197967</v>
      </c>
    </row>
    <row r="7217" spans="1:12" ht="14.45">
      <c r="A7217" t="s">
        <v>723</v>
      </c>
      <c r="B7217" t="s">
        <v>968</v>
      </c>
      <c r="C7217">
        <v>842139</v>
      </c>
      <c r="D7217" t="s">
        <v>969</v>
      </c>
      <c r="E7217" t="s">
        <v>147</v>
      </c>
      <c r="F7217" t="s">
        <v>292</v>
      </c>
      <c r="G7217" t="str">
        <f t="shared" si="224"/>
        <v>Papua New Guinea to World</v>
      </c>
      <c r="H7217">
        <v>2012</v>
      </c>
      <c r="I7217" t="s">
        <v>724</v>
      </c>
      <c r="J7217">
        <v>6</v>
      </c>
      <c r="K7217">
        <v>1.2689999999999999</v>
      </c>
      <c r="L7217" s="1">
        <f t="shared" si="225"/>
        <v>1.2689999999999999E-3</v>
      </c>
    </row>
    <row r="7218" spans="1:12" ht="14.45">
      <c r="A7218" t="s">
        <v>723</v>
      </c>
      <c r="B7218" t="s">
        <v>968</v>
      </c>
      <c r="C7218">
        <v>842139</v>
      </c>
      <c r="D7218" t="s">
        <v>969</v>
      </c>
      <c r="E7218" t="s">
        <v>670</v>
      </c>
      <c r="F7218" t="s">
        <v>670</v>
      </c>
      <c r="G7218" t="str">
        <f t="shared" si="224"/>
        <v>Papua New Guinea to EU27</v>
      </c>
      <c r="H7218">
        <v>2012</v>
      </c>
      <c r="I7218" t="s">
        <v>724</v>
      </c>
      <c r="J7218">
        <v>6</v>
      </c>
      <c r="K7218">
        <v>1.244</v>
      </c>
      <c r="L7218" s="1">
        <f t="shared" si="225"/>
        <v>1.2440000000000001E-3</v>
      </c>
    </row>
    <row r="7219" spans="1:12" ht="14.45">
      <c r="A7219" t="s">
        <v>723</v>
      </c>
      <c r="B7219" t="s">
        <v>968</v>
      </c>
      <c r="C7219">
        <v>847989</v>
      </c>
      <c r="D7219" t="s">
        <v>969</v>
      </c>
      <c r="E7219" t="s">
        <v>147</v>
      </c>
      <c r="F7219" t="s">
        <v>292</v>
      </c>
      <c r="G7219" t="str">
        <f t="shared" si="224"/>
        <v>Papua New Guinea to World</v>
      </c>
      <c r="H7219">
        <v>2012</v>
      </c>
      <c r="I7219" t="s">
        <v>724</v>
      </c>
      <c r="J7219">
        <v>6</v>
      </c>
      <c r="K7219">
        <v>1600.039</v>
      </c>
      <c r="L7219" s="1">
        <f t="shared" si="225"/>
        <v>1.600039</v>
      </c>
    </row>
    <row r="7220" spans="1:12" ht="14.45">
      <c r="A7220" t="s">
        <v>723</v>
      </c>
      <c r="B7220" t="s">
        <v>970</v>
      </c>
      <c r="C7220">
        <v>730900</v>
      </c>
      <c r="D7220" t="s">
        <v>971</v>
      </c>
      <c r="E7220" t="s">
        <v>147</v>
      </c>
      <c r="F7220" t="s">
        <v>292</v>
      </c>
      <c r="G7220" t="str">
        <f t="shared" si="224"/>
        <v>Poland to World</v>
      </c>
      <c r="H7220">
        <v>2012</v>
      </c>
      <c r="I7220" t="s">
        <v>724</v>
      </c>
      <c r="J7220">
        <v>6</v>
      </c>
      <c r="K7220">
        <v>187758.552</v>
      </c>
      <c r="L7220" s="1">
        <f t="shared" si="225"/>
        <v>187.75855200000001</v>
      </c>
    </row>
    <row r="7221" spans="1:12" ht="14.45">
      <c r="A7221" t="s">
        <v>723</v>
      </c>
      <c r="B7221" t="s">
        <v>970</v>
      </c>
      <c r="C7221">
        <v>730900</v>
      </c>
      <c r="D7221" t="s">
        <v>971</v>
      </c>
      <c r="E7221" t="s">
        <v>147</v>
      </c>
      <c r="F7221" t="s">
        <v>292</v>
      </c>
      <c r="G7221" t="str">
        <f t="shared" si="224"/>
        <v>Poland to World</v>
      </c>
      <c r="H7221">
        <v>2013</v>
      </c>
      <c r="I7221" t="s">
        <v>724</v>
      </c>
      <c r="J7221">
        <v>6</v>
      </c>
      <c r="K7221">
        <v>218491.75</v>
      </c>
      <c r="L7221" s="1">
        <f t="shared" si="225"/>
        <v>218.49175</v>
      </c>
    </row>
    <row r="7222" spans="1:12" ht="14.45">
      <c r="A7222" t="s">
        <v>723</v>
      </c>
      <c r="B7222" t="s">
        <v>970</v>
      </c>
      <c r="C7222">
        <v>730900</v>
      </c>
      <c r="D7222" t="s">
        <v>971</v>
      </c>
      <c r="E7222" t="s">
        <v>147</v>
      </c>
      <c r="F7222" t="s">
        <v>292</v>
      </c>
      <c r="G7222" t="str">
        <f t="shared" si="224"/>
        <v>Poland to World</v>
      </c>
      <c r="H7222">
        <v>2014</v>
      </c>
      <c r="I7222" t="s">
        <v>724</v>
      </c>
      <c r="J7222">
        <v>6</v>
      </c>
      <c r="K7222">
        <v>224991.19200000001</v>
      </c>
      <c r="L7222" s="1">
        <f t="shared" si="225"/>
        <v>224.99119200000001</v>
      </c>
    </row>
    <row r="7223" spans="1:12" ht="14.45">
      <c r="A7223" t="s">
        <v>723</v>
      </c>
      <c r="B7223" t="s">
        <v>970</v>
      </c>
      <c r="C7223">
        <v>730900</v>
      </c>
      <c r="D7223" t="s">
        <v>971</v>
      </c>
      <c r="E7223" t="s">
        <v>147</v>
      </c>
      <c r="F7223" t="s">
        <v>292</v>
      </c>
      <c r="G7223" t="str">
        <f t="shared" si="224"/>
        <v>Poland to World</v>
      </c>
      <c r="H7223">
        <v>2015</v>
      </c>
      <c r="I7223" t="s">
        <v>724</v>
      </c>
      <c r="J7223">
        <v>6</v>
      </c>
      <c r="K7223">
        <v>165987.57999999999</v>
      </c>
      <c r="L7223" s="1">
        <f t="shared" si="225"/>
        <v>165.98757999999998</v>
      </c>
    </row>
    <row r="7224" spans="1:12" ht="14.45">
      <c r="A7224" t="s">
        <v>723</v>
      </c>
      <c r="B7224" t="s">
        <v>970</v>
      </c>
      <c r="C7224">
        <v>730900</v>
      </c>
      <c r="D7224" t="s">
        <v>971</v>
      </c>
      <c r="E7224" t="s">
        <v>147</v>
      </c>
      <c r="F7224" t="s">
        <v>292</v>
      </c>
      <c r="G7224" t="str">
        <f t="shared" si="224"/>
        <v>Poland to World</v>
      </c>
      <c r="H7224">
        <v>2016</v>
      </c>
      <c r="I7224" t="s">
        <v>724</v>
      </c>
      <c r="J7224">
        <v>6</v>
      </c>
      <c r="K7224">
        <v>163142.56400000001</v>
      </c>
      <c r="L7224" s="1">
        <f t="shared" si="225"/>
        <v>163.14256400000002</v>
      </c>
    </row>
    <row r="7225" spans="1:12" ht="14.45">
      <c r="A7225" t="s">
        <v>723</v>
      </c>
      <c r="B7225" t="s">
        <v>970</v>
      </c>
      <c r="C7225">
        <v>730900</v>
      </c>
      <c r="D7225" t="s">
        <v>971</v>
      </c>
      <c r="E7225" t="s">
        <v>147</v>
      </c>
      <c r="F7225" t="s">
        <v>292</v>
      </c>
      <c r="G7225" t="str">
        <f t="shared" si="224"/>
        <v>Poland to World</v>
      </c>
      <c r="H7225">
        <v>2017</v>
      </c>
      <c r="I7225" t="s">
        <v>724</v>
      </c>
      <c r="J7225">
        <v>6</v>
      </c>
      <c r="K7225">
        <v>187194.65299999999</v>
      </c>
      <c r="L7225" s="1">
        <f t="shared" si="225"/>
        <v>187.19465299999999</v>
      </c>
    </row>
    <row r="7226" spans="1:12" ht="14.45">
      <c r="A7226" t="s">
        <v>723</v>
      </c>
      <c r="B7226" t="s">
        <v>970</v>
      </c>
      <c r="C7226">
        <v>730900</v>
      </c>
      <c r="D7226" t="s">
        <v>971</v>
      </c>
      <c r="E7226" t="s">
        <v>670</v>
      </c>
      <c r="F7226" t="s">
        <v>670</v>
      </c>
      <c r="G7226" t="str">
        <f t="shared" si="224"/>
        <v>Poland to EU27</v>
      </c>
      <c r="H7226">
        <v>2012</v>
      </c>
      <c r="I7226" t="s">
        <v>724</v>
      </c>
      <c r="J7226">
        <v>6</v>
      </c>
      <c r="K7226">
        <v>133430.82</v>
      </c>
      <c r="L7226" s="1">
        <f t="shared" si="225"/>
        <v>133.43082000000001</v>
      </c>
    </row>
    <row r="7227" spans="1:12" ht="14.45">
      <c r="A7227" t="s">
        <v>723</v>
      </c>
      <c r="B7227" t="s">
        <v>970</v>
      </c>
      <c r="C7227">
        <v>730900</v>
      </c>
      <c r="D7227" t="s">
        <v>971</v>
      </c>
      <c r="E7227" t="s">
        <v>670</v>
      </c>
      <c r="F7227" t="s">
        <v>670</v>
      </c>
      <c r="G7227" t="str">
        <f t="shared" si="224"/>
        <v>Poland to EU27</v>
      </c>
      <c r="H7227">
        <v>2013</v>
      </c>
      <c r="I7227" t="s">
        <v>724</v>
      </c>
      <c r="J7227">
        <v>6</v>
      </c>
      <c r="K7227">
        <v>145431.821</v>
      </c>
      <c r="L7227" s="1">
        <f t="shared" si="225"/>
        <v>145.43182099999999</v>
      </c>
    </row>
    <row r="7228" spans="1:12" ht="14.45">
      <c r="A7228" t="s">
        <v>723</v>
      </c>
      <c r="B7228" t="s">
        <v>970</v>
      </c>
      <c r="C7228">
        <v>730900</v>
      </c>
      <c r="D7228" t="s">
        <v>971</v>
      </c>
      <c r="E7228" t="s">
        <v>670</v>
      </c>
      <c r="F7228" t="s">
        <v>670</v>
      </c>
      <c r="G7228" t="str">
        <f t="shared" si="224"/>
        <v>Poland to EU27</v>
      </c>
      <c r="H7228">
        <v>2014</v>
      </c>
      <c r="I7228" t="s">
        <v>724</v>
      </c>
      <c r="J7228">
        <v>6</v>
      </c>
      <c r="K7228">
        <v>150755.73800000001</v>
      </c>
      <c r="L7228" s="1">
        <f t="shared" si="225"/>
        <v>150.75573800000001</v>
      </c>
    </row>
    <row r="7229" spans="1:12" ht="14.45">
      <c r="A7229" t="s">
        <v>723</v>
      </c>
      <c r="B7229" t="s">
        <v>970</v>
      </c>
      <c r="C7229">
        <v>730900</v>
      </c>
      <c r="D7229" t="s">
        <v>971</v>
      </c>
      <c r="E7229" t="s">
        <v>670</v>
      </c>
      <c r="F7229" t="s">
        <v>670</v>
      </c>
      <c r="G7229" t="str">
        <f t="shared" si="224"/>
        <v>Poland to EU27</v>
      </c>
      <c r="H7229">
        <v>2015</v>
      </c>
      <c r="I7229" t="s">
        <v>724</v>
      </c>
      <c r="J7229">
        <v>6</v>
      </c>
      <c r="K7229">
        <v>126281.556</v>
      </c>
      <c r="L7229" s="1">
        <f t="shared" si="225"/>
        <v>126.28155599999999</v>
      </c>
    </row>
    <row r="7230" spans="1:12" ht="14.45">
      <c r="A7230" t="s">
        <v>723</v>
      </c>
      <c r="B7230" t="s">
        <v>970</v>
      </c>
      <c r="C7230">
        <v>730900</v>
      </c>
      <c r="D7230" t="s">
        <v>971</v>
      </c>
      <c r="E7230" t="s">
        <v>670</v>
      </c>
      <c r="F7230" t="s">
        <v>670</v>
      </c>
      <c r="G7230" t="str">
        <f t="shared" si="224"/>
        <v>Poland to EU27</v>
      </c>
      <c r="H7230">
        <v>2016</v>
      </c>
      <c r="I7230" t="s">
        <v>724</v>
      </c>
      <c r="J7230">
        <v>6</v>
      </c>
      <c r="K7230">
        <v>125485.54300000001</v>
      </c>
      <c r="L7230" s="1">
        <f t="shared" si="225"/>
        <v>125.48554300000001</v>
      </c>
    </row>
    <row r="7231" spans="1:12" ht="14.45">
      <c r="A7231" t="s">
        <v>723</v>
      </c>
      <c r="B7231" t="s">
        <v>970</v>
      </c>
      <c r="C7231">
        <v>730900</v>
      </c>
      <c r="D7231" t="s">
        <v>971</v>
      </c>
      <c r="E7231" t="s">
        <v>670</v>
      </c>
      <c r="F7231" t="s">
        <v>670</v>
      </c>
      <c r="G7231" t="str">
        <f t="shared" si="224"/>
        <v>Poland to EU27</v>
      </c>
      <c r="H7231">
        <v>2017</v>
      </c>
      <c r="I7231" t="s">
        <v>724</v>
      </c>
      <c r="J7231">
        <v>6</v>
      </c>
      <c r="K7231">
        <v>141111.641</v>
      </c>
      <c r="L7231" s="1">
        <f t="shared" si="225"/>
        <v>141.11164099999999</v>
      </c>
    </row>
    <row r="7232" spans="1:12" ht="14.45">
      <c r="A7232" t="s">
        <v>723</v>
      </c>
      <c r="B7232" t="s">
        <v>970</v>
      </c>
      <c r="C7232">
        <v>741999</v>
      </c>
      <c r="D7232" t="s">
        <v>971</v>
      </c>
      <c r="E7232" t="s">
        <v>147</v>
      </c>
      <c r="F7232" t="s">
        <v>292</v>
      </c>
      <c r="G7232" t="str">
        <f t="shared" si="224"/>
        <v>Poland to World</v>
      </c>
      <c r="H7232">
        <v>2012</v>
      </c>
      <c r="I7232" t="s">
        <v>724</v>
      </c>
      <c r="J7232">
        <v>6</v>
      </c>
      <c r="K7232">
        <v>9870.4279999999999</v>
      </c>
      <c r="L7232" s="1">
        <f t="shared" si="225"/>
        <v>9.8704280000000004</v>
      </c>
    </row>
    <row r="7233" spans="1:12" ht="14.45">
      <c r="A7233" t="s">
        <v>723</v>
      </c>
      <c r="B7233" t="s">
        <v>970</v>
      </c>
      <c r="C7233">
        <v>741999</v>
      </c>
      <c r="D7233" t="s">
        <v>971</v>
      </c>
      <c r="E7233" t="s">
        <v>147</v>
      </c>
      <c r="F7233" t="s">
        <v>292</v>
      </c>
      <c r="G7233" t="str">
        <f t="shared" si="224"/>
        <v>Poland to World</v>
      </c>
      <c r="H7233">
        <v>2013</v>
      </c>
      <c r="I7233" t="s">
        <v>724</v>
      </c>
      <c r="J7233">
        <v>6</v>
      </c>
      <c r="K7233">
        <v>15413.307000000001</v>
      </c>
      <c r="L7233" s="1">
        <f t="shared" si="225"/>
        <v>15.413307000000001</v>
      </c>
    </row>
    <row r="7234" spans="1:12" ht="14.45">
      <c r="A7234" t="s">
        <v>723</v>
      </c>
      <c r="B7234" t="s">
        <v>970</v>
      </c>
      <c r="C7234">
        <v>741999</v>
      </c>
      <c r="D7234" t="s">
        <v>971</v>
      </c>
      <c r="E7234" t="s">
        <v>147</v>
      </c>
      <c r="F7234" t="s">
        <v>292</v>
      </c>
      <c r="G7234" t="str">
        <f t="shared" si="224"/>
        <v>Poland to World</v>
      </c>
      <c r="H7234">
        <v>2014</v>
      </c>
      <c r="I7234" t="s">
        <v>724</v>
      </c>
      <c r="J7234">
        <v>6</v>
      </c>
      <c r="K7234">
        <v>11371.199000000001</v>
      </c>
      <c r="L7234" s="1">
        <f t="shared" si="225"/>
        <v>11.371199000000001</v>
      </c>
    </row>
    <row r="7235" spans="1:12" ht="14.45">
      <c r="A7235" t="s">
        <v>723</v>
      </c>
      <c r="B7235" t="s">
        <v>970</v>
      </c>
      <c r="C7235">
        <v>741999</v>
      </c>
      <c r="D7235" t="s">
        <v>971</v>
      </c>
      <c r="E7235" t="s">
        <v>147</v>
      </c>
      <c r="F7235" t="s">
        <v>292</v>
      </c>
      <c r="G7235" t="str">
        <f t="shared" si="224"/>
        <v>Poland to World</v>
      </c>
      <c r="H7235">
        <v>2015</v>
      </c>
      <c r="I7235" t="s">
        <v>724</v>
      </c>
      <c r="J7235">
        <v>6</v>
      </c>
      <c r="K7235">
        <v>11935.254000000001</v>
      </c>
      <c r="L7235" s="1">
        <f t="shared" si="225"/>
        <v>11.935254</v>
      </c>
    </row>
    <row r="7236" spans="1:12" ht="14.45">
      <c r="A7236" t="s">
        <v>723</v>
      </c>
      <c r="B7236" t="s">
        <v>970</v>
      </c>
      <c r="C7236">
        <v>741999</v>
      </c>
      <c r="D7236" t="s">
        <v>971</v>
      </c>
      <c r="E7236" t="s">
        <v>147</v>
      </c>
      <c r="F7236" t="s">
        <v>292</v>
      </c>
      <c r="G7236" t="str">
        <f t="shared" si="224"/>
        <v>Poland to World</v>
      </c>
      <c r="H7236">
        <v>2016</v>
      </c>
      <c r="I7236" t="s">
        <v>724</v>
      </c>
      <c r="J7236">
        <v>6</v>
      </c>
      <c r="K7236">
        <v>12326.791999999999</v>
      </c>
      <c r="L7236" s="1">
        <f t="shared" si="225"/>
        <v>12.326791999999999</v>
      </c>
    </row>
    <row r="7237" spans="1:12" ht="14.45">
      <c r="A7237" t="s">
        <v>723</v>
      </c>
      <c r="B7237" t="s">
        <v>970</v>
      </c>
      <c r="C7237">
        <v>741999</v>
      </c>
      <c r="D7237" t="s">
        <v>971</v>
      </c>
      <c r="E7237" t="s">
        <v>147</v>
      </c>
      <c r="F7237" t="s">
        <v>292</v>
      </c>
      <c r="G7237" t="str">
        <f t="shared" si="224"/>
        <v>Poland to World</v>
      </c>
      <c r="H7237">
        <v>2017</v>
      </c>
      <c r="I7237" t="s">
        <v>724</v>
      </c>
      <c r="J7237">
        <v>6</v>
      </c>
      <c r="K7237">
        <v>14973.550999999999</v>
      </c>
      <c r="L7237" s="1">
        <f t="shared" si="225"/>
        <v>14.973550999999999</v>
      </c>
    </row>
    <row r="7238" spans="1:12" ht="14.45">
      <c r="A7238" t="s">
        <v>723</v>
      </c>
      <c r="B7238" t="s">
        <v>970</v>
      </c>
      <c r="C7238">
        <v>741999</v>
      </c>
      <c r="D7238" t="s">
        <v>971</v>
      </c>
      <c r="E7238" t="s">
        <v>670</v>
      </c>
      <c r="F7238" t="s">
        <v>670</v>
      </c>
      <c r="G7238" t="str">
        <f t="shared" si="224"/>
        <v>Poland to EU27</v>
      </c>
      <c r="H7238">
        <v>2012</v>
      </c>
      <c r="I7238" t="s">
        <v>724</v>
      </c>
      <c r="J7238">
        <v>6</v>
      </c>
      <c r="K7238">
        <v>7411.2039999999997</v>
      </c>
      <c r="L7238" s="1">
        <f t="shared" si="225"/>
        <v>7.4112039999999997</v>
      </c>
    </row>
    <row r="7239" spans="1:12" ht="14.45">
      <c r="A7239" t="s">
        <v>723</v>
      </c>
      <c r="B7239" t="s">
        <v>970</v>
      </c>
      <c r="C7239">
        <v>741999</v>
      </c>
      <c r="D7239" t="s">
        <v>971</v>
      </c>
      <c r="E7239" t="s">
        <v>670</v>
      </c>
      <c r="F7239" t="s">
        <v>670</v>
      </c>
      <c r="G7239" t="str">
        <f t="shared" si="224"/>
        <v>Poland to EU27</v>
      </c>
      <c r="H7239">
        <v>2013</v>
      </c>
      <c r="I7239" t="s">
        <v>724</v>
      </c>
      <c r="J7239">
        <v>6</v>
      </c>
      <c r="K7239">
        <v>12795.334000000001</v>
      </c>
      <c r="L7239" s="1">
        <f t="shared" si="225"/>
        <v>12.795334</v>
      </c>
    </row>
    <row r="7240" spans="1:12" ht="14.45">
      <c r="A7240" t="s">
        <v>723</v>
      </c>
      <c r="B7240" t="s">
        <v>970</v>
      </c>
      <c r="C7240">
        <v>741999</v>
      </c>
      <c r="D7240" t="s">
        <v>971</v>
      </c>
      <c r="E7240" t="s">
        <v>670</v>
      </c>
      <c r="F7240" t="s">
        <v>670</v>
      </c>
      <c r="G7240" t="str">
        <f t="shared" si="224"/>
        <v>Poland to EU27</v>
      </c>
      <c r="H7240">
        <v>2014</v>
      </c>
      <c r="I7240" t="s">
        <v>724</v>
      </c>
      <c r="J7240">
        <v>6</v>
      </c>
      <c r="K7240">
        <v>9621.4830000000002</v>
      </c>
      <c r="L7240" s="1">
        <f t="shared" si="225"/>
        <v>9.6214829999999996</v>
      </c>
    </row>
    <row r="7241" spans="1:12" ht="14.45">
      <c r="A7241" t="s">
        <v>723</v>
      </c>
      <c r="B7241" t="s">
        <v>970</v>
      </c>
      <c r="C7241">
        <v>741999</v>
      </c>
      <c r="D7241" t="s">
        <v>971</v>
      </c>
      <c r="E7241" t="s">
        <v>670</v>
      </c>
      <c r="F7241" t="s">
        <v>670</v>
      </c>
      <c r="G7241" t="str">
        <f t="shared" ref="G7241:G7304" si="226">CONCATENATE(D7241, " to ", F7241)</f>
        <v>Poland to EU27</v>
      </c>
      <c r="H7241">
        <v>2015</v>
      </c>
      <c r="I7241" t="s">
        <v>724</v>
      </c>
      <c r="J7241">
        <v>6</v>
      </c>
      <c r="K7241">
        <v>9970.0810000000001</v>
      </c>
      <c r="L7241" s="1">
        <f t="shared" ref="L7241:L7304" si="227">K7241/1000</f>
        <v>9.9700810000000004</v>
      </c>
    </row>
    <row r="7242" spans="1:12" ht="14.45">
      <c r="A7242" t="s">
        <v>723</v>
      </c>
      <c r="B7242" t="s">
        <v>970</v>
      </c>
      <c r="C7242">
        <v>741999</v>
      </c>
      <c r="D7242" t="s">
        <v>971</v>
      </c>
      <c r="E7242" t="s">
        <v>670</v>
      </c>
      <c r="F7242" t="s">
        <v>670</v>
      </c>
      <c r="G7242" t="str">
        <f t="shared" si="226"/>
        <v>Poland to EU27</v>
      </c>
      <c r="H7242">
        <v>2016</v>
      </c>
      <c r="I7242" t="s">
        <v>724</v>
      </c>
      <c r="J7242">
        <v>6</v>
      </c>
      <c r="K7242">
        <v>6401.8360000000002</v>
      </c>
      <c r="L7242" s="1">
        <f t="shared" si="227"/>
        <v>6.4018360000000003</v>
      </c>
    </row>
    <row r="7243" spans="1:12" ht="14.45">
      <c r="A7243" t="s">
        <v>723</v>
      </c>
      <c r="B7243" t="s">
        <v>970</v>
      </c>
      <c r="C7243">
        <v>741999</v>
      </c>
      <c r="D7243" t="s">
        <v>971</v>
      </c>
      <c r="E7243" t="s">
        <v>670</v>
      </c>
      <c r="F7243" t="s">
        <v>670</v>
      </c>
      <c r="G7243" t="str">
        <f t="shared" si="226"/>
        <v>Poland to EU27</v>
      </c>
      <c r="H7243">
        <v>2017</v>
      </c>
      <c r="I7243" t="s">
        <v>724</v>
      </c>
      <c r="J7243">
        <v>6</v>
      </c>
      <c r="K7243">
        <v>11113.243</v>
      </c>
      <c r="L7243" s="1">
        <f t="shared" si="227"/>
        <v>11.113243000000001</v>
      </c>
    </row>
    <row r="7244" spans="1:12" ht="14.45">
      <c r="A7244" t="s">
        <v>723</v>
      </c>
      <c r="B7244" t="s">
        <v>970</v>
      </c>
      <c r="C7244">
        <v>761100</v>
      </c>
      <c r="D7244" t="s">
        <v>971</v>
      </c>
      <c r="E7244" t="s">
        <v>147</v>
      </c>
      <c r="F7244" t="s">
        <v>292</v>
      </c>
      <c r="G7244" t="str">
        <f t="shared" si="226"/>
        <v>Poland to World</v>
      </c>
      <c r="H7244">
        <v>2012</v>
      </c>
      <c r="I7244" t="s">
        <v>724</v>
      </c>
      <c r="J7244">
        <v>6</v>
      </c>
      <c r="K7244">
        <v>1325.046</v>
      </c>
      <c r="L7244" s="1">
        <f t="shared" si="227"/>
        <v>1.3250459999999999</v>
      </c>
    </row>
    <row r="7245" spans="1:12" ht="14.45">
      <c r="A7245" t="s">
        <v>723</v>
      </c>
      <c r="B7245" t="s">
        <v>970</v>
      </c>
      <c r="C7245">
        <v>761100</v>
      </c>
      <c r="D7245" t="s">
        <v>971</v>
      </c>
      <c r="E7245" t="s">
        <v>147</v>
      </c>
      <c r="F7245" t="s">
        <v>292</v>
      </c>
      <c r="G7245" t="str">
        <f t="shared" si="226"/>
        <v>Poland to World</v>
      </c>
      <c r="H7245">
        <v>2013</v>
      </c>
      <c r="I7245" t="s">
        <v>724</v>
      </c>
      <c r="J7245">
        <v>6</v>
      </c>
      <c r="K7245">
        <v>2223.9</v>
      </c>
      <c r="L7245" s="1">
        <f t="shared" si="227"/>
        <v>2.2239</v>
      </c>
    </row>
    <row r="7246" spans="1:12" ht="14.45">
      <c r="A7246" t="s">
        <v>723</v>
      </c>
      <c r="B7246" t="s">
        <v>970</v>
      </c>
      <c r="C7246">
        <v>761100</v>
      </c>
      <c r="D7246" t="s">
        <v>971</v>
      </c>
      <c r="E7246" t="s">
        <v>147</v>
      </c>
      <c r="F7246" t="s">
        <v>292</v>
      </c>
      <c r="G7246" t="str">
        <f t="shared" si="226"/>
        <v>Poland to World</v>
      </c>
      <c r="H7246">
        <v>2014</v>
      </c>
      <c r="I7246" t="s">
        <v>724</v>
      </c>
      <c r="J7246">
        <v>6</v>
      </c>
      <c r="K7246">
        <v>1006.651</v>
      </c>
      <c r="L7246" s="1">
        <f t="shared" si="227"/>
        <v>1.006651</v>
      </c>
    </row>
    <row r="7247" spans="1:12" ht="14.45">
      <c r="A7247" t="s">
        <v>723</v>
      </c>
      <c r="B7247" t="s">
        <v>970</v>
      </c>
      <c r="C7247">
        <v>761100</v>
      </c>
      <c r="D7247" t="s">
        <v>971</v>
      </c>
      <c r="E7247" t="s">
        <v>147</v>
      </c>
      <c r="F7247" t="s">
        <v>292</v>
      </c>
      <c r="G7247" t="str">
        <f t="shared" si="226"/>
        <v>Poland to World</v>
      </c>
      <c r="H7247">
        <v>2015</v>
      </c>
      <c r="I7247" t="s">
        <v>724</v>
      </c>
      <c r="J7247">
        <v>6</v>
      </c>
      <c r="K7247">
        <v>1128.33</v>
      </c>
      <c r="L7247" s="1">
        <f t="shared" si="227"/>
        <v>1.1283299999999998</v>
      </c>
    </row>
    <row r="7248" spans="1:12" ht="14.45">
      <c r="A7248" t="s">
        <v>723</v>
      </c>
      <c r="B7248" t="s">
        <v>970</v>
      </c>
      <c r="C7248">
        <v>761100</v>
      </c>
      <c r="D7248" t="s">
        <v>971</v>
      </c>
      <c r="E7248" t="s">
        <v>147</v>
      </c>
      <c r="F7248" t="s">
        <v>292</v>
      </c>
      <c r="G7248" t="str">
        <f t="shared" si="226"/>
        <v>Poland to World</v>
      </c>
      <c r="H7248">
        <v>2016</v>
      </c>
      <c r="I7248" t="s">
        <v>724</v>
      </c>
      <c r="J7248">
        <v>6</v>
      </c>
      <c r="K7248">
        <v>3003.337</v>
      </c>
      <c r="L7248" s="1">
        <f t="shared" si="227"/>
        <v>3.0033370000000001</v>
      </c>
    </row>
    <row r="7249" spans="1:12" ht="14.45">
      <c r="A7249" t="s">
        <v>723</v>
      </c>
      <c r="B7249" t="s">
        <v>970</v>
      </c>
      <c r="C7249">
        <v>761100</v>
      </c>
      <c r="D7249" t="s">
        <v>971</v>
      </c>
      <c r="E7249" t="s">
        <v>147</v>
      </c>
      <c r="F7249" t="s">
        <v>292</v>
      </c>
      <c r="G7249" t="str">
        <f t="shared" si="226"/>
        <v>Poland to World</v>
      </c>
      <c r="H7249">
        <v>2017</v>
      </c>
      <c r="I7249" t="s">
        <v>724</v>
      </c>
      <c r="J7249">
        <v>6</v>
      </c>
      <c r="K7249">
        <v>3646.7080000000001</v>
      </c>
      <c r="L7249" s="1">
        <f t="shared" si="227"/>
        <v>3.6467080000000003</v>
      </c>
    </row>
    <row r="7250" spans="1:12" ht="14.45">
      <c r="A7250" t="s">
        <v>723</v>
      </c>
      <c r="B7250" t="s">
        <v>970</v>
      </c>
      <c r="C7250">
        <v>761100</v>
      </c>
      <c r="D7250" t="s">
        <v>971</v>
      </c>
      <c r="E7250" t="s">
        <v>670</v>
      </c>
      <c r="F7250" t="s">
        <v>670</v>
      </c>
      <c r="G7250" t="str">
        <f t="shared" si="226"/>
        <v>Poland to EU27</v>
      </c>
      <c r="H7250">
        <v>2012</v>
      </c>
      <c r="I7250" t="s">
        <v>724</v>
      </c>
      <c r="J7250">
        <v>6</v>
      </c>
      <c r="K7250">
        <v>1145.3019999999999</v>
      </c>
      <c r="L7250" s="1">
        <f t="shared" si="227"/>
        <v>1.1453019999999998</v>
      </c>
    </row>
    <row r="7251" spans="1:12" ht="14.45">
      <c r="A7251" t="s">
        <v>723</v>
      </c>
      <c r="B7251" t="s">
        <v>970</v>
      </c>
      <c r="C7251">
        <v>761100</v>
      </c>
      <c r="D7251" t="s">
        <v>971</v>
      </c>
      <c r="E7251" t="s">
        <v>670</v>
      </c>
      <c r="F7251" t="s">
        <v>670</v>
      </c>
      <c r="G7251" t="str">
        <f t="shared" si="226"/>
        <v>Poland to EU27</v>
      </c>
      <c r="H7251">
        <v>2013</v>
      </c>
      <c r="I7251" t="s">
        <v>724</v>
      </c>
      <c r="J7251">
        <v>6</v>
      </c>
      <c r="K7251">
        <v>1862.0170000000001</v>
      </c>
      <c r="L7251" s="1">
        <f t="shared" si="227"/>
        <v>1.862017</v>
      </c>
    </row>
    <row r="7252" spans="1:12" ht="14.45">
      <c r="A7252" t="s">
        <v>723</v>
      </c>
      <c r="B7252" t="s">
        <v>970</v>
      </c>
      <c r="C7252">
        <v>761100</v>
      </c>
      <c r="D7252" t="s">
        <v>971</v>
      </c>
      <c r="E7252" t="s">
        <v>670</v>
      </c>
      <c r="F7252" t="s">
        <v>670</v>
      </c>
      <c r="G7252" t="str">
        <f t="shared" si="226"/>
        <v>Poland to EU27</v>
      </c>
      <c r="H7252">
        <v>2014</v>
      </c>
      <c r="I7252" t="s">
        <v>724</v>
      </c>
      <c r="J7252">
        <v>6</v>
      </c>
      <c r="K7252">
        <v>796.40300000000002</v>
      </c>
      <c r="L7252" s="1">
        <f t="shared" si="227"/>
        <v>0.79640299999999997</v>
      </c>
    </row>
    <row r="7253" spans="1:12" ht="14.45">
      <c r="A7253" t="s">
        <v>723</v>
      </c>
      <c r="B7253" t="s">
        <v>970</v>
      </c>
      <c r="C7253">
        <v>761100</v>
      </c>
      <c r="D7253" t="s">
        <v>971</v>
      </c>
      <c r="E7253" t="s">
        <v>670</v>
      </c>
      <c r="F7253" t="s">
        <v>670</v>
      </c>
      <c r="G7253" t="str">
        <f t="shared" si="226"/>
        <v>Poland to EU27</v>
      </c>
      <c r="H7253">
        <v>2015</v>
      </c>
      <c r="I7253" t="s">
        <v>724</v>
      </c>
      <c r="J7253">
        <v>6</v>
      </c>
      <c r="K7253">
        <v>672.65899999999999</v>
      </c>
      <c r="L7253" s="1">
        <f t="shared" si="227"/>
        <v>0.67265900000000001</v>
      </c>
    </row>
    <row r="7254" spans="1:12" ht="14.45">
      <c r="A7254" t="s">
        <v>723</v>
      </c>
      <c r="B7254" t="s">
        <v>970</v>
      </c>
      <c r="C7254">
        <v>761100</v>
      </c>
      <c r="D7254" t="s">
        <v>971</v>
      </c>
      <c r="E7254" t="s">
        <v>670</v>
      </c>
      <c r="F7254" t="s">
        <v>670</v>
      </c>
      <c r="G7254" t="str">
        <f t="shared" si="226"/>
        <v>Poland to EU27</v>
      </c>
      <c r="H7254">
        <v>2016</v>
      </c>
      <c r="I7254" t="s">
        <v>724</v>
      </c>
      <c r="J7254">
        <v>6</v>
      </c>
      <c r="K7254">
        <v>1004.456</v>
      </c>
      <c r="L7254" s="1">
        <f t="shared" si="227"/>
        <v>1.004456</v>
      </c>
    </row>
    <row r="7255" spans="1:12" ht="14.45">
      <c r="A7255" t="s">
        <v>723</v>
      </c>
      <c r="B7255" t="s">
        <v>970</v>
      </c>
      <c r="C7255">
        <v>761100</v>
      </c>
      <c r="D7255" t="s">
        <v>971</v>
      </c>
      <c r="E7255" t="s">
        <v>670</v>
      </c>
      <c r="F7255" t="s">
        <v>670</v>
      </c>
      <c r="G7255" t="str">
        <f t="shared" si="226"/>
        <v>Poland to EU27</v>
      </c>
      <c r="H7255">
        <v>2017</v>
      </c>
      <c r="I7255" t="s">
        <v>724</v>
      </c>
      <c r="J7255">
        <v>6</v>
      </c>
      <c r="K7255">
        <v>1469.25</v>
      </c>
      <c r="L7255" s="1">
        <f t="shared" si="227"/>
        <v>1.4692499999999999</v>
      </c>
    </row>
    <row r="7256" spans="1:12" ht="14.45">
      <c r="A7256" t="s">
        <v>723</v>
      </c>
      <c r="B7256" t="s">
        <v>970</v>
      </c>
      <c r="C7256">
        <v>8405</v>
      </c>
      <c r="D7256" t="s">
        <v>971</v>
      </c>
      <c r="E7256" t="s">
        <v>147</v>
      </c>
      <c r="F7256" t="s">
        <v>292</v>
      </c>
      <c r="G7256" t="str">
        <f t="shared" si="226"/>
        <v>Poland to World</v>
      </c>
      <c r="H7256">
        <v>2012</v>
      </c>
      <c r="I7256" t="s">
        <v>724</v>
      </c>
      <c r="J7256">
        <v>6</v>
      </c>
      <c r="K7256">
        <v>899.25099999999998</v>
      </c>
      <c r="L7256" s="1">
        <f t="shared" si="227"/>
        <v>0.89925100000000002</v>
      </c>
    </row>
    <row r="7257" spans="1:12" ht="14.45">
      <c r="A7257" t="s">
        <v>723</v>
      </c>
      <c r="B7257" t="s">
        <v>970</v>
      </c>
      <c r="C7257">
        <v>8405</v>
      </c>
      <c r="D7257" t="s">
        <v>971</v>
      </c>
      <c r="E7257" t="s">
        <v>147</v>
      </c>
      <c r="F7257" t="s">
        <v>292</v>
      </c>
      <c r="G7257" t="str">
        <f t="shared" si="226"/>
        <v>Poland to World</v>
      </c>
      <c r="H7257">
        <v>2013</v>
      </c>
      <c r="I7257" t="s">
        <v>724</v>
      </c>
      <c r="J7257">
        <v>6</v>
      </c>
      <c r="K7257">
        <v>811.47699999999998</v>
      </c>
      <c r="L7257" s="1">
        <f t="shared" si="227"/>
        <v>0.811477</v>
      </c>
    </row>
    <row r="7258" spans="1:12" ht="14.45">
      <c r="A7258" t="s">
        <v>723</v>
      </c>
      <c r="B7258" t="s">
        <v>970</v>
      </c>
      <c r="C7258">
        <v>8405</v>
      </c>
      <c r="D7258" t="s">
        <v>971</v>
      </c>
      <c r="E7258" t="s">
        <v>147</v>
      </c>
      <c r="F7258" t="s">
        <v>292</v>
      </c>
      <c r="G7258" t="str">
        <f t="shared" si="226"/>
        <v>Poland to World</v>
      </c>
      <c r="H7258">
        <v>2014</v>
      </c>
      <c r="I7258" t="s">
        <v>724</v>
      </c>
      <c r="J7258">
        <v>6</v>
      </c>
      <c r="K7258">
        <v>712.52800000000002</v>
      </c>
      <c r="L7258" s="1">
        <f t="shared" si="227"/>
        <v>0.71252800000000005</v>
      </c>
    </row>
    <row r="7259" spans="1:12" ht="14.45">
      <c r="A7259" t="s">
        <v>723</v>
      </c>
      <c r="B7259" t="s">
        <v>970</v>
      </c>
      <c r="C7259">
        <v>8405</v>
      </c>
      <c r="D7259" t="s">
        <v>971</v>
      </c>
      <c r="E7259" t="s">
        <v>147</v>
      </c>
      <c r="F7259" t="s">
        <v>292</v>
      </c>
      <c r="G7259" t="str">
        <f t="shared" si="226"/>
        <v>Poland to World</v>
      </c>
      <c r="H7259">
        <v>2015</v>
      </c>
      <c r="I7259" t="s">
        <v>724</v>
      </c>
      <c r="J7259">
        <v>6</v>
      </c>
      <c r="K7259">
        <v>8364.2180000000008</v>
      </c>
      <c r="L7259" s="1">
        <f t="shared" si="227"/>
        <v>8.364218000000001</v>
      </c>
    </row>
    <row r="7260" spans="1:12" ht="14.45">
      <c r="A7260" t="s">
        <v>723</v>
      </c>
      <c r="B7260" t="s">
        <v>970</v>
      </c>
      <c r="C7260">
        <v>8405</v>
      </c>
      <c r="D7260" t="s">
        <v>971</v>
      </c>
      <c r="E7260" t="s">
        <v>147</v>
      </c>
      <c r="F7260" t="s">
        <v>292</v>
      </c>
      <c r="G7260" t="str">
        <f t="shared" si="226"/>
        <v>Poland to World</v>
      </c>
      <c r="H7260">
        <v>2016</v>
      </c>
      <c r="I7260" t="s">
        <v>724</v>
      </c>
      <c r="J7260">
        <v>6</v>
      </c>
      <c r="K7260">
        <v>730.91399999999999</v>
      </c>
      <c r="L7260" s="1">
        <f t="shared" si="227"/>
        <v>0.73091399999999995</v>
      </c>
    </row>
    <row r="7261" spans="1:12" ht="14.45">
      <c r="A7261" t="s">
        <v>723</v>
      </c>
      <c r="B7261" t="s">
        <v>970</v>
      </c>
      <c r="C7261">
        <v>8405</v>
      </c>
      <c r="D7261" t="s">
        <v>971</v>
      </c>
      <c r="E7261" t="s">
        <v>147</v>
      </c>
      <c r="F7261" t="s">
        <v>292</v>
      </c>
      <c r="G7261" t="str">
        <f t="shared" si="226"/>
        <v>Poland to World</v>
      </c>
      <c r="H7261">
        <v>2017</v>
      </c>
      <c r="I7261" t="s">
        <v>724</v>
      </c>
      <c r="J7261">
        <v>6</v>
      </c>
      <c r="K7261">
        <v>974.88900000000001</v>
      </c>
      <c r="L7261" s="1">
        <f t="shared" si="227"/>
        <v>0.97488900000000001</v>
      </c>
    </row>
    <row r="7262" spans="1:12" ht="14.45">
      <c r="A7262" t="s">
        <v>723</v>
      </c>
      <c r="B7262" t="s">
        <v>970</v>
      </c>
      <c r="C7262">
        <v>8405</v>
      </c>
      <c r="D7262" t="s">
        <v>971</v>
      </c>
      <c r="E7262" t="s">
        <v>670</v>
      </c>
      <c r="F7262" t="s">
        <v>670</v>
      </c>
      <c r="G7262" t="str">
        <f t="shared" si="226"/>
        <v>Poland to EU27</v>
      </c>
      <c r="H7262">
        <v>2012</v>
      </c>
      <c r="I7262" t="s">
        <v>724</v>
      </c>
      <c r="J7262">
        <v>6</v>
      </c>
      <c r="K7262">
        <v>489.49700000000001</v>
      </c>
      <c r="L7262" s="1">
        <f t="shared" si="227"/>
        <v>0.48949700000000002</v>
      </c>
    </row>
    <row r="7263" spans="1:12" ht="14.45">
      <c r="A7263" t="s">
        <v>723</v>
      </c>
      <c r="B7263" t="s">
        <v>970</v>
      </c>
      <c r="C7263">
        <v>8405</v>
      </c>
      <c r="D7263" t="s">
        <v>971</v>
      </c>
      <c r="E7263" t="s">
        <v>670</v>
      </c>
      <c r="F7263" t="s">
        <v>670</v>
      </c>
      <c r="G7263" t="str">
        <f t="shared" si="226"/>
        <v>Poland to EU27</v>
      </c>
      <c r="H7263">
        <v>2013</v>
      </c>
      <c r="I7263" t="s">
        <v>724</v>
      </c>
      <c r="J7263">
        <v>6</v>
      </c>
      <c r="K7263">
        <v>376.858</v>
      </c>
      <c r="L7263" s="1">
        <f t="shared" si="227"/>
        <v>0.37685800000000003</v>
      </c>
    </row>
    <row r="7264" spans="1:12" ht="14.45">
      <c r="A7264" t="s">
        <v>723</v>
      </c>
      <c r="B7264" t="s">
        <v>970</v>
      </c>
      <c r="C7264">
        <v>8405</v>
      </c>
      <c r="D7264" t="s">
        <v>971</v>
      </c>
      <c r="E7264" t="s">
        <v>670</v>
      </c>
      <c r="F7264" t="s">
        <v>670</v>
      </c>
      <c r="G7264" t="str">
        <f t="shared" si="226"/>
        <v>Poland to EU27</v>
      </c>
      <c r="H7264">
        <v>2014</v>
      </c>
      <c r="I7264" t="s">
        <v>724</v>
      </c>
      <c r="J7264">
        <v>6</v>
      </c>
      <c r="K7264">
        <v>165.30500000000001</v>
      </c>
      <c r="L7264" s="1">
        <f t="shared" si="227"/>
        <v>0.16530500000000001</v>
      </c>
    </row>
    <row r="7265" spans="1:12" ht="14.45">
      <c r="A7265" t="s">
        <v>723</v>
      </c>
      <c r="B7265" t="s">
        <v>970</v>
      </c>
      <c r="C7265">
        <v>8405</v>
      </c>
      <c r="D7265" t="s">
        <v>971</v>
      </c>
      <c r="E7265" t="s">
        <v>670</v>
      </c>
      <c r="F7265" t="s">
        <v>670</v>
      </c>
      <c r="G7265" t="str">
        <f t="shared" si="226"/>
        <v>Poland to EU27</v>
      </c>
      <c r="H7265">
        <v>2015</v>
      </c>
      <c r="I7265" t="s">
        <v>724</v>
      </c>
      <c r="J7265">
        <v>6</v>
      </c>
      <c r="K7265">
        <v>253.53</v>
      </c>
      <c r="L7265" s="1">
        <f t="shared" si="227"/>
        <v>0.25352999999999998</v>
      </c>
    </row>
    <row r="7266" spans="1:12" ht="14.45">
      <c r="A7266" t="s">
        <v>723</v>
      </c>
      <c r="B7266" t="s">
        <v>970</v>
      </c>
      <c r="C7266">
        <v>8405</v>
      </c>
      <c r="D7266" t="s">
        <v>971</v>
      </c>
      <c r="E7266" t="s">
        <v>670</v>
      </c>
      <c r="F7266" t="s">
        <v>670</v>
      </c>
      <c r="G7266" t="str">
        <f t="shared" si="226"/>
        <v>Poland to EU27</v>
      </c>
      <c r="H7266">
        <v>2016</v>
      </c>
      <c r="I7266" t="s">
        <v>724</v>
      </c>
      <c r="J7266">
        <v>6</v>
      </c>
      <c r="K7266">
        <v>518.13</v>
      </c>
      <c r="L7266" s="1">
        <f t="shared" si="227"/>
        <v>0.51812999999999998</v>
      </c>
    </row>
    <row r="7267" spans="1:12" ht="14.45">
      <c r="A7267" t="s">
        <v>723</v>
      </c>
      <c r="B7267" t="s">
        <v>970</v>
      </c>
      <c r="C7267">
        <v>8405</v>
      </c>
      <c r="D7267" t="s">
        <v>971</v>
      </c>
      <c r="E7267" t="s">
        <v>670</v>
      </c>
      <c r="F7267" t="s">
        <v>670</v>
      </c>
      <c r="G7267" t="str">
        <f t="shared" si="226"/>
        <v>Poland to EU27</v>
      </c>
      <c r="H7267">
        <v>2017</v>
      </c>
      <c r="I7267" t="s">
        <v>724</v>
      </c>
      <c r="J7267">
        <v>6</v>
      </c>
      <c r="K7267">
        <v>183.73500000000001</v>
      </c>
      <c r="L7267" s="1">
        <f t="shared" si="227"/>
        <v>0.18373500000000001</v>
      </c>
    </row>
    <row r="7268" spans="1:12" ht="14.45">
      <c r="A7268" t="s">
        <v>723</v>
      </c>
      <c r="B7268" t="s">
        <v>970</v>
      </c>
      <c r="C7268">
        <v>841931</v>
      </c>
      <c r="D7268" t="s">
        <v>971</v>
      </c>
      <c r="E7268" t="s">
        <v>147</v>
      </c>
      <c r="F7268" t="s">
        <v>292</v>
      </c>
      <c r="G7268" t="str">
        <f t="shared" si="226"/>
        <v>Poland to World</v>
      </c>
      <c r="H7268">
        <v>2012</v>
      </c>
      <c r="I7268" t="s">
        <v>724</v>
      </c>
      <c r="J7268">
        <v>6</v>
      </c>
      <c r="K7268">
        <v>10364.817999999999</v>
      </c>
      <c r="L7268" s="1">
        <f t="shared" si="227"/>
        <v>10.364818</v>
      </c>
    </row>
    <row r="7269" spans="1:12" ht="14.45">
      <c r="A7269" t="s">
        <v>723</v>
      </c>
      <c r="B7269" t="s">
        <v>970</v>
      </c>
      <c r="C7269">
        <v>841931</v>
      </c>
      <c r="D7269" t="s">
        <v>971</v>
      </c>
      <c r="E7269" t="s">
        <v>147</v>
      </c>
      <c r="F7269" t="s">
        <v>292</v>
      </c>
      <c r="G7269" t="str">
        <f t="shared" si="226"/>
        <v>Poland to World</v>
      </c>
      <c r="H7269">
        <v>2013</v>
      </c>
      <c r="I7269" t="s">
        <v>724</v>
      </c>
      <c r="J7269">
        <v>6</v>
      </c>
      <c r="K7269">
        <v>10030.432000000001</v>
      </c>
      <c r="L7269" s="1">
        <f t="shared" si="227"/>
        <v>10.030432000000001</v>
      </c>
    </row>
    <row r="7270" spans="1:12" ht="14.45">
      <c r="A7270" t="s">
        <v>723</v>
      </c>
      <c r="B7270" t="s">
        <v>970</v>
      </c>
      <c r="C7270">
        <v>841931</v>
      </c>
      <c r="D7270" t="s">
        <v>971</v>
      </c>
      <c r="E7270" t="s">
        <v>147</v>
      </c>
      <c r="F7270" t="s">
        <v>292</v>
      </c>
      <c r="G7270" t="str">
        <f t="shared" si="226"/>
        <v>Poland to World</v>
      </c>
      <c r="H7270">
        <v>2014</v>
      </c>
      <c r="I7270" t="s">
        <v>724</v>
      </c>
      <c r="J7270">
        <v>6</v>
      </c>
      <c r="K7270">
        <v>12131.938</v>
      </c>
      <c r="L7270" s="1">
        <f t="shared" si="227"/>
        <v>12.131938</v>
      </c>
    </row>
    <row r="7271" spans="1:12" ht="14.45">
      <c r="A7271" t="s">
        <v>723</v>
      </c>
      <c r="B7271" t="s">
        <v>970</v>
      </c>
      <c r="C7271">
        <v>841931</v>
      </c>
      <c r="D7271" t="s">
        <v>971</v>
      </c>
      <c r="E7271" t="s">
        <v>147</v>
      </c>
      <c r="F7271" t="s">
        <v>292</v>
      </c>
      <c r="G7271" t="str">
        <f t="shared" si="226"/>
        <v>Poland to World</v>
      </c>
      <c r="H7271">
        <v>2015</v>
      </c>
      <c r="I7271" t="s">
        <v>724</v>
      </c>
      <c r="J7271">
        <v>6</v>
      </c>
      <c r="K7271">
        <v>3098.4650000000001</v>
      </c>
      <c r="L7271" s="1">
        <f t="shared" si="227"/>
        <v>3.098465</v>
      </c>
    </row>
    <row r="7272" spans="1:12" ht="14.45">
      <c r="A7272" t="s">
        <v>723</v>
      </c>
      <c r="B7272" t="s">
        <v>970</v>
      </c>
      <c r="C7272">
        <v>841931</v>
      </c>
      <c r="D7272" t="s">
        <v>971</v>
      </c>
      <c r="E7272" t="s">
        <v>147</v>
      </c>
      <c r="F7272" t="s">
        <v>292</v>
      </c>
      <c r="G7272" t="str">
        <f t="shared" si="226"/>
        <v>Poland to World</v>
      </c>
      <c r="H7272">
        <v>2016</v>
      </c>
      <c r="I7272" t="s">
        <v>724</v>
      </c>
      <c r="J7272">
        <v>6</v>
      </c>
      <c r="K7272">
        <v>4114.192</v>
      </c>
      <c r="L7272" s="1">
        <f t="shared" si="227"/>
        <v>4.1141920000000001</v>
      </c>
    </row>
    <row r="7273" spans="1:12" ht="14.45">
      <c r="A7273" t="s">
        <v>723</v>
      </c>
      <c r="B7273" t="s">
        <v>970</v>
      </c>
      <c r="C7273">
        <v>841931</v>
      </c>
      <c r="D7273" t="s">
        <v>971</v>
      </c>
      <c r="E7273" t="s">
        <v>147</v>
      </c>
      <c r="F7273" t="s">
        <v>292</v>
      </c>
      <c r="G7273" t="str">
        <f t="shared" si="226"/>
        <v>Poland to World</v>
      </c>
      <c r="H7273">
        <v>2017</v>
      </c>
      <c r="I7273" t="s">
        <v>724</v>
      </c>
      <c r="J7273">
        <v>6</v>
      </c>
      <c r="K7273">
        <v>8745.4549999999999</v>
      </c>
      <c r="L7273" s="1">
        <f t="shared" si="227"/>
        <v>8.7454549999999998</v>
      </c>
    </row>
    <row r="7274" spans="1:12" ht="14.45">
      <c r="A7274" t="s">
        <v>723</v>
      </c>
      <c r="B7274" t="s">
        <v>970</v>
      </c>
      <c r="C7274">
        <v>841931</v>
      </c>
      <c r="D7274" t="s">
        <v>971</v>
      </c>
      <c r="E7274" t="s">
        <v>670</v>
      </c>
      <c r="F7274" t="s">
        <v>670</v>
      </c>
      <c r="G7274" t="str">
        <f t="shared" si="226"/>
        <v>Poland to EU27</v>
      </c>
      <c r="H7274">
        <v>2012</v>
      </c>
      <c r="I7274" t="s">
        <v>724</v>
      </c>
      <c r="J7274">
        <v>6</v>
      </c>
      <c r="K7274">
        <v>1419.1310000000001</v>
      </c>
      <c r="L7274" s="1">
        <f t="shared" si="227"/>
        <v>1.4191310000000001</v>
      </c>
    </row>
    <row r="7275" spans="1:12" ht="14.45">
      <c r="A7275" t="s">
        <v>723</v>
      </c>
      <c r="B7275" t="s">
        <v>970</v>
      </c>
      <c r="C7275">
        <v>841931</v>
      </c>
      <c r="D7275" t="s">
        <v>971</v>
      </c>
      <c r="E7275" t="s">
        <v>670</v>
      </c>
      <c r="F7275" t="s">
        <v>670</v>
      </c>
      <c r="G7275" t="str">
        <f t="shared" si="226"/>
        <v>Poland to EU27</v>
      </c>
      <c r="H7275">
        <v>2013</v>
      </c>
      <c r="I7275" t="s">
        <v>724</v>
      </c>
      <c r="J7275">
        <v>6</v>
      </c>
      <c r="K7275">
        <v>1027.777</v>
      </c>
      <c r="L7275" s="1">
        <f t="shared" si="227"/>
        <v>1.0277769999999999</v>
      </c>
    </row>
    <row r="7276" spans="1:12" ht="14.45">
      <c r="A7276" t="s">
        <v>723</v>
      </c>
      <c r="B7276" t="s">
        <v>970</v>
      </c>
      <c r="C7276">
        <v>841931</v>
      </c>
      <c r="D7276" t="s">
        <v>971</v>
      </c>
      <c r="E7276" t="s">
        <v>670</v>
      </c>
      <c r="F7276" t="s">
        <v>670</v>
      </c>
      <c r="G7276" t="str">
        <f t="shared" si="226"/>
        <v>Poland to EU27</v>
      </c>
      <c r="H7276">
        <v>2014</v>
      </c>
      <c r="I7276" t="s">
        <v>724</v>
      </c>
      <c r="J7276">
        <v>6</v>
      </c>
      <c r="K7276">
        <v>1673.453</v>
      </c>
      <c r="L7276" s="1">
        <f t="shared" si="227"/>
        <v>1.6734530000000001</v>
      </c>
    </row>
    <row r="7277" spans="1:12" ht="14.45">
      <c r="A7277" t="s">
        <v>723</v>
      </c>
      <c r="B7277" t="s">
        <v>970</v>
      </c>
      <c r="C7277">
        <v>841931</v>
      </c>
      <c r="D7277" t="s">
        <v>971</v>
      </c>
      <c r="E7277" t="s">
        <v>670</v>
      </c>
      <c r="F7277" t="s">
        <v>670</v>
      </c>
      <c r="G7277" t="str">
        <f t="shared" si="226"/>
        <v>Poland to EU27</v>
      </c>
      <c r="H7277">
        <v>2015</v>
      </c>
      <c r="I7277" t="s">
        <v>724</v>
      </c>
      <c r="J7277">
        <v>6</v>
      </c>
      <c r="K7277">
        <v>508.18299999999999</v>
      </c>
      <c r="L7277" s="1">
        <f t="shared" si="227"/>
        <v>0.50818299999999994</v>
      </c>
    </row>
    <row r="7278" spans="1:12" ht="14.45">
      <c r="A7278" t="s">
        <v>723</v>
      </c>
      <c r="B7278" t="s">
        <v>970</v>
      </c>
      <c r="C7278">
        <v>841931</v>
      </c>
      <c r="D7278" t="s">
        <v>971</v>
      </c>
      <c r="E7278" t="s">
        <v>670</v>
      </c>
      <c r="F7278" t="s">
        <v>670</v>
      </c>
      <c r="G7278" t="str">
        <f t="shared" si="226"/>
        <v>Poland to EU27</v>
      </c>
      <c r="H7278">
        <v>2016</v>
      </c>
      <c r="I7278" t="s">
        <v>724</v>
      </c>
      <c r="J7278">
        <v>6</v>
      </c>
      <c r="K7278">
        <v>1214.857</v>
      </c>
      <c r="L7278" s="1">
        <f t="shared" si="227"/>
        <v>1.2148570000000001</v>
      </c>
    </row>
    <row r="7279" spans="1:12" ht="14.45">
      <c r="A7279" t="s">
        <v>723</v>
      </c>
      <c r="B7279" t="s">
        <v>970</v>
      </c>
      <c r="C7279">
        <v>841931</v>
      </c>
      <c r="D7279" t="s">
        <v>971</v>
      </c>
      <c r="E7279" t="s">
        <v>670</v>
      </c>
      <c r="F7279" t="s">
        <v>670</v>
      </c>
      <c r="G7279" t="str">
        <f t="shared" si="226"/>
        <v>Poland to EU27</v>
      </c>
      <c r="H7279">
        <v>2017</v>
      </c>
      <c r="I7279" t="s">
        <v>724</v>
      </c>
      <c r="J7279">
        <v>6</v>
      </c>
      <c r="K7279">
        <v>2257.1590000000001</v>
      </c>
      <c r="L7279" s="1">
        <f t="shared" si="227"/>
        <v>2.2571590000000001</v>
      </c>
    </row>
    <row r="7280" spans="1:12" ht="14.45">
      <c r="A7280" t="s">
        <v>723</v>
      </c>
      <c r="B7280" t="s">
        <v>970</v>
      </c>
      <c r="C7280">
        <v>841940</v>
      </c>
      <c r="D7280" t="s">
        <v>971</v>
      </c>
      <c r="E7280" t="s">
        <v>147</v>
      </c>
      <c r="F7280" t="s">
        <v>292</v>
      </c>
      <c r="G7280" t="str">
        <f t="shared" si="226"/>
        <v>Poland to World</v>
      </c>
      <c r="H7280">
        <v>2012</v>
      </c>
      <c r="I7280" t="s">
        <v>724</v>
      </c>
      <c r="J7280">
        <v>6</v>
      </c>
      <c r="K7280">
        <v>1685.2059999999999</v>
      </c>
      <c r="L7280" s="1">
        <f t="shared" si="227"/>
        <v>1.685206</v>
      </c>
    </row>
    <row r="7281" spans="1:12" ht="14.45">
      <c r="A7281" t="s">
        <v>723</v>
      </c>
      <c r="B7281" t="s">
        <v>970</v>
      </c>
      <c r="C7281">
        <v>841940</v>
      </c>
      <c r="D7281" t="s">
        <v>971</v>
      </c>
      <c r="E7281" t="s">
        <v>147</v>
      </c>
      <c r="F7281" t="s">
        <v>292</v>
      </c>
      <c r="G7281" t="str">
        <f t="shared" si="226"/>
        <v>Poland to World</v>
      </c>
      <c r="H7281">
        <v>2013</v>
      </c>
      <c r="I7281" t="s">
        <v>724</v>
      </c>
      <c r="J7281">
        <v>6</v>
      </c>
      <c r="K7281">
        <v>7005.3220000000001</v>
      </c>
      <c r="L7281" s="1">
        <f t="shared" si="227"/>
        <v>7.0053220000000005</v>
      </c>
    </row>
    <row r="7282" spans="1:12" ht="14.45">
      <c r="A7282" t="s">
        <v>723</v>
      </c>
      <c r="B7282" t="s">
        <v>970</v>
      </c>
      <c r="C7282">
        <v>841940</v>
      </c>
      <c r="D7282" t="s">
        <v>971</v>
      </c>
      <c r="E7282" t="s">
        <v>147</v>
      </c>
      <c r="F7282" t="s">
        <v>292</v>
      </c>
      <c r="G7282" t="str">
        <f t="shared" si="226"/>
        <v>Poland to World</v>
      </c>
      <c r="H7282">
        <v>2014</v>
      </c>
      <c r="I7282" t="s">
        <v>724</v>
      </c>
      <c r="J7282">
        <v>6</v>
      </c>
      <c r="K7282">
        <v>2056.2510000000002</v>
      </c>
      <c r="L7282" s="1">
        <f t="shared" si="227"/>
        <v>2.0562510000000001</v>
      </c>
    </row>
    <row r="7283" spans="1:12" ht="14.45">
      <c r="A7283" t="s">
        <v>723</v>
      </c>
      <c r="B7283" t="s">
        <v>970</v>
      </c>
      <c r="C7283">
        <v>841940</v>
      </c>
      <c r="D7283" t="s">
        <v>971</v>
      </c>
      <c r="E7283" t="s">
        <v>147</v>
      </c>
      <c r="F7283" t="s">
        <v>292</v>
      </c>
      <c r="G7283" t="str">
        <f t="shared" si="226"/>
        <v>Poland to World</v>
      </c>
      <c r="H7283">
        <v>2015</v>
      </c>
      <c r="I7283" t="s">
        <v>724</v>
      </c>
      <c r="J7283">
        <v>6</v>
      </c>
      <c r="K7283">
        <v>3275.9490000000001</v>
      </c>
      <c r="L7283" s="1">
        <f t="shared" si="227"/>
        <v>3.2759490000000002</v>
      </c>
    </row>
    <row r="7284" spans="1:12" ht="14.45">
      <c r="A7284" t="s">
        <v>723</v>
      </c>
      <c r="B7284" t="s">
        <v>970</v>
      </c>
      <c r="C7284">
        <v>841940</v>
      </c>
      <c r="D7284" t="s">
        <v>971</v>
      </c>
      <c r="E7284" t="s">
        <v>147</v>
      </c>
      <c r="F7284" t="s">
        <v>292</v>
      </c>
      <c r="G7284" t="str">
        <f t="shared" si="226"/>
        <v>Poland to World</v>
      </c>
      <c r="H7284">
        <v>2016</v>
      </c>
      <c r="I7284" t="s">
        <v>724</v>
      </c>
      <c r="J7284">
        <v>6</v>
      </c>
      <c r="K7284">
        <v>1925.8589999999999</v>
      </c>
      <c r="L7284" s="1">
        <f t="shared" si="227"/>
        <v>1.925859</v>
      </c>
    </row>
    <row r="7285" spans="1:12" ht="14.45">
      <c r="A7285" t="s">
        <v>723</v>
      </c>
      <c r="B7285" t="s">
        <v>970</v>
      </c>
      <c r="C7285">
        <v>841940</v>
      </c>
      <c r="D7285" t="s">
        <v>971</v>
      </c>
      <c r="E7285" t="s">
        <v>147</v>
      </c>
      <c r="F7285" t="s">
        <v>292</v>
      </c>
      <c r="G7285" t="str">
        <f t="shared" si="226"/>
        <v>Poland to World</v>
      </c>
      <c r="H7285">
        <v>2017</v>
      </c>
      <c r="I7285" t="s">
        <v>724</v>
      </c>
      <c r="J7285">
        <v>6</v>
      </c>
      <c r="K7285">
        <v>1482.2460000000001</v>
      </c>
      <c r="L7285" s="1">
        <f t="shared" si="227"/>
        <v>1.4822460000000002</v>
      </c>
    </row>
    <row r="7286" spans="1:12" ht="14.45">
      <c r="A7286" t="s">
        <v>723</v>
      </c>
      <c r="B7286" t="s">
        <v>970</v>
      </c>
      <c r="C7286">
        <v>841940</v>
      </c>
      <c r="D7286" t="s">
        <v>971</v>
      </c>
      <c r="E7286" t="s">
        <v>670</v>
      </c>
      <c r="F7286" t="s">
        <v>670</v>
      </c>
      <c r="G7286" t="str">
        <f t="shared" si="226"/>
        <v>Poland to EU27</v>
      </c>
      <c r="H7286">
        <v>2012</v>
      </c>
      <c r="I7286" t="s">
        <v>724</v>
      </c>
      <c r="J7286">
        <v>6</v>
      </c>
      <c r="K7286">
        <v>237.137</v>
      </c>
      <c r="L7286" s="1">
        <f t="shared" si="227"/>
        <v>0.23713699999999999</v>
      </c>
    </row>
    <row r="7287" spans="1:12" ht="14.45">
      <c r="A7287" t="s">
        <v>723</v>
      </c>
      <c r="B7287" t="s">
        <v>970</v>
      </c>
      <c r="C7287">
        <v>841940</v>
      </c>
      <c r="D7287" t="s">
        <v>971</v>
      </c>
      <c r="E7287" t="s">
        <v>670</v>
      </c>
      <c r="F7287" t="s">
        <v>670</v>
      </c>
      <c r="G7287" t="str">
        <f t="shared" si="226"/>
        <v>Poland to EU27</v>
      </c>
      <c r="H7287">
        <v>2013</v>
      </c>
      <c r="I7287" t="s">
        <v>724</v>
      </c>
      <c r="J7287">
        <v>6</v>
      </c>
      <c r="K7287">
        <v>9.0679999999999996</v>
      </c>
      <c r="L7287" s="1">
        <f t="shared" si="227"/>
        <v>9.0679999999999997E-3</v>
      </c>
    </row>
    <row r="7288" spans="1:12" ht="14.45">
      <c r="A7288" t="s">
        <v>723</v>
      </c>
      <c r="B7288" t="s">
        <v>970</v>
      </c>
      <c r="C7288">
        <v>841940</v>
      </c>
      <c r="D7288" t="s">
        <v>971</v>
      </c>
      <c r="E7288" t="s">
        <v>670</v>
      </c>
      <c r="F7288" t="s">
        <v>670</v>
      </c>
      <c r="G7288" t="str">
        <f t="shared" si="226"/>
        <v>Poland to EU27</v>
      </c>
      <c r="H7288">
        <v>2014</v>
      </c>
      <c r="I7288" t="s">
        <v>724</v>
      </c>
      <c r="J7288">
        <v>6</v>
      </c>
      <c r="K7288">
        <v>7.7869999999999999</v>
      </c>
      <c r="L7288" s="1">
        <f t="shared" si="227"/>
        <v>7.7869999999999997E-3</v>
      </c>
    </row>
    <row r="7289" spans="1:12" ht="14.45">
      <c r="A7289" t="s">
        <v>723</v>
      </c>
      <c r="B7289" t="s">
        <v>970</v>
      </c>
      <c r="C7289">
        <v>841940</v>
      </c>
      <c r="D7289" t="s">
        <v>971</v>
      </c>
      <c r="E7289" t="s">
        <v>670</v>
      </c>
      <c r="F7289" t="s">
        <v>670</v>
      </c>
      <c r="G7289" t="str">
        <f t="shared" si="226"/>
        <v>Poland to EU27</v>
      </c>
      <c r="H7289">
        <v>2015</v>
      </c>
      <c r="I7289" t="s">
        <v>724</v>
      </c>
      <c r="J7289">
        <v>6</v>
      </c>
      <c r="K7289">
        <v>15.361000000000001</v>
      </c>
      <c r="L7289" s="1">
        <f t="shared" si="227"/>
        <v>1.5361000000000001E-2</v>
      </c>
    </row>
    <row r="7290" spans="1:12" ht="14.45">
      <c r="A7290" t="s">
        <v>723</v>
      </c>
      <c r="B7290" t="s">
        <v>970</v>
      </c>
      <c r="C7290">
        <v>841940</v>
      </c>
      <c r="D7290" t="s">
        <v>971</v>
      </c>
      <c r="E7290" t="s">
        <v>670</v>
      </c>
      <c r="F7290" t="s">
        <v>670</v>
      </c>
      <c r="G7290" t="str">
        <f t="shared" si="226"/>
        <v>Poland to EU27</v>
      </c>
      <c r="H7290">
        <v>2016</v>
      </c>
      <c r="I7290" t="s">
        <v>724</v>
      </c>
      <c r="J7290">
        <v>6</v>
      </c>
      <c r="K7290">
        <v>9.0030000000000001</v>
      </c>
      <c r="L7290" s="1">
        <f t="shared" si="227"/>
        <v>9.0030000000000006E-3</v>
      </c>
    </row>
    <row r="7291" spans="1:12" ht="14.45">
      <c r="A7291" t="s">
        <v>723</v>
      </c>
      <c r="B7291" t="s">
        <v>970</v>
      </c>
      <c r="C7291">
        <v>841940</v>
      </c>
      <c r="D7291" t="s">
        <v>971</v>
      </c>
      <c r="E7291" t="s">
        <v>670</v>
      </c>
      <c r="F7291" t="s">
        <v>670</v>
      </c>
      <c r="G7291" t="str">
        <f t="shared" si="226"/>
        <v>Poland to EU27</v>
      </c>
      <c r="H7291">
        <v>2017</v>
      </c>
      <c r="I7291" t="s">
        <v>724</v>
      </c>
      <c r="J7291">
        <v>6</v>
      </c>
      <c r="K7291">
        <v>5.782</v>
      </c>
      <c r="L7291" s="1">
        <f t="shared" si="227"/>
        <v>5.7819999999999998E-3</v>
      </c>
    </row>
    <row r="7292" spans="1:12" ht="14.45">
      <c r="A7292" t="s">
        <v>723</v>
      </c>
      <c r="B7292" t="s">
        <v>970</v>
      </c>
      <c r="C7292">
        <v>842129</v>
      </c>
      <c r="D7292" t="s">
        <v>971</v>
      </c>
      <c r="E7292" t="s">
        <v>147</v>
      </c>
      <c r="F7292" t="s">
        <v>292</v>
      </c>
      <c r="G7292" t="str">
        <f t="shared" si="226"/>
        <v>Poland to World</v>
      </c>
      <c r="H7292">
        <v>2012</v>
      </c>
      <c r="I7292" t="s">
        <v>724</v>
      </c>
      <c r="J7292">
        <v>6</v>
      </c>
      <c r="K7292">
        <v>36853.500999999997</v>
      </c>
      <c r="L7292" s="1">
        <f t="shared" si="227"/>
        <v>36.853500999999994</v>
      </c>
    </row>
    <row r="7293" spans="1:12" ht="14.45">
      <c r="A7293" t="s">
        <v>723</v>
      </c>
      <c r="B7293" t="s">
        <v>970</v>
      </c>
      <c r="C7293">
        <v>842129</v>
      </c>
      <c r="D7293" t="s">
        <v>971</v>
      </c>
      <c r="E7293" t="s">
        <v>147</v>
      </c>
      <c r="F7293" t="s">
        <v>292</v>
      </c>
      <c r="G7293" t="str">
        <f t="shared" si="226"/>
        <v>Poland to World</v>
      </c>
      <c r="H7293">
        <v>2013</v>
      </c>
      <c r="I7293" t="s">
        <v>724</v>
      </c>
      <c r="J7293">
        <v>6</v>
      </c>
      <c r="K7293">
        <v>27775.038</v>
      </c>
      <c r="L7293" s="1">
        <f t="shared" si="227"/>
        <v>27.775038000000002</v>
      </c>
    </row>
    <row r="7294" spans="1:12" ht="14.45">
      <c r="A7294" t="s">
        <v>723</v>
      </c>
      <c r="B7294" t="s">
        <v>970</v>
      </c>
      <c r="C7294">
        <v>842129</v>
      </c>
      <c r="D7294" t="s">
        <v>971</v>
      </c>
      <c r="E7294" t="s">
        <v>147</v>
      </c>
      <c r="F7294" t="s">
        <v>292</v>
      </c>
      <c r="G7294" t="str">
        <f t="shared" si="226"/>
        <v>Poland to World</v>
      </c>
      <c r="H7294">
        <v>2014</v>
      </c>
      <c r="I7294" t="s">
        <v>724</v>
      </c>
      <c r="J7294">
        <v>6</v>
      </c>
      <c r="K7294">
        <v>35608.120000000003</v>
      </c>
      <c r="L7294" s="1">
        <f t="shared" si="227"/>
        <v>35.60812</v>
      </c>
    </row>
    <row r="7295" spans="1:12" ht="14.45">
      <c r="A7295" t="s">
        <v>723</v>
      </c>
      <c r="B7295" t="s">
        <v>970</v>
      </c>
      <c r="C7295">
        <v>842129</v>
      </c>
      <c r="D7295" t="s">
        <v>971</v>
      </c>
      <c r="E7295" t="s">
        <v>147</v>
      </c>
      <c r="F7295" t="s">
        <v>292</v>
      </c>
      <c r="G7295" t="str">
        <f t="shared" si="226"/>
        <v>Poland to World</v>
      </c>
      <c r="H7295">
        <v>2015</v>
      </c>
      <c r="I7295" t="s">
        <v>724</v>
      </c>
      <c r="J7295">
        <v>6</v>
      </c>
      <c r="K7295">
        <v>33661.357000000004</v>
      </c>
      <c r="L7295" s="1">
        <f t="shared" si="227"/>
        <v>33.661357000000002</v>
      </c>
    </row>
    <row r="7296" spans="1:12" ht="14.45">
      <c r="A7296" t="s">
        <v>723</v>
      </c>
      <c r="B7296" t="s">
        <v>970</v>
      </c>
      <c r="C7296">
        <v>842129</v>
      </c>
      <c r="D7296" t="s">
        <v>971</v>
      </c>
      <c r="E7296" t="s">
        <v>147</v>
      </c>
      <c r="F7296" t="s">
        <v>292</v>
      </c>
      <c r="G7296" t="str">
        <f t="shared" si="226"/>
        <v>Poland to World</v>
      </c>
      <c r="H7296">
        <v>2016</v>
      </c>
      <c r="I7296" t="s">
        <v>724</v>
      </c>
      <c r="J7296">
        <v>6</v>
      </c>
      <c r="K7296">
        <v>46736.76</v>
      </c>
      <c r="L7296" s="1">
        <f t="shared" si="227"/>
        <v>46.736760000000004</v>
      </c>
    </row>
    <row r="7297" spans="1:12" ht="14.45">
      <c r="A7297" t="s">
        <v>723</v>
      </c>
      <c r="B7297" t="s">
        <v>970</v>
      </c>
      <c r="C7297">
        <v>842129</v>
      </c>
      <c r="D7297" t="s">
        <v>971</v>
      </c>
      <c r="E7297" t="s">
        <v>147</v>
      </c>
      <c r="F7297" t="s">
        <v>292</v>
      </c>
      <c r="G7297" t="str">
        <f t="shared" si="226"/>
        <v>Poland to World</v>
      </c>
      <c r="H7297">
        <v>2017</v>
      </c>
      <c r="I7297" t="s">
        <v>724</v>
      </c>
      <c r="J7297">
        <v>6</v>
      </c>
      <c r="K7297">
        <v>46346.957999999999</v>
      </c>
      <c r="L7297" s="1">
        <f t="shared" si="227"/>
        <v>46.346958000000001</v>
      </c>
    </row>
    <row r="7298" spans="1:12" ht="14.45">
      <c r="A7298" t="s">
        <v>723</v>
      </c>
      <c r="B7298" t="s">
        <v>970</v>
      </c>
      <c r="C7298">
        <v>842129</v>
      </c>
      <c r="D7298" t="s">
        <v>971</v>
      </c>
      <c r="E7298" t="s">
        <v>670</v>
      </c>
      <c r="F7298" t="s">
        <v>670</v>
      </c>
      <c r="G7298" t="str">
        <f t="shared" si="226"/>
        <v>Poland to EU27</v>
      </c>
      <c r="H7298">
        <v>2012</v>
      </c>
      <c r="I7298" t="s">
        <v>724</v>
      </c>
      <c r="J7298">
        <v>6</v>
      </c>
      <c r="K7298">
        <v>9236.5169999999998</v>
      </c>
      <c r="L7298" s="1">
        <f t="shared" si="227"/>
        <v>9.2365169999999992</v>
      </c>
    </row>
    <row r="7299" spans="1:12" ht="14.45">
      <c r="A7299" t="s">
        <v>723</v>
      </c>
      <c r="B7299" t="s">
        <v>970</v>
      </c>
      <c r="C7299">
        <v>842129</v>
      </c>
      <c r="D7299" t="s">
        <v>971</v>
      </c>
      <c r="E7299" t="s">
        <v>670</v>
      </c>
      <c r="F7299" t="s">
        <v>670</v>
      </c>
      <c r="G7299" t="str">
        <f t="shared" si="226"/>
        <v>Poland to EU27</v>
      </c>
      <c r="H7299">
        <v>2013</v>
      </c>
      <c r="I7299" t="s">
        <v>724</v>
      </c>
      <c r="J7299">
        <v>6</v>
      </c>
      <c r="K7299">
        <v>12403</v>
      </c>
      <c r="L7299" s="1">
        <f t="shared" si="227"/>
        <v>12.403</v>
      </c>
    </row>
    <row r="7300" spans="1:12" ht="14.45">
      <c r="A7300" t="s">
        <v>723</v>
      </c>
      <c r="B7300" t="s">
        <v>970</v>
      </c>
      <c r="C7300">
        <v>842129</v>
      </c>
      <c r="D7300" t="s">
        <v>971</v>
      </c>
      <c r="E7300" t="s">
        <v>670</v>
      </c>
      <c r="F7300" t="s">
        <v>670</v>
      </c>
      <c r="G7300" t="str">
        <f t="shared" si="226"/>
        <v>Poland to EU27</v>
      </c>
      <c r="H7300">
        <v>2014</v>
      </c>
      <c r="I7300" t="s">
        <v>724</v>
      </c>
      <c r="J7300">
        <v>6</v>
      </c>
      <c r="K7300">
        <v>11650.329</v>
      </c>
      <c r="L7300" s="1">
        <f t="shared" si="227"/>
        <v>11.650328999999999</v>
      </c>
    </row>
    <row r="7301" spans="1:12" ht="14.45">
      <c r="A7301" t="s">
        <v>723</v>
      </c>
      <c r="B7301" t="s">
        <v>970</v>
      </c>
      <c r="C7301">
        <v>842129</v>
      </c>
      <c r="D7301" t="s">
        <v>971</v>
      </c>
      <c r="E7301" t="s">
        <v>670</v>
      </c>
      <c r="F7301" t="s">
        <v>670</v>
      </c>
      <c r="G7301" t="str">
        <f t="shared" si="226"/>
        <v>Poland to EU27</v>
      </c>
      <c r="H7301">
        <v>2015</v>
      </c>
      <c r="I7301" t="s">
        <v>724</v>
      </c>
      <c r="J7301">
        <v>6</v>
      </c>
      <c r="K7301">
        <v>15943.764999999999</v>
      </c>
      <c r="L7301" s="1">
        <f t="shared" si="227"/>
        <v>15.943764999999999</v>
      </c>
    </row>
    <row r="7302" spans="1:12" ht="14.45">
      <c r="A7302" t="s">
        <v>723</v>
      </c>
      <c r="B7302" t="s">
        <v>970</v>
      </c>
      <c r="C7302">
        <v>842129</v>
      </c>
      <c r="D7302" t="s">
        <v>971</v>
      </c>
      <c r="E7302" t="s">
        <v>670</v>
      </c>
      <c r="F7302" t="s">
        <v>670</v>
      </c>
      <c r="G7302" t="str">
        <f t="shared" si="226"/>
        <v>Poland to EU27</v>
      </c>
      <c r="H7302">
        <v>2016</v>
      </c>
      <c r="I7302" t="s">
        <v>724</v>
      </c>
      <c r="J7302">
        <v>6</v>
      </c>
      <c r="K7302">
        <v>20620.289000000001</v>
      </c>
      <c r="L7302" s="1">
        <f t="shared" si="227"/>
        <v>20.620289</v>
      </c>
    </row>
    <row r="7303" spans="1:12" ht="14.45">
      <c r="A7303" t="s">
        <v>723</v>
      </c>
      <c r="B7303" t="s">
        <v>970</v>
      </c>
      <c r="C7303">
        <v>842129</v>
      </c>
      <c r="D7303" t="s">
        <v>971</v>
      </c>
      <c r="E7303" t="s">
        <v>670</v>
      </c>
      <c r="F7303" t="s">
        <v>670</v>
      </c>
      <c r="G7303" t="str">
        <f t="shared" si="226"/>
        <v>Poland to EU27</v>
      </c>
      <c r="H7303">
        <v>2017</v>
      </c>
      <c r="I7303" t="s">
        <v>724</v>
      </c>
      <c r="J7303">
        <v>6</v>
      </c>
      <c r="K7303">
        <v>21377.25</v>
      </c>
      <c r="L7303" s="1">
        <f t="shared" si="227"/>
        <v>21.37725</v>
      </c>
    </row>
    <row r="7304" spans="1:12" ht="14.45">
      <c r="A7304" t="s">
        <v>723</v>
      </c>
      <c r="B7304" t="s">
        <v>970</v>
      </c>
      <c r="C7304">
        <v>842139</v>
      </c>
      <c r="D7304" t="s">
        <v>971</v>
      </c>
      <c r="E7304" t="s">
        <v>147</v>
      </c>
      <c r="F7304" t="s">
        <v>292</v>
      </c>
      <c r="G7304" t="str">
        <f t="shared" si="226"/>
        <v>Poland to World</v>
      </c>
      <c r="H7304">
        <v>2012</v>
      </c>
      <c r="I7304" t="s">
        <v>724</v>
      </c>
      <c r="J7304">
        <v>6</v>
      </c>
      <c r="K7304">
        <v>156850.965</v>
      </c>
      <c r="L7304" s="1">
        <f t="shared" si="227"/>
        <v>156.850965</v>
      </c>
    </row>
    <row r="7305" spans="1:12" ht="14.45">
      <c r="A7305" t="s">
        <v>723</v>
      </c>
      <c r="B7305" t="s">
        <v>970</v>
      </c>
      <c r="C7305">
        <v>842139</v>
      </c>
      <c r="D7305" t="s">
        <v>971</v>
      </c>
      <c r="E7305" t="s">
        <v>147</v>
      </c>
      <c r="F7305" t="s">
        <v>292</v>
      </c>
      <c r="G7305" t="str">
        <f t="shared" ref="G7305:G7368" si="228">CONCATENATE(D7305, " to ", F7305)</f>
        <v>Poland to World</v>
      </c>
      <c r="H7305">
        <v>2013</v>
      </c>
      <c r="I7305" t="s">
        <v>724</v>
      </c>
      <c r="J7305">
        <v>6</v>
      </c>
      <c r="K7305">
        <v>187958.40299999999</v>
      </c>
      <c r="L7305" s="1">
        <f t="shared" ref="L7305:L7368" si="229">K7305/1000</f>
        <v>187.958403</v>
      </c>
    </row>
    <row r="7306" spans="1:12" ht="14.45">
      <c r="A7306" t="s">
        <v>723</v>
      </c>
      <c r="B7306" t="s">
        <v>970</v>
      </c>
      <c r="C7306">
        <v>842139</v>
      </c>
      <c r="D7306" t="s">
        <v>971</v>
      </c>
      <c r="E7306" t="s">
        <v>147</v>
      </c>
      <c r="F7306" t="s">
        <v>292</v>
      </c>
      <c r="G7306" t="str">
        <f t="shared" si="228"/>
        <v>Poland to World</v>
      </c>
      <c r="H7306">
        <v>2014</v>
      </c>
      <c r="I7306" t="s">
        <v>724</v>
      </c>
      <c r="J7306">
        <v>6</v>
      </c>
      <c r="K7306">
        <v>218197.05600000001</v>
      </c>
      <c r="L7306" s="1">
        <f t="shared" si="229"/>
        <v>218.197056</v>
      </c>
    </row>
    <row r="7307" spans="1:12" ht="14.45">
      <c r="A7307" t="s">
        <v>723</v>
      </c>
      <c r="B7307" t="s">
        <v>970</v>
      </c>
      <c r="C7307">
        <v>842139</v>
      </c>
      <c r="D7307" t="s">
        <v>971</v>
      </c>
      <c r="E7307" t="s">
        <v>147</v>
      </c>
      <c r="F7307" t="s">
        <v>292</v>
      </c>
      <c r="G7307" t="str">
        <f t="shared" si="228"/>
        <v>Poland to World</v>
      </c>
      <c r="H7307">
        <v>2015</v>
      </c>
      <c r="I7307" t="s">
        <v>724</v>
      </c>
      <c r="J7307">
        <v>6</v>
      </c>
      <c r="K7307">
        <v>190326.291</v>
      </c>
      <c r="L7307" s="1">
        <f t="shared" si="229"/>
        <v>190.326291</v>
      </c>
    </row>
    <row r="7308" spans="1:12" ht="14.45">
      <c r="A7308" t="s">
        <v>723</v>
      </c>
      <c r="B7308" t="s">
        <v>970</v>
      </c>
      <c r="C7308">
        <v>842139</v>
      </c>
      <c r="D7308" t="s">
        <v>971</v>
      </c>
      <c r="E7308" t="s">
        <v>147</v>
      </c>
      <c r="F7308" t="s">
        <v>292</v>
      </c>
      <c r="G7308" t="str">
        <f t="shared" si="228"/>
        <v>Poland to World</v>
      </c>
      <c r="H7308">
        <v>2016</v>
      </c>
      <c r="I7308" t="s">
        <v>724</v>
      </c>
      <c r="J7308">
        <v>6</v>
      </c>
      <c r="K7308">
        <v>377696.255</v>
      </c>
      <c r="L7308" s="1">
        <f t="shared" si="229"/>
        <v>377.69625500000001</v>
      </c>
    </row>
    <row r="7309" spans="1:12" ht="14.45">
      <c r="A7309" t="s">
        <v>723</v>
      </c>
      <c r="B7309" t="s">
        <v>970</v>
      </c>
      <c r="C7309">
        <v>842139</v>
      </c>
      <c r="D7309" t="s">
        <v>971</v>
      </c>
      <c r="E7309" t="s">
        <v>147</v>
      </c>
      <c r="F7309" t="s">
        <v>292</v>
      </c>
      <c r="G7309" t="str">
        <f t="shared" si="228"/>
        <v>Poland to World</v>
      </c>
      <c r="H7309">
        <v>2017</v>
      </c>
      <c r="I7309" t="s">
        <v>724</v>
      </c>
      <c r="J7309">
        <v>6</v>
      </c>
      <c r="K7309">
        <v>541451.61399999994</v>
      </c>
      <c r="L7309" s="1">
        <f t="shared" si="229"/>
        <v>541.45161399999995</v>
      </c>
    </row>
    <row r="7310" spans="1:12" ht="14.45">
      <c r="A7310" t="s">
        <v>723</v>
      </c>
      <c r="B7310" t="s">
        <v>970</v>
      </c>
      <c r="C7310">
        <v>842139</v>
      </c>
      <c r="D7310" t="s">
        <v>971</v>
      </c>
      <c r="E7310" t="s">
        <v>670</v>
      </c>
      <c r="F7310" t="s">
        <v>670</v>
      </c>
      <c r="G7310" t="str">
        <f t="shared" si="228"/>
        <v>Poland to EU27</v>
      </c>
      <c r="H7310">
        <v>2012</v>
      </c>
      <c r="I7310" t="s">
        <v>724</v>
      </c>
      <c r="J7310">
        <v>6</v>
      </c>
      <c r="K7310">
        <v>103156.45299999999</v>
      </c>
      <c r="L7310" s="1">
        <f t="shared" si="229"/>
        <v>103.156453</v>
      </c>
    </row>
    <row r="7311" spans="1:12" ht="14.45">
      <c r="A7311" t="s">
        <v>723</v>
      </c>
      <c r="B7311" t="s">
        <v>970</v>
      </c>
      <c r="C7311">
        <v>842139</v>
      </c>
      <c r="D7311" t="s">
        <v>971</v>
      </c>
      <c r="E7311" t="s">
        <v>670</v>
      </c>
      <c r="F7311" t="s">
        <v>670</v>
      </c>
      <c r="G7311" t="str">
        <f t="shared" si="228"/>
        <v>Poland to EU27</v>
      </c>
      <c r="H7311">
        <v>2013</v>
      </c>
      <c r="I7311" t="s">
        <v>724</v>
      </c>
      <c r="J7311">
        <v>6</v>
      </c>
      <c r="K7311">
        <v>110572.235</v>
      </c>
      <c r="L7311" s="1">
        <f t="shared" si="229"/>
        <v>110.57223500000001</v>
      </c>
    </row>
    <row r="7312" spans="1:12" ht="14.45">
      <c r="A7312" t="s">
        <v>723</v>
      </c>
      <c r="B7312" t="s">
        <v>970</v>
      </c>
      <c r="C7312">
        <v>842139</v>
      </c>
      <c r="D7312" t="s">
        <v>971</v>
      </c>
      <c r="E7312" t="s">
        <v>670</v>
      </c>
      <c r="F7312" t="s">
        <v>670</v>
      </c>
      <c r="G7312" t="str">
        <f t="shared" si="228"/>
        <v>Poland to EU27</v>
      </c>
      <c r="H7312">
        <v>2014</v>
      </c>
      <c r="I7312" t="s">
        <v>724</v>
      </c>
      <c r="J7312">
        <v>6</v>
      </c>
      <c r="K7312">
        <v>133936.47</v>
      </c>
      <c r="L7312" s="1">
        <f t="shared" si="229"/>
        <v>133.93647000000001</v>
      </c>
    </row>
    <row r="7313" spans="1:12" ht="14.45">
      <c r="A7313" t="s">
        <v>723</v>
      </c>
      <c r="B7313" t="s">
        <v>970</v>
      </c>
      <c r="C7313">
        <v>842139</v>
      </c>
      <c r="D7313" t="s">
        <v>971</v>
      </c>
      <c r="E7313" t="s">
        <v>670</v>
      </c>
      <c r="F7313" t="s">
        <v>670</v>
      </c>
      <c r="G7313" t="str">
        <f t="shared" si="228"/>
        <v>Poland to EU27</v>
      </c>
      <c r="H7313">
        <v>2015</v>
      </c>
      <c r="I7313" t="s">
        <v>724</v>
      </c>
      <c r="J7313">
        <v>6</v>
      </c>
      <c r="K7313">
        <v>147025.527</v>
      </c>
      <c r="L7313" s="1">
        <f t="shared" si="229"/>
        <v>147.02552700000001</v>
      </c>
    </row>
    <row r="7314" spans="1:12" ht="14.45">
      <c r="A7314" t="s">
        <v>723</v>
      </c>
      <c r="B7314" t="s">
        <v>970</v>
      </c>
      <c r="C7314">
        <v>842139</v>
      </c>
      <c r="D7314" t="s">
        <v>971</v>
      </c>
      <c r="E7314" t="s">
        <v>670</v>
      </c>
      <c r="F7314" t="s">
        <v>670</v>
      </c>
      <c r="G7314" t="str">
        <f t="shared" si="228"/>
        <v>Poland to EU27</v>
      </c>
      <c r="H7314">
        <v>2016</v>
      </c>
      <c r="I7314" t="s">
        <v>724</v>
      </c>
      <c r="J7314">
        <v>6</v>
      </c>
      <c r="K7314">
        <v>304783.32699999999</v>
      </c>
      <c r="L7314" s="1">
        <f t="shared" si="229"/>
        <v>304.78332699999999</v>
      </c>
    </row>
    <row r="7315" spans="1:12" ht="14.45">
      <c r="A7315" t="s">
        <v>723</v>
      </c>
      <c r="B7315" t="s">
        <v>970</v>
      </c>
      <c r="C7315">
        <v>842139</v>
      </c>
      <c r="D7315" t="s">
        <v>971</v>
      </c>
      <c r="E7315" t="s">
        <v>670</v>
      </c>
      <c r="F7315" t="s">
        <v>670</v>
      </c>
      <c r="G7315" t="str">
        <f t="shared" si="228"/>
        <v>Poland to EU27</v>
      </c>
      <c r="H7315">
        <v>2017</v>
      </c>
      <c r="I7315" t="s">
        <v>724</v>
      </c>
      <c r="J7315">
        <v>6</v>
      </c>
      <c r="K7315">
        <v>461167.853</v>
      </c>
      <c r="L7315" s="1">
        <f t="shared" si="229"/>
        <v>461.16785299999998</v>
      </c>
    </row>
    <row r="7316" spans="1:12" ht="14.45">
      <c r="A7316" t="s">
        <v>723</v>
      </c>
      <c r="B7316" t="s">
        <v>970</v>
      </c>
      <c r="C7316">
        <v>847989</v>
      </c>
      <c r="D7316" t="s">
        <v>971</v>
      </c>
      <c r="E7316" t="s">
        <v>147</v>
      </c>
      <c r="F7316" t="s">
        <v>292</v>
      </c>
      <c r="G7316" t="str">
        <f t="shared" si="228"/>
        <v>Poland to World</v>
      </c>
      <c r="H7316">
        <v>2012</v>
      </c>
      <c r="I7316" t="s">
        <v>724</v>
      </c>
      <c r="J7316">
        <v>6</v>
      </c>
      <c r="K7316">
        <v>361841.73700000002</v>
      </c>
      <c r="L7316" s="1">
        <f t="shared" si="229"/>
        <v>361.84173700000002</v>
      </c>
    </row>
    <row r="7317" spans="1:12" ht="14.45">
      <c r="A7317" t="s">
        <v>723</v>
      </c>
      <c r="B7317" t="s">
        <v>970</v>
      </c>
      <c r="C7317">
        <v>847989</v>
      </c>
      <c r="D7317" t="s">
        <v>971</v>
      </c>
      <c r="E7317" t="s">
        <v>147</v>
      </c>
      <c r="F7317" t="s">
        <v>292</v>
      </c>
      <c r="G7317" t="str">
        <f t="shared" si="228"/>
        <v>Poland to World</v>
      </c>
      <c r="H7317">
        <v>2013</v>
      </c>
      <c r="I7317" t="s">
        <v>724</v>
      </c>
      <c r="J7317">
        <v>6</v>
      </c>
      <c r="K7317">
        <v>355018.92300000001</v>
      </c>
      <c r="L7317" s="1">
        <f t="shared" si="229"/>
        <v>355.01892300000003</v>
      </c>
    </row>
    <row r="7318" spans="1:12" ht="14.45">
      <c r="A7318" t="s">
        <v>723</v>
      </c>
      <c r="B7318" t="s">
        <v>970</v>
      </c>
      <c r="C7318">
        <v>847989</v>
      </c>
      <c r="D7318" t="s">
        <v>971</v>
      </c>
      <c r="E7318" t="s">
        <v>147</v>
      </c>
      <c r="F7318" t="s">
        <v>292</v>
      </c>
      <c r="G7318" t="str">
        <f t="shared" si="228"/>
        <v>Poland to World</v>
      </c>
      <c r="H7318">
        <v>2014</v>
      </c>
      <c r="I7318" t="s">
        <v>724</v>
      </c>
      <c r="J7318">
        <v>6</v>
      </c>
      <c r="K7318">
        <v>433670.56900000002</v>
      </c>
      <c r="L7318" s="1">
        <f t="shared" si="229"/>
        <v>433.670569</v>
      </c>
    </row>
    <row r="7319" spans="1:12" ht="14.45">
      <c r="A7319" t="s">
        <v>723</v>
      </c>
      <c r="B7319" t="s">
        <v>970</v>
      </c>
      <c r="C7319">
        <v>847989</v>
      </c>
      <c r="D7319" t="s">
        <v>971</v>
      </c>
      <c r="E7319" t="s">
        <v>147</v>
      </c>
      <c r="F7319" t="s">
        <v>292</v>
      </c>
      <c r="G7319" t="str">
        <f t="shared" si="228"/>
        <v>Poland to World</v>
      </c>
      <c r="H7319">
        <v>2015</v>
      </c>
      <c r="I7319" t="s">
        <v>724</v>
      </c>
      <c r="J7319">
        <v>6</v>
      </c>
      <c r="K7319">
        <v>414073.04499999998</v>
      </c>
      <c r="L7319" s="1">
        <f t="shared" si="229"/>
        <v>414.07304499999998</v>
      </c>
    </row>
    <row r="7320" spans="1:12" ht="14.45">
      <c r="A7320" t="s">
        <v>723</v>
      </c>
      <c r="B7320" t="s">
        <v>970</v>
      </c>
      <c r="C7320">
        <v>847989</v>
      </c>
      <c r="D7320" t="s">
        <v>971</v>
      </c>
      <c r="E7320" t="s">
        <v>147</v>
      </c>
      <c r="F7320" t="s">
        <v>292</v>
      </c>
      <c r="G7320" t="str">
        <f t="shared" si="228"/>
        <v>Poland to World</v>
      </c>
      <c r="H7320">
        <v>2016</v>
      </c>
      <c r="I7320" t="s">
        <v>724</v>
      </c>
      <c r="J7320">
        <v>6</v>
      </c>
      <c r="K7320">
        <v>393391.076</v>
      </c>
      <c r="L7320" s="1">
        <f t="shared" si="229"/>
        <v>393.391076</v>
      </c>
    </row>
    <row r="7321" spans="1:12" ht="14.45">
      <c r="A7321" t="s">
        <v>723</v>
      </c>
      <c r="B7321" t="s">
        <v>970</v>
      </c>
      <c r="C7321">
        <v>847989</v>
      </c>
      <c r="D7321" t="s">
        <v>971</v>
      </c>
      <c r="E7321" t="s">
        <v>147</v>
      </c>
      <c r="F7321" t="s">
        <v>292</v>
      </c>
      <c r="G7321" t="str">
        <f t="shared" si="228"/>
        <v>Poland to World</v>
      </c>
      <c r="H7321">
        <v>2017</v>
      </c>
      <c r="I7321" t="s">
        <v>724</v>
      </c>
      <c r="J7321">
        <v>6</v>
      </c>
      <c r="K7321">
        <v>494867.58799999999</v>
      </c>
      <c r="L7321" s="1">
        <f t="shared" si="229"/>
        <v>494.86758800000001</v>
      </c>
    </row>
    <row r="7322" spans="1:12" ht="14.45">
      <c r="A7322" t="s">
        <v>723</v>
      </c>
      <c r="B7322" t="s">
        <v>970</v>
      </c>
      <c r="C7322">
        <v>847989</v>
      </c>
      <c r="D7322" t="s">
        <v>971</v>
      </c>
      <c r="E7322" t="s">
        <v>670</v>
      </c>
      <c r="F7322" t="s">
        <v>670</v>
      </c>
      <c r="G7322" t="str">
        <f t="shared" si="228"/>
        <v>Poland to EU27</v>
      </c>
      <c r="H7322">
        <v>2012</v>
      </c>
      <c r="I7322" t="s">
        <v>724</v>
      </c>
      <c r="J7322">
        <v>6</v>
      </c>
      <c r="K7322">
        <v>160374.78099999999</v>
      </c>
      <c r="L7322" s="1">
        <f t="shared" si="229"/>
        <v>160.37478099999998</v>
      </c>
    </row>
    <row r="7323" spans="1:12" ht="14.45">
      <c r="A7323" t="s">
        <v>723</v>
      </c>
      <c r="B7323" t="s">
        <v>970</v>
      </c>
      <c r="C7323">
        <v>847989</v>
      </c>
      <c r="D7323" t="s">
        <v>971</v>
      </c>
      <c r="E7323" t="s">
        <v>670</v>
      </c>
      <c r="F7323" t="s">
        <v>670</v>
      </c>
      <c r="G7323" t="str">
        <f t="shared" si="228"/>
        <v>Poland to EU27</v>
      </c>
      <c r="H7323">
        <v>2013</v>
      </c>
      <c r="I7323" t="s">
        <v>724</v>
      </c>
      <c r="J7323">
        <v>6</v>
      </c>
      <c r="K7323">
        <v>188616.948</v>
      </c>
      <c r="L7323" s="1">
        <f t="shared" si="229"/>
        <v>188.61694800000001</v>
      </c>
    </row>
    <row r="7324" spans="1:12" ht="14.45">
      <c r="A7324" t="s">
        <v>723</v>
      </c>
      <c r="B7324" t="s">
        <v>970</v>
      </c>
      <c r="C7324">
        <v>847989</v>
      </c>
      <c r="D7324" t="s">
        <v>971</v>
      </c>
      <c r="E7324" t="s">
        <v>670</v>
      </c>
      <c r="F7324" t="s">
        <v>670</v>
      </c>
      <c r="G7324" t="str">
        <f t="shared" si="228"/>
        <v>Poland to EU27</v>
      </c>
      <c r="H7324">
        <v>2014</v>
      </c>
      <c r="I7324" t="s">
        <v>724</v>
      </c>
      <c r="J7324">
        <v>6</v>
      </c>
      <c r="K7324">
        <v>194639.21400000001</v>
      </c>
      <c r="L7324" s="1">
        <f t="shared" si="229"/>
        <v>194.63921400000001</v>
      </c>
    </row>
    <row r="7325" spans="1:12" ht="14.45">
      <c r="A7325" t="s">
        <v>723</v>
      </c>
      <c r="B7325" t="s">
        <v>970</v>
      </c>
      <c r="C7325">
        <v>847989</v>
      </c>
      <c r="D7325" t="s">
        <v>971</v>
      </c>
      <c r="E7325" t="s">
        <v>670</v>
      </c>
      <c r="F7325" t="s">
        <v>670</v>
      </c>
      <c r="G7325" t="str">
        <f t="shared" si="228"/>
        <v>Poland to EU27</v>
      </c>
      <c r="H7325">
        <v>2015</v>
      </c>
      <c r="I7325" t="s">
        <v>724</v>
      </c>
      <c r="J7325">
        <v>6</v>
      </c>
      <c r="K7325">
        <v>236900.38800000001</v>
      </c>
      <c r="L7325" s="1">
        <f t="shared" si="229"/>
        <v>236.90038799999999</v>
      </c>
    </row>
    <row r="7326" spans="1:12" ht="14.45">
      <c r="A7326" t="s">
        <v>723</v>
      </c>
      <c r="B7326" t="s">
        <v>970</v>
      </c>
      <c r="C7326">
        <v>847989</v>
      </c>
      <c r="D7326" t="s">
        <v>971</v>
      </c>
      <c r="E7326" t="s">
        <v>670</v>
      </c>
      <c r="F7326" t="s">
        <v>670</v>
      </c>
      <c r="G7326" t="str">
        <f t="shared" si="228"/>
        <v>Poland to EU27</v>
      </c>
      <c r="H7326">
        <v>2016</v>
      </c>
      <c r="I7326" t="s">
        <v>724</v>
      </c>
      <c r="J7326">
        <v>6</v>
      </c>
      <c r="K7326">
        <v>218044.728</v>
      </c>
      <c r="L7326" s="1">
        <f t="shared" si="229"/>
        <v>218.04472799999999</v>
      </c>
    </row>
    <row r="7327" spans="1:12" ht="14.45">
      <c r="A7327" t="s">
        <v>723</v>
      </c>
      <c r="B7327" t="s">
        <v>970</v>
      </c>
      <c r="C7327">
        <v>847989</v>
      </c>
      <c r="D7327" t="s">
        <v>971</v>
      </c>
      <c r="E7327" t="s">
        <v>670</v>
      </c>
      <c r="F7327" t="s">
        <v>670</v>
      </c>
      <c r="G7327" t="str">
        <f t="shared" si="228"/>
        <v>Poland to EU27</v>
      </c>
      <c r="H7327">
        <v>2017</v>
      </c>
      <c r="I7327" t="s">
        <v>724</v>
      </c>
      <c r="J7327">
        <v>6</v>
      </c>
      <c r="K7327">
        <v>278998.91499999998</v>
      </c>
      <c r="L7327" s="1">
        <f t="shared" si="229"/>
        <v>278.99891499999995</v>
      </c>
    </row>
    <row r="7328" spans="1:12" ht="14.45">
      <c r="A7328" t="s">
        <v>723</v>
      </c>
      <c r="B7328" t="s">
        <v>972</v>
      </c>
      <c r="C7328">
        <v>730900</v>
      </c>
      <c r="D7328" t="s">
        <v>973</v>
      </c>
      <c r="E7328" t="s">
        <v>147</v>
      </c>
      <c r="F7328" t="s">
        <v>292</v>
      </c>
      <c r="G7328" t="str">
        <f t="shared" si="228"/>
        <v>Portugal to World</v>
      </c>
      <c r="H7328">
        <v>2012</v>
      </c>
      <c r="I7328" t="s">
        <v>724</v>
      </c>
      <c r="J7328">
        <v>6</v>
      </c>
      <c r="K7328">
        <v>39109.444000000003</v>
      </c>
      <c r="L7328" s="1">
        <f t="shared" si="229"/>
        <v>39.109444000000003</v>
      </c>
    </row>
    <row r="7329" spans="1:12" ht="14.45">
      <c r="A7329" t="s">
        <v>723</v>
      </c>
      <c r="B7329" t="s">
        <v>972</v>
      </c>
      <c r="C7329">
        <v>730900</v>
      </c>
      <c r="D7329" t="s">
        <v>973</v>
      </c>
      <c r="E7329" t="s">
        <v>147</v>
      </c>
      <c r="F7329" t="s">
        <v>292</v>
      </c>
      <c r="G7329" t="str">
        <f t="shared" si="228"/>
        <v>Portugal to World</v>
      </c>
      <c r="H7329">
        <v>2013</v>
      </c>
      <c r="I7329" t="s">
        <v>724</v>
      </c>
      <c r="J7329">
        <v>6</v>
      </c>
      <c r="K7329">
        <v>45812.286999999997</v>
      </c>
      <c r="L7329" s="1">
        <f t="shared" si="229"/>
        <v>45.812286999999998</v>
      </c>
    </row>
    <row r="7330" spans="1:12" ht="14.45">
      <c r="A7330" t="s">
        <v>723</v>
      </c>
      <c r="B7330" t="s">
        <v>972</v>
      </c>
      <c r="C7330">
        <v>730900</v>
      </c>
      <c r="D7330" t="s">
        <v>973</v>
      </c>
      <c r="E7330" t="s">
        <v>147</v>
      </c>
      <c r="F7330" t="s">
        <v>292</v>
      </c>
      <c r="G7330" t="str">
        <f t="shared" si="228"/>
        <v>Portugal to World</v>
      </c>
      <c r="H7330">
        <v>2014</v>
      </c>
      <c r="I7330" t="s">
        <v>724</v>
      </c>
      <c r="J7330">
        <v>6</v>
      </c>
      <c r="K7330">
        <v>50113.163999999997</v>
      </c>
      <c r="L7330" s="1">
        <f t="shared" si="229"/>
        <v>50.113163999999998</v>
      </c>
    </row>
    <row r="7331" spans="1:12" ht="14.45">
      <c r="A7331" t="s">
        <v>723</v>
      </c>
      <c r="B7331" t="s">
        <v>972</v>
      </c>
      <c r="C7331">
        <v>730900</v>
      </c>
      <c r="D7331" t="s">
        <v>973</v>
      </c>
      <c r="E7331" t="s">
        <v>147</v>
      </c>
      <c r="F7331" t="s">
        <v>292</v>
      </c>
      <c r="G7331" t="str">
        <f t="shared" si="228"/>
        <v>Portugal to World</v>
      </c>
      <c r="H7331">
        <v>2015</v>
      </c>
      <c r="I7331" t="s">
        <v>724</v>
      </c>
      <c r="J7331">
        <v>6</v>
      </c>
      <c r="K7331">
        <v>33370.233999999997</v>
      </c>
      <c r="L7331" s="1">
        <f t="shared" si="229"/>
        <v>33.370233999999996</v>
      </c>
    </row>
    <row r="7332" spans="1:12" ht="14.45">
      <c r="A7332" t="s">
        <v>723</v>
      </c>
      <c r="B7332" t="s">
        <v>972</v>
      </c>
      <c r="C7332">
        <v>730900</v>
      </c>
      <c r="D7332" t="s">
        <v>973</v>
      </c>
      <c r="E7332" t="s">
        <v>147</v>
      </c>
      <c r="F7332" t="s">
        <v>292</v>
      </c>
      <c r="G7332" t="str">
        <f t="shared" si="228"/>
        <v>Portugal to World</v>
      </c>
      <c r="H7332">
        <v>2016</v>
      </c>
      <c r="I7332" t="s">
        <v>724</v>
      </c>
      <c r="J7332">
        <v>6</v>
      </c>
      <c r="K7332">
        <v>39889.942000000003</v>
      </c>
      <c r="L7332" s="1">
        <f t="shared" si="229"/>
        <v>39.889942000000005</v>
      </c>
    </row>
    <row r="7333" spans="1:12" ht="14.45">
      <c r="A7333" t="s">
        <v>723</v>
      </c>
      <c r="B7333" t="s">
        <v>972</v>
      </c>
      <c r="C7333">
        <v>730900</v>
      </c>
      <c r="D7333" t="s">
        <v>973</v>
      </c>
      <c r="E7333" t="s">
        <v>147</v>
      </c>
      <c r="F7333" t="s">
        <v>292</v>
      </c>
      <c r="G7333" t="str">
        <f t="shared" si="228"/>
        <v>Portugal to World</v>
      </c>
      <c r="H7333">
        <v>2017</v>
      </c>
      <c r="I7333" t="s">
        <v>724</v>
      </c>
      <c r="J7333">
        <v>6</v>
      </c>
      <c r="K7333">
        <v>38869.728000000003</v>
      </c>
      <c r="L7333" s="1">
        <f t="shared" si="229"/>
        <v>38.869728000000002</v>
      </c>
    </row>
    <row r="7334" spans="1:12" ht="14.45">
      <c r="A7334" t="s">
        <v>723</v>
      </c>
      <c r="B7334" t="s">
        <v>972</v>
      </c>
      <c r="C7334">
        <v>730900</v>
      </c>
      <c r="D7334" t="s">
        <v>973</v>
      </c>
      <c r="E7334" t="s">
        <v>670</v>
      </c>
      <c r="F7334" t="s">
        <v>670</v>
      </c>
      <c r="G7334" t="str">
        <f t="shared" si="228"/>
        <v>Portugal to EU27</v>
      </c>
      <c r="H7334">
        <v>2012</v>
      </c>
      <c r="I7334" t="s">
        <v>724</v>
      </c>
      <c r="J7334">
        <v>6</v>
      </c>
      <c r="K7334">
        <v>18140.031999999999</v>
      </c>
      <c r="L7334" s="1">
        <f t="shared" si="229"/>
        <v>18.140031999999998</v>
      </c>
    </row>
    <row r="7335" spans="1:12" ht="14.45">
      <c r="A7335" t="s">
        <v>723</v>
      </c>
      <c r="B7335" t="s">
        <v>972</v>
      </c>
      <c r="C7335">
        <v>730900</v>
      </c>
      <c r="D7335" t="s">
        <v>973</v>
      </c>
      <c r="E7335" t="s">
        <v>670</v>
      </c>
      <c r="F7335" t="s">
        <v>670</v>
      </c>
      <c r="G7335" t="str">
        <f t="shared" si="228"/>
        <v>Portugal to EU27</v>
      </c>
      <c r="H7335">
        <v>2013</v>
      </c>
      <c r="I7335" t="s">
        <v>724</v>
      </c>
      <c r="J7335">
        <v>6</v>
      </c>
      <c r="K7335">
        <v>27535.547999999999</v>
      </c>
      <c r="L7335" s="1">
        <f t="shared" si="229"/>
        <v>27.535547999999999</v>
      </c>
    </row>
    <row r="7336" spans="1:12" ht="14.45">
      <c r="A7336" t="s">
        <v>723</v>
      </c>
      <c r="B7336" t="s">
        <v>972</v>
      </c>
      <c r="C7336">
        <v>730900</v>
      </c>
      <c r="D7336" t="s">
        <v>973</v>
      </c>
      <c r="E7336" t="s">
        <v>670</v>
      </c>
      <c r="F7336" t="s">
        <v>670</v>
      </c>
      <c r="G7336" t="str">
        <f t="shared" si="228"/>
        <v>Portugal to EU27</v>
      </c>
      <c r="H7336">
        <v>2014</v>
      </c>
      <c r="I7336" t="s">
        <v>724</v>
      </c>
      <c r="J7336">
        <v>6</v>
      </c>
      <c r="K7336">
        <v>33423.553</v>
      </c>
      <c r="L7336" s="1">
        <f t="shared" si="229"/>
        <v>33.423552999999998</v>
      </c>
    </row>
    <row r="7337" spans="1:12" ht="14.45">
      <c r="A7337" t="s">
        <v>723</v>
      </c>
      <c r="B7337" t="s">
        <v>972</v>
      </c>
      <c r="C7337">
        <v>730900</v>
      </c>
      <c r="D7337" t="s">
        <v>973</v>
      </c>
      <c r="E7337" t="s">
        <v>670</v>
      </c>
      <c r="F7337" t="s">
        <v>670</v>
      </c>
      <c r="G7337" t="str">
        <f t="shared" si="228"/>
        <v>Portugal to EU27</v>
      </c>
      <c r="H7337">
        <v>2015</v>
      </c>
      <c r="I7337" t="s">
        <v>724</v>
      </c>
      <c r="J7337">
        <v>6</v>
      </c>
      <c r="K7337">
        <v>21927.145</v>
      </c>
      <c r="L7337" s="1">
        <f t="shared" si="229"/>
        <v>21.927144999999999</v>
      </c>
    </row>
    <row r="7338" spans="1:12" ht="14.45">
      <c r="A7338" t="s">
        <v>723</v>
      </c>
      <c r="B7338" t="s">
        <v>972</v>
      </c>
      <c r="C7338">
        <v>730900</v>
      </c>
      <c r="D7338" t="s">
        <v>973</v>
      </c>
      <c r="E7338" t="s">
        <v>670</v>
      </c>
      <c r="F7338" t="s">
        <v>670</v>
      </c>
      <c r="G7338" t="str">
        <f t="shared" si="228"/>
        <v>Portugal to EU27</v>
      </c>
      <c r="H7338">
        <v>2016</v>
      </c>
      <c r="I7338" t="s">
        <v>724</v>
      </c>
      <c r="J7338">
        <v>6</v>
      </c>
      <c r="K7338">
        <v>25574.248</v>
      </c>
      <c r="L7338" s="1">
        <f t="shared" si="229"/>
        <v>25.574248000000001</v>
      </c>
    </row>
    <row r="7339" spans="1:12" ht="14.45">
      <c r="A7339" t="s">
        <v>723</v>
      </c>
      <c r="B7339" t="s">
        <v>972</v>
      </c>
      <c r="C7339">
        <v>730900</v>
      </c>
      <c r="D7339" t="s">
        <v>973</v>
      </c>
      <c r="E7339" t="s">
        <v>670</v>
      </c>
      <c r="F7339" t="s">
        <v>670</v>
      </c>
      <c r="G7339" t="str">
        <f t="shared" si="228"/>
        <v>Portugal to EU27</v>
      </c>
      <c r="H7339">
        <v>2017</v>
      </c>
      <c r="I7339" t="s">
        <v>724</v>
      </c>
      <c r="J7339">
        <v>6</v>
      </c>
      <c r="K7339">
        <v>28101.800999999999</v>
      </c>
      <c r="L7339" s="1">
        <f t="shared" si="229"/>
        <v>28.101800999999998</v>
      </c>
    </row>
    <row r="7340" spans="1:12" ht="14.45">
      <c r="A7340" t="s">
        <v>723</v>
      </c>
      <c r="B7340" t="s">
        <v>972</v>
      </c>
      <c r="C7340">
        <v>741999</v>
      </c>
      <c r="D7340" t="s">
        <v>973</v>
      </c>
      <c r="E7340" t="s">
        <v>147</v>
      </c>
      <c r="F7340" t="s">
        <v>292</v>
      </c>
      <c r="G7340" t="str">
        <f t="shared" si="228"/>
        <v>Portugal to World</v>
      </c>
      <c r="H7340">
        <v>2012</v>
      </c>
      <c r="I7340" t="s">
        <v>724</v>
      </c>
      <c r="J7340">
        <v>6</v>
      </c>
      <c r="K7340">
        <v>5713.0749999999998</v>
      </c>
      <c r="L7340" s="1">
        <f t="shared" si="229"/>
        <v>5.7130749999999999</v>
      </c>
    </row>
    <row r="7341" spans="1:12" ht="14.45">
      <c r="A7341" t="s">
        <v>723</v>
      </c>
      <c r="B7341" t="s">
        <v>972</v>
      </c>
      <c r="C7341">
        <v>741999</v>
      </c>
      <c r="D7341" t="s">
        <v>973</v>
      </c>
      <c r="E7341" t="s">
        <v>147</v>
      </c>
      <c r="F7341" t="s">
        <v>292</v>
      </c>
      <c r="G7341" t="str">
        <f t="shared" si="228"/>
        <v>Portugal to World</v>
      </c>
      <c r="H7341">
        <v>2013</v>
      </c>
      <c r="I7341" t="s">
        <v>724</v>
      </c>
      <c r="J7341">
        <v>6</v>
      </c>
      <c r="K7341">
        <v>6820.232</v>
      </c>
      <c r="L7341" s="1">
        <f t="shared" si="229"/>
        <v>6.8202319999999999</v>
      </c>
    </row>
    <row r="7342" spans="1:12" ht="14.45">
      <c r="A7342" t="s">
        <v>723</v>
      </c>
      <c r="B7342" t="s">
        <v>972</v>
      </c>
      <c r="C7342">
        <v>741999</v>
      </c>
      <c r="D7342" t="s">
        <v>973</v>
      </c>
      <c r="E7342" t="s">
        <v>147</v>
      </c>
      <c r="F7342" t="s">
        <v>292</v>
      </c>
      <c r="G7342" t="str">
        <f t="shared" si="228"/>
        <v>Portugal to World</v>
      </c>
      <c r="H7342">
        <v>2014</v>
      </c>
      <c r="I7342" t="s">
        <v>724</v>
      </c>
      <c r="J7342">
        <v>6</v>
      </c>
      <c r="K7342">
        <v>7560.6639999999998</v>
      </c>
      <c r="L7342" s="1">
        <f t="shared" si="229"/>
        <v>7.5606640000000001</v>
      </c>
    </row>
    <row r="7343" spans="1:12" ht="14.45">
      <c r="A7343" t="s">
        <v>723</v>
      </c>
      <c r="B7343" t="s">
        <v>972</v>
      </c>
      <c r="C7343">
        <v>741999</v>
      </c>
      <c r="D7343" t="s">
        <v>973</v>
      </c>
      <c r="E7343" t="s">
        <v>147</v>
      </c>
      <c r="F7343" t="s">
        <v>292</v>
      </c>
      <c r="G7343" t="str">
        <f t="shared" si="228"/>
        <v>Portugal to World</v>
      </c>
      <c r="H7343">
        <v>2015</v>
      </c>
      <c r="I7343" t="s">
        <v>724</v>
      </c>
      <c r="J7343">
        <v>6</v>
      </c>
      <c r="K7343">
        <v>6865.4449999999997</v>
      </c>
      <c r="L7343" s="1">
        <f t="shared" si="229"/>
        <v>6.8654449999999994</v>
      </c>
    </row>
    <row r="7344" spans="1:12" ht="14.45">
      <c r="A7344" t="s">
        <v>723</v>
      </c>
      <c r="B7344" t="s">
        <v>972</v>
      </c>
      <c r="C7344">
        <v>741999</v>
      </c>
      <c r="D7344" t="s">
        <v>973</v>
      </c>
      <c r="E7344" t="s">
        <v>147</v>
      </c>
      <c r="F7344" t="s">
        <v>292</v>
      </c>
      <c r="G7344" t="str">
        <f t="shared" si="228"/>
        <v>Portugal to World</v>
      </c>
      <c r="H7344">
        <v>2016</v>
      </c>
      <c r="I7344" t="s">
        <v>724</v>
      </c>
      <c r="J7344">
        <v>6</v>
      </c>
      <c r="K7344">
        <v>7152.9939999999997</v>
      </c>
      <c r="L7344" s="1">
        <f t="shared" si="229"/>
        <v>7.1529939999999996</v>
      </c>
    </row>
    <row r="7345" spans="1:12" ht="14.45">
      <c r="A7345" t="s">
        <v>723</v>
      </c>
      <c r="B7345" t="s">
        <v>972</v>
      </c>
      <c r="C7345">
        <v>741999</v>
      </c>
      <c r="D7345" t="s">
        <v>973</v>
      </c>
      <c r="E7345" t="s">
        <v>147</v>
      </c>
      <c r="F7345" t="s">
        <v>292</v>
      </c>
      <c r="G7345" t="str">
        <f t="shared" si="228"/>
        <v>Portugal to World</v>
      </c>
      <c r="H7345">
        <v>2017</v>
      </c>
      <c r="I7345" t="s">
        <v>724</v>
      </c>
      <c r="J7345">
        <v>6</v>
      </c>
      <c r="K7345">
        <v>7773.3140000000003</v>
      </c>
      <c r="L7345" s="1">
        <f t="shared" si="229"/>
        <v>7.7733140000000001</v>
      </c>
    </row>
    <row r="7346" spans="1:12" ht="14.45">
      <c r="A7346" t="s">
        <v>723</v>
      </c>
      <c r="B7346" t="s">
        <v>972</v>
      </c>
      <c r="C7346">
        <v>741999</v>
      </c>
      <c r="D7346" t="s">
        <v>973</v>
      </c>
      <c r="E7346" t="s">
        <v>670</v>
      </c>
      <c r="F7346" t="s">
        <v>670</v>
      </c>
      <c r="G7346" t="str">
        <f t="shared" si="228"/>
        <v>Portugal to EU27</v>
      </c>
      <c r="H7346">
        <v>2012</v>
      </c>
      <c r="I7346" t="s">
        <v>724</v>
      </c>
      <c r="J7346">
        <v>6</v>
      </c>
      <c r="K7346">
        <v>4590.7060000000001</v>
      </c>
      <c r="L7346" s="1">
        <f t="shared" si="229"/>
        <v>4.590706</v>
      </c>
    </row>
    <row r="7347" spans="1:12" ht="14.45">
      <c r="A7347" t="s">
        <v>723</v>
      </c>
      <c r="B7347" t="s">
        <v>972</v>
      </c>
      <c r="C7347">
        <v>741999</v>
      </c>
      <c r="D7347" t="s">
        <v>973</v>
      </c>
      <c r="E7347" t="s">
        <v>670</v>
      </c>
      <c r="F7347" t="s">
        <v>670</v>
      </c>
      <c r="G7347" t="str">
        <f t="shared" si="228"/>
        <v>Portugal to EU27</v>
      </c>
      <c r="H7347">
        <v>2013</v>
      </c>
      <c r="I7347" t="s">
        <v>724</v>
      </c>
      <c r="J7347">
        <v>6</v>
      </c>
      <c r="K7347">
        <v>5534.1040000000003</v>
      </c>
      <c r="L7347" s="1">
        <f t="shared" si="229"/>
        <v>5.5341040000000001</v>
      </c>
    </row>
    <row r="7348" spans="1:12" ht="14.45">
      <c r="A7348" t="s">
        <v>723</v>
      </c>
      <c r="B7348" t="s">
        <v>972</v>
      </c>
      <c r="C7348">
        <v>741999</v>
      </c>
      <c r="D7348" t="s">
        <v>973</v>
      </c>
      <c r="E7348" t="s">
        <v>670</v>
      </c>
      <c r="F7348" t="s">
        <v>670</v>
      </c>
      <c r="G7348" t="str">
        <f t="shared" si="228"/>
        <v>Portugal to EU27</v>
      </c>
      <c r="H7348">
        <v>2014</v>
      </c>
      <c r="I7348" t="s">
        <v>724</v>
      </c>
      <c r="J7348">
        <v>6</v>
      </c>
      <c r="K7348">
        <v>6283.6310000000003</v>
      </c>
      <c r="L7348" s="1">
        <f t="shared" si="229"/>
        <v>6.2836310000000006</v>
      </c>
    </row>
    <row r="7349" spans="1:12" ht="14.45">
      <c r="A7349" t="s">
        <v>723</v>
      </c>
      <c r="B7349" t="s">
        <v>972</v>
      </c>
      <c r="C7349">
        <v>741999</v>
      </c>
      <c r="D7349" t="s">
        <v>973</v>
      </c>
      <c r="E7349" t="s">
        <v>670</v>
      </c>
      <c r="F7349" t="s">
        <v>670</v>
      </c>
      <c r="G7349" t="str">
        <f t="shared" si="228"/>
        <v>Portugal to EU27</v>
      </c>
      <c r="H7349">
        <v>2015</v>
      </c>
      <c r="I7349" t="s">
        <v>724</v>
      </c>
      <c r="J7349">
        <v>6</v>
      </c>
      <c r="K7349">
        <v>5383.2120000000004</v>
      </c>
      <c r="L7349" s="1">
        <f t="shared" si="229"/>
        <v>5.3832120000000003</v>
      </c>
    </row>
    <row r="7350" spans="1:12" ht="14.45">
      <c r="A7350" t="s">
        <v>723</v>
      </c>
      <c r="B7350" t="s">
        <v>972</v>
      </c>
      <c r="C7350">
        <v>741999</v>
      </c>
      <c r="D7350" t="s">
        <v>973</v>
      </c>
      <c r="E7350" t="s">
        <v>670</v>
      </c>
      <c r="F7350" t="s">
        <v>670</v>
      </c>
      <c r="G7350" t="str">
        <f t="shared" si="228"/>
        <v>Portugal to EU27</v>
      </c>
      <c r="H7350">
        <v>2016</v>
      </c>
      <c r="I7350" t="s">
        <v>724</v>
      </c>
      <c r="J7350">
        <v>6</v>
      </c>
      <c r="K7350">
        <v>6286.9579999999996</v>
      </c>
      <c r="L7350" s="1">
        <f t="shared" si="229"/>
        <v>6.2869579999999994</v>
      </c>
    </row>
    <row r="7351" spans="1:12" ht="14.45">
      <c r="A7351" t="s">
        <v>723</v>
      </c>
      <c r="B7351" t="s">
        <v>972</v>
      </c>
      <c r="C7351">
        <v>741999</v>
      </c>
      <c r="D7351" t="s">
        <v>973</v>
      </c>
      <c r="E7351" t="s">
        <v>670</v>
      </c>
      <c r="F7351" t="s">
        <v>670</v>
      </c>
      <c r="G7351" t="str">
        <f t="shared" si="228"/>
        <v>Portugal to EU27</v>
      </c>
      <c r="H7351">
        <v>2017</v>
      </c>
      <c r="I7351" t="s">
        <v>724</v>
      </c>
      <c r="J7351">
        <v>6</v>
      </c>
      <c r="K7351">
        <v>6205.375</v>
      </c>
      <c r="L7351" s="1">
        <f t="shared" si="229"/>
        <v>6.2053750000000001</v>
      </c>
    </row>
    <row r="7352" spans="1:12" ht="14.45">
      <c r="A7352" t="s">
        <v>723</v>
      </c>
      <c r="B7352" t="s">
        <v>972</v>
      </c>
      <c r="C7352">
        <v>761100</v>
      </c>
      <c r="D7352" t="s">
        <v>973</v>
      </c>
      <c r="E7352" t="s">
        <v>147</v>
      </c>
      <c r="F7352" t="s">
        <v>292</v>
      </c>
      <c r="G7352" t="str">
        <f t="shared" si="228"/>
        <v>Portugal to World</v>
      </c>
      <c r="H7352">
        <v>2012</v>
      </c>
      <c r="I7352" t="s">
        <v>724</v>
      </c>
      <c r="J7352">
        <v>6</v>
      </c>
      <c r="K7352">
        <v>765.34500000000003</v>
      </c>
      <c r="L7352" s="1">
        <f t="shared" si="229"/>
        <v>0.76534500000000005</v>
      </c>
    </row>
    <row r="7353" spans="1:12" ht="14.45">
      <c r="A7353" t="s">
        <v>723</v>
      </c>
      <c r="B7353" t="s">
        <v>972</v>
      </c>
      <c r="C7353">
        <v>761100</v>
      </c>
      <c r="D7353" t="s">
        <v>973</v>
      </c>
      <c r="E7353" t="s">
        <v>147</v>
      </c>
      <c r="F7353" t="s">
        <v>292</v>
      </c>
      <c r="G7353" t="str">
        <f t="shared" si="228"/>
        <v>Portugal to World</v>
      </c>
      <c r="H7353">
        <v>2013</v>
      </c>
      <c r="I7353" t="s">
        <v>724</v>
      </c>
      <c r="J7353">
        <v>6</v>
      </c>
      <c r="K7353">
        <v>1133.106</v>
      </c>
      <c r="L7353" s="1">
        <f t="shared" si="229"/>
        <v>1.1331059999999999</v>
      </c>
    </row>
    <row r="7354" spans="1:12" ht="14.45">
      <c r="A7354" t="s">
        <v>723</v>
      </c>
      <c r="B7354" t="s">
        <v>972</v>
      </c>
      <c r="C7354">
        <v>761100</v>
      </c>
      <c r="D7354" t="s">
        <v>973</v>
      </c>
      <c r="E7354" t="s">
        <v>147</v>
      </c>
      <c r="F7354" t="s">
        <v>292</v>
      </c>
      <c r="G7354" t="str">
        <f t="shared" si="228"/>
        <v>Portugal to World</v>
      </c>
      <c r="H7354">
        <v>2014</v>
      </c>
      <c r="I7354" t="s">
        <v>724</v>
      </c>
      <c r="J7354">
        <v>6</v>
      </c>
      <c r="K7354">
        <v>638.851</v>
      </c>
      <c r="L7354" s="1">
        <f t="shared" si="229"/>
        <v>0.63885099999999995</v>
      </c>
    </row>
    <row r="7355" spans="1:12" ht="14.45">
      <c r="A7355" t="s">
        <v>723</v>
      </c>
      <c r="B7355" t="s">
        <v>972</v>
      </c>
      <c r="C7355">
        <v>761100</v>
      </c>
      <c r="D7355" t="s">
        <v>973</v>
      </c>
      <c r="E7355" t="s">
        <v>147</v>
      </c>
      <c r="F7355" t="s">
        <v>292</v>
      </c>
      <c r="G7355" t="str">
        <f t="shared" si="228"/>
        <v>Portugal to World</v>
      </c>
      <c r="H7355">
        <v>2015</v>
      </c>
      <c r="I7355" t="s">
        <v>724</v>
      </c>
      <c r="J7355">
        <v>6</v>
      </c>
      <c r="K7355">
        <v>56.93</v>
      </c>
      <c r="L7355" s="1">
        <f t="shared" si="229"/>
        <v>5.6930000000000001E-2</v>
      </c>
    </row>
    <row r="7356" spans="1:12" ht="14.45">
      <c r="A7356" t="s">
        <v>723</v>
      </c>
      <c r="B7356" t="s">
        <v>972</v>
      </c>
      <c r="C7356">
        <v>761100</v>
      </c>
      <c r="D7356" t="s">
        <v>973</v>
      </c>
      <c r="E7356" t="s">
        <v>147</v>
      </c>
      <c r="F7356" t="s">
        <v>292</v>
      </c>
      <c r="G7356" t="str">
        <f t="shared" si="228"/>
        <v>Portugal to World</v>
      </c>
      <c r="H7356">
        <v>2016</v>
      </c>
      <c r="I7356" t="s">
        <v>724</v>
      </c>
      <c r="J7356">
        <v>6</v>
      </c>
      <c r="K7356">
        <v>42.023000000000003</v>
      </c>
      <c r="L7356" s="1">
        <f t="shared" si="229"/>
        <v>4.2023000000000005E-2</v>
      </c>
    </row>
    <row r="7357" spans="1:12" ht="14.45">
      <c r="A7357" t="s">
        <v>723</v>
      </c>
      <c r="B7357" t="s">
        <v>972</v>
      </c>
      <c r="C7357">
        <v>761100</v>
      </c>
      <c r="D7357" t="s">
        <v>973</v>
      </c>
      <c r="E7357" t="s">
        <v>147</v>
      </c>
      <c r="F7357" t="s">
        <v>292</v>
      </c>
      <c r="G7357" t="str">
        <f t="shared" si="228"/>
        <v>Portugal to World</v>
      </c>
      <c r="H7357">
        <v>2017</v>
      </c>
      <c r="I7357" t="s">
        <v>724</v>
      </c>
      <c r="J7357">
        <v>6</v>
      </c>
      <c r="K7357">
        <v>91.418000000000006</v>
      </c>
      <c r="L7357" s="1">
        <f t="shared" si="229"/>
        <v>9.1418000000000013E-2</v>
      </c>
    </row>
    <row r="7358" spans="1:12" ht="14.45">
      <c r="A7358" t="s">
        <v>723</v>
      </c>
      <c r="B7358" t="s">
        <v>972</v>
      </c>
      <c r="C7358">
        <v>761100</v>
      </c>
      <c r="D7358" t="s">
        <v>973</v>
      </c>
      <c r="E7358" t="s">
        <v>670</v>
      </c>
      <c r="F7358" t="s">
        <v>670</v>
      </c>
      <c r="G7358" t="str">
        <f t="shared" si="228"/>
        <v>Portugal to EU27</v>
      </c>
      <c r="H7358">
        <v>2012</v>
      </c>
      <c r="I7358" t="s">
        <v>724</v>
      </c>
      <c r="J7358">
        <v>6</v>
      </c>
      <c r="K7358">
        <v>665.12199999999996</v>
      </c>
      <c r="L7358" s="1">
        <f t="shared" si="229"/>
        <v>0.66512199999999999</v>
      </c>
    </row>
    <row r="7359" spans="1:12" ht="14.45">
      <c r="A7359" t="s">
        <v>723</v>
      </c>
      <c r="B7359" t="s">
        <v>972</v>
      </c>
      <c r="C7359">
        <v>761100</v>
      </c>
      <c r="D7359" t="s">
        <v>973</v>
      </c>
      <c r="E7359" t="s">
        <v>670</v>
      </c>
      <c r="F7359" t="s">
        <v>670</v>
      </c>
      <c r="G7359" t="str">
        <f t="shared" si="228"/>
        <v>Portugal to EU27</v>
      </c>
      <c r="H7359">
        <v>2013</v>
      </c>
      <c r="I7359" t="s">
        <v>724</v>
      </c>
      <c r="J7359">
        <v>6</v>
      </c>
      <c r="K7359">
        <v>1059.6569999999999</v>
      </c>
      <c r="L7359" s="1">
        <f t="shared" si="229"/>
        <v>1.0596569999999998</v>
      </c>
    </row>
    <row r="7360" spans="1:12" ht="14.45">
      <c r="A7360" t="s">
        <v>723</v>
      </c>
      <c r="B7360" t="s">
        <v>972</v>
      </c>
      <c r="C7360">
        <v>761100</v>
      </c>
      <c r="D7360" t="s">
        <v>973</v>
      </c>
      <c r="E7360" t="s">
        <v>670</v>
      </c>
      <c r="F7360" t="s">
        <v>670</v>
      </c>
      <c r="G7360" t="str">
        <f t="shared" si="228"/>
        <v>Portugal to EU27</v>
      </c>
      <c r="H7360">
        <v>2014</v>
      </c>
      <c r="I7360" t="s">
        <v>724</v>
      </c>
      <c r="J7360">
        <v>6</v>
      </c>
      <c r="K7360">
        <v>598.30700000000002</v>
      </c>
      <c r="L7360" s="1">
        <f t="shared" si="229"/>
        <v>0.59830700000000003</v>
      </c>
    </row>
    <row r="7361" spans="1:12" ht="14.45">
      <c r="A7361" t="s">
        <v>723</v>
      </c>
      <c r="B7361" t="s">
        <v>972</v>
      </c>
      <c r="C7361">
        <v>761100</v>
      </c>
      <c r="D7361" t="s">
        <v>973</v>
      </c>
      <c r="E7361" t="s">
        <v>670</v>
      </c>
      <c r="F7361" t="s">
        <v>670</v>
      </c>
      <c r="G7361" t="str">
        <f t="shared" si="228"/>
        <v>Portugal to EU27</v>
      </c>
      <c r="H7361">
        <v>2016</v>
      </c>
      <c r="I7361" t="s">
        <v>724</v>
      </c>
      <c r="J7361">
        <v>6</v>
      </c>
      <c r="K7361">
        <v>1.181</v>
      </c>
      <c r="L7361" s="1">
        <f t="shared" si="229"/>
        <v>1.181E-3</v>
      </c>
    </row>
    <row r="7362" spans="1:12" ht="14.45">
      <c r="A7362" t="s">
        <v>723</v>
      </c>
      <c r="B7362" t="s">
        <v>972</v>
      </c>
      <c r="C7362">
        <v>761100</v>
      </c>
      <c r="D7362" t="s">
        <v>973</v>
      </c>
      <c r="E7362" t="s">
        <v>670</v>
      </c>
      <c r="F7362" t="s">
        <v>670</v>
      </c>
      <c r="G7362" t="str">
        <f t="shared" si="228"/>
        <v>Portugal to EU27</v>
      </c>
      <c r="H7362">
        <v>2017</v>
      </c>
      <c r="I7362" t="s">
        <v>724</v>
      </c>
      <c r="J7362">
        <v>6</v>
      </c>
      <c r="K7362">
        <v>90.474999999999994</v>
      </c>
      <c r="L7362" s="1">
        <f t="shared" si="229"/>
        <v>9.0475E-2</v>
      </c>
    </row>
    <row r="7363" spans="1:12" ht="14.45">
      <c r="A7363" t="s">
        <v>723</v>
      </c>
      <c r="B7363" t="s">
        <v>972</v>
      </c>
      <c r="C7363">
        <v>8405</v>
      </c>
      <c r="D7363" t="s">
        <v>973</v>
      </c>
      <c r="E7363" t="s">
        <v>147</v>
      </c>
      <c r="F7363" t="s">
        <v>292</v>
      </c>
      <c r="G7363" t="str">
        <f t="shared" si="228"/>
        <v>Portugal to World</v>
      </c>
      <c r="H7363">
        <v>2012</v>
      </c>
      <c r="I7363" t="s">
        <v>724</v>
      </c>
      <c r="J7363">
        <v>6</v>
      </c>
      <c r="K7363">
        <v>4069.1019999999999</v>
      </c>
      <c r="L7363" s="1">
        <f t="shared" si="229"/>
        <v>4.069102</v>
      </c>
    </row>
    <row r="7364" spans="1:12" ht="14.45">
      <c r="A7364" t="s">
        <v>723</v>
      </c>
      <c r="B7364" t="s">
        <v>972</v>
      </c>
      <c r="C7364">
        <v>8405</v>
      </c>
      <c r="D7364" t="s">
        <v>973</v>
      </c>
      <c r="E7364" t="s">
        <v>147</v>
      </c>
      <c r="F7364" t="s">
        <v>292</v>
      </c>
      <c r="G7364" t="str">
        <f t="shared" si="228"/>
        <v>Portugal to World</v>
      </c>
      <c r="H7364">
        <v>2013</v>
      </c>
      <c r="I7364" t="s">
        <v>724</v>
      </c>
      <c r="J7364">
        <v>6</v>
      </c>
      <c r="K7364">
        <v>3433.1439999999998</v>
      </c>
      <c r="L7364" s="1">
        <f t="shared" si="229"/>
        <v>3.433144</v>
      </c>
    </row>
    <row r="7365" spans="1:12" ht="14.45">
      <c r="A7365" t="s">
        <v>723</v>
      </c>
      <c r="B7365" t="s">
        <v>972</v>
      </c>
      <c r="C7365">
        <v>8405</v>
      </c>
      <c r="D7365" t="s">
        <v>973</v>
      </c>
      <c r="E7365" t="s">
        <v>147</v>
      </c>
      <c r="F7365" t="s">
        <v>292</v>
      </c>
      <c r="G7365" t="str">
        <f t="shared" si="228"/>
        <v>Portugal to World</v>
      </c>
      <c r="H7365">
        <v>2014</v>
      </c>
      <c r="I7365" t="s">
        <v>724</v>
      </c>
      <c r="J7365">
        <v>6</v>
      </c>
      <c r="K7365">
        <v>20492.792000000001</v>
      </c>
      <c r="L7365" s="1">
        <f t="shared" si="229"/>
        <v>20.492792000000001</v>
      </c>
    </row>
    <row r="7366" spans="1:12" ht="14.45">
      <c r="A7366" t="s">
        <v>723</v>
      </c>
      <c r="B7366" t="s">
        <v>972</v>
      </c>
      <c r="C7366">
        <v>8405</v>
      </c>
      <c r="D7366" t="s">
        <v>973</v>
      </c>
      <c r="E7366" t="s">
        <v>147</v>
      </c>
      <c r="F7366" t="s">
        <v>292</v>
      </c>
      <c r="G7366" t="str">
        <f t="shared" si="228"/>
        <v>Portugal to World</v>
      </c>
      <c r="H7366">
        <v>2015</v>
      </c>
      <c r="I7366" t="s">
        <v>724</v>
      </c>
      <c r="J7366">
        <v>6</v>
      </c>
      <c r="K7366">
        <v>3064.0819999999999</v>
      </c>
      <c r="L7366" s="1">
        <f t="shared" si="229"/>
        <v>3.064082</v>
      </c>
    </row>
    <row r="7367" spans="1:12" ht="14.45">
      <c r="A7367" t="s">
        <v>723</v>
      </c>
      <c r="B7367" t="s">
        <v>972</v>
      </c>
      <c r="C7367">
        <v>8405</v>
      </c>
      <c r="D7367" t="s">
        <v>973</v>
      </c>
      <c r="E7367" t="s">
        <v>147</v>
      </c>
      <c r="F7367" t="s">
        <v>292</v>
      </c>
      <c r="G7367" t="str">
        <f t="shared" si="228"/>
        <v>Portugal to World</v>
      </c>
      <c r="H7367">
        <v>2016</v>
      </c>
      <c r="I7367" t="s">
        <v>724</v>
      </c>
      <c r="J7367">
        <v>6</v>
      </c>
      <c r="K7367">
        <v>3762.2539999999999</v>
      </c>
      <c r="L7367" s="1">
        <f t="shared" si="229"/>
        <v>3.762254</v>
      </c>
    </row>
    <row r="7368" spans="1:12" ht="14.45">
      <c r="A7368" t="s">
        <v>723</v>
      </c>
      <c r="B7368" t="s">
        <v>972</v>
      </c>
      <c r="C7368">
        <v>8405</v>
      </c>
      <c r="D7368" t="s">
        <v>973</v>
      </c>
      <c r="E7368" t="s">
        <v>147</v>
      </c>
      <c r="F7368" t="s">
        <v>292</v>
      </c>
      <c r="G7368" t="str">
        <f t="shared" si="228"/>
        <v>Portugal to World</v>
      </c>
      <c r="H7368">
        <v>2017</v>
      </c>
      <c r="I7368" t="s">
        <v>724</v>
      </c>
      <c r="J7368">
        <v>6</v>
      </c>
      <c r="K7368">
        <v>7923.7659999999996</v>
      </c>
      <c r="L7368" s="1">
        <f t="shared" si="229"/>
        <v>7.9237659999999996</v>
      </c>
    </row>
    <row r="7369" spans="1:12" ht="14.45">
      <c r="A7369" t="s">
        <v>723</v>
      </c>
      <c r="B7369" t="s">
        <v>972</v>
      </c>
      <c r="C7369">
        <v>8405</v>
      </c>
      <c r="D7369" t="s">
        <v>973</v>
      </c>
      <c r="E7369" t="s">
        <v>670</v>
      </c>
      <c r="F7369" t="s">
        <v>670</v>
      </c>
      <c r="G7369" t="str">
        <f t="shared" ref="G7369:G7432" si="230">CONCATENATE(D7369, " to ", F7369)</f>
        <v>Portugal to EU27</v>
      </c>
      <c r="H7369">
        <v>2012</v>
      </c>
      <c r="I7369" t="s">
        <v>724</v>
      </c>
      <c r="J7369">
        <v>6</v>
      </c>
      <c r="K7369">
        <v>2085.777</v>
      </c>
      <c r="L7369" s="1">
        <f t="shared" ref="L7369:L7432" si="231">K7369/1000</f>
        <v>2.0857770000000002</v>
      </c>
    </row>
    <row r="7370" spans="1:12" ht="14.45">
      <c r="A7370" t="s">
        <v>723</v>
      </c>
      <c r="B7370" t="s">
        <v>972</v>
      </c>
      <c r="C7370">
        <v>8405</v>
      </c>
      <c r="D7370" t="s">
        <v>973</v>
      </c>
      <c r="E7370" t="s">
        <v>670</v>
      </c>
      <c r="F7370" t="s">
        <v>670</v>
      </c>
      <c r="G7370" t="str">
        <f t="shared" si="230"/>
        <v>Portugal to EU27</v>
      </c>
      <c r="H7370">
        <v>2013</v>
      </c>
      <c r="I7370" t="s">
        <v>724</v>
      </c>
      <c r="J7370">
        <v>6</v>
      </c>
      <c r="K7370">
        <v>1819.3119999999999</v>
      </c>
      <c r="L7370" s="1">
        <f t="shared" si="231"/>
        <v>1.8193119999999998</v>
      </c>
    </row>
    <row r="7371" spans="1:12" ht="14.45">
      <c r="A7371" t="s">
        <v>723</v>
      </c>
      <c r="B7371" t="s">
        <v>972</v>
      </c>
      <c r="C7371">
        <v>8405</v>
      </c>
      <c r="D7371" t="s">
        <v>973</v>
      </c>
      <c r="E7371" t="s">
        <v>670</v>
      </c>
      <c r="F7371" t="s">
        <v>670</v>
      </c>
      <c r="G7371" t="str">
        <f t="shared" si="230"/>
        <v>Portugal to EU27</v>
      </c>
      <c r="H7371">
        <v>2014</v>
      </c>
      <c r="I7371" t="s">
        <v>724</v>
      </c>
      <c r="J7371">
        <v>6</v>
      </c>
      <c r="K7371">
        <v>1555.1179999999999</v>
      </c>
      <c r="L7371" s="1">
        <f t="shared" si="231"/>
        <v>1.555118</v>
      </c>
    </row>
    <row r="7372" spans="1:12" ht="14.45">
      <c r="A7372" t="s">
        <v>723</v>
      </c>
      <c r="B7372" t="s">
        <v>972</v>
      </c>
      <c r="C7372">
        <v>8405</v>
      </c>
      <c r="D7372" t="s">
        <v>973</v>
      </c>
      <c r="E7372" t="s">
        <v>670</v>
      </c>
      <c r="F7372" t="s">
        <v>670</v>
      </c>
      <c r="G7372" t="str">
        <f t="shared" si="230"/>
        <v>Portugal to EU27</v>
      </c>
      <c r="H7372">
        <v>2015</v>
      </c>
      <c r="I7372" t="s">
        <v>724</v>
      </c>
      <c r="J7372">
        <v>6</v>
      </c>
      <c r="K7372">
        <v>1632.047</v>
      </c>
      <c r="L7372" s="1">
        <f t="shared" si="231"/>
        <v>1.632047</v>
      </c>
    </row>
    <row r="7373" spans="1:12" ht="14.45">
      <c r="A7373" t="s">
        <v>723</v>
      </c>
      <c r="B7373" t="s">
        <v>972</v>
      </c>
      <c r="C7373">
        <v>8405</v>
      </c>
      <c r="D7373" t="s">
        <v>973</v>
      </c>
      <c r="E7373" t="s">
        <v>670</v>
      </c>
      <c r="F7373" t="s">
        <v>670</v>
      </c>
      <c r="G7373" t="str">
        <f t="shared" si="230"/>
        <v>Portugal to EU27</v>
      </c>
      <c r="H7373">
        <v>2016</v>
      </c>
      <c r="I7373" t="s">
        <v>724</v>
      </c>
      <c r="J7373">
        <v>6</v>
      </c>
      <c r="K7373">
        <v>671.05499999999995</v>
      </c>
      <c r="L7373" s="1">
        <f t="shared" si="231"/>
        <v>0.67105499999999996</v>
      </c>
    </row>
    <row r="7374" spans="1:12" ht="14.45">
      <c r="A7374" t="s">
        <v>723</v>
      </c>
      <c r="B7374" t="s">
        <v>972</v>
      </c>
      <c r="C7374">
        <v>8405</v>
      </c>
      <c r="D7374" t="s">
        <v>973</v>
      </c>
      <c r="E7374" t="s">
        <v>670</v>
      </c>
      <c r="F7374" t="s">
        <v>670</v>
      </c>
      <c r="G7374" t="str">
        <f t="shared" si="230"/>
        <v>Portugal to EU27</v>
      </c>
      <c r="H7374">
        <v>2017</v>
      </c>
      <c r="I7374" t="s">
        <v>724</v>
      </c>
      <c r="J7374">
        <v>6</v>
      </c>
      <c r="K7374">
        <v>3060.6410000000001</v>
      </c>
      <c r="L7374" s="1">
        <f t="shared" si="231"/>
        <v>3.0606409999999999</v>
      </c>
    </row>
    <row r="7375" spans="1:12" ht="14.45">
      <c r="A7375" t="s">
        <v>723</v>
      </c>
      <c r="B7375" t="s">
        <v>972</v>
      </c>
      <c r="C7375">
        <v>841931</v>
      </c>
      <c r="D7375" t="s">
        <v>973</v>
      </c>
      <c r="E7375" t="s">
        <v>147</v>
      </c>
      <c r="F7375" t="s">
        <v>292</v>
      </c>
      <c r="G7375" t="str">
        <f t="shared" si="230"/>
        <v>Portugal to World</v>
      </c>
      <c r="H7375">
        <v>2012</v>
      </c>
      <c r="I7375" t="s">
        <v>724</v>
      </c>
      <c r="J7375">
        <v>6</v>
      </c>
      <c r="K7375">
        <v>154.15100000000001</v>
      </c>
      <c r="L7375" s="1">
        <f t="shared" si="231"/>
        <v>0.15415100000000001</v>
      </c>
    </row>
    <row r="7376" spans="1:12" ht="14.45">
      <c r="A7376" t="s">
        <v>723</v>
      </c>
      <c r="B7376" t="s">
        <v>972</v>
      </c>
      <c r="C7376">
        <v>841931</v>
      </c>
      <c r="D7376" t="s">
        <v>973</v>
      </c>
      <c r="E7376" t="s">
        <v>147</v>
      </c>
      <c r="F7376" t="s">
        <v>292</v>
      </c>
      <c r="G7376" t="str">
        <f t="shared" si="230"/>
        <v>Portugal to World</v>
      </c>
      <c r="H7376">
        <v>2013</v>
      </c>
      <c r="I7376" t="s">
        <v>724</v>
      </c>
      <c r="J7376">
        <v>6</v>
      </c>
      <c r="K7376">
        <v>239.48599999999999</v>
      </c>
      <c r="L7376" s="1">
        <f t="shared" si="231"/>
        <v>0.23948599999999998</v>
      </c>
    </row>
    <row r="7377" spans="1:12" ht="14.45">
      <c r="A7377" t="s">
        <v>723</v>
      </c>
      <c r="B7377" t="s">
        <v>972</v>
      </c>
      <c r="C7377">
        <v>841931</v>
      </c>
      <c r="D7377" t="s">
        <v>973</v>
      </c>
      <c r="E7377" t="s">
        <v>147</v>
      </c>
      <c r="F7377" t="s">
        <v>292</v>
      </c>
      <c r="G7377" t="str">
        <f t="shared" si="230"/>
        <v>Portugal to World</v>
      </c>
      <c r="H7377">
        <v>2014</v>
      </c>
      <c r="I7377" t="s">
        <v>724</v>
      </c>
      <c r="J7377">
        <v>6</v>
      </c>
      <c r="K7377">
        <v>10.612</v>
      </c>
      <c r="L7377" s="1">
        <f t="shared" si="231"/>
        <v>1.0612E-2</v>
      </c>
    </row>
    <row r="7378" spans="1:12" ht="14.45">
      <c r="A7378" t="s">
        <v>723</v>
      </c>
      <c r="B7378" t="s">
        <v>972</v>
      </c>
      <c r="C7378">
        <v>841931</v>
      </c>
      <c r="D7378" t="s">
        <v>973</v>
      </c>
      <c r="E7378" t="s">
        <v>147</v>
      </c>
      <c r="F7378" t="s">
        <v>292</v>
      </c>
      <c r="G7378" t="str">
        <f t="shared" si="230"/>
        <v>Portugal to World</v>
      </c>
      <c r="H7378">
        <v>2016</v>
      </c>
      <c r="I7378" t="s">
        <v>724</v>
      </c>
      <c r="J7378">
        <v>6</v>
      </c>
      <c r="K7378">
        <v>66.168999999999997</v>
      </c>
      <c r="L7378" s="1">
        <f t="shared" si="231"/>
        <v>6.6168999999999992E-2</v>
      </c>
    </row>
    <row r="7379" spans="1:12" ht="14.45">
      <c r="A7379" t="s">
        <v>723</v>
      </c>
      <c r="B7379" t="s">
        <v>972</v>
      </c>
      <c r="C7379">
        <v>841931</v>
      </c>
      <c r="D7379" t="s">
        <v>973</v>
      </c>
      <c r="E7379" t="s">
        <v>147</v>
      </c>
      <c r="F7379" t="s">
        <v>292</v>
      </c>
      <c r="G7379" t="str">
        <f t="shared" si="230"/>
        <v>Portugal to World</v>
      </c>
      <c r="H7379">
        <v>2017</v>
      </c>
      <c r="I7379" t="s">
        <v>724</v>
      </c>
      <c r="J7379">
        <v>6</v>
      </c>
      <c r="K7379">
        <v>7.452</v>
      </c>
      <c r="L7379" s="1">
        <f t="shared" si="231"/>
        <v>7.4520000000000003E-3</v>
      </c>
    </row>
    <row r="7380" spans="1:12" ht="14.45">
      <c r="A7380" t="s">
        <v>723</v>
      </c>
      <c r="B7380" t="s">
        <v>972</v>
      </c>
      <c r="C7380">
        <v>841931</v>
      </c>
      <c r="D7380" t="s">
        <v>973</v>
      </c>
      <c r="E7380" t="s">
        <v>670</v>
      </c>
      <c r="F7380" t="s">
        <v>670</v>
      </c>
      <c r="G7380" t="str">
        <f t="shared" si="230"/>
        <v>Portugal to EU27</v>
      </c>
      <c r="H7380">
        <v>2012</v>
      </c>
      <c r="I7380" t="s">
        <v>724</v>
      </c>
      <c r="J7380">
        <v>6</v>
      </c>
      <c r="K7380">
        <v>152.86500000000001</v>
      </c>
      <c r="L7380" s="1">
        <f t="shared" si="231"/>
        <v>0.152865</v>
      </c>
    </row>
    <row r="7381" spans="1:12" ht="14.45">
      <c r="A7381" t="s">
        <v>723</v>
      </c>
      <c r="B7381" t="s">
        <v>972</v>
      </c>
      <c r="C7381">
        <v>841940</v>
      </c>
      <c r="D7381" t="s">
        <v>973</v>
      </c>
      <c r="E7381" t="s">
        <v>147</v>
      </c>
      <c r="F7381" t="s">
        <v>292</v>
      </c>
      <c r="G7381" t="str">
        <f t="shared" si="230"/>
        <v>Portugal to World</v>
      </c>
      <c r="H7381">
        <v>2012</v>
      </c>
      <c r="I7381" t="s">
        <v>724</v>
      </c>
      <c r="J7381">
        <v>6</v>
      </c>
      <c r="K7381">
        <v>467.899</v>
      </c>
      <c r="L7381" s="1">
        <f t="shared" si="231"/>
        <v>0.46789900000000001</v>
      </c>
    </row>
    <row r="7382" spans="1:12" ht="14.45">
      <c r="A7382" t="s">
        <v>723</v>
      </c>
      <c r="B7382" t="s">
        <v>972</v>
      </c>
      <c r="C7382">
        <v>841940</v>
      </c>
      <c r="D7382" t="s">
        <v>973</v>
      </c>
      <c r="E7382" t="s">
        <v>147</v>
      </c>
      <c r="F7382" t="s">
        <v>292</v>
      </c>
      <c r="G7382" t="str">
        <f t="shared" si="230"/>
        <v>Portugal to World</v>
      </c>
      <c r="H7382">
        <v>2013</v>
      </c>
      <c r="I7382" t="s">
        <v>724</v>
      </c>
      <c r="J7382">
        <v>6</v>
      </c>
      <c r="K7382">
        <v>2085.0230000000001</v>
      </c>
      <c r="L7382" s="1">
        <f t="shared" si="231"/>
        <v>2.0850230000000001</v>
      </c>
    </row>
    <row r="7383" spans="1:12" ht="14.45">
      <c r="A7383" t="s">
        <v>723</v>
      </c>
      <c r="B7383" t="s">
        <v>972</v>
      </c>
      <c r="C7383">
        <v>841940</v>
      </c>
      <c r="D7383" t="s">
        <v>973</v>
      </c>
      <c r="E7383" t="s">
        <v>147</v>
      </c>
      <c r="F7383" t="s">
        <v>292</v>
      </c>
      <c r="G7383" t="str">
        <f t="shared" si="230"/>
        <v>Portugal to World</v>
      </c>
      <c r="H7383">
        <v>2014</v>
      </c>
      <c r="I7383" t="s">
        <v>724</v>
      </c>
      <c r="J7383">
        <v>6</v>
      </c>
      <c r="K7383">
        <v>977.36500000000001</v>
      </c>
      <c r="L7383" s="1">
        <f t="shared" si="231"/>
        <v>0.97736500000000004</v>
      </c>
    </row>
    <row r="7384" spans="1:12" ht="14.45">
      <c r="A7384" t="s">
        <v>723</v>
      </c>
      <c r="B7384" t="s">
        <v>972</v>
      </c>
      <c r="C7384">
        <v>841940</v>
      </c>
      <c r="D7384" t="s">
        <v>973</v>
      </c>
      <c r="E7384" t="s">
        <v>147</v>
      </c>
      <c r="F7384" t="s">
        <v>292</v>
      </c>
      <c r="G7384" t="str">
        <f t="shared" si="230"/>
        <v>Portugal to World</v>
      </c>
      <c r="H7384">
        <v>2015</v>
      </c>
      <c r="I7384" t="s">
        <v>724</v>
      </c>
      <c r="J7384">
        <v>6</v>
      </c>
      <c r="K7384">
        <v>1527.77</v>
      </c>
      <c r="L7384" s="1">
        <f t="shared" si="231"/>
        <v>1.5277700000000001</v>
      </c>
    </row>
    <row r="7385" spans="1:12" ht="14.45">
      <c r="A7385" t="s">
        <v>723</v>
      </c>
      <c r="B7385" t="s">
        <v>972</v>
      </c>
      <c r="C7385">
        <v>841940</v>
      </c>
      <c r="D7385" t="s">
        <v>973</v>
      </c>
      <c r="E7385" t="s">
        <v>147</v>
      </c>
      <c r="F7385" t="s">
        <v>292</v>
      </c>
      <c r="G7385" t="str">
        <f t="shared" si="230"/>
        <v>Portugal to World</v>
      </c>
      <c r="H7385">
        <v>2016</v>
      </c>
      <c r="I7385" t="s">
        <v>724</v>
      </c>
      <c r="J7385">
        <v>6</v>
      </c>
      <c r="K7385">
        <v>876.37599999999998</v>
      </c>
      <c r="L7385" s="1">
        <f t="shared" si="231"/>
        <v>0.87637599999999993</v>
      </c>
    </row>
    <row r="7386" spans="1:12" ht="14.45">
      <c r="A7386" t="s">
        <v>723</v>
      </c>
      <c r="B7386" t="s">
        <v>972</v>
      </c>
      <c r="C7386">
        <v>841940</v>
      </c>
      <c r="D7386" t="s">
        <v>973</v>
      </c>
      <c r="E7386" t="s">
        <v>147</v>
      </c>
      <c r="F7386" t="s">
        <v>292</v>
      </c>
      <c r="G7386" t="str">
        <f t="shared" si="230"/>
        <v>Portugal to World</v>
      </c>
      <c r="H7386">
        <v>2017</v>
      </c>
      <c r="I7386" t="s">
        <v>724</v>
      </c>
      <c r="J7386">
        <v>6</v>
      </c>
      <c r="K7386">
        <v>947.06700000000001</v>
      </c>
      <c r="L7386" s="1">
        <f t="shared" si="231"/>
        <v>0.94706699999999999</v>
      </c>
    </row>
    <row r="7387" spans="1:12" ht="14.45">
      <c r="A7387" t="s">
        <v>723</v>
      </c>
      <c r="B7387" t="s">
        <v>972</v>
      </c>
      <c r="C7387">
        <v>841940</v>
      </c>
      <c r="D7387" t="s">
        <v>973</v>
      </c>
      <c r="E7387" t="s">
        <v>670</v>
      </c>
      <c r="F7387" t="s">
        <v>670</v>
      </c>
      <c r="G7387" t="str">
        <f t="shared" si="230"/>
        <v>Portugal to EU27</v>
      </c>
      <c r="H7387">
        <v>2014</v>
      </c>
      <c r="I7387" t="s">
        <v>724</v>
      </c>
      <c r="J7387">
        <v>6</v>
      </c>
      <c r="K7387">
        <v>0.63500000000000001</v>
      </c>
      <c r="L7387" s="1">
        <f t="shared" si="231"/>
        <v>6.3500000000000004E-4</v>
      </c>
    </row>
    <row r="7388" spans="1:12" ht="14.45">
      <c r="A7388" t="s">
        <v>723</v>
      </c>
      <c r="B7388" t="s">
        <v>972</v>
      </c>
      <c r="C7388">
        <v>841940</v>
      </c>
      <c r="D7388" t="s">
        <v>973</v>
      </c>
      <c r="E7388" t="s">
        <v>670</v>
      </c>
      <c r="F7388" t="s">
        <v>670</v>
      </c>
      <c r="G7388" t="str">
        <f t="shared" si="230"/>
        <v>Portugal to EU27</v>
      </c>
      <c r="H7388">
        <v>2015</v>
      </c>
      <c r="I7388" t="s">
        <v>724</v>
      </c>
      <c r="J7388">
        <v>6</v>
      </c>
      <c r="K7388">
        <v>651.97199999999998</v>
      </c>
      <c r="L7388" s="1">
        <f t="shared" si="231"/>
        <v>0.651972</v>
      </c>
    </row>
    <row r="7389" spans="1:12" ht="14.45">
      <c r="A7389" t="s">
        <v>723</v>
      </c>
      <c r="B7389" t="s">
        <v>972</v>
      </c>
      <c r="C7389">
        <v>841940</v>
      </c>
      <c r="D7389" t="s">
        <v>973</v>
      </c>
      <c r="E7389" t="s">
        <v>670</v>
      </c>
      <c r="F7389" t="s">
        <v>670</v>
      </c>
      <c r="G7389" t="str">
        <f t="shared" si="230"/>
        <v>Portugal to EU27</v>
      </c>
      <c r="H7389">
        <v>2016</v>
      </c>
      <c r="I7389" t="s">
        <v>724</v>
      </c>
      <c r="J7389">
        <v>6</v>
      </c>
      <c r="K7389">
        <v>5.0650000000000004</v>
      </c>
      <c r="L7389" s="1">
        <f t="shared" si="231"/>
        <v>5.0650000000000001E-3</v>
      </c>
    </row>
    <row r="7390" spans="1:12" ht="14.45">
      <c r="A7390" t="s">
        <v>723</v>
      </c>
      <c r="B7390" t="s">
        <v>972</v>
      </c>
      <c r="C7390">
        <v>842129</v>
      </c>
      <c r="D7390" t="s">
        <v>973</v>
      </c>
      <c r="E7390" t="s">
        <v>147</v>
      </c>
      <c r="F7390" t="s">
        <v>292</v>
      </c>
      <c r="G7390" t="str">
        <f t="shared" si="230"/>
        <v>Portugal to World</v>
      </c>
      <c r="H7390">
        <v>2012</v>
      </c>
      <c r="I7390" t="s">
        <v>724</v>
      </c>
      <c r="J7390">
        <v>6</v>
      </c>
      <c r="K7390">
        <v>10684.243</v>
      </c>
      <c r="L7390" s="1">
        <f t="shared" si="231"/>
        <v>10.684243</v>
      </c>
    </row>
    <row r="7391" spans="1:12" ht="14.45">
      <c r="A7391" t="s">
        <v>723</v>
      </c>
      <c r="B7391" t="s">
        <v>972</v>
      </c>
      <c r="C7391">
        <v>842129</v>
      </c>
      <c r="D7391" t="s">
        <v>973</v>
      </c>
      <c r="E7391" t="s">
        <v>147</v>
      </c>
      <c r="F7391" t="s">
        <v>292</v>
      </c>
      <c r="G7391" t="str">
        <f t="shared" si="230"/>
        <v>Portugal to World</v>
      </c>
      <c r="H7391">
        <v>2013</v>
      </c>
      <c r="I7391" t="s">
        <v>724</v>
      </c>
      <c r="J7391">
        <v>6</v>
      </c>
      <c r="K7391">
        <v>10354.120999999999</v>
      </c>
      <c r="L7391" s="1">
        <f t="shared" si="231"/>
        <v>10.354120999999999</v>
      </c>
    </row>
    <row r="7392" spans="1:12" ht="14.45">
      <c r="A7392" t="s">
        <v>723</v>
      </c>
      <c r="B7392" t="s">
        <v>972</v>
      </c>
      <c r="C7392">
        <v>842129</v>
      </c>
      <c r="D7392" t="s">
        <v>973</v>
      </c>
      <c r="E7392" t="s">
        <v>147</v>
      </c>
      <c r="F7392" t="s">
        <v>292</v>
      </c>
      <c r="G7392" t="str">
        <f t="shared" si="230"/>
        <v>Portugal to World</v>
      </c>
      <c r="H7392">
        <v>2014</v>
      </c>
      <c r="I7392" t="s">
        <v>724</v>
      </c>
      <c r="J7392">
        <v>6</v>
      </c>
      <c r="K7392">
        <v>11676.558000000001</v>
      </c>
      <c r="L7392" s="1">
        <f t="shared" si="231"/>
        <v>11.676558000000002</v>
      </c>
    </row>
    <row r="7393" spans="1:12" ht="14.45">
      <c r="A7393" t="s">
        <v>723</v>
      </c>
      <c r="B7393" t="s">
        <v>972</v>
      </c>
      <c r="C7393">
        <v>842129</v>
      </c>
      <c r="D7393" t="s">
        <v>973</v>
      </c>
      <c r="E7393" t="s">
        <v>147</v>
      </c>
      <c r="F7393" t="s">
        <v>292</v>
      </c>
      <c r="G7393" t="str">
        <f t="shared" si="230"/>
        <v>Portugal to World</v>
      </c>
      <c r="H7393">
        <v>2015</v>
      </c>
      <c r="I7393" t="s">
        <v>724</v>
      </c>
      <c r="J7393">
        <v>6</v>
      </c>
      <c r="K7393">
        <v>6768.5959999999995</v>
      </c>
      <c r="L7393" s="1">
        <f t="shared" si="231"/>
        <v>6.7685959999999996</v>
      </c>
    </row>
    <row r="7394" spans="1:12" ht="14.45">
      <c r="A7394" t="s">
        <v>723</v>
      </c>
      <c r="B7394" t="s">
        <v>972</v>
      </c>
      <c r="C7394">
        <v>842129</v>
      </c>
      <c r="D7394" t="s">
        <v>973</v>
      </c>
      <c r="E7394" t="s">
        <v>147</v>
      </c>
      <c r="F7394" t="s">
        <v>292</v>
      </c>
      <c r="G7394" t="str">
        <f t="shared" si="230"/>
        <v>Portugal to World</v>
      </c>
      <c r="H7394">
        <v>2016</v>
      </c>
      <c r="I7394" t="s">
        <v>724</v>
      </c>
      <c r="J7394">
        <v>6</v>
      </c>
      <c r="K7394">
        <v>5178.3059999999996</v>
      </c>
      <c r="L7394" s="1">
        <f t="shared" si="231"/>
        <v>5.1783059999999992</v>
      </c>
    </row>
    <row r="7395" spans="1:12" ht="14.45">
      <c r="A7395" t="s">
        <v>723</v>
      </c>
      <c r="B7395" t="s">
        <v>972</v>
      </c>
      <c r="C7395">
        <v>842129</v>
      </c>
      <c r="D7395" t="s">
        <v>973</v>
      </c>
      <c r="E7395" t="s">
        <v>147</v>
      </c>
      <c r="F7395" t="s">
        <v>292</v>
      </c>
      <c r="G7395" t="str">
        <f t="shared" si="230"/>
        <v>Portugal to World</v>
      </c>
      <c r="H7395">
        <v>2017</v>
      </c>
      <c r="I7395" t="s">
        <v>724</v>
      </c>
      <c r="J7395">
        <v>6</v>
      </c>
      <c r="K7395">
        <v>6726.7920000000004</v>
      </c>
      <c r="L7395" s="1">
        <f t="shared" si="231"/>
        <v>6.7267920000000005</v>
      </c>
    </row>
    <row r="7396" spans="1:12" ht="14.45">
      <c r="A7396" t="s">
        <v>723</v>
      </c>
      <c r="B7396" t="s">
        <v>972</v>
      </c>
      <c r="C7396">
        <v>842129</v>
      </c>
      <c r="D7396" t="s">
        <v>973</v>
      </c>
      <c r="E7396" t="s">
        <v>670</v>
      </c>
      <c r="F7396" t="s">
        <v>670</v>
      </c>
      <c r="G7396" t="str">
        <f t="shared" si="230"/>
        <v>Portugal to EU27</v>
      </c>
      <c r="H7396">
        <v>2012</v>
      </c>
      <c r="I7396" t="s">
        <v>724</v>
      </c>
      <c r="J7396">
        <v>6</v>
      </c>
      <c r="K7396">
        <v>2522.3359999999998</v>
      </c>
      <c r="L7396" s="1">
        <f t="shared" si="231"/>
        <v>2.5223359999999997</v>
      </c>
    </row>
    <row r="7397" spans="1:12" ht="14.45">
      <c r="A7397" t="s">
        <v>723</v>
      </c>
      <c r="B7397" t="s">
        <v>972</v>
      </c>
      <c r="C7397">
        <v>842129</v>
      </c>
      <c r="D7397" t="s">
        <v>973</v>
      </c>
      <c r="E7397" t="s">
        <v>670</v>
      </c>
      <c r="F7397" t="s">
        <v>670</v>
      </c>
      <c r="G7397" t="str">
        <f t="shared" si="230"/>
        <v>Portugal to EU27</v>
      </c>
      <c r="H7397">
        <v>2013</v>
      </c>
      <c r="I7397" t="s">
        <v>724</v>
      </c>
      <c r="J7397">
        <v>6</v>
      </c>
      <c r="K7397">
        <v>4051.7660000000001</v>
      </c>
      <c r="L7397" s="1">
        <f t="shared" si="231"/>
        <v>4.0517659999999998</v>
      </c>
    </row>
    <row r="7398" spans="1:12" ht="14.45">
      <c r="A7398" t="s">
        <v>723</v>
      </c>
      <c r="B7398" t="s">
        <v>972</v>
      </c>
      <c r="C7398">
        <v>842129</v>
      </c>
      <c r="D7398" t="s">
        <v>973</v>
      </c>
      <c r="E7398" t="s">
        <v>670</v>
      </c>
      <c r="F7398" t="s">
        <v>670</v>
      </c>
      <c r="G7398" t="str">
        <f t="shared" si="230"/>
        <v>Portugal to EU27</v>
      </c>
      <c r="H7398">
        <v>2014</v>
      </c>
      <c r="I7398" t="s">
        <v>724</v>
      </c>
      <c r="J7398">
        <v>6</v>
      </c>
      <c r="K7398">
        <v>1444.12</v>
      </c>
      <c r="L7398" s="1">
        <f t="shared" si="231"/>
        <v>1.4441199999999998</v>
      </c>
    </row>
    <row r="7399" spans="1:12" ht="14.45">
      <c r="A7399" t="s">
        <v>723</v>
      </c>
      <c r="B7399" t="s">
        <v>972</v>
      </c>
      <c r="C7399">
        <v>842129</v>
      </c>
      <c r="D7399" t="s">
        <v>973</v>
      </c>
      <c r="E7399" t="s">
        <v>670</v>
      </c>
      <c r="F7399" t="s">
        <v>670</v>
      </c>
      <c r="G7399" t="str">
        <f t="shared" si="230"/>
        <v>Portugal to EU27</v>
      </c>
      <c r="H7399">
        <v>2015</v>
      </c>
      <c r="I7399" t="s">
        <v>724</v>
      </c>
      <c r="J7399">
        <v>6</v>
      </c>
      <c r="K7399">
        <v>1309.7850000000001</v>
      </c>
      <c r="L7399" s="1">
        <f t="shared" si="231"/>
        <v>1.309785</v>
      </c>
    </row>
    <row r="7400" spans="1:12" ht="14.45">
      <c r="A7400" t="s">
        <v>723</v>
      </c>
      <c r="B7400" t="s">
        <v>972</v>
      </c>
      <c r="C7400">
        <v>842129</v>
      </c>
      <c r="D7400" t="s">
        <v>973</v>
      </c>
      <c r="E7400" t="s">
        <v>670</v>
      </c>
      <c r="F7400" t="s">
        <v>670</v>
      </c>
      <c r="G7400" t="str">
        <f t="shared" si="230"/>
        <v>Portugal to EU27</v>
      </c>
      <c r="H7400">
        <v>2016</v>
      </c>
      <c r="I7400" t="s">
        <v>724</v>
      </c>
      <c r="J7400">
        <v>6</v>
      </c>
      <c r="K7400">
        <v>1658.164</v>
      </c>
      <c r="L7400" s="1">
        <f t="shared" si="231"/>
        <v>1.658164</v>
      </c>
    </row>
    <row r="7401" spans="1:12" ht="14.45">
      <c r="A7401" t="s">
        <v>723</v>
      </c>
      <c r="B7401" t="s">
        <v>972</v>
      </c>
      <c r="C7401">
        <v>842129</v>
      </c>
      <c r="D7401" t="s">
        <v>973</v>
      </c>
      <c r="E7401" t="s">
        <v>670</v>
      </c>
      <c r="F7401" t="s">
        <v>670</v>
      </c>
      <c r="G7401" t="str">
        <f t="shared" si="230"/>
        <v>Portugal to EU27</v>
      </c>
      <c r="H7401">
        <v>2017</v>
      </c>
      <c r="I7401" t="s">
        <v>724</v>
      </c>
      <c r="J7401">
        <v>6</v>
      </c>
      <c r="K7401">
        <v>1545.8209999999999</v>
      </c>
      <c r="L7401" s="1">
        <f t="shared" si="231"/>
        <v>1.5458209999999999</v>
      </c>
    </row>
    <row r="7402" spans="1:12" ht="14.45">
      <c r="A7402" t="s">
        <v>723</v>
      </c>
      <c r="B7402" t="s">
        <v>972</v>
      </c>
      <c r="C7402">
        <v>842139</v>
      </c>
      <c r="D7402" t="s">
        <v>973</v>
      </c>
      <c r="E7402" t="s">
        <v>147</v>
      </c>
      <c r="F7402" t="s">
        <v>292</v>
      </c>
      <c r="G7402" t="str">
        <f t="shared" si="230"/>
        <v>Portugal to World</v>
      </c>
      <c r="H7402">
        <v>2012</v>
      </c>
      <c r="I7402" t="s">
        <v>724</v>
      </c>
      <c r="J7402">
        <v>6</v>
      </c>
      <c r="K7402">
        <v>10944.436</v>
      </c>
      <c r="L7402" s="1">
        <f t="shared" si="231"/>
        <v>10.944436</v>
      </c>
    </row>
    <row r="7403" spans="1:12" ht="14.45">
      <c r="A7403" t="s">
        <v>723</v>
      </c>
      <c r="B7403" t="s">
        <v>972</v>
      </c>
      <c r="C7403">
        <v>842139</v>
      </c>
      <c r="D7403" t="s">
        <v>973</v>
      </c>
      <c r="E7403" t="s">
        <v>147</v>
      </c>
      <c r="F7403" t="s">
        <v>292</v>
      </c>
      <c r="G7403" t="str">
        <f t="shared" si="230"/>
        <v>Portugal to World</v>
      </c>
      <c r="H7403">
        <v>2013</v>
      </c>
      <c r="I7403" t="s">
        <v>724</v>
      </c>
      <c r="J7403">
        <v>6</v>
      </c>
      <c r="K7403">
        <v>16563.830999999998</v>
      </c>
      <c r="L7403" s="1">
        <f t="shared" si="231"/>
        <v>16.563830999999997</v>
      </c>
    </row>
    <row r="7404" spans="1:12" ht="14.45">
      <c r="A7404" t="s">
        <v>723</v>
      </c>
      <c r="B7404" t="s">
        <v>972</v>
      </c>
      <c r="C7404">
        <v>842139</v>
      </c>
      <c r="D7404" t="s">
        <v>973</v>
      </c>
      <c r="E7404" t="s">
        <v>147</v>
      </c>
      <c r="F7404" t="s">
        <v>292</v>
      </c>
      <c r="G7404" t="str">
        <f t="shared" si="230"/>
        <v>Portugal to World</v>
      </c>
      <c r="H7404">
        <v>2014</v>
      </c>
      <c r="I7404" t="s">
        <v>724</v>
      </c>
      <c r="J7404">
        <v>6</v>
      </c>
      <c r="K7404">
        <v>17508.248</v>
      </c>
      <c r="L7404" s="1">
        <f t="shared" si="231"/>
        <v>17.508247999999998</v>
      </c>
    </row>
    <row r="7405" spans="1:12" ht="14.45">
      <c r="A7405" t="s">
        <v>723</v>
      </c>
      <c r="B7405" t="s">
        <v>972</v>
      </c>
      <c r="C7405">
        <v>842139</v>
      </c>
      <c r="D7405" t="s">
        <v>973</v>
      </c>
      <c r="E7405" t="s">
        <v>147</v>
      </c>
      <c r="F7405" t="s">
        <v>292</v>
      </c>
      <c r="G7405" t="str">
        <f t="shared" si="230"/>
        <v>Portugal to World</v>
      </c>
      <c r="H7405">
        <v>2015</v>
      </c>
      <c r="I7405" t="s">
        <v>724</v>
      </c>
      <c r="J7405">
        <v>6</v>
      </c>
      <c r="K7405">
        <v>14712.447</v>
      </c>
      <c r="L7405" s="1">
        <f t="shared" si="231"/>
        <v>14.712447000000001</v>
      </c>
    </row>
    <row r="7406" spans="1:12" ht="14.45">
      <c r="A7406" t="s">
        <v>723</v>
      </c>
      <c r="B7406" t="s">
        <v>972</v>
      </c>
      <c r="C7406">
        <v>842139</v>
      </c>
      <c r="D7406" t="s">
        <v>973</v>
      </c>
      <c r="E7406" t="s">
        <v>147</v>
      </c>
      <c r="F7406" t="s">
        <v>292</v>
      </c>
      <c r="G7406" t="str">
        <f t="shared" si="230"/>
        <v>Portugal to World</v>
      </c>
      <c r="H7406">
        <v>2016</v>
      </c>
      <c r="I7406" t="s">
        <v>724</v>
      </c>
      <c r="J7406">
        <v>6</v>
      </c>
      <c r="K7406">
        <v>12829.906999999999</v>
      </c>
      <c r="L7406" s="1">
        <f t="shared" si="231"/>
        <v>12.829906999999999</v>
      </c>
    </row>
    <row r="7407" spans="1:12" ht="14.45">
      <c r="A7407" t="s">
        <v>723</v>
      </c>
      <c r="B7407" t="s">
        <v>972</v>
      </c>
      <c r="C7407">
        <v>842139</v>
      </c>
      <c r="D7407" t="s">
        <v>973</v>
      </c>
      <c r="E7407" t="s">
        <v>147</v>
      </c>
      <c r="F7407" t="s">
        <v>292</v>
      </c>
      <c r="G7407" t="str">
        <f t="shared" si="230"/>
        <v>Portugal to World</v>
      </c>
      <c r="H7407">
        <v>2017</v>
      </c>
      <c r="I7407" t="s">
        <v>724</v>
      </c>
      <c r="J7407">
        <v>6</v>
      </c>
      <c r="K7407">
        <v>13081.739</v>
      </c>
      <c r="L7407" s="1">
        <f t="shared" si="231"/>
        <v>13.081738999999999</v>
      </c>
    </row>
    <row r="7408" spans="1:12" ht="14.45">
      <c r="A7408" t="s">
        <v>723</v>
      </c>
      <c r="B7408" t="s">
        <v>972</v>
      </c>
      <c r="C7408">
        <v>842139</v>
      </c>
      <c r="D7408" t="s">
        <v>973</v>
      </c>
      <c r="E7408" t="s">
        <v>670</v>
      </c>
      <c r="F7408" t="s">
        <v>670</v>
      </c>
      <c r="G7408" t="str">
        <f t="shared" si="230"/>
        <v>Portugal to EU27</v>
      </c>
      <c r="H7408">
        <v>2012</v>
      </c>
      <c r="I7408" t="s">
        <v>724</v>
      </c>
      <c r="J7408">
        <v>6</v>
      </c>
      <c r="K7408">
        <v>3935.4009999999998</v>
      </c>
      <c r="L7408" s="1">
        <f t="shared" si="231"/>
        <v>3.9354009999999997</v>
      </c>
    </row>
    <row r="7409" spans="1:12" ht="14.45">
      <c r="A7409" t="s">
        <v>723</v>
      </c>
      <c r="B7409" t="s">
        <v>972</v>
      </c>
      <c r="C7409">
        <v>842139</v>
      </c>
      <c r="D7409" t="s">
        <v>973</v>
      </c>
      <c r="E7409" t="s">
        <v>670</v>
      </c>
      <c r="F7409" t="s">
        <v>670</v>
      </c>
      <c r="G7409" t="str">
        <f t="shared" si="230"/>
        <v>Portugal to EU27</v>
      </c>
      <c r="H7409">
        <v>2013</v>
      </c>
      <c r="I7409" t="s">
        <v>724</v>
      </c>
      <c r="J7409">
        <v>6</v>
      </c>
      <c r="K7409">
        <v>4766.8159999999998</v>
      </c>
      <c r="L7409" s="1">
        <f t="shared" si="231"/>
        <v>4.7668159999999995</v>
      </c>
    </row>
    <row r="7410" spans="1:12" ht="14.45">
      <c r="A7410" t="s">
        <v>723</v>
      </c>
      <c r="B7410" t="s">
        <v>972</v>
      </c>
      <c r="C7410">
        <v>842139</v>
      </c>
      <c r="D7410" t="s">
        <v>973</v>
      </c>
      <c r="E7410" t="s">
        <v>670</v>
      </c>
      <c r="F7410" t="s">
        <v>670</v>
      </c>
      <c r="G7410" t="str">
        <f t="shared" si="230"/>
        <v>Portugal to EU27</v>
      </c>
      <c r="H7410">
        <v>2014</v>
      </c>
      <c r="I7410" t="s">
        <v>724</v>
      </c>
      <c r="J7410">
        <v>6</v>
      </c>
      <c r="K7410">
        <v>6824.1049999999996</v>
      </c>
      <c r="L7410" s="1">
        <f t="shared" si="231"/>
        <v>6.8241049999999994</v>
      </c>
    </row>
    <row r="7411" spans="1:12" ht="14.45">
      <c r="A7411" t="s">
        <v>723</v>
      </c>
      <c r="B7411" t="s">
        <v>972</v>
      </c>
      <c r="C7411">
        <v>842139</v>
      </c>
      <c r="D7411" t="s">
        <v>973</v>
      </c>
      <c r="E7411" t="s">
        <v>670</v>
      </c>
      <c r="F7411" t="s">
        <v>670</v>
      </c>
      <c r="G7411" t="str">
        <f t="shared" si="230"/>
        <v>Portugal to EU27</v>
      </c>
      <c r="H7411">
        <v>2015</v>
      </c>
      <c r="I7411" t="s">
        <v>724</v>
      </c>
      <c r="J7411">
        <v>6</v>
      </c>
      <c r="K7411">
        <v>7351.73</v>
      </c>
      <c r="L7411" s="1">
        <f t="shared" si="231"/>
        <v>7.3517299999999999</v>
      </c>
    </row>
    <row r="7412" spans="1:12" ht="14.45">
      <c r="A7412" t="s">
        <v>723</v>
      </c>
      <c r="B7412" t="s">
        <v>972</v>
      </c>
      <c r="C7412">
        <v>842139</v>
      </c>
      <c r="D7412" t="s">
        <v>973</v>
      </c>
      <c r="E7412" t="s">
        <v>670</v>
      </c>
      <c r="F7412" t="s">
        <v>670</v>
      </c>
      <c r="G7412" t="str">
        <f t="shared" si="230"/>
        <v>Portugal to EU27</v>
      </c>
      <c r="H7412">
        <v>2016</v>
      </c>
      <c r="I7412" t="s">
        <v>724</v>
      </c>
      <c r="J7412">
        <v>6</v>
      </c>
      <c r="K7412">
        <v>5276.0420000000004</v>
      </c>
      <c r="L7412" s="1">
        <f t="shared" si="231"/>
        <v>5.2760420000000003</v>
      </c>
    </row>
    <row r="7413" spans="1:12" ht="14.45">
      <c r="A7413" t="s">
        <v>723</v>
      </c>
      <c r="B7413" t="s">
        <v>972</v>
      </c>
      <c r="C7413">
        <v>842139</v>
      </c>
      <c r="D7413" t="s">
        <v>973</v>
      </c>
      <c r="E7413" t="s">
        <v>670</v>
      </c>
      <c r="F7413" t="s">
        <v>670</v>
      </c>
      <c r="G7413" t="str">
        <f t="shared" si="230"/>
        <v>Portugal to EU27</v>
      </c>
      <c r="H7413">
        <v>2017</v>
      </c>
      <c r="I7413" t="s">
        <v>724</v>
      </c>
      <c r="J7413">
        <v>6</v>
      </c>
      <c r="K7413">
        <v>5937.3180000000002</v>
      </c>
      <c r="L7413" s="1">
        <f t="shared" si="231"/>
        <v>5.9373180000000003</v>
      </c>
    </row>
    <row r="7414" spans="1:12" ht="14.45">
      <c r="A7414" t="s">
        <v>723</v>
      </c>
      <c r="B7414" t="s">
        <v>972</v>
      </c>
      <c r="C7414">
        <v>847989</v>
      </c>
      <c r="D7414" t="s">
        <v>973</v>
      </c>
      <c r="E7414" t="s">
        <v>147</v>
      </c>
      <c r="F7414" t="s">
        <v>292</v>
      </c>
      <c r="G7414" t="str">
        <f t="shared" si="230"/>
        <v>Portugal to World</v>
      </c>
      <c r="H7414">
        <v>2012</v>
      </c>
      <c r="I7414" t="s">
        <v>724</v>
      </c>
      <c r="J7414">
        <v>6</v>
      </c>
      <c r="K7414">
        <v>54820.531000000003</v>
      </c>
      <c r="L7414" s="1">
        <f t="shared" si="231"/>
        <v>54.820531000000003</v>
      </c>
    </row>
    <row r="7415" spans="1:12" ht="14.45">
      <c r="A7415" t="s">
        <v>723</v>
      </c>
      <c r="B7415" t="s">
        <v>972</v>
      </c>
      <c r="C7415">
        <v>847989</v>
      </c>
      <c r="D7415" t="s">
        <v>973</v>
      </c>
      <c r="E7415" t="s">
        <v>147</v>
      </c>
      <c r="F7415" t="s">
        <v>292</v>
      </c>
      <c r="G7415" t="str">
        <f t="shared" si="230"/>
        <v>Portugal to World</v>
      </c>
      <c r="H7415">
        <v>2013</v>
      </c>
      <c r="I7415" t="s">
        <v>724</v>
      </c>
      <c r="J7415">
        <v>6</v>
      </c>
      <c r="K7415">
        <v>45598.953000000001</v>
      </c>
      <c r="L7415" s="1">
        <f t="shared" si="231"/>
        <v>45.598953000000002</v>
      </c>
    </row>
    <row r="7416" spans="1:12" ht="14.45">
      <c r="A7416" t="s">
        <v>723</v>
      </c>
      <c r="B7416" t="s">
        <v>972</v>
      </c>
      <c r="C7416">
        <v>847989</v>
      </c>
      <c r="D7416" t="s">
        <v>973</v>
      </c>
      <c r="E7416" t="s">
        <v>147</v>
      </c>
      <c r="F7416" t="s">
        <v>292</v>
      </c>
      <c r="G7416" t="str">
        <f t="shared" si="230"/>
        <v>Portugal to World</v>
      </c>
      <c r="H7416">
        <v>2014</v>
      </c>
      <c r="I7416" t="s">
        <v>724</v>
      </c>
      <c r="J7416">
        <v>6</v>
      </c>
      <c r="K7416">
        <v>63543.696000000004</v>
      </c>
      <c r="L7416" s="1">
        <f t="shared" si="231"/>
        <v>63.543696000000004</v>
      </c>
    </row>
    <row r="7417" spans="1:12" ht="14.45">
      <c r="A7417" t="s">
        <v>723</v>
      </c>
      <c r="B7417" t="s">
        <v>972</v>
      </c>
      <c r="C7417">
        <v>847989</v>
      </c>
      <c r="D7417" t="s">
        <v>973</v>
      </c>
      <c r="E7417" t="s">
        <v>147</v>
      </c>
      <c r="F7417" t="s">
        <v>292</v>
      </c>
      <c r="G7417" t="str">
        <f t="shared" si="230"/>
        <v>Portugal to World</v>
      </c>
      <c r="H7417">
        <v>2015</v>
      </c>
      <c r="I7417" t="s">
        <v>724</v>
      </c>
      <c r="J7417">
        <v>6</v>
      </c>
      <c r="K7417">
        <v>43270.497000000003</v>
      </c>
      <c r="L7417" s="1">
        <f t="shared" si="231"/>
        <v>43.270497000000006</v>
      </c>
    </row>
    <row r="7418" spans="1:12" ht="14.45">
      <c r="A7418" t="s">
        <v>723</v>
      </c>
      <c r="B7418" t="s">
        <v>972</v>
      </c>
      <c r="C7418">
        <v>847989</v>
      </c>
      <c r="D7418" t="s">
        <v>973</v>
      </c>
      <c r="E7418" t="s">
        <v>147</v>
      </c>
      <c r="F7418" t="s">
        <v>292</v>
      </c>
      <c r="G7418" t="str">
        <f t="shared" si="230"/>
        <v>Portugal to World</v>
      </c>
      <c r="H7418">
        <v>2016</v>
      </c>
      <c r="I7418" t="s">
        <v>724</v>
      </c>
      <c r="J7418">
        <v>6</v>
      </c>
      <c r="K7418">
        <v>83307.964999999997</v>
      </c>
      <c r="L7418" s="1">
        <f t="shared" si="231"/>
        <v>83.307964999999996</v>
      </c>
    </row>
    <row r="7419" spans="1:12" ht="14.45">
      <c r="A7419" t="s">
        <v>723</v>
      </c>
      <c r="B7419" t="s">
        <v>972</v>
      </c>
      <c r="C7419">
        <v>847989</v>
      </c>
      <c r="D7419" t="s">
        <v>973</v>
      </c>
      <c r="E7419" t="s">
        <v>147</v>
      </c>
      <c r="F7419" t="s">
        <v>292</v>
      </c>
      <c r="G7419" t="str">
        <f t="shared" si="230"/>
        <v>Portugal to World</v>
      </c>
      <c r="H7419">
        <v>2017</v>
      </c>
      <c r="I7419" t="s">
        <v>724</v>
      </c>
      <c r="J7419">
        <v>6</v>
      </c>
      <c r="K7419">
        <v>98167.349000000002</v>
      </c>
      <c r="L7419" s="1">
        <f t="shared" si="231"/>
        <v>98.167349000000002</v>
      </c>
    </row>
    <row r="7420" spans="1:12" ht="14.45">
      <c r="A7420" t="s">
        <v>723</v>
      </c>
      <c r="B7420" t="s">
        <v>972</v>
      </c>
      <c r="C7420">
        <v>847989</v>
      </c>
      <c r="D7420" t="s">
        <v>973</v>
      </c>
      <c r="E7420" t="s">
        <v>670</v>
      </c>
      <c r="F7420" t="s">
        <v>670</v>
      </c>
      <c r="G7420" t="str">
        <f t="shared" si="230"/>
        <v>Portugal to EU27</v>
      </c>
      <c r="H7420">
        <v>2012</v>
      </c>
      <c r="I7420" t="s">
        <v>724</v>
      </c>
      <c r="J7420">
        <v>6</v>
      </c>
      <c r="K7420">
        <v>20797.454000000002</v>
      </c>
      <c r="L7420" s="1">
        <f t="shared" si="231"/>
        <v>20.797454000000002</v>
      </c>
    </row>
    <row r="7421" spans="1:12" ht="14.45">
      <c r="A7421" t="s">
        <v>723</v>
      </c>
      <c r="B7421" t="s">
        <v>972</v>
      </c>
      <c r="C7421">
        <v>847989</v>
      </c>
      <c r="D7421" t="s">
        <v>973</v>
      </c>
      <c r="E7421" t="s">
        <v>670</v>
      </c>
      <c r="F7421" t="s">
        <v>670</v>
      </c>
      <c r="G7421" t="str">
        <f t="shared" si="230"/>
        <v>Portugal to EU27</v>
      </c>
      <c r="H7421">
        <v>2013</v>
      </c>
      <c r="I7421" t="s">
        <v>724</v>
      </c>
      <c r="J7421">
        <v>6</v>
      </c>
      <c r="K7421">
        <v>24355.258999999998</v>
      </c>
      <c r="L7421" s="1">
        <f t="shared" si="231"/>
        <v>24.355258999999997</v>
      </c>
    </row>
    <row r="7422" spans="1:12" ht="14.45">
      <c r="A7422" t="s">
        <v>723</v>
      </c>
      <c r="B7422" t="s">
        <v>972</v>
      </c>
      <c r="C7422">
        <v>847989</v>
      </c>
      <c r="D7422" t="s">
        <v>973</v>
      </c>
      <c r="E7422" t="s">
        <v>670</v>
      </c>
      <c r="F7422" t="s">
        <v>670</v>
      </c>
      <c r="G7422" t="str">
        <f t="shared" si="230"/>
        <v>Portugal to EU27</v>
      </c>
      <c r="H7422">
        <v>2014</v>
      </c>
      <c r="I7422" t="s">
        <v>724</v>
      </c>
      <c r="J7422">
        <v>6</v>
      </c>
      <c r="K7422">
        <v>33657.786999999997</v>
      </c>
      <c r="L7422" s="1">
        <f t="shared" si="231"/>
        <v>33.657786999999999</v>
      </c>
    </row>
    <row r="7423" spans="1:12" ht="14.45">
      <c r="A7423" t="s">
        <v>723</v>
      </c>
      <c r="B7423" t="s">
        <v>972</v>
      </c>
      <c r="C7423">
        <v>847989</v>
      </c>
      <c r="D7423" t="s">
        <v>973</v>
      </c>
      <c r="E7423" t="s">
        <v>670</v>
      </c>
      <c r="F7423" t="s">
        <v>670</v>
      </c>
      <c r="G7423" t="str">
        <f t="shared" si="230"/>
        <v>Portugal to EU27</v>
      </c>
      <c r="H7423">
        <v>2015</v>
      </c>
      <c r="I7423" t="s">
        <v>724</v>
      </c>
      <c r="J7423">
        <v>6</v>
      </c>
      <c r="K7423">
        <v>21888.694</v>
      </c>
      <c r="L7423" s="1">
        <f t="shared" si="231"/>
        <v>21.888694000000001</v>
      </c>
    </row>
    <row r="7424" spans="1:12" ht="14.45">
      <c r="A7424" t="s">
        <v>723</v>
      </c>
      <c r="B7424" t="s">
        <v>972</v>
      </c>
      <c r="C7424">
        <v>847989</v>
      </c>
      <c r="D7424" t="s">
        <v>973</v>
      </c>
      <c r="E7424" t="s">
        <v>670</v>
      </c>
      <c r="F7424" t="s">
        <v>670</v>
      </c>
      <c r="G7424" t="str">
        <f t="shared" si="230"/>
        <v>Portugal to EU27</v>
      </c>
      <c r="H7424">
        <v>2016</v>
      </c>
      <c r="I7424" t="s">
        <v>724</v>
      </c>
      <c r="J7424">
        <v>6</v>
      </c>
      <c r="K7424">
        <v>64208.449000000001</v>
      </c>
      <c r="L7424" s="1">
        <f t="shared" si="231"/>
        <v>64.208449000000002</v>
      </c>
    </row>
    <row r="7425" spans="1:12" ht="14.45">
      <c r="A7425" t="s">
        <v>723</v>
      </c>
      <c r="B7425" t="s">
        <v>972</v>
      </c>
      <c r="C7425">
        <v>847989</v>
      </c>
      <c r="D7425" t="s">
        <v>973</v>
      </c>
      <c r="E7425" t="s">
        <v>670</v>
      </c>
      <c r="F7425" t="s">
        <v>670</v>
      </c>
      <c r="G7425" t="str">
        <f t="shared" si="230"/>
        <v>Portugal to EU27</v>
      </c>
      <c r="H7425">
        <v>2017</v>
      </c>
      <c r="I7425" t="s">
        <v>724</v>
      </c>
      <c r="J7425">
        <v>6</v>
      </c>
      <c r="K7425">
        <v>76767.414999999994</v>
      </c>
      <c r="L7425" s="1">
        <f t="shared" si="231"/>
        <v>76.767415</v>
      </c>
    </row>
    <row r="7426" spans="1:12" ht="14.45">
      <c r="A7426" t="s">
        <v>723</v>
      </c>
      <c r="B7426" t="s">
        <v>974</v>
      </c>
      <c r="C7426">
        <v>730900</v>
      </c>
      <c r="D7426" t="s">
        <v>975</v>
      </c>
      <c r="E7426" t="s">
        <v>147</v>
      </c>
      <c r="F7426" t="s">
        <v>292</v>
      </c>
      <c r="G7426" t="str">
        <f t="shared" si="230"/>
        <v>Paraguay to World</v>
      </c>
      <c r="H7426">
        <v>2013</v>
      </c>
      <c r="I7426" t="s">
        <v>724</v>
      </c>
      <c r="J7426">
        <v>6</v>
      </c>
      <c r="K7426">
        <v>8.6240000000000006</v>
      </c>
      <c r="L7426" s="1">
        <f t="shared" si="231"/>
        <v>8.6239999999999997E-3</v>
      </c>
    </row>
    <row r="7427" spans="1:12" ht="14.45">
      <c r="A7427" t="s">
        <v>723</v>
      </c>
      <c r="B7427" t="s">
        <v>974</v>
      </c>
      <c r="C7427">
        <v>730900</v>
      </c>
      <c r="D7427" t="s">
        <v>975</v>
      </c>
      <c r="E7427" t="s">
        <v>147</v>
      </c>
      <c r="F7427" t="s">
        <v>292</v>
      </c>
      <c r="G7427" t="str">
        <f t="shared" si="230"/>
        <v>Paraguay to World</v>
      </c>
      <c r="H7427">
        <v>2015</v>
      </c>
      <c r="I7427" t="s">
        <v>724</v>
      </c>
      <c r="J7427">
        <v>6</v>
      </c>
      <c r="K7427">
        <v>150.571</v>
      </c>
      <c r="L7427" s="1">
        <f t="shared" si="231"/>
        <v>0.15057100000000001</v>
      </c>
    </row>
    <row r="7428" spans="1:12" ht="14.45">
      <c r="A7428" t="s">
        <v>723</v>
      </c>
      <c r="B7428" t="s">
        <v>974</v>
      </c>
      <c r="C7428">
        <v>741999</v>
      </c>
      <c r="D7428" t="s">
        <v>975</v>
      </c>
      <c r="E7428" t="s">
        <v>147</v>
      </c>
      <c r="F7428" t="s">
        <v>292</v>
      </c>
      <c r="G7428" t="str">
        <f t="shared" si="230"/>
        <v>Paraguay to World</v>
      </c>
      <c r="H7428">
        <v>2012</v>
      </c>
      <c r="I7428" t="s">
        <v>724</v>
      </c>
      <c r="J7428">
        <v>6</v>
      </c>
      <c r="K7428">
        <v>18.262</v>
      </c>
      <c r="L7428" s="1">
        <f t="shared" si="231"/>
        <v>1.8262E-2</v>
      </c>
    </row>
    <row r="7429" spans="1:12" ht="14.45">
      <c r="A7429" t="s">
        <v>723</v>
      </c>
      <c r="B7429" t="s">
        <v>974</v>
      </c>
      <c r="C7429">
        <v>741999</v>
      </c>
      <c r="D7429" t="s">
        <v>975</v>
      </c>
      <c r="E7429" t="s">
        <v>147</v>
      </c>
      <c r="F7429" t="s">
        <v>292</v>
      </c>
      <c r="G7429" t="str">
        <f t="shared" si="230"/>
        <v>Paraguay to World</v>
      </c>
      <c r="H7429">
        <v>2014</v>
      </c>
      <c r="I7429" t="s">
        <v>724</v>
      </c>
      <c r="J7429">
        <v>6</v>
      </c>
      <c r="K7429">
        <v>9.1999999999999998E-2</v>
      </c>
      <c r="L7429" s="1">
        <f t="shared" si="231"/>
        <v>9.2E-5</v>
      </c>
    </row>
    <row r="7430" spans="1:12" ht="14.45">
      <c r="A7430" t="s">
        <v>723</v>
      </c>
      <c r="B7430" t="s">
        <v>974</v>
      </c>
      <c r="C7430">
        <v>741999</v>
      </c>
      <c r="D7430" t="s">
        <v>975</v>
      </c>
      <c r="E7430" t="s">
        <v>147</v>
      </c>
      <c r="F7430" t="s">
        <v>292</v>
      </c>
      <c r="G7430" t="str">
        <f t="shared" si="230"/>
        <v>Paraguay to World</v>
      </c>
      <c r="H7430">
        <v>2017</v>
      </c>
      <c r="I7430" t="s">
        <v>724</v>
      </c>
      <c r="J7430">
        <v>6</v>
      </c>
      <c r="K7430">
        <v>0.77600000000000002</v>
      </c>
      <c r="L7430" s="1">
        <f t="shared" si="231"/>
        <v>7.76E-4</v>
      </c>
    </row>
    <row r="7431" spans="1:12" ht="14.45">
      <c r="A7431" t="s">
        <v>723</v>
      </c>
      <c r="B7431" t="s">
        <v>974</v>
      </c>
      <c r="C7431">
        <v>741999</v>
      </c>
      <c r="D7431" t="s">
        <v>975</v>
      </c>
      <c r="E7431" t="s">
        <v>670</v>
      </c>
      <c r="F7431" t="s">
        <v>670</v>
      </c>
      <c r="G7431" t="str">
        <f t="shared" si="230"/>
        <v>Paraguay to EU27</v>
      </c>
      <c r="H7431">
        <v>2012</v>
      </c>
      <c r="I7431" t="s">
        <v>724</v>
      </c>
      <c r="J7431">
        <v>6</v>
      </c>
      <c r="K7431">
        <v>18.262</v>
      </c>
      <c r="L7431" s="1">
        <f t="shared" si="231"/>
        <v>1.8262E-2</v>
      </c>
    </row>
    <row r="7432" spans="1:12" ht="14.45">
      <c r="A7432" t="s">
        <v>723</v>
      </c>
      <c r="B7432" t="s">
        <v>974</v>
      </c>
      <c r="C7432">
        <v>741999</v>
      </c>
      <c r="D7432" t="s">
        <v>975</v>
      </c>
      <c r="E7432" t="s">
        <v>670</v>
      </c>
      <c r="F7432" t="s">
        <v>670</v>
      </c>
      <c r="G7432" t="str">
        <f t="shared" si="230"/>
        <v>Paraguay to EU27</v>
      </c>
      <c r="H7432">
        <v>2014</v>
      </c>
      <c r="I7432" t="s">
        <v>724</v>
      </c>
      <c r="J7432">
        <v>6</v>
      </c>
      <c r="K7432">
        <v>9.1999999999999998E-2</v>
      </c>
      <c r="L7432" s="1">
        <f t="shared" si="231"/>
        <v>9.2E-5</v>
      </c>
    </row>
    <row r="7433" spans="1:12" ht="14.45">
      <c r="A7433" t="s">
        <v>723</v>
      </c>
      <c r="B7433" t="s">
        <v>974</v>
      </c>
      <c r="C7433">
        <v>8405</v>
      </c>
      <c r="D7433" t="s">
        <v>975</v>
      </c>
      <c r="E7433" t="s">
        <v>147</v>
      </c>
      <c r="F7433" t="s">
        <v>292</v>
      </c>
      <c r="G7433" t="str">
        <f t="shared" ref="G7433:G7496" si="232">CONCATENATE(D7433, " to ", F7433)</f>
        <v>Paraguay to World</v>
      </c>
      <c r="H7433">
        <v>2015</v>
      </c>
      <c r="I7433" t="s">
        <v>724</v>
      </c>
      <c r="J7433">
        <v>6</v>
      </c>
      <c r="K7433">
        <v>3.641</v>
      </c>
      <c r="L7433" s="1">
        <f t="shared" ref="L7433:L7496" si="233">K7433/1000</f>
        <v>3.6410000000000001E-3</v>
      </c>
    </row>
    <row r="7434" spans="1:12" ht="14.45">
      <c r="A7434" t="s">
        <v>723</v>
      </c>
      <c r="B7434" t="s">
        <v>974</v>
      </c>
      <c r="C7434">
        <v>841931</v>
      </c>
      <c r="D7434" t="s">
        <v>975</v>
      </c>
      <c r="E7434" t="s">
        <v>147</v>
      </c>
      <c r="F7434" t="s">
        <v>292</v>
      </c>
      <c r="G7434" t="str">
        <f t="shared" si="232"/>
        <v>Paraguay to World</v>
      </c>
      <c r="H7434">
        <v>2012</v>
      </c>
      <c r="I7434" t="s">
        <v>724</v>
      </c>
      <c r="J7434">
        <v>6</v>
      </c>
      <c r="K7434">
        <v>99</v>
      </c>
      <c r="L7434" s="1">
        <f t="shared" si="233"/>
        <v>9.9000000000000005E-2</v>
      </c>
    </row>
    <row r="7435" spans="1:12" ht="14.45">
      <c r="A7435" t="s">
        <v>723</v>
      </c>
      <c r="B7435" t="s">
        <v>974</v>
      </c>
      <c r="C7435">
        <v>842129</v>
      </c>
      <c r="D7435" t="s">
        <v>975</v>
      </c>
      <c r="E7435" t="s">
        <v>147</v>
      </c>
      <c r="F7435" t="s">
        <v>292</v>
      </c>
      <c r="G7435" t="str">
        <f t="shared" si="232"/>
        <v>Paraguay to World</v>
      </c>
      <c r="H7435">
        <v>2012</v>
      </c>
      <c r="I7435" t="s">
        <v>724</v>
      </c>
      <c r="J7435">
        <v>6</v>
      </c>
      <c r="K7435">
        <v>2.0960000000000001</v>
      </c>
      <c r="L7435" s="1">
        <f t="shared" si="233"/>
        <v>2.0960000000000002E-3</v>
      </c>
    </row>
    <row r="7436" spans="1:12" ht="14.45">
      <c r="A7436" t="s">
        <v>723</v>
      </c>
      <c r="B7436" t="s">
        <v>974</v>
      </c>
      <c r="C7436">
        <v>842129</v>
      </c>
      <c r="D7436" t="s">
        <v>975</v>
      </c>
      <c r="E7436" t="s">
        <v>147</v>
      </c>
      <c r="F7436" t="s">
        <v>292</v>
      </c>
      <c r="G7436" t="str">
        <f t="shared" si="232"/>
        <v>Paraguay to World</v>
      </c>
      <c r="H7436">
        <v>2013</v>
      </c>
      <c r="I7436" t="s">
        <v>724</v>
      </c>
      <c r="J7436">
        <v>6</v>
      </c>
      <c r="K7436">
        <v>1.5880000000000001</v>
      </c>
      <c r="L7436" s="1">
        <f t="shared" si="233"/>
        <v>1.588E-3</v>
      </c>
    </row>
    <row r="7437" spans="1:12" ht="14.45">
      <c r="A7437" t="s">
        <v>723</v>
      </c>
      <c r="B7437" t="s">
        <v>974</v>
      </c>
      <c r="C7437">
        <v>842129</v>
      </c>
      <c r="D7437" t="s">
        <v>975</v>
      </c>
      <c r="E7437" t="s">
        <v>147</v>
      </c>
      <c r="F7437" t="s">
        <v>292</v>
      </c>
      <c r="G7437" t="str">
        <f t="shared" si="232"/>
        <v>Paraguay to World</v>
      </c>
      <c r="H7437">
        <v>2016</v>
      </c>
      <c r="I7437" t="s">
        <v>724</v>
      </c>
      <c r="J7437">
        <v>6</v>
      </c>
      <c r="K7437">
        <v>23.283999999999999</v>
      </c>
      <c r="L7437" s="1">
        <f t="shared" si="233"/>
        <v>2.3283999999999999E-2</v>
      </c>
    </row>
    <row r="7438" spans="1:12" ht="14.45">
      <c r="A7438" t="s">
        <v>723</v>
      </c>
      <c r="B7438" t="s">
        <v>974</v>
      </c>
      <c r="C7438">
        <v>842129</v>
      </c>
      <c r="D7438" t="s">
        <v>975</v>
      </c>
      <c r="E7438" t="s">
        <v>147</v>
      </c>
      <c r="F7438" t="s">
        <v>292</v>
      </c>
      <c r="G7438" t="str">
        <f t="shared" si="232"/>
        <v>Paraguay to World</v>
      </c>
      <c r="H7438">
        <v>2017</v>
      </c>
      <c r="I7438" t="s">
        <v>724</v>
      </c>
      <c r="J7438">
        <v>6</v>
      </c>
      <c r="K7438">
        <v>1.95</v>
      </c>
      <c r="L7438" s="1">
        <f t="shared" si="233"/>
        <v>1.9499999999999999E-3</v>
      </c>
    </row>
    <row r="7439" spans="1:12" ht="14.45">
      <c r="A7439" t="s">
        <v>723</v>
      </c>
      <c r="B7439" t="s">
        <v>974</v>
      </c>
      <c r="C7439">
        <v>842129</v>
      </c>
      <c r="D7439" t="s">
        <v>975</v>
      </c>
      <c r="E7439" t="s">
        <v>670</v>
      </c>
      <c r="F7439" t="s">
        <v>670</v>
      </c>
      <c r="G7439" t="str">
        <f t="shared" si="232"/>
        <v>Paraguay to EU27</v>
      </c>
      <c r="H7439">
        <v>2012</v>
      </c>
      <c r="I7439" t="s">
        <v>724</v>
      </c>
      <c r="J7439">
        <v>6</v>
      </c>
      <c r="K7439">
        <v>0.38500000000000001</v>
      </c>
      <c r="L7439" s="1">
        <f t="shared" si="233"/>
        <v>3.8500000000000003E-4</v>
      </c>
    </row>
    <row r="7440" spans="1:12" ht="14.45">
      <c r="A7440" t="s">
        <v>723</v>
      </c>
      <c r="B7440" t="s">
        <v>974</v>
      </c>
      <c r="C7440">
        <v>842129</v>
      </c>
      <c r="D7440" t="s">
        <v>975</v>
      </c>
      <c r="E7440" t="s">
        <v>670</v>
      </c>
      <c r="F7440" t="s">
        <v>670</v>
      </c>
      <c r="G7440" t="str">
        <f t="shared" si="232"/>
        <v>Paraguay to EU27</v>
      </c>
      <c r="H7440">
        <v>2013</v>
      </c>
      <c r="I7440" t="s">
        <v>724</v>
      </c>
      <c r="J7440">
        <v>6</v>
      </c>
      <c r="K7440">
        <v>0.58299999999999996</v>
      </c>
      <c r="L7440" s="1">
        <f t="shared" si="233"/>
        <v>5.8299999999999997E-4</v>
      </c>
    </row>
    <row r="7441" spans="1:12" ht="14.45">
      <c r="A7441" t="s">
        <v>723</v>
      </c>
      <c r="B7441" t="s">
        <v>974</v>
      </c>
      <c r="C7441">
        <v>842139</v>
      </c>
      <c r="D7441" t="s">
        <v>975</v>
      </c>
      <c r="E7441" t="s">
        <v>147</v>
      </c>
      <c r="F7441" t="s">
        <v>292</v>
      </c>
      <c r="G7441" t="str">
        <f t="shared" si="232"/>
        <v>Paraguay to World</v>
      </c>
      <c r="H7441">
        <v>2014</v>
      </c>
      <c r="I7441" t="s">
        <v>724</v>
      </c>
      <c r="J7441">
        <v>6</v>
      </c>
      <c r="K7441">
        <v>7.3470000000000004</v>
      </c>
      <c r="L7441" s="1">
        <f t="shared" si="233"/>
        <v>7.3470000000000002E-3</v>
      </c>
    </row>
    <row r="7442" spans="1:12" ht="14.45">
      <c r="A7442" t="s">
        <v>723</v>
      </c>
      <c r="B7442" t="s">
        <v>974</v>
      </c>
      <c r="C7442">
        <v>842139</v>
      </c>
      <c r="D7442" t="s">
        <v>975</v>
      </c>
      <c r="E7442" t="s">
        <v>147</v>
      </c>
      <c r="F7442" t="s">
        <v>292</v>
      </c>
      <c r="G7442" t="str">
        <f t="shared" si="232"/>
        <v>Paraguay to World</v>
      </c>
      <c r="H7442">
        <v>2015</v>
      </c>
      <c r="I7442" t="s">
        <v>724</v>
      </c>
      <c r="J7442">
        <v>6</v>
      </c>
      <c r="K7442">
        <v>17.687000000000001</v>
      </c>
      <c r="L7442" s="1">
        <f t="shared" si="233"/>
        <v>1.7687000000000001E-2</v>
      </c>
    </row>
    <row r="7443" spans="1:12" ht="14.45">
      <c r="A7443" t="s">
        <v>723</v>
      </c>
      <c r="B7443" t="s">
        <v>974</v>
      </c>
      <c r="C7443">
        <v>842139</v>
      </c>
      <c r="D7443" t="s">
        <v>975</v>
      </c>
      <c r="E7443" t="s">
        <v>147</v>
      </c>
      <c r="F7443" t="s">
        <v>292</v>
      </c>
      <c r="G7443" t="str">
        <f t="shared" si="232"/>
        <v>Paraguay to World</v>
      </c>
      <c r="H7443">
        <v>2016</v>
      </c>
      <c r="I7443" t="s">
        <v>724</v>
      </c>
      <c r="J7443">
        <v>6</v>
      </c>
      <c r="K7443">
        <v>34.277999999999999</v>
      </c>
      <c r="L7443" s="1">
        <f t="shared" si="233"/>
        <v>3.4277999999999996E-2</v>
      </c>
    </row>
    <row r="7444" spans="1:12" ht="14.45">
      <c r="A7444" t="s">
        <v>723</v>
      </c>
      <c r="B7444" t="s">
        <v>974</v>
      </c>
      <c r="C7444">
        <v>842139</v>
      </c>
      <c r="D7444" t="s">
        <v>975</v>
      </c>
      <c r="E7444" t="s">
        <v>147</v>
      </c>
      <c r="F7444" t="s">
        <v>292</v>
      </c>
      <c r="G7444" t="str">
        <f t="shared" si="232"/>
        <v>Paraguay to World</v>
      </c>
      <c r="H7444">
        <v>2017</v>
      </c>
      <c r="I7444" t="s">
        <v>724</v>
      </c>
      <c r="J7444">
        <v>6</v>
      </c>
      <c r="K7444">
        <v>14.832000000000001</v>
      </c>
      <c r="L7444" s="1">
        <f t="shared" si="233"/>
        <v>1.4832000000000001E-2</v>
      </c>
    </row>
    <row r="7445" spans="1:12" ht="14.45">
      <c r="A7445" t="s">
        <v>723</v>
      </c>
      <c r="B7445" t="s">
        <v>974</v>
      </c>
      <c r="C7445">
        <v>842139</v>
      </c>
      <c r="D7445" t="s">
        <v>975</v>
      </c>
      <c r="E7445" t="s">
        <v>670</v>
      </c>
      <c r="F7445" t="s">
        <v>670</v>
      </c>
      <c r="G7445" t="str">
        <f t="shared" si="232"/>
        <v>Paraguay to EU27</v>
      </c>
      <c r="H7445">
        <v>2014</v>
      </c>
      <c r="I7445" t="s">
        <v>724</v>
      </c>
      <c r="J7445">
        <v>6</v>
      </c>
      <c r="K7445">
        <v>0.45100000000000001</v>
      </c>
      <c r="L7445" s="1">
        <f t="shared" si="233"/>
        <v>4.5100000000000001E-4</v>
      </c>
    </row>
    <row r="7446" spans="1:12" ht="14.45">
      <c r="A7446" t="s">
        <v>723</v>
      </c>
      <c r="B7446" t="s">
        <v>974</v>
      </c>
      <c r="C7446">
        <v>847989</v>
      </c>
      <c r="D7446" t="s">
        <v>975</v>
      </c>
      <c r="E7446" t="s">
        <v>147</v>
      </c>
      <c r="F7446" t="s">
        <v>292</v>
      </c>
      <c r="G7446" t="str">
        <f t="shared" si="232"/>
        <v>Paraguay to World</v>
      </c>
      <c r="H7446">
        <v>2012</v>
      </c>
      <c r="I7446" t="s">
        <v>724</v>
      </c>
      <c r="J7446">
        <v>6</v>
      </c>
      <c r="K7446">
        <v>47.07</v>
      </c>
      <c r="L7446" s="1">
        <f t="shared" si="233"/>
        <v>4.7070000000000001E-2</v>
      </c>
    </row>
    <row r="7447" spans="1:12" ht="14.45">
      <c r="A7447" t="s">
        <v>723</v>
      </c>
      <c r="B7447" t="s">
        <v>974</v>
      </c>
      <c r="C7447">
        <v>847989</v>
      </c>
      <c r="D7447" t="s">
        <v>975</v>
      </c>
      <c r="E7447" t="s">
        <v>147</v>
      </c>
      <c r="F7447" t="s">
        <v>292</v>
      </c>
      <c r="G7447" t="str">
        <f t="shared" si="232"/>
        <v>Paraguay to World</v>
      </c>
      <c r="H7447">
        <v>2013</v>
      </c>
      <c r="I7447" t="s">
        <v>724</v>
      </c>
      <c r="J7447">
        <v>6</v>
      </c>
      <c r="K7447">
        <v>373.238</v>
      </c>
      <c r="L7447" s="1">
        <f t="shared" si="233"/>
        <v>0.37323800000000001</v>
      </c>
    </row>
    <row r="7448" spans="1:12" ht="14.45">
      <c r="A7448" t="s">
        <v>723</v>
      </c>
      <c r="B7448" t="s">
        <v>974</v>
      </c>
      <c r="C7448">
        <v>847989</v>
      </c>
      <c r="D7448" t="s">
        <v>975</v>
      </c>
      <c r="E7448" t="s">
        <v>147</v>
      </c>
      <c r="F7448" t="s">
        <v>292</v>
      </c>
      <c r="G7448" t="str">
        <f t="shared" si="232"/>
        <v>Paraguay to World</v>
      </c>
      <c r="H7448">
        <v>2014</v>
      </c>
      <c r="I7448" t="s">
        <v>724</v>
      </c>
      <c r="J7448">
        <v>6</v>
      </c>
      <c r="K7448">
        <v>764.13</v>
      </c>
      <c r="L7448" s="1">
        <f t="shared" si="233"/>
        <v>0.76412999999999998</v>
      </c>
    </row>
    <row r="7449" spans="1:12" ht="14.45">
      <c r="A7449" t="s">
        <v>723</v>
      </c>
      <c r="B7449" t="s">
        <v>974</v>
      </c>
      <c r="C7449">
        <v>847989</v>
      </c>
      <c r="D7449" t="s">
        <v>975</v>
      </c>
      <c r="E7449" t="s">
        <v>147</v>
      </c>
      <c r="F7449" t="s">
        <v>292</v>
      </c>
      <c r="G7449" t="str">
        <f t="shared" si="232"/>
        <v>Paraguay to World</v>
      </c>
      <c r="H7449">
        <v>2015</v>
      </c>
      <c r="I7449" t="s">
        <v>724</v>
      </c>
      <c r="J7449">
        <v>6</v>
      </c>
      <c r="K7449">
        <v>396.22</v>
      </c>
      <c r="L7449" s="1">
        <f t="shared" si="233"/>
        <v>0.39622000000000002</v>
      </c>
    </row>
    <row r="7450" spans="1:12" ht="14.45">
      <c r="A7450" t="s">
        <v>723</v>
      </c>
      <c r="B7450" t="s">
        <v>974</v>
      </c>
      <c r="C7450">
        <v>847989</v>
      </c>
      <c r="D7450" t="s">
        <v>975</v>
      </c>
      <c r="E7450" t="s">
        <v>147</v>
      </c>
      <c r="F7450" t="s">
        <v>292</v>
      </c>
      <c r="G7450" t="str">
        <f t="shared" si="232"/>
        <v>Paraguay to World</v>
      </c>
      <c r="H7450">
        <v>2016</v>
      </c>
      <c r="I7450" t="s">
        <v>724</v>
      </c>
      <c r="J7450">
        <v>6</v>
      </c>
      <c r="K7450">
        <v>27.797000000000001</v>
      </c>
      <c r="L7450" s="1">
        <f t="shared" si="233"/>
        <v>2.7797000000000002E-2</v>
      </c>
    </row>
    <row r="7451" spans="1:12" ht="14.45">
      <c r="A7451" t="s">
        <v>723</v>
      </c>
      <c r="B7451" t="s">
        <v>974</v>
      </c>
      <c r="C7451">
        <v>847989</v>
      </c>
      <c r="D7451" t="s">
        <v>975</v>
      </c>
      <c r="E7451" t="s">
        <v>147</v>
      </c>
      <c r="F7451" t="s">
        <v>292</v>
      </c>
      <c r="G7451" t="str">
        <f t="shared" si="232"/>
        <v>Paraguay to World</v>
      </c>
      <c r="H7451">
        <v>2017</v>
      </c>
      <c r="I7451" t="s">
        <v>724</v>
      </c>
      <c r="J7451">
        <v>6</v>
      </c>
      <c r="K7451">
        <v>16.149999999999999</v>
      </c>
      <c r="L7451" s="1">
        <f t="shared" si="233"/>
        <v>1.6149999999999998E-2</v>
      </c>
    </row>
    <row r="7452" spans="1:12" ht="14.45">
      <c r="A7452" t="s">
        <v>723</v>
      </c>
      <c r="B7452" t="s">
        <v>974</v>
      </c>
      <c r="C7452">
        <v>847989</v>
      </c>
      <c r="D7452" t="s">
        <v>975</v>
      </c>
      <c r="E7452" t="s">
        <v>670</v>
      </c>
      <c r="F7452" t="s">
        <v>670</v>
      </c>
      <c r="G7452" t="str">
        <f t="shared" si="232"/>
        <v>Paraguay to EU27</v>
      </c>
      <c r="H7452">
        <v>2013</v>
      </c>
      <c r="I7452" t="s">
        <v>724</v>
      </c>
      <c r="J7452">
        <v>6</v>
      </c>
      <c r="K7452">
        <v>26.937999999999999</v>
      </c>
      <c r="L7452" s="1">
        <f t="shared" si="233"/>
        <v>2.6938E-2</v>
      </c>
    </row>
    <row r="7453" spans="1:12" ht="14.45">
      <c r="A7453" t="s">
        <v>723</v>
      </c>
      <c r="B7453" t="s">
        <v>974</v>
      </c>
      <c r="C7453">
        <v>847989</v>
      </c>
      <c r="D7453" t="s">
        <v>975</v>
      </c>
      <c r="E7453" t="s">
        <v>670</v>
      </c>
      <c r="F7453" t="s">
        <v>670</v>
      </c>
      <c r="G7453" t="str">
        <f t="shared" si="232"/>
        <v>Paraguay to EU27</v>
      </c>
      <c r="H7453">
        <v>2014</v>
      </c>
      <c r="I7453" t="s">
        <v>724</v>
      </c>
      <c r="J7453">
        <v>6</v>
      </c>
      <c r="K7453">
        <v>100</v>
      </c>
      <c r="L7453" s="1">
        <f t="shared" si="233"/>
        <v>0.1</v>
      </c>
    </row>
    <row r="7454" spans="1:12" ht="14.45">
      <c r="A7454" t="s">
        <v>723</v>
      </c>
      <c r="B7454" t="s">
        <v>974</v>
      </c>
      <c r="C7454">
        <v>847989</v>
      </c>
      <c r="D7454" t="s">
        <v>975</v>
      </c>
      <c r="E7454" t="s">
        <v>670</v>
      </c>
      <c r="F7454" t="s">
        <v>670</v>
      </c>
      <c r="G7454" t="str">
        <f t="shared" si="232"/>
        <v>Paraguay to EU27</v>
      </c>
      <c r="H7454">
        <v>2016</v>
      </c>
      <c r="I7454" t="s">
        <v>724</v>
      </c>
      <c r="J7454">
        <v>6</v>
      </c>
      <c r="K7454">
        <v>3</v>
      </c>
      <c r="L7454" s="1">
        <f t="shared" si="233"/>
        <v>3.0000000000000001E-3</v>
      </c>
    </row>
    <row r="7455" spans="1:12" ht="14.45">
      <c r="A7455" t="s">
        <v>723</v>
      </c>
      <c r="B7455" t="s">
        <v>976</v>
      </c>
      <c r="C7455">
        <v>730900</v>
      </c>
      <c r="D7455" t="s">
        <v>977</v>
      </c>
      <c r="E7455" t="s">
        <v>147</v>
      </c>
      <c r="F7455" t="s">
        <v>292</v>
      </c>
      <c r="G7455" t="str">
        <f t="shared" si="232"/>
        <v>Occ.Pal.Terr to World</v>
      </c>
      <c r="H7455">
        <v>2015</v>
      </c>
      <c r="I7455" t="s">
        <v>724</v>
      </c>
      <c r="J7455">
        <v>6</v>
      </c>
      <c r="K7455">
        <v>3.6539999999999999</v>
      </c>
      <c r="L7455" s="1">
        <f t="shared" si="233"/>
        <v>3.6540000000000001E-3</v>
      </c>
    </row>
    <row r="7456" spans="1:12" ht="14.45">
      <c r="A7456" t="s">
        <v>723</v>
      </c>
      <c r="B7456" t="s">
        <v>976</v>
      </c>
      <c r="C7456">
        <v>730900</v>
      </c>
      <c r="D7456" t="s">
        <v>977</v>
      </c>
      <c r="E7456" t="s">
        <v>147</v>
      </c>
      <c r="F7456" t="s">
        <v>292</v>
      </c>
      <c r="G7456" t="str">
        <f t="shared" si="232"/>
        <v>Occ.Pal.Terr to World</v>
      </c>
      <c r="H7456">
        <v>2016</v>
      </c>
      <c r="I7456" t="s">
        <v>724</v>
      </c>
      <c r="J7456">
        <v>6</v>
      </c>
      <c r="K7456">
        <v>36.406999999999996</v>
      </c>
      <c r="L7456" s="1">
        <f t="shared" si="233"/>
        <v>3.6406999999999995E-2</v>
      </c>
    </row>
    <row r="7457" spans="1:12" ht="14.45">
      <c r="A7457" t="s">
        <v>723</v>
      </c>
      <c r="B7457" t="s">
        <v>976</v>
      </c>
      <c r="C7457">
        <v>8405</v>
      </c>
      <c r="D7457" t="s">
        <v>977</v>
      </c>
      <c r="E7457" t="s">
        <v>147</v>
      </c>
      <c r="F7457" t="s">
        <v>292</v>
      </c>
      <c r="G7457" t="str">
        <f t="shared" si="232"/>
        <v>Occ.Pal.Terr to World</v>
      </c>
      <c r="H7457">
        <v>2015</v>
      </c>
      <c r="I7457" t="s">
        <v>724</v>
      </c>
      <c r="J7457">
        <v>6</v>
      </c>
      <c r="K7457">
        <v>3.9420000000000002</v>
      </c>
      <c r="L7457" s="1">
        <f t="shared" si="233"/>
        <v>3.9420000000000002E-3</v>
      </c>
    </row>
    <row r="7458" spans="1:12" ht="14.45">
      <c r="A7458" t="s">
        <v>723</v>
      </c>
      <c r="B7458" t="s">
        <v>976</v>
      </c>
      <c r="C7458">
        <v>842129</v>
      </c>
      <c r="D7458" t="s">
        <v>977</v>
      </c>
      <c r="E7458" t="s">
        <v>147</v>
      </c>
      <c r="F7458" t="s">
        <v>292</v>
      </c>
      <c r="G7458" t="str">
        <f t="shared" si="232"/>
        <v>Occ.Pal.Terr to World</v>
      </c>
      <c r="H7458">
        <v>2015</v>
      </c>
      <c r="I7458" t="s">
        <v>724</v>
      </c>
      <c r="J7458">
        <v>6</v>
      </c>
      <c r="K7458">
        <v>0.08</v>
      </c>
      <c r="L7458" s="1">
        <f t="shared" si="233"/>
        <v>8.0000000000000007E-5</v>
      </c>
    </row>
    <row r="7459" spans="1:12" ht="14.45">
      <c r="A7459" t="s">
        <v>723</v>
      </c>
      <c r="B7459" t="s">
        <v>976</v>
      </c>
      <c r="C7459">
        <v>842129</v>
      </c>
      <c r="D7459" t="s">
        <v>977</v>
      </c>
      <c r="E7459" t="s">
        <v>147</v>
      </c>
      <c r="F7459" t="s">
        <v>292</v>
      </c>
      <c r="G7459" t="str">
        <f t="shared" si="232"/>
        <v>Occ.Pal.Terr to World</v>
      </c>
      <c r="H7459">
        <v>2016</v>
      </c>
      <c r="I7459" t="s">
        <v>724</v>
      </c>
      <c r="J7459">
        <v>6</v>
      </c>
      <c r="K7459">
        <v>6.8000000000000005E-2</v>
      </c>
      <c r="L7459" s="1">
        <f t="shared" si="233"/>
        <v>6.7999999999999999E-5</v>
      </c>
    </row>
    <row r="7460" spans="1:12" ht="14.45">
      <c r="A7460" t="s">
        <v>723</v>
      </c>
      <c r="B7460" t="s">
        <v>976</v>
      </c>
      <c r="C7460">
        <v>847989</v>
      </c>
      <c r="D7460" t="s">
        <v>977</v>
      </c>
      <c r="E7460" t="s">
        <v>147</v>
      </c>
      <c r="F7460" t="s">
        <v>292</v>
      </c>
      <c r="G7460" t="str">
        <f t="shared" si="232"/>
        <v>Occ.Pal.Terr to World</v>
      </c>
      <c r="H7460">
        <v>2016</v>
      </c>
      <c r="I7460" t="s">
        <v>724</v>
      </c>
      <c r="J7460">
        <v>6</v>
      </c>
      <c r="K7460">
        <v>50.6</v>
      </c>
      <c r="L7460" s="1">
        <f t="shared" si="233"/>
        <v>5.0599999999999999E-2</v>
      </c>
    </row>
    <row r="7461" spans="1:12" ht="14.45">
      <c r="A7461" t="s">
        <v>723</v>
      </c>
      <c r="B7461" t="s">
        <v>978</v>
      </c>
      <c r="C7461">
        <v>730900</v>
      </c>
      <c r="D7461" t="s">
        <v>979</v>
      </c>
      <c r="E7461" t="s">
        <v>147</v>
      </c>
      <c r="F7461" t="s">
        <v>292</v>
      </c>
      <c r="G7461" t="str">
        <f t="shared" si="232"/>
        <v>French Polynesia to World</v>
      </c>
      <c r="H7461">
        <v>2014</v>
      </c>
      <c r="I7461" t="s">
        <v>724</v>
      </c>
      <c r="J7461">
        <v>6</v>
      </c>
      <c r="K7461">
        <v>2.7759999999999998</v>
      </c>
      <c r="L7461" s="1">
        <f t="shared" si="233"/>
        <v>2.7759999999999998E-3</v>
      </c>
    </row>
    <row r="7462" spans="1:12" ht="14.45">
      <c r="A7462" t="s">
        <v>723</v>
      </c>
      <c r="B7462" t="s">
        <v>978</v>
      </c>
      <c r="C7462">
        <v>730900</v>
      </c>
      <c r="D7462" t="s">
        <v>979</v>
      </c>
      <c r="E7462" t="s">
        <v>147</v>
      </c>
      <c r="F7462" t="s">
        <v>292</v>
      </c>
      <c r="G7462" t="str">
        <f t="shared" si="232"/>
        <v>French Polynesia to World</v>
      </c>
      <c r="H7462">
        <v>2015</v>
      </c>
      <c r="I7462" t="s">
        <v>724</v>
      </c>
      <c r="J7462">
        <v>6</v>
      </c>
      <c r="K7462">
        <v>3.3000000000000002E-2</v>
      </c>
      <c r="L7462" s="1">
        <f t="shared" si="233"/>
        <v>3.3000000000000003E-5</v>
      </c>
    </row>
    <row r="7463" spans="1:12" ht="14.45">
      <c r="A7463" t="s">
        <v>723</v>
      </c>
      <c r="B7463" t="s">
        <v>978</v>
      </c>
      <c r="C7463">
        <v>730900</v>
      </c>
      <c r="D7463" t="s">
        <v>979</v>
      </c>
      <c r="E7463" t="s">
        <v>670</v>
      </c>
      <c r="F7463" t="s">
        <v>670</v>
      </c>
      <c r="G7463" t="str">
        <f t="shared" si="232"/>
        <v>French Polynesia to EU27</v>
      </c>
      <c r="H7463">
        <v>2015</v>
      </c>
      <c r="I7463" t="s">
        <v>724</v>
      </c>
      <c r="J7463">
        <v>6</v>
      </c>
      <c r="K7463">
        <v>3.3000000000000002E-2</v>
      </c>
      <c r="L7463" s="1">
        <f t="shared" si="233"/>
        <v>3.3000000000000003E-5</v>
      </c>
    </row>
    <row r="7464" spans="1:12" ht="14.45">
      <c r="A7464" t="s">
        <v>723</v>
      </c>
      <c r="B7464" t="s">
        <v>978</v>
      </c>
      <c r="C7464">
        <v>741999</v>
      </c>
      <c r="D7464" t="s">
        <v>979</v>
      </c>
      <c r="E7464" t="s">
        <v>147</v>
      </c>
      <c r="F7464" t="s">
        <v>292</v>
      </c>
      <c r="G7464" t="str">
        <f t="shared" si="232"/>
        <v>French Polynesia to World</v>
      </c>
      <c r="H7464">
        <v>2012</v>
      </c>
      <c r="I7464" t="s">
        <v>724</v>
      </c>
      <c r="J7464">
        <v>6</v>
      </c>
      <c r="K7464">
        <v>5.0999999999999997E-2</v>
      </c>
      <c r="L7464" s="1">
        <f t="shared" si="233"/>
        <v>5.1E-5</v>
      </c>
    </row>
    <row r="7465" spans="1:12" ht="14.45">
      <c r="A7465" t="s">
        <v>723</v>
      </c>
      <c r="B7465" t="s">
        <v>978</v>
      </c>
      <c r="C7465">
        <v>741999</v>
      </c>
      <c r="D7465" t="s">
        <v>979</v>
      </c>
      <c r="E7465" t="s">
        <v>147</v>
      </c>
      <c r="F7465" t="s">
        <v>292</v>
      </c>
      <c r="G7465" t="str">
        <f t="shared" si="232"/>
        <v>French Polynesia to World</v>
      </c>
      <c r="H7465">
        <v>2013</v>
      </c>
      <c r="I7465" t="s">
        <v>724</v>
      </c>
      <c r="J7465">
        <v>6</v>
      </c>
      <c r="K7465">
        <v>30.181000000000001</v>
      </c>
      <c r="L7465" s="1">
        <f t="shared" si="233"/>
        <v>3.0180999999999999E-2</v>
      </c>
    </row>
    <row r="7466" spans="1:12" ht="14.45">
      <c r="A7466" t="s">
        <v>723</v>
      </c>
      <c r="B7466" t="s">
        <v>978</v>
      </c>
      <c r="C7466">
        <v>741999</v>
      </c>
      <c r="D7466" t="s">
        <v>979</v>
      </c>
      <c r="E7466" t="s">
        <v>147</v>
      </c>
      <c r="F7466" t="s">
        <v>292</v>
      </c>
      <c r="G7466" t="str">
        <f t="shared" si="232"/>
        <v>French Polynesia to World</v>
      </c>
      <c r="H7466">
        <v>2014</v>
      </c>
      <c r="I7466" t="s">
        <v>724</v>
      </c>
      <c r="J7466">
        <v>6</v>
      </c>
      <c r="K7466">
        <v>2.923</v>
      </c>
      <c r="L7466" s="1">
        <f t="shared" si="233"/>
        <v>2.9230000000000003E-3</v>
      </c>
    </row>
    <row r="7467" spans="1:12" ht="14.45">
      <c r="A7467" t="s">
        <v>723</v>
      </c>
      <c r="B7467" t="s">
        <v>978</v>
      </c>
      <c r="C7467">
        <v>741999</v>
      </c>
      <c r="D7467" t="s">
        <v>979</v>
      </c>
      <c r="E7467" t="s">
        <v>147</v>
      </c>
      <c r="F7467" t="s">
        <v>292</v>
      </c>
      <c r="G7467" t="str">
        <f t="shared" si="232"/>
        <v>French Polynesia to World</v>
      </c>
      <c r="H7467">
        <v>2015</v>
      </c>
      <c r="I7467" t="s">
        <v>724</v>
      </c>
      <c r="J7467">
        <v>6</v>
      </c>
      <c r="K7467">
        <v>0.16</v>
      </c>
      <c r="L7467" s="1">
        <f t="shared" si="233"/>
        <v>1.6000000000000001E-4</v>
      </c>
    </row>
    <row r="7468" spans="1:12" ht="14.45">
      <c r="A7468" t="s">
        <v>723</v>
      </c>
      <c r="B7468" t="s">
        <v>978</v>
      </c>
      <c r="C7468">
        <v>842129</v>
      </c>
      <c r="D7468" t="s">
        <v>979</v>
      </c>
      <c r="E7468" t="s">
        <v>147</v>
      </c>
      <c r="F7468" t="s">
        <v>292</v>
      </c>
      <c r="G7468" t="str">
        <f t="shared" si="232"/>
        <v>French Polynesia to World</v>
      </c>
      <c r="H7468">
        <v>2012</v>
      </c>
      <c r="I7468" t="s">
        <v>724</v>
      </c>
      <c r="J7468">
        <v>6</v>
      </c>
      <c r="K7468">
        <v>33.213999999999999</v>
      </c>
      <c r="L7468" s="1">
        <f t="shared" si="233"/>
        <v>3.3214E-2</v>
      </c>
    </row>
    <row r="7469" spans="1:12" ht="14.45">
      <c r="A7469" t="s">
        <v>723</v>
      </c>
      <c r="B7469" t="s">
        <v>978</v>
      </c>
      <c r="C7469">
        <v>842129</v>
      </c>
      <c r="D7469" t="s">
        <v>979</v>
      </c>
      <c r="E7469" t="s">
        <v>147</v>
      </c>
      <c r="F7469" t="s">
        <v>292</v>
      </c>
      <c r="G7469" t="str">
        <f t="shared" si="232"/>
        <v>French Polynesia to World</v>
      </c>
      <c r="H7469">
        <v>2013</v>
      </c>
      <c r="I7469" t="s">
        <v>724</v>
      </c>
      <c r="J7469">
        <v>6</v>
      </c>
      <c r="K7469">
        <v>2.2240000000000002</v>
      </c>
      <c r="L7469" s="1">
        <f t="shared" si="233"/>
        <v>2.2240000000000003E-3</v>
      </c>
    </row>
    <row r="7470" spans="1:12" ht="14.45">
      <c r="A7470" t="s">
        <v>723</v>
      </c>
      <c r="B7470" t="s">
        <v>978</v>
      </c>
      <c r="C7470">
        <v>842129</v>
      </c>
      <c r="D7470" t="s">
        <v>979</v>
      </c>
      <c r="E7470" t="s">
        <v>147</v>
      </c>
      <c r="F7470" t="s">
        <v>292</v>
      </c>
      <c r="G7470" t="str">
        <f t="shared" si="232"/>
        <v>French Polynesia to World</v>
      </c>
      <c r="H7470">
        <v>2014</v>
      </c>
      <c r="I7470" t="s">
        <v>724</v>
      </c>
      <c r="J7470">
        <v>6</v>
      </c>
      <c r="K7470">
        <v>0.84099999999999997</v>
      </c>
      <c r="L7470" s="1">
        <f t="shared" si="233"/>
        <v>8.4099999999999995E-4</v>
      </c>
    </row>
    <row r="7471" spans="1:12" ht="14.45">
      <c r="A7471" t="s">
        <v>723</v>
      </c>
      <c r="B7471" t="s">
        <v>978</v>
      </c>
      <c r="C7471">
        <v>842129</v>
      </c>
      <c r="D7471" t="s">
        <v>979</v>
      </c>
      <c r="E7471" t="s">
        <v>147</v>
      </c>
      <c r="F7471" t="s">
        <v>292</v>
      </c>
      <c r="G7471" t="str">
        <f t="shared" si="232"/>
        <v>French Polynesia to World</v>
      </c>
      <c r="H7471">
        <v>2015</v>
      </c>
      <c r="I7471" t="s">
        <v>724</v>
      </c>
      <c r="J7471">
        <v>6</v>
      </c>
      <c r="K7471">
        <v>1.82</v>
      </c>
      <c r="L7471" s="1">
        <f t="shared" si="233"/>
        <v>1.82E-3</v>
      </c>
    </row>
    <row r="7472" spans="1:12" ht="14.45">
      <c r="A7472" t="s">
        <v>723</v>
      </c>
      <c r="B7472" t="s">
        <v>978</v>
      </c>
      <c r="C7472">
        <v>842129</v>
      </c>
      <c r="D7472" t="s">
        <v>979</v>
      </c>
      <c r="E7472" t="s">
        <v>670</v>
      </c>
      <c r="F7472" t="s">
        <v>670</v>
      </c>
      <c r="G7472" t="str">
        <f t="shared" si="232"/>
        <v>French Polynesia to EU27</v>
      </c>
      <c r="H7472">
        <v>2012</v>
      </c>
      <c r="I7472" t="s">
        <v>724</v>
      </c>
      <c r="J7472">
        <v>6</v>
      </c>
      <c r="K7472">
        <v>0.17100000000000001</v>
      </c>
      <c r="L7472" s="1">
        <f t="shared" si="233"/>
        <v>1.7100000000000001E-4</v>
      </c>
    </row>
    <row r="7473" spans="1:12" ht="14.45">
      <c r="A7473" t="s">
        <v>723</v>
      </c>
      <c r="B7473" t="s">
        <v>978</v>
      </c>
      <c r="C7473">
        <v>842129</v>
      </c>
      <c r="D7473" t="s">
        <v>979</v>
      </c>
      <c r="E7473" t="s">
        <v>670</v>
      </c>
      <c r="F7473" t="s">
        <v>670</v>
      </c>
      <c r="G7473" t="str">
        <f t="shared" si="232"/>
        <v>French Polynesia to EU27</v>
      </c>
      <c r="H7473">
        <v>2014</v>
      </c>
      <c r="I7473" t="s">
        <v>724</v>
      </c>
      <c r="J7473">
        <v>6</v>
      </c>
      <c r="K7473">
        <v>0.01</v>
      </c>
      <c r="L7473" s="1">
        <f t="shared" si="233"/>
        <v>1.0000000000000001E-5</v>
      </c>
    </row>
    <row r="7474" spans="1:12" ht="14.45">
      <c r="A7474" t="s">
        <v>723</v>
      </c>
      <c r="B7474" t="s">
        <v>978</v>
      </c>
      <c r="C7474">
        <v>842139</v>
      </c>
      <c r="D7474" t="s">
        <v>979</v>
      </c>
      <c r="E7474" t="s">
        <v>147</v>
      </c>
      <c r="F7474" t="s">
        <v>292</v>
      </c>
      <c r="G7474" t="str">
        <f t="shared" si="232"/>
        <v>French Polynesia to World</v>
      </c>
      <c r="H7474">
        <v>2012</v>
      </c>
      <c r="I7474" t="s">
        <v>724</v>
      </c>
      <c r="J7474">
        <v>6</v>
      </c>
      <c r="K7474">
        <v>7.38</v>
      </c>
      <c r="L7474" s="1">
        <f t="shared" si="233"/>
        <v>7.3800000000000003E-3</v>
      </c>
    </row>
    <row r="7475" spans="1:12" ht="14.45">
      <c r="A7475" t="s">
        <v>723</v>
      </c>
      <c r="B7475" t="s">
        <v>978</v>
      </c>
      <c r="C7475">
        <v>842139</v>
      </c>
      <c r="D7475" t="s">
        <v>979</v>
      </c>
      <c r="E7475" t="s">
        <v>147</v>
      </c>
      <c r="F7475" t="s">
        <v>292</v>
      </c>
      <c r="G7475" t="str">
        <f t="shared" si="232"/>
        <v>French Polynesia to World</v>
      </c>
      <c r="H7475">
        <v>2013</v>
      </c>
      <c r="I7475" t="s">
        <v>724</v>
      </c>
      <c r="J7475">
        <v>6</v>
      </c>
      <c r="K7475">
        <v>1.07</v>
      </c>
      <c r="L7475" s="1">
        <f t="shared" si="233"/>
        <v>1.07E-3</v>
      </c>
    </row>
    <row r="7476" spans="1:12" ht="14.45">
      <c r="A7476" t="s">
        <v>723</v>
      </c>
      <c r="B7476" t="s">
        <v>978</v>
      </c>
      <c r="C7476">
        <v>842139</v>
      </c>
      <c r="D7476" t="s">
        <v>979</v>
      </c>
      <c r="E7476" t="s">
        <v>147</v>
      </c>
      <c r="F7476" t="s">
        <v>292</v>
      </c>
      <c r="G7476" t="str">
        <f t="shared" si="232"/>
        <v>French Polynesia to World</v>
      </c>
      <c r="H7476">
        <v>2014</v>
      </c>
      <c r="I7476" t="s">
        <v>724</v>
      </c>
      <c r="J7476">
        <v>6</v>
      </c>
      <c r="K7476">
        <v>4.4240000000000004</v>
      </c>
      <c r="L7476" s="1">
        <f t="shared" si="233"/>
        <v>4.424E-3</v>
      </c>
    </row>
    <row r="7477" spans="1:12" ht="14.45">
      <c r="A7477" t="s">
        <v>723</v>
      </c>
      <c r="B7477" t="s">
        <v>978</v>
      </c>
      <c r="C7477">
        <v>842139</v>
      </c>
      <c r="D7477" t="s">
        <v>979</v>
      </c>
      <c r="E7477" t="s">
        <v>147</v>
      </c>
      <c r="F7477" t="s">
        <v>292</v>
      </c>
      <c r="G7477" t="str">
        <f t="shared" si="232"/>
        <v>French Polynesia to World</v>
      </c>
      <c r="H7477">
        <v>2015</v>
      </c>
      <c r="I7477" t="s">
        <v>724</v>
      </c>
      <c r="J7477">
        <v>6</v>
      </c>
      <c r="K7477">
        <v>3.0790000000000002</v>
      </c>
      <c r="L7477" s="1">
        <f t="shared" si="233"/>
        <v>3.0790000000000001E-3</v>
      </c>
    </row>
    <row r="7478" spans="1:12" ht="14.45">
      <c r="A7478" t="s">
        <v>723</v>
      </c>
      <c r="B7478" t="s">
        <v>978</v>
      </c>
      <c r="C7478">
        <v>842139</v>
      </c>
      <c r="D7478" t="s">
        <v>979</v>
      </c>
      <c r="E7478" t="s">
        <v>670</v>
      </c>
      <c r="F7478" t="s">
        <v>670</v>
      </c>
      <c r="G7478" t="str">
        <f t="shared" si="232"/>
        <v>French Polynesia to EU27</v>
      </c>
      <c r="H7478">
        <v>2012</v>
      </c>
      <c r="I7478" t="s">
        <v>724</v>
      </c>
      <c r="J7478">
        <v>6</v>
      </c>
      <c r="K7478">
        <v>1.9390000000000001</v>
      </c>
      <c r="L7478" s="1">
        <f t="shared" si="233"/>
        <v>1.939E-3</v>
      </c>
    </row>
    <row r="7479" spans="1:12" ht="14.45">
      <c r="A7479" t="s">
        <v>723</v>
      </c>
      <c r="B7479" t="s">
        <v>978</v>
      </c>
      <c r="C7479">
        <v>842139</v>
      </c>
      <c r="D7479" t="s">
        <v>979</v>
      </c>
      <c r="E7479" t="s">
        <v>670</v>
      </c>
      <c r="F7479" t="s">
        <v>670</v>
      </c>
      <c r="G7479" t="str">
        <f t="shared" si="232"/>
        <v>French Polynesia to EU27</v>
      </c>
      <c r="H7479">
        <v>2013</v>
      </c>
      <c r="I7479" t="s">
        <v>724</v>
      </c>
      <c r="J7479">
        <v>6</v>
      </c>
      <c r="K7479">
        <v>0.92700000000000005</v>
      </c>
      <c r="L7479" s="1">
        <f t="shared" si="233"/>
        <v>9.2700000000000009E-4</v>
      </c>
    </row>
    <row r="7480" spans="1:12" ht="14.45">
      <c r="A7480" t="s">
        <v>723</v>
      </c>
      <c r="B7480" t="s">
        <v>978</v>
      </c>
      <c r="C7480">
        <v>842139</v>
      </c>
      <c r="D7480" t="s">
        <v>979</v>
      </c>
      <c r="E7480" t="s">
        <v>670</v>
      </c>
      <c r="F7480" t="s">
        <v>670</v>
      </c>
      <c r="G7480" t="str">
        <f t="shared" si="232"/>
        <v>French Polynesia to EU27</v>
      </c>
      <c r="H7480">
        <v>2014</v>
      </c>
      <c r="I7480" t="s">
        <v>724</v>
      </c>
      <c r="J7480">
        <v>6</v>
      </c>
      <c r="K7480">
        <v>2.7229999999999999</v>
      </c>
      <c r="L7480" s="1">
        <f t="shared" si="233"/>
        <v>2.7229999999999997E-3</v>
      </c>
    </row>
    <row r="7481" spans="1:12" ht="14.45">
      <c r="A7481" t="s">
        <v>723</v>
      </c>
      <c r="B7481" t="s">
        <v>978</v>
      </c>
      <c r="C7481">
        <v>842139</v>
      </c>
      <c r="D7481" t="s">
        <v>979</v>
      </c>
      <c r="E7481" t="s">
        <v>670</v>
      </c>
      <c r="F7481" t="s">
        <v>670</v>
      </c>
      <c r="G7481" t="str">
        <f t="shared" si="232"/>
        <v>French Polynesia to EU27</v>
      </c>
      <c r="H7481">
        <v>2015</v>
      </c>
      <c r="I7481" t="s">
        <v>724</v>
      </c>
      <c r="J7481">
        <v>6</v>
      </c>
      <c r="K7481">
        <v>1.206</v>
      </c>
      <c r="L7481" s="1">
        <f t="shared" si="233"/>
        <v>1.206E-3</v>
      </c>
    </row>
    <row r="7482" spans="1:12" ht="14.45">
      <c r="A7482" t="s">
        <v>723</v>
      </c>
      <c r="B7482" t="s">
        <v>978</v>
      </c>
      <c r="C7482">
        <v>847989</v>
      </c>
      <c r="D7482" t="s">
        <v>979</v>
      </c>
      <c r="E7482" t="s">
        <v>147</v>
      </c>
      <c r="F7482" t="s">
        <v>292</v>
      </c>
      <c r="G7482" t="str">
        <f t="shared" si="232"/>
        <v>French Polynesia to World</v>
      </c>
      <c r="H7482">
        <v>2012</v>
      </c>
      <c r="I7482" t="s">
        <v>724</v>
      </c>
      <c r="J7482">
        <v>6</v>
      </c>
      <c r="K7482">
        <v>15.95</v>
      </c>
      <c r="L7482" s="1">
        <f t="shared" si="233"/>
        <v>1.5949999999999999E-2</v>
      </c>
    </row>
    <row r="7483" spans="1:12" ht="14.45">
      <c r="A7483" t="s">
        <v>723</v>
      </c>
      <c r="B7483" t="s">
        <v>978</v>
      </c>
      <c r="C7483">
        <v>847989</v>
      </c>
      <c r="D7483" t="s">
        <v>979</v>
      </c>
      <c r="E7483" t="s">
        <v>147</v>
      </c>
      <c r="F7483" t="s">
        <v>292</v>
      </c>
      <c r="G7483" t="str">
        <f t="shared" si="232"/>
        <v>French Polynesia to World</v>
      </c>
      <c r="H7483">
        <v>2013</v>
      </c>
      <c r="I7483" t="s">
        <v>724</v>
      </c>
      <c r="J7483">
        <v>6</v>
      </c>
      <c r="K7483">
        <v>5.8479999999999999</v>
      </c>
      <c r="L7483" s="1">
        <f t="shared" si="233"/>
        <v>5.8479999999999999E-3</v>
      </c>
    </row>
    <row r="7484" spans="1:12" ht="14.45">
      <c r="A7484" t="s">
        <v>723</v>
      </c>
      <c r="B7484" t="s">
        <v>978</v>
      </c>
      <c r="C7484">
        <v>847989</v>
      </c>
      <c r="D7484" t="s">
        <v>979</v>
      </c>
      <c r="E7484" t="s">
        <v>147</v>
      </c>
      <c r="F7484" t="s">
        <v>292</v>
      </c>
      <c r="G7484" t="str">
        <f t="shared" si="232"/>
        <v>French Polynesia to World</v>
      </c>
      <c r="H7484">
        <v>2014</v>
      </c>
      <c r="I7484" t="s">
        <v>724</v>
      </c>
      <c r="J7484">
        <v>6</v>
      </c>
      <c r="K7484">
        <v>0.376</v>
      </c>
      <c r="L7484" s="1">
        <f t="shared" si="233"/>
        <v>3.7599999999999998E-4</v>
      </c>
    </row>
    <row r="7485" spans="1:12" ht="14.45">
      <c r="A7485" t="s">
        <v>723</v>
      </c>
      <c r="B7485" t="s">
        <v>978</v>
      </c>
      <c r="C7485">
        <v>847989</v>
      </c>
      <c r="D7485" t="s">
        <v>979</v>
      </c>
      <c r="E7485" t="s">
        <v>147</v>
      </c>
      <c r="F7485" t="s">
        <v>292</v>
      </c>
      <c r="G7485" t="str">
        <f t="shared" si="232"/>
        <v>French Polynesia to World</v>
      </c>
      <c r="H7485">
        <v>2015</v>
      </c>
      <c r="I7485" t="s">
        <v>724</v>
      </c>
      <c r="J7485">
        <v>6</v>
      </c>
      <c r="K7485">
        <v>3.3940000000000001</v>
      </c>
      <c r="L7485" s="1">
        <f t="shared" si="233"/>
        <v>3.3940000000000003E-3</v>
      </c>
    </row>
    <row r="7486" spans="1:12" ht="14.45">
      <c r="A7486" t="s">
        <v>723</v>
      </c>
      <c r="B7486" t="s">
        <v>978</v>
      </c>
      <c r="C7486">
        <v>847989</v>
      </c>
      <c r="D7486" t="s">
        <v>979</v>
      </c>
      <c r="E7486" t="s">
        <v>670</v>
      </c>
      <c r="F7486" t="s">
        <v>670</v>
      </c>
      <c r="G7486" t="str">
        <f t="shared" si="232"/>
        <v>French Polynesia to EU27</v>
      </c>
      <c r="H7486">
        <v>2012</v>
      </c>
      <c r="I7486" t="s">
        <v>724</v>
      </c>
      <c r="J7486">
        <v>6</v>
      </c>
      <c r="K7486">
        <v>10.273999999999999</v>
      </c>
      <c r="L7486" s="1">
        <f t="shared" si="233"/>
        <v>1.0273999999999998E-2</v>
      </c>
    </row>
    <row r="7487" spans="1:12" ht="14.45">
      <c r="A7487" t="s">
        <v>723</v>
      </c>
      <c r="B7487" t="s">
        <v>978</v>
      </c>
      <c r="C7487">
        <v>847989</v>
      </c>
      <c r="D7487" t="s">
        <v>979</v>
      </c>
      <c r="E7487" t="s">
        <v>670</v>
      </c>
      <c r="F7487" t="s">
        <v>670</v>
      </c>
      <c r="G7487" t="str">
        <f t="shared" si="232"/>
        <v>French Polynesia to EU27</v>
      </c>
      <c r="H7487">
        <v>2013</v>
      </c>
      <c r="I7487" t="s">
        <v>724</v>
      </c>
      <c r="J7487">
        <v>6</v>
      </c>
      <c r="K7487">
        <v>1.623</v>
      </c>
      <c r="L7487" s="1">
        <f t="shared" si="233"/>
        <v>1.6230000000000001E-3</v>
      </c>
    </row>
    <row r="7488" spans="1:12" ht="14.45">
      <c r="A7488" t="s">
        <v>723</v>
      </c>
      <c r="B7488" t="s">
        <v>978</v>
      </c>
      <c r="C7488">
        <v>847989</v>
      </c>
      <c r="D7488" t="s">
        <v>979</v>
      </c>
      <c r="E7488" t="s">
        <v>670</v>
      </c>
      <c r="F7488" t="s">
        <v>670</v>
      </c>
      <c r="G7488" t="str">
        <f t="shared" si="232"/>
        <v>French Polynesia to EU27</v>
      </c>
      <c r="H7488">
        <v>2015</v>
      </c>
      <c r="I7488" t="s">
        <v>724</v>
      </c>
      <c r="J7488">
        <v>6</v>
      </c>
      <c r="K7488">
        <v>3.3660000000000001</v>
      </c>
      <c r="L7488" s="1">
        <f t="shared" si="233"/>
        <v>3.3660000000000001E-3</v>
      </c>
    </row>
    <row r="7489" spans="1:12" ht="14.45">
      <c r="A7489" t="s">
        <v>723</v>
      </c>
      <c r="B7489" t="s">
        <v>980</v>
      </c>
      <c r="C7489">
        <v>730900</v>
      </c>
      <c r="D7489" t="s">
        <v>981</v>
      </c>
      <c r="E7489" t="s">
        <v>147</v>
      </c>
      <c r="F7489" t="s">
        <v>292</v>
      </c>
      <c r="G7489" t="str">
        <f t="shared" si="232"/>
        <v>Qatar to World</v>
      </c>
      <c r="H7489">
        <v>2013</v>
      </c>
      <c r="I7489" t="s">
        <v>724</v>
      </c>
      <c r="J7489">
        <v>6</v>
      </c>
      <c r="K7489">
        <v>312.13400000000001</v>
      </c>
      <c r="L7489" s="1">
        <f t="shared" si="233"/>
        <v>0.31213400000000002</v>
      </c>
    </row>
    <row r="7490" spans="1:12" ht="14.45">
      <c r="A7490" t="s">
        <v>723</v>
      </c>
      <c r="B7490" t="s">
        <v>980</v>
      </c>
      <c r="C7490">
        <v>730900</v>
      </c>
      <c r="D7490" t="s">
        <v>981</v>
      </c>
      <c r="E7490" t="s">
        <v>147</v>
      </c>
      <c r="F7490" t="s">
        <v>292</v>
      </c>
      <c r="G7490" t="str">
        <f t="shared" si="232"/>
        <v>Qatar to World</v>
      </c>
      <c r="H7490">
        <v>2014</v>
      </c>
      <c r="I7490" t="s">
        <v>724</v>
      </c>
      <c r="J7490">
        <v>6</v>
      </c>
      <c r="K7490">
        <v>84.572000000000003</v>
      </c>
      <c r="L7490" s="1">
        <f t="shared" si="233"/>
        <v>8.4572000000000008E-2</v>
      </c>
    </row>
    <row r="7491" spans="1:12" ht="14.45">
      <c r="A7491" t="s">
        <v>723</v>
      </c>
      <c r="B7491" t="s">
        <v>980</v>
      </c>
      <c r="C7491">
        <v>730900</v>
      </c>
      <c r="D7491" t="s">
        <v>981</v>
      </c>
      <c r="E7491" t="s">
        <v>147</v>
      </c>
      <c r="F7491" t="s">
        <v>292</v>
      </c>
      <c r="G7491" t="str">
        <f t="shared" si="232"/>
        <v>Qatar to World</v>
      </c>
      <c r="H7491">
        <v>2015</v>
      </c>
      <c r="I7491" t="s">
        <v>724</v>
      </c>
      <c r="J7491">
        <v>6</v>
      </c>
      <c r="K7491">
        <v>558.58199999999999</v>
      </c>
      <c r="L7491" s="1">
        <f t="shared" si="233"/>
        <v>0.55858200000000002</v>
      </c>
    </row>
    <row r="7492" spans="1:12" ht="14.45">
      <c r="A7492" t="s">
        <v>723</v>
      </c>
      <c r="B7492" t="s">
        <v>980</v>
      </c>
      <c r="C7492">
        <v>730900</v>
      </c>
      <c r="D7492" t="s">
        <v>981</v>
      </c>
      <c r="E7492" t="s">
        <v>147</v>
      </c>
      <c r="F7492" t="s">
        <v>292</v>
      </c>
      <c r="G7492" t="str">
        <f t="shared" si="232"/>
        <v>Qatar to World</v>
      </c>
      <c r="H7492">
        <v>2016</v>
      </c>
      <c r="I7492" t="s">
        <v>724</v>
      </c>
      <c r="J7492">
        <v>6</v>
      </c>
      <c r="K7492">
        <v>618.33600000000001</v>
      </c>
      <c r="L7492" s="1">
        <f t="shared" si="233"/>
        <v>0.618336</v>
      </c>
    </row>
    <row r="7493" spans="1:12" ht="14.45">
      <c r="A7493" t="s">
        <v>723</v>
      </c>
      <c r="B7493" t="s">
        <v>980</v>
      </c>
      <c r="C7493">
        <v>730900</v>
      </c>
      <c r="D7493" t="s">
        <v>981</v>
      </c>
      <c r="E7493" t="s">
        <v>670</v>
      </c>
      <c r="F7493" t="s">
        <v>670</v>
      </c>
      <c r="G7493" t="str">
        <f t="shared" si="232"/>
        <v>Qatar to EU27</v>
      </c>
      <c r="H7493">
        <v>2013</v>
      </c>
      <c r="I7493" t="s">
        <v>724</v>
      </c>
      <c r="J7493">
        <v>6</v>
      </c>
      <c r="K7493">
        <v>0</v>
      </c>
      <c r="L7493" s="1">
        <f t="shared" si="233"/>
        <v>0</v>
      </c>
    </row>
    <row r="7494" spans="1:12" ht="14.45">
      <c r="A7494" t="s">
        <v>723</v>
      </c>
      <c r="B7494" t="s">
        <v>980</v>
      </c>
      <c r="C7494">
        <v>730900</v>
      </c>
      <c r="D7494" t="s">
        <v>981</v>
      </c>
      <c r="E7494" t="s">
        <v>670</v>
      </c>
      <c r="F7494" t="s">
        <v>670</v>
      </c>
      <c r="G7494" t="str">
        <f t="shared" si="232"/>
        <v>Qatar to EU27</v>
      </c>
      <c r="H7494">
        <v>2014</v>
      </c>
      <c r="I7494" t="s">
        <v>724</v>
      </c>
      <c r="J7494">
        <v>6</v>
      </c>
      <c r="K7494">
        <v>0</v>
      </c>
      <c r="L7494" s="1">
        <f t="shared" si="233"/>
        <v>0</v>
      </c>
    </row>
    <row r="7495" spans="1:12" ht="14.45">
      <c r="A7495" t="s">
        <v>723</v>
      </c>
      <c r="B7495" t="s">
        <v>980</v>
      </c>
      <c r="C7495">
        <v>730900</v>
      </c>
      <c r="D7495" t="s">
        <v>981</v>
      </c>
      <c r="E7495" t="s">
        <v>670</v>
      </c>
      <c r="F7495" t="s">
        <v>670</v>
      </c>
      <c r="G7495" t="str">
        <f t="shared" si="232"/>
        <v>Qatar to EU27</v>
      </c>
      <c r="H7495">
        <v>2015</v>
      </c>
      <c r="I7495" t="s">
        <v>724</v>
      </c>
      <c r="J7495">
        <v>6</v>
      </c>
      <c r="K7495">
        <v>176.23400000000001</v>
      </c>
      <c r="L7495" s="1">
        <f t="shared" si="233"/>
        <v>0.176234</v>
      </c>
    </row>
    <row r="7496" spans="1:12" ht="14.45">
      <c r="A7496" t="s">
        <v>723</v>
      </c>
      <c r="B7496" t="s">
        <v>980</v>
      </c>
      <c r="C7496">
        <v>730900</v>
      </c>
      <c r="D7496" t="s">
        <v>981</v>
      </c>
      <c r="E7496" t="s">
        <v>670</v>
      </c>
      <c r="F7496" t="s">
        <v>670</v>
      </c>
      <c r="G7496" t="str">
        <f t="shared" si="232"/>
        <v>Qatar to EU27</v>
      </c>
      <c r="H7496">
        <v>2016</v>
      </c>
      <c r="I7496" t="s">
        <v>724</v>
      </c>
      <c r="J7496">
        <v>6</v>
      </c>
      <c r="K7496">
        <v>181.12200000000001</v>
      </c>
      <c r="L7496" s="1">
        <f t="shared" si="233"/>
        <v>0.18112200000000001</v>
      </c>
    </row>
    <row r="7497" spans="1:12" ht="14.45">
      <c r="A7497" t="s">
        <v>723</v>
      </c>
      <c r="B7497" t="s">
        <v>980</v>
      </c>
      <c r="C7497">
        <v>741999</v>
      </c>
      <c r="D7497" t="s">
        <v>981</v>
      </c>
      <c r="E7497" t="s">
        <v>147</v>
      </c>
      <c r="F7497" t="s">
        <v>292</v>
      </c>
      <c r="G7497" t="str">
        <f t="shared" ref="G7497:G7560" si="234">CONCATENATE(D7497, " to ", F7497)</f>
        <v>Qatar to World</v>
      </c>
      <c r="H7497">
        <v>2015</v>
      </c>
      <c r="I7497" t="s">
        <v>724</v>
      </c>
      <c r="J7497">
        <v>6</v>
      </c>
      <c r="K7497">
        <v>368.29599999999999</v>
      </c>
      <c r="L7497" s="1">
        <f t="shared" ref="L7497:L7560" si="235">K7497/1000</f>
        <v>0.36829600000000001</v>
      </c>
    </row>
    <row r="7498" spans="1:12" ht="14.45">
      <c r="A7498" t="s">
        <v>723</v>
      </c>
      <c r="B7498" t="s">
        <v>980</v>
      </c>
      <c r="C7498">
        <v>741999</v>
      </c>
      <c r="D7498" t="s">
        <v>981</v>
      </c>
      <c r="E7498" t="s">
        <v>670</v>
      </c>
      <c r="F7498" t="s">
        <v>670</v>
      </c>
      <c r="G7498" t="str">
        <f t="shared" si="234"/>
        <v>Qatar to EU27</v>
      </c>
      <c r="H7498">
        <v>2015</v>
      </c>
      <c r="I7498" t="s">
        <v>724</v>
      </c>
      <c r="J7498">
        <v>6</v>
      </c>
      <c r="K7498">
        <v>150.77199999999999</v>
      </c>
      <c r="L7498" s="1">
        <f t="shared" si="235"/>
        <v>0.15077199999999999</v>
      </c>
    </row>
    <row r="7499" spans="1:12" ht="14.45">
      <c r="A7499" t="s">
        <v>723</v>
      </c>
      <c r="B7499" t="s">
        <v>980</v>
      </c>
      <c r="C7499">
        <v>761100</v>
      </c>
      <c r="D7499" t="s">
        <v>981</v>
      </c>
      <c r="E7499" t="s">
        <v>147</v>
      </c>
      <c r="F7499" t="s">
        <v>292</v>
      </c>
      <c r="G7499" t="str">
        <f t="shared" si="234"/>
        <v>Qatar to World</v>
      </c>
      <c r="H7499">
        <v>2013</v>
      </c>
      <c r="I7499" t="s">
        <v>724</v>
      </c>
      <c r="J7499">
        <v>6</v>
      </c>
      <c r="K7499">
        <v>0</v>
      </c>
      <c r="L7499" s="1">
        <f t="shared" si="235"/>
        <v>0</v>
      </c>
    </row>
    <row r="7500" spans="1:12" ht="14.45">
      <c r="A7500" t="s">
        <v>723</v>
      </c>
      <c r="B7500" t="s">
        <v>980</v>
      </c>
      <c r="C7500">
        <v>761100</v>
      </c>
      <c r="D7500" t="s">
        <v>981</v>
      </c>
      <c r="E7500" t="s">
        <v>147</v>
      </c>
      <c r="F7500" t="s">
        <v>292</v>
      </c>
      <c r="G7500" t="str">
        <f t="shared" si="234"/>
        <v>Qatar to World</v>
      </c>
      <c r="H7500">
        <v>2014</v>
      </c>
      <c r="I7500" t="s">
        <v>724</v>
      </c>
      <c r="J7500">
        <v>6</v>
      </c>
      <c r="K7500">
        <v>0</v>
      </c>
      <c r="L7500" s="1">
        <f t="shared" si="235"/>
        <v>0</v>
      </c>
    </row>
    <row r="7501" spans="1:12" ht="14.45">
      <c r="A7501" t="s">
        <v>723</v>
      </c>
      <c r="B7501" t="s">
        <v>980</v>
      </c>
      <c r="C7501">
        <v>761100</v>
      </c>
      <c r="D7501" t="s">
        <v>981</v>
      </c>
      <c r="E7501" t="s">
        <v>147</v>
      </c>
      <c r="F7501" t="s">
        <v>292</v>
      </c>
      <c r="G7501" t="str">
        <f t="shared" si="234"/>
        <v>Qatar to World</v>
      </c>
      <c r="H7501">
        <v>2015</v>
      </c>
      <c r="I7501" t="s">
        <v>724</v>
      </c>
      <c r="J7501">
        <v>6</v>
      </c>
      <c r="K7501">
        <v>340.19299999999998</v>
      </c>
      <c r="L7501" s="1">
        <f t="shared" si="235"/>
        <v>0.34019299999999997</v>
      </c>
    </row>
    <row r="7502" spans="1:12" ht="14.45">
      <c r="A7502" t="s">
        <v>723</v>
      </c>
      <c r="B7502" t="s">
        <v>980</v>
      </c>
      <c r="C7502">
        <v>761100</v>
      </c>
      <c r="D7502" t="s">
        <v>981</v>
      </c>
      <c r="E7502" t="s">
        <v>147</v>
      </c>
      <c r="F7502" t="s">
        <v>292</v>
      </c>
      <c r="G7502" t="str">
        <f t="shared" si="234"/>
        <v>Qatar to World</v>
      </c>
      <c r="H7502">
        <v>2016</v>
      </c>
      <c r="I7502" t="s">
        <v>724</v>
      </c>
      <c r="J7502">
        <v>6</v>
      </c>
      <c r="K7502">
        <v>73.777000000000001</v>
      </c>
      <c r="L7502" s="1">
        <f t="shared" si="235"/>
        <v>7.3776999999999995E-2</v>
      </c>
    </row>
    <row r="7503" spans="1:12" ht="14.45">
      <c r="A7503" t="s">
        <v>723</v>
      </c>
      <c r="B7503" t="s">
        <v>980</v>
      </c>
      <c r="C7503">
        <v>761100</v>
      </c>
      <c r="D7503" t="s">
        <v>981</v>
      </c>
      <c r="E7503" t="s">
        <v>670</v>
      </c>
      <c r="F7503" t="s">
        <v>670</v>
      </c>
      <c r="G7503" t="str">
        <f t="shared" si="234"/>
        <v>Qatar to EU27</v>
      </c>
      <c r="H7503">
        <v>2013</v>
      </c>
      <c r="I7503" t="s">
        <v>724</v>
      </c>
      <c r="J7503">
        <v>6</v>
      </c>
      <c r="K7503">
        <v>0</v>
      </c>
      <c r="L7503" s="1">
        <f t="shared" si="235"/>
        <v>0</v>
      </c>
    </row>
    <row r="7504" spans="1:12" ht="14.45">
      <c r="A7504" t="s">
        <v>723</v>
      </c>
      <c r="B7504" t="s">
        <v>980</v>
      </c>
      <c r="C7504">
        <v>761100</v>
      </c>
      <c r="D7504" t="s">
        <v>981</v>
      </c>
      <c r="E7504" t="s">
        <v>670</v>
      </c>
      <c r="F7504" t="s">
        <v>670</v>
      </c>
      <c r="G7504" t="str">
        <f t="shared" si="234"/>
        <v>Qatar to EU27</v>
      </c>
      <c r="H7504">
        <v>2014</v>
      </c>
      <c r="I7504" t="s">
        <v>724</v>
      </c>
      <c r="J7504">
        <v>6</v>
      </c>
      <c r="K7504">
        <v>0</v>
      </c>
      <c r="L7504" s="1">
        <f t="shared" si="235"/>
        <v>0</v>
      </c>
    </row>
    <row r="7505" spans="1:12" ht="14.45">
      <c r="A7505" t="s">
        <v>723</v>
      </c>
      <c r="B7505" t="s">
        <v>980</v>
      </c>
      <c r="C7505">
        <v>761100</v>
      </c>
      <c r="D7505" t="s">
        <v>981</v>
      </c>
      <c r="E7505" t="s">
        <v>670</v>
      </c>
      <c r="F7505" t="s">
        <v>670</v>
      </c>
      <c r="G7505" t="str">
        <f t="shared" si="234"/>
        <v>Qatar to EU27</v>
      </c>
      <c r="H7505">
        <v>2016</v>
      </c>
      <c r="I7505" t="s">
        <v>724</v>
      </c>
      <c r="J7505">
        <v>6</v>
      </c>
      <c r="K7505">
        <v>57.292999999999999</v>
      </c>
      <c r="L7505" s="1">
        <f t="shared" si="235"/>
        <v>5.7292999999999997E-2</v>
      </c>
    </row>
    <row r="7506" spans="1:12" ht="14.45">
      <c r="A7506" t="s">
        <v>723</v>
      </c>
      <c r="B7506" t="s">
        <v>980</v>
      </c>
      <c r="C7506">
        <v>8405</v>
      </c>
      <c r="D7506" t="s">
        <v>981</v>
      </c>
      <c r="E7506" t="s">
        <v>147</v>
      </c>
      <c r="F7506" t="s">
        <v>292</v>
      </c>
      <c r="G7506" t="str">
        <f t="shared" si="234"/>
        <v>Qatar to World</v>
      </c>
      <c r="H7506">
        <v>2015</v>
      </c>
      <c r="I7506" t="s">
        <v>724</v>
      </c>
      <c r="J7506">
        <v>6</v>
      </c>
      <c r="K7506">
        <v>35.859000000000002</v>
      </c>
      <c r="L7506" s="1">
        <f t="shared" si="235"/>
        <v>3.5859000000000002E-2</v>
      </c>
    </row>
    <row r="7507" spans="1:12" ht="14.45">
      <c r="A7507" t="s">
        <v>723</v>
      </c>
      <c r="B7507" t="s">
        <v>980</v>
      </c>
      <c r="C7507">
        <v>8405</v>
      </c>
      <c r="D7507" t="s">
        <v>981</v>
      </c>
      <c r="E7507" t="s">
        <v>670</v>
      </c>
      <c r="F7507" t="s">
        <v>670</v>
      </c>
      <c r="G7507" t="str">
        <f t="shared" si="234"/>
        <v>Qatar to EU27</v>
      </c>
      <c r="H7507">
        <v>2015</v>
      </c>
      <c r="I7507" t="s">
        <v>724</v>
      </c>
      <c r="J7507">
        <v>6</v>
      </c>
      <c r="K7507">
        <v>27.483000000000001</v>
      </c>
      <c r="L7507" s="1">
        <f t="shared" si="235"/>
        <v>2.7483E-2</v>
      </c>
    </row>
    <row r="7508" spans="1:12" ht="14.45">
      <c r="A7508" t="s">
        <v>723</v>
      </c>
      <c r="B7508" t="s">
        <v>980</v>
      </c>
      <c r="C7508">
        <v>841940</v>
      </c>
      <c r="D7508" t="s">
        <v>981</v>
      </c>
      <c r="E7508" t="s">
        <v>147</v>
      </c>
      <c r="F7508" t="s">
        <v>292</v>
      </c>
      <c r="G7508" t="str">
        <f t="shared" si="234"/>
        <v>Qatar to World</v>
      </c>
      <c r="H7508">
        <v>2015</v>
      </c>
      <c r="I7508" t="s">
        <v>724</v>
      </c>
      <c r="J7508">
        <v>6</v>
      </c>
      <c r="K7508">
        <v>41.783999999999999</v>
      </c>
      <c r="L7508" s="1">
        <f t="shared" si="235"/>
        <v>4.1784000000000002E-2</v>
      </c>
    </row>
    <row r="7509" spans="1:12" ht="14.45">
      <c r="A7509" t="s">
        <v>723</v>
      </c>
      <c r="B7509" t="s">
        <v>980</v>
      </c>
      <c r="C7509">
        <v>842129</v>
      </c>
      <c r="D7509" t="s">
        <v>981</v>
      </c>
      <c r="E7509" t="s">
        <v>147</v>
      </c>
      <c r="F7509" t="s">
        <v>292</v>
      </c>
      <c r="G7509" t="str">
        <f t="shared" si="234"/>
        <v>Qatar to World</v>
      </c>
      <c r="H7509">
        <v>2015</v>
      </c>
      <c r="I7509" t="s">
        <v>724</v>
      </c>
      <c r="J7509">
        <v>6</v>
      </c>
      <c r="K7509">
        <v>0.66600000000000004</v>
      </c>
      <c r="L7509" s="1">
        <f t="shared" si="235"/>
        <v>6.6600000000000003E-4</v>
      </c>
    </row>
    <row r="7510" spans="1:12" ht="14.45">
      <c r="A7510" t="s">
        <v>723</v>
      </c>
      <c r="B7510" t="s">
        <v>980</v>
      </c>
      <c r="C7510">
        <v>842139</v>
      </c>
      <c r="D7510" t="s">
        <v>981</v>
      </c>
      <c r="E7510" t="s">
        <v>147</v>
      </c>
      <c r="F7510" t="s">
        <v>292</v>
      </c>
      <c r="G7510" t="str">
        <f t="shared" si="234"/>
        <v>Qatar to World</v>
      </c>
      <c r="H7510">
        <v>2015</v>
      </c>
      <c r="I7510" t="s">
        <v>724</v>
      </c>
      <c r="J7510">
        <v>6</v>
      </c>
      <c r="K7510">
        <v>1.0409999999999999</v>
      </c>
      <c r="L7510" s="1">
        <f t="shared" si="235"/>
        <v>1.0409999999999998E-3</v>
      </c>
    </row>
    <row r="7511" spans="1:12" ht="14.45">
      <c r="A7511" t="s">
        <v>723</v>
      </c>
      <c r="B7511" t="s">
        <v>980</v>
      </c>
      <c r="C7511">
        <v>847989</v>
      </c>
      <c r="D7511" t="s">
        <v>981</v>
      </c>
      <c r="E7511" t="s">
        <v>147</v>
      </c>
      <c r="F7511" t="s">
        <v>292</v>
      </c>
      <c r="G7511" t="str">
        <f t="shared" si="234"/>
        <v>Qatar to World</v>
      </c>
      <c r="H7511">
        <v>2015</v>
      </c>
      <c r="I7511" t="s">
        <v>724</v>
      </c>
      <c r="J7511">
        <v>6</v>
      </c>
      <c r="K7511">
        <v>3637.2660000000001</v>
      </c>
      <c r="L7511" s="1">
        <f t="shared" si="235"/>
        <v>3.6372659999999999</v>
      </c>
    </row>
    <row r="7512" spans="1:12" ht="14.45">
      <c r="A7512" t="s">
        <v>723</v>
      </c>
      <c r="B7512" t="s">
        <v>980</v>
      </c>
      <c r="C7512">
        <v>847989</v>
      </c>
      <c r="D7512" t="s">
        <v>981</v>
      </c>
      <c r="E7512" t="s">
        <v>670</v>
      </c>
      <c r="F7512" t="s">
        <v>670</v>
      </c>
      <c r="G7512" t="str">
        <f t="shared" si="234"/>
        <v>Qatar to EU27</v>
      </c>
      <c r="H7512">
        <v>2015</v>
      </c>
      <c r="I7512" t="s">
        <v>724</v>
      </c>
      <c r="J7512">
        <v>6</v>
      </c>
      <c r="K7512">
        <v>1343.001</v>
      </c>
      <c r="L7512" s="1">
        <f t="shared" si="235"/>
        <v>1.3430009999999999</v>
      </c>
    </row>
    <row r="7513" spans="1:12" ht="14.45">
      <c r="A7513" t="s">
        <v>723</v>
      </c>
      <c r="B7513" t="s">
        <v>982</v>
      </c>
      <c r="C7513">
        <v>730900</v>
      </c>
      <c r="D7513" t="s">
        <v>983</v>
      </c>
      <c r="E7513" t="s">
        <v>147</v>
      </c>
      <c r="F7513" t="s">
        <v>292</v>
      </c>
      <c r="G7513" t="str">
        <f t="shared" si="234"/>
        <v>Romania to World</v>
      </c>
      <c r="H7513">
        <v>2012</v>
      </c>
      <c r="I7513" t="s">
        <v>724</v>
      </c>
      <c r="J7513">
        <v>6</v>
      </c>
      <c r="K7513">
        <v>17673.852999999999</v>
      </c>
      <c r="L7513" s="1">
        <f t="shared" si="235"/>
        <v>17.673852999999998</v>
      </c>
    </row>
    <row r="7514" spans="1:12" ht="14.45">
      <c r="A7514" t="s">
        <v>723</v>
      </c>
      <c r="B7514" t="s">
        <v>982</v>
      </c>
      <c r="C7514">
        <v>730900</v>
      </c>
      <c r="D7514" t="s">
        <v>983</v>
      </c>
      <c r="E7514" t="s">
        <v>147</v>
      </c>
      <c r="F7514" t="s">
        <v>292</v>
      </c>
      <c r="G7514" t="str">
        <f t="shared" si="234"/>
        <v>Romania to World</v>
      </c>
      <c r="H7514">
        <v>2013</v>
      </c>
      <c r="I7514" t="s">
        <v>724</v>
      </c>
      <c r="J7514">
        <v>6</v>
      </c>
      <c r="K7514">
        <v>19211.447</v>
      </c>
      <c r="L7514" s="1">
        <f t="shared" si="235"/>
        <v>19.211447</v>
      </c>
    </row>
    <row r="7515" spans="1:12" ht="14.45">
      <c r="A7515" t="s">
        <v>723</v>
      </c>
      <c r="B7515" t="s">
        <v>982</v>
      </c>
      <c r="C7515">
        <v>730900</v>
      </c>
      <c r="D7515" t="s">
        <v>983</v>
      </c>
      <c r="E7515" t="s">
        <v>147</v>
      </c>
      <c r="F7515" t="s">
        <v>292</v>
      </c>
      <c r="G7515" t="str">
        <f t="shared" si="234"/>
        <v>Romania to World</v>
      </c>
      <c r="H7515">
        <v>2014</v>
      </c>
      <c r="I7515" t="s">
        <v>724</v>
      </c>
      <c r="J7515">
        <v>6</v>
      </c>
      <c r="K7515">
        <v>13981.485000000001</v>
      </c>
      <c r="L7515" s="1">
        <f t="shared" si="235"/>
        <v>13.981485000000001</v>
      </c>
    </row>
    <row r="7516" spans="1:12" ht="14.45">
      <c r="A7516" t="s">
        <v>723</v>
      </c>
      <c r="B7516" t="s">
        <v>982</v>
      </c>
      <c r="C7516">
        <v>730900</v>
      </c>
      <c r="D7516" t="s">
        <v>983</v>
      </c>
      <c r="E7516" t="s">
        <v>147</v>
      </c>
      <c r="F7516" t="s">
        <v>292</v>
      </c>
      <c r="G7516" t="str">
        <f t="shared" si="234"/>
        <v>Romania to World</v>
      </c>
      <c r="H7516">
        <v>2015</v>
      </c>
      <c r="I7516" t="s">
        <v>724</v>
      </c>
      <c r="J7516">
        <v>6</v>
      </c>
      <c r="K7516">
        <v>11244.55</v>
      </c>
      <c r="L7516" s="1">
        <f t="shared" si="235"/>
        <v>11.244549999999998</v>
      </c>
    </row>
    <row r="7517" spans="1:12" ht="14.45">
      <c r="A7517" t="s">
        <v>723</v>
      </c>
      <c r="B7517" t="s">
        <v>982</v>
      </c>
      <c r="C7517">
        <v>730900</v>
      </c>
      <c r="D7517" t="s">
        <v>983</v>
      </c>
      <c r="E7517" t="s">
        <v>147</v>
      </c>
      <c r="F7517" t="s">
        <v>292</v>
      </c>
      <c r="G7517" t="str">
        <f t="shared" si="234"/>
        <v>Romania to World</v>
      </c>
      <c r="H7517">
        <v>2016</v>
      </c>
      <c r="I7517" t="s">
        <v>724</v>
      </c>
      <c r="J7517">
        <v>6</v>
      </c>
      <c r="K7517">
        <v>19910.909</v>
      </c>
      <c r="L7517" s="1">
        <f t="shared" si="235"/>
        <v>19.910909</v>
      </c>
    </row>
    <row r="7518" spans="1:12" ht="14.45">
      <c r="A7518" t="s">
        <v>723</v>
      </c>
      <c r="B7518" t="s">
        <v>982</v>
      </c>
      <c r="C7518">
        <v>730900</v>
      </c>
      <c r="D7518" t="s">
        <v>983</v>
      </c>
      <c r="E7518" t="s">
        <v>147</v>
      </c>
      <c r="F7518" t="s">
        <v>292</v>
      </c>
      <c r="G7518" t="str">
        <f t="shared" si="234"/>
        <v>Romania to World</v>
      </c>
      <c r="H7518">
        <v>2017</v>
      </c>
      <c r="I7518" t="s">
        <v>724</v>
      </c>
      <c r="J7518">
        <v>6</v>
      </c>
      <c r="K7518">
        <v>16603.298999999999</v>
      </c>
      <c r="L7518" s="1">
        <f t="shared" si="235"/>
        <v>16.603299</v>
      </c>
    </row>
    <row r="7519" spans="1:12" ht="14.45">
      <c r="A7519" t="s">
        <v>723</v>
      </c>
      <c r="B7519" t="s">
        <v>982</v>
      </c>
      <c r="C7519">
        <v>730900</v>
      </c>
      <c r="D7519" t="s">
        <v>983</v>
      </c>
      <c r="E7519" t="s">
        <v>670</v>
      </c>
      <c r="F7519" t="s">
        <v>670</v>
      </c>
      <c r="G7519" t="str">
        <f t="shared" si="234"/>
        <v>Romania to EU27</v>
      </c>
      <c r="H7519">
        <v>2012</v>
      </c>
      <c r="I7519" t="s">
        <v>724</v>
      </c>
      <c r="J7519">
        <v>6</v>
      </c>
      <c r="K7519">
        <v>14671.333000000001</v>
      </c>
      <c r="L7519" s="1">
        <f t="shared" si="235"/>
        <v>14.671333000000001</v>
      </c>
    </row>
    <row r="7520" spans="1:12" ht="14.45">
      <c r="A7520" t="s">
        <v>723</v>
      </c>
      <c r="B7520" t="s">
        <v>982</v>
      </c>
      <c r="C7520">
        <v>730900</v>
      </c>
      <c r="D7520" t="s">
        <v>983</v>
      </c>
      <c r="E7520" t="s">
        <v>670</v>
      </c>
      <c r="F7520" t="s">
        <v>670</v>
      </c>
      <c r="G7520" t="str">
        <f t="shared" si="234"/>
        <v>Romania to EU27</v>
      </c>
      <c r="H7520">
        <v>2013</v>
      </c>
      <c r="I7520" t="s">
        <v>724</v>
      </c>
      <c r="J7520">
        <v>6</v>
      </c>
      <c r="K7520">
        <v>16333.61</v>
      </c>
      <c r="L7520" s="1">
        <f t="shared" si="235"/>
        <v>16.33361</v>
      </c>
    </row>
    <row r="7521" spans="1:12" ht="14.45">
      <c r="A7521" t="s">
        <v>723</v>
      </c>
      <c r="B7521" t="s">
        <v>982</v>
      </c>
      <c r="C7521">
        <v>730900</v>
      </c>
      <c r="D7521" t="s">
        <v>983</v>
      </c>
      <c r="E7521" t="s">
        <v>670</v>
      </c>
      <c r="F7521" t="s">
        <v>670</v>
      </c>
      <c r="G7521" t="str">
        <f t="shared" si="234"/>
        <v>Romania to EU27</v>
      </c>
      <c r="H7521">
        <v>2014</v>
      </c>
      <c r="I7521" t="s">
        <v>724</v>
      </c>
      <c r="J7521">
        <v>6</v>
      </c>
      <c r="K7521">
        <v>11775.273999999999</v>
      </c>
      <c r="L7521" s="1">
        <f t="shared" si="235"/>
        <v>11.775274</v>
      </c>
    </row>
    <row r="7522" spans="1:12" ht="14.45">
      <c r="A7522" t="s">
        <v>723</v>
      </c>
      <c r="B7522" t="s">
        <v>982</v>
      </c>
      <c r="C7522">
        <v>730900</v>
      </c>
      <c r="D7522" t="s">
        <v>983</v>
      </c>
      <c r="E7522" t="s">
        <v>670</v>
      </c>
      <c r="F7522" t="s">
        <v>670</v>
      </c>
      <c r="G7522" t="str">
        <f t="shared" si="234"/>
        <v>Romania to EU27</v>
      </c>
      <c r="H7522">
        <v>2015</v>
      </c>
      <c r="I7522" t="s">
        <v>724</v>
      </c>
      <c r="J7522">
        <v>6</v>
      </c>
      <c r="K7522">
        <v>7423.4930000000004</v>
      </c>
      <c r="L7522" s="1">
        <f t="shared" si="235"/>
        <v>7.4234930000000006</v>
      </c>
    </row>
    <row r="7523" spans="1:12" ht="14.45">
      <c r="A7523" t="s">
        <v>723</v>
      </c>
      <c r="B7523" t="s">
        <v>982</v>
      </c>
      <c r="C7523">
        <v>730900</v>
      </c>
      <c r="D7523" t="s">
        <v>983</v>
      </c>
      <c r="E7523" t="s">
        <v>670</v>
      </c>
      <c r="F7523" t="s">
        <v>670</v>
      </c>
      <c r="G7523" t="str">
        <f t="shared" si="234"/>
        <v>Romania to EU27</v>
      </c>
      <c r="H7523">
        <v>2016</v>
      </c>
      <c r="I7523" t="s">
        <v>724</v>
      </c>
      <c r="J7523">
        <v>6</v>
      </c>
      <c r="K7523">
        <v>6199.64</v>
      </c>
      <c r="L7523" s="1">
        <f t="shared" si="235"/>
        <v>6.1996400000000005</v>
      </c>
    </row>
    <row r="7524" spans="1:12" ht="14.45">
      <c r="A7524" t="s">
        <v>723</v>
      </c>
      <c r="B7524" t="s">
        <v>982</v>
      </c>
      <c r="C7524">
        <v>730900</v>
      </c>
      <c r="D7524" t="s">
        <v>983</v>
      </c>
      <c r="E7524" t="s">
        <v>670</v>
      </c>
      <c r="F7524" t="s">
        <v>670</v>
      </c>
      <c r="G7524" t="str">
        <f t="shared" si="234"/>
        <v>Romania to EU27</v>
      </c>
      <c r="H7524">
        <v>2017</v>
      </c>
      <c r="I7524" t="s">
        <v>724</v>
      </c>
      <c r="J7524">
        <v>6</v>
      </c>
      <c r="K7524">
        <v>13984.064</v>
      </c>
      <c r="L7524" s="1">
        <f t="shared" si="235"/>
        <v>13.984064</v>
      </c>
    </row>
    <row r="7525" spans="1:12" ht="14.45">
      <c r="A7525" t="s">
        <v>723</v>
      </c>
      <c r="B7525" t="s">
        <v>982</v>
      </c>
      <c r="C7525">
        <v>741999</v>
      </c>
      <c r="D7525" t="s">
        <v>983</v>
      </c>
      <c r="E7525" t="s">
        <v>147</v>
      </c>
      <c r="F7525" t="s">
        <v>292</v>
      </c>
      <c r="G7525" t="str">
        <f t="shared" si="234"/>
        <v>Romania to World</v>
      </c>
      <c r="H7525">
        <v>2012</v>
      </c>
      <c r="I7525" t="s">
        <v>724</v>
      </c>
      <c r="J7525">
        <v>6</v>
      </c>
      <c r="K7525">
        <v>6264.366</v>
      </c>
      <c r="L7525" s="1">
        <f t="shared" si="235"/>
        <v>6.2643659999999999</v>
      </c>
    </row>
    <row r="7526" spans="1:12" ht="14.45">
      <c r="A7526" t="s">
        <v>723</v>
      </c>
      <c r="B7526" t="s">
        <v>982</v>
      </c>
      <c r="C7526">
        <v>741999</v>
      </c>
      <c r="D7526" t="s">
        <v>983</v>
      </c>
      <c r="E7526" t="s">
        <v>147</v>
      </c>
      <c r="F7526" t="s">
        <v>292</v>
      </c>
      <c r="G7526" t="str">
        <f t="shared" si="234"/>
        <v>Romania to World</v>
      </c>
      <c r="H7526">
        <v>2013</v>
      </c>
      <c r="I7526" t="s">
        <v>724</v>
      </c>
      <c r="J7526">
        <v>6</v>
      </c>
      <c r="K7526">
        <v>5648.9390000000003</v>
      </c>
      <c r="L7526" s="1">
        <f t="shared" si="235"/>
        <v>5.6489390000000004</v>
      </c>
    </row>
    <row r="7527" spans="1:12" ht="14.45">
      <c r="A7527" t="s">
        <v>723</v>
      </c>
      <c r="B7527" t="s">
        <v>982</v>
      </c>
      <c r="C7527">
        <v>741999</v>
      </c>
      <c r="D7527" t="s">
        <v>983</v>
      </c>
      <c r="E7527" t="s">
        <v>147</v>
      </c>
      <c r="F7527" t="s">
        <v>292</v>
      </c>
      <c r="G7527" t="str">
        <f t="shared" si="234"/>
        <v>Romania to World</v>
      </c>
      <c r="H7527">
        <v>2014</v>
      </c>
      <c r="I7527" t="s">
        <v>724</v>
      </c>
      <c r="J7527">
        <v>6</v>
      </c>
      <c r="K7527">
        <v>4999.1629999999996</v>
      </c>
      <c r="L7527" s="1">
        <f t="shared" si="235"/>
        <v>4.9991629999999994</v>
      </c>
    </row>
    <row r="7528" spans="1:12" ht="14.45">
      <c r="A7528" t="s">
        <v>723</v>
      </c>
      <c r="B7528" t="s">
        <v>982</v>
      </c>
      <c r="C7528">
        <v>741999</v>
      </c>
      <c r="D7528" t="s">
        <v>983</v>
      </c>
      <c r="E7528" t="s">
        <v>147</v>
      </c>
      <c r="F7528" t="s">
        <v>292</v>
      </c>
      <c r="G7528" t="str">
        <f t="shared" si="234"/>
        <v>Romania to World</v>
      </c>
      <c r="H7528">
        <v>2015</v>
      </c>
      <c r="I7528" t="s">
        <v>724</v>
      </c>
      <c r="J7528">
        <v>6</v>
      </c>
      <c r="K7528">
        <v>4712.8140000000003</v>
      </c>
      <c r="L7528" s="1">
        <f t="shared" si="235"/>
        <v>4.7128140000000007</v>
      </c>
    </row>
    <row r="7529" spans="1:12" ht="14.45">
      <c r="A7529" t="s">
        <v>723</v>
      </c>
      <c r="B7529" t="s">
        <v>982</v>
      </c>
      <c r="C7529">
        <v>741999</v>
      </c>
      <c r="D7529" t="s">
        <v>983</v>
      </c>
      <c r="E7529" t="s">
        <v>147</v>
      </c>
      <c r="F7529" t="s">
        <v>292</v>
      </c>
      <c r="G7529" t="str">
        <f t="shared" si="234"/>
        <v>Romania to World</v>
      </c>
      <c r="H7529">
        <v>2016</v>
      </c>
      <c r="I7529" t="s">
        <v>724</v>
      </c>
      <c r="J7529">
        <v>6</v>
      </c>
      <c r="K7529">
        <v>5503.3130000000001</v>
      </c>
      <c r="L7529" s="1">
        <f t="shared" si="235"/>
        <v>5.5033130000000003</v>
      </c>
    </row>
    <row r="7530" spans="1:12" ht="14.45">
      <c r="A7530" t="s">
        <v>723</v>
      </c>
      <c r="B7530" t="s">
        <v>982</v>
      </c>
      <c r="C7530">
        <v>741999</v>
      </c>
      <c r="D7530" t="s">
        <v>983</v>
      </c>
      <c r="E7530" t="s">
        <v>147</v>
      </c>
      <c r="F7530" t="s">
        <v>292</v>
      </c>
      <c r="G7530" t="str">
        <f t="shared" si="234"/>
        <v>Romania to World</v>
      </c>
      <c r="H7530">
        <v>2017</v>
      </c>
      <c r="I7530" t="s">
        <v>724</v>
      </c>
      <c r="J7530">
        <v>6</v>
      </c>
      <c r="K7530">
        <v>7902.6509999999998</v>
      </c>
      <c r="L7530" s="1">
        <f t="shared" si="235"/>
        <v>7.9026509999999996</v>
      </c>
    </row>
    <row r="7531" spans="1:12" ht="14.45">
      <c r="A7531" t="s">
        <v>723</v>
      </c>
      <c r="B7531" t="s">
        <v>982</v>
      </c>
      <c r="C7531">
        <v>741999</v>
      </c>
      <c r="D7531" t="s">
        <v>983</v>
      </c>
      <c r="E7531" t="s">
        <v>670</v>
      </c>
      <c r="F7531" t="s">
        <v>670</v>
      </c>
      <c r="G7531" t="str">
        <f t="shared" si="234"/>
        <v>Romania to EU27</v>
      </c>
      <c r="H7531">
        <v>2012</v>
      </c>
      <c r="I7531" t="s">
        <v>724</v>
      </c>
      <c r="J7531">
        <v>6</v>
      </c>
      <c r="K7531">
        <v>6171.8980000000001</v>
      </c>
      <c r="L7531" s="1">
        <f t="shared" si="235"/>
        <v>6.1718980000000006</v>
      </c>
    </row>
    <row r="7532" spans="1:12" ht="14.45">
      <c r="A7532" t="s">
        <v>723</v>
      </c>
      <c r="B7532" t="s">
        <v>982</v>
      </c>
      <c r="C7532">
        <v>741999</v>
      </c>
      <c r="D7532" t="s">
        <v>983</v>
      </c>
      <c r="E7532" t="s">
        <v>670</v>
      </c>
      <c r="F7532" t="s">
        <v>670</v>
      </c>
      <c r="G7532" t="str">
        <f t="shared" si="234"/>
        <v>Romania to EU27</v>
      </c>
      <c r="H7532">
        <v>2013</v>
      </c>
      <c r="I7532" t="s">
        <v>724</v>
      </c>
      <c r="J7532">
        <v>6</v>
      </c>
      <c r="K7532">
        <v>5530.2759999999998</v>
      </c>
      <c r="L7532" s="1">
        <f t="shared" si="235"/>
        <v>5.5302759999999997</v>
      </c>
    </row>
    <row r="7533" spans="1:12" ht="14.45">
      <c r="A7533" t="s">
        <v>723</v>
      </c>
      <c r="B7533" t="s">
        <v>982</v>
      </c>
      <c r="C7533">
        <v>741999</v>
      </c>
      <c r="D7533" t="s">
        <v>983</v>
      </c>
      <c r="E7533" t="s">
        <v>670</v>
      </c>
      <c r="F7533" t="s">
        <v>670</v>
      </c>
      <c r="G7533" t="str">
        <f t="shared" si="234"/>
        <v>Romania to EU27</v>
      </c>
      <c r="H7533">
        <v>2014</v>
      </c>
      <c r="I7533" t="s">
        <v>724</v>
      </c>
      <c r="J7533">
        <v>6</v>
      </c>
      <c r="K7533">
        <v>4912.9210000000003</v>
      </c>
      <c r="L7533" s="1">
        <f t="shared" si="235"/>
        <v>4.9129209999999999</v>
      </c>
    </row>
    <row r="7534" spans="1:12" ht="14.45">
      <c r="A7534" t="s">
        <v>723</v>
      </c>
      <c r="B7534" t="s">
        <v>982</v>
      </c>
      <c r="C7534">
        <v>741999</v>
      </c>
      <c r="D7534" t="s">
        <v>983</v>
      </c>
      <c r="E7534" t="s">
        <v>670</v>
      </c>
      <c r="F7534" t="s">
        <v>670</v>
      </c>
      <c r="G7534" t="str">
        <f t="shared" si="234"/>
        <v>Romania to EU27</v>
      </c>
      <c r="H7534">
        <v>2015</v>
      </c>
      <c r="I7534" t="s">
        <v>724</v>
      </c>
      <c r="J7534">
        <v>6</v>
      </c>
      <c r="K7534">
        <v>4423.3429999999998</v>
      </c>
      <c r="L7534" s="1">
        <f t="shared" si="235"/>
        <v>4.423343</v>
      </c>
    </row>
    <row r="7535" spans="1:12" ht="14.45">
      <c r="A7535" t="s">
        <v>723</v>
      </c>
      <c r="B7535" t="s">
        <v>982</v>
      </c>
      <c r="C7535">
        <v>741999</v>
      </c>
      <c r="D7535" t="s">
        <v>983</v>
      </c>
      <c r="E7535" t="s">
        <v>670</v>
      </c>
      <c r="F7535" t="s">
        <v>670</v>
      </c>
      <c r="G7535" t="str">
        <f t="shared" si="234"/>
        <v>Romania to EU27</v>
      </c>
      <c r="H7535">
        <v>2016</v>
      </c>
      <c r="I7535" t="s">
        <v>724</v>
      </c>
      <c r="J7535">
        <v>6</v>
      </c>
      <c r="K7535">
        <v>4558.1490000000003</v>
      </c>
      <c r="L7535" s="1">
        <f t="shared" si="235"/>
        <v>4.5581490000000002</v>
      </c>
    </row>
    <row r="7536" spans="1:12" ht="14.45">
      <c r="A7536" t="s">
        <v>723</v>
      </c>
      <c r="B7536" t="s">
        <v>982</v>
      </c>
      <c r="C7536">
        <v>741999</v>
      </c>
      <c r="D7536" t="s">
        <v>983</v>
      </c>
      <c r="E7536" t="s">
        <v>670</v>
      </c>
      <c r="F7536" t="s">
        <v>670</v>
      </c>
      <c r="G7536" t="str">
        <f t="shared" si="234"/>
        <v>Romania to EU27</v>
      </c>
      <c r="H7536">
        <v>2017</v>
      </c>
      <c r="I7536" t="s">
        <v>724</v>
      </c>
      <c r="J7536">
        <v>6</v>
      </c>
      <c r="K7536">
        <v>7706.3950000000004</v>
      </c>
      <c r="L7536" s="1">
        <f t="shared" si="235"/>
        <v>7.7063950000000006</v>
      </c>
    </row>
    <row r="7537" spans="1:12" ht="14.45">
      <c r="A7537" t="s">
        <v>723</v>
      </c>
      <c r="B7537" t="s">
        <v>982</v>
      </c>
      <c r="C7537">
        <v>761100</v>
      </c>
      <c r="D7537" t="s">
        <v>983</v>
      </c>
      <c r="E7537" t="s">
        <v>147</v>
      </c>
      <c r="F7537" t="s">
        <v>292</v>
      </c>
      <c r="G7537" t="str">
        <f t="shared" si="234"/>
        <v>Romania to World</v>
      </c>
      <c r="H7537">
        <v>2012</v>
      </c>
      <c r="I7537" t="s">
        <v>724</v>
      </c>
      <c r="J7537">
        <v>6</v>
      </c>
      <c r="K7537">
        <v>761.03200000000004</v>
      </c>
      <c r="L7537" s="1">
        <f t="shared" si="235"/>
        <v>0.76103200000000004</v>
      </c>
    </row>
    <row r="7538" spans="1:12" ht="14.45">
      <c r="A7538" t="s">
        <v>723</v>
      </c>
      <c r="B7538" t="s">
        <v>982</v>
      </c>
      <c r="C7538">
        <v>761100</v>
      </c>
      <c r="D7538" t="s">
        <v>983</v>
      </c>
      <c r="E7538" t="s">
        <v>147</v>
      </c>
      <c r="F7538" t="s">
        <v>292</v>
      </c>
      <c r="G7538" t="str">
        <f t="shared" si="234"/>
        <v>Romania to World</v>
      </c>
      <c r="H7538">
        <v>2013</v>
      </c>
      <c r="I7538" t="s">
        <v>724</v>
      </c>
      <c r="J7538">
        <v>6</v>
      </c>
      <c r="K7538">
        <v>576.15</v>
      </c>
      <c r="L7538" s="1">
        <f t="shared" si="235"/>
        <v>0.57614999999999994</v>
      </c>
    </row>
    <row r="7539" spans="1:12" ht="14.45">
      <c r="A7539" t="s">
        <v>723</v>
      </c>
      <c r="B7539" t="s">
        <v>982</v>
      </c>
      <c r="C7539">
        <v>761100</v>
      </c>
      <c r="D7539" t="s">
        <v>983</v>
      </c>
      <c r="E7539" t="s">
        <v>147</v>
      </c>
      <c r="F7539" t="s">
        <v>292</v>
      </c>
      <c r="G7539" t="str">
        <f t="shared" si="234"/>
        <v>Romania to World</v>
      </c>
      <c r="H7539">
        <v>2014</v>
      </c>
      <c r="I7539" t="s">
        <v>724</v>
      </c>
      <c r="J7539">
        <v>6</v>
      </c>
      <c r="K7539">
        <v>6.4710000000000001</v>
      </c>
      <c r="L7539" s="1">
        <f t="shared" si="235"/>
        <v>6.4710000000000002E-3</v>
      </c>
    </row>
    <row r="7540" spans="1:12" ht="14.45">
      <c r="A7540" t="s">
        <v>723</v>
      </c>
      <c r="B7540" t="s">
        <v>982</v>
      </c>
      <c r="C7540">
        <v>761100</v>
      </c>
      <c r="D7540" t="s">
        <v>983</v>
      </c>
      <c r="E7540" t="s">
        <v>147</v>
      </c>
      <c r="F7540" t="s">
        <v>292</v>
      </c>
      <c r="G7540" t="str">
        <f t="shared" si="234"/>
        <v>Romania to World</v>
      </c>
      <c r="H7540">
        <v>2015</v>
      </c>
      <c r="I7540" t="s">
        <v>724</v>
      </c>
      <c r="J7540">
        <v>6</v>
      </c>
      <c r="K7540">
        <v>4.8369999999999997</v>
      </c>
      <c r="L7540" s="1">
        <f t="shared" si="235"/>
        <v>4.8370000000000002E-3</v>
      </c>
    </row>
    <row r="7541" spans="1:12" ht="14.45">
      <c r="A7541" t="s">
        <v>723</v>
      </c>
      <c r="B7541" t="s">
        <v>982</v>
      </c>
      <c r="C7541">
        <v>761100</v>
      </c>
      <c r="D7541" t="s">
        <v>983</v>
      </c>
      <c r="E7541" t="s">
        <v>147</v>
      </c>
      <c r="F7541" t="s">
        <v>292</v>
      </c>
      <c r="G7541" t="str">
        <f t="shared" si="234"/>
        <v>Romania to World</v>
      </c>
      <c r="H7541">
        <v>2016</v>
      </c>
      <c r="I7541" t="s">
        <v>724</v>
      </c>
      <c r="J7541">
        <v>6</v>
      </c>
      <c r="K7541">
        <v>9.923</v>
      </c>
      <c r="L7541" s="1">
        <f t="shared" si="235"/>
        <v>9.9229999999999995E-3</v>
      </c>
    </row>
    <row r="7542" spans="1:12" ht="14.45">
      <c r="A7542" t="s">
        <v>723</v>
      </c>
      <c r="B7542" t="s">
        <v>982</v>
      </c>
      <c r="C7542">
        <v>761100</v>
      </c>
      <c r="D7542" t="s">
        <v>983</v>
      </c>
      <c r="E7542" t="s">
        <v>147</v>
      </c>
      <c r="F7542" t="s">
        <v>292</v>
      </c>
      <c r="G7542" t="str">
        <f t="shared" si="234"/>
        <v>Romania to World</v>
      </c>
      <c r="H7542">
        <v>2017</v>
      </c>
      <c r="I7542" t="s">
        <v>724</v>
      </c>
      <c r="J7542">
        <v>6</v>
      </c>
      <c r="K7542">
        <v>130.46</v>
      </c>
      <c r="L7542" s="1">
        <f t="shared" si="235"/>
        <v>0.13046000000000002</v>
      </c>
    </row>
    <row r="7543" spans="1:12" ht="14.45">
      <c r="A7543" t="s">
        <v>723</v>
      </c>
      <c r="B7543" t="s">
        <v>982</v>
      </c>
      <c r="C7543">
        <v>761100</v>
      </c>
      <c r="D7543" t="s">
        <v>983</v>
      </c>
      <c r="E7543" t="s">
        <v>670</v>
      </c>
      <c r="F7543" t="s">
        <v>670</v>
      </c>
      <c r="G7543" t="str">
        <f t="shared" si="234"/>
        <v>Romania to EU27</v>
      </c>
      <c r="H7543">
        <v>2012</v>
      </c>
      <c r="I7543" t="s">
        <v>724</v>
      </c>
      <c r="J7543">
        <v>6</v>
      </c>
      <c r="K7543">
        <v>750.57899999999995</v>
      </c>
      <c r="L7543" s="1">
        <f t="shared" si="235"/>
        <v>0.750579</v>
      </c>
    </row>
    <row r="7544" spans="1:12" ht="14.45">
      <c r="A7544" t="s">
        <v>723</v>
      </c>
      <c r="B7544" t="s">
        <v>982</v>
      </c>
      <c r="C7544">
        <v>761100</v>
      </c>
      <c r="D7544" t="s">
        <v>983</v>
      </c>
      <c r="E7544" t="s">
        <v>670</v>
      </c>
      <c r="F7544" t="s">
        <v>670</v>
      </c>
      <c r="G7544" t="str">
        <f t="shared" si="234"/>
        <v>Romania to EU27</v>
      </c>
      <c r="H7544">
        <v>2013</v>
      </c>
      <c r="I7544" t="s">
        <v>724</v>
      </c>
      <c r="J7544">
        <v>6</v>
      </c>
      <c r="K7544">
        <v>441.137</v>
      </c>
      <c r="L7544" s="1">
        <f t="shared" si="235"/>
        <v>0.441137</v>
      </c>
    </row>
    <row r="7545" spans="1:12" ht="14.45">
      <c r="A7545" t="s">
        <v>723</v>
      </c>
      <c r="B7545" t="s">
        <v>982</v>
      </c>
      <c r="C7545">
        <v>761100</v>
      </c>
      <c r="D7545" t="s">
        <v>983</v>
      </c>
      <c r="E7545" t="s">
        <v>670</v>
      </c>
      <c r="F7545" t="s">
        <v>670</v>
      </c>
      <c r="G7545" t="str">
        <f t="shared" si="234"/>
        <v>Romania to EU27</v>
      </c>
      <c r="H7545">
        <v>2014</v>
      </c>
      <c r="I7545" t="s">
        <v>724</v>
      </c>
      <c r="J7545">
        <v>6</v>
      </c>
      <c r="K7545">
        <v>4.8280000000000003</v>
      </c>
      <c r="L7545" s="1">
        <f t="shared" si="235"/>
        <v>4.8280000000000007E-3</v>
      </c>
    </row>
    <row r="7546" spans="1:12" ht="14.45">
      <c r="A7546" t="s">
        <v>723</v>
      </c>
      <c r="B7546" t="s">
        <v>982</v>
      </c>
      <c r="C7546">
        <v>761100</v>
      </c>
      <c r="D7546" t="s">
        <v>983</v>
      </c>
      <c r="E7546" t="s">
        <v>670</v>
      </c>
      <c r="F7546" t="s">
        <v>670</v>
      </c>
      <c r="G7546" t="str">
        <f t="shared" si="234"/>
        <v>Romania to EU27</v>
      </c>
      <c r="H7546">
        <v>2015</v>
      </c>
      <c r="I7546" t="s">
        <v>724</v>
      </c>
      <c r="J7546">
        <v>6</v>
      </c>
      <c r="K7546">
        <v>4.8369999999999997</v>
      </c>
      <c r="L7546" s="1">
        <f t="shared" si="235"/>
        <v>4.8370000000000002E-3</v>
      </c>
    </row>
    <row r="7547" spans="1:12" ht="14.45">
      <c r="A7547" t="s">
        <v>723</v>
      </c>
      <c r="B7547" t="s">
        <v>982</v>
      </c>
      <c r="C7547">
        <v>761100</v>
      </c>
      <c r="D7547" t="s">
        <v>983</v>
      </c>
      <c r="E7547" t="s">
        <v>670</v>
      </c>
      <c r="F7547" t="s">
        <v>670</v>
      </c>
      <c r="G7547" t="str">
        <f t="shared" si="234"/>
        <v>Romania to EU27</v>
      </c>
      <c r="H7547">
        <v>2016</v>
      </c>
      <c r="I7547" t="s">
        <v>724</v>
      </c>
      <c r="J7547">
        <v>6</v>
      </c>
      <c r="K7547">
        <v>6.4260000000000002</v>
      </c>
      <c r="L7547" s="1">
        <f t="shared" si="235"/>
        <v>6.4260000000000003E-3</v>
      </c>
    </row>
    <row r="7548" spans="1:12" ht="14.45">
      <c r="A7548" t="s">
        <v>723</v>
      </c>
      <c r="B7548" t="s">
        <v>982</v>
      </c>
      <c r="C7548">
        <v>761100</v>
      </c>
      <c r="D7548" t="s">
        <v>983</v>
      </c>
      <c r="E7548" t="s">
        <v>670</v>
      </c>
      <c r="F7548" t="s">
        <v>670</v>
      </c>
      <c r="G7548" t="str">
        <f t="shared" si="234"/>
        <v>Romania to EU27</v>
      </c>
      <c r="H7548">
        <v>2017</v>
      </c>
      <c r="I7548" t="s">
        <v>724</v>
      </c>
      <c r="J7548">
        <v>6</v>
      </c>
      <c r="K7548">
        <v>130.46</v>
      </c>
      <c r="L7548" s="1">
        <f t="shared" si="235"/>
        <v>0.13046000000000002</v>
      </c>
    </row>
    <row r="7549" spans="1:12" ht="14.45">
      <c r="A7549" t="s">
        <v>723</v>
      </c>
      <c r="B7549" t="s">
        <v>982</v>
      </c>
      <c r="C7549">
        <v>8405</v>
      </c>
      <c r="D7549" t="s">
        <v>983</v>
      </c>
      <c r="E7549" t="s">
        <v>147</v>
      </c>
      <c r="F7549" t="s">
        <v>292</v>
      </c>
      <c r="G7549" t="str">
        <f t="shared" si="234"/>
        <v>Romania to World</v>
      </c>
      <c r="H7549">
        <v>2012</v>
      </c>
      <c r="I7549" t="s">
        <v>724</v>
      </c>
      <c r="J7549">
        <v>6</v>
      </c>
      <c r="K7549">
        <v>1727.203</v>
      </c>
      <c r="L7549" s="1">
        <f t="shared" si="235"/>
        <v>1.727203</v>
      </c>
    </row>
    <row r="7550" spans="1:12" ht="14.45">
      <c r="A7550" t="s">
        <v>723</v>
      </c>
      <c r="B7550" t="s">
        <v>982</v>
      </c>
      <c r="C7550">
        <v>8405</v>
      </c>
      <c r="D7550" t="s">
        <v>983</v>
      </c>
      <c r="E7550" t="s">
        <v>147</v>
      </c>
      <c r="F7550" t="s">
        <v>292</v>
      </c>
      <c r="G7550" t="str">
        <f t="shared" si="234"/>
        <v>Romania to World</v>
      </c>
      <c r="H7550">
        <v>2013</v>
      </c>
      <c r="I7550" t="s">
        <v>724</v>
      </c>
      <c r="J7550">
        <v>6</v>
      </c>
      <c r="K7550">
        <v>258.39400000000001</v>
      </c>
      <c r="L7550" s="1">
        <f t="shared" si="235"/>
        <v>0.25839400000000001</v>
      </c>
    </row>
    <row r="7551" spans="1:12" ht="14.45">
      <c r="A7551" t="s">
        <v>723</v>
      </c>
      <c r="B7551" t="s">
        <v>982</v>
      </c>
      <c r="C7551">
        <v>8405</v>
      </c>
      <c r="D7551" t="s">
        <v>983</v>
      </c>
      <c r="E7551" t="s">
        <v>147</v>
      </c>
      <c r="F7551" t="s">
        <v>292</v>
      </c>
      <c r="G7551" t="str">
        <f t="shared" si="234"/>
        <v>Romania to World</v>
      </c>
      <c r="H7551">
        <v>2014</v>
      </c>
      <c r="I7551" t="s">
        <v>724</v>
      </c>
      <c r="J7551">
        <v>6</v>
      </c>
      <c r="K7551">
        <v>1925.162</v>
      </c>
      <c r="L7551" s="1">
        <f t="shared" si="235"/>
        <v>1.925162</v>
      </c>
    </row>
    <row r="7552" spans="1:12" ht="14.45">
      <c r="A7552" t="s">
        <v>723</v>
      </c>
      <c r="B7552" t="s">
        <v>982</v>
      </c>
      <c r="C7552">
        <v>8405</v>
      </c>
      <c r="D7552" t="s">
        <v>983</v>
      </c>
      <c r="E7552" t="s">
        <v>147</v>
      </c>
      <c r="F7552" t="s">
        <v>292</v>
      </c>
      <c r="G7552" t="str">
        <f t="shared" si="234"/>
        <v>Romania to World</v>
      </c>
      <c r="H7552">
        <v>2015</v>
      </c>
      <c r="I7552" t="s">
        <v>724</v>
      </c>
      <c r="J7552">
        <v>6</v>
      </c>
      <c r="K7552">
        <v>1586.3050000000001</v>
      </c>
      <c r="L7552" s="1">
        <f t="shared" si="235"/>
        <v>1.5863050000000001</v>
      </c>
    </row>
    <row r="7553" spans="1:12" ht="14.45">
      <c r="A7553" t="s">
        <v>723</v>
      </c>
      <c r="B7553" t="s">
        <v>982</v>
      </c>
      <c r="C7553">
        <v>8405</v>
      </c>
      <c r="D7553" t="s">
        <v>983</v>
      </c>
      <c r="E7553" t="s">
        <v>147</v>
      </c>
      <c r="F7553" t="s">
        <v>292</v>
      </c>
      <c r="G7553" t="str">
        <f t="shared" si="234"/>
        <v>Romania to World</v>
      </c>
      <c r="H7553">
        <v>2016</v>
      </c>
      <c r="I7553" t="s">
        <v>724</v>
      </c>
      <c r="J7553">
        <v>6</v>
      </c>
      <c r="K7553">
        <v>6126.2470000000003</v>
      </c>
      <c r="L7553" s="1">
        <f t="shared" si="235"/>
        <v>6.1262470000000002</v>
      </c>
    </row>
    <row r="7554" spans="1:12" ht="14.45">
      <c r="A7554" t="s">
        <v>723</v>
      </c>
      <c r="B7554" t="s">
        <v>982</v>
      </c>
      <c r="C7554">
        <v>8405</v>
      </c>
      <c r="D7554" t="s">
        <v>983</v>
      </c>
      <c r="E7554" t="s">
        <v>147</v>
      </c>
      <c r="F7554" t="s">
        <v>292</v>
      </c>
      <c r="G7554" t="str">
        <f t="shared" si="234"/>
        <v>Romania to World</v>
      </c>
      <c r="H7554">
        <v>2017</v>
      </c>
      <c r="I7554" t="s">
        <v>724</v>
      </c>
      <c r="J7554">
        <v>6</v>
      </c>
      <c r="K7554">
        <v>316.40300000000002</v>
      </c>
      <c r="L7554" s="1">
        <f t="shared" si="235"/>
        <v>0.31640300000000005</v>
      </c>
    </row>
    <row r="7555" spans="1:12" ht="14.45">
      <c r="A7555" t="s">
        <v>723</v>
      </c>
      <c r="B7555" t="s">
        <v>982</v>
      </c>
      <c r="C7555">
        <v>8405</v>
      </c>
      <c r="D7555" t="s">
        <v>983</v>
      </c>
      <c r="E7555" t="s">
        <v>670</v>
      </c>
      <c r="F7555" t="s">
        <v>670</v>
      </c>
      <c r="G7555" t="str">
        <f t="shared" si="234"/>
        <v>Romania to EU27</v>
      </c>
      <c r="H7555">
        <v>2012</v>
      </c>
      <c r="I7555" t="s">
        <v>724</v>
      </c>
      <c r="J7555">
        <v>6</v>
      </c>
      <c r="K7555">
        <v>24.074000000000002</v>
      </c>
      <c r="L7555" s="1">
        <f t="shared" si="235"/>
        <v>2.4074000000000002E-2</v>
      </c>
    </row>
    <row r="7556" spans="1:12" ht="14.45">
      <c r="A7556" t="s">
        <v>723</v>
      </c>
      <c r="B7556" t="s">
        <v>982</v>
      </c>
      <c r="C7556">
        <v>8405</v>
      </c>
      <c r="D7556" t="s">
        <v>983</v>
      </c>
      <c r="E7556" t="s">
        <v>670</v>
      </c>
      <c r="F7556" t="s">
        <v>670</v>
      </c>
      <c r="G7556" t="str">
        <f t="shared" si="234"/>
        <v>Romania to EU27</v>
      </c>
      <c r="H7556">
        <v>2013</v>
      </c>
      <c r="I7556" t="s">
        <v>724</v>
      </c>
      <c r="J7556">
        <v>6</v>
      </c>
      <c r="K7556">
        <v>79.36</v>
      </c>
      <c r="L7556" s="1">
        <f t="shared" si="235"/>
        <v>7.936E-2</v>
      </c>
    </row>
    <row r="7557" spans="1:12" ht="14.45">
      <c r="A7557" t="s">
        <v>723</v>
      </c>
      <c r="B7557" t="s">
        <v>982</v>
      </c>
      <c r="C7557">
        <v>8405</v>
      </c>
      <c r="D7557" t="s">
        <v>983</v>
      </c>
      <c r="E7557" t="s">
        <v>670</v>
      </c>
      <c r="F7557" t="s">
        <v>670</v>
      </c>
      <c r="G7557" t="str">
        <f t="shared" si="234"/>
        <v>Romania to EU27</v>
      </c>
      <c r="H7557">
        <v>2014</v>
      </c>
      <c r="I7557" t="s">
        <v>724</v>
      </c>
      <c r="J7557">
        <v>6</v>
      </c>
      <c r="K7557">
        <v>1640.336</v>
      </c>
      <c r="L7557" s="1">
        <f t="shared" si="235"/>
        <v>1.640336</v>
      </c>
    </row>
    <row r="7558" spans="1:12" ht="14.45">
      <c r="A7558" t="s">
        <v>723</v>
      </c>
      <c r="B7558" t="s">
        <v>982</v>
      </c>
      <c r="C7558">
        <v>8405</v>
      </c>
      <c r="D7558" t="s">
        <v>983</v>
      </c>
      <c r="E7558" t="s">
        <v>670</v>
      </c>
      <c r="F7558" t="s">
        <v>670</v>
      </c>
      <c r="G7558" t="str">
        <f t="shared" si="234"/>
        <v>Romania to EU27</v>
      </c>
      <c r="H7558">
        <v>2015</v>
      </c>
      <c r="I7558" t="s">
        <v>724</v>
      </c>
      <c r="J7558">
        <v>6</v>
      </c>
      <c r="K7558">
        <v>1359.3109999999999</v>
      </c>
      <c r="L7558" s="1">
        <f t="shared" si="235"/>
        <v>1.3593109999999999</v>
      </c>
    </row>
    <row r="7559" spans="1:12" ht="14.45">
      <c r="A7559" t="s">
        <v>723</v>
      </c>
      <c r="B7559" t="s">
        <v>982</v>
      </c>
      <c r="C7559">
        <v>8405</v>
      </c>
      <c r="D7559" t="s">
        <v>983</v>
      </c>
      <c r="E7559" t="s">
        <v>670</v>
      </c>
      <c r="F7559" t="s">
        <v>670</v>
      </c>
      <c r="G7559" t="str">
        <f t="shared" si="234"/>
        <v>Romania to EU27</v>
      </c>
      <c r="H7559">
        <v>2016</v>
      </c>
      <c r="I7559" t="s">
        <v>724</v>
      </c>
      <c r="J7559">
        <v>6</v>
      </c>
      <c r="K7559">
        <v>6059.66</v>
      </c>
      <c r="L7559" s="1">
        <f t="shared" si="235"/>
        <v>6.05966</v>
      </c>
    </row>
    <row r="7560" spans="1:12" ht="14.45">
      <c r="A7560" t="s">
        <v>723</v>
      </c>
      <c r="B7560" t="s">
        <v>982</v>
      </c>
      <c r="C7560">
        <v>8405</v>
      </c>
      <c r="D7560" t="s">
        <v>983</v>
      </c>
      <c r="E7560" t="s">
        <v>670</v>
      </c>
      <c r="F7560" t="s">
        <v>670</v>
      </c>
      <c r="G7560" t="str">
        <f t="shared" si="234"/>
        <v>Romania to EU27</v>
      </c>
      <c r="H7560">
        <v>2017</v>
      </c>
      <c r="I7560" t="s">
        <v>724</v>
      </c>
      <c r="J7560">
        <v>6</v>
      </c>
      <c r="K7560">
        <v>218.76400000000001</v>
      </c>
      <c r="L7560" s="1">
        <f t="shared" si="235"/>
        <v>0.21876400000000001</v>
      </c>
    </row>
    <row r="7561" spans="1:12" ht="14.45">
      <c r="A7561" t="s">
        <v>723</v>
      </c>
      <c r="B7561" t="s">
        <v>982</v>
      </c>
      <c r="C7561">
        <v>841931</v>
      </c>
      <c r="D7561" t="s">
        <v>983</v>
      </c>
      <c r="E7561" t="s">
        <v>147</v>
      </c>
      <c r="F7561" t="s">
        <v>292</v>
      </c>
      <c r="G7561" t="str">
        <f t="shared" ref="G7561:G7624" si="236">CONCATENATE(D7561, " to ", F7561)</f>
        <v>Romania to World</v>
      </c>
      <c r="H7561">
        <v>2012</v>
      </c>
      <c r="I7561" t="s">
        <v>724</v>
      </c>
      <c r="J7561">
        <v>6</v>
      </c>
      <c r="K7561">
        <v>87.978999999999999</v>
      </c>
      <c r="L7561" s="1">
        <f t="shared" ref="L7561:L7624" si="237">K7561/1000</f>
        <v>8.7979000000000002E-2</v>
      </c>
    </row>
    <row r="7562" spans="1:12" ht="14.45">
      <c r="A7562" t="s">
        <v>723</v>
      </c>
      <c r="B7562" t="s">
        <v>982</v>
      </c>
      <c r="C7562">
        <v>841931</v>
      </c>
      <c r="D7562" t="s">
        <v>983</v>
      </c>
      <c r="E7562" t="s">
        <v>147</v>
      </c>
      <c r="F7562" t="s">
        <v>292</v>
      </c>
      <c r="G7562" t="str">
        <f t="shared" si="236"/>
        <v>Romania to World</v>
      </c>
      <c r="H7562">
        <v>2013</v>
      </c>
      <c r="I7562" t="s">
        <v>724</v>
      </c>
      <c r="J7562">
        <v>6</v>
      </c>
      <c r="K7562">
        <v>116.39100000000001</v>
      </c>
      <c r="L7562" s="1">
        <f t="shared" si="237"/>
        <v>0.11639100000000001</v>
      </c>
    </row>
    <row r="7563" spans="1:12" ht="14.45">
      <c r="A7563" t="s">
        <v>723</v>
      </c>
      <c r="B7563" t="s">
        <v>982</v>
      </c>
      <c r="C7563">
        <v>841931</v>
      </c>
      <c r="D7563" t="s">
        <v>983</v>
      </c>
      <c r="E7563" t="s">
        <v>147</v>
      </c>
      <c r="F7563" t="s">
        <v>292</v>
      </c>
      <c r="G7563" t="str">
        <f t="shared" si="236"/>
        <v>Romania to World</v>
      </c>
      <c r="H7563">
        <v>2014</v>
      </c>
      <c r="I7563" t="s">
        <v>724</v>
      </c>
      <c r="J7563">
        <v>6</v>
      </c>
      <c r="K7563">
        <v>131.76</v>
      </c>
      <c r="L7563" s="1">
        <f t="shared" si="237"/>
        <v>0.13175999999999999</v>
      </c>
    </row>
    <row r="7564" spans="1:12" ht="14.45">
      <c r="A7564" t="s">
        <v>723</v>
      </c>
      <c r="B7564" t="s">
        <v>982</v>
      </c>
      <c r="C7564">
        <v>841931</v>
      </c>
      <c r="D7564" t="s">
        <v>983</v>
      </c>
      <c r="E7564" t="s">
        <v>147</v>
      </c>
      <c r="F7564" t="s">
        <v>292</v>
      </c>
      <c r="G7564" t="str">
        <f t="shared" si="236"/>
        <v>Romania to World</v>
      </c>
      <c r="H7564">
        <v>2015</v>
      </c>
      <c r="I7564" t="s">
        <v>724</v>
      </c>
      <c r="J7564">
        <v>6</v>
      </c>
      <c r="K7564">
        <v>95.403000000000006</v>
      </c>
      <c r="L7564" s="1">
        <f t="shared" si="237"/>
        <v>9.5403000000000002E-2</v>
      </c>
    </row>
    <row r="7565" spans="1:12" ht="14.45">
      <c r="A7565" t="s">
        <v>723</v>
      </c>
      <c r="B7565" t="s">
        <v>982</v>
      </c>
      <c r="C7565">
        <v>841931</v>
      </c>
      <c r="D7565" t="s">
        <v>983</v>
      </c>
      <c r="E7565" t="s">
        <v>147</v>
      </c>
      <c r="F7565" t="s">
        <v>292</v>
      </c>
      <c r="G7565" t="str">
        <f t="shared" si="236"/>
        <v>Romania to World</v>
      </c>
      <c r="H7565">
        <v>2016</v>
      </c>
      <c r="I7565" t="s">
        <v>724</v>
      </c>
      <c r="J7565">
        <v>6</v>
      </c>
      <c r="K7565">
        <v>140.631</v>
      </c>
      <c r="L7565" s="1">
        <f t="shared" si="237"/>
        <v>0.14063100000000001</v>
      </c>
    </row>
    <row r="7566" spans="1:12" ht="14.45">
      <c r="A7566" t="s">
        <v>723</v>
      </c>
      <c r="B7566" t="s">
        <v>982</v>
      </c>
      <c r="C7566">
        <v>841931</v>
      </c>
      <c r="D7566" t="s">
        <v>983</v>
      </c>
      <c r="E7566" t="s">
        <v>147</v>
      </c>
      <c r="F7566" t="s">
        <v>292</v>
      </c>
      <c r="G7566" t="str">
        <f t="shared" si="236"/>
        <v>Romania to World</v>
      </c>
      <c r="H7566">
        <v>2017</v>
      </c>
      <c r="I7566" t="s">
        <v>724</v>
      </c>
      <c r="J7566">
        <v>6</v>
      </c>
      <c r="K7566">
        <v>135.196</v>
      </c>
      <c r="L7566" s="1">
        <f t="shared" si="237"/>
        <v>0.13519600000000001</v>
      </c>
    </row>
    <row r="7567" spans="1:12" ht="14.45">
      <c r="A7567" t="s">
        <v>723</v>
      </c>
      <c r="B7567" t="s">
        <v>982</v>
      </c>
      <c r="C7567">
        <v>841931</v>
      </c>
      <c r="D7567" t="s">
        <v>983</v>
      </c>
      <c r="E7567" t="s">
        <v>670</v>
      </c>
      <c r="F7567" t="s">
        <v>670</v>
      </c>
      <c r="G7567" t="str">
        <f t="shared" si="236"/>
        <v>Romania to EU27</v>
      </c>
      <c r="H7567">
        <v>2012</v>
      </c>
      <c r="I7567" t="s">
        <v>724</v>
      </c>
      <c r="J7567">
        <v>6</v>
      </c>
      <c r="K7567">
        <v>87.978999999999999</v>
      </c>
      <c r="L7567" s="1">
        <f t="shared" si="237"/>
        <v>8.7979000000000002E-2</v>
      </c>
    </row>
    <row r="7568" spans="1:12" ht="14.45">
      <c r="A7568" t="s">
        <v>723</v>
      </c>
      <c r="B7568" t="s">
        <v>982</v>
      </c>
      <c r="C7568">
        <v>841931</v>
      </c>
      <c r="D7568" t="s">
        <v>983</v>
      </c>
      <c r="E7568" t="s">
        <v>670</v>
      </c>
      <c r="F7568" t="s">
        <v>670</v>
      </c>
      <c r="G7568" t="str">
        <f t="shared" si="236"/>
        <v>Romania to EU27</v>
      </c>
      <c r="H7568">
        <v>2013</v>
      </c>
      <c r="I7568" t="s">
        <v>724</v>
      </c>
      <c r="J7568">
        <v>6</v>
      </c>
      <c r="K7568">
        <v>113.11799999999999</v>
      </c>
      <c r="L7568" s="1">
        <f t="shared" si="237"/>
        <v>0.113118</v>
      </c>
    </row>
    <row r="7569" spans="1:12" ht="14.45">
      <c r="A7569" t="s">
        <v>723</v>
      </c>
      <c r="B7569" t="s">
        <v>982</v>
      </c>
      <c r="C7569">
        <v>841931</v>
      </c>
      <c r="D7569" t="s">
        <v>983</v>
      </c>
      <c r="E7569" t="s">
        <v>670</v>
      </c>
      <c r="F7569" t="s">
        <v>670</v>
      </c>
      <c r="G7569" t="str">
        <f t="shared" si="236"/>
        <v>Romania to EU27</v>
      </c>
      <c r="H7569">
        <v>2014</v>
      </c>
      <c r="I7569" t="s">
        <v>724</v>
      </c>
      <c r="J7569">
        <v>6</v>
      </c>
      <c r="K7569">
        <v>59.51</v>
      </c>
      <c r="L7569" s="1">
        <f t="shared" si="237"/>
        <v>5.951E-2</v>
      </c>
    </row>
    <row r="7570" spans="1:12" ht="14.45">
      <c r="A7570" t="s">
        <v>723</v>
      </c>
      <c r="B7570" t="s">
        <v>982</v>
      </c>
      <c r="C7570">
        <v>841931</v>
      </c>
      <c r="D7570" t="s">
        <v>983</v>
      </c>
      <c r="E7570" t="s">
        <v>670</v>
      </c>
      <c r="F7570" t="s">
        <v>670</v>
      </c>
      <c r="G7570" t="str">
        <f t="shared" si="236"/>
        <v>Romania to EU27</v>
      </c>
      <c r="H7570">
        <v>2015</v>
      </c>
      <c r="I7570" t="s">
        <v>724</v>
      </c>
      <c r="J7570">
        <v>6</v>
      </c>
      <c r="K7570">
        <v>84.912000000000006</v>
      </c>
      <c r="L7570" s="1">
        <f t="shared" si="237"/>
        <v>8.4912000000000001E-2</v>
      </c>
    </row>
    <row r="7571" spans="1:12" ht="14.45">
      <c r="A7571" t="s">
        <v>723</v>
      </c>
      <c r="B7571" t="s">
        <v>982</v>
      </c>
      <c r="C7571">
        <v>841931</v>
      </c>
      <c r="D7571" t="s">
        <v>983</v>
      </c>
      <c r="E7571" t="s">
        <v>670</v>
      </c>
      <c r="F7571" t="s">
        <v>670</v>
      </c>
      <c r="G7571" t="str">
        <f t="shared" si="236"/>
        <v>Romania to EU27</v>
      </c>
      <c r="H7571">
        <v>2017</v>
      </c>
      <c r="I7571" t="s">
        <v>724</v>
      </c>
      <c r="J7571">
        <v>6</v>
      </c>
      <c r="K7571">
        <v>4.4569999999999999</v>
      </c>
      <c r="L7571" s="1">
        <f t="shared" si="237"/>
        <v>4.457E-3</v>
      </c>
    </row>
    <row r="7572" spans="1:12" ht="14.45">
      <c r="A7572" t="s">
        <v>723</v>
      </c>
      <c r="B7572" t="s">
        <v>982</v>
      </c>
      <c r="C7572">
        <v>841940</v>
      </c>
      <c r="D7572" t="s">
        <v>983</v>
      </c>
      <c r="E7572" t="s">
        <v>147</v>
      </c>
      <c r="F7572" t="s">
        <v>292</v>
      </c>
      <c r="G7572" t="str">
        <f t="shared" si="236"/>
        <v>Romania to World</v>
      </c>
      <c r="H7572">
        <v>2012</v>
      </c>
      <c r="I7572" t="s">
        <v>724</v>
      </c>
      <c r="J7572">
        <v>6</v>
      </c>
      <c r="K7572">
        <v>524.82399999999996</v>
      </c>
      <c r="L7572" s="1">
        <f t="shared" si="237"/>
        <v>0.52482399999999996</v>
      </c>
    </row>
    <row r="7573" spans="1:12" ht="14.45">
      <c r="A7573" t="s">
        <v>723</v>
      </c>
      <c r="B7573" t="s">
        <v>982</v>
      </c>
      <c r="C7573">
        <v>841940</v>
      </c>
      <c r="D7573" t="s">
        <v>983</v>
      </c>
      <c r="E7573" t="s">
        <v>147</v>
      </c>
      <c r="F7573" t="s">
        <v>292</v>
      </c>
      <c r="G7573" t="str">
        <f t="shared" si="236"/>
        <v>Romania to World</v>
      </c>
      <c r="H7573">
        <v>2013</v>
      </c>
      <c r="I7573" t="s">
        <v>724</v>
      </c>
      <c r="J7573">
        <v>6</v>
      </c>
      <c r="K7573">
        <v>239.63900000000001</v>
      </c>
      <c r="L7573" s="1">
        <f t="shared" si="237"/>
        <v>0.23963900000000002</v>
      </c>
    </row>
    <row r="7574" spans="1:12" ht="14.45">
      <c r="A7574" t="s">
        <v>723</v>
      </c>
      <c r="B7574" t="s">
        <v>982</v>
      </c>
      <c r="C7574">
        <v>841940</v>
      </c>
      <c r="D7574" t="s">
        <v>983</v>
      </c>
      <c r="E7574" t="s">
        <v>147</v>
      </c>
      <c r="F7574" t="s">
        <v>292</v>
      </c>
      <c r="G7574" t="str">
        <f t="shared" si="236"/>
        <v>Romania to World</v>
      </c>
      <c r="H7574">
        <v>2014</v>
      </c>
      <c r="I7574" t="s">
        <v>724</v>
      </c>
      <c r="J7574">
        <v>6</v>
      </c>
      <c r="K7574">
        <v>1104.155</v>
      </c>
      <c r="L7574" s="1">
        <f t="shared" si="237"/>
        <v>1.104155</v>
      </c>
    </row>
    <row r="7575" spans="1:12" ht="14.45">
      <c r="A7575" t="s">
        <v>723</v>
      </c>
      <c r="B7575" t="s">
        <v>982</v>
      </c>
      <c r="C7575">
        <v>841940</v>
      </c>
      <c r="D7575" t="s">
        <v>983</v>
      </c>
      <c r="E7575" t="s">
        <v>147</v>
      </c>
      <c r="F7575" t="s">
        <v>292</v>
      </c>
      <c r="G7575" t="str">
        <f t="shared" si="236"/>
        <v>Romania to World</v>
      </c>
      <c r="H7575">
        <v>2015</v>
      </c>
      <c r="I7575" t="s">
        <v>724</v>
      </c>
      <c r="J7575">
        <v>6</v>
      </c>
      <c r="K7575">
        <v>24.742999999999999</v>
      </c>
      <c r="L7575" s="1">
        <f t="shared" si="237"/>
        <v>2.4742999999999998E-2</v>
      </c>
    </row>
    <row r="7576" spans="1:12" ht="14.45">
      <c r="A7576" t="s">
        <v>723</v>
      </c>
      <c r="B7576" t="s">
        <v>982</v>
      </c>
      <c r="C7576">
        <v>841940</v>
      </c>
      <c r="D7576" t="s">
        <v>983</v>
      </c>
      <c r="E7576" t="s">
        <v>147</v>
      </c>
      <c r="F7576" t="s">
        <v>292</v>
      </c>
      <c r="G7576" t="str">
        <f t="shared" si="236"/>
        <v>Romania to World</v>
      </c>
      <c r="H7576">
        <v>2016</v>
      </c>
      <c r="I7576" t="s">
        <v>724</v>
      </c>
      <c r="J7576">
        <v>6</v>
      </c>
      <c r="K7576">
        <v>34.951999999999998</v>
      </c>
      <c r="L7576" s="1">
        <f t="shared" si="237"/>
        <v>3.4951999999999997E-2</v>
      </c>
    </row>
    <row r="7577" spans="1:12" ht="14.45">
      <c r="A7577" t="s">
        <v>723</v>
      </c>
      <c r="B7577" t="s">
        <v>982</v>
      </c>
      <c r="C7577">
        <v>841940</v>
      </c>
      <c r="D7577" t="s">
        <v>983</v>
      </c>
      <c r="E7577" t="s">
        <v>147</v>
      </c>
      <c r="F7577" t="s">
        <v>292</v>
      </c>
      <c r="G7577" t="str">
        <f t="shared" si="236"/>
        <v>Romania to World</v>
      </c>
      <c r="H7577">
        <v>2017</v>
      </c>
      <c r="I7577" t="s">
        <v>724</v>
      </c>
      <c r="J7577">
        <v>6</v>
      </c>
      <c r="K7577">
        <v>88.4</v>
      </c>
      <c r="L7577" s="1">
        <f t="shared" si="237"/>
        <v>8.8400000000000006E-2</v>
      </c>
    </row>
    <row r="7578" spans="1:12" ht="14.45">
      <c r="A7578" t="s">
        <v>723</v>
      </c>
      <c r="B7578" t="s">
        <v>982</v>
      </c>
      <c r="C7578">
        <v>841940</v>
      </c>
      <c r="D7578" t="s">
        <v>983</v>
      </c>
      <c r="E7578" t="s">
        <v>670</v>
      </c>
      <c r="F7578" t="s">
        <v>670</v>
      </c>
      <c r="G7578" t="str">
        <f t="shared" si="236"/>
        <v>Romania to EU27</v>
      </c>
      <c r="H7578">
        <v>2012</v>
      </c>
      <c r="I7578" t="s">
        <v>724</v>
      </c>
      <c r="J7578">
        <v>6</v>
      </c>
      <c r="K7578">
        <v>19.178999999999998</v>
      </c>
      <c r="L7578" s="1">
        <f t="shared" si="237"/>
        <v>1.9178999999999998E-2</v>
      </c>
    </row>
    <row r="7579" spans="1:12" ht="14.45">
      <c r="A7579" t="s">
        <v>723</v>
      </c>
      <c r="B7579" t="s">
        <v>982</v>
      </c>
      <c r="C7579">
        <v>841940</v>
      </c>
      <c r="D7579" t="s">
        <v>983</v>
      </c>
      <c r="E7579" t="s">
        <v>670</v>
      </c>
      <c r="F7579" t="s">
        <v>670</v>
      </c>
      <c r="G7579" t="str">
        <f t="shared" si="236"/>
        <v>Romania to EU27</v>
      </c>
      <c r="H7579">
        <v>2013</v>
      </c>
      <c r="I7579" t="s">
        <v>724</v>
      </c>
      <c r="J7579">
        <v>6</v>
      </c>
      <c r="K7579">
        <v>233.982</v>
      </c>
      <c r="L7579" s="1">
        <f t="shared" si="237"/>
        <v>0.233982</v>
      </c>
    </row>
    <row r="7580" spans="1:12" ht="14.45">
      <c r="A7580" t="s">
        <v>723</v>
      </c>
      <c r="B7580" t="s">
        <v>982</v>
      </c>
      <c r="C7580">
        <v>841940</v>
      </c>
      <c r="D7580" t="s">
        <v>983</v>
      </c>
      <c r="E7580" t="s">
        <v>670</v>
      </c>
      <c r="F7580" t="s">
        <v>670</v>
      </c>
      <c r="G7580" t="str">
        <f t="shared" si="236"/>
        <v>Romania to EU27</v>
      </c>
      <c r="H7580">
        <v>2014</v>
      </c>
      <c r="I7580" t="s">
        <v>724</v>
      </c>
      <c r="J7580">
        <v>6</v>
      </c>
      <c r="K7580">
        <v>7.6999999999999999E-2</v>
      </c>
      <c r="L7580" s="1">
        <f t="shared" si="237"/>
        <v>7.7000000000000001E-5</v>
      </c>
    </row>
    <row r="7581" spans="1:12" ht="14.45">
      <c r="A7581" t="s">
        <v>723</v>
      </c>
      <c r="B7581" t="s">
        <v>982</v>
      </c>
      <c r="C7581">
        <v>841940</v>
      </c>
      <c r="D7581" t="s">
        <v>983</v>
      </c>
      <c r="E7581" t="s">
        <v>670</v>
      </c>
      <c r="F7581" t="s">
        <v>670</v>
      </c>
      <c r="G7581" t="str">
        <f t="shared" si="236"/>
        <v>Romania to EU27</v>
      </c>
      <c r="H7581">
        <v>2015</v>
      </c>
      <c r="I7581" t="s">
        <v>724</v>
      </c>
      <c r="J7581">
        <v>6</v>
      </c>
      <c r="K7581">
        <v>0.192</v>
      </c>
      <c r="L7581" s="1">
        <f t="shared" si="237"/>
        <v>1.92E-4</v>
      </c>
    </row>
    <row r="7582" spans="1:12" ht="14.45">
      <c r="A7582" t="s">
        <v>723</v>
      </c>
      <c r="B7582" t="s">
        <v>982</v>
      </c>
      <c r="C7582">
        <v>841940</v>
      </c>
      <c r="D7582" t="s">
        <v>983</v>
      </c>
      <c r="E7582" t="s">
        <v>670</v>
      </c>
      <c r="F7582" t="s">
        <v>670</v>
      </c>
      <c r="G7582" t="str">
        <f t="shared" si="236"/>
        <v>Romania to EU27</v>
      </c>
      <c r="H7582">
        <v>2016</v>
      </c>
      <c r="I7582" t="s">
        <v>724</v>
      </c>
      <c r="J7582">
        <v>6</v>
      </c>
      <c r="K7582">
        <v>0.46700000000000003</v>
      </c>
      <c r="L7582" s="1">
        <f t="shared" si="237"/>
        <v>4.6700000000000002E-4</v>
      </c>
    </row>
    <row r="7583" spans="1:12" ht="14.45">
      <c r="A7583" t="s">
        <v>723</v>
      </c>
      <c r="B7583" t="s">
        <v>982</v>
      </c>
      <c r="C7583">
        <v>841940</v>
      </c>
      <c r="D7583" t="s">
        <v>983</v>
      </c>
      <c r="E7583" t="s">
        <v>670</v>
      </c>
      <c r="F7583" t="s">
        <v>670</v>
      </c>
      <c r="G7583" t="str">
        <f t="shared" si="236"/>
        <v>Romania to EU27</v>
      </c>
      <c r="H7583">
        <v>2017</v>
      </c>
      <c r="I7583" t="s">
        <v>724</v>
      </c>
      <c r="J7583">
        <v>6</v>
      </c>
      <c r="K7583">
        <v>2.1110000000000002</v>
      </c>
      <c r="L7583" s="1">
        <f t="shared" si="237"/>
        <v>2.111E-3</v>
      </c>
    </row>
    <row r="7584" spans="1:12" ht="14.45">
      <c r="A7584" t="s">
        <v>723</v>
      </c>
      <c r="B7584" t="s">
        <v>982</v>
      </c>
      <c r="C7584">
        <v>842129</v>
      </c>
      <c r="D7584" t="s">
        <v>983</v>
      </c>
      <c r="E7584" t="s">
        <v>147</v>
      </c>
      <c r="F7584" t="s">
        <v>292</v>
      </c>
      <c r="G7584" t="str">
        <f t="shared" si="236"/>
        <v>Romania to World</v>
      </c>
      <c r="H7584">
        <v>2012</v>
      </c>
      <c r="I7584" t="s">
        <v>724</v>
      </c>
      <c r="J7584">
        <v>6</v>
      </c>
      <c r="K7584">
        <v>20349.962</v>
      </c>
      <c r="L7584" s="1">
        <f t="shared" si="237"/>
        <v>20.349961999999998</v>
      </c>
    </row>
    <row r="7585" spans="1:12" ht="14.45">
      <c r="A7585" t="s">
        <v>723</v>
      </c>
      <c r="B7585" t="s">
        <v>982</v>
      </c>
      <c r="C7585">
        <v>842129</v>
      </c>
      <c r="D7585" t="s">
        <v>983</v>
      </c>
      <c r="E7585" t="s">
        <v>147</v>
      </c>
      <c r="F7585" t="s">
        <v>292</v>
      </c>
      <c r="G7585" t="str">
        <f t="shared" si="236"/>
        <v>Romania to World</v>
      </c>
      <c r="H7585">
        <v>2013</v>
      </c>
      <c r="I7585" t="s">
        <v>724</v>
      </c>
      <c r="J7585">
        <v>6</v>
      </c>
      <c r="K7585">
        <v>27777.685000000001</v>
      </c>
      <c r="L7585" s="1">
        <f t="shared" si="237"/>
        <v>27.777685000000002</v>
      </c>
    </row>
    <row r="7586" spans="1:12" ht="14.45">
      <c r="A7586" t="s">
        <v>723</v>
      </c>
      <c r="B7586" t="s">
        <v>982</v>
      </c>
      <c r="C7586">
        <v>842129</v>
      </c>
      <c r="D7586" t="s">
        <v>983</v>
      </c>
      <c r="E7586" t="s">
        <v>147</v>
      </c>
      <c r="F7586" t="s">
        <v>292</v>
      </c>
      <c r="G7586" t="str">
        <f t="shared" si="236"/>
        <v>Romania to World</v>
      </c>
      <c r="H7586">
        <v>2014</v>
      </c>
      <c r="I7586" t="s">
        <v>724</v>
      </c>
      <c r="J7586">
        <v>6</v>
      </c>
      <c r="K7586">
        <v>33147.158000000003</v>
      </c>
      <c r="L7586" s="1">
        <f t="shared" si="237"/>
        <v>33.147158000000005</v>
      </c>
    </row>
    <row r="7587" spans="1:12" ht="14.45">
      <c r="A7587" t="s">
        <v>723</v>
      </c>
      <c r="B7587" t="s">
        <v>982</v>
      </c>
      <c r="C7587">
        <v>842129</v>
      </c>
      <c r="D7587" t="s">
        <v>983</v>
      </c>
      <c r="E7587" t="s">
        <v>147</v>
      </c>
      <c r="F7587" t="s">
        <v>292</v>
      </c>
      <c r="G7587" t="str">
        <f t="shared" si="236"/>
        <v>Romania to World</v>
      </c>
      <c r="H7587">
        <v>2015</v>
      </c>
      <c r="I7587" t="s">
        <v>724</v>
      </c>
      <c r="J7587">
        <v>6</v>
      </c>
      <c r="K7587">
        <v>25981.81</v>
      </c>
      <c r="L7587" s="1">
        <f t="shared" si="237"/>
        <v>25.981810000000003</v>
      </c>
    </row>
    <row r="7588" spans="1:12" ht="14.45">
      <c r="A7588" t="s">
        <v>723</v>
      </c>
      <c r="B7588" t="s">
        <v>982</v>
      </c>
      <c r="C7588">
        <v>842129</v>
      </c>
      <c r="D7588" t="s">
        <v>983</v>
      </c>
      <c r="E7588" t="s">
        <v>147</v>
      </c>
      <c r="F7588" t="s">
        <v>292</v>
      </c>
      <c r="G7588" t="str">
        <f t="shared" si="236"/>
        <v>Romania to World</v>
      </c>
      <c r="H7588">
        <v>2016</v>
      </c>
      <c r="I7588" t="s">
        <v>724</v>
      </c>
      <c r="J7588">
        <v>6</v>
      </c>
      <c r="K7588">
        <v>27880.437000000002</v>
      </c>
      <c r="L7588" s="1">
        <f t="shared" si="237"/>
        <v>27.880437000000001</v>
      </c>
    </row>
    <row r="7589" spans="1:12" ht="14.45">
      <c r="A7589" t="s">
        <v>723</v>
      </c>
      <c r="B7589" t="s">
        <v>982</v>
      </c>
      <c r="C7589">
        <v>842129</v>
      </c>
      <c r="D7589" t="s">
        <v>983</v>
      </c>
      <c r="E7589" t="s">
        <v>147</v>
      </c>
      <c r="F7589" t="s">
        <v>292</v>
      </c>
      <c r="G7589" t="str">
        <f t="shared" si="236"/>
        <v>Romania to World</v>
      </c>
      <c r="H7589">
        <v>2017</v>
      </c>
      <c r="I7589" t="s">
        <v>724</v>
      </c>
      <c r="J7589">
        <v>6</v>
      </c>
      <c r="K7589">
        <v>38745.074999999997</v>
      </c>
      <c r="L7589" s="1">
        <f t="shared" si="237"/>
        <v>38.745075</v>
      </c>
    </row>
    <row r="7590" spans="1:12" ht="14.45">
      <c r="A7590" t="s">
        <v>723</v>
      </c>
      <c r="B7590" t="s">
        <v>982</v>
      </c>
      <c r="C7590">
        <v>842129</v>
      </c>
      <c r="D7590" t="s">
        <v>983</v>
      </c>
      <c r="E7590" t="s">
        <v>670</v>
      </c>
      <c r="F7590" t="s">
        <v>670</v>
      </c>
      <c r="G7590" t="str">
        <f t="shared" si="236"/>
        <v>Romania to EU27</v>
      </c>
      <c r="H7590">
        <v>2012</v>
      </c>
      <c r="I7590" t="s">
        <v>724</v>
      </c>
      <c r="J7590">
        <v>6</v>
      </c>
      <c r="K7590">
        <v>19470.585999999999</v>
      </c>
      <c r="L7590" s="1">
        <f t="shared" si="237"/>
        <v>19.470586000000001</v>
      </c>
    </row>
    <row r="7591" spans="1:12" ht="14.45">
      <c r="A7591" t="s">
        <v>723</v>
      </c>
      <c r="B7591" t="s">
        <v>982</v>
      </c>
      <c r="C7591">
        <v>842129</v>
      </c>
      <c r="D7591" t="s">
        <v>983</v>
      </c>
      <c r="E7591" t="s">
        <v>670</v>
      </c>
      <c r="F7591" t="s">
        <v>670</v>
      </c>
      <c r="G7591" t="str">
        <f t="shared" si="236"/>
        <v>Romania to EU27</v>
      </c>
      <c r="H7591">
        <v>2013</v>
      </c>
      <c r="I7591" t="s">
        <v>724</v>
      </c>
      <c r="J7591">
        <v>6</v>
      </c>
      <c r="K7591">
        <v>26875.735000000001</v>
      </c>
      <c r="L7591" s="1">
        <f t="shared" si="237"/>
        <v>26.875734999999999</v>
      </c>
    </row>
    <row r="7592" spans="1:12" ht="14.45">
      <c r="A7592" t="s">
        <v>723</v>
      </c>
      <c r="B7592" t="s">
        <v>982</v>
      </c>
      <c r="C7592">
        <v>842129</v>
      </c>
      <c r="D7592" t="s">
        <v>983</v>
      </c>
      <c r="E7592" t="s">
        <v>670</v>
      </c>
      <c r="F7592" t="s">
        <v>670</v>
      </c>
      <c r="G7592" t="str">
        <f t="shared" si="236"/>
        <v>Romania to EU27</v>
      </c>
      <c r="H7592">
        <v>2014</v>
      </c>
      <c r="I7592" t="s">
        <v>724</v>
      </c>
      <c r="J7592">
        <v>6</v>
      </c>
      <c r="K7592">
        <v>26962.305</v>
      </c>
      <c r="L7592" s="1">
        <f t="shared" si="237"/>
        <v>26.962305000000001</v>
      </c>
    </row>
    <row r="7593" spans="1:12" ht="14.45">
      <c r="A7593" t="s">
        <v>723</v>
      </c>
      <c r="B7593" t="s">
        <v>982</v>
      </c>
      <c r="C7593">
        <v>842129</v>
      </c>
      <c r="D7593" t="s">
        <v>983</v>
      </c>
      <c r="E7593" t="s">
        <v>670</v>
      </c>
      <c r="F7593" t="s">
        <v>670</v>
      </c>
      <c r="G7593" t="str">
        <f t="shared" si="236"/>
        <v>Romania to EU27</v>
      </c>
      <c r="H7593">
        <v>2015</v>
      </c>
      <c r="I7593" t="s">
        <v>724</v>
      </c>
      <c r="J7593">
        <v>6</v>
      </c>
      <c r="K7593">
        <v>25014.468000000001</v>
      </c>
      <c r="L7593" s="1">
        <f t="shared" si="237"/>
        <v>25.014468000000001</v>
      </c>
    </row>
    <row r="7594" spans="1:12" ht="14.45">
      <c r="A7594" t="s">
        <v>723</v>
      </c>
      <c r="B7594" t="s">
        <v>982</v>
      </c>
      <c r="C7594">
        <v>842129</v>
      </c>
      <c r="D7594" t="s">
        <v>983</v>
      </c>
      <c r="E7594" t="s">
        <v>670</v>
      </c>
      <c r="F7594" t="s">
        <v>670</v>
      </c>
      <c r="G7594" t="str">
        <f t="shared" si="236"/>
        <v>Romania to EU27</v>
      </c>
      <c r="H7594">
        <v>2016</v>
      </c>
      <c r="I7594" t="s">
        <v>724</v>
      </c>
      <c r="J7594">
        <v>6</v>
      </c>
      <c r="K7594">
        <v>27077.397000000001</v>
      </c>
      <c r="L7594" s="1">
        <f t="shared" si="237"/>
        <v>27.077397000000001</v>
      </c>
    </row>
    <row r="7595" spans="1:12" ht="14.45">
      <c r="A7595" t="s">
        <v>723</v>
      </c>
      <c r="B7595" t="s">
        <v>982</v>
      </c>
      <c r="C7595">
        <v>842129</v>
      </c>
      <c r="D7595" t="s">
        <v>983</v>
      </c>
      <c r="E7595" t="s">
        <v>670</v>
      </c>
      <c r="F7595" t="s">
        <v>670</v>
      </c>
      <c r="G7595" t="str">
        <f t="shared" si="236"/>
        <v>Romania to EU27</v>
      </c>
      <c r="H7595">
        <v>2017</v>
      </c>
      <c r="I7595" t="s">
        <v>724</v>
      </c>
      <c r="J7595">
        <v>6</v>
      </c>
      <c r="K7595">
        <v>36945.648000000001</v>
      </c>
      <c r="L7595" s="1">
        <f t="shared" si="237"/>
        <v>36.945647999999998</v>
      </c>
    </row>
    <row r="7596" spans="1:12" ht="14.45">
      <c r="A7596" t="s">
        <v>723</v>
      </c>
      <c r="B7596" t="s">
        <v>982</v>
      </c>
      <c r="C7596">
        <v>842139</v>
      </c>
      <c r="D7596" t="s">
        <v>983</v>
      </c>
      <c r="E7596" t="s">
        <v>147</v>
      </c>
      <c r="F7596" t="s">
        <v>292</v>
      </c>
      <c r="G7596" t="str">
        <f t="shared" si="236"/>
        <v>Romania to World</v>
      </c>
      <c r="H7596">
        <v>2012</v>
      </c>
      <c r="I7596" t="s">
        <v>724</v>
      </c>
      <c r="J7596">
        <v>6</v>
      </c>
      <c r="K7596">
        <v>15767.725</v>
      </c>
      <c r="L7596" s="1">
        <f t="shared" si="237"/>
        <v>15.767725</v>
      </c>
    </row>
    <row r="7597" spans="1:12" ht="14.45">
      <c r="A7597" t="s">
        <v>723</v>
      </c>
      <c r="B7597" t="s">
        <v>982</v>
      </c>
      <c r="C7597">
        <v>842139</v>
      </c>
      <c r="D7597" t="s">
        <v>983</v>
      </c>
      <c r="E7597" t="s">
        <v>147</v>
      </c>
      <c r="F7597" t="s">
        <v>292</v>
      </c>
      <c r="G7597" t="str">
        <f t="shared" si="236"/>
        <v>Romania to World</v>
      </c>
      <c r="H7597">
        <v>2013</v>
      </c>
      <c r="I7597" t="s">
        <v>724</v>
      </c>
      <c r="J7597">
        <v>6</v>
      </c>
      <c r="K7597">
        <v>27077.857</v>
      </c>
      <c r="L7597" s="1">
        <f t="shared" si="237"/>
        <v>27.077857000000002</v>
      </c>
    </row>
    <row r="7598" spans="1:12" ht="14.45">
      <c r="A7598" t="s">
        <v>723</v>
      </c>
      <c r="B7598" t="s">
        <v>982</v>
      </c>
      <c r="C7598">
        <v>842139</v>
      </c>
      <c r="D7598" t="s">
        <v>983</v>
      </c>
      <c r="E7598" t="s">
        <v>147</v>
      </c>
      <c r="F7598" t="s">
        <v>292</v>
      </c>
      <c r="G7598" t="str">
        <f t="shared" si="236"/>
        <v>Romania to World</v>
      </c>
      <c r="H7598">
        <v>2014</v>
      </c>
      <c r="I7598" t="s">
        <v>724</v>
      </c>
      <c r="J7598">
        <v>6</v>
      </c>
      <c r="K7598">
        <v>74334.895000000004</v>
      </c>
      <c r="L7598" s="1">
        <f t="shared" si="237"/>
        <v>74.334895000000003</v>
      </c>
    </row>
    <row r="7599" spans="1:12" ht="14.45">
      <c r="A7599" t="s">
        <v>723</v>
      </c>
      <c r="B7599" t="s">
        <v>982</v>
      </c>
      <c r="C7599">
        <v>842139</v>
      </c>
      <c r="D7599" t="s">
        <v>983</v>
      </c>
      <c r="E7599" t="s">
        <v>147</v>
      </c>
      <c r="F7599" t="s">
        <v>292</v>
      </c>
      <c r="G7599" t="str">
        <f t="shared" si="236"/>
        <v>Romania to World</v>
      </c>
      <c r="H7599">
        <v>2015</v>
      </c>
      <c r="I7599" t="s">
        <v>724</v>
      </c>
      <c r="J7599">
        <v>6</v>
      </c>
      <c r="K7599">
        <v>66786.41</v>
      </c>
      <c r="L7599" s="1">
        <f t="shared" si="237"/>
        <v>66.786410000000004</v>
      </c>
    </row>
    <row r="7600" spans="1:12" ht="14.45">
      <c r="A7600" t="s">
        <v>723</v>
      </c>
      <c r="B7600" t="s">
        <v>982</v>
      </c>
      <c r="C7600">
        <v>842139</v>
      </c>
      <c r="D7600" t="s">
        <v>983</v>
      </c>
      <c r="E7600" t="s">
        <v>147</v>
      </c>
      <c r="F7600" t="s">
        <v>292</v>
      </c>
      <c r="G7600" t="str">
        <f t="shared" si="236"/>
        <v>Romania to World</v>
      </c>
      <c r="H7600">
        <v>2016</v>
      </c>
      <c r="I7600" t="s">
        <v>724</v>
      </c>
      <c r="J7600">
        <v>6</v>
      </c>
      <c r="K7600">
        <v>58718.03</v>
      </c>
      <c r="L7600" s="1">
        <f t="shared" si="237"/>
        <v>58.718029999999999</v>
      </c>
    </row>
    <row r="7601" spans="1:12" ht="14.45">
      <c r="A7601" t="s">
        <v>723</v>
      </c>
      <c r="B7601" t="s">
        <v>982</v>
      </c>
      <c r="C7601">
        <v>842139</v>
      </c>
      <c r="D7601" t="s">
        <v>983</v>
      </c>
      <c r="E7601" t="s">
        <v>147</v>
      </c>
      <c r="F7601" t="s">
        <v>292</v>
      </c>
      <c r="G7601" t="str">
        <f t="shared" si="236"/>
        <v>Romania to World</v>
      </c>
      <c r="H7601">
        <v>2017</v>
      </c>
      <c r="I7601" t="s">
        <v>724</v>
      </c>
      <c r="J7601">
        <v>6</v>
      </c>
      <c r="K7601">
        <v>91066.862999999998</v>
      </c>
      <c r="L7601" s="1">
        <f t="shared" si="237"/>
        <v>91.066862999999998</v>
      </c>
    </row>
    <row r="7602" spans="1:12" ht="14.45">
      <c r="A7602" t="s">
        <v>723</v>
      </c>
      <c r="B7602" t="s">
        <v>982</v>
      </c>
      <c r="C7602">
        <v>842139</v>
      </c>
      <c r="D7602" t="s">
        <v>983</v>
      </c>
      <c r="E7602" t="s">
        <v>670</v>
      </c>
      <c r="F7602" t="s">
        <v>670</v>
      </c>
      <c r="G7602" t="str">
        <f t="shared" si="236"/>
        <v>Romania to EU27</v>
      </c>
      <c r="H7602">
        <v>2012</v>
      </c>
      <c r="I7602" t="s">
        <v>724</v>
      </c>
      <c r="J7602">
        <v>6</v>
      </c>
      <c r="K7602">
        <v>12226.181</v>
      </c>
      <c r="L7602" s="1">
        <f t="shared" si="237"/>
        <v>12.226181</v>
      </c>
    </row>
    <row r="7603" spans="1:12" ht="14.45">
      <c r="A7603" t="s">
        <v>723</v>
      </c>
      <c r="B7603" t="s">
        <v>982</v>
      </c>
      <c r="C7603">
        <v>842139</v>
      </c>
      <c r="D7603" t="s">
        <v>983</v>
      </c>
      <c r="E7603" t="s">
        <v>670</v>
      </c>
      <c r="F7603" t="s">
        <v>670</v>
      </c>
      <c r="G7603" t="str">
        <f t="shared" si="236"/>
        <v>Romania to EU27</v>
      </c>
      <c r="H7603">
        <v>2013</v>
      </c>
      <c r="I7603" t="s">
        <v>724</v>
      </c>
      <c r="J7603">
        <v>6</v>
      </c>
      <c r="K7603">
        <v>18183.837</v>
      </c>
      <c r="L7603" s="1">
        <f t="shared" si="237"/>
        <v>18.183837</v>
      </c>
    </row>
    <row r="7604" spans="1:12" ht="14.45">
      <c r="A7604" t="s">
        <v>723</v>
      </c>
      <c r="B7604" t="s">
        <v>982</v>
      </c>
      <c r="C7604">
        <v>842139</v>
      </c>
      <c r="D7604" t="s">
        <v>983</v>
      </c>
      <c r="E7604" t="s">
        <v>670</v>
      </c>
      <c r="F7604" t="s">
        <v>670</v>
      </c>
      <c r="G7604" t="str">
        <f t="shared" si="236"/>
        <v>Romania to EU27</v>
      </c>
      <c r="H7604">
        <v>2014</v>
      </c>
      <c r="I7604" t="s">
        <v>724</v>
      </c>
      <c r="J7604">
        <v>6</v>
      </c>
      <c r="K7604">
        <v>18479.098000000002</v>
      </c>
      <c r="L7604" s="1">
        <f t="shared" si="237"/>
        <v>18.479098</v>
      </c>
    </row>
    <row r="7605" spans="1:12" ht="14.45">
      <c r="A7605" t="s">
        <v>723</v>
      </c>
      <c r="B7605" t="s">
        <v>982</v>
      </c>
      <c r="C7605">
        <v>842139</v>
      </c>
      <c r="D7605" t="s">
        <v>983</v>
      </c>
      <c r="E7605" t="s">
        <v>670</v>
      </c>
      <c r="F7605" t="s">
        <v>670</v>
      </c>
      <c r="G7605" t="str">
        <f t="shared" si="236"/>
        <v>Romania to EU27</v>
      </c>
      <c r="H7605">
        <v>2015</v>
      </c>
      <c r="I7605" t="s">
        <v>724</v>
      </c>
      <c r="J7605">
        <v>6</v>
      </c>
      <c r="K7605">
        <v>19271.286</v>
      </c>
      <c r="L7605" s="1">
        <f t="shared" si="237"/>
        <v>19.271286</v>
      </c>
    </row>
    <row r="7606" spans="1:12" ht="14.45">
      <c r="A7606" t="s">
        <v>723</v>
      </c>
      <c r="B7606" t="s">
        <v>982</v>
      </c>
      <c r="C7606">
        <v>842139</v>
      </c>
      <c r="D7606" t="s">
        <v>983</v>
      </c>
      <c r="E7606" t="s">
        <v>670</v>
      </c>
      <c r="F7606" t="s">
        <v>670</v>
      </c>
      <c r="G7606" t="str">
        <f t="shared" si="236"/>
        <v>Romania to EU27</v>
      </c>
      <c r="H7606">
        <v>2016</v>
      </c>
      <c r="I7606" t="s">
        <v>724</v>
      </c>
      <c r="J7606">
        <v>6</v>
      </c>
      <c r="K7606">
        <v>19281.331999999999</v>
      </c>
      <c r="L7606" s="1">
        <f t="shared" si="237"/>
        <v>19.281331999999999</v>
      </c>
    </row>
    <row r="7607" spans="1:12" ht="14.45">
      <c r="A7607" t="s">
        <v>723</v>
      </c>
      <c r="B7607" t="s">
        <v>982</v>
      </c>
      <c r="C7607">
        <v>842139</v>
      </c>
      <c r="D7607" t="s">
        <v>983</v>
      </c>
      <c r="E7607" t="s">
        <v>670</v>
      </c>
      <c r="F7607" t="s">
        <v>670</v>
      </c>
      <c r="G7607" t="str">
        <f t="shared" si="236"/>
        <v>Romania to EU27</v>
      </c>
      <c r="H7607">
        <v>2017</v>
      </c>
      <c r="I7607" t="s">
        <v>724</v>
      </c>
      <c r="J7607">
        <v>6</v>
      </c>
      <c r="K7607">
        <v>23203.932000000001</v>
      </c>
      <c r="L7607" s="1">
        <f t="shared" si="237"/>
        <v>23.203932000000002</v>
      </c>
    </row>
    <row r="7608" spans="1:12" ht="14.45">
      <c r="A7608" t="s">
        <v>723</v>
      </c>
      <c r="B7608" t="s">
        <v>982</v>
      </c>
      <c r="C7608">
        <v>847989</v>
      </c>
      <c r="D7608" t="s">
        <v>983</v>
      </c>
      <c r="E7608" t="s">
        <v>147</v>
      </c>
      <c r="F7608" t="s">
        <v>292</v>
      </c>
      <c r="G7608" t="str">
        <f t="shared" si="236"/>
        <v>Romania to World</v>
      </c>
      <c r="H7608">
        <v>2012</v>
      </c>
      <c r="I7608" t="s">
        <v>724</v>
      </c>
      <c r="J7608">
        <v>6</v>
      </c>
      <c r="K7608">
        <v>42436.54</v>
      </c>
      <c r="L7608" s="1">
        <f t="shared" si="237"/>
        <v>42.436540000000001</v>
      </c>
    </row>
    <row r="7609" spans="1:12" ht="14.45">
      <c r="A7609" t="s">
        <v>723</v>
      </c>
      <c r="B7609" t="s">
        <v>982</v>
      </c>
      <c r="C7609">
        <v>847989</v>
      </c>
      <c r="D7609" t="s">
        <v>983</v>
      </c>
      <c r="E7609" t="s">
        <v>147</v>
      </c>
      <c r="F7609" t="s">
        <v>292</v>
      </c>
      <c r="G7609" t="str">
        <f t="shared" si="236"/>
        <v>Romania to World</v>
      </c>
      <c r="H7609">
        <v>2013</v>
      </c>
      <c r="I7609" t="s">
        <v>724</v>
      </c>
      <c r="J7609">
        <v>6</v>
      </c>
      <c r="K7609">
        <v>29700.093000000001</v>
      </c>
      <c r="L7609" s="1">
        <f t="shared" si="237"/>
        <v>29.700093000000003</v>
      </c>
    </row>
    <row r="7610" spans="1:12" ht="14.45">
      <c r="A7610" t="s">
        <v>723</v>
      </c>
      <c r="B7610" t="s">
        <v>982</v>
      </c>
      <c r="C7610">
        <v>847989</v>
      </c>
      <c r="D7610" t="s">
        <v>983</v>
      </c>
      <c r="E7610" t="s">
        <v>147</v>
      </c>
      <c r="F7610" t="s">
        <v>292</v>
      </c>
      <c r="G7610" t="str">
        <f t="shared" si="236"/>
        <v>Romania to World</v>
      </c>
      <c r="H7610">
        <v>2014</v>
      </c>
      <c r="I7610" t="s">
        <v>724</v>
      </c>
      <c r="J7610">
        <v>6</v>
      </c>
      <c r="K7610">
        <v>111518.82399999999</v>
      </c>
      <c r="L7610" s="1">
        <f t="shared" si="237"/>
        <v>111.518824</v>
      </c>
    </row>
    <row r="7611" spans="1:12" ht="14.45">
      <c r="A7611" t="s">
        <v>723</v>
      </c>
      <c r="B7611" t="s">
        <v>982</v>
      </c>
      <c r="C7611">
        <v>847989</v>
      </c>
      <c r="D7611" t="s">
        <v>983</v>
      </c>
      <c r="E7611" t="s">
        <v>147</v>
      </c>
      <c r="F7611" t="s">
        <v>292</v>
      </c>
      <c r="G7611" t="str">
        <f t="shared" si="236"/>
        <v>Romania to World</v>
      </c>
      <c r="H7611">
        <v>2015</v>
      </c>
      <c r="I7611" t="s">
        <v>724</v>
      </c>
      <c r="J7611">
        <v>6</v>
      </c>
      <c r="K7611">
        <v>167950.66099999999</v>
      </c>
      <c r="L7611" s="1">
        <f t="shared" si="237"/>
        <v>167.950661</v>
      </c>
    </row>
    <row r="7612" spans="1:12" ht="14.45">
      <c r="A7612" t="s">
        <v>723</v>
      </c>
      <c r="B7612" t="s">
        <v>982</v>
      </c>
      <c r="C7612">
        <v>847989</v>
      </c>
      <c r="D7612" t="s">
        <v>983</v>
      </c>
      <c r="E7612" t="s">
        <v>147</v>
      </c>
      <c r="F7612" t="s">
        <v>292</v>
      </c>
      <c r="G7612" t="str">
        <f t="shared" si="236"/>
        <v>Romania to World</v>
      </c>
      <c r="H7612">
        <v>2016</v>
      </c>
      <c r="I7612" t="s">
        <v>724</v>
      </c>
      <c r="J7612">
        <v>6</v>
      </c>
      <c r="K7612">
        <v>187071.58</v>
      </c>
      <c r="L7612" s="1">
        <f t="shared" si="237"/>
        <v>187.07157999999998</v>
      </c>
    </row>
    <row r="7613" spans="1:12" ht="14.45">
      <c r="A7613" t="s">
        <v>723</v>
      </c>
      <c r="B7613" t="s">
        <v>982</v>
      </c>
      <c r="C7613">
        <v>847989</v>
      </c>
      <c r="D7613" t="s">
        <v>983</v>
      </c>
      <c r="E7613" t="s">
        <v>147</v>
      </c>
      <c r="F7613" t="s">
        <v>292</v>
      </c>
      <c r="G7613" t="str">
        <f t="shared" si="236"/>
        <v>Romania to World</v>
      </c>
      <c r="H7613">
        <v>2017</v>
      </c>
      <c r="I7613" t="s">
        <v>724</v>
      </c>
      <c r="J7613">
        <v>6</v>
      </c>
      <c r="K7613">
        <v>207551.87700000001</v>
      </c>
      <c r="L7613" s="1">
        <f t="shared" si="237"/>
        <v>207.55187700000002</v>
      </c>
    </row>
    <row r="7614" spans="1:12" ht="14.45">
      <c r="A7614" t="s">
        <v>723</v>
      </c>
      <c r="B7614" t="s">
        <v>982</v>
      </c>
      <c r="C7614">
        <v>847989</v>
      </c>
      <c r="D7614" t="s">
        <v>983</v>
      </c>
      <c r="E7614" t="s">
        <v>670</v>
      </c>
      <c r="F7614" t="s">
        <v>670</v>
      </c>
      <c r="G7614" t="str">
        <f t="shared" si="236"/>
        <v>Romania to EU27</v>
      </c>
      <c r="H7614">
        <v>2012</v>
      </c>
      <c r="I7614" t="s">
        <v>724</v>
      </c>
      <c r="J7614">
        <v>6</v>
      </c>
      <c r="K7614">
        <v>22851.717000000001</v>
      </c>
      <c r="L7614" s="1">
        <f t="shared" si="237"/>
        <v>22.851717000000001</v>
      </c>
    </row>
    <row r="7615" spans="1:12" ht="14.45">
      <c r="A7615" t="s">
        <v>723</v>
      </c>
      <c r="B7615" t="s">
        <v>982</v>
      </c>
      <c r="C7615">
        <v>847989</v>
      </c>
      <c r="D7615" t="s">
        <v>983</v>
      </c>
      <c r="E7615" t="s">
        <v>670</v>
      </c>
      <c r="F7615" t="s">
        <v>670</v>
      </c>
      <c r="G7615" t="str">
        <f t="shared" si="236"/>
        <v>Romania to EU27</v>
      </c>
      <c r="H7615">
        <v>2013</v>
      </c>
      <c r="I7615" t="s">
        <v>724</v>
      </c>
      <c r="J7615">
        <v>6</v>
      </c>
      <c r="K7615">
        <v>22471.657999999999</v>
      </c>
      <c r="L7615" s="1">
        <f t="shared" si="237"/>
        <v>22.471657999999998</v>
      </c>
    </row>
    <row r="7616" spans="1:12" ht="14.45">
      <c r="A7616" t="s">
        <v>723</v>
      </c>
      <c r="B7616" t="s">
        <v>982</v>
      </c>
      <c r="C7616">
        <v>847989</v>
      </c>
      <c r="D7616" t="s">
        <v>983</v>
      </c>
      <c r="E7616" t="s">
        <v>670</v>
      </c>
      <c r="F7616" t="s">
        <v>670</v>
      </c>
      <c r="G7616" t="str">
        <f t="shared" si="236"/>
        <v>Romania to EU27</v>
      </c>
      <c r="H7616">
        <v>2014</v>
      </c>
      <c r="I7616" t="s">
        <v>724</v>
      </c>
      <c r="J7616">
        <v>6</v>
      </c>
      <c r="K7616">
        <v>66606.695999999996</v>
      </c>
      <c r="L7616" s="1">
        <f t="shared" si="237"/>
        <v>66.606695999999999</v>
      </c>
    </row>
    <row r="7617" spans="1:12" ht="14.45">
      <c r="A7617" t="s">
        <v>723</v>
      </c>
      <c r="B7617" t="s">
        <v>982</v>
      </c>
      <c r="C7617">
        <v>847989</v>
      </c>
      <c r="D7617" t="s">
        <v>983</v>
      </c>
      <c r="E7617" t="s">
        <v>670</v>
      </c>
      <c r="F7617" t="s">
        <v>670</v>
      </c>
      <c r="G7617" t="str">
        <f t="shared" si="236"/>
        <v>Romania to EU27</v>
      </c>
      <c r="H7617">
        <v>2015</v>
      </c>
      <c r="I7617" t="s">
        <v>724</v>
      </c>
      <c r="J7617">
        <v>6</v>
      </c>
      <c r="K7617">
        <v>104663.49099999999</v>
      </c>
      <c r="L7617" s="1">
        <f t="shared" si="237"/>
        <v>104.66349099999999</v>
      </c>
    </row>
    <row r="7618" spans="1:12" ht="14.45">
      <c r="A7618" t="s">
        <v>723</v>
      </c>
      <c r="B7618" t="s">
        <v>982</v>
      </c>
      <c r="C7618">
        <v>847989</v>
      </c>
      <c r="D7618" t="s">
        <v>983</v>
      </c>
      <c r="E7618" t="s">
        <v>670</v>
      </c>
      <c r="F7618" t="s">
        <v>670</v>
      </c>
      <c r="G7618" t="str">
        <f t="shared" si="236"/>
        <v>Romania to EU27</v>
      </c>
      <c r="H7618">
        <v>2016</v>
      </c>
      <c r="I7618" t="s">
        <v>724</v>
      </c>
      <c r="J7618">
        <v>6</v>
      </c>
      <c r="K7618">
        <v>135108.372</v>
      </c>
      <c r="L7618" s="1">
        <f t="shared" si="237"/>
        <v>135.108372</v>
      </c>
    </row>
    <row r="7619" spans="1:12" ht="14.45">
      <c r="A7619" t="s">
        <v>723</v>
      </c>
      <c r="B7619" t="s">
        <v>982</v>
      </c>
      <c r="C7619">
        <v>847989</v>
      </c>
      <c r="D7619" t="s">
        <v>983</v>
      </c>
      <c r="E7619" t="s">
        <v>670</v>
      </c>
      <c r="F7619" t="s">
        <v>670</v>
      </c>
      <c r="G7619" t="str">
        <f t="shared" si="236"/>
        <v>Romania to EU27</v>
      </c>
      <c r="H7619">
        <v>2017</v>
      </c>
      <c r="I7619" t="s">
        <v>724</v>
      </c>
      <c r="J7619">
        <v>6</v>
      </c>
      <c r="K7619">
        <v>165060.054</v>
      </c>
      <c r="L7619" s="1">
        <f t="shared" si="237"/>
        <v>165.06005400000001</v>
      </c>
    </row>
    <row r="7620" spans="1:12" ht="14.45">
      <c r="A7620" t="s">
        <v>723</v>
      </c>
      <c r="B7620" t="s">
        <v>984</v>
      </c>
      <c r="C7620">
        <v>730900</v>
      </c>
      <c r="D7620" t="s">
        <v>985</v>
      </c>
      <c r="E7620" t="s">
        <v>147</v>
      </c>
      <c r="F7620" t="s">
        <v>292</v>
      </c>
      <c r="G7620" t="str">
        <f t="shared" si="236"/>
        <v>Russian Federation to World</v>
      </c>
      <c r="H7620">
        <v>2012</v>
      </c>
      <c r="I7620" t="s">
        <v>724</v>
      </c>
      <c r="J7620">
        <v>6</v>
      </c>
      <c r="K7620">
        <v>41878.071000000004</v>
      </c>
      <c r="L7620" s="1">
        <f t="shared" si="237"/>
        <v>41.878071000000006</v>
      </c>
    </row>
    <row r="7621" spans="1:12" ht="14.45">
      <c r="A7621" t="s">
        <v>723</v>
      </c>
      <c r="B7621" t="s">
        <v>984</v>
      </c>
      <c r="C7621">
        <v>730900</v>
      </c>
      <c r="D7621" t="s">
        <v>985</v>
      </c>
      <c r="E7621" t="s">
        <v>147</v>
      </c>
      <c r="F7621" t="s">
        <v>292</v>
      </c>
      <c r="G7621" t="str">
        <f t="shared" si="236"/>
        <v>Russian Federation to World</v>
      </c>
      <c r="H7621">
        <v>2013</v>
      </c>
      <c r="I7621" t="s">
        <v>724</v>
      </c>
      <c r="J7621">
        <v>6</v>
      </c>
      <c r="K7621">
        <v>32504.073</v>
      </c>
      <c r="L7621" s="1">
        <f t="shared" si="237"/>
        <v>32.504072999999998</v>
      </c>
    </row>
    <row r="7622" spans="1:12" ht="14.45">
      <c r="A7622" t="s">
        <v>723</v>
      </c>
      <c r="B7622" t="s">
        <v>984</v>
      </c>
      <c r="C7622">
        <v>730900</v>
      </c>
      <c r="D7622" t="s">
        <v>985</v>
      </c>
      <c r="E7622" t="s">
        <v>147</v>
      </c>
      <c r="F7622" t="s">
        <v>292</v>
      </c>
      <c r="G7622" t="str">
        <f t="shared" si="236"/>
        <v>Russian Federation to World</v>
      </c>
      <c r="H7622">
        <v>2014</v>
      </c>
      <c r="I7622" t="s">
        <v>724</v>
      </c>
      <c r="J7622">
        <v>6</v>
      </c>
      <c r="K7622">
        <v>27107.995999999999</v>
      </c>
      <c r="L7622" s="1">
        <f t="shared" si="237"/>
        <v>27.107996</v>
      </c>
    </row>
    <row r="7623" spans="1:12" ht="14.45">
      <c r="A7623" t="s">
        <v>723</v>
      </c>
      <c r="B7623" t="s">
        <v>984</v>
      </c>
      <c r="C7623">
        <v>730900</v>
      </c>
      <c r="D7623" t="s">
        <v>985</v>
      </c>
      <c r="E7623" t="s">
        <v>147</v>
      </c>
      <c r="F7623" t="s">
        <v>292</v>
      </c>
      <c r="G7623" t="str">
        <f t="shared" si="236"/>
        <v>Russian Federation to World</v>
      </c>
      <c r="H7623">
        <v>2015</v>
      </c>
      <c r="I7623" t="s">
        <v>724</v>
      </c>
      <c r="J7623">
        <v>6</v>
      </c>
      <c r="K7623">
        <v>33509.589999999997</v>
      </c>
      <c r="L7623" s="1">
        <f t="shared" si="237"/>
        <v>33.509589999999996</v>
      </c>
    </row>
    <row r="7624" spans="1:12" ht="14.45">
      <c r="A7624" t="s">
        <v>723</v>
      </c>
      <c r="B7624" t="s">
        <v>984</v>
      </c>
      <c r="C7624">
        <v>730900</v>
      </c>
      <c r="D7624" t="s">
        <v>985</v>
      </c>
      <c r="E7624" t="s">
        <v>147</v>
      </c>
      <c r="F7624" t="s">
        <v>292</v>
      </c>
      <c r="G7624" t="str">
        <f t="shared" si="236"/>
        <v>Russian Federation to World</v>
      </c>
      <c r="H7624">
        <v>2016</v>
      </c>
      <c r="I7624" t="s">
        <v>724</v>
      </c>
      <c r="J7624">
        <v>6</v>
      </c>
      <c r="K7624">
        <v>32175.34</v>
      </c>
      <c r="L7624" s="1">
        <f t="shared" si="237"/>
        <v>32.175339999999998</v>
      </c>
    </row>
    <row r="7625" spans="1:12" ht="14.45">
      <c r="A7625" t="s">
        <v>723</v>
      </c>
      <c r="B7625" t="s">
        <v>984</v>
      </c>
      <c r="C7625">
        <v>730900</v>
      </c>
      <c r="D7625" t="s">
        <v>985</v>
      </c>
      <c r="E7625" t="s">
        <v>147</v>
      </c>
      <c r="F7625" t="s">
        <v>292</v>
      </c>
      <c r="G7625" t="str">
        <f t="shared" ref="G7625:G7688" si="238">CONCATENATE(D7625, " to ", F7625)</f>
        <v>Russian Federation to World</v>
      </c>
      <c r="H7625">
        <v>2017</v>
      </c>
      <c r="I7625" t="s">
        <v>724</v>
      </c>
      <c r="J7625">
        <v>6</v>
      </c>
      <c r="K7625">
        <v>64848.084999999999</v>
      </c>
      <c r="L7625" s="1">
        <f t="shared" ref="L7625:L7688" si="239">K7625/1000</f>
        <v>64.848084999999998</v>
      </c>
    </row>
    <row r="7626" spans="1:12" ht="14.45">
      <c r="A7626" t="s">
        <v>723</v>
      </c>
      <c r="B7626" t="s">
        <v>984</v>
      </c>
      <c r="C7626">
        <v>730900</v>
      </c>
      <c r="D7626" t="s">
        <v>985</v>
      </c>
      <c r="E7626" t="s">
        <v>670</v>
      </c>
      <c r="F7626" t="s">
        <v>670</v>
      </c>
      <c r="G7626" t="str">
        <f t="shared" si="238"/>
        <v>Russian Federation to EU27</v>
      </c>
      <c r="H7626">
        <v>2012</v>
      </c>
      <c r="I7626" t="s">
        <v>724</v>
      </c>
      <c r="J7626">
        <v>6</v>
      </c>
      <c r="K7626">
        <v>1215.136</v>
      </c>
      <c r="L7626" s="1">
        <f t="shared" si="239"/>
        <v>1.215136</v>
      </c>
    </row>
    <row r="7627" spans="1:12" ht="14.45">
      <c r="A7627" t="s">
        <v>723</v>
      </c>
      <c r="B7627" t="s">
        <v>984</v>
      </c>
      <c r="C7627">
        <v>730900</v>
      </c>
      <c r="D7627" t="s">
        <v>985</v>
      </c>
      <c r="E7627" t="s">
        <v>670</v>
      </c>
      <c r="F7627" t="s">
        <v>670</v>
      </c>
      <c r="G7627" t="str">
        <f t="shared" si="238"/>
        <v>Russian Federation to EU27</v>
      </c>
      <c r="H7627">
        <v>2013</v>
      </c>
      <c r="I7627" t="s">
        <v>724</v>
      </c>
      <c r="J7627">
        <v>6</v>
      </c>
      <c r="K7627">
        <v>2270.038</v>
      </c>
      <c r="L7627" s="1">
        <f t="shared" si="239"/>
        <v>2.270038</v>
      </c>
    </row>
    <row r="7628" spans="1:12" ht="14.45">
      <c r="A7628" t="s">
        <v>723</v>
      </c>
      <c r="B7628" t="s">
        <v>984</v>
      </c>
      <c r="C7628">
        <v>730900</v>
      </c>
      <c r="D7628" t="s">
        <v>985</v>
      </c>
      <c r="E7628" t="s">
        <v>670</v>
      </c>
      <c r="F7628" t="s">
        <v>670</v>
      </c>
      <c r="G7628" t="str">
        <f t="shared" si="238"/>
        <v>Russian Federation to EU27</v>
      </c>
      <c r="H7628">
        <v>2014</v>
      </c>
      <c r="I7628" t="s">
        <v>724</v>
      </c>
      <c r="J7628">
        <v>6</v>
      </c>
      <c r="K7628">
        <v>2706.136</v>
      </c>
      <c r="L7628" s="1">
        <f t="shared" si="239"/>
        <v>2.7061359999999999</v>
      </c>
    </row>
    <row r="7629" spans="1:12" ht="14.45">
      <c r="A7629" t="s">
        <v>723</v>
      </c>
      <c r="B7629" t="s">
        <v>984</v>
      </c>
      <c r="C7629">
        <v>730900</v>
      </c>
      <c r="D7629" t="s">
        <v>985</v>
      </c>
      <c r="E7629" t="s">
        <v>670</v>
      </c>
      <c r="F7629" t="s">
        <v>670</v>
      </c>
      <c r="G7629" t="str">
        <f t="shared" si="238"/>
        <v>Russian Federation to EU27</v>
      </c>
      <c r="H7629">
        <v>2015</v>
      </c>
      <c r="I7629" t="s">
        <v>724</v>
      </c>
      <c r="J7629">
        <v>6</v>
      </c>
      <c r="K7629">
        <v>2945.645</v>
      </c>
      <c r="L7629" s="1">
        <f t="shared" si="239"/>
        <v>2.9456449999999998</v>
      </c>
    </row>
    <row r="7630" spans="1:12" ht="14.45">
      <c r="A7630" t="s">
        <v>723</v>
      </c>
      <c r="B7630" t="s">
        <v>984</v>
      </c>
      <c r="C7630">
        <v>730900</v>
      </c>
      <c r="D7630" t="s">
        <v>985</v>
      </c>
      <c r="E7630" t="s">
        <v>670</v>
      </c>
      <c r="F7630" t="s">
        <v>670</v>
      </c>
      <c r="G7630" t="str">
        <f t="shared" si="238"/>
        <v>Russian Federation to EU27</v>
      </c>
      <c r="H7630">
        <v>2016</v>
      </c>
      <c r="I7630" t="s">
        <v>724</v>
      </c>
      <c r="J7630">
        <v>6</v>
      </c>
      <c r="K7630">
        <v>2034.296</v>
      </c>
      <c r="L7630" s="1">
        <f t="shared" si="239"/>
        <v>2.0342959999999999</v>
      </c>
    </row>
    <row r="7631" spans="1:12" ht="14.45">
      <c r="A7631" t="s">
        <v>723</v>
      </c>
      <c r="B7631" t="s">
        <v>984</v>
      </c>
      <c r="C7631">
        <v>730900</v>
      </c>
      <c r="D7631" t="s">
        <v>985</v>
      </c>
      <c r="E7631" t="s">
        <v>670</v>
      </c>
      <c r="F7631" t="s">
        <v>670</v>
      </c>
      <c r="G7631" t="str">
        <f t="shared" si="238"/>
        <v>Russian Federation to EU27</v>
      </c>
      <c r="H7631">
        <v>2017</v>
      </c>
      <c r="I7631" t="s">
        <v>724</v>
      </c>
      <c r="J7631">
        <v>6</v>
      </c>
      <c r="K7631">
        <v>41339.459000000003</v>
      </c>
      <c r="L7631" s="1">
        <f t="shared" si="239"/>
        <v>41.339459000000005</v>
      </c>
    </row>
    <row r="7632" spans="1:12" ht="14.45">
      <c r="A7632" t="s">
        <v>723</v>
      </c>
      <c r="B7632" t="s">
        <v>984</v>
      </c>
      <c r="C7632">
        <v>741999</v>
      </c>
      <c r="D7632" t="s">
        <v>985</v>
      </c>
      <c r="E7632" t="s">
        <v>147</v>
      </c>
      <c r="F7632" t="s">
        <v>292</v>
      </c>
      <c r="G7632" t="str">
        <f t="shared" si="238"/>
        <v>Russian Federation to World</v>
      </c>
      <c r="H7632">
        <v>2012</v>
      </c>
      <c r="I7632" t="s">
        <v>724</v>
      </c>
      <c r="J7632">
        <v>6</v>
      </c>
      <c r="K7632">
        <v>27065.883999999998</v>
      </c>
      <c r="L7632" s="1">
        <f t="shared" si="239"/>
        <v>27.065883999999997</v>
      </c>
    </row>
    <row r="7633" spans="1:12" ht="14.45">
      <c r="A7633" t="s">
        <v>723</v>
      </c>
      <c r="B7633" t="s">
        <v>984</v>
      </c>
      <c r="C7633">
        <v>741999</v>
      </c>
      <c r="D7633" t="s">
        <v>985</v>
      </c>
      <c r="E7633" t="s">
        <v>147</v>
      </c>
      <c r="F7633" t="s">
        <v>292</v>
      </c>
      <c r="G7633" t="str">
        <f t="shared" si="238"/>
        <v>Russian Federation to World</v>
      </c>
      <c r="H7633">
        <v>2013</v>
      </c>
      <c r="I7633" t="s">
        <v>724</v>
      </c>
      <c r="J7633">
        <v>6</v>
      </c>
      <c r="K7633">
        <v>48170.997000000003</v>
      </c>
      <c r="L7633" s="1">
        <f t="shared" si="239"/>
        <v>48.170997</v>
      </c>
    </row>
    <row r="7634" spans="1:12" ht="14.45">
      <c r="A7634" t="s">
        <v>723</v>
      </c>
      <c r="B7634" t="s">
        <v>984</v>
      </c>
      <c r="C7634">
        <v>741999</v>
      </c>
      <c r="D7634" t="s">
        <v>985</v>
      </c>
      <c r="E7634" t="s">
        <v>147</v>
      </c>
      <c r="F7634" t="s">
        <v>292</v>
      </c>
      <c r="G7634" t="str">
        <f t="shared" si="238"/>
        <v>Russian Federation to World</v>
      </c>
      <c r="H7634">
        <v>2014</v>
      </c>
      <c r="I7634" t="s">
        <v>724</v>
      </c>
      <c r="J7634">
        <v>6</v>
      </c>
      <c r="K7634">
        <v>66388.820999999996</v>
      </c>
      <c r="L7634" s="1">
        <f t="shared" si="239"/>
        <v>66.388820999999993</v>
      </c>
    </row>
    <row r="7635" spans="1:12" ht="14.45">
      <c r="A7635" t="s">
        <v>723</v>
      </c>
      <c r="B7635" t="s">
        <v>984</v>
      </c>
      <c r="C7635">
        <v>741999</v>
      </c>
      <c r="D7635" t="s">
        <v>985</v>
      </c>
      <c r="E7635" t="s">
        <v>147</v>
      </c>
      <c r="F7635" t="s">
        <v>292</v>
      </c>
      <c r="G7635" t="str">
        <f t="shared" si="238"/>
        <v>Russian Federation to World</v>
      </c>
      <c r="H7635">
        <v>2015</v>
      </c>
      <c r="I7635" t="s">
        <v>724</v>
      </c>
      <c r="J7635">
        <v>6</v>
      </c>
      <c r="K7635">
        <v>7886.6710000000003</v>
      </c>
      <c r="L7635" s="1">
        <f t="shared" si="239"/>
        <v>7.8866710000000007</v>
      </c>
    </row>
    <row r="7636" spans="1:12" ht="14.45">
      <c r="A7636" t="s">
        <v>723</v>
      </c>
      <c r="B7636" t="s">
        <v>984</v>
      </c>
      <c r="C7636">
        <v>741999</v>
      </c>
      <c r="D7636" t="s">
        <v>985</v>
      </c>
      <c r="E7636" t="s">
        <v>147</v>
      </c>
      <c r="F7636" t="s">
        <v>292</v>
      </c>
      <c r="G7636" t="str">
        <f t="shared" si="238"/>
        <v>Russian Federation to World</v>
      </c>
      <c r="H7636">
        <v>2016</v>
      </c>
      <c r="I7636" t="s">
        <v>724</v>
      </c>
      <c r="J7636">
        <v>6</v>
      </c>
      <c r="K7636">
        <v>9687.3340000000007</v>
      </c>
      <c r="L7636" s="1">
        <f t="shared" si="239"/>
        <v>9.6873339999999999</v>
      </c>
    </row>
    <row r="7637" spans="1:12" ht="14.45">
      <c r="A7637" t="s">
        <v>723</v>
      </c>
      <c r="B7637" t="s">
        <v>984</v>
      </c>
      <c r="C7637">
        <v>741999</v>
      </c>
      <c r="D7637" t="s">
        <v>985</v>
      </c>
      <c r="E7637" t="s">
        <v>147</v>
      </c>
      <c r="F7637" t="s">
        <v>292</v>
      </c>
      <c r="G7637" t="str">
        <f t="shared" si="238"/>
        <v>Russian Federation to World</v>
      </c>
      <c r="H7637">
        <v>2017</v>
      </c>
      <c r="I7637" t="s">
        <v>724</v>
      </c>
      <c r="J7637">
        <v>6</v>
      </c>
      <c r="K7637">
        <v>12219.39</v>
      </c>
      <c r="L7637" s="1">
        <f t="shared" si="239"/>
        <v>12.219389999999999</v>
      </c>
    </row>
    <row r="7638" spans="1:12" ht="14.45">
      <c r="A7638" t="s">
        <v>723</v>
      </c>
      <c r="B7638" t="s">
        <v>984</v>
      </c>
      <c r="C7638">
        <v>741999</v>
      </c>
      <c r="D7638" t="s">
        <v>985</v>
      </c>
      <c r="E7638" t="s">
        <v>670</v>
      </c>
      <c r="F7638" t="s">
        <v>670</v>
      </c>
      <c r="G7638" t="str">
        <f t="shared" si="238"/>
        <v>Russian Federation to EU27</v>
      </c>
      <c r="H7638">
        <v>2012</v>
      </c>
      <c r="I7638" t="s">
        <v>724</v>
      </c>
      <c r="J7638">
        <v>6</v>
      </c>
      <c r="K7638">
        <v>15640.915999999999</v>
      </c>
      <c r="L7638" s="1">
        <f t="shared" si="239"/>
        <v>15.640915999999999</v>
      </c>
    </row>
    <row r="7639" spans="1:12" ht="14.45">
      <c r="A7639" t="s">
        <v>723</v>
      </c>
      <c r="B7639" t="s">
        <v>984</v>
      </c>
      <c r="C7639">
        <v>741999</v>
      </c>
      <c r="D7639" t="s">
        <v>985</v>
      </c>
      <c r="E7639" t="s">
        <v>670</v>
      </c>
      <c r="F7639" t="s">
        <v>670</v>
      </c>
      <c r="G7639" t="str">
        <f t="shared" si="238"/>
        <v>Russian Federation to EU27</v>
      </c>
      <c r="H7639">
        <v>2013</v>
      </c>
      <c r="I7639" t="s">
        <v>724</v>
      </c>
      <c r="J7639">
        <v>6</v>
      </c>
      <c r="K7639">
        <v>39934.908000000003</v>
      </c>
      <c r="L7639" s="1">
        <f t="shared" si="239"/>
        <v>39.934908</v>
      </c>
    </row>
    <row r="7640" spans="1:12" ht="14.45">
      <c r="A7640" t="s">
        <v>723</v>
      </c>
      <c r="B7640" t="s">
        <v>984</v>
      </c>
      <c r="C7640">
        <v>741999</v>
      </c>
      <c r="D7640" t="s">
        <v>985</v>
      </c>
      <c r="E7640" t="s">
        <v>670</v>
      </c>
      <c r="F7640" t="s">
        <v>670</v>
      </c>
      <c r="G7640" t="str">
        <f t="shared" si="238"/>
        <v>Russian Federation to EU27</v>
      </c>
      <c r="H7640">
        <v>2014</v>
      </c>
      <c r="I7640" t="s">
        <v>724</v>
      </c>
      <c r="J7640">
        <v>6</v>
      </c>
      <c r="K7640">
        <v>59574.298999999999</v>
      </c>
      <c r="L7640" s="1">
        <f t="shared" si="239"/>
        <v>59.574298999999996</v>
      </c>
    </row>
    <row r="7641" spans="1:12" ht="14.45">
      <c r="A7641" t="s">
        <v>723</v>
      </c>
      <c r="B7641" t="s">
        <v>984</v>
      </c>
      <c r="C7641">
        <v>741999</v>
      </c>
      <c r="D7641" t="s">
        <v>985</v>
      </c>
      <c r="E7641" t="s">
        <v>670</v>
      </c>
      <c r="F7641" t="s">
        <v>670</v>
      </c>
      <c r="G7641" t="str">
        <f t="shared" si="238"/>
        <v>Russian Federation to EU27</v>
      </c>
      <c r="H7641">
        <v>2015</v>
      </c>
      <c r="I7641" t="s">
        <v>724</v>
      </c>
      <c r="J7641">
        <v>6</v>
      </c>
      <c r="K7641">
        <v>2618.1660000000002</v>
      </c>
      <c r="L7641" s="1">
        <f t="shared" si="239"/>
        <v>2.618166</v>
      </c>
    </row>
    <row r="7642" spans="1:12" ht="14.45">
      <c r="A7642" t="s">
        <v>723</v>
      </c>
      <c r="B7642" t="s">
        <v>984</v>
      </c>
      <c r="C7642">
        <v>741999</v>
      </c>
      <c r="D7642" t="s">
        <v>985</v>
      </c>
      <c r="E7642" t="s">
        <v>670</v>
      </c>
      <c r="F7642" t="s">
        <v>670</v>
      </c>
      <c r="G7642" t="str">
        <f t="shared" si="238"/>
        <v>Russian Federation to EU27</v>
      </c>
      <c r="H7642">
        <v>2016</v>
      </c>
      <c r="I7642" t="s">
        <v>724</v>
      </c>
      <c r="J7642">
        <v>6</v>
      </c>
      <c r="K7642">
        <v>678.26700000000005</v>
      </c>
      <c r="L7642" s="1">
        <f t="shared" si="239"/>
        <v>0.67826700000000006</v>
      </c>
    </row>
    <row r="7643" spans="1:12" ht="14.45">
      <c r="A7643" t="s">
        <v>723</v>
      </c>
      <c r="B7643" t="s">
        <v>984</v>
      </c>
      <c r="C7643">
        <v>741999</v>
      </c>
      <c r="D7643" t="s">
        <v>985</v>
      </c>
      <c r="E7643" t="s">
        <v>670</v>
      </c>
      <c r="F7643" t="s">
        <v>670</v>
      </c>
      <c r="G7643" t="str">
        <f t="shared" si="238"/>
        <v>Russian Federation to EU27</v>
      </c>
      <c r="H7643">
        <v>2017</v>
      </c>
      <c r="I7643" t="s">
        <v>724</v>
      </c>
      <c r="J7643">
        <v>6</v>
      </c>
      <c r="K7643">
        <v>1592.4469999999999</v>
      </c>
      <c r="L7643" s="1">
        <f t="shared" si="239"/>
        <v>1.5924469999999999</v>
      </c>
    </row>
    <row r="7644" spans="1:12" ht="14.45">
      <c r="A7644" t="s">
        <v>723</v>
      </c>
      <c r="B7644" t="s">
        <v>984</v>
      </c>
      <c r="C7644">
        <v>761100</v>
      </c>
      <c r="D7644" t="s">
        <v>985</v>
      </c>
      <c r="E7644" t="s">
        <v>147</v>
      </c>
      <c r="F7644" t="s">
        <v>292</v>
      </c>
      <c r="G7644" t="str">
        <f t="shared" si="238"/>
        <v>Russian Federation to World</v>
      </c>
      <c r="H7644">
        <v>2012</v>
      </c>
      <c r="I7644" t="s">
        <v>724</v>
      </c>
      <c r="J7644">
        <v>6</v>
      </c>
      <c r="K7644">
        <v>457.77199999999999</v>
      </c>
      <c r="L7644" s="1">
        <f t="shared" si="239"/>
        <v>0.45777200000000001</v>
      </c>
    </row>
    <row r="7645" spans="1:12" ht="14.45">
      <c r="A7645" t="s">
        <v>723</v>
      </c>
      <c r="B7645" t="s">
        <v>984</v>
      </c>
      <c r="C7645">
        <v>761100</v>
      </c>
      <c r="D7645" t="s">
        <v>985</v>
      </c>
      <c r="E7645" t="s">
        <v>147</v>
      </c>
      <c r="F7645" t="s">
        <v>292</v>
      </c>
      <c r="G7645" t="str">
        <f t="shared" si="238"/>
        <v>Russian Federation to World</v>
      </c>
      <c r="H7645">
        <v>2013</v>
      </c>
      <c r="I7645" t="s">
        <v>724</v>
      </c>
      <c r="J7645">
        <v>6</v>
      </c>
      <c r="K7645">
        <v>358.50900000000001</v>
      </c>
      <c r="L7645" s="1">
        <f t="shared" si="239"/>
        <v>0.35850900000000002</v>
      </c>
    </row>
    <row r="7646" spans="1:12" ht="14.45">
      <c r="A7646" t="s">
        <v>723</v>
      </c>
      <c r="B7646" t="s">
        <v>984</v>
      </c>
      <c r="C7646">
        <v>761100</v>
      </c>
      <c r="D7646" t="s">
        <v>985</v>
      </c>
      <c r="E7646" t="s">
        <v>147</v>
      </c>
      <c r="F7646" t="s">
        <v>292</v>
      </c>
      <c r="G7646" t="str">
        <f t="shared" si="238"/>
        <v>Russian Federation to World</v>
      </c>
      <c r="H7646">
        <v>2014</v>
      </c>
      <c r="I7646" t="s">
        <v>724</v>
      </c>
      <c r="J7646">
        <v>6</v>
      </c>
      <c r="K7646">
        <v>1265.423</v>
      </c>
      <c r="L7646" s="1">
        <f t="shared" si="239"/>
        <v>1.265423</v>
      </c>
    </row>
    <row r="7647" spans="1:12" ht="14.45">
      <c r="A7647" t="s">
        <v>723</v>
      </c>
      <c r="B7647" t="s">
        <v>984</v>
      </c>
      <c r="C7647">
        <v>761100</v>
      </c>
      <c r="D7647" t="s">
        <v>985</v>
      </c>
      <c r="E7647" t="s">
        <v>147</v>
      </c>
      <c r="F7647" t="s">
        <v>292</v>
      </c>
      <c r="G7647" t="str">
        <f t="shared" si="238"/>
        <v>Russian Federation to World</v>
      </c>
      <c r="H7647">
        <v>2015</v>
      </c>
      <c r="I7647" t="s">
        <v>724</v>
      </c>
      <c r="J7647">
        <v>6</v>
      </c>
      <c r="K7647">
        <v>2057.33</v>
      </c>
      <c r="L7647" s="1">
        <f t="shared" si="239"/>
        <v>2.0573299999999999</v>
      </c>
    </row>
    <row r="7648" spans="1:12" ht="14.45">
      <c r="A7648" t="s">
        <v>723</v>
      </c>
      <c r="B7648" t="s">
        <v>984</v>
      </c>
      <c r="C7648">
        <v>761100</v>
      </c>
      <c r="D7648" t="s">
        <v>985</v>
      </c>
      <c r="E7648" t="s">
        <v>147</v>
      </c>
      <c r="F7648" t="s">
        <v>292</v>
      </c>
      <c r="G7648" t="str">
        <f t="shared" si="238"/>
        <v>Russian Federation to World</v>
      </c>
      <c r="H7648">
        <v>2016</v>
      </c>
      <c r="I7648" t="s">
        <v>724</v>
      </c>
      <c r="J7648">
        <v>6</v>
      </c>
      <c r="K7648">
        <v>1073.329</v>
      </c>
      <c r="L7648" s="1">
        <f t="shared" si="239"/>
        <v>1.073329</v>
      </c>
    </row>
    <row r="7649" spans="1:12" ht="14.45">
      <c r="A7649" t="s">
        <v>723</v>
      </c>
      <c r="B7649" t="s">
        <v>984</v>
      </c>
      <c r="C7649">
        <v>761100</v>
      </c>
      <c r="D7649" t="s">
        <v>985</v>
      </c>
      <c r="E7649" t="s">
        <v>147</v>
      </c>
      <c r="F7649" t="s">
        <v>292</v>
      </c>
      <c r="G7649" t="str">
        <f t="shared" si="238"/>
        <v>Russian Federation to World</v>
      </c>
      <c r="H7649">
        <v>2017</v>
      </c>
      <c r="I7649" t="s">
        <v>724</v>
      </c>
      <c r="J7649">
        <v>6</v>
      </c>
      <c r="K7649">
        <v>923.96199999999999</v>
      </c>
      <c r="L7649" s="1">
        <f t="shared" si="239"/>
        <v>0.92396199999999995</v>
      </c>
    </row>
    <row r="7650" spans="1:12" ht="14.45">
      <c r="A7650" t="s">
        <v>723</v>
      </c>
      <c r="B7650" t="s">
        <v>984</v>
      </c>
      <c r="C7650">
        <v>761100</v>
      </c>
      <c r="D7650" t="s">
        <v>985</v>
      </c>
      <c r="E7650" t="s">
        <v>670</v>
      </c>
      <c r="F7650" t="s">
        <v>670</v>
      </c>
      <c r="G7650" t="str">
        <f t="shared" si="238"/>
        <v>Russian Federation to EU27</v>
      </c>
      <c r="H7650">
        <v>2012</v>
      </c>
      <c r="I7650" t="s">
        <v>724</v>
      </c>
      <c r="J7650">
        <v>6</v>
      </c>
      <c r="K7650">
        <v>15.35</v>
      </c>
      <c r="L7650" s="1">
        <f t="shared" si="239"/>
        <v>1.5349999999999999E-2</v>
      </c>
    </row>
    <row r="7651" spans="1:12" ht="14.45">
      <c r="A7651" t="s">
        <v>723</v>
      </c>
      <c r="B7651" t="s">
        <v>984</v>
      </c>
      <c r="C7651">
        <v>761100</v>
      </c>
      <c r="D7651" t="s">
        <v>985</v>
      </c>
      <c r="E7651" t="s">
        <v>670</v>
      </c>
      <c r="F7651" t="s">
        <v>670</v>
      </c>
      <c r="G7651" t="str">
        <f t="shared" si="238"/>
        <v>Russian Federation to EU27</v>
      </c>
      <c r="H7651">
        <v>2013</v>
      </c>
      <c r="I7651" t="s">
        <v>724</v>
      </c>
      <c r="J7651">
        <v>6</v>
      </c>
      <c r="K7651">
        <v>14.948</v>
      </c>
      <c r="L7651" s="1">
        <f t="shared" si="239"/>
        <v>1.4948000000000001E-2</v>
      </c>
    </row>
    <row r="7652" spans="1:12" ht="14.45">
      <c r="A7652" t="s">
        <v>723</v>
      </c>
      <c r="B7652" t="s">
        <v>984</v>
      </c>
      <c r="C7652">
        <v>761100</v>
      </c>
      <c r="D7652" t="s">
        <v>985</v>
      </c>
      <c r="E7652" t="s">
        <v>670</v>
      </c>
      <c r="F7652" t="s">
        <v>670</v>
      </c>
      <c r="G7652" t="str">
        <f t="shared" si="238"/>
        <v>Russian Federation to EU27</v>
      </c>
      <c r="H7652">
        <v>2014</v>
      </c>
      <c r="I7652" t="s">
        <v>724</v>
      </c>
      <c r="J7652">
        <v>6</v>
      </c>
      <c r="K7652">
        <v>65.084000000000003</v>
      </c>
      <c r="L7652" s="1">
        <f t="shared" si="239"/>
        <v>6.5084000000000003E-2</v>
      </c>
    </row>
    <row r="7653" spans="1:12" ht="14.45">
      <c r="A7653" t="s">
        <v>723</v>
      </c>
      <c r="B7653" t="s">
        <v>984</v>
      </c>
      <c r="C7653">
        <v>761100</v>
      </c>
      <c r="D7653" t="s">
        <v>985</v>
      </c>
      <c r="E7653" t="s">
        <v>670</v>
      </c>
      <c r="F7653" t="s">
        <v>670</v>
      </c>
      <c r="G7653" t="str">
        <f t="shared" si="238"/>
        <v>Russian Federation to EU27</v>
      </c>
      <c r="H7653">
        <v>2016</v>
      </c>
      <c r="I7653" t="s">
        <v>724</v>
      </c>
      <c r="J7653">
        <v>6</v>
      </c>
      <c r="K7653">
        <v>2.9329999999999998</v>
      </c>
      <c r="L7653" s="1">
        <f t="shared" si="239"/>
        <v>2.9329999999999998E-3</v>
      </c>
    </row>
    <row r="7654" spans="1:12" ht="14.45">
      <c r="A7654" t="s">
        <v>723</v>
      </c>
      <c r="B7654" t="s">
        <v>984</v>
      </c>
      <c r="C7654">
        <v>761100</v>
      </c>
      <c r="D7654" t="s">
        <v>985</v>
      </c>
      <c r="E7654" t="s">
        <v>670</v>
      </c>
      <c r="F7654" t="s">
        <v>670</v>
      </c>
      <c r="G7654" t="str">
        <f t="shared" si="238"/>
        <v>Russian Federation to EU27</v>
      </c>
      <c r="H7654">
        <v>2017</v>
      </c>
      <c r="I7654" t="s">
        <v>724</v>
      </c>
      <c r="J7654">
        <v>6</v>
      </c>
      <c r="K7654">
        <v>1.165</v>
      </c>
      <c r="L7654" s="1">
        <f t="shared" si="239"/>
        <v>1.165E-3</v>
      </c>
    </row>
    <row r="7655" spans="1:12" ht="14.45">
      <c r="A7655" t="s">
        <v>723</v>
      </c>
      <c r="B7655" t="s">
        <v>984</v>
      </c>
      <c r="C7655">
        <v>8405</v>
      </c>
      <c r="D7655" t="s">
        <v>985</v>
      </c>
      <c r="E7655" t="s">
        <v>147</v>
      </c>
      <c r="F7655" t="s">
        <v>292</v>
      </c>
      <c r="G7655" t="str">
        <f t="shared" si="238"/>
        <v>Russian Federation to World</v>
      </c>
      <c r="H7655">
        <v>2012</v>
      </c>
      <c r="I7655" t="s">
        <v>724</v>
      </c>
      <c r="J7655">
        <v>6</v>
      </c>
      <c r="K7655">
        <v>5712.26</v>
      </c>
      <c r="L7655" s="1">
        <f t="shared" si="239"/>
        <v>5.7122600000000006</v>
      </c>
    </row>
    <row r="7656" spans="1:12" ht="14.45">
      <c r="A7656" t="s">
        <v>723</v>
      </c>
      <c r="B7656" t="s">
        <v>984</v>
      </c>
      <c r="C7656">
        <v>8405</v>
      </c>
      <c r="D7656" t="s">
        <v>985</v>
      </c>
      <c r="E7656" t="s">
        <v>147</v>
      </c>
      <c r="F7656" t="s">
        <v>292</v>
      </c>
      <c r="G7656" t="str">
        <f t="shared" si="238"/>
        <v>Russian Federation to World</v>
      </c>
      <c r="H7656">
        <v>2013</v>
      </c>
      <c r="I7656" t="s">
        <v>724</v>
      </c>
      <c r="J7656">
        <v>6</v>
      </c>
      <c r="K7656">
        <v>1837.1410000000001</v>
      </c>
      <c r="L7656" s="1">
        <f t="shared" si="239"/>
        <v>1.8371410000000001</v>
      </c>
    </row>
    <row r="7657" spans="1:12" ht="14.45">
      <c r="A7657" t="s">
        <v>723</v>
      </c>
      <c r="B7657" t="s">
        <v>984</v>
      </c>
      <c r="C7657">
        <v>8405</v>
      </c>
      <c r="D7657" t="s">
        <v>985</v>
      </c>
      <c r="E7657" t="s">
        <v>147</v>
      </c>
      <c r="F7657" t="s">
        <v>292</v>
      </c>
      <c r="G7657" t="str">
        <f t="shared" si="238"/>
        <v>Russian Federation to World</v>
      </c>
      <c r="H7657">
        <v>2014</v>
      </c>
      <c r="I7657" t="s">
        <v>724</v>
      </c>
      <c r="J7657">
        <v>6</v>
      </c>
      <c r="K7657">
        <v>5408.1409999999996</v>
      </c>
      <c r="L7657" s="1">
        <f t="shared" si="239"/>
        <v>5.4081409999999996</v>
      </c>
    </row>
    <row r="7658" spans="1:12" ht="14.45">
      <c r="A7658" t="s">
        <v>723</v>
      </c>
      <c r="B7658" t="s">
        <v>984</v>
      </c>
      <c r="C7658">
        <v>8405</v>
      </c>
      <c r="D7658" t="s">
        <v>985</v>
      </c>
      <c r="E7658" t="s">
        <v>147</v>
      </c>
      <c r="F7658" t="s">
        <v>292</v>
      </c>
      <c r="G7658" t="str">
        <f t="shared" si="238"/>
        <v>Russian Federation to World</v>
      </c>
      <c r="H7658">
        <v>2015</v>
      </c>
      <c r="I7658" t="s">
        <v>724</v>
      </c>
      <c r="J7658">
        <v>6</v>
      </c>
      <c r="K7658">
        <v>11453.716</v>
      </c>
      <c r="L7658" s="1">
        <f t="shared" si="239"/>
        <v>11.453716</v>
      </c>
    </row>
    <row r="7659" spans="1:12" ht="14.45">
      <c r="A7659" t="s">
        <v>723</v>
      </c>
      <c r="B7659" t="s">
        <v>984</v>
      </c>
      <c r="C7659">
        <v>8405</v>
      </c>
      <c r="D7659" t="s">
        <v>985</v>
      </c>
      <c r="E7659" t="s">
        <v>147</v>
      </c>
      <c r="F7659" t="s">
        <v>292</v>
      </c>
      <c r="G7659" t="str">
        <f t="shared" si="238"/>
        <v>Russian Federation to World</v>
      </c>
      <c r="H7659">
        <v>2016</v>
      </c>
      <c r="I7659" t="s">
        <v>724</v>
      </c>
      <c r="J7659">
        <v>6</v>
      </c>
      <c r="K7659">
        <v>4415.0379999999996</v>
      </c>
      <c r="L7659" s="1">
        <f t="shared" si="239"/>
        <v>4.4150379999999991</v>
      </c>
    </row>
    <row r="7660" spans="1:12" ht="14.45">
      <c r="A7660" t="s">
        <v>723</v>
      </c>
      <c r="B7660" t="s">
        <v>984</v>
      </c>
      <c r="C7660">
        <v>8405</v>
      </c>
      <c r="D7660" t="s">
        <v>985</v>
      </c>
      <c r="E7660" t="s">
        <v>147</v>
      </c>
      <c r="F7660" t="s">
        <v>292</v>
      </c>
      <c r="G7660" t="str">
        <f t="shared" si="238"/>
        <v>Russian Federation to World</v>
      </c>
      <c r="H7660">
        <v>2017</v>
      </c>
      <c r="I7660" t="s">
        <v>724</v>
      </c>
      <c r="J7660">
        <v>6</v>
      </c>
      <c r="K7660">
        <v>7659.9080000000004</v>
      </c>
      <c r="L7660" s="1">
        <f t="shared" si="239"/>
        <v>7.6599080000000006</v>
      </c>
    </row>
    <row r="7661" spans="1:12" ht="14.45">
      <c r="A7661" t="s">
        <v>723</v>
      </c>
      <c r="B7661" t="s">
        <v>984</v>
      </c>
      <c r="C7661">
        <v>8405</v>
      </c>
      <c r="D7661" t="s">
        <v>985</v>
      </c>
      <c r="E7661" t="s">
        <v>670</v>
      </c>
      <c r="F7661" t="s">
        <v>670</v>
      </c>
      <c r="G7661" t="str">
        <f t="shared" si="238"/>
        <v>Russian Federation to EU27</v>
      </c>
      <c r="H7661">
        <v>2012</v>
      </c>
      <c r="I7661" t="s">
        <v>724</v>
      </c>
      <c r="J7661">
        <v>6</v>
      </c>
      <c r="K7661">
        <v>3701.6280000000002</v>
      </c>
      <c r="L7661" s="1">
        <f t="shared" si="239"/>
        <v>3.7016280000000004</v>
      </c>
    </row>
    <row r="7662" spans="1:12" ht="14.45">
      <c r="A7662" t="s">
        <v>723</v>
      </c>
      <c r="B7662" t="s">
        <v>984</v>
      </c>
      <c r="C7662">
        <v>8405</v>
      </c>
      <c r="D7662" t="s">
        <v>985</v>
      </c>
      <c r="E7662" t="s">
        <v>670</v>
      </c>
      <c r="F7662" t="s">
        <v>670</v>
      </c>
      <c r="G7662" t="str">
        <f t="shared" si="238"/>
        <v>Russian Federation to EU27</v>
      </c>
      <c r="H7662">
        <v>2013</v>
      </c>
      <c r="I7662" t="s">
        <v>724</v>
      </c>
      <c r="J7662">
        <v>6</v>
      </c>
      <c r="K7662">
        <v>64.061000000000007</v>
      </c>
      <c r="L7662" s="1">
        <f t="shared" si="239"/>
        <v>6.4061000000000007E-2</v>
      </c>
    </row>
    <row r="7663" spans="1:12" ht="14.45">
      <c r="A7663" t="s">
        <v>723</v>
      </c>
      <c r="B7663" t="s">
        <v>984</v>
      </c>
      <c r="C7663">
        <v>8405</v>
      </c>
      <c r="D7663" t="s">
        <v>985</v>
      </c>
      <c r="E7663" t="s">
        <v>670</v>
      </c>
      <c r="F7663" t="s">
        <v>670</v>
      </c>
      <c r="G7663" t="str">
        <f t="shared" si="238"/>
        <v>Russian Federation to EU27</v>
      </c>
      <c r="H7663">
        <v>2014</v>
      </c>
      <c r="I7663" t="s">
        <v>724</v>
      </c>
      <c r="J7663">
        <v>6</v>
      </c>
      <c r="K7663">
        <v>410.11700000000002</v>
      </c>
      <c r="L7663" s="1">
        <f t="shared" si="239"/>
        <v>0.41011700000000001</v>
      </c>
    </row>
    <row r="7664" spans="1:12" ht="14.45">
      <c r="A7664" t="s">
        <v>723</v>
      </c>
      <c r="B7664" t="s">
        <v>984</v>
      </c>
      <c r="C7664">
        <v>8405</v>
      </c>
      <c r="D7664" t="s">
        <v>985</v>
      </c>
      <c r="E7664" t="s">
        <v>670</v>
      </c>
      <c r="F7664" t="s">
        <v>670</v>
      </c>
      <c r="G7664" t="str">
        <f t="shared" si="238"/>
        <v>Russian Federation to EU27</v>
      </c>
      <c r="H7664">
        <v>2015</v>
      </c>
      <c r="I7664" t="s">
        <v>724</v>
      </c>
      <c r="J7664">
        <v>6</v>
      </c>
      <c r="K7664">
        <v>1319.6320000000001</v>
      </c>
      <c r="L7664" s="1">
        <f t="shared" si="239"/>
        <v>1.3196320000000001</v>
      </c>
    </row>
    <row r="7665" spans="1:12" ht="14.45">
      <c r="A7665" t="s">
        <v>723</v>
      </c>
      <c r="B7665" t="s">
        <v>984</v>
      </c>
      <c r="C7665">
        <v>8405</v>
      </c>
      <c r="D7665" t="s">
        <v>985</v>
      </c>
      <c r="E7665" t="s">
        <v>670</v>
      </c>
      <c r="F7665" t="s">
        <v>670</v>
      </c>
      <c r="G7665" t="str">
        <f t="shared" si="238"/>
        <v>Russian Federation to EU27</v>
      </c>
      <c r="H7665">
        <v>2016</v>
      </c>
      <c r="I7665" t="s">
        <v>724</v>
      </c>
      <c r="J7665">
        <v>6</v>
      </c>
      <c r="K7665">
        <v>857.05399999999997</v>
      </c>
      <c r="L7665" s="1">
        <f t="shared" si="239"/>
        <v>0.85705399999999998</v>
      </c>
    </row>
    <row r="7666" spans="1:12" ht="14.45">
      <c r="A7666" t="s">
        <v>723</v>
      </c>
      <c r="B7666" t="s">
        <v>984</v>
      </c>
      <c r="C7666">
        <v>8405</v>
      </c>
      <c r="D7666" t="s">
        <v>985</v>
      </c>
      <c r="E7666" t="s">
        <v>670</v>
      </c>
      <c r="F7666" t="s">
        <v>670</v>
      </c>
      <c r="G7666" t="str">
        <f t="shared" si="238"/>
        <v>Russian Federation to EU27</v>
      </c>
      <c r="H7666">
        <v>2017</v>
      </c>
      <c r="I7666" t="s">
        <v>724</v>
      </c>
      <c r="J7666">
        <v>6</v>
      </c>
      <c r="K7666">
        <v>65.456000000000003</v>
      </c>
      <c r="L7666" s="1">
        <f t="shared" si="239"/>
        <v>6.5456E-2</v>
      </c>
    </row>
    <row r="7667" spans="1:12" ht="14.45">
      <c r="A7667" t="s">
        <v>723</v>
      </c>
      <c r="B7667" t="s">
        <v>984</v>
      </c>
      <c r="C7667">
        <v>841931</v>
      </c>
      <c r="D7667" t="s">
        <v>985</v>
      </c>
      <c r="E7667" t="s">
        <v>147</v>
      </c>
      <c r="F7667" t="s">
        <v>292</v>
      </c>
      <c r="G7667" t="str">
        <f t="shared" si="238"/>
        <v>Russian Federation to World</v>
      </c>
      <c r="H7667">
        <v>2012</v>
      </c>
      <c r="I7667" t="s">
        <v>724</v>
      </c>
      <c r="J7667">
        <v>6</v>
      </c>
      <c r="K7667">
        <v>2101.5320000000002</v>
      </c>
      <c r="L7667" s="1">
        <f t="shared" si="239"/>
        <v>2.1015320000000002</v>
      </c>
    </row>
    <row r="7668" spans="1:12" ht="14.45">
      <c r="A7668" t="s">
        <v>723</v>
      </c>
      <c r="B7668" t="s">
        <v>984</v>
      </c>
      <c r="C7668">
        <v>841931</v>
      </c>
      <c r="D7668" t="s">
        <v>985</v>
      </c>
      <c r="E7668" t="s">
        <v>147</v>
      </c>
      <c r="F7668" t="s">
        <v>292</v>
      </c>
      <c r="G7668" t="str">
        <f t="shared" si="238"/>
        <v>Russian Federation to World</v>
      </c>
      <c r="H7668">
        <v>2013</v>
      </c>
      <c r="I7668" t="s">
        <v>724</v>
      </c>
      <c r="J7668">
        <v>6</v>
      </c>
      <c r="K7668">
        <v>2646.41</v>
      </c>
      <c r="L7668" s="1">
        <f t="shared" si="239"/>
        <v>2.6464099999999999</v>
      </c>
    </row>
    <row r="7669" spans="1:12" ht="14.45">
      <c r="A7669" t="s">
        <v>723</v>
      </c>
      <c r="B7669" t="s">
        <v>984</v>
      </c>
      <c r="C7669">
        <v>841931</v>
      </c>
      <c r="D7669" t="s">
        <v>985</v>
      </c>
      <c r="E7669" t="s">
        <v>147</v>
      </c>
      <c r="F7669" t="s">
        <v>292</v>
      </c>
      <c r="G7669" t="str">
        <f t="shared" si="238"/>
        <v>Russian Federation to World</v>
      </c>
      <c r="H7669">
        <v>2014</v>
      </c>
      <c r="I7669" t="s">
        <v>724</v>
      </c>
      <c r="J7669">
        <v>6</v>
      </c>
      <c r="K7669">
        <v>3405.8910000000001</v>
      </c>
      <c r="L7669" s="1">
        <f t="shared" si="239"/>
        <v>3.405891</v>
      </c>
    </row>
    <row r="7670" spans="1:12" ht="14.45">
      <c r="A7670" t="s">
        <v>723</v>
      </c>
      <c r="B7670" t="s">
        <v>984</v>
      </c>
      <c r="C7670">
        <v>841931</v>
      </c>
      <c r="D7670" t="s">
        <v>985</v>
      </c>
      <c r="E7670" t="s">
        <v>147</v>
      </c>
      <c r="F7670" t="s">
        <v>292</v>
      </c>
      <c r="G7670" t="str">
        <f t="shared" si="238"/>
        <v>Russian Federation to World</v>
      </c>
      <c r="H7670">
        <v>2015</v>
      </c>
      <c r="I7670" t="s">
        <v>724</v>
      </c>
      <c r="J7670">
        <v>6</v>
      </c>
      <c r="K7670">
        <v>5166.884</v>
      </c>
      <c r="L7670" s="1">
        <f t="shared" si="239"/>
        <v>5.1668839999999996</v>
      </c>
    </row>
    <row r="7671" spans="1:12" ht="14.45">
      <c r="A7671" t="s">
        <v>723</v>
      </c>
      <c r="B7671" t="s">
        <v>984</v>
      </c>
      <c r="C7671">
        <v>841931</v>
      </c>
      <c r="D7671" t="s">
        <v>985</v>
      </c>
      <c r="E7671" t="s">
        <v>147</v>
      </c>
      <c r="F7671" t="s">
        <v>292</v>
      </c>
      <c r="G7671" t="str">
        <f t="shared" si="238"/>
        <v>Russian Federation to World</v>
      </c>
      <c r="H7671">
        <v>2016</v>
      </c>
      <c r="I7671" t="s">
        <v>724</v>
      </c>
      <c r="J7671">
        <v>6</v>
      </c>
      <c r="K7671">
        <v>1730.2539999999999</v>
      </c>
      <c r="L7671" s="1">
        <f t="shared" si="239"/>
        <v>1.730254</v>
      </c>
    </row>
    <row r="7672" spans="1:12" ht="14.45">
      <c r="A7672" t="s">
        <v>723</v>
      </c>
      <c r="B7672" t="s">
        <v>984</v>
      </c>
      <c r="C7672">
        <v>841931</v>
      </c>
      <c r="D7672" t="s">
        <v>985</v>
      </c>
      <c r="E7672" t="s">
        <v>147</v>
      </c>
      <c r="F7672" t="s">
        <v>292</v>
      </c>
      <c r="G7672" t="str">
        <f t="shared" si="238"/>
        <v>Russian Federation to World</v>
      </c>
      <c r="H7672">
        <v>2017</v>
      </c>
      <c r="I7672" t="s">
        <v>724</v>
      </c>
      <c r="J7672">
        <v>6</v>
      </c>
      <c r="K7672">
        <v>2752.9839999999999</v>
      </c>
      <c r="L7672" s="1">
        <f t="shared" si="239"/>
        <v>2.7529840000000001</v>
      </c>
    </row>
    <row r="7673" spans="1:12" ht="14.45">
      <c r="A7673" t="s">
        <v>723</v>
      </c>
      <c r="B7673" t="s">
        <v>984</v>
      </c>
      <c r="C7673">
        <v>841931</v>
      </c>
      <c r="D7673" t="s">
        <v>985</v>
      </c>
      <c r="E7673" t="s">
        <v>670</v>
      </c>
      <c r="F7673" t="s">
        <v>670</v>
      </c>
      <c r="G7673" t="str">
        <f t="shared" si="238"/>
        <v>Russian Federation to EU27</v>
      </c>
      <c r="H7673">
        <v>2012</v>
      </c>
      <c r="I7673" t="s">
        <v>724</v>
      </c>
      <c r="J7673">
        <v>6</v>
      </c>
      <c r="K7673">
        <v>73.694999999999993</v>
      </c>
      <c r="L7673" s="1">
        <f t="shared" si="239"/>
        <v>7.3694999999999997E-2</v>
      </c>
    </row>
    <row r="7674" spans="1:12" ht="14.45">
      <c r="A7674" t="s">
        <v>723</v>
      </c>
      <c r="B7674" t="s">
        <v>984</v>
      </c>
      <c r="C7674">
        <v>841931</v>
      </c>
      <c r="D7674" t="s">
        <v>985</v>
      </c>
      <c r="E7674" t="s">
        <v>670</v>
      </c>
      <c r="F7674" t="s">
        <v>670</v>
      </c>
      <c r="G7674" t="str">
        <f t="shared" si="238"/>
        <v>Russian Federation to EU27</v>
      </c>
      <c r="H7674">
        <v>2013</v>
      </c>
      <c r="I7674" t="s">
        <v>724</v>
      </c>
      <c r="J7674">
        <v>6</v>
      </c>
      <c r="K7674">
        <v>203.72200000000001</v>
      </c>
      <c r="L7674" s="1">
        <f t="shared" si="239"/>
        <v>0.20372200000000001</v>
      </c>
    </row>
    <row r="7675" spans="1:12" ht="14.45">
      <c r="A7675" t="s">
        <v>723</v>
      </c>
      <c r="B7675" t="s">
        <v>984</v>
      </c>
      <c r="C7675">
        <v>841931</v>
      </c>
      <c r="D7675" t="s">
        <v>985</v>
      </c>
      <c r="E7675" t="s">
        <v>670</v>
      </c>
      <c r="F7675" t="s">
        <v>670</v>
      </c>
      <c r="G7675" t="str">
        <f t="shared" si="238"/>
        <v>Russian Federation to EU27</v>
      </c>
      <c r="H7675">
        <v>2014</v>
      </c>
      <c r="I7675" t="s">
        <v>724</v>
      </c>
      <c r="J7675">
        <v>6</v>
      </c>
      <c r="K7675">
        <v>128.30500000000001</v>
      </c>
      <c r="L7675" s="1">
        <f t="shared" si="239"/>
        <v>0.128305</v>
      </c>
    </row>
    <row r="7676" spans="1:12" ht="14.45">
      <c r="A7676" t="s">
        <v>723</v>
      </c>
      <c r="B7676" t="s">
        <v>984</v>
      </c>
      <c r="C7676">
        <v>841931</v>
      </c>
      <c r="D7676" t="s">
        <v>985</v>
      </c>
      <c r="E7676" t="s">
        <v>670</v>
      </c>
      <c r="F7676" t="s">
        <v>670</v>
      </c>
      <c r="G7676" t="str">
        <f t="shared" si="238"/>
        <v>Russian Federation to EU27</v>
      </c>
      <c r="H7676">
        <v>2015</v>
      </c>
      <c r="I7676" t="s">
        <v>724</v>
      </c>
      <c r="J7676">
        <v>6</v>
      </c>
      <c r="K7676">
        <v>177.33099999999999</v>
      </c>
      <c r="L7676" s="1">
        <f t="shared" si="239"/>
        <v>0.17733099999999999</v>
      </c>
    </row>
    <row r="7677" spans="1:12" ht="14.45">
      <c r="A7677" t="s">
        <v>723</v>
      </c>
      <c r="B7677" t="s">
        <v>984</v>
      </c>
      <c r="C7677">
        <v>841931</v>
      </c>
      <c r="D7677" t="s">
        <v>985</v>
      </c>
      <c r="E7677" t="s">
        <v>670</v>
      </c>
      <c r="F7677" t="s">
        <v>670</v>
      </c>
      <c r="G7677" t="str">
        <f t="shared" si="238"/>
        <v>Russian Federation to EU27</v>
      </c>
      <c r="H7677">
        <v>2016</v>
      </c>
      <c r="I7677" t="s">
        <v>724</v>
      </c>
      <c r="J7677">
        <v>6</v>
      </c>
      <c r="K7677">
        <v>12.782</v>
      </c>
      <c r="L7677" s="1">
        <f t="shared" si="239"/>
        <v>1.2782E-2</v>
      </c>
    </row>
    <row r="7678" spans="1:12" ht="14.45">
      <c r="A7678" t="s">
        <v>723</v>
      </c>
      <c r="B7678" t="s">
        <v>984</v>
      </c>
      <c r="C7678">
        <v>841931</v>
      </c>
      <c r="D7678" t="s">
        <v>985</v>
      </c>
      <c r="E7678" t="s">
        <v>670</v>
      </c>
      <c r="F7678" t="s">
        <v>670</v>
      </c>
      <c r="G7678" t="str">
        <f t="shared" si="238"/>
        <v>Russian Federation to EU27</v>
      </c>
      <c r="H7678">
        <v>2017</v>
      </c>
      <c r="I7678" t="s">
        <v>724</v>
      </c>
      <c r="J7678">
        <v>6</v>
      </c>
      <c r="K7678">
        <v>34.335999999999999</v>
      </c>
      <c r="L7678" s="1">
        <f t="shared" si="239"/>
        <v>3.4335999999999998E-2</v>
      </c>
    </row>
    <row r="7679" spans="1:12" ht="14.45">
      <c r="A7679" t="s">
        <v>723</v>
      </c>
      <c r="B7679" t="s">
        <v>984</v>
      </c>
      <c r="C7679">
        <v>841940</v>
      </c>
      <c r="D7679" t="s">
        <v>985</v>
      </c>
      <c r="E7679" t="s">
        <v>147</v>
      </c>
      <c r="F7679" t="s">
        <v>292</v>
      </c>
      <c r="G7679" t="str">
        <f t="shared" si="238"/>
        <v>Russian Federation to World</v>
      </c>
      <c r="H7679">
        <v>2012</v>
      </c>
      <c r="I7679" t="s">
        <v>724</v>
      </c>
      <c r="J7679">
        <v>6</v>
      </c>
      <c r="K7679">
        <v>40190.086000000003</v>
      </c>
      <c r="L7679" s="1">
        <f t="shared" si="239"/>
        <v>40.190086000000001</v>
      </c>
    </row>
    <row r="7680" spans="1:12" ht="14.45">
      <c r="A7680" t="s">
        <v>723</v>
      </c>
      <c r="B7680" t="s">
        <v>984</v>
      </c>
      <c r="C7680">
        <v>841940</v>
      </c>
      <c r="D7680" t="s">
        <v>985</v>
      </c>
      <c r="E7680" t="s">
        <v>147</v>
      </c>
      <c r="F7680" t="s">
        <v>292</v>
      </c>
      <c r="G7680" t="str">
        <f t="shared" si="238"/>
        <v>Russian Federation to World</v>
      </c>
      <c r="H7680">
        <v>2013</v>
      </c>
      <c r="I7680" t="s">
        <v>724</v>
      </c>
      <c r="J7680">
        <v>6</v>
      </c>
      <c r="K7680">
        <v>7069.0309999999999</v>
      </c>
      <c r="L7680" s="1">
        <f t="shared" si="239"/>
        <v>7.0690309999999998</v>
      </c>
    </row>
    <row r="7681" spans="1:12" ht="14.45">
      <c r="A7681" t="s">
        <v>723</v>
      </c>
      <c r="B7681" t="s">
        <v>984</v>
      </c>
      <c r="C7681">
        <v>841940</v>
      </c>
      <c r="D7681" t="s">
        <v>985</v>
      </c>
      <c r="E7681" t="s">
        <v>147</v>
      </c>
      <c r="F7681" t="s">
        <v>292</v>
      </c>
      <c r="G7681" t="str">
        <f t="shared" si="238"/>
        <v>Russian Federation to World</v>
      </c>
      <c r="H7681">
        <v>2014</v>
      </c>
      <c r="I7681" t="s">
        <v>724</v>
      </c>
      <c r="J7681">
        <v>6</v>
      </c>
      <c r="K7681">
        <v>14927.529</v>
      </c>
      <c r="L7681" s="1">
        <f t="shared" si="239"/>
        <v>14.927529</v>
      </c>
    </row>
    <row r="7682" spans="1:12" ht="14.45">
      <c r="A7682" t="s">
        <v>723</v>
      </c>
      <c r="B7682" t="s">
        <v>984</v>
      </c>
      <c r="C7682">
        <v>841940</v>
      </c>
      <c r="D7682" t="s">
        <v>985</v>
      </c>
      <c r="E7682" t="s">
        <v>147</v>
      </c>
      <c r="F7682" t="s">
        <v>292</v>
      </c>
      <c r="G7682" t="str">
        <f t="shared" si="238"/>
        <v>Russian Federation to World</v>
      </c>
      <c r="H7682">
        <v>2015</v>
      </c>
      <c r="I7682" t="s">
        <v>724</v>
      </c>
      <c r="J7682">
        <v>6</v>
      </c>
      <c r="K7682">
        <v>19602.644</v>
      </c>
      <c r="L7682" s="1">
        <f t="shared" si="239"/>
        <v>19.602644000000002</v>
      </c>
    </row>
    <row r="7683" spans="1:12" ht="14.45">
      <c r="A7683" t="s">
        <v>723</v>
      </c>
      <c r="B7683" t="s">
        <v>984</v>
      </c>
      <c r="C7683">
        <v>841940</v>
      </c>
      <c r="D7683" t="s">
        <v>985</v>
      </c>
      <c r="E7683" t="s">
        <v>147</v>
      </c>
      <c r="F7683" t="s">
        <v>292</v>
      </c>
      <c r="G7683" t="str">
        <f t="shared" si="238"/>
        <v>Russian Federation to World</v>
      </c>
      <c r="H7683">
        <v>2016</v>
      </c>
      <c r="I7683" t="s">
        <v>724</v>
      </c>
      <c r="J7683">
        <v>6</v>
      </c>
      <c r="K7683">
        <v>2988.9009999999998</v>
      </c>
      <c r="L7683" s="1">
        <f t="shared" si="239"/>
        <v>2.9889009999999998</v>
      </c>
    </row>
    <row r="7684" spans="1:12" ht="14.45">
      <c r="A7684" t="s">
        <v>723</v>
      </c>
      <c r="B7684" t="s">
        <v>984</v>
      </c>
      <c r="C7684">
        <v>841940</v>
      </c>
      <c r="D7684" t="s">
        <v>985</v>
      </c>
      <c r="E7684" t="s">
        <v>147</v>
      </c>
      <c r="F7684" t="s">
        <v>292</v>
      </c>
      <c r="G7684" t="str">
        <f t="shared" si="238"/>
        <v>Russian Federation to World</v>
      </c>
      <c r="H7684">
        <v>2017</v>
      </c>
      <c r="I7684" t="s">
        <v>724</v>
      </c>
      <c r="J7684">
        <v>6</v>
      </c>
      <c r="K7684">
        <v>5728.5290000000005</v>
      </c>
      <c r="L7684" s="1">
        <f t="shared" si="239"/>
        <v>5.7285290000000009</v>
      </c>
    </row>
    <row r="7685" spans="1:12" ht="14.45">
      <c r="A7685" t="s">
        <v>723</v>
      </c>
      <c r="B7685" t="s">
        <v>984</v>
      </c>
      <c r="C7685">
        <v>841940</v>
      </c>
      <c r="D7685" t="s">
        <v>985</v>
      </c>
      <c r="E7685" t="s">
        <v>670</v>
      </c>
      <c r="F7685" t="s">
        <v>670</v>
      </c>
      <c r="G7685" t="str">
        <f t="shared" si="238"/>
        <v>Russian Federation to EU27</v>
      </c>
      <c r="H7685">
        <v>2012</v>
      </c>
      <c r="I7685" t="s">
        <v>724</v>
      </c>
      <c r="J7685">
        <v>6</v>
      </c>
      <c r="K7685">
        <v>43.682000000000002</v>
      </c>
      <c r="L7685" s="1">
        <f t="shared" si="239"/>
        <v>4.3682000000000006E-2</v>
      </c>
    </row>
    <row r="7686" spans="1:12" ht="14.45">
      <c r="A7686" t="s">
        <v>723</v>
      </c>
      <c r="B7686" t="s">
        <v>984</v>
      </c>
      <c r="C7686">
        <v>841940</v>
      </c>
      <c r="D7686" t="s">
        <v>985</v>
      </c>
      <c r="E7686" t="s">
        <v>670</v>
      </c>
      <c r="F7686" t="s">
        <v>670</v>
      </c>
      <c r="G7686" t="str">
        <f t="shared" si="238"/>
        <v>Russian Federation to EU27</v>
      </c>
      <c r="H7686">
        <v>2013</v>
      </c>
      <c r="I7686" t="s">
        <v>724</v>
      </c>
      <c r="J7686">
        <v>6</v>
      </c>
      <c r="K7686">
        <v>49.420999999999999</v>
      </c>
      <c r="L7686" s="1">
        <f t="shared" si="239"/>
        <v>4.9421E-2</v>
      </c>
    </row>
    <row r="7687" spans="1:12" ht="14.45">
      <c r="A7687" t="s">
        <v>723</v>
      </c>
      <c r="B7687" t="s">
        <v>984</v>
      </c>
      <c r="C7687">
        <v>841940</v>
      </c>
      <c r="D7687" t="s">
        <v>985</v>
      </c>
      <c r="E7687" t="s">
        <v>670</v>
      </c>
      <c r="F7687" t="s">
        <v>670</v>
      </c>
      <c r="G7687" t="str">
        <f t="shared" si="238"/>
        <v>Russian Federation to EU27</v>
      </c>
      <c r="H7687">
        <v>2014</v>
      </c>
      <c r="I7687" t="s">
        <v>724</v>
      </c>
      <c r="J7687">
        <v>6</v>
      </c>
      <c r="K7687">
        <v>7133.4639999999999</v>
      </c>
      <c r="L7687" s="1">
        <f t="shared" si="239"/>
        <v>7.133464</v>
      </c>
    </row>
    <row r="7688" spans="1:12" ht="14.45">
      <c r="A7688" t="s">
        <v>723</v>
      </c>
      <c r="B7688" t="s">
        <v>984</v>
      </c>
      <c r="C7688">
        <v>841940</v>
      </c>
      <c r="D7688" t="s">
        <v>985</v>
      </c>
      <c r="E7688" t="s">
        <v>670</v>
      </c>
      <c r="F7688" t="s">
        <v>670</v>
      </c>
      <c r="G7688" t="str">
        <f t="shared" si="238"/>
        <v>Russian Federation to EU27</v>
      </c>
      <c r="H7688">
        <v>2015</v>
      </c>
      <c r="I7688" t="s">
        <v>724</v>
      </c>
      <c r="J7688">
        <v>6</v>
      </c>
      <c r="K7688">
        <v>160.04900000000001</v>
      </c>
      <c r="L7688" s="1">
        <f t="shared" si="239"/>
        <v>0.160049</v>
      </c>
    </row>
    <row r="7689" spans="1:12" ht="14.45">
      <c r="A7689" t="s">
        <v>723</v>
      </c>
      <c r="B7689" t="s">
        <v>984</v>
      </c>
      <c r="C7689">
        <v>841940</v>
      </c>
      <c r="D7689" t="s">
        <v>985</v>
      </c>
      <c r="E7689" t="s">
        <v>670</v>
      </c>
      <c r="F7689" t="s">
        <v>670</v>
      </c>
      <c r="G7689" t="str">
        <f t="shared" ref="G7689:G7752" si="240">CONCATENATE(D7689, " to ", F7689)</f>
        <v>Russian Federation to EU27</v>
      </c>
      <c r="H7689">
        <v>2016</v>
      </c>
      <c r="I7689" t="s">
        <v>724</v>
      </c>
      <c r="J7689">
        <v>6</v>
      </c>
      <c r="K7689">
        <v>673.83799999999997</v>
      </c>
      <c r="L7689" s="1">
        <f t="shared" ref="L7689:L7752" si="241">K7689/1000</f>
        <v>0.67383799999999994</v>
      </c>
    </row>
    <row r="7690" spans="1:12" ht="14.45">
      <c r="A7690" t="s">
        <v>723</v>
      </c>
      <c r="B7690" t="s">
        <v>984</v>
      </c>
      <c r="C7690">
        <v>841940</v>
      </c>
      <c r="D7690" t="s">
        <v>985</v>
      </c>
      <c r="E7690" t="s">
        <v>670</v>
      </c>
      <c r="F7690" t="s">
        <v>670</v>
      </c>
      <c r="G7690" t="str">
        <f t="shared" si="240"/>
        <v>Russian Federation to EU27</v>
      </c>
      <c r="H7690">
        <v>2017</v>
      </c>
      <c r="I7690" t="s">
        <v>724</v>
      </c>
      <c r="J7690">
        <v>6</v>
      </c>
      <c r="K7690">
        <v>451.77100000000002</v>
      </c>
      <c r="L7690" s="1">
        <f t="shared" si="241"/>
        <v>0.45177100000000003</v>
      </c>
    </row>
    <row r="7691" spans="1:12" ht="14.45">
      <c r="A7691" t="s">
        <v>723</v>
      </c>
      <c r="B7691" t="s">
        <v>984</v>
      </c>
      <c r="C7691">
        <v>842129</v>
      </c>
      <c r="D7691" t="s">
        <v>985</v>
      </c>
      <c r="E7691" t="s">
        <v>147</v>
      </c>
      <c r="F7691" t="s">
        <v>292</v>
      </c>
      <c r="G7691" t="str">
        <f t="shared" si="240"/>
        <v>Russian Federation to World</v>
      </c>
      <c r="H7691">
        <v>2012</v>
      </c>
      <c r="I7691" t="s">
        <v>724</v>
      </c>
      <c r="J7691">
        <v>6</v>
      </c>
      <c r="K7691">
        <v>22893.648000000001</v>
      </c>
      <c r="L7691" s="1">
        <f t="shared" si="241"/>
        <v>22.893648000000002</v>
      </c>
    </row>
    <row r="7692" spans="1:12" ht="14.45">
      <c r="A7692" t="s">
        <v>723</v>
      </c>
      <c r="B7692" t="s">
        <v>984</v>
      </c>
      <c r="C7692">
        <v>842129</v>
      </c>
      <c r="D7692" t="s">
        <v>985</v>
      </c>
      <c r="E7692" t="s">
        <v>147</v>
      </c>
      <c r="F7692" t="s">
        <v>292</v>
      </c>
      <c r="G7692" t="str">
        <f t="shared" si="240"/>
        <v>Russian Federation to World</v>
      </c>
      <c r="H7692">
        <v>2013</v>
      </c>
      <c r="I7692" t="s">
        <v>724</v>
      </c>
      <c r="J7692">
        <v>6</v>
      </c>
      <c r="K7692">
        <v>20946.816999999999</v>
      </c>
      <c r="L7692" s="1">
        <f t="shared" si="241"/>
        <v>20.946816999999999</v>
      </c>
    </row>
    <row r="7693" spans="1:12" ht="14.45">
      <c r="A7693" t="s">
        <v>723</v>
      </c>
      <c r="B7693" t="s">
        <v>984</v>
      </c>
      <c r="C7693">
        <v>842129</v>
      </c>
      <c r="D7693" t="s">
        <v>985</v>
      </c>
      <c r="E7693" t="s">
        <v>147</v>
      </c>
      <c r="F7693" t="s">
        <v>292</v>
      </c>
      <c r="G7693" t="str">
        <f t="shared" si="240"/>
        <v>Russian Federation to World</v>
      </c>
      <c r="H7693">
        <v>2014</v>
      </c>
      <c r="I7693" t="s">
        <v>724</v>
      </c>
      <c r="J7693">
        <v>6</v>
      </c>
      <c r="K7693">
        <v>23980.339</v>
      </c>
      <c r="L7693" s="1">
        <f t="shared" si="241"/>
        <v>23.980339000000001</v>
      </c>
    </row>
    <row r="7694" spans="1:12" ht="14.45">
      <c r="A7694" t="s">
        <v>723</v>
      </c>
      <c r="B7694" t="s">
        <v>984</v>
      </c>
      <c r="C7694">
        <v>842129</v>
      </c>
      <c r="D7694" t="s">
        <v>985</v>
      </c>
      <c r="E7694" t="s">
        <v>147</v>
      </c>
      <c r="F7694" t="s">
        <v>292</v>
      </c>
      <c r="G7694" t="str">
        <f t="shared" si="240"/>
        <v>Russian Federation to World</v>
      </c>
      <c r="H7694">
        <v>2015</v>
      </c>
      <c r="I7694" t="s">
        <v>724</v>
      </c>
      <c r="J7694">
        <v>6</v>
      </c>
      <c r="K7694">
        <v>25489.257000000001</v>
      </c>
      <c r="L7694" s="1">
        <f t="shared" si="241"/>
        <v>25.489257000000002</v>
      </c>
    </row>
    <row r="7695" spans="1:12" ht="14.45">
      <c r="A7695" t="s">
        <v>723</v>
      </c>
      <c r="B7695" t="s">
        <v>984</v>
      </c>
      <c r="C7695">
        <v>842129</v>
      </c>
      <c r="D7695" t="s">
        <v>985</v>
      </c>
      <c r="E7695" t="s">
        <v>147</v>
      </c>
      <c r="F7695" t="s">
        <v>292</v>
      </c>
      <c r="G7695" t="str">
        <f t="shared" si="240"/>
        <v>Russian Federation to World</v>
      </c>
      <c r="H7695">
        <v>2016</v>
      </c>
      <c r="I7695" t="s">
        <v>724</v>
      </c>
      <c r="J7695">
        <v>6</v>
      </c>
      <c r="K7695">
        <v>13723.278</v>
      </c>
      <c r="L7695" s="1">
        <f t="shared" si="241"/>
        <v>13.723278000000001</v>
      </c>
    </row>
    <row r="7696" spans="1:12" ht="14.45">
      <c r="A7696" t="s">
        <v>723</v>
      </c>
      <c r="B7696" t="s">
        <v>984</v>
      </c>
      <c r="C7696">
        <v>842129</v>
      </c>
      <c r="D7696" t="s">
        <v>985</v>
      </c>
      <c r="E7696" t="s">
        <v>147</v>
      </c>
      <c r="F7696" t="s">
        <v>292</v>
      </c>
      <c r="G7696" t="str">
        <f t="shared" si="240"/>
        <v>Russian Federation to World</v>
      </c>
      <c r="H7696">
        <v>2017</v>
      </c>
      <c r="I7696" t="s">
        <v>724</v>
      </c>
      <c r="J7696">
        <v>6</v>
      </c>
      <c r="K7696">
        <v>24035.786</v>
      </c>
      <c r="L7696" s="1">
        <f t="shared" si="241"/>
        <v>24.035786000000002</v>
      </c>
    </row>
    <row r="7697" spans="1:12" ht="14.45">
      <c r="A7697" t="s">
        <v>723</v>
      </c>
      <c r="B7697" t="s">
        <v>984</v>
      </c>
      <c r="C7697">
        <v>842129</v>
      </c>
      <c r="D7697" t="s">
        <v>985</v>
      </c>
      <c r="E7697" t="s">
        <v>670</v>
      </c>
      <c r="F7697" t="s">
        <v>670</v>
      </c>
      <c r="G7697" t="str">
        <f t="shared" si="240"/>
        <v>Russian Federation to EU27</v>
      </c>
      <c r="H7697">
        <v>2012</v>
      </c>
      <c r="I7697" t="s">
        <v>724</v>
      </c>
      <c r="J7697">
        <v>6</v>
      </c>
      <c r="K7697">
        <v>1066.249</v>
      </c>
      <c r="L7697" s="1">
        <f t="shared" si="241"/>
        <v>1.066249</v>
      </c>
    </row>
    <row r="7698" spans="1:12" ht="14.45">
      <c r="A7698" t="s">
        <v>723</v>
      </c>
      <c r="B7698" t="s">
        <v>984</v>
      </c>
      <c r="C7698">
        <v>842129</v>
      </c>
      <c r="D7698" t="s">
        <v>985</v>
      </c>
      <c r="E7698" t="s">
        <v>670</v>
      </c>
      <c r="F7698" t="s">
        <v>670</v>
      </c>
      <c r="G7698" t="str">
        <f t="shared" si="240"/>
        <v>Russian Federation to EU27</v>
      </c>
      <c r="H7698">
        <v>2013</v>
      </c>
      <c r="I7698" t="s">
        <v>724</v>
      </c>
      <c r="J7698">
        <v>6</v>
      </c>
      <c r="K7698">
        <v>1349.5450000000001</v>
      </c>
      <c r="L7698" s="1">
        <f t="shared" si="241"/>
        <v>1.349545</v>
      </c>
    </row>
    <row r="7699" spans="1:12" ht="14.45">
      <c r="A7699" t="s">
        <v>723</v>
      </c>
      <c r="B7699" t="s">
        <v>984</v>
      </c>
      <c r="C7699">
        <v>842129</v>
      </c>
      <c r="D7699" t="s">
        <v>985</v>
      </c>
      <c r="E7699" t="s">
        <v>670</v>
      </c>
      <c r="F7699" t="s">
        <v>670</v>
      </c>
      <c r="G7699" t="str">
        <f t="shared" si="240"/>
        <v>Russian Federation to EU27</v>
      </c>
      <c r="H7699">
        <v>2014</v>
      </c>
      <c r="I7699" t="s">
        <v>724</v>
      </c>
      <c r="J7699">
        <v>6</v>
      </c>
      <c r="K7699">
        <v>710.21600000000001</v>
      </c>
      <c r="L7699" s="1">
        <f t="shared" si="241"/>
        <v>0.71021599999999996</v>
      </c>
    </row>
    <row r="7700" spans="1:12" ht="14.45">
      <c r="A7700" t="s">
        <v>723</v>
      </c>
      <c r="B7700" t="s">
        <v>984</v>
      </c>
      <c r="C7700">
        <v>842129</v>
      </c>
      <c r="D7700" t="s">
        <v>985</v>
      </c>
      <c r="E7700" t="s">
        <v>670</v>
      </c>
      <c r="F7700" t="s">
        <v>670</v>
      </c>
      <c r="G7700" t="str">
        <f t="shared" si="240"/>
        <v>Russian Federation to EU27</v>
      </c>
      <c r="H7700">
        <v>2015</v>
      </c>
      <c r="I7700" t="s">
        <v>724</v>
      </c>
      <c r="J7700">
        <v>6</v>
      </c>
      <c r="K7700">
        <v>2219.2869999999998</v>
      </c>
      <c r="L7700" s="1">
        <f t="shared" si="241"/>
        <v>2.219287</v>
      </c>
    </row>
    <row r="7701" spans="1:12" ht="14.45">
      <c r="A7701" t="s">
        <v>723</v>
      </c>
      <c r="B7701" t="s">
        <v>984</v>
      </c>
      <c r="C7701">
        <v>842129</v>
      </c>
      <c r="D7701" t="s">
        <v>985</v>
      </c>
      <c r="E7701" t="s">
        <v>670</v>
      </c>
      <c r="F7701" t="s">
        <v>670</v>
      </c>
      <c r="G7701" t="str">
        <f t="shared" si="240"/>
        <v>Russian Federation to EU27</v>
      </c>
      <c r="H7701">
        <v>2016</v>
      </c>
      <c r="I7701" t="s">
        <v>724</v>
      </c>
      <c r="J7701">
        <v>6</v>
      </c>
      <c r="K7701">
        <v>1425.4970000000001</v>
      </c>
      <c r="L7701" s="1">
        <f t="shared" si="241"/>
        <v>1.425497</v>
      </c>
    </row>
    <row r="7702" spans="1:12" ht="14.45">
      <c r="A7702" t="s">
        <v>723</v>
      </c>
      <c r="B7702" t="s">
        <v>984</v>
      </c>
      <c r="C7702">
        <v>842129</v>
      </c>
      <c r="D7702" t="s">
        <v>985</v>
      </c>
      <c r="E7702" t="s">
        <v>670</v>
      </c>
      <c r="F7702" t="s">
        <v>670</v>
      </c>
      <c r="G7702" t="str">
        <f t="shared" si="240"/>
        <v>Russian Federation to EU27</v>
      </c>
      <c r="H7702">
        <v>2017</v>
      </c>
      <c r="I7702" t="s">
        <v>724</v>
      </c>
      <c r="J7702">
        <v>6</v>
      </c>
      <c r="K7702">
        <v>1281.8599999999999</v>
      </c>
      <c r="L7702" s="1">
        <f t="shared" si="241"/>
        <v>1.28186</v>
      </c>
    </row>
    <row r="7703" spans="1:12" ht="14.45">
      <c r="A7703" t="s">
        <v>723</v>
      </c>
      <c r="B7703" t="s">
        <v>984</v>
      </c>
      <c r="C7703">
        <v>842139</v>
      </c>
      <c r="D7703" t="s">
        <v>985</v>
      </c>
      <c r="E7703" t="s">
        <v>147</v>
      </c>
      <c r="F7703" t="s">
        <v>292</v>
      </c>
      <c r="G7703" t="str">
        <f t="shared" si="240"/>
        <v>Russian Federation to World</v>
      </c>
      <c r="H7703">
        <v>2012</v>
      </c>
      <c r="I7703" t="s">
        <v>724</v>
      </c>
      <c r="J7703">
        <v>6</v>
      </c>
      <c r="K7703">
        <v>28158.800999999999</v>
      </c>
      <c r="L7703" s="1">
        <f t="shared" si="241"/>
        <v>28.158801</v>
      </c>
    </row>
    <row r="7704" spans="1:12" ht="14.45">
      <c r="A7704" t="s">
        <v>723</v>
      </c>
      <c r="B7704" t="s">
        <v>984</v>
      </c>
      <c r="C7704">
        <v>842139</v>
      </c>
      <c r="D7704" t="s">
        <v>985</v>
      </c>
      <c r="E7704" t="s">
        <v>147</v>
      </c>
      <c r="F7704" t="s">
        <v>292</v>
      </c>
      <c r="G7704" t="str">
        <f t="shared" si="240"/>
        <v>Russian Federation to World</v>
      </c>
      <c r="H7704">
        <v>2013</v>
      </c>
      <c r="I7704" t="s">
        <v>724</v>
      </c>
      <c r="J7704">
        <v>6</v>
      </c>
      <c r="K7704">
        <v>54448.805999999997</v>
      </c>
      <c r="L7704" s="1">
        <f t="shared" si="241"/>
        <v>54.448805999999998</v>
      </c>
    </row>
    <row r="7705" spans="1:12" ht="14.45">
      <c r="A7705" t="s">
        <v>723</v>
      </c>
      <c r="B7705" t="s">
        <v>984</v>
      </c>
      <c r="C7705">
        <v>842139</v>
      </c>
      <c r="D7705" t="s">
        <v>985</v>
      </c>
      <c r="E7705" t="s">
        <v>147</v>
      </c>
      <c r="F7705" t="s">
        <v>292</v>
      </c>
      <c r="G7705" t="str">
        <f t="shared" si="240"/>
        <v>Russian Federation to World</v>
      </c>
      <c r="H7705">
        <v>2014</v>
      </c>
      <c r="I7705" t="s">
        <v>724</v>
      </c>
      <c r="J7705">
        <v>6</v>
      </c>
      <c r="K7705">
        <v>43291.75</v>
      </c>
      <c r="L7705" s="1">
        <f t="shared" si="241"/>
        <v>43.29175</v>
      </c>
    </row>
    <row r="7706" spans="1:12" ht="14.45">
      <c r="A7706" t="s">
        <v>723</v>
      </c>
      <c r="B7706" t="s">
        <v>984</v>
      </c>
      <c r="C7706">
        <v>842139</v>
      </c>
      <c r="D7706" t="s">
        <v>985</v>
      </c>
      <c r="E7706" t="s">
        <v>147</v>
      </c>
      <c r="F7706" t="s">
        <v>292</v>
      </c>
      <c r="G7706" t="str">
        <f t="shared" si="240"/>
        <v>Russian Federation to World</v>
      </c>
      <c r="H7706">
        <v>2015</v>
      </c>
      <c r="I7706" t="s">
        <v>724</v>
      </c>
      <c r="J7706">
        <v>6</v>
      </c>
      <c r="K7706">
        <v>43524.792999999998</v>
      </c>
      <c r="L7706" s="1">
        <f t="shared" si="241"/>
        <v>43.524792999999995</v>
      </c>
    </row>
    <row r="7707" spans="1:12" ht="14.45">
      <c r="A7707" t="s">
        <v>723</v>
      </c>
      <c r="B7707" t="s">
        <v>984</v>
      </c>
      <c r="C7707">
        <v>842139</v>
      </c>
      <c r="D7707" t="s">
        <v>985</v>
      </c>
      <c r="E7707" t="s">
        <v>147</v>
      </c>
      <c r="F7707" t="s">
        <v>292</v>
      </c>
      <c r="G7707" t="str">
        <f t="shared" si="240"/>
        <v>Russian Federation to World</v>
      </c>
      <c r="H7707">
        <v>2016</v>
      </c>
      <c r="I7707" t="s">
        <v>724</v>
      </c>
      <c r="J7707">
        <v>6</v>
      </c>
      <c r="K7707">
        <v>38964.338000000003</v>
      </c>
      <c r="L7707" s="1">
        <f t="shared" si="241"/>
        <v>38.964338000000005</v>
      </c>
    </row>
    <row r="7708" spans="1:12" ht="14.45">
      <c r="A7708" t="s">
        <v>723</v>
      </c>
      <c r="B7708" t="s">
        <v>984</v>
      </c>
      <c r="C7708">
        <v>842139</v>
      </c>
      <c r="D7708" t="s">
        <v>985</v>
      </c>
      <c r="E7708" t="s">
        <v>147</v>
      </c>
      <c r="F7708" t="s">
        <v>292</v>
      </c>
      <c r="G7708" t="str">
        <f t="shared" si="240"/>
        <v>Russian Federation to World</v>
      </c>
      <c r="H7708">
        <v>2017</v>
      </c>
      <c r="I7708" t="s">
        <v>724</v>
      </c>
      <c r="J7708">
        <v>6</v>
      </c>
      <c r="K7708">
        <v>73917.822</v>
      </c>
      <c r="L7708" s="1">
        <f t="shared" si="241"/>
        <v>73.917822000000001</v>
      </c>
    </row>
    <row r="7709" spans="1:12" ht="14.45">
      <c r="A7709" t="s">
        <v>723</v>
      </c>
      <c r="B7709" t="s">
        <v>984</v>
      </c>
      <c r="C7709">
        <v>842139</v>
      </c>
      <c r="D7709" t="s">
        <v>985</v>
      </c>
      <c r="E7709" t="s">
        <v>670</v>
      </c>
      <c r="F7709" t="s">
        <v>670</v>
      </c>
      <c r="G7709" t="str">
        <f t="shared" si="240"/>
        <v>Russian Federation to EU27</v>
      </c>
      <c r="H7709">
        <v>2012</v>
      </c>
      <c r="I7709" t="s">
        <v>724</v>
      </c>
      <c r="J7709">
        <v>6</v>
      </c>
      <c r="K7709">
        <v>2875.1509999999998</v>
      </c>
      <c r="L7709" s="1">
        <f t="shared" si="241"/>
        <v>2.8751509999999998</v>
      </c>
    </row>
    <row r="7710" spans="1:12" ht="14.45">
      <c r="A7710" t="s">
        <v>723</v>
      </c>
      <c r="B7710" t="s">
        <v>984</v>
      </c>
      <c r="C7710">
        <v>842139</v>
      </c>
      <c r="D7710" t="s">
        <v>985</v>
      </c>
      <c r="E7710" t="s">
        <v>670</v>
      </c>
      <c r="F7710" t="s">
        <v>670</v>
      </c>
      <c r="G7710" t="str">
        <f t="shared" si="240"/>
        <v>Russian Federation to EU27</v>
      </c>
      <c r="H7710">
        <v>2013</v>
      </c>
      <c r="I7710" t="s">
        <v>724</v>
      </c>
      <c r="J7710">
        <v>6</v>
      </c>
      <c r="K7710">
        <v>9999.6560000000009</v>
      </c>
      <c r="L7710" s="1">
        <f t="shared" si="241"/>
        <v>9.9996560000000017</v>
      </c>
    </row>
    <row r="7711" spans="1:12" ht="14.45">
      <c r="A7711" t="s">
        <v>723</v>
      </c>
      <c r="B7711" t="s">
        <v>984</v>
      </c>
      <c r="C7711">
        <v>842139</v>
      </c>
      <c r="D7711" t="s">
        <v>985</v>
      </c>
      <c r="E7711" t="s">
        <v>670</v>
      </c>
      <c r="F7711" t="s">
        <v>670</v>
      </c>
      <c r="G7711" t="str">
        <f t="shared" si="240"/>
        <v>Russian Federation to EU27</v>
      </c>
      <c r="H7711">
        <v>2014</v>
      </c>
      <c r="I7711" t="s">
        <v>724</v>
      </c>
      <c r="J7711">
        <v>6</v>
      </c>
      <c r="K7711">
        <v>1787.79</v>
      </c>
      <c r="L7711" s="1">
        <f t="shared" si="241"/>
        <v>1.78779</v>
      </c>
    </row>
    <row r="7712" spans="1:12" ht="14.45">
      <c r="A7712" t="s">
        <v>723</v>
      </c>
      <c r="B7712" t="s">
        <v>984</v>
      </c>
      <c r="C7712">
        <v>842139</v>
      </c>
      <c r="D7712" t="s">
        <v>985</v>
      </c>
      <c r="E7712" t="s">
        <v>670</v>
      </c>
      <c r="F7712" t="s">
        <v>670</v>
      </c>
      <c r="G7712" t="str">
        <f t="shared" si="240"/>
        <v>Russian Federation to EU27</v>
      </c>
      <c r="H7712">
        <v>2015</v>
      </c>
      <c r="I7712" t="s">
        <v>724</v>
      </c>
      <c r="J7712">
        <v>6</v>
      </c>
      <c r="K7712">
        <v>4710.7910000000002</v>
      </c>
      <c r="L7712" s="1">
        <f t="shared" si="241"/>
        <v>4.7107910000000004</v>
      </c>
    </row>
    <row r="7713" spans="1:12" ht="14.45">
      <c r="A7713" t="s">
        <v>723</v>
      </c>
      <c r="B7713" t="s">
        <v>984</v>
      </c>
      <c r="C7713">
        <v>842139</v>
      </c>
      <c r="D7713" t="s">
        <v>985</v>
      </c>
      <c r="E7713" t="s">
        <v>670</v>
      </c>
      <c r="F7713" t="s">
        <v>670</v>
      </c>
      <c r="G7713" t="str">
        <f t="shared" si="240"/>
        <v>Russian Federation to EU27</v>
      </c>
      <c r="H7713">
        <v>2016</v>
      </c>
      <c r="I7713" t="s">
        <v>724</v>
      </c>
      <c r="J7713">
        <v>6</v>
      </c>
      <c r="K7713">
        <v>3832.3290000000002</v>
      </c>
      <c r="L7713" s="1">
        <f t="shared" si="241"/>
        <v>3.8323290000000001</v>
      </c>
    </row>
    <row r="7714" spans="1:12" ht="14.45">
      <c r="A7714" t="s">
        <v>723</v>
      </c>
      <c r="B7714" t="s">
        <v>984</v>
      </c>
      <c r="C7714">
        <v>842139</v>
      </c>
      <c r="D7714" t="s">
        <v>985</v>
      </c>
      <c r="E7714" t="s">
        <v>670</v>
      </c>
      <c r="F7714" t="s">
        <v>670</v>
      </c>
      <c r="G7714" t="str">
        <f t="shared" si="240"/>
        <v>Russian Federation to EU27</v>
      </c>
      <c r="H7714">
        <v>2017</v>
      </c>
      <c r="I7714" t="s">
        <v>724</v>
      </c>
      <c r="J7714">
        <v>6</v>
      </c>
      <c r="K7714">
        <v>3510.8440000000001</v>
      </c>
      <c r="L7714" s="1">
        <f t="shared" si="241"/>
        <v>3.5108440000000001</v>
      </c>
    </row>
    <row r="7715" spans="1:12" ht="14.45">
      <c r="A7715" t="s">
        <v>723</v>
      </c>
      <c r="B7715" t="s">
        <v>984</v>
      </c>
      <c r="C7715">
        <v>847989</v>
      </c>
      <c r="D7715" t="s">
        <v>985</v>
      </c>
      <c r="E7715" t="s">
        <v>147</v>
      </c>
      <c r="F7715" t="s">
        <v>292</v>
      </c>
      <c r="G7715" t="str">
        <f t="shared" si="240"/>
        <v>Russian Federation to World</v>
      </c>
      <c r="H7715">
        <v>2012</v>
      </c>
      <c r="I7715" t="s">
        <v>724</v>
      </c>
      <c r="J7715">
        <v>6</v>
      </c>
      <c r="K7715">
        <v>117741.861</v>
      </c>
      <c r="L7715" s="1">
        <f t="shared" si="241"/>
        <v>117.741861</v>
      </c>
    </row>
    <row r="7716" spans="1:12" ht="14.45">
      <c r="A7716" t="s">
        <v>723</v>
      </c>
      <c r="B7716" t="s">
        <v>984</v>
      </c>
      <c r="C7716">
        <v>847989</v>
      </c>
      <c r="D7716" t="s">
        <v>985</v>
      </c>
      <c r="E7716" t="s">
        <v>147</v>
      </c>
      <c r="F7716" t="s">
        <v>292</v>
      </c>
      <c r="G7716" t="str">
        <f t="shared" si="240"/>
        <v>Russian Federation to World</v>
      </c>
      <c r="H7716">
        <v>2013</v>
      </c>
      <c r="I7716" t="s">
        <v>724</v>
      </c>
      <c r="J7716">
        <v>6</v>
      </c>
      <c r="K7716">
        <v>105901.88800000001</v>
      </c>
      <c r="L7716" s="1">
        <f t="shared" si="241"/>
        <v>105.901888</v>
      </c>
    </row>
    <row r="7717" spans="1:12" ht="14.45">
      <c r="A7717" t="s">
        <v>723</v>
      </c>
      <c r="B7717" t="s">
        <v>984</v>
      </c>
      <c r="C7717">
        <v>847989</v>
      </c>
      <c r="D7717" t="s">
        <v>985</v>
      </c>
      <c r="E7717" t="s">
        <v>147</v>
      </c>
      <c r="F7717" t="s">
        <v>292</v>
      </c>
      <c r="G7717" t="str">
        <f t="shared" si="240"/>
        <v>Russian Federation to World</v>
      </c>
      <c r="H7717">
        <v>2014</v>
      </c>
      <c r="I7717" t="s">
        <v>724</v>
      </c>
      <c r="J7717">
        <v>6</v>
      </c>
      <c r="K7717">
        <v>70003.762000000002</v>
      </c>
      <c r="L7717" s="1">
        <f t="shared" si="241"/>
        <v>70.003762000000009</v>
      </c>
    </row>
    <row r="7718" spans="1:12" ht="14.45">
      <c r="A7718" t="s">
        <v>723</v>
      </c>
      <c r="B7718" t="s">
        <v>984</v>
      </c>
      <c r="C7718">
        <v>847989</v>
      </c>
      <c r="D7718" t="s">
        <v>985</v>
      </c>
      <c r="E7718" t="s">
        <v>147</v>
      </c>
      <c r="F7718" t="s">
        <v>292</v>
      </c>
      <c r="G7718" t="str">
        <f t="shared" si="240"/>
        <v>Russian Federation to World</v>
      </c>
      <c r="H7718">
        <v>2015</v>
      </c>
      <c r="I7718" t="s">
        <v>724</v>
      </c>
      <c r="J7718">
        <v>6</v>
      </c>
      <c r="K7718">
        <v>66202.649000000005</v>
      </c>
      <c r="L7718" s="1">
        <f t="shared" si="241"/>
        <v>66.202649000000008</v>
      </c>
    </row>
    <row r="7719" spans="1:12" ht="14.45">
      <c r="A7719" t="s">
        <v>723</v>
      </c>
      <c r="B7719" t="s">
        <v>984</v>
      </c>
      <c r="C7719">
        <v>847989</v>
      </c>
      <c r="D7719" t="s">
        <v>985</v>
      </c>
      <c r="E7719" t="s">
        <v>147</v>
      </c>
      <c r="F7719" t="s">
        <v>292</v>
      </c>
      <c r="G7719" t="str">
        <f t="shared" si="240"/>
        <v>Russian Federation to World</v>
      </c>
      <c r="H7719">
        <v>2016</v>
      </c>
      <c r="I7719" t="s">
        <v>724</v>
      </c>
      <c r="J7719">
        <v>6</v>
      </c>
      <c r="K7719">
        <v>108085.622</v>
      </c>
      <c r="L7719" s="1">
        <f t="shared" si="241"/>
        <v>108.085622</v>
      </c>
    </row>
    <row r="7720" spans="1:12" ht="14.45">
      <c r="A7720" t="s">
        <v>723</v>
      </c>
      <c r="B7720" t="s">
        <v>984</v>
      </c>
      <c r="C7720">
        <v>847989</v>
      </c>
      <c r="D7720" t="s">
        <v>985</v>
      </c>
      <c r="E7720" t="s">
        <v>147</v>
      </c>
      <c r="F7720" t="s">
        <v>292</v>
      </c>
      <c r="G7720" t="str">
        <f t="shared" si="240"/>
        <v>Russian Federation to World</v>
      </c>
      <c r="H7720">
        <v>2017</v>
      </c>
      <c r="I7720" t="s">
        <v>724</v>
      </c>
      <c r="J7720">
        <v>6</v>
      </c>
      <c r="K7720">
        <v>165675.07800000001</v>
      </c>
      <c r="L7720" s="1">
        <f t="shared" si="241"/>
        <v>165.67507800000001</v>
      </c>
    </row>
    <row r="7721" spans="1:12" ht="14.45">
      <c r="A7721" t="s">
        <v>723</v>
      </c>
      <c r="B7721" t="s">
        <v>984</v>
      </c>
      <c r="C7721">
        <v>847989</v>
      </c>
      <c r="D7721" t="s">
        <v>985</v>
      </c>
      <c r="E7721" t="s">
        <v>670</v>
      </c>
      <c r="F7721" t="s">
        <v>670</v>
      </c>
      <c r="G7721" t="str">
        <f t="shared" si="240"/>
        <v>Russian Federation to EU27</v>
      </c>
      <c r="H7721">
        <v>2012</v>
      </c>
      <c r="I7721" t="s">
        <v>724</v>
      </c>
      <c r="J7721">
        <v>6</v>
      </c>
      <c r="K7721">
        <v>8446.1290000000008</v>
      </c>
      <c r="L7721" s="1">
        <f t="shared" si="241"/>
        <v>8.4461290000000009</v>
      </c>
    </row>
    <row r="7722" spans="1:12" ht="14.45">
      <c r="A7722" t="s">
        <v>723</v>
      </c>
      <c r="B7722" t="s">
        <v>984</v>
      </c>
      <c r="C7722">
        <v>847989</v>
      </c>
      <c r="D7722" t="s">
        <v>985</v>
      </c>
      <c r="E7722" t="s">
        <v>670</v>
      </c>
      <c r="F7722" t="s">
        <v>670</v>
      </c>
      <c r="G7722" t="str">
        <f t="shared" si="240"/>
        <v>Russian Federation to EU27</v>
      </c>
      <c r="H7722">
        <v>2013</v>
      </c>
      <c r="I7722" t="s">
        <v>724</v>
      </c>
      <c r="J7722">
        <v>6</v>
      </c>
      <c r="K7722">
        <v>12386.895</v>
      </c>
      <c r="L7722" s="1">
        <f t="shared" si="241"/>
        <v>12.386895000000001</v>
      </c>
    </row>
    <row r="7723" spans="1:12" ht="14.45">
      <c r="A7723" t="s">
        <v>723</v>
      </c>
      <c r="B7723" t="s">
        <v>984</v>
      </c>
      <c r="C7723">
        <v>847989</v>
      </c>
      <c r="D7723" t="s">
        <v>985</v>
      </c>
      <c r="E7723" t="s">
        <v>670</v>
      </c>
      <c r="F7723" t="s">
        <v>670</v>
      </c>
      <c r="G7723" t="str">
        <f t="shared" si="240"/>
        <v>Russian Federation to EU27</v>
      </c>
      <c r="H7723">
        <v>2014</v>
      </c>
      <c r="I7723" t="s">
        <v>724</v>
      </c>
      <c r="J7723">
        <v>6</v>
      </c>
      <c r="K7723">
        <v>12389.777</v>
      </c>
      <c r="L7723" s="1">
        <f t="shared" si="241"/>
        <v>12.389777</v>
      </c>
    </row>
    <row r="7724" spans="1:12" ht="14.45">
      <c r="A7724" t="s">
        <v>723</v>
      </c>
      <c r="B7724" t="s">
        <v>984</v>
      </c>
      <c r="C7724">
        <v>847989</v>
      </c>
      <c r="D7724" t="s">
        <v>985</v>
      </c>
      <c r="E7724" t="s">
        <v>670</v>
      </c>
      <c r="F7724" t="s">
        <v>670</v>
      </c>
      <c r="G7724" t="str">
        <f t="shared" si="240"/>
        <v>Russian Federation to EU27</v>
      </c>
      <c r="H7724">
        <v>2015</v>
      </c>
      <c r="I7724" t="s">
        <v>724</v>
      </c>
      <c r="J7724">
        <v>6</v>
      </c>
      <c r="K7724">
        <v>15647.549000000001</v>
      </c>
      <c r="L7724" s="1">
        <f t="shared" si="241"/>
        <v>15.647549000000001</v>
      </c>
    </row>
    <row r="7725" spans="1:12" ht="14.45">
      <c r="A7725" t="s">
        <v>723</v>
      </c>
      <c r="B7725" t="s">
        <v>984</v>
      </c>
      <c r="C7725">
        <v>847989</v>
      </c>
      <c r="D7725" t="s">
        <v>985</v>
      </c>
      <c r="E7725" t="s">
        <v>670</v>
      </c>
      <c r="F7725" t="s">
        <v>670</v>
      </c>
      <c r="G7725" t="str">
        <f t="shared" si="240"/>
        <v>Russian Federation to EU27</v>
      </c>
      <c r="H7725">
        <v>2016</v>
      </c>
      <c r="I7725" t="s">
        <v>724</v>
      </c>
      <c r="J7725">
        <v>6</v>
      </c>
      <c r="K7725">
        <v>15306.539000000001</v>
      </c>
      <c r="L7725" s="1">
        <f t="shared" si="241"/>
        <v>15.306539000000001</v>
      </c>
    </row>
    <row r="7726" spans="1:12" ht="14.45">
      <c r="A7726" t="s">
        <v>723</v>
      </c>
      <c r="B7726" t="s">
        <v>984</v>
      </c>
      <c r="C7726">
        <v>847989</v>
      </c>
      <c r="D7726" t="s">
        <v>985</v>
      </c>
      <c r="E7726" t="s">
        <v>670</v>
      </c>
      <c r="F7726" t="s">
        <v>670</v>
      </c>
      <c r="G7726" t="str">
        <f t="shared" si="240"/>
        <v>Russian Federation to EU27</v>
      </c>
      <c r="H7726">
        <v>2017</v>
      </c>
      <c r="I7726" t="s">
        <v>724</v>
      </c>
      <c r="J7726">
        <v>6</v>
      </c>
      <c r="K7726">
        <v>16220.987999999999</v>
      </c>
      <c r="L7726" s="1">
        <f t="shared" si="241"/>
        <v>16.220987999999998</v>
      </c>
    </row>
    <row r="7727" spans="1:12" ht="14.45">
      <c r="A7727" t="s">
        <v>723</v>
      </c>
      <c r="B7727" t="s">
        <v>986</v>
      </c>
      <c r="C7727">
        <v>730900</v>
      </c>
      <c r="D7727" t="s">
        <v>987</v>
      </c>
      <c r="E7727" t="s">
        <v>147</v>
      </c>
      <c r="F7727" t="s">
        <v>292</v>
      </c>
      <c r="G7727" t="str">
        <f t="shared" si="240"/>
        <v>Rwanda to World</v>
      </c>
      <c r="H7727">
        <v>2013</v>
      </c>
      <c r="I7727" t="s">
        <v>724</v>
      </c>
      <c r="J7727">
        <v>6</v>
      </c>
      <c r="K7727">
        <v>12.807</v>
      </c>
      <c r="L7727" s="1">
        <f t="shared" si="241"/>
        <v>1.2807000000000001E-2</v>
      </c>
    </row>
    <row r="7728" spans="1:12" ht="14.45">
      <c r="A7728" t="s">
        <v>723</v>
      </c>
      <c r="B7728" t="s">
        <v>986</v>
      </c>
      <c r="C7728">
        <v>730900</v>
      </c>
      <c r="D7728" t="s">
        <v>987</v>
      </c>
      <c r="E7728" t="s">
        <v>147</v>
      </c>
      <c r="F7728" t="s">
        <v>292</v>
      </c>
      <c r="G7728" t="str">
        <f t="shared" si="240"/>
        <v>Rwanda to World</v>
      </c>
      <c r="H7728">
        <v>2014</v>
      </c>
      <c r="I7728" t="s">
        <v>724</v>
      </c>
      <c r="J7728">
        <v>6</v>
      </c>
      <c r="K7728">
        <v>0.77900000000000003</v>
      </c>
      <c r="L7728" s="1">
        <f t="shared" si="241"/>
        <v>7.7900000000000007E-4</v>
      </c>
    </row>
    <row r="7729" spans="1:12" ht="14.45">
      <c r="A7729" t="s">
        <v>723</v>
      </c>
      <c r="B7729" t="s">
        <v>986</v>
      </c>
      <c r="C7729">
        <v>730900</v>
      </c>
      <c r="D7729" t="s">
        <v>987</v>
      </c>
      <c r="E7729" t="s">
        <v>147</v>
      </c>
      <c r="F7729" t="s">
        <v>292</v>
      </c>
      <c r="G7729" t="str">
        <f t="shared" si="240"/>
        <v>Rwanda to World</v>
      </c>
      <c r="H7729">
        <v>2015</v>
      </c>
      <c r="I7729" t="s">
        <v>724</v>
      </c>
      <c r="J7729">
        <v>6</v>
      </c>
      <c r="K7729">
        <v>12.012</v>
      </c>
      <c r="L7729" s="1">
        <f t="shared" si="241"/>
        <v>1.2012E-2</v>
      </c>
    </row>
    <row r="7730" spans="1:12" ht="14.45">
      <c r="A7730" t="s">
        <v>723</v>
      </c>
      <c r="B7730" t="s">
        <v>986</v>
      </c>
      <c r="C7730">
        <v>730900</v>
      </c>
      <c r="D7730" t="s">
        <v>987</v>
      </c>
      <c r="E7730" t="s">
        <v>147</v>
      </c>
      <c r="F7730" t="s">
        <v>292</v>
      </c>
      <c r="G7730" t="str">
        <f t="shared" si="240"/>
        <v>Rwanda to World</v>
      </c>
      <c r="H7730">
        <v>2016</v>
      </c>
      <c r="I7730" t="s">
        <v>724</v>
      </c>
      <c r="J7730">
        <v>6</v>
      </c>
      <c r="K7730">
        <v>1.968</v>
      </c>
      <c r="L7730" s="1">
        <f t="shared" si="241"/>
        <v>1.9680000000000001E-3</v>
      </c>
    </row>
    <row r="7731" spans="1:12" ht="14.45">
      <c r="A7731" t="s">
        <v>723</v>
      </c>
      <c r="B7731" t="s">
        <v>986</v>
      </c>
      <c r="C7731">
        <v>730900</v>
      </c>
      <c r="D7731" t="s">
        <v>987</v>
      </c>
      <c r="E7731" t="s">
        <v>670</v>
      </c>
      <c r="F7731" t="s">
        <v>670</v>
      </c>
      <c r="G7731" t="str">
        <f t="shared" si="240"/>
        <v>Rwanda to EU27</v>
      </c>
      <c r="H7731">
        <v>2014</v>
      </c>
      <c r="I7731" t="s">
        <v>724</v>
      </c>
      <c r="J7731">
        <v>6</v>
      </c>
      <c r="K7731">
        <v>0.5</v>
      </c>
      <c r="L7731" s="1">
        <f t="shared" si="241"/>
        <v>5.0000000000000001E-4</v>
      </c>
    </row>
    <row r="7732" spans="1:12" ht="14.45">
      <c r="A7732" t="s">
        <v>723</v>
      </c>
      <c r="B7732" t="s">
        <v>986</v>
      </c>
      <c r="C7732">
        <v>730900</v>
      </c>
      <c r="D7732" t="s">
        <v>987</v>
      </c>
      <c r="E7732" t="s">
        <v>670</v>
      </c>
      <c r="F7732" t="s">
        <v>670</v>
      </c>
      <c r="G7732" t="str">
        <f t="shared" si="240"/>
        <v>Rwanda to EU27</v>
      </c>
      <c r="H7732">
        <v>2015</v>
      </c>
      <c r="I7732" t="s">
        <v>724</v>
      </c>
      <c r="J7732">
        <v>6</v>
      </c>
      <c r="K7732">
        <v>1.544</v>
      </c>
      <c r="L7732" s="1">
        <f t="shared" si="241"/>
        <v>1.544E-3</v>
      </c>
    </row>
    <row r="7733" spans="1:12" ht="14.45">
      <c r="A7733" t="s">
        <v>723</v>
      </c>
      <c r="B7733" t="s">
        <v>986</v>
      </c>
      <c r="C7733">
        <v>741999</v>
      </c>
      <c r="D7733" t="s">
        <v>987</v>
      </c>
      <c r="E7733" t="s">
        <v>147</v>
      </c>
      <c r="F7733" t="s">
        <v>292</v>
      </c>
      <c r="G7733" t="str">
        <f t="shared" si="240"/>
        <v>Rwanda to World</v>
      </c>
      <c r="H7733">
        <v>2015</v>
      </c>
      <c r="I7733" t="s">
        <v>724</v>
      </c>
      <c r="J7733">
        <v>6</v>
      </c>
      <c r="K7733">
        <v>1.5589999999999999</v>
      </c>
      <c r="L7733" s="1">
        <f t="shared" si="241"/>
        <v>1.5589999999999998E-3</v>
      </c>
    </row>
    <row r="7734" spans="1:12" ht="14.45">
      <c r="A7734" t="s">
        <v>723</v>
      </c>
      <c r="B7734" t="s">
        <v>986</v>
      </c>
      <c r="C7734">
        <v>741999</v>
      </c>
      <c r="D7734" t="s">
        <v>987</v>
      </c>
      <c r="E7734" t="s">
        <v>147</v>
      </c>
      <c r="F7734" t="s">
        <v>292</v>
      </c>
      <c r="G7734" t="str">
        <f t="shared" si="240"/>
        <v>Rwanda to World</v>
      </c>
      <c r="H7734">
        <v>2016</v>
      </c>
      <c r="I7734" t="s">
        <v>724</v>
      </c>
      <c r="J7734">
        <v>6</v>
      </c>
      <c r="K7734">
        <v>27.905000000000001</v>
      </c>
      <c r="L7734" s="1">
        <f t="shared" si="241"/>
        <v>2.7905000000000003E-2</v>
      </c>
    </row>
    <row r="7735" spans="1:12" ht="14.45">
      <c r="A7735" t="s">
        <v>723</v>
      </c>
      <c r="B7735" t="s">
        <v>986</v>
      </c>
      <c r="C7735">
        <v>761100</v>
      </c>
      <c r="D7735" t="s">
        <v>987</v>
      </c>
      <c r="E7735" t="s">
        <v>147</v>
      </c>
      <c r="F7735" t="s">
        <v>292</v>
      </c>
      <c r="G7735" t="str">
        <f t="shared" si="240"/>
        <v>Rwanda to World</v>
      </c>
      <c r="H7735">
        <v>2013</v>
      </c>
      <c r="I7735" t="s">
        <v>724</v>
      </c>
      <c r="J7735">
        <v>6</v>
      </c>
      <c r="K7735">
        <v>8.24</v>
      </c>
      <c r="L7735" s="1">
        <f t="shared" si="241"/>
        <v>8.2400000000000008E-3</v>
      </c>
    </row>
    <row r="7736" spans="1:12" ht="14.45">
      <c r="A7736" t="s">
        <v>723</v>
      </c>
      <c r="B7736" t="s">
        <v>986</v>
      </c>
      <c r="C7736">
        <v>761100</v>
      </c>
      <c r="D7736" t="s">
        <v>987</v>
      </c>
      <c r="E7736" t="s">
        <v>147</v>
      </c>
      <c r="F7736" t="s">
        <v>292</v>
      </c>
      <c r="G7736" t="str">
        <f t="shared" si="240"/>
        <v>Rwanda to World</v>
      </c>
      <c r="H7736">
        <v>2014</v>
      </c>
      <c r="I7736" t="s">
        <v>724</v>
      </c>
      <c r="J7736">
        <v>6</v>
      </c>
      <c r="K7736">
        <v>0.73399999999999999</v>
      </c>
      <c r="L7736" s="1">
        <f t="shared" si="241"/>
        <v>7.3399999999999995E-4</v>
      </c>
    </row>
    <row r="7737" spans="1:12" ht="14.45">
      <c r="A7737" t="s">
        <v>723</v>
      </c>
      <c r="B7737" t="s">
        <v>986</v>
      </c>
      <c r="C7737">
        <v>761100</v>
      </c>
      <c r="D7737" t="s">
        <v>987</v>
      </c>
      <c r="E7737" t="s">
        <v>147</v>
      </c>
      <c r="F7737" t="s">
        <v>292</v>
      </c>
      <c r="G7737" t="str">
        <f t="shared" si="240"/>
        <v>Rwanda to World</v>
      </c>
      <c r="H7737">
        <v>2015</v>
      </c>
      <c r="I7737" t="s">
        <v>724</v>
      </c>
      <c r="J7737">
        <v>6</v>
      </c>
      <c r="K7737">
        <v>0</v>
      </c>
      <c r="L7737" s="1">
        <f t="shared" si="241"/>
        <v>0</v>
      </c>
    </row>
    <row r="7738" spans="1:12" ht="14.45">
      <c r="A7738" t="s">
        <v>723</v>
      </c>
      <c r="B7738" t="s">
        <v>986</v>
      </c>
      <c r="C7738">
        <v>761100</v>
      </c>
      <c r="D7738" t="s">
        <v>987</v>
      </c>
      <c r="E7738" t="s">
        <v>147</v>
      </c>
      <c r="F7738" t="s">
        <v>292</v>
      </c>
      <c r="G7738" t="str">
        <f t="shared" si="240"/>
        <v>Rwanda to World</v>
      </c>
      <c r="H7738">
        <v>2016</v>
      </c>
      <c r="I7738" t="s">
        <v>724</v>
      </c>
      <c r="J7738">
        <v>6</v>
      </c>
      <c r="K7738">
        <v>6.5010000000000003</v>
      </c>
      <c r="L7738" s="1">
        <f t="shared" si="241"/>
        <v>6.5010000000000007E-3</v>
      </c>
    </row>
    <row r="7739" spans="1:12" ht="14.45">
      <c r="A7739" t="s">
        <v>723</v>
      </c>
      <c r="B7739" t="s">
        <v>986</v>
      </c>
      <c r="C7739">
        <v>8405</v>
      </c>
      <c r="D7739" t="s">
        <v>987</v>
      </c>
      <c r="E7739" t="s">
        <v>147</v>
      </c>
      <c r="F7739" t="s">
        <v>292</v>
      </c>
      <c r="G7739" t="str">
        <f t="shared" si="240"/>
        <v>Rwanda to World</v>
      </c>
      <c r="H7739">
        <v>2015</v>
      </c>
      <c r="I7739" t="s">
        <v>724</v>
      </c>
      <c r="J7739">
        <v>6</v>
      </c>
      <c r="K7739">
        <v>10.343999999999999</v>
      </c>
      <c r="L7739" s="1">
        <f t="shared" si="241"/>
        <v>1.0343999999999999E-2</v>
      </c>
    </row>
    <row r="7740" spans="1:12" ht="14.45">
      <c r="A7740" t="s">
        <v>723</v>
      </c>
      <c r="B7740" t="s">
        <v>986</v>
      </c>
      <c r="C7740">
        <v>841940</v>
      </c>
      <c r="D7740" t="s">
        <v>987</v>
      </c>
      <c r="E7740" t="s">
        <v>147</v>
      </c>
      <c r="F7740" t="s">
        <v>292</v>
      </c>
      <c r="G7740" t="str">
        <f t="shared" si="240"/>
        <v>Rwanda to World</v>
      </c>
      <c r="H7740">
        <v>2015</v>
      </c>
      <c r="I7740" t="s">
        <v>724</v>
      </c>
      <c r="J7740">
        <v>6</v>
      </c>
      <c r="K7740">
        <v>323.50200000000001</v>
      </c>
      <c r="L7740" s="1">
        <f t="shared" si="241"/>
        <v>0.32350200000000001</v>
      </c>
    </row>
    <row r="7741" spans="1:12" ht="14.45">
      <c r="A7741" t="s">
        <v>723</v>
      </c>
      <c r="B7741" t="s">
        <v>986</v>
      </c>
      <c r="C7741">
        <v>842129</v>
      </c>
      <c r="D7741" t="s">
        <v>987</v>
      </c>
      <c r="E7741" t="s">
        <v>147</v>
      </c>
      <c r="F7741" t="s">
        <v>292</v>
      </c>
      <c r="G7741" t="str">
        <f t="shared" si="240"/>
        <v>Rwanda to World</v>
      </c>
      <c r="H7741">
        <v>2013</v>
      </c>
      <c r="I7741" t="s">
        <v>724</v>
      </c>
      <c r="J7741">
        <v>6</v>
      </c>
      <c r="K7741">
        <v>15.964</v>
      </c>
      <c r="L7741" s="1">
        <f t="shared" si="241"/>
        <v>1.5963999999999999E-2</v>
      </c>
    </row>
    <row r="7742" spans="1:12" ht="14.45">
      <c r="A7742" t="s">
        <v>723</v>
      </c>
      <c r="B7742" t="s">
        <v>986</v>
      </c>
      <c r="C7742">
        <v>842129</v>
      </c>
      <c r="D7742" t="s">
        <v>987</v>
      </c>
      <c r="E7742" t="s">
        <v>147</v>
      </c>
      <c r="F7742" t="s">
        <v>292</v>
      </c>
      <c r="G7742" t="str">
        <f t="shared" si="240"/>
        <v>Rwanda to World</v>
      </c>
      <c r="H7742">
        <v>2015</v>
      </c>
      <c r="I7742" t="s">
        <v>724</v>
      </c>
      <c r="J7742">
        <v>6</v>
      </c>
      <c r="K7742">
        <v>5.6000000000000001E-2</v>
      </c>
      <c r="L7742" s="1">
        <f t="shared" si="241"/>
        <v>5.5999999999999999E-5</v>
      </c>
    </row>
    <row r="7743" spans="1:12" ht="14.45">
      <c r="A7743" t="s">
        <v>723</v>
      </c>
      <c r="B7743" t="s">
        <v>986</v>
      </c>
      <c r="C7743">
        <v>842129</v>
      </c>
      <c r="D7743" t="s">
        <v>987</v>
      </c>
      <c r="E7743" t="s">
        <v>147</v>
      </c>
      <c r="F7743" t="s">
        <v>292</v>
      </c>
      <c r="G7743" t="str">
        <f t="shared" si="240"/>
        <v>Rwanda to World</v>
      </c>
      <c r="H7743">
        <v>2016</v>
      </c>
      <c r="I7743" t="s">
        <v>724</v>
      </c>
      <c r="J7743">
        <v>6</v>
      </c>
      <c r="K7743">
        <v>0.35699999999999998</v>
      </c>
      <c r="L7743" s="1">
        <f t="shared" si="241"/>
        <v>3.57E-4</v>
      </c>
    </row>
    <row r="7744" spans="1:12" ht="14.45">
      <c r="A7744" t="s">
        <v>723</v>
      </c>
      <c r="B7744" t="s">
        <v>986</v>
      </c>
      <c r="C7744">
        <v>842139</v>
      </c>
      <c r="D7744" t="s">
        <v>987</v>
      </c>
      <c r="E7744" t="s">
        <v>147</v>
      </c>
      <c r="F7744" t="s">
        <v>292</v>
      </c>
      <c r="G7744" t="str">
        <f t="shared" si="240"/>
        <v>Rwanda to World</v>
      </c>
      <c r="H7744">
        <v>2015</v>
      </c>
      <c r="I7744" t="s">
        <v>724</v>
      </c>
      <c r="J7744">
        <v>6</v>
      </c>
      <c r="K7744">
        <v>0</v>
      </c>
      <c r="L7744" s="1">
        <f t="shared" si="241"/>
        <v>0</v>
      </c>
    </row>
    <row r="7745" spans="1:12" ht="14.45">
      <c r="A7745" t="s">
        <v>723</v>
      </c>
      <c r="B7745" t="s">
        <v>986</v>
      </c>
      <c r="C7745">
        <v>842139</v>
      </c>
      <c r="D7745" t="s">
        <v>987</v>
      </c>
      <c r="E7745" t="s">
        <v>147</v>
      </c>
      <c r="F7745" t="s">
        <v>292</v>
      </c>
      <c r="G7745" t="str">
        <f t="shared" si="240"/>
        <v>Rwanda to World</v>
      </c>
      <c r="H7745">
        <v>2016</v>
      </c>
      <c r="I7745" t="s">
        <v>724</v>
      </c>
      <c r="J7745">
        <v>6</v>
      </c>
      <c r="K7745">
        <v>0.01</v>
      </c>
      <c r="L7745" s="1">
        <f t="shared" si="241"/>
        <v>1.0000000000000001E-5</v>
      </c>
    </row>
    <row r="7746" spans="1:12" ht="14.45">
      <c r="A7746" t="s">
        <v>723</v>
      </c>
      <c r="B7746" t="s">
        <v>986</v>
      </c>
      <c r="C7746">
        <v>847989</v>
      </c>
      <c r="D7746" t="s">
        <v>987</v>
      </c>
      <c r="E7746" t="s">
        <v>147</v>
      </c>
      <c r="F7746" t="s">
        <v>292</v>
      </c>
      <c r="G7746" t="str">
        <f t="shared" si="240"/>
        <v>Rwanda to World</v>
      </c>
      <c r="H7746">
        <v>2013</v>
      </c>
      <c r="I7746" t="s">
        <v>724</v>
      </c>
      <c r="J7746">
        <v>6</v>
      </c>
      <c r="K7746">
        <v>2.3460000000000001</v>
      </c>
      <c r="L7746" s="1">
        <f t="shared" si="241"/>
        <v>2.346E-3</v>
      </c>
    </row>
    <row r="7747" spans="1:12" ht="14.45">
      <c r="A7747" t="s">
        <v>723</v>
      </c>
      <c r="B7747" t="s">
        <v>986</v>
      </c>
      <c r="C7747">
        <v>847989</v>
      </c>
      <c r="D7747" t="s">
        <v>987</v>
      </c>
      <c r="E7747" t="s">
        <v>147</v>
      </c>
      <c r="F7747" t="s">
        <v>292</v>
      </c>
      <c r="G7747" t="str">
        <f t="shared" si="240"/>
        <v>Rwanda to World</v>
      </c>
      <c r="H7747">
        <v>2014</v>
      </c>
      <c r="I7747" t="s">
        <v>724</v>
      </c>
      <c r="J7747">
        <v>6</v>
      </c>
      <c r="K7747">
        <v>0</v>
      </c>
      <c r="L7747" s="1">
        <f t="shared" si="241"/>
        <v>0</v>
      </c>
    </row>
    <row r="7748" spans="1:12" ht="14.45">
      <c r="A7748" t="s">
        <v>723</v>
      </c>
      <c r="B7748" t="s">
        <v>986</v>
      </c>
      <c r="C7748">
        <v>847989</v>
      </c>
      <c r="D7748" t="s">
        <v>987</v>
      </c>
      <c r="E7748" t="s">
        <v>147</v>
      </c>
      <c r="F7748" t="s">
        <v>292</v>
      </c>
      <c r="G7748" t="str">
        <f t="shared" si="240"/>
        <v>Rwanda to World</v>
      </c>
      <c r="H7748">
        <v>2015</v>
      </c>
      <c r="I7748" t="s">
        <v>724</v>
      </c>
      <c r="J7748">
        <v>6</v>
      </c>
      <c r="K7748">
        <v>0.80500000000000005</v>
      </c>
      <c r="L7748" s="1">
        <f t="shared" si="241"/>
        <v>8.0500000000000005E-4</v>
      </c>
    </row>
    <row r="7749" spans="1:12" ht="14.45">
      <c r="A7749" t="s">
        <v>723</v>
      </c>
      <c r="B7749" t="s">
        <v>986</v>
      </c>
      <c r="C7749">
        <v>847989</v>
      </c>
      <c r="D7749" t="s">
        <v>987</v>
      </c>
      <c r="E7749" t="s">
        <v>147</v>
      </c>
      <c r="F7749" t="s">
        <v>292</v>
      </c>
      <c r="G7749" t="str">
        <f t="shared" si="240"/>
        <v>Rwanda to World</v>
      </c>
      <c r="H7749">
        <v>2016</v>
      </c>
      <c r="I7749" t="s">
        <v>724</v>
      </c>
      <c r="J7749">
        <v>6</v>
      </c>
      <c r="K7749">
        <v>0</v>
      </c>
      <c r="L7749" s="1">
        <f t="shared" si="241"/>
        <v>0</v>
      </c>
    </row>
    <row r="7750" spans="1:12" ht="14.45">
      <c r="A7750" t="s">
        <v>723</v>
      </c>
      <c r="B7750" t="s">
        <v>988</v>
      </c>
      <c r="C7750">
        <v>730900</v>
      </c>
      <c r="D7750" t="s">
        <v>989</v>
      </c>
      <c r="E7750" t="s">
        <v>147</v>
      </c>
      <c r="F7750" t="s">
        <v>292</v>
      </c>
      <c r="G7750" t="str">
        <f t="shared" si="240"/>
        <v>Saudi Arabia to World</v>
      </c>
      <c r="H7750">
        <v>2012</v>
      </c>
      <c r="I7750" t="s">
        <v>724</v>
      </c>
      <c r="J7750">
        <v>6</v>
      </c>
      <c r="K7750">
        <v>1337.068</v>
      </c>
      <c r="L7750" s="1">
        <f t="shared" si="241"/>
        <v>1.3370679999999999</v>
      </c>
    </row>
    <row r="7751" spans="1:12" ht="14.45">
      <c r="A7751" t="s">
        <v>723</v>
      </c>
      <c r="B7751" t="s">
        <v>988</v>
      </c>
      <c r="C7751">
        <v>730900</v>
      </c>
      <c r="D7751" t="s">
        <v>989</v>
      </c>
      <c r="E7751" t="s">
        <v>147</v>
      </c>
      <c r="F7751" t="s">
        <v>292</v>
      </c>
      <c r="G7751" t="str">
        <f t="shared" si="240"/>
        <v>Saudi Arabia to World</v>
      </c>
      <c r="H7751">
        <v>2013</v>
      </c>
      <c r="I7751" t="s">
        <v>724</v>
      </c>
      <c r="J7751">
        <v>6</v>
      </c>
      <c r="K7751">
        <v>3720.538</v>
      </c>
      <c r="L7751" s="1">
        <f t="shared" si="241"/>
        <v>3.7205379999999999</v>
      </c>
    </row>
    <row r="7752" spans="1:12" ht="14.45">
      <c r="A7752" t="s">
        <v>723</v>
      </c>
      <c r="B7752" t="s">
        <v>988</v>
      </c>
      <c r="C7752">
        <v>730900</v>
      </c>
      <c r="D7752" t="s">
        <v>989</v>
      </c>
      <c r="E7752" t="s">
        <v>147</v>
      </c>
      <c r="F7752" t="s">
        <v>292</v>
      </c>
      <c r="G7752" t="str">
        <f t="shared" si="240"/>
        <v>Saudi Arabia to World</v>
      </c>
      <c r="H7752">
        <v>2014</v>
      </c>
      <c r="I7752" t="s">
        <v>724</v>
      </c>
      <c r="J7752">
        <v>6</v>
      </c>
      <c r="K7752">
        <v>2222.252</v>
      </c>
      <c r="L7752" s="1">
        <f t="shared" si="241"/>
        <v>2.2222520000000001</v>
      </c>
    </row>
    <row r="7753" spans="1:12" ht="14.45">
      <c r="A7753" t="s">
        <v>723</v>
      </c>
      <c r="B7753" t="s">
        <v>988</v>
      </c>
      <c r="C7753">
        <v>730900</v>
      </c>
      <c r="D7753" t="s">
        <v>989</v>
      </c>
      <c r="E7753" t="s">
        <v>147</v>
      </c>
      <c r="F7753" t="s">
        <v>292</v>
      </c>
      <c r="G7753" t="str">
        <f t="shared" ref="G7753:G7816" si="242">CONCATENATE(D7753, " to ", F7753)</f>
        <v>Saudi Arabia to World</v>
      </c>
      <c r="H7753">
        <v>2015</v>
      </c>
      <c r="I7753" t="s">
        <v>724</v>
      </c>
      <c r="J7753">
        <v>6</v>
      </c>
      <c r="K7753">
        <v>1812.0029999999999</v>
      </c>
      <c r="L7753" s="1">
        <f t="shared" ref="L7753:L7816" si="243">K7753/1000</f>
        <v>1.812003</v>
      </c>
    </row>
    <row r="7754" spans="1:12" ht="14.45">
      <c r="A7754" t="s">
        <v>723</v>
      </c>
      <c r="B7754" t="s">
        <v>988</v>
      </c>
      <c r="C7754">
        <v>730900</v>
      </c>
      <c r="D7754" t="s">
        <v>989</v>
      </c>
      <c r="E7754" t="s">
        <v>147</v>
      </c>
      <c r="F7754" t="s">
        <v>292</v>
      </c>
      <c r="G7754" t="str">
        <f t="shared" si="242"/>
        <v>Saudi Arabia to World</v>
      </c>
      <c r="H7754">
        <v>2016</v>
      </c>
      <c r="I7754" t="s">
        <v>724</v>
      </c>
      <c r="J7754">
        <v>6</v>
      </c>
      <c r="K7754">
        <v>8860.2649999999994</v>
      </c>
      <c r="L7754" s="1">
        <f t="shared" si="243"/>
        <v>8.8602650000000001</v>
      </c>
    </row>
    <row r="7755" spans="1:12" ht="14.45">
      <c r="A7755" t="s">
        <v>723</v>
      </c>
      <c r="B7755" t="s">
        <v>988</v>
      </c>
      <c r="C7755">
        <v>730900</v>
      </c>
      <c r="D7755" t="s">
        <v>989</v>
      </c>
      <c r="E7755" t="s">
        <v>670</v>
      </c>
      <c r="F7755" t="s">
        <v>670</v>
      </c>
      <c r="G7755" t="str">
        <f t="shared" si="242"/>
        <v>Saudi Arabia to EU27</v>
      </c>
      <c r="H7755">
        <v>2012</v>
      </c>
      <c r="I7755" t="s">
        <v>724</v>
      </c>
      <c r="J7755">
        <v>6</v>
      </c>
      <c r="K7755">
        <v>105.06699999999999</v>
      </c>
      <c r="L7755" s="1">
        <f t="shared" si="243"/>
        <v>0.10506699999999999</v>
      </c>
    </row>
    <row r="7756" spans="1:12" ht="14.45">
      <c r="A7756" t="s">
        <v>723</v>
      </c>
      <c r="B7756" t="s">
        <v>988</v>
      </c>
      <c r="C7756">
        <v>730900</v>
      </c>
      <c r="D7756" t="s">
        <v>989</v>
      </c>
      <c r="E7756" t="s">
        <v>670</v>
      </c>
      <c r="F7756" t="s">
        <v>670</v>
      </c>
      <c r="G7756" t="str">
        <f t="shared" si="242"/>
        <v>Saudi Arabia to EU27</v>
      </c>
      <c r="H7756">
        <v>2013</v>
      </c>
      <c r="I7756" t="s">
        <v>724</v>
      </c>
      <c r="J7756">
        <v>6</v>
      </c>
      <c r="K7756">
        <v>0</v>
      </c>
      <c r="L7756" s="1">
        <f t="shared" si="243"/>
        <v>0</v>
      </c>
    </row>
    <row r="7757" spans="1:12" ht="14.45">
      <c r="A7757" t="s">
        <v>723</v>
      </c>
      <c r="B7757" t="s">
        <v>988</v>
      </c>
      <c r="C7757">
        <v>730900</v>
      </c>
      <c r="D7757" t="s">
        <v>989</v>
      </c>
      <c r="E7757" t="s">
        <v>670</v>
      </c>
      <c r="F7757" t="s">
        <v>670</v>
      </c>
      <c r="G7757" t="str">
        <f t="shared" si="242"/>
        <v>Saudi Arabia to EU27</v>
      </c>
      <c r="H7757">
        <v>2014</v>
      </c>
      <c r="I7757" t="s">
        <v>724</v>
      </c>
      <c r="J7757">
        <v>6</v>
      </c>
      <c r="K7757">
        <v>0</v>
      </c>
      <c r="L7757" s="1">
        <f t="shared" si="243"/>
        <v>0</v>
      </c>
    </row>
    <row r="7758" spans="1:12" ht="14.45">
      <c r="A7758" t="s">
        <v>723</v>
      </c>
      <c r="B7758" t="s">
        <v>988</v>
      </c>
      <c r="C7758">
        <v>730900</v>
      </c>
      <c r="D7758" t="s">
        <v>989</v>
      </c>
      <c r="E7758" t="s">
        <v>670</v>
      </c>
      <c r="F7758" t="s">
        <v>670</v>
      </c>
      <c r="G7758" t="str">
        <f t="shared" si="242"/>
        <v>Saudi Arabia to EU27</v>
      </c>
      <c r="H7758">
        <v>2016</v>
      </c>
      <c r="I7758" t="s">
        <v>724</v>
      </c>
      <c r="J7758">
        <v>6</v>
      </c>
      <c r="K7758">
        <v>53.872999999999998</v>
      </c>
      <c r="L7758" s="1">
        <f t="shared" si="243"/>
        <v>5.3872999999999997E-2</v>
      </c>
    </row>
    <row r="7759" spans="1:12" ht="14.45">
      <c r="A7759" t="s">
        <v>723</v>
      </c>
      <c r="B7759" t="s">
        <v>988</v>
      </c>
      <c r="C7759">
        <v>741999</v>
      </c>
      <c r="D7759" t="s">
        <v>989</v>
      </c>
      <c r="E7759" t="s">
        <v>147</v>
      </c>
      <c r="F7759" t="s">
        <v>292</v>
      </c>
      <c r="G7759" t="str">
        <f t="shared" si="242"/>
        <v>Saudi Arabia to World</v>
      </c>
      <c r="H7759">
        <v>2012</v>
      </c>
      <c r="I7759" t="s">
        <v>724</v>
      </c>
      <c r="J7759">
        <v>6</v>
      </c>
      <c r="K7759">
        <v>590.4</v>
      </c>
      <c r="L7759" s="1">
        <f t="shared" si="243"/>
        <v>0.59039999999999992</v>
      </c>
    </row>
    <row r="7760" spans="1:12" ht="14.45">
      <c r="A7760" t="s">
        <v>723</v>
      </c>
      <c r="B7760" t="s">
        <v>988</v>
      </c>
      <c r="C7760">
        <v>741999</v>
      </c>
      <c r="D7760" t="s">
        <v>989</v>
      </c>
      <c r="E7760" t="s">
        <v>147</v>
      </c>
      <c r="F7760" t="s">
        <v>292</v>
      </c>
      <c r="G7760" t="str">
        <f t="shared" si="242"/>
        <v>Saudi Arabia to World</v>
      </c>
      <c r="H7760">
        <v>2014</v>
      </c>
      <c r="I7760" t="s">
        <v>724</v>
      </c>
      <c r="J7760">
        <v>6</v>
      </c>
      <c r="K7760">
        <v>0</v>
      </c>
      <c r="L7760" s="1">
        <f t="shared" si="243"/>
        <v>0</v>
      </c>
    </row>
    <row r="7761" spans="1:12" ht="14.45">
      <c r="A7761" t="s">
        <v>723</v>
      </c>
      <c r="B7761" t="s">
        <v>988</v>
      </c>
      <c r="C7761">
        <v>741999</v>
      </c>
      <c r="D7761" t="s">
        <v>989</v>
      </c>
      <c r="E7761" t="s">
        <v>147</v>
      </c>
      <c r="F7761" t="s">
        <v>292</v>
      </c>
      <c r="G7761" t="str">
        <f t="shared" si="242"/>
        <v>Saudi Arabia to World</v>
      </c>
      <c r="H7761">
        <v>2015</v>
      </c>
      <c r="I7761" t="s">
        <v>724</v>
      </c>
      <c r="J7761">
        <v>6</v>
      </c>
      <c r="K7761">
        <v>0</v>
      </c>
      <c r="L7761" s="1">
        <f t="shared" si="243"/>
        <v>0</v>
      </c>
    </row>
    <row r="7762" spans="1:12" ht="14.45">
      <c r="A7762" t="s">
        <v>723</v>
      </c>
      <c r="B7762" t="s">
        <v>988</v>
      </c>
      <c r="C7762">
        <v>741999</v>
      </c>
      <c r="D7762" t="s">
        <v>989</v>
      </c>
      <c r="E7762" t="s">
        <v>147</v>
      </c>
      <c r="F7762" t="s">
        <v>292</v>
      </c>
      <c r="G7762" t="str">
        <f t="shared" si="242"/>
        <v>Saudi Arabia to World</v>
      </c>
      <c r="H7762">
        <v>2016</v>
      </c>
      <c r="I7762" t="s">
        <v>724</v>
      </c>
      <c r="J7762">
        <v>6</v>
      </c>
      <c r="K7762">
        <v>2697.924</v>
      </c>
      <c r="L7762" s="1">
        <f t="shared" si="243"/>
        <v>2.697924</v>
      </c>
    </row>
    <row r="7763" spans="1:12" ht="14.45">
      <c r="A7763" t="s">
        <v>723</v>
      </c>
      <c r="B7763" t="s">
        <v>988</v>
      </c>
      <c r="C7763">
        <v>761100</v>
      </c>
      <c r="D7763" t="s">
        <v>989</v>
      </c>
      <c r="E7763" t="s">
        <v>147</v>
      </c>
      <c r="F7763" t="s">
        <v>292</v>
      </c>
      <c r="G7763" t="str">
        <f t="shared" si="242"/>
        <v>Saudi Arabia to World</v>
      </c>
      <c r="H7763">
        <v>2014</v>
      </c>
      <c r="I7763" t="s">
        <v>724</v>
      </c>
      <c r="J7763">
        <v>6</v>
      </c>
      <c r="K7763">
        <v>0</v>
      </c>
      <c r="L7763" s="1">
        <f t="shared" si="243"/>
        <v>0</v>
      </c>
    </row>
    <row r="7764" spans="1:12" ht="14.45">
      <c r="A7764" t="s">
        <v>723</v>
      </c>
      <c r="B7764" t="s">
        <v>988</v>
      </c>
      <c r="C7764">
        <v>761100</v>
      </c>
      <c r="D7764" t="s">
        <v>989</v>
      </c>
      <c r="E7764" t="s">
        <v>147</v>
      </c>
      <c r="F7764" t="s">
        <v>292</v>
      </c>
      <c r="G7764" t="str">
        <f t="shared" si="242"/>
        <v>Saudi Arabia to World</v>
      </c>
      <c r="H7764">
        <v>2015</v>
      </c>
      <c r="I7764" t="s">
        <v>724</v>
      </c>
      <c r="J7764">
        <v>6</v>
      </c>
      <c r="K7764">
        <v>0</v>
      </c>
      <c r="L7764" s="1">
        <f t="shared" si="243"/>
        <v>0</v>
      </c>
    </row>
    <row r="7765" spans="1:12" ht="14.45">
      <c r="A7765" t="s">
        <v>723</v>
      </c>
      <c r="B7765" t="s">
        <v>988</v>
      </c>
      <c r="C7765">
        <v>761100</v>
      </c>
      <c r="D7765" t="s">
        <v>989</v>
      </c>
      <c r="E7765" t="s">
        <v>670</v>
      </c>
      <c r="F7765" t="s">
        <v>670</v>
      </c>
      <c r="G7765" t="str">
        <f t="shared" si="242"/>
        <v>Saudi Arabia to EU27</v>
      </c>
      <c r="H7765">
        <v>2015</v>
      </c>
      <c r="I7765" t="s">
        <v>724</v>
      </c>
      <c r="J7765">
        <v>6</v>
      </c>
      <c r="K7765">
        <v>0</v>
      </c>
      <c r="L7765" s="1">
        <f t="shared" si="243"/>
        <v>0</v>
      </c>
    </row>
    <row r="7766" spans="1:12" ht="14.45">
      <c r="A7766" t="s">
        <v>723</v>
      </c>
      <c r="B7766" t="s">
        <v>988</v>
      </c>
      <c r="C7766">
        <v>8405</v>
      </c>
      <c r="D7766" t="s">
        <v>989</v>
      </c>
      <c r="E7766" t="s">
        <v>147</v>
      </c>
      <c r="F7766" t="s">
        <v>292</v>
      </c>
      <c r="G7766" t="str">
        <f t="shared" si="242"/>
        <v>Saudi Arabia to World</v>
      </c>
      <c r="H7766">
        <v>2012</v>
      </c>
      <c r="I7766" t="s">
        <v>724</v>
      </c>
      <c r="J7766">
        <v>6</v>
      </c>
      <c r="K7766">
        <v>0</v>
      </c>
      <c r="L7766" s="1">
        <f t="shared" si="243"/>
        <v>0</v>
      </c>
    </row>
    <row r="7767" spans="1:12" ht="14.45">
      <c r="A7767" t="s">
        <v>723</v>
      </c>
      <c r="B7767" t="s">
        <v>988</v>
      </c>
      <c r="C7767">
        <v>8405</v>
      </c>
      <c r="D7767" t="s">
        <v>989</v>
      </c>
      <c r="E7767" t="s">
        <v>147</v>
      </c>
      <c r="F7767" t="s">
        <v>292</v>
      </c>
      <c r="G7767" t="str">
        <f t="shared" si="242"/>
        <v>Saudi Arabia to World</v>
      </c>
      <c r="H7767">
        <v>2013</v>
      </c>
      <c r="I7767" t="s">
        <v>724</v>
      </c>
      <c r="J7767">
        <v>6</v>
      </c>
      <c r="K7767">
        <v>0</v>
      </c>
      <c r="L7767" s="1">
        <f t="shared" si="243"/>
        <v>0</v>
      </c>
    </row>
    <row r="7768" spans="1:12" ht="14.45">
      <c r="A7768" t="s">
        <v>723</v>
      </c>
      <c r="B7768" t="s">
        <v>988</v>
      </c>
      <c r="C7768">
        <v>8405</v>
      </c>
      <c r="D7768" t="s">
        <v>989</v>
      </c>
      <c r="E7768" t="s">
        <v>147</v>
      </c>
      <c r="F7768" t="s">
        <v>292</v>
      </c>
      <c r="G7768" t="str">
        <f t="shared" si="242"/>
        <v>Saudi Arabia to World</v>
      </c>
      <c r="H7768">
        <v>2014</v>
      </c>
      <c r="I7768" t="s">
        <v>724</v>
      </c>
      <c r="J7768">
        <v>6</v>
      </c>
      <c r="K7768">
        <v>0</v>
      </c>
      <c r="L7768" s="1">
        <f t="shared" si="243"/>
        <v>0</v>
      </c>
    </row>
    <row r="7769" spans="1:12" ht="14.45">
      <c r="A7769" t="s">
        <v>723</v>
      </c>
      <c r="B7769" t="s">
        <v>988</v>
      </c>
      <c r="C7769">
        <v>8405</v>
      </c>
      <c r="D7769" t="s">
        <v>989</v>
      </c>
      <c r="E7769" t="s">
        <v>147</v>
      </c>
      <c r="F7769" t="s">
        <v>292</v>
      </c>
      <c r="G7769" t="str">
        <f t="shared" si="242"/>
        <v>Saudi Arabia to World</v>
      </c>
      <c r="H7769">
        <v>2015</v>
      </c>
      <c r="I7769" t="s">
        <v>724</v>
      </c>
      <c r="J7769">
        <v>6</v>
      </c>
      <c r="K7769">
        <v>26.667000000000002</v>
      </c>
      <c r="L7769" s="1">
        <f t="shared" si="243"/>
        <v>2.6667000000000003E-2</v>
      </c>
    </row>
    <row r="7770" spans="1:12" ht="14.45">
      <c r="A7770" t="s">
        <v>723</v>
      </c>
      <c r="B7770" t="s">
        <v>988</v>
      </c>
      <c r="C7770">
        <v>8405</v>
      </c>
      <c r="D7770" t="s">
        <v>989</v>
      </c>
      <c r="E7770" t="s">
        <v>147</v>
      </c>
      <c r="F7770" t="s">
        <v>292</v>
      </c>
      <c r="G7770" t="str">
        <f t="shared" si="242"/>
        <v>Saudi Arabia to World</v>
      </c>
      <c r="H7770">
        <v>2016</v>
      </c>
      <c r="I7770" t="s">
        <v>724</v>
      </c>
      <c r="J7770">
        <v>6</v>
      </c>
      <c r="K7770">
        <v>1761.8119999999999</v>
      </c>
      <c r="L7770" s="1">
        <f t="shared" si="243"/>
        <v>1.7618119999999999</v>
      </c>
    </row>
    <row r="7771" spans="1:12" ht="14.45">
      <c r="A7771" t="s">
        <v>723</v>
      </c>
      <c r="B7771" t="s">
        <v>988</v>
      </c>
      <c r="C7771">
        <v>8405</v>
      </c>
      <c r="D7771" t="s">
        <v>989</v>
      </c>
      <c r="E7771" t="s">
        <v>670</v>
      </c>
      <c r="F7771" t="s">
        <v>670</v>
      </c>
      <c r="G7771" t="str">
        <f t="shared" si="242"/>
        <v>Saudi Arabia to EU27</v>
      </c>
      <c r="H7771">
        <v>2013</v>
      </c>
      <c r="I7771" t="s">
        <v>724</v>
      </c>
      <c r="J7771">
        <v>6</v>
      </c>
      <c r="K7771">
        <v>0</v>
      </c>
      <c r="L7771" s="1">
        <f t="shared" si="243"/>
        <v>0</v>
      </c>
    </row>
    <row r="7772" spans="1:12" ht="14.45">
      <c r="A7772" t="s">
        <v>723</v>
      </c>
      <c r="B7772" t="s">
        <v>988</v>
      </c>
      <c r="C7772">
        <v>8405</v>
      </c>
      <c r="D7772" t="s">
        <v>989</v>
      </c>
      <c r="E7772" t="s">
        <v>670</v>
      </c>
      <c r="F7772" t="s">
        <v>670</v>
      </c>
      <c r="G7772" t="str">
        <f t="shared" si="242"/>
        <v>Saudi Arabia to EU27</v>
      </c>
      <c r="H7772">
        <v>2015</v>
      </c>
      <c r="I7772" t="s">
        <v>724</v>
      </c>
      <c r="J7772">
        <v>6</v>
      </c>
      <c r="K7772">
        <v>0</v>
      </c>
      <c r="L7772" s="1">
        <f t="shared" si="243"/>
        <v>0</v>
      </c>
    </row>
    <row r="7773" spans="1:12" ht="14.45">
      <c r="A7773" t="s">
        <v>723</v>
      </c>
      <c r="B7773" t="s">
        <v>988</v>
      </c>
      <c r="C7773">
        <v>8405</v>
      </c>
      <c r="D7773" t="s">
        <v>989</v>
      </c>
      <c r="E7773" t="s">
        <v>670</v>
      </c>
      <c r="F7773" t="s">
        <v>670</v>
      </c>
      <c r="G7773" t="str">
        <f t="shared" si="242"/>
        <v>Saudi Arabia to EU27</v>
      </c>
      <c r="H7773">
        <v>2016</v>
      </c>
      <c r="I7773" t="s">
        <v>724</v>
      </c>
      <c r="J7773">
        <v>6</v>
      </c>
      <c r="K7773">
        <v>1320.9590000000001</v>
      </c>
      <c r="L7773" s="1">
        <f t="shared" si="243"/>
        <v>1.320959</v>
      </c>
    </row>
    <row r="7774" spans="1:12" ht="14.45">
      <c r="A7774" t="s">
        <v>723</v>
      </c>
      <c r="B7774" t="s">
        <v>988</v>
      </c>
      <c r="C7774">
        <v>841940</v>
      </c>
      <c r="D7774" t="s">
        <v>989</v>
      </c>
      <c r="E7774" t="s">
        <v>147</v>
      </c>
      <c r="F7774" t="s">
        <v>292</v>
      </c>
      <c r="G7774" t="str">
        <f t="shared" si="242"/>
        <v>Saudi Arabia to World</v>
      </c>
      <c r="H7774">
        <v>2014</v>
      </c>
      <c r="I7774" t="s">
        <v>724</v>
      </c>
      <c r="J7774">
        <v>6</v>
      </c>
      <c r="K7774">
        <v>0</v>
      </c>
      <c r="L7774" s="1">
        <f t="shared" si="243"/>
        <v>0</v>
      </c>
    </row>
    <row r="7775" spans="1:12" ht="14.45">
      <c r="A7775" t="s">
        <v>723</v>
      </c>
      <c r="B7775" t="s">
        <v>988</v>
      </c>
      <c r="C7775">
        <v>841940</v>
      </c>
      <c r="D7775" t="s">
        <v>989</v>
      </c>
      <c r="E7775" t="s">
        <v>147</v>
      </c>
      <c r="F7775" t="s">
        <v>292</v>
      </c>
      <c r="G7775" t="str">
        <f t="shared" si="242"/>
        <v>Saudi Arabia to World</v>
      </c>
      <c r="H7775">
        <v>2016</v>
      </c>
      <c r="I7775" t="s">
        <v>724</v>
      </c>
      <c r="J7775">
        <v>6</v>
      </c>
      <c r="K7775">
        <v>36.804000000000002</v>
      </c>
      <c r="L7775" s="1">
        <f t="shared" si="243"/>
        <v>3.6804000000000003E-2</v>
      </c>
    </row>
    <row r="7776" spans="1:12" ht="14.45">
      <c r="A7776" t="s">
        <v>723</v>
      </c>
      <c r="B7776" t="s">
        <v>988</v>
      </c>
      <c r="C7776">
        <v>841940</v>
      </c>
      <c r="D7776" t="s">
        <v>989</v>
      </c>
      <c r="E7776" t="s">
        <v>670</v>
      </c>
      <c r="F7776" t="s">
        <v>670</v>
      </c>
      <c r="G7776" t="str">
        <f t="shared" si="242"/>
        <v>Saudi Arabia to EU27</v>
      </c>
      <c r="H7776">
        <v>2016</v>
      </c>
      <c r="I7776" t="s">
        <v>724</v>
      </c>
      <c r="J7776">
        <v>6</v>
      </c>
      <c r="K7776">
        <v>36.804000000000002</v>
      </c>
      <c r="L7776" s="1">
        <f t="shared" si="243"/>
        <v>3.6804000000000003E-2</v>
      </c>
    </row>
    <row r="7777" spans="1:12" ht="14.45">
      <c r="A7777" t="s">
        <v>723</v>
      </c>
      <c r="B7777" t="s">
        <v>988</v>
      </c>
      <c r="C7777">
        <v>842129</v>
      </c>
      <c r="D7777" t="s">
        <v>989</v>
      </c>
      <c r="E7777" t="s">
        <v>147</v>
      </c>
      <c r="F7777" t="s">
        <v>292</v>
      </c>
      <c r="G7777" t="str">
        <f t="shared" si="242"/>
        <v>Saudi Arabia to World</v>
      </c>
      <c r="H7777">
        <v>2012</v>
      </c>
      <c r="I7777" t="s">
        <v>724</v>
      </c>
      <c r="J7777">
        <v>6</v>
      </c>
      <c r="K7777">
        <v>13049.615</v>
      </c>
      <c r="L7777" s="1">
        <f t="shared" si="243"/>
        <v>13.049614999999999</v>
      </c>
    </row>
    <row r="7778" spans="1:12" ht="14.45">
      <c r="A7778" t="s">
        <v>723</v>
      </c>
      <c r="B7778" t="s">
        <v>988</v>
      </c>
      <c r="C7778">
        <v>842129</v>
      </c>
      <c r="D7778" t="s">
        <v>989</v>
      </c>
      <c r="E7778" t="s">
        <v>147</v>
      </c>
      <c r="F7778" t="s">
        <v>292</v>
      </c>
      <c r="G7778" t="str">
        <f t="shared" si="242"/>
        <v>Saudi Arabia to World</v>
      </c>
      <c r="H7778">
        <v>2013</v>
      </c>
      <c r="I7778" t="s">
        <v>724</v>
      </c>
      <c r="J7778">
        <v>6</v>
      </c>
      <c r="K7778">
        <v>141.6</v>
      </c>
      <c r="L7778" s="1">
        <f t="shared" si="243"/>
        <v>0.1416</v>
      </c>
    </row>
    <row r="7779" spans="1:12" ht="14.45">
      <c r="A7779" t="s">
        <v>723</v>
      </c>
      <c r="B7779" t="s">
        <v>988</v>
      </c>
      <c r="C7779">
        <v>842129</v>
      </c>
      <c r="D7779" t="s">
        <v>989</v>
      </c>
      <c r="E7779" t="s">
        <v>147</v>
      </c>
      <c r="F7779" t="s">
        <v>292</v>
      </c>
      <c r="G7779" t="str">
        <f t="shared" si="242"/>
        <v>Saudi Arabia to World</v>
      </c>
      <c r="H7779">
        <v>2014</v>
      </c>
      <c r="I7779" t="s">
        <v>724</v>
      </c>
      <c r="J7779">
        <v>6</v>
      </c>
      <c r="K7779">
        <v>0</v>
      </c>
      <c r="L7779" s="1">
        <f t="shared" si="243"/>
        <v>0</v>
      </c>
    </row>
    <row r="7780" spans="1:12" ht="14.45">
      <c r="A7780" t="s">
        <v>723</v>
      </c>
      <c r="B7780" t="s">
        <v>988</v>
      </c>
      <c r="C7780">
        <v>842129</v>
      </c>
      <c r="D7780" t="s">
        <v>989</v>
      </c>
      <c r="E7780" t="s">
        <v>147</v>
      </c>
      <c r="F7780" t="s">
        <v>292</v>
      </c>
      <c r="G7780" t="str">
        <f t="shared" si="242"/>
        <v>Saudi Arabia to World</v>
      </c>
      <c r="H7780">
        <v>2015</v>
      </c>
      <c r="I7780" t="s">
        <v>724</v>
      </c>
      <c r="J7780">
        <v>6</v>
      </c>
      <c r="K7780">
        <v>0</v>
      </c>
      <c r="L7780" s="1">
        <f t="shared" si="243"/>
        <v>0</v>
      </c>
    </row>
    <row r="7781" spans="1:12" ht="14.45">
      <c r="A7781" t="s">
        <v>723</v>
      </c>
      <c r="B7781" t="s">
        <v>988</v>
      </c>
      <c r="C7781">
        <v>842129</v>
      </c>
      <c r="D7781" t="s">
        <v>989</v>
      </c>
      <c r="E7781" t="s">
        <v>147</v>
      </c>
      <c r="F7781" t="s">
        <v>292</v>
      </c>
      <c r="G7781" t="str">
        <f t="shared" si="242"/>
        <v>Saudi Arabia to World</v>
      </c>
      <c r="H7781">
        <v>2016</v>
      </c>
      <c r="I7781" t="s">
        <v>724</v>
      </c>
      <c r="J7781">
        <v>6</v>
      </c>
      <c r="K7781">
        <v>1268.152</v>
      </c>
      <c r="L7781" s="1">
        <f t="shared" si="243"/>
        <v>1.2681519999999999</v>
      </c>
    </row>
    <row r="7782" spans="1:12" ht="14.45">
      <c r="A7782" t="s">
        <v>723</v>
      </c>
      <c r="B7782" t="s">
        <v>988</v>
      </c>
      <c r="C7782">
        <v>842129</v>
      </c>
      <c r="D7782" t="s">
        <v>989</v>
      </c>
      <c r="E7782" t="s">
        <v>670</v>
      </c>
      <c r="F7782" t="s">
        <v>670</v>
      </c>
      <c r="G7782" t="str">
        <f t="shared" si="242"/>
        <v>Saudi Arabia to EU27</v>
      </c>
      <c r="H7782">
        <v>2012</v>
      </c>
      <c r="I7782" t="s">
        <v>724</v>
      </c>
      <c r="J7782">
        <v>6</v>
      </c>
      <c r="K7782">
        <v>0</v>
      </c>
      <c r="L7782" s="1">
        <f t="shared" si="243"/>
        <v>0</v>
      </c>
    </row>
    <row r="7783" spans="1:12" ht="14.45">
      <c r="A7783" t="s">
        <v>723</v>
      </c>
      <c r="B7783" t="s">
        <v>988</v>
      </c>
      <c r="C7783">
        <v>842129</v>
      </c>
      <c r="D7783" t="s">
        <v>989</v>
      </c>
      <c r="E7783" t="s">
        <v>670</v>
      </c>
      <c r="F7783" t="s">
        <v>670</v>
      </c>
      <c r="G7783" t="str">
        <f t="shared" si="242"/>
        <v>Saudi Arabia to EU27</v>
      </c>
      <c r="H7783">
        <v>2013</v>
      </c>
      <c r="I7783" t="s">
        <v>724</v>
      </c>
      <c r="J7783">
        <v>6</v>
      </c>
      <c r="K7783">
        <v>0</v>
      </c>
      <c r="L7783" s="1">
        <f t="shared" si="243"/>
        <v>0</v>
      </c>
    </row>
    <row r="7784" spans="1:12" ht="14.45">
      <c r="A7784" t="s">
        <v>723</v>
      </c>
      <c r="B7784" t="s">
        <v>988</v>
      </c>
      <c r="C7784">
        <v>842129</v>
      </c>
      <c r="D7784" t="s">
        <v>989</v>
      </c>
      <c r="E7784" t="s">
        <v>670</v>
      </c>
      <c r="F7784" t="s">
        <v>670</v>
      </c>
      <c r="G7784" t="str">
        <f t="shared" si="242"/>
        <v>Saudi Arabia to EU27</v>
      </c>
      <c r="H7784">
        <v>2015</v>
      </c>
      <c r="I7784" t="s">
        <v>724</v>
      </c>
      <c r="J7784">
        <v>6</v>
      </c>
      <c r="K7784">
        <v>0</v>
      </c>
      <c r="L7784" s="1">
        <f t="shared" si="243"/>
        <v>0</v>
      </c>
    </row>
    <row r="7785" spans="1:12" ht="14.45">
      <c r="A7785" t="s">
        <v>723</v>
      </c>
      <c r="B7785" t="s">
        <v>988</v>
      </c>
      <c r="C7785">
        <v>842139</v>
      </c>
      <c r="D7785" t="s">
        <v>989</v>
      </c>
      <c r="E7785" t="s">
        <v>147</v>
      </c>
      <c r="F7785" t="s">
        <v>292</v>
      </c>
      <c r="G7785" t="str">
        <f t="shared" si="242"/>
        <v>Saudi Arabia to World</v>
      </c>
      <c r="H7785">
        <v>2012</v>
      </c>
      <c r="I7785" t="s">
        <v>724</v>
      </c>
      <c r="J7785">
        <v>6</v>
      </c>
      <c r="K7785">
        <v>2183.4690000000001</v>
      </c>
      <c r="L7785" s="1">
        <f t="shared" si="243"/>
        <v>2.1834690000000001</v>
      </c>
    </row>
    <row r="7786" spans="1:12" ht="14.45">
      <c r="A7786" t="s">
        <v>723</v>
      </c>
      <c r="B7786" t="s">
        <v>988</v>
      </c>
      <c r="C7786">
        <v>842139</v>
      </c>
      <c r="D7786" t="s">
        <v>989</v>
      </c>
      <c r="E7786" t="s">
        <v>147</v>
      </c>
      <c r="F7786" t="s">
        <v>292</v>
      </c>
      <c r="G7786" t="str">
        <f t="shared" si="242"/>
        <v>Saudi Arabia to World</v>
      </c>
      <c r="H7786">
        <v>2013</v>
      </c>
      <c r="I7786" t="s">
        <v>724</v>
      </c>
      <c r="J7786">
        <v>6</v>
      </c>
      <c r="K7786">
        <v>1539.202</v>
      </c>
      <c r="L7786" s="1">
        <f t="shared" si="243"/>
        <v>1.539202</v>
      </c>
    </row>
    <row r="7787" spans="1:12" ht="14.45">
      <c r="A7787" t="s">
        <v>723</v>
      </c>
      <c r="B7787" t="s">
        <v>988</v>
      </c>
      <c r="C7787">
        <v>842139</v>
      </c>
      <c r="D7787" t="s">
        <v>989</v>
      </c>
      <c r="E7787" t="s">
        <v>147</v>
      </c>
      <c r="F7787" t="s">
        <v>292</v>
      </c>
      <c r="G7787" t="str">
        <f t="shared" si="242"/>
        <v>Saudi Arabia to World</v>
      </c>
      <c r="H7787">
        <v>2014</v>
      </c>
      <c r="I7787" t="s">
        <v>724</v>
      </c>
      <c r="J7787">
        <v>6</v>
      </c>
      <c r="K7787">
        <v>1996.5329999999999</v>
      </c>
      <c r="L7787" s="1">
        <f t="shared" si="243"/>
        <v>1.9965329999999999</v>
      </c>
    </row>
    <row r="7788" spans="1:12" ht="14.45">
      <c r="A7788" t="s">
        <v>723</v>
      </c>
      <c r="B7788" t="s">
        <v>988</v>
      </c>
      <c r="C7788">
        <v>842139</v>
      </c>
      <c r="D7788" t="s">
        <v>989</v>
      </c>
      <c r="E7788" t="s">
        <v>147</v>
      </c>
      <c r="F7788" t="s">
        <v>292</v>
      </c>
      <c r="G7788" t="str">
        <f t="shared" si="242"/>
        <v>Saudi Arabia to World</v>
      </c>
      <c r="H7788">
        <v>2015</v>
      </c>
      <c r="I7788" t="s">
        <v>724</v>
      </c>
      <c r="J7788">
        <v>6</v>
      </c>
      <c r="K7788">
        <v>2095.4690000000001</v>
      </c>
      <c r="L7788" s="1">
        <f t="shared" si="243"/>
        <v>2.095469</v>
      </c>
    </row>
    <row r="7789" spans="1:12" ht="14.45">
      <c r="A7789" t="s">
        <v>723</v>
      </c>
      <c r="B7789" t="s">
        <v>988</v>
      </c>
      <c r="C7789">
        <v>842139</v>
      </c>
      <c r="D7789" t="s">
        <v>989</v>
      </c>
      <c r="E7789" t="s">
        <v>147</v>
      </c>
      <c r="F7789" t="s">
        <v>292</v>
      </c>
      <c r="G7789" t="str">
        <f t="shared" si="242"/>
        <v>Saudi Arabia to World</v>
      </c>
      <c r="H7789">
        <v>2016</v>
      </c>
      <c r="I7789" t="s">
        <v>724</v>
      </c>
      <c r="J7789">
        <v>6</v>
      </c>
      <c r="K7789">
        <v>3194.5169999999998</v>
      </c>
      <c r="L7789" s="1">
        <f t="shared" si="243"/>
        <v>3.1945169999999998</v>
      </c>
    </row>
    <row r="7790" spans="1:12" ht="14.45">
      <c r="A7790" t="s">
        <v>723</v>
      </c>
      <c r="B7790" t="s">
        <v>988</v>
      </c>
      <c r="C7790">
        <v>842139</v>
      </c>
      <c r="D7790" t="s">
        <v>989</v>
      </c>
      <c r="E7790" t="s">
        <v>670</v>
      </c>
      <c r="F7790" t="s">
        <v>670</v>
      </c>
      <c r="G7790" t="str">
        <f t="shared" si="242"/>
        <v>Saudi Arabia to EU27</v>
      </c>
      <c r="H7790">
        <v>2012</v>
      </c>
      <c r="I7790" t="s">
        <v>724</v>
      </c>
      <c r="J7790">
        <v>6</v>
      </c>
      <c r="K7790">
        <v>0</v>
      </c>
      <c r="L7790" s="1">
        <f t="shared" si="243"/>
        <v>0</v>
      </c>
    </row>
    <row r="7791" spans="1:12" ht="14.45">
      <c r="A7791" t="s">
        <v>723</v>
      </c>
      <c r="B7791" t="s">
        <v>988</v>
      </c>
      <c r="C7791">
        <v>842139</v>
      </c>
      <c r="D7791" t="s">
        <v>989</v>
      </c>
      <c r="E7791" t="s">
        <v>670</v>
      </c>
      <c r="F7791" t="s">
        <v>670</v>
      </c>
      <c r="G7791" t="str">
        <f t="shared" si="242"/>
        <v>Saudi Arabia to EU27</v>
      </c>
      <c r="H7791">
        <v>2015</v>
      </c>
      <c r="I7791" t="s">
        <v>724</v>
      </c>
      <c r="J7791">
        <v>6</v>
      </c>
      <c r="K7791">
        <v>0</v>
      </c>
      <c r="L7791" s="1">
        <f t="shared" si="243"/>
        <v>0</v>
      </c>
    </row>
    <row r="7792" spans="1:12" ht="14.45">
      <c r="A7792" t="s">
        <v>723</v>
      </c>
      <c r="B7792" t="s">
        <v>988</v>
      </c>
      <c r="C7792">
        <v>842139</v>
      </c>
      <c r="D7792" t="s">
        <v>989</v>
      </c>
      <c r="E7792" t="s">
        <v>670</v>
      </c>
      <c r="F7792" t="s">
        <v>670</v>
      </c>
      <c r="G7792" t="str">
        <f t="shared" si="242"/>
        <v>Saudi Arabia to EU27</v>
      </c>
      <c r="H7792">
        <v>2016</v>
      </c>
      <c r="I7792" t="s">
        <v>724</v>
      </c>
      <c r="J7792">
        <v>6</v>
      </c>
      <c r="K7792">
        <v>76.275999999999996</v>
      </c>
      <c r="L7792" s="1">
        <f t="shared" si="243"/>
        <v>7.6275999999999997E-2</v>
      </c>
    </row>
    <row r="7793" spans="1:12" ht="14.45">
      <c r="A7793" t="s">
        <v>723</v>
      </c>
      <c r="B7793" t="s">
        <v>988</v>
      </c>
      <c r="C7793">
        <v>847989</v>
      </c>
      <c r="D7793" t="s">
        <v>989</v>
      </c>
      <c r="E7793" t="s">
        <v>147</v>
      </c>
      <c r="F7793" t="s">
        <v>292</v>
      </c>
      <c r="G7793" t="str">
        <f t="shared" si="242"/>
        <v>Saudi Arabia to World</v>
      </c>
      <c r="H7793">
        <v>2012</v>
      </c>
      <c r="I7793" t="s">
        <v>724</v>
      </c>
      <c r="J7793">
        <v>6</v>
      </c>
      <c r="K7793">
        <v>259.46699999999998</v>
      </c>
      <c r="L7793" s="1">
        <f t="shared" si="243"/>
        <v>0.259467</v>
      </c>
    </row>
    <row r="7794" spans="1:12" ht="14.45">
      <c r="A7794" t="s">
        <v>723</v>
      </c>
      <c r="B7794" t="s">
        <v>988</v>
      </c>
      <c r="C7794">
        <v>847989</v>
      </c>
      <c r="D7794" t="s">
        <v>989</v>
      </c>
      <c r="E7794" t="s">
        <v>147</v>
      </c>
      <c r="F7794" t="s">
        <v>292</v>
      </c>
      <c r="G7794" t="str">
        <f t="shared" si="242"/>
        <v>Saudi Arabia to World</v>
      </c>
      <c r="H7794">
        <v>2013</v>
      </c>
      <c r="I7794" t="s">
        <v>724</v>
      </c>
      <c r="J7794">
        <v>6</v>
      </c>
      <c r="K7794">
        <v>0</v>
      </c>
      <c r="L7794" s="1">
        <f t="shared" si="243"/>
        <v>0</v>
      </c>
    </row>
    <row r="7795" spans="1:12" ht="14.45">
      <c r="A7795" t="s">
        <v>723</v>
      </c>
      <c r="B7795" t="s">
        <v>988</v>
      </c>
      <c r="C7795">
        <v>847989</v>
      </c>
      <c r="D7795" t="s">
        <v>989</v>
      </c>
      <c r="E7795" t="s">
        <v>147</v>
      </c>
      <c r="F7795" t="s">
        <v>292</v>
      </c>
      <c r="G7795" t="str">
        <f t="shared" si="242"/>
        <v>Saudi Arabia to World</v>
      </c>
      <c r="H7795">
        <v>2014</v>
      </c>
      <c r="I7795" t="s">
        <v>724</v>
      </c>
      <c r="J7795">
        <v>6</v>
      </c>
      <c r="K7795">
        <v>127.80200000000001</v>
      </c>
      <c r="L7795" s="1">
        <f t="shared" si="243"/>
        <v>0.127802</v>
      </c>
    </row>
    <row r="7796" spans="1:12" ht="14.45">
      <c r="A7796" t="s">
        <v>723</v>
      </c>
      <c r="B7796" t="s">
        <v>988</v>
      </c>
      <c r="C7796">
        <v>847989</v>
      </c>
      <c r="D7796" t="s">
        <v>989</v>
      </c>
      <c r="E7796" t="s">
        <v>147</v>
      </c>
      <c r="F7796" t="s">
        <v>292</v>
      </c>
      <c r="G7796" t="str">
        <f t="shared" si="242"/>
        <v>Saudi Arabia to World</v>
      </c>
      <c r="H7796">
        <v>2015</v>
      </c>
      <c r="I7796" t="s">
        <v>724</v>
      </c>
      <c r="J7796">
        <v>6</v>
      </c>
      <c r="K7796">
        <v>185.06700000000001</v>
      </c>
      <c r="L7796" s="1">
        <f t="shared" si="243"/>
        <v>0.18506700000000001</v>
      </c>
    </row>
    <row r="7797" spans="1:12" ht="14.45">
      <c r="A7797" t="s">
        <v>723</v>
      </c>
      <c r="B7797" t="s">
        <v>988</v>
      </c>
      <c r="C7797">
        <v>847989</v>
      </c>
      <c r="D7797" t="s">
        <v>989</v>
      </c>
      <c r="E7797" t="s">
        <v>147</v>
      </c>
      <c r="F7797" t="s">
        <v>292</v>
      </c>
      <c r="G7797" t="str">
        <f t="shared" si="242"/>
        <v>Saudi Arabia to World</v>
      </c>
      <c r="H7797">
        <v>2016</v>
      </c>
      <c r="I7797" t="s">
        <v>724</v>
      </c>
      <c r="J7797">
        <v>6</v>
      </c>
      <c r="K7797">
        <v>6646.9319999999998</v>
      </c>
      <c r="L7797" s="1">
        <f t="shared" si="243"/>
        <v>6.6469319999999996</v>
      </c>
    </row>
    <row r="7798" spans="1:12" ht="14.45">
      <c r="A7798" t="s">
        <v>723</v>
      </c>
      <c r="B7798" t="s">
        <v>988</v>
      </c>
      <c r="C7798">
        <v>847989</v>
      </c>
      <c r="D7798" t="s">
        <v>989</v>
      </c>
      <c r="E7798" t="s">
        <v>670</v>
      </c>
      <c r="F7798" t="s">
        <v>670</v>
      </c>
      <c r="G7798" t="str">
        <f t="shared" si="242"/>
        <v>Saudi Arabia to EU27</v>
      </c>
      <c r="H7798">
        <v>2012</v>
      </c>
      <c r="I7798" t="s">
        <v>724</v>
      </c>
      <c r="J7798">
        <v>6</v>
      </c>
      <c r="K7798">
        <v>0</v>
      </c>
      <c r="L7798" s="1">
        <f t="shared" si="243"/>
        <v>0</v>
      </c>
    </row>
    <row r="7799" spans="1:12" ht="14.45">
      <c r="A7799" t="s">
        <v>723</v>
      </c>
      <c r="B7799" t="s">
        <v>988</v>
      </c>
      <c r="C7799">
        <v>847989</v>
      </c>
      <c r="D7799" t="s">
        <v>989</v>
      </c>
      <c r="E7799" t="s">
        <v>670</v>
      </c>
      <c r="F7799" t="s">
        <v>670</v>
      </c>
      <c r="G7799" t="str">
        <f t="shared" si="242"/>
        <v>Saudi Arabia to EU27</v>
      </c>
      <c r="H7799">
        <v>2013</v>
      </c>
      <c r="I7799" t="s">
        <v>724</v>
      </c>
      <c r="J7799">
        <v>6</v>
      </c>
      <c r="K7799">
        <v>0</v>
      </c>
      <c r="L7799" s="1">
        <f t="shared" si="243"/>
        <v>0</v>
      </c>
    </row>
    <row r="7800" spans="1:12" ht="14.45">
      <c r="A7800" t="s">
        <v>723</v>
      </c>
      <c r="B7800" t="s">
        <v>988</v>
      </c>
      <c r="C7800">
        <v>847989</v>
      </c>
      <c r="D7800" t="s">
        <v>989</v>
      </c>
      <c r="E7800" t="s">
        <v>670</v>
      </c>
      <c r="F7800" t="s">
        <v>670</v>
      </c>
      <c r="G7800" t="str">
        <f t="shared" si="242"/>
        <v>Saudi Arabia to EU27</v>
      </c>
      <c r="H7800">
        <v>2014</v>
      </c>
      <c r="I7800" t="s">
        <v>724</v>
      </c>
      <c r="J7800">
        <v>6</v>
      </c>
      <c r="K7800">
        <v>0</v>
      </c>
      <c r="L7800" s="1">
        <f t="shared" si="243"/>
        <v>0</v>
      </c>
    </row>
    <row r="7801" spans="1:12" ht="14.45">
      <c r="A7801" t="s">
        <v>723</v>
      </c>
      <c r="B7801" t="s">
        <v>988</v>
      </c>
      <c r="C7801">
        <v>847989</v>
      </c>
      <c r="D7801" t="s">
        <v>989</v>
      </c>
      <c r="E7801" t="s">
        <v>670</v>
      </c>
      <c r="F7801" t="s">
        <v>670</v>
      </c>
      <c r="G7801" t="str">
        <f t="shared" si="242"/>
        <v>Saudi Arabia to EU27</v>
      </c>
      <c r="H7801">
        <v>2015</v>
      </c>
      <c r="I7801" t="s">
        <v>724</v>
      </c>
      <c r="J7801">
        <v>6</v>
      </c>
      <c r="K7801">
        <v>0</v>
      </c>
      <c r="L7801" s="1">
        <f t="shared" si="243"/>
        <v>0</v>
      </c>
    </row>
    <row r="7802" spans="1:12" ht="14.45">
      <c r="A7802" t="s">
        <v>723</v>
      </c>
      <c r="B7802" t="s">
        <v>988</v>
      </c>
      <c r="C7802">
        <v>847989</v>
      </c>
      <c r="D7802" t="s">
        <v>989</v>
      </c>
      <c r="E7802" t="s">
        <v>670</v>
      </c>
      <c r="F7802" t="s">
        <v>670</v>
      </c>
      <c r="G7802" t="str">
        <f t="shared" si="242"/>
        <v>Saudi Arabia to EU27</v>
      </c>
      <c r="H7802">
        <v>2016</v>
      </c>
      <c r="I7802" t="s">
        <v>724</v>
      </c>
      <c r="J7802">
        <v>6</v>
      </c>
      <c r="K7802">
        <v>1399.3679999999999</v>
      </c>
      <c r="L7802" s="1">
        <f t="shared" si="243"/>
        <v>1.3993679999999999</v>
      </c>
    </row>
    <row r="7803" spans="1:12" ht="14.45">
      <c r="A7803" t="s">
        <v>723</v>
      </c>
      <c r="B7803" t="s">
        <v>990</v>
      </c>
      <c r="C7803">
        <v>730900</v>
      </c>
      <c r="D7803" t="s">
        <v>991</v>
      </c>
      <c r="E7803" t="s">
        <v>147</v>
      </c>
      <c r="F7803" t="s">
        <v>292</v>
      </c>
      <c r="G7803" t="str">
        <f t="shared" si="242"/>
        <v>Senegal to World</v>
      </c>
      <c r="H7803">
        <v>2015</v>
      </c>
      <c r="I7803" t="s">
        <v>724</v>
      </c>
      <c r="J7803">
        <v>6</v>
      </c>
      <c r="K7803">
        <v>265.45800000000003</v>
      </c>
      <c r="L7803" s="1">
        <f t="shared" si="243"/>
        <v>0.26545800000000003</v>
      </c>
    </row>
    <row r="7804" spans="1:12" ht="14.45">
      <c r="A7804" t="s">
        <v>723</v>
      </c>
      <c r="B7804" t="s">
        <v>990</v>
      </c>
      <c r="C7804">
        <v>730900</v>
      </c>
      <c r="D7804" t="s">
        <v>991</v>
      </c>
      <c r="E7804" t="s">
        <v>147</v>
      </c>
      <c r="F7804" t="s">
        <v>292</v>
      </c>
      <c r="G7804" t="str">
        <f t="shared" si="242"/>
        <v>Senegal to World</v>
      </c>
      <c r="H7804">
        <v>2016</v>
      </c>
      <c r="I7804" t="s">
        <v>724</v>
      </c>
      <c r="J7804">
        <v>6</v>
      </c>
      <c r="K7804">
        <v>1353.4749999999999</v>
      </c>
      <c r="L7804" s="1">
        <f t="shared" si="243"/>
        <v>1.353475</v>
      </c>
    </row>
    <row r="7805" spans="1:12" ht="14.45">
      <c r="A7805" t="s">
        <v>723</v>
      </c>
      <c r="B7805" t="s">
        <v>990</v>
      </c>
      <c r="C7805">
        <v>730900</v>
      </c>
      <c r="D7805" t="s">
        <v>991</v>
      </c>
      <c r="E7805" t="s">
        <v>147</v>
      </c>
      <c r="F7805" t="s">
        <v>292</v>
      </c>
      <c r="G7805" t="str">
        <f t="shared" si="242"/>
        <v>Senegal to World</v>
      </c>
      <c r="H7805">
        <v>2017</v>
      </c>
      <c r="I7805" t="s">
        <v>724</v>
      </c>
      <c r="J7805">
        <v>6</v>
      </c>
      <c r="K7805">
        <v>533.57500000000005</v>
      </c>
      <c r="L7805" s="1">
        <f t="shared" si="243"/>
        <v>0.53357500000000002</v>
      </c>
    </row>
    <row r="7806" spans="1:12" ht="14.45">
      <c r="A7806" t="s">
        <v>723</v>
      </c>
      <c r="B7806" t="s">
        <v>990</v>
      </c>
      <c r="C7806">
        <v>730900</v>
      </c>
      <c r="D7806" t="s">
        <v>991</v>
      </c>
      <c r="E7806" t="s">
        <v>670</v>
      </c>
      <c r="F7806" t="s">
        <v>670</v>
      </c>
      <c r="G7806" t="str">
        <f t="shared" si="242"/>
        <v>Senegal to EU27</v>
      </c>
      <c r="H7806">
        <v>2016</v>
      </c>
      <c r="I7806" t="s">
        <v>724</v>
      </c>
      <c r="J7806">
        <v>6</v>
      </c>
      <c r="K7806">
        <v>6.1639999999999997</v>
      </c>
      <c r="L7806" s="1">
        <f t="shared" si="243"/>
        <v>6.1639999999999993E-3</v>
      </c>
    </row>
    <row r="7807" spans="1:12" ht="14.45">
      <c r="A7807" t="s">
        <v>723</v>
      </c>
      <c r="B7807" t="s">
        <v>990</v>
      </c>
      <c r="C7807">
        <v>730900</v>
      </c>
      <c r="D7807" t="s">
        <v>991</v>
      </c>
      <c r="E7807" t="s">
        <v>670</v>
      </c>
      <c r="F7807" t="s">
        <v>670</v>
      </c>
      <c r="G7807" t="str">
        <f t="shared" si="242"/>
        <v>Senegal to EU27</v>
      </c>
      <c r="H7807">
        <v>2017</v>
      </c>
      <c r="I7807" t="s">
        <v>724</v>
      </c>
      <c r="J7807">
        <v>6</v>
      </c>
      <c r="K7807">
        <v>15.548999999999999</v>
      </c>
      <c r="L7807" s="1">
        <f t="shared" si="243"/>
        <v>1.5549E-2</v>
      </c>
    </row>
    <row r="7808" spans="1:12" ht="14.45">
      <c r="A7808" t="s">
        <v>723</v>
      </c>
      <c r="B7808" t="s">
        <v>990</v>
      </c>
      <c r="C7808">
        <v>741999</v>
      </c>
      <c r="D7808" t="s">
        <v>991</v>
      </c>
      <c r="E7808" t="s">
        <v>147</v>
      </c>
      <c r="F7808" t="s">
        <v>292</v>
      </c>
      <c r="G7808" t="str">
        <f t="shared" si="242"/>
        <v>Senegal to World</v>
      </c>
      <c r="H7808">
        <v>2015</v>
      </c>
      <c r="I7808" t="s">
        <v>724</v>
      </c>
      <c r="J7808">
        <v>6</v>
      </c>
      <c r="K7808">
        <v>0.38600000000000001</v>
      </c>
      <c r="L7808" s="1">
        <f t="shared" si="243"/>
        <v>3.86E-4</v>
      </c>
    </row>
    <row r="7809" spans="1:12" ht="14.45">
      <c r="A7809" t="s">
        <v>723</v>
      </c>
      <c r="B7809" t="s">
        <v>990</v>
      </c>
      <c r="C7809">
        <v>741999</v>
      </c>
      <c r="D7809" t="s">
        <v>991</v>
      </c>
      <c r="E7809" t="s">
        <v>147</v>
      </c>
      <c r="F7809" t="s">
        <v>292</v>
      </c>
      <c r="G7809" t="str">
        <f t="shared" si="242"/>
        <v>Senegal to World</v>
      </c>
      <c r="H7809">
        <v>2016</v>
      </c>
      <c r="I7809" t="s">
        <v>724</v>
      </c>
      <c r="J7809">
        <v>6</v>
      </c>
      <c r="K7809">
        <v>0.71499999999999997</v>
      </c>
      <c r="L7809" s="1">
        <f t="shared" si="243"/>
        <v>7.1499999999999992E-4</v>
      </c>
    </row>
    <row r="7810" spans="1:12" ht="14.45">
      <c r="A7810" t="s">
        <v>723</v>
      </c>
      <c r="B7810" t="s">
        <v>990</v>
      </c>
      <c r="C7810">
        <v>741999</v>
      </c>
      <c r="D7810" t="s">
        <v>991</v>
      </c>
      <c r="E7810" t="s">
        <v>147</v>
      </c>
      <c r="F7810" t="s">
        <v>292</v>
      </c>
      <c r="G7810" t="str">
        <f t="shared" si="242"/>
        <v>Senegal to World</v>
      </c>
      <c r="H7810">
        <v>2017</v>
      </c>
      <c r="I7810" t="s">
        <v>724</v>
      </c>
      <c r="J7810">
        <v>6</v>
      </c>
      <c r="K7810">
        <v>1.982</v>
      </c>
      <c r="L7810" s="1">
        <f t="shared" si="243"/>
        <v>1.9819999999999998E-3</v>
      </c>
    </row>
    <row r="7811" spans="1:12" ht="14.45">
      <c r="A7811" t="s">
        <v>723</v>
      </c>
      <c r="B7811" t="s">
        <v>990</v>
      </c>
      <c r="C7811">
        <v>741999</v>
      </c>
      <c r="D7811" t="s">
        <v>991</v>
      </c>
      <c r="E7811" t="s">
        <v>670</v>
      </c>
      <c r="F7811" t="s">
        <v>670</v>
      </c>
      <c r="G7811" t="str">
        <f t="shared" si="242"/>
        <v>Senegal to EU27</v>
      </c>
      <c r="H7811">
        <v>2016</v>
      </c>
      <c r="I7811" t="s">
        <v>724</v>
      </c>
      <c r="J7811">
        <v>6</v>
      </c>
      <c r="K7811">
        <v>0.71499999999999997</v>
      </c>
      <c r="L7811" s="1">
        <f t="shared" si="243"/>
        <v>7.1499999999999992E-4</v>
      </c>
    </row>
    <row r="7812" spans="1:12" ht="14.45">
      <c r="A7812" t="s">
        <v>723</v>
      </c>
      <c r="B7812" t="s">
        <v>990</v>
      </c>
      <c r="C7812">
        <v>761100</v>
      </c>
      <c r="D7812" t="s">
        <v>991</v>
      </c>
      <c r="E7812" t="s">
        <v>147</v>
      </c>
      <c r="F7812" t="s">
        <v>292</v>
      </c>
      <c r="G7812" t="str">
        <f t="shared" si="242"/>
        <v>Senegal to World</v>
      </c>
      <c r="H7812">
        <v>2015</v>
      </c>
      <c r="I7812" t="s">
        <v>724</v>
      </c>
      <c r="J7812">
        <v>6</v>
      </c>
      <c r="K7812">
        <v>3.0649999999999999</v>
      </c>
      <c r="L7812" s="1">
        <f t="shared" si="243"/>
        <v>3.065E-3</v>
      </c>
    </row>
    <row r="7813" spans="1:12" ht="14.45">
      <c r="A7813" t="s">
        <v>723</v>
      </c>
      <c r="B7813" t="s">
        <v>990</v>
      </c>
      <c r="C7813">
        <v>761100</v>
      </c>
      <c r="D7813" t="s">
        <v>991</v>
      </c>
      <c r="E7813" t="s">
        <v>147</v>
      </c>
      <c r="F7813" t="s">
        <v>292</v>
      </c>
      <c r="G7813" t="str">
        <f t="shared" si="242"/>
        <v>Senegal to World</v>
      </c>
      <c r="H7813">
        <v>2016</v>
      </c>
      <c r="I7813" t="s">
        <v>724</v>
      </c>
      <c r="J7813">
        <v>6</v>
      </c>
      <c r="K7813">
        <v>3.6139999999999999</v>
      </c>
      <c r="L7813" s="1">
        <f t="shared" si="243"/>
        <v>3.614E-3</v>
      </c>
    </row>
    <row r="7814" spans="1:12" ht="14.45">
      <c r="A7814" t="s">
        <v>723</v>
      </c>
      <c r="B7814" t="s">
        <v>990</v>
      </c>
      <c r="C7814">
        <v>761100</v>
      </c>
      <c r="D7814" t="s">
        <v>991</v>
      </c>
      <c r="E7814" t="s">
        <v>670</v>
      </c>
      <c r="F7814" t="s">
        <v>670</v>
      </c>
      <c r="G7814" t="str">
        <f t="shared" si="242"/>
        <v>Senegal to EU27</v>
      </c>
      <c r="H7814">
        <v>2015</v>
      </c>
      <c r="I7814" t="s">
        <v>724</v>
      </c>
      <c r="J7814">
        <v>6</v>
      </c>
      <c r="K7814">
        <v>3.0649999999999999</v>
      </c>
      <c r="L7814" s="1">
        <f t="shared" si="243"/>
        <v>3.065E-3</v>
      </c>
    </row>
    <row r="7815" spans="1:12" ht="14.45">
      <c r="A7815" t="s">
        <v>723</v>
      </c>
      <c r="B7815" t="s">
        <v>990</v>
      </c>
      <c r="C7815">
        <v>8405</v>
      </c>
      <c r="D7815" t="s">
        <v>991</v>
      </c>
      <c r="E7815" t="s">
        <v>147</v>
      </c>
      <c r="F7815" t="s">
        <v>292</v>
      </c>
      <c r="G7815" t="str">
        <f t="shared" si="242"/>
        <v>Senegal to World</v>
      </c>
      <c r="H7815">
        <v>2015</v>
      </c>
      <c r="I7815" t="s">
        <v>724</v>
      </c>
      <c r="J7815">
        <v>6</v>
      </c>
      <c r="K7815">
        <v>530.23199999999997</v>
      </c>
      <c r="L7815" s="1">
        <f t="shared" si="243"/>
        <v>0.53023199999999993</v>
      </c>
    </row>
    <row r="7816" spans="1:12" ht="14.45">
      <c r="A7816" t="s">
        <v>723</v>
      </c>
      <c r="B7816" t="s">
        <v>990</v>
      </c>
      <c r="C7816">
        <v>8405</v>
      </c>
      <c r="D7816" t="s">
        <v>991</v>
      </c>
      <c r="E7816" t="s">
        <v>147</v>
      </c>
      <c r="F7816" t="s">
        <v>292</v>
      </c>
      <c r="G7816" t="str">
        <f t="shared" si="242"/>
        <v>Senegal to World</v>
      </c>
      <c r="H7816">
        <v>2016</v>
      </c>
      <c r="I7816" t="s">
        <v>724</v>
      </c>
      <c r="J7816">
        <v>6</v>
      </c>
      <c r="K7816">
        <v>245.53100000000001</v>
      </c>
      <c r="L7816" s="1">
        <f t="shared" si="243"/>
        <v>0.245531</v>
      </c>
    </row>
    <row r="7817" spans="1:12" ht="14.45">
      <c r="A7817" t="s">
        <v>723</v>
      </c>
      <c r="B7817" t="s">
        <v>990</v>
      </c>
      <c r="C7817">
        <v>8405</v>
      </c>
      <c r="D7817" t="s">
        <v>991</v>
      </c>
      <c r="E7817" t="s">
        <v>670</v>
      </c>
      <c r="F7817" t="s">
        <v>670</v>
      </c>
      <c r="G7817" t="str">
        <f t="shared" ref="G7817:G7880" si="244">CONCATENATE(D7817, " to ", F7817)</f>
        <v>Senegal to EU27</v>
      </c>
      <c r="H7817">
        <v>2015</v>
      </c>
      <c r="I7817" t="s">
        <v>724</v>
      </c>
      <c r="J7817">
        <v>6</v>
      </c>
      <c r="K7817">
        <v>6.2469999999999999</v>
      </c>
      <c r="L7817" s="1">
        <f t="shared" ref="L7817:L7880" si="245">K7817/1000</f>
        <v>6.2469999999999999E-3</v>
      </c>
    </row>
    <row r="7818" spans="1:12" ht="14.45">
      <c r="A7818" t="s">
        <v>723</v>
      </c>
      <c r="B7818" t="s">
        <v>990</v>
      </c>
      <c r="C7818">
        <v>8405</v>
      </c>
      <c r="D7818" t="s">
        <v>991</v>
      </c>
      <c r="E7818" t="s">
        <v>670</v>
      </c>
      <c r="F7818" t="s">
        <v>670</v>
      </c>
      <c r="G7818" t="str">
        <f t="shared" si="244"/>
        <v>Senegal to EU27</v>
      </c>
      <c r="H7818">
        <v>2016</v>
      </c>
      <c r="I7818" t="s">
        <v>724</v>
      </c>
      <c r="J7818">
        <v>6</v>
      </c>
      <c r="K7818">
        <v>245.53100000000001</v>
      </c>
      <c r="L7818" s="1">
        <f t="shared" si="245"/>
        <v>0.245531</v>
      </c>
    </row>
    <row r="7819" spans="1:12" ht="14.45">
      <c r="A7819" t="s">
        <v>723</v>
      </c>
      <c r="B7819" t="s">
        <v>990</v>
      </c>
      <c r="C7819">
        <v>841931</v>
      </c>
      <c r="D7819" t="s">
        <v>991</v>
      </c>
      <c r="E7819" t="s">
        <v>147</v>
      </c>
      <c r="F7819" t="s">
        <v>292</v>
      </c>
      <c r="G7819" t="str">
        <f t="shared" si="244"/>
        <v>Senegal to World</v>
      </c>
      <c r="H7819">
        <v>2015</v>
      </c>
      <c r="I7819" t="s">
        <v>724</v>
      </c>
      <c r="J7819">
        <v>6</v>
      </c>
      <c r="K7819">
        <v>1.4530000000000001</v>
      </c>
      <c r="L7819" s="1">
        <f t="shared" si="245"/>
        <v>1.4530000000000001E-3</v>
      </c>
    </row>
    <row r="7820" spans="1:12" ht="14.45">
      <c r="A7820" t="s">
        <v>723</v>
      </c>
      <c r="B7820" t="s">
        <v>990</v>
      </c>
      <c r="C7820">
        <v>841931</v>
      </c>
      <c r="D7820" t="s">
        <v>991</v>
      </c>
      <c r="E7820" t="s">
        <v>147</v>
      </c>
      <c r="F7820" t="s">
        <v>292</v>
      </c>
      <c r="G7820" t="str">
        <f t="shared" si="244"/>
        <v>Senegal to World</v>
      </c>
      <c r="H7820">
        <v>2017</v>
      </c>
      <c r="I7820" t="s">
        <v>724</v>
      </c>
      <c r="J7820">
        <v>6</v>
      </c>
      <c r="K7820">
        <v>38.636000000000003</v>
      </c>
      <c r="L7820" s="1">
        <f t="shared" si="245"/>
        <v>3.8636000000000004E-2</v>
      </c>
    </row>
    <row r="7821" spans="1:12" ht="14.45">
      <c r="A7821" t="s">
        <v>723</v>
      </c>
      <c r="B7821" t="s">
        <v>990</v>
      </c>
      <c r="C7821">
        <v>841940</v>
      </c>
      <c r="D7821" t="s">
        <v>991</v>
      </c>
      <c r="E7821" t="s">
        <v>147</v>
      </c>
      <c r="F7821" t="s">
        <v>292</v>
      </c>
      <c r="G7821" t="str">
        <f t="shared" si="244"/>
        <v>Senegal to World</v>
      </c>
      <c r="H7821">
        <v>2016</v>
      </c>
      <c r="I7821" t="s">
        <v>724</v>
      </c>
      <c r="J7821">
        <v>6</v>
      </c>
      <c r="K7821">
        <v>0.17</v>
      </c>
      <c r="L7821" s="1">
        <f t="shared" si="245"/>
        <v>1.7000000000000001E-4</v>
      </c>
    </row>
    <row r="7822" spans="1:12" ht="14.45">
      <c r="A7822" t="s">
        <v>723</v>
      </c>
      <c r="B7822" t="s">
        <v>990</v>
      </c>
      <c r="C7822">
        <v>841940</v>
      </c>
      <c r="D7822" t="s">
        <v>991</v>
      </c>
      <c r="E7822" t="s">
        <v>670</v>
      </c>
      <c r="F7822" t="s">
        <v>670</v>
      </c>
      <c r="G7822" t="str">
        <f t="shared" si="244"/>
        <v>Senegal to EU27</v>
      </c>
      <c r="H7822">
        <v>2016</v>
      </c>
      <c r="I7822" t="s">
        <v>724</v>
      </c>
      <c r="J7822">
        <v>6</v>
      </c>
      <c r="K7822">
        <v>0.17</v>
      </c>
      <c r="L7822" s="1">
        <f t="shared" si="245"/>
        <v>1.7000000000000001E-4</v>
      </c>
    </row>
    <row r="7823" spans="1:12" ht="14.45">
      <c r="A7823" t="s">
        <v>723</v>
      </c>
      <c r="B7823" t="s">
        <v>990</v>
      </c>
      <c r="C7823">
        <v>842129</v>
      </c>
      <c r="D7823" t="s">
        <v>991</v>
      </c>
      <c r="E7823" t="s">
        <v>147</v>
      </c>
      <c r="F7823" t="s">
        <v>292</v>
      </c>
      <c r="G7823" t="str">
        <f t="shared" si="244"/>
        <v>Senegal to World</v>
      </c>
      <c r="H7823">
        <v>2015</v>
      </c>
      <c r="I7823" t="s">
        <v>724</v>
      </c>
      <c r="J7823">
        <v>6</v>
      </c>
      <c r="K7823">
        <v>55.593000000000004</v>
      </c>
      <c r="L7823" s="1">
        <f t="shared" si="245"/>
        <v>5.5593000000000004E-2</v>
      </c>
    </row>
    <row r="7824" spans="1:12" ht="14.45">
      <c r="A7824" t="s">
        <v>723</v>
      </c>
      <c r="B7824" t="s">
        <v>990</v>
      </c>
      <c r="C7824">
        <v>842129</v>
      </c>
      <c r="D7824" t="s">
        <v>991</v>
      </c>
      <c r="E7824" t="s">
        <v>147</v>
      </c>
      <c r="F7824" t="s">
        <v>292</v>
      </c>
      <c r="G7824" t="str">
        <f t="shared" si="244"/>
        <v>Senegal to World</v>
      </c>
      <c r="H7824">
        <v>2016</v>
      </c>
      <c r="I7824" t="s">
        <v>724</v>
      </c>
      <c r="J7824">
        <v>6</v>
      </c>
      <c r="K7824">
        <v>53.015000000000001</v>
      </c>
      <c r="L7824" s="1">
        <f t="shared" si="245"/>
        <v>5.3015E-2</v>
      </c>
    </row>
    <row r="7825" spans="1:12" ht="14.45">
      <c r="A7825" t="s">
        <v>723</v>
      </c>
      <c r="B7825" t="s">
        <v>990</v>
      </c>
      <c r="C7825">
        <v>842129</v>
      </c>
      <c r="D7825" t="s">
        <v>991</v>
      </c>
      <c r="E7825" t="s">
        <v>147</v>
      </c>
      <c r="F7825" t="s">
        <v>292</v>
      </c>
      <c r="G7825" t="str">
        <f t="shared" si="244"/>
        <v>Senegal to World</v>
      </c>
      <c r="H7825">
        <v>2017</v>
      </c>
      <c r="I7825" t="s">
        <v>724</v>
      </c>
      <c r="J7825">
        <v>6</v>
      </c>
      <c r="K7825">
        <v>21.9</v>
      </c>
      <c r="L7825" s="1">
        <f t="shared" si="245"/>
        <v>2.1899999999999999E-2</v>
      </c>
    </row>
    <row r="7826" spans="1:12" ht="14.45">
      <c r="A7826" t="s">
        <v>723</v>
      </c>
      <c r="B7826" t="s">
        <v>990</v>
      </c>
      <c r="C7826">
        <v>842129</v>
      </c>
      <c r="D7826" t="s">
        <v>991</v>
      </c>
      <c r="E7826" t="s">
        <v>670</v>
      </c>
      <c r="F7826" t="s">
        <v>670</v>
      </c>
      <c r="G7826" t="str">
        <f t="shared" si="244"/>
        <v>Senegal to EU27</v>
      </c>
      <c r="H7826">
        <v>2016</v>
      </c>
      <c r="I7826" t="s">
        <v>724</v>
      </c>
      <c r="J7826">
        <v>6</v>
      </c>
      <c r="K7826">
        <v>8.9619999999999997</v>
      </c>
      <c r="L7826" s="1">
        <f t="shared" si="245"/>
        <v>8.9619999999999995E-3</v>
      </c>
    </row>
    <row r="7827" spans="1:12" ht="14.45">
      <c r="A7827" t="s">
        <v>723</v>
      </c>
      <c r="B7827" t="s">
        <v>990</v>
      </c>
      <c r="C7827">
        <v>842129</v>
      </c>
      <c r="D7827" t="s">
        <v>991</v>
      </c>
      <c r="E7827" t="s">
        <v>670</v>
      </c>
      <c r="F7827" t="s">
        <v>670</v>
      </c>
      <c r="G7827" t="str">
        <f t="shared" si="244"/>
        <v>Senegal to EU27</v>
      </c>
      <c r="H7827">
        <v>2017</v>
      </c>
      <c r="I7827" t="s">
        <v>724</v>
      </c>
      <c r="J7827">
        <v>6</v>
      </c>
      <c r="K7827">
        <v>0.16400000000000001</v>
      </c>
      <c r="L7827" s="1">
        <f t="shared" si="245"/>
        <v>1.64E-4</v>
      </c>
    </row>
    <row r="7828" spans="1:12" ht="14.45">
      <c r="A7828" t="s">
        <v>723</v>
      </c>
      <c r="B7828" t="s">
        <v>990</v>
      </c>
      <c r="C7828">
        <v>842139</v>
      </c>
      <c r="D7828" t="s">
        <v>991</v>
      </c>
      <c r="E7828" t="s">
        <v>147</v>
      </c>
      <c r="F7828" t="s">
        <v>292</v>
      </c>
      <c r="G7828" t="str">
        <f t="shared" si="244"/>
        <v>Senegal to World</v>
      </c>
      <c r="H7828">
        <v>2015</v>
      </c>
      <c r="I7828" t="s">
        <v>724</v>
      </c>
      <c r="J7828">
        <v>6</v>
      </c>
      <c r="K7828">
        <v>24.335000000000001</v>
      </c>
      <c r="L7828" s="1">
        <f t="shared" si="245"/>
        <v>2.4335000000000002E-2</v>
      </c>
    </row>
    <row r="7829" spans="1:12" ht="14.45">
      <c r="A7829" t="s">
        <v>723</v>
      </c>
      <c r="B7829" t="s">
        <v>990</v>
      </c>
      <c r="C7829">
        <v>842139</v>
      </c>
      <c r="D7829" t="s">
        <v>991</v>
      </c>
      <c r="E7829" t="s">
        <v>147</v>
      </c>
      <c r="F7829" t="s">
        <v>292</v>
      </c>
      <c r="G7829" t="str">
        <f t="shared" si="244"/>
        <v>Senegal to World</v>
      </c>
      <c r="H7829">
        <v>2016</v>
      </c>
      <c r="I7829" t="s">
        <v>724</v>
      </c>
      <c r="J7829">
        <v>6</v>
      </c>
      <c r="K7829">
        <v>59.526000000000003</v>
      </c>
      <c r="L7829" s="1">
        <f t="shared" si="245"/>
        <v>5.9526000000000003E-2</v>
      </c>
    </row>
    <row r="7830" spans="1:12" ht="14.45">
      <c r="A7830" t="s">
        <v>723</v>
      </c>
      <c r="B7830" t="s">
        <v>990</v>
      </c>
      <c r="C7830">
        <v>842139</v>
      </c>
      <c r="D7830" t="s">
        <v>991</v>
      </c>
      <c r="E7830" t="s">
        <v>147</v>
      </c>
      <c r="F7830" t="s">
        <v>292</v>
      </c>
      <c r="G7830" t="str">
        <f t="shared" si="244"/>
        <v>Senegal to World</v>
      </c>
      <c r="H7830">
        <v>2017</v>
      </c>
      <c r="I7830" t="s">
        <v>724</v>
      </c>
      <c r="J7830">
        <v>6</v>
      </c>
      <c r="K7830">
        <v>133.874</v>
      </c>
      <c r="L7830" s="1">
        <f t="shared" si="245"/>
        <v>0.13387399999999999</v>
      </c>
    </row>
    <row r="7831" spans="1:12" ht="14.45">
      <c r="A7831" t="s">
        <v>723</v>
      </c>
      <c r="B7831" t="s">
        <v>990</v>
      </c>
      <c r="C7831">
        <v>842139</v>
      </c>
      <c r="D7831" t="s">
        <v>991</v>
      </c>
      <c r="E7831" t="s">
        <v>670</v>
      </c>
      <c r="F7831" t="s">
        <v>670</v>
      </c>
      <c r="G7831" t="str">
        <f t="shared" si="244"/>
        <v>Senegal to EU27</v>
      </c>
      <c r="H7831">
        <v>2017</v>
      </c>
      <c r="I7831" t="s">
        <v>724</v>
      </c>
      <c r="J7831">
        <v>6</v>
      </c>
      <c r="K7831">
        <v>1.2090000000000001</v>
      </c>
      <c r="L7831" s="1">
        <f t="shared" si="245"/>
        <v>1.209E-3</v>
      </c>
    </row>
    <row r="7832" spans="1:12" ht="14.45">
      <c r="A7832" t="s">
        <v>723</v>
      </c>
      <c r="B7832" t="s">
        <v>990</v>
      </c>
      <c r="C7832">
        <v>847989</v>
      </c>
      <c r="D7832" t="s">
        <v>991</v>
      </c>
      <c r="E7832" t="s">
        <v>147</v>
      </c>
      <c r="F7832" t="s">
        <v>292</v>
      </c>
      <c r="G7832" t="str">
        <f t="shared" si="244"/>
        <v>Senegal to World</v>
      </c>
      <c r="H7832">
        <v>2015</v>
      </c>
      <c r="I7832" t="s">
        <v>724</v>
      </c>
      <c r="J7832">
        <v>6</v>
      </c>
      <c r="K7832">
        <v>159.73099999999999</v>
      </c>
      <c r="L7832" s="1">
        <f t="shared" si="245"/>
        <v>0.15973099999999998</v>
      </c>
    </row>
    <row r="7833" spans="1:12" ht="14.45">
      <c r="A7833" t="s">
        <v>723</v>
      </c>
      <c r="B7833" t="s">
        <v>990</v>
      </c>
      <c r="C7833">
        <v>847989</v>
      </c>
      <c r="D7833" t="s">
        <v>991</v>
      </c>
      <c r="E7833" t="s">
        <v>147</v>
      </c>
      <c r="F7833" t="s">
        <v>292</v>
      </c>
      <c r="G7833" t="str">
        <f t="shared" si="244"/>
        <v>Senegal to World</v>
      </c>
      <c r="H7833">
        <v>2016</v>
      </c>
      <c r="I7833" t="s">
        <v>724</v>
      </c>
      <c r="J7833">
        <v>6</v>
      </c>
      <c r="K7833">
        <v>1041.854</v>
      </c>
      <c r="L7833" s="1">
        <f t="shared" si="245"/>
        <v>1.0418540000000001</v>
      </c>
    </row>
    <row r="7834" spans="1:12" ht="14.45">
      <c r="A7834" t="s">
        <v>723</v>
      </c>
      <c r="B7834" t="s">
        <v>990</v>
      </c>
      <c r="C7834">
        <v>847989</v>
      </c>
      <c r="D7834" t="s">
        <v>991</v>
      </c>
      <c r="E7834" t="s">
        <v>147</v>
      </c>
      <c r="F7834" t="s">
        <v>292</v>
      </c>
      <c r="G7834" t="str">
        <f t="shared" si="244"/>
        <v>Senegal to World</v>
      </c>
      <c r="H7834">
        <v>2017</v>
      </c>
      <c r="I7834" t="s">
        <v>724</v>
      </c>
      <c r="J7834">
        <v>6</v>
      </c>
      <c r="K7834">
        <v>452.97</v>
      </c>
      <c r="L7834" s="1">
        <f t="shared" si="245"/>
        <v>0.45297000000000004</v>
      </c>
    </row>
    <row r="7835" spans="1:12" ht="14.45">
      <c r="A7835" t="s">
        <v>723</v>
      </c>
      <c r="B7835" t="s">
        <v>990</v>
      </c>
      <c r="C7835">
        <v>847989</v>
      </c>
      <c r="D7835" t="s">
        <v>991</v>
      </c>
      <c r="E7835" t="s">
        <v>670</v>
      </c>
      <c r="F7835" t="s">
        <v>670</v>
      </c>
      <c r="G7835" t="str">
        <f t="shared" si="244"/>
        <v>Senegal to EU27</v>
      </c>
      <c r="H7835">
        <v>2015</v>
      </c>
      <c r="I7835" t="s">
        <v>724</v>
      </c>
      <c r="J7835">
        <v>6</v>
      </c>
      <c r="K7835">
        <v>109.90900000000001</v>
      </c>
      <c r="L7835" s="1">
        <f t="shared" si="245"/>
        <v>0.10990900000000001</v>
      </c>
    </row>
    <row r="7836" spans="1:12" ht="14.45">
      <c r="A7836" t="s">
        <v>723</v>
      </c>
      <c r="B7836" t="s">
        <v>990</v>
      </c>
      <c r="C7836">
        <v>847989</v>
      </c>
      <c r="D7836" t="s">
        <v>991</v>
      </c>
      <c r="E7836" t="s">
        <v>670</v>
      </c>
      <c r="F7836" t="s">
        <v>670</v>
      </c>
      <c r="G7836" t="str">
        <f t="shared" si="244"/>
        <v>Senegal to EU27</v>
      </c>
      <c r="H7836">
        <v>2016</v>
      </c>
      <c r="I7836" t="s">
        <v>724</v>
      </c>
      <c r="J7836">
        <v>6</v>
      </c>
      <c r="K7836">
        <v>616.57899999999995</v>
      </c>
      <c r="L7836" s="1">
        <f t="shared" si="245"/>
        <v>0.61657899999999999</v>
      </c>
    </row>
    <row r="7837" spans="1:12" ht="14.45">
      <c r="A7837" t="s">
        <v>723</v>
      </c>
      <c r="B7837" t="s">
        <v>990</v>
      </c>
      <c r="C7837">
        <v>847989</v>
      </c>
      <c r="D7837" t="s">
        <v>991</v>
      </c>
      <c r="E7837" t="s">
        <v>670</v>
      </c>
      <c r="F7837" t="s">
        <v>670</v>
      </c>
      <c r="G7837" t="str">
        <f t="shared" si="244"/>
        <v>Senegal to EU27</v>
      </c>
      <c r="H7837">
        <v>2017</v>
      </c>
      <c r="I7837" t="s">
        <v>724</v>
      </c>
      <c r="J7837">
        <v>6</v>
      </c>
      <c r="K7837">
        <v>1.139</v>
      </c>
      <c r="L7837" s="1">
        <f t="shared" si="245"/>
        <v>1.139E-3</v>
      </c>
    </row>
    <row r="7838" spans="1:12" ht="14.45">
      <c r="A7838" t="s">
        <v>723</v>
      </c>
      <c r="B7838" t="s">
        <v>992</v>
      </c>
      <c r="C7838">
        <v>730900</v>
      </c>
      <c r="D7838" t="s">
        <v>993</v>
      </c>
      <c r="E7838" t="s">
        <v>147</v>
      </c>
      <c r="F7838" t="s">
        <v>292</v>
      </c>
      <c r="G7838" t="str">
        <f t="shared" si="244"/>
        <v>Serbia, FR(Serbia/Montenegro) to World</v>
      </c>
      <c r="H7838">
        <v>2012</v>
      </c>
      <c r="I7838" t="s">
        <v>724</v>
      </c>
      <c r="J7838">
        <v>6</v>
      </c>
      <c r="K7838">
        <v>9410.8850000000002</v>
      </c>
      <c r="L7838" s="1">
        <f t="shared" si="245"/>
        <v>9.4108850000000004</v>
      </c>
    </row>
    <row r="7839" spans="1:12" ht="14.45">
      <c r="A7839" t="s">
        <v>723</v>
      </c>
      <c r="B7839" t="s">
        <v>992</v>
      </c>
      <c r="C7839">
        <v>730900</v>
      </c>
      <c r="D7839" t="s">
        <v>993</v>
      </c>
      <c r="E7839" t="s">
        <v>147</v>
      </c>
      <c r="F7839" t="s">
        <v>292</v>
      </c>
      <c r="G7839" t="str">
        <f t="shared" si="244"/>
        <v>Serbia, FR(Serbia/Montenegro) to World</v>
      </c>
      <c r="H7839">
        <v>2013</v>
      </c>
      <c r="I7839" t="s">
        <v>724</v>
      </c>
      <c r="J7839">
        <v>6</v>
      </c>
      <c r="K7839">
        <v>10111.027</v>
      </c>
      <c r="L7839" s="1">
        <f t="shared" si="245"/>
        <v>10.111027</v>
      </c>
    </row>
    <row r="7840" spans="1:12" ht="14.45">
      <c r="A7840" t="s">
        <v>723</v>
      </c>
      <c r="B7840" t="s">
        <v>992</v>
      </c>
      <c r="C7840">
        <v>730900</v>
      </c>
      <c r="D7840" t="s">
        <v>993</v>
      </c>
      <c r="E7840" t="s">
        <v>147</v>
      </c>
      <c r="F7840" t="s">
        <v>292</v>
      </c>
      <c r="G7840" t="str">
        <f t="shared" si="244"/>
        <v>Serbia, FR(Serbia/Montenegro) to World</v>
      </c>
      <c r="H7840">
        <v>2014</v>
      </c>
      <c r="I7840" t="s">
        <v>724</v>
      </c>
      <c r="J7840">
        <v>6</v>
      </c>
      <c r="K7840">
        <v>10537.24</v>
      </c>
      <c r="L7840" s="1">
        <f t="shared" si="245"/>
        <v>10.537240000000001</v>
      </c>
    </row>
    <row r="7841" spans="1:12" ht="14.45">
      <c r="A7841" t="s">
        <v>723</v>
      </c>
      <c r="B7841" t="s">
        <v>992</v>
      </c>
      <c r="C7841">
        <v>730900</v>
      </c>
      <c r="D7841" t="s">
        <v>993</v>
      </c>
      <c r="E7841" t="s">
        <v>147</v>
      </c>
      <c r="F7841" t="s">
        <v>292</v>
      </c>
      <c r="G7841" t="str">
        <f t="shared" si="244"/>
        <v>Serbia, FR(Serbia/Montenegro) to World</v>
      </c>
      <c r="H7841">
        <v>2015</v>
      </c>
      <c r="I7841" t="s">
        <v>724</v>
      </c>
      <c r="J7841">
        <v>6</v>
      </c>
      <c r="K7841">
        <v>8680.1460000000006</v>
      </c>
      <c r="L7841" s="1">
        <f t="shared" si="245"/>
        <v>8.6801460000000006</v>
      </c>
    </row>
    <row r="7842" spans="1:12" ht="14.45">
      <c r="A7842" t="s">
        <v>723</v>
      </c>
      <c r="B7842" t="s">
        <v>992</v>
      </c>
      <c r="C7842">
        <v>730900</v>
      </c>
      <c r="D7842" t="s">
        <v>993</v>
      </c>
      <c r="E7842" t="s">
        <v>147</v>
      </c>
      <c r="F7842" t="s">
        <v>292</v>
      </c>
      <c r="G7842" t="str">
        <f t="shared" si="244"/>
        <v>Serbia, FR(Serbia/Montenegro) to World</v>
      </c>
      <c r="H7842">
        <v>2016</v>
      </c>
      <c r="I7842" t="s">
        <v>724</v>
      </c>
      <c r="J7842">
        <v>6</v>
      </c>
      <c r="K7842">
        <v>14001.397999999999</v>
      </c>
      <c r="L7842" s="1">
        <f t="shared" si="245"/>
        <v>14.001398</v>
      </c>
    </row>
    <row r="7843" spans="1:12" ht="14.45">
      <c r="A7843" t="s">
        <v>723</v>
      </c>
      <c r="B7843" t="s">
        <v>992</v>
      </c>
      <c r="C7843">
        <v>730900</v>
      </c>
      <c r="D7843" t="s">
        <v>993</v>
      </c>
      <c r="E7843" t="s">
        <v>147</v>
      </c>
      <c r="F7843" t="s">
        <v>292</v>
      </c>
      <c r="G7843" t="str">
        <f t="shared" si="244"/>
        <v>Serbia, FR(Serbia/Montenegro) to World</v>
      </c>
      <c r="H7843">
        <v>2017</v>
      </c>
      <c r="I7843" t="s">
        <v>724</v>
      </c>
      <c r="J7843">
        <v>6</v>
      </c>
      <c r="K7843">
        <v>14054.704</v>
      </c>
      <c r="L7843" s="1">
        <f t="shared" si="245"/>
        <v>14.054703999999999</v>
      </c>
    </row>
    <row r="7844" spans="1:12" ht="14.45">
      <c r="A7844" t="s">
        <v>723</v>
      </c>
      <c r="B7844" t="s">
        <v>992</v>
      </c>
      <c r="C7844">
        <v>730900</v>
      </c>
      <c r="D7844" t="s">
        <v>993</v>
      </c>
      <c r="E7844" t="s">
        <v>670</v>
      </c>
      <c r="F7844" t="s">
        <v>670</v>
      </c>
      <c r="G7844" t="str">
        <f t="shared" si="244"/>
        <v>Serbia, FR(Serbia/Montenegro) to EU27</v>
      </c>
      <c r="H7844">
        <v>2012</v>
      </c>
      <c r="I7844" t="s">
        <v>724</v>
      </c>
      <c r="J7844">
        <v>6</v>
      </c>
      <c r="K7844">
        <v>6222.4250000000002</v>
      </c>
      <c r="L7844" s="1">
        <f t="shared" si="245"/>
        <v>6.2224250000000003</v>
      </c>
    </row>
    <row r="7845" spans="1:12" ht="14.45">
      <c r="A7845" t="s">
        <v>723</v>
      </c>
      <c r="B7845" t="s">
        <v>992</v>
      </c>
      <c r="C7845">
        <v>730900</v>
      </c>
      <c r="D7845" t="s">
        <v>993</v>
      </c>
      <c r="E7845" t="s">
        <v>670</v>
      </c>
      <c r="F7845" t="s">
        <v>670</v>
      </c>
      <c r="G7845" t="str">
        <f t="shared" si="244"/>
        <v>Serbia, FR(Serbia/Montenegro) to EU27</v>
      </c>
      <c r="H7845">
        <v>2013</v>
      </c>
      <c r="I7845" t="s">
        <v>724</v>
      </c>
      <c r="J7845">
        <v>6</v>
      </c>
      <c r="K7845">
        <v>6269.7150000000001</v>
      </c>
      <c r="L7845" s="1">
        <f t="shared" si="245"/>
        <v>6.2697149999999997</v>
      </c>
    </row>
    <row r="7846" spans="1:12" ht="14.45">
      <c r="A7846" t="s">
        <v>723</v>
      </c>
      <c r="B7846" t="s">
        <v>992</v>
      </c>
      <c r="C7846">
        <v>730900</v>
      </c>
      <c r="D7846" t="s">
        <v>993</v>
      </c>
      <c r="E7846" t="s">
        <v>670</v>
      </c>
      <c r="F7846" t="s">
        <v>670</v>
      </c>
      <c r="G7846" t="str">
        <f t="shared" si="244"/>
        <v>Serbia, FR(Serbia/Montenegro) to EU27</v>
      </c>
      <c r="H7846">
        <v>2014</v>
      </c>
      <c r="I7846" t="s">
        <v>724</v>
      </c>
      <c r="J7846">
        <v>6</v>
      </c>
      <c r="K7846">
        <v>7615.66</v>
      </c>
      <c r="L7846" s="1">
        <f t="shared" si="245"/>
        <v>7.6156600000000001</v>
      </c>
    </row>
    <row r="7847" spans="1:12" ht="14.45">
      <c r="A7847" t="s">
        <v>723</v>
      </c>
      <c r="B7847" t="s">
        <v>992</v>
      </c>
      <c r="C7847">
        <v>730900</v>
      </c>
      <c r="D7847" t="s">
        <v>993</v>
      </c>
      <c r="E7847" t="s">
        <v>670</v>
      </c>
      <c r="F7847" t="s">
        <v>670</v>
      </c>
      <c r="G7847" t="str">
        <f t="shared" si="244"/>
        <v>Serbia, FR(Serbia/Montenegro) to EU27</v>
      </c>
      <c r="H7847">
        <v>2015</v>
      </c>
      <c r="I7847" t="s">
        <v>724</v>
      </c>
      <c r="J7847">
        <v>6</v>
      </c>
      <c r="K7847">
        <v>5860.8630000000003</v>
      </c>
      <c r="L7847" s="1">
        <f t="shared" si="245"/>
        <v>5.8608630000000002</v>
      </c>
    </row>
    <row r="7848" spans="1:12" ht="14.45">
      <c r="A7848" t="s">
        <v>723</v>
      </c>
      <c r="B7848" t="s">
        <v>992</v>
      </c>
      <c r="C7848">
        <v>730900</v>
      </c>
      <c r="D7848" t="s">
        <v>993</v>
      </c>
      <c r="E7848" t="s">
        <v>670</v>
      </c>
      <c r="F7848" t="s">
        <v>670</v>
      </c>
      <c r="G7848" t="str">
        <f t="shared" si="244"/>
        <v>Serbia, FR(Serbia/Montenegro) to EU27</v>
      </c>
      <c r="H7848">
        <v>2016</v>
      </c>
      <c r="I7848" t="s">
        <v>724</v>
      </c>
      <c r="J7848">
        <v>6</v>
      </c>
      <c r="K7848">
        <v>8348.5210000000006</v>
      </c>
      <c r="L7848" s="1">
        <f t="shared" si="245"/>
        <v>8.3485209999999999</v>
      </c>
    </row>
    <row r="7849" spans="1:12" ht="14.45">
      <c r="A7849" t="s">
        <v>723</v>
      </c>
      <c r="B7849" t="s">
        <v>992</v>
      </c>
      <c r="C7849">
        <v>730900</v>
      </c>
      <c r="D7849" t="s">
        <v>993</v>
      </c>
      <c r="E7849" t="s">
        <v>670</v>
      </c>
      <c r="F7849" t="s">
        <v>670</v>
      </c>
      <c r="G7849" t="str">
        <f t="shared" si="244"/>
        <v>Serbia, FR(Serbia/Montenegro) to EU27</v>
      </c>
      <c r="H7849">
        <v>2017</v>
      </c>
      <c r="I7849" t="s">
        <v>724</v>
      </c>
      <c r="J7849">
        <v>6</v>
      </c>
      <c r="K7849">
        <v>8935.6530000000002</v>
      </c>
      <c r="L7849" s="1">
        <f t="shared" si="245"/>
        <v>8.9356530000000003</v>
      </c>
    </row>
    <row r="7850" spans="1:12" ht="14.45">
      <c r="A7850" t="s">
        <v>723</v>
      </c>
      <c r="B7850" t="s">
        <v>992</v>
      </c>
      <c r="C7850">
        <v>741999</v>
      </c>
      <c r="D7850" t="s">
        <v>993</v>
      </c>
      <c r="E7850" t="s">
        <v>147</v>
      </c>
      <c r="F7850" t="s">
        <v>292</v>
      </c>
      <c r="G7850" t="str">
        <f t="shared" si="244"/>
        <v>Serbia, FR(Serbia/Montenegro) to World</v>
      </c>
      <c r="H7850">
        <v>2012</v>
      </c>
      <c r="I7850" t="s">
        <v>724</v>
      </c>
      <c r="J7850">
        <v>6</v>
      </c>
      <c r="K7850">
        <v>1572.125</v>
      </c>
      <c r="L7850" s="1">
        <f t="shared" si="245"/>
        <v>1.572125</v>
      </c>
    </row>
    <row r="7851" spans="1:12" ht="14.45">
      <c r="A7851" t="s">
        <v>723</v>
      </c>
      <c r="B7851" t="s">
        <v>992</v>
      </c>
      <c r="C7851">
        <v>741999</v>
      </c>
      <c r="D7851" t="s">
        <v>993</v>
      </c>
      <c r="E7851" t="s">
        <v>147</v>
      </c>
      <c r="F7851" t="s">
        <v>292</v>
      </c>
      <c r="G7851" t="str">
        <f t="shared" si="244"/>
        <v>Serbia, FR(Serbia/Montenegro) to World</v>
      </c>
      <c r="H7851">
        <v>2013</v>
      </c>
      <c r="I7851" t="s">
        <v>724</v>
      </c>
      <c r="J7851">
        <v>6</v>
      </c>
      <c r="K7851">
        <v>1594.72</v>
      </c>
      <c r="L7851" s="1">
        <f t="shared" si="245"/>
        <v>1.5947200000000001</v>
      </c>
    </row>
    <row r="7852" spans="1:12" ht="14.45">
      <c r="A7852" t="s">
        <v>723</v>
      </c>
      <c r="B7852" t="s">
        <v>992</v>
      </c>
      <c r="C7852">
        <v>741999</v>
      </c>
      <c r="D7852" t="s">
        <v>993</v>
      </c>
      <c r="E7852" t="s">
        <v>147</v>
      </c>
      <c r="F7852" t="s">
        <v>292</v>
      </c>
      <c r="G7852" t="str">
        <f t="shared" si="244"/>
        <v>Serbia, FR(Serbia/Montenegro) to World</v>
      </c>
      <c r="H7852">
        <v>2014</v>
      </c>
      <c r="I7852" t="s">
        <v>724</v>
      </c>
      <c r="J7852">
        <v>6</v>
      </c>
      <c r="K7852">
        <v>1590.4349999999999</v>
      </c>
      <c r="L7852" s="1">
        <f t="shared" si="245"/>
        <v>1.590435</v>
      </c>
    </row>
    <row r="7853" spans="1:12" ht="14.45">
      <c r="A7853" t="s">
        <v>723</v>
      </c>
      <c r="B7853" t="s">
        <v>992</v>
      </c>
      <c r="C7853">
        <v>741999</v>
      </c>
      <c r="D7853" t="s">
        <v>993</v>
      </c>
      <c r="E7853" t="s">
        <v>147</v>
      </c>
      <c r="F7853" t="s">
        <v>292</v>
      </c>
      <c r="G7853" t="str">
        <f t="shared" si="244"/>
        <v>Serbia, FR(Serbia/Montenegro) to World</v>
      </c>
      <c r="H7853">
        <v>2015</v>
      </c>
      <c r="I7853" t="s">
        <v>724</v>
      </c>
      <c r="J7853">
        <v>6</v>
      </c>
      <c r="K7853">
        <v>1840.3810000000001</v>
      </c>
      <c r="L7853" s="1">
        <f t="shared" si="245"/>
        <v>1.840381</v>
      </c>
    </row>
    <row r="7854" spans="1:12" ht="14.45">
      <c r="A7854" t="s">
        <v>723</v>
      </c>
      <c r="B7854" t="s">
        <v>992</v>
      </c>
      <c r="C7854">
        <v>741999</v>
      </c>
      <c r="D7854" t="s">
        <v>993</v>
      </c>
      <c r="E7854" t="s">
        <v>147</v>
      </c>
      <c r="F7854" t="s">
        <v>292</v>
      </c>
      <c r="G7854" t="str">
        <f t="shared" si="244"/>
        <v>Serbia, FR(Serbia/Montenegro) to World</v>
      </c>
      <c r="H7854">
        <v>2016</v>
      </c>
      <c r="I7854" t="s">
        <v>724</v>
      </c>
      <c r="J7854">
        <v>6</v>
      </c>
      <c r="K7854">
        <v>5453.6940000000004</v>
      </c>
      <c r="L7854" s="1">
        <f t="shared" si="245"/>
        <v>5.4536940000000005</v>
      </c>
    </row>
    <row r="7855" spans="1:12" ht="14.45">
      <c r="A7855" t="s">
        <v>723</v>
      </c>
      <c r="B7855" t="s">
        <v>992</v>
      </c>
      <c r="C7855">
        <v>741999</v>
      </c>
      <c r="D7855" t="s">
        <v>993</v>
      </c>
      <c r="E7855" t="s">
        <v>147</v>
      </c>
      <c r="F7855" t="s">
        <v>292</v>
      </c>
      <c r="G7855" t="str">
        <f t="shared" si="244"/>
        <v>Serbia, FR(Serbia/Montenegro) to World</v>
      </c>
      <c r="H7855">
        <v>2017</v>
      </c>
      <c r="I7855" t="s">
        <v>724</v>
      </c>
      <c r="J7855">
        <v>6</v>
      </c>
      <c r="K7855">
        <v>1364.5909999999999</v>
      </c>
      <c r="L7855" s="1">
        <f t="shared" si="245"/>
        <v>1.3645909999999999</v>
      </c>
    </row>
    <row r="7856" spans="1:12" ht="14.45">
      <c r="A7856" t="s">
        <v>723</v>
      </c>
      <c r="B7856" t="s">
        <v>992</v>
      </c>
      <c r="C7856">
        <v>741999</v>
      </c>
      <c r="D7856" t="s">
        <v>993</v>
      </c>
      <c r="E7856" t="s">
        <v>670</v>
      </c>
      <c r="F7856" t="s">
        <v>670</v>
      </c>
      <c r="G7856" t="str">
        <f t="shared" si="244"/>
        <v>Serbia, FR(Serbia/Montenegro) to EU27</v>
      </c>
      <c r="H7856">
        <v>2012</v>
      </c>
      <c r="I7856" t="s">
        <v>724</v>
      </c>
      <c r="J7856">
        <v>6</v>
      </c>
      <c r="K7856">
        <v>1286.3910000000001</v>
      </c>
      <c r="L7856" s="1">
        <f t="shared" si="245"/>
        <v>1.2863910000000001</v>
      </c>
    </row>
    <row r="7857" spans="1:12" ht="14.45">
      <c r="A7857" t="s">
        <v>723</v>
      </c>
      <c r="B7857" t="s">
        <v>992</v>
      </c>
      <c r="C7857">
        <v>741999</v>
      </c>
      <c r="D7857" t="s">
        <v>993</v>
      </c>
      <c r="E7857" t="s">
        <v>670</v>
      </c>
      <c r="F7857" t="s">
        <v>670</v>
      </c>
      <c r="G7857" t="str">
        <f t="shared" si="244"/>
        <v>Serbia, FR(Serbia/Montenegro) to EU27</v>
      </c>
      <c r="H7857">
        <v>2013</v>
      </c>
      <c r="I7857" t="s">
        <v>724</v>
      </c>
      <c r="J7857">
        <v>6</v>
      </c>
      <c r="K7857">
        <v>1056.213</v>
      </c>
      <c r="L7857" s="1">
        <f t="shared" si="245"/>
        <v>1.0562130000000001</v>
      </c>
    </row>
    <row r="7858" spans="1:12" ht="14.45">
      <c r="A7858" t="s">
        <v>723</v>
      </c>
      <c r="B7858" t="s">
        <v>992</v>
      </c>
      <c r="C7858">
        <v>741999</v>
      </c>
      <c r="D7858" t="s">
        <v>993</v>
      </c>
      <c r="E7858" t="s">
        <v>670</v>
      </c>
      <c r="F7858" t="s">
        <v>670</v>
      </c>
      <c r="G7858" t="str">
        <f t="shared" si="244"/>
        <v>Serbia, FR(Serbia/Montenegro) to EU27</v>
      </c>
      <c r="H7858">
        <v>2014</v>
      </c>
      <c r="I7858" t="s">
        <v>724</v>
      </c>
      <c r="J7858">
        <v>6</v>
      </c>
      <c r="K7858">
        <v>1329.752</v>
      </c>
      <c r="L7858" s="1">
        <f t="shared" si="245"/>
        <v>1.329752</v>
      </c>
    </row>
    <row r="7859" spans="1:12" ht="14.45">
      <c r="A7859" t="s">
        <v>723</v>
      </c>
      <c r="B7859" t="s">
        <v>992</v>
      </c>
      <c r="C7859">
        <v>741999</v>
      </c>
      <c r="D7859" t="s">
        <v>993</v>
      </c>
      <c r="E7859" t="s">
        <v>670</v>
      </c>
      <c r="F7859" t="s">
        <v>670</v>
      </c>
      <c r="G7859" t="str">
        <f t="shared" si="244"/>
        <v>Serbia, FR(Serbia/Montenegro) to EU27</v>
      </c>
      <c r="H7859">
        <v>2015</v>
      </c>
      <c r="I7859" t="s">
        <v>724</v>
      </c>
      <c r="J7859">
        <v>6</v>
      </c>
      <c r="K7859">
        <v>1434.5740000000001</v>
      </c>
      <c r="L7859" s="1">
        <f t="shared" si="245"/>
        <v>1.434574</v>
      </c>
    </row>
    <row r="7860" spans="1:12" ht="14.45">
      <c r="A7860" t="s">
        <v>723</v>
      </c>
      <c r="B7860" t="s">
        <v>992</v>
      </c>
      <c r="C7860">
        <v>741999</v>
      </c>
      <c r="D7860" t="s">
        <v>993</v>
      </c>
      <c r="E7860" t="s">
        <v>670</v>
      </c>
      <c r="F7860" t="s">
        <v>670</v>
      </c>
      <c r="G7860" t="str">
        <f t="shared" si="244"/>
        <v>Serbia, FR(Serbia/Montenegro) to EU27</v>
      </c>
      <c r="H7860">
        <v>2016</v>
      </c>
      <c r="I7860" t="s">
        <v>724</v>
      </c>
      <c r="J7860">
        <v>6</v>
      </c>
      <c r="K7860">
        <v>5282.2479999999996</v>
      </c>
      <c r="L7860" s="1">
        <f t="shared" si="245"/>
        <v>5.2822479999999992</v>
      </c>
    </row>
    <row r="7861" spans="1:12" ht="14.45">
      <c r="A7861" t="s">
        <v>723</v>
      </c>
      <c r="B7861" t="s">
        <v>992</v>
      </c>
      <c r="C7861">
        <v>741999</v>
      </c>
      <c r="D7861" t="s">
        <v>993</v>
      </c>
      <c r="E7861" t="s">
        <v>670</v>
      </c>
      <c r="F7861" t="s">
        <v>670</v>
      </c>
      <c r="G7861" t="str">
        <f t="shared" si="244"/>
        <v>Serbia, FR(Serbia/Montenegro) to EU27</v>
      </c>
      <c r="H7861">
        <v>2017</v>
      </c>
      <c r="I7861" t="s">
        <v>724</v>
      </c>
      <c r="J7861">
        <v>6</v>
      </c>
      <c r="K7861">
        <v>950.524</v>
      </c>
      <c r="L7861" s="1">
        <f t="shared" si="245"/>
        <v>0.95052400000000004</v>
      </c>
    </row>
    <row r="7862" spans="1:12" ht="14.45">
      <c r="A7862" t="s">
        <v>723</v>
      </c>
      <c r="B7862" t="s">
        <v>992</v>
      </c>
      <c r="C7862">
        <v>761100</v>
      </c>
      <c r="D7862" t="s">
        <v>993</v>
      </c>
      <c r="E7862" t="s">
        <v>147</v>
      </c>
      <c r="F7862" t="s">
        <v>292</v>
      </c>
      <c r="G7862" t="str">
        <f t="shared" si="244"/>
        <v>Serbia, FR(Serbia/Montenegro) to World</v>
      </c>
      <c r="H7862">
        <v>2012</v>
      </c>
      <c r="I7862" t="s">
        <v>724</v>
      </c>
      <c r="J7862">
        <v>6</v>
      </c>
      <c r="K7862">
        <v>133.739</v>
      </c>
      <c r="L7862" s="1">
        <f t="shared" si="245"/>
        <v>0.133739</v>
      </c>
    </row>
    <row r="7863" spans="1:12" ht="14.45">
      <c r="A7863" t="s">
        <v>723</v>
      </c>
      <c r="B7863" t="s">
        <v>992</v>
      </c>
      <c r="C7863">
        <v>761100</v>
      </c>
      <c r="D7863" t="s">
        <v>993</v>
      </c>
      <c r="E7863" t="s">
        <v>147</v>
      </c>
      <c r="F7863" t="s">
        <v>292</v>
      </c>
      <c r="G7863" t="str">
        <f t="shared" si="244"/>
        <v>Serbia, FR(Serbia/Montenegro) to World</v>
      </c>
      <c r="H7863">
        <v>2013</v>
      </c>
      <c r="I7863" t="s">
        <v>724</v>
      </c>
      <c r="J7863">
        <v>6</v>
      </c>
      <c r="K7863">
        <v>196.48699999999999</v>
      </c>
      <c r="L7863" s="1">
        <f t="shared" si="245"/>
        <v>0.19648699999999999</v>
      </c>
    </row>
    <row r="7864" spans="1:12" ht="14.45">
      <c r="A7864" t="s">
        <v>723</v>
      </c>
      <c r="B7864" t="s">
        <v>992</v>
      </c>
      <c r="C7864">
        <v>761100</v>
      </c>
      <c r="D7864" t="s">
        <v>993</v>
      </c>
      <c r="E7864" t="s">
        <v>147</v>
      </c>
      <c r="F7864" t="s">
        <v>292</v>
      </c>
      <c r="G7864" t="str">
        <f t="shared" si="244"/>
        <v>Serbia, FR(Serbia/Montenegro) to World</v>
      </c>
      <c r="H7864">
        <v>2014</v>
      </c>
      <c r="I7864" t="s">
        <v>724</v>
      </c>
      <c r="J7864">
        <v>6</v>
      </c>
      <c r="K7864">
        <v>3.0089999999999999</v>
      </c>
      <c r="L7864" s="1">
        <f t="shared" si="245"/>
        <v>3.009E-3</v>
      </c>
    </row>
    <row r="7865" spans="1:12" ht="14.45">
      <c r="A7865" t="s">
        <v>723</v>
      </c>
      <c r="B7865" t="s">
        <v>992</v>
      </c>
      <c r="C7865">
        <v>761100</v>
      </c>
      <c r="D7865" t="s">
        <v>993</v>
      </c>
      <c r="E7865" t="s">
        <v>147</v>
      </c>
      <c r="F7865" t="s">
        <v>292</v>
      </c>
      <c r="G7865" t="str">
        <f t="shared" si="244"/>
        <v>Serbia, FR(Serbia/Montenegro) to World</v>
      </c>
      <c r="H7865">
        <v>2015</v>
      </c>
      <c r="I7865" t="s">
        <v>724</v>
      </c>
      <c r="J7865">
        <v>6</v>
      </c>
      <c r="K7865">
        <v>26.297000000000001</v>
      </c>
      <c r="L7865" s="1">
        <f t="shared" si="245"/>
        <v>2.6297000000000001E-2</v>
      </c>
    </row>
    <row r="7866" spans="1:12" ht="14.45">
      <c r="A7866" t="s">
        <v>723</v>
      </c>
      <c r="B7866" t="s">
        <v>992</v>
      </c>
      <c r="C7866">
        <v>761100</v>
      </c>
      <c r="D7866" t="s">
        <v>993</v>
      </c>
      <c r="E7866" t="s">
        <v>147</v>
      </c>
      <c r="F7866" t="s">
        <v>292</v>
      </c>
      <c r="G7866" t="str">
        <f t="shared" si="244"/>
        <v>Serbia, FR(Serbia/Montenegro) to World</v>
      </c>
      <c r="H7866">
        <v>2016</v>
      </c>
      <c r="I7866" t="s">
        <v>724</v>
      </c>
      <c r="J7866">
        <v>6</v>
      </c>
      <c r="K7866">
        <v>1.133</v>
      </c>
      <c r="L7866" s="1">
        <f t="shared" si="245"/>
        <v>1.1330000000000001E-3</v>
      </c>
    </row>
    <row r="7867" spans="1:12" ht="14.45">
      <c r="A7867" t="s">
        <v>723</v>
      </c>
      <c r="B7867" t="s">
        <v>992</v>
      </c>
      <c r="C7867">
        <v>761100</v>
      </c>
      <c r="D7867" t="s">
        <v>993</v>
      </c>
      <c r="E7867" t="s">
        <v>147</v>
      </c>
      <c r="F7867" t="s">
        <v>292</v>
      </c>
      <c r="G7867" t="str">
        <f t="shared" si="244"/>
        <v>Serbia, FR(Serbia/Montenegro) to World</v>
      </c>
      <c r="H7867">
        <v>2017</v>
      </c>
      <c r="I7867" t="s">
        <v>724</v>
      </c>
      <c r="J7867">
        <v>6</v>
      </c>
      <c r="K7867">
        <v>147.08099999999999</v>
      </c>
      <c r="L7867" s="1">
        <f t="shared" si="245"/>
        <v>0.14708099999999999</v>
      </c>
    </row>
    <row r="7868" spans="1:12" ht="14.45">
      <c r="A7868" t="s">
        <v>723</v>
      </c>
      <c r="B7868" t="s">
        <v>992</v>
      </c>
      <c r="C7868">
        <v>761100</v>
      </c>
      <c r="D7868" t="s">
        <v>993</v>
      </c>
      <c r="E7868" t="s">
        <v>670</v>
      </c>
      <c r="F7868" t="s">
        <v>670</v>
      </c>
      <c r="G7868" t="str">
        <f t="shared" si="244"/>
        <v>Serbia, FR(Serbia/Montenegro) to EU27</v>
      </c>
      <c r="H7868">
        <v>2012</v>
      </c>
      <c r="I7868" t="s">
        <v>724</v>
      </c>
      <c r="J7868">
        <v>6</v>
      </c>
      <c r="K7868">
        <v>3.2000000000000001E-2</v>
      </c>
      <c r="L7868" s="1">
        <f t="shared" si="245"/>
        <v>3.1999999999999999E-5</v>
      </c>
    </row>
    <row r="7869" spans="1:12" ht="14.45">
      <c r="A7869" t="s">
        <v>723</v>
      </c>
      <c r="B7869" t="s">
        <v>992</v>
      </c>
      <c r="C7869">
        <v>761100</v>
      </c>
      <c r="D7869" t="s">
        <v>993</v>
      </c>
      <c r="E7869" t="s">
        <v>670</v>
      </c>
      <c r="F7869" t="s">
        <v>670</v>
      </c>
      <c r="G7869" t="str">
        <f t="shared" si="244"/>
        <v>Serbia, FR(Serbia/Montenegro) to EU27</v>
      </c>
      <c r="H7869">
        <v>2014</v>
      </c>
      <c r="I7869" t="s">
        <v>724</v>
      </c>
      <c r="J7869">
        <v>6</v>
      </c>
      <c r="K7869">
        <v>0.746</v>
      </c>
      <c r="L7869" s="1">
        <f t="shared" si="245"/>
        <v>7.4600000000000003E-4</v>
      </c>
    </row>
    <row r="7870" spans="1:12" ht="14.45">
      <c r="A7870" t="s">
        <v>723</v>
      </c>
      <c r="B7870" t="s">
        <v>992</v>
      </c>
      <c r="C7870">
        <v>761100</v>
      </c>
      <c r="D7870" t="s">
        <v>993</v>
      </c>
      <c r="E7870" t="s">
        <v>670</v>
      </c>
      <c r="F7870" t="s">
        <v>670</v>
      </c>
      <c r="G7870" t="str">
        <f t="shared" si="244"/>
        <v>Serbia, FR(Serbia/Montenegro) to EU27</v>
      </c>
      <c r="H7870">
        <v>2016</v>
      </c>
      <c r="I7870" t="s">
        <v>724</v>
      </c>
      <c r="J7870">
        <v>6</v>
      </c>
      <c r="K7870">
        <v>1.133</v>
      </c>
      <c r="L7870" s="1">
        <f t="shared" si="245"/>
        <v>1.1330000000000001E-3</v>
      </c>
    </row>
    <row r="7871" spans="1:12" ht="14.45">
      <c r="A7871" t="s">
        <v>723</v>
      </c>
      <c r="B7871" t="s">
        <v>992</v>
      </c>
      <c r="C7871">
        <v>761100</v>
      </c>
      <c r="D7871" t="s">
        <v>993</v>
      </c>
      <c r="E7871" t="s">
        <v>670</v>
      </c>
      <c r="F7871" t="s">
        <v>670</v>
      </c>
      <c r="G7871" t="str">
        <f t="shared" si="244"/>
        <v>Serbia, FR(Serbia/Montenegro) to EU27</v>
      </c>
      <c r="H7871">
        <v>2017</v>
      </c>
      <c r="I7871" t="s">
        <v>724</v>
      </c>
      <c r="J7871">
        <v>6</v>
      </c>
      <c r="K7871">
        <v>137.405</v>
      </c>
      <c r="L7871" s="1">
        <f t="shared" si="245"/>
        <v>0.137405</v>
      </c>
    </row>
    <row r="7872" spans="1:12" ht="14.45">
      <c r="A7872" t="s">
        <v>723</v>
      </c>
      <c r="B7872" t="s">
        <v>992</v>
      </c>
      <c r="C7872">
        <v>8405</v>
      </c>
      <c r="D7872" t="s">
        <v>993</v>
      </c>
      <c r="E7872" t="s">
        <v>147</v>
      </c>
      <c r="F7872" t="s">
        <v>292</v>
      </c>
      <c r="G7872" t="str">
        <f t="shared" si="244"/>
        <v>Serbia, FR(Serbia/Montenegro) to World</v>
      </c>
      <c r="H7872">
        <v>2012</v>
      </c>
      <c r="I7872" t="s">
        <v>724</v>
      </c>
      <c r="J7872">
        <v>6</v>
      </c>
      <c r="K7872">
        <v>3.661</v>
      </c>
      <c r="L7872" s="1">
        <f t="shared" si="245"/>
        <v>3.6610000000000002E-3</v>
      </c>
    </row>
    <row r="7873" spans="1:12" ht="14.45">
      <c r="A7873" t="s">
        <v>723</v>
      </c>
      <c r="B7873" t="s">
        <v>992</v>
      </c>
      <c r="C7873">
        <v>8405</v>
      </c>
      <c r="D7873" t="s">
        <v>993</v>
      </c>
      <c r="E7873" t="s">
        <v>147</v>
      </c>
      <c r="F7873" t="s">
        <v>292</v>
      </c>
      <c r="G7873" t="str">
        <f t="shared" si="244"/>
        <v>Serbia, FR(Serbia/Montenegro) to World</v>
      </c>
      <c r="H7873">
        <v>2013</v>
      </c>
      <c r="I7873" t="s">
        <v>724</v>
      </c>
      <c r="J7873">
        <v>6</v>
      </c>
      <c r="K7873">
        <v>87.278999999999996</v>
      </c>
      <c r="L7873" s="1">
        <f t="shared" si="245"/>
        <v>8.7278999999999995E-2</v>
      </c>
    </row>
    <row r="7874" spans="1:12" ht="14.45">
      <c r="A7874" t="s">
        <v>723</v>
      </c>
      <c r="B7874" t="s">
        <v>992</v>
      </c>
      <c r="C7874">
        <v>8405</v>
      </c>
      <c r="D7874" t="s">
        <v>993</v>
      </c>
      <c r="E7874" t="s">
        <v>147</v>
      </c>
      <c r="F7874" t="s">
        <v>292</v>
      </c>
      <c r="G7874" t="str">
        <f t="shared" si="244"/>
        <v>Serbia, FR(Serbia/Montenegro) to World</v>
      </c>
      <c r="H7874">
        <v>2014</v>
      </c>
      <c r="I7874" t="s">
        <v>724</v>
      </c>
      <c r="J7874">
        <v>6</v>
      </c>
      <c r="K7874">
        <v>20.817</v>
      </c>
      <c r="L7874" s="1">
        <f t="shared" si="245"/>
        <v>2.0816999999999999E-2</v>
      </c>
    </row>
    <row r="7875" spans="1:12" ht="14.45">
      <c r="A7875" t="s">
        <v>723</v>
      </c>
      <c r="B7875" t="s">
        <v>992</v>
      </c>
      <c r="C7875">
        <v>8405</v>
      </c>
      <c r="D7875" t="s">
        <v>993</v>
      </c>
      <c r="E7875" t="s">
        <v>147</v>
      </c>
      <c r="F7875" t="s">
        <v>292</v>
      </c>
      <c r="G7875" t="str">
        <f t="shared" si="244"/>
        <v>Serbia, FR(Serbia/Montenegro) to World</v>
      </c>
      <c r="H7875">
        <v>2015</v>
      </c>
      <c r="I7875" t="s">
        <v>724</v>
      </c>
      <c r="J7875">
        <v>6</v>
      </c>
      <c r="K7875">
        <v>297.738</v>
      </c>
      <c r="L7875" s="1">
        <f t="shared" si="245"/>
        <v>0.297738</v>
      </c>
    </row>
    <row r="7876" spans="1:12" ht="14.45">
      <c r="A7876" t="s">
        <v>723</v>
      </c>
      <c r="B7876" t="s">
        <v>992</v>
      </c>
      <c r="C7876">
        <v>8405</v>
      </c>
      <c r="D7876" t="s">
        <v>993</v>
      </c>
      <c r="E7876" t="s">
        <v>147</v>
      </c>
      <c r="F7876" t="s">
        <v>292</v>
      </c>
      <c r="G7876" t="str">
        <f t="shared" si="244"/>
        <v>Serbia, FR(Serbia/Montenegro) to World</v>
      </c>
      <c r="H7876">
        <v>2016</v>
      </c>
      <c r="I7876" t="s">
        <v>724</v>
      </c>
      <c r="J7876">
        <v>6</v>
      </c>
      <c r="K7876">
        <v>17.715</v>
      </c>
      <c r="L7876" s="1">
        <f t="shared" si="245"/>
        <v>1.7715000000000002E-2</v>
      </c>
    </row>
    <row r="7877" spans="1:12" ht="14.45">
      <c r="A7877" t="s">
        <v>723</v>
      </c>
      <c r="B7877" t="s">
        <v>992</v>
      </c>
      <c r="C7877">
        <v>8405</v>
      </c>
      <c r="D7877" t="s">
        <v>993</v>
      </c>
      <c r="E7877" t="s">
        <v>147</v>
      </c>
      <c r="F7877" t="s">
        <v>292</v>
      </c>
      <c r="G7877" t="str">
        <f t="shared" si="244"/>
        <v>Serbia, FR(Serbia/Montenegro) to World</v>
      </c>
      <c r="H7877">
        <v>2017</v>
      </c>
      <c r="I7877" t="s">
        <v>724</v>
      </c>
      <c r="J7877">
        <v>6</v>
      </c>
      <c r="K7877">
        <v>38.399000000000001</v>
      </c>
      <c r="L7877" s="1">
        <f t="shared" si="245"/>
        <v>3.8399000000000003E-2</v>
      </c>
    </row>
    <row r="7878" spans="1:12" ht="14.45">
      <c r="A7878" t="s">
        <v>723</v>
      </c>
      <c r="B7878" t="s">
        <v>992</v>
      </c>
      <c r="C7878">
        <v>8405</v>
      </c>
      <c r="D7878" t="s">
        <v>993</v>
      </c>
      <c r="E7878" t="s">
        <v>670</v>
      </c>
      <c r="F7878" t="s">
        <v>670</v>
      </c>
      <c r="G7878" t="str">
        <f t="shared" si="244"/>
        <v>Serbia, FR(Serbia/Montenegro) to EU27</v>
      </c>
      <c r="H7878">
        <v>2012</v>
      </c>
      <c r="I7878" t="s">
        <v>724</v>
      </c>
      <c r="J7878">
        <v>6</v>
      </c>
      <c r="K7878">
        <v>2.9470000000000001</v>
      </c>
      <c r="L7878" s="1">
        <f t="shared" si="245"/>
        <v>2.947E-3</v>
      </c>
    </row>
    <row r="7879" spans="1:12" ht="14.45">
      <c r="A7879" t="s">
        <v>723</v>
      </c>
      <c r="B7879" t="s">
        <v>992</v>
      </c>
      <c r="C7879">
        <v>8405</v>
      </c>
      <c r="D7879" t="s">
        <v>993</v>
      </c>
      <c r="E7879" t="s">
        <v>670</v>
      </c>
      <c r="F7879" t="s">
        <v>670</v>
      </c>
      <c r="G7879" t="str">
        <f t="shared" si="244"/>
        <v>Serbia, FR(Serbia/Montenegro) to EU27</v>
      </c>
      <c r="H7879">
        <v>2013</v>
      </c>
      <c r="I7879" t="s">
        <v>724</v>
      </c>
      <c r="J7879">
        <v>6</v>
      </c>
      <c r="K7879">
        <v>13.425000000000001</v>
      </c>
      <c r="L7879" s="1">
        <f t="shared" si="245"/>
        <v>1.3425000000000001E-2</v>
      </c>
    </row>
    <row r="7880" spans="1:12" ht="14.45">
      <c r="A7880" t="s">
        <v>723</v>
      </c>
      <c r="B7880" t="s">
        <v>992</v>
      </c>
      <c r="C7880">
        <v>8405</v>
      </c>
      <c r="D7880" t="s">
        <v>993</v>
      </c>
      <c r="E7880" t="s">
        <v>670</v>
      </c>
      <c r="F7880" t="s">
        <v>670</v>
      </c>
      <c r="G7880" t="str">
        <f t="shared" si="244"/>
        <v>Serbia, FR(Serbia/Montenegro) to EU27</v>
      </c>
      <c r="H7880">
        <v>2015</v>
      </c>
      <c r="I7880" t="s">
        <v>724</v>
      </c>
      <c r="J7880">
        <v>6</v>
      </c>
      <c r="K7880">
        <v>283.13900000000001</v>
      </c>
      <c r="L7880" s="1">
        <f t="shared" si="245"/>
        <v>0.28313900000000003</v>
      </c>
    </row>
    <row r="7881" spans="1:12" ht="14.45">
      <c r="A7881" t="s">
        <v>723</v>
      </c>
      <c r="B7881" t="s">
        <v>992</v>
      </c>
      <c r="C7881">
        <v>8405</v>
      </c>
      <c r="D7881" t="s">
        <v>993</v>
      </c>
      <c r="E7881" t="s">
        <v>670</v>
      </c>
      <c r="F7881" t="s">
        <v>670</v>
      </c>
      <c r="G7881" t="str">
        <f t="shared" ref="G7881:G7944" si="246">CONCATENATE(D7881, " to ", F7881)</f>
        <v>Serbia, FR(Serbia/Montenegro) to EU27</v>
      </c>
      <c r="H7881">
        <v>2016</v>
      </c>
      <c r="I7881" t="s">
        <v>724</v>
      </c>
      <c r="J7881">
        <v>6</v>
      </c>
      <c r="K7881">
        <v>3.4000000000000002E-2</v>
      </c>
      <c r="L7881" s="1">
        <f t="shared" ref="L7881:L7944" si="247">K7881/1000</f>
        <v>3.4E-5</v>
      </c>
    </row>
    <row r="7882" spans="1:12" ht="14.45">
      <c r="A7882" t="s">
        <v>723</v>
      </c>
      <c r="B7882" t="s">
        <v>992</v>
      </c>
      <c r="C7882">
        <v>8405</v>
      </c>
      <c r="D7882" t="s">
        <v>993</v>
      </c>
      <c r="E7882" t="s">
        <v>670</v>
      </c>
      <c r="F7882" t="s">
        <v>670</v>
      </c>
      <c r="G7882" t="str">
        <f t="shared" si="246"/>
        <v>Serbia, FR(Serbia/Montenegro) to EU27</v>
      </c>
      <c r="H7882">
        <v>2017</v>
      </c>
      <c r="I7882" t="s">
        <v>724</v>
      </c>
      <c r="J7882">
        <v>6</v>
      </c>
      <c r="K7882">
        <v>0.57499999999999996</v>
      </c>
      <c r="L7882" s="1">
        <f t="shared" si="247"/>
        <v>5.7499999999999999E-4</v>
      </c>
    </row>
    <row r="7883" spans="1:12" ht="14.45">
      <c r="A7883" t="s">
        <v>723</v>
      </c>
      <c r="B7883" t="s">
        <v>992</v>
      </c>
      <c r="C7883">
        <v>841931</v>
      </c>
      <c r="D7883" t="s">
        <v>993</v>
      </c>
      <c r="E7883" t="s">
        <v>147</v>
      </c>
      <c r="F7883" t="s">
        <v>292</v>
      </c>
      <c r="G7883" t="str">
        <f t="shared" si="246"/>
        <v>Serbia, FR(Serbia/Montenegro) to World</v>
      </c>
      <c r="H7883">
        <v>2012</v>
      </c>
      <c r="I7883" t="s">
        <v>724</v>
      </c>
      <c r="J7883">
        <v>6</v>
      </c>
      <c r="K7883">
        <v>650.72500000000002</v>
      </c>
      <c r="L7883" s="1">
        <f t="shared" si="247"/>
        <v>0.650725</v>
      </c>
    </row>
    <row r="7884" spans="1:12" ht="14.45">
      <c r="A7884" t="s">
        <v>723</v>
      </c>
      <c r="B7884" t="s">
        <v>992</v>
      </c>
      <c r="C7884">
        <v>841931</v>
      </c>
      <c r="D7884" t="s">
        <v>993</v>
      </c>
      <c r="E7884" t="s">
        <v>147</v>
      </c>
      <c r="F7884" t="s">
        <v>292</v>
      </c>
      <c r="G7884" t="str">
        <f t="shared" si="246"/>
        <v>Serbia, FR(Serbia/Montenegro) to World</v>
      </c>
      <c r="H7884">
        <v>2013</v>
      </c>
      <c r="I7884" t="s">
        <v>724</v>
      </c>
      <c r="J7884">
        <v>6</v>
      </c>
      <c r="K7884">
        <v>1089.8150000000001</v>
      </c>
      <c r="L7884" s="1">
        <f t="shared" si="247"/>
        <v>1.089815</v>
      </c>
    </row>
    <row r="7885" spans="1:12" ht="14.45">
      <c r="A7885" t="s">
        <v>723</v>
      </c>
      <c r="B7885" t="s">
        <v>992</v>
      </c>
      <c r="C7885">
        <v>841931</v>
      </c>
      <c r="D7885" t="s">
        <v>993</v>
      </c>
      <c r="E7885" t="s">
        <v>147</v>
      </c>
      <c r="F7885" t="s">
        <v>292</v>
      </c>
      <c r="G7885" t="str">
        <f t="shared" si="246"/>
        <v>Serbia, FR(Serbia/Montenegro) to World</v>
      </c>
      <c r="H7885">
        <v>2014</v>
      </c>
      <c r="I7885" t="s">
        <v>724</v>
      </c>
      <c r="J7885">
        <v>6</v>
      </c>
      <c r="K7885">
        <v>1315.7329999999999</v>
      </c>
      <c r="L7885" s="1">
        <f t="shared" si="247"/>
        <v>1.315733</v>
      </c>
    </row>
    <row r="7886" spans="1:12" ht="14.45">
      <c r="A7886" t="s">
        <v>723</v>
      </c>
      <c r="B7886" t="s">
        <v>992</v>
      </c>
      <c r="C7886">
        <v>841931</v>
      </c>
      <c r="D7886" t="s">
        <v>993</v>
      </c>
      <c r="E7886" t="s">
        <v>147</v>
      </c>
      <c r="F7886" t="s">
        <v>292</v>
      </c>
      <c r="G7886" t="str">
        <f t="shared" si="246"/>
        <v>Serbia, FR(Serbia/Montenegro) to World</v>
      </c>
      <c r="H7886">
        <v>2015</v>
      </c>
      <c r="I7886" t="s">
        <v>724</v>
      </c>
      <c r="J7886">
        <v>6</v>
      </c>
      <c r="K7886">
        <v>1709.521</v>
      </c>
      <c r="L7886" s="1">
        <f t="shared" si="247"/>
        <v>1.7095210000000001</v>
      </c>
    </row>
    <row r="7887" spans="1:12" ht="14.45">
      <c r="A7887" t="s">
        <v>723</v>
      </c>
      <c r="B7887" t="s">
        <v>992</v>
      </c>
      <c r="C7887">
        <v>841931</v>
      </c>
      <c r="D7887" t="s">
        <v>993</v>
      </c>
      <c r="E7887" t="s">
        <v>147</v>
      </c>
      <c r="F7887" t="s">
        <v>292</v>
      </c>
      <c r="G7887" t="str">
        <f t="shared" si="246"/>
        <v>Serbia, FR(Serbia/Montenegro) to World</v>
      </c>
      <c r="H7887">
        <v>2016</v>
      </c>
      <c r="I7887" t="s">
        <v>724</v>
      </c>
      <c r="J7887">
        <v>6</v>
      </c>
      <c r="K7887">
        <v>2289.0790000000002</v>
      </c>
      <c r="L7887" s="1">
        <f t="shared" si="247"/>
        <v>2.2890790000000001</v>
      </c>
    </row>
    <row r="7888" spans="1:12" ht="14.45">
      <c r="A7888" t="s">
        <v>723</v>
      </c>
      <c r="B7888" t="s">
        <v>992</v>
      </c>
      <c r="C7888">
        <v>841931</v>
      </c>
      <c r="D7888" t="s">
        <v>993</v>
      </c>
      <c r="E7888" t="s">
        <v>147</v>
      </c>
      <c r="F7888" t="s">
        <v>292</v>
      </c>
      <c r="G7888" t="str">
        <f t="shared" si="246"/>
        <v>Serbia, FR(Serbia/Montenegro) to World</v>
      </c>
      <c r="H7888">
        <v>2017</v>
      </c>
      <c r="I7888" t="s">
        <v>724</v>
      </c>
      <c r="J7888">
        <v>6</v>
      </c>
      <c r="K7888">
        <v>1731.6579999999999</v>
      </c>
      <c r="L7888" s="1">
        <f t="shared" si="247"/>
        <v>1.7316579999999999</v>
      </c>
    </row>
    <row r="7889" spans="1:12" ht="14.45">
      <c r="A7889" t="s">
        <v>723</v>
      </c>
      <c r="B7889" t="s">
        <v>992</v>
      </c>
      <c r="C7889">
        <v>841931</v>
      </c>
      <c r="D7889" t="s">
        <v>993</v>
      </c>
      <c r="E7889" t="s">
        <v>670</v>
      </c>
      <c r="F7889" t="s">
        <v>670</v>
      </c>
      <c r="G7889" t="str">
        <f t="shared" si="246"/>
        <v>Serbia, FR(Serbia/Montenegro) to EU27</v>
      </c>
      <c r="H7889">
        <v>2013</v>
      </c>
      <c r="I7889" t="s">
        <v>724</v>
      </c>
      <c r="J7889">
        <v>6</v>
      </c>
      <c r="K7889">
        <v>97.811000000000007</v>
      </c>
      <c r="L7889" s="1">
        <f t="shared" si="247"/>
        <v>9.7811000000000009E-2</v>
      </c>
    </row>
    <row r="7890" spans="1:12" ht="14.45">
      <c r="A7890" t="s">
        <v>723</v>
      </c>
      <c r="B7890" t="s">
        <v>992</v>
      </c>
      <c r="C7890">
        <v>841931</v>
      </c>
      <c r="D7890" t="s">
        <v>993</v>
      </c>
      <c r="E7890" t="s">
        <v>670</v>
      </c>
      <c r="F7890" t="s">
        <v>670</v>
      </c>
      <c r="G7890" t="str">
        <f t="shared" si="246"/>
        <v>Serbia, FR(Serbia/Montenegro) to EU27</v>
      </c>
      <c r="H7890">
        <v>2014</v>
      </c>
      <c r="I7890" t="s">
        <v>724</v>
      </c>
      <c r="J7890">
        <v>6</v>
      </c>
      <c r="K7890">
        <v>53.811999999999998</v>
      </c>
      <c r="L7890" s="1">
        <f t="shared" si="247"/>
        <v>5.3811999999999999E-2</v>
      </c>
    </row>
    <row r="7891" spans="1:12" ht="14.45">
      <c r="A7891" t="s">
        <v>723</v>
      </c>
      <c r="B7891" t="s">
        <v>992</v>
      </c>
      <c r="C7891">
        <v>841931</v>
      </c>
      <c r="D7891" t="s">
        <v>993</v>
      </c>
      <c r="E7891" t="s">
        <v>670</v>
      </c>
      <c r="F7891" t="s">
        <v>670</v>
      </c>
      <c r="G7891" t="str">
        <f t="shared" si="246"/>
        <v>Serbia, FR(Serbia/Montenegro) to EU27</v>
      </c>
      <c r="H7891">
        <v>2015</v>
      </c>
      <c r="I7891" t="s">
        <v>724</v>
      </c>
      <c r="J7891">
        <v>6</v>
      </c>
      <c r="K7891">
        <v>47.368000000000002</v>
      </c>
      <c r="L7891" s="1">
        <f t="shared" si="247"/>
        <v>4.7368E-2</v>
      </c>
    </row>
    <row r="7892" spans="1:12" ht="14.45">
      <c r="A7892" t="s">
        <v>723</v>
      </c>
      <c r="B7892" t="s">
        <v>992</v>
      </c>
      <c r="C7892">
        <v>841931</v>
      </c>
      <c r="D7892" t="s">
        <v>993</v>
      </c>
      <c r="E7892" t="s">
        <v>670</v>
      </c>
      <c r="F7892" t="s">
        <v>670</v>
      </c>
      <c r="G7892" t="str">
        <f t="shared" si="246"/>
        <v>Serbia, FR(Serbia/Montenegro) to EU27</v>
      </c>
      <c r="H7892">
        <v>2016</v>
      </c>
      <c r="I7892" t="s">
        <v>724</v>
      </c>
      <c r="J7892">
        <v>6</v>
      </c>
      <c r="K7892">
        <v>207.548</v>
      </c>
      <c r="L7892" s="1">
        <f t="shared" si="247"/>
        <v>0.20754800000000001</v>
      </c>
    </row>
    <row r="7893" spans="1:12" ht="14.45">
      <c r="A7893" t="s">
        <v>723</v>
      </c>
      <c r="B7893" t="s">
        <v>992</v>
      </c>
      <c r="C7893">
        <v>841931</v>
      </c>
      <c r="D7893" t="s">
        <v>993</v>
      </c>
      <c r="E7893" t="s">
        <v>670</v>
      </c>
      <c r="F7893" t="s">
        <v>670</v>
      </c>
      <c r="G7893" t="str">
        <f t="shared" si="246"/>
        <v>Serbia, FR(Serbia/Montenegro) to EU27</v>
      </c>
      <c r="H7893">
        <v>2017</v>
      </c>
      <c r="I7893" t="s">
        <v>724</v>
      </c>
      <c r="J7893">
        <v>6</v>
      </c>
      <c r="K7893">
        <v>179.15100000000001</v>
      </c>
      <c r="L7893" s="1">
        <f t="shared" si="247"/>
        <v>0.179151</v>
      </c>
    </row>
    <row r="7894" spans="1:12" ht="14.45">
      <c r="A7894" t="s">
        <v>723</v>
      </c>
      <c r="B7894" t="s">
        <v>992</v>
      </c>
      <c r="C7894">
        <v>841940</v>
      </c>
      <c r="D7894" t="s">
        <v>993</v>
      </c>
      <c r="E7894" t="s">
        <v>147</v>
      </c>
      <c r="F7894" t="s">
        <v>292</v>
      </c>
      <c r="G7894" t="str">
        <f t="shared" si="246"/>
        <v>Serbia, FR(Serbia/Montenegro) to World</v>
      </c>
      <c r="H7894">
        <v>2012</v>
      </c>
      <c r="I7894" t="s">
        <v>724</v>
      </c>
      <c r="J7894">
        <v>6</v>
      </c>
      <c r="K7894">
        <v>475.596</v>
      </c>
      <c r="L7894" s="1">
        <f t="shared" si="247"/>
        <v>0.47559600000000002</v>
      </c>
    </row>
    <row r="7895" spans="1:12" ht="14.45">
      <c r="A7895" t="s">
        <v>723</v>
      </c>
      <c r="B7895" t="s">
        <v>992</v>
      </c>
      <c r="C7895">
        <v>841940</v>
      </c>
      <c r="D7895" t="s">
        <v>993</v>
      </c>
      <c r="E7895" t="s">
        <v>147</v>
      </c>
      <c r="F7895" t="s">
        <v>292</v>
      </c>
      <c r="G7895" t="str">
        <f t="shared" si="246"/>
        <v>Serbia, FR(Serbia/Montenegro) to World</v>
      </c>
      <c r="H7895">
        <v>2013</v>
      </c>
      <c r="I7895" t="s">
        <v>724</v>
      </c>
      <c r="J7895">
        <v>6</v>
      </c>
      <c r="K7895">
        <v>965.83399999999995</v>
      </c>
      <c r="L7895" s="1">
        <f t="shared" si="247"/>
        <v>0.96583399999999997</v>
      </c>
    </row>
    <row r="7896" spans="1:12" ht="14.45">
      <c r="A7896" t="s">
        <v>723</v>
      </c>
      <c r="B7896" t="s">
        <v>992</v>
      </c>
      <c r="C7896">
        <v>841940</v>
      </c>
      <c r="D7896" t="s">
        <v>993</v>
      </c>
      <c r="E7896" t="s">
        <v>147</v>
      </c>
      <c r="F7896" t="s">
        <v>292</v>
      </c>
      <c r="G7896" t="str">
        <f t="shared" si="246"/>
        <v>Serbia, FR(Serbia/Montenegro) to World</v>
      </c>
      <c r="H7896">
        <v>2014</v>
      </c>
      <c r="I7896" t="s">
        <v>724</v>
      </c>
      <c r="J7896">
        <v>6</v>
      </c>
      <c r="K7896">
        <v>1570.6189999999999</v>
      </c>
      <c r="L7896" s="1">
        <f t="shared" si="247"/>
        <v>1.570619</v>
      </c>
    </row>
    <row r="7897" spans="1:12" ht="14.45">
      <c r="A7897" t="s">
        <v>723</v>
      </c>
      <c r="B7897" t="s">
        <v>992</v>
      </c>
      <c r="C7897">
        <v>841940</v>
      </c>
      <c r="D7897" t="s">
        <v>993</v>
      </c>
      <c r="E7897" t="s">
        <v>147</v>
      </c>
      <c r="F7897" t="s">
        <v>292</v>
      </c>
      <c r="G7897" t="str">
        <f t="shared" si="246"/>
        <v>Serbia, FR(Serbia/Montenegro) to World</v>
      </c>
      <c r="H7897">
        <v>2015</v>
      </c>
      <c r="I7897" t="s">
        <v>724</v>
      </c>
      <c r="J7897">
        <v>6</v>
      </c>
      <c r="K7897">
        <v>2006.5719999999999</v>
      </c>
      <c r="L7897" s="1">
        <f t="shared" si="247"/>
        <v>2.0065719999999998</v>
      </c>
    </row>
    <row r="7898" spans="1:12" ht="14.45">
      <c r="A7898" t="s">
        <v>723</v>
      </c>
      <c r="B7898" t="s">
        <v>992</v>
      </c>
      <c r="C7898">
        <v>841940</v>
      </c>
      <c r="D7898" t="s">
        <v>993</v>
      </c>
      <c r="E7898" t="s">
        <v>147</v>
      </c>
      <c r="F7898" t="s">
        <v>292</v>
      </c>
      <c r="G7898" t="str">
        <f t="shared" si="246"/>
        <v>Serbia, FR(Serbia/Montenegro) to World</v>
      </c>
      <c r="H7898">
        <v>2016</v>
      </c>
      <c r="I7898" t="s">
        <v>724</v>
      </c>
      <c r="J7898">
        <v>6</v>
      </c>
      <c r="K7898">
        <v>2290.1289999999999</v>
      </c>
      <c r="L7898" s="1">
        <f t="shared" si="247"/>
        <v>2.2901289999999999</v>
      </c>
    </row>
    <row r="7899" spans="1:12" ht="14.45">
      <c r="A7899" t="s">
        <v>723</v>
      </c>
      <c r="B7899" t="s">
        <v>992</v>
      </c>
      <c r="C7899">
        <v>841940</v>
      </c>
      <c r="D7899" t="s">
        <v>993</v>
      </c>
      <c r="E7899" t="s">
        <v>147</v>
      </c>
      <c r="F7899" t="s">
        <v>292</v>
      </c>
      <c r="G7899" t="str">
        <f t="shared" si="246"/>
        <v>Serbia, FR(Serbia/Montenegro) to World</v>
      </c>
      <c r="H7899">
        <v>2017</v>
      </c>
      <c r="I7899" t="s">
        <v>724</v>
      </c>
      <c r="J7899">
        <v>6</v>
      </c>
      <c r="K7899">
        <v>2529.7809999999999</v>
      </c>
      <c r="L7899" s="1">
        <f t="shared" si="247"/>
        <v>2.5297809999999998</v>
      </c>
    </row>
    <row r="7900" spans="1:12" ht="14.45">
      <c r="A7900" t="s">
        <v>723</v>
      </c>
      <c r="B7900" t="s">
        <v>992</v>
      </c>
      <c r="C7900">
        <v>841940</v>
      </c>
      <c r="D7900" t="s">
        <v>993</v>
      </c>
      <c r="E7900" t="s">
        <v>670</v>
      </c>
      <c r="F7900" t="s">
        <v>670</v>
      </c>
      <c r="G7900" t="str">
        <f t="shared" si="246"/>
        <v>Serbia, FR(Serbia/Montenegro) to EU27</v>
      </c>
      <c r="H7900">
        <v>2012</v>
      </c>
      <c r="I7900" t="s">
        <v>724</v>
      </c>
      <c r="J7900">
        <v>6</v>
      </c>
      <c r="K7900">
        <v>316.60000000000002</v>
      </c>
      <c r="L7900" s="1">
        <f t="shared" si="247"/>
        <v>0.31660000000000005</v>
      </c>
    </row>
    <row r="7901" spans="1:12" ht="14.45">
      <c r="A7901" t="s">
        <v>723</v>
      </c>
      <c r="B7901" t="s">
        <v>992</v>
      </c>
      <c r="C7901">
        <v>841940</v>
      </c>
      <c r="D7901" t="s">
        <v>993</v>
      </c>
      <c r="E7901" t="s">
        <v>670</v>
      </c>
      <c r="F7901" t="s">
        <v>670</v>
      </c>
      <c r="G7901" t="str">
        <f t="shared" si="246"/>
        <v>Serbia, FR(Serbia/Montenegro) to EU27</v>
      </c>
      <c r="H7901">
        <v>2013</v>
      </c>
      <c r="I7901" t="s">
        <v>724</v>
      </c>
      <c r="J7901">
        <v>6</v>
      </c>
      <c r="K7901">
        <v>776.60500000000002</v>
      </c>
      <c r="L7901" s="1">
        <f t="shared" si="247"/>
        <v>0.77660499999999999</v>
      </c>
    </row>
    <row r="7902" spans="1:12" ht="14.45">
      <c r="A7902" t="s">
        <v>723</v>
      </c>
      <c r="B7902" t="s">
        <v>992</v>
      </c>
      <c r="C7902">
        <v>841940</v>
      </c>
      <c r="D7902" t="s">
        <v>993</v>
      </c>
      <c r="E7902" t="s">
        <v>670</v>
      </c>
      <c r="F7902" t="s">
        <v>670</v>
      </c>
      <c r="G7902" t="str">
        <f t="shared" si="246"/>
        <v>Serbia, FR(Serbia/Montenegro) to EU27</v>
      </c>
      <c r="H7902">
        <v>2014</v>
      </c>
      <c r="I7902" t="s">
        <v>724</v>
      </c>
      <c r="J7902">
        <v>6</v>
      </c>
      <c r="K7902">
        <v>1044.828</v>
      </c>
      <c r="L7902" s="1">
        <f t="shared" si="247"/>
        <v>1.0448279999999999</v>
      </c>
    </row>
    <row r="7903" spans="1:12" ht="14.45">
      <c r="A7903" t="s">
        <v>723</v>
      </c>
      <c r="B7903" t="s">
        <v>992</v>
      </c>
      <c r="C7903">
        <v>841940</v>
      </c>
      <c r="D7903" t="s">
        <v>993</v>
      </c>
      <c r="E7903" t="s">
        <v>670</v>
      </c>
      <c r="F7903" t="s">
        <v>670</v>
      </c>
      <c r="G7903" t="str">
        <f t="shared" si="246"/>
        <v>Serbia, FR(Serbia/Montenegro) to EU27</v>
      </c>
      <c r="H7903">
        <v>2015</v>
      </c>
      <c r="I7903" t="s">
        <v>724</v>
      </c>
      <c r="J7903">
        <v>6</v>
      </c>
      <c r="K7903">
        <v>1804.5509999999999</v>
      </c>
      <c r="L7903" s="1">
        <f t="shared" si="247"/>
        <v>1.804551</v>
      </c>
    </row>
    <row r="7904" spans="1:12" ht="14.45">
      <c r="A7904" t="s">
        <v>723</v>
      </c>
      <c r="B7904" t="s">
        <v>992</v>
      </c>
      <c r="C7904">
        <v>841940</v>
      </c>
      <c r="D7904" t="s">
        <v>993</v>
      </c>
      <c r="E7904" t="s">
        <v>670</v>
      </c>
      <c r="F7904" t="s">
        <v>670</v>
      </c>
      <c r="G7904" t="str">
        <f t="shared" si="246"/>
        <v>Serbia, FR(Serbia/Montenegro) to EU27</v>
      </c>
      <c r="H7904">
        <v>2016</v>
      </c>
      <c r="I7904" t="s">
        <v>724</v>
      </c>
      <c r="J7904">
        <v>6</v>
      </c>
      <c r="K7904">
        <v>1842.8620000000001</v>
      </c>
      <c r="L7904" s="1">
        <f t="shared" si="247"/>
        <v>1.842862</v>
      </c>
    </row>
    <row r="7905" spans="1:12" ht="14.45">
      <c r="A7905" t="s">
        <v>723</v>
      </c>
      <c r="B7905" t="s">
        <v>992</v>
      </c>
      <c r="C7905">
        <v>841940</v>
      </c>
      <c r="D7905" t="s">
        <v>993</v>
      </c>
      <c r="E7905" t="s">
        <v>670</v>
      </c>
      <c r="F7905" t="s">
        <v>670</v>
      </c>
      <c r="G7905" t="str">
        <f t="shared" si="246"/>
        <v>Serbia, FR(Serbia/Montenegro) to EU27</v>
      </c>
      <c r="H7905">
        <v>2017</v>
      </c>
      <c r="I7905" t="s">
        <v>724</v>
      </c>
      <c r="J7905">
        <v>6</v>
      </c>
      <c r="K7905">
        <v>1988.681</v>
      </c>
      <c r="L7905" s="1">
        <f t="shared" si="247"/>
        <v>1.9886810000000001</v>
      </c>
    </row>
    <row r="7906" spans="1:12" ht="14.45">
      <c r="A7906" t="s">
        <v>723</v>
      </c>
      <c r="B7906" t="s">
        <v>992</v>
      </c>
      <c r="C7906">
        <v>842129</v>
      </c>
      <c r="D7906" t="s">
        <v>993</v>
      </c>
      <c r="E7906" t="s">
        <v>147</v>
      </c>
      <c r="F7906" t="s">
        <v>292</v>
      </c>
      <c r="G7906" t="str">
        <f t="shared" si="246"/>
        <v>Serbia, FR(Serbia/Montenegro) to World</v>
      </c>
      <c r="H7906">
        <v>2012</v>
      </c>
      <c r="I7906" t="s">
        <v>724</v>
      </c>
      <c r="J7906">
        <v>6</v>
      </c>
      <c r="K7906">
        <v>719.51700000000005</v>
      </c>
      <c r="L7906" s="1">
        <f t="shared" si="247"/>
        <v>0.71951700000000007</v>
      </c>
    </row>
    <row r="7907" spans="1:12" ht="14.45">
      <c r="A7907" t="s">
        <v>723</v>
      </c>
      <c r="B7907" t="s">
        <v>992</v>
      </c>
      <c r="C7907">
        <v>842129</v>
      </c>
      <c r="D7907" t="s">
        <v>993</v>
      </c>
      <c r="E7907" t="s">
        <v>147</v>
      </c>
      <c r="F7907" t="s">
        <v>292</v>
      </c>
      <c r="G7907" t="str">
        <f t="shared" si="246"/>
        <v>Serbia, FR(Serbia/Montenegro) to World</v>
      </c>
      <c r="H7907">
        <v>2013</v>
      </c>
      <c r="I7907" t="s">
        <v>724</v>
      </c>
      <c r="J7907">
        <v>6</v>
      </c>
      <c r="K7907">
        <v>482.08800000000002</v>
      </c>
      <c r="L7907" s="1">
        <f t="shared" si="247"/>
        <v>0.48208800000000002</v>
      </c>
    </row>
    <row r="7908" spans="1:12" ht="14.45">
      <c r="A7908" t="s">
        <v>723</v>
      </c>
      <c r="B7908" t="s">
        <v>992</v>
      </c>
      <c r="C7908">
        <v>842129</v>
      </c>
      <c r="D7908" t="s">
        <v>993</v>
      </c>
      <c r="E7908" t="s">
        <v>147</v>
      </c>
      <c r="F7908" t="s">
        <v>292</v>
      </c>
      <c r="G7908" t="str">
        <f t="shared" si="246"/>
        <v>Serbia, FR(Serbia/Montenegro) to World</v>
      </c>
      <c r="H7908">
        <v>2014</v>
      </c>
      <c r="I7908" t="s">
        <v>724</v>
      </c>
      <c r="J7908">
        <v>6</v>
      </c>
      <c r="K7908">
        <v>579.39499999999998</v>
      </c>
      <c r="L7908" s="1">
        <f t="shared" si="247"/>
        <v>0.57939499999999999</v>
      </c>
    </row>
    <row r="7909" spans="1:12" ht="14.45">
      <c r="A7909" t="s">
        <v>723</v>
      </c>
      <c r="B7909" t="s">
        <v>992</v>
      </c>
      <c r="C7909">
        <v>842129</v>
      </c>
      <c r="D7909" t="s">
        <v>993</v>
      </c>
      <c r="E7909" t="s">
        <v>147</v>
      </c>
      <c r="F7909" t="s">
        <v>292</v>
      </c>
      <c r="G7909" t="str">
        <f t="shared" si="246"/>
        <v>Serbia, FR(Serbia/Montenegro) to World</v>
      </c>
      <c r="H7909">
        <v>2015</v>
      </c>
      <c r="I7909" t="s">
        <v>724</v>
      </c>
      <c r="J7909">
        <v>6</v>
      </c>
      <c r="K7909">
        <v>992.05100000000004</v>
      </c>
      <c r="L7909" s="1">
        <f t="shared" si="247"/>
        <v>0.99205100000000002</v>
      </c>
    </row>
    <row r="7910" spans="1:12" ht="14.45">
      <c r="A7910" t="s">
        <v>723</v>
      </c>
      <c r="B7910" t="s">
        <v>992</v>
      </c>
      <c r="C7910">
        <v>842129</v>
      </c>
      <c r="D7910" t="s">
        <v>993</v>
      </c>
      <c r="E7910" t="s">
        <v>147</v>
      </c>
      <c r="F7910" t="s">
        <v>292</v>
      </c>
      <c r="G7910" t="str">
        <f t="shared" si="246"/>
        <v>Serbia, FR(Serbia/Montenegro) to World</v>
      </c>
      <c r="H7910">
        <v>2016</v>
      </c>
      <c r="I7910" t="s">
        <v>724</v>
      </c>
      <c r="J7910">
        <v>6</v>
      </c>
      <c r="K7910">
        <v>549.79200000000003</v>
      </c>
      <c r="L7910" s="1">
        <f t="shared" si="247"/>
        <v>0.54979200000000006</v>
      </c>
    </row>
    <row r="7911" spans="1:12" ht="14.45">
      <c r="A7911" t="s">
        <v>723</v>
      </c>
      <c r="B7911" t="s">
        <v>992</v>
      </c>
      <c r="C7911">
        <v>842129</v>
      </c>
      <c r="D7911" t="s">
        <v>993</v>
      </c>
      <c r="E7911" t="s">
        <v>147</v>
      </c>
      <c r="F7911" t="s">
        <v>292</v>
      </c>
      <c r="G7911" t="str">
        <f t="shared" si="246"/>
        <v>Serbia, FR(Serbia/Montenegro) to World</v>
      </c>
      <c r="H7911">
        <v>2017</v>
      </c>
      <c r="I7911" t="s">
        <v>724</v>
      </c>
      <c r="J7911">
        <v>6</v>
      </c>
      <c r="K7911">
        <v>2456.0010000000002</v>
      </c>
      <c r="L7911" s="1">
        <f t="shared" si="247"/>
        <v>2.4560010000000001</v>
      </c>
    </row>
    <row r="7912" spans="1:12" ht="14.45">
      <c r="A7912" t="s">
        <v>723</v>
      </c>
      <c r="B7912" t="s">
        <v>992</v>
      </c>
      <c r="C7912">
        <v>842129</v>
      </c>
      <c r="D7912" t="s">
        <v>993</v>
      </c>
      <c r="E7912" t="s">
        <v>670</v>
      </c>
      <c r="F7912" t="s">
        <v>670</v>
      </c>
      <c r="G7912" t="str">
        <f t="shared" si="246"/>
        <v>Serbia, FR(Serbia/Montenegro) to EU27</v>
      </c>
      <c r="H7912">
        <v>2012</v>
      </c>
      <c r="I7912" t="s">
        <v>724</v>
      </c>
      <c r="J7912">
        <v>6</v>
      </c>
      <c r="K7912">
        <v>37.213000000000001</v>
      </c>
      <c r="L7912" s="1">
        <f t="shared" si="247"/>
        <v>3.7213000000000003E-2</v>
      </c>
    </row>
    <row r="7913" spans="1:12" ht="14.45">
      <c r="A7913" t="s">
        <v>723</v>
      </c>
      <c r="B7913" t="s">
        <v>992</v>
      </c>
      <c r="C7913">
        <v>842129</v>
      </c>
      <c r="D7913" t="s">
        <v>993</v>
      </c>
      <c r="E7913" t="s">
        <v>670</v>
      </c>
      <c r="F7913" t="s">
        <v>670</v>
      </c>
      <c r="G7913" t="str">
        <f t="shared" si="246"/>
        <v>Serbia, FR(Serbia/Montenegro) to EU27</v>
      </c>
      <c r="H7913">
        <v>2013</v>
      </c>
      <c r="I7913" t="s">
        <v>724</v>
      </c>
      <c r="J7913">
        <v>6</v>
      </c>
      <c r="K7913">
        <v>62.063000000000002</v>
      </c>
      <c r="L7913" s="1">
        <f t="shared" si="247"/>
        <v>6.2063E-2</v>
      </c>
    </row>
    <row r="7914" spans="1:12" ht="14.45">
      <c r="A7914" t="s">
        <v>723</v>
      </c>
      <c r="B7914" t="s">
        <v>992</v>
      </c>
      <c r="C7914">
        <v>842129</v>
      </c>
      <c r="D7914" t="s">
        <v>993</v>
      </c>
      <c r="E7914" t="s">
        <v>670</v>
      </c>
      <c r="F7914" t="s">
        <v>670</v>
      </c>
      <c r="G7914" t="str">
        <f t="shared" si="246"/>
        <v>Serbia, FR(Serbia/Montenegro) to EU27</v>
      </c>
      <c r="H7914">
        <v>2014</v>
      </c>
      <c r="I7914" t="s">
        <v>724</v>
      </c>
      <c r="J7914">
        <v>6</v>
      </c>
      <c r="K7914">
        <v>71.061999999999998</v>
      </c>
      <c r="L7914" s="1">
        <f t="shared" si="247"/>
        <v>7.1062E-2</v>
      </c>
    </row>
    <row r="7915" spans="1:12" ht="14.45">
      <c r="A7915" t="s">
        <v>723</v>
      </c>
      <c r="B7915" t="s">
        <v>992</v>
      </c>
      <c r="C7915">
        <v>842129</v>
      </c>
      <c r="D7915" t="s">
        <v>993</v>
      </c>
      <c r="E7915" t="s">
        <v>670</v>
      </c>
      <c r="F7915" t="s">
        <v>670</v>
      </c>
      <c r="G7915" t="str">
        <f t="shared" si="246"/>
        <v>Serbia, FR(Serbia/Montenegro) to EU27</v>
      </c>
      <c r="H7915">
        <v>2015</v>
      </c>
      <c r="I7915" t="s">
        <v>724</v>
      </c>
      <c r="J7915">
        <v>6</v>
      </c>
      <c r="K7915">
        <v>20.539000000000001</v>
      </c>
      <c r="L7915" s="1">
        <f t="shared" si="247"/>
        <v>2.0539000000000002E-2</v>
      </c>
    </row>
    <row r="7916" spans="1:12" ht="14.45">
      <c r="A7916" t="s">
        <v>723</v>
      </c>
      <c r="B7916" t="s">
        <v>992</v>
      </c>
      <c r="C7916">
        <v>842129</v>
      </c>
      <c r="D7916" t="s">
        <v>993</v>
      </c>
      <c r="E7916" t="s">
        <v>670</v>
      </c>
      <c r="F7916" t="s">
        <v>670</v>
      </c>
      <c r="G7916" t="str">
        <f t="shared" si="246"/>
        <v>Serbia, FR(Serbia/Montenegro) to EU27</v>
      </c>
      <c r="H7916">
        <v>2016</v>
      </c>
      <c r="I7916" t="s">
        <v>724</v>
      </c>
      <c r="J7916">
        <v>6</v>
      </c>
      <c r="K7916">
        <v>105.386</v>
      </c>
      <c r="L7916" s="1">
        <f t="shared" si="247"/>
        <v>0.10538599999999999</v>
      </c>
    </row>
    <row r="7917" spans="1:12" ht="14.45">
      <c r="A7917" t="s">
        <v>723</v>
      </c>
      <c r="B7917" t="s">
        <v>992</v>
      </c>
      <c r="C7917">
        <v>842129</v>
      </c>
      <c r="D7917" t="s">
        <v>993</v>
      </c>
      <c r="E7917" t="s">
        <v>670</v>
      </c>
      <c r="F7917" t="s">
        <v>670</v>
      </c>
      <c r="G7917" t="str">
        <f t="shared" si="246"/>
        <v>Serbia, FR(Serbia/Montenegro) to EU27</v>
      </c>
      <c r="H7917">
        <v>2017</v>
      </c>
      <c r="I7917" t="s">
        <v>724</v>
      </c>
      <c r="J7917">
        <v>6</v>
      </c>
      <c r="K7917">
        <v>2115.5529999999999</v>
      </c>
      <c r="L7917" s="1">
        <f t="shared" si="247"/>
        <v>2.1155529999999998</v>
      </c>
    </row>
    <row r="7918" spans="1:12" ht="14.45">
      <c r="A7918" t="s">
        <v>723</v>
      </c>
      <c r="B7918" t="s">
        <v>992</v>
      </c>
      <c r="C7918">
        <v>842139</v>
      </c>
      <c r="D7918" t="s">
        <v>993</v>
      </c>
      <c r="E7918" t="s">
        <v>147</v>
      </c>
      <c r="F7918" t="s">
        <v>292</v>
      </c>
      <c r="G7918" t="str">
        <f t="shared" si="246"/>
        <v>Serbia, FR(Serbia/Montenegro) to World</v>
      </c>
      <c r="H7918">
        <v>2012</v>
      </c>
      <c r="I7918" t="s">
        <v>724</v>
      </c>
      <c r="J7918">
        <v>6</v>
      </c>
      <c r="K7918">
        <v>5898.277</v>
      </c>
      <c r="L7918" s="1">
        <f t="shared" si="247"/>
        <v>5.8982770000000002</v>
      </c>
    </row>
    <row r="7919" spans="1:12" ht="14.45">
      <c r="A7919" t="s">
        <v>723</v>
      </c>
      <c r="B7919" t="s">
        <v>992</v>
      </c>
      <c r="C7919">
        <v>842139</v>
      </c>
      <c r="D7919" t="s">
        <v>993</v>
      </c>
      <c r="E7919" t="s">
        <v>147</v>
      </c>
      <c r="F7919" t="s">
        <v>292</v>
      </c>
      <c r="G7919" t="str">
        <f t="shared" si="246"/>
        <v>Serbia, FR(Serbia/Montenegro) to World</v>
      </c>
      <c r="H7919">
        <v>2013</v>
      </c>
      <c r="I7919" t="s">
        <v>724</v>
      </c>
      <c r="J7919">
        <v>6</v>
      </c>
      <c r="K7919">
        <v>2278.0410000000002</v>
      </c>
      <c r="L7919" s="1">
        <f t="shared" si="247"/>
        <v>2.278041</v>
      </c>
    </row>
    <row r="7920" spans="1:12" ht="14.45">
      <c r="A7920" t="s">
        <v>723</v>
      </c>
      <c r="B7920" t="s">
        <v>992</v>
      </c>
      <c r="C7920">
        <v>842139</v>
      </c>
      <c r="D7920" t="s">
        <v>993</v>
      </c>
      <c r="E7920" t="s">
        <v>147</v>
      </c>
      <c r="F7920" t="s">
        <v>292</v>
      </c>
      <c r="G7920" t="str">
        <f t="shared" si="246"/>
        <v>Serbia, FR(Serbia/Montenegro) to World</v>
      </c>
      <c r="H7920">
        <v>2014</v>
      </c>
      <c r="I7920" t="s">
        <v>724</v>
      </c>
      <c r="J7920">
        <v>6</v>
      </c>
      <c r="K7920">
        <v>3030.989</v>
      </c>
      <c r="L7920" s="1">
        <f t="shared" si="247"/>
        <v>3.0309889999999999</v>
      </c>
    </row>
    <row r="7921" spans="1:12" ht="14.45">
      <c r="A7921" t="s">
        <v>723</v>
      </c>
      <c r="B7921" t="s">
        <v>992</v>
      </c>
      <c r="C7921">
        <v>842139</v>
      </c>
      <c r="D7921" t="s">
        <v>993</v>
      </c>
      <c r="E7921" t="s">
        <v>147</v>
      </c>
      <c r="F7921" t="s">
        <v>292</v>
      </c>
      <c r="G7921" t="str">
        <f t="shared" si="246"/>
        <v>Serbia, FR(Serbia/Montenegro) to World</v>
      </c>
      <c r="H7921">
        <v>2015</v>
      </c>
      <c r="I7921" t="s">
        <v>724</v>
      </c>
      <c r="J7921">
        <v>6</v>
      </c>
      <c r="K7921">
        <v>2618.797</v>
      </c>
      <c r="L7921" s="1">
        <f t="shared" si="247"/>
        <v>2.6187969999999998</v>
      </c>
    </row>
    <row r="7922" spans="1:12" ht="14.45">
      <c r="A7922" t="s">
        <v>723</v>
      </c>
      <c r="B7922" t="s">
        <v>992</v>
      </c>
      <c r="C7922">
        <v>842139</v>
      </c>
      <c r="D7922" t="s">
        <v>993</v>
      </c>
      <c r="E7922" t="s">
        <v>147</v>
      </c>
      <c r="F7922" t="s">
        <v>292</v>
      </c>
      <c r="G7922" t="str">
        <f t="shared" si="246"/>
        <v>Serbia, FR(Serbia/Montenegro) to World</v>
      </c>
      <c r="H7922">
        <v>2016</v>
      </c>
      <c r="I7922" t="s">
        <v>724</v>
      </c>
      <c r="J7922">
        <v>6</v>
      </c>
      <c r="K7922">
        <v>4254.3469999999998</v>
      </c>
      <c r="L7922" s="1">
        <f t="shared" si="247"/>
        <v>4.2543470000000001</v>
      </c>
    </row>
    <row r="7923" spans="1:12" ht="14.45">
      <c r="A7923" t="s">
        <v>723</v>
      </c>
      <c r="B7923" t="s">
        <v>992</v>
      </c>
      <c r="C7923">
        <v>842139</v>
      </c>
      <c r="D7923" t="s">
        <v>993</v>
      </c>
      <c r="E7923" t="s">
        <v>147</v>
      </c>
      <c r="F7923" t="s">
        <v>292</v>
      </c>
      <c r="G7923" t="str">
        <f t="shared" si="246"/>
        <v>Serbia, FR(Serbia/Montenegro) to World</v>
      </c>
      <c r="H7923">
        <v>2017</v>
      </c>
      <c r="I7923" t="s">
        <v>724</v>
      </c>
      <c r="J7923">
        <v>6</v>
      </c>
      <c r="K7923">
        <v>3755.7159999999999</v>
      </c>
      <c r="L7923" s="1">
        <f t="shared" si="247"/>
        <v>3.7557160000000001</v>
      </c>
    </row>
    <row r="7924" spans="1:12" ht="14.45">
      <c r="A7924" t="s">
        <v>723</v>
      </c>
      <c r="B7924" t="s">
        <v>992</v>
      </c>
      <c r="C7924">
        <v>842139</v>
      </c>
      <c r="D7924" t="s">
        <v>993</v>
      </c>
      <c r="E7924" t="s">
        <v>670</v>
      </c>
      <c r="F7924" t="s">
        <v>670</v>
      </c>
      <c r="G7924" t="str">
        <f t="shared" si="246"/>
        <v>Serbia, FR(Serbia/Montenegro) to EU27</v>
      </c>
      <c r="H7924">
        <v>2012</v>
      </c>
      <c r="I7924" t="s">
        <v>724</v>
      </c>
      <c r="J7924">
        <v>6</v>
      </c>
      <c r="K7924">
        <v>893.28599999999994</v>
      </c>
      <c r="L7924" s="1">
        <f t="shared" si="247"/>
        <v>0.89328599999999991</v>
      </c>
    </row>
    <row r="7925" spans="1:12" ht="14.45">
      <c r="A7925" t="s">
        <v>723</v>
      </c>
      <c r="B7925" t="s">
        <v>992</v>
      </c>
      <c r="C7925">
        <v>842139</v>
      </c>
      <c r="D7925" t="s">
        <v>993</v>
      </c>
      <c r="E7925" t="s">
        <v>670</v>
      </c>
      <c r="F7925" t="s">
        <v>670</v>
      </c>
      <c r="G7925" t="str">
        <f t="shared" si="246"/>
        <v>Serbia, FR(Serbia/Montenegro) to EU27</v>
      </c>
      <c r="H7925">
        <v>2013</v>
      </c>
      <c r="I7925" t="s">
        <v>724</v>
      </c>
      <c r="J7925">
        <v>6</v>
      </c>
      <c r="K7925">
        <v>1067.8789999999999</v>
      </c>
      <c r="L7925" s="1">
        <f t="shared" si="247"/>
        <v>1.0678789999999998</v>
      </c>
    </row>
    <row r="7926" spans="1:12" ht="14.45">
      <c r="A7926" t="s">
        <v>723</v>
      </c>
      <c r="B7926" t="s">
        <v>992</v>
      </c>
      <c r="C7926">
        <v>842139</v>
      </c>
      <c r="D7926" t="s">
        <v>993</v>
      </c>
      <c r="E7926" t="s">
        <v>670</v>
      </c>
      <c r="F7926" t="s">
        <v>670</v>
      </c>
      <c r="G7926" t="str">
        <f t="shared" si="246"/>
        <v>Serbia, FR(Serbia/Montenegro) to EU27</v>
      </c>
      <c r="H7926">
        <v>2014</v>
      </c>
      <c r="I7926" t="s">
        <v>724</v>
      </c>
      <c r="J7926">
        <v>6</v>
      </c>
      <c r="K7926">
        <v>1886.6489999999999</v>
      </c>
      <c r="L7926" s="1">
        <f t="shared" si="247"/>
        <v>1.8866489999999998</v>
      </c>
    </row>
    <row r="7927" spans="1:12" ht="14.45">
      <c r="A7927" t="s">
        <v>723</v>
      </c>
      <c r="B7927" t="s">
        <v>992</v>
      </c>
      <c r="C7927">
        <v>842139</v>
      </c>
      <c r="D7927" t="s">
        <v>993</v>
      </c>
      <c r="E7927" t="s">
        <v>670</v>
      </c>
      <c r="F7927" t="s">
        <v>670</v>
      </c>
      <c r="G7927" t="str">
        <f t="shared" si="246"/>
        <v>Serbia, FR(Serbia/Montenegro) to EU27</v>
      </c>
      <c r="H7927">
        <v>2015</v>
      </c>
      <c r="I7927" t="s">
        <v>724</v>
      </c>
      <c r="J7927">
        <v>6</v>
      </c>
      <c r="K7927">
        <v>1315.6489999999999</v>
      </c>
      <c r="L7927" s="1">
        <f t="shared" si="247"/>
        <v>1.3156489999999998</v>
      </c>
    </row>
    <row r="7928" spans="1:12" ht="14.45">
      <c r="A7928" t="s">
        <v>723</v>
      </c>
      <c r="B7928" t="s">
        <v>992</v>
      </c>
      <c r="C7928">
        <v>842139</v>
      </c>
      <c r="D7928" t="s">
        <v>993</v>
      </c>
      <c r="E7928" t="s">
        <v>670</v>
      </c>
      <c r="F7928" t="s">
        <v>670</v>
      </c>
      <c r="G7928" t="str">
        <f t="shared" si="246"/>
        <v>Serbia, FR(Serbia/Montenegro) to EU27</v>
      </c>
      <c r="H7928">
        <v>2016</v>
      </c>
      <c r="I7928" t="s">
        <v>724</v>
      </c>
      <c r="J7928">
        <v>6</v>
      </c>
      <c r="K7928">
        <v>2088.578</v>
      </c>
      <c r="L7928" s="1">
        <f t="shared" si="247"/>
        <v>2.088578</v>
      </c>
    </row>
    <row r="7929" spans="1:12" ht="14.45">
      <c r="A7929" t="s">
        <v>723</v>
      </c>
      <c r="B7929" t="s">
        <v>992</v>
      </c>
      <c r="C7929">
        <v>842139</v>
      </c>
      <c r="D7929" t="s">
        <v>993</v>
      </c>
      <c r="E7929" t="s">
        <v>670</v>
      </c>
      <c r="F7929" t="s">
        <v>670</v>
      </c>
      <c r="G7929" t="str">
        <f t="shared" si="246"/>
        <v>Serbia, FR(Serbia/Montenegro) to EU27</v>
      </c>
      <c r="H7929">
        <v>2017</v>
      </c>
      <c r="I7929" t="s">
        <v>724</v>
      </c>
      <c r="J7929">
        <v>6</v>
      </c>
      <c r="K7929">
        <v>1461.145</v>
      </c>
      <c r="L7929" s="1">
        <f t="shared" si="247"/>
        <v>1.4611449999999999</v>
      </c>
    </row>
    <row r="7930" spans="1:12" ht="14.45">
      <c r="A7930" t="s">
        <v>723</v>
      </c>
      <c r="B7930" t="s">
        <v>992</v>
      </c>
      <c r="C7930">
        <v>847989</v>
      </c>
      <c r="D7930" t="s">
        <v>993</v>
      </c>
      <c r="E7930" t="s">
        <v>147</v>
      </c>
      <c r="F7930" t="s">
        <v>292</v>
      </c>
      <c r="G7930" t="str">
        <f t="shared" si="246"/>
        <v>Serbia, FR(Serbia/Montenegro) to World</v>
      </c>
      <c r="H7930">
        <v>2012</v>
      </c>
      <c r="I7930" t="s">
        <v>724</v>
      </c>
      <c r="J7930">
        <v>6</v>
      </c>
      <c r="K7930">
        <v>4764.7269999999999</v>
      </c>
      <c r="L7930" s="1">
        <f t="shared" si="247"/>
        <v>4.7647269999999997</v>
      </c>
    </row>
    <row r="7931" spans="1:12" ht="14.45">
      <c r="A7931" t="s">
        <v>723</v>
      </c>
      <c r="B7931" t="s">
        <v>992</v>
      </c>
      <c r="C7931">
        <v>847989</v>
      </c>
      <c r="D7931" t="s">
        <v>993</v>
      </c>
      <c r="E7931" t="s">
        <v>147</v>
      </c>
      <c r="F7931" t="s">
        <v>292</v>
      </c>
      <c r="G7931" t="str">
        <f t="shared" si="246"/>
        <v>Serbia, FR(Serbia/Montenegro) to World</v>
      </c>
      <c r="H7931">
        <v>2013</v>
      </c>
      <c r="I7931" t="s">
        <v>724</v>
      </c>
      <c r="J7931">
        <v>6</v>
      </c>
      <c r="K7931">
        <v>18915.451000000001</v>
      </c>
      <c r="L7931" s="1">
        <f t="shared" si="247"/>
        <v>18.915451000000001</v>
      </c>
    </row>
    <row r="7932" spans="1:12" ht="14.45">
      <c r="A7932" t="s">
        <v>723</v>
      </c>
      <c r="B7932" t="s">
        <v>992</v>
      </c>
      <c r="C7932">
        <v>847989</v>
      </c>
      <c r="D7932" t="s">
        <v>993</v>
      </c>
      <c r="E7932" t="s">
        <v>147</v>
      </c>
      <c r="F7932" t="s">
        <v>292</v>
      </c>
      <c r="G7932" t="str">
        <f t="shared" si="246"/>
        <v>Serbia, FR(Serbia/Montenegro) to World</v>
      </c>
      <c r="H7932">
        <v>2014</v>
      </c>
      <c r="I7932" t="s">
        <v>724</v>
      </c>
      <c r="J7932">
        <v>6</v>
      </c>
      <c r="K7932">
        <v>10029.148999999999</v>
      </c>
      <c r="L7932" s="1">
        <f t="shared" si="247"/>
        <v>10.029149</v>
      </c>
    </row>
    <row r="7933" spans="1:12" ht="14.45">
      <c r="A7933" t="s">
        <v>723</v>
      </c>
      <c r="B7933" t="s">
        <v>992</v>
      </c>
      <c r="C7933">
        <v>847989</v>
      </c>
      <c r="D7933" t="s">
        <v>993</v>
      </c>
      <c r="E7933" t="s">
        <v>147</v>
      </c>
      <c r="F7933" t="s">
        <v>292</v>
      </c>
      <c r="G7933" t="str">
        <f t="shared" si="246"/>
        <v>Serbia, FR(Serbia/Montenegro) to World</v>
      </c>
      <c r="H7933">
        <v>2015</v>
      </c>
      <c r="I7933" t="s">
        <v>724</v>
      </c>
      <c r="J7933">
        <v>6</v>
      </c>
      <c r="K7933">
        <v>8153.2920000000004</v>
      </c>
      <c r="L7933" s="1">
        <f t="shared" si="247"/>
        <v>8.1532920000000004</v>
      </c>
    </row>
    <row r="7934" spans="1:12" ht="14.45">
      <c r="A7934" t="s">
        <v>723</v>
      </c>
      <c r="B7934" t="s">
        <v>992</v>
      </c>
      <c r="C7934">
        <v>847989</v>
      </c>
      <c r="D7934" t="s">
        <v>993</v>
      </c>
      <c r="E7934" t="s">
        <v>147</v>
      </c>
      <c r="F7934" t="s">
        <v>292</v>
      </c>
      <c r="G7934" t="str">
        <f t="shared" si="246"/>
        <v>Serbia, FR(Serbia/Montenegro) to World</v>
      </c>
      <c r="H7934">
        <v>2016</v>
      </c>
      <c r="I7934" t="s">
        <v>724</v>
      </c>
      <c r="J7934">
        <v>6</v>
      </c>
      <c r="K7934">
        <v>13627.538</v>
      </c>
      <c r="L7934" s="1">
        <f t="shared" si="247"/>
        <v>13.627538000000001</v>
      </c>
    </row>
    <row r="7935" spans="1:12" ht="14.45">
      <c r="A7935" t="s">
        <v>723</v>
      </c>
      <c r="B7935" t="s">
        <v>992</v>
      </c>
      <c r="C7935">
        <v>847989</v>
      </c>
      <c r="D7935" t="s">
        <v>993</v>
      </c>
      <c r="E7935" t="s">
        <v>147</v>
      </c>
      <c r="F7935" t="s">
        <v>292</v>
      </c>
      <c r="G7935" t="str">
        <f t="shared" si="246"/>
        <v>Serbia, FR(Serbia/Montenegro) to World</v>
      </c>
      <c r="H7935">
        <v>2017</v>
      </c>
      <c r="I7935" t="s">
        <v>724</v>
      </c>
      <c r="J7935">
        <v>6</v>
      </c>
      <c r="K7935">
        <v>20343.404999999999</v>
      </c>
      <c r="L7935" s="1">
        <f t="shared" si="247"/>
        <v>20.343404999999997</v>
      </c>
    </row>
    <row r="7936" spans="1:12" ht="14.45">
      <c r="A7936" t="s">
        <v>723</v>
      </c>
      <c r="B7936" t="s">
        <v>992</v>
      </c>
      <c r="C7936">
        <v>847989</v>
      </c>
      <c r="D7936" t="s">
        <v>993</v>
      </c>
      <c r="E7936" t="s">
        <v>670</v>
      </c>
      <c r="F7936" t="s">
        <v>670</v>
      </c>
      <c r="G7936" t="str">
        <f t="shared" si="246"/>
        <v>Serbia, FR(Serbia/Montenegro) to EU27</v>
      </c>
      <c r="H7936">
        <v>2012</v>
      </c>
      <c r="I7936" t="s">
        <v>724</v>
      </c>
      <c r="J7936">
        <v>6</v>
      </c>
      <c r="K7936">
        <v>3523.511</v>
      </c>
      <c r="L7936" s="1">
        <f t="shared" si="247"/>
        <v>3.5235110000000001</v>
      </c>
    </row>
    <row r="7937" spans="1:12" ht="14.45">
      <c r="A7937" t="s">
        <v>723</v>
      </c>
      <c r="B7937" t="s">
        <v>992</v>
      </c>
      <c r="C7937">
        <v>847989</v>
      </c>
      <c r="D7937" t="s">
        <v>993</v>
      </c>
      <c r="E7937" t="s">
        <v>670</v>
      </c>
      <c r="F7937" t="s">
        <v>670</v>
      </c>
      <c r="G7937" t="str">
        <f t="shared" si="246"/>
        <v>Serbia, FR(Serbia/Montenegro) to EU27</v>
      </c>
      <c r="H7937">
        <v>2013</v>
      </c>
      <c r="I7937" t="s">
        <v>724</v>
      </c>
      <c r="J7937">
        <v>6</v>
      </c>
      <c r="K7937">
        <v>4314.9650000000001</v>
      </c>
      <c r="L7937" s="1">
        <f t="shared" si="247"/>
        <v>4.3149649999999999</v>
      </c>
    </row>
    <row r="7938" spans="1:12" ht="14.45">
      <c r="A7938" t="s">
        <v>723</v>
      </c>
      <c r="B7938" t="s">
        <v>992</v>
      </c>
      <c r="C7938">
        <v>847989</v>
      </c>
      <c r="D7938" t="s">
        <v>993</v>
      </c>
      <c r="E7938" t="s">
        <v>670</v>
      </c>
      <c r="F7938" t="s">
        <v>670</v>
      </c>
      <c r="G7938" t="str">
        <f t="shared" si="246"/>
        <v>Serbia, FR(Serbia/Montenegro) to EU27</v>
      </c>
      <c r="H7938">
        <v>2014</v>
      </c>
      <c r="I7938" t="s">
        <v>724</v>
      </c>
      <c r="J7938">
        <v>6</v>
      </c>
      <c r="K7938">
        <v>6076.6149999999998</v>
      </c>
      <c r="L7938" s="1">
        <f t="shared" si="247"/>
        <v>6.0766149999999994</v>
      </c>
    </row>
    <row r="7939" spans="1:12" ht="14.45">
      <c r="A7939" t="s">
        <v>723</v>
      </c>
      <c r="B7939" t="s">
        <v>992</v>
      </c>
      <c r="C7939">
        <v>847989</v>
      </c>
      <c r="D7939" t="s">
        <v>993</v>
      </c>
      <c r="E7939" t="s">
        <v>670</v>
      </c>
      <c r="F7939" t="s">
        <v>670</v>
      </c>
      <c r="G7939" t="str">
        <f t="shared" si="246"/>
        <v>Serbia, FR(Serbia/Montenegro) to EU27</v>
      </c>
      <c r="H7939">
        <v>2015</v>
      </c>
      <c r="I7939" t="s">
        <v>724</v>
      </c>
      <c r="J7939">
        <v>6</v>
      </c>
      <c r="K7939">
        <v>5568.5860000000002</v>
      </c>
      <c r="L7939" s="1">
        <f t="shared" si="247"/>
        <v>5.5685859999999998</v>
      </c>
    </row>
    <row r="7940" spans="1:12" ht="14.45">
      <c r="A7940" t="s">
        <v>723</v>
      </c>
      <c r="B7940" t="s">
        <v>992</v>
      </c>
      <c r="C7940">
        <v>847989</v>
      </c>
      <c r="D7940" t="s">
        <v>993</v>
      </c>
      <c r="E7940" t="s">
        <v>670</v>
      </c>
      <c r="F7940" t="s">
        <v>670</v>
      </c>
      <c r="G7940" t="str">
        <f t="shared" si="246"/>
        <v>Serbia, FR(Serbia/Montenegro) to EU27</v>
      </c>
      <c r="H7940">
        <v>2016</v>
      </c>
      <c r="I7940" t="s">
        <v>724</v>
      </c>
      <c r="J7940">
        <v>6</v>
      </c>
      <c r="K7940">
        <v>6843.4080000000004</v>
      </c>
      <c r="L7940" s="1">
        <f t="shared" si="247"/>
        <v>6.8434080000000002</v>
      </c>
    </row>
    <row r="7941" spans="1:12" ht="14.45">
      <c r="A7941" t="s">
        <v>723</v>
      </c>
      <c r="B7941" t="s">
        <v>992</v>
      </c>
      <c r="C7941">
        <v>847989</v>
      </c>
      <c r="D7941" t="s">
        <v>993</v>
      </c>
      <c r="E7941" t="s">
        <v>670</v>
      </c>
      <c r="F7941" t="s">
        <v>670</v>
      </c>
      <c r="G7941" t="str">
        <f t="shared" si="246"/>
        <v>Serbia, FR(Serbia/Montenegro) to EU27</v>
      </c>
      <c r="H7941">
        <v>2017</v>
      </c>
      <c r="I7941" t="s">
        <v>724</v>
      </c>
      <c r="J7941">
        <v>6</v>
      </c>
      <c r="K7941">
        <v>3550.89</v>
      </c>
      <c r="L7941" s="1">
        <f t="shared" si="247"/>
        <v>3.5508899999999999</v>
      </c>
    </row>
    <row r="7942" spans="1:12" ht="14.45">
      <c r="A7942" t="s">
        <v>723</v>
      </c>
      <c r="B7942" t="s">
        <v>994</v>
      </c>
      <c r="C7942">
        <v>730900</v>
      </c>
      <c r="D7942" t="s">
        <v>995</v>
      </c>
      <c r="E7942" t="s">
        <v>147</v>
      </c>
      <c r="F7942" t="s">
        <v>292</v>
      </c>
      <c r="G7942" t="str">
        <f t="shared" si="246"/>
        <v>Singapore to World</v>
      </c>
      <c r="H7942">
        <v>2012</v>
      </c>
      <c r="I7942" t="s">
        <v>724</v>
      </c>
      <c r="J7942">
        <v>6</v>
      </c>
      <c r="K7942">
        <v>20720.129000000001</v>
      </c>
      <c r="L7942" s="1">
        <f t="shared" si="247"/>
        <v>20.720129</v>
      </c>
    </row>
    <row r="7943" spans="1:12" ht="14.45">
      <c r="A7943" t="s">
        <v>723</v>
      </c>
      <c r="B7943" t="s">
        <v>994</v>
      </c>
      <c r="C7943">
        <v>730900</v>
      </c>
      <c r="D7943" t="s">
        <v>995</v>
      </c>
      <c r="E7943" t="s">
        <v>147</v>
      </c>
      <c r="F7943" t="s">
        <v>292</v>
      </c>
      <c r="G7943" t="str">
        <f t="shared" si="246"/>
        <v>Singapore to World</v>
      </c>
      <c r="H7943">
        <v>2013</v>
      </c>
      <c r="I7943" t="s">
        <v>724</v>
      </c>
      <c r="J7943">
        <v>6</v>
      </c>
      <c r="K7943">
        <v>27988.914000000001</v>
      </c>
      <c r="L7943" s="1">
        <f t="shared" si="247"/>
        <v>27.988914000000001</v>
      </c>
    </row>
    <row r="7944" spans="1:12" ht="14.45">
      <c r="A7944" t="s">
        <v>723</v>
      </c>
      <c r="B7944" t="s">
        <v>994</v>
      </c>
      <c r="C7944">
        <v>730900</v>
      </c>
      <c r="D7944" t="s">
        <v>995</v>
      </c>
      <c r="E7944" t="s">
        <v>147</v>
      </c>
      <c r="F7944" t="s">
        <v>292</v>
      </c>
      <c r="G7944" t="str">
        <f t="shared" si="246"/>
        <v>Singapore to World</v>
      </c>
      <c r="H7944">
        <v>2014</v>
      </c>
      <c r="I7944" t="s">
        <v>724</v>
      </c>
      <c r="J7944">
        <v>6</v>
      </c>
      <c r="K7944">
        <v>22481.347000000002</v>
      </c>
      <c r="L7944" s="1">
        <f t="shared" si="247"/>
        <v>22.481347000000003</v>
      </c>
    </row>
    <row r="7945" spans="1:12" ht="14.45">
      <c r="A7945" t="s">
        <v>723</v>
      </c>
      <c r="B7945" t="s">
        <v>994</v>
      </c>
      <c r="C7945">
        <v>730900</v>
      </c>
      <c r="D7945" t="s">
        <v>995</v>
      </c>
      <c r="E7945" t="s">
        <v>147</v>
      </c>
      <c r="F7945" t="s">
        <v>292</v>
      </c>
      <c r="G7945" t="str">
        <f t="shared" ref="G7945:G8008" si="248">CONCATENATE(D7945, " to ", F7945)</f>
        <v>Singapore to World</v>
      </c>
      <c r="H7945">
        <v>2015</v>
      </c>
      <c r="I7945" t="s">
        <v>724</v>
      </c>
      <c r="J7945">
        <v>6</v>
      </c>
      <c r="K7945">
        <v>17082.328000000001</v>
      </c>
      <c r="L7945" s="1">
        <f t="shared" ref="L7945:L8008" si="249">K7945/1000</f>
        <v>17.082328</v>
      </c>
    </row>
    <row r="7946" spans="1:12" ht="14.45">
      <c r="A7946" t="s">
        <v>723</v>
      </c>
      <c r="B7946" t="s">
        <v>994</v>
      </c>
      <c r="C7946">
        <v>730900</v>
      </c>
      <c r="D7946" t="s">
        <v>995</v>
      </c>
      <c r="E7946" t="s">
        <v>147</v>
      </c>
      <c r="F7946" t="s">
        <v>292</v>
      </c>
      <c r="G7946" t="str">
        <f t="shared" si="248"/>
        <v>Singapore to World</v>
      </c>
      <c r="H7946">
        <v>2016</v>
      </c>
      <c r="I7946" t="s">
        <v>724</v>
      </c>
      <c r="J7946">
        <v>6</v>
      </c>
      <c r="K7946">
        <v>15411.194</v>
      </c>
      <c r="L7946" s="1">
        <f t="shared" si="249"/>
        <v>15.411194</v>
      </c>
    </row>
    <row r="7947" spans="1:12" ht="14.45">
      <c r="A7947" t="s">
        <v>723</v>
      </c>
      <c r="B7947" t="s">
        <v>994</v>
      </c>
      <c r="C7947">
        <v>730900</v>
      </c>
      <c r="D7947" t="s">
        <v>995</v>
      </c>
      <c r="E7947" t="s">
        <v>147</v>
      </c>
      <c r="F7947" t="s">
        <v>292</v>
      </c>
      <c r="G7947" t="str">
        <f t="shared" si="248"/>
        <v>Singapore to World</v>
      </c>
      <c r="H7947">
        <v>2017</v>
      </c>
      <c r="I7947" t="s">
        <v>724</v>
      </c>
      <c r="J7947">
        <v>6</v>
      </c>
      <c r="K7947">
        <v>13020.034</v>
      </c>
      <c r="L7947" s="1">
        <f t="shared" si="249"/>
        <v>13.020033999999999</v>
      </c>
    </row>
    <row r="7948" spans="1:12" ht="14.45">
      <c r="A7948" t="s">
        <v>723</v>
      </c>
      <c r="B7948" t="s">
        <v>994</v>
      </c>
      <c r="C7948">
        <v>730900</v>
      </c>
      <c r="D7948" t="s">
        <v>995</v>
      </c>
      <c r="E7948" t="s">
        <v>670</v>
      </c>
      <c r="F7948" t="s">
        <v>670</v>
      </c>
      <c r="G7948" t="str">
        <f t="shared" si="248"/>
        <v>Singapore to EU27</v>
      </c>
      <c r="H7948">
        <v>2012</v>
      </c>
      <c r="I7948" t="s">
        <v>724</v>
      </c>
      <c r="J7948">
        <v>6</v>
      </c>
      <c r="K7948">
        <v>246</v>
      </c>
      <c r="L7948" s="1">
        <f t="shared" si="249"/>
        <v>0.246</v>
      </c>
    </row>
    <row r="7949" spans="1:12" ht="14.45">
      <c r="A7949" t="s">
        <v>723</v>
      </c>
      <c r="B7949" t="s">
        <v>994</v>
      </c>
      <c r="C7949">
        <v>730900</v>
      </c>
      <c r="D7949" t="s">
        <v>995</v>
      </c>
      <c r="E7949" t="s">
        <v>670</v>
      </c>
      <c r="F7949" t="s">
        <v>670</v>
      </c>
      <c r="G7949" t="str">
        <f t="shared" si="248"/>
        <v>Singapore to EU27</v>
      </c>
      <c r="H7949">
        <v>2013</v>
      </c>
      <c r="I7949" t="s">
        <v>724</v>
      </c>
      <c r="J7949">
        <v>6</v>
      </c>
      <c r="K7949">
        <v>159.673</v>
      </c>
      <c r="L7949" s="1">
        <f t="shared" si="249"/>
        <v>0.15967300000000001</v>
      </c>
    </row>
    <row r="7950" spans="1:12" ht="14.45">
      <c r="A7950" t="s">
        <v>723</v>
      </c>
      <c r="B7950" t="s">
        <v>994</v>
      </c>
      <c r="C7950">
        <v>730900</v>
      </c>
      <c r="D7950" t="s">
        <v>995</v>
      </c>
      <c r="E7950" t="s">
        <v>670</v>
      </c>
      <c r="F7950" t="s">
        <v>670</v>
      </c>
      <c r="G7950" t="str">
        <f t="shared" si="248"/>
        <v>Singapore to EU27</v>
      </c>
      <c r="H7950">
        <v>2014</v>
      </c>
      <c r="I7950" t="s">
        <v>724</v>
      </c>
      <c r="J7950">
        <v>6</v>
      </c>
      <c r="K7950">
        <v>78.551000000000002</v>
      </c>
      <c r="L7950" s="1">
        <f t="shared" si="249"/>
        <v>7.8550999999999996E-2</v>
      </c>
    </row>
    <row r="7951" spans="1:12" ht="14.45">
      <c r="A7951" t="s">
        <v>723</v>
      </c>
      <c r="B7951" t="s">
        <v>994</v>
      </c>
      <c r="C7951">
        <v>730900</v>
      </c>
      <c r="D7951" t="s">
        <v>995</v>
      </c>
      <c r="E7951" t="s">
        <v>670</v>
      </c>
      <c r="F7951" t="s">
        <v>670</v>
      </c>
      <c r="G7951" t="str">
        <f t="shared" si="248"/>
        <v>Singapore to EU27</v>
      </c>
      <c r="H7951">
        <v>2015</v>
      </c>
      <c r="I7951" t="s">
        <v>724</v>
      </c>
      <c r="J7951">
        <v>6</v>
      </c>
      <c r="K7951">
        <v>1108.5050000000001</v>
      </c>
      <c r="L7951" s="1">
        <f t="shared" si="249"/>
        <v>1.1085050000000001</v>
      </c>
    </row>
    <row r="7952" spans="1:12" ht="14.45">
      <c r="A7952" t="s">
        <v>723</v>
      </c>
      <c r="B7952" t="s">
        <v>994</v>
      </c>
      <c r="C7952">
        <v>730900</v>
      </c>
      <c r="D7952" t="s">
        <v>995</v>
      </c>
      <c r="E7952" t="s">
        <v>670</v>
      </c>
      <c r="F7952" t="s">
        <v>670</v>
      </c>
      <c r="G7952" t="str">
        <f t="shared" si="248"/>
        <v>Singapore to EU27</v>
      </c>
      <c r="H7952">
        <v>2016</v>
      </c>
      <c r="I7952" t="s">
        <v>724</v>
      </c>
      <c r="J7952">
        <v>6</v>
      </c>
      <c r="K7952">
        <v>475.24400000000003</v>
      </c>
      <c r="L7952" s="1">
        <f t="shared" si="249"/>
        <v>0.47524400000000006</v>
      </c>
    </row>
    <row r="7953" spans="1:12" ht="14.45">
      <c r="A7953" t="s">
        <v>723</v>
      </c>
      <c r="B7953" t="s">
        <v>994</v>
      </c>
      <c r="C7953">
        <v>730900</v>
      </c>
      <c r="D7953" t="s">
        <v>995</v>
      </c>
      <c r="E7953" t="s">
        <v>670</v>
      </c>
      <c r="F7953" t="s">
        <v>670</v>
      </c>
      <c r="G7953" t="str">
        <f t="shared" si="248"/>
        <v>Singapore to EU27</v>
      </c>
      <c r="H7953">
        <v>2017</v>
      </c>
      <c r="I7953" t="s">
        <v>724</v>
      </c>
      <c r="J7953">
        <v>6</v>
      </c>
      <c r="K7953">
        <v>2170.2719999999999</v>
      </c>
      <c r="L7953" s="1">
        <f t="shared" si="249"/>
        <v>2.1702719999999998</v>
      </c>
    </row>
    <row r="7954" spans="1:12" ht="14.45">
      <c r="A7954" t="s">
        <v>723</v>
      </c>
      <c r="B7954" t="s">
        <v>994</v>
      </c>
      <c r="C7954">
        <v>741999</v>
      </c>
      <c r="D7954" t="s">
        <v>995</v>
      </c>
      <c r="E7954" t="s">
        <v>147</v>
      </c>
      <c r="F7954" t="s">
        <v>292</v>
      </c>
      <c r="G7954" t="str">
        <f t="shared" si="248"/>
        <v>Singapore to World</v>
      </c>
      <c r="H7954">
        <v>2012</v>
      </c>
      <c r="I7954" t="s">
        <v>724</v>
      </c>
      <c r="J7954">
        <v>6</v>
      </c>
      <c r="K7954">
        <v>23614.505000000001</v>
      </c>
      <c r="L7954" s="1">
        <f t="shared" si="249"/>
        <v>23.614505000000001</v>
      </c>
    </row>
    <row r="7955" spans="1:12" ht="14.45">
      <c r="A7955" t="s">
        <v>723</v>
      </c>
      <c r="B7955" t="s">
        <v>994</v>
      </c>
      <c r="C7955">
        <v>741999</v>
      </c>
      <c r="D7955" t="s">
        <v>995</v>
      </c>
      <c r="E7955" t="s">
        <v>147</v>
      </c>
      <c r="F7955" t="s">
        <v>292</v>
      </c>
      <c r="G7955" t="str">
        <f t="shared" si="248"/>
        <v>Singapore to World</v>
      </c>
      <c r="H7955">
        <v>2013</v>
      </c>
      <c r="I7955" t="s">
        <v>724</v>
      </c>
      <c r="J7955">
        <v>6</v>
      </c>
      <c r="K7955">
        <v>29281.334999999999</v>
      </c>
      <c r="L7955" s="1">
        <f t="shared" si="249"/>
        <v>29.281334999999999</v>
      </c>
    </row>
    <row r="7956" spans="1:12" ht="14.45">
      <c r="A7956" t="s">
        <v>723</v>
      </c>
      <c r="B7956" t="s">
        <v>994</v>
      </c>
      <c r="C7956">
        <v>741999</v>
      </c>
      <c r="D7956" t="s">
        <v>995</v>
      </c>
      <c r="E7956" t="s">
        <v>147</v>
      </c>
      <c r="F7956" t="s">
        <v>292</v>
      </c>
      <c r="G7956" t="str">
        <f t="shared" si="248"/>
        <v>Singapore to World</v>
      </c>
      <c r="H7956">
        <v>2014</v>
      </c>
      <c r="I7956" t="s">
        <v>724</v>
      </c>
      <c r="J7956">
        <v>6</v>
      </c>
      <c r="K7956">
        <v>29497.717000000001</v>
      </c>
      <c r="L7956" s="1">
        <f t="shared" si="249"/>
        <v>29.497717000000002</v>
      </c>
    </row>
    <row r="7957" spans="1:12" ht="14.45">
      <c r="A7957" t="s">
        <v>723</v>
      </c>
      <c r="B7957" t="s">
        <v>994</v>
      </c>
      <c r="C7957">
        <v>741999</v>
      </c>
      <c r="D7957" t="s">
        <v>995</v>
      </c>
      <c r="E7957" t="s">
        <v>147</v>
      </c>
      <c r="F7957" t="s">
        <v>292</v>
      </c>
      <c r="G7957" t="str">
        <f t="shared" si="248"/>
        <v>Singapore to World</v>
      </c>
      <c r="H7957">
        <v>2015</v>
      </c>
      <c r="I7957" t="s">
        <v>724</v>
      </c>
      <c r="J7957">
        <v>6</v>
      </c>
      <c r="K7957">
        <v>24797.848000000002</v>
      </c>
      <c r="L7957" s="1">
        <f t="shared" si="249"/>
        <v>24.797848000000002</v>
      </c>
    </row>
    <row r="7958" spans="1:12" ht="14.45">
      <c r="A7958" t="s">
        <v>723</v>
      </c>
      <c r="B7958" t="s">
        <v>994</v>
      </c>
      <c r="C7958">
        <v>741999</v>
      </c>
      <c r="D7958" t="s">
        <v>995</v>
      </c>
      <c r="E7958" t="s">
        <v>147</v>
      </c>
      <c r="F7958" t="s">
        <v>292</v>
      </c>
      <c r="G7958" t="str">
        <f t="shared" si="248"/>
        <v>Singapore to World</v>
      </c>
      <c r="H7958">
        <v>2016</v>
      </c>
      <c r="I7958" t="s">
        <v>724</v>
      </c>
      <c r="J7958">
        <v>6</v>
      </c>
      <c r="K7958">
        <v>23458.508999999998</v>
      </c>
      <c r="L7958" s="1">
        <f t="shared" si="249"/>
        <v>23.458508999999999</v>
      </c>
    </row>
    <row r="7959" spans="1:12" ht="14.45">
      <c r="A7959" t="s">
        <v>723</v>
      </c>
      <c r="B7959" t="s">
        <v>994</v>
      </c>
      <c r="C7959">
        <v>741999</v>
      </c>
      <c r="D7959" t="s">
        <v>995</v>
      </c>
      <c r="E7959" t="s">
        <v>147</v>
      </c>
      <c r="F7959" t="s">
        <v>292</v>
      </c>
      <c r="G7959" t="str">
        <f t="shared" si="248"/>
        <v>Singapore to World</v>
      </c>
      <c r="H7959">
        <v>2017</v>
      </c>
      <c r="I7959" t="s">
        <v>724</v>
      </c>
      <c r="J7959">
        <v>6</v>
      </c>
      <c r="K7959">
        <v>21297.57</v>
      </c>
      <c r="L7959" s="1">
        <f t="shared" si="249"/>
        <v>21.29757</v>
      </c>
    </row>
    <row r="7960" spans="1:12" ht="14.45">
      <c r="A7960" t="s">
        <v>723</v>
      </c>
      <c r="B7960" t="s">
        <v>994</v>
      </c>
      <c r="C7960">
        <v>741999</v>
      </c>
      <c r="D7960" t="s">
        <v>995</v>
      </c>
      <c r="E7960" t="s">
        <v>670</v>
      </c>
      <c r="F7960" t="s">
        <v>670</v>
      </c>
      <c r="G7960" t="str">
        <f t="shared" si="248"/>
        <v>Singapore to EU27</v>
      </c>
      <c r="H7960">
        <v>2012</v>
      </c>
      <c r="I7960" t="s">
        <v>724</v>
      </c>
      <c r="J7960">
        <v>6</v>
      </c>
      <c r="K7960">
        <v>656.74599999999998</v>
      </c>
      <c r="L7960" s="1">
        <f t="shared" si="249"/>
        <v>0.65674599999999994</v>
      </c>
    </row>
    <row r="7961" spans="1:12" ht="14.45">
      <c r="A7961" t="s">
        <v>723</v>
      </c>
      <c r="B7961" t="s">
        <v>994</v>
      </c>
      <c r="C7961">
        <v>741999</v>
      </c>
      <c r="D7961" t="s">
        <v>995</v>
      </c>
      <c r="E7961" t="s">
        <v>670</v>
      </c>
      <c r="F7961" t="s">
        <v>670</v>
      </c>
      <c r="G7961" t="str">
        <f t="shared" si="248"/>
        <v>Singapore to EU27</v>
      </c>
      <c r="H7961">
        <v>2013</v>
      </c>
      <c r="I7961" t="s">
        <v>724</v>
      </c>
      <c r="J7961">
        <v>6</v>
      </c>
      <c r="K7961">
        <v>348.31299999999999</v>
      </c>
      <c r="L7961" s="1">
        <f t="shared" si="249"/>
        <v>0.34831299999999998</v>
      </c>
    </row>
    <row r="7962" spans="1:12" ht="14.45">
      <c r="A7962" t="s">
        <v>723</v>
      </c>
      <c r="B7962" t="s">
        <v>994</v>
      </c>
      <c r="C7962">
        <v>741999</v>
      </c>
      <c r="D7962" t="s">
        <v>995</v>
      </c>
      <c r="E7962" t="s">
        <v>670</v>
      </c>
      <c r="F7962" t="s">
        <v>670</v>
      </c>
      <c r="G7962" t="str">
        <f t="shared" si="248"/>
        <v>Singapore to EU27</v>
      </c>
      <c r="H7962">
        <v>2014</v>
      </c>
      <c r="I7962" t="s">
        <v>724</v>
      </c>
      <c r="J7962">
        <v>6</v>
      </c>
      <c r="K7962">
        <v>235.60900000000001</v>
      </c>
      <c r="L7962" s="1">
        <f t="shared" si="249"/>
        <v>0.23560900000000001</v>
      </c>
    </row>
    <row r="7963" spans="1:12" ht="14.45">
      <c r="A7963" t="s">
        <v>723</v>
      </c>
      <c r="B7963" t="s">
        <v>994</v>
      </c>
      <c r="C7963">
        <v>741999</v>
      </c>
      <c r="D7963" t="s">
        <v>995</v>
      </c>
      <c r="E7963" t="s">
        <v>670</v>
      </c>
      <c r="F7963" t="s">
        <v>670</v>
      </c>
      <c r="G7963" t="str">
        <f t="shared" si="248"/>
        <v>Singapore to EU27</v>
      </c>
      <c r="H7963">
        <v>2015</v>
      </c>
      <c r="I7963" t="s">
        <v>724</v>
      </c>
      <c r="J7963">
        <v>6</v>
      </c>
      <c r="K7963">
        <v>234.459</v>
      </c>
      <c r="L7963" s="1">
        <f t="shared" si="249"/>
        <v>0.234459</v>
      </c>
    </row>
    <row r="7964" spans="1:12" ht="14.45">
      <c r="A7964" t="s">
        <v>723</v>
      </c>
      <c r="B7964" t="s">
        <v>994</v>
      </c>
      <c r="C7964">
        <v>741999</v>
      </c>
      <c r="D7964" t="s">
        <v>995</v>
      </c>
      <c r="E7964" t="s">
        <v>670</v>
      </c>
      <c r="F7964" t="s">
        <v>670</v>
      </c>
      <c r="G7964" t="str">
        <f t="shared" si="248"/>
        <v>Singapore to EU27</v>
      </c>
      <c r="H7964">
        <v>2016</v>
      </c>
      <c r="I7964" t="s">
        <v>724</v>
      </c>
      <c r="J7964">
        <v>6</v>
      </c>
      <c r="K7964">
        <v>644.53800000000001</v>
      </c>
      <c r="L7964" s="1">
        <f t="shared" si="249"/>
        <v>0.64453800000000006</v>
      </c>
    </row>
    <row r="7965" spans="1:12" ht="14.45">
      <c r="A7965" t="s">
        <v>723</v>
      </c>
      <c r="B7965" t="s">
        <v>994</v>
      </c>
      <c r="C7965">
        <v>741999</v>
      </c>
      <c r="D7965" t="s">
        <v>995</v>
      </c>
      <c r="E7965" t="s">
        <v>670</v>
      </c>
      <c r="F7965" t="s">
        <v>670</v>
      </c>
      <c r="G7965" t="str">
        <f t="shared" si="248"/>
        <v>Singapore to EU27</v>
      </c>
      <c r="H7965">
        <v>2017</v>
      </c>
      <c r="I7965" t="s">
        <v>724</v>
      </c>
      <c r="J7965">
        <v>6</v>
      </c>
      <c r="K7965">
        <v>372.375</v>
      </c>
      <c r="L7965" s="1">
        <f t="shared" si="249"/>
        <v>0.37237500000000001</v>
      </c>
    </row>
    <row r="7966" spans="1:12" ht="14.45">
      <c r="A7966" t="s">
        <v>723</v>
      </c>
      <c r="B7966" t="s">
        <v>994</v>
      </c>
      <c r="C7966">
        <v>761100</v>
      </c>
      <c r="D7966" t="s">
        <v>995</v>
      </c>
      <c r="E7966" t="s">
        <v>147</v>
      </c>
      <c r="F7966" t="s">
        <v>292</v>
      </c>
      <c r="G7966" t="str">
        <f t="shared" si="248"/>
        <v>Singapore to World</v>
      </c>
      <c r="H7966">
        <v>2012</v>
      </c>
      <c r="I7966" t="s">
        <v>724</v>
      </c>
      <c r="J7966">
        <v>6</v>
      </c>
      <c r="K7966">
        <v>3078.1320000000001</v>
      </c>
      <c r="L7966" s="1">
        <f t="shared" si="249"/>
        <v>3.0781320000000001</v>
      </c>
    </row>
    <row r="7967" spans="1:12" ht="14.45">
      <c r="A7967" t="s">
        <v>723</v>
      </c>
      <c r="B7967" t="s">
        <v>994</v>
      </c>
      <c r="C7967">
        <v>761100</v>
      </c>
      <c r="D7967" t="s">
        <v>995</v>
      </c>
      <c r="E7967" t="s">
        <v>147</v>
      </c>
      <c r="F7967" t="s">
        <v>292</v>
      </c>
      <c r="G7967" t="str">
        <f t="shared" si="248"/>
        <v>Singapore to World</v>
      </c>
      <c r="H7967">
        <v>2013</v>
      </c>
      <c r="I7967" t="s">
        <v>724</v>
      </c>
      <c r="J7967">
        <v>6</v>
      </c>
      <c r="K7967">
        <v>1355.9870000000001</v>
      </c>
      <c r="L7967" s="1">
        <f t="shared" si="249"/>
        <v>1.3559870000000001</v>
      </c>
    </row>
    <row r="7968" spans="1:12" ht="14.45">
      <c r="A7968" t="s">
        <v>723</v>
      </c>
      <c r="B7968" t="s">
        <v>994</v>
      </c>
      <c r="C7968">
        <v>761100</v>
      </c>
      <c r="D7968" t="s">
        <v>995</v>
      </c>
      <c r="E7968" t="s">
        <v>147</v>
      </c>
      <c r="F7968" t="s">
        <v>292</v>
      </c>
      <c r="G7968" t="str">
        <f t="shared" si="248"/>
        <v>Singapore to World</v>
      </c>
      <c r="H7968">
        <v>2014</v>
      </c>
      <c r="I7968" t="s">
        <v>724</v>
      </c>
      <c r="J7968">
        <v>6</v>
      </c>
      <c r="K7968">
        <v>1081.788</v>
      </c>
      <c r="L7968" s="1">
        <f t="shared" si="249"/>
        <v>1.081788</v>
      </c>
    </row>
    <row r="7969" spans="1:12" ht="14.45">
      <c r="A7969" t="s">
        <v>723</v>
      </c>
      <c r="B7969" t="s">
        <v>994</v>
      </c>
      <c r="C7969">
        <v>761100</v>
      </c>
      <c r="D7969" t="s">
        <v>995</v>
      </c>
      <c r="E7969" t="s">
        <v>147</v>
      </c>
      <c r="F7969" t="s">
        <v>292</v>
      </c>
      <c r="G7969" t="str">
        <f t="shared" si="248"/>
        <v>Singapore to World</v>
      </c>
      <c r="H7969">
        <v>2015</v>
      </c>
      <c r="I7969" t="s">
        <v>724</v>
      </c>
      <c r="J7969">
        <v>6</v>
      </c>
      <c r="K7969">
        <v>212.96</v>
      </c>
      <c r="L7969" s="1">
        <f t="shared" si="249"/>
        <v>0.21296000000000001</v>
      </c>
    </row>
    <row r="7970" spans="1:12" ht="14.45">
      <c r="A7970" t="s">
        <v>723</v>
      </c>
      <c r="B7970" t="s">
        <v>994</v>
      </c>
      <c r="C7970">
        <v>761100</v>
      </c>
      <c r="D7970" t="s">
        <v>995</v>
      </c>
      <c r="E7970" t="s">
        <v>147</v>
      </c>
      <c r="F7970" t="s">
        <v>292</v>
      </c>
      <c r="G7970" t="str">
        <f t="shared" si="248"/>
        <v>Singapore to World</v>
      </c>
      <c r="H7970">
        <v>2016</v>
      </c>
      <c r="I7970" t="s">
        <v>724</v>
      </c>
      <c r="J7970">
        <v>6</v>
      </c>
      <c r="K7970">
        <v>234.851</v>
      </c>
      <c r="L7970" s="1">
        <f t="shared" si="249"/>
        <v>0.234851</v>
      </c>
    </row>
    <row r="7971" spans="1:12" ht="14.45">
      <c r="A7971" t="s">
        <v>723</v>
      </c>
      <c r="B7971" t="s">
        <v>994</v>
      </c>
      <c r="C7971">
        <v>761100</v>
      </c>
      <c r="D7971" t="s">
        <v>995</v>
      </c>
      <c r="E7971" t="s">
        <v>147</v>
      </c>
      <c r="F7971" t="s">
        <v>292</v>
      </c>
      <c r="G7971" t="str">
        <f t="shared" si="248"/>
        <v>Singapore to World</v>
      </c>
      <c r="H7971">
        <v>2017</v>
      </c>
      <c r="I7971" t="s">
        <v>724</v>
      </c>
      <c r="J7971">
        <v>6</v>
      </c>
      <c r="K7971">
        <v>261.505</v>
      </c>
      <c r="L7971" s="1">
        <f t="shared" si="249"/>
        <v>0.26150499999999999</v>
      </c>
    </row>
    <row r="7972" spans="1:12" ht="14.45">
      <c r="A7972" t="s">
        <v>723</v>
      </c>
      <c r="B7972" t="s">
        <v>994</v>
      </c>
      <c r="C7972">
        <v>761100</v>
      </c>
      <c r="D7972" t="s">
        <v>995</v>
      </c>
      <c r="E7972" t="s">
        <v>670</v>
      </c>
      <c r="F7972" t="s">
        <v>670</v>
      </c>
      <c r="G7972" t="str">
        <f t="shared" si="248"/>
        <v>Singapore to EU27</v>
      </c>
      <c r="H7972">
        <v>2012</v>
      </c>
      <c r="I7972" t="s">
        <v>724</v>
      </c>
      <c r="J7972">
        <v>6</v>
      </c>
      <c r="K7972">
        <v>1528.4269999999999</v>
      </c>
      <c r="L7972" s="1">
        <f t="shared" si="249"/>
        <v>1.528427</v>
      </c>
    </row>
    <row r="7973" spans="1:12" ht="14.45">
      <c r="A7973" t="s">
        <v>723</v>
      </c>
      <c r="B7973" t="s">
        <v>994</v>
      </c>
      <c r="C7973">
        <v>761100</v>
      </c>
      <c r="D7973" t="s">
        <v>995</v>
      </c>
      <c r="E7973" t="s">
        <v>670</v>
      </c>
      <c r="F7973" t="s">
        <v>670</v>
      </c>
      <c r="G7973" t="str">
        <f t="shared" si="248"/>
        <v>Singapore to EU27</v>
      </c>
      <c r="H7973">
        <v>2013</v>
      </c>
      <c r="I7973" t="s">
        <v>724</v>
      </c>
      <c r="J7973">
        <v>6</v>
      </c>
      <c r="K7973">
        <v>89.358000000000004</v>
      </c>
      <c r="L7973" s="1">
        <f t="shared" si="249"/>
        <v>8.9358000000000007E-2</v>
      </c>
    </row>
    <row r="7974" spans="1:12" ht="14.45">
      <c r="A7974" t="s">
        <v>723</v>
      </c>
      <c r="B7974" t="s">
        <v>994</v>
      </c>
      <c r="C7974">
        <v>761100</v>
      </c>
      <c r="D7974" t="s">
        <v>995</v>
      </c>
      <c r="E7974" t="s">
        <v>670</v>
      </c>
      <c r="F7974" t="s">
        <v>670</v>
      </c>
      <c r="G7974" t="str">
        <f t="shared" si="248"/>
        <v>Singapore to EU27</v>
      </c>
      <c r="H7974">
        <v>2014</v>
      </c>
      <c r="I7974" t="s">
        <v>724</v>
      </c>
      <c r="J7974">
        <v>6</v>
      </c>
      <c r="K7974">
        <v>1.4830000000000001</v>
      </c>
      <c r="L7974" s="1">
        <f t="shared" si="249"/>
        <v>1.4830000000000002E-3</v>
      </c>
    </row>
    <row r="7975" spans="1:12" ht="14.45">
      <c r="A7975" t="s">
        <v>723</v>
      </c>
      <c r="B7975" t="s">
        <v>994</v>
      </c>
      <c r="C7975">
        <v>761100</v>
      </c>
      <c r="D7975" t="s">
        <v>995</v>
      </c>
      <c r="E7975" t="s">
        <v>670</v>
      </c>
      <c r="F7975" t="s">
        <v>670</v>
      </c>
      <c r="G7975" t="str">
        <f t="shared" si="248"/>
        <v>Singapore to EU27</v>
      </c>
      <c r="H7975">
        <v>2015</v>
      </c>
      <c r="I7975" t="s">
        <v>724</v>
      </c>
      <c r="J7975">
        <v>6</v>
      </c>
      <c r="K7975">
        <v>4.8540000000000001</v>
      </c>
      <c r="L7975" s="1">
        <f t="shared" si="249"/>
        <v>4.8539999999999998E-3</v>
      </c>
    </row>
    <row r="7976" spans="1:12" ht="14.45">
      <c r="A7976" t="s">
        <v>723</v>
      </c>
      <c r="B7976" t="s">
        <v>994</v>
      </c>
      <c r="C7976">
        <v>761100</v>
      </c>
      <c r="D7976" t="s">
        <v>995</v>
      </c>
      <c r="E7976" t="s">
        <v>670</v>
      </c>
      <c r="F7976" t="s">
        <v>670</v>
      </c>
      <c r="G7976" t="str">
        <f t="shared" si="248"/>
        <v>Singapore to EU27</v>
      </c>
      <c r="H7976">
        <v>2016</v>
      </c>
      <c r="I7976" t="s">
        <v>724</v>
      </c>
      <c r="J7976">
        <v>6</v>
      </c>
      <c r="K7976">
        <v>0.91600000000000004</v>
      </c>
      <c r="L7976" s="1">
        <f t="shared" si="249"/>
        <v>9.1600000000000004E-4</v>
      </c>
    </row>
    <row r="7977" spans="1:12" ht="14.45">
      <c r="A7977" t="s">
        <v>723</v>
      </c>
      <c r="B7977" t="s">
        <v>994</v>
      </c>
      <c r="C7977">
        <v>8405</v>
      </c>
      <c r="D7977" t="s">
        <v>995</v>
      </c>
      <c r="E7977" t="s">
        <v>147</v>
      </c>
      <c r="F7977" t="s">
        <v>292</v>
      </c>
      <c r="G7977" t="str">
        <f t="shared" si="248"/>
        <v>Singapore to World</v>
      </c>
      <c r="H7977">
        <v>2012</v>
      </c>
      <c r="I7977" t="s">
        <v>724</v>
      </c>
      <c r="J7977">
        <v>6</v>
      </c>
      <c r="K7977">
        <v>33334.805999999997</v>
      </c>
      <c r="L7977" s="1">
        <f t="shared" si="249"/>
        <v>33.334806</v>
      </c>
    </row>
    <row r="7978" spans="1:12" ht="14.45">
      <c r="A7978" t="s">
        <v>723</v>
      </c>
      <c r="B7978" t="s">
        <v>994</v>
      </c>
      <c r="C7978">
        <v>8405</v>
      </c>
      <c r="D7978" t="s">
        <v>995</v>
      </c>
      <c r="E7978" t="s">
        <v>147</v>
      </c>
      <c r="F7978" t="s">
        <v>292</v>
      </c>
      <c r="G7978" t="str">
        <f t="shared" si="248"/>
        <v>Singapore to World</v>
      </c>
      <c r="H7978">
        <v>2013</v>
      </c>
      <c r="I7978" t="s">
        <v>724</v>
      </c>
      <c r="J7978">
        <v>6</v>
      </c>
      <c r="K7978">
        <v>12702.053</v>
      </c>
      <c r="L7978" s="1">
        <f t="shared" si="249"/>
        <v>12.702052999999999</v>
      </c>
    </row>
    <row r="7979" spans="1:12" ht="14.45">
      <c r="A7979" t="s">
        <v>723</v>
      </c>
      <c r="B7979" t="s">
        <v>994</v>
      </c>
      <c r="C7979">
        <v>8405</v>
      </c>
      <c r="D7979" t="s">
        <v>995</v>
      </c>
      <c r="E7979" t="s">
        <v>147</v>
      </c>
      <c r="F7979" t="s">
        <v>292</v>
      </c>
      <c r="G7979" t="str">
        <f t="shared" si="248"/>
        <v>Singapore to World</v>
      </c>
      <c r="H7979">
        <v>2014</v>
      </c>
      <c r="I7979" t="s">
        <v>724</v>
      </c>
      <c r="J7979">
        <v>6</v>
      </c>
      <c r="K7979">
        <v>29239.431</v>
      </c>
      <c r="L7979" s="1">
        <f t="shared" si="249"/>
        <v>29.239431</v>
      </c>
    </row>
    <row r="7980" spans="1:12" ht="14.45">
      <c r="A7980" t="s">
        <v>723</v>
      </c>
      <c r="B7980" t="s">
        <v>994</v>
      </c>
      <c r="C7980">
        <v>8405</v>
      </c>
      <c r="D7980" t="s">
        <v>995</v>
      </c>
      <c r="E7980" t="s">
        <v>147</v>
      </c>
      <c r="F7980" t="s">
        <v>292</v>
      </c>
      <c r="G7980" t="str">
        <f t="shared" si="248"/>
        <v>Singapore to World</v>
      </c>
      <c r="H7980">
        <v>2015</v>
      </c>
      <c r="I7980" t="s">
        <v>724</v>
      </c>
      <c r="J7980">
        <v>6</v>
      </c>
      <c r="K7980">
        <v>12871.904</v>
      </c>
      <c r="L7980" s="1">
        <f t="shared" si="249"/>
        <v>12.871904000000001</v>
      </c>
    </row>
    <row r="7981" spans="1:12" ht="14.45">
      <c r="A7981" t="s">
        <v>723</v>
      </c>
      <c r="B7981" t="s">
        <v>994</v>
      </c>
      <c r="C7981">
        <v>8405</v>
      </c>
      <c r="D7981" t="s">
        <v>995</v>
      </c>
      <c r="E7981" t="s">
        <v>147</v>
      </c>
      <c r="F7981" t="s">
        <v>292</v>
      </c>
      <c r="G7981" t="str">
        <f t="shared" si="248"/>
        <v>Singapore to World</v>
      </c>
      <c r="H7981">
        <v>2016</v>
      </c>
      <c r="I7981" t="s">
        <v>724</v>
      </c>
      <c r="J7981">
        <v>6</v>
      </c>
      <c r="K7981">
        <v>26819.803</v>
      </c>
      <c r="L7981" s="1">
        <f t="shared" si="249"/>
        <v>26.819803</v>
      </c>
    </row>
    <row r="7982" spans="1:12" ht="14.45">
      <c r="A7982" t="s">
        <v>723</v>
      </c>
      <c r="B7982" t="s">
        <v>994</v>
      </c>
      <c r="C7982">
        <v>8405</v>
      </c>
      <c r="D7982" t="s">
        <v>995</v>
      </c>
      <c r="E7982" t="s">
        <v>147</v>
      </c>
      <c r="F7982" t="s">
        <v>292</v>
      </c>
      <c r="G7982" t="str">
        <f t="shared" si="248"/>
        <v>Singapore to World</v>
      </c>
      <c r="H7982">
        <v>2017</v>
      </c>
      <c r="I7982" t="s">
        <v>724</v>
      </c>
      <c r="J7982">
        <v>6</v>
      </c>
      <c r="K7982">
        <v>8868.3230000000003</v>
      </c>
      <c r="L7982" s="1">
        <f t="shared" si="249"/>
        <v>8.8683230000000002</v>
      </c>
    </row>
    <row r="7983" spans="1:12" ht="14.45">
      <c r="A7983" t="s">
        <v>723</v>
      </c>
      <c r="B7983" t="s">
        <v>994</v>
      </c>
      <c r="C7983">
        <v>8405</v>
      </c>
      <c r="D7983" t="s">
        <v>995</v>
      </c>
      <c r="E7983" t="s">
        <v>670</v>
      </c>
      <c r="F7983" t="s">
        <v>670</v>
      </c>
      <c r="G7983" t="str">
        <f t="shared" si="248"/>
        <v>Singapore to EU27</v>
      </c>
      <c r="H7983">
        <v>2012</v>
      </c>
      <c r="I7983" t="s">
        <v>724</v>
      </c>
      <c r="J7983">
        <v>6</v>
      </c>
      <c r="K7983">
        <v>7408.8469999999998</v>
      </c>
      <c r="L7983" s="1">
        <f t="shared" si="249"/>
        <v>7.4088469999999997</v>
      </c>
    </row>
    <row r="7984" spans="1:12" ht="14.45">
      <c r="A7984" t="s">
        <v>723</v>
      </c>
      <c r="B7984" t="s">
        <v>994</v>
      </c>
      <c r="C7984">
        <v>8405</v>
      </c>
      <c r="D7984" t="s">
        <v>995</v>
      </c>
      <c r="E7984" t="s">
        <v>670</v>
      </c>
      <c r="F7984" t="s">
        <v>670</v>
      </c>
      <c r="G7984" t="str">
        <f t="shared" si="248"/>
        <v>Singapore to EU27</v>
      </c>
      <c r="H7984">
        <v>2013</v>
      </c>
      <c r="I7984" t="s">
        <v>724</v>
      </c>
      <c r="J7984">
        <v>6</v>
      </c>
      <c r="K7984">
        <v>738.15099999999995</v>
      </c>
      <c r="L7984" s="1">
        <f t="shared" si="249"/>
        <v>0.738151</v>
      </c>
    </row>
    <row r="7985" spans="1:12" ht="14.45">
      <c r="A7985" t="s">
        <v>723</v>
      </c>
      <c r="B7985" t="s">
        <v>994</v>
      </c>
      <c r="C7985">
        <v>8405</v>
      </c>
      <c r="D7985" t="s">
        <v>995</v>
      </c>
      <c r="E7985" t="s">
        <v>670</v>
      </c>
      <c r="F7985" t="s">
        <v>670</v>
      </c>
      <c r="G7985" t="str">
        <f t="shared" si="248"/>
        <v>Singapore to EU27</v>
      </c>
      <c r="H7985">
        <v>2014</v>
      </c>
      <c r="I7985" t="s">
        <v>724</v>
      </c>
      <c r="J7985">
        <v>6</v>
      </c>
      <c r="K7985">
        <v>575.85500000000002</v>
      </c>
      <c r="L7985" s="1">
        <f t="shared" si="249"/>
        <v>0.57585500000000001</v>
      </c>
    </row>
    <row r="7986" spans="1:12" ht="14.45">
      <c r="A7986" t="s">
        <v>723</v>
      </c>
      <c r="B7986" t="s">
        <v>994</v>
      </c>
      <c r="C7986">
        <v>8405</v>
      </c>
      <c r="D7986" t="s">
        <v>995</v>
      </c>
      <c r="E7986" t="s">
        <v>670</v>
      </c>
      <c r="F7986" t="s">
        <v>670</v>
      </c>
      <c r="G7986" t="str">
        <f t="shared" si="248"/>
        <v>Singapore to EU27</v>
      </c>
      <c r="H7986">
        <v>2015</v>
      </c>
      <c r="I7986" t="s">
        <v>724</v>
      </c>
      <c r="J7986">
        <v>6</v>
      </c>
      <c r="K7986">
        <v>610.62199999999996</v>
      </c>
      <c r="L7986" s="1">
        <f t="shared" si="249"/>
        <v>0.610622</v>
      </c>
    </row>
    <row r="7987" spans="1:12" ht="14.45">
      <c r="A7987" t="s">
        <v>723</v>
      </c>
      <c r="B7987" t="s">
        <v>994</v>
      </c>
      <c r="C7987">
        <v>8405</v>
      </c>
      <c r="D7987" t="s">
        <v>995</v>
      </c>
      <c r="E7987" t="s">
        <v>670</v>
      </c>
      <c r="F7987" t="s">
        <v>670</v>
      </c>
      <c r="G7987" t="str">
        <f t="shared" si="248"/>
        <v>Singapore to EU27</v>
      </c>
      <c r="H7987">
        <v>2016</v>
      </c>
      <c r="I7987" t="s">
        <v>724</v>
      </c>
      <c r="J7987">
        <v>6</v>
      </c>
      <c r="K7987">
        <v>623.65200000000004</v>
      </c>
      <c r="L7987" s="1">
        <f t="shared" si="249"/>
        <v>0.6236520000000001</v>
      </c>
    </row>
    <row r="7988" spans="1:12" ht="14.45">
      <c r="A7988" t="s">
        <v>723</v>
      </c>
      <c r="B7988" t="s">
        <v>994</v>
      </c>
      <c r="C7988">
        <v>8405</v>
      </c>
      <c r="D7988" t="s">
        <v>995</v>
      </c>
      <c r="E7988" t="s">
        <v>670</v>
      </c>
      <c r="F7988" t="s">
        <v>670</v>
      </c>
      <c r="G7988" t="str">
        <f t="shared" si="248"/>
        <v>Singapore to EU27</v>
      </c>
      <c r="H7988">
        <v>2017</v>
      </c>
      <c r="I7988" t="s">
        <v>724</v>
      </c>
      <c r="J7988">
        <v>6</v>
      </c>
      <c r="K7988">
        <v>3423.078</v>
      </c>
      <c r="L7988" s="1">
        <f t="shared" si="249"/>
        <v>3.4230779999999998</v>
      </c>
    </row>
    <row r="7989" spans="1:12" ht="14.45">
      <c r="A7989" t="s">
        <v>723</v>
      </c>
      <c r="B7989" t="s">
        <v>994</v>
      </c>
      <c r="C7989">
        <v>841931</v>
      </c>
      <c r="D7989" t="s">
        <v>995</v>
      </c>
      <c r="E7989" t="s">
        <v>147</v>
      </c>
      <c r="F7989" t="s">
        <v>292</v>
      </c>
      <c r="G7989" t="str">
        <f t="shared" si="248"/>
        <v>Singapore to World</v>
      </c>
      <c r="H7989">
        <v>2012</v>
      </c>
      <c r="I7989" t="s">
        <v>724</v>
      </c>
      <c r="J7989">
        <v>6</v>
      </c>
      <c r="K7989">
        <v>14714.79</v>
      </c>
      <c r="L7989" s="1">
        <f t="shared" si="249"/>
        <v>14.714790000000001</v>
      </c>
    </row>
    <row r="7990" spans="1:12" ht="14.45">
      <c r="A7990" t="s">
        <v>723</v>
      </c>
      <c r="B7990" t="s">
        <v>994</v>
      </c>
      <c r="C7990">
        <v>841931</v>
      </c>
      <c r="D7990" t="s">
        <v>995</v>
      </c>
      <c r="E7990" t="s">
        <v>147</v>
      </c>
      <c r="F7990" t="s">
        <v>292</v>
      </c>
      <c r="G7990" t="str">
        <f t="shared" si="248"/>
        <v>Singapore to World</v>
      </c>
      <c r="H7990">
        <v>2013</v>
      </c>
      <c r="I7990" t="s">
        <v>724</v>
      </c>
      <c r="J7990">
        <v>6</v>
      </c>
      <c r="K7990">
        <v>5918.2929999999997</v>
      </c>
      <c r="L7990" s="1">
        <f t="shared" si="249"/>
        <v>5.9182929999999994</v>
      </c>
    </row>
    <row r="7991" spans="1:12" ht="14.45">
      <c r="A7991" t="s">
        <v>723</v>
      </c>
      <c r="B7991" t="s">
        <v>994</v>
      </c>
      <c r="C7991">
        <v>841931</v>
      </c>
      <c r="D7991" t="s">
        <v>995</v>
      </c>
      <c r="E7991" t="s">
        <v>147</v>
      </c>
      <c r="F7991" t="s">
        <v>292</v>
      </c>
      <c r="G7991" t="str">
        <f t="shared" si="248"/>
        <v>Singapore to World</v>
      </c>
      <c r="H7991">
        <v>2014</v>
      </c>
      <c r="I7991" t="s">
        <v>724</v>
      </c>
      <c r="J7991">
        <v>6</v>
      </c>
      <c r="K7991">
        <v>6901.7910000000002</v>
      </c>
      <c r="L7991" s="1">
        <f t="shared" si="249"/>
        <v>6.9017910000000002</v>
      </c>
    </row>
    <row r="7992" spans="1:12" ht="14.45">
      <c r="A7992" t="s">
        <v>723</v>
      </c>
      <c r="B7992" t="s">
        <v>994</v>
      </c>
      <c r="C7992">
        <v>841931</v>
      </c>
      <c r="D7992" t="s">
        <v>995</v>
      </c>
      <c r="E7992" t="s">
        <v>147</v>
      </c>
      <c r="F7992" t="s">
        <v>292</v>
      </c>
      <c r="G7992" t="str">
        <f t="shared" si="248"/>
        <v>Singapore to World</v>
      </c>
      <c r="H7992">
        <v>2015</v>
      </c>
      <c r="I7992" t="s">
        <v>724</v>
      </c>
      <c r="J7992">
        <v>6</v>
      </c>
      <c r="K7992">
        <v>314.702</v>
      </c>
      <c r="L7992" s="1">
        <f t="shared" si="249"/>
        <v>0.31470199999999998</v>
      </c>
    </row>
    <row r="7993" spans="1:12" ht="14.45">
      <c r="A7993" t="s">
        <v>723</v>
      </c>
      <c r="B7993" t="s">
        <v>994</v>
      </c>
      <c r="C7993">
        <v>841931</v>
      </c>
      <c r="D7993" t="s">
        <v>995</v>
      </c>
      <c r="E7993" t="s">
        <v>147</v>
      </c>
      <c r="F7993" t="s">
        <v>292</v>
      </c>
      <c r="G7993" t="str">
        <f t="shared" si="248"/>
        <v>Singapore to World</v>
      </c>
      <c r="H7993">
        <v>2016</v>
      </c>
      <c r="I7993" t="s">
        <v>724</v>
      </c>
      <c r="J7993">
        <v>6</v>
      </c>
      <c r="K7993">
        <v>164.34</v>
      </c>
      <c r="L7993" s="1">
        <f t="shared" si="249"/>
        <v>0.16434000000000001</v>
      </c>
    </row>
    <row r="7994" spans="1:12" ht="14.45">
      <c r="A7994" t="s">
        <v>723</v>
      </c>
      <c r="B7994" t="s">
        <v>994</v>
      </c>
      <c r="C7994">
        <v>841931</v>
      </c>
      <c r="D7994" t="s">
        <v>995</v>
      </c>
      <c r="E7994" t="s">
        <v>147</v>
      </c>
      <c r="F7994" t="s">
        <v>292</v>
      </c>
      <c r="G7994" t="str">
        <f t="shared" si="248"/>
        <v>Singapore to World</v>
      </c>
      <c r="H7994">
        <v>2017</v>
      </c>
      <c r="I7994" t="s">
        <v>724</v>
      </c>
      <c r="J7994">
        <v>6</v>
      </c>
      <c r="K7994">
        <v>214.256</v>
      </c>
      <c r="L7994" s="1">
        <f t="shared" si="249"/>
        <v>0.214256</v>
      </c>
    </row>
    <row r="7995" spans="1:12" ht="14.45">
      <c r="A7995" t="s">
        <v>723</v>
      </c>
      <c r="B7995" t="s">
        <v>994</v>
      </c>
      <c r="C7995">
        <v>841931</v>
      </c>
      <c r="D7995" t="s">
        <v>995</v>
      </c>
      <c r="E7995" t="s">
        <v>670</v>
      </c>
      <c r="F7995" t="s">
        <v>670</v>
      </c>
      <c r="G7995" t="str">
        <f t="shared" si="248"/>
        <v>Singapore to EU27</v>
      </c>
      <c r="H7995">
        <v>2012</v>
      </c>
      <c r="I7995" t="s">
        <v>724</v>
      </c>
      <c r="J7995">
        <v>6</v>
      </c>
      <c r="K7995">
        <v>19.302</v>
      </c>
      <c r="L7995" s="1">
        <f t="shared" si="249"/>
        <v>1.9302E-2</v>
      </c>
    </row>
    <row r="7996" spans="1:12" ht="14.45">
      <c r="A7996" t="s">
        <v>723</v>
      </c>
      <c r="B7996" t="s">
        <v>994</v>
      </c>
      <c r="C7996">
        <v>841931</v>
      </c>
      <c r="D7996" t="s">
        <v>995</v>
      </c>
      <c r="E7996" t="s">
        <v>670</v>
      </c>
      <c r="F7996" t="s">
        <v>670</v>
      </c>
      <c r="G7996" t="str">
        <f t="shared" si="248"/>
        <v>Singapore to EU27</v>
      </c>
      <c r="H7996">
        <v>2016</v>
      </c>
      <c r="I7996" t="s">
        <v>724</v>
      </c>
      <c r="J7996">
        <v>6</v>
      </c>
      <c r="K7996">
        <v>10.073</v>
      </c>
      <c r="L7996" s="1">
        <f t="shared" si="249"/>
        <v>1.0073E-2</v>
      </c>
    </row>
    <row r="7997" spans="1:12" ht="14.45">
      <c r="A7997" t="s">
        <v>723</v>
      </c>
      <c r="B7997" t="s">
        <v>994</v>
      </c>
      <c r="C7997">
        <v>841940</v>
      </c>
      <c r="D7997" t="s">
        <v>995</v>
      </c>
      <c r="E7997" t="s">
        <v>147</v>
      </c>
      <c r="F7997" t="s">
        <v>292</v>
      </c>
      <c r="G7997" t="str">
        <f t="shared" si="248"/>
        <v>Singapore to World</v>
      </c>
      <c r="H7997">
        <v>2012</v>
      </c>
      <c r="I7997" t="s">
        <v>724</v>
      </c>
      <c r="J7997">
        <v>6</v>
      </c>
      <c r="K7997">
        <v>22501.759999999998</v>
      </c>
      <c r="L7997" s="1">
        <f t="shared" si="249"/>
        <v>22.501759999999997</v>
      </c>
    </row>
    <row r="7998" spans="1:12" ht="14.45">
      <c r="A7998" t="s">
        <v>723</v>
      </c>
      <c r="B7998" t="s">
        <v>994</v>
      </c>
      <c r="C7998">
        <v>841940</v>
      </c>
      <c r="D7998" t="s">
        <v>995</v>
      </c>
      <c r="E7998" t="s">
        <v>147</v>
      </c>
      <c r="F7998" t="s">
        <v>292</v>
      </c>
      <c r="G7998" t="str">
        <f t="shared" si="248"/>
        <v>Singapore to World</v>
      </c>
      <c r="H7998">
        <v>2013</v>
      </c>
      <c r="I7998" t="s">
        <v>724</v>
      </c>
      <c r="J7998">
        <v>6</v>
      </c>
      <c r="K7998">
        <v>19949.754000000001</v>
      </c>
      <c r="L7998" s="1">
        <f t="shared" si="249"/>
        <v>19.949754000000002</v>
      </c>
    </row>
    <row r="7999" spans="1:12" ht="14.45">
      <c r="A7999" t="s">
        <v>723</v>
      </c>
      <c r="B7999" t="s">
        <v>994</v>
      </c>
      <c r="C7999">
        <v>841940</v>
      </c>
      <c r="D7999" t="s">
        <v>995</v>
      </c>
      <c r="E7999" t="s">
        <v>147</v>
      </c>
      <c r="F7999" t="s">
        <v>292</v>
      </c>
      <c r="G7999" t="str">
        <f t="shared" si="248"/>
        <v>Singapore to World</v>
      </c>
      <c r="H7999">
        <v>2014</v>
      </c>
      <c r="I7999" t="s">
        <v>724</v>
      </c>
      <c r="J7999">
        <v>6</v>
      </c>
      <c r="K7999">
        <v>7861.2849999999999</v>
      </c>
      <c r="L7999" s="1">
        <f t="shared" si="249"/>
        <v>7.8612849999999996</v>
      </c>
    </row>
    <row r="8000" spans="1:12" ht="14.45">
      <c r="A8000" t="s">
        <v>723</v>
      </c>
      <c r="B8000" t="s">
        <v>994</v>
      </c>
      <c r="C8000">
        <v>841940</v>
      </c>
      <c r="D8000" t="s">
        <v>995</v>
      </c>
      <c r="E8000" t="s">
        <v>147</v>
      </c>
      <c r="F8000" t="s">
        <v>292</v>
      </c>
      <c r="G8000" t="str">
        <f t="shared" si="248"/>
        <v>Singapore to World</v>
      </c>
      <c r="H8000">
        <v>2015</v>
      </c>
      <c r="I8000" t="s">
        <v>724</v>
      </c>
      <c r="J8000">
        <v>6</v>
      </c>
      <c r="K8000">
        <v>8235.2630000000008</v>
      </c>
      <c r="L8000" s="1">
        <f t="shared" si="249"/>
        <v>8.2352630000000016</v>
      </c>
    </row>
    <row r="8001" spans="1:12" ht="14.45">
      <c r="A8001" t="s">
        <v>723</v>
      </c>
      <c r="B8001" t="s">
        <v>994</v>
      </c>
      <c r="C8001">
        <v>841940</v>
      </c>
      <c r="D8001" t="s">
        <v>995</v>
      </c>
      <c r="E8001" t="s">
        <v>147</v>
      </c>
      <c r="F8001" t="s">
        <v>292</v>
      </c>
      <c r="G8001" t="str">
        <f t="shared" si="248"/>
        <v>Singapore to World</v>
      </c>
      <c r="H8001">
        <v>2016</v>
      </c>
      <c r="I8001" t="s">
        <v>724</v>
      </c>
      <c r="J8001">
        <v>6</v>
      </c>
      <c r="K8001">
        <v>5730.1689999999999</v>
      </c>
      <c r="L8001" s="1">
        <f t="shared" si="249"/>
        <v>5.7301690000000001</v>
      </c>
    </row>
    <row r="8002" spans="1:12" ht="14.45">
      <c r="A8002" t="s">
        <v>723</v>
      </c>
      <c r="B8002" t="s">
        <v>994</v>
      </c>
      <c r="C8002">
        <v>841940</v>
      </c>
      <c r="D8002" t="s">
        <v>995</v>
      </c>
      <c r="E8002" t="s">
        <v>147</v>
      </c>
      <c r="F8002" t="s">
        <v>292</v>
      </c>
      <c r="G8002" t="str">
        <f t="shared" si="248"/>
        <v>Singapore to World</v>
      </c>
      <c r="H8002">
        <v>2017</v>
      </c>
      <c r="I8002" t="s">
        <v>724</v>
      </c>
      <c r="J8002">
        <v>6</v>
      </c>
      <c r="K8002">
        <v>1664.8150000000001</v>
      </c>
      <c r="L8002" s="1">
        <f t="shared" si="249"/>
        <v>1.6648150000000002</v>
      </c>
    </row>
    <row r="8003" spans="1:12" ht="14.45">
      <c r="A8003" t="s">
        <v>723</v>
      </c>
      <c r="B8003" t="s">
        <v>994</v>
      </c>
      <c r="C8003">
        <v>841940</v>
      </c>
      <c r="D8003" t="s">
        <v>995</v>
      </c>
      <c r="E8003" t="s">
        <v>670</v>
      </c>
      <c r="F8003" t="s">
        <v>670</v>
      </c>
      <c r="G8003" t="str">
        <f t="shared" si="248"/>
        <v>Singapore to EU27</v>
      </c>
      <c r="H8003">
        <v>2012</v>
      </c>
      <c r="I8003" t="s">
        <v>724</v>
      </c>
      <c r="J8003">
        <v>6</v>
      </c>
      <c r="K8003">
        <v>1.85</v>
      </c>
      <c r="L8003" s="1">
        <f t="shared" si="249"/>
        <v>1.8500000000000001E-3</v>
      </c>
    </row>
    <row r="8004" spans="1:12" ht="14.45">
      <c r="A8004" t="s">
        <v>723</v>
      </c>
      <c r="B8004" t="s">
        <v>994</v>
      </c>
      <c r="C8004">
        <v>841940</v>
      </c>
      <c r="D8004" t="s">
        <v>995</v>
      </c>
      <c r="E8004" t="s">
        <v>670</v>
      </c>
      <c r="F8004" t="s">
        <v>670</v>
      </c>
      <c r="G8004" t="str">
        <f t="shared" si="248"/>
        <v>Singapore to EU27</v>
      </c>
      <c r="H8004">
        <v>2013</v>
      </c>
      <c r="I8004" t="s">
        <v>724</v>
      </c>
      <c r="J8004">
        <v>6</v>
      </c>
      <c r="K8004">
        <v>6.7990000000000004</v>
      </c>
      <c r="L8004" s="1">
        <f t="shared" si="249"/>
        <v>6.7990000000000004E-3</v>
      </c>
    </row>
    <row r="8005" spans="1:12" ht="14.45">
      <c r="A8005" t="s">
        <v>723</v>
      </c>
      <c r="B8005" t="s">
        <v>994</v>
      </c>
      <c r="C8005">
        <v>841940</v>
      </c>
      <c r="D8005" t="s">
        <v>995</v>
      </c>
      <c r="E8005" t="s">
        <v>670</v>
      </c>
      <c r="F8005" t="s">
        <v>670</v>
      </c>
      <c r="G8005" t="str">
        <f t="shared" si="248"/>
        <v>Singapore to EU27</v>
      </c>
      <c r="H8005">
        <v>2014</v>
      </c>
      <c r="I8005" t="s">
        <v>724</v>
      </c>
      <c r="J8005">
        <v>6</v>
      </c>
      <c r="K8005">
        <v>2E-3</v>
      </c>
      <c r="L8005" s="1">
        <f t="shared" si="249"/>
        <v>1.9999999999999999E-6</v>
      </c>
    </row>
    <row r="8006" spans="1:12" ht="14.45">
      <c r="A8006" t="s">
        <v>723</v>
      </c>
      <c r="B8006" t="s">
        <v>994</v>
      </c>
      <c r="C8006">
        <v>841940</v>
      </c>
      <c r="D8006" t="s">
        <v>995</v>
      </c>
      <c r="E8006" t="s">
        <v>670</v>
      </c>
      <c r="F8006" t="s">
        <v>670</v>
      </c>
      <c r="G8006" t="str">
        <f t="shared" si="248"/>
        <v>Singapore to EU27</v>
      </c>
      <c r="H8006">
        <v>2015</v>
      </c>
      <c r="I8006" t="s">
        <v>724</v>
      </c>
      <c r="J8006">
        <v>6</v>
      </c>
      <c r="K8006">
        <v>70.061000000000007</v>
      </c>
      <c r="L8006" s="1">
        <f t="shared" si="249"/>
        <v>7.0061000000000012E-2</v>
      </c>
    </row>
    <row r="8007" spans="1:12" ht="14.45">
      <c r="A8007" t="s">
        <v>723</v>
      </c>
      <c r="B8007" t="s">
        <v>994</v>
      </c>
      <c r="C8007">
        <v>841940</v>
      </c>
      <c r="D8007" t="s">
        <v>995</v>
      </c>
      <c r="E8007" t="s">
        <v>670</v>
      </c>
      <c r="F8007" t="s">
        <v>670</v>
      </c>
      <c r="G8007" t="str">
        <f t="shared" si="248"/>
        <v>Singapore to EU27</v>
      </c>
      <c r="H8007">
        <v>2016</v>
      </c>
      <c r="I8007" t="s">
        <v>724</v>
      </c>
      <c r="J8007">
        <v>6</v>
      </c>
      <c r="K8007">
        <v>7.2409999999999997</v>
      </c>
      <c r="L8007" s="1">
        <f t="shared" si="249"/>
        <v>7.241E-3</v>
      </c>
    </row>
    <row r="8008" spans="1:12" ht="14.45">
      <c r="A8008" t="s">
        <v>723</v>
      </c>
      <c r="B8008" t="s">
        <v>994</v>
      </c>
      <c r="C8008">
        <v>842129</v>
      </c>
      <c r="D8008" t="s">
        <v>995</v>
      </c>
      <c r="E8008" t="s">
        <v>147</v>
      </c>
      <c r="F8008" t="s">
        <v>292</v>
      </c>
      <c r="G8008" t="str">
        <f t="shared" si="248"/>
        <v>Singapore to World</v>
      </c>
      <c r="H8008">
        <v>2012</v>
      </c>
      <c r="I8008" t="s">
        <v>724</v>
      </c>
      <c r="J8008">
        <v>6</v>
      </c>
      <c r="K8008">
        <v>131280.57999999999</v>
      </c>
      <c r="L8008" s="1">
        <f t="shared" si="249"/>
        <v>131.28057999999999</v>
      </c>
    </row>
    <row r="8009" spans="1:12" ht="14.45">
      <c r="A8009" t="s">
        <v>723</v>
      </c>
      <c r="B8009" t="s">
        <v>994</v>
      </c>
      <c r="C8009">
        <v>842129</v>
      </c>
      <c r="D8009" t="s">
        <v>995</v>
      </c>
      <c r="E8009" t="s">
        <v>147</v>
      </c>
      <c r="F8009" t="s">
        <v>292</v>
      </c>
      <c r="G8009" t="str">
        <f t="shared" ref="G8009:G8072" si="250">CONCATENATE(D8009, " to ", F8009)</f>
        <v>Singapore to World</v>
      </c>
      <c r="H8009">
        <v>2013</v>
      </c>
      <c r="I8009" t="s">
        <v>724</v>
      </c>
      <c r="J8009">
        <v>6</v>
      </c>
      <c r="K8009">
        <v>150540.91800000001</v>
      </c>
      <c r="L8009" s="1">
        <f t="shared" ref="L8009:L8072" si="251">K8009/1000</f>
        <v>150.540918</v>
      </c>
    </row>
    <row r="8010" spans="1:12" ht="14.45">
      <c r="A8010" t="s">
        <v>723</v>
      </c>
      <c r="B8010" t="s">
        <v>994</v>
      </c>
      <c r="C8010">
        <v>842129</v>
      </c>
      <c r="D8010" t="s">
        <v>995</v>
      </c>
      <c r="E8010" t="s">
        <v>147</v>
      </c>
      <c r="F8010" t="s">
        <v>292</v>
      </c>
      <c r="G8010" t="str">
        <f t="shared" si="250"/>
        <v>Singapore to World</v>
      </c>
      <c r="H8010">
        <v>2014</v>
      </c>
      <c r="I8010" t="s">
        <v>724</v>
      </c>
      <c r="J8010">
        <v>6</v>
      </c>
      <c r="K8010">
        <v>148630.43100000001</v>
      </c>
      <c r="L8010" s="1">
        <f t="shared" si="251"/>
        <v>148.63043100000002</v>
      </c>
    </row>
    <row r="8011" spans="1:12" ht="14.45">
      <c r="A8011" t="s">
        <v>723</v>
      </c>
      <c r="B8011" t="s">
        <v>994</v>
      </c>
      <c r="C8011">
        <v>842129</v>
      </c>
      <c r="D8011" t="s">
        <v>995</v>
      </c>
      <c r="E8011" t="s">
        <v>147</v>
      </c>
      <c r="F8011" t="s">
        <v>292</v>
      </c>
      <c r="G8011" t="str">
        <f t="shared" si="250"/>
        <v>Singapore to World</v>
      </c>
      <c r="H8011">
        <v>2015</v>
      </c>
      <c r="I8011" t="s">
        <v>724</v>
      </c>
      <c r="J8011">
        <v>6</v>
      </c>
      <c r="K8011">
        <v>173871.08</v>
      </c>
      <c r="L8011" s="1">
        <f t="shared" si="251"/>
        <v>173.87107999999998</v>
      </c>
    </row>
    <row r="8012" spans="1:12" ht="14.45">
      <c r="A8012" t="s">
        <v>723</v>
      </c>
      <c r="B8012" t="s">
        <v>994</v>
      </c>
      <c r="C8012">
        <v>842129</v>
      </c>
      <c r="D8012" t="s">
        <v>995</v>
      </c>
      <c r="E8012" t="s">
        <v>147</v>
      </c>
      <c r="F8012" t="s">
        <v>292</v>
      </c>
      <c r="G8012" t="str">
        <f t="shared" si="250"/>
        <v>Singapore to World</v>
      </c>
      <c r="H8012">
        <v>2016</v>
      </c>
      <c r="I8012" t="s">
        <v>724</v>
      </c>
      <c r="J8012">
        <v>6</v>
      </c>
      <c r="K8012">
        <v>141465.12599999999</v>
      </c>
      <c r="L8012" s="1">
        <f t="shared" si="251"/>
        <v>141.465126</v>
      </c>
    </row>
    <row r="8013" spans="1:12" ht="14.45">
      <c r="A8013" t="s">
        <v>723</v>
      </c>
      <c r="B8013" t="s">
        <v>994</v>
      </c>
      <c r="C8013">
        <v>842129</v>
      </c>
      <c r="D8013" t="s">
        <v>995</v>
      </c>
      <c r="E8013" t="s">
        <v>147</v>
      </c>
      <c r="F8013" t="s">
        <v>292</v>
      </c>
      <c r="G8013" t="str">
        <f t="shared" si="250"/>
        <v>Singapore to World</v>
      </c>
      <c r="H8013">
        <v>2017</v>
      </c>
      <c r="I8013" t="s">
        <v>724</v>
      </c>
      <c r="J8013">
        <v>6</v>
      </c>
      <c r="K8013">
        <v>152831.52499999999</v>
      </c>
      <c r="L8013" s="1">
        <f t="shared" si="251"/>
        <v>152.831525</v>
      </c>
    </row>
    <row r="8014" spans="1:12" ht="14.45">
      <c r="A8014" t="s">
        <v>723</v>
      </c>
      <c r="B8014" t="s">
        <v>994</v>
      </c>
      <c r="C8014">
        <v>842129</v>
      </c>
      <c r="D8014" t="s">
        <v>995</v>
      </c>
      <c r="E8014" t="s">
        <v>670</v>
      </c>
      <c r="F8014" t="s">
        <v>670</v>
      </c>
      <c r="G8014" t="str">
        <f t="shared" si="250"/>
        <v>Singapore to EU27</v>
      </c>
      <c r="H8014">
        <v>2012</v>
      </c>
      <c r="I8014" t="s">
        <v>724</v>
      </c>
      <c r="J8014">
        <v>6</v>
      </c>
      <c r="K8014">
        <v>2811.6280000000002</v>
      </c>
      <c r="L8014" s="1">
        <f t="shared" si="251"/>
        <v>2.8116280000000002</v>
      </c>
    </row>
    <row r="8015" spans="1:12" ht="14.45">
      <c r="A8015" t="s">
        <v>723</v>
      </c>
      <c r="B8015" t="s">
        <v>994</v>
      </c>
      <c r="C8015">
        <v>842129</v>
      </c>
      <c r="D8015" t="s">
        <v>995</v>
      </c>
      <c r="E8015" t="s">
        <v>670</v>
      </c>
      <c r="F8015" t="s">
        <v>670</v>
      </c>
      <c r="G8015" t="str">
        <f t="shared" si="250"/>
        <v>Singapore to EU27</v>
      </c>
      <c r="H8015">
        <v>2013</v>
      </c>
      <c r="I8015" t="s">
        <v>724</v>
      </c>
      <c r="J8015">
        <v>6</v>
      </c>
      <c r="K8015">
        <v>2143.6260000000002</v>
      </c>
      <c r="L8015" s="1">
        <f t="shared" si="251"/>
        <v>2.1436260000000003</v>
      </c>
    </row>
    <row r="8016" spans="1:12" ht="14.45">
      <c r="A8016" t="s">
        <v>723</v>
      </c>
      <c r="B8016" t="s">
        <v>994</v>
      </c>
      <c r="C8016">
        <v>842129</v>
      </c>
      <c r="D8016" t="s">
        <v>995</v>
      </c>
      <c r="E8016" t="s">
        <v>670</v>
      </c>
      <c r="F8016" t="s">
        <v>670</v>
      </c>
      <c r="G8016" t="str">
        <f t="shared" si="250"/>
        <v>Singapore to EU27</v>
      </c>
      <c r="H8016">
        <v>2014</v>
      </c>
      <c r="I8016" t="s">
        <v>724</v>
      </c>
      <c r="J8016">
        <v>6</v>
      </c>
      <c r="K8016">
        <v>5338.6689999999999</v>
      </c>
      <c r="L8016" s="1">
        <f t="shared" si="251"/>
        <v>5.3386689999999994</v>
      </c>
    </row>
    <row r="8017" spans="1:12" ht="14.45">
      <c r="A8017" t="s">
        <v>723</v>
      </c>
      <c r="B8017" t="s">
        <v>994</v>
      </c>
      <c r="C8017">
        <v>842129</v>
      </c>
      <c r="D8017" t="s">
        <v>995</v>
      </c>
      <c r="E8017" t="s">
        <v>670</v>
      </c>
      <c r="F8017" t="s">
        <v>670</v>
      </c>
      <c r="G8017" t="str">
        <f t="shared" si="250"/>
        <v>Singapore to EU27</v>
      </c>
      <c r="H8017">
        <v>2015</v>
      </c>
      <c r="I8017" t="s">
        <v>724</v>
      </c>
      <c r="J8017">
        <v>6</v>
      </c>
      <c r="K8017">
        <v>13928.960999999999</v>
      </c>
      <c r="L8017" s="1">
        <f t="shared" si="251"/>
        <v>13.928960999999999</v>
      </c>
    </row>
    <row r="8018" spans="1:12" ht="14.45">
      <c r="A8018" t="s">
        <v>723</v>
      </c>
      <c r="B8018" t="s">
        <v>994</v>
      </c>
      <c r="C8018">
        <v>842129</v>
      </c>
      <c r="D8018" t="s">
        <v>995</v>
      </c>
      <c r="E8018" t="s">
        <v>670</v>
      </c>
      <c r="F8018" t="s">
        <v>670</v>
      </c>
      <c r="G8018" t="str">
        <f t="shared" si="250"/>
        <v>Singapore to EU27</v>
      </c>
      <c r="H8018">
        <v>2016</v>
      </c>
      <c r="I8018" t="s">
        <v>724</v>
      </c>
      <c r="J8018">
        <v>6</v>
      </c>
      <c r="K8018">
        <v>7318.0730000000003</v>
      </c>
      <c r="L8018" s="1">
        <f t="shared" si="251"/>
        <v>7.3180730000000001</v>
      </c>
    </row>
    <row r="8019" spans="1:12" ht="14.45">
      <c r="A8019" t="s">
        <v>723</v>
      </c>
      <c r="B8019" t="s">
        <v>994</v>
      </c>
      <c r="C8019">
        <v>842129</v>
      </c>
      <c r="D8019" t="s">
        <v>995</v>
      </c>
      <c r="E8019" t="s">
        <v>670</v>
      </c>
      <c r="F8019" t="s">
        <v>670</v>
      </c>
      <c r="G8019" t="str">
        <f t="shared" si="250"/>
        <v>Singapore to EU27</v>
      </c>
      <c r="H8019">
        <v>2017</v>
      </c>
      <c r="I8019" t="s">
        <v>724</v>
      </c>
      <c r="J8019">
        <v>6</v>
      </c>
      <c r="K8019">
        <v>4159.0069999999996</v>
      </c>
      <c r="L8019" s="1">
        <f t="shared" si="251"/>
        <v>4.1590069999999999</v>
      </c>
    </row>
    <row r="8020" spans="1:12" ht="14.45">
      <c r="A8020" t="s">
        <v>723</v>
      </c>
      <c r="B8020" t="s">
        <v>994</v>
      </c>
      <c r="C8020">
        <v>842139</v>
      </c>
      <c r="D8020" t="s">
        <v>995</v>
      </c>
      <c r="E8020" t="s">
        <v>147</v>
      </c>
      <c r="F8020" t="s">
        <v>292</v>
      </c>
      <c r="G8020" t="str">
        <f t="shared" si="250"/>
        <v>Singapore to World</v>
      </c>
      <c r="H8020">
        <v>2012</v>
      </c>
      <c r="I8020" t="s">
        <v>724</v>
      </c>
      <c r="J8020">
        <v>6</v>
      </c>
      <c r="K8020">
        <v>51913.830999999998</v>
      </c>
      <c r="L8020" s="1">
        <f t="shared" si="251"/>
        <v>51.913831000000002</v>
      </c>
    </row>
    <row r="8021" spans="1:12" ht="14.45">
      <c r="A8021" t="s">
        <v>723</v>
      </c>
      <c r="B8021" t="s">
        <v>994</v>
      </c>
      <c r="C8021">
        <v>842139</v>
      </c>
      <c r="D8021" t="s">
        <v>995</v>
      </c>
      <c r="E8021" t="s">
        <v>147</v>
      </c>
      <c r="F8021" t="s">
        <v>292</v>
      </c>
      <c r="G8021" t="str">
        <f t="shared" si="250"/>
        <v>Singapore to World</v>
      </c>
      <c r="H8021">
        <v>2013</v>
      </c>
      <c r="I8021" t="s">
        <v>724</v>
      </c>
      <c r="J8021">
        <v>6</v>
      </c>
      <c r="K8021">
        <v>60579.137000000002</v>
      </c>
      <c r="L8021" s="1">
        <f t="shared" si="251"/>
        <v>60.579137000000003</v>
      </c>
    </row>
    <row r="8022" spans="1:12" ht="14.45">
      <c r="A8022" t="s">
        <v>723</v>
      </c>
      <c r="B8022" t="s">
        <v>994</v>
      </c>
      <c r="C8022">
        <v>842139</v>
      </c>
      <c r="D8022" t="s">
        <v>995</v>
      </c>
      <c r="E8022" t="s">
        <v>147</v>
      </c>
      <c r="F8022" t="s">
        <v>292</v>
      </c>
      <c r="G8022" t="str">
        <f t="shared" si="250"/>
        <v>Singapore to World</v>
      </c>
      <c r="H8022">
        <v>2014</v>
      </c>
      <c r="I8022" t="s">
        <v>724</v>
      </c>
      <c r="J8022">
        <v>6</v>
      </c>
      <c r="K8022">
        <v>58843.006999999998</v>
      </c>
      <c r="L8022" s="1">
        <f t="shared" si="251"/>
        <v>58.843007</v>
      </c>
    </row>
    <row r="8023" spans="1:12" ht="14.45">
      <c r="A8023" t="s">
        <v>723</v>
      </c>
      <c r="B8023" t="s">
        <v>994</v>
      </c>
      <c r="C8023">
        <v>842139</v>
      </c>
      <c r="D8023" t="s">
        <v>995</v>
      </c>
      <c r="E8023" t="s">
        <v>147</v>
      </c>
      <c r="F8023" t="s">
        <v>292</v>
      </c>
      <c r="G8023" t="str">
        <f t="shared" si="250"/>
        <v>Singapore to World</v>
      </c>
      <c r="H8023">
        <v>2015</v>
      </c>
      <c r="I8023" t="s">
        <v>724</v>
      </c>
      <c r="J8023">
        <v>6</v>
      </c>
      <c r="K8023">
        <v>62314.756999999998</v>
      </c>
      <c r="L8023" s="1">
        <f t="shared" si="251"/>
        <v>62.314757</v>
      </c>
    </row>
    <row r="8024" spans="1:12" ht="14.45">
      <c r="A8024" t="s">
        <v>723</v>
      </c>
      <c r="B8024" t="s">
        <v>994</v>
      </c>
      <c r="C8024">
        <v>842139</v>
      </c>
      <c r="D8024" t="s">
        <v>995</v>
      </c>
      <c r="E8024" t="s">
        <v>147</v>
      </c>
      <c r="F8024" t="s">
        <v>292</v>
      </c>
      <c r="G8024" t="str">
        <f t="shared" si="250"/>
        <v>Singapore to World</v>
      </c>
      <c r="H8024">
        <v>2016</v>
      </c>
      <c r="I8024" t="s">
        <v>724</v>
      </c>
      <c r="J8024">
        <v>6</v>
      </c>
      <c r="K8024">
        <v>82323.53</v>
      </c>
      <c r="L8024" s="1">
        <f t="shared" si="251"/>
        <v>82.323530000000005</v>
      </c>
    </row>
    <row r="8025" spans="1:12" ht="14.45">
      <c r="A8025" t="s">
        <v>723</v>
      </c>
      <c r="B8025" t="s">
        <v>994</v>
      </c>
      <c r="C8025">
        <v>842139</v>
      </c>
      <c r="D8025" t="s">
        <v>995</v>
      </c>
      <c r="E8025" t="s">
        <v>147</v>
      </c>
      <c r="F8025" t="s">
        <v>292</v>
      </c>
      <c r="G8025" t="str">
        <f t="shared" si="250"/>
        <v>Singapore to World</v>
      </c>
      <c r="H8025">
        <v>2017</v>
      </c>
      <c r="I8025" t="s">
        <v>724</v>
      </c>
      <c r="J8025">
        <v>6</v>
      </c>
      <c r="K8025">
        <v>77828.164000000004</v>
      </c>
      <c r="L8025" s="1">
        <f t="shared" si="251"/>
        <v>77.828164000000001</v>
      </c>
    </row>
    <row r="8026" spans="1:12" ht="14.45">
      <c r="A8026" t="s">
        <v>723</v>
      </c>
      <c r="B8026" t="s">
        <v>994</v>
      </c>
      <c r="C8026">
        <v>842139</v>
      </c>
      <c r="D8026" t="s">
        <v>995</v>
      </c>
      <c r="E8026" t="s">
        <v>670</v>
      </c>
      <c r="F8026" t="s">
        <v>670</v>
      </c>
      <c r="G8026" t="str">
        <f t="shared" si="250"/>
        <v>Singapore to EU27</v>
      </c>
      <c r="H8026">
        <v>2012</v>
      </c>
      <c r="I8026" t="s">
        <v>724</v>
      </c>
      <c r="J8026">
        <v>6</v>
      </c>
      <c r="K8026">
        <v>4708.8379999999997</v>
      </c>
      <c r="L8026" s="1">
        <f t="shared" si="251"/>
        <v>4.7088380000000001</v>
      </c>
    </row>
    <row r="8027" spans="1:12" ht="14.45">
      <c r="A8027" t="s">
        <v>723</v>
      </c>
      <c r="B8027" t="s">
        <v>994</v>
      </c>
      <c r="C8027">
        <v>842139</v>
      </c>
      <c r="D8027" t="s">
        <v>995</v>
      </c>
      <c r="E8027" t="s">
        <v>670</v>
      </c>
      <c r="F8027" t="s">
        <v>670</v>
      </c>
      <c r="G8027" t="str">
        <f t="shared" si="250"/>
        <v>Singapore to EU27</v>
      </c>
      <c r="H8027">
        <v>2013</v>
      </c>
      <c r="I8027" t="s">
        <v>724</v>
      </c>
      <c r="J8027">
        <v>6</v>
      </c>
      <c r="K8027">
        <v>2902.8380000000002</v>
      </c>
      <c r="L8027" s="1">
        <f t="shared" si="251"/>
        <v>2.902838</v>
      </c>
    </row>
    <row r="8028" spans="1:12" ht="14.45">
      <c r="A8028" t="s">
        <v>723</v>
      </c>
      <c r="B8028" t="s">
        <v>994</v>
      </c>
      <c r="C8028">
        <v>842139</v>
      </c>
      <c r="D8028" t="s">
        <v>995</v>
      </c>
      <c r="E8028" t="s">
        <v>670</v>
      </c>
      <c r="F8028" t="s">
        <v>670</v>
      </c>
      <c r="G8028" t="str">
        <f t="shared" si="250"/>
        <v>Singapore to EU27</v>
      </c>
      <c r="H8028">
        <v>2014</v>
      </c>
      <c r="I8028" t="s">
        <v>724</v>
      </c>
      <c r="J8028">
        <v>6</v>
      </c>
      <c r="K8028">
        <v>3510.3429999999998</v>
      </c>
      <c r="L8028" s="1">
        <f t="shared" si="251"/>
        <v>3.5103429999999998</v>
      </c>
    </row>
    <row r="8029" spans="1:12" ht="14.45">
      <c r="A8029" t="s">
        <v>723</v>
      </c>
      <c r="B8029" t="s">
        <v>994</v>
      </c>
      <c r="C8029">
        <v>842139</v>
      </c>
      <c r="D8029" t="s">
        <v>995</v>
      </c>
      <c r="E8029" t="s">
        <v>670</v>
      </c>
      <c r="F8029" t="s">
        <v>670</v>
      </c>
      <c r="G8029" t="str">
        <f t="shared" si="250"/>
        <v>Singapore to EU27</v>
      </c>
      <c r="H8029">
        <v>2015</v>
      </c>
      <c r="I8029" t="s">
        <v>724</v>
      </c>
      <c r="J8029">
        <v>6</v>
      </c>
      <c r="K8029">
        <v>3542.085</v>
      </c>
      <c r="L8029" s="1">
        <f t="shared" si="251"/>
        <v>3.5420850000000002</v>
      </c>
    </row>
    <row r="8030" spans="1:12" ht="14.45">
      <c r="A8030" t="s">
        <v>723</v>
      </c>
      <c r="B8030" t="s">
        <v>994</v>
      </c>
      <c r="C8030">
        <v>842139</v>
      </c>
      <c r="D8030" t="s">
        <v>995</v>
      </c>
      <c r="E8030" t="s">
        <v>670</v>
      </c>
      <c r="F8030" t="s">
        <v>670</v>
      </c>
      <c r="G8030" t="str">
        <f t="shared" si="250"/>
        <v>Singapore to EU27</v>
      </c>
      <c r="H8030">
        <v>2016</v>
      </c>
      <c r="I8030" t="s">
        <v>724</v>
      </c>
      <c r="J8030">
        <v>6</v>
      </c>
      <c r="K8030">
        <v>4091.902</v>
      </c>
      <c r="L8030" s="1">
        <f t="shared" si="251"/>
        <v>4.0919020000000002</v>
      </c>
    </row>
    <row r="8031" spans="1:12" ht="14.45">
      <c r="A8031" t="s">
        <v>723</v>
      </c>
      <c r="B8031" t="s">
        <v>994</v>
      </c>
      <c r="C8031">
        <v>842139</v>
      </c>
      <c r="D8031" t="s">
        <v>995</v>
      </c>
      <c r="E8031" t="s">
        <v>670</v>
      </c>
      <c r="F8031" t="s">
        <v>670</v>
      </c>
      <c r="G8031" t="str">
        <f t="shared" si="250"/>
        <v>Singapore to EU27</v>
      </c>
      <c r="H8031">
        <v>2017</v>
      </c>
      <c r="I8031" t="s">
        <v>724</v>
      </c>
      <c r="J8031">
        <v>6</v>
      </c>
      <c r="K8031">
        <v>5090.1570000000002</v>
      </c>
      <c r="L8031" s="1">
        <f t="shared" si="251"/>
        <v>5.0901570000000005</v>
      </c>
    </row>
    <row r="8032" spans="1:12" ht="14.45">
      <c r="A8032" t="s">
        <v>723</v>
      </c>
      <c r="B8032" t="s">
        <v>994</v>
      </c>
      <c r="C8032">
        <v>847989</v>
      </c>
      <c r="D8032" t="s">
        <v>995</v>
      </c>
      <c r="E8032" t="s">
        <v>147</v>
      </c>
      <c r="F8032" t="s">
        <v>292</v>
      </c>
      <c r="G8032" t="str">
        <f t="shared" si="250"/>
        <v>Singapore to World</v>
      </c>
      <c r="H8032">
        <v>2012</v>
      </c>
      <c r="I8032" t="s">
        <v>724</v>
      </c>
      <c r="J8032">
        <v>6</v>
      </c>
      <c r="K8032">
        <v>767901.31400000001</v>
      </c>
      <c r="L8032" s="1">
        <f t="shared" si="251"/>
        <v>767.90131399999996</v>
      </c>
    </row>
    <row r="8033" spans="1:12" ht="14.45">
      <c r="A8033" t="s">
        <v>723</v>
      </c>
      <c r="B8033" t="s">
        <v>994</v>
      </c>
      <c r="C8033">
        <v>847989</v>
      </c>
      <c r="D8033" t="s">
        <v>995</v>
      </c>
      <c r="E8033" t="s">
        <v>147</v>
      </c>
      <c r="F8033" t="s">
        <v>292</v>
      </c>
      <c r="G8033" t="str">
        <f t="shared" si="250"/>
        <v>Singapore to World</v>
      </c>
      <c r="H8033">
        <v>2013</v>
      </c>
      <c r="I8033" t="s">
        <v>724</v>
      </c>
      <c r="J8033">
        <v>6</v>
      </c>
      <c r="K8033">
        <v>757565.38699999999</v>
      </c>
      <c r="L8033" s="1">
        <f t="shared" si="251"/>
        <v>757.56538699999999</v>
      </c>
    </row>
    <row r="8034" spans="1:12" ht="14.45">
      <c r="A8034" t="s">
        <v>723</v>
      </c>
      <c r="B8034" t="s">
        <v>994</v>
      </c>
      <c r="C8034">
        <v>847989</v>
      </c>
      <c r="D8034" t="s">
        <v>995</v>
      </c>
      <c r="E8034" t="s">
        <v>147</v>
      </c>
      <c r="F8034" t="s">
        <v>292</v>
      </c>
      <c r="G8034" t="str">
        <f t="shared" si="250"/>
        <v>Singapore to World</v>
      </c>
      <c r="H8034">
        <v>2014</v>
      </c>
      <c r="I8034" t="s">
        <v>724</v>
      </c>
      <c r="J8034">
        <v>6</v>
      </c>
      <c r="K8034">
        <v>1164012.8400000001</v>
      </c>
      <c r="L8034" s="1">
        <f t="shared" si="251"/>
        <v>1164.0128400000001</v>
      </c>
    </row>
    <row r="8035" spans="1:12" ht="14.45">
      <c r="A8035" t="s">
        <v>723</v>
      </c>
      <c r="B8035" t="s">
        <v>994</v>
      </c>
      <c r="C8035">
        <v>847989</v>
      </c>
      <c r="D8035" t="s">
        <v>995</v>
      </c>
      <c r="E8035" t="s">
        <v>147</v>
      </c>
      <c r="F8035" t="s">
        <v>292</v>
      </c>
      <c r="G8035" t="str">
        <f t="shared" si="250"/>
        <v>Singapore to World</v>
      </c>
      <c r="H8035">
        <v>2015</v>
      </c>
      <c r="I8035" t="s">
        <v>724</v>
      </c>
      <c r="J8035">
        <v>6</v>
      </c>
      <c r="K8035">
        <v>773606.40099999995</v>
      </c>
      <c r="L8035" s="1">
        <f t="shared" si="251"/>
        <v>773.60640100000001</v>
      </c>
    </row>
    <row r="8036" spans="1:12" ht="14.45">
      <c r="A8036" t="s">
        <v>723</v>
      </c>
      <c r="B8036" t="s">
        <v>994</v>
      </c>
      <c r="C8036">
        <v>847989</v>
      </c>
      <c r="D8036" t="s">
        <v>995</v>
      </c>
      <c r="E8036" t="s">
        <v>147</v>
      </c>
      <c r="F8036" t="s">
        <v>292</v>
      </c>
      <c r="G8036" t="str">
        <f t="shared" si="250"/>
        <v>Singapore to World</v>
      </c>
      <c r="H8036">
        <v>2016</v>
      </c>
      <c r="I8036" t="s">
        <v>724</v>
      </c>
      <c r="J8036">
        <v>6</v>
      </c>
      <c r="K8036">
        <v>641369.08200000005</v>
      </c>
      <c r="L8036" s="1">
        <f t="shared" si="251"/>
        <v>641.36908200000005</v>
      </c>
    </row>
    <row r="8037" spans="1:12" ht="14.45">
      <c r="A8037" t="s">
        <v>723</v>
      </c>
      <c r="B8037" t="s">
        <v>994</v>
      </c>
      <c r="C8037">
        <v>847989</v>
      </c>
      <c r="D8037" t="s">
        <v>995</v>
      </c>
      <c r="E8037" t="s">
        <v>147</v>
      </c>
      <c r="F8037" t="s">
        <v>292</v>
      </c>
      <c r="G8037" t="str">
        <f t="shared" si="250"/>
        <v>Singapore to World</v>
      </c>
      <c r="H8037">
        <v>2017</v>
      </c>
      <c r="I8037" t="s">
        <v>724</v>
      </c>
      <c r="J8037">
        <v>6</v>
      </c>
      <c r="K8037">
        <v>811675.59100000001</v>
      </c>
      <c r="L8037" s="1">
        <f t="shared" si="251"/>
        <v>811.67559100000005</v>
      </c>
    </row>
    <row r="8038" spans="1:12" ht="14.45">
      <c r="A8038" t="s">
        <v>723</v>
      </c>
      <c r="B8038" t="s">
        <v>994</v>
      </c>
      <c r="C8038">
        <v>847989</v>
      </c>
      <c r="D8038" t="s">
        <v>995</v>
      </c>
      <c r="E8038" t="s">
        <v>670</v>
      </c>
      <c r="F8038" t="s">
        <v>670</v>
      </c>
      <c r="G8038" t="str">
        <f t="shared" si="250"/>
        <v>Singapore to EU27</v>
      </c>
      <c r="H8038">
        <v>2012</v>
      </c>
      <c r="I8038" t="s">
        <v>724</v>
      </c>
      <c r="J8038">
        <v>6</v>
      </c>
      <c r="K8038">
        <v>39611.699999999997</v>
      </c>
      <c r="L8038" s="1">
        <f t="shared" si="251"/>
        <v>39.611699999999999</v>
      </c>
    </row>
    <row r="8039" spans="1:12" ht="14.45">
      <c r="A8039" t="s">
        <v>723</v>
      </c>
      <c r="B8039" t="s">
        <v>994</v>
      </c>
      <c r="C8039">
        <v>847989</v>
      </c>
      <c r="D8039" t="s">
        <v>995</v>
      </c>
      <c r="E8039" t="s">
        <v>670</v>
      </c>
      <c r="F8039" t="s">
        <v>670</v>
      </c>
      <c r="G8039" t="str">
        <f t="shared" si="250"/>
        <v>Singapore to EU27</v>
      </c>
      <c r="H8039">
        <v>2013</v>
      </c>
      <c r="I8039" t="s">
        <v>724</v>
      </c>
      <c r="J8039">
        <v>6</v>
      </c>
      <c r="K8039">
        <v>24621.326000000001</v>
      </c>
      <c r="L8039" s="1">
        <f t="shared" si="251"/>
        <v>24.621326</v>
      </c>
    </row>
    <row r="8040" spans="1:12" ht="14.45">
      <c r="A8040" t="s">
        <v>723</v>
      </c>
      <c r="B8040" t="s">
        <v>994</v>
      </c>
      <c r="C8040">
        <v>847989</v>
      </c>
      <c r="D8040" t="s">
        <v>995</v>
      </c>
      <c r="E8040" t="s">
        <v>670</v>
      </c>
      <c r="F8040" t="s">
        <v>670</v>
      </c>
      <c r="G8040" t="str">
        <f t="shared" si="250"/>
        <v>Singapore to EU27</v>
      </c>
      <c r="H8040">
        <v>2014</v>
      </c>
      <c r="I8040" t="s">
        <v>724</v>
      </c>
      <c r="J8040">
        <v>6</v>
      </c>
      <c r="K8040">
        <v>48984.275000000001</v>
      </c>
      <c r="L8040" s="1">
        <f t="shared" si="251"/>
        <v>48.984275000000004</v>
      </c>
    </row>
    <row r="8041" spans="1:12" ht="14.45">
      <c r="A8041" t="s">
        <v>723</v>
      </c>
      <c r="B8041" t="s">
        <v>994</v>
      </c>
      <c r="C8041">
        <v>847989</v>
      </c>
      <c r="D8041" t="s">
        <v>995</v>
      </c>
      <c r="E8041" t="s">
        <v>670</v>
      </c>
      <c r="F8041" t="s">
        <v>670</v>
      </c>
      <c r="G8041" t="str">
        <f t="shared" si="250"/>
        <v>Singapore to EU27</v>
      </c>
      <c r="H8041">
        <v>2015</v>
      </c>
      <c r="I8041" t="s">
        <v>724</v>
      </c>
      <c r="J8041">
        <v>6</v>
      </c>
      <c r="K8041">
        <v>57135.464999999997</v>
      </c>
      <c r="L8041" s="1">
        <f t="shared" si="251"/>
        <v>57.135464999999996</v>
      </c>
    </row>
    <row r="8042" spans="1:12" ht="14.45">
      <c r="A8042" t="s">
        <v>723</v>
      </c>
      <c r="B8042" t="s">
        <v>994</v>
      </c>
      <c r="C8042">
        <v>847989</v>
      </c>
      <c r="D8042" t="s">
        <v>995</v>
      </c>
      <c r="E8042" t="s">
        <v>670</v>
      </c>
      <c r="F8042" t="s">
        <v>670</v>
      </c>
      <c r="G8042" t="str">
        <f t="shared" si="250"/>
        <v>Singapore to EU27</v>
      </c>
      <c r="H8042">
        <v>2016</v>
      </c>
      <c r="I8042" t="s">
        <v>724</v>
      </c>
      <c r="J8042">
        <v>6</v>
      </c>
      <c r="K8042">
        <v>68426.885999999999</v>
      </c>
      <c r="L8042" s="1">
        <f t="shared" si="251"/>
        <v>68.426885999999996</v>
      </c>
    </row>
    <row r="8043" spans="1:12" ht="14.45">
      <c r="A8043" t="s">
        <v>723</v>
      </c>
      <c r="B8043" t="s">
        <v>994</v>
      </c>
      <c r="C8043">
        <v>847989</v>
      </c>
      <c r="D8043" t="s">
        <v>995</v>
      </c>
      <c r="E8043" t="s">
        <v>670</v>
      </c>
      <c r="F8043" t="s">
        <v>670</v>
      </c>
      <c r="G8043" t="str">
        <f t="shared" si="250"/>
        <v>Singapore to EU27</v>
      </c>
      <c r="H8043">
        <v>2017</v>
      </c>
      <c r="I8043" t="s">
        <v>724</v>
      </c>
      <c r="J8043">
        <v>6</v>
      </c>
      <c r="K8043">
        <v>92756.87</v>
      </c>
      <c r="L8043" s="1">
        <f t="shared" si="251"/>
        <v>92.756869999999992</v>
      </c>
    </row>
    <row r="8044" spans="1:12" ht="14.45">
      <c r="A8044" t="s">
        <v>723</v>
      </c>
      <c r="B8044" t="s">
        <v>996</v>
      </c>
      <c r="C8044">
        <v>730900</v>
      </c>
      <c r="D8044" t="s">
        <v>997</v>
      </c>
      <c r="E8044" t="s">
        <v>147</v>
      </c>
      <c r="F8044" t="s">
        <v>292</v>
      </c>
      <c r="G8044" t="str">
        <f t="shared" si="250"/>
        <v>Solomon Islands to World</v>
      </c>
      <c r="H8044">
        <v>2015</v>
      </c>
      <c r="I8044" t="s">
        <v>724</v>
      </c>
      <c r="J8044">
        <v>6</v>
      </c>
      <c r="K8044">
        <v>0</v>
      </c>
      <c r="L8044" s="1">
        <f t="shared" si="251"/>
        <v>0</v>
      </c>
    </row>
    <row r="8045" spans="1:12" ht="14.45">
      <c r="A8045" t="s">
        <v>723</v>
      </c>
      <c r="B8045" t="s">
        <v>996</v>
      </c>
      <c r="C8045">
        <v>730900</v>
      </c>
      <c r="D8045" t="s">
        <v>997</v>
      </c>
      <c r="E8045" t="s">
        <v>147</v>
      </c>
      <c r="F8045" t="s">
        <v>292</v>
      </c>
      <c r="G8045" t="str">
        <f t="shared" si="250"/>
        <v>Solomon Islands to World</v>
      </c>
      <c r="H8045">
        <v>2016</v>
      </c>
      <c r="I8045" t="s">
        <v>724</v>
      </c>
      <c r="J8045">
        <v>6</v>
      </c>
      <c r="K8045">
        <v>8.2059999999999995</v>
      </c>
      <c r="L8045" s="1">
        <f t="shared" si="251"/>
        <v>8.2059999999999998E-3</v>
      </c>
    </row>
    <row r="8046" spans="1:12" ht="14.45">
      <c r="A8046" t="s">
        <v>723</v>
      </c>
      <c r="B8046" t="s">
        <v>996</v>
      </c>
      <c r="C8046">
        <v>730900</v>
      </c>
      <c r="D8046" t="s">
        <v>997</v>
      </c>
      <c r="E8046" t="s">
        <v>147</v>
      </c>
      <c r="F8046" t="s">
        <v>292</v>
      </c>
      <c r="G8046" t="str">
        <f t="shared" si="250"/>
        <v>Solomon Islands to World</v>
      </c>
      <c r="H8046">
        <v>2017</v>
      </c>
      <c r="I8046" t="s">
        <v>724</v>
      </c>
      <c r="J8046">
        <v>6</v>
      </c>
      <c r="K8046">
        <v>15.377000000000001</v>
      </c>
      <c r="L8046" s="1">
        <f t="shared" si="251"/>
        <v>1.5377E-2</v>
      </c>
    </row>
    <row r="8047" spans="1:12" ht="14.45">
      <c r="A8047" t="s">
        <v>723</v>
      </c>
      <c r="B8047" t="s">
        <v>996</v>
      </c>
      <c r="C8047">
        <v>761100</v>
      </c>
      <c r="D8047" t="s">
        <v>997</v>
      </c>
      <c r="E8047" t="s">
        <v>147</v>
      </c>
      <c r="F8047" t="s">
        <v>292</v>
      </c>
      <c r="G8047" t="str">
        <f t="shared" si="250"/>
        <v>Solomon Islands to World</v>
      </c>
      <c r="H8047">
        <v>2016</v>
      </c>
      <c r="I8047" t="s">
        <v>724</v>
      </c>
      <c r="J8047">
        <v>6</v>
      </c>
      <c r="K8047">
        <v>12.601000000000001</v>
      </c>
      <c r="L8047" s="1">
        <f t="shared" si="251"/>
        <v>1.2601000000000001E-2</v>
      </c>
    </row>
    <row r="8048" spans="1:12" ht="14.45">
      <c r="A8048" t="s">
        <v>723</v>
      </c>
      <c r="B8048" t="s">
        <v>996</v>
      </c>
      <c r="C8048">
        <v>842129</v>
      </c>
      <c r="D8048" t="s">
        <v>997</v>
      </c>
      <c r="E8048" t="s">
        <v>147</v>
      </c>
      <c r="F8048" t="s">
        <v>292</v>
      </c>
      <c r="G8048" t="str">
        <f t="shared" si="250"/>
        <v>Solomon Islands to World</v>
      </c>
      <c r="H8048">
        <v>2017</v>
      </c>
      <c r="I8048" t="s">
        <v>724</v>
      </c>
      <c r="J8048">
        <v>6</v>
      </c>
      <c r="K8048">
        <v>1.081</v>
      </c>
      <c r="L8048" s="1">
        <f t="shared" si="251"/>
        <v>1.0809999999999999E-3</v>
      </c>
    </row>
    <row r="8049" spans="1:12" ht="14.45">
      <c r="A8049" t="s">
        <v>723</v>
      </c>
      <c r="B8049" t="s">
        <v>998</v>
      </c>
      <c r="C8049">
        <v>730900</v>
      </c>
      <c r="D8049" t="s">
        <v>999</v>
      </c>
      <c r="E8049" t="s">
        <v>147</v>
      </c>
      <c r="F8049" t="s">
        <v>292</v>
      </c>
      <c r="G8049" t="str">
        <f t="shared" si="250"/>
        <v>El Salvador to World</v>
      </c>
      <c r="H8049">
        <v>2013</v>
      </c>
      <c r="I8049" t="s">
        <v>724</v>
      </c>
      <c r="J8049">
        <v>6</v>
      </c>
      <c r="K8049">
        <v>1658.7919999999999</v>
      </c>
      <c r="L8049" s="1">
        <f t="shared" si="251"/>
        <v>1.6587919999999998</v>
      </c>
    </row>
    <row r="8050" spans="1:12" ht="14.45">
      <c r="A8050" t="s">
        <v>723</v>
      </c>
      <c r="B8050" t="s">
        <v>998</v>
      </c>
      <c r="C8050">
        <v>730900</v>
      </c>
      <c r="D8050" t="s">
        <v>999</v>
      </c>
      <c r="E8050" t="s">
        <v>147</v>
      </c>
      <c r="F8050" t="s">
        <v>292</v>
      </c>
      <c r="G8050" t="str">
        <f t="shared" si="250"/>
        <v>El Salvador to World</v>
      </c>
      <c r="H8050">
        <v>2014</v>
      </c>
      <c r="I8050" t="s">
        <v>724</v>
      </c>
      <c r="J8050">
        <v>6</v>
      </c>
      <c r="K8050">
        <v>1.1399999999999999</v>
      </c>
      <c r="L8050" s="1">
        <f t="shared" si="251"/>
        <v>1.14E-3</v>
      </c>
    </row>
    <row r="8051" spans="1:12" ht="14.45">
      <c r="A8051" t="s">
        <v>723</v>
      </c>
      <c r="B8051" t="s">
        <v>998</v>
      </c>
      <c r="C8051">
        <v>730900</v>
      </c>
      <c r="D8051" t="s">
        <v>999</v>
      </c>
      <c r="E8051" t="s">
        <v>147</v>
      </c>
      <c r="F8051" t="s">
        <v>292</v>
      </c>
      <c r="G8051" t="str">
        <f t="shared" si="250"/>
        <v>El Salvador to World</v>
      </c>
      <c r="H8051">
        <v>2015</v>
      </c>
      <c r="I8051" t="s">
        <v>724</v>
      </c>
      <c r="J8051">
        <v>6</v>
      </c>
      <c r="K8051">
        <v>1755.8869999999999</v>
      </c>
      <c r="L8051" s="1">
        <f t="shared" si="251"/>
        <v>1.755887</v>
      </c>
    </row>
    <row r="8052" spans="1:12" ht="14.45">
      <c r="A8052" t="s">
        <v>723</v>
      </c>
      <c r="B8052" t="s">
        <v>998</v>
      </c>
      <c r="C8052">
        <v>730900</v>
      </c>
      <c r="D8052" t="s">
        <v>999</v>
      </c>
      <c r="E8052" t="s">
        <v>147</v>
      </c>
      <c r="F8052" t="s">
        <v>292</v>
      </c>
      <c r="G8052" t="str">
        <f t="shared" si="250"/>
        <v>El Salvador to World</v>
      </c>
      <c r="H8052">
        <v>2016</v>
      </c>
      <c r="I8052" t="s">
        <v>724</v>
      </c>
      <c r="J8052">
        <v>6</v>
      </c>
      <c r="K8052">
        <v>1.1120000000000001</v>
      </c>
      <c r="L8052" s="1">
        <f t="shared" si="251"/>
        <v>1.1120000000000001E-3</v>
      </c>
    </row>
    <row r="8053" spans="1:12" ht="14.45">
      <c r="A8053" t="s">
        <v>723</v>
      </c>
      <c r="B8053" t="s">
        <v>998</v>
      </c>
      <c r="C8053">
        <v>730900</v>
      </c>
      <c r="D8053" t="s">
        <v>999</v>
      </c>
      <c r="E8053" t="s">
        <v>147</v>
      </c>
      <c r="F8053" t="s">
        <v>292</v>
      </c>
      <c r="G8053" t="str">
        <f t="shared" si="250"/>
        <v>El Salvador to World</v>
      </c>
      <c r="H8053">
        <v>2017</v>
      </c>
      <c r="I8053" t="s">
        <v>724</v>
      </c>
      <c r="J8053">
        <v>6</v>
      </c>
      <c r="K8053">
        <v>2214.0810000000001</v>
      </c>
      <c r="L8053" s="1">
        <f t="shared" si="251"/>
        <v>2.2140810000000002</v>
      </c>
    </row>
    <row r="8054" spans="1:12" ht="14.45">
      <c r="A8054" t="s">
        <v>723</v>
      </c>
      <c r="B8054" t="s">
        <v>998</v>
      </c>
      <c r="C8054">
        <v>741999</v>
      </c>
      <c r="D8054" t="s">
        <v>999</v>
      </c>
      <c r="E8054" t="s">
        <v>147</v>
      </c>
      <c r="F8054" t="s">
        <v>292</v>
      </c>
      <c r="G8054" t="str">
        <f t="shared" si="250"/>
        <v>El Salvador to World</v>
      </c>
      <c r="H8054">
        <v>2013</v>
      </c>
      <c r="I8054" t="s">
        <v>724</v>
      </c>
      <c r="J8054">
        <v>6</v>
      </c>
      <c r="K8054">
        <v>1.444</v>
      </c>
      <c r="L8054" s="1">
        <f t="shared" si="251"/>
        <v>1.444E-3</v>
      </c>
    </row>
    <row r="8055" spans="1:12" ht="14.45">
      <c r="A8055" t="s">
        <v>723</v>
      </c>
      <c r="B8055" t="s">
        <v>998</v>
      </c>
      <c r="C8055">
        <v>741999</v>
      </c>
      <c r="D8055" t="s">
        <v>999</v>
      </c>
      <c r="E8055" t="s">
        <v>147</v>
      </c>
      <c r="F8055" t="s">
        <v>292</v>
      </c>
      <c r="G8055" t="str">
        <f t="shared" si="250"/>
        <v>El Salvador to World</v>
      </c>
      <c r="H8055">
        <v>2014</v>
      </c>
      <c r="I8055" t="s">
        <v>724</v>
      </c>
      <c r="J8055">
        <v>6</v>
      </c>
      <c r="K8055">
        <v>0.03</v>
      </c>
      <c r="L8055" s="1">
        <f t="shared" si="251"/>
        <v>2.9999999999999997E-5</v>
      </c>
    </row>
    <row r="8056" spans="1:12" ht="14.45">
      <c r="A8056" t="s">
        <v>723</v>
      </c>
      <c r="B8056" t="s">
        <v>998</v>
      </c>
      <c r="C8056">
        <v>741999</v>
      </c>
      <c r="D8056" t="s">
        <v>999</v>
      </c>
      <c r="E8056" t="s">
        <v>147</v>
      </c>
      <c r="F8056" t="s">
        <v>292</v>
      </c>
      <c r="G8056" t="str">
        <f t="shared" si="250"/>
        <v>El Salvador to World</v>
      </c>
      <c r="H8056">
        <v>2016</v>
      </c>
      <c r="I8056" t="s">
        <v>724</v>
      </c>
      <c r="J8056">
        <v>6</v>
      </c>
      <c r="K8056">
        <v>0</v>
      </c>
      <c r="L8056" s="1">
        <f t="shared" si="251"/>
        <v>0</v>
      </c>
    </row>
    <row r="8057" spans="1:12" ht="14.45">
      <c r="A8057" t="s">
        <v>723</v>
      </c>
      <c r="B8057" t="s">
        <v>998</v>
      </c>
      <c r="C8057">
        <v>741999</v>
      </c>
      <c r="D8057" t="s">
        <v>999</v>
      </c>
      <c r="E8057" t="s">
        <v>147</v>
      </c>
      <c r="F8057" t="s">
        <v>292</v>
      </c>
      <c r="G8057" t="str">
        <f t="shared" si="250"/>
        <v>El Salvador to World</v>
      </c>
      <c r="H8057">
        <v>2017</v>
      </c>
      <c r="I8057" t="s">
        <v>724</v>
      </c>
      <c r="J8057">
        <v>6</v>
      </c>
      <c r="K8057">
        <v>21.895</v>
      </c>
      <c r="L8057" s="1">
        <f t="shared" si="251"/>
        <v>2.1895000000000001E-2</v>
      </c>
    </row>
    <row r="8058" spans="1:12" ht="14.45">
      <c r="A8058" t="s">
        <v>723</v>
      </c>
      <c r="B8058" t="s">
        <v>998</v>
      </c>
      <c r="C8058">
        <v>761100</v>
      </c>
      <c r="D8058" t="s">
        <v>999</v>
      </c>
      <c r="E8058" t="s">
        <v>147</v>
      </c>
      <c r="F8058" t="s">
        <v>292</v>
      </c>
      <c r="G8058" t="str">
        <f t="shared" si="250"/>
        <v>El Salvador to World</v>
      </c>
      <c r="H8058">
        <v>2013</v>
      </c>
      <c r="I8058" t="s">
        <v>724</v>
      </c>
      <c r="J8058">
        <v>6</v>
      </c>
      <c r="K8058">
        <v>0.3</v>
      </c>
      <c r="L8058" s="1">
        <f t="shared" si="251"/>
        <v>2.9999999999999997E-4</v>
      </c>
    </row>
    <row r="8059" spans="1:12" ht="14.45">
      <c r="A8059" t="s">
        <v>723</v>
      </c>
      <c r="B8059" t="s">
        <v>998</v>
      </c>
      <c r="C8059">
        <v>761100</v>
      </c>
      <c r="D8059" t="s">
        <v>999</v>
      </c>
      <c r="E8059" t="s">
        <v>147</v>
      </c>
      <c r="F8059" t="s">
        <v>292</v>
      </c>
      <c r="G8059" t="str">
        <f t="shared" si="250"/>
        <v>El Salvador to World</v>
      </c>
      <c r="H8059">
        <v>2014</v>
      </c>
      <c r="I8059" t="s">
        <v>724</v>
      </c>
      <c r="J8059">
        <v>6</v>
      </c>
      <c r="K8059">
        <v>0.125</v>
      </c>
      <c r="L8059" s="1">
        <f t="shared" si="251"/>
        <v>1.25E-4</v>
      </c>
    </row>
    <row r="8060" spans="1:12" ht="14.45">
      <c r="A8060" t="s">
        <v>723</v>
      </c>
      <c r="B8060" t="s">
        <v>998</v>
      </c>
      <c r="C8060">
        <v>761100</v>
      </c>
      <c r="D8060" t="s">
        <v>999</v>
      </c>
      <c r="E8060" t="s">
        <v>147</v>
      </c>
      <c r="F8060" t="s">
        <v>292</v>
      </c>
      <c r="G8060" t="str">
        <f t="shared" si="250"/>
        <v>El Salvador to World</v>
      </c>
      <c r="H8060">
        <v>2017</v>
      </c>
      <c r="I8060" t="s">
        <v>724</v>
      </c>
      <c r="J8060">
        <v>6</v>
      </c>
      <c r="K8060">
        <v>0.03</v>
      </c>
      <c r="L8060" s="1">
        <f t="shared" si="251"/>
        <v>2.9999999999999997E-5</v>
      </c>
    </row>
    <row r="8061" spans="1:12" ht="14.45">
      <c r="A8061" t="s">
        <v>723</v>
      </c>
      <c r="B8061" t="s">
        <v>998</v>
      </c>
      <c r="C8061">
        <v>8405</v>
      </c>
      <c r="D8061" t="s">
        <v>999</v>
      </c>
      <c r="E8061" t="s">
        <v>147</v>
      </c>
      <c r="F8061" t="s">
        <v>292</v>
      </c>
      <c r="G8061" t="str">
        <f t="shared" si="250"/>
        <v>El Salvador to World</v>
      </c>
      <c r="H8061">
        <v>2013</v>
      </c>
      <c r="I8061" t="s">
        <v>724</v>
      </c>
      <c r="J8061">
        <v>6</v>
      </c>
      <c r="K8061">
        <v>2.2999999999999998</v>
      </c>
      <c r="L8061" s="1">
        <f t="shared" si="251"/>
        <v>2.3E-3</v>
      </c>
    </row>
    <row r="8062" spans="1:12" ht="14.45">
      <c r="A8062" t="s">
        <v>723</v>
      </c>
      <c r="B8062" t="s">
        <v>998</v>
      </c>
      <c r="C8062">
        <v>8405</v>
      </c>
      <c r="D8062" t="s">
        <v>999</v>
      </c>
      <c r="E8062" t="s">
        <v>147</v>
      </c>
      <c r="F8062" t="s">
        <v>292</v>
      </c>
      <c r="G8062" t="str">
        <f t="shared" si="250"/>
        <v>El Salvador to World</v>
      </c>
      <c r="H8062">
        <v>2015</v>
      </c>
      <c r="I8062" t="s">
        <v>724</v>
      </c>
      <c r="J8062">
        <v>6</v>
      </c>
      <c r="K8062">
        <v>1.0999999999999999E-2</v>
      </c>
      <c r="L8062" s="1">
        <f t="shared" si="251"/>
        <v>1.1E-5</v>
      </c>
    </row>
    <row r="8063" spans="1:12" ht="14.45">
      <c r="A8063" t="s">
        <v>723</v>
      </c>
      <c r="B8063" t="s">
        <v>998</v>
      </c>
      <c r="C8063">
        <v>8405</v>
      </c>
      <c r="D8063" t="s">
        <v>999</v>
      </c>
      <c r="E8063" t="s">
        <v>147</v>
      </c>
      <c r="F8063" t="s">
        <v>292</v>
      </c>
      <c r="G8063" t="str">
        <f t="shared" si="250"/>
        <v>El Salvador to World</v>
      </c>
      <c r="H8063">
        <v>2016</v>
      </c>
      <c r="I8063" t="s">
        <v>724</v>
      </c>
      <c r="J8063">
        <v>6</v>
      </c>
      <c r="K8063">
        <v>1E-3</v>
      </c>
      <c r="L8063" s="1">
        <f t="shared" si="251"/>
        <v>9.9999999999999995E-7</v>
      </c>
    </row>
    <row r="8064" spans="1:12" ht="14.45">
      <c r="A8064" t="s">
        <v>723</v>
      </c>
      <c r="B8064" t="s">
        <v>998</v>
      </c>
      <c r="C8064">
        <v>841931</v>
      </c>
      <c r="D8064" t="s">
        <v>999</v>
      </c>
      <c r="E8064" t="s">
        <v>147</v>
      </c>
      <c r="F8064" t="s">
        <v>292</v>
      </c>
      <c r="G8064" t="str">
        <f t="shared" si="250"/>
        <v>El Salvador to World</v>
      </c>
      <c r="H8064">
        <v>2013</v>
      </c>
      <c r="I8064" t="s">
        <v>724</v>
      </c>
      <c r="J8064">
        <v>6</v>
      </c>
      <c r="K8064">
        <v>22.5</v>
      </c>
      <c r="L8064" s="1">
        <f t="shared" si="251"/>
        <v>2.2499999999999999E-2</v>
      </c>
    </row>
    <row r="8065" spans="1:12" ht="14.45">
      <c r="A8065" t="s">
        <v>723</v>
      </c>
      <c r="B8065" t="s">
        <v>998</v>
      </c>
      <c r="C8065">
        <v>841931</v>
      </c>
      <c r="D8065" t="s">
        <v>999</v>
      </c>
      <c r="E8065" t="s">
        <v>147</v>
      </c>
      <c r="F8065" t="s">
        <v>292</v>
      </c>
      <c r="G8065" t="str">
        <f t="shared" si="250"/>
        <v>El Salvador to World</v>
      </c>
      <c r="H8065">
        <v>2014</v>
      </c>
      <c r="I8065" t="s">
        <v>724</v>
      </c>
      <c r="J8065">
        <v>6</v>
      </c>
      <c r="K8065">
        <v>6.0000000000000001E-3</v>
      </c>
      <c r="L8065" s="1">
        <f t="shared" si="251"/>
        <v>6.0000000000000002E-6</v>
      </c>
    </row>
    <row r="8066" spans="1:12" ht="14.45">
      <c r="A8066" t="s">
        <v>723</v>
      </c>
      <c r="B8066" t="s">
        <v>998</v>
      </c>
      <c r="C8066">
        <v>841931</v>
      </c>
      <c r="D8066" t="s">
        <v>999</v>
      </c>
      <c r="E8066" t="s">
        <v>147</v>
      </c>
      <c r="F8066" t="s">
        <v>292</v>
      </c>
      <c r="G8066" t="str">
        <f t="shared" si="250"/>
        <v>El Salvador to World</v>
      </c>
      <c r="H8066">
        <v>2015</v>
      </c>
      <c r="I8066" t="s">
        <v>724</v>
      </c>
      <c r="J8066">
        <v>6</v>
      </c>
      <c r="K8066">
        <v>24.9</v>
      </c>
      <c r="L8066" s="1">
        <f t="shared" si="251"/>
        <v>2.4899999999999999E-2</v>
      </c>
    </row>
    <row r="8067" spans="1:12" ht="14.45">
      <c r="A8067" t="s">
        <v>723</v>
      </c>
      <c r="B8067" t="s">
        <v>998</v>
      </c>
      <c r="C8067">
        <v>841931</v>
      </c>
      <c r="D8067" t="s">
        <v>999</v>
      </c>
      <c r="E8067" t="s">
        <v>147</v>
      </c>
      <c r="F8067" t="s">
        <v>292</v>
      </c>
      <c r="G8067" t="str">
        <f t="shared" si="250"/>
        <v>El Salvador to World</v>
      </c>
      <c r="H8067">
        <v>2016</v>
      </c>
      <c r="I8067" t="s">
        <v>724</v>
      </c>
      <c r="J8067">
        <v>6</v>
      </c>
      <c r="K8067">
        <v>0.01</v>
      </c>
      <c r="L8067" s="1">
        <f t="shared" si="251"/>
        <v>1.0000000000000001E-5</v>
      </c>
    </row>
    <row r="8068" spans="1:12" ht="14.45">
      <c r="A8068" t="s">
        <v>723</v>
      </c>
      <c r="B8068" t="s">
        <v>998</v>
      </c>
      <c r="C8068">
        <v>841931</v>
      </c>
      <c r="D8068" t="s">
        <v>999</v>
      </c>
      <c r="E8068" t="s">
        <v>147</v>
      </c>
      <c r="F8068" t="s">
        <v>292</v>
      </c>
      <c r="G8068" t="str">
        <f t="shared" si="250"/>
        <v>El Salvador to World</v>
      </c>
      <c r="H8068">
        <v>2017</v>
      </c>
      <c r="I8068" t="s">
        <v>724</v>
      </c>
      <c r="J8068">
        <v>6</v>
      </c>
      <c r="K8068">
        <v>43.557000000000002</v>
      </c>
      <c r="L8068" s="1">
        <f t="shared" si="251"/>
        <v>4.3557000000000005E-2</v>
      </c>
    </row>
    <row r="8069" spans="1:12" ht="14.45">
      <c r="A8069" t="s">
        <v>723</v>
      </c>
      <c r="B8069" t="s">
        <v>998</v>
      </c>
      <c r="C8069">
        <v>841940</v>
      </c>
      <c r="D8069" t="s">
        <v>999</v>
      </c>
      <c r="E8069" t="s">
        <v>147</v>
      </c>
      <c r="F8069" t="s">
        <v>292</v>
      </c>
      <c r="G8069" t="str">
        <f t="shared" si="250"/>
        <v>El Salvador to World</v>
      </c>
      <c r="H8069">
        <v>2013</v>
      </c>
      <c r="I8069" t="s">
        <v>724</v>
      </c>
      <c r="J8069">
        <v>6</v>
      </c>
      <c r="K8069">
        <v>15</v>
      </c>
      <c r="L8069" s="1">
        <f t="shared" si="251"/>
        <v>1.4999999999999999E-2</v>
      </c>
    </row>
    <row r="8070" spans="1:12" ht="14.45">
      <c r="A8070" t="s">
        <v>723</v>
      </c>
      <c r="B8070" t="s">
        <v>998</v>
      </c>
      <c r="C8070">
        <v>841940</v>
      </c>
      <c r="D8070" t="s">
        <v>999</v>
      </c>
      <c r="E8070" t="s">
        <v>147</v>
      </c>
      <c r="F8070" t="s">
        <v>292</v>
      </c>
      <c r="G8070" t="str">
        <f t="shared" si="250"/>
        <v>El Salvador to World</v>
      </c>
      <c r="H8070">
        <v>2014</v>
      </c>
      <c r="I8070" t="s">
        <v>724</v>
      </c>
      <c r="J8070">
        <v>6</v>
      </c>
      <c r="K8070">
        <v>6.7000000000000004E-2</v>
      </c>
      <c r="L8070" s="1">
        <f t="shared" si="251"/>
        <v>6.7000000000000002E-5</v>
      </c>
    </row>
    <row r="8071" spans="1:12" ht="14.45">
      <c r="A8071" t="s">
        <v>723</v>
      </c>
      <c r="B8071" t="s">
        <v>998</v>
      </c>
      <c r="C8071">
        <v>841940</v>
      </c>
      <c r="D8071" t="s">
        <v>999</v>
      </c>
      <c r="E8071" t="s">
        <v>147</v>
      </c>
      <c r="F8071" t="s">
        <v>292</v>
      </c>
      <c r="G8071" t="str">
        <f t="shared" si="250"/>
        <v>El Salvador to World</v>
      </c>
      <c r="H8071">
        <v>2017</v>
      </c>
      <c r="I8071" t="s">
        <v>724</v>
      </c>
      <c r="J8071">
        <v>6</v>
      </c>
      <c r="K8071">
        <v>24.385999999999999</v>
      </c>
      <c r="L8071" s="1">
        <f t="shared" si="251"/>
        <v>2.4385999999999998E-2</v>
      </c>
    </row>
    <row r="8072" spans="1:12" ht="14.45">
      <c r="A8072" t="s">
        <v>723</v>
      </c>
      <c r="B8072" t="s">
        <v>998</v>
      </c>
      <c r="C8072">
        <v>842129</v>
      </c>
      <c r="D8072" t="s">
        <v>999</v>
      </c>
      <c r="E8072" t="s">
        <v>147</v>
      </c>
      <c r="F8072" t="s">
        <v>292</v>
      </c>
      <c r="G8072" t="str">
        <f t="shared" si="250"/>
        <v>El Salvador to World</v>
      </c>
      <c r="H8072">
        <v>2013</v>
      </c>
      <c r="I8072" t="s">
        <v>724</v>
      </c>
      <c r="J8072">
        <v>6</v>
      </c>
      <c r="K8072">
        <v>47.223999999999997</v>
      </c>
      <c r="L8072" s="1">
        <f t="shared" si="251"/>
        <v>4.7223999999999995E-2</v>
      </c>
    </row>
    <row r="8073" spans="1:12" ht="14.45">
      <c r="A8073" t="s">
        <v>723</v>
      </c>
      <c r="B8073" t="s">
        <v>998</v>
      </c>
      <c r="C8073">
        <v>842129</v>
      </c>
      <c r="D8073" t="s">
        <v>999</v>
      </c>
      <c r="E8073" t="s">
        <v>147</v>
      </c>
      <c r="F8073" t="s">
        <v>292</v>
      </c>
      <c r="G8073" t="str">
        <f t="shared" ref="G8073:G8136" si="252">CONCATENATE(D8073, " to ", F8073)</f>
        <v>El Salvador to World</v>
      </c>
      <c r="H8073">
        <v>2014</v>
      </c>
      <c r="I8073" t="s">
        <v>724</v>
      </c>
      <c r="J8073">
        <v>6</v>
      </c>
      <c r="K8073">
        <v>0.14199999999999999</v>
      </c>
      <c r="L8073" s="1">
        <f t="shared" ref="L8073:L8136" si="253">K8073/1000</f>
        <v>1.4199999999999998E-4</v>
      </c>
    </row>
    <row r="8074" spans="1:12" ht="14.45">
      <c r="A8074" t="s">
        <v>723</v>
      </c>
      <c r="B8074" t="s">
        <v>998</v>
      </c>
      <c r="C8074">
        <v>842129</v>
      </c>
      <c r="D8074" t="s">
        <v>999</v>
      </c>
      <c r="E8074" t="s">
        <v>147</v>
      </c>
      <c r="F8074" t="s">
        <v>292</v>
      </c>
      <c r="G8074" t="str">
        <f t="shared" si="252"/>
        <v>El Salvador to World</v>
      </c>
      <c r="H8074">
        <v>2015</v>
      </c>
      <c r="I8074" t="s">
        <v>724</v>
      </c>
      <c r="J8074">
        <v>6</v>
      </c>
      <c r="K8074">
        <v>74.619</v>
      </c>
      <c r="L8074" s="1">
        <f t="shared" si="253"/>
        <v>7.4619000000000005E-2</v>
      </c>
    </row>
    <row r="8075" spans="1:12" ht="14.45">
      <c r="A8075" t="s">
        <v>723</v>
      </c>
      <c r="B8075" t="s">
        <v>998</v>
      </c>
      <c r="C8075">
        <v>842129</v>
      </c>
      <c r="D8075" t="s">
        <v>999</v>
      </c>
      <c r="E8075" t="s">
        <v>147</v>
      </c>
      <c r="F8075" t="s">
        <v>292</v>
      </c>
      <c r="G8075" t="str">
        <f t="shared" si="252"/>
        <v>El Salvador to World</v>
      </c>
      <c r="H8075">
        <v>2016</v>
      </c>
      <c r="I8075" t="s">
        <v>724</v>
      </c>
      <c r="J8075">
        <v>6</v>
      </c>
      <c r="K8075">
        <v>6.5000000000000002E-2</v>
      </c>
      <c r="L8075" s="1">
        <f t="shared" si="253"/>
        <v>6.5000000000000008E-5</v>
      </c>
    </row>
    <row r="8076" spans="1:12" ht="14.45">
      <c r="A8076" t="s">
        <v>723</v>
      </c>
      <c r="B8076" t="s">
        <v>998</v>
      </c>
      <c r="C8076">
        <v>842129</v>
      </c>
      <c r="D8076" t="s">
        <v>999</v>
      </c>
      <c r="E8076" t="s">
        <v>147</v>
      </c>
      <c r="F8076" t="s">
        <v>292</v>
      </c>
      <c r="G8076" t="str">
        <f t="shared" si="252"/>
        <v>El Salvador to World</v>
      </c>
      <c r="H8076">
        <v>2017</v>
      </c>
      <c r="I8076" t="s">
        <v>724</v>
      </c>
      <c r="J8076">
        <v>6</v>
      </c>
      <c r="K8076">
        <v>85.430999999999997</v>
      </c>
      <c r="L8076" s="1">
        <f t="shared" si="253"/>
        <v>8.5430999999999993E-2</v>
      </c>
    </row>
    <row r="8077" spans="1:12" ht="14.45">
      <c r="A8077" t="s">
        <v>723</v>
      </c>
      <c r="B8077" t="s">
        <v>998</v>
      </c>
      <c r="C8077">
        <v>842129</v>
      </c>
      <c r="D8077" t="s">
        <v>999</v>
      </c>
      <c r="E8077" t="s">
        <v>670</v>
      </c>
      <c r="F8077" t="s">
        <v>670</v>
      </c>
      <c r="G8077" t="str">
        <f t="shared" si="252"/>
        <v>El Salvador to EU27</v>
      </c>
      <c r="H8077">
        <v>2014</v>
      </c>
      <c r="I8077" t="s">
        <v>724</v>
      </c>
      <c r="J8077">
        <v>6</v>
      </c>
      <c r="K8077">
        <v>2E-3</v>
      </c>
      <c r="L8077" s="1">
        <f t="shared" si="253"/>
        <v>1.9999999999999999E-6</v>
      </c>
    </row>
    <row r="8078" spans="1:12" ht="14.45">
      <c r="A8078" t="s">
        <v>723</v>
      </c>
      <c r="B8078" t="s">
        <v>998</v>
      </c>
      <c r="C8078">
        <v>842129</v>
      </c>
      <c r="D8078" t="s">
        <v>999</v>
      </c>
      <c r="E8078" t="s">
        <v>670</v>
      </c>
      <c r="F8078" t="s">
        <v>670</v>
      </c>
      <c r="G8078" t="str">
        <f t="shared" si="252"/>
        <v>El Salvador to EU27</v>
      </c>
      <c r="H8078">
        <v>2015</v>
      </c>
      <c r="I8078" t="s">
        <v>724</v>
      </c>
      <c r="J8078">
        <v>6</v>
      </c>
      <c r="K8078">
        <v>10.36</v>
      </c>
      <c r="L8078" s="1">
        <f t="shared" si="253"/>
        <v>1.0359999999999999E-2</v>
      </c>
    </row>
    <row r="8079" spans="1:12" ht="14.45">
      <c r="A8079" t="s">
        <v>723</v>
      </c>
      <c r="B8079" t="s">
        <v>998</v>
      </c>
      <c r="C8079">
        <v>842129</v>
      </c>
      <c r="D8079" t="s">
        <v>999</v>
      </c>
      <c r="E8079" t="s">
        <v>670</v>
      </c>
      <c r="F8079" t="s">
        <v>670</v>
      </c>
      <c r="G8079" t="str">
        <f t="shared" si="252"/>
        <v>El Salvador to EU27</v>
      </c>
      <c r="H8079">
        <v>2017</v>
      </c>
      <c r="I8079" t="s">
        <v>724</v>
      </c>
      <c r="J8079">
        <v>6</v>
      </c>
      <c r="K8079">
        <v>0.58499999999999996</v>
      </c>
      <c r="L8079" s="1">
        <f t="shared" si="253"/>
        <v>5.8500000000000002E-4</v>
      </c>
    </row>
    <row r="8080" spans="1:12" ht="14.45">
      <c r="A8080" t="s">
        <v>723</v>
      </c>
      <c r="B8080" t="s">
        <v>998</v>
      </c>
      <c r="C8080">
        <v>842139</v>
      </c>
      <c r="D8080" t="s">
        <v>999</v>
      </c>
      <c r="E8080" t="s">
        <v>147</v>
      </c>
      <c r="F8080" t="s">
        <v>292</v>
      </c>
      <c r="G8080" t="str">
        <f t="shared" si="252"/>
        <v>El Salvador to World</v>
      </c>
      <c r="H8080">
        <v>2013</v>
      </c>
      <c r="I8080" t="s">
        <v>724</v>
      </c>
      <c r="J8080">
        <v>6</v>
      </c>
      <c r="K8080">
        <v>78.486000000000004</v>
      </c>
      <c r="L8080" s="1">
        <f t="shared" si="253"/>
        <v>7.8486E-2</v>
      </c>
    </row>
    <row r="8081" spans="1:12" ht="14.45">
      <c r="A8081" t="s">
        <v>723</v>
      </c>
      <c r="B8081" t="s">
        <v>998</v>
      </c>
      <c r="C8081">
        <v>842139</v>
      </c>
      <c r="D8081" t="s">
        <v>999</v>
      </c>
      <c r="E8081" t="s">
        <v>147</v>
      </c>
      <c r="F8081" t="s">
        <v>292</v>
      </c>
      <c r="G8081" t="str">
        <f t="shared" si="252"/>
        <v>El Salvador to World</v>
      </c>
      <c r="H8081">
        <v>2014</v>
      </c>
      <c r="I8081" t="s">
        <v>724</v>
      </c>
      <c r="J8081">
        <v>6</v>
      </c>
      <c r="K8081">
        <v>8.2000000000000003E-2</v>
      </c>
      <c r="L8081" s="1">
        <f t="shared" si="253"/>
        <v>8.2000000000000001E-5</v>
      </c>
    </row>
    <row r="8082" spans="1:12" ht="14.45">
      <c r="A8082" t="s">
        <v>723</v>
      </c>
      <c r="B8082" t="s">
        <v>998</v>
      </c>
      <c r="C8082">
        <v>842139</v>
      </c>
      <c r="D8082" t="s">
        <v>999</v>
      </c>
      <c r="E8082" t="s">
        <v>147</v>
      </c>
      <c r="F8082" t="s">
        <v>292</v>
      </c>
      <c r="G8082" t="str">
        <f t="shared" si="252"/>
        <v>El Salvador to World</v>
      </c>
      <c r="H8082">
        <v>2015</v>
      </c>
      <c r="I8082" t="s">
        <v>724</v>
      </c>
      <c r="J8082">
        <v>6</v>
      </c>
      <c r="K8082">
        <v>211.53800000000001</v>
      </c>
      <c r="L8082" s="1">
        <f t="shared" si="253"/>
        <v>0.211538</v>
      </c>
    </row>
    <row r="8083" spans="1:12" ht="14.45">
      <c r="A8083" t="s">
        <v>723</v>
      </c>
      <c r="B8083" t="s">
        <v>998</v>
      </c>
      <c r="C8083">
        <v>842139</v>
      </c>
      <c r="D8083" t="s">
        <v>999</v>
      </c>
      <c r="E8083" t="s">
        <v>147</v>
      </c>
      <c r="F8083" t="s">
        <v>292</v>
      </c>
      <c r="G8083" t="str">
        <f t="shared" si="252"/>
        <v>El Salvador to World</v>
      </c>
      <c r="H8083">
        <v>2016</v>
      </c>
      <c r="I8083" t="s">
        <v>724</v>
      </c>
      <c r="J8083">
        <v>6</v>
      </c>
      <c r="K8083">
        <v>0.183</v>
      </c>
      <c r="L8083" s="1">
        <f t="shared" si="253"/>
        <v>1.83E-4</v>
      </c>
    </row>
    <row r="8084" spans="1:12" ht="14.45">
      <c r="A8084" t="s">
        <v>723</v>
      </c>
      <c r="B8084" t="s">
        <v>998</v>
      </c>
      <c r="C8084">
        <v>842139</v>
      </c>
      <c r="D8084" t="s">
        <v>999</v>
      </c>
      <c r="E8084" t="s">
        <v>147</v>
      </c>
      <c r="F8084" t="s">
        <v>292</v>
      </c>
      <c r="G8084" t="str">
        <f t="shared" si="252"/>
        <v>El Salvador to World</v>
      </c>
      <c r="H8084">
        <v>2017</v>
      </c>
      <c r="I8084" t="s">
        <v>724</v>
      </c>
      <c r="J8084">
        <v>6</v>
      </c>
      <c r="K8084">
        <v>94.852000000000004</v>
      </c>
      <c r="L8084" s="1">
        <f t="shared" si="253"/>
        <v>9.4852000000000006E-2</v>
      </c>
    </row>
    <row r="8085" spans="1:12" ht="14.45">
      <c r="A8085" t="s">
        <v>723</v>
      </c>
      <c r="B8085" t="s">
        <v>998</v>
      </c>
      <c r="C8085">
        <v>842139</v>
      </c>
      <c r="D8085" t="s">
        <v>999</v>
      </c>
      <c r="E8085" t="s">
        <v>670</v>
      </c>
      <c r="F8085" t="s">
        <v>670</v>
      </c>
      <c r="G8085" t="str">
        <f t="shared" si="252"/>
        <v>El Salvador to EU27</v>
      </c>
      <c r="H8085">
        <v>2016</v>
      </c>
      <c r="I8085" t="s">
        <v>724</v>
      </c>
      <c r="J8085">
        <v>6</v>
      </c>
      <c r="K8085">
        <v>1E-3</v>
      </c>
      <c r="L8085" s="1">
        <f t="shared" si="253"/>
        <v>9.9999999999999995E-7</v>
      </c>
    </row>
    <row r="8086" spans="1:12" ht="14.45">
      <c r="A8086" t="s">
        <v>723</v>
      </c>
      <c r="B8086" t="s">
        <v>998</v>
      </c>
      <c r="C8086">
        <v>847989</v>
      </c>
      <c r="D8086" t="s">
        <v>999</v>
      </c>
      <c r="E8086" t="s">
        <v>147</v>
      </c>
      <c r="F8086" t="s">
        <v>292</v>
      </c>
      <c r="G8086" t="str">
        <f t="shared" si="252"/>
        <v>El Salvador to World</v>
      </c>
      <c r="H8086">
        <v>2013</v>
      </c>
      <c r="I8086" t="s">
        <v>724</v>
      </c>
      <c r="J8086">
        <v>6</v>
      </c>
      <c r="K8086">
        <v>853.63499999999999</v>
      </c>
      <c r="L8086" s="1">
        <f t="shared" si="253"/>
        <v>0.85363500000000003</v>
      </c>
    </row>
    <row r="8087" spans="1:12" ht="14.45">
      <c r="A8087" t="s">
        <v>723</v>
      </c>
      <c r="B8087" t="s">
        <v>998</v>
      </c>
      <c r="C8087">
        <v>847989</v>
      </c>
      <c r="D8087" t="s">
        <v>999</v>
      </c>
      <c r="E8087" t="s">
        <v>147</v>
      </c>
      <c r="F8087" t="s">
        <v>292</v>
      </c>
      <c r="G8087" t="str">
        <f t="shared" si="252"/>
        <v>El Salvador to World</v>
      </c>
      <c r="H8087">
        <v>2014</v>
      </c>
      <c r="I8087" t="s">
        <v>724</v>
      </c>
      <c r="J8087">
        <v>6</v>
      </c>
      <c r="K8087">
        <v>1.036</v>
      </c>
      <c r="L8087" s="1">
        <f t="shared" si="253"/>
        <v>1.036E-3</v>
      </c>
    </row>
    <row r="8088" spans="1:12" ht="14.45">
      <c r="A8088" t="s">
        <v>723</v>
      </c>
      <c r="B8088" t="s">
        <v>998</v>
      </c>
      <c r="C8088">
        <v>847989</v>
      </c>
      <c r="D8088" t="s">
        <v>999</v>
      </c>
      <c r="E8088" t="s">
        <v>147</v>
      </c>
      <c r="F8088" t="s">
        <v>292</v>
      </c>
      <c r="G8088" t="str">
        <f t="shared" si="252"/>
        <v>El Salvador to World</v>
      </c>
      <c r="H8088">
        <v>2015</v>
      </c>
      <c r="I8088" t="s">
        <v>724</v>
      </c>
      <c r="J8088">
        <v>6</v>
      </c>
      <c r="K8088">
        <v>91.37</v>
      </c>
      <c r="L8088" s="1">
        <f t="shared" si="253"/>
        <v>9.1370000000000007E-2</v>
      </c>
    </row>
    <row r="8089" spans="1:12" ht="14.45">
      <c r="A8089" t="s">
        <v>723</v>
      </c>
      <c r="B8089" t="s">
        <v>998</v>
      </c>
      <c r="C8089">
        <v>847989</v>
      </c>
      <c r="D8089" t="s">
        <v>999</v>
      </c>
      <c r="E8089" t="s">
        <v>147</v>
      </c>
      <c r="F8089" t="s">
        <v>292</v>
      </c>
      <c r="G8089" t="str">
        <f t="shared" si="252"/>
        <v>El Salvador to World</v>
      </c>
      <c r="H8089">
        <v>2016</v>
      </c>
      <c r="I8089" t="s">
        <v>724</v>
      </c>
      <c r="J8089">
        <v>6</v>
      </c>
      <c r="K8089">
        <v>0.38100000000000001</v>
      </c>
      <c r="L8089" s="1">
        <f t="shared" si="253"/>
        <v>3.8099999999999999E-4</v>
      </c>
    </row>
    <row r="8090" spans="1:12" ht="14.45">
      <c r="A8090" t="s">
        <v>723</v>
      </c>
      <c r="B8090" t="s">
        <v>998</v>
      </c>
      <c r="C8090">
        <v>847989</v>
      </c>
      <c r="D8090" t="s">
        <v>999</v>
      </c>
      <c r="E8090" t="s">
        <v>147</v>
      </c>
      <c r="F8090" t="s">
        <v>292</v>
      </c>
      <c r="G8090" t="str">
        <f t="shared" si="252"/>
        <v>El Salvador to World</v>
      </c>
      <c r="H8090">
        <v>2017</v>
      </c>
      <c r="I8090" t="s">
        <v>724</v>
      </c>
      <c r="J8090">
        <v>6</v>
      </c>
      <c r="K8090">
        <v>761.70399999999995</v>
      </c>
      <c r="L8090" s="1">
        <f t="shared" si="253"/>
        <v>0.76170399999999994</v>
      </c>
    </row>
    <row r="8091" spans="1:12" ht="14.45">
      <c r="A8091" t="s">
        <v>723</v>
      </c>
      <c r="B8091" t="s">
        <v>998</v>
      </c>
      <c r="C8091">
        <v>847989</v>
      </c>
      <c r="D8091" t="s">
        <v>999</v>
      </c>
      <c r="E8091" t="s">
        <v>670</v>
      </c>
      <c r="F8091" t="s">
        <v>670</v>
      </c>
      <c r="G8091" t="str">
        <f t="shared" si="252"/>
        <v>El Salvador to EU27</v>
      </c>
      <c r="H8091">
        <v>2014</v>
      </c>
      <c r="I8091" t="s">
        <v>724</v>
      </c>
      <c r="J8091">
        <v>6</v>
      </c>
      <c r="K8091">
        <v>4.5999999999999999E-2</v>
      </c>
      <c r="L8091" s="1">
        <f t="shared" si="253"/>
        <v>4.6E-5</v>
      </c>
    </row>
    <row r="8092" spans="1:12" ht="14.45">
      <c r="A8092" t="s">
        <v>723</v>
      </c>
      <c r="B8092" t="s">
        <v>998</v>
      </c>
      <c r="C8092">
        <v>847989</v>
      </c>
      <c r="D8092" t="s">
        <v>999</v>
      </c>
      <c r="E8092" t="s">
        <v>670</v>
      </c>
      <c r="F8092" t="s">
        <v>670</v>
      </c>
      <c r="G8092" t="str">
        <f t="shared" si="252"/>
        <v>El Salvador to EU27</v>
      </c>
      <c r="H8092">
        <v>2015</v>
      </c>
      <c r="I8092" t="s">
        <v>724</v>
      </c>
      <c r="J8092">
        <v>6</v>
      </c>
      <c r="K8092">
        <v>3.5000000000000003E-2</v>
      </c>
      <c r="L8092" s="1">
        <f t="shared" si="253"/>
        <v>3.5000000000000004E-5</v>
      </c>
    </row>
    <row r="8093" spans="1:12" ht="14.45">
      <c r="A8093" t="s">
        <v>723</v>
      </c>
      <c r="B8093" t="s">
        <v>998</v>
      </c>
      <c r="C8093">
        <v>847989</v>
      </c>
      <c r="D8093" t="s">
        <v>999</v>
      </c>
      <c r="E8093" t="s">
        <v>670</v>
      </c>
      <c r="F8093" t="s">
        <v>670</v>
      </c>
      <c r="G8093" t="str">
        <f t="shared" si="252"/>
        <v>El Salvador to EU27</v>
      </c>
      <c r="H8093">
        <v>2016</v>
      </c>
      <c r="I8093" t="s">
        <v>724</v>
      </c>
      <c r="J8093">
        <v>6</v>
      </c>
      <c r="K8093">
        <v>5.1999999999999998E-2</v>
      </c>
      <c r="L8093" s="1">
        <f t="shared" si="253"/>
        <v>5.1999999999999997E-5</v>
      </c>
    </row>
    <row r="8094" spans="1:12" ht="14.45">
      <c r="A8094" t="s">
        <v>723</v>
      </c>
      <c r="B8094" t="s">
        <v>1000</v>
      </c>
      <c r="C8094">
        <v>730900</v>
      </c>
      <c r="D8094" t="s">
        <v>1001</v>
      </c>
      <c r="E8094" t="s">
        <v>147</v>
      </c>
      <c r="F8094" t="s">
        <v>292</v>
      </c>
      <c r="G8094" t="str">
        <f t="shared" si="252"/>
        <v>Sudan to World</v>
      </c>
      <c r="H8094">
        <v>2012</v>
      </c>
      <c r="I8094" t="s">
        <v>724</v>
      </c>
      <c r="J8094">
        <v>6</v>
      </c>
      <c r="K8094">
        <v>2</v>
      </c>
      <c r="L8094" s="1">
        <f t="shared" si="253"/>
        <v>2E-3</v>
      </c>
    </row>
    <row r="8095" spans="1:12" ht="14.45">
      <c r="A8095" t="s">
        <v>723</v>
      </c>
      <c r="B8095" t="s">
        <v>1002</v>
      </c>
      <c r="C8095">
        <v>730900</v>
      </c>
      <c r="D8095" t="s">
        <v>1003</v>
      </c>
      <c r="E8095" t="s">
        <v>147</v>
      </c>
      <c r="F8095" t="s">
        <v>292</v>
      </c>
      <c r="G8095" t="str">
        <f t="shared" si="252"/>
        <v>Slovak Republic to World</v>
      </c>
      <c r="H8095">
        <v>2012</v>
      </c>
      <c r="I8095" t="s">
        <v>724</v>
      </c>
      <c r="J8095">
        <v>6</v>
      </c>
      <c r="K8095">
        <v>14275.771000000001</v>
      </c>
      <c r="L8095" s="1">
        <f t="shared" si="253"/>
        <v>14.275771000000001</v>
      </c>
    </row>
    <row r="8096" spans="1:12" ht="14.45">
      <c r="A8096" t="s">
        <v>723</v>
      </c>
      <c r="B8096" t="s">
        <v>1002</v>
      </c>
      <c r="C8096">
        <v>730900</v>
      </c>
      <c r="D8096" t="s">
        <v>1003</v>
      </c>
      <c r="E8096" t="s">
        <v>147</v>
      </c>
      <c r="F8096" t="s">
        <v>292</v>
      </c>
      <c r="G8096" t="str">
        <f t="shared" si="252"/>
        <v>Slovak Republic to World</v>
      </c>
      <c r="H8096">
        <v>2013</v>
      </c>
      <c r="I8096" t="s">
        <v>724</v>
      </c>
      <c r="J8096">
        <v>6</v>
      </c>
      <c r="K8096">
        <v>17229.205000000002</v>
      </c>
      <c r="L8096" s="1">
        <f t="shared" si="253"/>
        <v>17.229205</v>
      </c>
    </row>
    <row r="8097" spans="1:12" ht="14.45">
      <c r="A8097" t="s">
        <v>723</v>
      </c>
      <c r="B8097" t="s">
        <v>1002</v>
      </c>
      <c r="C8097">
        <v>730900</v>
      </c>
      <c r="D8097" t="s">
        <v>1003</v>
      </c>
      <c r="E8097" t="s">
        <v>147</v>
      </c>
      <c r="F8097" t="s">
        <v>292</v>
      </c>
      <c r="G8097" t="str">
        <f t="shared" si="252"/>
        <v>Slovak Republic to World</v>
      </c>
      <c r="H8097">
        <v>2014</v>
      </c>
      <c r="I8097" t="s">
        <v>724</v>
      </c>
      <c r="J8097">
        <v>6</v>
      </c>
      <c r="K8097">
        <v>14648.684999999999</v>
      </c>
      <c r="L8097" s="1">
        <f t="shared" si="253"/>
        <v>14.648684999999999</v>
      </c>
    </row>
    <row r="8098" spans="1:12" ht="14.45">
      <c r="A8098" t="s">
        <v>723</v>
      </c>
      <c r="B8098" t="s">
        <v>1002</v>
      </c>
      <c r="C8098">
        <v>730900</v>
      </c>
      <c r="D8098" t="s">
        <v>1003</v>
      </c>
      <c r="E8098" t="s">
        <v>147</v>
      </c>
      <c r="F8098" t="s">
        <v>292</v>
      </c>
      <c r="G8098" t="str">
        <f t="shared" si="252"/>
        <v>Slovak Republic to World</v>
      </c>
      <c r="H8098">
        <v>2015</v>
      </c>
      <c r="I8098" t="s">
        <v>724</v>
      </c>
      <c r="J8098">
        <v>6</v>
      </c>
      <c r="K8098">
        <v>15207.076999999999</v>
      </c>
      <c r="L8098" s="1">
        <f t="shared" si="253"/>
        <v>15.207077</v>
      </c>
    </row>
    <row r="8099" spans="1:12" ht="14.45">
      <c r="A8099" t="s">
        <v>723</v>
      </c>
      <c r="B8099" t="s">
        <v>1002</v>
      </c>
      <c r="C8099">
        <v>730900</v>
      </c>
      <c r="D8099" t="s">
        <v>1003</v>
      </c>
      <c r="E8099" t="s">
        <v>147</v>
      </c>
      <c r="F8099" t="s">
        <v>292</v>
      </c>
      <c r="G8099" t="str">
        <f t="shared" si="252"/>
        <v>Slovak Republic to World</v>
      </c>
      <c r="H8099">
        <v>2016</v>
      </c>
      <c r="I8099" t="s">
        <v>724</v>
      </c>
      <c r="J8099">
        <v>6</v>
      </c>
      <c r="K8099">
        <v>14441.91</v>
      </c>
      <c r="L8099" s="1">
        <f t="shared" si="253"/>
        <v>14.44191</v>
      </c>
    </row>
    <row r="8100" spans="1:12" ht="14.45">
      <c r="A8100" t="s">
        <v>723</v>
      </c>
      <c r="B8100" t="s">
        <v>1002</v>
      </c>
      <c r="C8100">
        <v>730900</v>
      </c>
      <c r="D8100" t="s">
        <v>1003</v>
      </c>
      <c r="E8100" t="s">
        <v>147</v>
      </c>
      <c r="F8100" t="s">
        <v>292</v>
      </c>
      <c r="G8100" t="str">
        <f t="shared" si="252"/>
        <v>Slovak Republic to World</v>
      </c>
      <c r="H8100">
        <v>2017</v>
      </c>
      <c r="I8100" t="s">
        <v>724</v>
      </c>
      <c r="J8100">
        <v>6</v>
      </c>
      <c r="K8100">
        <v>9693.5139999999992</v>
      </c>
      <c r="L8100" s="1">
        <f t="shared" si="253"/>
        <v>9.6935139999999986</v>
      </c>
    </row>
    <row r="8101" spans="1:12" ht="14.45">
      <c r="A8101" t="s">
        <v>723</v>
      </c>
      <c r="B8101" t="s">
        <v>1002</v>
      </c>
      <c r="C8101">
        <v>730900</v>
      </c>
      <c r="D8101" t="s">
        <v>1003</v>
      </c>
      <c r="E8101" t="s">
        <v>670</v>
      </c>
      <c r="F8101" t="s">
        <v>670</v>
      </c>
      <c r="G8101" t="str">
        <f t="shared" si="252"/>
        <v>Slovak Republic to EU27</v>
      </c>
      <c r="H8101">
        <v>2012</v>
      </c>
      <c r="I8101" t="s">
        <v>724</v>
      </c>
      <c r="J8101">
        <v>6</v>
      </c>
      <c r="K8101">
        <v>12379.606</v>
      </c>
      <c r="L8101" s="1">
        <f t="shared" si="253"/>
        <v>12.379605999999999</v>
      </c>
    </row>
    <row r="8102" spans="1:12" ht="14.45">
      <c r="A8102" t="s">
        <v>723</v>
      </c>
      <c r="B8102" t="s">
        <v>1002</v>
      </c>
      <c r="C8102">
        <v>730900</v>
      </c>
      <c r="D8102" t="s">
        <v>1003</v>
      </c>
      <c r="E8102" t="s">
        <v>670</v>
      </c>
      <c r="F8102" t="s">
        <v>670</v>
      </c>
      <c r="G8102" t="str">
        <f t="shared" si="252"/>
        <v>Slovak Republic to EU27</v>
      </c>
      <c r="H8102">
        <v>2013</v>
      </c>
      <c r="I8102" t="s">
        <v>724</v>
      </c>
      <c r="J8102">
        <v>6</v>
      </c>
      <c r="K8102">
        <v>14982.642</v>
      </c>
      <c r="L8102" s="1">
        <f t="shared" si="253"/>
        <v>14.982642</v>
      </c>
    </row>
    <row r="8103" spans="1:12" ht="14.45">
      <c r="A8103" t="s">
        <v>723</v>
      </c>
      <c r="B8103" t="s">
        <v>1002</v>
      </c>
      <c r="C8103">
        <v>730900</v>
      </c>
      <c r="D8103" t="s">
        <v>1003</v>
      </c>
      <c r="E8103" t="s">
        <v>670</v>
      </c>
      <c r="F8103" t="s">
        <v>670</v>
      </c>
      <c r="G8103" t="str">
        <f t="shared" si="252"/>
        <v>Slovak Republic to EU27</v>
      </c>
      <c r="H8103">
        <v>2014</v>
      </c>
      <c r="I8103" t="s">
        <v>724</v>
      </c>
      <c r="J8103">
        <v>6</v>
      </c>
      <c r="K8103">
        <v>10623.337</v>
      </c>
      <c r="L8103" s="1">
        <f t="shared" si="253"/>
        <v>10.623336999999999</v>
      </c>
    </row>
    <row r="8104" spans="1:12" ht="14.45">
      <c r="A8104" t="s">
        <v>723</v>
      </c>
      <c r="B8104" t="s">
        <v>1002</v>
      </c>
      <c r="C8104">
        <v>730900</v>
      </c>
      <c r="D8104" t="s">
        <v>1003</v>
      </c>
      <c r="E8104" t="s">
        <v>670</v>
      </c>
      <c r="F8104" t="s">
        <v>670</v>
      </c>
      <c r="G8104" t="str">
        <f t="shared" si="252"/>
        <v>Slovak Republic to EU27</v>
      </c>
      <c r="H8104">
        <v>2015</v>
      </c>
      <c r="I8104" t="s">
        <v>724</v>
      </c>
      <c r="J8104">
        <v>6</v>
      </c>
      <c r="K8104">
        <v>10230.073</v>
      </c>
      <c r="L8104" s="1">
        <f t="shared" si="253"/>
        <v>10.230073000000001</v>
      </c>
    </row>
    <row r="8105" spans="1:12" ht="14.45">
      <c r="A8105" t="s">
        <v>723</v>
      </c>
      <c r="B8105" t="s">
        <v>1002</v>
      </c>
      <c r="C8105">
        <v>730900</v>
      </c>
      <c r="D8105" t="s">
        <v>1003</v>
      </c>
      <c r="E8105" t="s">
        <v>670</v>
      </c>
      <c r="F8105" t="s">
        <v>670</v>
      </c>
      <c r="G8105" t="str">
        <f t="shared" si="252"/>
        <v>Slovak Republic to EU27</v>
      </c>
      <c r="H8105">
        <v>2016</v>
      </c>
      <c r="I8105" t="s">
        <v>724</v>
      </c>
      <c r="J8105">
        <v>6</v>
      </c>
      <c r="K8105">
        <v>10985.29</v>
      </c>
      <c r="L8105" s="1">
        <f t="shared" si="253"/>
        <v>10.985290000000001</v>
      </c>
    </row>
    <row r="8106" spans="1:12" ht="14.45">
      <c r="A8106" t="s">
        <v>723</v>
      </c>
      <c r="B8106" t="s">
        <v>1002</v>
      </c>
      <c r="C8106">
        <v>730900</v>
      </c>
      <c r="D8106" t="s">
        <v>1003</v>
      </c>
      <c r="E8106" t="s">
        <v>670</v>
      </c>
      <c r="F8106" t="s">
        <v>670</v>
      </c>
      <c r="G8106" t="str">
        <f t="shared" si="252"/>
        <v>Slovak Republic to EU27</v>
      </c>
      <c r="H8106">
        <v>2017</v>
      </c>
      <c r="I8106" t="s">
        <v>724</v>
      </c>
      <c r="J8106">
        <v>6</v>
      </c>
      <c r="K8106">
        <v>8483.1489999999994</v>
      </c>
      <c r="L8106" s="1">
        <f t="shared" si="253"/>
        <v>8.4831489999999992</v>
      </c>
    </row>
    <row r="8107" spans="1:12" ht="14.45">
      <c r="A8107" t="s">
        <v>723</v>
      </c>
      <c r="B8107" t="s">
        <v>1002</v>
      </c>
      <c r="C8107">
        <v>741999</v>
      </c>
      <c r="D8107" t="s">
        <v>1003</v>
      </c>
      <c r="E8107" t="s">
        <v>147</v>
      </c>
      <c r="F8107" t="s">
        <v>292</v>
      </c>
      <c r="G8107" t="str">
        <f t="shared" si="252"/>
        <v>Slovak Republic to World</v>
      </c>
      <c r="H8107">
        <v>2012</v>
      </c>
      <c r="I8107" t="s">
        <v>724</v>
      </c>
      <c r="J8107">
        <v>6</v>
      </c>
      <c r="K8107">
        <v>25261.803</v>
      </c>
      <c r="L8107" s="1">
        <f t="shared" si="253"/>
        <v>25.261803</v>
      </c>
    </row>
    <row r="8108" spans="1:12" ht="14.45">
      <c r="A8108" t="s">
        <v>723</v>
      </c>
      <c r="B8108" t="s">
        <v>1002</v>
      </c>
      <c r="C8108">
        <v>741999</v>
      </c>
      <c r="D8108" t="s">
        <v>1003</v>
      </c>
      <c r="E8108" t="s">
        <v>147</v>
      </c>
      <c r="F8108" t="s">
        <v>292</v>
      </c>
      <c r="G8108" t="str">
        <f t="shared" si="252"/>
        <v>Slovak Republic to World</v>
      </c>
      <c r="H8108">
        <v>2013</v>
      </c>
      <c r="I8108" t="s">
        <v>724</v>
      </c>
      <c r="J8108">
        <v>6</v>
      </c>
      <c r="K8108">
        <v>11978.741</v>
      </c>
      <c r="L8108" s="1">
        <f t="shared" si="253"/>
        <v>11.978740999999999</v>
      </c>
    </row>
    <row r="8109" spans="1:12" ht="14.45">
      <c r="A8109" t="s">
        <v>723</v>
      </c>
      <c r="B8109" t="s">
        <v>1002</v>
      </c>
      <c r="C8109">
        <v>741999</v>
      </c>
      <c r="D8109" t="s">
        <v>1003</v>
      </c>
      <c r="E8109" t="s">
        <v>147</v>
      </c>
      <c r="F8109" t="s">
        <v>292</v>
      </c>
      <c r="G8109" t="str">
        <f t="shared" si="252"/>
        <v>Slovak Republic to World</v>
      </c>
      <c r="H8109">
        <v>2014</v>
      </c>
      <c r="I8109" t="s">
        <v>724</v>
      </c>
      <c r="J8109">
        <v>6</v>
      </c>
      <c r="K8109">
        <v>10633.972</v>
      </c>
      <c r="L8109" s="1">
        <f t="shared" si="253"/>
        <v>10.633972</v>
      </c>
    </row>
    <row r="8110" spans="1:12" ht="14.45">
      <c r="A8110" t="s">
        <v>723</v>
      </c>
      <c r="B8110" t="s">
        <v>1002</v>
      </c>
      <c r="C8110">
        <v>741999</v>
      </c>
      <c r="D8110" t="s">
        <v>1003</v>
      </c>
      <c r="E8110" t="s">
        <v>147</v>
      </c>
      <c r="F8110" t="s">
        <v>292</v>
      </c>
      <c r="G8110" t="str">
        <f t="shared" si="252"/>
        <v>Slovak Republic to World</v>
      </c>
      <c r="H8110">
        <v>2015</v>
      </c>
      <c r="I8110" t="s">
        <v>724</v>
      </c>
      <c r="J8110">
        <v>6</v>
      </c>
      <c r="K8110">
        <v>13173.359</v>
      </c>
      <c r="L8110" s="1">
        <f t="shared" si="253"/>
        <v>13.173359</v>
      </c>
    </row>
    <row r="8111" spans="1:12" ht="14.45">
      <c r="A8111" t="s">
        <v>723</v>
      </c>
      <c r="B8111" t="s">
        <v>1002</v>
      </c>
      <c r="C8111">
        <v>741999</v>
      </c>
      <c r="D8111" t="s">
        <v>1003</v>
      </c>
      <c r="E8111" t="s">
        <v>147</v>
      </c>
      <c r="F8111" t="s">
        <v>292</v>
      </c>
      <c r="G8111" t="str">
        <f t="shared" si="252"/>
        <v>Slovak Republic to World</v>
      </c>
      <c r="H8111">
        <v>2016</v>
      </c>
      <c r="I8111" t="s">
        <v>724</v>
      </c>
      <c r="J8111">
        <v>6</v>
      </c>
      <c r="K8111">
        <v>13451.594999999999</v>
      </c>
      <c r="L8111" s="1">
        <f t="shared" si="253"/>
        <v>13.451594999999999</v>
      </c>
    </row>
    <row r="8112" spans="1:12" ht="14.45">
      <c r="A8112" t="s">
        <v>723</v>
      </c>
      <c r="B8112" t="s">
        <v>1002</v>
      </c>
      <c r="C8112">
        <v>741999</v>
      </c>
      <c r="D8112" t="s">
        <v>1003</v>
      </c>
      <c r="E8112" t="s">
        <v>147</v>
      </c>
      <c r="F8112" t="s">
        <v>292</v>
      </c>
      <c r="G8112" t="str">
        <f t="shared" si="252"/>
        <v>Slovak Republic to World</v>
      </c>
      <c r="H8112">
        <v>2017</v>
      </c>
      <c r="I8112" t="s">
        <v>724</v>
      </c>
      <c r="J8112">
        <v>6</v>
      </c>
      <c r="K8112">
        <v>18724.150000000001</v>
      </c>
      <c r="L8112" s="1">
        <f t="shared" si="253"/>
        <v>18.724150000000002</v>
      </c>
    </row>
    <row r="8113" spans="1:12" ht="14.45">
      <c r="A8113" t="s">
        <v>723</v>
      </c>
      <c r="B8113" t="s">
        <v>1002</v>
      </c>
      <c r="C8113">
        <v>741999</v>
      </c>
      <c r="D8113" t="s">
        <v>1003</v>
      </c>
      <c r="E8113" t="s">
        <v>670</v>
      </c>
      <c r="F8113" t="s">
        <v>670</v>
      </c>
      <c r="G8113" t="str">
        <f t="shared" si="252"/>
        <v>Slovak Republic to EU27</v>
      </c>
      <c r="H8113">
        <v>2012</v>
      </c>
      <c r="I8113" t="s">
        <v>724</v>
      </c>
      <c r="J8113">
        <v>6</v>
      </c>
      <c r="K8113">
        <v>24605.815999999999</v>
      </c>
      <c r="L8113" s="1">
        <f t="shared" si="253"/>
        <v>24.605815999999997</v>
      </c>
    </row>
    <row r="8114" spans="1:12" ht="14.45">
      <c r="A8114" t="s">
        <v>723</v>
      </c>
      <c r="B8114" t="s">
        <v>1002</v>
      </c>
      <c r="C8114">
        <v>741999</v>
      </c>
      <c r="D8114" t="s">
        <v>1003</v>
      </c>
      <c r="E8114" t="s">
        <v>670</v>
      </c>
      <c r="F8114" t="s">
        <v>670</v>
      </c>
      <c r="G8114" t="str">
        <f t="shared" si="252"/>
        <v>Slovak Republic to EU27</v>
      </c>
      <c r="H8114">
        <v>2013</v>
      </c>
      <c r="I8114" t="s">
        <v>724</v>
      </c>
      <c r="J8114">
        <v>6</v>
      </c>
      <c r="K8114">
        <v>10460.743</v>
      </c>
      <c r="L8114" s="1">
        <f t="shared" si="253"/>
        <v>10.460743000000001</v>
      </c>
    </row>
    <row r="8115" spans="1:12" ht="14.45">
      <c r="A8115" t="s">
        <v>723</v>
      </c>
      <c r="B8115" t="s">
        <v>1002</v>
      </c>
      <c r="C8115">
        <v>741999</v>
      </c>
      <c r="D8115" t="s">
        <v>1003</v>
      </c>
      <c r="E8115" t="s">
        <v>670</v>
      </c>
      <c r="F8115" t="s">
        <v>670</v>
      </c>
      <c r="G8115" t="str">
        <f t="shared" si="252"/>
        <v>Slovak Republic to EU27</v>
      </c>
      <c r="H8115">
        <v>2014</v>
      </c>
      <c r="I8115" t="s">
        <v>724</v>
      </c>
      <c r="J8115">
        <v>6</v>
      </c>
      <c r="K8115">
        <v>9677.366</v>
      </c>
      <c r="L8115" s="1">
        <f t="shared" si="253"/>
        <v>9.6773659999999992</v>
      </c>
    </row>
    <row r="8116" spans="1:12" ht="14.45">
      <c r="A8116" t="s">
        <v>723</v>
      </c>
      <c r="B8116" t="s">
        <v>1002</v>
      </c>
      <c r="C8116">
        <v>741999</v>
      </c>
      <c r="D8116" t="s">
        <v>1003</v>
      </c>
      <c r="E8116" t="s">
        <v>670</v>
      </c>
      <c r="F8116" t="s">
        <v>670</v>
      </c>
      <c r="G8116" t="str">
        <f t="shared" si="252"/>
        <v>Slovak Republic to EU27</v>
      </c>
      <c r="H8116">
        <v>2015</v>
      </c>
      <c r="I8116" t="s">
        <v>724</v>
      </c>
      <c r="J8116">
        <v>6</v>
      </c>
      <c r="K8116">
        <v>12246.81</v>
      </c>
      <c r="L8116" s="1">
        <f t="shared" si="253"/>
        <v>12.24681</v>
      </c>
    </row>
    <row r="8117" spans="1:12" ht="14.45">
      <c r="A8117" t="s">
        <v>723</v>
      </c>
      <c r="B8117" t="s">
        <v>1002</v>
      </c>
      <c r="C8117">
        <v>741999</v>
      </c>
      <c r="D8117" t="s">
        <v>1003</v>
      </c>
      <c r="E8117" t="s">
        <v>670</v>
      </c>
      <c r="F8117" t="s">
        <v>670</v>
      </c>
      <c r="G8117" t="str">
        <f t="shared" si="252"/>
        <v>Slovak Republic to EU27</v>
      </c>
      <c r="H8117">
        <v>2016</v>
      </c>
      <c r="I8117" t="s">
        <v>724</v>
      </c>
      <c r="J8117">
        <v>6</v>
      </c>
      <c r="K8117">
        <v>12397.338</v>
      </c>
      <c r="L8117" s="1">
        <f t="shared" si="253"/>
        <v>12.397338</v>
      </c>
    </row>
    <row r="8118" spans="1:12" ht="14.45">
      <c r="A8118" t="s">
        <v>723</v>
      </c>
      <c r="B8118" t="s">
        <v>1002</v>
      </c>
      <c r="C8118">
        <v>741999</v>
      </c>
      <c r="D8118" t="s">
        <v>1003</v>
      </c>
      <c r="E8118" t="s">
        <v>670</v>
      </c>
      <c r="F8118" t="s">
        <v>670</v>
      </c>
      <c r="G8118" t="str">
        <f t="shared" si="252"/>
        <v>Slovak Republic to EU27</v>
      </c>
      <c r="H8118">
        <v>2017</v>
      </c>
      <c r="I8118" t="s">
        <v>724</v>
      </c>
      <c r="J8118">
        <v>6</v>
      </c>
      <c r="K8118">
        <v>16606.445</v>
      </c>
      <c r="L8118" s="1">
        <f t="shared" si="253"/>
        <v>16.606445000000001</v>
      </c>
    </row>
    <row r="8119" spans="1:12" ht="14.45">
      <c r="A8119" t="s">
        <v>723</v>
      </c>
      <c r="B8119" t="s">
        <v>1002</v>
      </c>
      <c r="C8119">
        <v>761100</v>
      </c>
      <c r="D8119" t="s">
        <v>1003</v>
      </c>
      <c r="E8119" t="s">
        <v>147</v>
      </c>
      <c r="F8119" t="s">
        <v>292</v>
      </c>
      <c r="G8119" t="str">
        <f t="shared" si="252"/>
        <v>Slovak Republic to World</v>
      </c>
      <c r="H8119">
        <v>2012</v>
      </c>
      <c r="I8119" t="s">
        <v>724</v>
      </c>
      <c r="J8119">
        <v>6</v>
      </c>
      <c r="K8119">
        <v>1229.731</v>
      </c>
      <c r="L8119" s="1">
        <f t="shared" si="253"/>
        <v>1.2297309999999999</v>
      </c>
    </row>
    <row r="8120" spans="1:12" ht="14.45">
      <c r="A8120" t="s">
        <v>723</v>
      </c>
      <c r="B8120" t="s">
        <v>1002</v>
      </c>
      <c r="C8120">
        <v>761100</v>
      </c>
      <c r="D8120" t="s">
        <v>1003</v>
      </c>
      <c r="E8120" t="s">
        <v>147</v>
      </c>
      <c r="F8120" t="s">
        <v>292</v>
      </c>
      <c r="G8120" t="str">
        <f t="shared" si="252"/>
        <v>Slovak Republic to World</v>
      </c>
      <c r="H8120">
        <v>2013</v>
      </c>
      <c r="I8120" t="s">
        <v>724</v>
      </c>
      <c r="J8120">
        <v>6</v>
      </c>
      <c r="K8120">
        <v>2420.951</v>
      </c>
      <c r="L8120" s="1">
        <f t="shared" si="253"/>
        <v>2.4209510000000001</v>
      </c>
    </row>
    <row r="8121" spans="1:12" ht="14.45">
      <c r="A8121" t="s">
        <v>723</v>
      </c>
      <c r="B8121" t="s">
        <v>1002</v>
      </c>
      <c r="C8121">
        <v>761100</v>
      </c>
      <c r="D8121" t="s">
        <v>1003</v>
      </c>
      <c r="E8121" t="s">
        <v>147</v>
      </c>
      <c r="F8121" t="s">
        <v>292</v>
      </c>
      <c r="G8121" t="str">
        <f t="shared" si="252"/>
        <v>Slovak Republic to World</v>
      </c>
      <c r="H8121">
        <v>2014</v>
      </c>
      <c r="I8121" t="s">
        <v>724</v>
      </c>
      <c r="J8121">
        <v>6</v>
      </c>
      <c r="K8121">
        <v>2652.4569999999999</v>
      </c>
      <c r="L8121" s="1">
        <f t="shared" si="253"/>
        <v>2.6524570000000001</v>
      </c>
    </row>
    <row r="8122" spans="1:12" ht="14.45">
      <c r="A8122" t="s">
        <v>723</v>
      </c>
      <c r="B8122" t="s">
        <v>1002</v>
      </c>
      <c r="C8122">
        <v>761100</v>
      </c>
      <c r="D8122" t="s">
        <v>1003</v>
      </c>
      <c r="E8122" t="s">
        <v>147</v>
      </c>
      <c r="F8122" t="s">
        <v>292</v>
      </c>
      <c r="G8122" t="str">
        <f t="shared" si="252"/>
        <v>Slovak Republic to World</v>
      </c>
      <c r="H8122">
        <v>2015</v>
      </c>
      <c r="I8122" t="s">
        <v>724</v>
      </c>
      <c r="J8122">
        <v>6</v>
      </c>
      <c r="K8122">
        <v>2890.0569999999998</v>
      </c>
      <c r="L8122" s="1">
        <f t="shared" si="253"/>
        <v>2.8900569999999997</v>
      </c>
    </row>
    <row r="8123" spans="1:12" ht="14.45">
      <c r="A8123" t="s">
        <v>723</v>
      </c>
      <c r="B8123" t="s">
        <v>1002</v>
      </c>
      <c r="C8123">
        <v>761100</v>
      </c>
      <c r="D8123" t="s">
        <v>1003</v>
      </c>
      <c r="E8123" t="s">
        <v>147</v>
      </c>
      <c r="F8123" t="s">
        <v>292</v>
      </c>
      <c r="G8123" t="str">
        <f t="shared" si="252"/>
        <v>Slovak Republic to World</v>
      </c>
      <c r="H8123">
        <v>2016</v>
      </c>
      <c r="I8123" t="s">
        <v>724</v>
      </c>
      <c r="J8123">
        <v>6</v>
      </c>
      <c r="K8123">
        <v>6268.0169999999998</v>
      </c>
      <c r="L8123" s="1">
        <f t="shared" si="253"/>
        <v>6.2680169999999995</v>
      </c>
    </row>
    <row r="8124" spans="1:12" ht="14.45">
      <c r="A8124" t="s">
        <v>723</v>
      </c>
      <c r="B8124" t="s">
        <v>1002</v>
      </c>
      <c r="C8124">
        <v>761100</v>
      </c>
      <c r="D8124" t="s">
        <v>1003</v>
      </c>
      <c r="E8124" t="s">
        <v>147</v>
      </c>
      <c r="F8124" t="s">
        <v>292</v>
      </c>
      <c r="G8124" t="str">
        <f t="shared" si="252"/>
        <v>Slovak Republic to World</v>
      </c>
      <c r="H8124">
        <v>2017</v>
      </c>
      <c r="I8124" t="s">
        <v>724</v>
      </c>
      <c r="J8124">
        <v>6</v>
      </c>
      <c r="K8124">
        <v>4619.0649999999996</v>
      </c>
      <c r="L8124" s="1">
        <f t="shared" si="253"/>
        <v>4.619065</v>
      </c>
    </row>
    <row r="8125" spans="1:12" ht="14.45">
      <c r="A8125" t="s">
        <v>723</v>
      </c>
      <c r="B8125" t="s">
        <v>1002</v>
      </c>
      <c r="C8125">
        <v>761100</v>
      </c>
      <c r="D8125" t="s">
        <v>1003</v>
      </c>
      <c r="E8125" t="s">
        <v>670</v>
      </c>
      <c r="F8125" t="s">
        <v>670</v>
      </c>
      <c r="G8125" t="str">
        <f t="shared" si="252"/>
        <v>Slovak Republic to EU27</v>
      </c>
      <c r="H8125">
        <v>2012</v>
      </c>
      <c r="I8125" t="s">
        <v>724</v>
      </c>
      <c r="J8125">
        <v>6</v>
      </c>
      <c r="K8125">
        <v>1203.3800000000001</v>
      </c>
      <c r="L8125" s="1">
        <f t="shared" si="253"/>
        <v>1.2033800000000001</v>
      </c>
    </row>
    <row r="8126" spans="1:12" ht="14.45">
      <c r="A8126" t="s">
        <v>723</v>
      </c>
      <c r="B8126" t="s">
        <v>1002</v>
      </c>
      <c r="C8126">
        <v>761100</v>
      </c>
      <c r="D8126" t="s">
        <v>1003</v>
      </c>
      <c r="E8126" t="s">
        <v>670</v>
      </c>
      <c r="F8126" t="s">
        <v>670</v>
      </c>
      <c r="G8126" t="str">
        <f t="shared" si="252"/>
        <v>Slovak Republic to EU27</v>
      </c>
      <c r="H8126">
        <v>2013</v>
      </c>
      <c r="I8126" t="s">
        <v>724</v>
      </c>
      <c r="J8126">
        <v>6</v>
      </c>
      <c r="K8126">
        <v>2369.6979999999999</v>
      </c>
      <c r="L8126" s="1">
        <f t="shared" si="253"/>
        <v>2.3696980000000001</v>
      </c>
    </row>
    <row r="8127" spans="1:12" ht="14.45">
      <c r="A8127" t="s">
        <v>723</v>
      </c>
      <c r="B8127" t="s">
        <v>1002</v>
      </c>
      <c r="C8127">
        <v>761100</v>
      </c>
      <c r="D8127" t="s">
        <v>1003</v>
      </c>
      <c r="E8127" t="s">
        <v>670</v>
      </c>
      <c r="F8127" t="s">
        <v>670</v>
      </c>
      <c r="G8127" t="str">
        <f t="shared" si="252"/>
        <v>Slovak Republic to EU27</v>
      </c>
      <c r="H8127">
        <v>2014</v>
      </c>
      <c r="I8127" t="s">
        <v>724</v>
      </c>
      <c r="J8127">
        <v>6</v>
      </c>
      <c r="K8127">
        <v>2652.4360000000001</v>
      </c>
      <c r="L8127" s="1">
        <f t="shared" si="253"/>
        <v>2.6524360000000002</v>
      </c>
    </row>
    <row r="8128" spans="1:12" ht="14.45">
      <c r="A8128" t="s">
        <v>723</v>
      </c>
      <c r="B8128" t="s">
        <v>1002</v>
      </c>
      <c r="C8128">
        <v>761100</v>
      </c>
      <c r="D8128" t="s">
        <v>1003</v>
      </c>
      <c r="E8128" t="s">
        <v>670</v>
      </c>
      <c r="F8128" t="s">
        <v>670</v>
      </c>
      <c r="G8128" t="str">
        <f t="shared" si="252"/>
        <v>Slovak Republic to EU27</v>
      </c>
      <c r="H8128">
        <v>2015</v>
      </c>
      <c r="I8128" t="s">
        <v>724</v>
      </c>
      <c r="J8128">
        <v>6</v>
      </c>
      <c r="K8128">
        <v>2888.0050000000001</v>
      </c>
      <c r="L8128" s="1">
        <f t="shared" si="253"/>
        <v>2.8880050000000002</v>
      </c>
    </row>
    <row r="8129" spans="1:12" ht="14.45">
      <c r="A8129" t="s">
        <v>723</v>
      </c>
      <c r="B8129" t="s">
        <v>1002</v>
      </c>
      <c r="C8129">
        <v>761100</v>
      </c>
      <c r="D8129" t="s">
        <v>1003</v>
      </c>
      <c r="E8129" t="s">
        <v>670</v>
      </c>
      <c r="F8129" t="s">
        <v>670</v>
      </c>
      <c r="G8129" t="str">
        <f t="shared" si="252"/>
        <v>Slovak Republic to EU27</v>
      </c>
      <c r="H8129">
        <v>2016</v>
      </c>
      <c r="I8129" t="s">
        <v>724</v>
      </c>
      <c r="J8129">
        <v>6</v>
      </c>
      <c r="K8129">
        <v>6156.7569999999996</v>
      </c>
      <c r="L8129" s="1">
        <f t="shared" si="253"/>
        <v>6.1567569999999998</v>
      </c>
    </row>
    <row r="8130" spans="1:12" ht="14.45">
      <c r="A8130" t="s">
        <v>723</v>
      </c>
      <c r="B8130" t="s">
        <v>1002</v>
      </c>
      <c r="C8130">
        <v>761100</v>
      </c>
      <c r="D8130" t="s">
        <v>1003</v>
      </c>
      <c r="E8130" t="s">
        <v>670</v>
      </c>
      <c r="F8130" t="s">
        <v>670</v>
      </c>
      <c r="G8130" t="str">
        <f t="shared" si="252"/>
        <v>Slovak Republic to EU27</v>
      </c>
      <c r="H8130">
        <v>2017</v>
      </c>
      <c r="I8130" t="s">
        <v>724</v>
      </c>
      <c r="J8130">
        <v>6</v>
      </c>
      <c r="K8130">
        <v>4593.5529999999999</v>
      </c>
      <c r="L8130" s="1">
        <f t="shared" si="253"/>
        <v>4.593553</v>
      </c>
    </row>
    <row r="8131" spans="1:12" ht="14.45">
      <c r="A8131" t="s">
        <v>723</v>
      </c>
      <c r="B8131" t="s">
        <v>1002</v>
      </c>
      <c r="C8131">
        <v>8405</v>
      </c>
      <c r="D8131" t="s">
        <v>1003</v>
      </c>
      <c r="E8131" t="s">
        <v>147</v>
      </c>
      <c r="F8131" t="s">
        <v>292</v>
      </c>
      <c r="G8131" t="str">
        <f t="shared" si="252"/>
        <v>Slovak Republic to World</v>
      </c>
      <c r="H8131">
        <v>2012</v>
      </c>
      <c r="I8131" t="s">
        <v>724</v>
      </c>
      <c r="J8131">
        <v>6</v>
      </c>
      <c r="K8131">
        <v>7.26</v>
      </c>
      <c r="L8131" s="1">
        <f t="shared" si="253"/>
        <v>7.26E-3</v>
      </c>
    </row>
    <row r="8132" spans="1:12" ht="14.45">
      <c r="A8132" t="s">
        <v>723</v>
      </c>
      <c r="B8132" t="s">
        <v>1002</v>
      </c>
      <c r="C8132">
        <v>8405</v>
      </c>
      <c r="D8132" t="s">
        <v>1003</v>
      </c>
      <c r="E8132" t="s">
        <v>147</v>
      </c>
      <c r="F8132" t="s">
        <v>292</v>
      </c>
      <c r="G8132" t="str">
        <f t="shared" si="252"/>
        <v>Slovak Republic to World</v>
      </c>
      <c r="H8132">
        <v>2013</v>
      </c>
      <c r="I8132" t="s">
        <v>724</v>
      </c>
      <c r="J8132">
        <v>6</v>
      </c>
      <c r="K8132">
        <v>2.5409999999999999</v>
      </c>
      <c r="L8132" s="1">
        <f t="shared" si="253"/>
        <v>2.5409999999999999E-3</v>
      </c>
    </row>
    <row r="8133" spans="1:12" ht="14.45">
      <c r="A8133" t="s">
        <v>723</v>
      </c>
      <c r="B8133" t="s">
        <v>1002</v>
      </c>
      <c r="C8133">
        <v>8405</v>
      </c>
      <c r="D8133" t="s">
        <v>1003</v>
      </c>
      <c r="E8133" t="s">
        <v>147</v>
      </c>
      <c r="F8133" t="s">
        <v>292</v>
      </c>
      <c r="G8133" t="str">
        <f t="shared" si="252"/>
        <v>Slovak Republic to World</v>
      </c>
      <c r="H8133">
        <v>2014</v>
      </c>
      <c r="I8133" t="s">
        <v>724</v>
      </c>
      <c r="J8133">
        <v>6</v>
      </c>
      <c r="K8133">
        <v>84.298000000000002</v>
      </c>
      <c r="L8133" s="1">
        <f t="shared" si="253"/>
        <v>8.4297999999999998E-2</v>
      </c>
    </row>
    <row r="8134" spans="1:12" ht="14.45">
      <c r="A8134" t="s">
        <v>723</v>
      </c>
      <c r="B8134" t="s">
        <v>1002</v>
      </c>
      <c r="C8134">
        <v>8405</v>
      </c>
      <c r="D8134" t="s">
        <v>1003</v>
      </c>
      <c r="E8134" t="s">
        <v>147</v>
      </c>
      <c r="F8134" t="s">
        <v>292</v>
      </c>
      <c r="G8134" t="str">
        <f t="shared" si="252"/>
        <v>Slovak Republic to World</v>
      </c>
      <c r="H8134">
        <v>2015</v>
      </c>
      <c r="I8134" t="s">
        <v>724</v>
      </c>
      <c r="J8134">
        <v>6</v>
      </c>
      <c r="K8134">
        <v>98.396000000000001</v>
      </c>
      <c r="L8134" s="1">
        <f t="shared" si="253"/>
        <v>9.8395999999999997E-2</v>
      </c>
    </row>
    <row r="8135" spans="1:12" ht="14.45">
      <c r="A8135" t="s">
        <v>723</v>
      </c>
      <c r="B8135" t="s">
        <v>1002</v>
      </c>
      <c r="C8135">
        <v>8405</v>
      </c>
      <c r="D8135" t="s">
        <v>1003</v>
      </c>
      <c r="E8135" t="s">
        <v>147</v>
      </c>
      <c r="F8135" t="s">
        <v>292</v>
      </c>
      <c r="G8135" t="str">
        <f t="shared" si="252"/>
        <v>Slovak Republic to World</v>
      </c>
      <c r="H8135">
        <v>2016</v>
      </c>
      <c r="I8135" t="s">
        <v>724</v>
      </c>
      <c r="J8135">
        <v>6</v>
      </c>
      <c r="K8135">
        <v>2751.306</v>
      </c>
      <c r="L8135" s="1">
        <f t="shared" si="253"/>
        <v>2.751306</v>
      </c>
    </row>
    <row r="8136" spans="1:12" ht="14.45">
      <c r="A8136" t="s">
        <v>723</v>
      </c>
      <c r="B8136" t="s">
        <v>1002</v>
      </c>
      <c r="C8136">
        <v>8405</v>
      </c>
      <c r="D8136" t="s">
        <v>1003</v>
      </c>
      <c r="E8136" t="s">
        <v>147</v>
      </c>
      <c r="F8136" t="s">
        <v>292</v>
      </c>
      <c r="G8136" t="str">
        <f t="shared" si="252"/>
        <v>Slovak Republic to World</v>
      </c>
      <c r="H8136">
        <v>2017</v>
      </c>
      <c r="I8136" t="s">
        <v>724</v>
      </c>
      <c r="J8136">
        <v>6</v>
      </c>
      <c r="K8136">
        <v>749.02700000000004</v>
      </c>
      <c r="L8136" s="1">
        <f t="shared" si="253"/>
        <v>0.749027</v>
      </c>
    </row>
    <row r="8137" spans="1:12" ht="14.45">
      <c r="A8137" t="s">
        <v>723</v>
      </c>
      <c r="B8137" t="s">
        <v>1002</v>
      </c>
      <c r="C8137">
        <v>8405</v>
      </c>
      <c r="D8137" t="s">
        <v>1003</v>
      </c>
      <c r="E8137" t="s">
        <v>670</v>
      </c>
      <c r="F8137" t="s">
        <v>670</v>
      </c>
      <c r="G8137" t="str">
        <f t="shared" ref="G8137:G8200" si="254">CONCATENATE(D8137, " to ", F8137)</f>
        <v>Slovak Republic to EU27</v>
      </c>
      <c r="H8137">
        <v>2012</v>
      </c>
      <c r="I8137" t="s">
        <v>724</v>
      </c>
      <c r="J8137">
        <v>6</v>
      </c>
      <c r="K8137">
        <v>5.8659999999999997</v>
      </c>
      <c r="L8137" s="1">
        <f t="shared" ref="L8137:L8200" si="255">K8137/1000</f>
        <v>5.8659999999999997E-3</v>
      </c>
    </row>
    <row r="8138" spans="1:12" ht="14.45">
      <c r="A8138" t="s">
        <v>723</v>
      </c>
      <c r="B8138" t="s">
        <v>1002</v>
      </c>
      <c r="C8138">
        <v>8405</v>
      </c>
      <c r="D8138" t="s">
        <v>1003</v>
      </c>
      <c r="E8138" t="s">
        <v>670</v>
      </c>
      <c r="F8138" t="s">
        <v>670</v>
      </c>
      <c r="G8138" t="str">
        <f t="shared" si="254"/>
        <v>Slovak Republic to EU27</v>
      </c>
      <c r="H8138">
        <v>2013</v>
      </c>
      <c r="I8138" t="s">
        <v>724</v>
      </c>
      <c r="J8138">
        <v>6</v>
      </c>
      <c r="K8138">
        <v>0.54</v>
      </c>
      <c r="L8138" s="1">
        <f t="shared" si="255"/>
        <v>5.4000000000000001E-4</v>
      </c>
    </row>
    <row r="8139" spans="1:12" ht="14.45">
      <c r="A8139" t="s">
        <v>723</v>
      </c>
      <c r="B8139" t="s">
        <v>1002</v>
      </c>
      <c r="C8139">
        <v>8405</v>
      </c>
      <c r="D8139" t="s">
        <v>1003</v>
      </c>
      <c r="E8139" t="s">
        <v>670</v>
      </c>
      <c r="F8139" t="s">
        <v>670</v>
      </c>
      <c r="G8139" t="str">
        <f t="shared" si="254"/>
        <v>Slovak Republic to EU27</v>
      </c>
      <c r="H8139">
        <v>2014</v>
      </c>
      <c r="I8139" t="s">
        <v>724</v>
      </c>
      <c r="J8139">
        <v>6</v>
      </c>
      <c r="K8139">
        <v>81.201999999999998</v>
      </c>
      <c r="L8139" s="1">
        <f t="shared" si="255"/>
        <v>8.1201999999999996E-2</v>
      </c>
    </row>
    <row r="8140" spans="1:12" ht="14.45">
      <c r="A8140" t="s">
        <v>723</v>
      </c>
      <c r="B8140" t="s">
        <v>1002</v>
      </c>
      <c r="C8140">
        <v>8405</v>
      </c>
      <c r="D8140" t="s">
        <v>1003</v>
      </c>
      <c r="E8140" t="s">
        <v>670</v>
      </c>
      <c r="F8140" t="s">
        <v>670</v>
      </c>
      <c r="G8140" t="str">
        <f t="shared" si="254"/>
        <v>Slovak Republic to EU27</v>
      </c>
      <c r="H8140">
        <v>2015</v>
      </c>
      <c r="I8140" t="s">
        <v>724</v>
      </c>
      <c r="J8140">
        <v>6</v>
      </c>
      <c r="K8140">
        <v>66.099999999999994</v>
      </c>
      <c r="L8140" s="1">
        <f t="shared" si="255"/>
        <v>6.6099999999999992E-2</v>
      </c>
    </row>
    <row r="8141" spans="1:12" ht="14.45">
      <c r="A8141" t="s">
        <v>723</v>
      </c>
      <c r="B8141" t="s">
        <v>1002</v>
      </c>
      <c r="C8141">
        <v>8405</v>
      </c>
      <c r="D8141" t="s">
        <v>1003</v>
      </c>
      <c r="E8141" t="s">
        <v>670</v>
      </c>
      <c r="F8141" t="s">
        <v>670</v>
      </c>
      <c r="G8141" t="str">
        <f t="shared" si="254"/>
        <v>Slovak Republic to EU27</v>
      </c>
      <c r="H8141">
        <v>2016</v>
      </c>
      <c r="I8141" t="s">
        <v>724</v>
      </c>
      <c r="J8141">
        <v>6</v>
      </c>
      <c r="K8141">
        <v>18.393999999999998</v>
      </c>
      <c r="L8141" s="1">
        <f t="shared" si="255"/>
        <v>1.8393999999999997E-2</v>
      </c>
    </row>
    <row r="8142" spans="1:12" ht="14.45">
      <c r="A8142" t="s">
        <v>723</v>
      </c>
      <c r="B8142" t="s">
        <v>1002</v>
      </c>
      <c r="C8142">
        <v>8405</v>
      </c>
      <c r="D8142" t="s">
        <v>1003</v>
      </c>
      <c r="E8142" t="s">
        <v>670</v>
      </c>
      <c r="F8142" t="s">
        <v>670</v>
      </c>
      <c r="G8142" t="str">
        <f t="shared" si="254"/>
        <v>Slovak Republic to EU27</v>
      </c>
      <c r="H8142">
        <v>2017</v>
      </c>
      <c r="I8142" t="s">
        <v>724</v>
      </c>
      <c r="J8142">
        <v>6</v>
      </c>
      <c r="K8142">
        <v>78.629000000000005</v>
      </c>
      <c r="L8142" s="1">
        <f t="shared" si="255"/>
        <v>7.8629000000000004E-2</v>
      </c>
    </row>
    <row r="8143" spans="1:12" ht="14.45">
      <c r="A8143" t="s">
        <v>723</v>
      </c>
      <c r="B8143" t="s">
        <v>1002</v>
      </c>
      <c r="C8143">
        <v>841931</v>
      </c>
      <c r="D8143" t="s">
        <v>1003</v>
      </c>
      <c r="E8143" t="s">
        <v>147</v>
      </c>
      <c r="F8143" t="s">
        <v>292</v>
      </c>
      <c r="G8143" t="str">
        <f t="shared" si="254"/>
        <v>Slovak Republic to World</v>
      </c>
      <c r="H8143">
        <v>2012</v>
      </c>
      <c r="I8143" t="s">
        <v>724</v>
      </c>
      <c r="J8143">
        <v>6</v>
      </c>
      <c r="K8143">
        <v>205.702</v>
      </c>
      <c r="L8143" s="1">
        <f t="shared" si="255"/>
        <v>0.205702</v>
      </c>
    </row>
    <row r="8144" spans="1:12" ht="14.45">
      <c r="A8144" t="s">
        <v>723</v>
      </c>
      <c r="B8144" t="s">
        <v>1002</v>
      </c>
      <c r="C8144">
        <v>841931</v>
      </c>
      <c r="D8144" t="s">
        <v>1003</v>
      </c>
      <c r="E8144" t="s">
        <v>147</v>
      </c>
      <c r="F8144" t="s">
        <v>292</v>
      </c>
      <c r="G8144" t="str">
        <f t="shared" si="254"/>
        <v>Slovak Republic to World</v>
      </c>
      <c r="H8144">
        <v>2013</v>
      </c>
      <c r="I8144" t="s">
        <v>724</v>
      </c>
      <c r="J8144">
        <v>6</v>
      </c>
      <c r="K8144">
        <v>60.966000000000001</v>
      </c>
      <c r="L8144" s="1">
        <f t="shared" si="255"/>
        <v>6.0965999999999999E-2</v>
      </c>
    </row>
    <row r="8145" spans="1:12" ht="14.45">
      <c r="A8145" t="s">
        <v>723</v>
      </c>
      <c r="B8145" t="s">
        <v>1002</v>
      </c>
      <c r="C8145">
        <v>841931</v>
      </c>
      <c r="D8145" t="s">
        <v>1003</v>
      </c>
      <c r="E8145" t="s">
        <v>147</v>
      </c>
      <c r="F8145" t="s">
        <v>292</v>
      </c>
      <c r="G8145" t="str">
        <f t="shared" si="254"/>
        <v>Slovak Republic to World</v>
      </c>
      <c r="H8145">
        <v>2014</v>
      </c>
      <c r="I8145" t="s">
        <v>724</v>
      </c>
      <c r="J8145">
        <v>6</v>
      </c>
      <c r="K8145">
        <v>273.11399999999998</v>
      </c>
      <c r="L8145" s="1">
        <f t="shared" si="255"/>
        <v>0.27311399999999997</v>
      </c>
    </row>
    <row r="8146" spans="1:12" ht="14.45">
      <c r="A8146" t="s">
        <v>723</v>
      </c>
      <c r="B8146" t="s">
        <v>1002</v>
      </c>
      <c r="C8146">
        <v>841931</v>
      </c>
      <c r="D8146" t="s">
        <v>1003</v>
      </c>
      <c r="E8146" t="s">
        <v>147</v>
      </c>
      <c r="F8146" t="s">
        <v>292</v>
      </c>
      <c r="G8146" t="str">
        <f t="shared" si="254"/>
        <v>Slovak Republic to World</v>
      </c>
      <c r="H8146">
        <v>2015</v>
      </c>
      <c r="I8146" t="s">
        <v>724</v>
      </c>
      <c r="J8146">
        <v>6</v>
      </c>
      <c r="K8146">
        <v>2065.2559999999999</v>
      </c>
      <c r="L8146" s="1">
        <f t="shared" si="255"/>
        <v>2.0652559999999998</v>
      </c>
    </row>
    <row r="8147" spans="1:12" ht="14.45">
      <c r="A8147" t="s">
        <v>723</v>
      </c>
      <c r="B8147" t="s">
        <v>1002</v>
      </c>
      <c r="C8147">
        <v>841931</v>
      </c>
      <c r="D8147" t="s">
        <v>1003</v>
      </c>
      <c r="E8147" t="s">
        <v>147</v>
      </c>
      <c r="F8147" t="s">
        <v>292</v>
      </c>
      <c r="G8147" t="str">
        <f t="shared" si="254"/>
        <v>Slovak Republic to World</v>
      </c>
      <c r="H8147">
        <v>2016</v>
      </c>
      <c r="I8147" t="s">
        <v>724</v>
      </c>
      <c r="J8147">
        <v>6</v>
      </c>
      <c r="K8147">
        <v>1526.1859999999999</v>
      </c>
      <c r="L8147" s="1">
        <f t="shared" si="255"/>
        <v>1.5261859999999998</v>
      </c>
    </row>
    <row r="8148" spans="1:12" ht="14.45">
      <c r="A8148" t="s">
        <v>723</v>
      </c>
      <c r="B8148" t="s">
        <v>1002</v>
      </c>
      <c r="C8148">
        <v>841931</v>
      </c>
      <c r="D8148" t="s">
        <v>1003</v>
      </c>
      <c r="E8148" t="s">
        <v>147</v>
      </c>
      <c r="F8148" t="s">
        <v>292</v>
      </c>
      <c r="G8148" t="str">
        <f t="shared" si="254"/>
        <v>Slovak Republic to World</v>
      </c>
      <c r="H8148">
        <v>2017</v>
      </c>
      <c r="I8148" t="s">
        <v>724</v>
      </c>
      <c r="J8148">
        <v>6</v>
      </c>
      <c r="K8148">
        <v>1499.085</v>
      </c>
      <c r="L8148" s="1">
        <f t="shared" si="255"/>
        <v>1.499085</v>
      </c>
    </row>
    <row r="8149" spans="1:12" ht="14.45">
      <c r="A8149" t="s">
        <v>723</v>
      </c>
      <c r="B8149" t="s">
        <v>1002</v>
      </c>
      <c r="C8149">
        <v>841931</v>
      </c>
      <c r="D8149" t="s">
        <v>1003</v>
      </c>
      <c r="E8149" t="s">
        <v>670</v>
      </c>
      <c r="F8149" t="s">
        <v>670</v>
      </c>
      <c r="G8149" t="str">
        <f t="shared" si="254"/>
        <v>Slovak Republic to EU27</v>
      </c>
      <c r="H8149">
        <v>2012</v>
      </c>
      <c r="I8149" t="s">
        <v>724</v>
      </c>
      <c r="J8149">
        <v>6</v>
      </c>
      <c r="K8149">
        <v>32.814</v>
      </c>
      <c r="L8149" s="1">
        <f t="shared" si="255"/>
        <v>3.2814000000000003E-2</v>
      </c>
    </row>
    <row r="8150" spans="1:12" ht="14.45">
      <c r="A8150" t="s">
        <v>723</v>
      </c>
      <c r="B8150" t="s">
        <v>1002</v>
      </c>
      <c r="C8150">
        <v>841931</v>
      </c>
      <c r="D8150" t="s">
        <v>1003</v>
      </c>
      <c r="E8150" t="s">
        <v>670</v>
      </c>
      <c r="F8150" t="s">
        <v>670</v>
      </c>
      <c r="G8150" t="str">
        <f t="shared" si="254"/>
        <v>Slovak Republic to EU27</v>
      </c>
      <c r="H8150">
        <v>2013</v>
      </c>
      <c r="I8150" t="s">
        <v>724</v>
      </c>
      <c r="J8150">
        <v>6</v>
      </c>
      <c r="K8150">
        <v>0.23400000000000001</v>
      </c>
      <c r="L8150" s="1">
        <f t="shared" si="255"/>
        <v>2.3400000000000002E-4</v>
      </c>
    </row>
    <row r="8151" spans="1:12" ht="14.45">
      <c r="A8151" t="s">
        <v>723</v>
      </c>
      <c r="B8151" t="s">
        <v>1002</v>
      </c>
      <c r="C8151">
        <v>841931</v>
      </c>
      <c r="D8151" t="s">
        <v>1003</v>
      </c>
      <c r="E8151" t="s">
        <v>670</v>
      </c>
      <c r="F8151" t="s">
        <v>670</v>
      </c>
      <c r="G8151" t="str">
        <f t="shared" si="254"/>
        <v>Slovak Republic to EU27</v>
      </c>
      <c r="H8151">
        <v>2014</v>
      </c>
      <c r="I8151" t="s">
        <v>724</v>
      </c>
      <c r="J8151">
        <v>6</v>
      </c>
      <c r="K8151">
        <v>13.94</v>
      </c>
      <c r="L8151" s="1">
        <f t="shared" si="255"/>
        <v>1.3939999999999999E-2</v>
      </c>
    </row>
    <row r="8152" spans="1:12" ht="14.45">
      <c r="A8152" t="s">
        <v>723</v>
      </c>
      <c r="B8152" t="s">
        <v>1002</v>
      </c>
      <c r="C8152">
        <v>841931</v>
      </c>
      <c r="D8152" t="s">
        <v>1003</v>
      </c>
      <c r="E8152" t="s">
        <v>670</v>
      </c>
      <c r="F8152" t="s">
        <v>670</v>
      </c>
      <c r="G8152" t="str">
        <f t="shared" si="254"/>
        <v>Slovak Republic to EU27</v>
      </c>
      <c r="H8152">
        <v>2015</v>
      </c>
      <c r="I8152" t="s">
        <v>724</v>
      </c>
      <c r="J8152">
        <v>6</v>
      </c>
      <c r="K8152">
        <v>29.905000000000001</v>
      </c>
      <c r="L8152" s="1">
        <f t="shared" si="255"/>
        <v>2.9905000000000001E-2</v>
      </c>
    </row>
    <row r="8153" spans="1:12" ht="14.45">
      <c r="A8153" t="s">
        <v>723</v>
      </c>
      <c r="B8153" t="s">
        <v>1002</v>
      </c>
      <c r="C8153">
        <v>841931</v>
      </c>
      <c r="D8153" t="s">
        <v>1003</v>
      </c>
      <c r="E8153" t="s">
        <v>670</v>
      </c>
      <c r="F8153" t="s">
        <v>670</v>
      </c>
      <c r="G8153" t="str">
        <f t="shared" si="254"/>
        <v>Slovak Republic to EU27</v>
      </c>
      <c r="H8153">
        <v>2016</v>
      </c>
      <c r="I8153" t="s">
        <v>724</v>
      </c>
      <c r="J8153">
        <v>6</v>
      </c>
      <c r="K8153">
        <v>142.40600000000001</v>
      </c>
      <c r="L8153" s="1">
        <f t="shared" si="255"/>
        <v>0.142406</v>
      </c>
    </row>
    <row r="8154" spans="1:12" ht="14.45">
      <c r="A8154" t="s">
        <v>723</v>
      </c>
      <c r="B8154" t="s">
        <v>1002</v>
      </c>
      <c r="C8154">
        <v>841931</v>
      </c>
      <c r="D8154" t="s">
        <v>1003</v>
      </c>
      <c r="E8154" t="s">
        <v>670</v>
      </c>
      <c r="F8154" t="s">
        <v>670</v>
      </c>
      <c r="G8154" t="str">
        <f t="shared" si="254"/>
        <v>Slovak Republic to EU27</v>
      </c>
      <c r="H8154">
        <v>2017</v>
      </c>
      <c r="I8154" t="s">
        <v>724</v>
      </c>
      <c r="J8154">
        <v>6</v>
      </c>
      <c r="K8154">
        <v>9.077</v>
      </c>
      <c r="L8154" s="1">
        <f t="shared" si="255"/>
        <v>9.077E-3</v>
      </c>
    </row>
    <row r="8155" spans="1:12" ht="14.45">
      <c r="A8155" t="s">
        <v>723</v>
      </c>
      <c r="B8155" t="s">
        <v>1002</v>
      </c>
      <c r="C8155">
        <v>841940</v>
      </c>
      <c r="D8155" t="s">
        <v>1003</v>
      </c>
      <c r="E8155" t="s">
        <v>147</v>
      </c>
      <c r="F8155" t="s">
        <v>292</v>
      </c>
      <c r="G8155" t="str">
        <f t="shared" si="254"/>
        <v>Slovak Republic to World</v>
      </c>
      <c r="H8155">
        <v>2012</v>
      </c>
      <c r="I8155" t="s">
        <v>724</v>
      </c>
      <c r="J8155">
        <v>6</v>
      </c>
      <c r="K8155">
        <v>381.55799999999999</v>
      </c>
      <c r="L8155" s="1">
        <f t="shared" si="255"/>
        <v>0.38155800000000001</v>
      </c>
    </row>
    <row r="8156" spans="1:12" ht="14.45">
      <c r="A8156" t="s">
        <v>723</v>
      </c>
      <c r="B8156" t="s">
        <v>1002</v>
      </c>
      <c r="C8156">
        <v>841940</v>
      </c>
      <c r="D8156" t="s">
        <v>1003</v>
      </c>
      <c r="E8156" t="s">
        <v>147</v>
      </c>
      <c r="F8156" t="s">
        <v>292</v>
      </c>
      <c r="G8156" t="str">
        <f t="shared" si="254"/>
        <v>Slovak Republic to World</v>
      </c>
      <c r="H8156">
        <v>2013</v>
      </c>
      <c r="I8156" t="s">
        <v>724</v>
      </c>
      <c r="J8156">
        <v>6</v>
      </c>
      <c r="K8156">
        <v>27.190999999999999</v>
      </c>
      <c r="L8156" s="1">
        <f t="shared" si="255"/>
        <v>2.7191E-2</v>
      </c>
    </row>
    <row r="8157" spans="1:12" ht="14.45">
      <c r="A8157" t="s">
        <v>723</v>
      </c>
      <c r="B8157" t="s">
        <v>1002</v>
      </c>
      <c r="C8157">
        <v>841940</v>
      </c>
      <c r="D8157" t="s">
        <v>1003</v>
      </c>
      <c r="E8157" t="s">
        <v>147</v>
      </c>
      <c r="F8157" t="s">
        <v>292</v>
      </c>
      <c r="G8157" t="str">
        <f t="shared" si="254"/>
        <v>Slovak Republic to World</v>
      </c>
      <c r="H8157">
        <v>2014</v>
      </c>
      <c r="I8157" t="s">
        <v>724</v>
      </c>
      <c r="J8157">
        <v>6</v>
      </c>
      <c r="K8157">
        <v>2141.5839999999998</v>
      </c>
      <c r="L8157" s="1">
        <f t="shared" si="255"/>
        <v>2.1415839999999999</v>
      </c>
    </row>
    <row r="8158" spans="1:12" ht="14.45">
      <c r="A8158" t="s">
        <v>723</v>
      </c>
      <c r="B8158" t="s">
        <v>1002</v>
      </c>
      <c r="C8158">
        <v>841940</v>
      </c>
      <c r="D8158" t="s">
        <v>1003</v>
      </c>
      <c r="E8158" t="s">
        <v>147</v>
      </c>
      <c r="F8158" t="s">
        <v>292</v>
      </c>
      <c r="G8158" t="str">
        <f t="shared" si="254"/>
        <v>Slovak Republic to World</v>
      </c>
      <c r="H8158">
        <v>2015</v>
      </c>
      <c r="I8158" t="s">
        <v>724</v>
      </c>
      <c r="J8158">
        <v>6</v>
      </c>
      <c r="K8158">
        <v>2261.7510000000002</v>
      </c>
      <c r="L8158" s="1">
        <f t="shared" si="255"/>
        <v>2.2617510000000003</v>
      </c>
    </row>
    <row r="8159" spans="1:12" ht="14.45">
      <c r="A8159" t="s">
        <v>723</v>
      </c>
      <c r="B8159" t="s">
        <v>1002</v>
      </c>
      <c r="C8159">
        <v>841940</v>
      </c>
      <c r="D8159" t="s">
        <v>1003</v>
      </c>
      <c r="E8159" t="s">
        <v>147</v>
      </c>
      <c r="F8159" t="s">
        <v>292</v>
      </c>
      <c r="G8159" t="str">
        <f t="shared" si="254"/>
        <v>Slovak Republic to World</v>
      </c>
      <c r="H8159">
        <v>2016</v>
      </c>
      <c r="I8159" t="s">
        <v>724</v>
      </c>
      <c r="J8159">
        <v>6</v>
      </c>
      <c r="K8159">
        <v>1728.8140000000001</v>
      </c>
      <c r="L8159" s="1">
        <f t="shared" si="255"/>
        <v>1.7288140000000001</v>
      </c>
    </row>
    <row r="8160" spans="1:12" ht="14.45">
      <c r="A8160" t="s">
        <v>723</v>
      </c>
      <c r="B8160" t="s">
        <v>1002</v>
      </c>
      <c r="C8160">
        <v>841940</v>
      </c>
      <c r="D8160" t="s">
        <v>1003</v>
      </c>
      <c r="E8160" t="s">
        <v>147</v>
      </c>
      <c r="F8160" t="s">
        <v>292</v>
      </c>
      <c r="G8160" t="str">
        <f t="shared" si="254"/>
        <v>Slovak Republic to World</v>
      </c>
      <c r="H8160">
        <v>2017</v>
      </c>
      <c r="I8160" t="s">
        <v>724</v>
      </c>
      <c r="J8160">
        <v>6</v>
      </c>
      <c r="K8160">
        <v>2219.6709999999998</v>
      </c>
      <c r="L8160" s="1">
        <f t="shared" si="255"/>
        <v>2.2196709999999999</v>
      </c>
    </row>
    <row r="8161" spans="1:12" ht="14.45">
      <c r="A8161" t="s">
        <v>723</v>
      </c>
      <c r="B8161" t="s">
        <v>1002</v>
      </c>
      <c r="C8161">
        <v>841940</v>
      </c>
      <c r="D8161" t="s">
        <v>1003</v>
      </c>
      <c r="E8161" t="s">
        <v>670</v>
      </c>
      <c r="F8161" t="s">
        <v>670</v>
      </c>
      <c r="G8161" t="str">
        <f t="shared" si="254"/>
        <v>Slovak Republic to EU27</v>
      </c>
      <c r="H8161">
        <v>2014</v>
      </c>
      <c r="I8161" t="s">
        <v>724</v>
      </c>
      <c r="J8161">
        <v>6</v>
      </c>
      <c r="K8161">
        <v>94.539000000000001</v>
      </c>
      <c r="L8161" s="1">
        <f t="shared" si="255"/>
        <v>9.4538999999999998E-2</v>
      </c>
    </row>
    <row r="8162" spans="1:12" ht="14.45">
      <c r="A8162" t="s">
        <v>723</v>
      </c>
      <c r="B8162" t="s">
        <v>1002</v>
      </c>
      <c r="C8162">
        <v>841940</v>
      </c>
      <c r="D8162" t="s">
        <v>1003</v>
      </c>
      <c r="E8162" t="s">
        <v>670</v>
      </c>
      <c r="F8162" t="s">
        <v>670</v>
      </c>
      <c r="G8162" t="str">
        <f t="shared" si="254"/>
        <v>Slovak Republic to EU27</v>
      </c>
      <c r="H8162">
        <v>2015</v>
      </c>
      <c r="I8162" t="s">
        <v>724</v>
      </c>
      <c r="J8162">
        <v>6</v>
      </c>
      <c r="K8162">
        <v>1478.509</v>
      </c>
      <c r="L8162" s="1">
        <f t="shared" si="255"/>
        <v>1.4785090000000001</v>
      </c>
    </row>
    <row r="8163" spans="1:12" ht="14.45">
      <c r="A8163" t="s">
        <v>723</v>
      </c>
      <c r="B8163" t="s">
        <v>1002</v>
      </c>
      <c r="C8163">
        <v>841940</v>
      </c>
      <c r="D8163" t="s">
        <v>1003</v>
      </c>
      <c r="E8163" t="s">
        <v>670</v>
      </c>
      <c r="F8163" t="s">
        <v>670</v>
      </c>
      <c r="G8163" t="str">
        <f t="shared" si="254"/>
        <v>Slovak Republic to EU27</v>
      </c>
      <c r="H8163">
        <v>2016</v>
      </c>
      <c r="I8163" t="s">
        <v>724</v>
      </c>
      <c r="J8163">
        <v>6</v>
      </c>
      <c r="K8163">
        <v>1493.1130000000001</v>
      </c>
      <c r="L8163" s="1">
        <f t="shared" si="255"/>
        <v>1.4931130000000001</v>
      </c>
    </row>
    <row r="8164" spans="1:12" ht="14.45">
      <c r="A8164" t="s">
        <v>723</v>
      </c>
      <c r="B8164" t="s">
        <v>1002</v>
      </c>
      <c r="C8164">
        <v>841940</v>
      </c>
      <c r="D8164" t="s">
        <v>1003</v>
      </c>
      <c r="E8164" t="s">
        <v>670</v>
      </c>
      <c r="F8164" t="s">
        <v>670</v>
      </c>
      <c r="G8164" t="str">
        <f t="shared" si="254"/>
        <v>Slovak Republic to EU27</v>
      </c>
      <c r="H8164">
        <v>2017</v>
      </c>
      <c r="I8164" t="s">
        <v>724</v>
      </c>
      <c r="J8164">
        <v>6</v>
      </c>
      <c r="K8164">
        <v>315.79700000000003</v>
      </c>
      <c r="L8164" s="1">
        <f t="shared" si="255"/>
        <v>0.31579700000000005</v>
      </c>
    </row>
    <row r="8165" spans="1:12" ht="14.45">
      <c r="A8165" t="s">
        <v>723</v>
      </c>
      <c r="B8165" t="s">
        <v>1002</v>
      </c>
      <c r="C8165">
        <v>842129</v>
      </c>
      <c r="D8165" t="s">
        <v>1003</v>
      </c>
      <c r="E8165" t="s">
        <v>147</v>
      </c>
      <c r="F8165" t="s">
        <v>292</v>
      </c>
      <c r="G8165" t="str">
        <f t="shared" si="254"/>
        <v>Slovak Republic to World</v>
      </c>
      <c r="H8165">
        <v>2012</v>
      </c>
      <c r="I8165" t="s">
        <v>724</v>
      </c>
      <c r="J8165">
        <v>6</v>
      </c>
      <c r="K8165">
        <v>14673.885</v>
      </c>
      <c r="L8165" s="1">
        <f t="shared" si="255"/>
        <v>14.673885</v>
      </c>
    </row>
    <row r="8166" spans="1:12" ht="14.45">
      <c r="A8166" t="s">
        <v>723</v>
      </c>
      <c r="B8166" t="s">
        <v>1002</v>
      </c>
      <c r="C8166">
        <v>842129</v>
      </c>
      <c r="D8166" t="s">
        <v>1003</v>
      </c>
      <c r="E8166" t="s">
        <v>147</v>
      </c>
      <c r="F8166" t="s">
        <v>292</v>
      </c>
      <c r="G8166" t="str">
        <f t="shared" si="254"/>
        <v>Slovak Republic to World</v>
      </c>
      <c r="H8166">
        <v>2013</v>
      </c>
      <c r="I8166" t="s">
        <v>724</v>
      </c>
      <c r="J8166">
        <v>6</v>
      </c>
      <c r="K8166">
        <v>10361.119000000001</v>
      </c>
      <c r="L8166" s="1">
        <f t="shared" si="255"/>
        <v>10.361119</v>
      </c>
    </row>
    <row r="8167" spans="1:12" ht="14.45">
      <c r="A8167" t="s">
        <v>723</v>
      </c>
      <c r="B8167" t="s">
        <v>1002</v>
      </c>
      <c r="C8167">
        <v>842129</v>
      </c>
      <c r="D8167" t="s">
        <v>1003</v>
      </c>
      <c r="E8167" t="s">
        <v>147</v>
      </c>
      <c r="F8167" t="s">
        <v>292</v>
      </c>
      <c r="G8167" t="str">
        <f t="shared" si="254"/>
        <v>Slovak Republic to World</v>
      </c>
      <c r="H8167">
        <v>2014</v>
      </c>
      <c r="I8167" t="s">
        <v>724</v>
      </c>
      <c r="J8167">
        <v>6</v>
      </c>
      <c r="K8167">
        <v>8433.4709999999995</v>
      </c>
      <c r="L8167" s="1">
        <f t="shared" si="255"/>
        <v>8.4334709999999991</v>
      </c>
    </row>
    <row r="8168" spans="1:12" ht="14.45">
      <c r="A8168" t="s">
        <v>723</v>
      </c>
      <c r="B8168" t="s">
        <v>1002</v>
      </c>
      <c r="C8168">
        <v>842129</v>
      </c>
      <c r="D8168" t="s">
        <v>1003</v>
      </c>
      <c r="E8168" t="s">
        <v>147</v>
      </c>
      <c r="F8168" t="s">
        <v>292</v>
      </c>
      <c r="G8168" t="str">
        <f t="shared" si="254"/>
        <v>Slovak Republic to World</v>
      </c>
      <c r="H8168">
        <v>2015</v>
      </c>
      <c r="I8168" t="s">
        <v>724</v>
      </c>
      <c r="J8168">
        <v>6</v>
      </c>
      <c r="K8168">
        <v>12785.073</v>
      </c>
      <c r="L8168" s="1">
        <f t="shared" si="255"/>
        <v>12.785073000000001</v>
      </c>
    </row>
    <row r="8169" spans="1:12" ht="14.45">
      <c r="A8169" t="s">
        <v>723</v>
      </c>
      <c r="B8169" t="s">
        <v>1002</v>
      </c>
      <c r="C8169">
        <v>842129</v>
      </c>
      <c r="D8169" t="s">
        <v>1003</v>
      </c>
      <c r="E8169" t="s">
        <v>147</v>
      </c>
      <c r="F8169" t="s">
        <v>292</v>
      </c>
      <c r="G8169" t="str">
        <f t="shared" si="254"/>
        <v>Slovak Republic to World</v>
      </c>
      <c r="H8169">
        <v>2016</v>
      </c>
      <c r="I8169" t="s">
        <v>724</v>
      </c>
      <c r="J8169">
        <v>6</v>
      </c>
      <c r="K8169">
        <v>17463.353999999999</v>
      </c>
      <c r="L8169" s="1">
        <f t="shared" si="255"/>
        <v>17.463353999999999</v>
      </c>
    </row>
    <row r="8170" spans="1:12" ht="14.45">
      <c r="A8170" t="s">
        <v>723</v>
      </c>
      <c r="B8170" t="s">
        <v>1002</v>
      </c>
      <c r="C8170">
        <v>842129</v>
      </c>
      <c r="D8170" t="s">
        <v>1003</v>
      </c>
      <c r="E8170" t="s">
        <v>147</v>
      </c>
      <c r="F8170" t="s">
        <v>292</v>
      </c>
      <c r="G8170" t="str">
        <f t="shared" si="254"/>
        <v>Slovak Republic to World</v>
      </c>
      <c r="H8170">
        <v>2017</v>
      </c>
      <c r="I8170" t="s">
        <v>724</v>
      </c>
      <c r="J8170">
        <v>6</v>
      </c>
      <c r="K8170">
        <v>30137.841</v>
      </c>
      <c r="L8170" s="1">
        <f t="shared" si="255"/>
        <v>30.137841000000002</v>
      </c>
    </row>
    <row r="8171" spans="1:12" ht="14.45">
      <c r="A8171" t="s">
        <v>723</v>
      </c>
      <c r="B8171" t="s">
        <v>1002</v>
      </c>
      <c r="C8171">
        <v>842129</v>
      </c>
      <c r="D8171" t="s">
        <v>1003</v>
      </c>
      <c r="E8171" t="s">
        <v>670</v>
      </c>
      <c r="F8171" t="s">
        <v>670</v>
      </c>
      <c r="G8171" t="str">
        <f t="shared" si="254"/>
        <v>Slovak Republic to EU27</v>
      </c>
      <c r="H8171">
        <v>2012</v>
      </c>
      <c r="I8171" t="s">
        <v>724</v>
      </c>
      <c r="J8171">
        <v>6</v>
      </c>
      <c r="K8171">
        <v>9100.2630000000008</v>
      </c>
      <c r="L8171" s="1">
        <f t="shared" si="255"/>
        <v>9.100263</v>
      </c>
    </row>
    <row r="8172" spans="1:12" ht="14.45">
      <c r="A8172" t="s">
        <v>723</v>
      </c>
      <c r="B8172" t="s">
        <v>1002</v>
      </c>
      <c r="C8172">
        <v>842129</v>
      </c>
      <c r="D8172" t="s">
        <v>1003</v>
      </c>
      <c r="E8172" t="s">
        <v>670</v>
      </c>
      <c r="F8172" t="s">
        <v>670</v>
      </c>
      <c r="G8172" t="str">
        <f t="shared" si="254"/>
        <v>Slovak Republic to EU27</v>
      </c>
      <c r="H8172">
        <v>2013</v>
      </c>
      <c r="I8172" t="s">
        <v>724</v>
      </c>
      <c r="J8172">
        <v>6</v>
      </c>
      <c r="K8172">
        <v>3683.817</v>
      </c>
      <c r="L8172" s="1">
        <f t="shared" si="255"/>
        <v>3.6838169999999999</v>
      </c>
    </row>
    <row r="8173" spans="1:12" ht="14.45">
      <c r="A8173" t="s">
        <v>723</v>
      </c>
      <c r="B8173" t="s">
        <v>1002</v>
      </c>
      <c r="C8173">
        <v>842129</v>
      </c>
      <c r="D8173" t="s">
        <v>1003</v>
      </c>
      <c r="E8173" t="s">
        <v>670</v>
      </c>
      <c r="F8173" t="s">
        <v>670</v>
      </c>
      <c r="G8173" t="str">
        <f t="shared" si="254"/>
        <v>Slovak Republic to EU27</v>
      </c>
      <c r="H8173">
        <v>2014</v>
      </c>
      <c r="I8173" t="s">
        <v>724</v>
      </c>
      <c r="J8173">
        <v>6</v>
      </c>
      <c r="K8173">
        <v>3327.5149999999999</v>
      </c>
      <c r="L8173" s="1">
        <f t="shared" si="255"/>
        <v>3.327515</v>
      </c>
    </row>
    <row r="8174" spans="1:12" ht="14.45">
      <c r="A8174" t="s">
        <v>723</v>
      </c>
      <c r="B8174" t="s">
        <v>1002</v>
      </c>
      <c r="C8174">
        <v>842129</v>
      </c>
      <c r="D8174" t="s">
        <v>1003</v>
      </c>
      <c r="E8174" t="s">
        <v>670</v>
      </c>
      <c r="F8174" t="s">
        <v>670</v>
      </c>
      <c r="G8174" t="str">
        <f t="shared" si="254"/>
        <v>Slovak Republic to EU27</v>
      </c>
      <c r="H8174">
        <v>2015</v>
      </c>
      <c r="I8174" t="s">
        <v>724</v>
      </c>
      <c r="J8174">
        <v>6</v>
      </c>
      <c r="K8174">
        <v>7754.2610000000004</v>
      </c>
      <c r="L8174" s="1">
        <f t="shared" si="255"/>
        <v>7.7542610000000005</v>
      </c>
    </row>
    <row r="8175" spans="1:12" ht="14.45">
      <c r="A8175" t="s">
        <v>723</v>
      </c>
      <c r="B8175" t="s">
        <v>1002</v>
      </c>
      <c r="C8175">
        <v>842129</v>
      </c>
      <c r="D8175" t="s">
        <v>1003</v>
      </c>
      <c r="E8175" t="s">
        <v>670</v>
      </c>
      <c r="F8175" t="s">
        <v>670</v>
      </c>
      <c r="G8175" t="str">
        <f t="shared" si="254"/>
        <v>Slovak Republic to EU27</v>
      </c>
      <c r="H8175">
        <v>2016</v>
      </c>
      <c r="I8175" t="s">
        <v>724</v>
      </c>
      <c r="J8175">
        <v>6</v>
      </c>
      <c r="K8175">
        <v>6746.0259999999998</v>
      </c>
      <c r="L8175" s="1">
        <f t="shared" si="255"/>
        <v>6.7460259999999996</v>
      </c>
    </row>
    <row r="8176" spans="1:12" ht="14.45">
      <c r="A8176" t="s">
        <v>723</v>
      </c>
      <c r="B8176" t="s">
        <v>1002</v>
      </c>
      <c r="C8176">
        <v>842129</v>
      </c>
      <c r="D8176" t="s">
        <v>1003</v>
      </c>
      <c r="E8176" t="s">
        <v>670</v>
      </c>
      <c r="F8176" t="s">
        <v>670</v>
      </c>
      <c r="G8176" t="str">
        <f t="shared" si="254"/>
        <v>Slovak Republic to EU27</v>
      </c>
      <c r="H8176">
        <v>2017</v>
      </c>
      <c r="I8176" t="s">
        <v>724</v>
      </c>
      <c r="J8176">
        <v>6</v>
      </c>
      <c r="K8176">
        <v>9628.2260000000006</v>
      </c>
      <c r="L8176" s="1">
        <f t="shared" si="255"/>
        <v>9.6282259999999997</v>
      </c>
    </row>
    <row r="8177" spans="1:12" ht="14.45">
      <c r="A8177" t="s">
        <v>723</v>
      </c>
      <c r="B8177" t="s">
        <v>1002</v>
      </c>
      <c r="C8177">
        <v>842139</v>
      </c>
      <c r="D8177" t="s">
        <v>1003</v>
      </c>
      <c r="E8177" t="s">
        <v>147</v>
      </c>
      <c r="F8177" t="s">
        <v>292</v>
      </c>
      <c r="G8177" t="str">
        <f t="shared" si="254"/>
        <v>Slovak Republic to World</v>
      </c>
      <c r="H8177">
        <v>2012</v>
      </c>
      <c r="I8177" t="s">
        <v>724</v>
      </c>
      <c r="J8177">
        <v>6</v>
      </c>
      <c r="K8177">
        <v>91457.337</v>
      </c>
      <c r="L8177" s="1">
        <f t="shared" si="255"/>
        <v>91.457336999999995</v>
      </c>
    </row>
    <row r="8178" spans="1:12" ht="14.45">
      <c r="A8178" t="s">
        <v>723</v>
      </c>
      <c r="B8178" t="s">
        <v>1002</v>
      </c>
      <c r="C8178">
        <v>842139</v>
      </c>
      <c r="D8178" t="s">
        <v>1003</v>
      </c>
      <c r="E8178" t="s">
        <v>147</v>
      </c>
      <c r="F8178" t="s">
        <v>292</v>
      </c>
      <c r="G8178" t="str">
        <f t="shared" si="254"/>
        <v>Slovak Republic to World</v>
      </c>
      <c r="H8178">
        <v>2013</v>
      </c>
      <c r="I8178" t="s">
        <v>724</v>
      </c>
      <c r="J8178">
        <v>6</v>
      </c>
      <c r="K8178">
        <v>98917.428</v>
      </c>
      <c r="L8178" s="1">
        <f t="shared" si="255"/>
        <v>98.917428000000001</v>
      </c>
    </row>
    <row r="8179" spans="1:12" ht="14.45">
      <c r="A8179" t="s">
        <v>723</v>
      </c>
      <c r="B8179" t="s">
        <v>1002</v>
      </c>
      <c r="C8179">
        <v>842139</v>
      </c>
      <c r="D8179" t="s">
        <v>1003</v>
      </c>
      <c r="E8179" t="s">
        <v>147</v>
      </c>
      <c r="F8179" t="s">
        <v>292</v>
      </c>
      <c r="G8179" t="str">
        <f t="shared" si="254"/>
        <v>Slovak Republic to World</v>
      </c>
      <c r="H8179">
        <v>2014</v>
      </c>
      <c r="I8179" t="s">
        <v>724</v>
      </c>
      <c r="J8179">
        <v>6</v>
      </c>
      <c r="K8179">
        <v>106552.178</v>
      </c>
      <c r="L8179" s="1">
        <f t="shared" si="255"/>
        <v>106.552178</v>
      </c>
    </row>
    <row r="8180" spans="1:12" ht="14.45">
      <c r="A8180" t="s">
        <v>723</v>
      </c>
      <c r="B8180" t="s">
        <v>1002</v>
      </c>
      <c r="C8180">
        <v>842139</v>
      </c>
      <c r="D8180" t="s">
        <v>1003</v>
      </c>
      <c r="E8180" t="s">
        <v>147</v>
      </c>
      <c r="F8180" t="s">
        <v>292</v>
      </c>
      <c r="G8180" t="str">
        <f t="shared" si="254"/>
        <v>Slovak Republic to World</v>
      </c>
      <c r="H8180">
        <v>2015</v>
      </c>
      <c r="I8180" t="s">
        <v>724</v>
      </c>
      <c r="J8180">
        <v>6</v>
      </c>
      <c r="K8180">
        <v>106020.423</v>
      </c>
      <c r="L8180" s="1">
        <f t="shared" si="255"/>
        <v>106.02042299999999</v>
      </c>
    </row>
    <row r="8181" spans="1:12" ht="14.45">
      <c r="A8181" t="s">
        <v>723</v>
      </c>
      <c r="B8181" t="s">
        <v>1002</v>
      </c>
      <c r="C8181">
        <v>842139</v>
      </c>
      <c r="D8181" t="s">
        <v>1003</v>
      </c>
      <c r="E8181" t="s">
        <v>147</v>
      </c>
      <c r="F8181" t="s">
        <v>292</v>
      </c>
      <c r="G8181" t="str">
        <f t="shared" si="254"/>
        <v>Slovak Republic to World</v>
      </c>
      <c r="H8181">
        <v>2016</v>
      </c>
      <c r="I8181" t="s">
        <v>724</v>
      </c>
      <c r="J8181">
        <v>6</v>
      </c>
      <c r="K8181">
        <v>104248.22500000001</v>
      </c>
      <c r="L8181" s="1">
        <f t="shared" si="255"/>
        <v>104.24822500000001</v>
      </c>
    </row>
    <row r="8182" spans="1:12" ht="14.45">
      <c r="A8182" t="s">
        <v>723</v>
      </c>
      <c r="B8182" t="s">
        <v>1002</v>
      </c>
      <c r="C8182">
        <v>842139</v>
      </c>
      <c r="D8182" t="s">
        <v>1003</v>
      </c>
      <c r="E8182" t="s">
        <v>147</v>
      </c>
      <c r="F8182" t="s">
        <v>292</v>
      </c>
      <c r="G8182" t="str">
        <f t="shared" si="254"/>
        <v>Slovak Republic to World</v>
      </c>
      <c r="H8182">
        <v>2017</v>
      </c>
      <c r="I8182" t="s">
        <v>724</v>
      </c>
      <c r="J8182">
        <v>6</v>
      </c>
      <c r="K8182">
        <v>122878.70299999999</v>
      </c>
      <c r="L8182" s="1">
        <f t="shared" si="255"/>
        <v>122.87870299999999</v>
      </c>
    </row>
    <row r="8183" spans="1:12" ht="14.45">
      <c r="A8183" t="s">
        <v>723</v>
      </c>
      <c r="B8183" t="s">
        <v>1002</v>
      </c>
      <c r="C8183">
        <v>842139</v>
      </c>
      <c r="D8183" t="s">
        <v>1003</v>
      </c>
      <c r="E8183" t="s">
        <v>670</v>
      </c>
      <c r="F8183" t="s">
        <v>670</v>
      </c>
      <c r="G8183" t="str">
        <f t="shared" si="254"/>
        <v>Slovak Republic to EU27</v>
      </c>
      <c r="H8183">
        <v>2012</v>
      </c>
      <c r="I8183" t="s">
        <v>724</v>
      </c>
      <c r="J8183">
        <v>6</v>
      </c>
      <c r="K8183">
        <v>77864.491999999998</v>
      </c>
      <c r="L8183" s="1">
        <f t="shared" si="255"/>
        <v>77.864491999999998</v>
      </c>
    </row>
    <row r="8184" spans="1:12" ht="14.45">
      <c r="A8184" t="s">
        <v>723</v>
      </c>
      <c r="B8184" t="s">
        <v>1002</v>
      </c>
      <c r="C8184">
        <v>842139</v>
      </c>
      <c r="D8184" t="s">
        <v>1003</v>
      </c>
      <c r="E8184" t="s">
        <v>670</v>
      </c>
      <c r="F8184" t="s">
        <v>670</v>
      </c>
      <c r="G8184" t="str">
        <f t="shared" si="254"/>
        <v>Slovak Republic to EU27</v>
      </c>
      <c r="H8184">
        <v>2013</v>
      </c>
      <c r="I8184" t="s">
        <v>724</v>
      </c>
      <c r="J8184">
        <v>6</v>
      </c>
      <c r="K8184">
        <v>77260.210999999996</v>
      </c>
      <c r="L8184" s="1">
        <f t="shared" si="255"/>
        <v>77.260210999999998</v>
      </c>
    </row>
    <row r="8185" spans="1:12" ht="14.45">
      <c r="A8185" t="s">
        <v>723</v>
      </c>
      <c r="B8185" t="s">
        <v>1002</v>
      </c>
      <c r="C8185">
        <v>842139</v>
      </c>
      <c r="D8185" t="s">
        <v>1003</v>
      </c>
      <c r="E8185" t="s">
        <v>670</v>
      </c>
      <c r="F8185" t="s">
        <v>670</v>
      </c>
      <c r="G8185" t="str">
        <f t="shared" si="254"/>
        <v>Slovak Republic to EU27</v>
      </c>
      <c r="H8185">
        <v>2014</v>
      </c>
      <c r="I8185" t="s">
        <v>724</v>
      </c>
      <c r="J8185">
        <v>6</v>
      </c>
      <c r="K8185">
        <v>87662.376000000004</v>
      </c>
      <c r="L8185" s="1">
        <f t="shared" si="255"/>
        <v>87.662376000000009</v>
      </c>
    </row>
    <row r="8186" spans="1:12" ht="14.45">
      <c r="A8186" t="s">
        <v>723</v>
      </c>
      <c r="B8186" t="s">
        <v>1002</v>
      </c>
      <c r="C8186">
        <v>842139</v>
      </c>
      <c r="D8186" t="s">
        <v>1003</v>
      </c>
      <c r="E8186" t="s">
        <v>670</v>
      </c>
      <c r="F8186" t="s">
        <v>670</v>
      </c>
      <c r="G8186" t="str">
        <f t="shared" si="254"/>
        <v>Slovak Republic to EU27</v>
      </c>
      <c r="H8186">
        <v>2015</v>
      </c>
      <c r="I8186" t="s">
        <v>724</v>
      </c>
      <c r="J8186">
        <v>6</v>
      </c>
      <c r="K8186">
        <v>79725.323000000004</v>
      </c>
      <c r="L8186" s="1">
        <f t="shared" si="255"/>
        <v>79.725323000000003</v>
      </c>
    </row>
    <row r="8187" spans="1:12" ht="14.45">
      <c r="A8187" t="s">
        <v>723</v>
      </c>
      <c r="B8187" t="s">
        <v>1002</v>
      </c>
      <c r="C8187">
        <v>842139</v>
      </c>
      <c r="D8187" t="s">
        <v>1003</v>
      </c>
      <c r="E8187" t="s">
        <v>670</v>
      </c>
      <c r="F8187" t="s">
        <v>670</v>
      </c>
      <c r="G8187" t="str">
        <f t="shared" si="254"/>
        <v>Slovak Republic to EU27</v>
      </c>
      <c r="H8187">
        <v>2016</v>
      </c>
      <c r="I8187" t="s">
        <v>724</v>
      </c>
      <c r="J8187">
        <v>6</v>
      </c>
      <c r="K8187">
        <v>80130.407999999996</v>
      </c>
      <c r="L8187" s="1">
        <f t="shared" si="255"/>
        <v>80.130408000000003</v>
      </c>
    </row>
    <row r="8188" spans="1:12" ht="14.45">
      <c r="A8188" t="s">
        <v>723</v>
      </c>
      <c r="B8188" t="s">
        <v>1002</v>
      </c>
      <c r="C8188">
        <v>842139</v>
      </c>
      <c r="D8188" t="s">
        <v>1003</v>
      </c>
      <c r="E8188" t="s">
        <v>670</v>
      </c>
      <c r="F8188" t="s">
        <v>670</v>
      </c>
      <c r="G8188" t="str">
        <f t="shared" si="254"/>
        <v>Slovak Republic to EU27</v>
      </c>
      <c r="H8188">
        <v>2017</v>
      </c>
      <c r="I8188" t="s">
        <v>724</v>
      </c>
      <c r="J8188">
        <v>6</v>
      </c>
      <c r="K8188">
        <v>94636.179000000004</v>
      </c>
      <c r="L8188" s="1">
        <f t="shared" si="255"/>
        <v>94.636178999999998</v>
      </c>
    </row>
    <row r="8189" spans="1:12" ht="14.45">
      <c r="A8189" t="s">
        <v>723</v>
      </c>
      <c r="B8189" t="s">
        <v>1002</v>
      </c>
      <c r="C8189">
        <v>847989</v>
      </c>
      <c r="D8189" t="s">
        <v>1003</v>
      </c>
      <c r="E8189" t="s">
        <v>147</v>
      </c>
      <c r="F8189" t="s">
        <v>292</v>
      </c>
      <c r="G8189" t="str">
        <f t="shared" si="254"/>
        <v>Slovak Republic to World</v>
      </c>
      <c r="H8189">
        <v>2012</v>
      </c>
      <c r="I8189" t="s">
        <v>724</v>
      </c>
      <c r="J8189">
        <v>6</v>
      </c>
      <c r="K8189">
        <v>56062.44</v>
      </c>
      <c r="L8189" s="1">
        <f t="shared" si="255"/>
        <v>56.062440000000002</v>
      </c>
    </row>
    <row r="8190" spans="1:12" ht="14.45">
      <c r="A8190" t="s">
        <v>723</v>
      </c>
      <c r="B8190" t="s">
        <v>1002</v>
      </c>
      <c r="C8190">
        <v>847989</v>
      </c>
      <c r="D8190" t="s">
        <v>1003</v>
      </c>
      <c r="E8190" t="s">
        <v>147</v>
      </c>
      <c r="F8190" t="s">
        <v>292</v>
      </c>
      <c r="G8190" t="str">
        <f t="shared" si="254"/>
        <v>Slovak Republic to World</v>
      </c>
      <c r="H8190">
        <v>2013</v>
      </c>
      <c r="I8190" t="s">
        <v>724</v>
      </c>
      <c r="J8190">
        <v>6</v>
      </c>
      <c r="K8190">
        <v>94319.12</v>
      </c>
      <c r="L8190" s="1">
        <f t="shared" si="255"/>
        <v>94.319119999999998</v>
      </c>
    </row>
    <row r="8191" spans="1:12" ht="14.45">
      <c r="A8191" t="s">
        <v>723</v>
      </c>
      <c r="B8191" t="s">
        <v>1002</v>
      </c>
      <c r="C8191">
        <v>847989</v>
      </c>
      <c r="D8191" t="s">
        <v>1003</v>
      </c>
      <c r="E8191" t="s">
        <v>147</v>
      </c>
      <c r="F8191" t="s">
        <v>292</v>
      </c>
      <c r="G8191" t="str">
        <f t="shared" si="254"/>
        <v>Slovak Republic to World</v>
      </c>
      <c r="H8191">
        <v>2014</v>
      </c>
      <c r="I8191" t="s">
        <v>724</v>
      </c>
      <c r="J8191">
        <v>6</v>
      </c>
      <c r="K8191">
        <v>102096.264</v>
      </c>
      <c r="L8191" s="1">
        <f t="shared" si="255"/>
        <v>102.09626399999999</v>
      </c>
    </row>
    <row r="8192" spans="1:12" ht="14.45">
      <c r="A8192" t="s">
        <v>723</v>
      </c>
      <c r="B8192" t="s">
        <v>1002</v>
      </c>
      <c r="C8192">
        <v>847989</v>
      </c>
      <c r="D8192" t="s">
        <v>1003</v>
      </c>
      <c r="E8192" t="s">
        <v>147</v>
      </c>
      <c r="F8192" t="s">
        <v>292</v>
      </c>
      <c r="G8192" t="str">
        <f t="shared" si="254"/>
        <v>Slovak Republic to World</v>
      </c>
      <c r="H8192">
        <v>2015</v>
      </c>
      <c r="I8192" t="s">
        <v>724</v>
      </c>
      <c r="J8192">
        <v>6</v>
      </c>
      <c r="K8192">
        <v>99398.782999999996</v>
      </c>
      <c r="L8192" s="1">
        <f t="shared" si="255"/>
        <v>99.398782999999995</v>
      </c>
    </row>
    <row r="8193" spans="1:12" ht="14.45">
      <c r="A8193" t="s">
        <v>723</v>
      </c>
      <c r="B8193" t="s">
        <v>1002</v>
      </c>
      <c r="C8193">
        <v>847989</v>
      </c>
      <c r="D8193" t="s">
        <v>1003</v>
      </c>
      <c r="E8193" t="s">
        <v>147</v>
      </c>
      <c r="F8193" t="s">
        <v>292</v>
      </c>
      <c r="G8193" t="str">
        <f t="shared" si="254"/>
        <v>Slovak Republic to World</v>
      </c>
      <c r="H8193">
        <v>2016</v>
      </c>
      <c r="I8193" t="s">
        <v>724</v>
      </c>
      <c r="J8193">
        <v>6</v>
      </c>
      <c r="K8193">
        <v>93427.589000000007</v>
      </c>
      <c r="L8193" s="1">
        <f t="shared" si="255"/>
        <v>93.427589000000012</v>
      </c>
    </row>
    <row r="8194" spans="1:12" ht="14.45">
      <c r="A8194" t="s">
        <v>723</v>
      </c>
      <c r="B8194" t="s">
        <v>1002</v>
      </c>
      <c r="C8194">
        <v>847989</v>
      </c>
      <c r="D8194" t="s">
        <v>1003</v>
      </c>
      <c r="E8194" t="s">
        <v>147</v>
      </c>
      <c r="F8194" t="s">
        <v>292</v>
      </c>
      <c r="G8194" t="str">
        <f t="shared" si="254"/>
        <v>Slovak Republic to World</v>
      </c>
      <c r="H8194">
        <v>2017</v>
      </c>
      <c r="I8194" t="s">
        <v>724</v>
      </c>
      <c r="J8194">
        <v>6</v>
      </c>
      <c r="K8194">
        <v>124104.461</v>
      </c>
      <c r="L8194" s="1">
        <f t="shared" si="255"/>
        <v>124.104461</v>
      </c>
    </row>
    <row r="8195" spans="1:12" ht="14.45">
      <c r="A8195" t="s">
        <v>723</v>
      </c>
      <c r="B8195" t="s">
        <v>1002</v>
      </c>
      <c r="C8195">
        <v>847989</v>
      </c>
      <c r="D8195" t="s">
        <v>1003</v>
      </c>
      <c r="E8195" t="s">
        <v>670</v>
      </c>
      <c r="F8195" t="s">
        <v>670</v>
      </c>
      <c r="G8195" t="str">
        <f t="shared" si="254"/>
        <v>Slovak Republic to EU27</v>
      </c>
      <c r="H8195">
        <v>2012</v>
      </c>
      <c r="I8195" t="s">
        <v>724</v>
      </c>
      <c r="J8195">
        <v>6</v>
      </c>
      <c r="K8195">
        <v>24033.994999999999</v>
      </c>
      <c r="L8195" s="1">
        <f t="shared" si="255"/>
        <v>24.033994999999997</v>
      </c>
    </row>
    <row r="8196" spans="1:12" ht="14.45">
      <c r="A8196" t="s">
        <v>723</v>
      </c>
      <c r="B8196" t="s">
        <v>1002</v>
      </c>
      <c r="C8196">
        <v>847989</v>
      </c>
      <c r="D8196" t="s">
        <v>1003</v>
      </c>
      <c r="E8196" t="s">
        <v>670</v>
      </c>
      <c r="F8196" t="s">
        <v>670</v>
      </c>
      <c r="G8196" t="str">
        <f t="shared" si="254"/>
        <v>Slovak Republic to EU27</v>
      </c>
      <c r="H8196">
        <v>2013</v>
      </c>
      <c r="I8196" t="s">
        <v>724</v>
      </c>
      <c r="J8196">
        <v>6</v>
      </c>
      <c r="K8196">
        <v>65354.11</v>
      </c>
      <c r="L8196" s="1">
        <f t="shared" si="255"/>
        <v>65.354110000000006</v>
      </c>
    </row>
    <row r="8197" spans="1:12" ht="14.45">
      <c r="A8197" t="s">
        <v>723</v>
      </c>
      <c r="B8197" t="s">
        <v>1002</v>
      </c>
      <c r="C8197">
        <v>847989</v>
      </c>
      <c r="D8197" t="s">
        <v>1003</v>
      </c>
      <c r="E8197" t="s">
        <v>670</v>
      </c>
      <c r="F8197" t="s">
        <v>670</v>
      </c>
      <c r="G8197" t="str">
        <f t="shared" si="254"/>
        <v>Slovak Republic to EU27</v>
      </c>
      <c r="H8197">
        <v>2014</v>
      </c>
      <c r="I8197" t="s">
        <v>724</v>
      </c>
      <c r="J8197">
        <v>6</v>
      </c>
      <c r="K8197">
        <v>59928.482000000004</v>
      </c>
      <c r="L8197" s="1">
        <f t="shared" si="255"/>
        <v>59.928482000000002</v>
      </c>
    </row>
    <row r="8198" spans="1:12" ht="14.45">
      <c r="A8198" t="s">
        <v>723</v>
      </c>
      <c r="B8198" t="s">
        <v>1002</v>
      </c>
      <c r="C8198">
        <v>847989</v>
      </c>
      <c r="D8198" t="s">
        <v>1003</v>
      </c>
      <c r="E8198" t="s">
        <v>670</v>
      </c>
      <c r="F8198" t="s">
        <v>670</v>
      </c>
      <c r="G8198" t="str">
        <f t="shared" si="254"/>
        <v>Slovak Republic to EU27</v>
      </c>
      <c r="H8198">
        <v>2015</v>
      </c>
      <c r="I8198" t="s">
        <v>724</v>
      </c>
      <c r="J8198">
        <v>6</v>
      </c>
      <c r="K8198">
        <v>55564.184000000001</v>
      </c>
      <c r="L8198" s="1">
        <f t="shared" si="255"/>
        <v>55.564184000000004</v>
      </c>
    </row>
    <row r="8199" spans="1:12" ht="14.45">
      <c r="A8199" t="s">
        <v>723</v>
      </c>
      <c r="B8199" t="s">
        <v>1002</v>
      </c>
      <c r="C8199">
        <v>847989</v>
      </c>
      <c r="D8199" t="s">
        <v>1003</v>
      </c>
      <c r="E8199" t="s">
        <v>670</v>
      </c>
      <c r="F8199" t="s">
        <v>670</v>
      </c>
      <c r="G8199" t="str">
        <f t="shared" si="254"/>
        <v>Slovak Republic to EU27</v>
      </c>
      <c r="H8199">
        <v>2016</v>
      </c>
      <c r="I8199" t="s">
        <v>724</v>
      </c>
      <c r="J8199">
        <v>6</v>
      </c>
      <c r="K8199">
        <v>58526.004999999997</v>
      </c>
      <c r="L8199" s="1">
        <f t="shared" si="255"/>
        <v>58.526004999999998</v>
      </c>
    </row>
    <row r="8200" spans="1:12" ht="14.45">
      <c r="A8200" t="s">
        <v>723</v>
      </c>
      <c r="B8200" t="s">
        <v>1002</v>
      </c>
      <c r="C8200">
        <v>847989</v>
      </c>
      <c r="D8200" t="s">
        <v>1003</v>
      </c>
      <c r="E8200" t="s">
        <v>670</v>
      </c>
      <c r="F8200" t="s">
        <v>670</v>
      </c>
      <c r="G8200" t="str">
        <f t="shared" si="254"/>
        <v>Slovak Republic to EU27</v>
      </c>
      <c r="H8200">
        <v>2017</v>
      </c>
      <c r="I8200" t="s">
        <v>724</v>
      </c>
      <c r="J8200">
        <v>6</v>
      </c>
      <c r="K8200">
        <v>77212.793000000005</v>
      </c>
      <c r="L8200" s="1">
        <f t="shared" si="255"/>
        <v>77.212793000000005</v>
      </c>
    </row>
    <row r="8201" spans="1:12" ht="14.45">
      <c r="A8201" t="s">
        <v>723</v>
      </c>
      <c r="B8201" t="s">
        <v>1004</v>
      </c>
      <c r="C8201">
        <v>730900</v>
      </c>
      <c r="D8201" t="s">
        <v>1005</v>
      </c>
      <c r="E8201" t="s">
        <v>147</v>
      </c>
      <c r="F8201" t="s">
        <v>292</v>
      </c>
      <c r="G8201" t="str">
        <f t="shared" ref="G8201:G8264" si="256">CONCATENATE(D8201, " to ", F8201)</f>
        <v>Slovenia to World</v>
      </c>
      <c r="H8201">
        <v>2012</v>
      </c>
      <c r="I8201" t="s">
        <v>724</v>
      </c>
      <c r="J8201">
        <v>6</v>
      </c>
      <c r="K8201">
        <v>24747.14</v>
      </c>
      <c r="L8201" s="1">
        <f t="shared" ref="L8201:L8264" si="257">K8201/1000</f>
        <v>24.747139999999998</v>
      </c>
    </row>
    <row r="8202" spans="1:12" ht="14.45">
      <c r="A8202" t="s">
        <v>723</v>
      </c>
      <c r="B8202" t="s">
        <v>1004</v>
      </c>
      <c r="C8202">
        <v>730900</v>
      </c>
      <c r="D8202" t="s">
        <v>1005</v>
      </c>
      <c r="E8202" t="s">
        <v>147</v>
      </c>
      <c r="F8202" t="s">
        <v>292</v>
      </c>
      <c r="G8202" t="str">
        <f t="shared" si="256"/>
        <v>Slovenia to World</v>
      </c>
      <c r="H8202">
        <v>2013</v>
      </c>
      <c r="I8202" t="s">
        <v>724</v>
      </c>
      <c r="J8202">
        <v>6</v>
      </c>
      <c r="K8202">
        <v>24660.338</v>
      </c>
      <c r="L8202" s="1">
        <f t="shared" si="257"/>
        <v>24.660337999999999</v>
      </c>
    </row>
    <row r="8203" spans="1:12" ht="14.45">
      <c r="A8203" t="s">
        <v>723</v>
      </c>
      <c r="B8203" t="s">
        <v>1004</v>
      </c>
      <c r="C8203">
        <v>730900</v>
      </c>
      <c r="D8203" t="s">
        <v>1005</v>
      </c>
      <c r="E8203" t="s">
        <v>147</v>
      </c>
      <c r="F8203" t="s">
        <v>292</v>
      </c>
      <c r="G8203" t="str">
        <f t="shared" si="256"/>
        <v>Slovenia to World</v>
      </c>
      <c r="H8203">
        <v>2014</v>
      </c>
      <c r="I8203" t="s">
        <v>724</v>
      </c>
      <c r="J8203">
        <v>6</v>
      </c>
      <c r="K8203">
        <v>26894.273000000001</v>
      </c>
      <c r="L8203" s="1">
        <f t="shared" si="257"/>
        <v>26.894273000000002</v>
      </c>
    </row>
    <row r="8204" spans="1:12" ht="14.45">
      <c r="A8204" t="s">
        <v>723</v>
      </c>
      <c r="B8204" t="s">
        <v>1004</v>
      </c>
      <c r="C8204">
        <v>730900</v>
      </c>
      <c r="D8204" t="s">
        <v>1005</v>
      </c>
      <c r="E8204" t="s">
        <v>147</v>
      </c>
      <c r="F8204" t="s">
        <v>292</v>
      </c>
      <c r="G8204" t="str">
        <f t="shared" si="256"/>
        <v>Slovenia to World</v>
      </c>
      <c r="H8204">
        <v>2015</v>
      </c>
      <c r="I8204" t="s">
        <v>724</v>
      </c>
      <c r="J8204">
        <v>6</v>
      </c>
      <c r="K8204">
        <v>24644.363000000001</v>
      </c>
      <c r="L8204" s="1">
        <f t="shared" si="257"/>
        <v>24.644363000000002</v>
      </c>
    </row>
    <row r="8205" spans="1:12" ht="14.45">
      <c r="A8205" t="s">
        <v>723</v>
      </c>
      <c r="B8205" t="s">
        <v>1004</v>
      </c>
      <c r="C8205">
        <v>730900</v>
      </c>
      <c r="D8205" t="s">
        <v>1005</v>
      </c>
      <c r="E8205" t="s">
        <v>147</v>
      </c>
      <c r="F8205" t="s">
        <v>292</v>
      </c>
      <c r="G8205" t="str">
        <f t="shared" si="256"/>
        <v>Slovenia to World</v>
      </c>
      <c r="H8205">
        <v>2016</v>
      </c>
      <c r="I8205" t="s">
        <v>724</v>
      </c>
      <c r="J8205">
        <v>6</v>
      </c>
      <c r="K8205">
        <v>25223.883000000002</v>
      </c>
      <c r="L8205" s="1">
        <f t="shared" si="257"/>
        <v>25.223883000000001</v>
      </c>
    </row>
    <row r="8206" spans="1:12" ht="14.45">
      <c r="A8206" t="s">
        <v>723</v>
      </c>
      <c r="B8206" t="s">
        <v>1004</v>
      </c>
      <c r="C8206">
        <v>730900</v>
      </c>
      <c r="D8206" t="s">
        <v>1005</v>
      </c>
      <c r="E8206" t="s">
        <v>147</v>
      </c>
      <c r="F8206" t="s">
        <v>292</v>
      </c>
      <c r="G8206" t="str">
        <f t="shared" si="256"/>
        <v>Slovenia to World</v>
      </c>
      <c r="H8206">
        <v>2017</v>
      </c>
      <c r="I8206" t="s">
        <v>724</v>
      </c>
      <c r="J8206">
        <v>6</v>
      </c>
      <c r="K8206">
        <v>23852.082999999999</v>
      </c>
      <c r="L8206" s="1">
        <f t="shared" si="257"/>
        <v>23.852083</v>
      </c>
    </row>
    <row r="8207" spans="1:12" ht="14.45">
      <c r="A8207" t="s">
        <v>723</v>
      </c>
      <c r="B8207" t="s">
        <v>1004</v>
      </c>
      <c r="C8207">
        <v>730900</v>
      </c>
      <c r="D8207" t="s">
        <v>1005</v>
      </c>
      <c r="E8207" t="s">
        <v>670</v>
      </c>
      <c r="F8207" t="s">
        <v>670</v>
      </c>
      <c r="G8207" t="str">
        <f t="shared" si="256"/>
        <v>Slovenia to EU27</v>
      </c>
      <c r="H8207">
        <v>2012</v>
      </c>
      <c r="I8207" t="s">
        <v>724</v>
      </c>
      <c r="J8207">
        <v>6</v>
      </c>
      <c r="K8207">
        <v>18912.98</v>
      </c>
      <c r="L8207" s="1">
        <f t="shared" si="257"/>
        <v>18.912980000000001</v>
      </c>
    </row>
    <row r="8208" spans="1:12" ht="14.45">
      <c r="A8208" t="s">
        <v>723</v>
      </c>
      <c r="B8208" t="s">
        <v>1004</v>
      </c>
      <c r="C8208">
        <v>730900</v>
      </c>
      <c r="D8208" t="s">
        <v>1005</v>
      </c>
      <c r="E8208" t="s">
        <v>670</v>
      </c>
      <c r="F8208" t="s">
        <v>670</v>
      </c>
      <c r="G8208" t="str">
        <f t="shared" si="256"/>
        <v>Slovenia to EU27</v>
      </c>
      <c r="H8208">
        <v>2013</v>
      </c>
      <c r="I8208" t="s">
        <v>724</v>
      </c>
      <c r="J8208">
        <v>6</v>
      </c>
      <c r="K8208">
        <v>17594.257000000001</v>
      </c>
      <c r="L8208" s="1">
        <f t="shared" si="257"/>
        <v>17.594257000000002</v>
      </c>
    </row>
    <row r="8209" spans="1:12" ht="14.45">
      <c r="A8209" t="s">
        <v>723</v>
      </c>
      <c r="B8209" t="s">
        <v>1004</v>
      </c>
      <c r="C8209">
        <v>730900</v>
      </c>
      <c r="D8209" t="s">
        <v>1005</v>
      </c>
      <c r="E8209" t="s">
        <v>670</v>
      </c>
      <c r="F8209" t="s">
        <v>670</v>
      </c>
      <c r="G8209" t="str">
        <f t="shared" si="256"/>
        <v>Slovenia to EU27</v>
      </c>
      <c r="H8209">
        <v>2014</v>
      </c>
      <c r="I8209" t="s">
        <v>724</v>
      </c>
      <c r="J8209">
        <v>6</v>
      </c>
      <c r="K8209">
        <v>20504.184000000001</v>
      </c>
      <c r="L8209" s="1">
        <f t="shared" si="257"/>
        <v>20.504184000000002</v>
      </c>
    </row>
    <row r="8210" spans="1:12" ht="14.45">
      <c r="A8210" t="s">
        <v>723</v>
      </c>
      <c r="B8210" t="s">
        <v>1004</v>
      </c>
      <c r="C8210">
        <v>730900</v>
      </c>
      <c r="D8210" t="s">
        <v>1005</v>
      </c>
      <c r="E8210" t="s">
        <v>670</v>
      </c>
      <c r="F8210" t="s">
        <v>670</v>
      </c>
      <c r="G8210" t="str">
        <f t="shared" si="256"/>
        <v>Slovenia to EU27</v>
      </c>
      <c r="H8210">
        <v>2015</v>
      </c>
      <c r="I8210" t="s">
        <v>724</v>
      </c>
      <c r="J8210">
        <v>6</v>
      </c>
      <c r="K8210">
        <v>16543.207999999999</v>
      </c>
      <c r="L8210" s="1">
        <f t="shared" si="257"/>
        <v>16.543208</v>
      </c>
    </row>
    <row r="8211" spans="1:12" ht="14.45">
      <c r="A8211" t="s">
        <v>723</v>
      </c>
      <c r="B8211" t="s">
        <v>1004</v>
      </c>
      <c r="C8211">
        <v>730900</v>
      </c>
      <c r="D8211" t="s">
        <v>1005</v>
      </c>
      <c r="E8211" t="s">
        <v>670</v>
      </c>
      <c r="F8211" t="s">
        <v>670</v>
      </c>
      <c r="G8211" t="str">
        <f t="shared" si="256"/>
        <v>Slovenia to EU27</v>
      </c>
      <c r="H8211">
        <v>2016</v>
      </c>
      <c r="I8211" t="s">
        <v>724</v>
      </c>
      <c r="J8211">
        <v>6</v>
      </c>
      <c r="K8211">
        <v>17399.035</v>
      </c>
      <c r="L8211" s="1">
        <f t="shared" si="257"/>
        <v>17.399035000000001</v>
      </c>
    </row>
    <row r="8212" spans="1:12" ht="14.45">
      <c r="A8212" t="s">
        <v>723</v>
      </c>
      <c r="B8212" t="s">
        <v>1004</v>
      </c>
      <c r="C8212">
        <v>730900</v>
      </c>
      <c r="D8212" t="s">
        <v>1005</v>
      </c>
      <c r="E8212" t="s">
        <v>670</v>
      </c>
      <c r="F8212" t="s">
        <v>670</v>
      </c>
      <c r="G8212" t="str">
        <f t="shared" si="256"/>
        <v>Slovenia to EU27</v>
      </c>
      <c r="H8212">
        <v>2017</v>
      </c>
      <c r="I8212" t="s">
        <v>724</v>
      </c>
      <c r="J8212">
        <v>6</v>
      </c>
      <c r="K8212">
        <v>16580.201000000001</v>
      </c>
      <c r="L8212" s="1">
        <f t="shared" si="257"/>
        <v>16.580201000000002</v>
      </c>
    </row>
    <row r="8213" spans="1:12" ht="14.45">
      <c r="A8213" t="s">
        <v>723</v>
      </c>
      <c r="B8213" t="s">
        <v>1004</v>
      </c>
      <c r="C8213">
        <v>741999</v>
      </c>
      <c r="D8213" t="s">
        <v>1005</v>
      </c>
      <c r="E8213" t="s">
        <v>147</v>
      </c>
      <c r="F8213" t="s">
        <v>292</v>
      </c>
      <c r="G8213" t="str">
        <f t="shared" si="256"/>
        <v>Slovenia to World</v>
      </c>
      <c r="H8213">
        <v>2012</v>
      </c>
      <c r="I8213" t="s">
        <v>724</v>
      </c>
      <c r="J8213">
        <v>6</v>
      </c>
      <c r="K8213">
        <v>3873.721</v>
      </c>
      <c r="L8213" s="1">
        <f t="shared" si="257"/>
        <v>3.8737210000000002</v>
      </c>
    </row>
    <row r="8214" spans="1:12" ht="14.45">
      <c r="A8214" t="s">
        <v>723</v>
      </c>
      <c r="B8214" t="s">
        <v>1004</v>
      </c>
      <c r="C8214">
        <v>741999</v>
      </c>
      <c r="D8214" t="s">
        <v>1005</v>
      </c>
      <c r="E8214" t="s">
        <v>147</v>
      </c>
      <c r="F8214" t="s">
        <v>292</v>
      </c>
      <c r="G8214" t="str">
        <f t="shared" si="256"/>
        <v>Slovenia to World</v>
      </c>
      <c r="H8214">
        <v>2013</v>
      </c>
      <c r="I8214" t="s">
        <v>724</v>
      </c>
      <c r="J8214">
        <v>6</v>
      </c>
      <c r="K8214">
        <v>5000.8770000000004</v>
      </c>
      <c r="L8214" s="1">
        <f t="shared" si="257"/>
        <v>5.000877</v>
      </c>
    </row>
    <row r="8215" spans="1:12" ht="14.45">
      <c r="A8215" t="s">
        <v>723</v>
      </c>
      <c r="B8215" t="s">
        <v>1004</v>
      </c>
      <c r="C8215">
        <v>741999</v>
      </c>
      <c r="D8215" t="s">
        <v>1005</v>
      </c>
      <c r="E8215" t="s">
        <v>147</v>
      </c>
      <c r="F8215" t="s">
        <v>292</v>
      </c>
      <c r="G8215" t="str">
        <f t="shared" si="256"/>
        <v>Slovenia to World</v>
      </c>
      <c r="H8215">
        <v>2014</v>
      </c>
      <c r="I8215" t="s">
        <v>724</v>
      </c>
      <c r="J8215">
        <v>6</v>
      </c>
      <c r="K8215">
        <v>3529.0360000000001</v>
      </c>
      <c r="L8215" s="1">
        <f t="shared" si="257"/>
        <v>3.5290360000000001</v>
      </c>
    </row>
    <row r="8216" spans="1:12" ht="14.45">
      <c r="A8216" t="s">
        <v>723</v>
      </c>
      <c r="B8216" t="s">
        <v>1004</v>
      </c>
      <c r="C8216">
        <v>741999</v>
      </c>
      <c r="D8216" t="s">
        <v>1005</v>
      </c>
      <c r="E8216" t="s">
        <v>147</v>
      </c>
      <c r="F8216" t="s">
        <v>292</v>
      </c>
      <c r="G8216" t="str">
        <f t="shared" si="256"/>
        <v>Slovenia to World</v>
      </c>
      <c r="H8216">
        <v>2015</v>
      </c>
      <c r="I8216" t="s">
        <v>724</v>
      </c>
      <c r="J8216">
        <v>6</v>
      </c>
      <c r="K8216">
        <v>2790.268</v>
      </c>
      <c r="L8216" s="1">
        <f t="shared" si="257"/>
        <v>2.7902680000000002</v>
      </c>
    </row>
    <row r="8217" spans="1:12" ht="14.45">
      <c r="A8217" t="s">
        <v>723</v>
      </c>
      <c r="B8217" t="s">
        <v>1004</v>
      </c>
      <c r="C8217">
        <v>741999</v>
      </c>
      <c r="D8217" t="s">
        <v>1005</v>
      </c>
      <c r="E8217" t="s">
        <v>147</v>
      </c>
      <c r="F8217" t="s">
        <v>292</v>
      </c>
      <c r="G8217" t="str">
        <f t="shared" si="256"/>
        <v>Slovenia to World</v>
      </c>
      <c r="H8217">
        <v>2016</v>
      </c>
      <c r="I8217" t="s">
        <v>724</v>
      </c>
      <c r="J8217">
        <v>6</v>
      </c>
      <c r="K8217">
        <v>3424.3420000000001</v>
      </c>
      <c r="L8217" s="1">
        <f t="shared" si="257"/>
        <v>3.4243420000000002</v>
      </c>
    </row>
    <row r="8218" spans="1:12" ht="14.45">
      <c r="A8218" t="s">
        <v>723</v>
      </c>
      <c r="B8218" t="s">
        <v>1004</v>
      </c>
      <c r="C8218">
        <v>741999</v>
      </c>
      <c r="D8218" t="s">
        <v>1005</v>
      </c>
      <c r="E8218" t="s">
        <v>147</v>
      </c>
      <c r="F8218" t="s">
        <v>292</v>
      </c>
      <c r="G8218" t="str">
        <f t="shared" si="256"/>
        <v>Slovenia to World</v>
      </c>
      <c r="H8218">
        <v>2017</v>
      </c>
      <c r="I8218" t="s">
        <v>724</v>
      </c>
      <c r="J8218">
        <v>6</v>
      </c>
      <c r="K8218">
        <v>3993.3690000000001</v>
      </c>
      <c r="L8218" s="1">
        <f t="shared" si="257"/>
        <v>3.9933689999999999</v>
      </c>
    </row>
    <row r="8219" spans="1:12" ht="14.45">
      <c r="A8219" t="s">
        <v>723</v>
      </c>
      <c r="B8219" t="s">
        <v>1004</v>
      </c>
      <c r="C8219">
        <v>741999</v>
      </c>
      <c r="D8219" t="s">
        <v>1005</v>
      </c>
      <c r="E8219" t="s">
        <v>670</v>
      </c>
      <c r="F8219" t="s">
        <v>670</v>
      </c>
      <c r="G8219" t="str">
        <f t="shared" si="256"/>
        <v>Slovenia to EU27</v>
      </c>
      <c r="H8219">
        <v>2012</v>
      </c>
      <c r="I8219" t="s">
        <v>724</v>
      </c>
      <c r="J8219">
        <v>6</v>
      </c>
      <c r="K8219">
        <v>3232.6689999999999</v>
      </c>
      <c r="L8219" s="1">
        <f t="shared" si="257"/>
        <v>3.232669</v>
      </c>
    </row>
    <row r="8220" spans="1:12" ht="14.45">
      <c r="A8220" t="s">
        <v>723</v>
      </c>
      <c r="B8220" t="s">
        <v>1004</v>
      </c>
      <c r="C8220">
        <v>741999</v>
      </c>
      <c r="D8220" t="s">
        <v>1005</v>
      </c>
      <c r="E8220" t="s">
        <v>670</v>
      </c>
      <c r="F8220" t="s">
        <v>670</v>
      </c>
      <c r="G8220" t="str">
        <f t="shared" si="256"/>
        <v>Slovenia to EU27</v>
      </c>
      <c r="H8220">
        <v>2013</v>
      </c>
      <c r="I8220" t="s">
        <v>724</v>
      </c>
      <c r="J8220">
        <v>6</v>
      </c>
      <c r="K8220">
        <v>4370.1000000000004</v>
      </c>
      <c r="L8220" s="1">
        <f t="shared" si="257"/>
        <v>4.3701000000000008</v>
      </c>
    </row>
    <row r="8221" spans="1:12" ht="14.45">
      <c r="A8221" t="s">
        <v>723</v>
      </c>
      <c r="B8221" t="s">
        <v>1004</v>
      </c>
      <c r="C8221">
        <v>741999</v>
      </c>
      <c r="D8221" t="s">
        <v>1005</v>
      </c>
      <c r="E8221" t="s">
        <v>670</v>
      </c>
      <c r="F8221" t="s">
        <v>670</v>
      </c>
      <c r="G8221" t="str">
        <f t="shared" si="256"/>
        <v>Slovenia to EU27</v>
      </c>
      <c r="H8221">
        <v>2014</v>
      </c>
      <c r="I8221" t="s">
        <v>724</v>
      </c>
      <c r="J8221">
        <v>6</v>
      </c>
      <c r="K8221">
        <v>2946.1260000000002</v>
      </c>
      <c r="L8221" s="1">
        <f t="shared" si="257"/>
        <v>2.946126</v>
      </c>
    </row>
    <row r="8222" spans="1:12" ht="14.45">
      <c r="A8222" t="s">
        <v>723</v>
      </c>
      <c r="B8222" t="s">
        <v>1004</v>
      </c>
      <c r="C8222">
        <v>741999</v>
      </c>
      <c r="D8222" t="s">
        <v>1005</v>
      </c>
      <c r="E8222" t="s">
        <v>670</v>
      </c>
      <c r="F8222" t="s">
        <v>670</v>
      </c>
      <c r="G8222" t="str">
        <f t="shared" si="256"/>
        <v>Slovenia to EU27</v>
      </c>
      <c r="H8222">
        <v>2015</v>
      </c>
      <c r="I8222" t="s">
        <v>724</v>
      </c>
      <c r="J8222">
        <v>6</v>
      </c>
      <c r="K8222">
        <v>2089.259</v>
      </c>
      <c r="L8222" s="1">
        <f t="shared" si="257"/>
        <v>2.0892590000000002</v>
      </c>
    </row>
    <row r="8223" spans="1:12" ht="14.45">
      <c r="A8223" t="s">
        <v>723</v>
      </c>
      <c r="B8223" t="s">
        <v>1004</v>
      </c>
      <c r="C8223">
        <v>741999</v>
      </c>
      <c r="D8223" t="s">
        <v>1005</v>
      </c>
      <c r="E8223" t="s">
        <v>670</v>
      </c>
      <c r="F8223" t="s">
        <v>670</v>
      </c>
      <c r="G8223" t="str">
        <f t="shared" si="256"/>
        <v>Slovenia to EU27</v>
      </c>
      <c r="H8223">
        <v>2016</v>
      </c>
      <c r="I8223" t="s">
        <v>724</v>
      </c>
      <c r="J8223">
        <v>6</v>
      </c>
      <c r="K8223">
        <v>2112.2800000000002</v>
      </c>
      <c r="L8223" s="1">
        <f t="shared" si="257"/>
        <v>2.1122800000000002</v>
      </c>
    </row>
    <row r="8224" spans="1:12" ht="14.45">
      <c r="A8224" t="s">
        <v>723</v>
      </c>
      <c r="B8224" t="s">
        <v>1004</v>
      </c>
      <c r="C8224">
        <v>741999</v>
      </c>
      <c r="D8224" t="s">
        <v>1005</v>
      </c>
      <c r="E8224" t="s">
        <v>670</v>
      </c>
      <c r="F8224" t="s">
        <v>670</v>
      </c>
      <c r="G8224" t="str">
        <f t="shared" si="256"/>
        <v>Slovenia to EU27</v>
      </c>
      <c r="H8224">
        <v>2017</v>
      </c>
      <c r="I8224" t="s">
        <v>724</v>
      </c>
      <c r="J8224">
        <v>6</v>
      </c>
      <c r="K8224">
        <v>2850.4650000000001</v>
      </c>
      <c r="L8224" s="1">
        <f t="shared" si="257"/>
        <v>2.8504650000000002</v>
      </c>
    </row>
    <row r="8225" spans="1:12" ht="14.45">
      <c r="A8225" t="s">
        <v>723</v>
      </c>
      <c r="B8225" t="s">
        <v>1004</v>
      </c>
      <c r="C8225">
        <v>761100</v>
      </c>
      <c r="D8225" t="s">
        <v>1005</v>
      </c>
      <c r="E8225" t="s">
        <v>147</v>
      </c>
      <c r="F8225" t="s">
        <v>292</v>
      </c>
      <c r="G8225" t="str">
        <f t="shared" si="256"/>
        <v>Slovenia to World</v>
      </c>
      <c r="H8225">
        <v>2012</v>
      </c>
      <c r="I8225" t="s">
        <v>724</v>
      </c>
      <c r="J8225">
        <v>6</v>
      </c>
      <c r="K8225">
        <v>126.503</v>
      </c>
      <c r="L8225" s="1">
        <f t="shared" si="257"/>
        <v>0.126503</v>
      </c>
    </row>
    <row r="8226" spans="1:12" ht="14.45">
      <c r="A8226" t="s">
        <v>723</v>
      </c>
      <c r="B8226" t="s">
        <v>1004</v>
      </c>
      <c r="C8226">
        <v>761100</v>
      </c>
      <c r="D8226" t="s">
        <v>1005</v>
      </c>
      <c r="E8226" t="s">
        <v>147</v>
      </c>
      <c r="F8226" t="s">
        <v>292</v>
      </c>
      <c r="G8226" t="str">
        <f t="shared" si="256"/>
        <v>Slovenia to World</v>
      </c>
      <c r="H8226">
        <v>2013</v>
      </c>
      <c r="I8226" t="s">
        <v>724</v>
      </c>
      <c r="J8226">
        <v>6</v>
      </c>
      <c r="K8226">
        <v>4.4779999999999998</v>
      </c>
      <c r="L8226" s="1">
        <f t="shared" si="257"/>
        <v>4.4779999999999993E-3</v>
      </c>
    </row>
    <row r="8227" spans="1:12" ht="14.45">
      <c r="A8227" t="s">
        <v>723</v>
      </c>
      <c r="B8227" t="s">
        <v>1004</v>
      </c>
      <c r="C8227">
        <v>761100</v>
      </c>
      <c r="D8227" t="s">
        <v>1005</v>
      </c>
      <c r="E8227" t="s">
        <v>147</v>
      </c>
      <c r="F8227" t="s">
        <v>292</v>
      </c>
      <c r="G8227" t="str">
        <f t="shared" si="256"/>
        <v>Slovenia to World</v>
      </c>
      <c r="H8227">
        <v>2014</v>
      </c>
      <c r="I8227" t="s">
        <v>724</v>
      </c>
      <c r="J8227">
        <v>6</v>
      </c>
      <c r="K8227">
        <v>46.402000000000001</v>
      </c>
      <c r="L8227" s="1">
        <f t="shared" si="257"/>
        <v>4.6401999999999999E-2</v>
      </c>
    </row>
    <row r="8228" spans="1:12" ht="14.45">
      <c r="A8228" t="s">
        <v>723</v>
      </c>
      <c r="B8228" t="s">
        <v>1004</v>
      </c>
      <c r="C8228">
        <v>761100</v>
      </c>
      <c r="D8228" t="s">
        <v>1005</v>
      </c>
      <c r="E8228" t="s">
        <v>147</v>
      </c>
      <c r="F8228" t="s">
        <v>292</v>
      </c>
      <c r="G8228" t="str">
        <f t="shared" si="256"/>
        <v>Slovenia to World</v>
      </c>
      <c r="H8228">
        <v>2015</v>
      </c>
      <c r="I8228" t="s">
        <v>724</v>
      </c>
      <c r="J8228">
        <v>6</v>
      </c>
      <c r="K8228">
        <v>0.45</v>
      </c>
      <c r="L8228" s="1">
        <f t="shared" si="257"/>
        <v>4.4999999999999999E-4</v>
      </c>
    </row>
    <row r="8229" spans="1:12" ht="14.45">
      <c r="A8229" t="s">
        <v>723</v>
      </c>
      <c r="B8229" t="s">
        <v>1004</v>
      </c>
      <c r="C8229">
        <v>761100</v>
      </c>
      <c r="D8229" t="s">
        <v>1005</v>
      </c>
      <c r="E8229" t="s">
        <v>147</v>
      </c>
      <c r="F8229" t="s">
        <v>292</v>
      </c>
      <c r="G8229" t="str">
        <f t="shared" si="256"/>
        <v>Slovenia to World</v>
      </c>
      <c r="H8229">
        <v>2016</v>
      </c>
      <c r="I8229" t="s">
        <v>724</v>
      </c>
      <c r="J8229">
        <v>6</v>
      </c>
      <c r="K8229">
        <v>53.173000000000002</v>
      </c>
      <c r="L8229" s="1">
        <f t="shared" si="257"/>
        <v>5.3173000000000005E-2</v>
      </c>
    </row>
    <row r="8230" spans="1:12" ht="14.45">
      <c r="A8230" t="s">
        <v>723</v>
      </c>
      <c r="B8230" t="s">
        <v>1004</v>
      </c>
      <c r="C8230">
        <v>761100</v>
      </c>
      <c r="D8230" t="s">
        <v>1005</v>
      </c>
      <c r="E8230" t="s">
        <v>147</v>
      </c>
      <c r="F8230" t="s">
        <v>292</v>
      </c>
      <c r="G8230" t="str">
        <f t="shared" si="256"/>
        <v>Slovenia to World</v>
      </c>
      <c r="H8230">
        <v>2017</v>
      </c>
      <c r="I8230" t="s">
        <v>724</v>
      </c>
      <c r="J8230">
        <v>6</v>
      </c>
      <c r="K8230">
        <v>31.31</v>
      </c>
      <c r="L8230" s="1">
        <f t="shared" si="257"/>
        <v>3.1309999999999998E-2</v>
      </c>
    </row>
    <row r="8231" spans="1:12" ht="14.45">
      <c r="A8231" t="s">
        <v>723</v>
      </c>
      <c r="B8231" t="s">
        <v>1004</v>
      </c>
      <c r="C8231">
        <v>761100</v>
      </c>
      <c r="D8231" t="s">
        <v>1005</v>
      </c>
      <c r="E8231" t="s">
        <v>670</v>
      </c>
      <c r="F8231" t="s">
        <v>670</v>
      </c>
      <c r="G8231" t="str">
        <f t="shared" si="256"/>
        <v>Slovenia to EU27</v>
      </c>
      <c r="H8231">
        <v>2012</v>
      </c>
      <c r="I8231" t="s">
        <v>724</v>
      </c>
      <c r="J8231">
        <v>6</v>
      </c>
      <c r="K8231">
        <v>124.922</v>
      </c>
      <c r="L8231" s="1">
        <f t="shared" si="257"/>
        <v>0.12492199999999999</v>
      </c>
    </row>
    <row r="8232" spans="1:12" ht="14.45">
      <c r="A8232" t="s">
        <v>723</v>
      </c>
      <c r="B8232" t="s">
        <v>1004</v>
      </c>
      <c r="C8232">
        <v>761100</v>
      </c>
      <c r="D8232" t="s">
        <v>1005</v>
      </c>
      <c r="E8232" t="s">
        <v>670</v>
      </c>
      <c r="F8232" t="s">
        <v>670</v>
      </c>
      <c r="G8232" t="str">
        <f t="shared" si="256"/>
        <v>Slovenia to EU27</v>
      </c>
      <c r="H8232">
        <v>2014</v>
      </c>
      <c r="I8232" t="s">
        <v>724</v>
      </c>
      <c r="J8232">
        <v>6</v>
      </c>
      <c r="K8232">
        <v>46.402000000000001</v>
      </c>
      <c r="L8232" s="1">
        <f t="shared" si="257"/>
        <v>4.6401999999999999E-2</v>
      </c>
    </row>
    <row r="8233" spans="1:12" ht="14.45">
      <c r="A8233" t="s">
        <v>723</v>
      </c>
      <c r="B8233" t="s">
        <v>1004</v>
      </c>
      <c r="C8233">
        <v>761100</v>
      </c>
      <c r="D8233" t="s">
        <v>1005</v>
      </c>
      <c r="E8233" t="s">
        <v>670</v>
      </c>
      <c r="F8233" t="s">
        <v>670</v>
      </c>
      <c r="G8233" t="str">
        <f t="shared" si="256"/>
        <v>Slovenia to EU27</v>
      </c>
      <c r="H8233">
        <v>2015</v>
      </c>
      <c r="I8233" t="s">
        <v>724</v>
      </c>
      <c r="J8233">
        <v>6</v>
      </c>
      <c r="K8233">
        <v>0.438</v>
      </c>
      <c r="L8233" s="1">
        <f t="shared" si="257"/>
        <v>4.3800000000000002E-4</v>
      </c>
    </row>
    <row r="8234" spans="1:12" ht="14.45">
      <c r="A8234" t="s">
        <v>723</v>
      </c>
      <c r="B8234" t="s">
        <v>1004</v>
      </c>
      <c r="C8234">
        <v>761100</v>
      </c>
      <c r="D8234" t="s">
        <v>1005</v>
      </c>
      <c r="E8234" t="s">
        <v>670</v>
      </c>
      <c r="F8234" t="s">
        <v>670</v>
      </c>
      <c r="G8234" t="str">
        <f t="shared" si="256"/>
        <v>Slovenia to EU27</v>
      </c>
      <c r="H8234">
        <v>2016</v>
      </c>
      <c r="I8234" t="s">
        <v>724</v>
      </c>
      <c r="J8234">
        <v>6</v>
      </c>
      <c r="K8234">
        <v>14.013</v>
      </c>
      <c r="L8234" s="1">
        <f t="shared" si="257"/>
        <v>1.4012999999999999E-2</v>
      </c>
    </row>
    <row r="8235" spans="1:12" ht="14.45">
      <c r="A8235" t="s">
        <v>723</v>
      </c>
      <c r="B8235" t="s">
        <v>1004</v>
      </c>
      <c r="C8235">
        <v>761100</v>
      </c>
      <c r="D8235" t="s">
        <v>1005</v>
      </c>
      <c r="E8235" t="s">
        <v>670</v>
      </c>
      <c r="F8235" t="s">
        <v>670</v>
      </c>
      <c r="G8235" t="str">
        <f t="shared" si="256"/>
        <v>Slovenia to EU27</v>
      </c>
      <c r="H8235">
        <v>2017</v>
      </c>
      <c r="I8235" t="s">
        <v>724</v>
      </c>
      <c r="J8235">
        <v>6</v>
      </c>
      <c r="K8235">
        <v>17.379000000000001</v>
      </c>
      <c r="L8235" s="1">
        <f t="shared" si="257"/>
        <v>1.7379000000000002E-2</v>
      </c>
    </row>
    <row r="8236" spans="1:12" ht="14.45">
      <c r="A8236" t="s">
        <v>723</v>
      </c>
      <c r="B8236" t="s">
        <v>1004</v>
      </c>
      <c r="C8236">
        <v>8405</v>
      </c>
      <c r="D8236" t="s">
        <v>1005</v>
      </c>
      <c r="E8236" t="s">
        <v>147</v>
      </c>
      <c r="F8236" t="s">
        <v>292</v>
      </c>
      <c r="G8236" t="str">
        <f t="shared" si="256"/>
        <v>Slovenia to World</v>
      </c>
      <c r="H8236">
        <v>2012</v>
      </c>
      <c r="I8236" t="s">
        <v>724</v>
      </c>
      <c r="J8236">
        <v>6</v>
      </c>
      <c r="K8236">
        <v>76.180999999999997</v>
      </c>
      <c r="L8236" s="1">
        <f t="shared" si="257"/>
        <v>7.6180999999999999E-2</v>
      </c>
    </row>
    <row r="8237" spans="1:12" ht="14.45">
      <c r="A8237" t="s">
        <v>723</v>
      </c>
      <c r="B8237" t="s">
        <v>1004</v>
      </c>
      <c r="C8237">
        <v>8405</v>
      </c>
      <c r="D8237" t="s">
        <v>1005</v>
      </c>
      <c r="E8237" t="s">
        <v>147</v>
      </c>
      <c r="F8237" t="s">
        <v>292</v>
      </c>
      <c r="G8237" t="str">
        <f t="shared" si="256"/>
        <v>Slovenia to World</v>
      </c>
      <c r="H8237">
        <v>2013</v>
      </c>
      <c r="I8237" t="s">
        <v>724</v>
      </c>
      <c r="J8237">
        <v>6</v>
      </c>
      <c r="K8237">
        <v>192.779</v>
      </c>
      <c r="L8237" s="1">
        <f t="shared" si="257"/>
        <v>0.19277900000000001</v>
      </c>
    </row>
    <row r="8238" spans="1:12" ht="14.45">
      <c r="A8238" t="s">
        <v>723</v>
      </c>
      <c r="B8238" t="s">
        <v>1004</v>
      </c>
      <c r="C8238">
        <v>8405</v>
      </c>
      <c r="D8238" t="s">
        <v>1005</v>
      </c>
      <c r="E8238" t="s">
        <v>147</v>
      </c>
      <c r="F8238" t="s">
        <v>292</v>
      </c>
      <c r="G8238" t="str">
        <f t="shared" si="256"/>
        <v>Slovenia to World</v>
      </c>
      <c r="H8238">
        <v>2014</v>
      </c>
      <c r="I8238" t="s">
        <v>724</v>
      </c>
      <c r="J8238">
        <v>6</v>
      </c>
      <c r="K8238">
        <v>12.968</v>
      </c>
      <c r="L8238" s="1">
        <f t="shared" si="257"/>
        <v>1.2968E-2</v>
      </c>
    </row>
    <row r="8239" spans="1:12" ht="14.45">
      <c r="A8239" t="s">
        <v>723</v>
      </c>
      <c r="B8239" t="s">
        <v>1004</v>
      </c>
      <c r="C8239">
        <v>8405</v>
      </c>
      <c r="D8239" t="s">
        <v>1005</v>
      </c>
      <c r="E8239" t="s">
        <v>147</v>
      </c>
      <c r="F8239" t="s">
        <v>292</v>
      </c>
      <c r="G8239" t="str">
        <f t="shared" si="256"/>
        <v>Slovenia to World</v>
      </c>
      <c r="H8239">
        <v>2015</v>
      </c>
      <c r="I8239" t="s">
        <v>724</v>
      </c>
      <c r="J8239">
        <v>6</v>
      </c>
      <c r="K8239">
        <v>417.69099999999997</v>
      </c>
      <c r="L8239" s="1">
        <f t="shared" si="257"/>
        <v>0.41769099999999998</v>
      </c>
    </row>
    <row r="8240" spans="1:12" ht="14.45">
      <c r="A8240" t="s">
        <v>723</v>
      </c>
      <c r="B8240" t="s">
        <v>1004</v>
      </c>
      <c r="C8240">
        <v>8405</v>
      </c>
      <c r="D8240" t="s">
        <v>1005</v>
      </c>
      <c r="E8240" t="s">
        <v>147</v>
      </c>
      <c r="F8240" t="s">
        <v>292</v>
      </c>
      <c r="G8240" t="str">
        <f t="shared" si="256"/>
        <v>Slovenia to World</v>
      </c>
      <c r="H8240">
        <v>2016</v>
      </c>
      <c r="I8240" t="s">
        <v>724</v>
      </c>
      <c r="J8240">
        <v>6</v>
      </c>
      <c r="K8240">
        <v>305.43299999999999</v>
      </c>
      <c r="L8240" s="1">
        <f t="shared" si="257"/>
        <v>0.30543300000000001</v>
      </c>
    </row>
    <row r="8241" spans="1:12" ht="14.45">
      <c r="A8241" t="s">
        <v>723</v>
      </c>
      <c r="B8241" t="s">
        <v>1004</v>
      </c>
      <c r="C8241">
        <v>8405</v>
      </c>
      <c r="D8241" t="s">
        <v>1005</v>
      </c>
      <c r="E8241" t="s">
        <v>147</v>
      </c>
      <c r="F8241" t="s">
        <v>292</v>
      </c>
      <c r="G8241" t="str">
        <f t="shared" si="256"/>
        <v>Slovenia to World</v>
      </c>
      <c r="H8241">
        <v>2017</v>
      </c>
      <c r="I8241" t="s">
        <v>724</v>
      </c>
      <c r="J8241">
        <v>6</v>
      </c>
      <c r="K8241">
        <v>291.483</v>
      </c>
      <c r="L8241" s="1">
        <f t="shared" si="257"/>
        <v>0.29148299999999999</v>
      </c>
    </row>
    <row r="8242" spans="1:12" ht="14.45">
      <c r="A8242" t="s">
        <v>723</v>
      </c>
      <c r="B8242" t="s">
        <v>1004</v>
      </c>
      <c r="C8242">
        <v>8405</v>
      </c>
      <c r="D8242" t="s">
        <v>1005</v>
      </c>
      <c r="E8242" t="s">
        <v>670</v>
      </c>
      <c r="F8242" t="s">
        <v>670</v>
      </c>
      <c r="G8242" t="str">
        <f t="shared" si="256"/>
        <v>Slovenia to EU27</v>
      </c>
      <c r="H8242">
        <v>2012</v>
      </c>
      <c r="I8242" t="s">
        <v>724</v>
      </c>
      <c r="J8242">
        <v>6</v>
      </c>
      <c r="K8242">
        <v>45.795999999999999</v>
      </c>
      <c r="L8242" s="1">
        <f t="shared" si="257"/>
        <v>4.5795999999999996E-2</v>
      </c>
    </row>
    <row r="8243" spans="1:12" ht="14.45">
      <c r="A8243" t="s">
        <v>723</v>
      </c>
      <c r="B8243" t="s">
        <v>1004</v>
      </c>
      <c r="C8243">
        <v>8405</v>
      </c>
      <c r="D8243" t="s">
        <v>1005</v>
      </c>
      <c r="E8243" t="s">
        <v>670</v>
      </c>
      <c r="F8243" t="s">
        <v>670</v>
      </c>
      <c r="G8243" t="str">
        <f t="shared" si="256"/>
        <v>Slovenia to EU27</v>
      </c>
      <c r="H8243">
        <v>2013</v>
      </c>
      <c r="I8243" t="s">
        <v>724</v>
      </c>
      <c r="J8243">
        <v>6</v>
      </c>
      <c r="K8243">
        <v>35.515000000000001</v>
      </c>
      <c r="L8243" s="1">
        <f t="shared" si="257"/>
        <v>3.5514999999999998E-2</v>
      </c>
    </row>
    <row r="8244" spans="1:12" ht="14.45">
      <c r="A8244" t="s">
        <v>723</v>
      </c>
      <c r="B8244" t="s">
        <v>1004</v>
      </c>
      <c r="C8244">
        <v>8405</v>
      </c>
      <c r="D8244" t="s">
        <v>1005</v>
      </c>
      <c r="E8244" t="s">
        <v>670</v>
      </c>
      <c r="F8244" t="s">
        <v>670</v>
      </c>
      <c r="G8244" t="str">
        <f t="shared" si="256"/>
        <v>Slovenia to EU27</v>
      </c>
      <c r="H8244">
        <v>2014</v>
      </c>
      <c r="I8244" t="s">
        <v>724</v>
      </c>
      <c r="J8244">
        <v>6</v>
      </c>
      <c r="K8244">
        <v>8.6379999999999999</v>
      </c>
      <c r="L8244" s="1">
        <f t="shared" si="257"/>
        <v>8.6379999999999998E-3</v>
      </c>
    </row>
    <row r="8245" spans="1:12" ht="14.45">
      <c r="A8245" t="s">
        <v>723</v>
      </c>
      <c r="B8245" t="s">
        <v>1004</v>
      </c>
      <c r="C8245">
        <v>8405</v>
      </c>
      <c r="D8245" t="s">
        <v>1005</v>
      </c>
      <c r="E8245" t="s">
        <v>670</v>
      </c>
      <c r="F8245" t="s">
        <v>670</v>
      </c>
      <c r="G8245" t="str">
        <f t="shared" si="256"/>
        <v>Slovenia to EU27</v>
      </c>
      <c r="H8245">
        <v>2015</v>
      </c>
      <c r="I8245" t="s">
        <v>724</v>
      </c>
      <c r="J8245">
        <v>6</v>
      </c>
      <c r="K8245">
        <v>412.85300000000001</v>
      </c>
      <c r="L8245" s="1">
        <f t="shared" si="257"/>
        <v>0.41285300000000003</v>
      </c>
    </row>
    <row r="8246" spans="1:12" ht="14.45">
      <c r="A8246" t="s">
        <v>723</v>
      </c>
      <c r="B8246" t="s">
        <v>1004</v>
      </c>
      <c r="C8246">
        <v>8405</v>
      </c>
      <c r="D8246" t="s">
        <v>1005</v>
      </c>
      <c r="E8246" t="s">
        <v>670</v>
      </c>
      <c r="F8246" t="s">
        <v>670</v>
      </c>
      <c r="G8246" t="str">
        <f t="shared" si="256"/>
        <v>Slovenia to EU27</v>
      </c>
      <c r="H8246">
        <v>2017</v>
      </c>
      <c r="I8246" t="s">
        <v>724</v>
      </c>
      <c r="J8246">
        <v>6</v>
      </c>
      <c r="K8246">
        <v>2.9809999999999999</v>
      </c>
      <c r="L8246" s="1">
        <f t="shared" si="257"/>
        <v>2.9809999999999997E-3</v>
      </c>
    </row>
    <row r="8247" spans="1:12" ht="14.45">
      <c r="A8247" t="s">
        <v>723</v>
      </c>
      <c r="B8247" t="s">
        <v>1004</v>
      </c>
      <c r="C8247">
        <v>841931</v>
      </c>
      <c r="D8247" t="s">
        <v>1005</v>
      </c>
      <c r="E8247" t="s">
        <v>147</v>
      </c>
      <c r="F8247" t="s">
        <v>292</v>
      </c>
      <c r="G8247" t="str">
        <f t="shared" si="256"/>
        <v>Slovenia to World</v>
      </c>
      <c r="H8247">
        <v>2012</v>
      </c>
      <c r="I8247" t="s">
        <v>724</v>
      </c>
      <c r="J8247">
        <v>6</v>
      </c>
      <c r="K8247">
        <v>841.98800000000006</v>
      </c>
      <c r="L8247" s="1">
        <f t="shared" si="257"/>
        <v>0.84198800000000007</v>
      </c>
    </row>
    <row r="8248" spans="1:12" ht="14.45">
      <c r="A8248" t="s">
        <v>723</v>
      </c>
      <c r="B8248" t="s">
        <v>1004</v>
      </c>
      <c r="C8248">
        <v>841931</v>
      </c>
      <c r="D8248" t="s">
        <v>1005</v>
      </c>
      <c r="E8248" t="s">
        <v>147</v>
      </c>
      <c r="F8248" t="s">
        <v>292</v>
      </c>
      <c r="G8248" t="str">
        <f t="shared" si="256"/>
        <v>Slovenia to World</v>
      </c>
      <c r="H8248">
        <v>2013</v>
      </c>
      <c r="I8248" t="s">
        <v>724</v>
      </c>
      <c r="J8248">
        <v>6</v>
      </c>
      <c r="K8248">
        <v>887.59</v>
      </c>
      <c r="L8248" s="1">
        <f t="shared" si="257"/>
        <v>0.88758999999999999</v>
      </c>
    </row>
    <row r="8249" spans="1:12" ht="14.45">
      <c r="A8249" t="s">
        <v>723</v>
      </c>
      <c r="B8249" t="s">
        <v>1004</v>
      </c>
      <c r="C8249">
        <v>841931</v>
      </c>
      <c r="D8249" t="s">
        <v>1005</v>
      </c>
      <c r="E8249" t="s">
        <v>147</v>
      </c>
      <c r="F8249" t="s">
        <v>292</v>
      </c>
      <c r="G8249" t="str">
        <f t="shared" si="256"/>
        <v>Slovenia to World</v>
      </c>
      <c r="H8249">
        <v>2014</v>
      </c>
      <c r="I8249" t="s">
        <v>724</v>
      </c>
      <c r="J8249">
        <v>6</v>
      </c>
      <c r="K8249">
        <v>414.03100000000001</v>
      </c>
      <c r="L8249" s="1">
        <f t="shared" si="257"/>
        <v>0.41403099999999998</v>
      </c>
    </row>
    <row r="8250" spans="1:12" ht="14.45">
      <c r="A8250" t="s">
        <v>723</v>
      </c>
      <c r="B8250" t="s">
        <v>1004</v>
      </c>
      <c r="C8250">
        <v>841931</v>
      </c>
      <c r="D8250" t="s">
        <v>1005</v>
      </c>
      <c r="E8250" t="s">
        <v>147</v>
      </c>
      <c r="F8250" t="s">
        <v>292</v>
      </c>
      <c r="G8250" t="str">
        <f t="shared" si="256"/>
        <v>Slovenia to World</v>
      </c>
      <c r="H8250">
        <v>2015</v>
      </c>
      <c r="I8250" t="s">
        <v>724</v>
      </c>
      <c r="J8250">
        <v>6</v>
      </c>
      <c r="K8250">
        <v>489.48700000000002</v>
      </c>
      <c r="L8250" s="1">
        <f t="shared" si="257"/>
        <v>0.48948700000000001</v>
      </c>
    </row>
    <row r="8251" spans="1:12" ht="14.45">
      <c r="A8251" t="s">
        <v>723</v>
      </c>
      <c r="B8251" t="s">
        <v>1004</v>
      </c>
      <c r="C8251">
        <v>841931</v>
      </c>
      <c r="D8251" t="s">
        <v>1005</v>
      </c>
      <c r="E8251" t="s">
        <v>147</v>
      </c>
      <c r="F8251" t="s">
        <v>292</v>
      </c>
      <c r="G8251" t="str">
        <f t="shared" si="256"/>
        <v>Slovenia to World</v>
      </c>
      <c r="H8251">
        <v>2016</v>
      </c>
      <c r="I8251" t="s">
        <v>724</v>
      </c>
      <c r="J8251">
        <v>6</v>
      </c>
      <c r="K8251">
        <v>130.71199999999999</v>
      </c>
      <c r="L8251" s="1">
        <f t="shared" si="257"/>
        <v>0.13071199999999999</v>
      </c>
    </row>
    <row r="8252" spans="1:12" ht="14.45">
      <c r="A8252" t="s">
        <v>723</v>
      </c>
      <c r="B8252" t="s">
        <v>1004</v>
      </c>
      <c r="C8252">
        <v>841931</v>
      </c>
      <c r="D8252" t="s">
        <v>1005</v>
      </c>
      <c r="E8252" t="s">
        <v>147</v>
      </c>
      <c r="F8252" t="s">
        <v>292</v>
      </c>
      <c r="G8252" t="str">
        <f t="shared" si="256"/>
        <v>Slovenia to World</v>
      </c>
      <c r="H8252">
        <v>2017</v>
      </c>
      <c r="I8252" t="s">
        <v>724</v>
      </c>
      <c r="J8252">
        <v>6</v>
      </c>
      <c r="K8252">
        <v>416.06200000000001</v>
      </c>
      <c r="L8252" s="1">
        <f t="shared" si="257"/>
        <v>0.41606199999999999</v>
      </c>
    </row>
    <row r="8253" spans="1:12" ht="14.45">
      <c r="A8253" t="s">
        <v>723</v>
      </c>
      <c r="B8253" t="s">
        <v>1004</v>
      </c>
      <c r="C8253">
        <v>841931</v>
      </c>
      <c r="D8253" t="s">
        <v>1005</v>
      </c>
      <c r="E8253" t="s">
        <v>670</v>
      </c>
      <c r="F8253" t="s">
        <v>670</v>
      </c>
      <c r="G8253" t="str">
        <f t="shared" si="256"/>
        <v>Slovenia to EU27</v>
      </c>
      <c r="H8253">
        <v>2012</v>
      </c>
      <c r="I8253" t="s">
        <v>724</v>
      </c>
      <c r="J8253">
        <v>6</v>
      </c>
      <c r="K8253">
        <v>2.984</v>
      </c>
      <c r="L8253" s="1">
        <f t="shared" si="257"/>
        <v>2.9840000000000001E-3</v>
      </c>
    </row>
    <row r="8254" spans="1:12" ht="14.45">
      <c r="A8254" t="s">
        <v>723</v>
      </c>
      <c r="B8254" t="s">
        <v>1004</v>
      </c>
      <c r="C8254">
        <v>841931</v>
      </c>
      <c r="D8254" t="s">
        <v>1005</v>
      </c>
      <c r="E8254" t="s">
        <v>670</v>
      </c>
      <c r="F8254" t="s">
        <v>670</v>
      </c>
      <c r="G8254" t="str">
        <f t="shared" si="256"/>
        <v>Slovenia to EU27</v>
      </c>
      <c r="H8254">
        <v>2013</v>
      </c>
      <c r="I8254" t="s">
        <v>724</v>
      </c>
      <c r="J8254">
        <v>6</v>
      </c>
      <c r="K8254">
        <v>23.754000000000001</v>
      </c>
      <c r="L8254" s="1">
        <f t="shared" si="257"/>
        <v>2.3754000000000001E-2</v>
      </c>
    </row>
    <row r="8255" spans="1:12" ht="14.45">
      <c r="A8255" t="s">
        <v>723</v>
      </c>
      <c r="B8255" t="s">
        <v>1004</v>
      </c>
      <c r="C8255">
        <v>841931</v>
      </c>
      <c r="D8255" t="s">
        <v>1005</v>
      </c>
      <c r="E8255" t="s">
        <v>670</v>
      </c>
      <c r="F8255" t="s">
        <v>670</v>
      </c>
      <c r="G8255" t="str">
        <f t="shared" si="256"/>
        <v>Slovenia to EU27</v>
      </c>
      <c r="H8255">
        <v>2014</v>
      </c>
      <c r="I8255" t="s">
        <v>724</v>
      </c>
      <c r="J8255">
        <v>6</v>
      </c>
      <c r="K8255">
        <v>3.9220000000000002</v>
      </c>
      <c r="L8255" s="1">
        <f t="shared" si="257"/>
        <v>3.9220000000000001E-3</v>
      </c>
    </row>
    <row r="8256" spans="1:12" ht="14.45">
      <c r="A8256" t="s">
        <v>723</v>
      </c>
      <c r="B8256" t="s">
        <v>1004</v>
      </c>
      <c r="C8256">
        <v>841931</v>
      </c>
      <c r="D8256" t="s">
        <v>1005</v>
      </c>
      <c r="E8256" t="s">
        <v>670</v>
      </c>
      <c r="F8256" t="s">
        <v>670</v>
      </c>
      <c r="G8256" t="str">
        <f t="shared" si="256"/>
        <v>Slovenia to EU27</v>
      </c>
      <c r="H8256">
        <v>2015</v>
      </c>
      <c r="I8256" t="s">
        <v>724</v>
      </c>
      <c r="J8256">
        <v>6</v>
      </c>
      <c r="K8256">
        <v>106.788</v>
      </c>
      <c r="L8256" s="1">
        <f t="shared" si="257"/>
        <v>0.10678799999999999</v>
      </c>
    </row>
    <row r="8257" spans="1:12" ht="14.45">
      <c r="A8257" t="s">
        <v>723</v>
      </c>
      <c r="B8257" t="s">
        <v>1004</v>
      </c>
      <c r="C8257">
        <v>841931</v>
      </c>
      <c r="D8257" t="s">
        <v>1005</v>
      </c>
      <c r="E8257" t="s">
        <v>670</v>
      </c>
      <c r="F8257" t="s">
        <v>670</v>
      </c>
      <c r="G8257" t="str">
        <f t="shared" si="256"/>
        <v>Slovenia to EU27</v>
      </c>
      <c r="H8257">
        <v>2016</v>
      </c>
      <c r="I8257" t="s">
        <v>724</v>
      </c>
      <c r="J8257">
        <v>6</v>
      </c>
      <c r="K8257">
        <v>17.053000000000001</v>
      </c>
      <c r="L8257" s="1">
        <f t="shared" si="257"/>
        <v>1.7053000000000002E-2</v>
      </c>
    </row>
    <row r="8258" spans="1:12" ht="14.45">
      <c r="A8258" t="s">
        <v>723</v>
      </c>
      <c r="B8258" t="s">
        <v>1004</v>
      </c>
      <c r="C8258">
        <v>841931</v>
      </c>
      <c r="D8258" t="s">
        <v>1005</v>
      </c>
      <c r="E8258" t="s">
        <v>670</v>
      </c>
      <c r="F8258" t="s">
        <v>670</v>
      </c>
      <c r="G8258" t="str">
        <f t="shared" si="256"/>
        <v>Slovenia to EU27</v>
      </c>
      <c r="H8258">
        <v>2017</v>
      </c>
      <c r="I8258" t="s">
        <v>724</v>
      </c>
      <c r="J8258">
        <v>6</v>
      </c>
      <c r="K8258">
        <v>0.30499999999999999</v>
      </c>
      <c r="L8258" s="1">
        <f t="shared" si="257"/>
        <v>3.0499999999999999E-4</v>
      </c>
    </row>
    <row r="8259" spans="1:12" ht="14.45">
      <c r="A8259" t="s">
        <v>723</v>
      </c>
      <c r="B8259" t="s">
        <v>1004</v>
      </c>
      <c r="C8259">
        <v>841940</v>
      </c>
      <c r="D8259" t="s">
        <v>1005</v>
      </c>
      <c r="E8259" t="s">
        <v>147</v>
      </c>
      <c r="F8259" t="s">
        <v>292</v>
      </c>
      <c r="G8259" t="str">
        <f t="shared" si="256"/>
        <v>Slovenia to World</v>
      </c>
      <c r="H8259">
        <v>2012</v>
      </c>
      <c r="I8259" t="s">
        <v>724</v>
      </c>
      <c r="J8259">
        <v>6</v>
      </c>
      <c r="K8259">
        <v>463.43400000000003</v>
      </c>
      <c r="L8259" s="1">
        <f t="shared" si="257"/>
        <v>0.46343400000000001</v>
      </c>
    </row>
    <row r="8260" spans="1:12" ht="14.45">
      <c r="A8260" t="s">
        <v>723</v>
      </c>
      <c r="B8260" t="s">
        <v>1004</v>
      </c>
      <c r="C8260">
        <v>841940</v>
      </c>
      <c r="D8260" t="s">
        <v>1005</v>
      </c>
      <c r="E8260" t="s">
        <v>147</v>
      </c>
      <c r="F8260" t="s">
        <v>292</v>
      </c>
      <c r="G8260" t="str">
        <f t="shared" si="256"/>
        <v>Slovenia to World</v>
      </c>
      <c r="H8260">
        <v>2013</v>
      </c>
      <c r="I8260" t="s">
        <v>724</v>
      </c>
      <c r="J8260">
        <v>6</v>
      </c>
      <c r="K8260">
        <v>295.53100000000001</v>
      </c>
      <c r="L8260" s="1">
        <f t="shared" si="257"/>
        <v>0.29553099999999999</v>
      </c>
    </row>
    <row r="8261" spans="1:12" ht="14.45">
      <c r="A8261" t="s">
        <v>723</v>
      </c>
      <c r="B8261" t="s">
        <v>1004</v>
      </c>
      <c r="C8261">
        <v>841940</v>
      </c>
      <c r="D8261" t="s">
        <v>1005</v>
      </c>
      <c r="E8261" t="s">
        <v>147</v>
      </c>
      <c r="F8261" t="s">
        <v>292</v>
      </c>
      <c r="G8261" t="str">
        <f t="shared" si="256"/>
        <v>Slovenia to World</v>
      </c>
      <c r="H8261">
        <v>2014</v>
      </c>
      <c r="I8261" t="s">
        <v>724</v>
      </c>
      <c r="J8261">
        <v>6</v>
      </c>
      <c r="K8261">
        <v>295.584</v>
      </c>
      <c r="L8261" s="1">
        <f t="shared" si="257"/>
        <v>0.29558400000000001</v>
      </c>
    </row>
    <row r="8262" spans="1:12" ht="14.45">
      <c r="A8262" t="s">
        <v>723</v>
      </c>
      <c r="B8262" t="s">
        <v>1004</v>
      </c>
      <c r="C8262">
        <v>841940</v>
      </c>
      <c r="D8262" t="s">
        <v>1005</v>
      </c>
      <c r="E8262" t="s">
        <v>147</v>
      </c>
      <c r="F8262" t="s">
        <v>292</v>
      </c>
      <c r="G8262" t="str">
        <f t="shared" si="256"/>
        <v>Slovenia to World</v>
      </c>
      <c r="H8262">
        <v>2015</v>
      </c>
      <c r="I8262" t="s">
        <v>724</v>
      </c>
      <c r="J8262">
        <v>6</v>
      </c>
      <c r="K8262">
        <v>424.101</v>
      </c>
      <c r="L8262" s="1">
        <f t="shared" si="257"/>
        <v>0.42410100000000001</v>
      </c>
    </row>
    <row r="8263" spans="1:12" ht="14.45">
      <c r="A8263" t="s">
        <v>723</v>
      </c>
      <c r="B8263" t="s">
        <v>1004</v>
      </c>
      <c r="C8263">
        <v>841940</v>
      </c>
      <c r="D8263" t="s">
        <v>1005</v>
      </c>
      <c r="E8263" t="s">
        <v>147</v>
      </c>
      <c r="F8263" t="s">
        <v>292</v>
      </c>
      <c r="G8263" t="str">
        <f t="shared" si="256"/>
        <v>Slovenia to World</v>
      </c>
      <c r="H8263">
        <v>2016</v>
      </c>
      <c r="I8263" t="s">
        <v>724</v>
      </c>
      <c r="J8263">
        <v>6</v>
      </c>
      <c r="K8263">
        <v>1264.8</v>
      </c>
      <c r="L8263" s="1">
        <f t="shared" si="257"/>
        <v>1.2647999999999999</v>
      </c>
    </row>
    <row r="8264" spans="1:12" ht="14.45">
      <c r="A8264" t="s">
        <v>723</v>
      </c>
      <c r="B8264" t="s">
        <v>1004</v>
      </c>
      <c r="C8264">
        <v>841940</v>
      </c>
      <c r="D8264" t="s">
        <v>1005</v>
      </c>
      <c r="E8264" t="s">
        <v>147</v>
      </c>
      <c r="F8264" t="s">
        <v>292</v>
      </c>
      <c r="G8264" t="str">
        <f t="shared" si="256"/>
        <v>Slovenia to World</v>
      </c>
      <c r="H8264">
        <v>2017</v>
      </c>
      <c r="I8264" t="s">
        <v>724</v>
      </c>
      <c r="J8264">
        <v>6</v>
      </c>
      <c r="K8264">
        <v>1287.675</v>
      </c>
      <c r="L8264" s="1">
        <f t="shared" si="257"/>
        <v>1.2876749999999999</v>
      </c>
    </row>
    <row r="8265" spans="1:12" ht="14.45">
      <c r="A8265" t="s">
        <v>723</v>
      </c>
      <c r="B8265" t="s">
        <v>1004</v>
      </c>
      <c r="C8265">
        <v>841940</v>
      </c>
      <c r="D8265" t="s">
        <v>1005</v>
      </c>
      <c r="E8265" t="s">
        <v>670</v>
      </c>
      <c r="F8265" t="s">
        <v>670</v>
      </c>
      <c r="G8265" t="str">
        <f t="shared" ref="G8265:G8328" si="258">CONCATENATE(D8265, " to ", F8265)</f>
        <v>Slovenia to EU27</v>
      </c>
      <c r="H8265">
        <v>2012</v>
      </c>
      <c r="I8265" t="s">
        <v>724</v>
      </c>
      <c r="J8265">
        <v>6</v>
      </c>
      <c r="K8265">
        <v>249.852</v>
      </c>
      <c r="L8265" s="1">
        <f t="shared" ref="L8265:L8328" si="259">K8265/1000</f>
        <v>0.24985199999999999</v>
      </c>
    </row>
    <row r="8266" spans="1:12" ht="14.45">
      <c r="A8266" t="s">
        <v>723</v>
      </c>
      <c r="B8266" t="s">
        <v>1004</v>
      </c>
      <c r="C8266">
        <v>841940</v>
      </c>
      <c r="D8266" t="s">
        <v>1005</v>
      </c>
      <c r="E8266" t="s">
        <v>670</v>
      </c>
      <c r="F8266" t="s">
        <v>670</v>
      </c>
      <c r="G8266" t="str">
        <f t="shared" si="258"/>
        <v>Slovenia to EU27</v>
      </c>
      <c r="H8266">
        <v>2013</v>
      </c>
      <c r="I8266" t="s">
        <v>724</v>
      </c>
      <c r="J8266">
        <v>6</v>
      </c>
      <c r="K8266">
        <v>64.396000000000001</v>
      </c>
      <c r="L8266" s="1">
        <f t="shared" si="259"/>
        <v>6.4395999999999995E-2</v>
      </c>
    </row>
    <row r="8267" spans="1:12" ht="14.45">
      <c r="A8267" t="s">
        <v>723</v>
      </c>
      <c r="B8267" t="s">
        <v>1004</v>
      </c>
      <c r="C8267">
        <v>841940</v>
      </c>
      <c r="D8267" t="s">
        <v>1005</v>
      </c>
      <c r="E8267" t="s">
        <v>670</v>
      </c>
      <c r="F8267" t="s">
        <v>670</v>
      </c>
      <c r="G8267" t="str">
        <f t="shared" si="258"/>
        <v>Slovenia to EU27</v>
      </c>
      <c r="H8267">
        <v>2014</v>
      </c>
      <c r="I8267" t="s">
        <v>724</v>
      </c>
      <c r="J8267">
        <v>6</v>
      </c>
      <c r="K8267">
        <v>192.494</v>
      </c>
      <c r="L8267" s="1">
        <f t="shared" si="259"/>
        <v>0.192494</v>
      </c>
    </row>
    <row r="8268" spans="1:12" ht="14.45">
      <c r="A8268" t="s">
        <v>723</v>
      </c>
      <c r="B8268" t="s">
        <v>1004</v>
      </c>
      <c r="C8268">
        <v>841940</v>
      </c>
      <c r="D8268" t="s">
        <v>1005</v>
      </c>
      <c r="E8268" t="s">
        <v>670</v>
      </c>
      <c r="F8268" t="s">
        <v>670</v>
      </c>
      <c r="G8268" t="str">
        <f t="shared" si="258"/>
        <v>Slovenia to EU27</v>
      </c>
      <c r="H8268">
        <v>2016</v>
      </c>
      <c r="I8268" t="s">
        <v>724</v>
      </c>
      <c r="J8268">
        <v>6</v>
      </c>
      <c r="K8268">
        <v>398.54</v>
      </c>
      <c r="L8268" s="1">
        <f t="shared" si="259"/>
        <v>0.39854000000000001</v>
      </c>
    </row>
    <row r="8269" spans="1:12" ht="14.45">
      <c r="A8269" t="s">
        <v>723</v>
      </c>
      <c r="B8269" t="s">
        <v>1004</v>
      </c>
      <c r="C8269">
        <v>841940</v>
      </c>
      <c r="D8269" t="s">
        <v>1005</v>
      </c>
      <c r="E8269" t="s">
        <v>670</v>
      </c>
      <c r="F8269" t="s">
        <v>670</v>
      </c>
      <c r="G8269" t="str">
        <f t="shared" si="258"/>
        <v>Slovenia to EU27</v>
      </c>
      <c r="H8269">
        <v>2017</v>
      </c>
      <c r="I8269" t="s">
        <v>724</v>
      </c>
      <c r="J8269">
        <v>6</v>
      </c>
      <c r="K8269">
        <v>130.12899999999999</v>
      </c>
      <c r="L8269" s="1">
        <f t="shared" si="259"/>
        <v>0.13012899999999999</v>
      </c>
    </row>
    <row r="8270" spans="1:12" ht="14.45">
      <c r="A8270" t="s">
        <v>723</v>
      </c>
      <c r="B8270" t="s">
        <v>1004</v>
      </c>
      <c r="C8270">
        <v>842129</v>
      </c>
      <c r="D8270" t="s">
        <v>1005</v>
      </c>
      <c r="E8270" t="s">
        <v>147</v>
      </c>
      <c r="F8270" t="s">
        <v>292</v>
      </c>
      <c r="G8270" t="str">
        <f t="shared" si="258"/>
        <v>Slovenia to World</v>
      </c>
      <c r="H8270">
        <v>2012</v>
      </c>
      <c r="I8270" t="s">
        <v>724</v>
      </c>
      <c r="J8270">
        <v>6</v>
      </c>
      <c r="K8270">
        <v>5012.1530000000002</v>
      </c>
      <c r="L8270" s="1">
        <f t="shared" si="259"/>
        <v>5.0121530000000005</v>
      </c>
    </row>
    <row r="8271" spans="1:12" ht="14.45">
      <c r="A8271" t="s">
        <v>723</v>
      </c>
      <c r="B8271" t="s">
        <v>1004</v>
      </c>
      <c r="C8271">
        <v>842129</v>
      </c>
      <c r="D8271" t="s">
        <v>1005</v>
      </c>
      <c r="E8271" t="s">
        <v>147</v>
      </c>
      <c r="F8271" t="s">
        <v>292</v>
      </c>
      <c r="G8271" t="str">
        <f t="shared" si="258"/>
        <v>Slovenia to World</v>
      </c>
      <c r="H8271">
        <v>2013</v>
      </c>
      <c r="I8271" t="s">
        <v>724</v>
      </c>
      <c r="J8271">
        <v>6</v>
      </c>
      <c r="K8271">
        <v>3807.9650000000001</v>
      </c>
      <c r="L8271" s="1">
        <f t="shared" si="259"/>
        <v>3.8079650000000003</v>
      </c>
    </row>
    <row r="8272" spans="1:12" ht="14.45">
      <c r="A8272" t="s">
        <v>723</v>
      </c>
      <c r="B8272" t="s">
        <v>1004</v>
      </c>
      <c r="C8272">
        <v>842129</v>
      </c>
      <c r="D8272" t="s">
        <v>1005</v>
      </c>
      <c r="E8272" t="s">
        <v>147</v>
      </c>
      <c r="F8272" t="s">
        <v>292</v>
      </c>
      <c r="G8272" t="str">
        <f t="shared" si="258"/>
        <v>Slovenia to World</v>
      </c>
      <c r="H8272">
        <v>2014</v>
      </c>
      <c r="I8272" t="s">
        <v>724</v>
      </c>
      <c r="J8272">
        <v>6</v>
      </c>
      <c r="K8272">
        <v>3821.8220000000001</v>
      </c>
      <c r="L8272" s="1">
        <f t="shared" si="259"/>
        <v>3.8218220000000001</v>
      </c>
    </row>
    <row r="8273" spans="1:12" ht="14.45">
      <c r="A8273" t="s">
        <v>723</v>
      </c>
      <c r="B8273" t="s">
        <v>1004</v>
      </c>
      <c r="C8273">
        <v>842129</v>
      </c>
      <c r="D8273" t="s">
        <v>1005</v>
      </c>
      <c r="E8273" t="s">
        <v>147</v>
      </c>
      <c r="F8273" t="s">
        <v>292</v>
      </c>
      <c r="G8273" t="str">
        <f t="shared" si="258"/>
        <v>Slovenia to World</v>
      </c>
      <c r="H8273">
        <v>2015</v>
      </c>
      <c r="I8273" t="s">
        <v>724</v>
      </c>
      <c r="J8273">
        <v>6</v>
      </c>
      <c r="K8273">
        <v>3856.3069999999998</v>
      </c>
      <c r="L8273" s="1">
        <f t="shared" si="259"/>
        <v>3.8563069999999997</v>
      </c>
    </row>
    <row r="8274" spans="1:12" ht="14.45">
      <c r="A8274" t="s">
        <v>723</v>
      </c>
      <c r="B8274" t="s">
        <v>1004</v>
      </c>
      <c r="C8274">
        <v>842129</v>
      </c>
      <c r="D8274" t="s">
        <v>1005</v>
      </c>
      <c r="E8274" t="s">
        <v>147</v>
      </c>
      <c r="F8274" t="s">
        <v>292</v>
      </c>
      <c r="G8274" t="str">
        <f t="shared" si="258"/>
        <v>Slovenia to World</v>
      </c>
      <c r="H8274">
        <v>2016</v>
      </c>
      <c r="I8274" t="s">
        <v>724</v>
      </c>
      <c r="J8274">
        <v>6</v>
      </c>
      <c r="K8274">
        <v>3867.9160000000002</v>
      </c>
      <c r="L8274" s="1">
        <f t="shared" si="259"/>
        <v>3.8679160000000001</v>
      </c>
    </row>
    <row r="8275" spans="1:12" ht="14.45">
      <c r="A8275" t="s">
        <v>723</v>
      </c>
      <c r="B8275" t="s">
        <v>1004</v>
      </c>
      <c r="C8275">
        <v>842129</v>
      </c>
      <c r="D8275" t="s">
        <v>1005</v>
      </c>
      <c r="E8275" t="s">
        <v>147</v>
      </c>
      <c r="F8275" t="s">
        <v>292</v>
      </c>
      <c r="G8275" t="str">
        <f t="shared" si="258"/>
        <v>Slovenia to World</v>
      </c>
      <c r="H8275">
        <v>2017</v>
      </c>
      <c r="I8275" t="s">
        <v>724</v>
      </c>
      <c r="J8275">
        <v>6</v>
      </c>
      <c r="K8275">
        <v>3770.8870000000002</v>
      </c>
      <c r="L8275" s="1">
        <f t="shared" si="259"/>
        <v>3.7708870000000001</v>
      </c>
    </row>
    <row r="8276" spans="1:12" ht="14.45">
      <c r="A8276" t="s">
        <v>723</v>
      </c>
      <c r="B8276" t="s">
        <v>1004</v>
      </c>
      <c r="C8276">
        <v>842129</v>
      </c>
      <c r="D8276" t="s">
        <v>1005</v>
      </c>
      <c r="E8276" t="s">
        <v>670</v>
      </c>
      <c r="F8276" t="s">
        <v>670</v>
      </c>
      <c r="G8276" t="str">
        <f t="shared" si="258"/>
        <v>Slovenia to EU27</v>
      </c>
      <c r="H8276">
        <v>2012</v>
      </c>
      <c r="I8276" t="s">
        <v>724</v>
      </c>
      <c r="J8276">
        <v>6</v>
      </c>
      <c r="K8276">
        <v>3254.6239999999998</v>
      </c>
      <c r="L8276" s="1">
        <f t="shared" si="259"/>
        <v>3.2546239999999997</v>
      </c>
    </row>
    <row r="8277" spans="1:12" ht="14.45">
      <c r="A8277" t="s">
        <v>723</v>
      </c>
      <c r="B8277" t="s">
        <v>1004</v>
      </c>
      <c r="C8277">
        <v>842129</v>
      </c>
      <c r="D8277" t="s">
        <v>1005</v>
      </c>
      <c r="E8277" t="s">
        <v>670</v>
      </c>
      <c r="F8277" t="s">
        <v>670</v>
      </c>
      <c r="G8277" t="str">
        <f t="shared" si="258"/>
        <v>Slovenia to EU27</v>
      </c>
      <c r="H8277">
        <v>2013</v>
      </c>
      <c r="I8277" t="s">
        <v>724</v>
      </c>
      <c r="J8277">
        <v>6</v>
      </c>
      <c r="K8277">
        <v>3196.0349999999999</v>
      </c>
      <c r="L8277" s="1">
        <f t="shared" si="259"/>
        <v>3.1960349999999997</v>
      </c>
    </row>
    <row r="8278" spans="1:12" ht="14.45">
      <c r="A8278" t="s">
        <v>723</v>
      </c>
      <c r="B8278" t="s">
        <v>1004</v>
      </c>
      <c r="C8278">
        <v>842129</v>
      </c>
      <c r="D8278" t="s">
        <v>1005</v>
      </c>
      <c r="E8278" t="s">
        <v>670</v>
      </c>
      <c r="F8278" t="s">
        <v>670</v>
      </c>
      <c r="G8278" t="str">
        <f t="shared" si="258"/>
        <v>Slovenia to EU27</v>
      </c>
      <c r="H8278">
        <v>2014</v>
      </c>
      <c r="I8278" t="s">
        <v>724</v>
      </c>
      <c r="J8278">
        <v>6</v>
      </c>
      <c r="K8278">
        <v>3158.4189999999999</v>
      </c>
      <c r="L8278" s="1">
        <f t="shared" si="259"/>
        <v>3.1584189999999999</v>
      </c>
    </row>
    <row r="8279" spans="1:12" ht="14.45">
      <c r="A8279" t="s">
        <v>723</v>
      </c>
      <c r="B8279" t="s">
        <v>1004</v>
      </c>
      <c r="C8279">
        <v>842129</v>
      </c>
      <c r="D8279" t="s">
        <v>1005</v>
      </c>
      <c r="E8279" t="s">
        <v>670</v>
      </c>
      <c r="F8279" t="s">
        <v>670</v>
      </c>
      <c r="G8279" t="str">
        <f t="shared" si="258"/>
        <v>Slovenia to EU27</v>
      </c>
      <c r="H8279">
        <v>2015</v>
      </c>
      <c r="I8279" t="s">
        <v>724</v>
      </c>
      <c r="J8279">
        <v>6</v>
      </c>
      <c r="K8279">
        <v>2708.9369999999999</v>
      </c>
      <c r="L8279" s="1">
        <f t="shared" si="259"/>
        <v>2.7089369999999997</v>
      </c>
    </row>
    <row r="8280" spans="1:12" ht="14.45">
      <c r="A8280" t="s">
        <v>723</v>
      </c>
      <c r="B8280" t="s">
        <v>1004</v>
      </c>
      <c r="C8280">
        <v>842129</v>
      </c>
      <c r="D8280" t="s">
        <v>1005</v>
      </c>
      <c r="E8280" t="s">
        <v>670</v>
      </c>
      <c r="F8280" t="s">
        <v>670</v>
      </c>
      <c r="G8280" t="str">
        <f t="shared" si="258"/>
        <v>Slovenia to EU27</v>
      </c>
      <c r="H8280">
        <v>2016</v>
      </c>
      <c r="I8280" t="s">
        <v>724</v>
      </c>
      <c r="J8280">
        <v>6</v>
      </c>
      <c r="K8280">
        <v>2524.16</v>
      </c>
      <c r="L8280" s="1">
        <f t="shared" si="259"/>
        <v>2.5241599999999997</v>
      </c>
    </row>
    <row r="8281" spans="1:12" ht="14.45">
      <c r="A8281" t="s">
        <v>723</v>
      </c>
      <c r="B8281" t="s">
        <v>1004</v>
      </c>
      <c r="C8281">
        <v>842129</v>
      </c>
      <c r="D8281" t="s">
        <v>1005</v>
      </c>
      <c r="E8281" t="s">
        <v>670</v>
      </c>
      <c r="F8281" t="s">
        <v>670</v>
      </c>
      <c r="G8281" t="str">
        <f t="shared" si="258"/>
        <v>Slovenia to EU27</v>
      </c>
      <c r="H8281">
        <v>2017</v>
      </c>
      <c r="I8281" t="s">
        <v>724</v>
      </c>
      <c r="J8281">
        <v>6</v>
      </c>
      <c r="K8281">
        <v>2297.145</v>
      </c>
      <c r="L8281" s="1">
        <f t="shared" si="259"/>
        <v>2.297145</v>
      </c>
    </row>
    <row r="8282" spans="1:12" ht="14.45">
      <c r="A8282" t="s">
        <v>723</v>
      </c>
      <c r="B8282" t="s">
        <v>1004</v>
      </c>
      <c r="C8282">
        <v>842139</v>
      </c>
      <c r="D8282" t="s">
        <v>1005</v>
      </c>
      <c r="E8282" t="s">
        <v>147</v>
      </c>
      <c r="F8282" t="s">
        <v>292</v>
      </c>
      <c r="G8282" t="str">
        <f t="shared" si="258"/>
        <v>Slovenia to World</v>
      </c>
      <c r="H8282">
        <v>2012</v>
      </c>
      <c r="I8282" t="s">
        <v>724</v>
      </c>
      <c r="J8282">
        <v>6</v>
      </c>
      <c r="K8282">
        <v>30748.242999999999</v>
      </c>
      <c r="L8282" s="1">
        <f t="shared" si="259"/>
        <v>30.748242999999999</v>
      </c>
    </row>
    <row r="8283" spans="1:12" ht="14.45">
      <c r="A8283" t="s">
        <v>723</v>
      </c>
      <c r="B8283" t="s">
        <v>1004</v>
      </c>
      <c r="C8283">
        <v>842139</v>
      </c>
      <c r="D8283" t="s">
        <v>1005</v>
      </c>
      <c r="E8283" t="s">
        <v>147</v>
      </c>
      <c r="F8283" t="s">
        <v>292</v>
      </c>
      <c r="G8283" t="str">
        <f t="shared" si="258"/>
        <v>Slovenia to World</v>
      </c>
      <c r="H8283">
        <v>2013</v>
      </c>
      <c r="I8283" t="s">
        <v>724</v>
      </c>
      <c r="J8283">
        <v>6</v>
      </c>
      <c r="K8283">
        <v>32984.214</v>
      </c>
      <c r="L8283" s="1">
        <f t="shared" si="259"/>
        <v>32.984214000000001</v>
      </c>
    </row>
    <row r="8284" spans="1:12" ht="14.45">
      <c r="A8284" t="s">
        <v>723</v>
      </c>
      <c r="B8284" t="s">
        <v>1004</v>
      </c>
      <c r="C8284">
        <v>842139</v>
      </c>
      <c r="D8284" t="s">
        <v>1005</v>
      </c>
      <c r="E8284" t="s">
        <v>147</v>
      </c>
      <c r="F8284" t="s">
        <v>292</v>
      </c>
      <c r="G8284" t="str">
        <f t="shared" si="258"/>
        <v>Slovenia to World</v>
      </c>
      <c r="H8284">
        <v>2014</v>
      </c>
      <c r="I8284" t="s">
        <v>724</v>
      </c>
      <c r="J8284">
        <v>6</v>
      </c>
      <c r="K8284">
        <v>35737.546000000002</v>
      </c>
      <c r="L8284" s="1">
        <f t="shared" si="259"/>
        <v>35.737546000000002</v>
      </c>
    </row>
    <row r="8285" spans="1:12" ht="14.45">
      <c r="A8285" t="s">
        <v>723</v>
      </c>
      <c r="B8285" t="s">
        <v>1004</v>
      </c>
      <c r="C8285">
        <v>842139</v>
      </c>
      <c r="D8285" t="s">
        <v>1005</v>
      </c>
      <c r="E8285" t="s">
        <v>147</v>
      </c>
      <c r="F8285" t="s">
        <v>292</v>
      </c>
      <c r="G8285" t="str">
        <f t="shared" si="258"/>
        <v>Slovenia to World</v>
      </c>
      <c r="H8285">
        <v>2015</v>
      </c>
      <c r="I8285" t="s">
        <v>724</v>
      </c>
      <c r="J8285">
        <v>6</v>
      </c>
      <c r="K8285">
        <v>31164.65</v>
      </c>
      <c r="L8285" s="1">
        <f t="shared" si="259"/>
        <v>31.164650000000002</v>
      </c>
    </row>
    <row r="8286" spans="1:12" ht="14.45">
      <c r="A8286" t="s">
        <v>723</v>
      </c>
      <c r="B8286" t="s">
        <v>1004</v>
      </c>
      <c r="C8286">
        <v>842139</v>
      </c>
      <c r="D8286" t="s">
        <v>1005</v>
      </c>
      <c r="E8286" t="s">
        <v>147</v>
      </c>
      <c r="F8286" t="s">
        <v>292</v>
      </c>
      <c r="G8286" t="str">
        <f t="shared" si="258"/>
        <v>Slovenia to World</v>
      </c>
      <c r="H8286">
        <v>2016</v>
      </c>
      <c r="I8286" t="s">
        <v>724</v>
      </c>
      <c r="J8286">
        <v>6</v>
      </c>
      <c r="K8286">
        <v>34500.794999999998</v>
      </c>
      <c r="L8286" s="1">
        <f t="shared" si="259"/>
        <v>34.500794999999997</v>
      </c>
    </row>
    <row r="8287" spans="1:12" ht="14.45">
      <c r="A8287" t="s">
        <v>723</v>
      </c>
      <c r="B8287" t="s">
        <v>1004</v>
      </c>
      <c r="C8287">
        <v>842139</v>
      </c>
      <c r="D8287" t="s">
        <v>1005</v>
      </c>
      <c r="E8287" t="s">
        <v>147</v>
      </c>
      <c r="F8287" t="s">
        <v>292</v>
      </c>
      <c r="G8287" t="str">
        <f t="shared" si="258"/>
        <v>Slovenia to World</v>
      </c>
      <c r="H8287">
        <v>2017</v>
      </c>
      <c r="I8287" t="s">
        <v>724</v>
      </c>
      <c r="J8287">
        <v>6</v>
      </c>
      <c r="K8287">
        <v>35136.695</v>
      </c>
      <c r="L8287" s="1">
        <f t="shared" si="259"/>
        <v>35.136695000000003</v>
      </c>
    </row>
    <row r="8288" spans="1:12" ht="14.45">
      <c r="A8288" t="s">
        <v>723</v>
      </c>
      <c r="B8288" t="s">
        <v>1004</v>
      </c>
      <c r="C8288">
        <v>842139</v>
      </c>
      <c r="D8288" t="s">
        <v>1005</v>
      </c>
      <c r="E8288" t="s">
        <v>670</v>
      </c>
      <c r="F8288" t="s">
        <v>670</v>
      </c>
      <c r="G8288" t="str">
        <f t="shared" si="258"/>
        <v>Slovenia to EU27</v>
      </c>
      <c r="H8288">
        <v>2012</v>
      </c>
      <c r="I8288" t="s">
        <v>724</v>
      </c>
      <c r="J8288">
        <v>6</v>
      </c>
      <c r="K8288">
        <v>24758.685000000001</v>
      </c>
      <c r="L8288" s="1">
        <f t="shared" si="259"/>
        <v>24.758685</v>
      </c>
    </row>
    <row r="8289" spans="1:12" ht="14.45">
      <c r="A8289" t="s">
        <v>723</v>
      </c>
      <c r="B8289" t="s">
        <v>1004</v>
      </c>
      <c r="C8289">
        <v>842139</v>
      </c>
      <c r="D8289" t="s">
        <v>1005</v>
      </c>
      <c r="E8289" t="s">
        <v>670</v>
      </c>
      <c r="F8289" t="s">
        <v>670</v>
      </c>
      <c r="G8289" t="str">
        <f t="shared" si="258"/>
        <v>Slovenia to EU27</v>
      </c>
      <c r="H8289">
        <v>2013</v>
      </c>
      <c r="I8289" t="s">
        <v>724</v>
      </c>
      <c r="J8289">
        <v>6</v>
      </c>
      <c r="K8289">
        <v>26606.19</v>
      </c>
      <c r="L8289" s="1">
        <f t="shared" si="259"/>
        <v>26.606189999999998</v>
      </c>
    </row>
    <row r="8290" spans="1:12" ht="14.45">
      <c r="A8290" t="s">
        <v>723</v>
      </c>
      <c r="B8290" t="s">
        <v>1004</v>
      </c>
      <c r="C8290">
        <v>842139</v>
      </c>
      <c r="D8290" t="s">
        <v>1005</v>
      </c>
      <c r="E8290" t="s">
        <v>670</v>
      </c>
      <c r="F8290" t="s">
        <v>670</v>
      </c>
      <c r="G8290" t="str">
        <f t="shared" si="258"/>
        <v>Slovenia to EU27</v>
      </c>
      <c r="H8290">
        <v>2014</v>
      </c>
      <c r="I8290" t="s">
        <v>724</v>
      </c>
      <c r="J8290">
        <v>6</v>
      </c>
      <c r="K8290">
        <v>26079.112000000001</v>
      </c>
      <c r="L8290" s="1">
        <f t="shared" si="259"/>
        <v>26.079112000000002</v>
      </c>
    </row>
    <row r="8291" spans="1:12" ht="14.45">
      <c r="A8291" t="s">
        <v>723</v>
      </c>
      <c r="B8291" t="s">
        <v>1004</v>
      </c>
      <c r="C8291">
        <v>842139</v>
      </c>
      <c r="D8291" t="s">
        <v>1005</v>
      </c>
      <c r="E8291" t="s">
        <v>670</v>
      </c>
      <c r="F8291" t="s">
        <v>670</v>
      </c>
      <c r="G8291" t="str">
        <f t="shared" si="258"/>
        <v>Slovenia to EU27</v>
      </c>
      <c r="H8291">
        <v>2015</v>
      </c>
      <c r="I8291" t="s">
        <v>724</v>
      </c>
      <c r="J8291">
        <v>6</v>
      </c>
      <c r="K8291">
        <v>22155.957999999999</v>
      </c>
      <c r="L8291" s="1">
        <f t="shared" si="259"/>
        <v>22.155957999999998</v>
      </c>
    </row>
    <row r="8292" spans="1:12" ht="14.45">
      <c r="A8292" t="s">
        <v>723</v>
      </c>
      <c r="B8292" t="s">
        <v>1004</v>
      </c>
      <c r="C8292">
        <v>842139</v>
      </c>
      <c r="D8292" t="s">
        <v>1005</v>
      </c>
      <c r="E8292" t="s">
        <v>670</v>
      </c>
      <c r="F8292" t="s">
        <v>670</v>
      </c>
      <c r="G8292" t="str">
        <f t="shared" si="258"/>
        <v>Slovenia to EU27</v>
      </c>
      <c r="H8292">
        <v>2016</v>
      </c>
      <c r="I8292" t="s">
        <v>724</v>
      </c>
      <c r="J8292">
        <v>6</v>
      </c>
      <c r="K8292">
        <v>22849.046999999999</v>
      </c>
      <c r="L8292" s="1">
        <f t="shared" si="259"/>
        <v>22.849046999999999</v>
      </c>
    </row>
    <row r="8293" spans="1:12" ht="14.45">
      <c r="A8293" t="s">
        <v>723</v>
      </c>
      <c r="B8293" t="s">
        <v>1004</v>
      </c>
      <c r="C8293">
        <v>842139</v>
      </c>
      <c r="D8293" t="s">
        <v>1005</v>
      </c>
      <c r="E8293" t="s">
        <v>670</v>
      </c>
      <c r="F8293" t="s">
        <v>670</v>
      </c>
      <c r="G8293" t="str">
        <f t="shared" si="258"/>
        <v>Slovenia to EU27</v>
      </c>
      <c r="H8293">
        <v>2017</v>
      </c>
      <c r="I8293" t="s">
        <v>724</v>
      </c>
      <c r="J8293">
        <v>6</v>
      </c>
      <c r="K8293">
        <v>24740.327000000001</v>
      </c>
      <c r="L8293" s="1">
        <f t="shared" si="259"/>
        <v>24.740327000000001</v>
      </c>
    </row>
    <row r="8294" spans="1:12" ht="14.45">
      <c r="A8294" t="s">
        <v>723</v>
      </c>
      <c r="B8294" t="s">
        <v>1004</v>
      </c>
      <c r="C8294">
        <v>847989</v>
      </c>
      <c r="D8294" t="s">
        <v>1005</v>
      </c>
      <c r="E8294" t="s">
        <v>147</v>
      </c>
      <c r="F8294" t="s">
        <v>292</v>
      </c>
      <c r="G8294" t="str">
        <f t="shared" si="258"/>
        <v>Slovenia to World</v>
      </c>
      <c r="H8294">
        <v>2012</v>
      </c>
      <c r="I8294" t="s">
        <v>724</v>
      </c>
      <c r="J8294">
        <v>6</v>
      </c>
      <c r="K8294">
        <v>38830.544999999998</v>
      </c>
      <c r="L8294" s="1">
        <f t="shared" si="259"/>
        <v>38.830545000000001</v>
      </c>
    </row>
    <row r="8295" spans="1:12" ht="14.45">
      <c r="A8295" t="s">
        <v>723</v>
      </c>
      <c r="B8295" t="s">
        <v>1004</v>
      </c>
      <c r="C8295">
        <v>847989</v>
      </c>
      <c r="D8295" t="s">
        <v>1005</v>
      </c>
      <c r="E8295" t="s">
        <v>147</v>
      </c>
      <c r="F8295" t="s">
        <v>292</v>
      </c>
      <c r="G8295" t="str">
        <f t="shared" si="258"/>
        <v>Slovenia to World</v>
      </c>
      <c r="H8295">
        <v>2013</v>
      </c>
      <c r="I8295" t="s">
        <v>724</v>
      </c>
      <c r="J8295">
        <v>6</v>
      </c>
      <c r="K8295">
        <v>55211.974999999999</v>
      </c>
      <c r="L8295" s="1">
        <f t="shared" si="259"/>
        <v>55.211974999999995</v>
      </c>
    </row>
    <row r="8296" spans="1:12" ht="14.45">
      <c r="A8296" t="s">
        <v>723</v>
      </c>
      <c r="B8296" t="s">
        <v>1004</v>
      </c>
      <c r="C8296">
        <v>847989</v>
      </c>
      <c r="D8296" t="s">
        <v>1005</v>
      </c>
      <c r="E8296" t="s">
        <v>147</v>
      </c>
      <c r="F8296" t="s">
        <v>292</v>
      </c>
      <c r="G8296" t="str">
        <f t="shared" si="258"/>
        <v>Slovenia to World</v>
      </c>
      <c r="H8296">
        <v>2014</v>
      </c>
      <c r="I8296" t="s">
        <v>724</v>
      </c>
      <c r="J8296">
        <v>6</v>
      </c>
      <c r="K8296">
        <v>56598.796000000002</v>
      </c>
      <c r="L8296" s="1">
        <f t="shared" si="259"/>
        <v>56.598796</v>
      </c>
    </row>
    <row r="8297" spans="1:12" ht="14.45">
      <c r="A8297" t="s">
        <v>723</v>
      </c>
      <c r="B8297" t="s">
        <v>1004</v>
      </c>
      <c r="C8297">
        <v>847989</v>
      </c>
      <c r="D8297" t="s">
        <v>1005</v>
      </c>
      <c r="E8297" t="s">
        <v>147</v>
      </c>
      <c r="F8297" t="s">
        <v>292</v>
      </c>
      <c r="G8297" t="str">
        <f t="shared" si="258"/>
        <v>Slovenia to World</v>
      </c>
      <c r="H8297">
        <v>2015</v>
      </c>
      <c r="I8297" t="s">
        <v>724</v>
      </c>
      <c r="J8297">
        <v>6</v>
      </c>
      <c r="K8297">
        <v>52478.739000000001</v>
      </c>
      <c r="L8297" s="1">
        <f t="shared" si="259"/>
        <v>52.478739000000004</v>
      </c>
    </row>
    <row r="8298" spans="1:12" ht="14.45">
      <c r="A8298" t="s">
        <v>723</v>
      </c>
      <c r="B8298" t="s">
        <v>1004</v>
      </c>
      <c r="C8298">
        <v>847989</v>
      </c>
      <c r="D8298" t="s">
        <v>1005</v>
      </c>
      <c r="E8298" t="s">
        <v>147</v>
      </c>
      <c r="F8298" t="s">
        <v>292</v>
      </c>
      <c r="G8298" t="str">
        <f t="shared" si="258"/>
        <v>Slovenia to World</v>
      </c>
      <c r="H8298">
        <v>2016</v>
      </c>
      <c r="I8298" t="s">
        <v>724</v>
      </c>
      <c r="J8298">
        <v>6</v>
      </c>
      <c r="K8298">
        <v>39070.504999999997</v>
      </c>
      <c r="L8298" s="1">
        <f t="shared" si="259"/>
        <v>39.070504999999997</v>
      </c>
    </row>
    <row r="8299" spans="1:12" ht="14.45">
      <c r="A8299" t="s">
        <v>723</v>
      </c>
      <c r="B8299" t="s">
        <v>1004</v>
      </c>
      <c r="C8299">
        <v>847989</v>
      </c>
      <c r="D8299" t="s">
        <v>1005</v>
      </c>
      <c r="E8299" t="s">
        <v>147</v>
      </c>
      <c r="F8299" t="s">
        <v>292</v>
      </c>
      <c r="G8299" t="str">
        <f t="shared" si="258"/>
        <v>Slovenia to World</v>
      </c>
      <c r="H8299">
        <v>2017</v>
      </c>
      <c r="I8299" t="s">
        <v>724</v>
      </c>
      <c r="J8299">
        <v>6</v>
      </c>
      <c r="K8299">
        <v>46147.313000000002</v>
      </c>
      <c r="L8299" s="1">
        <f t="shared" si="259"/>
        <v>46.147313000000004</v>
      </c>
    </row>
    <row r="8300" spans="1:12" ht="14.45">
      <c r="A8300" t="s">
        <v>723</v>
      </c>
      <c r="B8300" t="s">
        <v>1004</v>
      </c>
      <c r="C8300">
        <v>847989</v>
      </c>
      <c r="D8300" t="s">
        <v>1005</v>
      </c>
      <c r="E8300" t="s">
        <v>670</v>
      </c>
      <c r="F8300" t="s">
        <v>670</v>
      </c>
      <c r="G8300" t="str">
        <f t="shared" si="258"/>
        <v>Slovenia to EU27</v>
      </c>
      <c r="H8300">
        <v>2012</v>
      </c>
      <c r="I8300" t="s">
        <v>724</v>
      </c>
      <c r="J8300">
        <v>6</v>
      </c>
      <c r="K8300">
        <v>20158.011999999999</v>
      </c>
      <c r="L8300" s="1">
        <f t="shared" si="259"/>
        <v>20.158011999999999</v>
      </c>
    </row>
    <row r="8301" spans="1:12" ht="14.45">
      <c r="A8301" t="s">
        <v>723</v>
      </c>
      <c r="B8301" t="s">
        <v>1004</v>
      </c>
      <c r="C8301">
        <v>847989</v>
      </c>
      <c r="D8301" t="s">
        <v>1005</v>
      </c>
      <c r="E8301" t="s">
        <v>670</v>
      </c>
      <c r="F8301" t="s">
        <v>670</v>
      </c>
      <c r="G8301" t="str">
        <f t="shared" si="258"/>
        <v>Slovenia to EU27</v>
      </c>
      <c r="H8301">
        <v>2013</v>
      </c>
      <c r="I8301" t="s">
        <v>724</v>
      </c>
      <c r="J8301">
        <v>6</v>
      </c>
      <c r="K8301">
        <v>27108.942999999999</v>
      </c>
      <c r="L8301" s="1">
        <f t="shared" si="259"/>
        <v>27.108943</v>
      </c>
    </row>
    <row r="8302" spans="1:12" ht="14.45">
      <c r="A8302" t="s">
        <v>723</v>
      </c>
      <c r="B8302" t="s">
        <v>1004</v>
      </c>
      <c r="C8302">
        <v>847989</v>
      </c>
      <c r="D8302" t="s">
        <v>1005</v>
      </c>
      <c r="E8302" t="s">
        <v>670</v>
      </c>
      <c r="F8302" t="s">
        <v>670</v>
      </c>
      <c r="G8302" t="str">
        <f t="shared" si="258"/>
        <v>Slovenia to EU27</v>
      </c>
      <c r="H8302">
        <v>2014</v>
      </c>
      <c r="I8302" t="s">
        <v>724</v>
      </c>
      <c r="J8302">
        <v>6</v>
      </c>
      <c r="K8302">
        <v>24094.429</v>
      </c>
      <c r="L8302" s="1">
        <f t="shared" si="259"/>
        <v>24.094429000000002</v>
      </c>
    </row>
    <row r="8303" spans="1:12" ht="14.45">
      <c r="A8303" t="s">
        <v>723</v>
      </c>
      <c r="B8303" t="s">
        <v>1004</v>
      </c>
      <c r="C8303">
        <v>847989</v>
      </c>
      <c r="D8303" t="s">
        <v>1005</v>
      </c>
      <c r="E8303" t="s">
        <v>670</v>
      </c>
      <c r="F8303" t="s">
        <v>670</v>
      </c>
      <c r="G8303" t="str">
        <f t="shared" si="258"/>
        <v>Slovenia to EU27</v>
      </c>
      <c r="H8303">
        <v>2015</v>
      </c>
      <c r="I8303" t="s">
        <v>724</v>
      </c>
      <c r="J8303">
        <v>6</v>
      </c>
      <c r="K8303">
        <v>25503.725999999999</v>
      </c>
      <c r="L8303" s="1">
        <f t="shared" si="259"/>
        <v>25.503726</v>
      </c>
    </row>
    <row r="8304" spans="1:12" ht="14.45">
      <c r="A8304" t="s">
        <v>723</v>
      </c>
      <c r="B8304" t="s">
        <v>1004</v>
      </c>
      <c r="C8304">
        <v>847989</v>
      </c>
      <c r="D8304" t="s">
        <v>1005</v>
      </c>
      <c r="E8304" t="s">
        <v>670</v>
      </c>
      <c r="F8304" t="s">
        <v>670</v>
      </c>
      <c r="G8304" t="str">
        <f t="shared" si="258"/>
        <v>Slovenia to EU27</v>
      </c>
      <c r="H8304">
        <v>2016</v>
      </c>
      <c r="I8304" t="s">
        <v>724</v>
      </c>
      <c r="J8304">
        <v>6</v>
      </c>
      <c r="K8304">
        <v>20827.628000000001</v>
      </c>
      <c r="L8304" s="1">
        <f t="shared" si="259"/>
        <v>20.827628000000001</v>
      </c>
    </row>
    <row r="8305" spans="1:12" ht="14.45">
      <c r="A8305" t="s">
        <v>723</v>
      </c>
      <c r="B8305" t="s">
        <v>1004</v>
      </c>
      <c r="C8305">
        <v>847989</v>
      </c>
      <c r="D8305" t="s">
        <v>1005</v>
      </c>
      <c r="E8305" t="s">
        <v>670</v>
      </c>
      <c r="F8305" t="s">
        <v>670</v>
      </c>
      <c r="G8305" t="str">
        <f t="shared" si="258"/>
        <v>Slovenia to EU27</v>
      </c>
      <c r="H8305">
        <v>2017</v>
      </c>
      <c r="I8305" t="s">
        <v>724</v>
      </c>
      <c r="J8305">
        <v>6</v>
      </c>
      <c r="K8305">
        <v>25564.749</v>
      </c>
      <c r="L8305" s="1">
        <f t="shared" si="259"/>
        <v>25.564748999999999</v>
      </c>
    </row>
    <row r="8306" spans="1:12" ht="14.45">
      <c r="A8306" t="s">
        <v>723</v>
      </c>
      <c r="B8306" t="s">
        <v>1006</v>
      </c>
      <c r="C8306">
        <v>730900</v>
      </c>
      <c r="D8306" t="s">
        <v>1007</v>
      </c>
      <c r="E8306" t="s">
        <v>147</v>
      </c>
      <c r="F8306" t="s">
        <v>292</v>
      </c>
      <c r="G8306" t="str">
        <f t="shared" si="258"/>
        <v>Sweden to World</v>
      </c>
      <c r="H8306">
        <v>2012</v>
      </c>
      <c r="I8306" t="s">
        <v>724</v>
      </c>
      <c r="J8306">
        <v>6</v>
      </c>
      <c r="K8306">
        <v>19108.116000000002</v>
      </c>
      <c r="L8306" s="1">
        <f t="shared" si="259"/>
        <v>19.108116000000003</v>
      </c>
    </row>
    <row r="8307" spans="1:12" ht="14.45">
      <c r="A8307" t="s">
        <v>723</v>
      </c>
      <c r="B8307" t="s">
        <v>1006</v>
      </c>
      <c r="C8307">
        <v>730900</v>
      </c>
      <c r="D8307" t="s">
        <v>1007</v>
      </c>
      <c r="E8307" t="s">
        <v>147</v>
      </c>
      <c r="F8307" t="s">
        <v>292</v>
      </c>
      <c r="G8307" t="str">
        <f t="shared" si="258"/>
        <v>Sweden to World</v>
      </c>
      <c r="H8307">
        <v>2013</v>
      </c>
      <c r="I8307" t="s">
        <v>724</v>
      </c>
      <c r="J8307">
        <v>6</v>
      </c>
      <c r="K8307">
        <v>17201.308000000001</v>
      </c>
      <c r="L8307" s="1">
        <f t="shared" si="259"/>
        <v>17.201308000000001</v>
      </c>
    </row>
    <row r="8308" spans="1:12" ht="14.45">
      <c r="A8308" t="s">
        <v>723</v>
      </c>
      <c r="B8308" t="s">
        <v>1006</v>
      </c>
      <c r="C8308">
        <v>730900</v>
      </c>
      <c r="D8308" t="s">
        <v>1007</v>
      </c>
      <c r="E8308" t="s">
        <v>147</v>
      </c>
      <c r="F8308" t="s">
        <v>292</v>
      </c>
      <c r="G8308" t="str">
        <f t="shared" si="258"/>
        <v>Sweden to World</v>
      </c>
      <c r="H8308">
        <v>2014</v>
      </c>
      <c r="I8308" t="s">
        <v>724</v>
      </c>
      <c r="J8308">
        <v>6</v>
      </c>
      <c r="K8308">
        <v>17496.252</v>
      </c>
      <c r="L8308" s="1">
        <f t="shared" si="259"/>
        <v>17.496252000000002</v>
      </c>
    </row>
    <row r="8309" spans="1:12" ht="14.45">
      <c r="A8309" t="s">
        <v>723</v>
      </c>
      <c r="B8309" t="s">
        <v>1006</v>
      </c>
      <c r="C8309">
        <v>730900</v>
      </c>
      <c r="D8309" t="s">
        <v>1007</v>
      </c>
      <c r="E8309" t="s">
        <v>147</v>
      </c>
      <c r="F8309" t="s">
        <v>292</v>
      </c>
      <c r="G8309" t="str">
        <f t="shared" si="258"/>
        <v>Sweden to World</v>
      </c>
      <c r="H8309">
        <v>2015</v>
      </c>
      <c r="I8309" t="s">
        <v>724</v>
      </c>
      <c r="J8309">
        <v>6</v>
      </c>
      <c r="K8309">
        <v>18599.483</v>
      </c>
      <c r="L8309" s="1">
        <f t="shared" si="259"/>
        <v>18.599482999999999</v>
      </c>
    </row>
    <row r="8310" spans="1:12" ht="14.45">
      <c r="A8310" t="s">
        <v>723</v>
      </c>
      <c r="B8310" t="s">
        <v>1006</v>
      </c>
      <c r="C8310">
        <v>730900</v>
      </c>
      <c r="D8310" t="s">
        <v>1007</v>
      </c>
      <c r="E8310" t="s">
        <v>147</v>
      </c>
      <c r="F8310" t="s">
        <v>292</v>
      </c>
      <c r="G8310" t="str">
        <f t="shared" si="258"/>
        <v>Sweden to World</v>
      </c>
      <c r="H8310">
        <v>2016</v>
      </c>
      <c r="I8310" t="s">
        <v>724</v>
      </c>
      <c r="J8310">
        <v>6</v>
      </c>
      <c r="K8310">
        <v>14939.045</v>
      </c>
      <c r="L8310" s="1">
        <f t="shared" si="259"/>
        <v>14.939045</v>
      </c>
    </row>
    <row r="8311" spans="1:12" ht="14.45">
      <c r="A8311" t="s">
        <v>723</v>
      </c>
      <c r="B8311" t="s">
        <v>1006</v>
      </c>
      <c r="C8311">
        <v>730900</v>
      </c>
      <c r="D8311" t="s">
        <v>1007</v>
      </c>
      <c r="E8311" t="s">
        <v>147</v>
      </c>
      <c r="F8311" t="s">
        <v>292</v>
      </c>
      <c r="G8311" t="str">
        <f t="shared" si="258"/>
        <v>Sweden to World</v>
      </c>
      <c r="H8311">
        <v>2017</v>
      </c>
      <c r="I8311" t="s">
        <v>724</v>
      </c>
      <c r="J8311">
        <v>6</v>
      </c>
      <c r="K8311">
        <v>17615.850999999999</v>
      </c>
      <c r="L8311" s="1">
        <f t="shared" si="259"/>
        <v>17.615850999999999</v>
      </c>
    </row>
    <row r="8312" spans="1:12" ht="14.45">
      <c r="A8312" t="s">
        <v>723</v>
      </c>
      <c r="B8312" t="s">
        <v>1006</v>
      </c>
      <c r="C8312">
        <v>730900</v>
      </c>
      <c r="D8312" t="s">
        <v>1007</v>
      </c>
      <c r="E8312" t="s">
        <v>670</v>
      </c>
      <c r="F8312" t="s">
        <v>670</v>
      </c>
      <c r="G8312" t="str">
        <f t="shared" si="258"/>
        <v>Sweden to EU27</v>
      </c>
      <c r="H8312">
        <v>2012</v>
      </c>
      <c r="I8312" t="s">
        <v>724</v>
      </c>
      <c r="J8312">
        <v>6</v>
      </c>
      <c r="K8312">
        <v>6334.1419999999998</v>
      </c>
      <c r="L8312" s="1">
        <f t="shared" si="259"/>
        <v>6.3341419999999999</v>
      </c>
    </row>
    <row r="8313" spans="1:12" ht="14.45">
      <c r="A8313" t="s">
        <v>723</v>
      </c>
      <c r="B8313" t="s">
        <v>1006</v>
      </c>
      <c r="C8313">
        <v>730900</v>
      </c>
      <c r="D8313" t="s">
        <v>1007</v>
      </c>
      <c r="E8313" t="s">
        <v>670</v>
      </c>
      <c r="F8313" t="s">
        <v>670</v>
      </c>
      <c r="G8313" t="str">
        <f t="shared" si="258"/>
        <v>Sweden to EU27</v>
      </c>
      <c r="H8313">
        <v>2013</v>
      </c>
      <c r="I8313" t="s">
        <v>724</v>
      </c>
      <c r="J8313">
        <v>6</v>
      </c>
      <c r="K8313">
        <v>6285.1310000000003</v>
      </c>
      <c r="L8313" s="1">
        <f t="shared" si="259"/>
        <v>6.2851310000000007</v>
      </c>
    </row>
    <row r="8314" spans="1:12" ht="14.45">
      <c r="A8314" t="s">
        <v>723</v>
      </c>
      <c r="B8314" t="s">
        <v>1006</v>
      </c>
      <c r="C8314">
        <v>730900</v>
      </c>
      <c r="D8314" t="s">
        <v>1007</v>
      </c>
      <c r="E8314" t="s">
        <v>670</v>
      </c>
      <c r="F8314" t="s">
        <v>670</v>
      </c>
      <c r="G8314" t="str">
        <f t="shared" si="258"/>
        <v>Sweden to EU27</v>
      </c>
      <c r="H8314">
        <v>2014</v>
      </c>
      <c r="I8314" t="s">
        <v>724</v>
      </c>
      <c r="J8314">
        <v>6</v>
      </c>
      <c r="K8314">
        <v>7938.8630000000003</v>
      </c>
      <c r="L8314" s="1">
        <f t="shared" si="259"/>
        <v>7.9388630000000004</v>
      </c>
    </row>
    <row r="8315" spans="1:12" ht="14.45">
      <c r="A8315" t="s">
        <v>723</v>
      </c>
      <c r="B8315" t="s">
        <v>1006</v>
      </c>
      <c r="C8315">
        <v>730900</v>
      </c>
      <c r="D8315" t="s">
        <v>1007</v>
      </c>
      <c r="E8315" t="s">
        <v>670</v>
      </c>
      <c r="F8315" t="s">
        <v>670</v>
      </c>
      <c r="G8315" t="str">
        <f t="shared" si="258"/>
        <v>Sweden to EU27</v>
      </c>
      <c r="H8315">
        <v>2015</v>
      </c>
      <c r="I8315" t="s">
        <v>724</v>
      </c>
      <c r="J8315">
        <v>6</v>
      </c>
      <c r="K8315">
        <v>6373.3739999999998</v>
      </c>
      <c r="L8315" s="1">
        <f t="shared" si="259"/>
        <v>6.3733740000000001</v>
      </c>
    </row>
    <row r="8316" spans="1:12" ht="14.45">
      <c r="A8316" t="s">
        <v>723</v>
      </c>
      <c r="B8316" t="s">
        <v>1006</v>
      </c>
      <c r="C8316">
        <v>730900</v>
      </c>
      <c r="D8316" t="s">
        <v>1007</v>
      </c>
      <c r="E8316" t="s">
        <v>670</v>
      </c>
      <c r="F8316" t="s">
        <v>670</v>
      </c>
      <c r="G8316" t="str">
        <f t="shared" si="258"/>
        <v>Sweden to EU27</v>
      </c>
      <c r="H8316">
        <v>2016</v>
      </c>
      <c r="I8316" t="s">
        <v>724</v>
      </c>
      <c r="J8316">
        <v>6</v>
      </c>
      <c r="K8316">
        <v>7165.4769999999999</v>
      </c>
      <c r="L8316" s="1">
        <f t="shared" si="259"/>
        <v>7.1654770000000001</v>
      </c>
    </row>
    <row r="8317" spans="1:12" ht="14.45">
      <c r="A8317" t="s">
        <v>723</v>
      </c>
      <c r="B8317" t="s">
        <v>1006</v>
      </c>
      <c r="C8317">
        <v>730900</v>
      </c>
      <c r="D8317" t="s">
        <v>1007</v>
      </c>
      <c r="E8317" t="s">
        <v>670</v>
      </c>
      <c r="F8317" t="s">
        <v>670</v>
      </c>
      <c r="G8317" t="str">
        <f t="shared" si="258"/>
        <v>Sweden to EU27</v>
      </c>
      <c r="H8317">
        <v>2017</v>
      </c>
      <c r="I8317" t="s">
        <v>724</v>
      </c>
      <c r="J8317">
        <v>6</v>
      </c>
      <c r="K8317">
        <v>7441.8059999999996</v>
      </c>
      <c r="L8317" s="1">
        <f t="shared" si="259"/>
        <v>7.4418059999999997</v>
      </c>
    </row>
    <row r="8318" spans="1:12" ht="14.45">
      <c r="A8318" t="s">
        <v>723</v>
      </c>
      <c r="B8318" t="s">
        <v>1006</v>
      </c>
      <c r="C8318">
        <v>741999</v>
      </c>
      <c r="D8318" t="s">
        <v>1007</v>
      </c>
      <c r="E8318" t="s">
        <v>147</v>
      </c>
      <c r="F8318" t="s">
        <v>292</v>
      </c>
      <c r="G8318" t="str">
        <f t="shared" si="258"/>
        <v>Sweden to World</v>
      </c>
      <c r="H8318">
        <v>2012</v>
      </c>
      <c r="I8318" t="s">
        <v>724</v>
      </c>
      <c r="J8318">
        <v>6</v>
      </c>
      <c r="K8318">
        <v>24459.951000000001</v>
      </c>
      <c r="L8318" s="1">
        <f t="shared" si="259"/>
        <v>24.459951</v>
      </c>
    </row>
    <row r="8319" spans="1:12" ht="14.45">
      <c r="A8319" t="s">
        <v>723</v>
      </c>
      <c r="B8319" t="s">
        <v>1006</v>
      </c>
      <c r="C8319">
        <v>741999</v>
      </c>
      <c r="D8319" t="s">
        <v>1007</v>
      </c>
      <c r="E8319" t="s">
        <v>147</v>
      </c>
      <c r="F8319" t="s">
        <v>292</v>
      </c>
      <c r="G8319" t="str">
        <f t="shared" si="258"/>
        <v>Sweden to World</v>
      </c>
      <c r="H8319">
        <v>2013</v>
      </c>
      <c r="I8319" t="s">
        <v>724</v>
      </c>
      <c r="J8319">
        <v>6</v>
      </c>
      <c r="K8319">
        <v>24702.593000000001</v>
      </c>
      <c r="L8319" s="1">
        <f t="shared" si="259"/>
        <v>24.702593</v>
      </c>
    </row>
    <row r="8320" spans="1:12" ht="14.45">
      <c r="A8320" t="s">
        <v>723</v>
      </c>
      <c r="B8320" t="s">
        <v>1006</v>
      </c>
      <c r="C8320">
        <v>741999</v>
      </c>
      <c r="D8320" t="s">
        <v>1007</v>
      </c>
      <c r="E8320" t="s">
        <v>147</v>
      </c>
      <c r="F8320" t="s">
        <v>292</v>
      </c>
      <c r="G8320" t="str">
        <f t="shared" si="258"/>
        <v>Sweden to World</v>
      </c>
      <c r="H8320">
        <v>2014</v>
      </c>
      <c r="I8320" t="s">
        <v>724</v>
      </c>
      <c r="J8320">
        <v>6</v>
      </c>
      <c r="K8320">
        <v>13205.477000000001</v>
      </c>
      <c r="L8320" s="1">
        <f t="shared" si="259"/>
        <v>13.205477</v>
      </c>
    </row>
    <row r="8321" spans="1:12" ht="14.45">
      <c r="A8321" t="s">
        <v>723</v>
      </c>
      <c r="B8321" t="s">
        <v>1006</v>
      </c>
      <c r="C8321">
        <v>741999</v>
      </c>
      <c r="D8321" t="s">
        <v>1007</v>
      </c>
      <c r="E8321" t="s">
        <v>147</v>
      </c>
      <c r="F8321" t="s">
        <v>292</v>
      </c>
      <c r="G8321" t="str">
        <f t="shared" si="258"/>
        <v>Sweden to World</v>
      </c>
      <c r="H8321">
        <v>2015</v>
      </c>
      <c r="I8321" t="s">
        <v>724</v>
      </c>
      <c r="J8321">
        <v>6</v>
      </c>
      <c r="K8321">
        <v>9691.348</v>
      </c>
      <c r="L8321" s="1">
        <f t="shared" si="259"/>
        <v>9.6913479999999996</v>
      </c>
    </row>
    <row r="8322" spans="1:12" ht="14.45">
      <c r="A8322" t="s">
        <v>723</v>
      </c>
      <c r="B8322" t="s">
        <v>1006</v>
      </c>
      <c r="C8322">
        <v>741999</v>
      </c>
      <c r="D8322" t="s">
        <v>1007</v>
      </c>
      <c r="E8322" t="s">
        <v>147</v>
      </c>
      <c r="F8322" t="s">
        <v>292</v>
      </c>
      <c r="G8322" t="str">
        <f t="shared" si="258"/>
        <v>Sweden to World</v>
      </c>
      <c r="H8322">
        <v>2016</v>
      </c>
      <c r="I8322" t="s">
        <v>724</v>
      </c>
      <c r="J8322">
        <v>6</v>
      </c>
      <c r="K8322">
        <v>10137.032999999999</v>
      </c>
      <c r="L8322" s="1">
        <f t="shared" si="259"/>
        <v>10.137032999999999</v>
      </c>
    </row>
    <row r="8323" spans="1:12" ht="14.45">
      <c r="A8323" t="s">
        <v>723</v>
      </c>
      <c r="B8323" t="s">
        <v>1006</v>
      </c>
      <c r="C8323">
        <v>741999</v>
      </c>
      <c r="D8323" t="s">
        <v>1007</v>
      </c>
      <c r="E8323" t="s">
        <v>147</v>
      </c>
      <c r="F8323" t="s">
        <v>292</v>
      </c>
      <c r="G8323" t="str">
        <f t="shared" si="258"/>
        <v>Sweden to World</v>
      </c>
      <c r="H8323">
        <v>2017</v>
      </c>
      <c r="I8323" t="s">
        <v>724</v>
      </c>
      <c r="J8323">
        <v>6</v>
      </c>
      <c r="K8323">
        <v>8614.6569999999992</v>
      </c>
      <c r="L8323" s="1">
        <f t="shared" si="259"/>
        <v>8.6146569999999993</v>
      </c>
    </row>
    <row r="8324" spans="1:12" ht="14.45">
      <c r="A8324" t="s">
        <v>723</v>
      </c>
      <c r="B8324" t="s">
        <v>1006</v>
      </c>
      <c r="C8324">
        <v>741999</v>
      </c>
      <c r="D8324" t="s">
        <v>1007</v>
      </c>
      <c r="E8324" t="s">
        <v>670</v>
      </c>
      <c r="F8324" t="s">
        <v>670</v>
      </c>
      <c r="G8324" t="str">
        <f t="shared" si="258"/>
        <v>Sweden to EU27</v>
      </c>
      <c r="H8324">
        <v>2012</v>
      </c>
      <c r="I8324" t="s">
        <v>724</v>
      </c>
      <c r="J8324">
        <v>6</v>
      </c>
      <c r="K8324">
        <v>12651.902</v>
      </c>
      <c r="L8324" s="1">
        <f t="shared" si="259"/>
        <v>12.651902</v>
      </c>
    </row>
    <row r="8325" spans="1:12" ht="14.45">
      <c r="A8325" t="s">
        <v>723</v>
      </c>
      <c r="B8325" t="s">
        <v>1006</v>
      </c>
      <c r="C8325">
        <v>741999</v>
      </c>
      <c r="D8325" t="s">
        <v>1007</v>
      </c>
      <c r="E8325" t="s">
        <v>670</v>
      </c>
      <c r="F8325" t="s">
        <v>670</v>
      </c>
      <c r="G8325" t="str">
        <f t="shared" si="258"/>
        <v>Sweden to EU27</v>
      </c>
      <c r="H8325">
        <v>2013</v>
      </c>
      <c r="I8325" t="s">
        <v>724</v>
      </c>
      <c r="J8325">
        <v>6</v>
      </c>
      <c r="K8325">
        <v>14027.955</v>
      </c>
      <c r="L8325" s="1">
        <f t="shared" si="259"/>
        <v>14.027955</v>
      </c>
    </row>
    <row r="8326" spans="1:12" ht="14.45">
      <c r="A8326" t="s">
        <v>723</v>
      </c>
      <c r="B8326" t="s">
        <v>1006</v>
      </c>
      <c r="C8326">
        <v>741999</v>
      </c>
      <c r="D8326" t="s">
        <v>1007</v>
      </c>
      <c r="E8326" t="s">
        <v>670</v>
      </c>
      <c r="F8326" t="s">
        <v>670</v>
      </c>
      <c r="G8326" t="str">
        <f t="shared" si="258"/>
        <v>Sweden to EU27</v>
      </c>
      <c r="H8326">
        <v>2014</v>
      </c>
      <c r="I8326" t="s">
        <v>724</v>
      </c>
      <c r="J8326">
        <v>6</v>
      </c>
      <c r="K8326">
        <v>7539.2030000000004</v>
      </c>
      <c r="L8326" s="1">
        <f t="shared" si="259"/>
        <v>7.5392030000000005</v>
      </c>
    </row>
    <row r="8327" spans="1:12" ht="14.45">
      <c r="A8327" t="s">
        <v>723</v>
      </c>
      <c r="B8327" t="s">
        <v>1006</v>
      </c>
      <c r="C8327">
        <v>741999</v>
      </c>
      <c r="D8327" t="s">
        <v>1007</v>
      </c>
      <c r="E8327" t="s">
        <v>670</v>
      </c>
      <c r="F8327" t="s">
        <v>670</v>
      </c>
      <c r="G8327" t="str">
        <f t="shared" si="258"/>
        <v>Sweden to EU27</v>
      </c>
      <c r="H8327">
        <v>2015</v>
      </c>
      <c r="I8327" t="s">
        <v>724</v>
      </c>
      <c r="J8327">
        <v>6</v>
      </c>
      <c r="K8327">
        <v>5057.308</v>
      </c>
      <c r="L8327" s="1">
        <f t="shared" si="259"/>
        <v>5.0573079999999999</v>
      </c>
    </row>
    <row r="8328" spans="1:12" ht="14.45">
      <c r="A8328" t="s">
        <v>723</v>
      </c>
      <c r="B8328" t="s">
        <v>1006</v>
      </c>
      <c r="C8328">
        <v>741999</v>
      </c>
      <c r="D8328" t="s">
        <v>1007</v>
      </c>
      <c r="E8328" t="s">
        <v>670</v>
      </c>
      <c r="F8328" t="s">
        <v>670</v>
      </c>
      <c r="G8328" t="str">
        <f t="shared" si="258"/>
        <v>Sweden to EU27</v>
      </c>
      <c r="H8328">
        <v>2016</v>
      </c>
      <c r="I8328" t="s">
        <v>724</v>
      </c>
      <c r="J8328">
        <v>6</v>
      </c>
      <c r="K8328">
        <v>5228.6059999999998</v>
      </c>
      <c r="L8328" s="1">
        <f t="shared" si="259"/>
        <v>5.2286060000000001</v>
      </c>
    </row>
    <row r="8329" spans="1:12" ht="14.45">
      <c r="A8329" t="s">
        <v>723</v>
      </c>
      <c r="B8329" t="s">
        <v>1006</v>
      </c>
      <c r="C8329">
        <v>741999</v>
      </c>
      <c r="D8329" t="s">
        <v>1007</v>
      </c>
      <c r="E8329" t="s">
        <v>670</v>
      </c>
      <c r="F8329" t="s">
        <v>670</v>
      </c>
      <c r="G8329" t="str">
        <f t="shared" ref="G8329:G8392" si="260">CONCATENATE(D8329, " to ", F8329)</f>
        <v>Sweden to EU27</v>
      </c>
      <c r="H8329">
        <v>2017</v>
      </c>
      <c r="I8329" t="s">
        <v>724</v>
      </c>
      <c r="J8329">
        <v>6</v>
      </c>
      <c r="K8329">
        <v>5055.3289999999997</v>
      </c>
      <c r="L8329" s="1">
        <f t="shared" ref="L8329:L8392" si="261">K8329/1000</f>
        <v>5.0553289999999995</v>
      </c>
    </row>
    <row r="8330" spans="1:12" ht="14.45">
      <c r="A8330" t="s">
        <v>723</v>
      </c>
      <c r="B8330" t="s">
        <v>1006</v>
      </c>
      <c r="C8330">
        <v>761100</v>
      </c>
      <c r="D8330" t="s">
        <v>1007</v>
      </c>
      <c r="E8330" t="s">
        <v>147</v>
      </c>
      <c r="F8330" t="s">
        <v>292</v>
      </c>
      <c r="G8330" t="str">
        <f t="shared" si="260"/>
        <v>Sweden to World</v>
      </c>
      <c r="H8330">
        <v>2012</v>
      </c>
      <c r="I8330" t="s">
        <v>724</v>
      </c>
      <c r="J8330">
        <v>6</v>
      </c>
      <c r="K8330">
        <v>580.23199999999997</v>
      </c>
      <c r="L8330" s="1">
        <f t="shared" si="261"/>
        <v>0.58023199999999997</v>
      </c>
    </row>
    <row r="8331" spans="1:12" ht="14.45">
      <c r="A8331" t="s">
        <v>723</v>
      </c>
      <c r="B8331" t="s">
        <v>1006</v>
      </c>
      <c r="C8331">
        <v>761100</v>
      </c>
      <c r="D8331" t="s">
        <v>1007</v>
      </c>
      <c r="E8331" t="s">
        <v>147</v>
      </c>
      <c r="F8331" t="s">
        <v>292</v>
      </c>
      <c r="G8331" t="str">
        <f t="shared" si="260"/>
        <v>Sweden to World</v>
      </c>
      <c r="H8331">
        <v>2013</v>
      </c>
      <c r="I8331" t="s">
        <v>724</v>
      </c>
      <c r="J8331">
        <v>6</v>
      </c>
      <c r="K8331">
        <v>768.23299999999995</v>
      </c>
      <c r="L8331" s="1">
        <f t="shared" si="261"/>
        <v>0.76823299999999994</v>
      </c>
    </row>
    <row r="8332" spans="1:12" ht="14.45">
      <c r="A8332" t="s">
        <v>723</v>
      </c>
      <c r="B8332" t="s">
        <v>1006</v>
      </c>
      <c r="C8332">
        <v>761100</v>
      </c>
      <c r="D8332" t="s">
        <v>1007</v>
      </c>
      <c r="E8332" t="s">
        <v>147</v>
      </c>
      <c r="F8332" t="s">
        <v>292</v>
      </c>
      <c r="G8332" t="str">
        <f t="shared" si="260"/>
        <v>Sweden to World</v>
      </c>
      <c r="H8332">
        <v>2014</v>
      </c>
      <c r="I8332" t="s">
        <v>724</v>
      </c>
      <c r="J8332">
        <v>6</v>
      </c>
      <c r="K8332">
        <v>98.052999999999997</v>
      </c>
      <c r="L8332" s="1">
        <f t="shared" si="261"/>
        <v>9.8053000000000001E-2</v>
      </c>
    </row>
    <row r="8333" spans="1:12" ht="14.45">
      <c r="A8333" t="s">
        <v>723</v>
      </c>
      <c r="B8333" t="s">
        <v>1006</v>
      </c>
      <c r="C8333">
        <v>761100</v>
      </c>
      <c r="D8333" t="s">
        <v>1007</v>
      </c>
      <c r="E8333" t="s">
        <v>147</v>
      </c>
      <c r="F8333" t="s">
        <v>292</v>
      </c>
      <c r="G8333" t="str">
        <f t="shared" si="260"/>
        <v>Sweden to World</v>
      </c>
      <c r="H8333">
        <v>2015</v>
      </c>
      <c r="I8333" t="s">
        <v>724</v>
      </c>
      <c r="J8333">
        <v>6</v>
      </c>
      <c r="K8333">
        <v>296.25400000000002</v>
      </c>
      <c r="L8333" s="1">
        <f t="shared" si="261"/>
        <v>0.29625400000000002</v>
      </c>
    </row>
    <row r="8334" spans="1:12" ht="14.45">
      <c r="A8334" t="s">
        <v>723</v>
      </c>
      <c r="B8334" t="s">
        <v>1006</v>
      </c>
      <c r="C8334">
        <v>761100</v>
      </c>
      <c r="D8334" t="s">
        <v>1007</v>
      </c>
      <c r="E8334" t="s">
        <v>147</v>
      </c>
      <c r="F8334" t="s">
        <v>292</v>
      </c>
      <c r="G8334" t="str">
        <f t="shared" si="260"/>
        <v>Sweden to World</v>
      </c>
      <c r="H8334">
        <v>2016</v>
      </c>
      <c r="I8334" t="s">
        <v>724</v>
      </c>
      <c r="J8334">
        <v>6</v>
      </c>
      <c r="K8334">
        <v>491.73200000000003</v>
      </c>
      <c r="L8334" s="1">
        <f t="shared" si="261"/>
        <v>0.491732</v>
      </c>
    </row>
    <row r="8335" spans="1:12" ht="14.45">
      <c r="A8335" t="s">
        <v>723</v>
      </c>
      <c r="B8335" t="s">
        <v>1006</v>
      </c>
      <c r="C8335">
        <v>761100</v>
      </c>
      <c r="D8335" t="s">
        <v>1007</v>
      </c>
      <c r="E8335" t="s">
        <v>147</v>
      </c>
      <c r="F8335" t="s">
        <v>292</v>
      </c>
      <c r="G8335" t="str">
        <f t="shared" si="260"/>
        <v>Sweden to World</v>
      </c>
      <c r="H8335">
        <v>2017</v>
      </c>
      <c r="I8335" t="s">
        <v>724</v>
      </c>
      <c r="J8335">
        <v>6</v>
      </c>
      <c r="K8335">
        <v>342.36500000000001</v>
      </c>
      <c r="L8335" s="1">
        <f t="shared" si="261"/>
        <v>0.34236500000000003</v>
      </c>
    </row>
    <row r="8336" spans="1:12" ht="14.45">
      <c r="A8336" t="s">
        <v>723</v>
      </c>
      <c r="B8336" t="s">
        <v>1006</v>
      </c>
      <c r="C8336">
        <v>761100</v>
      </c>
      <c r="D8336" t="s">
        <v>1007</v>
      </c>
      <c r="E8336" t="s">
        <v>670</v>
      </c>
      <c r="F8336" t="s">
        <v>670</v>
      </c>
      <c r="G8336" t="str">
        <f t="shared" si="260"/>
        <v>Sweden to EU27</v>
      </c>
      <c r="H8336">
        <v>2012</v>
      </c>
      <c r="I8336" t="s">
        <v>724</v>
      </c>
      <c r="J8336">
        <v>6</v>
      </c>
      <c r="K8336">
        <v>32.472999999999999</v>
      </c>
      <c r="L8336" s="1">
        <f t="shared" si="261"/>
        <v>3.2473000000000002E-2</v>
      </c>
    </row>
    <row r="8337" spans="1:12" ht="14.45">
      <c r="A8337" t="s">
        <v>723</v>
      </c>
      <c r="B8337" t="s">
        <v>1006</v>
      </c>
      <c r="C8337">
        <v>761100</v>
      </c>
      <c r="D8337" t="s">
        <v>1007</v>
      </c>
      <c r="E8337" t="s">
        <v>670</v>
      </c>
      <c r="F8337" t="s">
        <v>670</v>
      </c>
      <c r="G8337" t="str">
        <f t="shared" si="260"/>
        <v>Sweden to EU27</v>
      </c>
      <c r="H8337">
        <v>2013</v>
      </c>
      <c r="I8337" t="s">
        <v>724</v>
      </c>
      <c r="J8337">
        <v>6</v>
      </c>
      <c r="K8337">
        <v>31.172000000000001</v>
      </c>
      <c r="L8337" s="1">
        <f t="shared" si="261"/>
        <v>3.1172000000000002E-2</v>
      </c>
    </row>
    <row r="8338" spans="1:12" ht="14.45">
      <c r="A8338" t="s">
        <v>723</v>
      </c>
      <c r="B8338" t="s">
        <v>1006</v>
      </c>
      <c r="C8338">
        <v>761100</v>
      </c>
      <c r="D8338" t="s">
        <v>1007</v>
      </c>
      <c r="E8338" t="s">
        <v>670</v>
      </c>
      <c r="F8338" t="s">
        <v>670</v>
      </c>
      <c r="G8338" t="str">
        <f t="shared" si="260"/>
        <v>Sweden to EU27</v>
      </c>
      <c r="H8338">
        <v>2014</v>
      </c>
      <c r="I8338" t="s">
        <v>724</v>
      </c>
      <c r="J8338">
        <v>6</v>
      </c>
      <c r="K8338">
        <v>0.877</v>
      </c>
      <c r="L8338" s="1">
        <f t="shared" si="261"/>
        <v>8.7699999999999996E-4</v>
      </c>
    </row>
    <row r="8339" spans="1:12" ht="14.45">
      <c r="A8339" t="s">
        <v>723</v>
      </c>
      <c r="B8339" t="s">
        <v>1006</v>
      </c>
      <c r="C8339">
        <v>761100</v>
      </c>
      <c r="D8339" t="s">
        <v>1007</v>
      </c>
      <c r="E8339" t="s">
        <v>670</v>
      </c>
      <c r="F8339" t="s">
        <v>670</v>
      </c>
      <c r="G8339" t="str">
        <f t="shared" si="260"/>
        <v>Sweden to EU27</v>
      </c>
      <c r="H8339">
        <v>2015</v>
      </c>
      <c r="I8339" t="s">
        <v>724</v>
      </c>
      <c r="J8339">
        <v>6</v>
      </c>
      <c r="K8339">
        <v>6.1669999999999998</v>
      </c>
      <c r="L8339" s="1">
        <f t="shared" si="261"/>
        <v>6.1669999999999997E-3</v>
      </c>
    </row>
    <row r="8340" spans="1:12" ht="14.45">
      <c r="A8340" t="s">
        <v>723</v>
      </c>
      <c r="B8340" t="s">
        <v>1006</v>
      </c>
      <c r="C8340">
        <v>761100</v>
      </c>
      <c r="D8340" t="s">
        <v>1007</v>
      </c>
      <c r="E8340" t="s">
        <v>670</v>
      </c>
      <c r="F8340" t="s">
        <v>670</v>
      </c>
      <c r="G8340" t="str">
        <f t="shared" si="260"/>
        <v>Sweden to EU27</v>
      </c>
      <c r="H8340">
        <v>2016</v>
      </c>
      <c r="I8340" t="s">
        <v>724</v>
      </c>
      <c r="J8340">
        <v>6</v>
      </c>
      <c r="K8340">
        <v>137.63800000000001</v>
      </c>
      <c r="L8340" s="1">
        <f t="shared" si="261"/>
        <v>0.13763800000000001</v>
      </c>
    </row>
    <row r="8341" spans="1:12" ht="14.45">
      <c r="A8341" t="s">
        <v>723</v>
      </c>
      <c r="B8341" t="s">
        <v>1006</v>
      </c>
      <c r="C8341">
        <v>761100</v>
      </c>
      <c r="D8341" t="s">
        <v>1007</v>
      </c>
      <c r="E8341" t="s">
        <v>670</v>
      </c>
      <c r="F8341" t="s">
        <v>670</v>
      </c>
      <c r="G8341" t="str">
        <f t="shared" si="260"/>
        <v>Sweden to EU27</v>
      </c>
      <c r="H8341">
        <v>2017</v>
      </c>
      <c r="I8341" t="s">
        <v>724</v>
      </c>
      <c r="J8341">
        <v>6</v>
      </c>
      <c r="K8341">
        <v>160.87200000000001</v>
      </c>
      <c r="L8341" s="1">
        <f t="shared" si="261"/>
        <v>0.16087200000000001</v>
      </c>
    </row>
    <row r="8342" spans="1:12" ht="14.45">
      <c r="A8342" t="s">
        <v>723</v>
      </c>
      <c r="B8342" t="s">
        <v>1006</v>
      </c>
      <c r="C8342">
        <v>8405</v>
      </c>
      <c r="D8342" t="s">
        <v>1007</v>
      </c>
      <c r="E8342" t="s">
        <v>147</v>
      </c>
      <c r="F8342" t="s">
        <v>292</v>
      </c>
      <c r="G8342" t="str">
        <f t="shared" si="260"/>
        <v>Sweden to World</v>
      </c>
      <c r="H8342">
        <v>2012</v>
      </c>
      <c r="I8342" t="s">
        <v>724</v>
      </c>
      <c r="J8342">
        <v>6</v>
      </c>
      <c r="K8342">
        <v>11406.859</v>
      </c>
      <c r="L8342" s="1">
        <f t="shared" si="261"/>
        <v>11.406859000000001</v>
      </c>
    </row>
    <row r="8343" spans="1:12" ht="14.45">
      <c r="A8343" t="s">
        <v>723</v>
      </c>
      <c r="B8343" t="s">
        <v>1006</v>
      </c>
      <c r="C8343">
        <v>8405</v>
      </c>
      <c r="D8343" t="s">
        <v>1007</v>
      </c>
      <c r="E8343" t="s">
        <v>147</v>
      </c>
      <c r="F8343" t="s">
        <v>292</v>
      </c>
      <c r="G8343" t="str">
        <f t="shared" si="260"/>
        <v>Sweden to World</v>
      </c>
      <c r="H8343">
        <v>2013</v>
      </c>
      <c r="I8343" t="s">
        <v>724</v>
      </c>
      <c r="J8343">
        <v>6</v>
      </c>
      <c r="K8343">
        <v>14424.436</v>
      </c>
      <c r="L8343" s="1">
        <f t="shared" si="261"/>
        <v>14.424436</v>
      </c>
    </row>
    <row r="8344" spans="1:12" ht="14.45">
      <c r="A8344" t="s">
        <v>723</v>
      </c>
      <c r="B8344" t="s">
        <v>1006</v>
      </c>
      <c r="C8344">
        <v>8405</v>
      </c>
      <c r="D8344" t="s">
        <v>1007</v>
      </c>
      <c r="E8344" t="s">
        <v>147</v>
      </c>
      <c r="F8344" t="s">
        <v>292</v>
      </c>
      <c r="G8344" t="str">
        <f t="shared" si="260"/>
        <v>Sweden to World</v>
      </c>
      <c r="H8344">
        <v>2014</v>
      </c>
      <c r="I8344" t="s">
        <v>724</v>
      </c>
      <c r="J8344">
        <v>6</v>
      </c>
      <c r="K8344">
        <v>12492.955</v>
      </c>
      <c r="L8344" s="1">
        <f t="shared" si="261"/>
        <v>12.492955</v>
      </c>
    </row>
    <row r="8345" spans="1:12" ht="14.45">
      <c r="A8345" t="s">
        <v>723</v>
      </c>
      <c r="B8345" t="s">
        <v>1006</v>
      </c>
      <c r="C8345">
        <v>8405</v>
      </c>
      <c r="D8345" t="s">
        <v>1007</v>
      </c>
      <c r="E8345" t="s">
        <v>147</v>
      </c>
      <c r="F8345" t="s">
        <v>292</v>
      </c>
      <c r="G8345" t="str">
        <f t="shared" si="260"/>
        <v>Sweden to World</v>
      </c>
      <c r="H8345">
        <v>2015</v>
      </c>
      <c r="I8345" t="s">
        <v>724</v>
      </c>
      <c r="J8345">
        <v>6</v>
      </c>
      <c r="K8345">
        <v>3937.8780000000002</v>
      </c>
      <c r="L8345" s="1">
        <f t="shared" si="261"/>
        <v>3.937878</v>
      </c>
    </row>
    <row r="8346" spans="1:12" ht="14.45">
      <c r="A8346" t="s">
        <v>723</v>
      </c>
      <c r="B8346" t="s">
        <v>1006</v>
      </c>
      <c r="C8346">
        <v>8405</v>
      </c>
      <c r="D8346" t="s">
        <v>1007</v>
      </c>
      <c r="E8346" t="s">
        <v>147</v>
      </c>
      <c r="F8346" t="s">
        <v>292</v>
      </c>
      <c r="G8346" t="str">
        <f t="shared" si="260"/>
        <v>Sweden to World</v>
      </c>
      <c r="H8346">
        <v>2016</v>
      </c>
      <c r="I8346" t="s">
        <v>724</v>
      </c>
      <c r="J8346">
        <v>6</v>
      </c>
      <c r="K8346">
        <v>2890.518</v>
      </c>
      <c r="L8346" s="1">
        <f t="shared" si="261"/>
        <v>2.8905180000000001</v>
      </c>
    </row>
    <row r="8347" spans="1:12" ht="14.45">
      <c r="A8347" t="s">
        <v>723</v>
      </c>
      <c r="B8347" t="s">
        <v>1006</v>
      </c>
      <c r="C8347">
        <v>8405</v>
      </c>
      <c r="D8347" t="s">
        <v>1007</v>
      </c>
      <c r="E8347" t="s">
        <v>147</v>
      </c>
      <c r="F8347" t="s">
        <v>292</v>
      </c>
      <c r="G8347" t="str">
        <f t="shared" si="260"/>
        <v>Sweden to World</v>
      </c>
      <c r="H8347">
        <v>2017</v>
      </c>
      <c r="I8347" t="s">
        <v>724</v>
      </c>
      <c r="J8347">
        <v>6</v>
      </c>
      <c r="K8347">
        <v>1342.0419999999999</v>
      </c>
      <c r="L8347" s="1">
        <f t="shared" si="261"/>
        <v>1.342042</v>
      </c>
    </row>
    <row r="8348" spans="1:12" ht="14.45">
      <c r="A8348" t="s">
        <v>723</v>
      </c>
      <c r="B8348" t="s">
        <v>1006</v>
      </c>
      <c r="C8348">
        <v>8405</v>
      </c>
      <c r="D8348" t="s">
        <v>1007</v>
      </c>
      <c r="E8348" t="s">
        <v>670</v>
      </c>
      <c r="F8348" t="s">
        <v>670</v>
      </c>
      <c r="G8348" t="str">
        <f t="shared" si="260"/>
        <v>Sweden to EU27</v>
      </c>
      <c r="H8348">
        <v>2012</v>
      </c>
      <c r="I8348" t="s">
        <v>724</v>
      </c>
      <c r="J8348">
        <v>6</v>
      </c>
      <c r="K8348">
        <v>10941.316000000001</v>
      </c>
      <c r="L8348" s="1">
        <f t="shared" si="261"/>
        <v>10.941316</v>
      </c>
    </row>
    <row r="8349" spans="1:12" ht="14.45">
      <c r="A8349" t="s">
        <v>723</v>
      </c>
      <c r="B8349" t="s">
        <v>1006</v>
      </c>
      <c r="C8349">
        <v>8405</v>
      </c>
      <c r="D8349" t="s">
        <v>1007</v>
      </c>
      <c r="E8349" t="s">
        <v>670</v>
      </c>
      <c r="F8349" t="s">
        <v>670</v>
      </c>
      <c r="G8349" t="str">
        <f t="shared" si="260"/>
        <v>Sweden to EU27</v>
      </c>
      <c r="H8349">
        <v>2013</v>
      </c>
      <c r="I8349" t="s">
        <v>724</v>
      </c>
      <c r="J8349">
        <v>6</v>
      </c>
      <c r="K8349">
        <v>11195.184999999999</v>
      </c>
      <c r="L8349" s="1">
        <f t="shared" si="261"/>
        <v>11.195184999999999</v>
      </c>
    </row>
    <row r="8350" spans="1:12" ht="14.45">
      <c r="A8350" t="s">
        <v>723</v>
      </c>
      <c r="B8350" t="s">
        <v>1006</v>
      </c>
      <c r="C8350">
        <v>8405</v>
      </c>
      <c r="D8350" t="s">
        <v>1007</v>
      </c>
      <c r="E8350" t="s">
        <v>670</v>
      </c>
      <c r="F8350" t="s">
        <v>670</v>
      </c>
      <c r="G8350" t="str">
        <f t="shared" si="260"/>
        <v>Sweden to EU27</v>
      </c>
      <c r="H8350">
        <v>2014</v>
      </c>
      <c r="I8350" t="s">
        <v>724</v>
      </c>
      <c r="J8350">
        <v>6</v>
      </c>
      <c r="K8350">
        <v>7204.4229999999998</v>
      </c>
      <c r="L8350" s="1">
        <f t="shared" si="261"/>
        <v>7.2044229999999994</v>
      </c>
    </row>
    <row r="8351" spans="1:12" ht="14.45">
      <c r="A8351" t="s">
        <v>723</v>
      </c>
      <c r="B8351" t="s">
        <v>1006</v>
      </c>
      <c r="C8351">
        <v>8405</v>
      </c>
      <c r="D8351" t="s">
        <v>1007</v>
      </c>
      <c r="E8351" t="s">
        <v>670</v>
      </c>
      <c r="F8351" t="s">
        <v>670</v>
      </c>
      <c r="G8351" t="str">
        <f t="shared" si="260"/>
        <v>Sweden to EU27</v>
      </c>
      <c r="H8351">
        <v>2015</v>
      </c>
      <c r="I8351" t="s">
        <v>724</v>
      </c>
      <c r="J8351">
        <v>6</v>
      </c>
      <c r="K8351">
        <v>3352.3670000000002</v>
      </c>
      <c r="L8351" s="1">
        <f t="shared" si="261"/>
        <v>3.3523670000000001</v>
      </c>
    </row>
    <row r="8352" spans="1:12" ht="14.45">
      <c r="A8352" t="s">
        <v>723</v>
      </c>
      <c r="B8352" t="s">
        <v>1006</v>
      </c>
      <c r="C8352">
        <v>8405</v>
      </c>
      <c r="D8352" t="s">
        <v>1007</v>
      </c>
      <c r="E8352" t="s">
        <v>670</v>
      </c>
      <c r="F8352" t="s">
        <v>670</v>
      </c>
      <c r="G8352" t="str">
        <f t="shared" si="260"/>
        <v>Sweden to EU27</v>
      </c>
      <c r="H8352">
        <v>2016</v>
      </c>
      <c r="I8352" t="s">
        <v>724</v>
      </c>
      <c r="J8352">
        <v>6</v>
      </c>
      <c r="K8352">
        <v>2279.5059999999999</v>
      </c>
      <c r="L8352" s="1">
        <f t="shared" si="261"/>
        <v>2.279506</v>
      </c>
    </row>
    <row r="8353" spans="1:12" ht="14.45">
      <c r="A8353" t="s">
        <v>723</v>
      </c>
      <c r="B8353" t="s">
        <v>1006</v>
      </c>
      <c r="C8353">
        <v>8405</v>
      </c>
      <c r="D8353" t="s">
        <v>1007</v>
      </c>
      <c r="E8353" t="s">
        <v>670</v>
      </c>
      <c r="F8353" t="s">
        <v>670</v>
      </c>
      <c r="G8353" t="str">
        <f t="shared" si="260"/>
        <v>Sweden to EU27</v>
      </c>
      <c r="H8353">
        <v>2017</v>
      </c>
      <c r="I8353" t="s">
        <v>724</v>
      </c>
      <c r="J8353">
        <v>6</v>
      </c>
      <c r="K8353">
        <v>466.44600000000003</v>
      </c>
      <c r="L8353" s="1">
        <f t="shared" si="261"/>
        <v>0.46644600000000003</v>
      </c>
    </row>
    <row r="8354" spans="1:12" ht="14.45">
      <c r="A8354" t="s">
        <v>723</v>
      </c>
      <c r="B8354" t="s">
        <v>1006</v>
      </c>
      <c r="C8354">
        <v>841931</v>
      </c>
      <c r="D8354" t="s">
        <v>1007</v>
      </c>
      <c r="E8354" t="s">
        <v>147</v>
      </c>
      <c r="F8354" t="s">
        <v>292</v>
      </c>
      <c r="G8354" t="str">
        <f t="shared" si="260"/>
        <v>Sweden to World</v>
      </c>
      <c r="H8354">
        <v>2012</v>
      </c>
      <c r="I8354" t="s">
        <v>724</v>
      </c>
      <c r="J8354">
        <v>6</v>
      </c>
      <c r="K8354">
        <v>16723.27</v>
      </c>
      <c r="L8354" s="1">
        <f t="shared" si="261"/>
        <v>16.723269999999999</v>
      </c>
    </row>
    <row r="8355" spans="1:12" ht="14.45">
      <c r="A8355" t="s">
        <v>723</v>
      </c>
      <c r="B8355" t="s">
        <v>1006</v>
      </c>
      <c r="C8355">
        <v>841931</v>
      </c>
      <c r="D8355" t="s">
        <v>1007</v>
      </c>
      <c r="E8355" t="s">
        <v>147</v>
      </c>
      <c r="F8355" t="s">
        <v>292</v>
      </c>
      <c r="G8355" t="str">
        <f t="shared" si="260"/>
        <v>Sweden to World</v>
      </c>
      <c r="H8355">
        <v>2013</v>
      </c>
      <c r="I8355" t="s">
        <v>724</v>
      </c>
      <c r="J8355">
        <v>6</v>
      </c>
      <c r="K8355">
        <v>21654.996999999999</v>
      </c>
      <c r="L8355" s="1">
        <f t="shared" si="261"/>
        <v>21.654996999999998</v>
      </c>
    </row>
    <row r="8356" spans="1:12" ht="14.45">
      <c r="A8356" t="s">
        <v>723</v>
      </c>
      <c r="B8356" t="s">
        <v>1006</v>
      </c>
      <c r="C8356">
        <v>841931</v>
      </c>
      <c r="D8356" t="s">
        <v>1007</v>
      </c>
      <c r="E8356" t="s">
        <v>147</v>
      </c>
      <c r="F8356" t="s">
        <v>292</v>
      </c>
      <c r="G8356" t="str">
        <f t="shared" si="260"/>
        <v>Sweden to World</v>
      </c>
      <c r="H8356">
        <v>2014</v>
      </c>
      <c r="I8356" t="s">
        <v>724</v>
      </c>
      <c r="J8356">
        <v>6</v>
      </c>
      <c r="K8356">
        <v>16245.535</v>
      </c>
      <c r="L8356" s="1">
        <f t="shared" si="261"/>
        <v>16.245535</v>
      </c>
    </row>
    <row r="8357" spans="1:12" ht="14.45">
      <c r="A8357" t="s">
        <v>723</v>
      </c>
      <c r="B8357" t="s">
        <v>1006</v>
      </c>
      <c r="C8357">
        <v>841931</v>
      </c>
      <c r="D8357" t="s">
        <v>1007</v>
      </c>
      <c r="E8357" t="s">
        <v>147</v>
      </c>
      <c r="F8357" t="s">
        <v>292</v>
      </c>
      <c r="G8357" t="str">
        <f t="shared" si="260"/>
        <v>Sweden to World</v>
      </c>
      <c r="H8357">
        <v>2015</v>
      </c>
      <c r="I8357" t="s">
        <v>724</v>
      </c>
      <c r="J8357">
        <v>6</v>
      </c>
      <c r="K8357">
        <v>20386.73</v>
      </c>
      <c r="L8357" s="1">
        <f t="shared" si="261"/>
        <v>20.38673</v>
      </c>
    </row>
    <row r="8358" spans="1:12" ht="14.45">
      <c r="A8358" t="s">
        <v>723</v>
      </c>
      <c r="B8358" t="s">
        <v>1006</v>
      </c>
      <c r="C8358">
        <v>841931</v>
      </c>
      <c r="D8358" t="s">
        <v>1007</v>
      </c>
      <c r="E8358" t="s">
        <v>147</v>
      </c>
      <c r="F8358" t="s">
        <v>292</v>
      </c>
      <c r="G8358" t="str">
        <f t="shared" si="260"/>
        <v>Sweden to World</v>
      </c>
      <c r="H8358">
        <v>2016</v>
      </c>
      <c r="I8358" t="s">
        <v>724</v>
      </c>
      <c r="J8358">
        <v>6</v>
      </c>
      <c r="K8358">
        <v>18309.361000000001</v>
      </c>
      <c r="L8358" s="1">
        <f t="shared" si="261"/>
        <v>18.309360999999999</v>
      </c>
    </row>
    <row r="8359" spans="1:12" ht="14.45">
      <c r="A8359" t="s">
        <v>723</v>
      </c>
      <c r="B8359" t="s">
        <v>1006</v>
      </c>
      <c r="C8359">
        <v>841931</v>
      </c>
      <c r="D8359" t="s">
        <v>1007</v>
      </c>
      <c r="E8359" t="s">
        <v>147</v>
      </c>
      <c r="F8359" t="s">
        <v>292</v>
      </c>
      <c r="G8359" t="str">
        <f t="shared" si="260"/>
        <v>Sweden to World</v>
      </c>
      <c r="H8359">
        <v>2017</v>
      </c>
      <c r="I8359" t="s">
        <v>724</v>
      </c>
      <c r="J8359">
        <v>6</v>
      </c>
      <c r="K8359">
        <v>12117.276</v>
      </c>
      <c r="L8359" s="1">
        <f t="shared" si="261"/>
        <v>12.117276</v>
      </c>
    </row>
    <row r="8360" spans="1:12" ht="14.45">
      <c r="A8360" t="s">
        <v>723</v>
      </c>
      <c r="B8360" t="s">
        <v>1006</v>
      </c>
      <c r="C8360">
        <v>841931</v>
      </c>
      <c r="D8360" t="s">
        <v>1007</v>
      </c>
      <c r="E8360" t="s">
        <v>670</v>
      </c>
      <c r="F8360" t="s">
        <v>670</v>
      </c>
      <c r="G8360" t="str">
        <f t="shared" si="260"/>
        <v>Sweden to EU27</v>
      </c>
      <c r="H8360">
        <v>2012</v>
      </c>
      <c r="I8360" t="s">
        <v>724</v>
      </c>
      <c r="J8360">
        <v>6</v>
      </c>
      <c r="K8360">
        <v>13931.779</v>
      </c>
      <c r="L8360" s="1">
        <f t="shared" si="261"/>
        <v>13.931779000000001</v>
      </c>
    </row>
    <row r="8361" spans="1:12" ht="14.45">
      <c r="A8361" t="s">
        <v>723</v>
      </c>
      <c r="B8361" t="s">
        <v>1006</v>
      </c>
      <c r="C8361">
        <v>841931</v>
      </c>
      <c r="D8361" t="s">
        <v>1007</v>
      </c>
      <c r="E8361" t="s">
        <v>670</v>
      </c>
      <c r="F8361" t="s">
        <v>670</v>
      </c>
      <c r="G8361" t="str">
        <f t="shared" si="260"/>
        <v>Sweden to EU27</v>
      </c>
      <c r="H8361">
        <v>2013</v>
      </c>
      <c r="I8361" t="s">
        <v>724</v>
      </c>
      <c r="J8361">
        <v>6</v>
      </c>
      <c r="K8361">
        <v>19509.996999999999</v>
      </c>
      <c r="L8361" s="1">
        <f t="shared" si="261"/>
        <v>19.509996999999998</v>
      </c>
    </row>
    <row r="8362" spans="1:12" ht="14.45">
      <c r="A8362" t="s">
        <v>723</v>
      </c>
      <c r="B8362" t="s">
        <v>1006</v>
      </c>
      <c r="C8362">
        <v>841931</v>
      </c>
      <c r="D8362" t="s">
        <v>1007</v>
      </c>
      <c r="E8362" t="s">
        <v>670</v>
      </c>
      <c r="F8362" t="s">
        <v>670</v>
      </c>
      <c r="G8362" t="str">
        <f t="shared" si="260"/>
        <v>Sweden to EU27</v>
      </c>
      <c r="H8362">
        <v>2014</v>
      </c>
      <c r="I8362" t="s">
        <v>724</v>
      </c>
      <c r="J8362">
        <v>6</v>
      </c>
      <c r="K8362">
        <v>12701.335999999999</v>
      </c>
      <c r="L8362" s="1">
        <f t="shared" si="261"/>
        <v>12.701336</v>
      </c>
    </row>
    <row r="8363" spans="1:12" ht="14.45">
      <c r="A8363" t="s">
        <v>723</v>
      </c>
      <c r="B8363" t="s">
        <v>1006</v>
      </c>
      <c r="C8363">
        <v>841931</v>
      </c>
      <c r="D8363" t="s">
        <v>1007</v>
      </c>
      <c r="E8363" t="s">
        <v>670</v>
      </c>
      <c r="F8363" t="s">
        <v>670</v>
      </c>
      <c r="G8363" t="str">
        <f t="shared" si="260"/>
        <v>Sweden to EU27</v>
      </c>
      <c r="H8363">
        <v>2015</v>
      </c>
      <c r="I8363" t="s">
        <v>724</v>
      </c>
      <c r="J8363">
        <v>6</v>
      </c>
      <c r="K8363">
        <v>18446.491000000002</v>
      </c>
      <c r="L8363" s="1">
        <f t="shared" si="261"/>
        <v>18.446491000000002</v>
      </c>
    </row>
    <row r="8364" spans="1:12" ht="14.45">
      <c r="A8364" t="s">
        <v>723</v>
      </c>
      <c r="B8364" t="s">
        <v>1006</v>
      </c>
      <c r="C8364">
        <v>841931</v>
      </c>
      <c r="D8364" t="s">
        <v>1007</v>
      </c>
      <c r="E8364" t="s">
        <v>670</v>
      </c>
      <c r="F8364" t="s">
        <v>670</v>
      </c>
      <c r="G8364" t="str">
        <f t="shared" si="260"/>
        <v>Sweden to EU27</v>
      </c>
      <c r="H8364">
        <v>2016</v>
      </c>
      <c r="I8364" t="s">
        <v>724</v>
      </c>
      <c r="J8364">
        <v>6</v>
      </c>
      <c r="K8364">
        <v>16866.793000000001</v>
      </c>
      <c r="L8364" s="1">
        <f t="shared" si="261"/>
        <v>16.866793000000001</v>
      </c>
    </row>
    <row r="8365" spans="1:12" ht="14.45">
      <c r="A8365" t="s">
        <v>723</v>
      </c>
      <c r="B8365" t="s">
        <v>1006</v>
      </c>
      <c r="C8365">
        <v>841931</v>
      </c>
      <c r="D8365" t="s">
        <v>1007</v>
      </c>
      <c r="E8365" t="s">
        <v>670</v>
      </c>
      <c r="F8365" t="s">
        <v>670</v>
      </c>
      <c r="G8365" t="str">
        <f t="shared" si="260"/>
        <v>Sweden to EU27</v>
      </c>
      <c r="H8365">
        <v>2017</v>
      </c>
      <c r="I8365" t="s">
        <v>724</v>
      </c>
      <c r="J8365">
        <v>6</v>
      </c>
      <c r="K8365">
        <v>11125.800999999999</v>
      </c>
      <c r="L8365" s="1">
        <f t="shared" si="261"/>
        <v>11.125800999999999</v>
      </c>
    </row>
    <row r="8366" spans="1:12" ht="14.45">
      <c r="A8366" t="s">
        <v>723</v>
      </c>
      <c r="B8366" t="s">
        <v>1006</v>
      </c>
      <c r="C8366">
        <v>841940</v>
      </c>
      <c r="D8366" t="s">
        <v>1007</v>
      </c>
      <c r="E8366" t="s">
        <v>147</v>
      </c>
      <c r="F8366" t="s">
        <v>292</v>
      </c>
      <c r="G8366" t="str">
        <f t="shared" si="260"/>
        <v>Sweden to World</v>
      </c>
      <c r="H8366">
        <v>2012</v>
      </c>
      <c r="I8366" t="s">
        <v>724</v>
      </c>
      <c r="J8366">
        <v>6</v>
      </c>
      <c r="K8366">
        <v>3147.8090000000002</v>
      </c>
      <c r="L8366" s="1">
        <f t="shared" si="261"/>
        <v>3.1478090000000001</v>
      </c>
    </row>
    <row r="8367" spans="1:12" ht="14.45">
      <c r="A8367" t="s">
        <v>723</v>
      </c>
      <c r="B8367" t="s">
        <v>1006</v>
      </c>
      <c r="C8367">
        <v>841940</v>
      </c>
      <c r="D8367" t="s">
        <v>1007</v>
      </c>
      <c r="E8367" t="s">
        <v>147</v>
      </c>
      <c r="F8367" t="s">
        <v>292</v>
      </c>
      <c r="G8367" t="str">
        <f t="shared" si="260"/>
        <v>Sweden to World</v>
      </c>
      <c r="H8367">
        <v>2013</v>
      </c>
      <c r="I8367" t="s">
        <v>724</v>
      </c>
      <c r="J8367">
        <v>6</v>
      </c>
      <c r="K8367">
        <v>3400</v>
      </c>
      <c r="L8367" s="1">
        <f t="shared" si="261"/>
        <v>3.4</v>
      </c>
    </row>
    <row r="8368" spans="1:12" ht="14.45">
      <c r="A8368" t="s">
        <v>723</v>
      </c>
      <c r="B8368" t="s">
        <v>1006</v>
      </c>
      <c r="C8368">
        <v>841940</v>
      </c>
      <c r="D8368" t="s">
        <v>1007</v>
      </c>
      <c r="E8368" t="s">
        <v>147</v>
      </c>
      <c r="F8368" t="s">
        <v>292</v>
      </c>
      <c r="G8368" t="str">
        <f t="shared" si="260"/>
        <v>Sweden to World</v>
      </c>
      <c r="H8368">
        <v>2014</v>
      </c>
      <c r="I8368" t="s">
        <v>724</v>
      </c>
      <c r="J8368">
        <v>6</v>
      </c>
      <c r="K8368">
        <v>4564.174</v>
      </c>
      <c r="L8368" s="1">
        <f t="shared" si="261"/>
        <v>4.5641740000000004</v>
      </c>
    </row>
    <row r="8369" spans="1:12" ht="14.45">
      <c r="A8369" t="s">
        <v>723</v>
      </c>
      <c r="B8369" t="s">
        <v>1006</v>
      </c>
      <c r="C8369">
        <v>841940</v>
      </c>
      <c r="D8369" t="s">
        <v>1007</v>
      </c>
      <c r="E8369" t="s">
        <v>147</v>
      </c>
      <c r="F8369" t="s">
        <v>292</v>
      </c>
      <c r="G8369" t="str">
        <f t="shared" si="260"/>
        <v>Sweden to World</v>
      </c>
      <c r="H8369">
        <v>2015</v>
      </c>
      <c r="I8369" t="s">
        <v>724</v>
      </c>
      <c r="J8369">
        <v>6</v>
      </c>
      <c r="K8369">
        <v>5671.9970000000003</v>
      </c>
      <c r="L8369" s="1">
        <f t="shared" si="261"/>
        <v>5.6719970000000002</v>
      </c>
    </row>
    <row r="8370" spans="1:12" ht="14.45">
      <c r="A8370" t="s">
        <v>723</v>
      </c>
      <c r="B8370" t="s">
        <v>1006</v>
      </c>
      <c r="C8370">
        <v>841940</v>
      </c>
      <c r="D8370" t="s">
        <v>1007</v>
      </c>
      <c r="E8370" t="s">
        <v>147</v>
      </c>
      <c r="F8370" t="s">
        <v>292</v>
      </c>
      <c r="G8370" t="str">
        <f t="shared" si="260"/>
        <v>Sweden to World</v>
      </c>
      <c r="H8370">
        <v>2016</v>
      </c>
      <c r="I8370" t="s">
        <v>724</v>
      </c>
      <c r="J8370">
        <v>6</v>
      </c>
      <c r="K8370">
        <v>8319.2029999999995</v>
      </c>
      <c r="L8370" s="1">
        <f t="shared" si="261"/>
        <v>8.3192029999999999</v>
      </c>
    </row>
    <row r="8371" spans="1:12" ht="14.45">
      <c r="A8371" t="s">
        <v>723</v>
      </c>
      <c r="B8371" t="s">
        <v>1006</v>
      </c>
      <c r="C8371">
        <v>841940</v>
      </c>
      <c r="D8371" t="s">
        <v>1007</v>
      </c>
      <c r="E8371" t="s">
        <v>147</v>
      </c>
      <c r="F8371" t="s">
        <v>292</v>
      </c>
      <c r="G8371" t="str">
        <f t="shared" si="260"/>
        <v>Sweden to World</v>
      </c>
      <c r="H8371">
        <v>2017</v>
      </c>
      <c r="I8371" t="s">
        <v>724</v>
      </c>
      <c r="J8371">
        <v>6</v>
      </c>
      <c r="K8371">
        <v>8233.9779999999992</v>
      </c>
      <c r="L8371" s="1">
        <f t="shared" si="261"/>
        <v>8.2339779999999987</v>
      </c>
    </row>
    <row r="8372" spans="1:12" ht="14.45">
      <c r="A8372" t="s">
        <v>723</v>
      </c>
      <c r="B8372" t="s">
        <v>1006</v>
      </c>
      <c r="C8372">
        <v>841940</v>
      </c>
      <c r="D8372" t="s">
        <v>1007</v>
      </c>
      <c r="E8372" t="s">
        <v>670</v>
      </c>
      <c r="F8372" t="s">
        <v>670</v>
      </c>
      <c r="G8372" t="str">
        <f t="shared" si="260"/>
        <v>Sweden to EU27</v>
      </c>
      <c r="H8372">
        <v>2012</v>
      </c>
      <c r="I8372" t="s">
        <v>724</v>
      </c>
      <c r="J8372">
        <v>6</v>
      </c>
      <c r="K8372">
        <v>700.82500000000005</v>
      </c>
      <c r="L8372" s="1">
        <f t="shared" si="261"/>
        <v>0.70082500000000003</v>
      </c>
    </row>
    <row r="8373" spans="1:12" ht="14.45">
      <c r="A8373" t="s">
        <v>723</v>
      </c>
      <c r="B8373" t="s">
        <v>1006</v>
      </c>
      <c r="C8373">
        <v>841940</v>
      </c>
      <c r="D8373" t="s">
        <v>1007</v>
      </c>
      <c r="E8373" t="s">
        <v>670</v>
      </c>
      <c r="F8373" t="s">
        <v>670</v>
      </c>
      <c r="G8373" t="str">
        <f t="shared" si="260"/>
        <v>Sweden to EU27</v>
      </c>
      <c r="H8373">
        <v>2013</v>
      </c>
      <c r="I8373" t="s">
        <v>724</v>
      </c>
      <c r="J8373">
        <v>6</v>
      </c>
      <c r="K8373">
        <v>657.673</v>
      </c>
      <c r="L8373" s="1">
        <f t="shared" si="261"/>
        <v>0.65767299999999995</v>
      </c>
    </row>
    <row r="8374" spans="1:12" ht="14.45">
      <c r="A8374" t="s">
        <v>723</v>
      </c>
      <c r="B8374" t="s">
        <v>1006</v>
      </c>
      <c r="C8374">
        <v>841940</v>
      </c>
      <c r="D8374" t="s">
        <v>1007</v>
      </c>
      <c r="E8374" t="s">
        <v>670</v>
      </c>
      <c r="F8374" t="s">
        <v>670</v>
      </c>
      <c r="G8374" t="str">
        <f t="shared" si="260"/>
        <v>Sweden to EU27</v>
      </c>
      <c r="H8374">
        <v>2014</v>
      </c>
      <c r="I8374" t="s">
        <v>724</v>
      </c>
      <c r="J8374">
        <v>6</v>
      </c>
      <c r="K8374">
        <v>411.20600000000002</v>
      </c>
      <c r="L8374" s="1">
        <f t="shared" si="261"/>
        <v>0.41120600000000002</v>
      </c>
    </row>
    <row r="8375" spans="1:12" ht="14.45">
      <c r="A8375" t="s">
        <v>723</v>
      </c>
      <c r="B8375" t="s">
        <v>1006</v>
      </c>
      <c r="C8375">
        <v>841940</v>
      </c>
      <c r="D8375" t="s">
        <v>1007</v>
      </c>
      <c r="E8375" t="s">
        <v>670</v>
      </c>
      <c r="F8375" t="s">
        <v>670</v>
      </c>
      <c r="G8375" t="str">
        <f t="shared" si="260"/>
        <v>Sweden to EU27</v>
      </c>
      <c r="H8375">
        <v>2015</v>
      </c>
      <c r="I8375" t="s">
        <v>724</v>
      </c>
      <c r="J8375">
        <v>6</v>
      </c>
      <c r="K8375">
        <v>48.981999999999999</v>
      </c>
      <c r="L8375" s="1">
        <f t="shared" si="261"/>
        <v>4.8981999999999998E-2</v>
      </c>
    </row>
    <row r="8376" spans="1:12" ht="14.45">
      <c r="A8376" t="s">
        <v>723</v>
      </c>
      <c r="B8376" t="s">
        <v>1006</v>
      </c>
      <c r="C8376">
        <v>841940</v>
      </c>
      <c r="D8376" t="s">
        <v>1007</v>
      </c>
      <c r="E8376" t="s">
        <v>670</v>
      </c>
      <c r="F8376" t="s">
        <v>670</v>
      </c>
      <c r="G8376" t="str">
        <f t="shared" si="260"/>
        <v>Sweden to EU27</v>
      </c>
      <c r="H8376">
        <v>2016</v>
      </c>
      <c r="I8376" t="s">
        <v>724</v>
      </c>
      <c r="J8376">
        <v>6</v>
      </c>
      <c r="K8376">
        <v>49.231000000000002</v>
      </c>
      <c r="L8376" s="1">
        <f t="shared" si="261"/>
        <v>4.9231000000000004E-2</v>
      </c>
    </row>
    <row r="8377" spans="1:12" ht="14.45">
      <c r="A8377" t="s">
        <v>723</v>
      </c>
      <c r="B8377" t="s">
        <v>1006</v>
      </c>
      <c r="C8377">
        <v>841940</v>
      </c>
      <c r="D8377" t="s">
        <v>1007</v>
      </c>
      <c r="E8377" t="s">
        <v>670</v>
      </c>
      <c r="F8377" t="s">
        <v>670</v>
      </c>
      <c r="G8377" t="str">
        <f t="shared" si="260"/>
        <v>Sweden to EU27</v>
      </c>
      <c r="H8377">
        <v>2017</v>
      </c>
      <c r="I8377" t="s">
        <v>724</v>
      </c>
      <c r="J8377">
        <v>6</v>
      </c>
      <c r="K8377">
        <v>133.80600000000001</v>
      </c>
      <c r="L8377" s="1">
        <f t="shared" si="261"/>
        <v>0.13380600000000001</v>
      </c>
    </row>
    <row r="8378" spans="1:12" ht="14.45">
      <c r="A8378" t="s">
        <v>723</v>
      </c>
      <c r="B8378" t="s">
        <v>1006</v>
      </c>
      <c r="C8378">
        <v>842129</v>
      </c>
      <c r="D8378" t="s">
        <v>1007</v>
      </c>
      <c r="E8378" t="s">
        <v>147</v>
      </c>
      <c r="F8378" t="s">
        <v>292</v>
      </c>
      <c r="G8378" t="str">
        <f t="shared" si="260"/>
        <v>Sweden to World</v>
      </c>
      <c r="H8378">
        <v>2012</v>
      </c>
      <c r="I8378" t="s">
        <v>724</v>
      </c>
      <c r="J8378">
        <v>6</v>
      </c>
      <c r="K8378">
        <v>63442.396000000001</v>
      </c>
      <c r="L8378" s="1">
        <f t="shared" si="261"/>
        <v>63.442396000000002</v>
      </c>
    </row>
    <row r="8379" spans="1:12" ht="14.45">
      <c r="A8379" t="s">
        <v>723</v>
      </c>
      <c r="B8379" t="s">
        <v>1006</v>
      </c>
      <c r="C8379">
        <v>842129</v>
      </c>
      <c r="D8379" t="s">
        <v>1007</v>
      </c>
      <c r="E8379" t="s">
        <v>147</v>
      </c>
      <c r="F8379" t="s">
        <v>292</v>
      </c>
      <c r="G8379" t="str">
        <f t="shared" si="260"/>
        <v>Sweden to World</v>
      </c>
      <c r="H8379">
        <v>2013</v>
      </c>
      <c r="I8379" t="s">
        <v>724</v>
      </c>
      <c r="J8379">
        <v>6</v>
      </c>
      <c r="K8379">
        <v>59872.52</v>
      </c>
      <c r="L8379" s="1">
        <f t="shared" si="261"/>
        <v>59.872519999999994</v>
      </c>
    </row>
    <row r="8380" spans="1:12" ht="14.45">
      <c r="A8380" t="s">
        <v>723</v>
      </c>
      <c r="B8380" t="s">
        <v>1006</v>
      </c>
      <c r="C8380">
        <v>842129</v>
      </c>
      <c r="D8380" t="s">
        <v>1007</v>
      </c>
      <c r="E8380" t="s">
        <v>147</v>
      </c>
      <c r="F8380" t="s">
        <v>292</v>
      </c>
      <c r="G8380" t="str">
        <f t="shared" si="260"/>
        <v>Sweden to World</v>
      </c>
      <c r="H8380">
        <v>2014</v>
      </c>
      <c r="I8380" t="s">
        <v>724</v>
      </c>
      <c r="J8380">
        <v>6</v>
      </c>
      <c r="K8380">
        <v>59101.783000000003</v>
      </c>
      <c r="L8380" s="1">
        <f t="shared" si="261"/>
        <v>59.101783000000005</v>
      </c>
    </row>
    <row r="8381" spans="1:12" ht="14.45">
      <c r="A8381" t="s">
        <v>723</v>
      </c>
      <c r="B8381" t="s">
        <v>1006</v>
      </c>
      <c r="C8381">
        <v>842129</v>
      </c>
      <c r="D8381" t="s">
        <v>1007</v>
      </c>
      <c r="E8381" t="s">
        <v>147</v>
      </c>
      <c r="F8381" t="s">
        <v>292</v>
      </c>
      <c r="G8381" t="str">
        <f t="shared" si="260"/>
        <v>Sweden to World</v>
      </c>
      <c r="H8381">
        <v>2015</v>
      </c>
      <c r="I8381" t="s">
        <v>724</v>
      </c>
      <c r="J8381">
        <v>6</v>
      </c>
      <c r="K8381">
        <v>60839.387000000002</v>
      </c>
      <c r="L8381" s="1">
        <f t="shared" si="261"/>
        <v>60.839387000000002</v>
      </c>
    </row>
    <row r="8382" spans="1:12" ht="14.45">
      <c r="A8382" t="s">
        <v>723</v>
      </c>
      <c r="B8382" t="s">
        <v>1006</v>
      </c>
      <c r="C8382">
        <v>842129</v>
      </c>
      <c r="D8382" t="s">
        <v>1007</v>
      </c>
      <c r="E8382" t="s">
        <v>147</v>
      </c>
      <c r="F8382" t="s">
        <v>292</v>
      </c>
      <c r="G8382" t="str">
        <f t="shared" si="260"/>
        <v>Sweden to World</v>
      </c>
      <c r="H8382">
        <v>2016</v>
      </c>
      <c r="I8382" t="s">
        <v>724</v>
      </c>
      <c r="J8382">
        <v>6</v>
      </c>
      <c r="K8382">
        <v>75726.154999999999</v>
      </c>
      <c r="L8382" s="1">
        <f t="shared" si="261"/>
        <v>75.726155000000006</v>
      </c>
    </row>
    <row r="8383" spans="1:12" ht="14.45">
      <c r="A8383" t="s">
        <v>723</v>
      </c>
      <c r="B8383" t="s">
        <v>1006</v>
      </c>
      <c r="C8383">
        <v>842129</v>
      </c>
      <c r="D8383" t="s">
        <v>1007</v>
      </c>
      <c r="E8383" t="s">
        <v>147</v>
      </c>
      <c r="F8383" t="s">
        <v>292</v>
      </c>
      <c r="G8383" t="str">
        <f t="shared" si="260"/>
        <v>Sweden to World</v>
      </c>
      <c r="H8383">
        <v>2017</v>
      </c>
      <c r="I8383" t="s">
        <v>724</v>
      </c>
      <c r="J8383">
        <v>6</v>
      </c>
      <c r="K8383">
        <v>89982.65</v>
      </c>
      <c r="L8383" s="1">
        <f t="shared" si="261"/>
        <v>89.982649999999992</v>
      </c>
    </row>
    <row r="8384" spans="1:12" ht="14.45">
      <c r="A8384" t="s">
        <v>723</v>
      </c>
      <c r="B8384" t="s">
        <v>1006</v>
      </c>
      <c r="C8384">
        <v>842129</v>
      </c>
      <c r="D8384" t="s">
        <v>1007</v>
      </c>
      <c r="E8384" t="s">
        <v>670</v>
      </c>
      <c r="F8384" t="s">
        <v>670</v>
      </c>
      <c r="G8384" t="str">
        <f t="shared" si="260"/>
        <v>Sweden to EU27</v>
      </c>
      <c r="H8384">
        <v>2012</v>
      </c>
      <c r="I8384" t="s">
        <v>724</v>
      </c>
      <c r="J8384">
        <v>6</v>
      </c>
      <c r="K8384">
        <v>17965.362000000001</v>
      </c>
      <c r="L8384" s="1">
        <f t="shared" si="261"/>
        <v>17.965362000000002</v>
      </c>
    </row>
    <row r="8385" spans="1:12" ht="14.45">
      <c r="A8385" t="s">
        <v>723</v>
      </c>
      <c r="B8385" t="s">
        <v>1006</v>
      </c>
      <c r="C8385">
        <v>842129</v>
      </c>
      <c r="D8385" t="s">
        <v>1007</v>
      </c>
      <c r="E8385" t="s">
        <v>670</v>
      </c>
      <c r="F8385" t="s">
        <v>670</v>
      </c>
      <c r="G8385" t="str">
        <f t="shared" si="260"/>
        <v>Sweden to EU27</v>
      </c>
      <c r="H8385">
        <v>2013</v>
      </c>
      <c r="I8385" t="s">
        <v>724</v>
      </c>
      <c r="J8385">
        <v>6</v>
      </c>
      <c r="K8385">
        <v>16502.022000000001</v>
      </c>
      <c r="L8385" s="1">
        <f t="shared" si="261"/>
        <v>16.502022</v>
      </c>
    </row>
    <row r="8386" spans="1:12" ht="14.45">
      <c r="A8386" t="s">
        <v>723</v>
      </c>
      <c r="B8386" t="s">
        <v>1006</v>
      </c>
      <c r="C8386">
        <v>842129</v>
      </c>
      <c r="D8386" t="s">
        <v>1007</v>
      </c>
      <c r="E8386" t="s">
        <v>670</v>
      </c>
      <c r="F8386" t="s">
        <v>670</v>
      </c>
      <c r="G8386" t="str">
        <f t="shared" si="260"/>
        <v>Sweden to EU27</v>
      </c>
      <c r="H8386">
        <v>2014</v>
      </c>
      <c r="I8386" t="s">
        <v>724</v>
      </c>
      <c r="J8386">
        <v>6</v>
      </c>
      <c r="K8386">
        <v>20461.338</v>
      </c>
      <c r="L8386" s="1">
        <f t="shared" si="261"/>
        <v>20.461338000000001</v>
      </c>
    </row>
    <row r="8387" spans="1:12" ht="14.45">
      <c r="A8387" t="s">
        <v>723</v>
      </c>
      <c r="B8387" t="s">
        <v>1006</v>
      </c>
      <c r="C8387">
        <v>842129</v>
      </c>
      <c r="D8387" t="s">
        <v>1007</v>
      </c>
      <c r="E8387" t="s">
        <v>670</v>
      </c>
      <c r="F8387" t="s">
        <v>670</v>
      </c>
      <c r="G8387" t="str">
        <f t="shared" si="260"/>
        <v>Sweden to EU27</v>
      </c>
      <c r="H8387">
        <v>2015</v>
      </c>
      <c r="I8387" t="s">
        <v>724</v>
      </c>
      <c r="J8387">
        <v>6</v>
      </c>
      <c r="K8387">
        <v>21672.435000000001</v>
      </c>
      <c r="L8387" s="1">
        <f t="shared" si="261"/>
        <v>21.672435</v>
      </c>
    </row>
    <row r="8388" spans="1:12" ht="14.45">
      <c r="A8388" t="s">
        <v>723</v>
      </c>
      <c r="B8388" t="s">
        <v>1006</v>
      </c>
      <c r="C8388">
        <v>842129</v>
      </c>
      <c r="D8388" t="s">
        <v>1007</v>
      </c>
      <c r="E8388" t="s">
        <v>670</v>
      </c>
      <c r="F8388" t="s">
        <v>670</v>
      </c>
      <c r="G8388" t="str">
        <f t="shared" si="260"/>
        <v>Sweden to EU27</v>
      </c>
      <c r="H8388">
        <v>2016</v>
      </c>
      <c r="I8388" t="s">
        <v>724</v>
      </c>
      <c r="J8388">
        <v>6</v>
      </c>
      <c r="K8388">
        <v>26455.261999999999</v>
      </c>
      <c r="L8388" s="1">
        <f t="shared" si="261"/>
        <v>26.455261999999998</v>
      </c>
    </row>
    <row r="8389" spans="1:12" ht="14.45">
      <c r="A8389" t="s">
        <v>723</v>
      </c>
      <c r="B8389" t="s">
        <v>1006</v>
      </c>
      <c r="C8389">
        <v>842129</v>
      </c>
      <c r="D8389" t="s">
        <v>1007</v>
      </c>
      <c r="E8389" t="s">
        <v>670</v>
      </c>
      <c r="F8389" t="s">
        <v>670</v>
      </c>
      <c r="G8389" t="str">
        <f t="shared" si="260"/>
        <v>Sweden to EU27</v>
      </c>
      <c r="H8389">
        <v>2017</v>
      </c>
      <c r="I8389" t="s">
        <v>724</v>
      </c>
      <c r="J8389">
        <v>6</v>
      </c>
      <c r="K8389">
        <v>29706.062000000002</v>
      </c>
      <c r="L8389" s="1">
        <f t="shared" si="261"/>
        <v>29.706062000000003</v>
      </c>
    </row>
    <row r="8390" spans="1:12" ht="14.45">
      <c r="A8390" t="s">
        <v>723</v>
      </c>
      <c r="B8390" t="s">
        <v>1006</v>
      </c>
      <c r="C8390">
        <v>842139</v>
      </c>
      <c r="D8390" t="s">
        <v>1007</v>
      </c>
      <c r="E8390" t="s">
        <v>147</v>
      </c>
      <c r="F8390" t="s">
        <v>292</v>
      </c>
      <c r="G8390" t="str">
        <f t="shared" si="260"/>
        <v>Sweden to World</v>
      </c>
      <c r="H8390">
        <v>2012</v>
      </c>
      <c r="I8390" t="s">
        <v>724</v>
      </c>
      <c r="J8390">
        <v>6</v>
      </c>
      <c r="K8390">
        <v>135041.391</v>
      </c>
      <c r="L8390" s="1">
        <f t="shared" si="261"/>
        <v>135.041391</v>
      </c>
    </row>
    <row r="8391" spans="1:12" ht="14.45">
      <c r="A8391" t="s">
        <v>723</v>
      </c>
      <c r="B8391" t="s">
        <v>1006</v>
      </c>
      <c r="C8391">
        <v>842139</v>
      </c>
      <c r="D8391" t="s">
        <v>1007</v>
      </c>
      <c r="E8391" t="s">
        <v>147</v>
      </c>
      <c r="F8391" t="s">
        <v>292</v>
      </c>
      <c r="G8391" t="str">
        <f t="shared" si="260"/>
        <v>Sweden to World</v>
      </c>
      <c r="H8391">
        <v>2013</v>
      </c>
      <c r="I8391" t="s">
        <v>724</v>
      </c>
      <c r="J8391">
        <v>6</v>
      </c>
      <c r="K8391">
        <v>129799.774</v>
      </c>
      <c r="L8391" s="1">
        <f t="shared" si="261"/>
        <v>129.79977400000001</v>
      </c>
    </row>
    <row r="8392" spans="1:12" ht="14.45">
      <c r="A8392" t="s">
        <v>723</v>
      </c>
      <c r="B8392" t="s">
        <v>1006</v>
      </c>
      <c r="C8392">
        <v>842139</v>
      </c>
      <c r="D8392" t="s">
        <v>1007</v>
      </c>
      <c r="E8392" t="s">
        <v>147</v>
      </c>
      <c r="F8392" t="s">
        <v>292</v>
      </c>
      <c r="G8392" t="str">
        <f t="shared" si="260"/>
        <v>Sweden to World</v>
      </c>
      <c r="H8392">
        <v>2014</v>
      </c>
      <c r="I8392" t="s">
        <v>724</v>
      </c>
      <c r="J8392">
        <v>6</v>
      </c>
      <c r="K8392">
        <v>151687.57699999999</v>
      </c>
      <c r="L8392" s="1">
        <f t="shared" si="261"/>
        <v>151.68757699999998</v>
      </c>
    </row>
    <row r="8393" spans="1:12" ht="14.45">
      <c r="A8393" t="s">
        <v>723</v>
      </c>
      <c r="B8393" t="s">
        <v>1006</v>
      </c>
      <c r="C8393">
        <v>842139</v>
      </c>
      <c r="D8393" t="s">
        <v>1007</v>
      </c>
      <c r="E8393" t="s">
        <v>147</v>
      </c>
      <c r="F8393" t="s">
        <v>292</v>
      </c>
      <c r="G8393" t="str">
        <f t="shared" ref="G8393:G8456" si="262">CONCATENATE(D8393, " to ", F8393)</f>
        <v>Sweden to World</v>
      </c>
      <c r="H8393">
        <v>2015</v>
      </c>
      <c r="I8393" t="s">
        <v>724</v>
      </c>
      <c r="J8393">
        <v>6</v>
      </c>
      <c r="K8393">
        <v>152650.826</v>
      </c>
      <c r="L8393" s="1">
        <f t="shared" ref="L8393:L8456" si="263">K8393/1000</f>
        <v>152.650826</v>
      </c>
    </row>
    <row r="8394" spans="1:12" ht="14.45">
      <c r="A8394" t="s">
        <v>723</v>
      </c>
      <c r="B8394" t="s">
        <v>1006</v>
      </c>
      <c r="C8394">
        <v>842139</v>
      </c>
      <c r="D8394" t="s">
        <v>1007</v>
      </c>
      <c r="E8394" t="s">
        <v>147</v>
      </c>
      <c r="F8394" t="s">
        <v>292</v>
      </c>
      <c r="G8394" t="str">
        <f t="shared" si="262"/>
        <v>Sweden to World</v>
      </c>
      <c r="H8394">
        <v>2016</v>
      </c>
      <c r="I8394" t="s">
        <v>724</v>
      </c>
      <c r="J8394">
        <v>6</v>
      </c>
      <c r="K8394">
        <v>151037.99299999999</v>
      </c>
      <c r="L8394" s="1">
        <f t="shared" si="263"/>
        <v>151.037993</v>
      </c>
    </row>
    <row r="8395" spans="1:12" ht="14.45">
      <c r="A8395" t="s">
        <v>723</v>
      </c>
      <c r="B8395" t="s">
        <v>1006</v>
      </c>
      <c r="C8395">
        <v>842139</v>
      </c>
      <c r="D8395" t="s">
        <v>1007</v>
      </c>
      <c r="E8395" t="s">
        <v>147</v>
      </c>
      <c r="F8395" t="s">
        <v>292</v>
      </c>
      <c r="G8395" t="str">
        <f t="shared" si="262"/>
        <v>Sweden to World</v>
      </c>
      <c r="H8395">
        <v>2017</v>
      </c>
      <c r="I8395" t="s">
        <v>724</v>
      </c>
      <c r="J8395">
        <v>6</v>
      </c>
      <c r="K8395">
        <v>204942.69699999999</v>
      </c>
      <c r="L8395" s="1">
        <f t="shared" si="263"/>
        <v>204.94269699999998</v>
      </c>
    </row>
    <row r="8396" spans="1:12" ht="14.45">
      <c r="A8396" t="s">
        <v>723</v>
      </c>
      <c r="B8396" t="s">
        <v>1006</v>
      </c>
      <c r="C8396">
        <v>842139</v>
      </c>
      <c r="D8396" t="s">
        <v>1007</v>
      </c>
      <c r="E8396" t="s">
        <v>670</v>
      </c>
      <c r="F8396" t="s">
        <v>670</v>
      </c>
      <c r="G8396" t="str">
        <f t="shared" si="262"/>
        <v>Sweden to EU27</v>
      </c>
      <c r="H8396">
        <v>2012</v>
      </c>
      <c r="I8396" t="s">
        <v>724</v>
      </c>
      <c r="J8396">
        <v>6</v>
      </c>
      <c r="K8396">
        <v>74006.134000000005</v>
      </c>
      <c r="L8396" s="1">
        <f t="shared" si="263"/>
        <v>74.006134000000003</v>
      </c>
    </row>
    <row r="8397" spans="1:12" ht="14.45">
      <c r="A8397" t="s">
        <v>723</v>
      </c>
      <c r="B8397" t="s">
        <v>1006</v>
      </c>
      <c r="C8397">
        <v>842139</v>
      </c>
      <c r="D8397" t="s">
        <v>1007</v>
      </c>
      <c r="E8397" t="s">
        <v>670</v>
      </c>
      <c r="F8397" t="s">
        <v>670</v>
      </c>
      <c r="G8397" t="str">
        <f t="shared" si="262"/>
        <v>Sweden to EU27</v>
      </c>
      <c r="H8397">
        <v>2013</v>
      </c>
      <c r="I8397" t="s">
        <v>724</v>
      </c>
      <c r="J8397">
        <v>6</v>
      </c>
      <c r="K8397">
        <v>70695.489000000001</v>
      </c>
      <c r="L8397" s="1">
        <f t="shared" si="263"/>
        <v>70.695488999999995</v>
      </c>
    </row>
    <row r="8398" spans="1:12" ht="14.45">
      <c r="A8398" t="s">
        <v>723</v>
      </c>
      <c r="B8398" t="s">
        <v>1006</v>
      </c>
      <c r="C8398">
        <v>842139</v>
      </c>
      <c r="D8398" t="s">
        <v>1007</v>
      </c>
      <c r="E8398" t="s">
        <v>670</v>
      </c>
      <c r="F8398" t="s">
        <v>670</v>
      </c>
      <c r="G8398" t="str">
        <f t="shared" si="262"/>
        <v>Sweden to EU27</v>
      </c>
      <c r="H8398">
        <v>2014</v>
      </c>
      <c r="I8398" t="s">
        <v>724</v>
      </c>
      <c r="J8398">
        <v>6</v>
      </c>
      <c r="K8398">
        <v>83668.895999999993</v>
      </c>
      <c r="L8398" s="1">
        <f t="shared" si="263"/>
        <v>83.668895999999989</v>
      </c>
    </row>
    <row r="8399" spans="1:12" ht="14.45">
      <c r="A8399" t="s">
        <v>723</v>
      </c>
      <c r="B8399" t="s">
        <v>1006</v>
      </c>
      <c r="C8399">
        <v>842139</v>
      </c>
      <c r="D8399" t="s">
        <v>1007</v>
      </c>
      <c r="E8399" t="s">
        <v>670</v>
      </c>
      <c r="F8399" t="s">
        <v>670</v>
      </c>
      <c r="G8399" t="str">
        <f t="shared" si="262"/>
        <v>Sweden to EU27</v>
      </c>
      <c r="H8399">
        <v>2015</v>
      </c>
      <c r="I8399" t="s">
        <v>724</v>
      </c>
      <c r="J8399">
        <v>6</v>
      </c>
      <c r="K8399">
        <v>82365.471000000005</v>
      </c>
      <c r="L8399" s="1">
        <f t="shared" si="263"/>
        <v>82.365470999999999</v>
      </c>
    </row>
    <row r="8400" spans="1:12" ht="14.45">
      <c r="A8400" t="s">
        <v>723</v>
      </c>
      <c r="B8400" t="s">
        <v>1006</v>
      </c>
      <c r="C8400">
        <v>842139</v>
      </c>
      <c r="D8400" t="s">
        <v>1007</v>
      </c>
      <c r="E8400" t="s">
        <v>670</v>
      </c>
      <c r="F8400" t="s">
        <v>670</v>
      </c>
      <c r="G8400" t="str">
        <f t="shared" si="262"/>
        <v>Sweden to EU27</v>
      </c>
      <c r="H8400">
        <v>2016</v>
      </c>
      <c r="I8400" t="s">
        <v>724</v>
      </c>
      <c r="J8400">
        <v>6</v>
      </c>
      <c r="K8400">
        <v>93053.807000000001</v>
      </c>
      <c r="L8400" s="1">
        <f t="shared" si="263"/>
        <v>93.053807000000006</v>
      </c>
    </row>
    <row r="8401" spans="1:12" ht="14.45">
      <c r="A8401" t="s">
        <v>723</v>
      </c>
      <c r="B8401" t="s">
        <v>1006</v>
      </c>
      <c r="C8401">
        <v>842139</v>
      </c>
      <c r="D8401" t="s">
        <v>1007</v>
      </c>
      <c r="E8401" t="s">
        <v>670</v>
      </c>
      <c r="F8401" t="s">
        <v>670</v>
      </c>
      <c r="G8401" t="str">
        <f t="shared" si="262"/>
        <v>Sweden to EU27</v>
      </c>
      <c r="H8401">
        <v>2017</v>
      </c>
      <c r="I8401" t="s">
        <v>724</v>
      </c>
      <c r="J8401">
        <v>6</v>
      </c>
      <c r="K8401">
        <v>115650.283</v>
      </c>
      <c r="L8401" s="1">
        <f t="shared" si="263"/>
        <v>115.650283</v>
      </c>
    </row>
    <row r="8402" spans="1:12" ht="14.45">
      <c r="A8402" t="s">
        <v>723</v>
      </c>
      <c r="B8402" t="s">
        <v>1006</v>
      </c>
      <c r="C8402">
        <v>847989</v>
      </c>
      <c r="D8402" t="s">
        <v>1007</v>
      </c>
      <c r="E8402" t="s">
        <v>147</v>
      </c>
      <c r="F8402" t="s">
        <v>292</v>
      </c>
      <c r="G8402" t="str">
        <f t="shared" si="262"/>
        <v>Sweden to World</v>
      </c>
      <c r="H8402">
        <v>2012</v>
      </c>
      <c r="I8402" t="s">
        <v>724</v>
      </c>
      <c r="J8402">
        <v>6</v>
      </c>
      <c r="K8402">
        <v>333407.09100000001</v>
      </c>
      <c r="L8402" s="1">
        <f t="shared" si="263"/>
        <v>333.40709100000004</v>
      </c>
    </row>
    <row r="8403" spans="1:12" ht="14.45">
      <c r="A8403" t="s">
        <v>723</v>
      </c>
      <c r="B8403" t="s">
        <v>1006</v>
      </c>
      <c r="C8403">
        <v>847989</v>
      </c>
      <c r="D8403" t="s">
        <v>1007</v>
      </c>
      <c r="E8403" t="s">
        <v>147</v>
      </c>
      <c r="F8403" t="s">
        <v>292</v>
      </c>
      <c r="G8403" t="str">
        <f t="shared" si="262"/>
        <v>Sweden to World</v>
      </c>
      <c r="H8403">
        <v>2013</v>
      </c>
      <c r="I8403" t="s">
        <v>724</v>
      </c>
      <c r="J8403">
        <v>6</v>
      </c>
      <c r="K8403">
        <v>349839.12300000002</v>
      </c>
      <c r="L8403" s="1">
        <f t="shared" si="263"/>
        <v>349.83912300000003</v>
      </c>
    </row>
    <row r="8404" spans="1:12" ht="14.45">
      <c r="A8404" t="s">
        <v>723</v>
      </c>
      <c r="B8404" t="s">
        <v>1006</v>
      </c>
      <c r="C8404">
        <v>847989</v>
      </c>
      <c r="D8404" t="s">
        <v>1007</v>
      </c>
      <c r="E8404" t="s">
        <v>147</v>
      </c>
      <c r="F8404" t="s">
        <v>292</v>
      </c>
      <c r="G8404" t="str">
        <f t="shared" si="262"/>
        <v>Sweden to World</v>
      </c>
      <c r="H8404">
        <v>2014</v>
      </c>
      <c r="I8404" t="s">
        <v>724</v>
      </c>
      <c r="J8404">
        <v>6</v>
      </c>
      <c r="K8404">
        <v>340430.40899999999</v>
      </c>
      <c r="L8404" s="1">
        <f t="shared" si="263"/>
        <v>340.430409</v>
      </c>
    </row>
    <row r="8405" spans="1:12" ht="14.45">
      <c r="A8405" t="s">
        <v>723</v>
      </c>
      <c r="B8405" t="s">
        <v>1006</v>
      </c>
      <c r="C8405">
        <v>847989</v>
      </c>
      <c r="D8405" t="s">
        <v>1007</v>
      </c>
      <c r="E8405" t="s">
        <v>147</v>
      </c>
      <c r="F8405" t="s">
        <v>292</v>
      </c>
      <c r="G8405" t="str">
        <f t="shared" si="262"/>
        <v>Sweden to World</v>
      </c>
      <c r="H8405">
        <v>2015</v>
      </c>
      <c r="I8405" t="s">
        <v>724</v>
      </c>
      <c r="J8405">
        <v>6</v>
      </c>
      <c r="K8405">
        <v>320669.97600000002</v>
      </c>
      <c r="L8405" s="1">
        <f t="shared" si="263"/>
        <v>320.66997600000002</v>
      </c>
    </row>
    <row r="8406" spans="1:12" ht="14.45">
      <c r="A8406" t="s">
        <v>723</v>
      </c>
      <c r="B8406" t="s">
        <v>1006</v>
      </c>
      <c r="C8406">
        <v>847989</v>
      </c>
      <c r="D8406" t="s">
        <v>1007</v>
      </c>
      <c r="E8406" t="s">
        <v>147</v>
      </c>
      <c r="F8406" t="s">
        <v>292</v>
      </c>
      <c r="G8406" t="str">
        <f t="shared" si="262"/>
        <v>Sweden to World</v>
      </c>
      <c r="H8406">
        <v>2016</v>
      </c>
      <c r="I8406" t="s">
        <v>724</v>
      </c>
      <c r="J8406">
        <v>6</v>
      </c>
      <c r="K8406">
        <v>291733.022</v>
      </c>
      <c r="L8406" s="1">
        <f t="shared" si="263"/>
        <v>291.73302200000001</v>
      </c>
    </row>
    <row r="8407" spans="1:12" ht="14.45">
      <c r="A8407" t="s">
        <v>723</v>
      </c>
      <c r="B8407" t="s">
        <v>1006</v>
      </c>
      <c r="C8407">
        <v>847989</v>
      </c>
      <c r="D8407" t="s">
        <v>1007</v>
      </c>
      <c r="E8407" t="s">
        <v>147</v>
      </c>
      <c r="F8407" t="s">
        <v>292</v>
      </c>
      <c r="G8407" t="str">
        <f t="shared" si="262"/>
        <v>Sweden to World</v>
      </c>
      <c r="H8407">
        <v>2017</v>
      </c>
      <c r="I8407" t="s">
        <v>724</v>
      </c>
      <c r="J8407">
        <v>6</v>
      </c>
      <c r="K8407">
        <v>322835.57500000001</v>
      </c>
      <c r="L8407" s="1">
        <f t="shared" si="263"/>
        <v>322.83557500000001</v>
      </c>
    </row>
    <row r="8408" spans="1:12" ht="14.45">
      <c r="A8408" t="s">
        <v>723</v>
      </c>
      <c r="B8408" t="s">
        <v>1006</v>
      </c>
      <c r="C8408">
        <v>847989</v>
      </c>
      <c r="D8408" t="s">
        <v>1007</v>
      </c>
      <c r="E8408" t="s">
        <v>670</v>
      </c>
      <c r="F8408" t="s">
        <v>670</v>
      </c>
      <c r="G8408" t="str">
        <f t="shared" si="262"/>
        <v>Sweden to EU27</v>
      </c>
      <c r="H8408">
        <v>2012</v>
      </c>
      <c r="I8408" t="s">
        <v>724</v>
      </c>
      <c r="J8408">
        <v>6</v>
      </c>
      <c r="K8408">
        <v>152182.53200000001</v>
      </c>
      <c r="L8408" s="1">
        <f t="shared" si="263"/>
        <v>152.18253200000001</v>
      </c>
    </row>
    <row r="8409" spans="1:12" ht="14.45">
      <c r="A8409" t="s">
        <v>723</v>
      </c>
      <c r="B8409" t="s">
        <v>1006</v>
      </c>
      <c r="C8409">
        <v>847989</v>
      </c>
      <c r="D8409" t="s">
        <v>1007</v>
      </c>
      <c r="E8409" t="s">
        <v>670</v>
      </c>
      <c r="F8409" t="s">
        <v>670</v>
      </c>
      <c r="G8409" t="str">
        <f t="shared" si="262"/>
        <v>Sweden to EU27</v>
      </c>
      <c r="H8409">
        <v>2013</v>
      </c>
      <c r="I8409" t="s">
        <v>724</v>
      </c>
      <c r="J8409">
        <v>6</v>
      </c>
      <c r="K8409">
        <v>140785.666</v>
      </c>
      <c r="L8409" s="1">
        <f t="shared" si="263"/>
        <v>140.78566599999999</v>
      </c>
    </row>
    <row r="8410" spans="1:12" ht="14.45">
      <c r="A8410" t="s">
        <v>723</v>
      </c>
      <c r="B8410" t="s">
        <v>1006</v>
      </c>
      <c r="C8410">
        <v>847989</v>
      </c>
      <c r="D8410" t="s">
        <v>1007</v>
      </c>
      <c r="E8410" t="s">
        <v>670</v>
      </c>
      <c r="F8410" t="s">
        <v>670</v>
      </c>
      <c r="G8410" t="str">
        <f t="shared" si="262"/>
        <v>Sweden to EU27</v>
      </c>
      <c r="H8410">
        <v>2014</v>
      </c>
      <c r="I8410" t="s">
        <v>724</v>
      </c>
      <c r="J8410">
        <v>6</v>
      </c>
      <c r="K8410">
        <v>128722.04</v>
      </c>
      <c r="L8410" s="1">
        <f t="shared" si="263"/>
        <v>128.72203999999999</v>
      </c>
    </row>
    <row r="8411" spans="1:12" ht="14.45">
      <c r="A8411" t="s">
        <v>723</v>
      </c>
      <c r="B8411" t="s">
        <v>1006</v>
      </c>
      <c r="C8411">
        <v>847989</v>
      </c>
      <c r="D8411" t="s">
        <v>1007</v>
      </c>
      <c r="E8411" t="s">
        <v>670</v>
      </c>
      <c r="F8411" t="s">
        <v>670</v>
      </c>
      <c r="G8411" t="str">
        <f t="shared" si="262"/>
        <v>Sweden to EU27</v>
      </c>
      <c r="H8411">
        <v>2015</v>
      </c>
      <c r="I8411" t="s">
        <v>724</v>
      </c>
      <c r="J8411">
        <v>6</v>
      </c>
      <c r="K8411">
        <v>110617.28200000001</v>
      </c>
      <c r="L8411" s="1">
        <f t="shared" si="263"/>
        <v>110.617282</v>
      </c>
    </row>
    <row r="8412" spans="1:12" ht="14.45">
      <c r="A8412" t="s">
        <v>723</v>
      </c>
      <c r="B8412" t="s">
        <v>1006</v>
      </c>
      <c r="C8412">
        <v>847989</v>
      </c>
      <c r="D8412" t="s">
        <v>1007</v>
      </c>
      <c r="E8412" t="s">
        <v>670</v>
      </c>
      <c r="F8412" t="s">
        <v>670</v>
      </c>
      <c r="G8412" t="str">
        <f t="shared" si="262"/>
        <v>Sweden to EU27</v>
      </c>
      <c r="H8412">
        <v>2016</v>
      </c>
      <c r="I8412" t="s">
        <v>724</v>
      </c>
      <c r="J8412">
        <v>6</v>
      </c>
      <c r="K8412">
        <v>119565.66800000001</v>
      </c>
      <c r="L8412" s="1">
        <f t="shared" si="263"/>
        <v>119.565668</v>
      </c>
    </row>
    <row r="8413" spans="1:12" ht="14.45">
      <c r="A8413" t="s">
        <v>723</v>
      </c>
      <c r="B8413" t="s">
        <v>1006</v>
      </c>
      <c r="C8413">
        <v>847989</v>
      </c>
      <c r="D8413" t="s">
        <v>1007</v>
      </c>
      <c r="E8413" t="s">
        <v>670</v>
      </c>
      <c r="F8413" t="s">
        <v>670</v>
      </c>
      <c r="G8413" t="str">
        <f t="shared" si="262"/>
        <v>Sweden to EU27</v>
      </c>
      <c r="H8413">
        <v>2017</v>
      </c>
      <c r="I8413" t="s">
        <v>724</v>
      </c>
      <c r="J8413">
        <v>6</v>
      </c>
      <c r="K8413">
        <v>124217.72199999999</v>
      </c>
      <c r="L8413" s="1">
        <f t="shared" si="263"/>
        <v>124.21772199999999</v>
      </c>
    </row>
    <row r="8414" spans="1:12" ht="14.45">
      <c r="A8414" t="s">
        <v>723</v>
      </c>
      <c r="B8414" t="s">
        <v>1008</v>
      </c>
      <c r="C8414">
        <v>730900</v>
      </c>
      <c r="D8414" t="s">
        <v>1009</v>
      </c>
      <c r="E8414" t="s">
        <v>147</v>
      </c>
      <c r="F8414" t="s">
        <v>292</v>
      </c>
      <c r="G8414" t="str">
        <f t="shared" si="262"/>
        <v>Swaziland to World</v>
      </c>
      <c r="H8414">
        <v>2013</v>
      </c>
      <c r="I8414" t="s">
        <v>724</v>
      </c>
      <c r="J8414">
        <v>6</v>
      </c>
      <c r="K8414">
        <v>1.9930000000000001</v>
      </c>
      <c r="L8414" s="1">
        <f t="shared" si="263"/>
        <v>1.993E-3</v>
      </c>
    </row>
    <row r="8415" spans="1:12" ht="14.45">
      <c r="A8415" t="s">
        <v>723</v>
      </c>
      <c r="B8415" t="s">
        <v>1008</v>
      </c>
      <c r="C8415">
        <v>730900</v>
      </c>
      <c r="D8415" t="s">
        <v>1009</v>
      </c>
      <c r="E8415" t="s">
        <v>147</v>
      </c>
      <c r="F8415" t="s">
        <v>292</v>
      </c>
      <c r="G8415" t="str">
        <f t="shared" si="262"/>
        <v>Swaziland to World</v>
      </c>
      <c r="H8415">
        <v>2014</v>
      </c>
      <c r="I8415" t="s">
        <v>724</v>
      </c>
      <c r="J8415">
        <v>6</v>
      </c>
      <c r="K8415">
        <v>2.1030000000000002</v>
      </c>
      <c r="L8415" s="1">
        <f t="shared" si="263"/>
        <v>2.1030000000000003E-3</v>
      </c>
    </row>
    <row r="8416" spans="1:12" ht="14.45">
      <c r="A8416" t="s">
        <v>723</v>
      </c>
      <c r="B8416" t="s">
        <v>1008</v>
      </c>
      <c r="C8416">
        <v>730900</v>
      </c>
      <c r="D8416" t="s">
        <v>1009</v>
      </c>
      <c r="E8416" t="s">
        <v>147</v>
      </c>
      <c r="F8416" t="s">
        <v>292</v>
      </c>
      <c r="G8416" t="str">
        <f t="shared" si="262"/>
        <v>Swaziland to World</v>
      </c>
      <c r="H8416">
        <v>2015</v>
      </c>
      <c r="I8416" t="s">
        <v>724</v>
      </c>
      <c r="J8416">
        <v>6</v>
      </c>
      <c r="K8416">
        <v>55.545000000000002</v>
      </c>
      <c r="L8416" s="1">
        <f t="shared" si="263"/>
        <v>5.5545000000000004E-2</v>
      </c>
    </row>
    <row r="8417" spans="1:12" ht="14.45">
      <c r="A8417" t="s">
        <v>723</v>
      </c>
      <c r="B8417" t="s">
        <v>1008</v>
      </c>
      <c r="C8417">
        <v>730900</v>
      </c>
      <c r="D8417" t="s">
        <v>1009</v>
      </c>
      <c r="E8417" t="s">
        <v>147</v>
      </c>
      <c r="F8417" t="s">
        <v>292</v>
      </c>
      <c r="G8417" t="str">
        <f t="shared" si="262"/>
        <v>Swaziland to World</v>
      </c>
      <c r="H8417">
        <v>2016</v>
      </c>
      <c r="I8417" t="s">
        <v>724</v>
      </c>
      <c r="J8417">
        <v>6</v>
      </c>
      <c r="K8417">
        <v>0.83399999999999996</v>
      </c>
      <c r="L8417" s="1">
        <f t="shared" si="263"/>
        <v>8.34E-4</v>
      </c>
    </row>
    <row r="8418" spans="1:12" ht="14.45">
      <c r="A8418" t="s">
        <v>723</v>
      </c>
      <c r="B8418" t="s">
        <v>1008</v>
      </c>
      <c r="C8418">
        <v>730900</v>
      </c>
      <c r="D8418" t="s">
        <v>1009</v>
      </c>
      <c r="E8418" t="s">
        <v>147</v>
      </c>
      <c r="F8418" t="s">
        <v>292</v>
      </c>
      <c r="G8418" t="str">
        <f t="shared" si="262"/>
        <v>Swaziland to World</v>
      </c>
      <c r="H8418">
        <v>2017</v>
      </c>
      <c r="I8418" t="s">
        <v>724</v>
      </c>
      <c r="J8418">
        <v>6</v>
      </c>
      <c r="K8418">
        <v>5.431</v>
      </c>
      <c r="L8418" s="1">
        <f t="shared" si="263"/>
        <v>5.4310000000000001E-3</v>
      </c>
    </row>
    <row r="8419" spans="1:12" ht="14.45">
      <c r="A8419" t="s">
        <v>723</v>
      </c>
      <c r="B8419" t="s">
        <v>1008</v>
      </c>
      <c r="C8419">
        <v>741999</v>
      </c>
      <c r="D8419" t="s">
        <v>1009</v>
      </c>
      <c r="E8419" t="s">
        <v>147</v>
      </c>
      <c r="F8419" t="s">
        <v>292</v>
      </c>
      <c r="G8419" t="str">
        <f t="shared" si="262"/>
        <v>Swaziland to World</v>
      </c>
      <c r="H8419">
        <v>2013</v>
      </c>
      <c r="I8419" t="s">
        <v>724</v>
      </c>
      <c r="J8419">
        <v>6</v>
      </c>
      <c r="K8419">
        <v>1.105</v>
      </c>
      <c r="L8419" s="1">
        <f t="shared" si="263"/>
        <v>1.1050000000000001E-3</v>
      </c>
    </row>
    <row r="8420" spans="1:12" ht="14.45">
      <c r="A8420" t="s">
        <v>723</v>
      </c>
      <c r="B8420" t="s">
        <v>1008</v>
      </c>
      <c r="C8420">
        <v>741999</v>
      </c>
      <c r="D8420" t="s">
        <v>1009</v>
      </c>
      <c r="E8420" t="s">
        <v>147</v>
      </c>
      <c r="F8420" t="s">
        <v>292</v>
      </c>
      <c r="G8420" t="str">
        <f t="shared" si="262"/>
        <v>Swaziland to World</v>
      </c>
      <c r="H8420">
        <v>2014</v>
      </c>
      <c r="I8420" t="s">
        <v>724</v>
      </c>
      <c r="J8420">
        <v>6</v>
      </c>
      <c r="K8420">
        <v>0.85499999999999998</v>
      </c>
      <c r="L8420" s="1">
        <f t="shared" si="263"/>
        <v>8.5499999999999997E-4</v>
      </c>
    </row>
    <row r="8421" spans="1:12" ht="14.45">
      <c r="A8421" t="s">
        <v>723</v>
      </c>
      <c r="B8421" t="s">
        <v>1008</v>
      </c>
      <c r="C8421">
        <v>741999</v>
      </c>
      <c r="D8421" t="s">
        <v>1009</v>
      </c>
      <c r="E8421" t="s">
        <v>147</v>
      </c>
      <c r="F8421" t="s">
        <v>292</v>
      </c>
      <c r="G8421" t="str">
        <f t="shared" si="262"/>
        <v>Swaziland to World</v>
      </c>
      <c r="H8421">
        <v>2015</v>
      </c>
      <c r="I8421" t="s">
        <v>724</v>
      </c>
      <c r="J8421">
        <v>6</v>
      </c>
      <c r="K8421">
        <v>0.29799999999999999</v>
      </c>
      <c r="L8421" s="1">
        <f t="shared" si="263"/>
        <v>2.9799999999999998E-4</v>
      </c>
    </row>
    <row r="8422" spans="1:12" ht="14.45">
      <c r="A8422" t="s">
        <v>723</v>
      </c>
      <c r="B8422" t="s">
        <v>1008</v>
      </c>
      <c r="C8422">
        <v>741999</v>
      </c>
      <c r="D8422" t="s">
        <v>1009</v>
      </c>
      <c r="E8422" t="s">
        <v>147</v>
      </c>
      <c r="F8422" t="s">
        <v>292</v>
      </c>
      <c r="G8422" t="str">
        <f t="shared" si="262"/>
        <v>Swaziland to World</v>
      </c>
      <c r="H8422">
        <v>2017</v>
      </c>
      <c r="I8422" t="s">
        <v>724</v>
      </c>
      <c r="J8422">
        <v>6</v>
      </c>
      <c r="K8422">
        <v>1.0509999999999999</v>
      </c>
      <c r="L8422" s="1">
        <f t="shared" si="263"/>
        <v>1.0509999999999999E-3</v>
      </c>
    </row>
    <row r="8423" spans="1:12" ht="14.45">
      <c r="A8423" t="s">
        <v>723</v>
      </c>
      <c r="B8423" t="s">
        <v>1008</v>
      </c>
      <c r="C8423">
        <v>761100</v>
      </c>
      <c r="D8423" t="s">
        <v>1009</v>
      </c>
      <c r="E8423" t="s">
        <v>147</v>
      </c>
      <c r="F8423" t="s">
        <v>292</v>
      </c>
      <c r="G8423" t="str">
        <f t="shared" si="262"/>
        <v>Swaziland to World</v>
      </c>
      <c r="H8423">
        <v>2013</v>
      </c>
      <c r="I8423" t="s">
        <v>724</v>
      </c>
      <c r="J8423">
        <v>6</v>
      </c>
      <c r="K8423">
        <v>1.339</v>
      </c>
      <c r="L8423" s="1">
        <f t="shared" si="263"/>
        <v>1.3389999999999999E-3</v>
      </c>
    </row>
    <row r="8424" spans="1:12" ht="14.45">
      <c r="A8424" t="s">
        <v>723</v>
      </c>
      <c r="B8424" t="s">
        <v>1008</v>
      </c>
      <c r="C8424">
        <v>761100</v>
      </c>
      <c r="D8424" t="s">
        <v>1009</v>
      </c>
      <c r="E8424" t="s">
        <v>147</v>
      </c>
      <c r="F8424" t="s">
        <v>292</v>
      </c>
      <c r="G8424" t="str">
        <f t="shared" si="262"/>
        <v>Swaziland to World</v>
      </c>
      <c r="H8424">
        <v>2014</v>
      </c>
      <c r="I8424" t="s">
        <v>724</v>
      </c>
      <c r="J8424">
        <v>6</v>
      </c>
      <c r="K8424">
        <v>0.38</v>
      </c>
      <c r="L8424" s="1">
        <f t="shared" si="263"/>
        <v>3.8000000000000002E-4</v>
      </c>
    </row>
    <row r="8425" spans="1:12" ht="14.45">
      <c r="A8425" t="s">
        <v>723</v>
      </c>
      <c r="B8425" t="s">
        <v>1008</v>
      </c>
      <c r="C8425">
        <v>8405</v>
      </c>
      <c r="D8425" t="s">
        <v>1009</v>
      </c>
      <c r="E8425" t="s">
        <v>147</v>
      </c>
      <c r="F8425" t="s">
        <v>292</v>
      </c>
      <c r="G8425" t="str">
        <f t="shared" si="262"/>
        <v>Swaziland to World</v>
      </c>
      <c r="H8425">
        <v>2013</v>
      </c>
      <c r="I8425" t="s">
        <v>724</v>
      </c>
      <c r="J8425">
        <v>6</v>
      </c>
      <c r="K8425">
        <v>7.2999999999999995E-2</v>
      </c>
      <c r="L8425" s="1">
        <f t="shared" si="263"/>
        <v>7.2999999999999999E-5</v>
      </c>
    </row>
    <row r="8426" spans="1:12" ht="14.45">
      <c r="A8426" t="s">
        <v>723</v>
      </c>
      <c r="B8426" t="s">
        <v>1008</v>
      </c>
      <c r="C8426">
        <v>8405</v>
      </c>
      <c r="D8426" t="s">
        <v>1009</v>
      </c>
      <c r="E8426" t="s">
        <v>147</v>
      </c>
      <c r="F8426" t="s">
        <v>292</v>
      </c>
      <c r="G8426" t="str">
        <f t="shared" si="262"/>
        <v>Swaziland to World</v>
      </c>
      <c r="H8426">
        <v>2014</v>
      </c>
      <c r="I8426" t="s">
        <v>724</v>
      </c>
      <c r="J8426">
        <v>6</v>
      </c>
      <c r="K8426">
        <v>1.845</v>
      </c>
      <c r="L8426" s="1">
        <f t="shared" si="263"/>
        <v>1.8450000000000001E-3</v>
      </c>
    </row>
    <row r="8427" spans="1:12" ht="14.45">
      <c r="A8427" t="s">
        <v>723</v>
      </c>
      <c r="B8427" t="s">
        <v>1008</v>
      </c>
      <c r="C8427">
        <v>8405</v>
      </c>
      <c r="D8427" t="s">
        <v>1009</v>
      </c>
      <c r="E8427" t="s">
        <v>147</v>
      </c>
      <c r="F8427" t="s">
        <v>292</v>
      </c>
      <c r="G8427" t="str">
        <f t="shared" si="262"/>
        <v>Swaziland to World</v>
      </c>
      <c r="H8427">
        <v>2015</v>
      </c>
      <c r="I8427" t="s">
        <v>724</v>
      </c>
      <c r="J8427">
        <v>6</v>
      </c>
      <c r="K8427">
        <v>3.266</v>
      </c>
      <c r="L8427" s="1">
        <f t="shared" si="263"/>
        <v>3.2659999999999998E-3</v>
      </c>
    </row>
    <row r="8428" spans="1:12" ht="14.45">
      <c r="A8428" t="s">
        <v>723</v>
      </c>
      <c r="B8428" t="s">
        <v>1008</v>
      </c>
      <c r="C8428">
        <v>8405</v>
      </c>
      <c r="D8428" t="s">
        <v>1009</v>
      </c>
      <c r="E8428" t="s">
        <v>147</v>
      </c>
      <c r="F8428" t="s">
        <v>292</v>
      </c>
      <c r="G8428" t="str">
        <f t="shared" si="262"/>
        <v>Swaziland to World</v>
      </c>
      <c r="H8428">
        <v>2017</v>
      </c>
      <c r="I8428" t="s">
        <v>724</v>
      </c>
      <c r="J8428">
        <v>6</v>
      </c>
      <c r="K8428">
        <v>1.427</v>
      </c>
      <c r="L8428" s="1">
        <f t="shared" si="263"/>
        <v>1.4270000000000001E-3</v>
      </c>
    </row>
    <row r="8429" spans="1:12" ht="14.45">
      <c r="A8429" t="s">
        <v>723</v>
      </c>
      <c r="B8429" t="s">
        <v>1008</v>
      </c>
      <c r="C8429">
        <v>841931</v>
      </c>
      <c r="D8429" t="s">
        <v>1009</v>
      </c>
      <c r="E8429" t="s">
        <v>147</v>
      </c>
      <c r="F8429" t="s">
        <v>292</v>
      </c>
      <c r="G8429" t="str">
        <f t="shared" si="262"/>
        <v>Swaziland to World</v>
      </c>
      <c r="H8429">
        <v>2014</v>
      </c>
      <c r="I8429" t="s">
        <v>724</v>
      </c>
      <c r="J8429">
        <v>6</v>
      </c>
      <c r="K8429">
        <v>0.57899999999999996</v>
      </c>
      <c r="L8429" s="1">
        <f t="shared" si="263"/>
        <v>5.7899999999999998E-4</v>
      </c>
    </row>
    <row r="8430" spans="1:12" ht="14.45">
      <c r="A8430" t="s">
        <v>723</v>
      </c>
      <c r="B8430" t="s">
        <v>1008</v>
      </c>
      <c r="C8430">
        <v>842129</v>
      </c>
      <c r="D8430" t="s">
        <v>1009</v>
      </c>
      <c r="E8430" t="s">
        <v>147</v>
      </c>
      <c r="F8430" t="s">
        <v>292</v>
      </c>
      <c r="G8430" t="str">
        <f t="shared" si="262"/>
        <v>Swaziland to World</v>
      </c>
      <c r="H8430">
        <v>2013</v>
      </c>
      <c r="I8430" t="s">
        <v>724</v>
      </c>
      <c r="J8430">
        <v>6</v>
      </c>
      <c r="K8430">
        <v>12.583</v>
      </c>
      <c r="L8430" s="1">
        <f t="shared" si="263"/>
        <v>1.2583E-2</v>
      </c>
    </row>
    <row r="8431" spans="1:12" ht="14.45">
      <c r="A8431" t="s">
        <v>723</v>
      </c>
      <c r="B8431" t="s">
        <v>1008</v>
      </c>
      <c r="C8431">
        <v>842129</v>
      </c>
      <c r="D8431" t="s">
        <v>1009</v>
      </c>
      <c r="E8431" t="s">
        <v>147</v>
      </c>
      <c r="F8431" t="s">
        <v>292</v>
      </c>
      <c r="G8431" t="str">
        <f t="shared" si="262"/>
        <v>Swaziland to World</v>
      </c>
      <c r="H8431">
        <v>2014</v>
      </c>
      <c r="I8431" t="s">
        <v>724</v>
      </c>
      <c r="J8431">
        <v>6</v>
      </c>
      <c r="K8431">
        <v>0.57299999999999995</v>
      </c>
      <c r="L8431" s="1">
        <f t="shared" si="263"/>
        <v>5.7299999999999994E-4</v>
      </c>
    </row>
    <row r="8432" spans="1:12" ht="14.45">
      <c r="A8432" t="s">
        <v>723</v>
      </c>
      <c r="B8432" t="s">
        <v>1008</v>
      </c>
      <c r="C8432">
        <v>842129</v>
      </c>
      <c r="D8432" t="s">
        <v>1009</v>
      </c>
      <c r="E8432" t="s">
        <v>147</v>
      </c>
      <c r="F8432" t="s">
        <v>292</v>
      </c>
      <c r="G8432" t="str">
        <f t="shared" si="262"/>
        <v>Swaziland to World</v>
      </c>
      <c r="H8432">
        <v>2015</v>
      </c>
      <c r="I8432" t="s">
        <v>724</v>
      </c>
      <c r="J8432">
        <v>6</v>
      </c>
      <c r="K8432">
        <v>47.856999999999999</v>
      </c>
      <c r="L8432" s="1">
        <f t="shared" si="263"/>
        <v>4.7856999999999997E-2</v>
      </c>
    </row>
    <row r="8433" spans="1:12" ht="14.45">
      <c r="A8433" t="s">
        <v>723</v>
      </c>
      <c r="B8433" t="s">
        <v>1008</v>
      </c>
      <c r="C8433">
        <v>842129</v>
      </c>
      <c r="D8433" t="s">
        <v>1009</v>
      </c>
      <c r="E8433" t="s">
        <v>147</v>
      </c>
      <c r="F8433" t="s">
        <v>292</v>
      </c>
      <c r="G8433" t="str">
        <f t="shared" si="262"/>
        <v>Swaziland to World</v>
      </c>
      <c r="H8433">
        <v>2016</v>
      </c>
      <c r="I8433" t="s">
        <v>724</v>
      </c>
      <c r="J8433">
        <v>6</v>
      </c>
      <c r="K8433">
        <v>2.1309999999999998</v>
      </c>
      <c r="L8433" s="1">
        <f t="shared" si="263"/>
        <v>2.1309999999999996E-3</v>
      </c>
    </row>
    <row r="8434" spans="1:12" ht="14.45">
      <c r="A8434" t="s">
        <v>723</v>
      </c>
      <c r="B8434" t="s">
        <v>1008</v>
      </c>
      <c r="C8434">
        <v>842129</v>
      </c>
      <c r="D8434" t="s">
        <v>1009</v>
      </c>
      <c r="E8434" t="s">
        <v>147</v>
      </c>
      <c r="F8434" t="s">
        <v>292</v>
      </c>
      <c r="G8434" t="str">
        <f t="shared" si="262"/>
        <v>Swaziland to World</v>
      </c>
      <c r="H8434">
        <v>2017</v>
      </c>
      <c r="I8434" t="s">
        <v>724</v>
      </c>
      <c r="J8434">
        <v>6</v>
      </c>
      <c r="K8434">
        <v>4.1669999999999998</v>
      </c>
      <c r="L8434" s="1">
        <f t="shared" si="263"/>
        <v>4.1669999999999997E-3</v>
      </c>
    </row>
    <row r="8435" spans="1:12" ht="14.45">
      <c r="A8435" t="s">
        <v>723</v>
      </c>
      <c r="B8435" t="s">
        <v>1008</v>
      </c>
      <c r="C8435">
        <v>842139</v>
      </c>
      <c r="D8435" t="s">
        <v>1009</v>
      </c>
      <c r="E8435" t="s">
        <v>147</v>
      </c>
      <c r="F8435" t="s">
        <v>292</v>
      </c>
      <c r="G8435" t="str">
        <f t="shared" si="262"/>
        <v>Swaziland to World</v>
      </c>
      <c r="H8435">
        <v>2013</v>
      </c>
      <c r="I8435" t="s">
        <v>724</v>
      </c>
      <c r="J8435">
        <v>6</v>
      </c>
      <c r="K8435">
        <v>4.9530000000000003</v>
      </c>
      <c r="L8435" s="1">
        <f t="shared" si="263"/>
        <v>4.9529999999999999E-3</v>
      </c>
    </row>
    <row r="8436" spans="1:12" ht="14.45">
      <c r="A8436" t="s">
        <v>723</v>
      </c>
      <c r="B8436" t="s">
        <v>1008</v>
      </c>
      <c r="C8436">
        <v>842139</v>
      </c>
      <c r="D8436" t="s">
        <v>1009</v>
      </c>
      <c r="E8436" t="s">
        <v>147</v>
      </c>
      <c r="F8436" t="s">
        <v>292</v>
      </c>
      <c r="G8436" t="str">
        <f t="shared" si="262"/>
        <v>Swaziland to World</v>
      </c>
      <c r="H8436">
        <v>2014</v>
      </c>
      <c r="I8436" t="s">
        <v>724</v>
      </c>
      <c r="J8436">
        <v>6</v>
      </c>
      <c r="K8436">
        <v>1.077</v>
      </c>
      <c r="L8436" s="1">
        <f t="shared" si="263"/>
        <v>1.077E-3</v>
      </c>
    </row>
    <row r="8437" spans="1:12" ht="14.45">
      <c r="A8437" t="s">
        <v>723</v>
      </c>
      <c r="B8437" t="s">
        <v>1008</v>
      </c>
      <c r="C8437">
        <v>842139</v>
      </c>
      <c r="D8437" t="s">
        <v>1009</v>
      </c>
      <c r="E8437" t="s">
        <v>147</v>
      </c>
      <c r="F8437" t="s">
        <v>292</v>
      </c>
      <c r="G8437" t="str">
        <f t="shared" si="262"/>
        <v>Swaziland to World</v>
      </c>
      <c r="H8437">
        <v>2015</v>
      </c>
      <c r="I8437" t="s">
        <v>724</v>
      </c>
      <c r="J8437">
        <v>6</v>
      </c>
      <c r="K8437">
        <v>7.0830000000000002</v>
      </c>
      <c r="L8437" s="1">
        <f t="shared" si="263"/>
        <v>7.0829999999999999E-3</v>
      </c>
    </row>
    <row r="8438" spans="1:12" ht="14.45">
      <c r="A8438" t="s">
        <v>723</v>
      </c>
      <c r="B8438" t="s">
        <v>1008</v>
      </c>
      <c r="C8438">
        <v>842139</v>
      </c>
      <c r="D8438" t="s">
        <v>1009</v>
      </c>
      <c r="E8438" t="s">
        <v>147</v>
      </c>
      <c r="F8438" t="s">
        <v>292</v>
      </c>
      <c r="G8438" t="str">
        <f t="shared" si="262"/>
        <v>Swaziland to World</v>
      </c>
      <c r="H8438">
        <v>2016</v>
      </c>
      <c r="I8438" t="s">
        <v>724</v>
      </c>
      <c r="J8438">
        <v>6</v>
      </c>
      <c r="K8438">
        <v>0.55100000000000005</v>
      </c>
      <c r="L8438" s="1">
        <f t="shared" si="263"/>
        <v>5.5100000000000006E-4</v>
      </c>
    </row>
    <row r="8439" spans="1:12" ht="14.45">
      <c r="A8439" t="s">
        <v>723</v>
      </c>
      <c r="B8439" t="s">
        <v>1008</v>
      </c>
      <c r="C8439">
        <v>842139</v>
      </c>
      <c r="D8439" t="s">
        <v>1009</v>
      </c>
      <c r="E8439" t="s">
        <v>147</v>
      </c>
      <c r="F8439" t="s">
        <v>292</v>
      </c>
      <c r="G8439" t="str">
        <f t="shared" si="262"/>
        <v>Swaziland to World</v>
      </c>
      <c r="H8439">
        <v>2017</v>
      </c>
      <c r="I8439" t="s">
        <v>724</v>
      </c>
      <c r="J8439">
        <v>6</v>
      </c>
      <c r="K8439">
        <v>5.3230000000000004</v>
      </c>
      <c r="L8439" s="1">
        <f t="shared" si="263"/>
        <v>5.3230000000000005E-3</v>
      </c>
    </row>
    <row r="8440" spans="1:12" ht="14.45">
      <c r="A8440" t="s">
        <v>723</v>
      </c>
      <c r="B8440" t="s">
        <v>1008</v>
      </c>
      <c r="C8440">
        <v>842139</v>
      </c>
      <c r="D8440" t="s">
        <v>1009</v>
      </c>
      <c r="E8440" t="s">
        <v>670</v>
      </c>
      <c r="F8440" t="s">
        <v>670</v>
      </c>
      <c r="G8440" t="str">
        <f t="shared" si="262"/>
        <v>Swaziland to EU27</v>
      </c>
      <c r="H8440">
        <v>2015</v>
      </c>
      <c r="I8440" t="s">
        <v>724</v>
      </c>
      <c r="J8440">
        <v>6</v>
      </c>
      <c r="K8440">
        <v>2.4239999999999999</v>
      </c>
      <c r="L8440" s="1">
        <f t="shared" si="263"/>
        <v>2.4239999999999999E-3</v>
      </c>
    </row>
    <row r="8441" spans="1:12" ht="14.45">
      <c r="A8441" t="s">
        <v>723</v>
      </c>
      <c r="B8441" t="s">
        <v>1008</v>
      </c>
      <c r="C8441">
        <v>847989</v>
      </c>
      <c r="D8441" t="s">
        <v>1009</v>
      </c>
      <c r="E8441" t="s">
        <v>147</v>
      </c>
      <c r="F8441" t="s">
        <v>292</v>
      </c>
      <c r="G8441" t="str">
        <f t="shared" si="262"/>
        <v>Swaziland to World</v>
      </c>
      <c r="H8441">
        <v>2013</v>
      </c>
      <c r="I8441" t="s">
        <v>724</v>
      </c>
      <c r="J8441">
        <v>6</v>
      </c>
      <c r="K8441">
        <v>32.753</v>
      </c>
      <c r="L8441" s="1">
        <f t="shared" si="263"/>
        <v>3.2752999999999997E-2</v>
      </c>
    </row>
    <row r="8442" spans="1:12" ht="14.45">
      <c r="A8442" t="s">
        <v>723</v>
      </c>
      <c r="B8442" t="s">
        <v>1008</v>
      </c>
      <c r="C8442">
        <v>847989</v>
      </c>
      <c r="D8442" t="s">
        <v>1009</v>
      </c>
      <c r="E8442" t="s">
        <v>147</v>
      </c>
      <c r="F8442" t="s">
        <v>292</v>
      </c>
      <c r="G8442" t="str">
        <f t="shared" si="262"/>
        <v>Swaziland to World</v>
      </c>
      <c r="H8442">
        <v>2014</v>
      </c>
      <c r="I8442" t="s">
        <v>724</v>
      </c>
      <c r="J8442">
        <v>6</v>
      </c>
      <c r="K8442">
        <v>10.114000000000001</v>
      </c>
      <c r="L8442" s="1">
        <f t="shared" si="263"/>
        <v>1.0114000000000001E-2</v>
      </c>
    </row>
    <row r="8443" spans="1:12" ht="14.45">
      <c r="A8443" t="s">
        <v>723</v>
      </c>
      <c r="B8443" t="s">
        <v>1008</v>
      </c>
      <c r="C8443">
        <v>847989</v>
      </c>
      <c r="D8443" t="s">
        <v>1009</v>
      </c>
      <c r="E8443" t="s">
        <v>147</v>
      </c>
      <c r="F8443" t="s">
        <v>292</v>
      </c>
      <c r="G8443" t="str">
        <f t="shared" si="262"/>
        <v>Swaziland to World</v>
      </c>
      <c r="H8443">
        <v>2015</v>
      </c>
      <c r="I8443" t="s">
        <v>724</v>
      </c>
      <c r="J8443">
        <v>6</v>
      </c>
      <c r="K8443">
        <v>225.345</v>
      </c>
      <c r="L8443" s="1">
        <f t="shared" si="263"/>
        <v>0.22534499999999999</v>
      </c>
    </row>
    <row r="8444" spans="1:12" ht="14.45">
      <c r="A8444" t="s">
        <v>723</v>
      </c>
      <c r="B8444" t="s">
        <v>1008</v>
      </c>
      <c r="C8444">
        <v>847989</v>
      </c>
      <c r="D8444" t="s">
        <v>1009</v>
      </c>
      <c r="E8444" t="s">
        <v>147</v>
      </c>
      <c r="F8444" t="s">
        <v>292</v>
      </c>
      <c r="G8444" t="str">
        <f t="shared" si="262"/>
        <v>Swaziland to World</v>
      </c>
      <c r="H8444">
        <v>2016</v>
      </c>
      <c r="I8444" t="s">
        <v>724</v>
      </c>
      <c r="J8444">
        <v>6</v>
      </c>
      <c r="K8444">
        <v>40.427999999999997</v>
      </c>
      <c r="L8444" s="1">
        <f t="shared" si="263"/>
        <v>4.0427999999999999E-2</v>
      </c>
    </row>
    <row r="8445" spans="1:12" ht="14.45">
      <c r="A8445" t="s">
        <v>723</v>
      </c>
      <c r="B8445" t="s">
        <v>1008</v>
      </c>
      <c r="C8445">
        <v>847989</v>
      </c>
      <c r="D8445" t="s">
        <v>1009</v>
      </c>
      <c r="E8445" t="s">
        <v>147</v>
      </c>
      <c r="F8445" t="s">
        <v>292</v>
      </c>
      <c r="G8445" t="str">
        <f t="shared" si="262"/>
        <v>Swaziland to World</v>
      </c>
      <c r="H8445">
        <v>2017</v>
      </c>
      <c r="I8445" t="s">
        <v>724</v>
      </c>
      <c r="J8445">
        <v>6</v>
      </c>
      <c r="K8445">
        <v>8.0009999999999994</v>
      </c>
      <c r="L8445" s="1">
        <f t="shared" si="263"/>
        <v>8.0009999999999994E-3</v>
      </c>
    </row>
    <row r="8446" spans="1:12" ht="14.45">
      <c r="A8446" t="s">
        <v>723</v>
      </c>
      <c r="B8446" t="s">
        <v>1010</v>
      </c>
      <c r="C8446">
        <v>730900</v>
      </c>
      <c r="D8446" t="s">
        <v>1011</v>
      </c>
      <c r="E8446" t="s">
        <v>147</v>
      </c>
      <c r="F8446" t="s">
        <v>292</v>
      </c>
      <c r="G8446" t="str">
        <f t="shared" si="262"/>
        <v>Togo to World</v>
      </c>
      <c r="H8446">
        <v>2015</v>
      </c>
      <c r="I8446" t="s">
        <v>724</v>
      </c>
      <c r="J8446">
        <v>6</v>
      </c>
      <c r="K8446">
        <v>0</v>
      </c>
      <c r="L8446" s="1">
        <f t="shared" si="263"/>
        <v>0</v>
      </c>
    </row>
    <row r="8447" spans="1:12" ht="14.45">
      <c r="A8447" t="s">
        <v>723</v>
      </c>
      <c r="B8447" t="s">
        <v>1010</v>
      </c>
      <c r="C8447">
        <v>730900</v>
      </c>
      <c r="D8447" t="s">
        <v>1011</v>
      </c>
      <c r="E8447" t="s">
        <v>147</v>
      </c>
      <c r="F8447" t="s">
        <v>292</v>
      </c>
      <c r="G8447" t="str">
        <f t="shared" si="262"/>
        <v>Togo to World</v>
      </c>
      <c r="H8447">
        <v>2016</v>
      </c>
      <c r="I8447" t="s">
        <v>724</v>
      </c>
      <c r="J8447">
        <v>6</v>
      </c>
      <c r="K8447">
        <v>40.265999999999998</v>
      </c>
      <c r="L8447" s="1">
        <f t="shared" si="263"/>
        <v>4.0265999999999996E-2</v>
      </c>
    </row>
    <row r="8448" spans="1:12" ht="14.45">
      <c r="A8448" t="s">
        <v>723</v>
      </c>
      <c r="B8448" t="s">
        <v>1010</v>
      </c>
      <c r="C8448">
        <v>730900</v>
      </c>
      <c r="D8448" t="s">
        <v>1011</v>
      </c>
      <c r="E8448" t="s">
        <v>147</v>
      </c>
      <c r="F8448" t="s">
        <v>292</v>
      </c>
      <c r="G8448" t="str">
        <f t="shared" si="262"/>
        <v>Togo to World</v>
      </c>
      <c r="H8448">
        <v>2017</v>
      </c>
      <c r="I8448" t="s">
        <v>724</v>
      </c>
      <c r="J8448">
        <v>6</v>
      </c>
      <c r="K8448">
        <v>0</v>
      </c>
      <c r="L8448" s="1">
        <f t="shared" si="263"/>
        <v>0</v>
      </c>
    </row>
    <row r="8449" spans="1:12" ht="14.45">
      <c r="A8449" t="s">
        <v>723</v>
      </c>
      <c r="B8449" t="s">
        <v>1010</v>
      </c>
      <c r="C8449">
        <v>730900</v>
      </c>
      <c r="D8449" t="s">
        <v>1011</v>
      </c>
      <c r="E8449" t="s">
        <v>670</v>
      </c>
      <c r="F8449" t="s">
        <v>670</v>
      </c>
      <c r="G8449" t="str">
        <f t="shared" si="262"/>
        <v>Togo to EU27</v>
      </c>
      <c r="H8449">
        <v>2016</v>
      </c>
      <c r="I8449" t="s">
        <v>724</v>
      </c>
      <c r="J8449">
        <v>6</v>
      </c>
      <c r="K8449">
        <v>40.265999999999998</v>
      </c>
      <c r="L8449" s="1">
        <f t="shared" si="263"/>
        <v>4.0265999999999996E-2</v>
      </c>
    </row>
    <row r="8450" spans="1:12" ht="14.45">
      <c r="A8450" t="s">
        <v>723</v>
      </c>
      <c r="B8450" t="s">
        <v>1010</v>
      </c>
      <c r="C8450">
        <v>730900</v>
      </c>
      <c r="D8450" t="s">
        <v>1011</v>
      </c>
      <c r="E8450" t="s">
        <v>670</v>
      </c>
      <c r="F8450" t="s">
        <v>670</v>
      </c>
      <c r="G8450" t="str">
        <f t="shared" si="262"/>
        <v>Togo to EU27</v>
      </c>
      <c r="H8450">
        <v>2017</v>
      </c>
      <c r="I8450" t="s">
        <v>724</v>
      </c>
      <c r="J8450">
        <v>6</v>
      </c>
      <c r="K8450">
        <v>0</v>
      </c>
      <c r="L8450" s="1">
        <f t="shared" si="263"/>
        <v>0</v>
      </c>
    </row>
    <row r="8451" spans="1:12" ht="14.45">
      <c r="A8451" t="s">
        <v>723</v>
      </c>
      <c r="B8451" t="s">
        <v>1010</v>
      </c>
      <c r="C8451">
        <v>8405</v>
      </c>
      <c r="D8451" t="s">
        <v>1011</v>
      </c>
      <c r="E8451" t="s">
        <v>147</v>
      </c>
      <c r="F8451" t="s">
        <v>292</v>
      </c>
      <c r="G8451" t="str">
        <f t="shared" si="262"/>
        <v>Togo to World</v>
      </c>
      <c r="H8451">
        <v>2015</v>
      </c>
      <c r="I8451" t="s">
        <v>724</v>
      </c>
      <c r="J8451">
        <v>6</v>
      </c>
      <c r="K8451">
        <v>1.607</v>
      </c>
      <c r="L8451" s="1">
        <f t="shared" si="263"/>
        <v>1.6069999999999999E-3</v>
      </c>
    </row>
    <row r="8452" spans="1:12" ht="14.45">
      <c r="A8452" t="s">
        <v>723</v>
      </c>
      <c r="B8452" t="s">
        <v>1010</v>
      </c>
      <c r="C8452">
        <v>8405</v>
      </c>
      <c r="D8452" t="s">
        <v>1011</v>
      </c>
      <c r="E8452" t="s">
        <v>147</v>
      </c>
      <c r="F8452" t="s">
        <v>292</v>
      </c>
      <c r="G8452" t="str">
        <f t="shared" si="262"/>
        <v>Togo to World</v>
      </c>
      <c r="H8452">
        <v>2017</v>
      </c>
      <c r="I8452" t="s">
        <v>724</v>
      </c>
      <c r="J8452">
        <v>6</v>
      </c>
      <c r="K8452">
        <v>9.6839999999999993</v>
      </c>
      <c r="L8452" s="1">
        <f t="shared" si="263"/>
        <v>9.6839999999999999E-3</v>
      </c>
    </row>
    <row r="8453" spans="1:12" ht="14.45">
      <c r="A8453" t="s">
        <v>723</v>
      </c>
      <c r="B8453" t="s">
        <v>1010</v>
      </c>
      <c r="C8453">
        <v>8405</v>
      </c>
      <c r="D8453" t="s">
        <v>1011</v>
      </c>
      <c r="E8453" t="s">
        <v>670</v>
      </c>
      <c r="F8453" t="s">
        <v>670</v>
      </c>
      <c r="G8453" t="str">
        <f t="shared" si="262"/>
        <v>Togo to EU27</v>
      </c>
      <c r="H8453">
        <v>2015</v>
      </c>
      <c r="I8453" t="s">
        <v>724</v>
      </c>
      <c r="J8453">
        <v>6</v>
      </c>
      <c r="K8453">
        <v>1.607</v>
      </c>
      <c r="L8453" s="1">
        <f t="shared" si="263"/>
        <v>1.6069999999999999E-3</v>
      </c>
    </row>
    <row r="8454" spans="1:12" ht="14.45">
      <c r="A8454" t="s">
        <v>723</v>
      </c>
      <c r="B8454" t="s">
        <v>1010</v>
      </c>
      <c r="C8454">
        <v>842129</v>
      </c>
      <c r="D8454" t="s">
        <v>1011</v>
      </c>
      <c r="E8454" t="s">
        <v>147</v>
      </c>
      <c r="F8454" t="s">
        <v>292</v>
      </c>
      <c r="G8454" t="str">
        <f t="shared" si="262"/>
        <v>Togo to World</v>
      </c>
      <c r="H8454">
        <v>2015</v>
      </c>
      <c r="I8454" t="s">
        <v>724</v>
      </c>
      <c r="J8454">
        <v>6</v>
      </c>
      <c r="K8454">
        <v>0</v>
      </c>
      <c r="L8454" s="1">
        <f t="shared" si="263"/>
        <v>0</v>
      </c>
    </row>
    <row r="8455" spans="1:12" ht="14.45">
      <c r="A8455" t="s">
        <v>723</v>
      </c>
      <c r="B8455" t="s">
        <v>1010</v>
      </c>
      <c r="C8455">
        <v>842129</v>
      </c>
      <c r="D8455" t="s">
        <v>1011</v>
      </c>
      <c r="E8455" t="s">
        <v>147</v>
      </c>
      <c r="F8455" t="s">
        <v>292</v>
      </c>
      <c r="G8455" t="str">
        <f t="shared" si="262"/>
        <v>Togo to World</v>
      </c>
      <c r="H8455">
        <v>2016</v>
      </c>
      <c r="I8455" t="s">
        <v>724</v>
      </c>
      <c r="J8455">
        <v>6</v>
      </c>
      <c r="K8455">
        <v>0</v>
      </c>
      <c r="L8455" s="1">
        <f t="shared" si="263"/>
        <v>0</v>
      </c>
    </row>
    <row r="8456" spans="1:12" ht="14.45">
      <c r="A8456" t="s">
        <v>723</v>
      </c>
      <c r="B8456" t="s">
        <v>1010</v>
      </c>
      <c r="C8456">
        <v>842129</v>
      </c>
      <c r="D8456" t="s">
        <v>1011</v>
      </c>
      <c r="E8456" t="s">
        <v>670</v>
      </c>
      <c r="F8456" t="s">
        <v>670</v>
      </c>
      <c r="G8456" t="str">
        <f t="shared" si="262"/>
        <v>Togo to EU27</v>
      </c>
      <c r="H8456">
        <v>2015</v>
      </c>
      <c r="I8456" t="s">
        <v>724</v>
      </c>
      <c r="J8456">
        <v>6</v>
      </c>
      <c r="K8456">
        <v>0</v>
      </c>
      <c r="L8456" s="1">
        <f t="shared" si="263"/>
        <v>0</v>
      </c>
    </row>
    <row r="8457" spans="1:12" ht="14.45">
      <c r="A8457" t="s">
        <v>723</v>
      </c>
      <c r="B8457" t="s">
        <v>1010</v>
      </c>
      <c r="C8457">
        <v>842129</v>
      </c>
      <c r="D8457" t="s">
        <v>1011</v>
      </c>
      <c r="E8457" t="s">
        <v>670</v>
      </c>
      <c r="F8457" t="s">
        <v>670</v>
      </c>
      <c r="G8457" t="str">
        <f t="shared" ref="G8457:G8520" si="264">CONCATENATE(D8457, " to ", F8457)</f>
        <v>Togo to EU27</v>
      </c>
      <c r="H8457">
        <v>2016</v>
      </c>
      <c r="I8457" t="s">
        <v>724</v>
      </c>
      <c r="J8457">
        <v>6</v>
      </c>
      <c r="K8457">
        <v>0</v>
      </c>
      <c r="L8457" s="1">
        <f t="shared" ref="L8457:L8520" si="265">K8457/1000</f>
        <v>0</v>
      </c>
    </row>
    <row r="8458" spans="1:12" ht="14.45">
      <c r="A8458" t="s">
        <v>723</v>
      </c>
      <c r="B8458" t="s">
        <v>1010</v>
      </c>
      <c r="C8458">
        <v>842139</v>
      </c>
      <c r="D8458" t="s">
        <v>1011</v>
      </c>
      <c r="E8458" t="s">
        <v>147</v>
      </c>
      <c r="F8458" t="s">
        <v>292</v>
      </c>
      <c r="G8458" t="str">
        <f t="shared" si="264"/>
        <v>Togo to World</v>
      </c>
      <c r="H8458">
        <v>2015</v>
      </c>
      <c r="I8458" t="s">
        <v>724</v>
      </c>
      <c r="J8458">
        <v>6</v>
      </c>
      <c r="K8458">
        <v>0.22700000000000001</v>
      </c>
      <c r="L8458" s="1">
        <f t="shared" si="265"/>
        <v>2.2700000000000002E-4</v>
      </c>
    </row>
    <row r="8459" spans="1:12" ht="14.45">
      <c r="A8459" t="s">
        <v>723</v>
      </c>
      <c r="B8459" t="s">
        <v>1010</v>
      </c>
      <c r="C8459">
        <v>842139</v>
      </c>
      <c r="D8459" t="s">
        <v>1011</v>
      </c>
      <c r="E8459" t="s">
        <v>147</v>
      </c>
      <c r="F8459" t="s">
        <v>292</v>
      </c>
      <c r="G8459" t="str">
        <f t="shared" si="264"/>
        <v>Togo to World</v>
      </c>
      <c r="H8459">
        <v>2016</v>
      </c>
      <c r="I8459" t="s">
        <v>724</v>
      </c>
      <c r="J8459">
        <v>6</v>
      </c>
      <c r="K8459">
        <v>0</v>
      </c>
      <c r="L8459" s="1">
        <f t="shared" si="265"/>
        <v>0</v>
      </c>
    </row>
    <row r="8460" spans="1:12" ht="14.45">
      <c r="A8460" t="s">
        <v>723</v>
      </c>
      <c r="B8460" t="s">
        <v>1010</v>
      </c>
      <c r="C8460">
        <v>842139</v>
      </c>
      <c r="D8460" t="s">
        <v>1011</v>
      </c>
      <c r="E8460" t="s">
        <v>670</v>
      </c>
      <c r="F8460" t="s">
        <v>670</v>
      </c>
      <c r="G8460" t="str">
        <f t="shared" si="264"/>
        <v>Togo to EU27</v>
      </c>
      <c r="H8460">
        <v>2016</v>
      </c>
      <c r="I8460" t="s">
        <v>724</v>
      </c>
      <c r="J8460">
        <v>6</v>
      </c>
      <c r="K8460">
        <v>0</v>
      </c>
      <c r="L8460" s="1">
        <f t="shared" si="265"/>
        <v>0</v>
      </c>
    </row>
    <row r="8461" spans="1:12" ht="14.45">
      <c r="A8461" t="s">
        <v>723</v>
      </c>
      <c r="B8461" t="s">
        <v>1010</v>
      </c>
      <c r="C8461">
        <v>847989</v>
      </c>
      <c r="D8461" t="s">
        <v>1011</v>
      </c>
      <c r="E8461" t="s">
        <v>147</v>
      </c>
      <c r="F8461" t="s">
        <v>292</v>
      </c>
      <c r="G8461" t="str">
        <f t="shared" si="264"/>
        <v>Togo to World</v>
      </c>
      <c r="H8461">
        <v>2015</v>
      </c>
      <c r="I8461" t="s">
        <v>724</v>
      </c>
      <c r="J8461">
        <v>6</v>
      </c>
      <c r="K8461">
        <v>25.484000000000002</v>
      </c>
      <c r="L8461" s="1">
        <f t="shared" si="265"/>
        <v>2.5484000000000003E-2</v>
      </c>
    </row>
    <row r="8462" spans="1:12" ht="14.45">
      <c r="A8462" t="s">
        <v>723</v>
      </c>
      <c r="B8462" t="s">
        <v>1010</v>
      </c>
      <c r="C8462">
        <v>847989</v>
      </c>
      <c r="D8462" t="s">
        <v>1011</v>
      </c>
      <c r="E8462" t="s">
        <v>147</v>
      </c>
      <c r="F8462" t="s">
        <v>292</v>
      </c>
      <c r="G8462" t="str">
        <f t="shared" si="264"/>
        <v>Togo to World</v>
      </c>
      <c r="H8462">
        <v>2016</v>
      </c>
      <c r="I8462" t="s">
        <v>724</v>
      </c>
      <c r="J8462">
        <v>6</v>
      </c>
      <c r="K8462">
        <v>0</v>
      </c>
      <c r="L8462" s="1">
        <f t="shared" si="265"/>
        <v>0</v>
      </c>
    </row>
    <row r="8463" spans="1:12" ht="14.45">
      <c r="A8463" t="s">
        <v>723</v>
      </c>
      <c r="B8463" t="s">
        <v>1010</v>
      </c>
      <c r="C8463">
        <v>847989</v>
      </c>
      <c r="D8463" t="s">
        <v>1011</v>
      </c>
      <c r="E8463" t="s">
        <v>147</v>
      </c>
      <c r="F8463" t="s">
        <v>292</v>
      </c>
      <c r="G8463" t="str">
        <f t="shared" si="264"/>
        <v>Togo to World</v>
      </c>
      <c r="H8463">
        <v>2017</v>
      </c>
      <c r="I8463" t="s">
        <v>724</v>
      </c>
      <c r="J8463">
        <v>6</v>
      </c>
      <c r="K8463">
        <v>0</v>
      </c>
      <c r="L8463" s="1">
        <f t="shared" si="265"/>
        <v>0</v>
      </c>
    </row>
    <row r="8464" spans="1:12" ht="14.45">
      <c r="A8464" t="s">
        <v>723</v>
      </c>
      <c r="B8464" t="s">
        <v>1012</v>
      </c>
      <c r="C8464">
        <v>730900</v>
      </c>
      <c r="D8464" t="s">
        <v>1013</v>
      </c>
      <c r="E8464" t="s">
        <v>147</v>
      </c>
      <c r="F8464" t="s">
        <v>292</v>
      </c>
      <c r="G8464" t="str">
        <f t="shared" si="264"/>
        <v>Thailand to World</v>
      </c>
      <c r="H8464">
        <v>2012</v>
      </c>
      <c r="I8464" t="s">
        <v>724</v>
      </c>
      <c r="J8464">
        <v>6</v>
      </c>
      <c r="K8464">
        <v>23240.999</v>
      </c>
      <c r="L8464" s="1">
        <f t="shared" si="265"/>
        <v>23.240998999999999</v>
      </c>
    </row>
    <row r="8465" spans="1:12" ht="14.45">
      <c r="A8465" t="s">
        <v>723</v>
      </c>
      <c r="B8465" t="s">
        <v>1012</v>
      </c>
      <c r="C8465">
        <v>730900</v>
      </c>
      <c r="D8465" t="s">
        <v>1013</v>
      </c>
      <c r="E8465" t="s">
        <v>147</v>
      </c>
      <c r="F8465" t="s">
        <v>292</v>
      </c>
      <c r="G8465" t="str">
        <f t="shared" si="264"/>
        <v>Thailand to World</v>
      </c>
      <c r="H8465">
        <v>2013</v>
      </c>
      <c r="I8465" t="s">
        <v>724</v>
      </c>
      <c r="J8465">
        <v>6</v>
      </c>
      <c r="K8465">
        <v>30258.830999999998</v>
      </c>
      <c r="L8465" s="1">
        <f t="shared" si="265"/>
        <v>30.258830999999997</v>
      </c>
    </row>
    <row r="8466" spans="1:12" ht="14.45">
      <c r="A8466" t="s">
        <v>723</v>
      </c>
      <c r="B8466" t="s">
        <v>1012</v>
      </c>
      <c r="C8466">
        <v>730900</v>
      </c>
      <c r="D8466" t="s">
        <v>1013</v>
      </c>
      <c r="E8466" t="s">
        <v>147</v>
      </c>
      <c r="F8466" t="s">
        <v>292</v>
      </c>
      <c r="G8466" t="str">
        <f t="shared" si="264"/>
        <v>Thailand to World</v>
      </c>
      <c r="H8466">
        <v>2014</v>
      </c>
      <c r="I8466" t="s">
        <v>724</v>
      </c>
      <c r="J8466">
        <v>6</v>
      </c>
      <c r="K8466">
        <v>26263.775000000001</v>
      </c>
      <c r="L8466" s="1">
        <f t="shared" si="265"/>
        <v>26.263775000000003</v>
      </c>
    </row>
    <row r="8467" spans="1:12" ht="14.45">
      <c r="A8467" t="s">
        <v>723</v>
      </c>
      <c r="B8467" t="s">
        <v>1012</v>
      </c>
      <c r="C8467">
        <v>730900</v>
      </c>
      <c r="D8467" t="s">
        <v>1013</v>
      </c>
      <c r="E8467" t="s">
        <v>147</v>
      </c>
      <c r="F8467" t="s">
        <v>292</v>
      </c>
      <c r="G8467" t="str">
        <f t="shared" si="264"/>
        <v>Thailand to World</v>
      </c>
      <c r="H8467">
        <v>2015</v>
      </c>
      <c r="I8467" t="s">
        <v>724</v>
      </c>
      <c r="J8467">
        <v>6</v>
      </c>
      <c r="K8467">
        <v>23282.255000000001</v>
      </c>
      <c r="L8467" s="1">
        <f t="shared" si="265"/>
        <v>23.282254999999999</v>
      </c>
    </row>
    <row r="8468" spans="1:12" ht="14.45">
      <c r="A8468" t="s">
        <v>723</v>
      </c>
      <c r="B8468" t="s">
        <v>1012</v>
      </c>
      <c r="C8468">
        <v>730900</v>
      </c>
      <c r="D8468" t="s">
        <v>1013</v>
      </c>
      <c r="E8468" t="s">
        <v>147</v>
      </c>
      <c r="F8468" t="s">
        <v>292</v>
      </c>
      <c r="G8468" t="str">
        <f t="shared" si="264"/>
        <v>Thailand to World</v>
      </c>
      <c r="H8468">
        <v>2016</v>
      </c>
      <c r="I8468" t="s">
        <v>724</v>
      </c>
      <c r="J8468">
        <v>6</v>
      </c>
      <c r="K8468">
        <v>21519.814999999999</v>
      </c>
      <c r="L8468" s="1">
        <f t="shared" si="265"/>
        <v>21.519814999999998</v>
      </c>
    </row>
    <row r="8469" spans="1:12" ht="14.45">
      <c r="A8469" t="s">
        <v>723</v>
      </c>
      <c r="B8469" t="s">
        <v>1012</v>
      </c>
      <c r="C8469">
        <v>730900</v>
      </c>
      <c r="D8469" t="s">
        <v>1013</v>
      </c>
      <c r="E8469" t="s">
        <v>670</v>
      </c>
      <c r="F8469" t="s">
        <v>670</v>
      </c>
      <c r="G8469" t="str">
        <f t="shared" si="264"/>
        <v>Thailand to EU27</v>
      </c>
      <c r="H8469">
        <v>2012</v>
      </c>
      <c r="I8469" t="s">
        <v>724</v>
      </c>
      <c r="J8469">
        <v>6</v>
      </c>
      <c r="K8469">
        <v>647.72299999999996</v>
      </c>
      <c r="L8469" s="1">
        <f t="shared" si="265"/>
        <v>0.64772299999999994</v>
      </c>
    </row>
    <row r="8470" spans="1:12" ht="14.45">
      <c r="A8470" t="s">
        <v>723</v>
      </c>
      <c r="B8470" t="s">
        <v>1012</v>
      </c>
      <c r="C8470">
        <v>730900</v>
      </c>
      <c r="D8470" t="s">
        <v>1013</v>
      </c>
      <c r="E8470" t="s">
        <v>670</v>
      </c>
      <c r="F8470" t="s">
        <v>670</v>
      </c>
      <c r="G8470" t="str">
        <f t="shared" si="264"/>
        <v>Thailand to EU27</v>
      </c>
      <c r="H8470">
        <v>2013</v>
      </c>
      <c r="I8470" t="s">
        <v>724</v>
      </c>
      <c r="J8470">
        <v>6</v>
      </c>
      <c r="K8470">
        <v>926.90899999999999</v>
      </c>
      <c r="L8470" s="1">
        <f t="shared" si="265"/>
        <v>0.92690899999999998</v>
      </c>
    </row>
    <row r="8471" spans="1:12" ht="14.45">
      <c r="A8471" t="s">
        <v>723</v>
      </c>
      <c r="B8471" t="s">
        <v>1012</v>
      </c>
      <c r="C8471">
        <v>730900</v>
      </c>
      <c r="D8471" t="s">
        <v>1013</v>
      </c>
      <c r="E8471" t="s">
        <v>670</v>
      </c>
      <c r="F8471" t="s">
        <v>670</v>
      </c>
      <c r="G8471" t="str">
        <f t="shared" si="264"/>
        <v>Thailand to EU27</v>
      </c>
      <c r="H8471">
        <v>2014</v>
      </c>
      <c r="I8471" t="s">
        <v>724</v>
      </c>
      <c r="J8471">
        <v>6</v>
      </c>
      <c r="K8471">
        <v>1156.327</v>
      </c>
      <c r="L8471" s="1">
        <f t="shared" si="265"/>
        <v>1.1563270000000001</v>
      </c>
    </row>
    <row r="8472" spans="1:12" ht="14.45">
      <c r="A8472" t="s">
        <v>723</v>
      </c>
      <c r="B8472" t="s">
        <v>1012</v>
      </c>
      <c r="C8472">
        <v>730900</v>
      </c>
      <c r="D8472" t="s">
        <v>1013</v>
      </c>
      <c r="E8472" t="s">
        <v>670</v>
      </c>
      <c r="F8472" t="s">
        <v>670</v>
      </c>
      <c r="G8472" t="str">
        <f t="shared" si="264"/>
        <v>Thailand to EU27</v>
      </c>
      <c r="H8472">
        <v>2015</v>
      </c>
      <c r="I8472" t="s">
        <v>724</v>
      </c>
      <c r="J8472">
        <v>6</v>
      </c>
      <c r="K8472">
        <v>387.82900000000001</v>
      </c>
      <c r="L8472" s="1">
        <f t="shared" si="265"/>
        <v>0.38782900000000003</v>
      </c>
    </row>
    <row r="8473" spans="1:12" ht="14.45">
      <c r="A8473" t="s">
        <v>723</v>
      </c>
      <c r="B8473" t="s">
        <v>1012</v>
      </c>
      <c r="C8473">
        <v>730900</v>
      </c>
      <c r="D8473" t="s">
        <v>1013</v>
      </c>
      <c r="E8473" t="s">
        <v>670</v>
      </c>
      <c r="F8473" t="s">
        <v>670</v>
      </c>
      <c r="G8473" t="str">
        <f t="shared" si="264"/>
        <v>Thailand to EU27</v>
      </c>
      <c r="H8473">
        <v>2016</v>
      </c>
      <c r="I8473" t="s">
        <v>724</v>
      </c>
      <c r="J8473">
        <v>6</v>
      </c>
      <c r="K8473">
        <v>524.18700000000001</v>
      </c>
      <c r="L8473" s="1">
        <f t="shared" si="265"/>
        <v>0.52418699999999996</v>
      </c>
    </row>
    <row r="8474" spans="1:12" ht="14.45">
      <c r="A8474" t="s">
        <v>723</v>
      </c>
      <c r="B8474" t="s">
        <v>1012</v>
      </c>
      <c r="C8474">
        <v>741999</v>
      </c>
      <c r="D8474" t="s">
        <v>1013</v>
      </c>
      <c r="E8474" t="s">
        <v>147</v>
      </c>
      <c r="F8474" t="s">
        <v>292</v>
      </c>
      <c r="G8474" t="str">
        <f t="shared" si="264"/>
        <v>Thailand to World</v>
      </c>
      <c r="H8474">
        <v>2012</v>
      </c>
      <c r="I8474" t="s">
        <v>724</v>
      </c>
      <c r="J8474">
        <v>6</v>
      </c>
      <c r="K8474">
        <v>39268.317000000003</v>
      </c>
      <c r="L8474" s="1">
        <f t="shared" si="265"/>
        <v>39.268317000000003</v>
      </c>
    </row>
    <row r="8475" spans="1:12" ht="14.45">
      <c r="A8475" t="s">
        <v>723</v>
      </c>
      <c r="B8475" t="s">
        <v>1012</v>
      </c>
      <c r="C8475">
        <v>741999</v>
      </c>
      <c r="D8475" t="s">
        <v>1013</v>
      </c>
      <c r="E8475" t="s">
        <v>147</v>
      </c>
      <c r="F8475" t="s">
        <v>292</v>
      </c>
      <c r="G8475" t="str">
        <f t="shared" si="264"/>
        <v>Thailand to World</v>
      </c>
      <c r="H8475">
        <v>2013</v>
      </c>
      <c r="I8475" t="s">
        <v>724</v>
      </c>
      <c r="J8475">
        <v>6</v>
      </c>
      <c r="K8475">
        <v>31891.303</v>
      </c>
      <c r="L8475" s="1">
        <f t="shared" si="265"/>
        <v>31.891303000000001</v>
      </c>
    </row>
    <row r="8476" spans="1:12" ht="14.45">
      <c r="A8476" t="s">
        <v>723</v>
      </c>
      <c r="B8476" t="s">
        <v>1012</v>
      </c>
      <c r="C8476">
        <v>741999</v>
      </c>
      <c r="D8476" t="s">
        <v>1013</v>
      </c>
      <c r="E8476" t="s">
        <v>147</v>
      </c>
      <c r="F8476" t="s">
        <v>292</v>
      </c>
      <c r="G8476" t="str">
        <f t="shared" si="264"/>
        <v>Thailand to World</v>
      </c>
      <c r="H8476">
        <v>2014</v>
      </c>
      <c r="I8476" t="s">
        <v>724</v>
      </c>
      <c r="J8476">
        <v>6</v>
      </c>
      <c r="K8476">
        <v>42699.642</v>
      </c>
      <c r="L8476" s="1">
        <f t="shared" si="265"/>
        <v>42.699641999999997</v>
      </c>
    </row>
    <row r="8477" spans="1:12" ht="14.45">
      <c r="A8477" t="s">
        <v>723</v>
      </c>
      <c r="B8477" t="s">
        <v>1012</v>
      </c>
      <c r="C8477">
        <v>741999</v>
      </c>
      <c r="D8477" t="s">
        <v>1013</v>
      </c>
      <c r="E8477" t="s">
        <v>147</v>
      </c>
      <c r="F8477" t="s">
        <v>292</v>
      </c>
      <c r="G8477" t="str">
        <f t="shared" si="264"/>
        <v>Thailand to World</v>
      </c>
      <c r="H8477">
        <v>2015</v>
      </c>
      <c r="I8477" t="s">
        <v>724</v>
      </c>
      <c r="J8477">
        <v>6</v>
      </c>
      <c r="K8477">
        <v>48282.39</v>
      </c>
      <c r="L8477" s="1">
        <f t="shared" si="265"/>
        <v>48.282389999999999</v>
      </c>
    </row>
    <row r="8478" spans="1:12" ht="14.45">
      <c r="A8478" t="s">
        <v>723</v>
      </c>
      <c r="B8478" t="s">
        <v>1012</v>
      </c>
      <c r="C8478">
        <v>741999</v>
      </c>
      <c r="D8478" t="s">
        <v>1013</v>
      </c>
      <c r="E8478" t="s">
        <v>147</v>
      </c>
      <c r="F8478" t="s">
        <v>292</v>
      </c>
      <c r="G8478" t="str">
        <f t="shared" si="264"/>
        <v>Thailand to World</v>
      </c>
      <c r="H8478">
        <v>2016</v>
      </c>
      <c r="I8478" t="s">
        <v>724</v>
      </c>
      <c r="J8478">
        <v>6</v>
      </c>
      <c r="K8478">
        <v>68889.887000000002</v>
      </c>
      <c r="L8478" s="1">
        <f t="shared" si="265"/>
        <v>68.889887000000002</v>
      </c>
    </row>
    <row r="8479" spans="1:12" ht="14.45">
      <c r="A8479" t="s">
        <v>723</v>
      </c>
      <c r="B8479" t="s">
        <v>1012</v>
      </c>
      <c r="C8479">
        <v>741999</v>
      </c>
      <c r="D8479" t="s">
        <v>1013</v>
      </c>
      <c r="E8479" t="s">
        <v>670</v>
      </c>
      <c r="F8479" t="s">
        <v>670</v>
      </c>
      <c r="G8479" t="str">
        <f t="shared" si="264"/>
        <v>Thailand to EU27</v>
      </c>
      <c r="H8479">
        <v>2012</v>
      </c>
      <c r="I8479" t="s">
        <v>724</v>
      </c>
      <c r="J8479">
        <v>6</v>
      </c>
      <c r="K8479">
        <v>5184.1760000000004</v>
      </c>
      <c r="L8479" s="1">
        <f t="shared" si="265"/>
        <v>5.1841760000000008</v>
      </c>
    </row>
    <row r="8480" spans="1:12" ht="14.45">
      <c r="A8480" t="s">
        <v>723</v>
      </c>
      <c r="B8480" t="s">
        <v>1012</v>
      </c>
      <c r="C8480">
        <v>741999</v>
      </c>
      <c r="D8480" t="s">
        <v>1013</v>
      </c>
      <c r="E8480" t="s">
        <v>670</v>
      </c>
      <c r="F8480" t="s">
        <v>670</v>
      </c>
      <c r="G8480" t="str">
        <f t="shared" si="264"/>
        <v>Thailand to EU27</v>
      </c>
      <c r="H8480">
        <v>2013</v>
      </c>
      <c r="I8480" t="s">
        <v>724</v>
      </c>
      <c r="J8480">
        <v>6</v>
      </c>
      <c r="K8480">
        <v>2173.0279999999998</v>
      </c>
      <c r="L8480" s="1">
        <f t="shared" si="265"/>
        <v>2.173028</v>
      </c>
    </row>
    <row r="8481" spans="1:12" ht="14.45">
      <c r="A8481" t="s">
        <v>723</v>
      </c>
      <c r="B8481" t="s">
        <v>1012</v>
      </c>
      <c r="C8481">
        <v>741999</v>
      </c>
      <c r="D8481" t="s">
        <v>1013</v>
      </c>
      <c r="E8481" t="s">
        <v>670</v>
      </c>
      <c r="F8481" t="s">
        <v>670</v>
      </c>
      <c r="G8481" t="str">
        <f t="shared" si="264"/>
        <v>Thailand to EU27</v>
      </c>
      <c r="H8481">
        <v>2014</v>
      </c>
      <c r="I8481" t="s">
        <v>724</v>
      </c>
      <c r="J8481">
        <v>6</v>
      </c>
      <c r="K8481">
        <v>2126.4949999999999</v>
      </c>
      <c r="L8481" s="1">
        <f t="shared" si="265"/>
        <v>2.1264949999999998</v>
      </c>
    </row>
    <row r="8482" spans="1:12" ht="14.45">
      <c r="A8482" t="s">
        <v>723</v>
      </c>
      <c r="B8482" t="s">
        <v>1012</v>
      </c>
      <c r="C8482">
        <v>741999</v>
      </c>
      <c r="D8482" t="s">
        <v>1013</v>
      </c>
      <c r="E8482" t="s">
        <v>670</v>
      </c>
      <c r="F8482" t="s">
        <v>670</v>
      </c>
      <c r="G8482" t="str">
        <f t="shared" si="264"/>
        <v>Thailand to EU27</v>
      </c>
      <c r="H8482">
        <v>2015</v>
      </c>
      <c r="I8482" t="s">
        <v>724</v>
      </c>
      <c r="J8482">
        <v>6</v>
      </c>
      <c r="K8482">
        <v>2917.6729999999998</v>
      </c>
      <c r="L8482" s="1">
        <f t="shared" si="265"/>
        <v>2.9176729999999997</v>
      </c>
    </row>
    <row r="8483" spans="1:12" ht="14.45">
      <c r="A8483" t="s">
        <v>723</v>
      </c>
      <c r="B8483" t="s">
        <v>1012</v>
      </c>
      <c r="C8483">
        <v>741999</v>
      </c>
      <c r="D8483" t="s">
        <v>1013</v>
      </c>
      <c r="E8483" t="s">
        <v>670</v>
      </c>
      <c r="F8483" t="s">
        <v>670</v>
      </c>
      <c r="G8483" t="str">
        <f t="shared" si="264"/>
        <v>Thailand to EU27</v>
      </c>
      <c r="H8483">
        <v>2016</v>
      </c>
      <c r="I8483" t="s">
        <v>724</v>
      </c>
      <c r="J8483">
        <v>6</v>
      </c>
      <c r="K8483">
        <v>2299.6219999999998</v>
      </c>
      <c r="L8483" s="1">
        <f t="shared" si="265"/>
        <v>2.2996219999999998</v>
      </c>
    </row>
    <row r="8484" spans="1:12" ht="14.45">
      <c r="A8484" t="s">
        <v>723</v>
      </c>
      <c r="B8484" t="s">
        <v>1012</v>
      </c>
      <c r="C8484">
        <v>761100</v>
      </c>
      <c r="D8484" t="s">
        <v>1013</v>
      </c>
      <c r="E8484" t="s">
        <v>147</v>
      </c>
      <c r="F8484" t="s">
        <v>292</v>
      </c>
      <c r="G8484" t="str">
        <f t="shared" si="264"/>
        <v>Thailand to World</v>
      </c>
      <c r="H8484">
        <v>2012</v>
      </c>
      <c r="I8484" t="s">
        <v>724</v>
      </c>
      <c r="J8484">
        <v>6</v>
      </c>
      <c r="K8484">
        <v>1681.4290000000001</v>
      </c>
      <c r="L8484" s="1">
        <f t="shared" si="265"/>
        <v>1.6814290000000001</v>
      </c>
    </row>
    <row r="8485" spans="1:12" ht="14.45">
      <c r="A8485" t="s">
        <v>723</v>
      </c>
      <c r="B8485" t="s">
        <v>1012</v>
      </c>
      <c r="C8485">
        <v>761100</v>
      </c>
      <c r="D8485" t="s">
        <v>1013</v>
      </c>
      <c r="E8485" t="s">
        <v>147</v>
      </c>
      <c r="F8485" t="s">
        <v>292</v>
      </c>
      <c r="G8485" t="str">
        <f t="shared" si="264"/>
        <v>Thailand to World</v>
      </c>
      <c r="H8485">
        <v>2013</v>
      </c>
      <c r="I8485" t="s">
        <v>724</v>
      </c>
      <c r="J8485">
        <v>6</v>
      </c>
      <c r="K8485">
        <v>2116.8449999999998</v>
      </c>
      <c r="L8485" s="1">
        <f t="shared" si="265"/>
        <v>2.1168449999999996</v>
      </c>
    </row>
    <row r="8486" spans="1:12" ht="14.45">
      <c r="A8486" t="s">
        <v>723</v>
      </c>
      <c r="B8486" t="s">
        <v>1012</v>
      </c>
      <c r="C8486">
        <v>761100</v>
      </c>
      <c r="D8486" t="s">
        <v>1013</v>
      </c>
      <c r="E8486" t="s">
        <v>147</v>
      </c>
      <c r="F8486" t="s">
        <v>292</v>
      </c>
      <c r="G8486" t="str">
        <f t="shared" si="264"/>
        <v>Thailand to World</v>
      </c>
      <c r="H8486">
        <v>2014</v>
      </c>
      <c r="I8486" t="s">
        <v>724</v>
      </c>
      <c r="J8486">
        <v>6</v>
      </c>
      <c r="K8486">
        <v>3757.7510000000002</v>
      </c>
      <c r="L8486" s="1">
        <f t="shared" si="265"/>
        <v>3.7577510000000003</v>
      </c>
    </row>
    <row r="8487" spans="1:12" ht="14.45">
      <c r="A8487" t="s">
        <v>723</v>
      </c>
      <c r="B8487" t="s">
        <v>1012</v>
      </c>
      <c r="C8487">
        <v>761100</v>
      </c>
      <c r="D8487" t="s">
        <v>1013</v>
      </c>
      <c r="E8487" t="s">
        <v>147</v>
      </c>
      <c r="F8487" t="s">
        <v>292</v>
      </c>
      <c r="G8487" t="str">
        <f t="shared" si="264"/>
        <v>Thailand to World</v>
      </c>
      <c r="H8487">
        <v>2015</v>
      </c>
      <c r="I8487" t="s">
        <v>724</v>
      </c>
      <c r="J8487">
        <v>6</v>
      </c>
      <c r="K8487">
        <v>1961.348</v>
      </c>
      <c r="L8487" s="1">
        <f t="shared" si="265"/>
        <v>1.9613479999999999</v>
      </c>
    </row>
    <row r="8488" spans="1:12" ht="14.45">
      <c r="A8488" t="s">
        <v>723</v>
      </c>
      <c r="B8488" t="s">
        <v>1012</v>
      </c>
      <c r="C8488">
        <v>761100</v>
      </c>
      <c r="D8488" t="s">
        <v>1013</v>
      </c>
      <c r="E8488" t="s">
        <v>147</v>
      </c>
      <c r="F8488" t="s">
        <v>292</v>
      </c>
      <c r="G8488" t="str">
        <f t="shared" si="264"/>
        <v>Thailand to World</v>
      </c>
      <c r="H8488">
        <v>2016</v>
      </c>
      <c r="I8488" t="s">
        <v>724</v>
      </c>
      <c r="J8488">
        <v>6</v>
      </c>
      <c r="K8488">
        <v>1659.173</v>
      </c>
      <c r="L8488" s="1">
        <f t="shared" si="265"/>
        <v>1.659173</v>
      </c>
    </row>
    <row r="8489" spans="1:12" ht="14.45">
      <c r="A8489" t="s">
        <v>723</v>
      </c>
      <c r="B8489" t="s">
        <v>1012</v>
      </c>
      <c r="C8489">
        <v>761100</v>
      </c>
      <c r="D8489" t="s">
        <v>1013</v>
      </c>
      <c r="E8489" t="s">
        <v>670</v>
      </c>
      <c r="F8489" t="s">
        <v>670</v>
      </c>
      <c r="G8489" t="str">
        <f t="shared" si="264"/>
        <v>Thailand to EU27</v>
      </c>
      <c r="H8489">
        <v>2012</v>
      </c>
      <c r="I8489" t="s">
        <v>724</v>
      </c>
      <c r="J8489">
        <v>6</v>
      </c>
      <c r="K8489">
        <v>40.075000000000003</v>
      </c>
      <c r="L8489" s="1">
        <f t="shared" si="265"/>
        <v>4.0075E-2</v>
      </c>
    </row>
    <row r="8490" spans="1:12" ht="14.45">
      <c r="A8490" t="s">
        <v>723</v>
      </c>
      <c r="B8490" t="s">
        <v>1012</v>
      </c>
      <c r="C8490">
        <v>761100</v>
      </c>
      <c r="D8490" t="s">
        <v>1013</v>
      </c>
      <c r="E8490" t="s">
        <v>670</v>
      </c>
      <c r="F8490" t="s">
        <v>670</v>
      </c>
      <c r="G8490" t="str">
        <f t="shared" si="264"/>
        <v>Thailand to EU27</v>
      </c>
      <c r="H8490">
        <v>2013</v>
      </c>
      <c r="I8490" t="s">
        <v>724</v>
      </c>
      <c r="J8490">
        <v>6</v>
      </c>
      <c r="K8490">
        <v>0.93899999999999995</v>
      </c>
      <c r="L8490" s="1">
        <f t="shared" si="265"/>
        <v>9.3899999999999995E-4</v>
      </c>
    </row>
    <row r="8491" spans="1:12" ht="14.45">
      <c r="A8491" t="s">
        <v>723</v>
      </c>
      <c r="B8491" t="s">
        <v>1012</v>
      </c>
      <c r="C8491">
        <v>761100</v>
      </c>
      <c r="D8491" t="s">
        <v>1013</v>
      </c>
      <c r="E8491" t="s">
        <v>670</v>
      </c>
      <c r="F8491" t="s">
        <v>670</v>
      </c>
      <c r="G8491" t="str">
        <f t="shared" si="264"/>
        <v>Thailand to EU27</v>
      </c>
      <c r="H8491">
        <v>2014</v>
      </c>
      <c r="I8491" t="s">
        <v>724</v>
      </c>
      <c r="J8491">
        <v>6</v>
      </c>
      <c r="K8491">
        <v>2.036</v>
      </c>
      <c r="L8491" s="1">
        <f t="shared" si="265"/>
        <v>2.036E-3</v>
      </c>
    </row>
    <row r="8492" spans="1:12" ht="14.45">
      <c r="A8492" t="s">
        <v>723</v>
      </c>
      <c r="B8492" t="s">
        <v>1012</v>
      </c>
      <c r="C8492">
        <v>761100</v>
      </c>
      <c r="D8492" t="s">
        <v>1013</v>
      </c>
      <c r="E8492" t="s">
        <v>670</v>
      </c>
      <c r="F8492" t="s">
        <v>670</v>
      </c>
      <c r="G8492" t="str">
        <f t="shared" si="264"/>
        <v>Thailand to EU27</v>
      </c>
      <c r="H8492">
        <v>2015</v>
      </c>
      <c r="I8492" t="s">
        <v>724</v>
      </c>
      <c r="J8492">
        <v>6</v>
      </c>
      <c r="K8492">
        <v>0.69299999999999995</v>
      </c>
      <c r="L8492" s="1">
        <f t="shared" si="265"/>
        <v>6.9299999999999993E-4</v>
      </c>
    </row>
    <row r="8493" spans="1:12" ht="14.45">
      <c r="A8493" t="s">
        <v>723</v>
      </c>
      <c r="B8493" t="s">
        <v>1012</v>
      </c>
      <c r="C8493">
        <v>761100</v>
      </c>
      <c r="D8493" t="s">
        <v>1013</v>
      </c>
      <c r="E8493" t="s">
        <v>670</v>
      </c>
      <c r="F8493" t="s">
        <v>670</v>
      </c>
      <c r="G8493" t="str">
        <f t="shared" si="264"/>
        <v>Thailand to EU27</v>
      </c>
      <c r="H8493">
        <v>2016</v>
      </c>
      <c r="I8493" t="s">
        <v>724</v>
      </c>
      <c r="J8493">
        <v>6</v>
      </c>
      <c r="K8493">
        <v>0.54600000000000004</v>
      </c>
      <c r="L8493" s="1">
        <f t="shared" si="265"/>
        <v>5.4600000000000004E-4</v>
      </c>
    </row>
    <row r="8494" spans="1:12" ht="14.45">
      <c r="A8494" t="s">
        <v>723</v>
      </c>
      <c r="B8494" t="s">
        <v>1012</v>
      </c>
      <c r="C8494">
        <v>8405</v>
      </c>
      <c r="D8494" t="s">
        <v>1013</v>
      </c>
      <c r="E8494" t="s">
        <v>147</v>
      </c>
      <c r="F8494" t="s">
        <v>292</v>
      </c>
      <c r="G8494" t="str">
        <f t="shared" si="264"/>
        <v>Thailand to World</v>
      </c>
      <c r="H8494">
        <v>2012</v>
      </c>
      <c r="I8494" t="s">
        <v>724</v>
      </c>
      <c r="J8494">
        <v>6</v>
      </c>
      <c r="K8494">
        <v>3017.0650000000001</v>
      </c>
      <c r="L8494" s="1">
        <f t="shared" si="265"/>
        <v>3.0170650000000001</v>
      </c>
    </row>
    <row r="8495" spans="1:12" ht="14.45">
      <c r="A8495" t="s">
        <v>723</v>
      </c>
      <c r="B8495" t="s">
        <v>1012</v>
      </c>
      <c r="C8495">
        <v>8405</v>
      </c>
      <c r="D8495" t="s">
        <v>1013</v>
      </c>
      <c r="E8495" t="s">
        <v>147</v>
      </c>
      <c r="F8495" t="s">
        <v>292</v>
      </c>
      <c r="G8495" t="str">
        <f t="shared" si="264"/>
        <v>Thailand to World</v>
      </c>
      <c r="H8495">
        <v>2013</v>
      </c>
      <c r="I8495" t="s">
        <v>724</v>
      </c>
      <c r="J8495">
        <v>6</v>
      </c>
      <c r="K8495">
        <v>3686.2269999999999</v>
      </c>
      <c r="L8495" s="1">
        <f t="shared" si="265"/>
        <v>3.6862269999999997</v>
      </c>
    </row>
    <row r="8496" spans="1:12" ht="14.45">
      <c r="A8496" t="s">
        <v>723</v>
      </c>
      <c r="B8496" t="s">
        <v>1012</v>
      </c>
      <c r="C8496">
        <v>8405</v>
      </c>
      <c r="D8496" t="s">
        <v>1013</v>
      </c>
      <c r="E8496" t="s">
        <v>147</v>
      </c>
      <c r="F8496" t="s">
        <v>292</v>
      </c>
      <c r="G8496" t="str">
        <f t="shared" si="264"/>
        <v>Thailand to World</v>
      </c>
      <c r="H8496">
        <v>2014</v>
      </c>
      <c r="I8496" t="s">
        <v>724</v>
      </c>
      <c r="J8496">
        <v>6</v>
      </c>
      <c r="K8496">
        <v>5189.1940000000004</v>
      </c>
      <c r="L8496" s="1">
        <f t="shared" si="265"/>
        <v>5.1891940000000005</v>
      </c>
    </row>
    <row r="8497" spans="1:12" ht="14.45">
      <c r="A8497" t="s">
        <v>723</v>
      </c>
      <c r="B8497" t="s">
        <v>1012</v>
      </c>
      <c r="C8497">
        <v>8405</v>
      </c>
      <c r="D8497" t="s">
        <v>1013</v>
      </c>
      <c r="E8497" t="s">
        <v>147</v>
      </c>
      <c r="F8497" t="s">
        <v>292</v>
      </c>
      <c r="G8497" t="str">
        <f t="shared" si="264"/>
        <v>Thailand to World</v>
      </c>
      <c r="H8497">
        <v>2015</v>
      </c>
      <c r="I8497" t="s">
        <v>724</v>
      </c>
      <c r="J8497">
        <v>6</v>
      </c>
      <c r="K8497">
        <v>1902.3810000000001</v>
      </c>
      <c r="L8497" s="1">
        <f t="shared" si="265"/>
        <v>1.9023810000000001</v>
      </c>
    </row>
    <row r="8498" spans="1:12" ht="14.45">
      <c r="A8498" t="s">
        <v>723</v>
      </c>
      <c r="B8498" t="s">
        <v>1012</v>
      </c>
      <c r="C8498">
        <v>8405</v>
      </c>
      <c r="D8498" t="s">
        <v>1013</v>
      </c>
      <c r="E8498" t="s">
        <v>147</v>
      </c>
      <c r="F8498" t="s">
        <v>292</v>
      </c>
      <c r="G8498" t="str">
        <f t="shared" si="264"/>
        <v>Thailand to World</v>
      </c>
      <c r="H8498">
        <v>2016</v>
      </c>
      <c r="I8498" t="s">
        <v>724</v>
      </c>
      <c r="J8498">
        <v>6</v>
      </c>
      <c r="K8498">
        <v>1746.325</v>
      </c>
      <c r="L8498" s="1">
        <f t="shared" si="265"/>
        <v>1.7463250000000001</v>
      </c>
    </row>
    <row r="8499" spans="1:12" ht="14.45">
      <c r="A8499" t="s">
        <v>723</v>
      </c>
      <c r="B8499" t="s">
        <v>1012</v>
      </c>
      <c r="C8499">
        <v>8405</v>
      </c>
      <c r="D8499" t="s">
        <v>1013</v>
      </c>
      <c r="E8499" t="s">
        <v>670</v>
      </c>
      <c r="F8499" t="s">
        <v>670</v>
      </c>
      <c r="G8499" t="str">
        <f t="shared" si="264"/>
        <v>Thailand to EU27</v>
      </c>
      <c r="H8499">
        <v>2012</v>
      </c>
      <c r="I8499" t="s">
        <v>724</v>
      </c>
      <c r="J8499">
        <v>6</v>
      </c>
      <c r="K8499">
        <v>168.976</v>
      </c>
      <c r="L8499" s="1">
        <f t="shared" si="265"/>
        <v>0.16897599999999999</v>
      </c>
    </row>
    <row r="8500" spans="1:12" ht="14.45">
      <c r="A8500" t="s">
        <v>723</v>
      </c>
      <c r="B8500" t="s">
        <v>1012</v>
      </c>
      <c r="C8500">
        <v>8405</v>
      </c>
      <c r="D8500" t="s">
        <v>1013</v>
      </c>
      <c r="E8500" t="s">
        <v>670</v>
      </c>
      <c r="F8500" t="s">
        <v>670</v>
      </c>
      <c r="G8500" t="str">
        <f t="shared" si="264"/>
        <v>Thailand to EU27</v>
      </c>
      <c r="H8500">
        <v>2013</v>
      </c>
      <c r="I8500" t="s">
        <v>724</v>
      </c>
      <c r="J8500">
        <v>6</v>
      </c>
      <c r="K8500">
        <v>89.006</v>
      </c>
      <c r="L8500" s="1">
        <f t="shared" si="265"/>
        <v>8.9006000000000002E-2</v>
      </c>
    </row>
    <row r="8501" spans="1:12" ht="14.45">
      <c r="A8501" t="s">
        <v>723</v>
      </c>
      <c r="B8501" t="s">
        <v>1012</v>
      </c>
      <c r="C8501">
        <v>8405</v>
      </c>
      <c r="D8501" t="s">
        <v>1013</v>
      </c>
      <c r="E8501" t="s">
        <v>670</v>
      </c>
      <c r="F8501" t="s">
        <v>670</v>
      </c>
      <c r="G8501" t="str">
        <f t="shared" si="264"/>
        <v>Thailand to EU27</v>
      </c>
      <c r="H8501">
        <v>2014</v>
      </c>
      <c r="I8501" t="s">
        <v>724</v>
      </c>
      <c r="J8501">
        <v>6</v>
      </c>
      <c r="K8501">
        <v>45.298999999999999</v>
      </c>
      <c r="L8501" s="1">
        <f t="shared" si="265"/>
        <v>4.5298999999999999E-2</v>
      </c>
    </row>
    <row r="8502" spans="1:12" ht="14.45">
      <c r="A8502" t="s">
        <v>723</v>
      </c>
      <c r="B8502" t="s">
        <v>1012</v>
      </c>
      <c r="C8502">
        <v>8405</v>
      </c>
      <c r="D8502" t="s">
        <v>1013</v>
      </c>
      <c r="E8502" t="s">
        <v>670</v>
      </c>
      <c r="F8502" t="s">
        <v>670</v>
      </c>
      <c r="G8502" t="str">
        <f t="shared" si="264"/>
        <v>Thailand to EU27</v>
      </c>
      <c r="H8502">
        <v>2015</v>
      </c>
      <c r="I8502" t="s">
        <v>724</v>
      </c>
      <c r="J8502">
        <v>6</v>
      </c>
      <c r="K8502">
        <v>13.615</v>
      </c>
      <c r="L8502" s="1">
        <f t="shared" si="265"/>
        <v>1.3615E-2</v>
      </c>
    </row>
    <row r="8503" spans="1:12" ht="14.45">
      <c r="A8503" t="s">
        <v>723</v>
      </c>
      <c r="B8503" t="s">
        <v>1012</v>
      </c>
      <c r="C8503">
        <v>8405</v>
      </c>
      <c r="D8503" t="s">
        <v>1013</v>
      </c>
      <c r="E8503" t="s">
        <v>670</v>
      </c>
      <c r="F8503" t="s">
        <v>670</v>
      </c>
      <c r="G8503" t="str">
        <f t="shared" si="264"/>
        <v>Thailand to EU27</v>
      </c>
      <c r="H8503">
        <v>2016</v>
      </c>
      <c r="I8503" t="s">
        <v>724</v>
      </c>
      <c r="J8503">
        <v>6</v>
      </c>
      <c r="K8503">
        <v>6.5270000000000001</v>
      </c>
      <c r="L8503" s="1">
        <f t="shared" si="265"/>
        <v>6.5269999999999998E-3</v>
      </c>
    </row>
    <row r="8504" spans="1:12" ht="14.45">
      <c r="A8504" t="s">
        <v>723</v>
      </c>
      <c r="B8504" t="s">
        <v>1012</v>
      </c>
      <c r="C8504">
        <v>841931</v>
      </c>
      <c r="D8504" t="s">
        <v>1013</v>
      </c>
      <c r="E8504" t="s">
        <v>147</v>
      </c>
      <c r="F8504" t="s">
        <v>292</v>
      </c>
      <c r="G8504" t="str">
        <f t="shared" si="264"/>
        <v>Thailand to World</v>
      </c>
      <c r="H8504">
        <v>2012</v>
      </c>
      <c r="I8504" t="s">
        <v>724</v>
      </c>
      <c r="J8504">
        <v>6</v>
      </c>
      <c r="K8504">
        <v>1120.877</v>
      </c>
      <c r="L8504" s="1">
        <f t="shared" si="265"/>
        <v>1.1208769999999999</v>
      </c>
    </row>
    <row r="8505" spans="1:12" ht="14.45">
      <c r="A8505" t="s">
        <v>723</v>
      </c>
      <c r="B8505" t="s">
        <v>1012</v>
      </c>
      <c r="C8505">
        <v>841931</v>
      </c>
      <c r="D8505" t="s">
        <v>1013</v>
      </c>
      <c r="E8505" t="s">
        <v>147</v>
      </c>
      <c r="F8505" t="s">
        <v>292</v>
      </c>
      <c r="G8505" t="str">
        <f t="shared" si="264"/>
        <v>Thailand to World</v>
      </c>
      <c r="H8505">
        <v>2013</v>
      </c>
      <c r="I8505" t="s">
        <v>724</v>
      </c>
      <c r="J8505">
        <v>6</v>
      </c>
      <c r="K8505">
        <v>1372.703</v>
      </c>
      <c r="L8505" s="1">
        <f t="shared" si="265"/>
        <v>1.372703</v>
      </c>
    </row>
    <row r="8506" spans="1:12" ht="14.45">
      <c r="A8506" t="s">
        <v>723</v>
      </c>
      <c r="B8506" t="s">
        <v>1012</v>
      </c>
      <c r="C8506">
        <v>841931</v>
      </c>
      <c r="D8506" t="s">
        <v>1013</v>
      </c>
      <c r="E8506" t="s">
        <v>147</v>
      </c>
      <c r="F8506" t="s">
        <v>292</v>
      </c>
      <c r="G8506" t="str">
        <f t="shared" si="264"/>
        <v>Thailand to World</v>
      </c>
      <c r="H8506">
        <v>2014</v>
      </c>
      <c r="I8506" t="s">
        <v>724</v>
      </c>
      <c r="J8506">
        <v>6</v>
      </c>
      <c r="K8506">
        <v>1205.9680000000001</v>
      </c>
      <c r="L8506" s="1">
        <f t="shared" si="265"/>
        <v>1.2059680000000002</v>
      </c>
    </row>
    <row r="8507" spans="1:12" ht="14.45">
      <c r="A8507" t="s">
        <v>723</v>
      </c>
      <c r="B8507" t="s">
        <v>1012</v>
      </c>
      <c r="C8507">
        <v>841931</v>
      </c>
      <c r="D8507" t="s">
        <v>1013</v>
      </c>
      <c r="E8507" t="s">
        <v>147</v>
      </c>
      <c r="F8507" t="s">
        <v>292</v>
      </c>
      <c r="G8507" t="str">
        <f t="shared" si="264"/>
        <v>Thailand to World</v>
      </c>
      <c r="H8507">
        <v>2015</v>
      </c>
      <c r="I8507" t="s">
        <v>724</v>
      </c>
      <c r="J8507">
        <v>6</v>
      </c>
      <c r="K8507">
        <v>759.79899999999998</v>
      </c>
      <c r="L8507" s="1">
        <f t="shared" si="265"/>
        <v>0.759799</v>
      </c>
    </row>
    <row r="8508" spans="1:12" ht="14.45">
      <c r="A8508" t="s">
        <v>723</v>
      </c>
      <c r="B8508" t="s">
        <v>1012</v>
      </c>
      <c r="C8508">
        <v>841931</v>
      </c>
      <c r="D8508" t="s">
        <v>1013</v>
      </c>
      <c r="E8508" t="s">
        <v>147</v>
      </c>
      <c r="F8508" t="s">
        <v>292</v>
      </c>
      <c r="G8508" t="str">
        <f t="shared" si="264"/>
        <v>Thailand to World</v>
      </c>
      <c r="H8508">
        <v>2016</v>
      </c>
      <c r="I8508" t="s">
        <v>724</v>
      </c>
      <c r="J8508">
        <v>6</v>
      </c>
      <c r="K8508">
        <v>816.798</v>
      </c>
      <c r="L8508" s="1">
        <f t="shared" si="265"/>
        <v>0.81679800000000002</v>
      </c>
    </row>
    <row r="8509" spans="1:12" ht="14.45">
      <c r="A8509" t="s">
        <v>723</v>
      </c>
      <c r="B8509" t="s">
        <v>1012</v>
      </c>
      <c r="C8509">
        <v>841931</v>
      </c>
      <c r="D8509" t="s">
        <v>1013</v>
      </c>
      <c r="E8509" t="s">
        <v>670</v>
      </c>
      <c r="F8509" t="s">
        <v>670</v>
      </c>
      <c r="G8509" t="str">
        <f t="shared" si="264"/>
        <v>Thailand to EU27</v>
      </c>
      <c r="H8509">
        <v>2012</v>
      </c>
      <c r="I8509" t="s">
        <v>724</v>
      </c>
      <c r="J8509">
        <v>6</v>
      </c>
      <c r="K8509">
        <v>2.5779999999999998</v>
      </c>
      <c r="L8509" s="1">
        <f t="shared" si="265"/>
        <v>2.578E-3</v>
      </c>
    </row>
    <row r="8510" spans="1:12" ht="14.45">
      <c r="A8510" t="s">
        <v>723</v>
      </c>
      <c r="B8510" t="s">
        <v>1012</v>
      </c>
      <c r="C8510">
        <v>841931</v>
      </c>
      <c r="D8510" t="s">
        <v>1013</v>
      </c>
      <c r="E8510" t="s">
        <v>670</v>
      </c>
      <c r="F8510" t="s">
        <v>670</v>
      </c>
      <c r="G8510" t="str">
        <f t="shared" si="264"/>
        <v>Thailand to EU27</v>
      </c>
      <c r="H8510">
        <v>2014</v>
      </c>
      <c r="I8510" t="s">
        <v>724</v>
      </c>
      <c r="J8510">
        <v>6</v>
      </c>
      <c r="K8510">
        <v>0.65500000000000003</v>
      </c>
      <c r="L8510" s="1">
        <f t="shared" si="265"/>
        <v>6.5499999999999998E-4</v>
      </c>
    </row>
    <row r="8511" spans="1:12" ht="14.45">
      <c r="A8511" t="s">
        <v>723</v>
      </c>
      <c r="B8511" t="s">
        <v>1012</v>
      </c>
      <c r="C8511">
        <v>841931</v>
      </c>
      <c r="D8511" t="s">
        <v>1013</v>
      </c>
      <c r="E8511" t="s">
        <v>670</v>
      </c>
      <c r="F8511" t="s">
        <v>670</v>
      </c>
      <c r="G8511" t="str">
        <f t="shared" si="264"/>
        <v>Thailand to EU27</v>
      </c>
      <c r="H8511">
        <v>2015</v>
      </c>
      <c r="I8511" t="s">
        <v>724</v>
      </c>
      <c r="J8511">
        <v>6</v>
      </c>
      <c r="K8511">
        <v>56.067</v>
      </c>
      <c r="L8511" s="1">
        <f t="shared" si="265"/>
        <v>5.6066999999999999E-2</v>
      </c>
    </row>
    <row r="8512" spans="1:12" ht="14.45">
      <c r="A8512" t="s">
        <v>723</v>
      </c>
      <c r="B8512" t="s">
        <v>1012</v>
      </c>
      <c r="C8512">
        <v>841931</v>
      </c>
      <c r="D8512" t="s">
        <v>1013</v>
      </c>
      <c r="E8512" t="s">
        <v>670</v>
      </c>
      <c r="F8512" t="s">
        <v>670</v>
      </c>
      <c r="G8512" t="str">
        <f t="shared" si="264"/>
        <v>Thailand to EU27</v>
      </c>
      <c r="H8512">
        <v>2016</v>
      </c>
      <c r="I8512" t="s">
        <v>724</v>
      </c>
      <c r="J8512">
        <v>6</v>
      </c>
      <c r="K8512">
        <v>0.02</v>
      </c>
      <c r="L8512" s="1">
        <f t="shared" si="265"/>
        <v>2.0000000000000002E-5</v>
      </c>
    </row>
    <row r="8513" spans="1:12" ht="14.45">
      <c r="A8513" t="s">
        <v>723</v>
      </c>
      <c r="B8513" t="s">
        <v>1012</v>
      </c>
      <c r="C8513">
        <v>841940</v>
      </c>
      <c r="D8513" t="s">
        <v>1013</v>
      </c>
      <c r="E8513" t="s">
        <v>147</v>
      </c>
      <c r="F8513" t="s">
        <v>292</v>
      </c>
      <c r="G8513" t="str">
        <f t="shared" si="264"/>
        <v>Thailand to World</v>
      </c>
      <c r="H8513">
        <v>2012</v>
      </c>
      <c r="I8513" t="s">
        <v>724</v>
      </c>
      <c r="J8513">
        <v>6</v>
      </c>
      <c r="K8513">
        <v>7626.8649999999998</v>
      </c>
      <c r="L8513" s="1">
        <f t="shared" si="265"/>
        <v>7.6268649999999996</v>
      </c>
    </row>
    <row r="8514" spans="1:12" ht="14.45">
      <c r="A8514" t="s">
        <v>723</v>
      </c>
      <c r="B8514" t="s">
        <v>1012</v>
      </c>
      <c r="C8514">
        <v>841940</v>
      </c>
      <c r="D8514" t="s">
        <v>1013</v>
      </c>
      <c r="E8514" t="s">
        <v>147</v>
      </c>
      <c r="F8514" t="s">
        <v>292</v>
      </c>
      <c r="G8514" t="str">
        <f t="shared" si="264"/>
        <v>Thailand to World</v>
      </c>
      <c r="H8514">
        <v>2013</v>
      </c>
      <c r="I8514" t="s">
        <v>724</v>
      </c>
      <c r="J8514">
        <v>6</v>
      </c>
      <c r="K8514">
        <v>1633.4349999999999</v>
      </c>
      <c r="L8514" s="1">
        <f t="shared" si="265"/>
        <v>1.633435</v>
      </c>
    </row>
    <row r="8515" spans="1:12" ht="14.45">
      <c r="A8515" t="s">
        <v>723</v>
      </c>
      <c r="B8515" t="s">
        <v>1012</v>
      </c>
      <c r="C8515">
        <v>841940</v>
      </c>
      <c r="D8515" t="s">
        <v>1013</v>
      </c>
      <c r="E8515" t="s">
        <v>147</v>
      </c>
      <c r="F8515" t="s">
        <v>292</v>
      </c>
      <c r="G8515" t="str">
        <f t="shared" si="264"/>
        <v>Thailand to World</v>
      </c>
      <c r="H8515">
        <v>2014</v>
      </c>
      <c r="I8515" t="s">
        <v>724</v>
      </c>
      <c r="J8515">
        <v>6</v>
      </c>
      <c r="K8515">
        <v>57.512999999999998</v>
      </c>
      <c r="L8515" s="1">
        <f t="shared" si="265"/>
        <v>5.7512999999999995E-2</v>
      </c>
    </row>
    <row r="8516" spans="1:12" ht="14.45">
      <c r="A8516" t="s">
        <v>723</v>
      </c>
      <c r="B8516" t="s">
        <v>1012</v>
      </c>
      <c r="C8516">
        <v>841940</v>
      </c>
      <c r="D8516" t="s">
        <v>1013</v>
      </c>
      <c r="E8516" t="s">
        <v>147</v>
      </c>
      <c r="F8516" t="s">
        <v>292</v>
      </c>
      <c r="G8516" t="str">
        <f t="shared" si="264"/>
        <v>Thailand to World</v>
      </c>
      <c r="H8516">
        <v>2015</v>
      </c>
      <c r="I8516" t="s">
        <v>724</v>
      </c>
      <c r="J8516">
        <v>6</v>
      </c>
      <c r="K8516">
        <v>114.358</v>
      </c>
      <c r="L8516" s="1">
        <f t="shared" si="265"/>
        <v>0.114358</v>
      </c>
    </row>
    <row r="8517" spans="1:12" ht="14.45">
      <c r="A8517" t="s">
        <v>723</v>
      </c>
      <c r="B8517" t="s">
        <v>1012</v>
      </c>
      <c r="C8517">
        <v>841940</v>
      </c>
      <c r="D8517" t="s">
        <v>1013</v>
      </c>
      <c r="E8517" t="s">
        <v>147</v>
      </c>
      <c r="F8517" t="s">
        <v>292</v>
      </c>
      <c r="G8517" t="str">
        <f t="shared" si="264"/>
        <v>Thailand to World</v>
      </c>
      <c r="H8517">
        <v>2016</v>
      </c>
      <c r="I8517" t="s">
        <v>724</v>
      </c>
      <c r="J8517">
        <v>6</v>
      </c>
      <c r="K8517">
        <v>56.386000000000003</v>
      </c>
      <c r="L8517" s="1">
        <f t="shared" si="265"/>
        <v>5.6386000000000006E-2</v>
      </c>
    </row>
    <row r="8518" spans="1:12" ht="14.45">
      <c r="A8518" t="s">
        <v>723</v>
      </c>
      <c r="B8518" t="s">
        <v>1012</v>
      </c>
      <c r="C8518">
        <v>841940</v>
      </c>
      <c r="D8518" t="s">
        <v>1013</v>
      </c>
      <c r="E8518" t="s">
        <v>670</v>
      </c>
      <c r="F8518" t="s">
        <v>670</v>
      </c>
      <c r="G8518" t="str">
        <f t="shared" si="264"/>
        <v>Thailand to EU27</v>
      </c>
      <c r="H8518">
        <v>2012</v>
      </c>
      <c r="I8518" t="s">
        <v>724</v>
      </c>
      <c r="J8518">
        <v>6</v>
      </c>
      <c r="K8518">
        <v>2.4540000000000002</v>
      </c>
      <c r="L8518" s="1">
        <f t="shared" si="265"/>
        <v>2.454E-3</v>
      </c>
    </row>
    <row r="8519" spans="1:12" ht="14.45">
      <c r="A8519" t="s">
        <v>723</v>
      </c>
      <c r="B8519" t="s">
        <v>1012</v>
      </c>
      <c r="C8519">
        <v>841940</v>
      </c>
      <c r="D8519" t="s">
        <v>1013</v>
      </c>
      <c r="E8519" t="s">
        <v>670</v>
      </c>
      <c r="F8519" t="s">
        <v>670</v>
      </c>
      <c r="G8519" t="str">
        <f t="shared" si="264"/>
        <v>Thailand to EU27</v>
      </c>
      <c r="H8519">
        <v>2013</v>
      </c>
      <c r="I8519" t="s">
        <v>724</v>
      </c>
      <c r="J8519">
        <v>6</v>
      </c>
      <c r="K8519">
        <v>54.189</v>
      </c>
      <c r="L8519" s="1">
        <f t="shared" si="265"/>
        <v>5.4189000000000001E-2</v>
      </c>
    </row>
    <row r="8520" spans="1:12" ht="14.45">
      <c r="A8520" t="s">
        <v>723</v>
      </c>
      <c r="B8520" t="s">
        <v>1012</v>
      </c>
      <c r="C8520">
        <v>841940</v>
      </c>
      <c r="D8520" t="s">
        <v>1013</v>
      </c>
      <c r="E8520" t="s">
        <v>670</v>
      </c>
      <c r="F8520" t="s">
        <v>670</v>
      </c>
      <c r="G8520" t="str">
        <f t="shared" si="264"/>
        <v>Thailand to EU27</v>
      </c>
      <c r="H8520">
        <v>2015</v>
      </c>
      <c r="I8520" t="s">
        <v>724</v>
      </c>
      <c r="J8520">
        <v>6</v>
      </c>
      <c r="K8520">
        <v>0.86099999999999999</v>
      </c>
      <c r="L8520" s="1">
        <f t="shared" si="265"/>
        <v>8.61E-4</v>
      </c>
    </row>
    <row r="8521" spans="1:12" ht="14.45">
      <c r="A8521" t="s">
        <v>723</v>
      </c>
      <c r="B8521" t="s">
        <v>1012</v>
      </c>
      <c r="C8521">
        <v>841940</v>
      </c>
      <c r="D8521" t="s">
        <v>1013</v>
      </c>
      <c r="E8521" t="s">
        <v>670</v>
      </c>
      <c r="F8521" t="s">
        <v>670</v>
      </c>
      <c r="G8521" t="str">
        <f t="shared" ref="G8521:G8584" si="266">CONCATENATE(D8521, " to ", F8521)</f>
        <v>Thailand to EU27</v>
      </c>
      <c r="H8521">
        <v>2016</v>
      </c>
      <c r="I8521" t="s">
        <v>724</v>
      </c>
      <c r="J8521">
        <v>6</v>
      </c>
      <c r="K8521">
        <v>7.7130000000000001</v>
      </c>
      <c r="L8521" s="1">
        <f t="shared" ref="L8521:L8584" si="267">K8521/1000</f>
        <v>7.7130000000000002E-3</v>
      </c>
    </row>
    <row r="8522" spans="1:12" ht="14.45">
      <c r="A8522" t="s">
        <v>723</v>
      </c>
      <c r="B8522" t="s">
        <v>1012</v>
      </c>
      <c r="C8522">
        <v>842129</v>
      </c>
      <c r="D8522" t="s">
        <v>1013</v>
      </c>
      <c r="E8522" t="s">
        <v>147</v>
      </c>
      <c r="F8522" t="s">
        <v>292</v>
      </c>
      <c r="G8522" t="str">
        <f t="shared" si="266"/>
        <v>Thailand to World</v>
      </c>
      <c r="H8522">
        <v>2012</v>
      </c>
      <c r="I8522" t="s">
        <v>724</v>
      </c>
      <c r="J8522">
        <v>6</v>
      </c>
      <c r="K8522">
        <v>21661.341</v>
      </c>
      <c r="L8522" s="1">
        <f t="shared" si="267"/>
        <v>21.661341</v>
      </c>
    </row>
    <row r="8523" spans="1:12" ht="14.45">
      <c r="A8523" t="s">
        <v>723</v>
      </c>
      <c r="B8523" t="s">
        <v>1012</v>
      </c>
      <c r="C8523">
        <v>842129</v>
      </c>
      <c r="D8523" t="s">
        <v>1013</v>
      </c>
      <c r="E8523" t="s">
        <v>147</v>
      </c>
      <c r="F8523" t="s">
        <v>292</v>
      </c>
      <c r="G8523" t="str">
        <f t="shared" si="266"/>
        <v>Thailand to World</v>
      </c>
      <c r="H8523">
        <v>2013</v>
      </c>
      <c r="I8523" t="s">
        <v>724</v>
      </c>
      <c r="J8523">
        <v>6</v>
      </c>
      <c r="K8523">
        <v>20203.968000000001</v>
      </c>
      <c r="L8523" s="1">
        <f t="shared" si="267"/>
        <v>20.203968</v>
      </c>
    </row>
    <row r="8524" spans="1:12" ht="14.45">
      <c r="A8524" t="s">
        <v>723</v>
      </c>
      <c r="B8524" t="s">
        <v>1012</v>
      </c>
      <c r="C8524">
        <v>842129</v>
      </c>
      <c r="D8524" t="s">
        <v>1013</v>
      </c>
      <c r="E8524" t="s">
        <v>147</v>
      </c>
      <c r="F8524" t="s">
        <v>292</v>
      </c>
      <c r="G8524" t="str">
        <f t="shared" si="266"/>
        <v>Thailand to World</v>
      </c>
      <c r="H8524">
        <v>2014</v>
      </c>
      <c r="I8524" t="s">
        <v>724</v>
      </c>
      <c r="J8524">
        <v>6</v>
      </c>
      <c r="K8524">
        <v>26993.214</v>
      </c>
      <c r="L8524" s="1">
        <f t="shared" si="267"/>
        <v>26.993213999999998</v>
      </c>
    </row>
    <row r="8525" spans="1:12" ht="14.45">
      <c r="A8525" t="s">
        <v>723</v>
      </c>
      <c r="B8525" t="s">
        <v>1012</v>
      </c>
      <c r="C8525">
        <v>842129</v>
      </c>
      <c r="D8525" t="s">
        <v>1013</v>
      </c>
      <c r="E8525" t="s">
        <v>147</v>
      </c>
      <c r="F8525" t="s">
        <v>292</v>
      </c>
      <c r="G8525" t="str">
        <f t="shared" si="266"/>
        <v>Thailand to World</v>
      </c>
      <c r="H8525">
        <v>2015</v>
      </c>
      <c r="I8525" t="s">
        <v>724</v>
      </c>
      <c r="J8525">
        <v>6</v>
      </c>
      <c r="K8525">
        <v>300602.59399999998</v>
      </c>
      <c r="L8525" s="1">
        <f t="shared" si="267"/>
        <v>300.60259400000001</v>
      </c>
    </row>
    <row r="8526" spans="1:12" ht="14.45">
      <c r="A8526" t="s">
        <v>723</v>
      </c>
      <c r="B8526" t="s">
        <v>1012</v>
      </c>
      <c r="C8526">
        <v>842129</v>
      </c>
      <c r="D8526" t="s">
        <v>1013</v>
      </c>
      <c r="E8526" t="s">
        <v>147</v>
      </c>
      <c r="F8526" t="s">
        <v>292</v>
      </c>
      <c r="G8526" t="str">
        <f t="shared" si="266"/>
        <v>Thailand to World</v>
      </c>
      <c r="H8526">
        <v>2016</v>
      </c>
      <c r="I8526" t="s">
        <v>724</v>
      </c>
      <c r="J8526">
        <v>6</v>
      </c>
      <c r="K8526">
        <v>24437.638999999999</v>
      </c>
      <c r="L8526" s="1">
        <f t="shared" si="267"/>
        <v>24.437639000000001</v>
      </c>
    </row>
    <row r="8527" spans="1:12" ht="14.45">
      <c r="A8527" t="s">
        <v>723</v>
      </c>
      <c r="B8527" t="s">
        <v>1012</v>
      </c>
      <c r="C8527">
        <v>842129</v>
      </c>
      <c r="D8527" t="s">
        <v>1013</v>
      </c>
      <c r="E8527" t="s">
        <v>670</v>
      </c>
      <c r="F8527" t="s">
        <v>670</v>
      </c>
      <c r="G8527" t="str">
        <f t="shared" si="266"/>
        <v>Thailand to EU27</v>
      </c>
      <c r="H8527">
        <v>2012</v>
      </c>
      <c r="I8527" t="s">
        <v>724</v>
      </c>
      <c r="J8527">
        <v>6</v>
      </c>
      <c r="K8527">
        <v>3394.7429999999999</v>
      </c>
      <c r="L8527" s="1">
        <f t="shared" si="267"/>
        <v>3.3947430000000001</v>
      </c>
    </row>
    <row r="8528" spans="1:12" ht="14.45">
      <c r="A8528" t="s">
        <v>723</v>
      </c>
      <c r="B8528" t="s">
        <v>1012</v>
      </c>
      <c r="C8528">
        <v>842129</v>
      </c>
      <c r="D8528" t="s">
        <v>1013</v>
      </c>
      <c r="E8528" t="s">
        <v>670</v>
      </c>
      <c r="F8528" t="s">
        <v>670</v>
      </c>
      <c r="G8528" t="str">
        <f t="shared" si="266"/>
        <v>Thailand to EU27</v>
      </c>
      <c r="H8528">
        <v>2013</v>
      </c>
      <c r="I8528" t="s">
        <v>724</v>
      </c>
      <c r="J8528">
        <v>6</v>
      </c>
      <c r="K8528">
        <v>4004.9720000000002</v>
      </c>
      <c r="L8528" s="1">
        <f t="shared" si="267"/>
        <v>4.0049720000000004</v>
      </c>
    </row>
    <row r="8529" spans="1:12" ht="14.45">
      <c r="A8529" t="s">
        <v>723</v>
      </c>
      <c r="B8529" t="s">
        <v>1012</v>
      </c>
      <c r="C8529">
        <v>842129</v>
      </c>
      <c r="D8529" t="s">
        <v>1013</v>
      </c>
      <c r="E8529" t="s">
        <v>670</v>
      </c>
      <c r="F8529" t="s">
        <v>670</v>
      </c>
      <c r="G8529" t="str">
        <f t="shared" si="266"/>
        <v>Thailand to EU27</v>
      </c>
      <c r="H8529">
        <v>2014</v>
      </c>
      <c r="I8529" t="s">
        <v>724</v>
      </c>
      <c r="J8529">
        <v>6</v>
      </c>
      <c r="K8529">
        <v>4884.8209999999999</v>
      </c>
      <c r="L8529" s="1">
        <f t="shared" si="267"/>
        <v>4.8848209999999996</v>
      </c>
    </row>
    <row r="8530" spans="1:12" ht="14.45">
      <c r="A8530" t="s">
        <v>723</v>
      </c>
      <c r="B8530" t="s">
        <v>1012</v>
      </c>
      <c r="C8530">
        <v>842129</v>
      </c>
      <c r="D8530" t="s">
        <v>1013</v>
      </c>
      <c r="E8530" t="s">
        <v>670</v>
      </c>
      <c r="F8530" t="s">
        <v>670</v>
      </c>
      <c r="G8530" t="str">
        <f t="shared" si="266"/>
        <v>Thailand to EU27</v>
      </c>
      <c r="H8530">
        <v>2015</v>
      </c>
      <c r="I8530" t="s">
        <v>724</v>
      </c>
      <c r="J8530">
        <v>6</v>
      </c>
      <c r="K8530">
        <v>3956.3359999999998</v>
      </c>
      <c r="L8530" s="1">
        <f t="shared" si="267"/>
        <v>3.9563359999999999</v>
      </c>
    </row>
    <row r="8531" spans="1:12" ht="14.45">
      <c r="A8531" t="s">
        <v>723</v>
      </c>
      <c r="B8531" t="s">
        <v>1012</v>
      </c>
      <c r="C8531">
        <v>842129</v>
      </c>
      <c r="D8531" t="s">
        <v>1013</v>
      </c>
      <c r="E8531" t="s">
        <v>670</v>
      </c>
      <c r="F8531" t="s">
        <v>670</v>
      </c>
      <c r="G8531" t="str">
        <f t="shared" si="266"/>
        <v>Thailand to EU27</v>
      </c>
      <c r="H8531">
        <v>2016</v>
      </c>
      <c r="I8531" t="s">
        <v>724</v>
      </c>
      <c r="J8531">
        <v>6</v>
      </c>
      <c r="K8531">
        <v>3191.4780000000001</v>
      </c>
      <c r="L8531" s="1">
        <f t="shared" si="267"/>
        <v>3.191478</v>
      </c>
    </row>
    <row r="8532" spans="1:12" ht="14.45">
      <c r="A8532" t="s">
        <v>723</v>
      </c>
      <c r="B8532" t="s">
        <v>1012</v>
      </c>
      <c r="C8532">
        <v>842139</v>
      </c>
      <c r="D8532" t="s">
        <v>1013</v>
      </c>
      <c r="E8532" t="s">
        <v>147</v>
      </c>
      <c r="F8532" t="s">
        <v>292</v>
      </c>
      <c r="G8532" t="str">
        <f t="shared" si="266"/>
        <v>Thailand to World</v>
      </c>
      <c r="H8532">
        <v>2012</v>
      </c>
      <c r="I8532" t="s">
        <v>724</v>
      </c>
      <c r="J8532">
        <v>6</v>
      </c>
      <c r="K8532">
        <v>269052.08500000002</v>
      </c>
      <c r="L8532" s="1">
        <f t="shared" si="267"/>
        <v>269.05208500000003</v>
      </c>
    </row>
    <row r="8533" spans="1:12" ht="14.45">
      <c r="A8533" t="s">
        <v>723</v>
      </c>
      <c r="B8533" t="s">
        <v>1012</v>
      </c>
      <c r="C8533">
        <v>842139</v>
      </c>
      <c r="D8533" t="s">
        <v>1013</v>
      </c>
      <c r="E8533" t="s">
        <v>147</v>
      </c>
      <c r="F8533" t="s">
        <v>292</v>
      </c>
      <c r="G8533" t="str">
        <f t="shared" si="266"/>
        <v>Thailand to World</v>
      </c>
      <c r="H8533">
        <v>2013</v>
      </c>
      <c r="I8533" t="s">
        <v>724</v>
      </c>
      <c r="J8533">
        <v>6</v>
      </c>
      <c r="K8533">
        <v>263953.065</v>
      </c>
      <c r="L8533" s="1">
        <f t="shared" si="267"/>
        <v>263.95306499999998</v>
      </c>
    </row>
    <row r="8534" spans="1:12" ht="14.45">
      <c r="A8534" t="s">
        <v>723</v>
      </c>
      <c r="B8534" t="s">
        <v>1012</v>
      </c>
      <c r="C8534">
        <v>842139</v>
      </c>
      <c r="D8534" t="s">
        <v>1013</v>
      </c>
      <c r="E8534" t="s">
        <v>147</v>
      </c>
      <c r="F8534" t="s">
        <v>292</v>
      </c>
      <c r="G8534" t="str">
        <f t="shared" si="266"/>
        <v>Thailand to World</v>
      </c>
      <c r="H8534">
        <v>2014</v>
      </c>
      <c r="I8534" t="s">
        <v>724</v>
      </c>
      <c r="J8534">
        <v>6</v>
      </c>
      <c r="K8534">
        <v>282161.67700000003</v>
      </c>
      <c r="L8534" s="1">
        <f t="shared" si="267"/>
        <v>282.161677</v>
      </c>
    </row>
    <row r="8535" spans="1:12" ht="14.45">
      <c r="A8535" t="s">
        <v>723</v>
      </c>
      <c r="B8535" t="s">
        <v>1012</v>
      </c>
      <c r="C8535">
        <v>842139</v>
      </c>
      <c r="D8535" t="s">
        <v>1013</v>
      </c>
      <c r="E8535" t="s">
        <v>147</v>
      </c>
      <c r="F8535" t="s">
        <v>292</v>
      </c>
      <c r="G8535" t="str">
        <f t="shared" si="266"/>
        <v>Thailand to World</v>
      </c>
      <c r="H8535">
        <v>2015</v>
      </c>
      <c r="I8535" t="s">
        <v>724</v>
      </c>
      <c r="J8535">
        <v>6</v>
      </c>
      <c r="K8535">
        <v>165608.29500000001</v>
      </c>
      <c r="L8535" s="1">
        <f t="shared" si="267"/>
        <v>165.60829500000003</v>
      </c>
    </row>
    <row r="8536" spans="1:12" ht="14.45">
      <c r="A8536" t="s">
        <v>723</v>
      </c>
      <c r="B8536" t="s">
        <v>1012</v>
      </c>
      <c r="C8536">
        <v>842139</v>
      </c>
      <c r="D8536" t="s">
        <v>1013</v>
      </c>
      <c r="E8536" t="s">
        <v>147</v>
      </c>
      <c r="F8536" t="s">
        <v>292</v>
      </c>
      <c r="G8536" t="str">
        <f t="shared" si="266"/>
        <v>Thailand to World</v>
      </c>
      <c r="H8536">
        <v>2016</v>
      </c>
      <c r="I8536" t="s">
        <v>724</v>
      </c>
      <c r="J8536">
        <v>6</v>
      </c>
      <c r="K8536">
        <v>130324.1</v>
      </c>
      <c r="L8536" s="1">
        <f t="shared" si="267"/>
        <v>130.32410000000002</v>
      </c>
    </row>
    <row r="8537" spans="1:12" ht="14.45">
      <c r="A8537" t="s">
        <v>723</v>
      </c>
      <c r="B8537" t="s">
        <v>1012</v>
      </c>
      <c r="C8537">
        <v>842139</v>
      </c>
      <c r="D8537" t="s">
        <v>1013</v>
      </c>
      <c r="E8537" t="s">
        <v>670</v>
      </c>
      <c r="F8537" t="s">
        <v>670</v>
      </c>
      <c r="G8537" t="str">
        <f t="shared" si="266"/>
        <v>Thailand to EU27</v>
      </c>
      <c r="H8537">
        <v>2012</v>
      </c>
      <c r="I8537" t="s">
        <v>724</v>
      </c>
      <c r="J8537">
        <v>6</v>
      </c>
      <c r="K8537">
        <v>1098.002</v>
      </c>
      <c r="L8537" s="1">
        <f t="shared" si="267"/>
        <v>1.0980019999999999</v>
      </c>
    </row>
    <row r="8538" spans="1:12" ht="14.45">
      <c r="A8538" t="s">
        <v>723</v>
      </c>
      <c r="B8538" t="s">
        <v>1012</v>
      </c>
      <c r="C8538">
        <v>842139</v>
      </c>
      <c r="D8538" t="s">
        <v>1013</v>
      </c>
      <c r="E8538" t="s">
        <v>670</v>
      </c>
      <c r="F8538" t="s">
        <v>670</v>
      </c>
      <c r="G8538" t="str">
        <f t="shared" si="266"/>
        <v>Thailand to EU27</v>
      </c>
      <c r="H8538">
        <v>2013</v>
      </c>
      <c r="I8538" t="s">
        <v>724</v>
      </c>
      <c r="J8538">
        <v>6</v>
      </c>
      <c r="K8538">
        <v>1306.904</v>
      </c>
      <c r="L8538" s="1">
        <f t="shared" si="267"/>
        <v>1.3069040000000001</v>
      </c>
    </row>
    <row r="8539" spans="1:12" ht="14.45">
      <c r="A8539" t="s">
        <v>723</v>
      </c>
      <c r="B8539" t="s">
        <v>1012</v>
      </c>
      <c r="C8539">
        <v>842139</v>
      </c>
      <c r="D8539" t="s">
        <v>1013</v>
      </c>
      <c r="E8539" t="s">
        <v>670</v>
      </c>
      <c r="F8539" t="s">
        <v>670</v>
      </c>
      <c r="G8539" t="str">
        <f t="shared" si="266"/>
        <v>Thailand to EU27</v>
      </c>
      <c r="H8539">
        <v>2014</v>
      </c>
      <c r="I8539" t="s">
        <v>724</v>
      </c>
      <c r="J8539">
        <v>6</v>
      </c>
      <c r="K8539">
        <v>1214.8820000000001</v>
      </c>
      <c r="L8539" s="1">
        <f t="shared" si="267"/>
        <v>1.214882</v>
      </c>
    </row>
    <row r="8540" spans="1:12" ht="14.45">
      <c r="A8540" t="s">
        <v>723</v>
      </c>
      <c r="B8540" t="s">
        <v>1012</v>
      </c>
      <c r="C8540">
        <v>842139</v>
      </c>
      <c r="D8540" t="s">
        <v>1013</v>
      </c>
      <c r="E8540" t="s">
        <v>670</v>
      </c>
      <c r="F8540" t="s">
        <v>670</v>
      </c>
      <c r="G8540" t="str">
        <f t="shared" si="266"/>
        <v>Thailand to EU27</v>
      </c>
      <c r="H8540">
        <v>2015</v>
      </c>
      <c r="I8540" t="s">
        <v>724</v>
      </c>
      <c r="J8540">
        <v>6</v>
      </c>
      <c r="K8540">
        <v>2325.2869999999998</v>
      </c>
      <c r="L8540" s="1">
        <f t="shared" si="267"/>
        <v>2.3252869999999999</v>
      </c>
    </row>
    <row r="8541" spans="1:12" ht="14.45">
      <c r="A8541" t="s">
        <v>723</v>
      </c>
      <c r="B8541" t="s">
        <v>1012</v>
      </c>
      <c r="C8541">
        <v>842139</v>
      </c>
      <c r="D8541" t="s">
        <v>1013</v>
      </c>
      <c r="E8541" t="s">
        <v>670</v>
      </c>
      <c r="F8541" t="s">
        <v>670</v>
      </c>
      <c r="G8541" t="str">
        <f t="shared" si="266"/>
        <v>Thailand to EU27</v>
      </c>
      <c r="H8541">
        <v>2016</v>
      </c>
      <c r="I8541" t="s">
        <v>724</v>
      </c>
      <c r="J8541">
        <v>6</v>
      </c>
      <c r="K8541">
        <v>1512.1079999999999</v>
      </c>
      <c r="L8541" s="1">
        <f t="shared" si="267"/>
        <v>1.512108</v>
      </c>
    </row>
    <row r="8542" spans="1:12" ht="14.45">
      <c r="A8542" t="s">
        <v>723</v>
      </c>
      <c r="B8542" t="s">
        <v>1012</v>
      </c>
      <c r="C8542">
        <v>847989</v>
      </c>
      <c r="D8542" t="s">
        <v>1013</v>
      </c>
      <c r="E8542" t="s">
        <v>147</v>
      </c>
      <c r="F8542" t="s">
        <v>292</v>
      </c>
      <c r="G8542" t="str">
        <f t="shared" si="266"/>
        <v>Thailand to World</v>
      </c>
      <c r="H8542">
        <v>2012</v>
      </c>
      <c r="I8542" t="s">
        <v>724</v>
      </c>
      <c r="J8542">
        <v>6</v>
      </c>
      <c r="K8542">
        <v>119273.198</v>
      </c>
      <c r="L8542" s="1">
        <f t="shared" si="267"/>
        <v>119.27319800000001</v>
      </c>
    </row>
    <row r="8543" spans="1:12" ht="14.45">
      <c r="A8543" t="s">
        <v>723</v>
      </c>
      <c r="B8543" t="s">
        <v>1012</v>
      </c>
      <c r="C8543">
        <v>847989</v>
      </c>
      <c r="D8543" t="s">
        <v>1013</v>
      </c>
      <c r="E8543" t="s">
        <v>147</v>
      </c>
      <c r="F8543" t="s">
        <v>292</v>
      </c>
      <c r="G8543" t="str">
        <f t="shared" si="266"/>
        <v>Thailand to World</v>
      </c>
      <c r="H8543">
        <v>2013</v>
      </c>
      <c r="I8543" t="s">
        <v>724</v>
      </c>
      <c r="J8543">
        <v>6</v>
      </c>
      <c r="K8543">
        <v>77602.25</v>
      </c>
      <c r="L8543" s="1">
        <f t="shared" si="267"/>
        <v>77.602249999999998</v>
      </c>
    </row>
    <row r="8544" spans="1:12" ht="14.45">
      <c r="A8544" t="s">
        <v>723</v>
      </c>
      <c r="B8544" t="s">
        <v>1012</v>
      </c>
      <c r="C8544">
        <v>847989</v>
      </c>
      <c r="D8544" t="s">
        <v>1013</v>
      </c>
      <c r="E8544" t="s">
        <v>147</v>
      </c>
      <c r="F8544" t="s">
        <v>292</v>
      </c>
      <c r="G8544" t="str">
        <f t="shared" si="266"/>
        <v>Thailand to World</v>
      </c>
      <c r="H8544">
        <v>2014</v>
      </c>
      <c r="I8544" t="s">
        <v>724</v>
      </c>
      <c r="J8544">
        <v>6</v>
      </c>
      <c r="K8544">
        <v>93295.077999999994</v>
      </c>
      <c r="L8544" s="1">
        <f t="shared" si="267"/>
        <v>93.29507799999999</v>
      </c>
    </row>
    <row r="8545" spans="1:12" ht="14.45">
      <c r="A8545" t="s">
        <v>723</v>
      </c>
      <c r="B8545" t="s">
        <v>1012</v>
      </c>
      <c r="C8545">
        <v>847989</v>
      </c>
      <c r="D8545" t="s">
        <v>1013</v>
      </c>
      <c r="E8545" t="s">
        <v>147</v>
      </c>
      <c r="F8545" t="s">
        <v>292</v>
      </c>
      <c r="G8545" t="str">
        <f t="shared" si="266"/>
        <v>Thailand to World</v>
      </c>
      <c r="H8545">
        <v>2015</v>
      </c>
      <c r="I8545" t="s">
        <v>724</v>
      </c>
      <c r="J8545">
        <v>6</v>
      </c>
      <c r="K8545">
        <v>76860.887000000002</v>
      </c>
      <c r="L8545" s="1">
        <f t="shared" si="267"/>
        <v>76.860887000000005</v>
      </c>
    </row>
    <row r="8546" spans="1:12" ht="14.45">
      <c r="A8546" t="s">
        <v>723</v>
      </c>
      <c r="B8546" t="s">
        <v>1012</v>
      </c>
      <c r="C8546">
        <v>847989</v>
      </c>
      <c r="D8546" t="s">
        <v>1013</v>
      </c>
      <c r="E8546" t="s">
        <v>147</v>
      </c>
      <c r="F8546" t="s">
        <v>292</v>
      </c>
      <c r="G8546" t="str">
        <f t="shared" si="266"/>
        <v>Thailand to World</v>
      </c>
      <c r="H8546">
        <v>2016</v>
      </c>
      <c r="I8546" t="s">
        <v>724</v>
      </c>
      <c r="J8546">
        <v>6</v>
      </c>
      <c r="K8546">
        <v>90080.941999999995</v>
      </c>
      <c r="L8546" s="1">
        <f t="shared" si="267"/>
        <v>90.080941999999993</v>
      </c>
    </row>
    <row r="8547" spans="1:12" ht="14.45">
      <c r="A8547" t="s">
        <v>723</v>
      </c>
      <c r="B8547" t="s">
        <v>1012</v>
      </c>
      <c r="C8547">
        <v>847989</v>
      </c>
      <c r="D8547" t="s">
        <v>1013</v>
      </c>
      <c r="E8547" t="s">
        <v>670</v>
      </c>
      <c r="F8547" t="s">
        <v>670</v>
      </c>
      <c r="G8547" t="str">
        <f t="shared" si="266"/>
        <v>Thailand to EU27</v>
      </c>
      <c r="H8547">
        <v>2012</v>
      </c>
      <c r="I8547" t="s">
        <v>724</v>
      </c>
      <c r="J8547">
        <v>6</v>
      </c>
      <c r="K8547">
        <v>2692.5749999999998</v>
      </c>
      <c r="L8547" s="1">
        <f t="shared" si="267"/>
        <v>2.6925749999999997</v>
      </c>
    </row>
    <row r="8548" spans="1:12" ht="14.45">
      <c r="A8548" t="s">
        <v>723</v>
      </c>
      <c r="B8548" t="s">
        <v>1012</v>
      </c>
      <c r="C8548">
        <v>847989</v>
      </c>
      <c r="D8548" t="s">
        <v>1013</v>
      </c>
      <c r="E8548" t="s">
        <v>670</v>
      </c>
      <c r="F8548" t="s">
        <v>670</v>
      </c>
      <c r="G8548" t="str">
        <f t="shared" si="266"/>
        <v>Thailand to EU27</v>
      </c>
      <c r="H8548">
        <v>2013</v>
      </c>
      <c r="I8548" t="s">
        <v>724</v>
      </c>
      <c r="J8548">
        <v>6</v>
      </c>
      <c r="K8548">
        <v>2297.9380000000001</v>
      </c>
      <c r="L8548" s="1">
        <f t="shared" si="267"/>
        <v>2.2979380000000003</v>
      </c>
    </row>
    <row r="8549" spans="1:12" ht="14.45">
      <c r="A8549" t="s">
        <v>723</v>
      </c>
      <c r="B8549" t="s">
        <v>1012</v>
      </c>
      <c r="C8549">
        <v>847989</v>
      </c>
      <c r="D8549" t="s">
        <v>1013</v>
      </c>
      <c r="E8549" t="s">
        <v>670</v>
      </c>
      <c r="F8549" t="s">
        <v>670</v>
      </c>
      <c r="G8549" t="str">
        <f t="shared" si="266"/>
        <v>Thailand to EU27</v>
      </c>
      <c r="H8549">
        <v>2014</v>
      </c>
      <c r="I8549" t="s">
        <v>724</v>
      </c>
      <c r="J8549">
        <v>6</v>
      </c>
      <c r="K8549">
        <v>2237.924</v>
      </c>
      <c r="L8549" s="1">
        <f t="shared" si="267"/>
        <v>2.237924</v>
      </c>
    </row>
    <row r="8550" spans="1:12" ht="14.45">
      <c r="A8550" t="s">
        <v>723</v>
      </c>
      <c r="B8550" t="s">
        <v>1012</v>
      </c>
      <c r="C8550">
        <v>847989</v>
      </c>
      <c r="D8550" t="s">
        <v>1013</v>
      </c>
      <c r="E8550" t="s">
        <v>670</v>
      </c>
      <c r="F8550" t="s">
        <v>670</v>
      </c>
      <c r="G8550" t="str">
        <f t="shared" si="266"/>
        <v>Thailand to EU27</v>
      </c>
      <c r="H8550">
        <v>2015</v>
      </c>
      <c r="I8550" t="s">
        <v>724</v>
      </c>
      <c r="J8550">
        <v>6</v>
      </c>
      <c r="K8550">
        <v>7182.2539999999999</v>
      </c>
      <c r="L8550" s="1">
        <f t="shared" si="267"/>
        <v>7.1822539999999995</v>
      </c>
    </row>
    <row r="8551" spans="1:12" ht="14.45">
      <c r="A8551" t="s">
        <v>723</v>
      </c>
      <c r="B8551" t="s">
        <v>1012</v>
      </c>
      <c r="C8551">
        <v>847989</v>
      </c>
      <c r="D8551" t="s">
        <v>1013</v>
      </c>
      <c r="E8551" t="s">
        <v>670</v>
      </c>
      <c r="F8551" t="s">
        <v>670</v>
      </c>
      <c r="G8551" t="str">
        <f t="shared" si="266"/>
        <v>Thailand to EU27</v>
      </c>
      <c r="H8551">
        <v>2016</v>
      </c>
      <c r="I8551" t="s">
        <v>724</v>
      </c>
      <c r="J8551">
        <v>6</v>
      </c>
      <c r="K8551">
        <v>5625.8149999999996</v>
      </c>
      <c r="L8551" s="1">
        <f t="shared" si="267"/>
        <v>5.6258149999999993</v>
      </c>
    </row>
    <row r="8552" spans="1:12" ht="14.45">
      <c r="A8552" t="s">
        <v>723</v>
      </c>
      <c r="B8552" t="s">
        <v>1014</v>
      </c>
      <c r="C8552">
        <v>730900</v>
      </c>
      <c r="D8552" t="s">
        <v>1015</v>
      </c>
      <c r="E8552" t="s">
        <v>147</v>
      </c>
      <c r="F8552" t="s">
        <v>292</v>
      </c>
      <c r="G8552" t="str">
        <f t="shared" si="266"/>
        <v>Tunisia to World</v>
      </c>
      <c r="H8552">
        <v>2012</v>
      </c>
      <c r="I8552" t="s">
        <v>724</v>
      </c>
      <c r="J8552">
        <v>6</v>
      </c>
      <c r="K8552">
        <v>3819.5459999999998</v>
      </c>
      <c r="L8552" s="1">
        <f t="shared" si="267"/>
        <v>3.8195459999999999</v>
      </c>
    </row>
    <row r="8553" spans="1:12" ht="14.45">
      <c r="A8553" t="s">
        <v>723</v>
      </c>
      <c r="B8553" t="s">
        <v>1014</v>
      </c>
      <c r="C8553">
        <v>730900</v>
      </c>
      <c r="D8553" t="s">
        <v>1015</v>
      </c>
      <c r="E8553" t="s">
        <v>147</v>
      </c>
      <c r="F8553" t="s">
        <v>292</v>
      </c>
      <c r="G8553" t="str">
        <f t="shared" si="266"/>
        <v>Tunisia to World</v>
      </c>
      <c r="H8553">
        <v>2013</v>
      </c>
      <c r="I8553" t="s">
        <v>724</v>
      </c>
      <c r="J8553">
        <v>6</v>
      </c>
      <c r="K8553">
        <v>6236.5330000000004</v>
      </c>
      <c r="L8553" s="1">
        <f t="shared" si="267"/>
        <v>6.2365330000000005</v>
      </c>
    </row>
    <row r="8554" spans="1:12" ht="14.45">
      <c r="A8554" t="s">
        <v>723</v>
      </c>
      <c r="B8554" t="s">
        <v>1014</v>
      </c>
      <c r="C8554">
        <v>730900</v>
      </c>
      <c r="D8554" t="s">
        <v>1015</v>
      </c>
      <c r="E8554" t="s">
        <v>147</v>
      </c>
      <c r="F8554" t="s">
        <v>292</v>
      </c>
      <c r="G8554" t="str">
        <f t="shared" si="266"/>
        <v>Tunisia to World</v>
      </c>
      <c r="H8554">
        <v>2014</v>
      </c>
      <c r="I8554" t="s">
        <v>724</v>
      </c>
      <c r="J8554">
        <v>6</v>
      </c>
      <c r="K8554">
        <v>5690.9650000000001</v>
      </c>
      <c r="L8554" s="1">
        <f t="shared" si="267"/>
        <v>5.6909650000000003</v>
      </c>
    </row>
    <row r="8555" spans="1:12" ht="14.45">
      <c r="A8555" t="s">
        <v>723</v>
      </c>
      <c r="B8555" t="s">
        <v>1014</v>
      </c>
      <c r="C8555">
        <v>730900</v>
      </c>
      <c r="D8555" t="s">
        <v>1015</v>
      </c>
      <c r="E8555" t="s">
        <v>147</v>
      </c>
      <c r="F8555" t="s">
        <v>292</v>
      </c>
      <c r="G8555" t="str">
        <f t="shared" si="266"/>
        <v>Tunisia to World</v>
      </c>
      <c r="H8555">
        <v>2015</v>
      </c>
      <c r="I8555" t="s">
        <v>724</v>
      </c>
      <c r="J8555">
        <v>6</v>
      </c>
      <c r="K8555">
        <v>5834.6819999999998</v>
      </c>
      <c r="L8555" s="1">
        <f t="shared" si="267"/>
        <v>5.8346819999999999</v>
      </c>
    </row>
    <row r="8556" spans="1:12" ht="14.45">
      <c r="A8556" t="s">
        <v>723</v>
      </c>
      <c r="B8556" t="s">
        <v>1014</v>
      </c>
      <c r="C8556">
        <v>730900</v>
      </c>
      <c r="D8556" t="s">
        <v>1015</v>
      </c>
      <c r="E8556" t="s">
        <v>147</v>
      </c>
      <c r="F8556" t="s">
        <v>292</v>
      </c>
      <c r="G8556" t="str">
        <f t="shared" si="266"/>
        <v>Tunisia to World</v>
      </c>
      <c r="H8556">
        <v>2016</v>
      </c>
      <c r="I8556" t="s">
        <v>724</v>
      </c>
      <c r="J8556">
        <v>6</v>
      </c>
      <c r="K8556">
        <v>17402.486000000001</v>
      </c>
      <c r="L8556" s="1">
        <f t="shared" si="267"/>
        <v>17.402486</v>
      </c>
    </row>
    <row r="8557" spans="1:12" ht="14.45">
      <c r="A8557" t="s">
        <v>723</v>
      </c>
      <c r="B8557" t="s">
        <v>1014</v>
      </c>
      <c r="C8557">
        <v>730900</v>
      </c>
      <c r="D8557" t="s">
        <v>1015</v>
      </c>
      <c r="E8557" t="s">
        <v>147</v>
      </c>
      <c r="F8557" t="s">
        <v>292</v>
      </c>
      <c r="G8557" t="str">
        <f t="shared" si="266"/>
        <v>Tunisia to World</v>
      </c>
      <c r="H8557">
        <v>2017</v>
      </c>
      <c r="I8557" t="s">
        <v>724</v>
      </c>
      <c r="J8557">
        <v>6</v>
      </c>
      <c r="K8557">
        <v>3288.866</v>
      </c>
      <c r="L8557" s="1">
        <f t="shared" si="267"/>
        <v>3.2888660000000001</v>
      </c>
    </row>
    <row r="8558" spans="1:12" ht="14.45">
      <c r="A8558" t="s">
        <v>723</v>
      </c>
      <c r="B8558" t="s">
        <v>1014</v>
      </c>
      <c r="C8558">
        <v>730900</v>
      </c>
      <c r="D8558" t="s">
        <v>1015</v>
      </c>
      <c r="E8558" t="s">
        <v>670</v>
      </c>
      <c r="F8558" t="s">
        <v>670</v>
      </c>
      <c r="G8558" t="str">
        <f t="shared" si="266"/>
        <v>Tunisia to EU27</v>
      </c>
      <c r="H8558">
        <v>2012</v>
      </c>
      <c r="I8558" t="s">
        <v>724</v>
      </c>
      <c r="J8558">
        <v>6</v>
      </c>
      <c r="K8558">
        <v>108.955</v>
      </c>
      <c r="L8558" s="1">
        <f t="shared" si="267"/>
        <v>0.108955</v>
      </c>
    </row>
    <row r="8559" spans="1:12" ht="14.45">
      <c r="A8559" t="s">
        <v>723</v>
      </c>
      <c r="B8559" t="s">
        <v>1014</v>
      </c>
      <c r="C8559">
        <v>730900</v>
      </c>
      <c r="D8559" t="s">
        <v>1015</v>
      </c>
      <c r="E8559" t="s">
        <v>670</v>
      </c>
      <c r="F8559" t="s">
        <v>670</v>
      </c>
      <c r="G8559" t="str">
        <f t="shared" si="266"/>
        <v>Tunisia to EU27</v>
      </c>
      <c r="H8559">
        <v>2013</v>
      </c>
      <c r="I8559" t="s">
        <v>724</v>
      </c>
      <c r="J8559">
        <v>6</v>
      </c>
      <c r="K8559">
        <v>991.93700000000001</v>
      </c>
      <c r="L8559" s="1">
        <f t="shared" si="267"/>
        <v>0.99193699999999996</v>
      </c>
    </row>
    <row r="8560" spans="1:12" ht="14.45">
      <c r="A8560" t="s">
        <v>723</v>
      </c>
      <c r="B8560" t="s">
        <v>1014</v>
      </c>
      <c r="C8560">
        <v>730900</v>
      </c>
      <c r="D8560" t="s">
        <v>1015</v>
      </c>
      <c r="E8560" t="s">
        <v>670</v>
      </c>
      <c r="F8560" t="s">
        <v>670</v>
      </c>
      <c r="G8560" t="str">
        <f t="shared" si="266"/>
        <v>Tunisia to EU27</v>
      </c>
      <c r="H8560">
        <v>2014</v>
      </c>
      <c r="I8560" t="s">
        <v>724</v>
      </c>
      <c r="J8560">
        <v>6</v>
      </c>
      <c r="K8560">
        <v>875.09199999999998</v>
      </c>
      <c r="L8560" s="1">
        <f t="shared" si="267"/>
        <v>0.87509199999999998</v>
      </c>
    </row>
    <row r="8561" spans="1:12" ht="14.45">
      <c r="A8561" t="s">
        <v>723</v>
      </c>
      <c r="B8561" t="s">
        <v>1014</v>
      </c>
      <c r="C8561">
        <v>730900</v>
      </c>
      <c r="D8561" t="s">
        <v>1015</v>
      </c>
      <c r="E8561" t="s">
        <v>670</v>
      </c>
      <c r="F8561" t="s">
        <v>670</v>
      </c>
      <c r="G8561" t="str">
        <f t="shared" si="266"/>
        <v>Tunisia to EU27</v>
      </c>
      <c r="H8561">
        <v>2015</v>
      </c>
      <c r="I8561" t="s">
        <v>724</v>
      </c>
      <c r="J8561">
        <v>6</v>
      </c>
      <c r="K8561">
        <v>235.00299999999999</v>
      </c>
      <c r="L8561" s="1">
        <f t="shared" si="267"/>
        <v>0.23500299999999999</v>
      </c>
    </row>
    <row r="8562" spans="1:12" ht="14.45">
      <c r="A8562" t="s">
        <v>723</v>
      </c>
      <c r="B8562" t="s">
        <v>1014</v>
      </c>
      <c r="C8562">
        <v>730900</v>
      </c>
      <c r="D8562" t="s">
        <v>1015</v>
      </c>
      <c r="E8562" t="s">
        <v>670</v>
      </c>
      <c r="F8562" t="s">
        <v>670</v>
      </c>
      <c r="G8562" t="str">
        <f t="shared" si="266"/>
        <v>Tunisia to EU27</v>
      </c>
      <c r="H8562">
        <v>2016</v>
      </c>
      <c r="I8562" t="s">
        <v>724</v>
      </c>
      <c r="J8562">
        <v>6</v>
      </c>
      <c r="K8562">
        <v>1561.981</v>
      </c>
      <c r="L8562" s="1">
        <f t="shared" si="267"/>
        <v>1.5619810000000001</v>
      </c>
    </row>
    <row r="8563" spans="1:12" ht="14.45">
      <c r="A8563" t="s">
        <v>723</v>
      </c>
      <c r="B8563" t="s">
        <v>1014</v>
      </c>
      <c r="C8563">
        <v>730900</v>
      </c>
      <c r="D8563" t="s">
        <v>1015</v>
      </c>
      <c r="E8563" t="s">
        <v>670</v>
      </c>
      <c r="F8563" t="s">
        <v>670</v>
      </c>
      <c r="G8563" t="str">
        <f t="shared" si="266"/>
        <v>Tunisia to EU27</v>
      </c>
      <c r="H8563">
        <v>2017</v>
      </c>
      <c r="I8563" t="s">
        <v>724</v>
      </c>
      <c r="J8563">
        <v>6</v>
      </c>
      <c r="K8563">
        <v>96.884</v>
      </c>
      <c r="L8563" s="1">
        <f t="shared" si="267"/>
        <v>9.6883999999999998E-2</v>
      </c>
    </row>
    <row r="8564" spans="1:12" ht="14.45">
      <c r="A8564" t="s">
        <v>723</v>
      </c>
      <c r="B8564" t="s">
        <v>1014</v>
      </c>
      <c r="C8564">
        <v>741999</v>
      </c>
      <c r="D8564" t="s">
        <v>1015</v>
      </c>
      <c r="E8564" t="s">
        <v>147</v>
      </c>
      <c r="F8564" t="s">
        <v>292</v>
      </c>
      <c r="G8564" t="str">
        <f t="shared" si="266"/>
        <v>Tunisia to World</v>
      </c>
      <c r="H8564">
        <v>2012</v>
      </c>
      <c r="I8564" t="s">
        <v>724</v>
      </c>
      <c r="J8564">
        <v>6</v>
      </c>
      <c r="K8564">
        <v>255.43899999999999</v>
      </c>
      <c r="L8564" s="1">
        <f t="shared" si="267"/>
        <v>0.25543899999999997</v>
      </c>
    </row>
    <row r="8565" spans="1:12" ht="14.45">
      <c r="A8565" t="s">
        <v>723</v>
      </c>
      <c r="B8565" t="s">
        <v>1014</v>
      </c>
      <c r="C8565">
        <v>741999</v>
      </c>
      <c r="D8565" t="s">
        <v>1015</v>
      </c>
      <c r="E8565" t="s">
        <v>147</v>
      </c>
      <c r="F8565" t="s">
        <v>292</v>
      </c>
      <c r="G8565" t="str">
        <f t="shared" si="266"/>
        <v>Tunisia to World</v>
      </c>
      <c r="H8565">
        <v>2013</v>
      </c>
      <c r="I8565" t="s">
        <v>724</v>
      </c>
      <c r="J8565">
        <v>6</v>
      </c>
      <c r="K8565">
        <v>412.26499999999999</v>
      </c>
      <c r="L8565" s="1">
        <f t="shared" si="267"/>
        <v>0.41226499999999999</v>
      </c>
    </row>
    <row r="8566" spans="1:12" ht="14.45">
      <c r="A8566" t="s">
        <v>723</v>
      </c>
      <c r="B8566" t="s">
        <v>1014</v>
      </c>
      <c r="C8566">
        <v>741999</v>
      </c>
      <c r="D8566" t="s">
        <v>1015</v>
      </c>
      <c r="E8566" t="s">
        <v>147</v>
      </c>
      <c r="F8566" t="s">
        <v>292</v>
      </c>
      <c r="G8566" t="str">
        <f t="shared" si="266"/>
        <v>Tunisia to World</v>
      </c>
      <c r="H8566">
        <v>2014</v>
      </c>
      <c r="I8566" t="s">
        <v>724</v>
      </c>
      <c r="J8566">
        <v>6</v>
      </c>
      <c r="K8566">
        <v>164.167</v>
      </c>
      <c r="L8566" s="1">
        <f t="shared" si="267"/>
        <v>0.16416700000000001</v>
      </c>
    </row>
    <row r="8567" spans="1:12" ht="14.45">
      <c r="A8567" t="s">
        <v>723</v>
      </c>
      <c r="B8567" t="s">
        <v>1014</v>
      </c>
      <c r="C8567">
        <v>741999</v>
      </c>
      <c r="D8567" t="s">
        <v>1015</v>
      </c>
      <c r="E8567" t="s">
        <v>147</v>
      </c>
      <c r="F8567" t="s">
        <v>292</v>
      </c>
      <c r="G8567" t="str">
        <f t="shared" si="266"/>
        <v>Tunisia to World</v>
      </c>
      <c r="H8567">
        <v>2015</v>
      </c>
      <c r="I8567" t="s">
        <v>724</v>
      </c>
      <c r="J8567">
        <v>6</v>
      </c>
      <c r="K8567">
        <v>93.325999999999993</v>
      </c>
      <c r="L8567" s="1">
        <f t="shared" si="267"/>
        <v>9.3325999999999992E-2</v>
      </c>
    </row>
    <row r="8568" spans="1:12" ht="14.45">
      <c r="A8568" t="s">
        <v>723</v>
      </c>
      <c r="B8568" t="s">
        <v>1014</v>
      </c>
      <c r="C8568">
        <v>741999</v>
      </c>
      <c r="D8568" t="s">
        <v>1015</v>
      </c>
      <c r="E8568" t="s">
        <v>147</v>
      </c>
      <c r="F8568" t="s">
        <v>292</v>
      </c>
      <c r="G8568" t="str">
        <f t="shared" si="266"/>
        <v>Tunisia to World</v>
      </c>
      <c r="H8568">
        <v>2016</v>
      </c>
      <c r="I8568" t="s">
        <v>724</v>
      </c>
      <c r="J8568">
        <v>6</v>
      </c>
      <c r="K8568">
        <v>147.05099999999999</v>
      </c>
      <c r="L8568" s="1">
        <f t="shared" si="267"/>
        <v>0.14705099999999999</v>
      </c>
    </row>
    <row r="8569" spans="1:12" ht="14.45">
      <c r="A8569" t="s">
        <v>723</v>
      </c>
      <c r="B8569" t="s">
        <v>1014</v>
      </c>
      <c r="C8569">
        <v>741999</v>
      </c>
      <c r="D8569" t="s">
        <v>1015</v>
      </c>
      <c r="E8569" t="s">
        <v>147</v>
      </c>
      <c r="F8569" t="s">
        <v>292</v>
      </c>
      <c r="G8569" t="str">
        <f t="shared" si="266"/>
        <v>Tunisia to World</v>
      </c>
      <c r="H8569">
        <v>2017</v>
      </c>
      <c r="I8569" t="s">
        <v>724</v>
      </c>
      <c r="J8569">
        <v>6</v>
      </c>
      <c r="K8569">
        <v>267.04199999999997</v>
      </c>
      <c r="L8569" s="1">
        <f t="shared" si="267"/>
        <v>0.26704199999999995</v>
      </c>
    </row>
    <row r="8570" spans="1:12" ht="14.45">
      <c r="A8570" t="s">
        <v>723</v>
      </c>
      <c r="B8570" t="s">
        <v>1014</v>
      </c>
      <c r="C8570">
        <v>741999</v>
      </c>
      <c r="D8570" t="s">
        <v>1015</v>
      </c>
      <c r="E8570" t="s">
        <v>670</v>
      </c>
      <c r="F8570" t="s">
        <v>670</v>
      </c>
      <c r="G8570" t="str">
        <f t="shared" si="266"/>
        <v>Tunisia to EU27</v>
      </c>
      <c r="H8570">
        <v>2012</v>
      </c>
      <c r="I8570" t="s">
        <v>724</v>
      </c>
      <c r="J8570">
        <v>6</v>
      </c>
      <c r="K8570">
        <v>66.048000000000002</v>
      </c>
      <c r="L8570" s="1">
        <f t="shared" si="267"/>
        <v>6.6047999999999996E-2</v>
      </c>
    </row>
    <row r="8571" spans="1:12" ht="14.45">
      <c r="A8571" t="s">
        <v>723</v>
      </c>
      <c r="B8571" t="s">
        <v>1014</v>
      </c>
      <c r="C8571">
        <v>741999</v>
      </c>
      <c r="D8571" t="s">
        <v>1015</v>
      </c>
      <c r="E8571" t="s">
        <v>670</v>
      </c>
      <c r="F8571" t="s">
        <v>670</v>
      </c>
      <c r="G8571" t="str">
        <f t="shared" si="266"/>
        <v>Tunisia to EU27</v>
      </c>
      <c r="H8571">
        <v>2013</v>
      </c>
      <c r="I8571" t="s">
        <v>724</v>
      </c>
      <c r="J8571">
        <v>6</v>
      </c>
      <c r="K8571">
        <v>53.091999999999999</v>
      </c>
      <c r="L8571" s="1">
        <f t="shared" si="267"/>
        <v>5.3092E-2</v>
      </c>
    </row>
    <row r="8572" spans="1:12" ht="14.45">
      <c r="A8572" t="s">
        <v>723</v>
      </c>
      <c r="B8572" t="s">
        <v>1014</v>
      </c>
      <c r="C8572">
        <v>741999</v>
      </c>
      <c r="D8572" t="s">
        <v>1015</v>
      </c>
      <c r="E8572" t="s">
        <v>670</v>
      </c>
      <c r="F8572" t="s">
        <v>670</v>
      </c>
      <c r="G8572" t="str">
        <f t="shared" si="266"/>
        <v>Tunisia to EU27</v>
      </c>
      <c r="H8572">
        <v>2014</v>
      </c>
      <c r="I8572" t="s">
        <v>724</v>
      </c>
      <c r="J8572">
        <v>6</v>
      </c>
      <c r="K8572">
        <v>74.837000000000003</v>
      </c>
      <c r="L8572" s="1">
        <f t="shared" si="267"/>
        <v>7.4837000000000001E-2</v>
      </c>
    </row>
    <row r="8573" spans="1:12" ht="14.45">
      <c r="A8573" t="s">
        <v>723</v>
      </c>
      <c r="B8573" t="s">
        <v>1014</v>
      </c>
      <c r="C8573">
        <v>741999</v>
      </c>
      <c r="D8573" t="s">
        <v>1015</v>
      </c>
      <c r="E8573" t="s">
        <v>670</v>
      </c>
      <c r="F8573" t="s">
        <v>670</v>
      </c>
      <c r="G8573" t="str">
        <f t="shared" si="266"/>
        <v>Tunisia to EU27</v>
      </c>
      <c r="H8573">
        <v>2015</v>
      </c>
      <c r="I8573" t="s">
        <v>724</v>
      </c>
      <c r="J8573">
        <v>6</v>
      </c>
      <c r="K8573">
        <v>83.671999999999997</v>
      </c>
      <c r="L8573" s="1">
        <f t="shared" si="267"/>
        <v>8.3671999999999996E-2</v>
      </c>
    </row>
    <row r="8574" spans="1:12" ht="14.45">
      <c r="A8574" t="s">
        <v>723</v>
      </c>
      <c r="B8574" t="s">
        <v>1014</v>
      </c>
      <c r="C8574">
        <v>741999</v>
      </c>
      <c r="D8574" t="s">
        <v>1015</v>
      </c>
      <c r="E8574" t="s">
        <v>670</v>
      </c>
      <c r="F8574" t="s">
        <v>670</v>
      </c>
      <c r="G8574" t="str">
        <f t="shared" si="266"/>
        <v>Tunisia to EU27</v>
      </c>
      <c r="H8574">
        <v>2016</v>
      </c>
      <c r="I8574" t="s">
        <v>724</v>
      </c>
      <c r="J8574">
        <v>6</v>
      </c>
      <c r="K8574">
        <v>81.960999999999999</v>
      </c>
      <c r="L8574" s="1">
        <f t="shared" si="267"/>
        <v>8.1960999999999992E-2</v>
      </c>
    </row>
    <row r="8575" spans="1:12" ht="14.45">
      <c r="A8575" t="s">
        <v>723</v>
      </c>
      <c r="B8575" t="s">
        <v>1014</v>
      </c>
      <c r="C8575">
        <v>741999</v>
      </c>
      <c r="D8575" t="s">
        <v>1015</v>
      </c>
      <c r="E8575" t="s">
        <v>670</v>
      </c>
      <c r="F8575" t="s">
        <v>670</v>
      </c>
      <c r="G8575" t="str">
        <f t="shared" si="266"/>
        <v>Tunisia to EU27</v>
      </c>
      <c r="H8575">
        <v>2017</v>
      </c>
      <c r="I8575" t="s">
        <v>724</v>
      </c>
      <c r="J8575">
        <v>6</v>
      </c>
      <c r="K8575">
        <v>168.13800000000001</v>
      </c>
      <c r="L8575" s="1">
        <f t="shared" si="267"/>
        <v>0.16813800000000001</v>
      </c>
    </row>
    <row r="8576" spans="1:12" ht="14.45">
      <c r="A8576" t="s">
        <v>723</v>
      </c>
      <c r="B8576" t="s">
        <v>1014</v>
      </c>
      <c r="C8576">
        <v>761100</v>
      </c>
      <c r="D8576" t="s">
        <v>1015</v>
      </c>
      <c r="E8576" t="s">
        <v>147</v>
      </c>
      <c r="F8576" t="s">
        <v>292</v>
      </c>
      <c r="G8576" t="str">
        <f t="shared" si="266"/>
        <v>Tunisia to World</v>
      </c>
      <c r="H8576">
        <v>2012</v>
      </c>
      <c r="I8576" t="s">
        <v>724</v>
      </c>
      <c r="J8576">
        <v>6</v>
      </c>
      <c r="K8576">
        <v>0.97399999999999998</v>
      </c>
      <c r="L8576" s="1">
        <f t="shared" si="267"/>
        <v>9.7399999999999993E-4</v>
      </c>
    </row>
    <row r="8577" spans="1:12" ht="14.45">
      <c r="A8577" t="s">
        <v>723</v>
      </c>
      <c r="B8577" t="s">
        <v>1014</v>
      </c>
      <c r="C8577">
        <v>761100</v>
      </c>
      <c r="D8577" t="s">
        <v>1015</v>
      </c>
      <c r="E8577" t="s">
        <v>147</v>
      </c>
      <c r="F8577" t="s">
        <v>292</v>
      </c>
      <c r="G8577" t="str">
        <f t="shared" si="266"/>
        <v>Tunisia to World</v>
      </c>
      <c r="H8577">
        <v>2013</v>
      </c>
      <c r="I8577" t="s">
        <v>724</v>
      </c>
      <c r="J8577">
        <v>6</v>
      </c>
      <c r="K8577">
        <v>1.905</v>
      </c>
      <c r="L8577" s="1">
        <f t="shared" si="267"/>
        <v>1.905E-3</v>
      </c>
    </row>
    <row r="8578" spans="1:12" ht="14.45">
      <c r="A8578" t="s">
        <v>723</v>
      </c>
      <c r="B8578" t="s">
        <v>1014</v>
      </c>
      <c r="C8578">
        <v>761100</v>
      </c>
      <c r="D8578" t="s">
        <v>1015</v>
      </c>
      <c r="E8578" t="s">
        <v>147</v>
      </c>
      <c r="F8578" t="s">
        <v>292</v>
      </c>
      <c r="G8578" t="str">
        <f t="shared" si="266"/>
        <v>Tunisia to World</v>
      </c>
      <c r="H8578">
        <v>2014</v>
      </c>
      <c r="I8578" t="s">
        <v>724</v>
      </c>
      <c r="J8578">
        <v>6</v>
      </c>
      <c r="K8578">
        <v>0.372</v>
      </c>
      <c r="L8578" s="1">
        <f t="shared" si="267"/>
        <v>3.7199999999999999E-4</v>
      </c>
    </row>
    <row r="8579" spans="1:12" ht="14.45">
      <c r="A8579" t="s">
        <v>723</v>
      </c>
      <c r="B8579" t="s">
        <v>1014</v>
      </c>
      <c r="C8579">
        <v>761100</v>
      </c>
      <c r="D8579" t="s">
        <v>1015</v>
      </c>
      <c r="E8579" t="s">
        <v>147</v>
      </c>
      <c r="F8579" t="s">
        <v>292</v>
      </c>
      <c r="G8579" t="str">
        <f t="shared" si="266"/>
        <v>Tunisia to World</v>
      </c>
      <c r="H8579">
        <v>2015</v>
      </c>
      <c r="I8579" t="s">
        <v>724</v>
      </c>
      <c r="J8579">
        <v>6</v>
      </c>
      <c r="K8579">
        <v>0.18</v>
      </c>
      <c r="L8579" s="1">
        <f t="shared" si="267"/>
        <v>1.7999999999999998E-4</v>
      </c>
    </row>
    <row r="8580" spans="1:12" ht="14.45">
      <c r="A8580" t="s">
        <v>723</v>
      </c>
      <c r="B8580" t="s">
        <v>1014</v>
      </c>
      <c r="C8580">
        <v>761100</v>
      </c>
      <c r="D8580" t="s">
        <v>1015</v>
      </c>
      <c r="E8580" t="s">
        <v>147</v>
      </c>
      <c r="F8580" t="s">
        <v>292</v>
      </c>
      <c r="G8580" t="str">
        <f t="shared" si="266"/>
        <v>Tunisia to World</v>
      </c>
      <c r="H8580">
        <v>2017</v>
      </c>
      <c r="I8580" t="s">
        <v>724</v>
      </c>
      <c r="J8580">
        <v>6</v>
      </c>
      <c r="K8580">
        <v>0.191</v>
      </c>
      <c r="L8580" s="1">
        <f t="shared" si="267"/>
        <v>1.9100000000000001E-4</v>
      </c>
    </row>
    <row r="8581" spans="1:12" ht="14.45">
      <c r="A8581" t="s">
        <v>723</v>
      </c>
      <c r="B8581" t="s">
        <v>1014</v>
      </c>
      <c r="C8581">
        <v>761100</v>
      </c>
      <c r="D8581" t="s">
        <v>1015</v>
      </c>
      <c r="E8581" t="s">
        <v>670</v>
      </c>
      <c r="F8581" t="s">
        <v>670</v>
      </c>
      <c r="G8581" t="str">
        <f t="shared" si="266"/>
        <v>Tunisia to EU27</v>
      </c>
      <c r="H8581">
        <v>2012</v>
      </c>
      <c r="I8581" t="s">
        <v>724</v>
      </c>
      <c r="J8581">
        <v>6</v>
      </c>
      <c r="K8581">
        <v>0.20499999999999999</v>
      </c>
      <c r="L8581" s="1">
        <f t="shared" si="267"/>
        <v>2.05E-4</v>
      </c>
    </row>
    <row r="8582" spans="1:12" ht="14.45">
      <c r="A8582" t="s">
        <v>723</v>
      </c>
      <c r="B8582" t="s">
        <v>1014</v>
      </c>
      <c r="C8582">
        <v>761100</v>
      </c>
      <c r="D8582" t="s">
        <v>1015</v>
      </c>
      <c r="E8582" t="s">
        <v>670</v>
      </c>
      <c r="F8582" t="s">
        <v>670</v>
      </c>
      <c r="G8582" t="str">
        <f t="shared" si="266"/>
        <v>Tunisia to EU27</v>
      </c>
      <c r="H8582">
        <v>2013</v>
      </c>
      <c r="I8582" t="s">
        <v>724</v>
      </c>
      <c r="J8582">
        <v>6</v>
      </c>
      <c r="K8582">
        <v>1.905</v>
      </c>
      <c r="L8582" s="1">
        <f t="shared" si="267"/>
        <v>1.905E-3</v>
      </c>
    </row>
    <row r="8583" spans="1:12" ht="14.45">
      <c r="A8583" t="s">
        <v>723</v>
      </c>
      <c r="B8583" t="s">
        <v>1014</v>
      </c>
      <c r="C8583">
        <v>761100</v>
      </c>
      <c r="D8583" t="s">
        <v>1015</v>
      </c>
      <c r="E8583" t="s">
        <v>670</v>
      </c>
      <c r="F8583" t="s">
        <v>670</v>
      </c>
      <c r="G8583" t="str">
        <f t="shared" si="266"/>
        <v>Tunisia to EU27</v>
      </c>
      <c r="H8583">
        <v>2015</v>
      </c>
      <c r="I8583" t="s">
        <v>724</v>
      </c>
      <c r="J8583">
        <v>6</v>
      </c>
      <c r="K8583">
        <v>0.18</v>
      </c>
      <c r="L8583" s="1">
        <f t="shared" si="267"/>
        <v>1.7999999999999998E-4</v>
      </c>
    </row>
    <row r="8584" spans="1:12" ht="14.45">
      <c r="A8584" t="s">
        <v>723</v>
      </c>
      <c r="B8584" t="s">
        <v>1014</v>
      </c>
      <c r="C8584">
        <v>761100</v>
      </c>
      <c r="D8584" t="s">
        <v>1015</v>
      </c>
      <c r="E8584" t="s">
        <v>670</v>
      </c>
      <c r="F8584" t="s">
        <v>670</v>
      </c>
      <c r="G8584" t="str">
        <f t="shared" si="266"/>
        <v>Tunisia to EU27</v>
      </c>
      <c r="H8584">
        <v>2017</v>
      </c>
      <c r="I8584" t="s">
        <v>724</v>
      </c>
      <c r="J8584">
        <v>6</v>
      </c>
      <c r="K8584">
        <v>0.191</v>
      </c>
      <c r="L8584" s="1">
        <f t="shared" si="267"/>
        <v>1.9100000000000001E-4</v>
      </c>
    </row>
    <row r="8585" spans="1:12" ht="14.45">
      <c r="A8585" t="s">
        <v>723</v>
      </c>
      <c r="B8585" t="s">
        <v>1014</v>
      </c>
      <c r="C8585">
        <v>8405</v>
      </c>
      <c r="D8585" t="s">
        <v>1015</v>
      </c>
      <c r="E8585" t="s">
        <v>147</v>
      </c>
      <c r="F8585" t="s">
        <v>292</v>
      </c>
      <c r="G8585" t="str">
        <f t="shared" ref="G8585:G8648" si="268">CONCATENATE(D8585, " to ", F8585)</f>
        <v>Tunisia to World</v>
      </c>
      <c r="H8585">
        <v>2012</v>
      </c>
      <c r="I8585" t="s">
        <v>724</v>
      </c>
      <c r="J8585">
        <v>6</v>
      </c>
      <c r="K8585">
        <v>782.35</v>
      </c>
      <c r="L8585" s="1">
        <f t="shared" ref="L8585:L8648" si="269">K8585/1000</f>
        <v>0.78234999999999999</v>
      </c>
    </row>
    <row r="8586" spans="1:12" ht="14.45">
      <c r="A8586" t="s">
        <v>723</v>
      </c>
      <c r="B8586" t="s">
        <v>1014</v>
      </c>
      <c r="C8586">
        <v>8405</v>
      </c>
      <c r="D8586" t="s">
        <v>1015</v>
      </c>
      <c r="E8586" t="s">
        <v>147</v>
      </c>
      <c r="F8586" t="s">
        <v>292</v>
      </c>
      <c r="G8586" t="str">
        <f t="shared" si="268"/>
        <v>Tunisia to World</v>
      </c>
      <c r="H8586">
        <v>2013</v>
      </c>
      <c r="I8586" t="s">
        <v>724</v>
      </c>
      <c r="J8586">
        <v>6</v>
      </c>
      <c r="K8586">
        <v>799.40200000000004</v>
      </c>
      <c r="L8586" s="1">
        <f t="shared" si="269"/>
        <v>0.79940200000000006</v>
      </c>
    </row>
    <row r="8587" spans="1:12" ht="14.45">
      <c r="A8587" t="s">
        <v>723</v>
      </c>
      <c r="B8587" t="s">
        <v>1014</v>
      </c>
      <c r="C8587">
        <v>8405</v>
      </c>
      <c r="D8587" t="s">
        <v>1015</v>
      </c>
      <c r="E8587" t="s">
        <v>147</v>
      </c>
      <c r="F8587" t="s">
        <v>292</v>
      </c>
      <c r="G8587" t="str">
        <f t="shared" si="268"/>
        <v>Tunisia to World</v>
      </c>
      <c r="H8587">
        <v>2014</v>
      </c>
      <c r="I8587" t="s">
        <v>724</v>
      </c>
      <c r="J8587">
        <v>6</v>
      </c>
      <c r="K8587">
        <v>25.308</v>
      </c>
      <c r="L8587" s="1">
        <f t="shared" si="269"/>
        <v>2.5308000000000001E-2</v>
      </c>
    </row>
    <row r="8588" spans="1:12" ht="14.45">
      <c r="A8588" t="s">
        <v>723</v>
      </c>
      <c r="B8588" t="s">
        <v>1014</v>
      </c>
      <c r="C8588">
        <v>8405</v>
      </c>
      <c r="D8588" t="s">
        <v>1015</v>
      </c>
      <c r="E8588" t="s">
        <v>147</v>
      </c>
      <c r="F8588" t="s">
        <v>292</v>
      </c>
      <c r="G8588" t="str">
        <f t="shared" si="268"/>
        <v>Tunisia to World</v>
      </c>
      <c r="H8588">
        <v>2015</v>
      </c>
      <c r="I8588" t="s">
        <v>724</v>
      </c>
      <c r="J8588">
        <v>6</v>
      </c>
      <c r="K8588">
        <v>2859.5610000000001</v>
      </c>
      <c r="L8588" s="1">
        <f t="shared" si="269"/>
        <v>2.8595610000000002</v>
      </c>
    </row>
    <row r="8589" spans="1:12" ht="14.45">
      <c r="A8589" t="s">
        <v>723</v>
      </c>
      <c r="B8589" t="s">
        <v>1014</v>
      </c>
      <c r="C8589">
        <v>8405</v>
      </c>
      <c r="D8589" t="s">
        <v>1015</v>
      </c>
      <c r="E8589" t="s">
        <v>147</v>
      </c>
      <c r="F8589" t="s">
        <v>292</v>
      </c>
      <c r="G8589" t="str">
        <f t="shared" si="268"/>
        <v>Tunisia to World</v>
      </c>
      <c r="H8589">
        <v>2016</v>
      </c>
      <c r="I8589" t="s">
        <v>724</v>
      </c>
      <c r="J8589">
        <v>6</v>
      </c>
      <c r="K8589">
        <v>464.6</v>
      </c>
      <c r="L8589" s="1">
        <f t="shared" si="269"/>
        <v>0.46460000000000001</v>
      </c>
    </row>
    <row r="8590" spans="1:12" ht="14.45">
      <c r="A8590" t="s">
        <v>723</v>
      </c>
      <c r="B8590" t="s">
        <v>1014</v>
      </c>
      <c r="C8590">
        <v>8405</v>
      </c>
      <c r="D8590" t="s">
        <v>1015</v>
      </c>
      <c r="E8590" t="s">
        <v>147</v>
      </c>
      <c r="F8590" t="s">
        <v>292</v>
      </c>
      <c r="G8590" t="str">
        <f t="shared" si="268"/>
        <v>Tunisia to World</v>
      </c>
      <c r="H8590">
        <v>2017</v>
      </c>
      <c r="I8590" t="s">
        <v>724</v>
      </c>
      <c r="J8590">
        <v>6</v>
      </c>
      <c r="K8590">
        <v>2965.4409999999998</v>
      </c>
      <c r="L8590" s="1">
        <f t="shared" si="269"/>
        <v>2.9654409999999998</v>
      </c>
    </row>
    <row r="8591" spans="1:12" ht="14.45">
      <c r="A8591" t="s">
        <v>723</v>
      </c>
      <c r="B8591" t="s">
        <v>1014</v>
      </c>
      <c r="C8591">
        <v>8405</v>
      </c>
      <c r="D8591" t="s">
        <v>1015</v>
      </c>
      <c r="E8591" t="s">
        <v>670</v>
      </c>
      <c r="F8591" t="s">
        <v>670</v>
      </c>
      <c r="G8591" t="str">
        <f t="shared" si="268"/>
        <v>Tunisia to EU27</v>
      </c>
      <c r="H8591">
        <v>2013</v>
      </c>
      <c r="I8591" t="s">
        <v>724</v>
      </c>
      <c r="J8591">
        <v>6</v>
      </c>
      <c r="K8591">
        <v>755.61900000000003</v>
      </c>
      <c r="L8591" s="1">
        <f t="shared" si="269"/>
        <v>0.75561900000000004</v>
      </c>
    </row>
    <row r="8592" spans="1:12" ht="14.45">
      <c r="A8592" t="s">
        <v>723</v>
      </c>
      <c r="B8592" t="s">
        <v>1014</v>
      </c>
      <c r="C8592">
        <v>8405</v>
      </c>
      <c r="D8592" t="s">
        <v>1015</v>
      </c>
      <c r="E8592" t="s">
        <v>670</v>
      </c>
      <c r="F8592" t="s">
        <v>670</v>
      </c>
      <c r="G8592" t="str">
        <f t="shared" si="268"/>
        <v>Tunisia to EU27</v>
      </c>
      <c r="H8592">
        <v>2014</v>
      </c>
      <c r="I8592" t="s">
        <v>724</v>
      </c>
      <c r="J8592">
        <v>6</v>
      </c>
      <c r="K8592">
        <v>6.89</v>
      </c>
      <c r="L8592" s="1">
        <f t="shared" si="269"/>
        <v>6.8899999999999994E-3</v>
      </c>
    </row>
    <row r="8593" spans="1:12" ht="14.45">
      <c r="A8593" t="s">
        <v>723</v>
      </c>
      <c r="B8593" t="s">
        <v>1014</v>
      </c>
      <c r="C8593">
        <v>8405</v>
      </c>
      <c r="D8593" t="s">
        <v>1015</v>
      </c>
      <c r="E8593" t="s">
        <v>670</v>
      </c>
      <c r="F8593" t="s">
        <v>670</v>
      </c>
      <c r="G8593" t="str">
        <f t="shared" si="268"/>
        <v>Tunisia to EU27</v>
      </c>
      <c r="H8593">
        <v>2015</v>
      </c>
      <c r="I8593" t="s">
        <v>724</v>
      </c>
      <c r="J8593">
        <v>6</v>
      </c>
      <c r="K8593">
        <v>780.78599999999994</v>
      </c>
      <c r="L8593" s="1">
        <f t="shared" si="269"/>
        <v>0.78078599999999998</v>
      </c>
    </row>
    <row r="8594" spans="1:12" ht="14.45">
      <c r="A8594" t="s">
        <v>723</v>
      </c>
      <c r="B8594" t="s">
        <v>1014</v>
      </c>
      <c r="C8594">
        <v>8405</v>
      </c>
      <c r="D8594" t="s">
        <v>1015</v>
      </c>
      <c r="E8594" t="s">
        <v>670</v>
      </c>
      <c r="F8594" t="s">
        <v>670</v>
      </c>
      <c r="G8594" t="str">
        <f t="shared" si="268"/>
        <v>Tunisia to EU27</v>
      </c>
      <c r="H8594">
        <v>2016</v>
      </c>
      <c r="I8594" t="s">
        <v>724</v>
      </c>
      <c r="J8594">
        <v>6</v>
      </c>
      <c r="K8594">
        <v>451.61500000000001</v>
      </c>
      <c r="L8594" s="1">
        <f t="shared" si="269"/>
        <v>0.45161499999999999</v>
      </c>
    </row>
    <row r="8595" spans="1:12" ht="14.45">
      <c r="A8595" t="s">
        <v>723</v>
      </c>
      <c r="B8595" t="s">
        <v>1014</v>
      </c>
      <c r="C8595">
        <v>8405</v>
      </c>
      <c r="D8595" t="s">
        <v>1015</v>
      </c>
      <c r="E8595" t="s">
        <v>670</v>
      </c>
      <c r="F8595" t="s">
        <v>670</v>
      </c>
      <c r="G8595" t="str">
        <f t="shared" si="268"/>
        <v>Tunisia to EU27</v>
      </c>
      <c r="H8595">
        <v>2017</v>
      </c>
      <c r="I8595" t="s">
        <v>724</v>
      </c>
      <c r="J8595">
        <v>6</v>
      </c>
      <c r="K8595">
        <v>1877.18</v>
      </c>
      <c r="L8595" s="1">
        <f t="shared" si="269"/>
        <v>1.8771800000000001</v>
      </c>
    </row>
    <row r="8596" spans="1:12" ht="14.45">
      <c r="A8596" t="s">
        <v>723</v>
      </c>
      <c r="B8596" t="s">
        <v>1014</v>
      </c>
      <c r="C8596">
        <v>841931</v>
      </c>
      <c r="D8596" t="s">
        <v>1015</v>
      </c>
      <c r="E8596" t="s">
        <v>147</v>
      </c>
      <c r="F8596" t="s">
        <v>292</v>
      </c>
      <c r="G8596" t="str">
        <f t="shared" si="268"/>
        <v>Tunisia to World</v>
      </c>
      <c r="H8596">
        <v>2014</v>
      </c>
      <c r="I8596" t="s">
        <v>724</v>
      </c>
      <c r="J8596">
        <v>6</v>
      </c>
      <c r="K8596">
        <v>77.817999999999998</v>
      </c>
      <c r="L8596" s="1">
        <f t="shared" si="269"/>
        <v>7.7817999999999998E-2</v>
      </c>
    </row>
    <row r="8597" spans="1:12" ht="14.45">
      <c r="A8597" t="s">
        <v>723</v>
      </c>
      <c r="B8597" t="s">
        <v>1014</v>
      </c>
      <c r="C8597">
        <v>841931</v>
      </c>
      <c r="D8597" t="s">
        <v>1015</v>
      </c>
      <c r="E8597" t="s">
        <v>147</v>
      </c>
      <c r="F8597" t="s">
        <v>292</v>
      </c>
      <c r="G8597" t="str">
        <f t="shared" si="268"/>
        <v>Tunisia to World</v>
      </c>
      <c r="H8597">
        <v>2015</v>
      </c>
      <c r="I8597" t="s">
        <v>724</v>
      </c>
      <c r="J8597">
        <v>6</v>
      </c>
      <c r="K8597">
        <v>11.816000000000001</v>
      </c>
      <c r="L8597" s="1">
        <f t="shared" si="269"/>
        <v>1.1816E-2</v>
      </c>
    </row>
    <row r="8598" spans="1:12" ht="14.45">
      <c r="A8598" t="s">
        <v>723</v>
      </c>
      <c r="B8598" t="s">
        <v>1014</v>
      </c>
      <c r="C8598">
        <v>841931</v>
      </c>
      <c r="D8598" t="s">
        <v>1015</v>
      </c>
      <c r="E8598" t="s">
        <v>147</v>
      </c>
      <c r="F8598" t="s">
        <v>292</v>
      </c>
      <c r="G8598" t="str">
        <f t="shared" si="268"/>
        <v>Tunisia to World</v>
      </c>
      <c r="H8598">
        <v>2016</v>
      </c>
      <c r="I8598" t="s">
        <v>724</v>
      </c>
      <c r="J8598">
        <v>6</v>
      </c>
      <c r="K8598">
        <v>102.998</v>
      </c>
      <c r="L8598" s="1">
        <f t="shared" si="269"/>
        <v>0.10299800000000001</v>
      </c>
    </row>
    <row r="8599" spans="1:12" ht="14.45">
      <c r="A8599" t="s">
        <v>723</v>
      </c>
      <c r="B8599" t="s">
        <v>1014</v>
      </c>
      <c r="C8599">
        <v>841931</v>
      </c>
      <c r="D8599" t="s">
        <v>1015</v>
      </c>
      <c r="E8599" t="s">
        <v>147</v>
      </c>
      <c r="F8599" t="s">
        <v>292</v>
      </c>
      <c r="G8599" t="str">
        <f t="shared" si="268"/>
        <v>Tunisia to World</v>
      </c>
      <c r="H8599">
        <v>2017</v>
      </c>
      <c r="I8599" t="s">
        <v>724</v>
      </c>
      <c r="J8599">
        <v>6</v>
      </c>
      <c r="K8599">
        <v>18.097999999999999</v>
      </c>
      <c r="L8599" s="1">
        <f t="shared" si="269"/>
        <v>1.8098E-2</v>
      </c>
    </row>
    <row r="8600" spans="1:12" ht="14.45">
      <c r="A8600" t="s">
        <v>723</v>
      </c>
      <c r="B8600" t="s">
        <v>1014</v>
      </c>
      <c r="C8600">
        <v>841940</v>
      </c>
      <c r="D8600" t="s">
        <v>1015</v>
      </c>
      <c r="E8600" t="s">
        <v>147</v>
      </c>
      <c r="F8600" t="s">
        <v>292</v>
      </c>
      <c r="G8600" t="str">
        <f t="shared" si="268"/>
        <v>Tunisia to World</v>
      </c>
      <c r="H8600">
        <v>2012</v>
      </c>
      <c r="I8600" t="s">
        <v>724</v>
      </c>
      <c r="J8600">
        <v>6</v>
      </c>
      <c r="K8600">
        <v>3.7959999999999998</v>
      </c>
      <c r="L8600" s="1">
        <f t="shared" si="269"/>
        <v>3.7959999999999999E-3</v>
      </c>
    </row>
    <row r="8601" spans="1:12" ht="14.45">
      <c r="A8601" t="s">
        <v>723</v>
      </c>
      <c r="B8601" t="s">
        <v>1014</v>
      </c>
      <c r="C8601">
        <v>841940</v>
      </c>
      <c r="D8601" t="s">
        <v>1015</v>
      </c>
      <c r="E8601" t="s">
        <v>147</v>
      </c>
      <c r="F8601" t="s">
        <v>292</v>
      </c>
      <c r="G8601" t="str">
        <f t="shared" si="268"/>
        <v>Tunisia to World</v>
      </c>
      <c r="H8601">
        <v>2015</v>
      </c>
      <c r="I8601" t="s">
        <v>724</v>
      </c>
      <c r="J8601">
        <v>6</v>
      </c>
      <c r="K8601">
        <v>4.7699999999999996</v>
      </c>
      <c r="L8601" s="1">
        <f t="shared" si="269"/>
        <v>4.7699999999999999E-3</v>
      </c>
    </row>
    <row r="8602" spans="1:12" ht="14.45">
      <c r="A8602" t="s">
        <v>723</v>
      </c>
      <c r="B8602" t="s">
        <v>1014</v>
      </c>
      <c r="C8602">
        <v>841940</v>
      </c>
      <c r="D8602" t="s">
        <v>1015</v>
      </c>
      <c r="E8602" t="s">
        <v>147</v>
      </c>
      <c r="F8602" t="s">
        <v>292</v>
      </c>
      <c r="G8602" t="str">
        <f t="shared" si="268"/>
        <v>Tunisia to World</v>
      </c>
      <c r="H8602">
        <v>2016</v>
      </c>
      <c r="I8602" t="s">
        <v>724</v>
      </c>
      <c r="J8602">
        <v>6</v>
      </c>
      <c r="K8602">
        <v>30.077000000000002</v>
      </c>
      <c r="L8602" s="1">
        <f t="shared" si="269"/>
        <v>3.0077000000000003E-2</v>
      </c>
    </row>
    <row r="8603" spans="1:12" ht="14.45">
      <c r="A8603" t="s">
        <v>723</v>
      </c>
      <c r="B8603" t="s">
        <v>1014</v>
      </c>
      <c r="C8603">
        <v>841940</v>
      </c>
      <c r="D8603" t="s">
        <v>1015</v>
      </c>
      <c r="E8603" t="s">
        <v>147</v>
      </c>
      <c r="F8603" t="s">
        <v>292</v>
      </c>
      <c r="G8603" t="str">
        <f t="shared" si="268"/>
        <v>Tunisia to World</v>
      </c>
      <c r="H8603">
        <v>2017</v>
      </c>
      <c r="I8603" t="s">
        <v>724</v>
      </c>
      <c r="J8603">
        <v>6</v>
      </c>
      <c r="K8603">
        <v>18.472000000000001</v>
      </c>
      <c r="L8603" s="1">
        <f t="shared" si="269"/>
        <v>1.8472000000000002E-2</v>
      </c>
    </row>
    <row r="8604" spans="1:12" ht="14.45">
      <c r="A8604" t="s">
        <v>723</v>
      </c>
      <c r="B8604" t="s">
        <v>1014</v>
      </c>
      <c r="C8604">
        <v>841940</v>
      </c>
      <c r="D8604" t="s">
        <v>1015</v>
      </c>
      <c r="E8604" t="s">
        <v>670</v>
      </c>
      <c r="F8604" t="s">
        <v>670</v>
      </c>
      <c r="G8604" t="str">
        <f t="shared" si="268"/>
        <v>Tunisia to EU27</v>
      </c>
      <c r="H8604">
        <v>2017</v>
      </c>
      <c r="I8604" t="s">
        <v>724</v>
      </c>
      <c r="J8604">
        <v>6</v>
      </c>
      <c r="K8604">
        <v>0.18099999999999999</v>
      </c>
      <c r="L8604" s="1">
        <f t="shared" si="269"/>
        <v>1.8099999999999998E-4</v>
      </c>
    </row>
    <row r="8605" spans="1:12" ht="14.45">
      <c r="A8605" t="s">
        <v>723</v>
      </c>
      <c r="B8605" t="s">
        <v>1014</v>
      </c>
      <c r="C8605">
        <v>842129</v>
      </c>
      <c r="D8605" t="s">
        <v>1015</v>
      </c>
      <c r="E8605" t="s">
        <v>147</v>
      </c>
      <c r="F8605" t="s">
        <v>292</v>
      </c>
      <c r="G8605" t="str">
        <f t="shared" si="268"/>
        <v>Tunisia to World</v>
      </c>
      <c r="H8605">
        <v>2012</v>
      </c>
      <c r="I8605" t="s">
        <v>724</v>
      </c>
      <c r="J8605">
        <v>6</v>
      </c>
      <c r="K8605">
        <v>2204.3310000000001</v>
      </c>
      <c r="L8605" s="1">
        <f t="shared" si="269"/>
        <v>2.2043310000000003</v>
      </c>
    </row>
    <row r="8606" spans="1:12" ht="14.45">
      <c r="A8606" t="s">
        <v>723</v>
      </c>
      <c r="B8606" t="s">
        <v>1014</v>
      </c>
      <c r="C8606">
        <v>842129</v>
      </c>
      <c r="D8606" t="s">
        <v>1015</v>
      </c>
      <c r="E8606" t="s">
        <v>147</v>
      </c>
      <c r="F8606" t="s">
        <v>292</v>
      </c>
      <c r="G8606" t="str">
        <f t="shared" si="268"/>
        <v>Tunisia to World</v>
      </c>
      <c r="H8606">
        <v>2013</v>
      </c>
      <c r="I8606" t="s">
        <v>724</v>
      </c>
      <c r="J8606">
        <v>6</v>
      </c>
      <c r="K8606">
        <v>1096.106</v>
      </c>
      <c r="L8606" s="1">
        <f t="shared" si="269"/>
        <v>1.096106</v>
      </c>
    </row>
    <row r="8607" spans="1:12" ht="14.45">
      <c r="A8607" t="s">
        <v>723</v>
      </c>
      <c r="B8607" t="s">
        <v>1014</v>
      </c>
      <c r="C8607">
        <v>842129</v>
      </c>
      <c r="D8607" t="s">
        <v>1015</v>
      </c>
      <c r="E8607" t="s">
        <v>147</v>
      </c>
      <c r="F8607" t="s">
        <v>292</v>
      </c>
      <c r="G8607" t="str">
        <f t="shared" si="268"/>
        <v>Tunisia to World</v>
      </c>
      <c r="H8607">
        <v>2014</v>
      </c>
      <c r="I8607" t="s">
        <v>724</v>
      </c>
      <c r="J8607">
        <v>6</v>
      </c>
      <c r="K8607">
        <v>1179.922</v>
      </c>
      <c r="L8607" s="1">
        <f t="shared" si="269"/>
        <v>1.1799219999999999</v>
      </c>
    </row>
    <row r="8608" spans="1:12" ht="14.45">
      <c r="A8608" t="s">
        <v>723</v>
      </c>
      <c r="B8608" t="s">
        <v>1014</v>
      </c>
      <c r="C8608">
        <v>842129</v>
      </c>
      <c r="D8608" t="s">
        <v>1015</v>
      </c>
      <c r="E8608" t="s">
        <v>147</v>
      </c>
      <c r="F8608" t="s">
        <v>292</v>
      </c>
      <c r="G8608" t="str">
        <f t="shared" si="268"/>
        <v>Tunisia to World</v>
      </c>
      <c r="H8608">
        <v>2015</v>
      </c>
      <c r="I8608" t="s">
        <v>724</v>
      </c>
      <c r="J8608">
        <v>6</v>
      </c>
      <c r="K8608">
        <v>2882.6729999999998</v>
      </c>
      <c r="L8608" s="1">
        <f t="shared" si="269"/>
        <v>2.8826729999999996</v>
      </c>
    </row>
    <row r="8609" spans="1:12" ht="14.45">
      <c r="A8609" t="s">
        <v>723</v>
      </c>
      <c r="B8609" t="s">
        <v>1014</v>
      </c>
      <c r="C8609">
        <v>842129</v>
      </c>
      <c r="D8609" t="s">
        <v>1015</v>
      </c>
      <c r="E8609" t="s">
        <v>147</v>
      </c>
      <c r="F8609" t="s">
        <v>292</v>
      </c>
      <c r="G8609" t="str">
        <f t="shared" si="268"/>
        <v>Tunisia to World</v>
      </c>
      <c r="H8609">
        <v>2016</v>
      </c>
      <c r="I8609" t="s">
        <v>724</v>
      </c>
      <c r="J8609">
        <v>6</v>
      </c>
      <c r="K8609">
        <v>2409.136</v>
      </c>
      <c r="L8609" s="1">
        <f t="shared" si="269"/>
        <v>2.4091360000000002</v>
      </c>
    </row>
    <row r="8610" spans="1:12" ht="14.45">
      <c r="A8610" t="s">
        <v>723</v>
      </c>
      <c r="B8610" t="s">
        <v>1014</v>
      </c>
      <c r="C8610">
        <v>842129</v>
      </c>
      <c r="D8610" t="s">
        <v>1015</v>
      </c>
      <c r="E8610" t="s">
        <v>147</v>
      </c>
      <c r="F8610" t="s">
        <v>292</v>
      </c>
      <c r="G8610" t="str">
        <f t="shared" si="268"/>
        <v>Tunisia to World</v>
      </c>
      <c r="H8610">
        <v>2017</v>
      </c>
      <c r="I8610" t="s">
        <v>724</v>
      </c>
      <c r="J8610">
        <v>6</v>
      </c>
      <c r="K8610">
        <v>1317.069</v>
      </c>
      <c r="L8610" s="1">
        <f t="shared" si="269"/>
        <v>1.317069</v>
      </c>
    </row>
    <row r="8611" spans="1:12" ht="14.45">
      <c r="A8611" t="s">
        <v>723</v>
      </c>
      <c r="B8611" t="s">
        <v>1014</v>
      </c>
      <c r="C8611">
        <v>842129</v>
      </c>
      <c r="D8611" t="s">
        <v>1015</v>
      </c>
      <c r="E8611" t="s">
        <v>670</v>
      </c>
      <c r="F8611" t="s">
        <v>670</v>
      </c>
      <c r="G8611" t="str">
        <f t="shared" si="268"/>
        <v>Tunisia to EU27</v>
      </c>
      <c r="H8611">
        <v>2012</v>
      </c>
      <c r="I8611" t="s">
        <v>724</v>
      </c>
      <c r="J8611">
        <v>6</v>
      </c>
      <c r="K8611">
        <v>460.52800000000002</v>
      </c>
      <c r="L8611" s="1">
        <f t="shared" si="269"/>
        <v>0.46052799999999999</v>
      </c>
    </row>
    <row r="8612" spans="1:12" ht="14.45">
      <c r="A8612" t="s">
        <v>723</v>
      </c>
      <c r="B8612" t="s">
        <v>1014</v>
      </c>
      <c r="C8612">
        <v>842129</v>
      </c>
      <c r="D8612" t="s">
        <v>1015</v>
      </c>
      <c r="E8612" t="s">
        <v>670</v>
      </c>
      <c r="F8612" t="s">
        <v>670</v>
      </c>
      <c r="G8612" t="str">
        <f t="shared" si="268"/>
        <v>Tunisia to EU27</v>
      </c>
      <c r="H8612">
        <v>2013</v>
      </c>
      <c r="I8612" t="s">
        <v>724</v>
      </c>
      <c r="J8612">
        <v>6</v>
      </c>
      <c r="K8612">
        <v>186.251</v>
      </c>
      <c r="L8612" s="1">
        <f t="shared" si="269"/>
        <v>0.186251</v>
      </c>
    </row>
    <row r="8613" spans="1:12" ht="14.45">
      <c r="A8613" t="s">
        <v>723</v>
      </c>
      <c r="B8613" t="s">
        <v>1014</v>
      </c>
      <c r="C8613">
        <v>842129</v>
      </c>
      <c r="D8613" t="s">
        <v>1015</v>
      </c>
      <c r="E8613" t="s">
        <v>670</v>
      </c>
      <c r="F8613" t="s">
        <v>670</v>
      </c>
      <c r="G8613" t="str">
        <f t="shared" si="268"/>
        <v>Tunisia to EU27</v>
      </c>
      <c r="H8613">
        <v>2014</v>
      </c>
      <c r="I8613" t="s">
        <v>724</v>
      </c>
      <c r="J8613">
        <v>6</v>
      </c>
      <c r="K8613">
        <v>407.62</v>
      </c>
      <c r="L8613" s="1">
        <f t="shared" si="269"/>
        <v>0.40761999999999998</v>
      </c>
    </row>
    <row r="8614" spans="1:12" ht="14.45">
      <c r="A8614" t="s">
        <v>723</v>
      </c>
      <c r="B8614" t="s">
        <v>1014</v>
      </c>
      <c r="C8614">
        <v>842129</v>
      </c>
      <c r="D8614" t="s">
        <v>1015</v>
      </c>
      <c r="E8614" t="s">
        <v>670</v>
      </c>
      <c r="F8614" t="s">
        <v>670</v>
      </c>
      <c r="G8614" t="str">
        <f t="shared" si="268"/>
        <v>Tunisia to EU27</v>
      </c>
      <c r="H8614">
        <v>2015</v>
      </c>
      <c r="I8614" t="s">
        <v>724</v>
      </c>
      <c r="J8614">
        <v>6</v>
      </c>
      <c r="K8614">
        <v>698.54499999999996</v>
      </c>
      <c r="L8614" s="1">
        <f t="shared" si="269"/>
        <v>0.69854499999999997</v>
      </c>
    </row>
    <row r="8615" spans="1:12" ht="14.45">
      <c r="A8615" t="s">
        <v>723</v>
      </c>
      <c r="B8615" t="s">
        <v>1014</v>
      </c>
      <c r="C8615">
        <v>842129</v>
      </c>
      <c r="D8615" t="s">
        <v>1015</v>
      </c>
      <c r="E8615" t="s">
        <v>670</v>
      </c>
      <c r="F8615" t="s">
        <v>670</v>
      </c>
      <c r="G8615" t="str">
        <f t="shared" si="268"/>
        <v>Tunisia to EU27</v>
      </c>
      <c r="H8615">
        <v>2016</v>
      </c>
      <c r="I8615" t="s">
        <v>724</v>
      </c>
      <c r="J8615">
        <v>6</v>
      </c>
      <c r="K8615">
        <v>109.458</v>
      </c>
      <c r="L8615" s="1">
        <f t="shared" si="269"/>
        <v>0.109458</v>
      </c>
    </row>
    <row r="8616" spans="1:12" ht="14.45">
      <c r="A8616" t="s">
        <v>723</v>
      </c>
      <c r="B8616" t="s">
        <v>1014</v>
      </c>
      <c r="C8616">
        <v>842129</v>
      </c>
      <c r="D8616" t="s">
        <v>1015</v>
      </c>
      <c r="E8616" t="s">
        <v>670</v>
      </c>
      <c r="F8616" t="s">
        <v>670</v>
      </c>
      <c r="G8616" t="str">
        <f t="shared" si="268"/>
        <v>Tunisia to EU27</v>
      </c>
      <c r="H8616">
        <v>2017</v>
      </c>
      <c r="I8616" t="s">
        <v>724</v>
      </c>
      <c r="J8616">
        <v>6</v>
      </c>
      <c r="K8616">
        <v>138.529</v>
      </c>
      <c r="L8616" s="1">
        <f t="shared" si="269"/>
        <v>0.13852899999999999</v>
      </c>
    </row>
    <row r="8617" spans="1:12" ht="14.45">
      <c r="A8617" t="s">
        <v>723</v>
      </c>
      <c r="B8617" t="s">
        <v>1014</v>
      </c>
      <c r="C8617">
        <v>842139</v>
      </c>
      <c r="D8617" t="s">
        <v>1015</v>
      </c>
      <c r="E8617" t="s">
        <v>147</v>
      </c>
      <c r="F8617" t="s">
        <v>292</v>
      </c>
      <c r="G8617" t="str">
        <f t="shared" si="268"/>
        <v>Tunisia to World</v>
      </c>
      <c r="H8617">
        <v>2012</v>
      </c>
      <c r="I8617" t="s">
        <v>724</v>
      </c>
      <c r="J8617">
        <v>6</v>
      </c>
      <c r="K8617">
        <v>540.93499999999995</v>
      </c>
      <c r="L8617" s="1">
        <f t="shared" si="269"/>
        <v>0.54093499999999994</v>
      </c>
    </row>
    <row r="8618" spans="1:12" ht="14.45">
      <c r="A8618" t="s">
        <v>723</v>
      </c>
      <c r="B8618" t="s">
        <v>1014</v>
      </c>
      <c r="C8618">
        <v>842139</v>
      </c>
      <c r="D8618" t="s">
        <v>1015</v>
      </c>
      <c r="E8618" t="s">
        <v>147</v>
      </c>
      <c r="F8618" t="s">
        <v>292</v>
      </c>
      <c r="G8618" t="str">
        <f t="shared" si="268"/>
        <v>Tunisia to World</v>
      </c>
      <c r="H8618">
        <v>2013</v>
      </c>
      <c r="I8618" t="s">
        <v>724</v>
      </c>
      <c r="J8618">
        <v>6</v>
      </c>
      <c r="K8618">
        <v>6147.3450000000003</v>
      </c>
      <c r="L8618" s="1">
        <f t="shared" si="269"/>
        <v>6.1473450000000005</v>
      </c>
    </row>
    <row r="8619" spans="1:12" ht="14.45">
      <c r="A8619" t="s">
        <v>723</v>
      </c>
      <c r="B8619" t="s">
        <v>1014</v>
      </c>
      <c r="C8619">
        <v>842139</v>
      </c>
      <c r="D8619" t="s">
        <v>1015</v>
      </c>
      <c r="E8619" t="s">
        <v>147</v>
      </c>
      <c r="F8619" t="s">
        <v>292</v>
      </c>
      <c r="G8619" t="str">
        <f t="shared" si="268"/>
        <v>Tunisia to World</v>
      </c>
      <c r="H8619">
        <v>2014</v>
      </c>
      <c r="I8619" t="s">
        <v>724</v>
      </c>
      <c r="J8619">
        <v>6</v>
      </c>
      <c r="K8619">
        <v>279.59500000000003</v>
      </c>
      <c r="L8619" s="1">
        <f t="shared" si="269"/>
        <v>0.27959500000000004</v>
      </c>
    </row>
    <row r="8620" spans="1:12" ht="14.45">
      <c r="A8620" t="s">
        <v>723</v>
      </c>
      <c r="B8620" t="s">
        <v>1014</v>
      </c>
      <c r="C8620">
        <v>842139</v>
      </c>
      <c r="D8620" t="s">
        <v>1015</v>
      </c>
      <c r="E8620" t="s">
        <v>147</v>
      </c>
      <c r="F8620" t="s">
        <v>292</v>
      </c>
      <c r="G8620" t="str">
        <f t="shared" si="268"/>
        <v>Tunisia to World</v>
      </c>
      <c r="H8620">
        <v>2015</v>
      </c>
      <c r="I8620" t="s">
        <v>724</v>
      </c>
      <c r="J8620">
        <v>6</v>
      </c>
      <c r="K8620">
        <v>2383.7829999999999</v>
      </c>
      <c r="L8620" s="1">
        <f t="shared" si="269"/>
        <v>2.3837829999999998</v>
      </c>
    </row>
    <row r="8621" spans="1:12" ht="14.45">
      <c r="A8621" t="s">
        <v>723</v>
      </c>
      <c r="B8621" t="s">
        <v>1014</v>
      </c>
      <c r="C8621">
        <v>842139</v>
      </c>
      <c r="D8621" t="s">
        <v>1015</v>
      </c>
      <c r="E8621" t="s">
        <v>147</v>
      </c>
      <c r="F8621" t="s">
        <v>292</v>
      </c>
      <c r="G8621" t="str">
        <f t="shared" si="268"/>
        <v>Tunisia to World</v>
      </c>
      <c r="H8621">
        <v>2016</v>
      </c>
      <c r="I8621" t="s">
        <v>724</v>
      </c>
      <c r="J8621">
        <v>6</v>
      </c>
      <c r="K8621">
        <v>1212.3440000000001</v>
      </c>
      <c r="L8621" s="1">
        <f t="shared" si="269"/>
        <v>1.2123440000000001</v>
      </c>
    </row>
    <row r="8622" spans="1:12" ht="14.45">
      <c r="A8622" t="s">
        <v>723</v>
      </c>
      <c r="B8622" t="s">
        <v>1014</v>
      </c>
      <c r="C8622">
        <v>842139</v>
      </c>
      <c r="D8622" t="s">
        <v>1015</v>
      </c>
      <c r="E8622" t="s">
        <v>147</v>
      </c>
      <c r="F8622" t="s">
        <v>292</v>
      </c>
      <c r="G8622" t="str">
        <f t="shared" si="268"/>
        <v>Tunisia to World</v>
      </c>
      <c r="H8622">
        <v>2017</v>
      </c>
      <c r="I8622" t="s">
        <v>724</v>
      </c>
      <c r="J8622">
        <v>6</v>
      </c>
      <c r="K8622">
        <v>285.32600000000002</v>
      </c>
      <c r="L8622" s="1">
        <f t="shared" si="269"/>
        <v>0.28532600000000002</v>
      </c>
    </row>
    <row r="8623" spans="1:12" ht="14.45">
      <c r="A8623" t="s">
        <v>723</v>
      </c>
      <c r="B8623" t="s">
        <v>1014</v>
      </c>
      <c r="C8623">
        <v>842139</v>
      </c>
      <c r="D8623" t="s">
        <v>1015</v>
      </c>
      <c r="E8623" t="s">
        <v>670</v>
      </c>
      <c r="F8623" t="s">
        <v>670</v>
      </c>
      <c r="G8623" t="str">
        <f t="shared" si="268"/>
        <v>Tunisia to EU27</v>
      </c>
      <c r="H8623">
        <v>2012</v>
      </c>
      <c r="I8623" t="s">
        <v>724</v>
      </c>
      <c r="J8623">
        <v>6</v>
      </c>
      <c r="K8623">
        <v>95.41</v>
      </c>
      <c r="L8623" s="1">
        <f t="shared" si="269"/>
        <v>9.5409999999999995E-2</v>
      </c>
    </row>
    <row r="8624" spans="1:12" ht="14.45">
      <c r="A8624" t="s">
        <v>723</v>
      </c>
      <c r="B8624" t="s">
        <v>1014</v>
      </c>
      <c r="C8624">
        <v>842139</v>
      </c>
      <c r="D8624" t="s">
        <v>1015</v>
      </c>
      <c r="E8624" t="s">
        <v>670</v>
      </c>
      <c r="F8624" t="s">
        <v>670</v>
      </c>
      <c r="G8624" t="str">
        <f t="shared" si="268"/>
        <v>Tunisia to EU27</v>
      </c>
      <c r="H8624">
        <v>2013</v>
      </c>
      <c r="I8624" t="s">
        <v>724</v>
      </c>
      <c r="J8624">
        <v>6</v>
      </c>
      <c r="K8624">
        <v>324.52300000000002</v>
      </c>
      <c r="L8624" s="1">
        <f t="shared" si="269"/>
        <v>0.32452300000000001</v>
      </c>
    </row>
    <row r="8625" spans="1:12" ht="14.45">
      <c r="A8625" t="s">
        <v>723</v>
      </c>
      <c r="B8625" t="s">
        <v>1014</v>
      </c>
      <c r="C8625">
        <v>842139</v>
      </c>
      <c r="D8625" t="s">
        <v>1015</v>
      </c>
      <c r="E8625" t="s">
        <v>670</v>
      </c>
      <c r="F8625" t="s">
        <v>670</v>
      </c>
      <c r="G8625" t="str">
        <f t="shared" si="268"/>
        <v>Tunisia to EU27</v>
      </c>
      <c r="H8625">
        <v>2014</v>
      </c>
      <c r="I8625" t="s">
        <v>724</v>
      </c>
      <c r="J8625">
        <v>6</v>
      </c>
      <c r="K8625">
        <v>2.0779999999999998</v>
      </c>
      <c r="L8625" s="1">
        <f t="shared" si="269"/>
        <v>2.078E-3</v>
      </c>
    </row>
    <row r="8626" spans="1:12" ht="14.45">
      <c r="A8626" t="s">
        <v>723</v>
      </c>
      <c r="B8626" t="s">
        <v>1014</v>
      </c>
      <c r="C8626">
        <v>842139</v>
      </c>
      <c r="D8626" t="s">
        <v>1015</v>
      </c>
      <c r="E8626" t="s">
        <v>670</v>
      </c>
      <c r="F8626" t="s">
        <v>670</v>
      </c>
      <c r="G8626" t="str">
        <f t="shared" si="268"/>
        <v>Tunisia to EU27</v>
      </c>
      <c r="H8626">
        <v>2015</v>
      </c>
      <c r="I8626" t="s">
        <v>724</v>
      </c>
      <c r="J8626">
        <v>6</v>
      </c>
      <c r="K8626">
        <v>1249.0450000000001</v>
      </c>
      <c r="L8626" s="1">
        <f t="shared" si="269"/>
        <v>1.2490450000000002</v>
      </c>
    </row>
    <row r="8627" spans="1:12" ht="14.45">
      <c r="A8627" t="s">
        <v>723</v>
      </c>
      <c r="B8627" t="s">
        <v>1014</v>
      </c>
      <c r="C8627">
        <v>842139</v>
      </c>
      <c r="D8627" t="s">
        <v>1015</v>
      </c>
      <c r="E8627" t="s">
        <v>670</v>
      </c>
      <c r="F8627" t="s">
        <v>670</v>
      </c>
      <c r="G8627" t="str">
        <f t="shared" si="268"/>
        <v>Tunisia to EU27</v>
      </c>
      <c r="H8627">
        <v>2016</v>
      </c>
      <c r="I8627" t="s">
        <v>724</v>
      </c>
      <c r="J8627">
        <v>6</v>
      </c>
      <c r="K8627">
        <v>5.7930000000000001</v>
      </c>
      <c r="L8627" s="1">
        <f t="shared" si="269"/>
        <v>5.7930000000000004E-3</v>
      </c>
    </row>
    <row r="8628" spans="1:12" ht="14.45">
      <c r="A8628" t="s">
        <v>723</v>
      </c>
      <c r="B8628" t="s">
        <v>1014</v>
      </c>
      <c r="C8628">
        <v>842139</v>
      </c>
      <c r="D8628" t="s">
        <v>1015</v>
      </c>
      <c r="E8628" t="s">
        <v>670</v>
      </c>
      <c r="F8628" t="s">
        <v>670</v>
      </c>
      <c r="G8628" t="str">
        <f t="shared" si="268"/>
        <v>Tunisia to EU27</v>
      </c>
      <c r="H8628">
        <v>2017</v>
      </c>
      <c r="I8628" t="s">
        <v>724</v>
      </c>
      <c r="J8628">
        <v>6</v>
      </c>
      <c r="K8628">
        <v>2.423</v>
      </c>
      <c r="L8628" s="1">
        <f t="shared" si="269"/>
        <v>2.4230000000000002E-3</v>
      </c>
    </row>
    <row r="8629" spans="1:12" ht="14.45">
      <c r="A8629" t="s">
        <v>723</v>
      </c>
      <c r="B8629" t="s">
        <v>1014</v>
      </c>
      <c r="C8629">
        <v>847989</v>
      </c>
      <c r="D8629" t="s">
        <v>1015</v>
      </c>
      <c r="E8629" t="s">
        <v>147</v>
      </c>
      <c r="F8629" t="s">
        <v>292</v>
      </c>
      <c r="G8629" t="str">
        <f t="shared" si="268"/>
        <v>Tunisia to World</v>
      </c>
      <c r="H8629">
        <v>2012</v>
      </c>
      <c r="I8629" t="s">
        <v>724</v>
      </c>
      <c r="J8629">
        <v>6</v>
      </c>
      <c r="K8629">
        <v>8849.59</v>
      </c>
      <c r="L8629" s="1">
        <f t="shared" si="269"/>
        <v>8.849590000000001</v>
      </c>
    </row>
    <row r="8630" spans="1:12" ht="14.45">
      <c r="A8630" t="s">
        <v>723</v>
      </c>
      <c r="B8630" t="s">
        <v>1014</v>
      </c>
      <c r="C8630">
        <v>847989</v>
      </c>
      <c r="D8630" t="s">
        <v>1015</v>
      </c>
      <c r="E8630" t="s">
        <v>147</v>
      </c>
      <c r="F8630" t="s">
        <v>292</v>
      </c>
      <c r="G8630" t="str">
        <f t="shared" si="268"/>
        <v>Tunisia to World</v>
      </c>
      <c r="H8630">
        <v>2013</v>
      </c>
      <c r="I8630" t="s">
        <v>724</v>
      </c>
      <c r="J8630">
        <v>6</v>
      </c>
      <c r="K8630">
        <v>9396.41</v>
      </c>
      <c r="L8630" s="1">
        <f t="shared" si="269"/>
        <v>9.3964099999999995</v>
      </c>
    </row>
    <row r="8631" spans="1:12" ht="14.45">
      <c r="A8631" t="s">
        <v>723</v>
      </c>
      <c r="B8631" t="s">
        <v>1014</v>
      </c>
      <c r="C8631">
        <v>847989</v>
      </c>
      <c r="D8631" t="s">
        <v>1015</v>
      </c>
      <c r="E8631" t="s">
        <v>147</v>
      </c>
      <c r="F8631" t="s">
        <v>292</v>
      </c>
      <c r="G8631" t="str">
        <f t="shared" si="268"/>
        <v>Tunisia to World</v>
      </c>
      <c r="H8631">
        <v>2014</v>
      </c>
      <c r="I8631" t="s">
        <v>724</v>
      </c>
      <c r="J8631">
        <v>6</v>
      </c>
      <c r="K8631">
        <v>10653.421</v>
      </c>
      <c r="L8631" s="1">
        <f t="shared" si="269"/>
        <v>10.653421</v>
      </c>
    </row>
    <row r="8632" spans="1:12" ht="14.45">
      <c r="A8632" t="s">
        <v>723</v>
      </c>
      <c r="B8632" t="s">
        <v>1014</v>
      </c>
      <c r="C8632">
        <v>847989</v>
      </c>
      <c r="D8632" t="s">
        <v>1015</v>
      </c>
      <c r="E8632" t="s">
        <v>147</v>
      </c>
      <c r="F8632" t="s">
        <v>292</v>
      </c>
      <c r="G8632" t="str">
        <f t="shared" si="268"/>
        <v>Tunisia to World</v>
      </c>
      <c r="H8632">
        <v>2015</v>
      </c>
      <c r="I8632" t="s">
        <v>724</v>
      </c>
      <c r="J8632">
        <v>6</v>
      </c>
      <c r="K8632">
        <v>10136.058999999999</v>
      </c>
      <c r="L8632" s="1">
        <f t="shared" si="269"/>
        <v>10.136058999999999</v>
      </c>
    </row>
    <row r="8633" spans="1:12" ht="14.45">
      <c r="A8633" t="s">
        <v>723</v>
      </c>
      <c r="B8633" t="s">
        <v>1014</v>
      </c>
      <c r="C8633">
        <v>847989</v>
      </c>
      <c r="D8633" t="s">
        <v>1015</v>
      </c>
      <c r="E8633" t="s">
        <v>147</v>
      </c>
      <c r="F8633" t="s">
        <v>292</v>
      </c>
      <c r="G8633" t="str">
        <f t="shared" si="268"/>
        <v>Tunisia to World</v>
      </c>
      <c r="H8633">
        <v>2016</v>
      </c>
      <c r="I8633" t="s">
        <v>724</v>
      </c>
      <c r="J8633">
        <v>6</v>
      </c>
      <c r="K8633">
        <v>14412.858</v>
      </c>
      <c r="L8633" s="1">
        <f t="shared" si="269"/>
        <v>14.412858</v>
      </c>
    </row>
    <row r="8634" spans="1:12" ht="14.45">
      <c r="A8634" t="s">
        <v>723</v>
      </c>
      <c r="B8634" t="s">
        <v>1014</v>
      </c>
      <c r="C8634">
        <v>847989</v>
      </c>
      <c r="D8634" t="s">
        <v>1015</v>
      </c>
      <c r="E8634" t="s">
        <v>147</v>
      </c>
      <c r="F8634" t="s">
        <v>292</v>
      </c>
      <c r="G8634" t="str">
        <f t="shared" si="268"/>
        <v>Tunisia to World</v>
      </c>
      <c r="H8634">
        <v>2017</v>
      </c>
      <c r="I8634" t="s">
        <v>724</v>
      </c>
      <c r="J8634">
        <v>6</v>
      </c>
      <c r="K8634">
        <v>22369.732</v>
      </c>
      <c r="L8634" s="1">
        <f t="shared" si="269"/>
        <v>22.369731999999999</v>
      </c>
    </row>
    <row r="8635" spans="1:12" ht="14.45">
      <c r="A8635" t="s">
        <v>723</v>
      </c>
      <c r="B8635" t="s">
        <v>1014</v>
      </c>
      <c r="C8635">
        <v>847989</v>
      </c>
      <c r="D8635" t="s">
        <v>1015</v>
      </c>
      <c r="E8635" t="s">
        <v>670</v>
      </c>
      <c r="F8635" t="s">
        <v>670</v>
      </c>
      <c r="G8635" t="str">
        <f t="shared" si="268"/>
        <v>Tunisia to EU27</v>
      </c>
      <c r="H8635">
        <v>2012</v>
      </c>
      <c r="I8635" t="s">
        <v>724</v>
      </c>
      <c r="J8635">
        <v>6</v>
      </c>
      <c r="K8635">
        <v>1445.1790000000001</v>
      </c>
      <c r="L8635" s="1">
        <f t="shared" si="269"/>
        <v>1.445179</v>
      </c>
    </row>
    <row r="8636" spans="1:12" ht="14.45">
      <c r="A8636" t="s">
        <v>723</v>
      </c>
      <c r="B8636" t="s">
        <v>1014</v>
      </c>
      <c r="C8636">
        <v>847989</v>
      </c>
      <c r="D8636" t="s">
        <v>1015</v>
      </c>
      <c r="E8636" t="s">
        <v>670</v>
      </c>
      <c r="F8636" t="s">
        <v>670</v>
      </c>
      <c r="G8636" t="str">
        <f t="shared" si="268"/>
        <v>Tunisia to EU27</v>
      </c>
      <c r="H8636">
        <v>2013</v>
      </c>
      <c r="I8636" t="s">
        <v>724</v>
      </c>
      <c r="J8636">
        <v>6</v>
      </c>
      <c r="K8636">
        <v>2116.6979999999999</v>
      </c>
      <c r="L8636" s="1">
        <f t="shared" si="269"/>
        <v>2.116698</v>
      </c>
    </row>
    <row r="8637" spans="1:12" ht="14.45">
      <c r="A8637" t="s">
        <v>723</v>
      </c>
      <c r="B8637" t="s">
        <v>1014</v>
      </c>
      <c r="C8637">
        <v>847989</v>
      </c>
      <c r="D8637" t="s">
        <v>1015</v>
      </c>
      <c r="E8637" t="s">
        <v>670</v>
      </c>
      <c r="F8637" t="s">
        <v>670</v>
      </c>
      <c r="G8637" t="str">
        <f t="shared" si="268"/>
        <v>Tunisia to EU27</v>
      </c>
      <c r="H8637">
        <v>2014</v>
      </c>
      <c r="I8637" t="s">
        <v>724</v>
      </c>
      <c r="J8637">
        <v>6</v>
      </c>
      <c r="K8637">
        <v>1990.9179999999999</v>
      </c>
      <c r="L8637" s="1">
        <f t="shared" si="269"/>
        <v>1.990918</v>
      </c>
    </row>
    <row r="8638" spans="1:12" ht="14.45">
      <c r="A8638" t="s">
        <v>723</v>
      </c>
      <c r="B8638" t="s">
        <v>1014</v>
      </c>
      <c r="C8638">
        <v>847989</v>
      </c>
      <c r="D8638" t="s">
        <v>1015</v>
      </c>
      <c r="E8638" t="s">
        <v>670</v>
      </c>
      <c r="F8638" t="s">
        <v>670</v>
      </c>
      <c r="G8638" t="str">
        <f t="shared" si="268"/>
        <v>Tunisia to EU27</v>
      </c>
      <c r="H8638">
        <v>2015</v>
      </c>
      <c r="I8638" t="s">
        <v>724</v>
      </c>
      <c r="J8638">
        <v>6</v>
      </c>
      <c r="K8638">
        <v>1178.7670000000001</v>
      </c>
      <c r="L8638" s="1">
        <f t="shared" si="269"/>
        <v>1.1787670000000001</v>
      </c>
    </row>
    <row r="8639" spans="1:12" ht="14.45">
      <c r="A8639" t="s">
        <v>723</v>
      </c>
      <c r="B8639" t="s">
        <v>1014</v>
      </c>
      <c r="C8639">
        <v>847989</v>
      </c>
      <c r="D8639" t="s">
        <v>1015</v>
      </c>
      <c r="E8639" t="s">
        <v>670</v>
      </c>
      <c r="F8639" t="s">
        <v>670</v>
      </c>
      <c r="G8639" t="str">
        <f t="shared" si="268"/>
        <v>Tunisia to EU27</v>
      </c>
      <c r="H8639">
        <v>2016</v>
      </c>
      <c r="I8639" t="s">
        <v>724</v>
      </c>
      <c r="J8639">
        <v>6</v>
      </c>
      <c r="K8639">
        <v>1171.4760000000001</v>
      </c>
      <c r="L8639" s="1">
        <f t="shared" si="269"/>
        <v>1.1714760000000002</v>
      </c>
    </row>
    <row r="8640" spans="1:12" ht="14.45">
      <c r="A8640" t="s">
        <v>723</v>
      </c>
      <c r="B8640" t="s">
        <v>1014</v>
      </c>
      <c r="C8640">
        <v>847989</v>
      </c>
      <c r="D8640" t="s">
        <v>1015</v>
      </c>
      <c r="E8640" t="s">
        <v>670</v>
      </c>
      <c r="F8640" t="s">
        <v>670</v>
      </c>
      <c r="G8640" t="str">
        <f t="shared" si="268"/>
        <v>Tunisia to EU27</v>
      </c>
      <c r="H8640">
        <v>2017</v>
      </c>
      <c r="I8640" t="s">
        <v>724</v>
      </c>
      <c r="J8640">
        <v>6</v>
      </c>
      <c r="K8640">
        <v>1710.8389999999999</v>
      </c>
      <c r="L8640" s="1">
        <f t="shared" si="269"/>
        <v>1.710839</v>
      </c>
    </row>
    <row r="8641" spans="1:12" ht="14.45">
      <c r="A8641" t="s">
        <v>723</v>
      </c>
      <c r="B8641" t="s">
        <v>1016</v>
      </c>
      <c r="C8641">
        <v>730900</v>
      </c>
      <c r="D8641" t="s">
        <v>1017</v>
      </c>
      <c r="E8641" t="s">
        <v>147</v>
      </c>
      <c r="F8641" t="s">
        <v>292</v>
      </c>
      <c r="G8641" t="str">
        <f t="shared" si="268"/>
        <v>Turkey to World</v>
      </c>
      <c r="H8641">
        <v>2012</v>
      </c>
      <c r="I8641" t="s">
        <v>724</v>
      </c>
      <c r="J8641">
        <v>6</v>
      </c>
      <c r="K8641">
        <v>94897.914000000004</v>
      </c>
      <c r="L8641" s="1">
        <f t="shared" si="269"/>
        <v>94.897914</v>
      </c>
    </row>
    <row r="8642" spans="1:12" ht="14.45">
      <c r="A8642" t="s">
        <v>723</v>
      </c>
      <c r="B8642" t="s">
        <v>1016</v>
      </c>
      <c r="C8642">
        <v>730900</v>
      </c>
      <c r="D8642" t="s">
        <v>1017</v>
      </c>
      <c r="E8642" t="s">
        <v>147</v>
      </c>
      <c r="F8642" t="s">
        <v>292</v>
      </c>
      <c r="G8642" t="str">
        <f t="shared" si="268"/>
        <v>Turkey to World</v>
      </c>
      <c r="H8642">
        <v>2013</v>
      </c>
      <c r="I8642" t="s">
        <v>724</v>
      </c>
      <c r="J8642">
        <v>6</v>
      </c>
      <c r="K8642">
        <v>91332.680999999997</v>
      </c>
      <c r="L8642" s="1">
        <f t="shared" si="269"/>
        <v>91.332680999999994</v>
      </c>
    </row>
    <row r="8643" spans="1:12" ht="14.45">
      <c r="A8643" t="s">
        <v>723</v>
      </c>
      <c r="B8643" t="s">
        <v>1016</v>
      </c>
      <c r="C8643">
        <v>730900</v>
      </c>
      <c r="D8643" t="s">
        <v>1017</v>
      </c>
      <c r="E8643" t="s">
        <v>147</v>
      </c>
      <c r="F8643" t="s">
        <v>292</v>
      </c>
      <c r="G8643" t="str">
        <f t="shared" si="268"/>
        <v>Turkey to World</v>
      </c>
      <c r="H8643">
        <v>2014</v>
      </c>
      <c r="I8643" t="s">
        <v>724</v>
      </c>
      <c r="J8643">
        <v>6</v>
      </c>
      <c r="K8643">
        <v>103316.673</v>
      </c>
      <c r="L8643" s="1">
        <f t="shared" si="269"/>
        <v>103.31667299999999</v>
      </c>
    </row>
    <row r="8644" spans="1:12" ht="14.45">
      <c r="A8644" t="s">
        <v>723</v>
      </c>
      <c r="B8644" t="s">
        <v>1016</v>
      </c>
      <c r="C8644">
        <v>730900</v>
      </c>
      <c r="D8644" t="s">
        <v>1017</v>
      </c>
      <c r="E8644" t="s">
        <v>147</v>
      </c>
      <c r="F8644" t="s">
        <v>292</v>
      </c>
      <c r="G8644" t="str">
        <f t="shared" si="268"/>
        <v>Turkey to World</v>
      </c>
      <c r="H8644">
        <v>2015</v>
      </c>
      <c r="I8644" t="s">
        <v>724</v>
      </c>
      <c r="J8644">
        <v>6</v>
      </c>
      <c r="K8644">
        <v>96181.570999999996</v>
      </c>
      <c r="L8644" s="1">
        <f t="shared" si="269"/>
        <v>96.181570999999991</v>
      </c>
    </row>
    <row r="8645" spans="1:12" ht="14.45">
      <c r="A8645" t="s">
        <v>723</v>
      </c>
      <c r="B8645" t="s">
        <v>1016</v>
      </c>
      <c r="C8645">
        <v>730900</v>
      </c>
      <c r="D8645" t="s">
        <v>1017</v>
      </c>
      <c r="E8645" t="s">
        <v>147</v>
      </c>
      <c r="F8645" t="s">
        <v>292</v>
      </c>
      <c r="G8645" t="str">
        <f t="shared" si="268"/>
        <v>Turkey to World</v>
      </c>
      <c r="H8645">
        <v>2016</v>
      </c>
      <c r="I8645" t="s">
        <v>724</v>
      </c>
      <c r="J8645">
        <v>6</v>
      </c>
      <c r="K8645">
        <v>83312.771999999997</v>
      </c>
      <c r="L8645" s="1">
        <f t="shared" si="269"/>
        <v>83.312771999999995</v>
      </c>
    </row>
    <row r="8646" spans="1:12" ht="14.45">
      <c r="A8646" t="s">
        <v>723</v>
      </c>
      <c r="B8646" t="s">
        <v>1016</v>
      </c>
      <c r="C8646">
        <v>730900</v>
      </c>
      <c r="D8646" t="s">
        <v>1017</v>
      </c>
      <c r="E8646" t="s">
        <v>147</v>
      </c>
      <c r="F8646" t="s">
        <v>292</v>
      </c>
      <c r="G8646" t="str">
        <f t="shared" si="268"/>
        <v>Turkey to World</v>
      </c>
      <c r="H8646">
        <v>2017</v>
      </c>
      <c r="I8646" t="s">
        <v>724</v>
      </c>
      <c r="J8646">
        <v>6</v>
      </c>
      <c r="K8646">
        <v>77828.625</v>
      </c>
      <c r="L8646" s="1">
        <f t="shared" si="269"/>
        <v>77.828625000000002</v>
      </c>
    </row>
    <row r="8647" spans="1:12" ht="14.45">
      <c r="A8647" t="s">
        <v>723</v>
      </c>
      <c r="B8647" t="s">
        <v>1016</v>
      </c>
      <c r="C8647">
        <v>730900</v>
      </c>
      <c r="D8647" t="s">
        <v>1017</v>
      </c>
      <c r="E8647" t="s">
        <v>670</v>
      </c>
      <c r="F8647" t="s">
        <v>670</v>
      </c>
      <c r="G8647" t="str">
        <f t="shared" si="268"/>
        <v>Turkey to EU27</v>
      </c>
      <c r="H8647">
        <v>2012</v>
      </c>
      <c r="I8647" t="s">
        <v>724</v>
      </c>
      <c r="J8647">
        <v>6</v>
      </c>
      <c r="K8647">
        <v>8919.518</v>
      </c>
      <c r="L8647" s="1">
        <f t="shared" si="269"/>
        <v>8.9195180000000001</v>
      </c>
    </row>
    <row r="8648" spans="1:12" ht="14.45">
      <c r="A8648" t="s">
        <v>723</v>
      </c>
      <c r="B8648" t="s">
        <v>1016</v>
      </c>
      <c r="C8648">
        <v>730900</v>
      </c>
      <c r="D8648" t="s">
        <v>1017</v>
      </c>
      <c r="E8648" t="s">
        <v>670</v>
      </c>
      <c r="F8648" t="s">
        <v>670</v>
      </c>
      <c r="G8648" t="str">
        <f t="shared" si="268"/>
        <v>Turkey to EU27</v>
      </c>
      <c r="H8648">
        <v>2013</v>
      </c>
      <c r="I8648" t="s">
        <v>724</v>
      </c>
      <c r="J8648">
        <v>6</v>
      </c>
      <c r="K8648">
        <v>9414.277</v>
      </c>
      <c r="L8648" s="1">
        <f t="shared" si="269"/>
        <v>9.4142770000000002</v>
      </c>
    </row>
    <row r="8649" spans="1:12" ht="14.45">
      <c r="A8649" t="s">
        <v>723</v>
      </c>
      <c r="B8649" t="s">
        <v>1016</v>
      </c>
      <c r="C8649">
        <v>730900</v>
      </c>
      <c r="D8649" t="s">
        <v>1017</v>
      </c>
      <c r="E8649" t="s">
        <v>670</v>
      </c>
      <c r="F8649" t="s">
        <v>670</v>
      </c>
      <c r="G8649" t="str">
        <f t="shared" ref="G8649:G8712" si="270">CONCATENATE(D8649, " to ", F8649)</f>
        <v>Turkey to EU27</v>
      </c>
      <c r="H8649">
        <v>2014</v>
      </c>
      <c r="I8649" t="s">
        <v>724</v>
      </c>
      <c r="J8649">
        <v>6</v>
      </c>
      <c r="K8649">
        <v>11063.598</v>
      </c>
      <c r="L8649" s="1">
        <f t="shared" ref="L8649:L8712" si="271">K8649/1000</f>
        <v>11.063598000000001</v>
      </c>
    </row>
    <row r="8650" spans="1:12" ht="14.45">
      <c r="A8650" t="s">
        <v>723</v>
      </c>
      <c r="B8650" t="s">
        <v>1016</v>
      </c>
      <c r="C8650">
        <v>730900</v>
      </c>
      <c r="D8650" t="s">
        <v>1017</v>
      </c>
      <c r="E8650" t="s">
        <v>670</v>
      </c>
      <c r="F8650" t="s">
        <v>670</v>
      </c>
      <c r="G8650" t="str">
        <f t="shared" si="270"/>
        <v>Turkey to EU27</v>
      </c>
      <c r="H8650">
        <v>2015</v>
      </c>
      <c r="I8650" t="s">
        <v>724</v>
      </c>
      <c r="J8650">
        <v>6</v>
      </c>
      <c r="K8650">
        <v>9600.5390000000007</v>
      </c>
      <c r="L8650" s="1">
        <f t="shared" si="271"/>
        <v>9.6005390000000013</v>
      </c>
    </row>
    <row r="8651" spans="1:12" ht="14.45">
      <c r="A8651" t="s">
        <v>723</v>
      </c>
      <c r="B8651" t="s">
        <v>1016</v>
      </c>
      <c r="C8651">
        <v>730900</v>
      </c>
      <c r="D8651" t="s">
        <v>1017</v>
      </c>
      <c r="E8651" t="s">
        <v>670</v>
      </c>
      <c r="F8651" t="s">
        <v>670</v>
      </c>
      <c r="G8651" t="str">
        <f t="shared" si="270"/>
        <v>Turkey to EU27</v>
      </c>
      <c r="H8651">
        <v>2016</v>
      </c>
      <c r="I8651" t="s">
        <v>724</v>
      </c>
      <c r="J8651">
        <v>6</v>
      </c>
      <c r="K8651">
        <v>8907.1650000000009</v>
      </c>
      <c r="L8651" s="1">
        <f t="shared" si="271"/>
        <v>8.9071650000000009</v>
      </c>
    </row>
    <row r="8652" spans="1:12" ht="14.45">
      <c r="A8652" t="s">
        <v>723</v>
      </c>
      <c r="B8652" t="s">
        <v>1016</v>
      </c>
      <c r="C8652">
        <v>730900</v>
      </c>
      <c r="D8652" t="s">
        <v>1017</v>
      </c>
      <c r="E8652" t="s">
        <v>670</v>
      </c>
      <c r="F8652" t="s">
        <v>670</v>
      </c>
      <c r="G8652" t="str">
        <f t="shared" si="270"/>
        <v>Turkey to EU27</v>
      </c>
      <c r="H8652">
        <v>2017</v>
      </c>
      <c r="I8652" t="s">
        <v>724</v>
      </c>
      <c r="J8652">
        <v>6</v>
      </c>
      <c r="K8652">
        <v>12312.888000000001</v>
      </c>
      <c r="L8652" s="1">
        <f t="shared" si="271"/>
        <v>12.312888000000001</v>
      </c>
    </row>
    <row r="8653" spans="1:12" ht="14.45">
      <c r="A8653" t="s">
        <v>723</v>
      </c>
      <c r="B8653" t="s">
        <v>1016</v>
      </c>
      <c r="C8653">
        <v>741999</v>
      </c>
      <c r="D8653" t="s">
        <v>1017</v>
      </c>
      <c r="E8653" t="s">
        <v>147</v>
      </c>
      <c r="F8653" t="s">
        <v>292</v>
      </c>
      <c r="G8653" t="str">
        <f t="shared" si="270"/>
        <v>Turkey to World</v>
      </c>
      <c r="H8653">
        <v>2012</v>
      </c>
      <c r="I8653" t="s">
        <v>724</v>
      </c>
      <c r="J8653">
        <v>6</v>
      </c>
      <c r="K8653">
        <v>16039.888000000001</v>
      </c>
      <c r="L8653" s="1">
        <f t="shared" si="271"/>
        <v>16.039888000000001</v>
      </c>
    </row>
    <row r="8654" spans="1:12" ht="14.45">
      <c r="A8654" t="s">
        <v>723</v>
      </c>
      <c r="B8654" t="s">
        <v>1016</v>
      </c>
      <c r="C8654">
        <v>741999</v>
      </c>
      <c r="D8654" t="s">
        <v>1017</v>
      </c>
      <c r="E8654" t="s">
        <v>147</v>
      </c>
      <c r="F8654" t="s">
        <v>292</v>
      </c>
      <c r="G8654" t="str">
        <f t="shared" si="270"/>
        <v>Turkey to World</v>
      </c>
      <c r="H8654">
        <v>2013</v>
      </c>
      <c r="I8654" t="s">
        <v>724</v>
      </c>
      <c r="J8654">
        <v>6</v>
      </c>
      <c r="K8654">
        <v>26879.665000000001</v>
      </c>
      <c r="L8654" s="1">
        <f t="shared" si="271"/>
        <v>26.879664999999999</v>
      </c>
    </row>
    <row r="8655" spans="1:12" ht="14.45">
      <c r="A8655" t="s">
        <v>723</v>
      </c>
      <c r="B8655" t="s">
        <v>1016</v>
      </c>
      <c r="C8655">
        <v>741999</v>
      </c>
      <c r="D8655" t="s">
        <v>1017</v>
      </c>
      <c r="E8655" t="s">
        <v>147</v>
      </c>
      <c r="F8655" t="s">
        <v>292</v>
      </c>
      <c r="G8655" t="str">
        <f t="shared" si="270"/>
        <v>Turkey to World</v>
      </c>
      <c r="H8655">
        <v>2014</v>
      </c>
      <c r="I8655" t="s">
        <v>724</v>
      </c>
      <c r="J8655">
        <v>6</v>
      </c>
      <c r="K8655">
        <v>15021.682000000001</v>
      </c>
      <c r="L8655" s="1">
        <f t="shared" si="271"/>
        <v>15.021682</v>
      </c>
    </row>
    <row r="8656" spans="1:12" ht="14.45">
      <c r="A8656" t="s">
        <v>723</v>
      </c>
      <c r="B8656" t="s">
        <v>1016</v>
      </c>
      <c r="C8656">
        <v>741999</v>
      </c>
      <c r="D8656" t="s">
        <v>1017</v>
      </c>
      <c r="E8656" t="s">
        <v>147</v>
      </c>
      <c r="F8656" t="s">
        <v>292</v>
      </c>
      <c r="G8656" t="str">
        <f t="shared" si="270"/>
        <v>Turkey to World</v>
      </c>
      <c r="H8656">
        <v>2015</v>
      </c>
      <c r="I8656" t="s">
        <v>724</v>
      </c>
      <c r="J8656">
        <v>6</v>
      </c>
      <c r="K8656">
        <v>36850.061000000002</v>
      </c>
      <c r="L8656" s="1">
        <f t="shared" si="271"/>
        <v>36.850061000000004</v>
      </c>
    </row>
    <row r="8657" spans="1:12" ht="14.45">
      <c r="A8657" t="s">
        <v>723</v>
      </c>
      <c r="B8657" t="s">
        <v>1016</v>
      </c>
      <c r="C8657">
        <v>741999</v>
      </c>
      <c r="D8657" t="s">
        <v>1017</v>
      </c>
      <c r="E8657" t="s">
        <v>147</v>
      </c>
      <c r="F8657" t="s">
        <v>292</v>
      </c>
      <c r="G8657" t="str">
        <f t="shared" si="270"/>
        <v>Turkey to World</v>
      </c>
      <c r="H8657">
        <v>2016</v>
      </c>
      <c r="I8657" t="s">
        <v>724</v>
      </c>
      <c r="J8657">
        <v>6</v>
      </c>
      <c r="K8657">
        <v>40313.411</v>
      </c>
      <c r="L8657" s="1">
        <f t="shared" si="271"/>
        <v>40.313411000000002</v>
      </c>
    </row>
    <row r="8658" spans="1:12" ht="14.45">
      <c r="A8658" t="s">
        <v>723</v>
      </c>
      <c r="B8658" t="s">
        <v>1016</v>
      </c>
      <c r="C8658">
        <v>741999</v>
      </c>
      <c r="D8658" t="s">
        <v>1017</v>
      </c>
      <c r="E8658" t="s">
        <v>147</v>
      </c>
      <c r="F8658" t="s">
        <v>292</v>
      </c>
      <c r="G8658" t="str">
        <f t="shared" si="270"/>
        <v>Turkey to World</v>
      </c>
      <c r="H8658">
        <v>2017</v>
      </c>
      <c r="I8658" t="s">
        <v>724</v>
      </c>
      <c r="J8658">
        <v>6</v>
      </c>
      <c r="K8658">
        <v>37309.249000000003</v>
      </c>
      <c r="L8658" s="1">
        <f t="shared" si="271"/>
        <v>37.309249000000001</v>
      </c>
    </row>
    <row r="8659" spans="1:12" ht="14.45">
      <c r="A8659" t="s">
        <v>723</v>
      </c>
      <c r="B8659" t="s">
        <v>1016</v>
      </c>
      <c r="C8659">
        <v>741999</v>
      </c>
      <c r="D8659" t="s">
        <v>1017</v>
      </c>
      <c r="E8659" t="s">
        <v>670</v>
      </c>
      <c r="F8659" t="s">
        <v>670</v>
      </c>
      <c r="G8659" t="str">
        <f t="shared" si="270"/>
        <v>Turkey to EU27</v>
      </c>
      <c r="H8659">
        <v>2012</v>
      </c>
      <c r="I8659" t="s">
        <v>724</v>
      </c>
      <c r="J8659">
        <v>6</v>
      </c>
      <c r="K8659">
        <v>2346.252</v>
      </c>
      <c r="L8659" s="1">
        <f t="shared" si="271"/>
        <v>2.3462519999999998</v>
      </c>
    </row>
    <row r="8660" spans="1:12" ht="14.45">
      <c r="A8660" t="s">
        <v>723</v>
      </c>
      <c r="B8660" t="s">
        <v>1016</v>
      </c>
      <c r="C8660">
        <v>741999</v>
      </c>
      <c r="D8660" t="s">
        <v>1017</v>
      </c>
      <c r="E8660" t="s">
        <v>670</v>
      </c>
      <c r="F8660" t="s">
        <v>670</v>
      </c>
      <c r="G8660" t="str">
        <f t="shared" si="270"/>
        <v>Turkey to EU27</v>
      </c>
      <c r="H8660">
        <v>2013</v>
      </c>
      <c r="I8660" t="s">
        <v>724</v>
      </c>
      <c r="J8660">
        <v>6</v>
      </c>
      <c r="K8660">
        <v>3293.4479999999999</v>
      </c>
      <c r="L8660" s="1">
        <f t="shared" si="271"/>
        <v>3.2934479999999997</v>
      </c>
    </row>
    <row r="8661" spans="1:12" ht="14.45">
      <c r="A8661" t="s">
        <v>723</v>
      </c>
      <c r="B8661" t="s">
        <v>1016</v>
      </c>
      <c r="C8661">
        <v>741999</v>
      </c>
      <c r="D8661" t="s">
        <v>1017</v>
      </c>
      <c r="E8661" t="s">
        <v>670</v>
      </c>
      <c r="F8661" t="s">
        <v>670</v>
      </c>
      <c r="G8661" t="str">
        <f t="shared" si="270"/>
        <v>Turkey to EU27</v>
      </c>
      <c r="H8661">
        <v>2014</v>
      </c>
      <c r="I8661" t="s">
        <v>724</v>
      </c>
      <c r="J8661">
        <v>6</v>
      </c>
      <c r="K8661">
        <v>3869.0459999999998</v>
      </c>
      <c r="L8661" s="1">
        <f t="shared" si="271"/>
        <v>3.869046</v>
      </c>
    </row>
    <row r="8662" spans="1:12" ht="14.45">
      <c r="A8662" t="s">
        <v>723</v>
      </c>
      <c r="B8662" t="s">
        <v>1016</v>
      </c>
      <c r="C8662">
        <v>741999</v>
      </c>
      <c r="D8662" t="s">
        <v>1017</v>
      </c>
      <c r="E8662" t="s">
        <v>670</v>
      </c>
      <c r="F8662" t="s">
        <v>670</v>
      </c>
      <c r="G8662" t="str">
        <f t="shared" si="270"/>
        <v>Turkey to EU27</v>
      </c>
      <c r="H8662">
        <v>2015</v>
      </c>
      <c r="I8662" t="s">
        <v>724</v>
      </c>
      <c r="J8662">
        <v>6</v>
      </c>
      <c r="K8662">
        <v>13376.485000000001</v>
      </c>
      <c r="L8662" s="1">
        <f t="shared" si="271"/>
        <v>13.376485000000001</v>
      </c>
    </row>
    <row r="8663" spans="1:12" ht="14.45">
      <c r="A8663" t="s">
        <v>723</v>
      </c>
      <c r="B8663" t="s">
        <v>1016</v>
      </c>
      <c r="C8663">
        <v>741999</v>
      </c>
      <c r="D8663" t="s">
        <v>1017</v>
      </c>
      <c r="E8663" t="s">
        <v>670</v>
      </c>
      <c r="F8663" t="s">
        <v>670</v>
      </c>
      <c r="G8663" t="str">
        <f t="shared" si="270"/>
        <v>Turkey to EU27</v>
      </c>
      <c r="H8663">
        <v>2016</v>
      </c>
      <c r="I8663" t="s">
        <v>724</v>
      </c>
      <c r="J8663">
        <v>6</v>
      </c>
      <c r="K8663">
        <v>28410.645</v>
      </c>
      <c r="L8663" s="1">
        <f t="shared" si="271"/>
        <v>28.410644999999999</v>
      </c>
    </row>
    <row r="8664" spans="1:12" ht="14.45">
      <c r="A8664" t="s">
        <v>723</v>
      </c>
      <c r="B8664" t="s">
        <v>1016</v>
      </c>
      <c r="C8664">
        <v>741999</v>
      </c>
      <c r="D8664" t="s">
        <v>1017</v>
      </c>
      <c r="E8664" t="s">
        <v>670</v>
      </c>
      <c r="F8664" t="s">
        <v>670</v>
      </c>
      <c r="G8664" t="str">
        <f t="shared" si="270"/>
        <v>Turkey to EU27</v>
      </c>
      <c r="H8664">
        <v>2017</v>
      </c>
      <c r="I8664" t="s">
        <v>724</v>
      </c>
      <c r="J8664">
        <v>6</v>
      </c>
      <c r="K8664">
        <v>25819.973999999998</v>
      </c>
      <c r="L8664" s="1">
        <f t="shared" si="271"/>
        <v>25.819973999999998</v>
      </c>
    </row>
    <row r="8665" spans="1:12" ht="14.45">
      <c r="A8665" t="s">
        <v>723</v>
      </c>
      <c r="B8665" t="s">
        <v>1016</v>
      </c>
      <c r="C8665">
        <v>761100</v>
      </c>
      <c r="D8665" t="s">
        <v>1017</v>
      </c>
      <c r="E8665" t="s">
        <v>147</v>
      </c>
      <c r="F8665" t="s">
        <v>292</v>
      </c>
      <c r="G8665" t="str">
        <f t="shared" si="270"/>
        <v>Turkey to World</v>
      </c>
      <c r="H8665">
        <v>2012</v>
      </c>
      <c r="I8665" t="s">
        <v>724</v>
      </c>
      <c r="J8665">
        <v>6</v>
      </c>
      <c r="K8665">
        <v>1788.0039999999999</v>
      </c>
      <c r="L8665" s="1">
        <f t="shared" si="271"/>
        <v>1.7880039999999999</v>
      </c>
    </row>
    <row r="8666" spans="1:12" ht="14.45">
      <c r="A8666" t="s">
        <v>723</v>
      </c>
      <c r="B8666" t="s">
        <v>1016</v>
      </c>
      <c r="C8666">
        <v>761100</v>
      </c>
      <c r="D8666" t="s">
        <v>1017</v>
      </c>
      <c r="E8666" t="s">
        <v>147</v>
      </c>
      <c r="F8666" t="s">
        <v>292</v>
      </c>
      <c r="G8666" t="str">
        <f t="shared" si="270"/>
        <v>Turkey to World</v>
      </c>
      <c r="H8666">
        <v>2013</v>
      </c>
      <c r="I8666" t="s">
        <v>724</v>
      </c>
      <c r="J8666">
        <v>6</v>
      </c>
      <c r="K8666">
        <v>2329.0909999999999</v>
      </c>
      <c r="L8666" s="1">
        <f t="shared" si="271"/>
        <v>2.329091</v>
      </c>
    </row>
    <row r="8667" spans="1:12" ht="14.45">
      <c r="A8667" t="s">
        <v>723</v>
      </c>
      <c r="B8667" t="s">
        <v>1016</v>
      </c>
      <c r="C8667">
        <v>761100</v>
      </c>
      <c r="D8667" t="s">
        <v>1017</v>
      </c>
      <c r="E8667" t="s">
        <v>147</v>
      </c>
      <c r="F8667" t="s">
        <v>292</v>
      </c>
      <c r="G8667" t="str">
        <f t="shared" si="270"/>
        <v>Turkey to World</v>
      </c>
      <c r="H8667">
        <v>2014</v>
      </c>
      <c r="I8667" t="s">
        <v>724</v>
      </c>
      <c r="J8667">
        <v>6</v>
      </c>
      <c r="K8667">
        <v>2500.6170000000002</v>
      </c>
      <c r="L8667" s="1">
        <f t="shared" si="271"/>
        <v>2.5006170000000001</v>
      </c>
    </row>
    <row r="8668" spans="1:12" ht="14.45">
      <c r="A8668" t="s">
        <v>723</v>
      </c>
      <c r="B8668" t="s">
        <v>1016</v>
      </c>
      <c r="C8668">
        <v>761100</v>
      </c>
      <c r="D8668" t="s">
        <v>1017</v>
      </c>
      <c r="E8668" t="s">
        <v>147</v>
      </c>
      <c r="F8668" t="s">
        <v>292</v>
      </c>
      <c r="G8668" t="str">
        <f t="shared" si="270"/>
        <v>Turkey to World</v>
      </c>
      <c r="H8668">
        <v>2015</v>
      </c>
      <c r="I8668" t="s">
        <v>724</v>
      </c>
      <c r="J8668">
        <v>6</v>
      </c>
      <c r="K8668">
        <v>2566.8490000000002</v>
      </c>
      <c r="L8668" s="1">
        <f t="shared" si="271"/>
        <v>2.5668490000000004</v>
      </c>
    </row>
    <row r="8669" spans="1:12" ht="14.45">
      <c r="A8669" t="s">
        <v>723</v>
      </c>
      <c r="B8669" t="s">
        <v>1016</v>
      </c>
      <c r="C8669">
        <v>761100</v>
      </c>
      <c r="D8669" t="s">
        <v>1017</v>
      </c>
      <c r="E8669" t="s">
        <v>147</v>
      </c>
      <c r="F8669" t="s">
        <v>292</v>
      </c>
      <c r="G8669" t="str">
        <f t="shared" si="270"/>
        <v>Turkey to World</v>
      </c>
      <c r="H8669">
        <v>2016</v>
      </c>
      <c r="I8669" t="s">
        <v>724</v>
      </c>
      <c r="J8669">
        <v>6</v>
      </c>
      <c r="K8669">
        <v>2346.0839999999998</v>
      </c>
      <c r="L8669" s="1">
        <f t="shared" si="271"/>
        <v>2.3460839999999998</v>
      </c>
    </row>
    <row r="8670" spans="1:12" ht="14.45">
      <c r="A8670" t="s">
        <v>723</v>
      </c>
      <c r="B8670" t="s">
        <v>1016</v>
      </c>
      <c r="C8670">
        <v>761100</v>
      </c>
      <c r="D8670" t="s">
        <v>1017</v>
      </c>
      <c r="E8670" t="s">
        <v>147</v>
      </c>
      <c r="F8670" t="s">
        <v>292</v>
      </c>
      <c r="G8670" t="str">
        <f t="shared" si="270"/>
        <v>Turkey to World</v>
      </c>
      <c r="H8670">
        <v>2017</v>
      </c>
      <c r="I8670" t="s">
        <v>724</v>
      </c>
      <c r="J8670">
        <v>6</v>
      </c>
      <c r="K8670">
        <v>1849.9590000000001</v>
      </c>
      <c r="L8670" s="1">
        <f t="shared" si="271"/>
        <v>1.8499590000000001</v>
      </c>
    </row>
    <row r="8671" spans="1:12" ht="14.45">
      <c r="A8671" t="s">
        <v>723</v>
      </c>
      <c r="B8671" t="s">
        <v>1016</v>
      </c>
      <c r="C8671">
        <v>761100</v>
      </c>
      <c r="D8671" t="s">
        <v>1017</v>
      </c>
      <c r="E8671" t="s">
        <v>670</v>
      </c>
      <c r="F8671" t="s">
        <v>670</v>
      </c>
      <c r="G8671" t="str">
        <f t="shared" si="270"/>
        <v>Turkey to EU27</v>
      </c>
      <c r="H8671">
        <v>2012</v>
      </c>
      <c r="I8671" t="s">
        <v>724</v>
      </c>
      <c r="J8671">
        <v>6</v>
      </c>
      <c r="K8671">
        <v>432.70100000000002</v>
      </c>
      <c r="L8671" s="1">
        <f t="shared" si="271"/>
        <v>0.432701</v>
      </c>
    </row>
    <row r="8672" spans="1:12" ht="14.45">
      <c r="A8672" t="s">
        <v>723</v>
      </c>
      <c r="B8672" t="s">
        <v>1016</v>
      </c>
      <c r="C8672">
        <v>761100</v>
      </c>
      <c r="D8672" t="s">
        <v>1017</v>
      </c>
      <c r="E8672" t="s">
        <v>670</v>
      </c>
      <c r="F8672" t="s">
        <v>670</v>
      </c>
      <c r="G8672" t="str">
        <f t="shared" si="270"/>
        <v>Turkey to EU27</v>
      </c>
      <c r="H8672">
        <v>2013</v>
      </c>
      <c r="I8672" t="s">
        <v>724</v>
      </c>
      <c r="J8672">
        <v>6</v>
      </c>
      <c r="K8672">
        <v>649.35699999999997</v>
      </c>
      <c r="L8672" s="1">
        <f t="shared" si="271"/>
        <v>0.64935699999999996</v>
      </c>
    </row>
    <row r="8673" spans="1:12" ht="14.45">
      <c r="A8673" t="s">
        <v>723</v>
      </c>
      <c r="B8673" t="s">
        <v>1016</v>
      </c>
      <c r="C8673">
        <v>761100</v>
      </c>
      <c r="D8673" t="s">
        <v>1017</v>
      </c>
      <c r="E8673" t="s">
        <v>670</v>
      </c>
      <c r="F8673" t="s">
        <v>670</v>
      </c>
      <c r="G8673" t="str">
        <f t="shared" si="270"/>
        <v>Turkey to EU27</v>
      </c>
      <c r="H8673">
        <v>2014</v>
      </c>
      <c r="I8673" t="s">
        <v>724</v>
      </c>
      <c r="J8673">
        <v>6</v>
      </c>
      <c r="K8673">
        <v>791.28200000000004</v>
      </c>
      <c r="L8673" s="1">
        <f t="shared" si="271"/>
        <v>0.79128200000000004</v>
      </c>
    </row>
    <row r="8674" spans="1:12" ht="14.45">
      <c r="A8674" t="s">
        <v>723</v>
      </c>
      <c r="B8674" t="s">
        <v>1016</v>
      </c>
      <c r="C8674">
        <v>761100</v>
      </c>
      <c r="D8674" t="s">
        <v>1017</v>
      </c>
      <c r="E8674" t="s">
        <v>670</v>
      </c>
      <c r="F8674" t="s">
        <v>670</v>
      </c>
      <c r="G8674" t="str">
        <f t="shared" si="270"/>
        <v>Turkey to EU27</v>
      </c>
      <c r="H8674">
        <v>2015</v>
      </c>
      <c r="I8674" t="s">
        <v>724</v>
      </c>
      <c r="J8674">
        <v>6</v>
      </c>
      <c r="K8674">
        <v>1077.2139999999999</v>
      </c>
      <c r="L8674" s="1">
        <f t="shared" si="271"/>
        <v>1.0772139999999999</v>
      </c>
    </row>
    <row r="8675" spans="1:12" ht="14.45">
      <c r="A8675" t="s">
        <v>723</v>
      </c>
      <c r="B8675" t="s">
        <v>1016</v>
      </c>
      <c r="C8675">
        <v>761100</v>
      </c>
      <c r="D8675" t="s">
        <v>1017</v>
      </c>
      <c r="E8675" t="s">
        <v>670</v>
      </c>
      <c r="F8675" t="s">
        <v>670</v>
      </c>
      <c r="G8675" t="str">
        <f t="shared" si="270"/>
        <v>Turkey to EU27</v>
      </c>
      <c r="H8675">
        <v>2016</v>
      </c>
      <c r="I8675" t="s">
        <v>724</v>
      </c>
      <c r="J8675">
        <v>6</v>
      </c>
      <c r="K8675">
        <v>1143.529</v>
      </c>
      <c r="L8675" s="1">
        <f t="shared" si="271"/>
        <v>1.143529</v>
      </c>
    </row>
    <row r="8676" spans="1:12" ht="14.45">
      <c r="A8676" t="s">
        <v>723</v>
      </c>
      <c r="B8676" t="s">
        <v>1016</v>
      </c>
      <c r="C8676">
        <v>761100</v>
      </c>
      <c r="D8676" t="s">
        <v>1017</v>
      </c>
      <c r="E8676" t="s">
        <v>670</v>
      </c>
      <c r="F8676" t="s">
        <v>670</v>
      </c>
      <c r="G8676" t="str">
        <f t="shared" si="270"/>
        <v>Turkey to EU27</v>
      </c>
      <c r="H8676">
        <v>2017</v>
      </c>
      <c r="I8676" t="s">
        <v>724</v>
      </c>
      <c r="J8676">
        <v>6</v>
      </c>
      <c r="K8676">
        <v>932.12099999999998</v>
      </c>
      <c r="L8676" s="1">
        <f t="shared" si="271"/>
        <v>0.93212099999999998</v>
      </c>
    </row>
    <row r="8677" spans="1:12" ht="14.45">
      <c r="A8677" t="s">
        <v>723</v>
      </c>
      <c r="B8677" t="s">
        <v>1016</v>
      </c>
      <c r="C8677">
        <v>8405</v>
      </c>
      <c r="D8677" t="s">
        <v>1017</v>
      </c>
      <c r="E8677" t="s">
        <v>147</v>
      </c>
      <c r="F8677" t="s">
        <v>292</v>
      </c>
      <c r="G8677" t="str">
        <f t="shared" si="270"/>
        <v>Turkey to World</v>
      </c>
      <c r="H8677">
        <v>2012</v>
      </c>
      <c r="I8677" t="s">
        <v>724</v>
      </c>
      <c r="J8677">
        <v>6</v>
      </c>
      <c r="K8677">
        <v>2792.5059999999999</v>
      </c>
      <c r="L8677" s="1">
        <f t="shared" si="271"/>
        <v>2.7925059999999999</v>
      </c>
    </row>
    <row r="8678" spans="1:12" ht="14.45">
      <c r="A8678" t="s">
        <v>723</v>
      </c>
      <c r="B8678" t="s">
        <v>1016</v>
      </c>
      <c r="C8678">
        <v>8405</v>
      </c>
      <c r="D8678" t="s">
        <v>1017</v>
      </c>
      <c r="E8678" t="s">
        <v>147</v>
      </c>
      <c r="F8678" t="s">
        <v>292</v>
      </c>
      <c r="G8678" t="str">
        <f t="shared" si="270"/>
        <v>Turkey to World</v>
      </c>
      <c r="H8678">
        <v>2013</v>
      </c>
      <c r="I8678" t="s">
        <v>724</v>
      </c>
      <c r="J8678">
        <v>6</v>
      </c>
      <c r="K8678">
        <v>3063.7040000000002</v>
      </c>
      <c r="L8678" s="1">
        <f t="shared" si="271"/>
        <v>3.063704</v>
      </c>
    </row>
    <row r="8679" spans="1:12" ht="14.45">
      <c r="A8679" t="s">
        <v>723</v>
      </c>
      <c r="B8679" t="s">
        <v>1016</v>
      </c>
      <c r="C8679">
        <v>8405</v>
      </c>
      <c r="D8679" t="s">
        <v>1017</v>
      </c>
      <c r="E8679" t="s">
        <v>147</v>
      </c>
      <c r="F8679" t="s">
        <v>292</v>
      </c>
      <c r="G8679" t="str">
        <f t="shared" si="270"/>
        <v>Turkey to World</v>
      </c>
      <c r="H8679">
        <v>2014</v>
      </c>
      <c r="I8679" t="s">
        <v>724</v>
      </c>
      <c r="J8679">
        <v>6</v>
      </c>
      <c r="K8679">
        <v>6392.3860000000004</v>
      </c>
      <c r="L8679" s="1">
        <f t="shared" si="271"/>
        <v>6.3923860000000001</v>
      </c>
    </row>
    <row r="8680" spans="1:12" ht="14.45">
      <c r="A8680" t="s">
        <v>723</v>
      </c>
      <c r="B8680" t="s">
        <v>1016</v>
      </c>
      <c r="C8680">
        <v>8405</v>
      </c>
      <c r="D8680" t="s">
        <v>1017</v>
      </c>
      <c r="E8680" t="s">
        <v>147</v>
      </c>
      <c r="F8680" t="s">
        <v>292</v>
      </c>
      <c r="G8680" t="str">
        <f t="shared" si="270"/>
        <v>Turkey to World</v>
      </c>
      <c r="H8680">
        <v>2015</v>
      </c>
      <c r="I8680" t="s">
        <v>724</v>
      </c>
      <c r="J8680">
        <v>6</v>
      </c>
      <c r="K8680">
        <v>3524.2350000000001</v>
      </c>
      <c r="L8680" s="1">
        <f t="shared" si="271"/>
        <v>3.524235</v>
      </c>
    </row>
    <row r="8681" spans="1:12" ht="14.45">
      <c r="A8681" t="s">
        <v>723</v>
      </c>
      <c r="B8681" t="s">
        <v>1016</v>
      </c>
      <c r="C8681">
        <v>8405</v>
      </c>
      <c r="D8681" t="s">
        <v>1017</v>
      </c>
      <c r="E8681" t="s">
        <v>147</v>
      </c>
      <c r="F8681" t="s">
        <v>292</v>
      </c>
      <c r="G8681" t="str">
        <f t="shared" si="270"/>
        <v>Turkey to World</v>
      </c>
      <c r="H8681">
        <v>2016</v>
      </c>
      <c r="I8681" t="s">
        <v>724</v>
      </c>
      <c r="J8681">
        <v>6</v>
      </c>
      <c r="K8681">
        <v>7367.4949999999999</v>
      </c>
      <c r="L8681" s="1">
        <f t="shared" si="271"/>
        <v>7.3674949999999999</v>
      </c>
    </row>
    <row r="8682" spans="1:12" ht="14.45">
      <c r="A8682" t="s">
        <v>723</v>
      </c>
      <c r="B8682" t="s">
        <v>1016</v>
      </c>
      <c r="C8682">
        <v>8405</v>
      </c>
      <c r="D8682" t="s">
        <v>1017</v>
      </c>
      <c r="E8682" t="s">
        <v>147</v>
      </c>
      <c r="F8682" t="s">
        <v>292</v>
      </c>
      <c r="G8682" t="str">
        <f t="shared" si="270"/>
        <v>Turkey to World</v>
      </c>
      <c r="H8682">
        <v>2017</v>
      </c>
      <c r="I8682" t="s">
        <v>724</v>
      </c>
      <c r="J8682">
        <v>6</v>
      </c>
      <c r="K8682">
        <v>6833.8220000000001</v>
      </c>
      <c r="L8682" s="1">
        <f t="shared" si="271"/>
        <v>6.8338220000000005</v>
      </c>
    </row>
    <row r="8683" spans="1:12" ht="14.45">
      <c r="A8683" t="s">
        <v>723</v>
      </c>
      <c r="B8683" t="s">
        <v>1016</v>
      </c>
      <c r="C8683">
        <v>8405</v>
      </c>
      <c r="D8683" t="s">
        <v>1017</v>
      </c>
      <c r="E8683" t="s">
        <v>670</v>
      </c>
      <c r="F8683" t="s">
        <v>670</v>
      </c>
      <c r="G8683" t="str">
        <f t="shared" si="270"/>
        <v>Turkey to EU27</v>
      </c>
      <c r="H8683">
        <v>2012</v>
      </c>
      <c r="I8683" t="s">
        <v>724</v>
      </c>
      <c r="J8683">
        <v>6</v>
      </c>
      <c r="K8683">
        <v>221.82300000000001</v>
      </c>
      <c r="L8683" s="1">
        <f t="shared" si="271"/>
        <v>0.22182300000000002</v>
      </c>
    </row>
    <row r="8684" spans="1:12" ht="14.45">
      <c r="A8684" t="s">
        <v>723</v>
      </c>
      <c r="B8684" t="s">
        <v>1016</v>
      </c>
      <c r="C8684">
        <v>8405</v>
      </c>
      <c r="D8684" t="s">
        <v>1017</v>
      </c>
      <c r="E8684" t="s">
        <v>670</v>
      </c>
      <c r="F8684" t="s">
        <v>670</v>
      </c>
      <c r="G8684" t="str">
        <f t="shared" si="270"/>
        <v>Turkey to EU27</v>
      </c>
      <c r="H8684">
        <v>2013</v>
      </c>
      <c r="I8684" t="s">
        <v>724</v>
      </c>
      <c r="J8684">
        <v>6</v>
      </c>
      <c r="K8684">
        <v>278.27</v>
      </c>
      <c r="L8684" s="1">
        <f t="shared" si="271"/>
        <v>0.27826999999999996</v>
      </c>
    </row>
    <row r="8685" spans="1:12" ht="14.45">
      <c r="A8685" t="s">
        <v>723</v>
      </c>
      <c r="B8685" t="s">
        <v>1016</v>
      </c>
      <c r="C8685">
        <v>8405</v>
      </c>
      <c r="D8685" t="s">
        <v>1017</v>
      </c>
      <c r="E8685" t="s">
        <v>670</v>
      </c>
      <c r="F8685" t="s">
        <v>670</v>
      </c>
      <c r="G8685" t="str">
        <f t="shared" si="270"/>
        <v>Turkey to EU27</v>
      </c>
      <c r="H8685">
        <v>2014</v>
      </c>
      <c r="I8685" t="s">
        <v>724</v>
      </c>
      <c r="J8685">
        <v>6</v>
      </c>
      <c r="K8685">
        <v>358.21100000000001</v>
      </c>
      <c r="L8685" s="1">
        <f t="shared" si="271"/>
        <v>0.358211</v>
      </c>
    </row>
    <row r="8686" spans="1:12" ht="14.45">
      <c r="A8686" t="s">
        <v>723</v>
      </c>
      <c r="B8686" t="s">
        <v>1016</v>
      </c>
      <c r="C8686">
        <v>8405</v>
      </c>
      <c r="D8686" t="s">
        <v>1017</v>
      </c>
      <c r="E8686" t="s">
        <v>670</v>
      </c>
      <c r="F8686" t="s">
        <v>670</v>
      </c>
      <c r="G8686" t="str">
        <f t="shared" si="270"/>
        <v>Turkey to EU27</v>
      </c>
      <c r="H8686">
        <v>2015</v>
      </c>
      <c r="I8686" t="s">
        <v>724</v>
      </c>
      <c r="J8686">
        <v>6</v>
      </c>
      <c r="K8686">
        <v>365.74700000000001</v>
      </c>
      <c r="L8686" s="1">
        <f t="shared" si="271"/>
        <v>0.36574699999999999</v>
      </c>
    </row>
    <row r="8687" spans="1:12" ht="14.45">
      <c r="A8687" t="s">
        <v>723</v>
      </c>
      <c r="B8687" t="s">
        <v>1016</v>
      </c>
      <c r="C8687">
        <v>8405</v>
      </c>
      <c r="D8687" t="s">
        <v>1017</v>
      </c>
      <c r="E8687" t="s">
        <v>670</v>
      </c>
      <c r="F8687" t="s">
        <v>670</v>
      </c>
      <c r="G8687" t="str">
        <f t="shared" si="270"/>
        <v>Turkey to EU27</v>
      </c>
      <c r="H8687">
        <v>2016</v>
      </c>
      <c r="I8687" t="s">
        <v>724</v>
      </c>
      <c r="J8687">
        <v>6</v>
      </c>
      <c r="K8687">
        <v>3706.192</v>
      </c>
      <c r="L8687" s="1">
        <f t="shared" si="271"/>
        <v>3.7061920000000002</v>
      </c>
    </row>
    <row r="8688" spans="1:12" ht="14.45">
      <c r="A8688" t="s">
        <v>723</v>
      </c>
      <c r="B8688" t="s">
        <v>1016</v>
      </c>
      <c r="C8688">
        <v>8405</v>
      </c>
      <c r="D8688" t="s">
        <v>1017</v>
      </c>
      <c r="E8688" t="s">
        <v>670</v>
      </c>
      <c r="F8688" t="s">
        <v>670</v>
      </c>
      <c r="G8688" t="str">
        <f t="shared" si="270"/>
        <v>Turkey to EU27</v>
      </c>
      <c r="H8688">
        <v>2017</v>
      </c>
      <c r="I8688" t="s">
        <v>724</v>
      </c>
      <c r="J8688">
        <v>6</v>
      </c>
      <c r="K8688">
        <v>3623.8629999999998</v>
      </c>
      <c r="L8688" s="1">
        <f t="shared" si="271"/>
        <v>3.6238629999999996</v>
      </c>
    </row>
    <row r="8689" spans="1:12" ht="14.45">
      <c r="A8689" t="s">
        <v>723</v>
      </c>
      <c r="B8689" t="s">
        <v>1016</v>
      </c>
      <c r="C8689">
        <v>841931</v>
      </c>
      <c r="D8689" t="s">
        <v>1017</v>
      </c>
      <c r="E8689" t="s">
        <v>147</v>
      </c>
      <c r="F8689" t="s">
        <v>292</v>
      </c>
      <c r="G8689" t="str">
        <f t="shared" si="270"/>
        <v>Turkey to World</v>
      </c>
      <c r="H8689">
        <v>2012</v>
      </c>
      <c r="I8689" t="s">
        <v>724</v>
      </c>
      <c r="J8689">
        <v>6</v>
      </c>
      <c r="K8689">
        <v>4492.0659999999998</v>
      </c>
      <c r="L8689" s="1">
        <f t="shared" si="271"/>
        <v>4.4920659999999994</v>
      </c>
    </row>
    <row r="8690" spans="1:12" ht="14.45">
      <c r="A8690" t="s">
        <v>723</v>
      </c>
      <c r="B8690" t="s">
        <v>1016</v>
      </c>
      <c r="C8690">
        <v>841931</v>
      </c>
      <c r="D8690" t="s">
        <v>1017</v>
      </c>
      <c r="E8690" t="s">
        <v>147</v>
      </c>
      <c r="F8690" t="s">
        <v>292</v>
      </c>
      <c r="G8690" t="str">
        <f t="shared" si="270"/>
        <v>Turkey to World</v>
      </c>
      <c r="H8690">
        <v>2013</v>
      </c>
      <c r="I8690" t="s">
        <v>724</v>
      </c>
      <c r="J8690">
        <v>6</v>
      </c>
      <c r="K8690">
        <v>3219.2559999999999</v>
      </c>
      <c r="L8690" s="1">
        <f t="shared" si="271"/>
        <v>3.2192559999999997</v>
      </c>
    </row>
    <row r="8691" spans="1:12" ht="14.45">
      <c r="A8691" t="s">
        <v>723</v>
      </c>
      <c r="B8691" t="s">
        <v>1016</v>
      </c>
      <c r="C8691">
        <v>841931</v>
      </c>
      <c r="D8691" t="s">
        <v>1017</v>
      </c>
      <c r="E8691" t="s">
        <v>147</v>
      </c>
      <c r="F8691" t="s">
        <v>292</v>
      </c>
      <c r="G8691" t="str">
        <f t="shared" si="270"/>
        <v>Turkey to World</v>
      </c>
      <c r="H8691">
        <v>2014</v>
      </c>
      <c r="I8691" t="s">
        <v>724</v>
      </c>
      <c r="J8691">
        <v>6</v>
      </c>
      <c r="K8691">
        <v>5829.3469999999998</v>
      </c>
      <c r="L8691" s="1">
        <f t="shared" si="271"/>
        <v>5.8293469999999994</v>
      </c>
    </row>
    <row r="8692" spans="1:12" ht="14.45">
      <c r="A8692" t="s">
        <v>723</v>
      </c>
      <c r="B8692" t="s">
        <v>1016</v>
      </c>
      <c r="C8692">
        <v>841931</v>
      </c>
      <c r="D8692" t="s">
        <v>1017</v>
      </c>
      <c r="E8692" t="s">
        <v>147</v>
      </c>
      <c r="F8692" t="s">
        <v>292</v>
      </c>
      <c r="G8692" t="str">
        <f t="shared" si="270"/>
        <v>Turkey to World</v>
      </c>
      <c r="H8692">
        <v>2015</v>
      </c>
      <c r="I8692" t="s">
        <v>724</v>
      </c>
      <c r="J8692">
        <v>6</v>
      </c>
      <c r="K8692">
        <v>4684.1670000000004</v>
      </c>
      <c r="L8692" s="1">
        <f t="shared" si="271"/>
        <v>4.6841670000000004</v>
      </c>
    </row>
    <row r="8693" spans="1:12" ht="14.45">
      <c r="A8693" t="s">
        <v>723</v>
      </c>
      <c r="B8693" t="s">
        <v>1016</v>
      </c>
      <c r="C8693">
        <v>841931</v>
      </c>
      <c r="D8693" t="s">
        <v>1017</v>
      </c>
      <c r="E8693" t="s">
        <v>147</v>
      </c>
      <c r="F8693" t="s">
        <v>292</v>
      </c>
      <c r="G8693" t="str">
        <f t="shared" si="270"/>
        <v>Turkey to World</v>
      </c>
      <c r="H8693">
        <v>2016</v>
      </c>
      <c r="I8693" t="s">
        <v>724</v>
      </c>
      <c r="J8693">
        <v>6</v>
      </c>
      <c r="K8693">
        <v>2374.02</v>
      </c>
      <c r="L8693" s="1">
        <f t="shared" si="271"/>
        <v>2.3740199999999998</v>
      </c>
    </row>
    <row r="8694" spans="1:12" ht="14.45">
      <c r="A8694" t="s">
        <v>723</v>
      </c>
      <c r="B8694" t="s">
        <v>1016</v>
      </c>
      <c r="C8694">
        <v>841931</v>
      </c>
      <c r="D8694" t="s">
        <v>1017</v>
      </c>
      <c r="E8694" t="s">
        <v>147</v>
      </c>
      <c r="F8694" t="s">
        <v>292</v>
      </c>
      <c r="G8694" t="str">
        <f t="shared" si="270"/>
        <v>Turkey to World</v>
      </c>
      <c r="H8694">
        <v>2017</v>
      </c>
      <c r="I8694" t="s">
        <v>724</v>
      </c>
      <c r="J8694">
        <v>6</v>
      </c>
      <c r="K8694">
        <v>4882.4319999999998</v>
      </c>
      <c r="L8694" s="1">
        <f t="shared" si="271"/>
        <v>4.8824319999999997</v>
      </c>
    </row>
    <row r="8695" spans="1:12" ht="14.45">
      <c r="A8695" t="s">
        <v>723</v>
      </c>
      <c r="B8695" t="s">
        <v>1016</v>
      </c>
      <c r="C8695">
        <v>841931</v>
      </c>
      <c r="D8695" t="s">
        <v>1017</v>
      </c>
      <c r="E8695" t="s">
        <v>670</v>
      </c>
      <c r="F8695" t="s">
        <v>670</v>
      </c>
      <c r="G8695" t="str">
        <f t="shared" si="270"/>
        <v>Turkey to EU27</v>
      </c>
      <c r="H8695">
        <v>2012</v>
      </c>
      <c r="I8695" t="s">
        <v>724</v>
      </c>
      <c r="J8695">
        <v>6</v>
      </c>
      <c r="K8695">
        <v>242.26900000000001</v>
      </c>
      <c r="L8695" s="1">
        <f t="shared" si="271"/>
        <v>0.24226900000000001</v>
      </c>
    </row>
    <row r="8696" spans="1:12" ht="14.45">
      <c r="A8696" t="s">
        <v>723</v>
      </c>
      <c r="B8696" t="s">
        <v>1016</v>
      </c>
      <c r="C8696">
        <v>841931</v>
      </c>
      <c r="D8696" t="s">
        <v>1017</v>
      </c>
      <c r="E8696" t="s">
        <v>670</v>
      </c>
      <c r="F8696" t="s">
        <v>670</v>
      </c>
      <c r="G8696" t="str">
        <f t="shared" si="270"/>
        <v>Turkey to EU27</v>
      </c>
      <c r="H8696">
        <v>2013</v>
      </c>
      <c r="I8696" t="s">
        <v>724</v>
      </c>
      <c r="J8696">
        <v>6</v>
      </c>
      <c r="K8696">
        <v>203.685</v>
      </c>
      <c r="L8696" s="1">
        <f t="shared" si="271"/>
        <v>0.203685</v>
      </c>
    </row>
    <row r="8697" spans="1:12" ht="14.45">
      <c r="A8697" t="s">
        <v>723</v>
      </c>
      <c r="B8697" t="s">
        <v>1016</v>
      </c>
      <c r="C8697">
        <v>841931</v>
      </c>
      <c r="D8697" t="s">
        <v>1017</v>
      </c>
      <c r="E8697" t="s">
        <v>670</v>
      </c>
      <c r="F8697" t="s">
        <v>670</v>
      </c>
      <c r="G8697" t="str">
        <f t="shared" si="270"/>
        <v>Turkey to EU27</v>
      </c>
      <c r="H8697">
        <v>2014</v>
      </c>
      <c r="I8697" t="s">
        <v>724</v>
      </c>
      <c r="J8697">
        <v>6</v>
      </c>
      <c r="K8697">
        <v>339.75299999999999</v>
      </c>
      <c r="L8697" s="1">
        <f t="shared" si="271"/>
        <v>0.33975299999999997</v>
      </c>
    </row>
    <row r="8698" spans="1:12" ht="14.45">
      <c r="A8698" t="s">
        <v>723</v>
      </c>
      <c r="B8698" t="s">
        <v>1016</v>
      </c>
      <c r="C8698">
        <v>841931</v>
      </c>
      <c r="D8698" t="s">
        <v>1017</v>
      </c>
      <c r="E8698" t="s">
        <v>670</v>
      </c>
      <c r="F8698" t="s">
        <v>670</v>
      </c>
      <c r="G8698" t="str">
        <f t="shared" si="270"/>
        <v>Turkey to EU27</v>
      </c>
      <c r="H8698">
        <v>2015</v>
      </c>
      <c r="I8698" t="s">
        <v>724</v>
      </c>
      <c r="J8698">
        <v>6</v>
      </c>
      <c r="K8698">
        <v>355.74299999999999</v>
      </c>
      <c r="L8698" s="1">
        <f t="shared" si="271"/>
        <v>0.35574299999999998</v>
      </c>
    </row>
    <row r="8699" spans="1:12" ht="14.45">
      <c r="A8699" t="s">
        <v>723</v>
      </c>
      <c r="B8699" t="s">
        <v>1016</v>
      </c>
      <c r="C8699">
        <v>841931</v>
      </c>
      <c r="D8699" t="s">
        <v>1017</v>
      </c>
      <c r="E8699" t="s">
        <v>670</v>
      </c>
      <c r="F8699" t="s">
        <v>670</v>
      </c>
      <c r="G8699" t="str">
        <f t="shared" si="270"/>
        <v>Turkey to EU27</v>
      </c>
      <c r="H8699">
        <v>2016</v>
      </c>
      <c r="I8699" t="s">
        <v>724</v>
      </c>
      <c r="J8699">
        <v>6</v>
      </c>
      <c r="K8699">
        <v>478.76100000000002</v>
      </c>
      <c r="L8699" s="1">
        <f t="shared" si="271"/>
        <v>0.47876100000000005</v>
      </c>
    </row>
    <row r="8700" spans="1:12" ht="14.45">
      <c r="A8700" t="s">
        <v>723</v>
      </c>
      <c r="B8700" t="s">
        <v>1016</v>
      </c>
      <c r="C8700">
        <v>841931</v>
      </c>
      <c r="D8700" t="s">
        <v>1017</v>
      </c>
      <c r="E8700" t="s">
        <v>670</v>
      </c>
      <c r="F8700" t="s">
        <v>670</v>
      </c>
      <c r="G8700" t="str">
        <f t="shared" si="270"/>
        <v>Turkey to EU27</v>
      </c>
      <c r="H8700">
        <v>2017</v>
      </c>
      <c r="I8700" t="s">
        <v>724</v>
      </c>
      <c r="J8700">
        <v>6</v>
      </c>
      <c r="K8700">
        <v>831.56700000000001</v>
      </c>
      <c r="L8700" s="1">
        <f t="shared" si="271"/>
        <v>0.83156700000000006</v>
      </c>
    </row>
    <row r="8701" spans="1:12" ht="14.45">
      <c r="A8701" t="s">
        <v>723</v>
      </c>
      <c r="B8701" t="s">
        <v>1016</v>
      </c>
      <c r="C8701">
        <v>841940</v>
      </c>
      <c r="D8701" t="s">
        <v>1017</v>
      </c>
      <c r="E8701" t="s">
        <v>147</v>
      </c>
      <c r="F8701" t="s">
        <v>292</v>
      </c>
      <c r="G8701" t="str">
        <f t="shared" si="270"/>
        <v>Turkey to World</v>
      </c>
      <c r="H8701">
        <v>2012</v>
      </c>
      <c r="I8701" t="s">
        <v>724</v>
      </c>
      <c r="J8701">
        <v>6</v>
      </c>
      <c r="K8701">
        <v>1591.7650000000001</v>
      </c>
      <c r="L8701" s="1">
        <f t="shared" si="271"/>
        <v>1.5917650000000001</v>
      </c>
    </row>
    <row r="8702" spans="1:12" ht="14.45">
      <c r="A8702" t="s">
        <v>723</v>
      </c>
      <c r="B8702" t="s">
        <v>1016</v>
      </c>
      <c r="C8702">
        <v>841940</v>
      </c>
      <c r="D8702" t="s">
        <v>1017</v>
      </c>
      <c r="E8702" t="s">
        <v>147</v>
      </c>
      <c r="F8702" t="s">
        <v>292</v>
      </c>
      <c r="G8702" t="str">
        <f t="shared" si="270"/>
        <v>Turkey to World</v>
      </c>
      <c r="H8702">
        <v>2013</v>
      </c>
      <c r="I8702" t="s">
        <v>724</v>
      </c>
      <c r="J8702">
        <v>6</v>
      </c>
      <c r="K8702">
        <v>671.92499999999995</v>
      </c>
      <c r="L8702" s="1">
        <f t="shared" si="271"/>
        <v>0.67192499999999999</v>
      </c>
    </row>
    <row r="8703" spans="1:12" ht="14.45">
      <c r="A8703" t="s">
        <v>723</v>
      </c>
      <c r="B8703" t="s">
        <v>1016</v>
      </c>
      <c r="C8703">
        <v>841940</v>
      </c>
      <c r="D8703" t="s">
        <v>1017</v>
      </c>
      <c r="E8703" t="s">
        <v>147</v>
      </c>
      <c r="F8703" t="s">
        <v>292</v>
      </c>
      <c r="G8703" t="str">
        <f t="shared" si="270"/>
        <v>Turkey to World</v>
      </c>
      <c r="H8703">
        <v>2014</v>
      </c>
      <c r="I8703" t="s">
        <v>724</v>
      </c>
      <c r="J8703">
        <v>6</v>
      </c>
      <c r="K8703">
        <v>939.81399999999996</v>
      </c>
      <c r="L8703" s="1">
        <f t="shared" si="271"/>
        <v>0.93981399999999993</v>
      </c>
    </row>
    <row r="8704" spans="1:12" ht="14.45">
      <c r="A8704" t="s">
        <v>723</v>
      </c>
      <c r="B8704" t="s">
        <v>1016</v>
      </c>
      <c r="C8704">
        <v>841940</v>
      </c>
      <c r="D8704" t="s">
        <v>1017</v>
      </c>
      <c r="E8704" t="s">
        <v>147</v>
      </c>
      <c r="F8704" t="s">
        <v>292</v>
      </c>
      <c r="G8704" t="str">
        <f t="shared" si="270"/>
        <v>Turkey to World</v>
      </c>
      <c r="H8704">
        <v>2015</v>
      </c>
      <c r="I8704" t="s">
        <v>724</v>
      </c>
      <c r="J8704">
        <v>6</v>
      </c>
      <c r="K8704">
        <v>1892.202</v>
      </c>
      <c r="L8704" s="1">
        <f t="shared" si="271"/>
        <v>1.8922019999999999</v>
      </c>
    </row>
    <row r="8705" spans="1:12" ht="14.45">
      <c r="A8705" t="s">
        <v>723</v>
      </c>
      <c r="B8705" t="s">
        <v>1016</v>
      </c>
      <c r="C8705">
        <v>841940</v>
      </c>
      <c r="D8705" t="s">
        <v>1017</v>
      </c>
      <c r="E8705" t="s">
        <v>147</v>
      </c>
      <c r="F8705" t="s">
        <v>292</v>
      </c>
      <c r="G8705" t="str">
        <f t="shared" si="270"/>
        <v>Turkey to World</v>
      </c>
      <c r="H8705">
        <v>2016</v>
      </c>
      <c r="I8705" t="s">
        <v>724</v>
      </c>
      <c r="J8705">
        <v>6</v>
      </c>
      <c r="K8705">
        <v>1079.1369999999999</v>
      </c>
      <c r="L8705" s="1">
        <f t="shared" si="271"/>
        <v>1.079137</v>
      </c>
    </row>
    <row r="8706" spans="1:12" ht="14.45">
      <c r="A8706" t="s">
        <v>723</v>
      </c>
      <c r="B8706" t="s">
        <v>1016</v>
      </c>
      <c r="C8706">
        <v>841940</v>
      </c>
      <c r="D8706" t="s">
        <v>1017</v>
      </c>
      <c r="E8706" t="s">
        <v>147</v>
      </c>
      <c r="F8706" t="s">
        <v>292</v>
      </c>
      <c r="G8706" t="str">
        <f t="shared" si="270"/>
        <v>Turkey to World</v>
      </c>
      <c r="H8706">
        <v>2017</v>
      </c>
      <c r="I8706" t="s">
        <v>724</v>
      </c>
      <c r="J8706">
        <v>6</v>
      </c>
      <c r="K8706">
        <v>1536.337</v>
      </c>
      <c r="L8706" s="1">
        <f t="shared" si="271"/>
        <v>1.5363370000000001</v>
      </c>
    </row>
    <row r="8707" spans="1:12" ht="14.45">
      <c r="A8707" t="s">
        <v>723</v>
      </c>
      <c r="B8707" t="s">
        <v>1016</v>
      </c>
      <c r="C8707">
        <v>841940</v>
      </c>
      <c r="D8707" t="s">
        <v>1017</v>
      </c>
      <c r="E8707" t="s">
        <v>670</v>
      </c>
      <c r="F8707" t="s">
        <v>670</v>
      </c>
      <c r="G8707" t="str">
        <f t="shared" si="270"/>
        <v>Turkey to EU27</v>
      </c>
      <c r="H8707">
        <v>2012</v>
      </c>
      <c r="I8707" t="s">
        <v>724</v>
      </c>
      <c r="J8707">
        <v>6</v>
      </c>
      <c r="K8707">
        <v>9.8209999999999997</v>
      </c>
      <c r="L8707" s="1">
        <f t="shared" si="271"/>
        <v>9.8209999999999999E-3</v>
      </c>
    </row>
    <row r="8708" spans="1:12" ht="14.45">
      <c r="A8708" t="s">
        <v>723</v>
      </c>
      <c r="B8708" t="s">
        <v>1016</v>
      </c>
      <c r="C8708">
        <v>841940</v>
      </c>
      <c r="D8708" t="s">
        <v>1017</v>
      </c>
      <c r="E8708" t="s">
        <v>670</v>
      </c>
      <c r="F8708" t="s">
        <v>670</v>
      </c>
      <c r="G8708" t="str">
        <f t="shared" si="270"/>
        <v>Turkey to EU27</v>
      </c>
      <c r="H8708">
        <v>2013</v>
      </c>
      <c r="I8708" t="s">
        <v>724</v>
      </c>
      <c r="J8708">
        <v>6</v>
      </c>
      <c r="K8708">
        <v>94.873000000000005</v>
      </c>
      <c r="L8708" s="1">
        <f t="shared" si="271"/>
        <v>9.4872999999999999E-2</v>
      </c>
    </row>
    <row r="8709" spans="1:12" ht="14.45">
      <c r="A8709" t="s">
        <v>723</v>
      </c>
      <c r="B8709" t="s">
        <v>1016</v>
      </c>
      <c r="C8709">
        <v>841940</v>
      </c>
      <c r="D8709" t="s">
        <v>1017</v>
      </c>
      <c r="E8709" t="s">
        <v>670</v>
      </c>
      <c r="F8709" t="s">
        <v>670</v>
      </c>
      <c r="G8709" t="str">
        <f t="shared" si="270"/>
        <v>Turkey to EU27</v>
      </c>
      <c r="H8709">
        <v>2014</v>
      </c>
      <c r="I8709" t="s">
        <v>724</v>
      </c>
      <c r="J8709">
        <v>6</v>
      </c>
      <c r="K8709">
        <v>298.80900000000003</v>
      </c>
      <c r="L8709" s="1">
        <f t="shared" si="271"/>
        <v>0.29880900000000005</v>
      </c>
    </row>
    <row r="8710" spans="1:12" ht="14.45">
      <c r="A8710" t="s">
        <v>723</v>
      </c>
      <c r="B8710" t="s">
        <v>1016</v>
      </c>
      <c r="C8710">
        <v>841940</v>
      </c>
      <c r="D8710" t="s">
        <v>1017</v>
      </c>
      <c r="E8710" t="s">
        <v>670</v>
      </c>
      <c r="F8710" t="s">
        <v>670</v>
      </c>
      <c r="G8710" t="str">
        <f t="shared" si="270"/>
        <v>Turkey to EU27</v>
      </c>
      <c r="H8710">
        <v>2015</v>
      </c>
      <c r="I8710" t="s">
        <v>724</v>
      </c>
      <c r="J8710">
        <v>6</v>
      </c>
      <c r="K8710">
        <v>212.49100000000001</v>
      </c>
      <c r="L8710" s="1">
        <f t="shared" si="271"/>
        <v>0.21249100000000001</v>
      </c>
    </row>
    <row r="8711" spans="1:12" ht="14.45">
      <c r="A8711" t="s">
        <v>723</v>
      </c>
      <c r="B8711" t="s">
        <v>1016</v>
      </c>
      <c r="C8711">
        <v>841940</v>
      </c>
      <c r="D8711" t="s">
        <v>1017</v>
      </c>
      <c r="E8711" t="s">
        <v>670</v>
      </c>
      <c r="F8711" t="s">
        <v>670</v>
      </c>
      <c r="G8711" t="str">
        <f t="shared" si="270"/>
        <v>Turkey to EU27</v>
      </c>
      <c r="H8711">
        <v>2016</v>
      </c>
      <c r="I8711" t="s">
        <v>724</v>
      </c>
      <c r="J8711">
        <v>6</v>
      </c>
      <c r="K8711">
        <v>254.16300000000001</v>
      </c>
      <c r="L8711" s="1">
        <f t="shared" si="271"/>
        <v>0.25416300000000003</v>
      </c>
    </row>
    <row r="8712" spans="1:12" ht="14.45">
      <c r="A8712" t="s">
        <v>723</v>
      </c>
      <c r="B8712" t="s">
        <v>1016</v>
      </c>
      <c r="C8712">
        <v>841940</v>
      </c>
      <c r="D8712" t="s">
        <v>1017</v>
      </c>
      <c r="E8712" t="s">
        <v>670</v>
      </c>
      <c r="F8712" t="s">
        <v>670</v>
      </c>
      <c r="G8712" t="str">
        <f t="shared" si="270"/>
        <v>Turkey to EU27</v>
      </c>
      <c r="H8712">
        <v>2017</v>
      </c>
      <c r="I8712" t="s">
        <v>724</v>
      </c>
      <c r="J8712">
        <v>6</v>
      </c>
      <c r="K8712">
        <v>186.589</v>
      </c>
      <c r="L8712" s="1">
        <f t="shared" si="271"/>
        <v>0.186589</v>
      </c>
    </row>
    <row r="8713" spans="1:12" ht="14.45">
      <c r="A8713" t="s">
        <v>723</v>
      </c>
      <c r="B8713" t="s">
        <v>1016</v>
      </c>
      <c r="C8713">
        <v>842129</v>
      </c>
      <c r="D8713" t="s">
        <v>1017</v>
      </c>
      <c r="E8713" t="s">
        <v>147</v>
      </c>
      <c r="F8713" t="s">
        <v>292</v>
      </c>
      <c r="G8713" t="str">
        <f t="shared" ref="G8713:G8776" si="272">CONCATENATE(D8713, " to ", F8713)</f>
        <v>Turkey to World</v>
      </c>
      <c r="H8713">
        <v>2012</v>
      </c>
      <c r="I8713" t="s">
        <v>724</v>
      </c>
      <c r="J8713">
        <v>6</v>
      </c>
      <c r="K8713">
        <v>15082.475</v>
      </c>
      <c r="L8713" s="1">
        <f t="shared" ref="L8713:L8776" si="273">K8713/1000</f>
        <v>15.082475000000001</v>
      </c>
    </row>
    <row r="8714" spans="1:12" ht="14.45">
      <c r="A8714" t="s">
        <v>723</v>
      </c>
      <c r="B8714" t="s">
        <v>1016</v>
      </c>
      <c r="C8714">
        <v>842129</v>
      </c>
      <c r="D8714" t="s">
        <v>1017</v>
      </c>
      <c r="E8714" t="s">
        <v>147</v>
      </c>
      <c r="F8714" t="s">
        <v>292</v>
      </c>
      <c r="G8714" t="str">
        <f t="shared" si="272"/>
        <v>Turkey to World</v>
      </c>
      <c r="H8714">
        <v>2013</v>
      </c>
      <c r="I8714" t="s">
        <v>724</v>
      </c>
      <c r="J8714">
        <v>6</v>
      </c>
      <c r="K8714">
        <v>17934.375</v>
      </c>
      <c r="L8714" s="1">
        <f t="shared" si="273"/>
        <v>17.934374999999999</v>
      </c>
    </row>
    <row r="8715" spans="1:12" ht="14.45">
      <c r="A8715" t="s">
        <v>723</v>
      </c>
      <c r="B8715" t="s">
        <v>1016</v>
      </c>
      <c r="C8715">
        <v>842129</v>
      </c>
      <c r="D8715" t="s">
        <v>1017</v>
      </c>
      <c r="E8715" t="s">
        <v>147</v>
      </c>
      <c r="F8715" t="s">
        <v>292</v>
      </c>
      <c r="G8715" t="str">
        <f t="shared" si="272"/>
        <v>Turkey to World</v>
      </c>
      <c r="H8715">
        <v>2014</v>
      </c>
      <c r="I8715" t="s">
        <v>724</v>
      </c>
      <c r="J8715">
        <v>6</v>
      </c>
      <c r="K8715">
        <v>24186.846000000001</v>
      </c>
      <c r="L8715" s="1">
        <f t="shared" si="273"/>
        <v>24.186846000000003</v>
      </c>
    </row>
    <row r="8716" spans="1:12" ht="14.45">
      <c r="A8716" t="s">
        <v>723</v>
      </c>
      <c r="B8716" t="s">
        <v>1016</v>
      </c>
      <c r="C8716">
        <v>842129</v>
      </c>
      <c r="D8716" t="s">
        <v>1017</v>
      </c>
      <c r="E8716" t="s">
        <v>147</v>
      </c>
      <c r="F8716" t="s">
        <v>292</v>
      </c>
      <c r="G8716" t="str">
        <f t="shared" si="272"/>
        <v>Turkey to World</v>
      </c>
      <c r="H8716">
        <v>2015</v>
      </c>
      <c r="I8716" t="s">
        <v>724</v>
      </c>
      <c r="J8716">
        <v>6</v>
      </c>
      <c r="K8716">
        <v>32899.991000000002</v>
      </c>
      <c r="L8716" s="1">
        <f t="shared" si="273"/>
        <v>32.899991</v>
      </c>
    </row>
    <row r="8717" spans="1:12" ht="14.45">
      <c r="A8717" t="s">
        <v>723</v>
      </c>
      <c r="B8717" t="s">
        <v>1016</v>
      </c>
      <c r="C8717">
        <v>842129</v>
      </c>
      <c r="D8717" t="s">
        <v>1017</v>
      </c>
      <c r="E8717" t="s">
        <v>147</v>
      </c>
      <c r="F8717" t="s">
        <v>292</v>
      </c>
      <c r="G8717" t="str">
        <f t="shared" si="272"/>
        <v>Turkey to World</v>
      </c>
      <c r="H8717">
        <v>2016</v>
      </c>
      <c r="I8717" t="s">
        <v>724</v>
      </c>
      <c r="J8717">
        <v>6</v>
      </c>
      <c r="K8717">
        <v>25209.608</v>
      </c>
      <c r="L8717" s="1">
        <f t="shared" si="273"/>
        <v>25.209607999999999</v>
      </c>
    </row>
    <row r="8718" spans="1:12" ht="14.45">
      <c r="A8718" t="s">
        <v>723</v>
      </c>
      <c r="B8718" t="s">
        <v>1016</v>
      </c>
      <c r="C8718">
        <v>842129</v>
      </c>
      <c r="D8718" t="s">
        <v>1017</v>
      </c>
      <c r="E8718" t="s">
        <v>147</v>
      </c>
      <c r="F8718" t="s">
        <v>292</v>
      </c>
      <c r="G8718" t="str">
        <f t="shared" si="272"/>
        <v>Turkey to World</v>
      </c>
      <c r="H8718">
        <v>2017</v>
      </c>
      <c r="I8718" t="s">
        <v>724</v>
      </c>
      <c r="J8718">
        <v>6</v>
      </c>
      <c r="K8718">
        <v>18614.41</v>
      </c>
      <c r="L8718" s="1">
        <f t="shared" si="273"/>
        <v>18.614409999999999</v>
      </c>
    </row>
    <row r="8719" spans="1:12" ht="14.45">
      <c r="A8719" t="s">
        <v>723</v>
      </c>
      <c r="B8719" t="s">
        <v>1016</v>
      </c>
      <c r="C8719">
        <v>842129</v>
      </c>
      <c r="D8719" t="s">
        <v>1017</v>
      </c>
      <c r="E8719" t="s">
        <v>670</v>
      </c>
      <c r="F8719" t="s">
        <v>670</v>
      </c>
      <c r="G8719" t="str">
        <f t="shared" si="272"/>
        <v>Turkey to EU27</v>
      </c>
      <c r="H8719">
        <v>2012</v>
      </c>
      <c r="I8719" t="s">
        <v>724</v>
      </c>
      <c r="J8719">
        <v>6</v>
      </c>
      <c r="K8719">
        <v>1859.296</v>
      </c>
      <c r="L8719" s="1">
        <f t="shared" si="273"/>
        <v>1.8592960000000001</v>
      </c>
    </row>
    <row r="8720" spans="1:12" ht="14.45">
      <c r="A8720" t="s">
        <v>723</v>
      </c>
      <c r="B8720" t="s">
        <v>1016</v>
      </c>
      <c r="C8720">
        <v>842129</v>
      </c>
      <c r="D8720" t="s">
        <v>1017</v>
      </c>
      <c r="E8720" t="s">
        <v>670</v>
      </c>
      <c r="F8720" t="s">
        <v>670</v>
      </c>
      <c r="G8720" t="str">
        <f t="shared" si="272"/>
        <v>Turkey to EU27</v>
      </c>
      <c r="H8720">
        <v>2013</v>
      </c>
      <c r="I8720" t="s">
        <v>724</v>
      </c>
      <c r="J8720">
        <v>6</v>
      </c>
      <c r="K8720">
        <v>2065.9490000000001</v>
      </c>
      <c r="L8720" s="1">
        <f t="shared" si="273"/>
        <v>2.0659490000000003</v>
      </c>
    </row>
    <row r="8721" spans="1:12" ht="14.45">
      <c r="A8721" t="s">
        <v>723</v>
      </c>
      <c r="B8721" t="s">
        <v>1016</v>
      </c>
      <c r="C8721">
        <v>842129</v>
      </c>
      <c r="D8721" t="s">
        <v>1017</v>
      </c>
      <c r="E8721" t="s">
        <v>670</v>
      </c>
      <c r="F8721" t="s">
        <v>670</v>
      </c>
      <c r="G8721" t="str">
        <f t="shared" si="272"/>
        <v>Turkey to EU27</v>
      </c>
      <c r="H8721">
        <v>2014</v>
      </c>
      <c r="I8721" t="s">
        <v>724</v>
      </c>
      <c r="J8721">
        <v>6</v>
      </c>
      <c r="K8721">
        <v>2339.924</v>
      </c>
      <c r="L8721" s="1">
        <f t="shared" si="273"/>
        <v>2.3399239999999999</v>
      </c>
    </row>
    <row r="8722" spans="1:12" ht="14.45">
      <c r="A8722" t="s">
        <v>723</v>
      </c>
      <c r="B8722" t="s">
        <v>1016</v>
      </c>
      <c r="C8722">
        <v>842129</v>
      </c>
      <c r="D8722" t="s">
        <v>1017</v>
      </c>
      <c r="E8722" t="s">
        <v>670</v>
      </c>
      <c r="F8722" t="s">
        <v>670</v>
      </c>
      <c r="G8722" t="str">
        <f t="shared" si="272"/>
        <v>Turkey to EU27</v>
      </c>
      <c r="H8722">
        <v>2015</v>
      </c>
      <c r="I8722" t="s">
        <v>724</v>
      </c>
      <c r="J8722">
        <v>6</v>
      </c>
      <c r="K8722">
        <v>4345.7700000000004</v>
      </c>
      <c r="L8722" s="1">
        <f t="shared" si="273"/>
        <v>4.3457700000000008</v>
      </c>
    </row>
    <row r="8723" spans="1:12" ht="14.45">
      <c r="A8723" t="s">
        <v>723</v>
      </c>
      <c r="B8723" t="s">
        <v>1016</v>
      </c>
      <c r="C8723">
        <v>842129</v>
      </c>
      <c r="D8723" t="s">
        <v>1017</v>
      </c>
      <c r="E8723" t="s">
        <v>670</v>
      </c>
      <c r="F8723" t="s">
        <v>670</v>
      </c>
      <c r="G8723" t="str">
        <f t="shared" si="272"/>
        <v>Turkey to EU27</v>
      </c>
      <c r="H8723">
        <v>2016</v>
      </c>
      <c r="I8723" t="s">
        <v>724</v>
      </c>
      <c r="J8723">
        <v>6</v>
      </c>
      <c r="K8723">
        <v>3668.34</v>
      </c>
      <c r="L8723" s="1">
        <f t="shared" si="273"/>
        <v>3.6683400000000002</v>
      </c>
    </row>
    <row r="8724" spans="1:12" ht="14.45">
      <c r="A8724" t="s">
        <v>723</v>
      </c>
      <c r="B8724" t="s">
        <v>1016</v>
      </c>
      <c r="C8724">
        <v>842129</v>
      </c>
      <c r="D8724" t="s">
        <v>1017</v>
      </c>
      <c r="E8724" t="s">
        <v>670</v>
      </c>
      <c r="F8724" t="s">
        <v>670</v>
      </c>
      <c r="G8724" t="str">
        <f t="shared" si="272"/>
        <v>Turkey to EU27</v>
      </c>
      <c r="H8724">
        <v>2017</v>
      </c>
      <c r="I8724" t="s">
        <v>724</v>
      </c>
      <c r="J8724">
        <v>6</v>
      </c>
      <c r="K8724">
        <v>5195.317</v>
      </c>
      <c r="L8724" s="1">
        <f t="shared" si="273"/>
        <v>5.1953170000000002</v>
      </c>
    </row>
    <row r="8725" spans="1:12" ht="14.45">
      <c r="A8725" t="s">
        <v>723</v>
      </c>
      <c r="B8725" t="s">
        <v>1016</v>
      </c>
      <c r="C8725">
        <v>842139</v>
      </c>
      <c r="D8725" t="s">
        <v>1017</v>
      </c>
      <c r="E8725" t="s">
        <v>147</v>
      </c>
      <c r="F8725" t="s">
        <v>292</v>
      </c>
      <c r="G8725" t="str">
        <f t="shared" si="272"/>
        <v>Turkey to World</v>
      </c>
      <c r="H8725">
        <v>2012</v>
      </c>
      <c r="I8725" t="s">
        <v>724</v>
      </c>
      <c r="J8725">
        <v>6</v>
      </c>
      <c r="K8725">
        <v>62721.930999999997</v>
      </c>
      <c r="L8725" s="1">
        <f t="shared" si="273"/>
        <v>62.721930999999998</v>
      </c>
    </row>
    <row r="8726" spans="1:12" ht="14.45">
      <c r="A8726" t="s">
        <v>723</v>
      </c>
      <c r="B8726" t="s">
        <v>1016</v>
      </c>
      <c r="C8726">
        <v>842139</v>
      </c>
      <c r="D8726" t="s">
        <v>1017</v>
      </c>
      <c r="E8726" t="s">
        <v>147</v>
      </c>
      <c r="F8726" t="s">
        <v>292</v>
      </c>
      <c r="G8726" t="str">
        <f t="shared" si="272"/>
        <v>Turkey to World</v>
      </c>
      <c r="H8726">
        <v>2013</v>
      </c>
      <c r="I8726" t="s">
        <v>724</v>
      </c>
      <c r="J8726">
        <v>6</v>
      </c>
      <c r="K8726">
        <v>81039.153000000006</v>
      </c>
      <c r="L8726" s="1">
        <f t="shared" si="273"/>
        <v>81.039152999999999</v>
      </c>
    </row>
    <row r="8727" spans="1:12" ht="14.45">
      <c r="A8727" t="s">
        <v>723</v>
      </c>
      <c r="B8727" t="s">
        <v>1016</v>
      </c>
      <c r="C8727">
        <v>842139</v>
      </c>
      <c r="D8727" t="s">
        <v>1017</v>
      </c>
      <c r="E8727" t="s">
        <v>147</v>
      </c>
      <c r="F8727" t="s">
        <v>292</v>
      </c>
      <c r="G8727" t="str">
        <f t="shared" si="272"/>
        <v>Turkey to World</v>
      </c>
      <c r="H8727">
        <v>2014</v>
      </c>
      <c r="I8727" t="s">
        <v>724</v>
      </c>
      <c r="J8727">
        <v>6</v>
      </c>
      <c r="K8727">
        <v>77871.251000000004</v>
      </c>
      <c r="L8727" s="1">
        <f t="shared" si="273"/>
        <v>77.871251000000001</v>
      </c>
    </row>
    <row r="8728" spans="1:12" ht="14.45">
      <c r="A8728" t="s">
        <v>723</v>
      </c>
      <c r="B8728" t="s">
        <v>1016</v>
      </c>
      <c r="C8728">
        <v>842139</v>
      </c>
      <c r="D8728" t="s">
        <v>1017</v>
      </c>
      <c r="E8728" t="s">
        <v>147</v>
      </c>
      <c r="F8728" t="s">
        <v>292</v>
      </c>
      <c r="G8728" t="str">
        <f t="shared" si="272"/>
        <v>Turkey to World</v>
      </c>
      <c r="H8728">
        <v>2015</v>
      </c>
      <c r="I8728" t="s">
        <v>724</v>
      </c>
      <c r="J8728">
        <v>6</v>
      </c>
      <c r="K8728">
        <v>77179.28</v>
      </c>
      <c r="L8728" s="1">
        <f t="shared" si="273"/>
        <v>77.179280000000006</v>
      </c>
    </row>
    <row r="8729" spans="1:12" ht="14.45">
      <c r="A8729" t="s">
        <v>723</v>
      </c>
      <c r="B8729" t="s">
        <v>1016</v>
      </c>
      <c r="C8729">
        <v>842139</v>
      </c>
      <c r="D8729" t="s">
        <v>1017</v>
      </c>
      <c r="E8729" t="s">
        <v>147</v>
      </c>
      <c r="F8729" t="s">
        <v>292</v>
      </c>
      <c r="G8729" t="str">
        <f t="shared" si="272"/>
        <v>Turkey to World</v>
      </c>
      <c r="H8729">
        <v>2016</v>
      </c>
      <c r="I8729" t="s">
        <v>724</v>
      </c>
      <c r="J8729">
        <v>6</v>
      </c>
      <c r="K8729">
        <v>63665.788999999997</v>
      </c>
      <c r="L8729" s="1">
        <f t="shared" si="273"/>
        <v>63.665788999999997</v>
      </c>
    </row>
    <row r="8730" spans="1:12" ht="14.45">
      <c r="A8730" t="s">
        <v>723</v>
      </c>
      <c r="B8730" t="s">
        <v>1016</v>
      </c>
      <c r="C8730">
        <v>842139</v>
      </c>
      <c r="D8730" t="s">
        <v>1017</v>
      </c>
      <c r="E8730" t="s">
        <v>147</v>
      </c>
      <c r="F8730" t="s">
        <v>292</v>
      </c>
      <c r="G8730" t="str">
        <f t="shared" si="272"/>
        <v>Turkey to World</v>
      </c>
      <c r="H8730">
        <v>2017</v>
      </c>
      <c r="I8730" t="s">
        <v>724</v>
      </c>
      <c r="J8730">
        <v>6</v>
      </c>
      <c r="K8730">
        <v>54832.472999999998</v>
      </c>
      <c r="L8730" s="1">
        <f t="shared" si="273"/>
        <v>54.832473</v>
      </c>
    </row>
    <row r="8731" spans="1:12" ht="14.45">
      <c r="A8731" t="s">
        <v>723</v>
      </c>
      <c r="B8731" t="s">
        <v>1016</v>
      </c>
      <c r="C8731">
        <v>842139</v>
      </c>
      <c r="D8731" t="s">
        <v>1017</v>
      </c>
      <c r="E8731" t="s">
        <v>670</v>
      </c>
      <c r="F8731" t="s">
        <v>670</v>
      </c>
      <c r="G8731" t="str">
        <f t="shared" si="272"/>
        <v>Turkey to EU27</v>
      </c>
      <c r="H8731">
        <v>2012</v>
      </c>
      <c r="I8731" t="s">
        <v>724</v>
      </c>
      <c r="J8731">
        <v>6</v>
      </c>
      <c r="K8731">
        <v>37667.648999999998</v>
      </c>
      <c r="L8731" s="1">
        <f t="shared" si="273"/>
        <v>37.667648999999997</v>
      </c>
    </row>
    <row r="8732" spans="1:12" ht="14.45">
      <c r="A8732" t="s">
        <v>723</v>
      </c>
      <c r="B8732" t="s">
        <v>1016</v>
      </c>
      <c r="C8732">
        <v>842139</v>
      </c>
      <c r="D8732" t="s">
        <v>1017</v>
      </c>
      <c r="E8732" t="s">
        <v>670</v>
      </c>
      <c r="F8732" t="s">
        <v>670</v>
      </c>
      <c r="G8732" t="str">
        <f t="shared" si="272"/>
        <v>Turkey to EU27</v>
      </c>
      <c r="H8732">
        <v>2013</v>
      </c>
      <c r="I8732" t="s">
        <v>724</v>
      </c>
      <c r="J8732">
        <v>6</v>
      </c>
      <c r="K8732">
        <v>46321.057000000001</v>
      </c>
      <c r="L8732" s="1">
        <f t="shared" si="273"/>
        <v>46.321057000000003</v>
      </c>
    </row>
    <row r="8733" spans="1:12" ht="14.45">
      <c r="A8733" t="s">
        <v>723</v>
      </c>
      <c r="B8733" t="s">
        <v>1016</v>
      </c>
      <c r="C8733">
        <v>842139</v>
      </c>
      <c r="D8733" t="s">
        <v>1017</v>
      </c>
      <c r="E8733" t="s">
        <v>670</v>
      </c>
      <c r="F8733" t="s">
        <v>670</v>
      </c>
      <c r="G8733" t="str">
        <f t="shared" si="272"/>
        <v>Turkey to EU27</v>
      </c>
      <c r="H8733">
        <v>2014</v>
      </c>
      <c r="I8733" t="s">
        <v>724</v>
      </c>
      <c r="J8733">
        <v>6</v>
      </c>
      <c r="K8733">
        <v>53062.508000000002</v>
      </c>
      <c r="L8733" s="1">
        <f t="shared" si="273"/>
        <v>53.062508000000001</v>
      </c>
    </row>
    <row r="8734" spans="1:12" ht="14.45">
      <c r="A8734" t="s">
        <v>723</v>
      </c>
      <c r="B8734" t="s">
        <v>1016</v>
      </c>
      <c r="C8734">
        <v>842139</v>
      </c>
      <c r="D8734" t="s">
        <v>1017</v>
      </c>
      <c r="E8734" t="s">
        <v>670</v>
      </c>
      <c r="F8734" t="s">
        <v>670</v>
      </c>
      <c r="G8734" t="str">
        <f t="shared" si="272"/>
        <v>Turkey to EU27</v>
      </c>
      <c r="H8734">
        <v>2015</v>
      </c>
      <c r="I8734" t="s">
        <v>724</v>
      </c>
      <c r="J8734">
        <v>6</v>
      </c>
      <c r="K8734">
        <v>58948.925999999999</v>
      </c>
      <c r="L8734" s="1">
        <f t="shared" si="273"/>
        <v>58.948926</v>
      </c>
    </row>
    <row r="8735" spans="1:12" ht="14.45">
      <c r="A8735" t="s">
        <v>723</v>
      </c>
      <c r="B8735" t="s">
        <v>1016</v>
      </c>
      <c r="C8735">
        <v>842139</v>
      </c>
      <c r="D8735" t="s">
        <v>1017</v>
      </c>
      <c r="E8735" t="s">
        <v>670</v>
      </c>
      <c r="F8735" t="s">
        <v>670</v>
      </c>
      <c r="G8735" t="str">
        <f t="shared" si="272"/>
        <v>Turkey to EU27</v>
      </c>
      <c r="H8735">
        <v>2016</v>
      </c>
      <c r="I8735" t="s">
        <v>724</v>
      </c>
      <c r="J8735">
        <v>6</v>
      </c>
      <c r="K8735">
        <v>45095.374000000003</v>
      </c>
      <c r="L8735" s="1">
        <f t="shared" si="273"/>
        <v>45.095374000000007</v>
      </c>
    </row>
    <row r="8736" spans="1:12" ht="14.45">
      <c r="A8736" t="s">
        <v>723</v>
      </c>
      <c r="B8736" t="s">
        <v>1016</v>
      </c>
      <c r="C8736">
        <v>842139</v>
      </c>
      <c r="D8736" t="s">
        <v>1017</v>
      </c>
      <c r="E8736" t="s">
        <v>670</v>
      </c>
      <c r="F8736" t="s">
        <v>670</v>
      </c>
      <c r="G8736" t="str">
        <f t="shared" si="272"/>
        <v>Turkey to EU27</v>
      </c>
      <c r="H8736">
        <v>2017</v>
      </c>
      <c r="I8736" t="s">
        <v>724</v>
      </c>
      <c r="J8736">
        <v>6</v>
      </c>
      <c r="K8736">
        <v>31209.550999999999</v>
      </c>
      <c r="L8736" s="1">
        <f t="shared" si="273"/>
        <v>31.209551000000001</v>
      </c>
    </row>
    <row r="8737" spans="1:12" ht="14.45">
      <c r="A8737" t="s">
        <v>723</v>
      </c>
      <c r="B8737" t="s">
        <v>1016</v>
      </c>
      <c r="C8737">
        <v>847989</v>
      </c>
      <c r="D8737" t="s">
        <v>1017</v>
      </c>
      <c r="E8737" t="s">
        <v>147</v>
      </c>
      <c r="F8737" t="s">
        <v>292</v>
      </c>
      <c r="G8737" t="str">
        <f t="shared" si="272"/>
        <v>Turkey to World</v>
      </c>
      <c r="H8737">
        <v>2012</v>
      </c>
      <c r="I8737" t="s">
        <v>724</v>
      </c>
      <c r="J8737">
        <v>6</v>
      </c>
      <c r="K8737">
        <v>132280.342</v>
      </c>
      <c r="L8737" s="1">
        <f t="shared" si="273"/>
        <v>132.28034199999999</v>
      </c>
    </row>
    <row r="8738" spans="1:12" ht="14.45">
      <c r="A8738" t="s">
        <v>723</v>
      </c>
      <c r="B8738" t="s">
        <v>1016</v>
      </c>
      <c r="C8738">
        <v>847989</v>
      </c>
      <c r="D8738" t="s">
        <v>1017</v>
      </c>
      <c r="E8738" t="s">
        <v>147</v>
      </c>
      <c r="F8738" t="s">
        <v>292</v>
      </c>
      <c r="G8738" t="str">
        <f t="shared" si="272"/>
        <v>Turkey to World</v>
      </c>
      <c r="H8738">
        <v>2013</v>
      </c>
      <c r="I8738" t="s">
        <v>724</v>
      </c>
      <c r="J8738">
        <v>6</v>
      </c>
      <c r="K8738">
        <v>152523.78</v>
      </c>
      <c r="L8738" s="1">
        <f t="shared" si="273"/>
        <v>152.52377999999999</v>
      </c>
    </row>
    <row r="8739" spans="1:12" ht="14.45">
      <c r="A8739" t="s">
        <v>723</v>
      </c>
      <c r="B8739" t="s">
        <v>1016</v>
      </c>
      <c r="C8739">
        <v>847989</v>
      </c>
      <c r="D8739" t="s">
        <v>1017</v>
      </c>
      <c r="E8739" t="s">
        <v>147</v>
      </c>
      <c r="F8739" t="s">
        <v>292</v>
      </c>
      <c r="G8739" t="str">
        <f t="shared" si="272"/>
        <v>Turkey to World</v>
      </c>
      <c r="H8739">
        <v>2014</v>
      </c>
      <c r="I8739" t="s">
        <v>724</v>
      </c>
      <c r="J8739">
        <v>6</v>
      </c>
      <c r="K8739">
        <v>150818.18700000001</v>
      </c>
      <c r="L8739" s="1">
        <f t="shared" si="273"/>
        <v>150.81818699999999</v>
      </c>
    </row>
    <row r="8740" spans="1:12" ht="14.45">
      <c r="A8740" t="s">
        <v>723</v>
      </c>
      <c r="B8740" t="s">
        <v>1016</v>
      </c>
      <c r="C8740">
        <v>847989</v>
      </c>
      <c r="D8740" t="s">
        <v>1017</v>
      </c>
      <c r="E8740" t="s">
        <v>147</v>
      </c>
      <c r="F8740" t="s">
        <v>292</v>
      </c>
      <c r="G8740" t="str">
        <f t="shared" si="272"/>
        <v>Turkey to World</v>
      </c>
      <c r="H8740">
        <v>2015</v>
      </c>
      <c r="I8740" t="s">
        <v>724</v>
      </c>
      <c r="J8740">
        <v>6</v>
      </c>
      <c r="K8740">
        <v>135395.00200000001</v>
      </c>
      <c r="L8740" s="1">
        <f t="shared" si="273"/>
        <v>135.39500200000001</v>
      </c>
    </row>
    <row r="8741" spans="1:12" ht="14.45">
      <c r="A8741" t="s">
        <v>723</v>
      </c>
      <c r="B8741" t="s">
        <v>1016</v>
      </c>
      <c r="C8741">
        <v>847989</v>
      </c>
      <c r="D8741" t="s">
        <v>1017</v>
      </c>
      <c r="E8741" t="s">
        <v>147</v>
      </c>
      <c r="F8741" t="s">
        <v>292</v>
      </c>
      <c r="G8741" t="str">
        <f t="shared" si="272"/>
        <v>Turkey to World</v>
      </c>
      <c r="H8741">
        <v>2016</v>
      </c>
      <c r="I8741" t="s">
        <v>724</v>
      </c>
      <c r="J8741">
        <v>6</v>
      </c>
      <c r="K8741">
        <v>128590.94</v>
      </c>
      <c r="L8741" s="1">
        <f t="shared" si="273"/>
        <v>128.59093999999999</v>
      </c>
    </row>
    <row r="8742" spans="1:12" ht="14.45">
      <c r="A8742" t="s">
        <v>723</v>
      </c>
      <c r="B8742" t="s">
        <v>1016</v>
      </c>
      <c r="C8742">
        <v>847989</v>
      </c>
      <c r="D8742" t="s">
        <v>1017</v>
      </c>
      <c r="E8742" t="s">
        <v>147</v>
      </c>
      <c r="F8742" t="s">
        <v>292</v>
      </c>
      <c r="G8742" t="str">
        <f t="shared" si="272"/>
        <v>Turkey to World</v>
      </c>
      <c r="H8742">
        <v>2017</v>
      </c>
      <c r="I8742" t="s">
        <v>724</v>
      </c>
      <c r="J8742">
        <v>6</v>
      </c>
      <c r="K8742">
        <v>170305.71900000001</v>
      </c>
      <c r="L8742" s="1">
        <f t="shared" si="273"/>
        <v>170.30571900000001</v>
      </c>
    </row>
    <row r="8743" spans="1:12" ht="14.45">
      <c r="A8743" t="s">
        <v>723</v>
      </c>
      <c r="B8743" t="s">
        <v>1016</v>
      </c>
      <c r="C8743">
        <v>847989</v>
      </c>
      <c r="D8743" t="s">
        <v>1017</v>
      </c>
      <c r="E8743" t="s">
        <v>670</v>
      </c>
      <c r="F8743" t="s">
        <v>670</v>
      </c>
      <c r="G8743" t="str">
        <f t="shared" si="272"/>
        <v>Turkey to EU27</v>
      </c>
      <c r="H8743">
        <v>2012</v>
      </c>
      <c r="I8743" t="s">
        <v>724</v>
      </c>
      <c r="J8743">
        <v>6</v>
      </c>
      <c r="K8743">
        <v>21940.773000000001</v>
      </c>
      <c r="L8743" s="1">
        <f t="shared" si="273"/>
        <v>21.940773</v>
      </c>
    </row>
    <row r="8744" spans="1:12" ht="14.45">
      <c r="A8744" t="s">
        <v>723</v>
      </c>
      <c r="B8744" t="s">
        <v>1016</v>
      </c>
      <c r="C8744">
        <v>847989</v>
      </c>
      <c r="D8744" t="s">
        <v>1017</v>
      </c>
      <c r="E8744" t="s">
        <v>670</v>
      </c>
      <c r="F8744" t="s">
        <v>670</v>
      </c>
      <c r="G8744" t="str">
        <f t="shared" si="272"/>
        <v>Turkey to EU27</v>
      </c>
      <c r="H8744">
        <v>2013</v>
      </c>
      <c r="I8744" t="s">
        <v>724</v>
      </c>
      <c r="J8744">
        <v>6</v>
      </c>
      <c r="K8744">
        <v>26481.867999999999</v>
      </c>
      <c r="L8744" s="1">
        <f t="shared" si="273"/>
        <v>26.481867999999999</v>
      </c>
    </row>
    <row r="8745" spans="1:12" ht="14.45">
      <c r="A8745" t="s">
        <v>723</v>
      </c>
      <c r="B8745" t="s">
        <v>1016</v>
      </c>
      <c r="C8745">
        <v>847989</v>
      </c>
      <c r="D8745" t="s">
        <v>1017</v>
      </c>
      <c r="E8745" t="s">
        <v>670</v>
      </c>
      <c r="F8745" t="s">
        <v>670</v>
      </c>
      <c r="G8745" t="str">
        <f t="shared" si="272"/>
        <v>Turkey to EU27</v>
      </c>
      <c r="H8745">
        <v>2014</v>
      </c>
      <c r="I8745" t="s">
        <v>724</v>
      </c>
      <c r="J8745">
        <v>6</v>
      </c>
      <c r="K8745">
        <v>29802.163</v>
      </c>
      <c r="L8745" s="1">
        <f t="shared" si="273"/>
        <v>29.802163</v>
      </c>
    </row>
    <row r="8746" spans="1:12" ht="14.45">
      <c r="A8746" t="s">
        <v>723</v>
      </c>
      <c r="B8746" t="s">
        <v>1016</v>
      </c>
      <c r="C8746">
        <v>847989</v>
      </c>
      <c r="D8746" t="s">
        <v>1017</v>
      </c>
      <c r="E8746" t="s">
        <v>670</v>
      </c>
      <c r="F8746" t="s">
        <v>670</v>
      </c>
      <c r="G8746" t="str">
        <f t="shared" si="272"/>
        <v>Turkey to EU27</v>
      </c>
      <c r="H8746">
        <v>2015</v>
      </c>
      <c r="I8746" t="s">
        <v>724</v>
      </c>
      <c r="J8746">
        <v>6</v>
      </c>
      <c r="K8746">
        <v>25579.842000000001</v>
      </c>
      <c r="L8746" s="1">
        <f t="shared" si="273"/>
        <v>25.579841999999999</v>
      </c>
    </row>
    <row r="8747" spans="1:12" ht="14.45">
      <c r="A8747" t="s">
        <v>723</v>
      </c>
      <c r="B8747" t="s">
        <v>1016</v>
      </c>
      <c r="C8747">
        <v>847989</v>
      </c>
      <c r="D8747" t="s">
        <v>1017</v>
      </c>
      <c r="E8747" t="s">
        <v>670</v>
      </c>
      <c r="F8747" t="s">
        <v>670</v>
      </c>
      <c r="G8747" t="str">
        <f t="shared" si="272"/>
        <v>Turkey to EU27</v>
      </c>
      <c r="H8747">
        <v>2016</v>
      </c>
      <c r="I8747" t="s">
        <v>724</v>
      </c>
      <c r="J8747">
        <v>6</v>
      </c>
      <c r="K8747">
        <v>29683.083999999999</v>
      </c>
      <c r="L8747" s="1">
        <f t="shared" si="273"/>
        <v>29.683083999999997</v>
      </c>
    </row>
    <row r="8748" spans="1:12" ht="14.45">
      <c r="A8748" t="s">
        <v>723</v>
      </c>
      <c r="B8748" t="s">
        <v>1016</v>
      </c>
      <c r="C8748">
        <v>847989</v>
      </c>
      <c r="D8748" t="s">
        <v>1017</v>
      </c>
      <c r="E8748" t="s">
        <v>670</v>
      </c>
      <c r="F8748" t="s">
        <v>670</v>
      </c>
      <c r="G8748" t="str">
        <f t="shared" si="272"/>
        <v>Turkey to EU27</v>
      </c>
      <c r="H8748">
        <v>2017</v>
      </c>
      <c r="I8748" t="s">
        <v>724</v>
      </c>
      <c r="J8748">
        <v>6</v>
      </c>
      <c r="K8748">
        <v>53158.462</v>
      </c>
      <c r="L8748" s="1">
        <f t="shared" si="273"/>
        <v>53.158462</v>
      </c>
    </row>
    <row r="8749" spans="1:12" ht="14.45">
      <c r="A8749" t="s">
        <v>723</v>
      </c>
      <c r="B8749" t="s">
        <v>1018</v>
      </c>
      <c r="C8749">
        <v>730900</v>
      </c>
      <c r="D8749" t="s">
        <v>1019</v>
      </c>
      <c r="E8749" t="s">
        <v>147</v>
      </c>
      <c r="F8749" t="s">
        <v>292</v>
      </c>
      <c r="G8749" t="str">
        <f t="shared" si="272"/>
        <v>Tanzania to World</v>
      </c>
      <c r="H8749">
        <v>2013</v>
      </c>
      <c r="I8749" t="s">
        <v>724</v>
      </c>
      <c r="J8749">
        <v>6</v>
      </c>
      <c r="K8749">
        <v>145.47800000000001</v>
      </c>
      <c r="L8749" s="1">
        <f t="shared" si="273"/>
        <v>0.145478</v>
      </c>
    </row>
    <row r="8750" spans="1:12" ht="14.45">
      <c r="A8750" t="s">
        <v>723</v>
      </c>
      <c r="B8750" t="s">
        <v>1018</v>
      </c>
      <c r="C8750">
        <v>730900</v>
      </c>
      <c r="D8750" t="s">
        <v>1019</v>
      </c>
      <c r="E8750" t="s">
        <v>147</v>
      </c>
      <c r="F8750" t="s">
        <v>292</v>
      </c>
      <c r="G8750" t="str">
        <f t="shared" si="272"/>
        <v>Tanzania to World</v>
      </c>
      <c r="H8750">
        <v>2014</v>
      </c>
      <c r="I8750" t="s">
        <v>724</v>
      </c>
      <c r="J8750">
        <v>6</v>
      </c>
      <c r="K8750">
        <v>632.45699999999999</v>
      </c>
      <c r="L8750" s="1">
        <f t="shared" si="273"/>
        <v>0.63245700000000005</v>
      </c>
    </row>
    <row r="8751" spans="1:12" ht="14.45">
      <c r="A8751" t="s">
        <v>723</v>
      </c>
      <c r="B8751" t="s">
        <v>1018</v>
      </c>
      <c r="C8751">
        <v>730900</v>
      </c>
      <c r="D8751" t="s">
        <v>1019</v>
      </c>
      <c r="E8751" t="s">
        <v>147</v>
      </c>
      <c r="F8751" t="s">
        <v>292</v>
      </c>
      <c r="G8751" t="str">
        <f t="shared" si="272"/>
        <v>Tanzania to World</v>
      </c>
      <c r="H8751">
        <v>2015</v>
      </c>
      <c r="I8751" t="s">
        <v>724</v>
      </c>
      <c r="J8751">
        <v>6</v>
      </c>
      <c r="K8751">
        <v>56.136000000000003</v>
      </c>
      <c r="L8751" s="1">
        <f t="shared" si="273"/>
        <v>5.6136000000000005E-2</v>
      </c>
    </row>
    <row r="8752" spans="1:12" ht="14.45">
      <c r="A8752" t="s">
        <v>723</v>
      </c>
      <c r="B8752" t="s">
        <v>1018</v>
      </c>
      <c r="C8752">
        <v>730900</v>
      </c>
      <c r="D8752" t="s">
        <v>1019</v>
      </c>
      <c r="E8752" t="s">
        <v>147</v>
      </c>
      <c r="F8752" t="s">
        <v>292</v>
      </c>
      <c r="G8752" t="str">
        <f t="shared" si="272"/>
        <v>Tanzania to World</v>
      </c>
      <c r="H8752">
        <v>2016</v>
      </c>
      <c r="I8752" t="s">
        <v>724</v>
      </c>
      <c r="J8752">
        <v>6</v>
      </c>
      <c r="K8752">
        <v>30.457999999999998</v>
      </c>
      <c r="L8752" s="1">
        <f t="shared" si="273"/>
        <v>3.0457999999999999E-2</v>
      </c>
    </row>
    <row r="8753" spans="1:12" ht="14.45">
      <c r="A8753" t="s">
        <v>723</v>
      </c>
      <c r="B8753" t="s">
        <v>1018</v>
      </c>
      <c r="C8753">
        <v>730900</v>
      </c>
      <c r="D8753" t="s">
        <v>1019</v>
      </c>
      <c r="E8753" t="s">
        <v>147</v>
      </c>
      <c r="F8753" t="s">
        <v>292</v>
      </c>
      <c r="G8753" t="str">
        <f t="shared" si="272"/>
        <v>Tanzania to World</v>
      </c>
      <c r="H8753">
        <v>2017</v>
      </c>
      <c r="I8753" t="s">
        <v>724</v>
      </c>
      <c r="J8753">
        <v>6</v>
      </c>
      <c r="K8753">
        <v>1614.287</v>
      </c>
      <c r="L8753" s="1">
        <f t="shared" si="273"/>
        <v>1.614287</v>
      </c>
    </row>
    <row r="8754" spans="1:12" ht="14.45">
      <c r="A8754" t="s">
        <v>723</v>
      </c>
      <c r="B8754" t="s">
        <v>1018</v>
      </c>
      <c r="C8754">
        <v>730900</v>
      </c>
      <c r="D8754" t="s">
        <v>1019</v>
      </c>
      <c r="E8754" t="s">
        <v>670</v>
      </c>
      <c r="F8754" t="s">
        <v>670</v>
      </c>
      <c r="G8754" t="str">
        <f t="shared" si="272"/>
        <v>Tanzania to EU27</v>
      </c>
      <c r="H8754">
        <v>2014</v>
      </c>
      <c r="I8754" t="s">
        <v>724</v>
      </c>
      <c r="J8754">
        <v>6</v>
      </c>
      <c r="K8754">
        <v>228.13399999999999</v>
      </c>
      <c r="L8754" s="1">
        <f t="shared" si="273"/>
        <v>0.22813399999999998</v>
      </c>
    </row>
    <row r="8755" spans="1:12" ht="14.45">
      <c r="A8755" t="s">
        <v>723</v>
      </c>
      <c r="B8755" t="s">
        <v>1018</v>
      </c>
      <c r="C8755">
        <v>741999</v>
      </c>
      <c r="D8755" t="s">
        <v>1019</v>
      </c>
      <c r="E8755" t="s">
        <v>147</v>
      </c>
      <c r="F8755" t="s">
        <v>292</v>
      </c>
      <c r="G8755" t="str">
        <f t="shared" si="272"/>
        <v>Tanzania to World</v>
      </c>
      <c r="H8755">
        <v>2013</v>
      </c>
      <c r="I8755" t="s">
        <v>724</v>
      </c>
      <c r="J8755">
        <v>6</v>
      </c>
      <c r="K8755">
        <v>6.319</v>
      </c>
      <c r="L8755" s="1">
        <f t="shared" si="273"/>
        <v>6.319E-3</v>
      </c>
    </row>
    <row r="8756" spans="1:12" ht="14.45">
      <c r="A8756" t="s">
        <v>723</v>
      </c>
      <c r="B8756" t="s">
        <v>1018</v>
      </c>
      <c r="C8756">
        <v>741999</v>
      </c>
      <c r="D8756" t="s">
        <v>1019</v>
      </c>
      <c r="E8756" t="s">
        <v>147</v>
      </c>
      <c r="F8756" t="s">
        <v>292</v>
      </c>
      <c r="G8756" t="str">
        <f t="shared" si="272"/>
        <v>Tanzania to World</v>
      </c>
      <c r="H8756">
        <v>2014</v>
      </c>
      <c r="I8756" t="s">
        <v>724</v>
      </c>
      <c r="J8756">
        <v>6</v>
      </c>
      <c r="K8756">
        <v>0.40400000000000003</v>
      </c>
      <c r="L8756" s="1">
        <f t="shared" si="273"/>
        <v>4.0400000000000001E-4</v>
      </c>
    </row>
    <row r="8757" spans="1:12" ht="14.45">
      <c r="A8757" t="s">
        <v>723</v>
      </c>
      <c r="B8757" t="s">
        <v>1018</v>
      </c>
      <c r="C8757">
        <v>741999</v>
      </c>
      <c r="D8757" t="s">
        <v>1019</v>
      </c>
      <c r="E8757" t="s">
        <v>147</v>
      </c>
      <c r="F8757" t="s">
        <v>292</v>
      </c>
      <c r="G8757" t="str">
        <f t="shared" si="272"/>
        <v>Tanzania to World</v>
      </c>
      <c r="H8757">
        <v>2015</v>
      </c>
      <c r="I8757" t="s">
        <v>724</v>
      </c>
      <c r="J8757">
        <v>6</v>
      </c>
      <c r="K8757">
        <v>9.7000000000000003E-2</v>
      </c>
      <c r="L8757" s="1">
        <f t="shared" si="273"/>
        <v>9.7E-5</v>
      </c>
    </row>
    <row r="8758" spans="1:12" ht="14.45">
      <c r="A8758" t="s">
        <v>723</v>
      </c>
      <c r="B8758" t="s">
        <v>1018</v>
      </c>
      <c r="C8758">
        <v>741999</v>
      </c>
      <c r="D8758" t="s">
        <v>1019</v>
      </c>
      <c r="E8758" t="s">
        <v>147</v>
      </c>
      <c r="F8758" t="s">
        <v>292</v>
      </c>
      <c r="G8758" t="str">
        <f t="shared" si="272"/>
        <v>Tanzania to World</v>
      </c>
      <c r="H8758">
        <v>2016</v>
      </c>
      <c r="I8758" t="s">
        <v>724</v>
      </c>
      <c r="J8758">
        <v>6</v>
      </c>
      <c r="K8758">
        <v>0.59499999999999997</v>
      </c>
      <c r="L8758" s="1">
        <f t="shared" si="273"/>
        <v>5.9499999999999993E-4</v>
      </c>
    </row>
    <row r="8759" spans="1:12" ht="14.45">
      <c r="A8759" t="s">
        <v>723</v>
      </c>
      <c r="B8759" t="s">
        <v>1018</v>
      </c>
      <c r="C8759">
        <v>741999</v>
      </c>
      <c r="D8759" t="s">
        <v>1019</v>
      </c>
      <c r="E8759" t="s">
        <v>147</v>
      </c>
      <c r="F8759" t="s">
        <v>292</v>
      </c>
      <c r="G8759" t="str">
        <f t="shared" si="272"/>
        <v>Tanzania to World</v>
      </c>
      <c r="H8759">
        <v>2017</v>
      </c>
      <c r="I8759" t="s">
        <v>724</v>
      </c>
      <c r="J8759">
        <v>6</v>
      </c>
      <c r="K8759">
        <v>0.01</v>
      </c>
      <c r="L8759" s="1">
        <f t="shared" si="273"/>
        <v>1.0000000000000001E-5</v>
      </c>
    </row>
    <row r="8760" spans="1:12" ht="14.45">
      <c r="A8760" t="s">
        <v>723</v>
      </c>
      <c r="B8760" t="s">
        <v>1018</v>
      </c>
      <c r="C8760">
        <v>741999</v>
      </c>
      <c r="D8760" t="s">
        <v>1019</v>
      </c>
      <c r="E8760" t="s">
        <v>670</v>
      </c>
      <c r="F8760" t="s">
        <v>670</v>
      </c>
      <c r="G8760" t="str">
        <f t="shared" si="272"/>
        <v>Tanzania to EU27</v>
      </c>
      <c r="H8760">
        <v>2015</v>
      </c>
      <c r="I8760" t="s">
        <v>724</v>
      </c>
      <c r="J8760">
        <v>6</v>
      </c>
      <c r="K8760">
        <v>0.02</v>
      </c>
      <c r="L8760" s="1">
        <f t="shared" si="273"/>
        <v>2.0000000000000002E-5</v>
      </c>
    </row>
    <row r="8761" spans="1:12" ht="14.45">
      <c r="A8761" t="s">
        <v>723</v>
      </c>
      <c r="B8761" t="s">
        <v>1018</v>
      </c>
      <c r="C8761">
        <v>741999</v>
      </c>
      <c r="D8761" t="s">
        <v>1019</v>
      </c>
      <c r="E8761" t="s">
        <v>670</v>
      </c>
      <c r="F8761" t="s">
        <v>670</v>
      </c>
      <c r="G8761" t="str">
        <f t="shared" si="272"/>
        <v>Tanzania to EU27</v>
      </c>
      <c r="H8761">
        <v>2016</v>
      </c>
      <c r="I8761" t="s">
        <v>724</v>
      </c>
      <c r="J8761">
        <v>6</v>
      </c>
      <c r="K8761">
        <v>8.0000000000000002E-3</v>
      </c>
      <c r="L8761" s="1">
        <f t="shared" si="273"/>
        <v>7.9999999999999996E-6</v>
      </c>
    </row>
    <row r="8762" spans="1:12" ht="14.45">
      <c r="A8762" t="s">
        <v>723</v>
      </c>
      <c r="B8762" t="s">
        <v>1018</v>
      </c>
      <c r="C8762">
        <v>741999</v>
      </c>
      <c r="D8762" t="s">
        <v>1019</v>
      </c>
      <c r="E8762" t="s">
        <v>670</v>
      </c>
      <c r="F8762" t="s">
        <v>670</v>
      </c>
      <c r="G8762" t="str">
        <f t="shared" si="272"/>
        <v>Tanzania to EU27</v>
      </c>
      <c r="H8762">
        <v>2017</v>
      </c>
      <c r="I8762" t="s">
        <v>724</v>
      </c>
      <c r="J8762">
        <v>6</v>
      </c>
      <c r="K8762">
        <v>0.01</v>
      </c>
      <c r="L8762" s="1">
        <f t="shared" si="273"/>
        <v>1.0000000000000001E-5</v>
      </c>
    </row>
    <row r="8763" spans="1:12" ht="14.45">
      <c r="A8763" t="s">
        <v>723</v>
      </c>
      <c r="B8763" t="s">
        <v>1018</v>
      </c>
      <c r="C8763">
        <v>761100</v>
      </c>
      <c r="D8763" t="s">
        <v>1019</v>
      </c>
      <c r="E8763" t="s">
        <v>147</v>
      </c>
      <c r="F8763" t="s">
        <v>292</v>
      </c>
      <c r="G8763" t="str">
        <f t="shared" si="272"/>
        <v>Tanzania to World</v>
      </c>
      <c r="H8763">
        <v>2013</v>
      </c>
      <c r="I8763" t="s">
        <v>724</v>
      </c>
      <c r="J8763">
        <v>6</v>
      </c>
      <c r="K8763">
        <v>4.1820000000000004</v>
      </c>
      <c r="L8763" s="1">
        <f t="shared" si="273"/>
        <v>4.182E-3</v>
      </c>
    </row>
    <row r="8764" spans="1:12" ht="14.45">
      <c r="A8764" t="s">
        <v>723</v>
      </c>
      <c r="B8764" t="s">
        <v>1018</v>
      </c>
      <c r="C8764">
        <v>761100</v>
      </c>
      <c r="D8764" t="s">
        <v>1019</v>
      </c>
      <c r="E8764" t="s">
        <v>147</v>
      </c>
      <c r="F8764" t="s">
        <v>292</v>
      </c>
      <c r="G8764" t="str">
        <f t="shared" si="272"/>
        <v>Tanzania to World</v>
      </c>
      <c r="H8764">
        <v>2014</v>
      </c>
      <c r="I8764" t="s">
        <v>724</v>
      </c>
      <c r="J8764">
        <v>6</v>
      </c>
      <c r="K8764">
        <v>25.745000000000001</v>
      </c>
      <c r="L8764" s="1">
        <f t="shared" si="273"/>
        <v>2.5745000000000001E-2</v>
      </c>
    </row>
    <row r="8765" spans="1:12" ht="14.45">
      <c r="A8765" t="s">
        <v>723</v>
      </c>
      <c r="B8765" t="s">
        <v>1018</v>
      </c>
      <c r="C8765">
        <v>761100</v>
      </c>
      <c r="D8765" t="s">
        <v>1019</v>
      </c>
      <c r="E8765" t="s">
        <v>147</v>
      </c>
      <c r="F8765" t="s">
        <v>292</v>
      </c>
      <c r="G8765" t="str">
        <f t="shared" si="272"/>
        <v>Tanzania to World</v>
      </c>
      <c r="H8765">
        <v>2015</v>
      </c>
      <c r="I8765" t="s">
        <v>724</v>
      </c>
      <c r="J8765">
        <v>6</v>
      </c>
      <c r="K8765">
        <v>42.066000000000003</v>
      </c>
      <c r="L8765" s="1">
        <f t="shared" si="273"/>
        <v>4.2065999999999999E-2</v>
      </c>
    </row>
    <row r="8766" spans="1:12" ht="14.45">
      <c r="A8766" t="s">
        <v>723</v>
      </c>
      <c r="B8766" t="s">
        <v>1018</v>
      </c>
      <c r="C8766">
        <v>761100</v>
      </c>
      <c r="D8766" t="s">
        <v>1019</v>
      </c>
      <c r="E8766" t="s">
        <v>147</v>
      </c>
      <c r="F8766" t="s">
        <v>292</v>
      </c>
      <c r="G8766" t="str">
        <f t="shared" si="272"/>
        <v>Tanzania to World</v>
      </c>
      <c r="H8766">
        <v>2016</v>
      </c>
      <c r="I8766" t="s">
        <v>724</v>
      </c>
      <c r="J8766">
        <v>6</v>
      </c>
      <c r="K8766">
        <v>96.311000000000007</v>
      </c>
      <c r="L8766" s="1">
        <f t="shared" si="273"/>
        <v>9.6311000000000008E-2</v>
      </c>
    </row>
    <row r="8767" spans="1:12" ht="14.45">
      <c r="A8767" t="s">
        <v>723</v>
      </c>
      <c r="B8767" t="s">
        <v>1018</v>
      </c>
      <c r="C8767">
        <v>761100</v>
      </c>
      <c r="D8767" t="s">
        <v>1019</v>
      </c>
      <c r="E8767" t="s">
        <v>147</v>
      </c>
      <c r="F8767" t="s">
        <v>292</v>
      </c>
      <c r="G8767" t="str">
        <f t="shared" si="272"/>
        <v>Tanzania to World</v>
      </c>
      <c r="H8767">
        <v>2017</v>
      </c>
      <c r="I8767" t="s">
        <v>724</v>
      </c>
      <c r="J8767">
        <v>6</v>
      </c>
      <c r="K8767">
        <v>57.1</v>
      </c>
      <c r="L8767" s="1">
        <f t="shared" si="273"/>
        <v>5.7099999999999998E-2</v>
      </c>
    </row>
    <row r="8768" spans="1:12" ht="14.45">
      <c r="A8768" t="s">
        <v>723</v>
      </c>
      <c r="B8768" t="s">
        <v>1018</v>
      </c>
      <c r="C8768">
        <v>761100</v>
      </c>
      <c r="D8768" t="s">
        <v>1019</v>
      </c>
      <c r="E8768" t="s">
        <v>670</v>
      </c>
      <c r="F8768" t="s">
        <v>670</v>
      </c>
      <c r="G8768" t="str">
        <f t="shared" si="272"/>
        <v>Tanzania to EU27</v>
      </c>
      <c r="H8768">
        <v>2015</v>
      </c>
      <c r="I8768" t="s">
        <v>724</v>
      </c>
      <c r="J8768">
        <v>6</v>
      </c>
      <c r="K8768">
        <v>42.066000000000003</v>
      </c>
      <c r="L8768" s="1">
        <f t="shared" si="273"/>
        <v>4.2065999999999999E-2</v>
      </c>
    </row>
    <row r="8769" spans="1:12" ht="14.45">
      <c r="A8769" t="s">
        <v>723</v>
      </c>
      <c r="B8769" t="s">
        <v>1018</v>
      </c>
      <c r="C8769">
        <v>761100</v>
      </c>
      <c r="D8769" t="s">
        <v>1019</v>
      </c>
      <c r="E8769" t="s">
        <v>670</v>
      </c>
      <c r="F8769" t="s">
        <v>670</v>
      </c>
      <c r="G8769" t="str">
        <f t="shared" si="272"/>
        <v>Tanzania to EU27</v>
      </c>
      <c r="H8769">
        <v>2016</v>
      </c>
      <c r="I8769" t="s">
        <v>724</v>
      </c>
      <c r="J8769">
        <v>6</v>
      </c>
      <c r="K8769">
        <v>96.311000000000007</v>
      </c>
      <c r="L8769" s="1">
        <f t="shared" si="273"/>
        <v>9.6311000000000008E-2</v>
      </c>
    </row>
    <row r="8770" spans="1:12" ht="14.45">
      <c r="A8770" t="s">
        <v>723</v>
      </c>
      <c r="B8770" t="s">
        <v>1018</v>
      </c>
      <c r="C8770">
        <v>761100</v>
      </c>
      <c r="D8770" t="s">
        <v>1019</v>
      </c>
      <c r="E8770" t="s">
        <v>670</v>
      </c>
      <c r="F8770" t="s">
        <v>670</v>
      </c>
      <c r="G8770" t="str">
        <f t="shared" si="272"/>
        <v>Tanzania to EU27</v>
      </c>
      <c r="H8770">
        <v>2017</v>
      </c>
      <c r="I8770" t="s">
        <v>724</v>
      </c>
      <c r="J8770">
        <v>6</v>
      </c>
      <c r="K8770">
        <v>57.1</v>
      </c>
      <c r="L8770" s="1">
        <f t="shared" si="273"/>
        <v>5.7099999999999998E-2</v>
      </c>
    </row>
    <row r="8771" spans="1:12" ht="14.45">
      <c r="A8771" t="s">
        <v>723</v>
      </c>
      <c r="B8771" t="s">
        <v>1018</v>
      </c>
      <c r="C8771">
        <v>8405</v>
      </c>
      <c r="D8771" t="s">
        <v>1019</v>
      </c>
      <c r="E8771" t="s">
        <v>147</v>
      </c>
      <c r="F8771" t="s">
        <v>292</v>
      </c>
      <c r="G8771" t="str">
        <f t="shared" si="272"/>
        <v>Tanzania to World</v>
      </c>
      <c r="H8771">
        <v>2013</v>
      </c>
      <c r="I8771" t="s">
        <v>724</v>
      </c>
      <c r="J8771">
        <v>6</v>
      </c>
      <c r="K8771">
        <v>5706.232</v>
      </c>
      <c r="L8771" s="1">
        <f t="shared" si="273"/>
        <v>5.706232</v>
      </c>
    </row>
    <row r="8772" spans="1:12" ht="14.45">
      <c r="A8772" t="s">
        <v>723</v>
      </c>
      <c r="B8772" t="s">
        <v>1018</v>
      </c>
      <c r="C8772">
        <v>8405</v>
      </c>
      <c r="D8772" t="s">
        <v>1019</v>
      </c>
      <c r="E8772" t="s">
        <v>147</v>
      </c>
      <c r="F8772" t="s">
        <v>292</v>
      </c>
      <c r="G8772" t="str">
        <f t="shared" si="272"/>
        <v>Tanzania to World</v>
      </c>
      <c r="H8772">
        <v>2014</v>
      </c>
      <c r="I8772" t="s">
        <v>724</v>
      </c>
      <c r="J8772">
        <v>6</v>
      </c>
      <c r="K8772">
        <v>8.1690000000000005</v>
      </c>
      <c r="L8772" s="1">
        <f t="shared" si="273"/>
        <v>8.1690000000000009E-3</v>
      </c>
    </row>
    <row r="8773" spans="1:12" ht="14.45">
      <c r="A8773" t="s">
        <v>723</v>
      </c>
      <c r="B8773" t="s">
        <v>1018</v>
      </c>
      <c r="C8773">
        <v>8405</v>
      </c>
      <c r="D8773" t="s">
        <v>1019</v>
      </c>
      <c r="E8773" t="s">
        <v>147</v>
      </c>
      <c r="F8773" t="s">
        <v>292</v>
      </c>
      <c r="G8773" t="str">
        <f t="shared" si="272"/>
        <v>Tanzania to World</v>
      </c>
      <c r="H8773">
        <v>2015</v>
      </c>
      <c r="I8773" t="s">
        <v>724</v>
      </c>
      <c r="J8773">
        <v>6</v>
      </c>
      <c r="K8773">
        <v>7.4999999999999997E-2</v>
      </c>
      <c r="L8773" s="1">
        <f t="shared" si="273"/>
        <v>7.4999999999999993E-5</v>
      </c>
    </row>
    <row r="8774" spans="1:12" ht="14.45">
      <c r="A8774" t="s">
        <v>723</v>
      </c>
      <c r="B8774" t="s">
        <v>1018</v>
      </c>
      <c r="C8774">
        <v>8405</v>
      </c>
      <c r="D8774" t="s">
        <v>1019</v>
      </c>
      <c r="E8774" t="s">
        <v>147</v>
      </c>
      <c r="F8774" t="s">
        <v>292</v>
      </c>
      <c r="G8774" t="str">
        <f t="shared" si="272"/>
        <v>Tanzania to World</v>
      </c>
      <c r="H8774">
        <v>2016</v>
      </c>
      <c r="I8774" t="s">
        <v>724</v>
      </c>
      <c r="J8774">
        <v>6</v>
      </c>
      <c r="K8774">
        <v>17.937999999999999</v>
      </c>
      <c r="L8774" s="1">
        <f t="shared" si="273"/>
        <v>1.7937999999999999E-2</v>
      </c>
    </row>
    <row r="8775" spans="1:12" ht="14.45">
      <c r="A8775" t="s">
        <v>723</v>
      </c>
      <c r="B8775" t="s">
        <v>1018</v>
      </c>
      <c r="C8775">
        <v>841931</v>
      </c>
      <c r="D8775" t="s">
        <v>1019</v>
      </c>
      <c r="E8775" t="s">
        <v>147</v>
      </c>
      <c r="F8775" t="s">
        <v>292</v>
      </c>
      <c r="G8775" t="str">
        <f t="shared" si="272"/>
        <v>Tanzania to World</v>
      </c>
      <c r="H8775">
        <v>2015</v>
      </c>
      <c r="I8775" t="s">
        <v>724</v>
      </c>
      <c r="J8775">
        <v>6</v>
      </c>
      <c r="K8775">
        <v>28.908999999999999</v>
      </c>
      <c r="L8775" s="1">
        <f t="shared" si="273"/>
        <v>2.8908999999999997E-2</v>
      </c>
    </row>
    <row r="8776" spans="1:12" ht="14.45">
      <c r="A8776" t="s">
        <v>723</v>
      </c>
      <c r="B8776" t="s">
        <v>1018</v>
      </c>
      <c r="C8776">
        <v>841931</v>
      </c>
      <c r="D8776" t="s">
        <v>1019</v>
      </c>
      <c r="E8776" t="s">
        <v>147</v>
      </c>
      <c r="F8776" t="s">
        <v>292</v>
      </c>
      <c r="G8776" t="str">
        <f t="shared" si="272"/>
        <v>Tanzania to World</v>
      </c>
      <c r="H8776">
        <v>2016</v>
      </c>
      <c r="I8776" t="s">
        <v>724</v>
      </c>
      <c r="J8776">
        <v>6</v>
      </c>
      <c r="K8776">
        <v>15.734</v>
      </c>
      <c r="L8776" s="1">
        <f t="shared" si="273"/>
        <v>1.5734000000000001E-2</v>
      </c>
    </row>
    <row r="8777" spans="1:12" ht="14.45">
      <c r="A8777" t="s">
        <v>723</v>
      </c>
      <c r="B8777" t="s">
        <v>1018</v>
      </c>
      <c r="C8777">
        <v>841931</v>
      </c>
      <c r="D8777" t="s">
        <v>1019</v>
      </c>
      <c r="E8777" t="s">
        <v>147</v>
      </c>
      <c r="F8777" t="s">
        <v>292</v>
      </c>
      <c r="G8777" t="str">
        <f t="shared" ref="G8777:G8840" si="274">CONCATENATE(D8777, " to ", F8777)</f>
        <v>Tanzania to World</v>
      </c>
      <c r="H8777">
        <v>2017</v>
      </c>
      <c r="I8777" t="s">
        <v>724</v>
      </c>
      <c r="J8777">
        <v>6</v>
      </c>
      <c r="K8777">
        <v>11.196</v>
      </c>
      <c r="L8777" s="1">
        <f t="shared" ref="L8777:L8840" si="275">K8777/1000</f>
        <v>1.1195999999999999E-2</v>
      </c>
    </row>
    <row r="8778" spans="1:12" ht="14.45">
      <c r="A8778" t="s">
        <v>723</v>
      </c>
      <c r="B8778" t="s">
        <v>1018</v>
      </c>
      <c r="C8778">
        <v>841940</v>
      </c>
      <c r="D8778" t="s">
        <v>1019</v>
      </c>
      <c r="E8778" t="s">
        <v>147</v>
      </c>
      <c r="F8778" t="s">
        <v>292</v>
      </c>
      <c r="G8778" t="str">
        <f t="shared" si="274"/>
        <v>Tanzania to World</v>
      </c>
      <c r="H8778">
        <v>2013</v>
      </c>
      <c r="I8778" t="s">
        <v>724</v>
      </c>
      <c r="J8778">
        <v>6</v>
      </c>
      <c r="K8778">
        <v>6.1139999999999999</v>
      </c>
      <c r="L8778" s="1">
        <f t="shared" si="275"/>
        <v>6.1139999999999996E-3</v>
      </c>
    </row>
    <row r="8779" spans="1:12" ht="14.45">
      <c r="A8779" t="s">
        <v>723</v>
      </c>
      <c r="B8779" t="s">
        <v>1018</v>
      </c>
      <c r="C8779">
        <v>841940</v>
      </c>
      <c r="D8779" t="s">
        <v>1019</v>
      </c>
      <c r="E8779" t="s">
        <v>147</v>
      </c>
      <c r="F8779" t="s">
        <v>292</v>
      </c>
      <c r="G8779" t="str">
        <f t="shared" si="274"/>
        <v>Tanzania to World</v>
      </c>
      <c r="H8779">
        <v>2014</v>
      </c>
      <c r="I8779" t="s">
        <v>724</v>
      </c>
      <c r="J8779">
        <v>6</v>
      </c>
      <c r="K8779">
        <v>3.2869999999999999</v>
      </c>
      <c r="L8779" s="1">
        <f t="shared" si="275"/>
        <v>3.287E-3</v>
      </c>
    </row>
    <row r="8780" spans="1:12" ht="14.45">
      <c r="A8780" t="s">
        <v>723</v>
      </c>
      <c r="B8780" t="s">
        <v>1018</v>
      </c>
      <c r="C8780">
        <v>841940</v>
      </c>
      <c r="D8780" t="s">
        <v>1019</v>
      </c>
      <c r="E8780" t="s">
        <v>147</v>
      </c>
      <c r="F8780" t="s">
        <v>292</v>
      </c>
      <c r="G8780" t="str">
        <f t="shared" si="274"/>
        <v>Tanzania to World</v>
      </c>
      <c r="H8780">
        <v>2017</v>
      </c>
      <c r="I8780" t="s">
        <v>724</v>
      </c>
      <c r="J8780">
        <v>6</v>
      </c>
      <c r="K8780">
        <v>1.6679999999999999</v>
      </c>
      <c r="L8780" s="1">
        <f t="shared" si="275"/>
        <v>1.668E-3</v>
      </c>
    </row>
    <row r="8781" spans="1:12" ht="14.45">
      <c r="A8781" t="s">
        <v>723</v>
      </c>
      <c r="B8781" t="s">
        <v>1018</v>
      </c>
      <c r="C8781">
        <v>842129</v>
      </c>
      <c r="D8781" t="s">
        <v>1019</v>
      </c>
      <c r="E8781" t="s">
        <v>147</v>
      </c>
      <c r="F8781" t="s">
        <v>292</v>
      </c>
      <c r="G8781" t="str">
        <f t="shared" si="274"/>
        <v>Tanzania to World</v>
      </c>
      <c r="H8781">
        <v>2013</v>
      </c>
      <c r="I8781" t="s">
        <v>724</v>
      </c>
      <c r="J8781">
        <v>6</v>
      </c>
      <c r="K8781">
        <v>386.476</v>
      </c>
      <c r="L8781" s="1">
        <f t="shared" si="275"/>
        <v>0.38647599999999999</v>
      </c>
    </row>
    <row r="8782" spans="1:12" ht="14.45">
      <c r="A8782" t="s">
        <v>723</v>
      </c>
      <c r="B8782" t="s">
        <v>1018</v>
      </c>
      <c r="C8782">
        <v>842129</v>
      </c>
      <c r="D8782" t="s">
        <v>1019</v>
      </c>
      <c r="E8782" t="s">
        <v>147</v>
      </c>
      <c r="F8782" t="s">
        <v>292</v>
      </c>
      <c r="G8782" t="str">
        <f t="shared" si="274"/>
        <v>Tanzania to World</v>
      </c>
      <c r="H8782">
        <v>2014</v>
      </c>
      <c r="I8782" t="s">
        <v>724</v>
      </c>
      <c r="J8782">
        <v>6</v>
      </c>
      <c r="K8782">
        <v>46.896999999999998</v>
      </c>
      <c r="L8782" s="1">
        <f t="shared" si="275"/>
        <v>4.6897000000000001E-2</v>
      </c>
    </row>
    <row r="8783" spans="1:12" ht="14.45">
      <c r="A8783" t="s">
        <v>723</v>
      </c>
      <c r="B8783" t="s">
        <v>1018</v>
      </c>
      <c r="C8783">
        <v>842129</v>
      </c>
      <c r="D8783" t="s">
        <v>1019</v>
      </c>
      <c r="E8783" t="s">
        <v>147</v>
      </c>
      <c r="F8783" t="s">
        <v>292</v>
      </c>
      <c r="G8783" t="str">
        <f t="shared" si="274"/>
        <v>Tanzania to World</v>
      </c>
      <c r="H8783">
        <v>2015</v>
      </c>
      <c r="I8783" t="s">
        <v>724</v>
      </c>
      <c r="J8783">
        <v>6</v>
      </c>
      <c r="K8783">
        <v>2.1789999999999998</v>
      </c>
      <c r="L8783" s="1">
        <f t="shared" si="275"/>
        <v>2.1789999999999999E-3</v>
      </c>
    </row>
    <row r="8784" spans="1:12" ht="14.45">
      <c r="A8784" t="s">
        <v>723</v>
      </c>
      <c r="B8784" t="s">
        <v>1018</v>
      </c>
      <c r="C8784">
        <v>842129</v>
      </c>
      <c r="D8784" t="s">
        <v>1019</v>
      </c>
      <c r="E8784" t="s">
        <v>147</v>
      </c>
      <c r="F8784" t="s">
        <v>292</v>
      </c>
      <c r="G8784" t="str">
        <f t="shared" si="274"/>
        <v>Tanzania to World</v>
      </c>
      <c r="H8784">
        <v>2016</v>
      </c>
      <c r="I8784" t="s">
        <v>724</v>
      </c>
      <c r="J8784">
        <v>6</v>
      </c>
      <c r="K8784">
        <v>7.0919999999999996</v>
      </c>
      <c r="L8784" s="1">
        <f t="shared" si="275"/>
        <v>7.0919999999999993E-3</v>
      </c>
    </row>
    <row r="8785" spans="1:12" ht="14.45">
      <c r="A8785" t="s">
        <v>723</v>
      </c>
      <c r="B8785" t="s">
        <v>1018</v>
      </c>
      <c r="C8785">
        <v>842129</v>
      </c>
      <c r="D8785" t="s">
        <v>1019</v>
      </c>
      <c r="E8785" t="s">
        <v>147</v>
      </c>
      <c r="F8785" t="s">
        <v>292</v>
      </c>
      <c r="G8785" t="str">
        <f t="shared" si="274"/>
        <v>Tanzania to World</v>
      </c>
      <c r="H8785">
        <v>2017</v>
      </c>
      <c r="I8785" t="s">
        <v>724</v>
      </c>
      <c r="J8785">
        <v>6</v>
      </c>
      <c r="K8785">
        <v>98.734999999999999</v>
      </c>
      <c r="L8785" s="1">
        <f t="shared" si="275"/>
        <v>9.8735000000000003E-2</v>
      </c>
    </row>
    <row r="8786" spans="1:12" ht="14.45">
      <c r="A8786" t="s">
        <v>723</v>
      </c>
      <c r="B8786" t="s">
        <v>1018</v>
      </c>
      <c r="C8786">
        <v>842129</v>
      </c>
      <c r="D8786" t="s">
        <v>1019</v>
      </c>
      <c r="E8786" t="s">
        <v>670</v>
      </c>
      <c r="F8786" t="s">
        <v>670</v>
      </c>
      <c r="G8786" t="str">
        <f t="shared" si="274"/>
        <v>Tanzania to EU27</v>
      </c>
      <c r="H8786">
        <v>2013</v>
      </c>
      <c r="I8786" t="s">
        <v>724</v>
      </c>
      <c r="J8786">
        <v>6</v>
      </c>
      <c r="K8786">
        <v>5.0789999999999997</v>
      </c>
      <c r="L8786" s="1">
        <f t="shared" si="275"/>
        <v>5.0789999999999993E-3</v>
      </c>
    </row>
    <row r="8787" spans="1:12" ht="14.45">
      <c r="A8787" t="s">
        <v>723</v>
      </c>
      <c r="B8787" t="s">
        <v>1018</v>
      </c>
      <c r="C8787">
        <v>842129</v>
      </c>
      <c r="D8787" t="s">
        <v>1019</v>
      </c>
      <c r="E8787" t="s">
        <v>670</v>
      </c>
      <c r="F8787" t="s">
        <v>670</v>
      </c>
      <c r="G8787" t="str">
        <f t="shared" si="274"/>
        <v>Tanzania to EU27</v>
      </c>
      <c r="H8787">
        <v>2014</v>
      </c>
      <c r="I8787" t="s">
        <v>724</v>
      </c>
      <c r="J8787">
        <v>6</v>
      </c>
      <c r="K8787">
        <v>26.097999999999999</v>
      </c>
      <c r="L8787" s="1">
        <f t="shared" si="275"/>
        <v>2.6098E-2</v>
      </c>
    </row>
    <row r="8788" spans="1:12" ht="14.45">
      <c r="A8788" t="s">
        <v>723</v>
      </c>
      <c r="B8788" t="s">
        <v>1018</v>
      </c>
      <c r="C8788">
        <v>842129</v>
      </c>
      <c r="D8788" t="s">
        <v>1019</v>
      </c>
      <c r="E8788" t="s">
        <v>670</v>
      </c>
      <c r="F8788" t="s">
        <v>670</v>
      </c>
      <c r="G8788" t="str">
        <f t="shared" si="274"/>
        <v>Tanzania to EU27</v>
      </c>
      <c r="H8788">
        <v>2016</v>
      </c>
      <c r="I8788" t="s">
        <v>724</v>
      </c>
      <c r="J8788">
        <v>6</v>
      </c>
      <c r="K8788">
        <v>4.8239999999999998</v>
      </c>
      <c r="L8788" s="1">
        <f t="shared" si="275"/>
        <v>4.8240000000000002E-3</v>
      </c>
    </row>
    <row r="8789" spans="1:12" ht="14.45">
      <c r="A8789" t="s">
        <v>723</v>
      </c>
      <c r="B8789" t="s">
        <v>1018</v>
      </c>
      <c r="C8789">
        <v>842129</v>
      </c>
      <c r="D8789" t="s">
        <v>1019</v>
      </c>
      <c r="E8789" t="s">
        <v>670</v>
      </c>
      <c r="F8789" t="s">
        <v>670</v>
      </c>
      <c r="G8789" t="str">
        <f t="shared" si="274"/>
        <v>Tanzania to EU27</v>
      </c>
      <c r="H8789">
        <v>2017</v>
      </c>
      <c r="I8789" t="s">
        <v>724</v>
      </c>
      <c r="J8789">
        <v>6</v>
      </c>
      <c r="K8789">
        <v>4.9660000000000002</v>
      </c>
      <c r="L8789" s="1">
        <f t="shared" si="275"/>
        <v>4.9659999999999999E-3</v>
      </c>
    </row>
    <row r="8790" spans="1:12" ht="14.45">
      <c r="A8790" t="s">
        <v>723</v>
      </c>
      <c r="B8790" t="s">
        <v>1018</v>
      </c>
      <c r="C8790">
        <v>842139</v>
      </c>
      <c r="D8790" t="s">
        <v>1019</v>
      </c>
      <c r="E8790" t="s">
        <v>147</v>
      </c>
      <c r="F8790" t="s">
        <v>292</v>
      </c>
      <c r="G8790" t="str">
        <f t="shared" si="274"/>
        <v>Tanzania to World</v>
      </c>
      <c r="H8790">
        <v>2013</v>
      </c>
      <c r="I8790" t="s">
        <v>724</v>
      </c>
      <c r="J8790">
        <v>6</v>
      </c>
      <c r="K8790">
        <v>39.267000000000003</v>
      </c>
      <c r="L8790" s="1">
        <f t="shared" si="275"/>
        <v>3.9267000000000003E-2</v>
      </c>
    </row>
    <row r="8791" spans="1:12" ht="14.45">
      <c r="A8791" t="s">
        <v>723</v>
      </c>
      <c r="B8791" t="s">
        <v>1018</v>
      </c>
      <c r="C8791">
        <v>842139</v>
      </c>
      <c r="D8791" t="s">
        <v>1019</v>
      </c>
      <c r="E8791" t="s">
        <v>147</v>
      </c>
      <c r="F8791" t="s">
        <v>292</v>
      </c>
      <c r="G8791" t="str">
        <f t="shared" si="274"/>
        <v>Tanzania to World</v>
      </c>
      <c r="H8791">
        <v>2014</v>
      </c>
      <c r="I8791" t="s">
        <v>724</v>
      </c>
      <c r="J8791">
        <v>6</v>
      </c>
      <c r="K8791">
        <v>269.488</v>
      </c>
      <c r="L8791" s="1">
        <f t="shared" si="275"/>
        <v>0.26948800000000001</v>
      </c>
    </row>
    <row r="8792" spans="1:12" ht="14.45">
      <c r="A8792" t="s">
        <v>723</v>
      </c>
      <c r="B8792" t="s">
        <v>1018</v>
      </c>
      <c r="C8792">
        <v>842139</v>
      </c>
      <c r="D8792" t="s">
        <v>1019</v>
      </c>
      <c r="E8792" t="s">
        <v>147</v>
      </c>
      <c r="F8792" t="s">
        <v>292</v>
      </c>
      <c r="G8792" t="str">
        <f t="shared" si="274"/>
        <v>Tanzania to World</v>
      </c>
      <c r="H8792">
        <v>2015</v>
      </c>
      <c r="I8792" t="s">
        <v>724</v>
      </c>
      <c r="J8792">
        <v>6</v>
      </c>
      <c r="K8792">
        <v>6.1440000000000001</v>
      </c>
      <c r="L8792" s="1">
        <f t="shared" si="275"/>
        <v>6.1440000000000002E-3</v>
      </c>
    </row>
    <row r="8793" spans="1:12" ht="14.45">
      <c r="A8793" t="s">
        <v>723</v>
      </c>
      <c r="B8793" t="s">
        <v>1018</v>
      </c>
      <c r="C8793">
        <v>842139</v>
      </c>
      <c r="D8793" t="s">
        <v>1019</v>
      </c>
      <c r="E8793" t="s">
        <v>147</v>
      </c>
      <c r="F8793" t="s">
        <v>292</v>
      </c>
      <c r="G8793" t="str">
        <f t="shared" si="274"/>
        <v>Tanzania to World</v>
      </c>
      <c r="H8793">
        <v>2016</v>
      </c>
      <c r="I8793" t="s">
        <v>724</v>
      </c>
      <c r="J8793">
        <v>6</v>
      </c>
      <c r="K8793">
        <v>1.3440000000000001</v>
      </c>
      <c r="L8793" s="1">
        <f t="shared" si="275"/>
        <v>1.3440000000000001E-3</v>
      </c>
    </row>
    <row r="8794" spans="1:12" ht="14.45">
      <c r="A8794" t="s">
        <v>723</v>
      </c>
      <c r="B8794" t="s">
        <v>1018</v>
      </c>
      <c r="C8794">
        <v>842139</v>
      </c>
      <c r="D8794" t="s">
        <v>1019</v>
      </c>
      <c r="E8794" t="s">
        <v>147</v>
      </c>
      <c r="F8794" t="s">
        <v>292</v>
      </c>
      <c r="G8794" t="str">
        <f t="shared" si="274"/>
        <v>Tanzania to World</v>
      </c>
      <c r="H8794">
        <v>2017</v>
      </c>
      <c r="I8794" t="s">
        <v>724</v>
      </c>
      <c r="J8794">
        <v>6</v>
      </c>
      <c r="K8794">
        <v>3.4239999999999999</v>
      </c>
      <c r="L8794" s="1">
        <f t="shared" si="275"/>
        <v>3.424E-3</v>
      </c>
    </row>
    <row r="8795" spans="1:12" ht="14.45">
      <c r="A8795" t="s">
        <v>723</v>
      </c>
      <c r="B8795" t="s">
        <v>1018</v>
      </c>
      <c r="C8795">
        <v>842139</v>
      </c>
      <c r="D8795" t="s">
        <v>1019</v>
      </c>
      <c r="E8795" t="s">
        <v>670</v>
      </c>
      <c r="F8795" t="s">
        <v>670</v>
      </c>
      <c r="G8795" t="str">
        <f t="shared" si="274"/>
        <v>Tanzania to EU27</v>
      </c>
      <c r="H8795">
        <v>2013</v>
      </c>
      <c r="I8795" t="s">
        <v>724</v>
      </c>
      <c r="J8795">
        <v>6</v>
      </c>
      <c r="K8795">
        <v>39.267000000000003</v>
      </c>
      <c r="L8795" s="1">
        <f t="shared" si="275"/>
        <v>3.9267000000000003E-2</v>
      </c>
    </row>
    <row r="8796" spans="1:12" ht="14.45">
      <c r="A8796" t="s">
        <v>723</v>
      </c>
      <c r="B8796" t="s">
        <v>1018</v>
      </c>
      <c r="C8796">
        <v>842139</v>
      </c>
      <c r="D8796" t="s">
        <v>1019</v>
      </c>
      <c r="E8796" t="s">
        <v>670</v>
      </c>
      <c r="F8796" t="s">
        <v>670</v>
      </c>
      <c r="G8796" t="str">
        <f t="shared" si="274"/>
        <v>Tanzania to EU27</v>
      </c>
      <c r="H8796">
        <v>2014</v>
      </c>
      <c r="I8796" t="s">
        <v>724</v>
      </c>
      <c r="J8796">
        <v>6</v>
      </c>
      <c r="K8796">
        <v>225.71700000000001</v>
      </c>
      <c r="L8796" s="1">
        <f t="shared" si="275"/>
        <v>0.225717</v>
      </c>
    </row>
    <row r="8797" spans="1:12" ht="14.45">
      <c r="A8797" t="s">
        <v>723</v>
      </c>
      <c r="B8797" t="s">
        <v>1018</v>
      </c>
      <c r="C8797">
        <v>842139</v>
      </c>
      <c r="D8797" t="s">
        <v>1019</v>
      </c>
      <c r="E8797" t="s">
        <v>670</v>
      </c>
      <c r="F8797" t="s">
        <v>670</v>
      </c>
      <c r="G8797" t="str">
        <f t="shared" si="274"/>
        <v>Tanzania to EU27</v>
      </c>
      <c r="H8797">
        <v>2015</v>
      </c>
      <c r="I8797" t="s">
        <v>724</v>
      </c>
      <c r="J8797">
        <v>6</v>
      </c>
      <c r="K8797">
        <v>0.01</v>
      </c>
      <c r="L8797" s="1">
        <f t="shared" si="275"/>
        <v>1.0000000000000001E-5</v>
      </c>
    </row>
    <row r="8798" spans="1:12" ht="14.45">
      <c r="A8798" t="s">
        <v>723</v>
      </c>
      <c r="B8798" t="s">
        <v>1018</v>
      </c>
      <c r="C8798">
        <v>847989</v>
      </c>
      <c r="D8798" t="s">
        <v>1019</v>
      </c>
      <c r="E8798" t="s">
        <v>147</v>
      </c>
      <c r="F8798" t="s">
        <v>292</v>
      </c>
      <c r="G8798" t="str">
        <f t="shared" si="274"/>
        <v>Tanzania to World</v>
      </c>
      <c r="H8798">
        <v>2013</v>
      </c>
      <c r="I8798" t="s">
        <v>724</v>
      </c>
      <c r="J8798">
        <v>6</v>
      </c>
      <c r="K8798">
        <v>22784.225999999999</v>
      </c>
      <c r="L8798" s="1">
        <f t="shared" si="275"/>
        <v>22.784226</v>
      </c>
    </row>
    <row r="8799" spans="1:12" ht="14.45">
      <c r="A8799" t="s">
        <v>723</v>
      </c>
      <c r="B8799" t="s">
        <v>1018</v>
      </c>
      <c r="C8799">
        <v>847989</v>
      </c>
      <c r="D8799" t="s">
        <v>1019</v>
      </c>
      <c r="E8799" t="s">
        <v>147</v>
      </c>
      <c r="F8799" t="s">
        <v>292</v>
      </c>
      <c r="G8799" t="str">
        <f t="shared" si="274"/>
        <v>Tanzania to World</v>
      </c>
      <c r="H8799">
        <v>2014</v>
      </c>
      <c r="I8799" t="s">
        <v>724</v>
      </c>
      <c r="J8799">
        <v>6</v>
      </c>
      <c r="K8799">
        <v>1510.8589999999999</v>
      </c>
      <c r="L8799" s="1">
        <f t="shared" si="275"/>
        <v>1.510859</v>
      </c>
    </row>
    <row r="8800" spans="1:12" ht="14.45">
      <c r="A8800" t="s">
        <v>723</v>
      </c>
      <c r="B8800" t="s">
        <v>1018</v>
      </c>
      <c r="C8800">
        <v>847989</v>
      </c>
      <c r="D8800" t="s">
        <v>1019</v>
      </c>
      <c r="E8800" t="s">
        <v>147</v>
      </c>
      <c r="F8800" t="s">
        <v>292</v>
      </c>
      <c r="G8800" t="str">
        <f t="shared" si="274"/>
        <v>Tanzania to World</v>
      </c>
      <c r="H8800">
        <v>2015</v>
      </c>
      <c r="I8800" t="s">
        <v>724</v>
      </c>
      <c r="J8800">
        <v>6</v>
      </c>
      <c r="K8800">
        <v>157.053</v>
      </c>
      <c r="L8800" s="1">
        <f t="shared" si="275"/>
        <v>0.157053</v>
      </c>
    </row>
    <row r="8801" spans="1:12" ht="14.45">
      <c r="A8801" t="s">
        <v>723</v>
      </c>
      <c r="B8801" t="s">
        <v>1018</v>
      </c>
      <c r="C8801">
        <v>847989</v>
      </c>
      <c r="D8801" t="s">
        <v>1019</v>
      </c>
      <c r="E8801" t="s">
        <v>147</v>
      </c>
      <c r="F8801" t="s">
        <v>292</v>
      </c>
      <c r="G8801" t="str">
        <f t="shared" si="274"/>
        <v>Tanzania to World</v>
      </c>
      <c r="H8801">
        <v>2016</v>
      </c>
      <c r="I8801" t="s">
        <v>724</v>
      </c>
      <c r="J8801">
        <v>6</v>
      </c>
      <c r="K8801">
        <v>74.915000000000006</v>
      </c>
      <c r="L8801" s="1">
        <f t="shared" si="275"/>
        <v>7.4915000000000009E-2</v>
      </c>
    </row>
    <row r="8802" spans="1:12" ht="14.45">
      <c r="A8802" t="s">
        <v>723</v>
      </c>
      <c r="B8802" t="s">
        <v>1018</v>
      </c>
      <c r="C8802">
        <v>847989</v>
      </c>
      <c r="D8802" t="s">
        <v>1019</v>
      </c>
      <c r="E8802" t="s">
        <v>147</v>
      </c>
      <c r="F8802" t="s">
        <v>292</v>
      </c>
      <c r="G8802" t="str">
        <f t="shared" si="274"/>
        <v>Tanzania to World</v>
      </c>
      <c r="H8802">
        <v>2017</v>
      </c>
      <c r="I8802" t="s">
        <v>724</v>
      </c>
      <c r="J8802">
        <v>6</v>
      </c>
      <c r="K8802">
        <v>73.989999999999995</v>
      </c>
      <c r="L8802" s="1">
        <f t="shared" si="275"/>
        <v>7.399E-2</v>
      </c>
    </row>
    <row r="8803" spans="1:12" ht="14.45">
      <c r="A8803" t="s">
        <v>723</v>
      </c>
      <c r="B8803" t="s">
        <v>1018</v>
      </c>
      <c r="C8803">
        <v>847989</v>
      </c>
      <c r="D8803" t="s">
        <v>1019</v>
      </c>
      <c r="E8803" t="s">
        <v>670</v>
      </c>
      <c r="F8803" t="s">
        <v>670</v>
      </c>
      <c r="G8803" t="str">
        <f t="shared" si="274"/>
        <v>Tanzania to EU27</v>
      </c>
      <c r="H8803">
        <v>2013</v>
      </c>
      <c r="I8803" t="s">
        <v>724</v>
      </c>
      <c r="J8803">
        <v>6</v>
      </c>
      <c r="K8803">
        <v>29.064</v>
      </c>
      <c r="L8803" s="1">
        <f t="shared" si="275"/>
        <v>2.9064E-2</v>
      </c>
    </row>
    <row r="8804" spans="1:12" ht="14.45">
      <c r="A8804" t="s">
        <v>723</v>
      </c>
      <c r="B8804" t="s">
        <v>1018</v>
      </c>
      <c r="C8804">
        <v>847989</v>
      </c>
      <c r="D8804" t="s">
        <v>1019</v>
      </c>
      <c r="E8804" t="s">
        <v>670</v>
      </c>
      <c r="F8804" t="s">
        <v>670</v>
      </c>
      <c r="G8804" t="str">
        <f t="shared" si="274"/>
        <v>Tanzania to EU27</v>
      </c>
      <c r="H8804">
        <v>2014</v>
      </c>
      <c r="I8804" t="s">
        <v>724</v>
      </c>
      <c r="J8804">
        <v>6</v>
      </c>
      <c r="K8804">
        <v>8.5329999999999995</v>
      </c>
      <c r="L8804" s="1">
        <f t="shared" si="275"/>
        <v>8.5329999999999989E-3</v>
      </c>
    </row>
    <row r="8805" spans="1:12" ht="14.45">
      <c r="A8805" t="s">
        <v>723</v>
      </c>
      <c r="B8805" t="s">
        <v>1020</v>
      </c>
      <c r="C8805">
        <v>730900</v>
      </c>
      <c r="D8805" t="s">
        <v>1021</v>
      </c>
      <c r="E8805" t="s">
        <v>147</v>
      </c>
      <c r="F8805" t="s">
        <v>292</v>
      </c>
      <c r="G8805" t="str">
        <f t="shared" si="274"/>
        <v>Uganda to World</v>
      </c>
      <c r="H8805">
        <v>2012</v>
      </c>
      <c r="I8805" t="s">
        <v>724</v>
      </c>
      <c r="J8805">
        <v>6</v>
      </c>
      <c r="K8805">
        <v>1142.0709999999999</v>
      </c>
      <c r="L8805" s="1">
        <f t="shared" si="275"/>
        <v>1.1420709999999998</v>
      </c>
    </row>
    <row r="8806" spans="1:12" ht="14.45">
      <c r="A8806" t="s">
        <v>723</v>
      </c>
      <c r="B8806" t="s">
        <v>1020</v>
      </c>
      <c r="C8806">
        <v>730900</v>
      </c>
      <c r="D8806" t="s">
        <v>1021</v>
      </c>
      <c r="E8806" t="s">
        <v>147</v>
      </c>
      <c r="F8806" t="s">
        <v>292</v>
      </c>
      <c r="G8806" t="str">
        <f t="shared" si="274"/>
        <v>Uganda to World</v>
      </c>
      <c r="H8806">
        <v>2013</v>
      </c>
      <c r="I8806" t="s">
        <v>724</v>
      </c>
      <c r="J8806">
        <v>6</v>
      </c>
      <c r="K8806">
        <v>669.4</v>
      </c>
      <c r="L8806" s="1">
        <f t="shared" si="275"/>
        <v>0.6694</v>
      </c>
    </row>
    <row r="8807" spans="1:12" ht="14.45">
      <c r="A8807" t="s">
        <v>723</v>
      </c>
      <c r="B8807" t="s">
        <v>1020</v>
      </c>
      <c r="C8807">
        <v>730900</v>
      </c>
      <c r="D8807" t="s">
        <v>1021</v>
      </c>
      <c r="E8807" t="s">
        <v>147</v>
      </c>
      <c r="F8807" t="s">
        <v>292</v>
      </c>
      <c r="G8807" t="str">
        <f t="shared" si="274"/>
        <v>Uganda to World</v>
      </c>
      <c r="H8807">
        <v>2014</v>
      </c>
      <c r="I8807" t="s">
        <v>724</v>
      </c>
      <c r="J8807">
        <v>6</v>
      </c>
      <c r="K8807">
        <v>227.24100000000001</v>
      </c>
      <c r="L8807" s="1">
        <f t="shared" si="275"/>
        <v>0.22724100000000003</v>
      </c>
    </row>
    <row r="8808" spans="1:12" ht="14.45">
      <c r="A8808" t="s">
        <v>723</v>
      </c>
      <c r="B8808" t="s">
        <v>1020</v>
      </c>
      <c r="C8808">
        <v>730900</v>
      </c>
      <c r="D8808" t="s">
        <v>1021</v>
      </c>
      <c r="E8808" t="s">
        <v>147</v>
      </c>
      <c r="F8808" t="s">
        <v>292</v>
      </c>
      <c r="G8808" t="str">
        <f t="shared" si="274"/>
        <v>Uganda to World</v>
      </c>
      <c r="H8808">
        <v>2015</v>
      </c>
      <c r="I8808" t="s">
        <v>724</v>
      </c>
      <c r="J8808">
        <v>6</v>
      </c>
      <c r="K8808">
        <v>80.337000000000003</v>
      </c>
      <c r="L8808" s="1">
        <f t="shared" si="275"/>
        <v>8.0337000000000006E-2</v>
      </c>
    </row>
    <row r="8809" spans="1:12" ht="14.45">
      <c r="A8809" t="s">
        <v>723</v>
      </c>
      <c r="B8809" t="s">
        <v>1020</v>
      </c>
      <c r="C8809">
        <v>730900</v>
      </c>
      <c r="D8809" t="s">
        <v>1021</v>
      </c>
      <c r="E8809" t="s">
        <v>147</v>
      </c>
      <c r="F8809" t="s">
        <v>292</v>
      </c>
      <c r="G8809" t="str">
        <f t="shared" si="274"/>
        <v>Uganda to World</v>
      </c>
      <c r="H8809">
        <v>2016</v>
      </c>
      <c r="I8809" t="s">
        <v>724</v>
      </c>
      <c r="J8809">
        <v>6</v>
      </c>
      <c r="K8809">
        <v>277.03500000000003</v>
      </c>
      <c r="L8809" s="1">
        <f t="shared" si="275"/>
        <v>0.27703500000000003</v>
      </c>
    </row>
    <row r="8810" spans="1:12" ht="14.45">
      <c r="A8810" t="s">
        <v>723</v>
      </c>
      <c r="B8810" t="s">
        <v>1020</v>
      </c>
      <c r="C8810">
        <v>730900</v>
      </c>
      <c r="D8810" t="s">
        <v>1021</v>
      </c>
      <c r="E8810" t="s">
        <v>147</v>
      </c>
      <c r="F8810" t="s">
        <v>292</v>
      </c>
      <c r="G8810" t="str">
        <f t="shared" si="274"/>
        <v>Uganda to World</v>
      </c>
      <c r="H8810">
        <v>2017</v>
      </c>
      <c r="I8810" t="s">
        <v>724</v>
      </c>
      <c r="J8810">
        <v>6</v>
      </c>
      <c r="K8810">
        <v>81.468999999999994</v>
      </c>
      <c r="L8810" s="1">
        <f t="shared" si="275"/>
        <v>8.1469E-2</v>
      </c>
    </row>
    <row r="8811" spans="1:12" ht="14.45">
      <c r="A8811" t="s">
        <v>723</v>
      </c>
      <c r="B8811" t="s">
        <v>1020</v>
      </c>
      <c r="C8811">
        <v>730900</v>
      </c>
      <c r="D8811" t="s">
        <v>1021</v>
      </c>
      <c r="E8811" t="s">
        <v>670</v>
      </c>
      <c r="F8811" t="s">
        <v>670</v>
      </c>
      <c r="G8811" t="str">
        <f t="shared" si="274"/>
        <v>Uganda to EU27</v>
      </c>
      <c r="H8811">
        <v>2014</v>
      </c>
      <c r="I8811" t="s">
        <v>724</v>
      </c>
      <c r="J8811">
        <v>6</v>
      </c>
      <c r="K8811">
        <v>0</v>
      </c>
      <c r="L8811" s="1">
        <f t="shared" si="275"/>
        <v>0</v>
      </c>
    </row>
    <row r="8812" spans="1:12" ht="14.45">
      <c r="A8812" t="s">
        <v>723</v>
      </c>
      <c r="B8812" t="s">
        <v>1020</v>
      </c>
      <c r="C8812">
        <v>730900</v>
      </c>
      <c r="D8812" t="s">
        <v>1021</v>
      </c>
      <c r="E8812" t="s">
        <v>670</v>
      </c>
      <c r="F8812" t="s">
        <v>670</v>
      </c>
      <c r="G8812" t="str">
        <f t="shared" si="274"/>
        <v>Uganda to EU27</v>
      </c>
      <c r="H8812">
        <v>2015</v>
      </c>
      <c r="I8812" t="s">
        <v>724</v>
      </c>
      <c r="J8812">
        <v>6</v>
      </c>
      <c r="K8812">
        <v>10</v>
      </c>
      <c r="L8812" s="1">
        <f t="shared" si="275"/>
        <v>0.01</v>
      </c>
    </row>
    <row r="8813" spans="1:12" ht="14.45">
      <c r="A8813" t="s">
        <v>723</v>
      </c>
      <c r="B8813" t="s">
        <v>1020</v>
      </c>
      <c r="C8813">
        <v>741999</v>
      </c>
      <c r="D8813" t="s">
        <v>1021</v>
      </c>
      <c r="E8813" t="s">
        <v>147</v>
      </c>
      <c r="F8813" t="s">
        <v>292</v>
      </c>
      <c r="G8813" t="str">
        <f t="shared" si="274"/>
        <v>Uganda to World</v>
      </c>
      <c r="H8813">
        <v>2012</v>
      </c>
      <c r="I8813" t="s">
        <v>724</v>
      </c>
      <c r="J8813">
        <v>6</v>
      </c>
      <c r="K8813">
        <v>12.823</v>
      </c>
      <c r="L8813" s="1">
        <f t="shared" si="275"/>
        <v>1.2823000000000001E-2</v>
      </c>
    </row>
    <row r="8814" spans="1:12" ht="14.45">
      <c r="A8814" t="s">
        <v>723</v>
      </c>
      <c r="B8814" t="s">
        <v>1020</v>
      </c>
      <c r="C8814">
        <v>741999</v>
      </c>
      <c r="D8814" t="s">
        <v>1021</v>
      </c>
      <c r="E8814" t="s">
        <v>147</v>
      </c>
      <c r="F8814" t="s">
        <v>292</v>
      </c>
      <c r="G8814" t="str">
        <f t="shared" si="274"/>
        <v>Uganda to World</v>
      </c>
      <c r="H8814">
        <v>2013</v>
      </c>
      <c r="I8814" t="s">
        <v>724</v>
      </c>
      <c r="J8814">
        <v>6</v>
      </c>
      <c r="K8814">
        <v>0</v>
      </c>
      <c r="L8814" s="1">
        <f t="shared" si="275"/>
        <v>0</v>
      </c>
    </row>
    <row r="8815" spans="1:12" ht="14.45">
      <c r="A8815" t="s">
        <v>723</v>
      </c>
      <c r="B8815" t="s">
        <v>1020</v>
      </c>
      <c r="C8815">
        <v>741999</v>
      </c>
      <c r="D8815" t="s">
        <v>1021</v>
      </c>
      <c r="E8815" t="s">
        <v>147</v>
      </c>
      <c r="F8815" t="s">
        <v>292</v>
      </c>
      <c r="G8815" t="str">
        <f t="shared" si="274"/>
        <v>Uganda to World</v>
      </c>
      <c r="H8815">
        <v>2014</v>
      </c>
      <c r="I8815" t="s">
        <v>724</v>
      </c>
      <c r="J8815">
        <v>6</v>
      </c>
      <c r="K8815">
        <v>9.2910000000000004</v>
      </c>
      <c r="L8815" s="1">
        <f t="shared" si="275"/>
        <v>9.2910000000000006E-3</v>
      </c>
    </row>
    <row r="8816" spans="1:12" ht="14.45">
      <c r="A8816" t="s">
        <v>723</v>
      </c>
      <c r="B8816" t="s">
        <v>1020</v>
      </c>
      <c r="C8816">
        <v>741999</v>
      </c>
      <c r="D8816" t="s">
        <v>1021</v>
      </c>
      <c r="E8816" t="s">
        <v>147</v>
      </c>
      <c r="F8816" t="s">
        <v>292</v>
      </c>
      <c r="G8816" t="str">
        <f t="shared" si="274"/>
        <v>Uganda to World</v>
      </c>
      <c r="H8816">
        <v>2015</v>
      </c>
      <c r="I8816" t="s">
        <v>724</v>
      </c>
      <c r="J8816">
        <v>6</v>
      </c>
      <c r="K8816">
        <v>1.835</v>
      </c>
      <c r="L8816" s="1">
        <f t="shared" si="275"/>
        <v>1.835E-3</v>
      </c>
    </row>
    <row r="8817" spans="1:12" ht="14.45">
      <c r="A8817" t="s">
        <v>723</v>
      </c>
      <c r="B8817" t="s">
        <v>1020</v>
      </c>
      <c r="C8817">
        <v>741999</v>
      </c>
      <c r="D8817" t="s">
        <v>1021</v>
      </c>
      <c r="E8817" t="s">
        <v>147</v>
      </c>
      <c r="F8817" t="s">
        <v>292</v>
      </c>
      <c r="G8817" t="str">
        <f t="shared" si="274"/>
        <v>Uganda to World</v>
      </c>
      <c r="H8817">
        <v>2016</v>
      </c>
      <c r="I8817" t="s">
        <v>724</v>
      </c>
      <c r="J8817">
        <v>6</v>
      </c>
      <c r="K8817">
        <v>0.17399999999999999</v>
      </c>
      <c r="L8817" s="1">
        <f t="shared" si="275"/>
        <v>1.74E-4</v>
      </c>
    </row>
    <row r="8818" spans="1:12" ht="14.45">
      <c r="A8818" t="s">
        <v>723</v>
      </c>
      <c r="B8818" t="s">
        <v>1020</v>
      </c>
      <c r="C8818">
        <v>741999</v>
      </c>
      <c r="D8818" t="s">
        <v>1021</v>
      </c>
      <c r="E8818" t="s">
        <v>147</v>
      </c>
      <c r="F8818" t="s">
        <v>292</v>
      </c>
      <c r="G8818" t="str">
        <f t="shared" si="274"/>
        <v>Uganda to World</v>
      </c>
      <c r="H8818">
        <v>2017</v>
      </c>
      <c r="I8818" t="s">
        <v>724</v>
      </c>
      <c r="J8818">
        <v>6</v>
      </c>
      <c r="K8818">
        <v>4.1000000000000002E-2</v>
      </c>
      <c r="L8818" s="1">
        <f t="shared" si="275"/>
        <v>4.1E-5</v>
      </c>
    </row>
    <row r="8819" spans="1:12" ht="14.45">
      <c r="A8819" t="s">
        <v>723</v>
      </c>
      <c r="B8819" t="s">
        <v>1020</v>
      </c>
      <c r="C8819">
        <v>761100</v>
      </c>
      <c r="D8819" t="s">
        <v>1021</v>
      </c>
      <c r="E8819" t="s">
        <v>147</v>
      </c>
      <c r="F8819" t="s">
        <v>292</v>
      </c>
      <c r="G8819" t="str">
        <f t="shared" si="274"/>
        <v>Uganda to World</v>
      </c>
      <c r="H8819">
        <v>2012</v>
      </c>
      <c r="I8819" t="s">
        <v>724</v>
      </c>
      <c r="J8819">
        <v>6</v>
      </c>
      <c r="K8819">
        <v>30.332999999999998</v>
      </c>
      <c r="L8819" s="1">
        <f t="shared" si="275"/>
        <v>3.0332999999999999E-2</v>
      </c>
    </row>
    <row r="8820" spans="1:12" ht="14.45">
      <c r="A8820" t="s">
        <v>723</v>
      </c>
      <c r="B8820" t="s">
        <v>1020</v>
      </c>
      <c r="C8820">
        <v>761100</v>
      </c>
      <c r="D8820" t="s">
        <v>1021</v>
      </c>
      <c r="E8820" t="s">
        <v>147</v>
      </c>
      <c r="F8820" t="s">
        <v>292</v>
      </c>
      <c r="G8820" t="str">
        <f t="shared" si="274"/>
        <v>Uganda to World</v>
      </c>
      <c r="H8820">
        <v>2013</v>
      </c>
      <c r="I8820" t="s">
        <v>724</v>
      </c>
      <c r="J8820">
        <v>6</v>
      </c>
      <c r="K8820">
        <v>22.795000000000002</v>
      </c>
      <c r="L8820" s="1">
        <f t="shared" si="275"/>
        <v>2.2795000000000003E-2</v>
      </c>
    </row>
    <row r="8821" spans="1:12" ht="14.45">
      <c r="A8821" t="s">
        <v>723</v>
      </c>
      <c r="B8821" t="s">
        <v>1020</v>
      </c>
      <c r="C8821">
        <v>761100</v>
      </c>
      <c r="D8821" t="s">
        <v>1021</v>
      </c>
      <c r="E8821" t="s">
        <v>147</v>
      </c>
      <c r="F8821" t="s">
        <v>292</v>
      </c>
      <c r="G8821" t="str">
        <f t="shared" si="274"/>
        <v>Uganda to World</v>
      </c>
      <c r="H8821">
        <v>2014</v>
      </c>
      <c r="I8821" t="s">
        <v>724</v>
      </c>
      <c r="J8821">
        <v>6</v>
      </c>
      <c r="K8821">
        <v>8.65</v>
      </c>
      <c r="L8821" s="1">
        <f t="shared" si="275"/>
        <v>8.6499999999999997E-3</v>
      </c>
    </row>
    <row r="8822" spans="1:12" ht="14.45">
      <c r="A8822" t="s">
        <v>723</v>
      </c>
      <c r="B8822" t="s">
        <v>1020</v>
      </c>
      <c r="C8822">
        <v>761100</v>
      </c>
      <c r="D8822" t="s">
        <v>1021</v>
      </c>
      <c r="E8822" t="s">
        <v>147</v>
      </c>
      <c r="F8822" t="s">
        <v>292</v>
      </c>
      <c r="G8822" t="str">
        <f t="shared" si="274"/>
        <v>Uganda to World</v>
      </c>
      <c r="H8822">
        <v>2015</v>
      </c>
      <c r="I8822" t="s">
        <v>724</v>
      </c>
      <c r="J8822">
        <v>6</v>
      </c>
      <c r="K8822">
        <v>9.3580000000000005</v>
      </c>
      <c r="L8822" s="1">
        <f t="shared" si="275"/>
        <v>9.358E-3</v>
      </c>
    </row>
    <row r="8823" spans="1:12" ht="14.45">
      <c r="A8823" t="s">
        <v>723</v>
      </c>
      <c r="B8823" t="s">
        <v>1020</v>
      </c>
      <c r="C8823">
        <v>761100</v>
      </c>
      <c r="D8823" t="s">
        <v>1021</v>
      </c>
      <c r="E8823" t="s">
        <v>147</v>
      </c>
      <c r="F8823" t="s">
        <v>292</v>
      </c>
      <c r="G8823" t="str">
        <f t="shared" si="274"/>
        <v>Uganda to World</v>
      </c>
      <c r="H8823">
        <v>2016</v>
      </c>
      <c r="I8823" t="s">
        <v>724</v>
      </c>
      <c r="J8823">
        <v>6</v>
      </c>
      <c r="K8823">
        <v>26.818999999999999</v>
      </c>
      <c r="L8823" s="1">
        <f t="shared" si="275"/>
        <v>2.6818999999999999E-2</v>
      </c>
    </row>
    <row r="8824" spans="1:12" ht="14.45">
      <c r="A8824" t="s">
        <v>723</v>
      </c>
      <c r="B8824" t="s">
        <v>1020</v>
      </c>
      <c r="C8824">
        <v>761100</v>
      </c>
      <c r="D8824" t="s">
        <v>1021</v>
      </c>
      <c r="E8824" t="s">
        <v>147</v>
      </c>
      <c r="F8824" t="s">
        <v>292</v>
      </c>
      <c r="G8824" t="str">
        <f t="shared" si="274"/>
        <v>Uganda to World</v>
      </c>
      <c r="H8824">
        <v>2017</v>
      </c>
      <c r="I8824" t="s">
        <v>724</v>
      </c>
      <c r="J8824">
        <v>6</v>
      </c>
      <c r="K8824">
        <v>4.3819999999999997</v>
      </c>
      <c r="L8824" s="1">
        <f t="shared" si="275"/>
        <v>4.3819999999999996E-3</v>
      </c>
    </row>
    <row r="8825" spans="1:12" ht="14.45">
      <c r="A8825" t="s">
        <v>723</v>
      </c>
      <c r="B8825" t="s">
        <v>1020</v>
      </c>
      <c r="C8825">
        <v>761100</v>
      </c>
      <c r="D8825" t="s">
        <v>1021</v>
      </c>
      <c r="E8825" t="s">
        <v>670</v>
      </c>
      <c r="F8825" t="s">
        <v>670</v>
      </c>
      <c r="G8825" t="str">
        <f t="shared" si="274"/>
        <v>Uganda to EU27</v>
      </c>
      <c r="H8825">
        <v>2013</v>
      </c>
      <c r="I8825" t="s">
        <v>724</v>
      </c>
      <c r="J8825">
        <v>6</v>
      </c>
      <c r="K8825">
        <v>0</v>
      </c>
      <c r="L8825" s="1">
        <f t="shared" si="275"/>
        <v>0</v>
      </c>
    </row>
    <row r="8826" spans="1:12" ht="14.45">
      <c r="A8826" t="s">
        <v>723</v>
      </c>
      <c r="B8826" t="s">
        <v>1020</v>
      </c>
      <c r="C8826">
        <v>8405</v>
      </c>
      <c r="D8826" t="s">
        <v>1021</v>
      </c>
      <c r="E8826" t="s">
        <v>147</v>
      </c>
      <c r="F8826" t="s">
        <v>292</v>
      </c>
      <c r="G8826" t="str">
        <f t="shared" si="274"/>
        <v>Uganda to World</v>
      </c>
      <c r="H8826">
        <v>2012</v>
      </c>
      <c r="I8826" t="s">
        <v>724</v>
      </c>
      <c r="J8826">
        <v>6</v>
      </c>
      <c r="K8826">
        <v>290.82100000000003</v>
      </c>
      <c r="L8826" s="1">
        <f t="shared" si="275"/>
        <v>0.29082100000000005</v>
      </c>
    </row>
    <row r="8827" spans="1:12" ht="14.45">
      <c r="A8827" t="s">
        <v>723</v>
      </c>
      <c r="B8827" t="s">
        <v>1020</v>
      </c>
      <c r="C8827">
        <v>8405</v>
      </c>
      <c r="D8827" t="s">
        <v>1021</v>
      </c>
      <c r="E8827" t="s">
        <v>147</v>
      </c>
      <c r="F8827" t="s">
        <v>292</v>
      </c>
      <c r="G8827" t="str">
        <f t="shared" si="274"/>
        <v>Uganda to World</v>
      </c>
      <c r="H8827">
        <v>2013</v>
      </c>
      <c r="I8827" t="s">
        <v>724</v>
      </c>
      <c r="J8827">
        <v>6</v>
      </c>
      <c r="K8827">
        <v>6.7039999999999997</v>
      </c>
      <c r="L8827" s="1">
        <f t="shared" si="275"/>
        <v>6.7039999999999999E-3</v>
      </c>
    </row>
    <row r="8828" spans="1:12" ht="14.45">
      <c r="A8828" t="s">
        <v>723</v>
      </c>
      <c r="B8828" t="s">
        <v>1020</v>
      </c>
      <c r="C8828">
        <v>8405</v>
      </c>
      <c r="D8828" t="s">
        <v>1021</v>
      </c>
      <c r="E8828" t="s">
        <v>147</v>
      </c>
      <c r="F8828" t="s">
        <v>292</v>
      </c>
      <c r="G8828" t="str">
        <f t="shared" si="274"/>
        <v>Uganda to World</v>
      </c>
      <c r="H8828">
        <v>2014</v>
      </c>
      <c r="I8828" t="s">
        <v>724</v>
      </c>
      <c r="J8828">
        <v>6</v>
      </c>
      <c r="K8828">
        <v>18.087</v>
      </c>
      <c r="L8828" s="1">
        <f t="shared" si="275"/>
        <v>1.8086999999999999E-2</v>
      </c>
    </row>
    <row r="8829" spans="1:12" ht="14.45">
      <c r="A8829" t="s">
        <v>723</v>
      </c>
      <c r="B8829" t="s">
        <v>1020</v>
      </c>
      <c r="C8829">
        <v>8405</v>
      </c>
      <c r="D8829" t="s">
        <v>1021</v>
      </c>
      <c r="E8829" t="s">
        <v>147</v>
      </c>
      <c r="F8829" t="s">
        <v>292</v>
      </c>
      <c r="G8829" t="str">
        <f t="shared" si="274"/>
        <v>Uganda to World</v>
      </c>
      <c r="H8829">
        <v>2015</v>
      </c>
      <c r="I8829" t="s">
        <v>724</v>
      </c>
      <c r="J8829">
        <v>6</v>
      </c>
      <c r="K8829">
        <v>1.3260000000000001</v>
      </c>
      <c r="L8829" s="1">
        <f t="shared" si="275"/>
        <v>1.3260000000000001E-3</v>
      </c>
    </row>
    <row r="8830" spans="1:12" ht="14.45">
      <c r="A8830" t="s">
        <v>723</v>
      </c>
      <c r="B8830" t="s">
        <v>1020</v>
      </c>
      <c r="C8830">
        <v>8405</v>
      </c>
      <c r="D8830" t="s">
        <v>1021</v>
      </c>
      <c r="E8830" t="s">
        <v>147</v>
      </c>
      <c r="F8830" t="s">
        <v>292</v>
      </c>
      <c r="G8830" t="str">
        <f t="shared" si="274"/>
        <v>Uganda to World</v>
      </c>
      <c r="H8830">
        <v>2016</v>
      </c>
      <c r="I8830" t="s">
        <v>724</v>
      </c>
      <c r="J8830">
        <v>6</v>
      </c>
      <c r="K8830">
        <v>10.789</v>
      </c>
      <c r="L8830" s="1">
        <f t="shared" si="275"/>
        <v>1.0789E-2</v>
      </c>
    </row>
    <row r="8831" spans="1:12" ht="14.45">
      <c r="A8831" t="s">
        <v>723</v>
      </c>
      <c r="B8831" t="s">
        <v>1020</v>
      </c>
      <c r="C8831">
        <v>8405</v>
      </c>
      <c r="D8831" t="s">
        <v>1021</v>
      </c>
      <c r="E8831" t="s">
        <v>147</v>
      </c>
      <c r="F8831" t="s">
        <v>292</v>
      </c>
      <c r="G8831" t="str">
        <f t="shared" si="274"/>
        <v>Uganda to World</v>
      </c>
      <c r="H8831">
        <v>2017</v>
      </c>
      <c r="I8831" t="s">
        <v>724</v>
      </c>
      <c r="J8831">
        <v>6</v>
      </c>
      <c r="K8831">
        <v>6.085</v>
      </c>
      <c r="L8831" s="1">
        <f t="shared" si="275"/>
        <v>6.0850000000000001E-3</v>
      </c>
    </row>
    <row r="8832" spans="1:12" ht="14.45">
      <c r="A8832" t="s">
        <v>723</v>
      </c>
      <c r="B8832" t="s">
        <v>1020</v>
      </c>
      <c r="C8832">
        <v>8405</v>
      </c>
      <c r="D8832" t="s">
        <v>1021</v>
      </c>
      <c r="E8832" t="s">
        <v>670</v>
      </c>
      <c r="F8832" t="s">
        <v>670</v>
      </c>
      <c r="G8832" t="str">
        <f t="shared" si="274"/>
        <v>Uganda to EU27</v>
      </c>
      <c r="H8832">
        <v>2013</v>
      </c>
      <c r="I8832" t="s">
        <v>724</v>
      </c>
      <c r="J8832">
        <v>6</v>
      </c>
      <c r="K8832">
        <v>0</v>
      </c>
      <c r="L8832" s="1">
        <f t="shared" si="275"/>
        <v>0</v>
      </c>
    </row>
    <row r="8833" spans="1:12" ht="14.45">
      <c r="A8833" t="s">
        <v>723</v>
      </c>
      <c r="B8833" t="s">
        <v>1020</v>
      </c>
      <c r="C8833">
        <v>8405</v>
      </c>
      <c r="D8833" t="s">
        <v>1021</v>
      </c>
      <c r="E8833" t="s">
        <v>670</v>
      </c>
      <c r="F8833" t="s">
        <v>670</v>
      </c>
      <c r="G8833" t="str">
        <f t="shared" si="274"/>
        <v>Uganda to EU27</v>
      </c>
      <c r="H8833">
        <v>2014</v>
      </c>
      <c r="I8833" t="s">
        <v>724</v>
      </c>
      <c r="J8833">
        <v>6</v>
      </c>
      <c r="K8833">
        <v>0</v>
      </c>
      <c r="L8833" s="1">
        <f t="shared" si="275"/>
        <v>0</v>
      </c>
    </row>
    <row r="8834" spans="1:12" ht="14.45">
      <c r="A8834" t="s">
        <v>723</v>
      </c>
      <c r="B8834" t="s">
        <v>1020</v>
      </c>
      <c r="C8834">
        <v>8405</v>
      </c>
      <c r="D8834" t="s">
        <v>1021</v>
      </c>
      <c r="E8834" t="s">
        <v>670</v>
      </c>
      <c r="F8834" t="s">
        <v>670</v>
      </c>
      <c r="G8834" t="str">
        <f t="shared" si="274"/>
        <v>Uganda to EU27</v>
      </c>
      <c r="H8834">
        <v>2015</v>
      </c>
      <c r="I8834" t="s">
        <v>724</v>
      </c>
      <c r="J8834">
        <v>6</v>
      </c>
      <c r="K8834">
        <v>0</v>
      </c>
      <c r="L8834" s="1">
        <f t="shared" si="275"/>
        <v>0</v>
      </c>
    </row>
    <row r="8835" spans="1:12" ht="14.45">
      <c r="A8835" t="s">
        <v>723</v>
      </c>
      <c r="B8835" t="s">
        <v>1020</v>
      </c>
      <c r="C8835">
        <v>8405</v>
      </c>
      <c r="D8835" t="s">
        <v>1021</v>
      </c>
      <c r="E8835" t="s">
        <v>670</v>
      </c>
      <c r="F8835" t="s">
        <v>670</v>
      </c>
      <c r="G8835" t="str">
        <f t="shared" si="274"/>
        <v>Uganda to EU27</v>
      </c>
      <c r="H8835">
        <v>2016</v>
      </c>
      <c r="I8835" t="s">
        <v>724</v>
      </c>
      <c r="J8835">
        <v>6</v>
      </c>
      <c r="K8835">
        <v>0.05</v>
      </c>
      <c r="L8835" s="1">
        <f t="shared" si="275"/>
        <v>5.0000000000000002E-5</v>
      </c>
    </row>
    <row r="8836" spans="1:12" ht="14.45">
      <c r="A8836" t="s">
        <v>723</v>
      </c>
      <c r="B8836" t="s">
        <v>1020</v>
      </c>
      <c r="C8836">
        <v>841931</v>
      </c>
      <c r="D8836" t="s">
        <v>1021</v>
      </c>
      <c r="E8836" t="s">
        <v>147</v>
      </c>
      <c r="F8836" t="s">
        <v>292</v>
      </c>
      <c r="G8836" t="str">
        <f t="shared" si="274"/>
        <v>Uganda to World</v>
      </c>
      <c r="H8836">
        <v>2012</v>
      </c>
      <c r="I8836" t="s">
        <v>724</v>
      </c>
      <c r="J8836">
        <v>6</v>
      </c>
      <c r="K8836">
        <v>6.9980000000000002</v>
      </c>
      <c r="L8836" s="1">
        <f t="shared" si="275"/>
        <v>6.9979999999999999E-3</v>
      </c>
    </row>
    <row r="8837" spans="1:12" ht="14.45">
      <c r="A8837" t="s">
        <v>723</v>
      </c>
      <c r="B8837" t="s">
        <v>1020</v>
      </c>
      <c r="C8837">
        <v>841931</v>
      </c>
      <c r="D8837" t="s">
        <v>1021</v>
      </c>
      <c r="E8837" t="s">
        <v>147</v>
      </c>
      <c r="F8837" t="s">
        <v>292</v>
      </c>
      <c r="G8837" t="str">
        <f t="shared" si="274"/>
        <v>Uganda to World</v>
      </c>
      <c r="H8837">
        <v>2013</v>
      </c>
      <c r="I8837" t="s">
        <v>724</v>
      </c>
      <c r="J8837">
        <v>6</v>
      </c>
      <c r="K8837">
        <v>0.39900000000000002</v>
      </c>
      <c r="L8837" s="1">
        <f t="shared" si="275"/>
        <v>3.9899999999999999E-4</v>
      </c>
    </row>
    <row r="8838" spans="1:12" ht="14.45">
      <c r="A8838" t="s">
        <v>723</v>
      </c>
      <c r="B8838" t="s">
        <v>1020</v>
      </c>
      <c r="C8838">
        <v>841931</v>
      </c>
      <c r="D8838" t="s">
        <v>1021</v>
      </c>
      <c r="E8838" t="s">
        <v>147</v>
      </c>
      <c r="F8838" t="s">
        <v>292</v>
      </c>
      <c r="G8838" t="str">
        <f t="shared" si="274"/>
        <v>Uganda to World</v>
      </c>
      <c r="H8838">
        <v>2014</v>
      </c>
      <c r="I8838" t="s">
        <v>724</v>
      </c>
      <c r="J8838">
        <v>6</v>
      </c>
      <c r="K8838">
        <v>8.1709999999999994</v>
      </c>
      <c r="L8838" s="1">
        <f t="shared" si="275"/>
        <v>8.1709999999999994E-3</v>
      </c>
    </row>
    <row r="8839" spans="1:12" ht="14.45">
      <c r="A8839" t="s">
        <v>723</v>
      </c>
      <c r="B8839" t="s">
        <v>1020</v>
      </c>
      <c r="C8839">
        <v>841940</v>
      </c>
      <c r="D8839" t="s">
        <v>1021</v>
      </c>
      <c r="E8839" t="s">
        <v>147</v>
      </c>
      <c r="F8839" t="s">
        <v>292</v>
      </c>
      <c r="G8839" t="str">
        <f t="shared" si="274"/>
        <v>Uganda to World</v>
      </c>
      <c r="H8839">
        <v>2013</v>
      </c>
      <c r="I8839" t="s">
        <v>724</v>
      </c>
      <c r="J8839">
        <v>6</v>
      </c>
      <c r="K8839">
        <v>8.8819999999999997</v>
      </c>
      <c r="L8839" s="1">
        <f t="shared" si="275"/>
        <v>8.8819999999999993E-3</v>
      </c>
    </row>
    <row r="8840" spans="1:12" ht="14.45">
      <c r="A8840" t="s">
        <v>723</v>
      </c>
      <c r="B8840" t="s">
        <v>1020</v>
      </c>
      <c r="C8840">
        <v>841940</v>
      </c>
      <c r="D8840" t="s">
        <v>1021</v>
      </c>
      <c r="E8840" t="s">
        <v>147</v>
      </c>
      <c r="F8840" t="s">
        <v>292</v>
      </c>
      <c r="G8840" t="str">
        <f t="shared" si="274"/>
        <v>Uganda to World</v>
      </c>
      <c r="H8840">
        <v>2014</v>
      </c>
      <c r="I8840" t="s">
        <v>724</v>
      </c>
      <c r="J8840">
        <v>6</v>
      </c>
      <c r="K8840">
        <v>0</v>
      </c>
      <c r="L8840" s="1">
        <f t="shared" si="275"/>
        <v>0</v>
      </c>
    </row>
    <row r="8841" spans="1:12" ht="14.45">
      <c r="A8841" t="s">
        <v>723</v>
      </c>
      <c r="B8841" t="s">
        <v>1020</v>
      </c>
      <c r="C8841">
        <v>841940</v>
      </c>
      <c r="D8841" t="s">
        <v>1021</v>
      </c>
      <c r="E8841" t="s">
        <v>147</v>
      </c>
      <c r="F8841" t="s">
        <v>292</v>
      </c>
      <c r="G8841" t="str">
        <f t="shared" ref="G8841:G8904" si="276">CONCATENATE(D8841, " to ", F8841)</f>
        <v>Uganda to World</v>
      </c>
      <c r="H8841">
        <v>2016</v>
      </c>
      <c r="I8841" t="s">
        <v>724</v>
      </c>
      <c r="J8841">
        <v>6</v>
      </c>
      <c r="K8841">
        <v>0</v>
      </c>
      <c r="L8841" s="1">
        <f t="shared" ref="L8841:L8904" si="277">K8841/1000</f>
        <v>0</v>
      </c>
    </row>
    <row r="8842" spans="1:12" ht="14.45">
      <c r="A8842" t="s">
        <v>723</v>
      </c>
      <c r="B8842" t="s">
        <v>1020</v>
      </c>
      <c r="C8842">
        <v>842129</v>
      </c>
      <c r="D8842" t="s">
        <v>1021</v>
      </c>
      <c r="E8842" t="s">
        <v>147</v>
      </c>
      <c r="F8842" t="s">
        <v>292</v>
      </c>
      <c r="G8842" t="str">
        <f t="shared" si="276"/>
        <v>Uganda to World</v>
      </c>
      <c r="H8842">
        <v>2012</v>
      </c>
      <c r="I8842" t="s">
        <v>724</v>
      </c>
      <c r="J8842">
        <v>6</v>
      </c>
      <c r="K8842">
        <v>39.387999999999998</v>
      </c>
      <c r="L8842" s="1">
        <f t="shared" si="277"/>
        <v>3.9387999999999999E-2</v>
      </c>
    </row>
    <row r="8843" spans="1:12" ht="14.45">
      <c r="A8843" t="s">
        <v>723</v>
      </c>
      <c r="B8843" t="s">
        <v>1020</v>
      </c>
      <c r="C8843">
        <v>842129</v>
      </c>
      <c r="D8843" t="s">
        <v>1021</v>
      </c>
      <c r="E8843" t="s">
        <v>147</v>
      </c>
      <c r="F8843" t="s">
        <v>292</v>
      </c>
      <c r="G8843" t="str">
        <f t="shared" si="276"/>
        <v>Uganda to World</v>
      </c>
      <c r="H8843">
        <v>2013</v>
      </c>
      <c r="I8843" t="s">
        <v>724</v>
      </c>
      <c r="J8843">
        <v>6</v>
      </c>
      <c r="K8843">
        <v>2.2749999999999999</v>
      </c>
      <c r="L8843" s="1">
        <f t="shared" si="277"/>
        <v>2.2750000000000001E-3</v>
      </c>
    </row>
    <row r="8844" spans="1:12" ht="14.45">
      <c r="A8844" t="s">
        <v>723</v>
      </c>
      <c r="B8844" t="s">
        <v>1020</v>
      </c>
      <c r="C8844">
        <v>842129</v>
      </c>
      <c r="D8844" t="s">
        <v>1021</v>
      </c>
      <c r="E8844" t="s">
        <v>147</v>
      </c>
      <c r="F8844" t="s">
        <v>292</v>
      </c>
      <c r="G8844" t="str">
        <f t="shared" si="276"/>
        <v>Uganda to World</v>
      </c>
      <c r="H8844">
        <v>2014</v>
      </c>
      <c r="I8844" t="s">
        <v>724</v>
      </c>
      <c r="J8844">
        <v>6</v>
      </c>
      <c r="K8844">
        <v>19.343</v>
      </c>
      <c r="L8844" s="1">
        <f t="shared" si="277"/>
        <v>1.9342999999999999E-2</v>
      </c>
    </row>
    <row r="8845" spans="1:12" ht="14.45">
      <c r="A8845" t="s">
        <v>723</v>
      </c>
      <c r="B8845" t="s">
        <v>1020</v>
      </c>
      <c r="C8845">
        <v>842129</v>
      </c>
      <c r="D8845" t="s">
        <v>1021</v>
      </c>
      <c r="E8845" t="s">
        <v>147</v>
      </c>
      <c r="F8845" t="s">
        <v>292</v>
      </c>
      <c r="G8845" t="str">
        <f t="shared" si="276"/>
        <v>Uganda to World</v>
      </c>
      <c r="H8845">
        <v>2015</v>
      </c>
      <c r="I8845" t="s">
        <v>724</v>
      </c>
      <c r="J8845">
        <v>6</v>
      </c>
      <c r="K8845">
        <v>22.649000000000001</v>
      </c>
      <c r="L8845" s="1">
        <f t="shared" si="277"/>
        <v>2.2649000000000002E-2</v>
      </c>
    </row>
    <row r="8846" spans="1:12" ht="14.45">
      <c r="A8846" t="s">
        <v>723</v>
      </c>
      <c r="B8846" t="s">
        <v>1020</v>
      </c>
      <c r="C8846">
        <v>842129</v>
      </c>
      <c r="D8846" t="s">
        <v>1021</v>
      </c>
      <c r="E8846" t="s">
        <v>147</v>
      </c>
      <c r="F8846" t="s">
        <v>292</v>
      </c>
      <c r="G8846" t="str">
        <f t="shared" si="276"/>
        <v>Uganda to World</v>
      </c>
      <c r="H8846">
        <v>2016</v>
      </c>
      <c r="I8846" t="s">
        <v>724</v>
      </c>
      <c r="J8846">
        <v>6</v>
      </c>
      <c r="K8846">
        <v>33.337000000000003</v>
      </c>
      <c r="L8846" s="1">
        <f t="shared" si="277"/>
        <v>3.3337000000000006E-2</v>
      </c>
    </row>
    <row r="8847" spans="1:12" ht="14.45">
      <c r="A8847" t="s">
        <v>723</v>
      </c>
      <c r="B8847" t="s">
        <v>1020</v>
      </c>
      <c r="C8847">
        <v>842129</v>
      </c>
      <c r="D8847" t="s">
        <v>1021</v>
      </c>
      <c r="E8847" t="s">
        <v>147</v>
      </c>
      <c r="F8847" t="s">
        <v>292</v>
      </c>
      <c r="G8847" t="str">
        <f t="shared" si="276"/>
        <v>Uganda to World</v>
      </c>
      <c r="H8847">
        <v>2017</v>
      </c>
      <c r="I8847" t="s">
        <v>724</v>
      </c>
      <c r="J8847">
        <v>6</v>
      </c>
      <c r="K8847">
        <v>0.21</v>
      </c>
      <c r="L8847" s="1">
        <f t="shared" si="277"/>
        <v>2.0999999999999998E-4</v>
      </c>
    </row>
    <row r="8848" spans="1:12" ht="14.45">
      <c r="A8848" t="s">
        <v>723</v>
      </c>
      <c r="B8848" t="s">
        <v>1020</v>
      </c>
      <c r="C8848">
        <v>842129</v>
      </c>
      <c r="D8848" t="s">
        <v>1021</v>
      </c>
      <c r="E8848" t="s">
        <v>670</v>
      </c>
      <c r="F8848" t="s">
        <v>670</v>
      </c>
      <c r="G8848" t="str">
        <f t="shared" si="276"/>
        <v>Uganda to EU27</v>
      </c>
      <c r="H8848">
        <v>2013</v>
      </c>
      <c r="I8848" t="s">
        <v>724</v>
      </c>
      <c r="J8848">
        <v>6</v>
      </c>
      <c r="K8848">
        <v>0</v>
      </c>
      <c r="L8848" s="1">
        <f t="shared" si="277"/>
        <v>0</v>
      </c>
    </row>
    <row r="8849" spans="1:12" ht="14.45">
      <c r="A8849" t="s">
        <v>723</v>
      </c>
      <c r="B8849" t="s">
        <v>1020</v>
      </c>
      <c r="C8849">
        <v>842139</v>
      </c>
      <c r="D8849" t="s">
        <v>1021</v>
      </c>
      <c r="E8849" t="s">
        <v>147</v>
      </c>
      <c r="F8849" t="s">
        <v>292</v>
      </c>
      <c r="G8849" t="str">
        <f t="shared" si="276"/>
        <v>Uganda to World</v>
      </c>
      <c r="H8849">
        <v>2012</v>
      </c>
      <c r="I8849" t="s">
        <v>724</v>
      </c>
      <c r="J8849">
        <v>6</v>
      </c>
      <c r="K8849">
        <v>1.698</v>
      </c>
      <c r="L8849" s="1">
        <f t="shared" si="277"/>
        <v>1.6979999999999999E-3</v>
      </c>
    </row>
    <row r="8850" spans="1:12" ht="14.45">
      <c r="A8850" t="s">
        <v>723</v>
      </c>
      <c r="B8850" t="s">
        <v>1020</v>
      </c>
      <c r="C8850">
        <v>842139</v>
      </c>
      <c r="D8850" t="s">
        <v>1021</v>
      </c>
      <c r="E8850" t="s">
        <v>147</v>
      </c>
      <c r="F8850" t="s">
        <v>292</v>
      </c>
      <c r="G8850" t="str">
        <f t="shared" si="276"/>
        <v>Uganda to World</v>
      </c>
      <c r="H8850">
        <v>2013</v>
      </c>
      <c r="I8850" t="s">
        <v>724</v>
      </c>
      <c r="J8850">
        <v>6</v>
      </c>
      <c r="K8850">
        <v>11.301</v>
      </c>
      <c r="L8850" s="1">
        <f t="shared" si="277"/>
        <v>1.1301E-2</v>
      </c>
    </row>
    <row r="8851" spans="1:12" ht="14.45">
      <c r="A8851" t="s">
        <v>723</v>
      </c>
      <c r="B8851" t="s">
        <v>1020</v>
      </c>
      <c r="C8851">
        <v>842139</v>
      </c>
      <c r="D8851" t="s">
        <v>1021</v>
      </c>
      <c r="E8851" t="s">
        <v>147</v>
      </c>
      <c r="F8851" t="s">
        <v>292</v>
      </c>
      <c r="G8851" t="str">
        <f t="shared" si="276"/>
        <v>Uganda to World</v>
      </c>
      <c r="H8851">
        <v>2014</v>
      </c>
      <c r="I8851" t="s">
        <v>724</v>
      </c>
      <c r="J8851">
        <v>6</v>
      </c>
      <c r="K8851">
        <v>9.3049999999999997</v>
      </c>
      <c r="L8851" s="1">
        <f t="shared" si="277"/>
        <v>9.304999999999999E-3</v>
      </c>
    </row>
    <row r="8852" spans="1:12" ht="14.45">
      <c r="A8852" t="s">
        <v>723</v>
      </c>
      <c r="B8852" t="s">
        <v>1020</v>
      </c>
      <c r="C8852">
        <v>842139</v>
      </c>
      <c r="D8852" t="s">
        <v>1021</v>
      </c>
      <c r="E8852" t="s">
        <v>147</v>
      </c>
      <c r="F8852" t="s">
        <v>292</v>
      </c>
      <c r="G8852" t="str">
        <f t="shared" si="276"/>
        <v>Uganda to World</v>
      </c>
      <c r="H8852">
        <v>2015</v>
      </c>
      <c r="I8852" t="s">
        <v>724</v>
      </c>
      <c r="J8852">
        <v>6</v>
      </c>
      <c r="K8852">
        <v>6.9</v>
      </c>
      <c r="L8852" s="1">
        <f t="shared" si="277"/>
        <v>6.9000000000000008E-3</v>
      </c>
    </row>
    <row r="8853" spans="1:12" ht="14.45">
      <c r="A8853" t="s">
        <v>723</v>
      </c>
      <c r="B8853" t="s">
        <v>1020</v>
      </c>
      <c r="C8853">
        <v>842139</v>
      </c>
      <c r="D8853" t="s">
        <v>1021</v>
      </c>
      <c r="E8853" t="s">
        <v>147</v>
      </c>
      <c r="F8853" t="s">
        <v>292</v>
      </c>
      <c r="G8853" t="str">
        <f t="shared" si="276"/>
        <v>Uganda to World</v>
      </c>
      <c r="H8853">
        <v>2016</v>
      </c>
      <c r="I8853" t="s">
        <v>724</v>
      </c>
      <c r="J8853">
        <v>6</v>
      </c>
      <c r="K8853">
        <v>0.311</v>
      </c>
      <c r="L8853" s="1">
        <f t="shared" si="277"/>
        <v>3.1100000000000002E-4</v>
      </c>
    </row>
    <row r="8854" spans="1:12" ht="14.45">
      <c r="A8854" t="s">
        <v>723</v>
      </c>
      <c r="B8854" t="s">
        <v>1020</v>
      </c>
      <c r="C8854">
        <v>842139</v>
      </c>
      <c r="D8854" t="s">
        <v>1021</v>
      </c>
      <c r="E8854" t="s">
        <v>147</v>
      </c>
      <c r="F8854" t="s">
        <v>292</v>
      </c>
      <c r="G8854" t="str">
        <f t="shared" si="276"/>
        <v>Uganda to World</v>
      </c>
      <c r="H8854">
        <v>2017</v>
      </c>
      <c r="I8854" t="s">
        <v>724</v>
      </c>
      <c r="J8854">
        <v>6</v>
      </c>
      <c r="K8854">
        <v>1.7090000000000001</v>
      </c>
      <c r="L8854" s="1">
        <f t="shared" si="277"/>
        <v>1.709E-3</v>
      </c>
    </row>
    <row r="8855" spans="1:12" ht="14.45">
      <c r="A8855" t="s">
        <v>723</v>
      </c>
      <c r="B8855" t="s">
        <v>1020</v>
      </c>
      <c r="C8855">
        <v>847989</v>
      </c>
      <c r="D8855" t="s">
        <v>1021</v>
      </c>
      <c r="E8855" t="s">
        <v>147</v>
      </c>
      <c r="F8855" t="s">
        <v>292</v>
      </c>
      <c r="G8855" t="str">
        <f t="shared" si="276"/>
        <v>Uganda to World</v>
      </c>
      <c r="H8855">
        <v>2012</v>
      </c>
      <c r="I8855" t="s">
        <v>724</v>
      </c>
      <c r="J8855">
        <v>6</v>
      </c>
      <c r="K8855">
        <v>36.262</v>
      </c>
      <c r="L8855" s="1">
        <f t="shared" si="277"/>
        <v>3.6262000000000003E-2</v>
      </c>
    </row>
    <row r="8856" spans="1:12" ht="14.45">
      <c r="A8856" t="s">
        <v>723</v>
      </c>
      <c r="B8856" t="s">
        <v>1020</v>
      </c>
      <c r="C8856">
        <v>847989</v>
      </c>
      <c r="D8856" t="s">
        <v>1021</v>
      </c>
      <c r="E8856" t="s">
        <v>147</v>
      </c>
      <c r="F8856" t="s">
        <v>292</v>
      </c>
      <c r="G8856" t="str">
        <f t="shared" si="276"/>
        <v>Uganda to World</v>
      </c>
      <c r="H8856">
        <v>2013</v>
      </c>
      <c r="I8856" t="s">
        <v>724</v>
      </c>
      <c r="J8856">
        <v>6</v>
      </c>
      <c r="K8856">
        <v>27.599</v>
      </c>
      <c r="L8856" s="1">
        <f t="shared" si="277"/>
        <v>2.7598999999999999E-2</v>
      </c>
    </row>
    <row r="8857" spans="1:12" ht="14.45">
      <c r="A8857" t="s">
        <v>723</v>
      </c>
      <c r="B8857" t="s">
        <v>1020</v>
      </c>
      <c r="C8857">
        <v>847989</v>
      </c>
      <c r="D8857" t="s">
        <v>1021</v>
      </c>
      <c r="E8857" t="s">
        <v>147</v>
      </c>
      <c r="F8857" t="s">
        <v>292</v>
      </c>
      <c r="G8857" t="str">
        <f t="shared" si="276"/>
        <v>Uganda to World</v>
      </c>
      <c r="H8857">
        <v>2014</v>
      </c>
      <c r="I8857" t="s">
        <v>724</v>
      </c>
      <c r="J8857">
        <v>6</v>
      </c>
      <c r="K8857">
        <v>14.169</v>
      </c>
      <c r="L8857" s="1">
        <f t="shared" si="277"/>
        <v>1.4169000000000001E-2</v>
      </c>
    </row>
    <row r="8858" spans="1:12" ht="14.45">
      <c r="A8858" t="s">
        <v>723</v>
      </c>
      <c r="B8858" t="s">
        <v>1020</v>
      </c>
      <c r="C8858">
        <v>847989</v>
      </c>
      <c r="D8858" t="s">
        <v>1021</v>
      </c>
      <c r="E8858" t="s">
        <v>147</v>
      </c>
      <c r="F8858" t="s">
        <v>292</v>
      </c>
      <c r="G8858" t="str">
        <f t="shared" si="276"/>
        <v>Uganda to World</v>
      </c>
      <c r="H8858">
        <v>2015</v>
      </c>
      <c r="I8858" t="s">
        <v>724</v>
      </c>
      <c r="J8858">
        <v>6</v>
      </c>
      <c r="K8858">
        <v>79.581000000000003</v>
      </c>
      <c r="L8858" s="1">
        <f t="shared" si="277"/>
        <v>7.9580999999999999E-2</v>
      </c>
    </row>
    <row r="8859" spans="1:12" ht="14.45">
      <c r="A8859" t="s">
        <v>723</v>
      </c>
      <c r="B8859" t="s">
        <v>1020</v>
      </c>
      <c r="C8859">
        <v>847989</v>
      </c>
      <c r="D8859" t="s">
        <v>1021</v>
      </c>
      <c r="E8859" t="s">
        <v>147</v>
      </c>
      <c r="F8859" t="s">
        <v>292</v>
      </c>
      <c r="G8859" t="str">
        <f t="shared" si="276"/>
        <v>Uganda to World</v>
      </c>
      <c r="H8859">
        <v>2016</v>
      </c>
      <c r="I8859" t="s">
        <v>724</v>
      </c>
      <c r="J8859">
        <v>6</v>
      </c>
      <c r="K8859">
        <v>14.317</v>
      </c>
      <c r="L8859" s="1">
        <f t="shared" si="277"/>
        <v>1.4317E-2</v>
      </c>
    </row>
    <row r="8860" spans="1:12" ht="14.45">
      <c r="A8860" t="s">
        <v>723</v>
      </c>
      <c r="B8860" t="s">
        <v>1020</v>
      </c>
      <c r="C8860">
        <v>847989</v>
      </c>
      <c r="D8860" t="s">
        <v>1021</v>
      </c>
      <c r="E8860" t="s">
        <v>147</v>
      </c>
      <c r="F8860" t="s">
        <v>292</v>
      </c>
      <c r="G8860" t="str">
        <f t="shared" si="276"/>
        <v>Uganda to World</v>
      </c>
      <c r="H8860">
        <v>2017</v>
      </c>
      <c r="I8860" t="s">
        <v>724</v>
      </c>
      <c r="J8860">
        <v>6</v>
      </c>
      <c r="K8860">
        <v>4.5209999999999999</v>
      </c>
      <c r="L8860" s="1">
        <f t="shared" si="277"/>
        <v>4.5209999999999998E-3</v>
      </c>
    </row>
    <row r="8861" spans="1:12" ht="14.45">
      <c r="A8861" t="s">
        <v>723</v>
      </c>
      <c r="B8861" t="s">
        <v>1020</v>
      </c>
      <c r="C8861">
        <v>847989</v>
      </c>
      <c r="D8861" t="s">
        <v>1021</v>
      </c>
      <c r="E8861" t="s">
        <v>670</v>
      </c>
      <c r="F8861" t="s">
        <v>670</v>
      </c>
      <c r="G8861" t="str">
        <f t="shared" si="276"/>
        <v>Uganda to EU27</v>
      </c>
      <c r="H8861">
        <v>2012</v>
      </c>
      <c r="I8861" t="s">
        <v>724</v>
      </c>
      <c r="J8861">
        <v>6</v>
      </c>
      <c r="K8861">
        <v>7.9000000000000001E-2</v>
      </c>
      <c r="L8861" s="1">
        <f t="shared" si="277"/>
        <v>7.8999999999999996E-5</v>
      </c>
    </row>
    <row r="8862" spans="1:12" ht="14.45">
      <c r="A8862" t="s">
        <v>723</v>
      </c>
      <c r="B8862" t="s">
        <v>1020</v>
      </c>
      <c r="C8862">
        <v>847989</v>
      </c>
      <c r="D8862" t="s">
        <v>1021</v>
      </c>
      <c r="E8862" t="s">
        <v>670</v>
      </c>
      <c r="F8862" t="s">
        <v>670</v>
      </c>
      <c r="G8862" t="str">
        <f t="shared" si="276"/>
        <v>Uganda to EU27</v>
      </c>
      <c r="H8862">
        <v>2013</v>
      </c>
      <c r="I8862" t="s">
        <v>724</v>
      </c>
      <c r="J8862">
        <v>6</v>
      </c>
      <c r="K8862">
        <v>0</v>
      </c>
      <c r="L8862" s="1">
        <f t="shared" si="277"/>
        <v>0</v>
      </c>
    </row>
    <row r="8863" spans="1:12" ht="14.45">
      <c r="A8863" t="s">
        <v>723</v>
      </c>
      <c r="B8863" t="s">
        <v>1020</v>
      </c>
      <c r="C8863">
        <v>847989</v>
      </c>
      <c r="D8863" t="s">
        <v>1021</v>
      </c>
      <c r="E8863" t="s">
        <v>670</v>
      </c>
      <c r="F8863" t="s">
        <v>670</v>
      </c>
      <c r="G8863" t="str">
        <f t="shared" si="276"/>
        <v>Uganda to EU27</v>
      </c>
      <c r="H8863">
        <v>2014</v>
      </c>
      <c r="I8863" t="s">
        <v>724</v>
      </c>
      <c r="J8863">
        <v>6</v>
      </c>
      <c r="K8863">
        <v>0</v>
      </c>
      <c r="L8863" s="1">
        <f t="shared" si="277"/>
        <v>0</v>
      </c>
    </row>
    <row r="8864" spans="1:12" ht="14.45">
      <c r="A8864" t="s">
        <v>723</v>
      </c>
      <c r="B8864" t="s">
        <v>1020</v>
      </c>
      <c r="C8864">
        <v>847989</v>
      </c>
      <c r="D8864" t="s">
        <v>1021</v>
      </c>
      <c r="E8864" t="s">
        <v>670</v>
      </c>
      <c r="F8864" t="s">
        <v>670</v>
      </c>
      <c r="G8864" t="str">
        <f t="shared" si="276"/>
        <v>Uganda to EU27</v>
      </c>
      <c r="H8864">
        <v>2015</v>
      </c>
      <c r="I8864" t="s">
        <v>724</v>
      </c>
      <c r="J8864">
        <v>6</v>
      </c>
      <c r="K8864">
        <v>0</v>
      </c>
      <c r="L8864" s="1">
        <f t="shared" si="277"/>
        <v>0</v>
      </c>
    </row>
    <row r="8865" spans="1:12" ht="14.45">
      <c r="A8865" t="s">
        <v>723</v>
      </c>
      <c r="B8865" t="s">
        <v>1022</v>
      </c>
      <c r="C8865">
        <v>730900</v>
      </c>
      <c r="D8865" t="s">
        <v>1023</v>
      </c>
      <c r="E8865" t="s">
        <v>147</v>
      </c>
      <c r="F8865" t="s">
        <v>292</v>
      </c>
      <c r="G8865" t="str">
        <f t="shared" si="276"/>
        <v>Ukraine to World</v>
      </c>
      <c r="H8865">
        <v>2014</v>
      </c>
      <c r="I8865" t="s">
        <v>724</v>
      </c>
      <c r="J8865">
        <v>6</v>
      </c>
      <c r="K8865">
        <v>15039.48</v>
      </c>
      <c r="L8865" s="1">
        <f t="shared" si="277"/>
        <v>15.039479999999999</v>
      </c>
    </row>
    <row r="8866" spans="1:12" ht="14.45">
      <c r="A8866" t="s">
        <v>723</v>
      </c>
      <c r="B8866" t="s">
        <v>1022</v>
      </c>
      <c r="C8866">
        <v>730900</v>
      </c>
      <c r="D8866" t="s">
        <v>1023</v>
      </c>
      <c r="E8866" t="s">
        <v>147</v>
      </c>
      <c r="F8866" t="s">
        <v>292</v>
      </c>
      <c r="G8866" t="str">
        <f t="shared" si="276"/>
        <v>Ukraine to World</v>
      </c>
      <c r="H8866">
        <v>2015</v>
      </c>
      <c r="I8866" t="s">
        <v>724</v>
      </c>
      <c r="J8866">
        <v>6</v>
      </c>
      <c r="K8866">
        <v>6682.1719999999996</v>
      </c>
      <c r="L8866" s="1">
        <f t="shared" si="277"/>
        <v>6.6821719999999996</v>
      </c>
    </row>
    <row r="8867" spans="1:12" ht="14.45">
      <c r="A8867" t="s">
        <v>723</v>
      </c>
      <c r="B8867" t="s">
        <v>1022</v>
      </c>
      <c r="C8867">
        <v>730900</v>
      </c>
      <c r="D8867" t="s">
        <v>1023</v>
      </c>
      <c r="E8867" t="s">
        <v>147</v>
      </c>
      <c r="F8867" t="s">
        <v>292</v>
      </c>
      <c r="G8867" t="str">
        <f t="shared" si="276"/>
        <v>Ukraine to World</v>
      </c>
      <c r="H8867">
        <v>2016</v>
      </c>
      <c r="I8867" t="s">
        <v>724</v>
      </c>
      <c r="J8867">
        <v>6</v>
      </c>
      <c r="K8867">
        <v>5341.8509999999997</v>
      </c>
      <c r="L8867" s="1">
        <f t="shared" si="277"/>
        <v>5.3418509999999992</v>
      </c>
    </row>
    <row r="8868" spans="1:12" ht="14.45">
      <c r="A8868" t="s">
        <v>723</v>
      </c>
      <c r="B8868" t="s">
        <v>1022</v>
      </c>
      <c r="C8868">
        <v>730900</v>
      </c>
      <c r="D8868" t="s">
        <v>1023</v>
      </c>
      <c r="E8868" t="s">
        <v>147</v>
      </c>
      <c r="F8868" t="s">
        <v>292</v>
      </c>
      <c r="G8868" t="str">
        <f t="shared" si="276"/>
        <v>Ukraine to World</v>
      </c>
      <c r="H8868">
        <v>2017</v>
      </c>
      <c r="I8868" t="s">
        <v>724</v>
      </c>
      <c r="J8868">
        <v>6</v>
      </c>
      <c r="K8868">
        <v>6227.9709999999995</v>
      </c>
      <c r="L8868" s="1">
        <f t="shared" si="277"/>
        <v>6.2279709999999993</v>
      </c>
    </row>
    <row r="8869" spans="1:12" ht="14.45">
      <c r="A8869" t="s">
        <v>723</v>
      </c>
      <c r="B8869" t="s">
        <v>1022</v>
      </c>
      <c r="C8869">
        <v>730900</v>
      </c>
      <c r="D8869" t="s">
        <v>1023</v>
      </c>
      <c r="E8869" t="s">
        <v>670</v>
      </c>
      <c r="F8869" t="s">
        <v>670</v>
      </c>
      <c r="G8869" t="str">
        <f t="shared" si="276"/>
        <v>Ukraine to EU27</v>
      </c>
      <c r="H8869">
        <v>2014</v>
      </c>
      <c r="I8869" t="s">
        <v>724</v>
      </c>
      <c r="J8869">
        <v>6</v>
      </c>
      <c r="K8869">
        <v>2614.857</v>
      </c>
      <c r="L8869" s="1">
        <f t="shared" si="277"/>
        <v>2.6148569999999998</v>
      </c>
    </row>
    <row r="8870" spans="1:12" ht="14.45">
      <c r="A8870" t="s">
        <v>723</v>
      </c>
      <c r="B8870" t="s">
        <v>1022</v>
      </c>
      <c r="C8870">
        <v>730900</v>
      </c>
      <c r="D8870" t="s">
        <v>1023</v>
      </c>
      <c r="E8870" t="s">
        <v>670</v>
      </c>
      <c r="F8870" t="s">
        <v>670</v>
      </c>
      <c r="G8870" t="str">
        <f t="shared" si="276"/>
        <v>Ukraine to EU27</v>
      </c>
      <c r="H8870">
        <v>2015</v>
      </c>
      <c r="I8870" t="s">
        <v>724</v>
      </c>
      <c r="J8870">
        <v>6</v>
      </c>
      <c r="K8870">
        <v>1843.4480000000001</v>
      </c>
      <c r="L8870" s="1">
        <f t="shared" si="277"/>
        <v>1.8434480000000002</v>
      </c>
    </row>
    <row r="8871" spans="1:12" ht="14.45">
      <c r="A8871" t="s">
        <v>723</v>
      </c>
      <c r="B8871" t="s">
        <v>1022</v>
      </c>
      <c r="C8871">
        <v>730900</v>
      </c>
      <c r="D8871" t="s">
        <v>1023</v>
      </c>
      <c r="E8871" t="s">
        <v>670</v>
      </c>
      <c r="F8871" t="s">
        <v>670</v>
      </c>
      <c r="G8871" t="str">
        <f t="shared" si="276"/>
        <v>Ukraine to EU27</v>
      </c>
      <c r="H8871">
        <v>2016</v>
      </c>
      <c r="I8871" t="s">
        <v>724</v>
      </c>
      <c r="J8871">
        <v>6</v>
      </c>
      <c r="K8871">
        <v>2502.7620000000002</v>
      </c>
      <c r="L8871" s="1">
        <f t="shared" si="277"/>
        <v>2.5027620000000002</v>
      </c>
    </row>
    <row r="8872" spans="1:12" ht="14.45">
      <c r="A8872" t="s">
        <v>723</v>
      </c>
      <c r="B8872" t="s">
        <v>1022</v>
      </c>
      <c r="C8872">
        <v>730900</v>
      </c>
      <c r="D8872" t="s">
        <v>1023</v>
      </c>
      <c r="E8872" t="s">
        <v>670</v>
      </c>
      <c r="F8872" t="s">
        <v>670</v>
      </c>
      <c r="G8872" t="str">
        <f t="shared" si="276"/>
        <v>Ukraine to EU27</v>
      </c>
      <c r="H8872">
        <v>2017</v>
      </c>
      <c r="I8872" t="s">
        <v>724</v>
      </c>
      <c r="J8872">
        <v>6</v>
      </c>
      <c r="K8872">
        <v>2760.8220000000001</v>
      </c>
      <c r="L8872" s="1">
        <f t="shared" si="277"/>
        <v>2.7608220000000001</v>
      </c>
    </row>
    <row r="8873" spans="1:12" ht="14.45">
      <c r="A8873" t="s">
        <v>723</v>
      </c>
      <c r="B8873" t="s">
        <v>1022</v>
      </c>
      <c r="C8873">
        <v>741999</v>
      </c>
      <c r="D8873" t="s">
        <v>1023</v>
      </c>
      <c r="E8873" t="s">
        <v>147</v>
      </c>
      <c r="F8873" t="s">
        <v>292</v>
      </c>
      <c r="G8873" t="str">
        <f t="shared" si="276"/>
        <v>Ukraine to World</v>
      </c>
      <c r="H8873">
        <v>2014</v>
      </c>
      <c r="I8873" t="s">
        <v>724</v>
      </c>
      <c r="J8873">
        <v>6</v>
      </c>
      <c r="K8873">
        <v>146.88800000000001</v>
      </c>
      <c r="L8873" s="1">
        <f t="shared" si="277"/>
        <v>0.14688800000000002</v>
      </c>
    </row>
    <row r="8874" spans="1:12" ht="14.45">
      <c r="A8874" t="s">
        <v>723</v>
      </c>
      <c r="B8874" t="s">
        <v>1022</v>
      </c>
      <c r="C8874">
        <v>741999</v>
      </c>
      <c r="D8874" t="s">
        <v>1023</v>
      </c>
      <c r="E8874" t="s">
        <v>147</v>
      </c>
      <c r="F8874" t="s">
        <v>292</v>
      </c>
      <c r="G8874" t="str">
        <f t="shared" si="276"/>
        <v>Ukraine to World</v>
      </c>
      <c r="H8874">
        <v>2015</v>
      </c>
      <c r="I8874" t="s">
        <v>724</v>
      </c>
      <c r="J8874">
        <v>6</v>
      </c>
      <c r="K8874">
        <v>193.035</v>
      </c>
      <c r="L8874" s="1">
        <f t="shared" si="277"/>
        <v>0.19303499999999998</v>
      </c>
    </row>
    <row r="8875" spans="1:12" ht="14.45">
      <c r="A8875" t="s">
        <v>723</v>
      </c>
      <c r="B8875" t="s">
        <v>1022</v>
      </c>
      <c r="C8875">
        <v>741999</v>
      </c>
      <c r="D8875" t="s">
        <v>1023</v>
      </c>
      <c r="E8875" t="s">
        <v>147</v>
      </c>
      <c r="F8875" t="s">
        <v>292</v>
      </c>
      <c r="G8875" t="str">
        <f t="shared" si="276"/>
        <v>Ukraine to World</v>
      </c>
      <c r="H8875">
        <v>2016</v>
      </c>
      <c r="I8875" t="s">
        <v>724</v>
      </c>
      <c r="J8875">
        <v>6</v>
      </c>
      <c r="K8875">
        <v>530.59799999999996</v>
      </c>
      <c r="L8875" s="1">
        <f t="shared" si="277"/>
        <v>0.5305979999999999</v>
      </c>
    </row>
    <row r="8876" spans="1:12" ht="14.45">
      <c r="A8876" t="s">
        <v>723</v>
      </c>
      <c r="B8876" t="s">
        <v>1022</v>
      </c>
      <c r="C8876">
        <v>741999</v>
      </c>
      <c r="D8876" t="s">
        <v>1023</v>
      </c>
      <c r="E8876" t="s">
        <v>147</v>
      </c>
      <c r="F8876" t="s">
        <v>292</v>
      </c>
      <c r="G8876" t="str">
        <f t="shared" si="276"/>
        <v>Ukraine to World</v>
      </c>
      <c r="H8876">
        <v>2017</v>
      </c>
      <c r="I8876" t="s">
        <v>724</v>
      </c>
      <c r="J8876">
        <v>6</v>
      </c>
      <c r="K8876">
        <v>403.08300000000003</v>
      </c>
      <c r="L8876" s="1">
        <f t="shared" si="277"/>
        <v>0.40308300000000002</v>
      </c>
    </row>
    <row r="8877" spans="1:12" ht="14.45">
      <c r="A8877" t="s">
        <v>723</v>
      </c>
      <c r="B8877" t="s">
        <v>1022</v>
      </c>
      <c r="C8877">
        <v>741999</v>
      </c>
      <c r="D8877" t="s">
        <v>1023</v>
      </c>
      <c r="E8877" t="s">
        <v>670</v>
      </c>
      <c r="F8877" t="s">
        <v>670</v>
      </c>
      <c r="G8877" t="str">
        <f t="shared" si="276"/>
        <v>Ukraine to EU27</v>
      </c>
      <c r="H8877">
        <v>2014</v>
      </c>
      <c r="I8877" t="s">
        <v>724</v>
      </c>
      <c r="J8877">
        <v>6</v>
      </c>
      <c r="K8877">
        <v>5.8959999999999999</v>
      </c>
      <c r="L8877" s="1">
        <f t="shared" si="277"/>
        <v>5.8960000000000002E-3</v>
      </c>
    </row>
    <row r="8878" spans="1:12" ht="14.45">
      <c r="A8878" t="s">
        <v>723</v>
      </c>
      <c r="B8878" t="s">
        <v>1022</v>
      </c>
      <c r="C8878">
        <v>741999</v>
      </c>
      <c r="D8878" t="s">
        <v>1023</v>
      </c>
      <c r="E8878" t="s">
        <v>670</v>
      </c>
      <c r="F8878" t="s">
        <v>670</v>
      </c>
      <c r="G8878" t="str">
        <f t="shared" si="276"/>
        <v>Ukraine to EU27</v>
      </c>
      <c r="H8878">
        <v>2015</v>
      </c>
      <c r="I8878" t="s">
        <v>724</v>
      </c>
      <c r="J8878">
        <v>6</v>
      </c>
      <c r="K8878">
        <v>9.4760000000000009</v>
      </c>
      <c r="L8878" s="1">
        <f t="shared" si="277"/>
        <v>9.476E-3</v>
      </c>
    </row>
    <row r="8879" spans="1:12" ht="14.45">
      <c r="A8879" t="s">
        <v>723</v>
      </c>
      <c r="B8879" t="s">
        <v>1022</v>
      </c>
      <c r="C8879">
        <v>741999</v>
      </c>
      <c r="D8879" t="s">
        <v>1023</v>
      </c>
      <c r="E8879" t="s">
        <v>670</v>
      </c>
      <c r="F8879" t="s">
        <v>670</v>
      </c>
      <c r="G8879" t="str">
        <f t="shared" si="276"/>
        <v>Ukraine to EU27</v>
      </c>
      <c r="H8879">
        <v>2016</v>
      </c>
      <c r="I8879" t="s">
        <v>724</v>
      </c>
      <c r="J8879">
        <v>6</v>
      </c>
      <c r="K8879">
        <v>6.266</v>
      </c>
      <c r="L8879" s="1">
        <f t="shared" si="277"/>
        <v>6.2659999999999999E-3</v>
      </c>
    </row>
    <row r="8880" spans="1:12" ht="14.45">
      <c r="A8880" t="s">
        <v>723</v>
      </c>
      <c r="B8880" t="s">
        <v>1022</v>
      </c>
      <c r="C8880">
        <v>741999</v>
      </c>
      <c r="D8880" t="s">
        <v>1023</v>
      </c>
      <c r="E8880" t="s">
        <v>670</v>
      </c>
      <c r="F8880" t="s">
        <v>670</v>
      </c>
      <c r="G8880" t="str">
        <f t="shared" si="276"/>
        <v>Ukraine to EU27</v>
      </c>
      <c r="H8880">
        <v>2017</v>
      </c>
      <c r="I8880" t="s">
        <v>724</v>
      </c>
      <c r="J8880">
        <v>6</v>
      </c>
      <c r="K8880">
        <v>15.78</v>
      </c>
      <c r="L8880" s="1">
        <f t="shared" si="277"/>
        <v>1.5779999999999999E-2</v>
      </c>
    </row>
    <row r="8881" spans="1:12" ht="14.45">
      <c r="A8881" t="s">
        <v>723</v>
      </c>
      <c r="B8881" t="s">
        <v>1022</v>
      </c>
      <c r="C8881">
        <v>761100</v>
      </c>
      <c r="D8881" t="s">
        <v>1023</v>
      </c>
      <c r="E8881" t="s">
        <v>147</v>
      </c>
      <c r="F8881" t="s">
        <v>292</v>
      </c>
      <c r="G8881" t="str">
        <f t="shared" si="276"/>
        <v>Ukraine to World</v>
      </c>
      <c r="H8881">
        <v>2014</v>
      </c>
      <c r="I8881" t="s">
        <v>724</v>
      </c>
      <c r="J8881">
        <v>6</v>
      </c>
      <c r="K8881">
        <v>13.629</v>
      </c>
      <c r="L8881" s="1">
        <f t="shared" si="277"/>
        <v>1.3628999999999999E-2</v>
      </c>
    </row>
    <row r="8882" spans="1:12" ht="14.45">
      <c r="A8882" t="s">
        <v>723</v>
      </c>
      <c r="B8882" t="s">
        <v>1022</v>
      </c>
      <c r="C8882">
        <v>761100</v>
      </c>
      <c r="D8882" t="s">
        <v>1023</v>
      </c>
      <c r="E8882" t="s">
        <v>147</v>
      </c>
      <c r="F8882" t="s">
        <v>292</v>
      </c>
      <c r="G8882" t="str">
        <f t="shared" si="276"/>
        <v>Ukraine to World</v>
      </c>
      <c r="H8882">
        <v>2015</v>
      </c>
      <c r="I8882" t="s">
        <v>724</v>
      </c>
      <c r="J8882">
        <v>6</v>
      </c>
      <c r="K8882">
        <v>0.13200000000000001</v>
      </c>
      <c r="L8882" s="1">
        <f t="shared" si="277"/>
        <v>1.3200000000000001E-4</v>
      </c>
    </row>
    <row r="8883" spans="1:12" ht="14.45">
      <c r="A8883" t="s">
        <v>723</v>
      </c>
      <c r="B8883" t="s">
        <v>1022</v>
      </c>
      <c r="C8883">
        <v>761100</v>
      </c>
      <c r="D8883" t="s">
        <v>1023</v>
      </c>
      <c r="E8883" t="s">
        <v>670</v>
      </c>
      <c r="F8883" t="s">
        <v>670</v>
      </c>
      <c r="G8883" t="str">
        <f t="shared" si="276"/>
        <v>Ukraine to EU27</v>
      </c>
      <c r="H8883">
        <v>2014</v>
      </c>
      <c r="I8883" t="s">
        <v>724</v>
      </c>
      <c r="J8883">
        <v>6</v>
      </c>
      <c r="K8883">
        <v>10.372999999999999</v>
      </c>
      <c r="L8883" s="1">
        <f t="shared" si="277"/>
        <v>1.0372999999999999E-2</v>
      </c>
    </row>
    <row r="8884" spans="1:12" ht="14.45">
      <c r="A8884" t="s">
        <v>723</v>
      </c>
      <c r="B8884" t="s">
        <v>1022</v>
      </c>
      <c r="C8884">
        <v>761100</v>
      </c>
      <c r="D8884" t="s">
        <v>1023</v>
      </c>
      <c r="E8884" t="s">
        <v>670</v>
      </c>
      <c r="F8884" t="s">
        <v>670</v>
      </c>
      <c r="G8884" t="str">
        <f t="shared" si="276"/>
        <v>Ukraine to EU27</v>
      </c>
      <c r="H8884">
        <v>2015</v>
      </c>
      <c r="I8884" t="s">
        <v>724</v>
      </c>
      <c r="J8884">
        <v>6</v>
      </c>
      <c r="K8884">
        <v>6.4000000000000001E-2</v>
      </c>
      <c r="L8884" s="1">
        <f t="shared" si="277"/>
        <v>6.3999999999999997E-5</v>
      </c>
    </row>
    <row r="8885" spans="1:12" ht="14.45">
      <c r="A8885" t="s">
        <v>723</v>
      </c>
      <c r="B8885" t="s">
        <v>1022</v>
      </c>
      <c r="C8885">
        <v>8405</v>
      </c>
      <c r="D8885" t="s">
        <v>1023</v>
      </c>
      <c r="E8885" t="s">
        <v>147</v>
      </c>
      <c r="F8885" t="s">
        <v>292</v>
      </c>
      <c r="G8885" t="str">
        <f t="shared" si="276"/>
        <v>Ukraine to World</v>
      </c>
      <c r="H8885">
        <v>2014</v>
      </c>
      <c r="I8885" t="s">
        <v>724</v>
      </c>
      <c r="J8885">
        <v>6</v>
      </c>
      <c r="K8885">
        <v>22.074999999999999</v>
      </c>
      <c r="L8885" s="1">
        <f t="shared" si="277"/>
        <v>2.2075000000000001E-2</v>
      </c>
    </row>
    <row r="8886" spans="1:12" ht="14.45">
      <c r="A8886" t="s">
        <v>723</v>
      </c>
      <c r="B8886" t="s">
        <v>1022</v>
      </c>
      <c r="C8886">
        <v>8405</v>
      </c>
      <c r="D8886" t="s">
        <v>1023</v>
      </c>
      <c r="E8886" t="s">
        <v>147</v>
      </c>
      <c r="F8886" t="s">
        <v>292</v>
      </c>
      <c r="G8886" t="str">
        <f t="shared" si="276"/>
        <v>Ukraine to World</v>
      </c>
      <c r="H8886">
        <v>2015</v>
      </c>
      <c r="I8886" t="s">
        <v>724</v>
      </c>
      <c r="J8886">
        <v>6</v>
      </c>
      <c r="K8886">
        <v>80.441999999999993</v>
      </c>
      <c r="L8886" s="1">
        <f t="shared" si="277"/>
        <v>8.0442E-2</v>
      </c>
    </row>
    <row r="8887" spans="1:12" ht="14.45">
      <c r="A8887" t="s">
        <v>723</v>
      </c>
      <c r="B8887" t="s">
        <v>1022</v>
      </c>
      <c r="C8887">
        <v>8405</v>
      </c>
      <c r="D8887" t="s">
        <v>1023</v>
      </c>
      <c r="E8887" t="s">
        <v>147</v>
      </c>
      <c r="F8887" t="s">
        <v>292</v>
      </c>
      <c r="G8887" t="str">
        <f t="shared" si="276"/>
        <v>Ukraine to World</v>
      </c>
      <c r="H8887">
        <v>2016</v>
      </c>
      <c r="I8887" t="s">
        <v>724</v>
      </c>
      <c r="J8887">
        <v>6</v>
      </c>
      <c r="K8887">
        <v>69.86</v>
      </c>
      <c r="L8887" s="1">
        <f t="shared" si="277"/>
        <v>6.9860000000000005E-2</v>
      </c>
    </row>
    <row r="8888" spans="1:12" ht="14.45">
      <c r="A8888" t="s">
        <v>723</v>
      </c>
      <c r="B8888" t="s">
        <v>1022</v>
      </c>
      <c r="C8888">
        <v>8405</v>
      </c>
      <c r="D8888" t="s">
        <v>1023</v>
      </c>
      <c r="E8888" t="s">
        <v>147</v>
      </c>
      <c r="F8888" t="s">
        <v>292</v>
      </c>
      <c r="G8888" t="str">
        <f t="shared" si="276"/>
        <v>Ukraine to World</v>
      </c>
      <c r="H8888">
        <v>2017</v>
      </c>
      <c r="I8888" t="s">
        <v>724</v>
      </c>
      <c r="J8888">
        <v>6</v>
      </c>
      <c r="K8888">
        <v>280.38900000000001</v>
      </c>
      <c r="L8888" s="1">
        <f t="shared" si="277"/>
        <v>0.280389</v>
      </c>
    </row>
    <row r="8889" spans="1:12" ht="14.45">
      <c r="A8889" t="s">
        <v>723</v>
      </c>
      <c r="B8889" t="s">
        <v>1022</v>
      </c>
      <c r="C8889">
        <v>8405</v>
      </c>
      <c r="D8889" t="s">
        <v>1023</v>
      </c>
      <c r="E8889" t="s">
        <v>670</v>
      </c>
      <c r="F8889" t="s">
        <v>670</v>
      </c>
      <c r="G8889" t="str">
        <f t="shared" si="276"/>
        <v>Ukraine to EU27</v>
      </c>
      <c r="H8889">
        <v>2014</v>
      </c>
      <c r="I8889" t="s">
        <v>724</v>
      </c>
      <c r="J8889">
        <v>6</v>
      </c>
      <c r="K8889">
        <v>4.3630000000000004</v>
      </c>
      <c r="L8889" s="1">
        <f t="shared" si="277"/>
        <v>4.3630000000000006E-3</v>
      </c>
    </row>
    <row r="8890" spans="1:12" ht="14.45">
      <c r="A8890" t="s">
        <v>723</v>
      </c>
      <c r="B8890" t="s">
        <v>1022</v>
      </c>
      <c r="C8890">
        <v>8405</v>
      </c>
      <c r="D8890" t="s">
        <v>1023</v>
      </c>
      <c r="E8890" t="s">
        <v>670</v>
      </c>
      <c r="F8890" t="s">
        <v>670</v>
      </c>
      <c r="G8890" t="str">
        <f t="shared" si="276"/>
        <v>Ukraine to EU27</v>
      </c>
      <c r="H8890">
        <v>2015</v>
      </c>
      <c r="I8890" t="s">
        <v>724</v>
      </c>
      <c r="J8890">
        <v>6</v>
      </c>
      <c r="K8890">
        <v>54.188000000000002</v>
      </c>
      <c r="L8890" s="1">
        <f t="shared" si="277"/>
        <v>5.4188E-2</v>
      </c>
    </row>
    <row r="8891" spans="1:12" ht="14.45">
      <c r="A8891" t="s">
        <v>723</v>
      </c>
      <c r="B8891" t="s">
        <v>1022</v>
      </c>
      <c r="C8891">
        <v>8405</v>
      </c>
      <c r="D8891" t="s">
        <v>1023</v>
      </c>
      <c r="E8891" t="s">
        <v>670</v>
      </c>
      <c r="F8891" t="s">
        <v>670</v>
      </c>
      <c r="G8891" t="str">
        <f t="shared" si="276"/>
        <v>Ukraine to EU27</v>
      </c>
      <c r="H8891">
        <v>2017</v>
      </c>
      <c r="I8891" t="s">
        <v>724</v>
      </c>
      <c r="J8891">
        <v>6</v>
      </c>
      <c r="K8891">
        <v>3</v>
      </c>
      <c r="L8891" s="1">
        <f t="shared" si="277"/>
        <v>3.0000000000000001E-3</v>
      </c>
    </row>
    <row r="8892" spans="1:12" ht="14.45">
      <c r="A8892" t="s">
        <v>723</v>
      </c>
      <c r="B8892" t="s">
        <v>1022</v>
      </c>
      <c r="C8892">
        <v>841931</v>
      </c>
      <c r="D8892" t="s">
        <v>1023</v>
      </c>
      <c r="E8892" t="s">
        <v>147</v>
      </c>
      <c r="F8892" t="s">
        <v>292</v>
      </c>
      <c r="G8892" t="str">
        <f t="shared" si="276"/>
        <v>Ukraine to World</v>
      </c>
      <c r="H8892">
        <v>2014</v>
      </c>
      <c r="I8892" t="s">
        <v>724</v>
      </c>
      <c r="J8892">
        <v>6</v>
      </c>
      <c r="K8892">
        <v>1128.825</v>
      </c>
      <c r="L8892" s="1">
        <f t="shared" si="277"/>
        <v>1.128825</v>
      </c>
    </row>
    <row r="8893" spans="1:12" ht="14.45">
      <c r="A8893" t="s">
        <v>723</v>
      </c>
      <c r="B8893" t="s">
        <v>1022</v>
      </c>
      <c r="C8893">
        <v>841931</v>
      </c>
      <c r="D8893" t="s">
        <v>1023</v>
      </c>
      <c r="E8893" t="s">
        <v>147</v>
      </c>
      <c r="F8893" t="s">
        <v>292</v>
      </c>
      <c r="G8893" t="str">
        <f t="shared" si="276"/>
        <v>Ukraine to World</v>
      </c>
      <c r="H8893">
        <v>2015</v>
      </c>
      <c r="I8893" t="s">
        <v>724</v>
      </c>
      <c r="J8893">
        <v>6</v>
      </c>
      <c r="K8893">
        <v>711.86099999999999</v>
      </c>
      <c r="L8893" s="1">
        <f t="shared" si="277"/>
        <v>0.71186099999999997</v>
      </c>
    </row>
    <row r="8894" spans="1:12" ht="14.45">
      <c r="A8894" t="s">
        <v>723</v>
      </c>
      <c r="B8894" t="s">
        <v>1022</v>
      </c>
      <c r="C8894">
        <v>841931</v>
      </c>
      <c r="D8894" t="s">
        <v>1023</v>
      </c>
      <c r="E8894" t="s">
        <v>147</v>
      </c>
      <c r="F8894" t="s">
        <v>292</v>
      </c>
      <c r="G8894" t="str">
        <f t="shared" si="276"/>
        <v>Ukraine to World</v>
      </c>
      <c r="H8894">
        <v>2016</v>
      </c>
      <c r="I8894" t="s">
        <v>724</v>
      </c>
      <c r="J8894">
        <v>6</v>
      </c>
      <c r="K8894">
        <v>649.29300000000001</v>
      </c>
      <c r="L8894" s="1">
        <f t="shared" si="277"/>
        <v>0.64929300000000001</v>
      </c>
    </row>
    <row r="8895" spans="1:12" ht="14.45">
      <c r="A8895" t="s">
        <v>723</v>
      </c>
      <c r="B8895" t="s">
        <v>1022</v>
      </c>
      <c r="C8895">
        <v>841931</v>
      </c>
      <c r="D8895" t="s">
        <v>1023</v>
      </c>
      <c r="E8895" t="s">
        <v>147</v>
      </c>
      <c r="F8895" t="s">
        <v>292</v>
      </c>
      <c r="G8895" t="str">
        <f t="shared" si="276"/>
        <v>Ukraine to World</v>
      </c>
      <c r="H8895">
        <v>2017</v>
      </c>
      <c r="I8895" t="s">
        <v>724</v>
      </c>
      <c r="J8895">
        <v>6</v>
      </c>
      <c r="K8895">
        <v>949.80200000000002</v>
      </c>
      <c r="L8895" s="1">
        <f t="shared" si="277"/>
        <v>0.94980200000000004</v>
      </c>
    </row>
    <row r="8896" spans="1:12" ht="14.45">
      <c r="A8896" t="s">
        <v>723</v>
      </c>
      <c r="B8896" t="s">
        <v>1022</v>
      </c>
      <c r="C8896">
        <v>841931</v>
      </c>
      <c r="D8896" t="s">
        <v>1023</v>
      </c>
      <c r="E8896" t="s">
        <v>670</v>
      </c>
      <c r="F8896" t="s">
        <v>670</v>
      </c>
      <c r="G8896" t="str">
        <f t="shared" si="276"/>
        <v>Ukraine to EU27</v>
      </c>
      <c r="H8896">
        <v>2014</v>
      </c>
      <c r="I8896" t="s">
        <v>724</v>
      </c>
      <c r="J8896">
        <v>6</v>
      </c>
      <c r="K8896">
        <v>337.27100000000002</v>
      </c>
      <c r="L8896" s="1">
        <f t="shared" si="277"/>
        <v>0.33727099999999999</v>
      </c>
    </row>
    <row r="8897" spans="1:12" ht="14.45">
      <c r="A8897" t="s">
        <v>723</v>
      </c>
      <c r="B8897" t="s">
        <v>1022</v>
      </c>
      <c r="C8897">
        <v>841931</v>
      </c>
      <c r="D8897" t="s">
        <v>1023</v>
      </c>
      <c r="E8897" t="s">
        <v>670</v>
      </c>
      <c r="F8897" t="s">
        <v>670</v>
      </c>
      <c r="G8897" t="str">
        <f t="shared" si="276"/>
        <v>Ukraine to EU27</v>
      </c>
      <c r="H8897">
        <v>2015</v>
      </c>
      <c r="I8897" t="s">
        <v>724</v>
      </c>
      <c r="J8897">
        <v>6</v>
      </c>
      <c r="K8897">
        <v>173.57599999999999</v>
      </c>
      <c r="L8897" s="1">
        <f t="shared" si="277"/>
        <v>0.17357599999999998</v>
      </c>
    </row>
    <row r="8898" spans="1:12" ht="14.45">
      <c r="A8898" t="s">
        <v>723</v>
      </c>
      <c r="B8898" t="s">
        <v>1022</v>
      </c>
      <c r="C8898">
        <v>841931</v>
      </c>
      <c r="D8898" t="s">
        <v>1023</v>
      </c>
      <c r="E8898" t="s">
        <v>670</v>
      </c>
      <c r="F8898" t="s">
        <v>670</v>
      </c>
      <c r="G8898" t="str">
        <f t="shared" si="276"/>
        <v>Ukraine to EU27</v>
      </c>
      <c r="H8898">
        <v>2016</v>
      </c>
      <c r="I8898" t="s">
        <v>724</v>
      </c>
      <c r="J8898">
        <v>6</v>
      </c>
      <c r="K8898">
        <v>64.853999999999999</v>
      </c>
      <c r="L8898" s="1">
        <f t="shared" si="277"/>
        <v>6.4853999999999995E-2</v>
      </c>
    </row>
    <row r="8899" spans="1:12" ht="14.45">
      <c r="A8899" t="s">
        <v>723</v>
      </c>
      <c r="B8899" t="s">
        <v>1022</v>
      </c>
      <c r="C8899">
        <v>841931</v>
      </c>
      <c r="D8899" t="s">
        <v>1023</v>
      </c>
      <c r="E8899" t="s">
        <v>670</v>
      </c>
      <c r="F8899" t="s">
        <v>670</v>
      </c>
      <c r="G8899" t="str">
        <f t="shared" si="276"/>
        <v>Ukraine to EU27</v>
      </c>
      <c r="H8899">
        <v>2017</v>
      </c>
      <c r="I8899" t="s">
        <v>724</v>
      </c>
      <c r="J8899">
        <v>6</v>
      </c>
      <c r="K8899">
        <v>49.948999999999998</v>
      </c>
      <c r="L8899" s="1">
        <f t="shared" si="277"/>
        <v>4.9949E-2</v>
      </c>
    </row>
    <row r="8900" spans="1:12" ht="14.45">
      <c r="A8900" t="s">
        <v>723</v>
      </c>
      <c r="B8900" t="s">
        <v>1022</v>
      </c>
      <c r="C8900">
        <v>841940</v>
      </c>
      <c r="D8900" t="s">
        <v>1023</v>
      </c>
      <c r="E8900" t="s">
        <v>147</v>
      </c>
      <c r="F8900" t="s">
        <v>292</v>
      </c>
      <c r="G8900" t="str">
        <f t="shared" si="276"/>
        <v>Ukraine to World</v>
      </c>
      <c r="H8900">
        <v>2014</v>
      </c>
      <c r="I8900" t="s">
        <v>724</v>
      </c>
      <c r="J8900">
        <v>6</v>
      </c>
      <c r="K8900">
        <v>4502.3440000000001</v>
      </c>
      <c r="L8900" s="1">
        <f t="shared" si="277"/>
        <v>4.5023439999999999</v>
      </c>
    </row>
    <row r="8901" spans="1:12" ht="14.45">
      <c r="A8901" t="s">
        <v>723</v>
      </c>
      <c r="B8901" t="s">
        <v>1022</v>
      </c>
      <c r="C8901">
        <v>841940</v>
      </c>
      <c r="D8901" t="s">
        <v>1023</v>
      </c>
      <c r="E8901" t="s">
        <v>147</v>
      </c>
      <c r="F8901" t="s">
        <v>292</v>
      </c>
      <c r="G8901" t="str">
        <f t="shared" si="276"/>
        <v>Ukraine to World</v>
      </c>
      <c r="H8901">
        <v>2015</v>
      </c>
      <c r="I8901" t="s">
        <v>724</v>
      </c>
      <c r="J8901">
        <v>6</v>
      </c>
      <c r="K8901">
        <v>2827.22</v>
      </c>
      <c r="L8901" s="1">
        <f t="shared" si="277"/>
        <v>2.8272199999999996</v>
      </c>
    </row>
    <row r="8902" spans="1:12" ht="14.45">
      <c r="A8902" t="s">
        <v>723</v>
      </c>
      <c r="B8902" t="s">
        <v>1022</v>
      </c>
      <c r="C8902">
        <v>841940</v>
      </c>
      <c r="D8902" t="s">
        <v>1023</v>
      </c>
      <c r="E8902" t="s">
        <v>147</v>
      </c>
      <c r="F8902" t="s">
        <v>292</v>
      </c>
      <c r="G8902" t="str">
        <f t="shared" si="276"/>
        <v>Ukraine to World</v>
      </c>
      <c r="H8902">
        <v>2016</v>
      </c>
      <c r="I8902" t="s">
        <v>724</v>
      </c>
      <c r="J8902">
        <v>6</v>
      </c>
      <c r="K8902">
        <v>4631.7449999999999</v>
      </c>
      <c r="L8902" s="1">
        <f t="shared" si="277"/>
        <v>4.6317449999999996</v>
      </c>
    </row>
    <row r="8903" spans="1:12" ht="14.45">
      <c r="A8903" t="s">
        <v>723</v>
      </c>
      <c r="B8903" t="s">
        <v>1022</v>
      </c>
      <c r="C8903">
        <v>841940</v>
      </c>
      <c r="D8903" t="s">
        <v>1023</v>
      </c>
      <c r="E8903" t="s">
        <v>147</v>
      </c>
      <c r="F8903" t="s">
        <v>292</v>
      </c>
      <c r="G8903" t="str">
        <f t="shared" si="276"/>
        <v>Ukraine to World</v>
      </c>
      <c r="H8903">
        <v>2017</v>
      </c>
      <c r="I8903" t="s">
        <v>724</v>
      </c>
      <c r="J8903">
        <v>6</v>
      </c>
      <c r="K8903">
        <v>3766.04</v>
      </c>
      <c r="L8903" s="1">
        <f t="shared" si="277"/>
        <v>3.7660399999999998</v>
      </c>
    </row>
    <row r="8904" spans="1:12" ht="14.45">
      <c r="A8904" t="s">
        <v>723</v>
      </c>
      <c r="B8904" t="s">
        <v>1022</v>
      </c>
      <c r="C8904">
        <v>841940</v>
      </c>
      <c r="D8904" t="s">
        <v>1023</v>
      </c>
      <c r="E8904" t="s">
        <v>670</v>
      </c>
      <c r="F8904" t="s">
        <v>670</v>
      </c>
      <c r="G8904" t="str">
        <f t="shared" si="276"/>
        <v>Ukraine to EU27</v>
      </c>
      <c r="H8904">
        <v>2014</v>
      </c>
      <c r="I8904" t="s">
        <v>724</v>
      </c>
      <c r="J8904">
        <v>6</v>
      </c>
      <c r="K8904">
        <v>11.09</v>
      </c>
      <c r="L8904" s="1">
        <f t="shared" si="277"/>
        <v>1.1089999999999999E-2</v>
      </c>
    </row>
    <row r="8905" spans="1:12" ht="14.45">
      <c r="A8905" t="s">
        <v>723</v>
      </c>
      <c r="B8905" t="s">
        <v>1022</v>
      </c>
      <c r="C8905">
        <v>841940</v>
      </c>
      <c r="D8905" t="s">
        <v>1023</v>
      </c>
      <c r="E8905" t="s">
        <v>670</v>
      </c>
      <c r="F8905" t="s">
        <v>670</v>
      </c>
      <c r="G8905" t="str">
        <f t="shared" ref="G8905:G8968" si="278">CONCATENATE(D8905, " to ", F8905)</f>
        <v>Ukraine to EU27</v>
      </c>
      <c r="H8905">
        <v>2015</v>
      </c>
      <c r="I8905" t="s">
        <v>724</v>
      </c>
      <c r="J8905">
        <v>6</v>
      </c>
      <c r="K8905">
        <v>23.721</v>
      </c>
      <c r="L8905" s="1">
        <f t="shared" ref="L8905:L8968" si="279">K8905/1000</f>
        <v>2.3720999999999999E-2</v>
      </c>
    </row>
    <row r="8906" spans="1:12" ht="14.45">
      <c r="A8906" t="s">
        <v>723</v>
      </c>
      <c r="B8906" t="s">
        <v>1022</v>
      </c>
      <c r="C8906">
        <v>841940</v>
      </c>
      <c r="D8906" t="s">
        <v>1023</v>
      </c>
      <c r="E8906" t="s">
        <v>670</v>
      </c>
      <c r="F8906" t="s">
        <v>670</v>
      </c>
      <c r="G8906" t="str">
        <f t="shared" si="278"/>
        <v>Ukraine to EU27</v>
      </c>
      <c r="H8906">
        <v>2016</v>
      </c>
      <c r="I8906" t="s">
        <v>724</v>
      </c>
      <c r="J8906">
        <v>6</v>
      </c>
      <c r="K8906">
        <v>19.428000000000001</v>
      </c>
      <c r="L8906" s="1">
        <f t="shared" si="279"/>
        <v>1.9428000000000001E-2</v>
      </c>
    </row>
    <row r="8907" spans="1:12" ht="14.45">
      <c r="A8907" t="s">
        <v>723</v>
      </c>
      <c r="B8907" t="s">
        <v>1022</v>
      </c>
      <c r="C8907">
        <v>841940</v>
      </c>
      <c r="D8907" t="s">
        <v>1023</v>
      </c>
      <c r="E8907" t="s">
        <v>670</v>
      </c>
      <c r="F8907" t="s">
        <v>670</v>
      </c>
      <c r="G8907" t="str">
        <f t="shared" si="278"/>
        <v>Ukraine to EU27</v>
      </c>
      <c r="H8907">
        <v>2017</v>
      </c>
      <c r="I8907" t="s">
        <v>724</v>
      </c>
      <c r="J8907">
        <v>6</v>
      </c>
      <c r="K8907">
        <v>3.714</v>
      </c>
      <c r="L8907" s="1">
        <f t="shared" si="279"/>
        <v>3.7139999999999999E-3</v>
      </c>
    </row>
    <row r="8908" spans="1:12" ht="14.45">
      <c r="A8908" t="s">
        <v>723</v>
      </c>
      <c r="B8908" t="s">
        <v>1022</v>
      </c>
      <c r="C8908">
        <v>842129</v>
      </c>
      <c r="D8908" t="s">
        <v>1023</v>
      </c>
      <c r="E8908" t="s">
        <v>147</v>
      </c>
      <c r="F8908" t="s">
        <v>292</v>
      </c>
      <c r="G8908" t="str">
        <f t="shared" si="278"/>
        <v>Ukraine to World</v>
      </c>
      <c r="H8908">
        <v>2014</v>
      </c>
      <c r="I8908" t="s">
        <v>724</v>
      </c>
      <c r="J8908">
        <v>6</v>
      </c>
      <c r="K8908">
        <v>12950.556</v>
      </c>
      <c r="L8908" s="1">
        <f t="shared" si="279"/>
        <v>12.950556000000001</v>
      </c>
    </row>
    <row r="8909" spans="1:12" ht="14.45">
      <c r="A8909" t="s">
        <v>723</v>
      </c>
      <c r="B8909" t="s">
        <v>1022</v>
      </c>
      <c r="C8909">
        <v>842129</v>
      </c>
      <c r="D8909" t="s">
        <v>1023</v>
      </c>
      <c r="E8909" t="s">
        <v>147</v>
      </c>
      <c r="F8909" t="s">
        <v>292</v>
      </c>
      <c r="G8909" t="str">
        <f t="shared" si="278"/>
        <v>Ukraine to World</v>
      </c>
      <c r="H8909">
        <v>2015</v>
      </c>
      <c r="I8909" t="s">
        <v>724</v>
      </c>
      <c r="J8909">
        <v>6</v>
      </c>
      <c r="K8909">
        <v>5154.6710000000003</v>
      </c>
      <c r="L8909" s="1">
        <f t="shared" si="279"/>
        <v>5.1546710000000004</v>
      </c>
    </row>
    <row r="8910" spans="1:12" ht="14.45">
      <c r="A8910" t="s">
        <v>723</v>
      </c>
      <c r="B8910" t="s">
        <v>1022</v>
      </c>
      <c r="C8910">
        <v>842129</v>
      </c>
      <c r="D8910" t="s">
        <v>1023</v>
      </c>
      <c r="E8910" t="s">
        <v>147</v>
      </c>
      <c r="F8910" t="s">
        <v>292</v>
      </c>
      <c r="G8910" t="str">
        <f t="shared" si="278"/>
        <v>Ukraine to World</v>
      </c>
      <c r="H8910">
        <v>2016</v>
      </c>
      <c r="I8910" t="s">
        <v>724</v>
      </c>
      <c r="J8910">
        <v>6</v>
      </c>
      <c r="K8910">
        <v>6538.393</v>
      </c>
      <c r="L8910" s="1">
        <f t="shared" si="279"/>
        <v>6.5383930000000001</v>
      </c>
    </row>
    <row r="8911" spans="1:12" ht="14.45">
      <c r="A8911" t="s">
        <v>723</v>
      </c>
      <c r="B8911" t="s">
        <v>1022</v>
      </c>
      <c r="C8911">
        <v>842129</v>
      </c>
      <c r="D8911" t="s">
        <v>1023</v>
      </c>
      <c r="E8911" t="s">
        <v>147</v>
      </c>
      <c r="F8911" t="s">
        <v>292</v>
      </c>
      <c r="G8911" t="str">
        <f t="shared" si="278"/>
        <v>Ukraine to World</v>
      </c>
      <c r="H8911">
        <v>2017</v>
      </c>
      <c r="I8911" t="s">
        <v>724</v>
      </c>
      <c r="J8911">
        <v>6</v>
      </c>
      <c r="K8911">
        <v>5741.2020000000002</v>
      </c>
      <c r="L8911" s="1">
        <f t="shared" si="279"/>
        <v>5.7412020000000004</v>
      </c>
    </row>
    <row r="8912" spans="1:12" ht="14.45">
      <c r="A8912" t="s">
        <v>723</v>
      </c>
      <c r="B8912" t="s">
        <v>1022</v>
      </c>
      <c r="C8912">
        <v>842129</v>
      </c>
      <c r="D8912" t="s">
        <v>1023</v>
      </c>
      <c r="E8912" t="s">
        <v>670</v>
      </c>
      <c r="F8912" t="s">
        <v>670</v>
      </c>
      <c r="G8912" t="str">
        <f t="shared" si="278"/>
        <v>Ukraine to EU27</v>
      </c>
      <c r="H8912">
        <v>2014</v>
      </c>
      <c r="I8912" t="s">
        <v>724</v>
      </c>
      <c r="J8912">
        <v>6</v>
      </c>
      <c r="K8912">
        <v>1411.0719999999999</v>
      </c>
      <c r="L8912" s="1">
        <f t="shared" si="279"/>
        <v>1.4110719999999999</v>
      </c>
    </row>
    <row r="8913" spans="1:12" ht="14.45">
      <c r="A8913" t="s">
        <v>723</v>
      </c>
      <c r="B8913" t="s">
        <v>1022</v>
      </c>
      <c r="C8913">
        <v>842129</v>
      </c>
      <c r="D8913" t="s">
        <v>1023</v>
      </c>
      <c r="E8913" t="s">
        <v>670</v>
      </c>
      <c r="F8913" t="s">
        <v>670</v>
      </c>
      <c r="G8913" t="str">
        <f t="shared" si="278"/>
        <v>Ukraine to EU27</v>
      </c>
      <c r="H8913">
        <v>2015</v>
      </c>
      <c r="I8913" t="s">
        <v>724</v>
      </c>
      <c r="J8913">
        <v>6</v>
      </c>
      <c r="K8913">
        <v>777.71900000000005</v>
      </c>
      <c r="L8913" s="1">
        <f t="shared" si="279"/>
        <v>0.77771900000000005</v>
      </c>
    </row>
    <row r="8914" spans="1:12" ht="14.45">
      <c r="A8914" t="s">
        <v>723</v>
      </c>
      <c r="B8914" t="s">
        <v>1022</v>
      </c>
      <c r="C8914">
        <v>842129</v>
      </c>
      <c r="D8914" t="s">
        <v>1023</v>
      </c>
      <c r="E8914" t="s">
        <v>670</v>
      </c>
      <c r="F8914" t="s">
        <v>670</v>
      </c>
      <c r="G8914" t="str">
        <f t="shared" si="278"/>
        <v>Ukraine to EU27</v>
      </c>
      <c r="H8914">
        <v>2016</v>
      </c>
      <c r="I8914" t="s">
        <v>724</v>
      </c>
      <c r="J8914">
        <v>6</v>
      </c>
      <c r="K8914">
        <v>1556.403</v>
      </c>
      <c r="L8914" s="1">
        <f t="shared" si="279"/>
        <v>1.556403</v>
      </c>
    </row>
    <row r="8915" spans="1:12" ht="14.45">
      <c r="A8915" t="s">
        <v>723</v>
      </c>
      <c r="B8915" t="s">
        <v>1022</v>
      </c>
      <c r="C8915">
        <v>842129</v>
      </c>
      <c r="D8915" t="s">
        <v>1023</v>
      </c>
      <c r="E8915" t="s">
        <v>670</v>
      </c>
      <c r="F8915" t="s">
        <v>670</v>
      </c>
      <c r="G8915" t="str">
        <f t="shared" si="278"/>
        <v>Ukraine to EU27</v>
      </c>
      <c r="H8915">
        <v>2017</v>
      </c>
      <c r="I8915" t="s">
        <v>724</v>
      </c>
      <c r="J8915">
        <v>6</v>
      </c>
      <c r="K8915">
        <v>1048.373</v>
      </c>
      <c r="L8915" s="1">
        <f t="shared" si="279"/>
        <v>1.048373</v>
      </c>
    </row>
    <row r="8916" spans="1:12" ht="14.45">
      <c r="A8916" t="s">
        <v>723</v>
      </c>
      <c r="B8916" t="s">
        <v>1022</v>
      </c>
      <c r="C8916">
        <v>842139</v>
      </c>
      <c r="D8916" t="s">
        <v>1023</v>
      </c>
      <c r="E8916" t="s">
        <v>147</v>
      </c>
      <c r="F8916" t="s">
        <v>292</v>
      </c>
      <c r="G8916" t="str">
        <f t="shared" si="278"/>
        <v>Ukraine to World</v>
      </c>
      <c r="H8916">
        <v>2014</v>
      </c>
      <c r="I8916" t="s">
        <v>724</v>
      </c>
      <c r="J8916">
        <v>6</v>
      </c>
      <c r="K8916">
        <v>15347.026</v>
      </c>
      <c r="L8916" s="1">
        <f t="shared" si="279"/>
        <v>15.347026</v>
      </c>
    </row>
    <row r="8917" spans="1:12" ht="14.45">
      <c r="A8917" t="s">
        <v>723</v>
      </c>
      <c r="B8917" t="s">
        <v>1022</v>
      </c>
      <c r="C8917">
        <v>842139</v>
      </c>
      <c r="D8917" t="s">
        <v>1023</v>
      </c>
      <c r="E8917" t="s">
        <v>147</v>
      </c>
      <c r="F8917" t="s">
        <v>292</v>
      </c>
      <c r="G8917" t="str">
        <f t="shared" si="278"/>
        <v>Ukraine to World</v>
      </c>
      <c r="H8917">
        <v>2015</v>
      </c>
      <c r="I8917" t="s">
        <v>724</v>
      </c>
      <c r="J8917">
        <v>6</v>
      </c>
      <c r="K8917">
        <v>12467.489</v>
      </c>
      <c r="L8917" s="1">
        <f t="shared" si="279"/>
        <v>12.467488999999999</v>
      </c>
    </row>
    <row r="8918" spans="1:12" ht="14.45">
      <c r="A8918" t="s">
        <v>723</v>
      </c>
      <c r="B8918" t="s">
        <v>1022</v>
      </c>
      <c r="C8918">
        <v>842139</v>
      </c>
      <c r="D8918" t="s">
        <v>1023</v>
      </c>
      <c r="E8918" t="s">
        <v>147</v>
      </c>
      <c r="F8918" t="s">
        <v>292</v>
      </c>
      <c r="G8918" t="str">
        <f t="shared" si="278"/>
        <v>Ukraine to World</v>
      </c>
      <c r="H8918">
        <v>2016</v>
      </c>
      <c r="I8918" t="s">
        <v>724</v>
      </c>
      <c r="J8918">
        <v>6</v>
      </c>
      <c r="K8918">
        <v>5371.1729999999998</v>
      </c>
      <c r="L8918" s="1">
        <f t="shared" si="279"/>
        <v>5.3711729999999998</v>
      </c>
    </row>
    <row r="8919" spans="1:12" ht="14.45">
      <c r="A8919" t="s">
        <v>723</v>
      </c>
      <c r="B8919" t="s">
        <v>1022</v>
      </c>
      <c r="C8919">
        <v>842139</v>
      </c>
      <c r="D8919" t="s">
        <v>1023</v>
      </c>
      <c r="E8919" t="s">
        <v>147</v>
      </c>
      <c r="F8919" t="s">
        <v>292</v>
      </c>
      <c r="G8919" t="str">
        <f t="shared" si="278"/>
        <v>Ukraine to World</v>
      </c>
      <c r="H8919">
        <v>2017</v>
      </c>
      <c r="I8919" t="s">
        <v>724</v>
      </c>
      <c r="J8919">
        <v>6</v>
      </c>
      <c r="K8919">
        <v>6603.3919999999998</v>
      </c>
      <c r="L8919" s="1">
        <f t="shared" si="279"/>
        <v>6.6033919999999995</v>
      </c>
    </row>
    <row r="8920" spans="1:12" ht="14.45">
      <c r="A8920" t="s">
        <v>723</v>
      </c>
      <c r="B8920" t="s">
        <v>1022</v>
      </c>
      <c r="C8920">
        <v>842139</v>
      </c>
      <c r="D8920" t="s">
        <v>1023</v>
      </c>
      <c r="E8920" t="s">
        <v>670</v>
      </c>
      <c r="F8920" t="s">
        <v>670</v>
      </c>
      <c r="G8920" t="str">
        <f t="shared" si="278"/>
        <v>Ukraine to EU27</v>
      </c>
      <c r="H8920">
        <v>2014</v>
      </c>
      <c r="I8920" t="s">
        <v>724</v>
      </c>
      <c r="J8920">
        <v>6</v>
      </c>
      <c r="K8920">
        <v>2188.1089999999999</v>
      </c>
      <c r="L8920" s="1">
        <f t="shared" si="279"/>
        <v>2.1881089999999999</v>
      </c>
    </row>
    <row r="8921" spans="1:12" ht="14.45">
      <c r="A8921" t="s">
        <v>723</v>
      </c>
      <c r="B8921" t="s">
        <v>1022</v>
      </c>
      <c r="C8921">
        <v>842139</v>
      </c>
      <c r="D8921" t="s">
        <v>1023</v>
      </c>
      <c r="E8921" t="s">
        <v>670</v>
      </c>
      <c r="F8921" t="s">
        <v>670</v>
      </c>
      <c r="G8921" t="str">
        <f t="shared" si="278"/>
        <v>Ukraine to EU27</v>
      </c>
      <c r="H8921">
        <v>2015</v>
      </c>
      <c r="I8921" t="s">
        <v>724</v>
      </c>
      <c r="J8921">
        <v>6</v>
      </c>
      <c r="K8921">
        <v>6422.4449999999997</v>
      </c>
      <c r="L8921" s="1">
        <f t="shared" si="279"/>
        <v>6.4224449999999997</v>
      </c>
    </row>
    <row r="8922" spans="1:12" ht="14.45">
      <c r="A8922" t="s">
        <v>723</v>
      </c>
      <c r="B8922" t="s">
        <v>1022</v>
      </c>
      <c r="C8922">
        <v>842139</v>
      </c>
      <c r="D8922" t="s">
        <v>1023</v>
      </c>
      <c r="E8922" t="s">
        <v>670</v>
      </c>
      <c r="F8922" t="s">
        <v>670</v>
      </c>
      <c r="G8922" t="str">
        <f t="shared" si="278"/>
        <v>Ukraine to EU27</v>
      </c>
      <c r="H8922">
        <v>2016</v>
      </c>
      <c r="I8922" t="s">
        <v>724</v>
      </c>
      <c r="J8922">
        <v>6</v>
      </c>
      <c r="K8922">
        <v>1962.654</v>
      </c>
      <c r="L8922" s="1">
        <f t="shared" si="279"/>
        <v>1.9626539999999999</v>
      </c>
    </row>
    <row r="8923" spans="1:12" ht="14.45">
      <c r="A8923" t="s">
        <v>723</v>
      </c>
      <c r="B8923" t="s">
        <v>1022</v>
      </c>
      <c r="C8923">
        <v>842139</v>
      </c>
      <c r="D8923" t="s">
        <v>1023</v>
      </c>
      <c r="E8923" t="s">
        <v>670</v>
      </c>
      <c r="F8923" t="s">
        <v>670</v>
      </c>
      <c r="G8923" t="str">
        <f t="shared" si="278"/>
        <v>Ukraine to EU27</v>
      </c>
      <c r="H8923">
        <v>2017</v>
      </c>
      <c r="I8923" t="s">
        <v>724</v>
      </c>
      <c r="J8923">
        <v>6</v>
      </c>
      <c r="K8923">
        <v>2881.4630000000002</v>
      </c>
      <c r="L8923" s="1">
        <f t="shared" si="279"/>
        <v>2.8814630000000001</v>
      </c>
    </row>
    <row r="8924" spans="1:12" ht="14.45">
      <c r="A8924" t="s">
        <v>723</v>
      </c>
      <c r="B8924" t="s">
        <v>1022</v>
      </c>
      <c r="C8924">
        <v>847989</v>
      </c>
      <c r="D8924" t="s">
        <v>1023</v>
      </c>
      <c r="E8924" t="s">
        <v>147</v>
      </c>
      <c r="F8924" t="s">
        <v>292</v>
      </c>
      <c r="G8924" t="str">
        <f t="shared" si="278"/>
        <v>Ukraine to World</v>
      </c>
      <c r="H8924">
        <v>2014</v>
      </c>
      <c r="I8924" t="s">
        <v>724</v>
      </c>
      <c r="J8924">
        <v>6</v>
      </c>
      <c r="K8924">
        <v>20194.137999999999</v>
      </c>
      <c r="L8924" s="1">
        <f t="shared" si="279"/>
        <v>20.194137999999999</v>
      </c>
    </row>
    <row r="8925" spans="1:12" ht="14.45">
      <c r="A8925" t="s">
        <v>723</v>
      </c>
      <c r="B8925" t="s">
        <v>1022</v>
      </c>
      <c r="C8925">
        <v>847989</v>
      </c>
      <c r="D8925" t="s">
        <v>1023</v>
      </c>
      <c r="E8925" t="s">
        <v>147</v>
      </c>
      <c r="F8925" t="s">
        <v>292</v>
      </c>
      <c r="G8925" t="str">
        <f t="shared" si="278"/>
        <v>Ukraine to World</v>
      </c>
      <c r="H8925">
        <v>2015</v>
      </c>
      <c r="I8925" t="s">
        <v>724</v>
      </c>
      <c r="J8925">
        <v>6</v>
      </c>
      <c r="K8925">
        <v>14309.124</v>
      </c>
      <c r="L8925" s="1">
        <f t="shared" si="279"/>
        <v>14.309124000000001</v>
      </c>
    </row>
    <row r="8926" spans="1:12" ht="14.45">
      <c r="A8926" t="s">
        <v>723</v>
      </c>
      <c r="B8926" t="s">
        <v>1022</v>
      </c>
      <c r="C8926">
        <v>847989</v>
      </c>
      <c r="D8926" t="s">
        <v>1023</v>
      </c>
      <c r="E8926" t="s">
        <v>147</v>
      </c>
      <c r="F8926" t="s">
        <v>292</v>
      </c>
      <c r="G8926" t="str">
        <f t="shared" si="278"/>
        <v>Ukraine to World</v>
      </c>
      <c r="H8926">
        <v>2016</v>
      </c>
      <c r="I8926" t="s">
        <v>724</v>
      </c>
      <c r="J8926">
        <v>6</v>
      </c>
      <c r="K8926">
        <v>15332.932000000001</v>
      </c>
      <c r="L8926" s="1">
        <f t="shared" si="279"/>
        <v>15.332932000000001</v>
      </c>
    </row>
    <row r="8927" spans="1:12" ht="14.45">
      <c r="A8927" t="s">
        <v>723</v>
      </c>
      <c r="B8927" t="s">
        <v>1022</v>
      </c>
      <c r="C8927">
        <v>847989</v>
      </c>
      <c r="D8927" t="s">
        <v>1023</v>
      </c>
      <c r="E8927" t="s">
        <v>147</v>
      </c>
      <c r="F8927" t="s">
        <v>292</v>
      </c>
      <c r="G8927" t="str">
        <f t="shared" si="278"/>
        <v>Ukraine to World</v>
      </c>
      <c r="H8927">
        <v>2017</v>
      </c>
      <c r="I8927" t="s">
        <v>724</v>
      </c>
      <c r="J8927">
        <v>6</v>
      </c>
      <c r="K8927">
        <v>23941.617999999999</v>
      </c>
      <c r="L8927" s="1">
        <f t="shared" si="279"/>
        <v>23.941617999999998</v>
      </c>
    </row>
    <row r="8928" spans="1:12" ht="14.45">
      <c r="A8928" t="s">
        <v>723</v>
      </c>
      <c r="B8928" t="s">
        <v>1022</v>
      </c>
      <c r="C8928">
        <v>847989</v>
      </c>
      <c r="D8928" t="s">
        <v>1023</v>
      </c>
      <c r="E8928" t="s">
        <v>670</v>
      </c>
      <c r="F8928" t="s">
        <v>670</v>
      </c>
      <c r="G8928" t="str">
        <f t="shared" si="278"/>
        <v>Ukraine to EU27</v>
      </c>
      <c r="H8928">
        <v>2014</v>
      </c>
      <c r="I8928" t="s">
        <v>724</v>
      </c>
      <c r="J8928">
        <v>6</v>
      </c>
      <c r="K8928">
        <v>3858.3330000000001</v>
      </c>
      <c r="L8928" s="1">
        <f t="shared" si="279"/>
        <v>3.858333</v>
      </c>
    </row>
    <row r="8929" spans="1:12" ht="14.45">
      <c r="A8929" t="s">
        <v>723</v>
      </c>
      <c r="B8929" t="s">
        <v>1022</v>
      </c>
      <c r="C8929">
        <v>847989</v>
      </c>
      <c r="D8929" t="s">
        <v>1023</v>
      </c>
      <c r="E8929" t="s">
        <v>670</v>
      </c>
      <c r="F8929" t="s">
        <v>670</v>
      </c>
      <c r="G8929" t="str">
        <f t="shared" si="278"/>
        <v>Ukraine to EU27</v>
      </c>
      <c r="H8929">
        <v>2015</v>
      </c>
      <c r="I8929" t="s">
        <v>724</v>
      </c>
      <c r="J8929">
        <v>6</v>
      </c>
      <c r="K8929">
        <v>3883.8440000000001</v>
      </c>
      <c r="L8929" s="1">
        <f t="shared" si="279"/>
        <v>3.8838439999999999</v>
      </c>
    </row>
    <row r="8930" spans="1:12" ht="14.45">
      <c r="A8930" t="s">
        <v>723</v>
      </c>
      <c r="B8930" t="s">
        <v>1022</v>
      </c>
      <c r="C8930">
        <v>847989</v>
      </c>
      <c r="D8930" t="s">
        <v>1023</v>
      </c>
      <c r="E8930" t="s">
        <v>670</v>
      </c>
      <c r="F8930" t="s">
        <v>670</v>
      </c>
      <c r="G8930" t="str">
        <f t="shared" si="278"/>
        <v>Ukraine to EU27</v>
      </c>
      <c r="H8930">
        <v>2016</v>
      </c>
      <c r="I8930" t="s">
        <v>724</v>
      </c>
      <c r="J8930">
        <v>6</v>
      </c>
      <c r="K8930">
        <v>5173.6589999999997</v>
      </c>
      <c r="L8930" s="1">
        <f t="shared" si="279"/>
        <v>5.1736589999999998</v>
      </c>
    </row>
    <row r="8931" spans="1:12" ht="14.45">
      <c r="A8931" t="s">
        <v>723</v>
      </c>
      <c r="B8931" t="s">
        <v>1022</v>
      </c>
      <c r="C8931">
        <v>847989</v>
      </c>
      <c r="D8931" t="s">
        <v>1023</v>
      </c>
      <c r="E8931" t="s">
        <v>670</v>
      </c>
      <c r="F8931" t="s">
        <v>670</v>
      </c>
      <c r="G8931" t="str">
        <f t="shared" si="278"/>
        <v>Ukraine to EU27</v>
      </c>
      <c r="H8931">
        <v>2017</v>
      </c>
      <c r="I8931" t="s">
        <v>724</v>
      </c>
      <c r="J8931">
        <v>6</v>
      </c>
      <c r="K8931">
        <v>5431.549</v>
      </c>
      <c r="L8931" s="1">
        <f t="shared" si="279"/>
        <v>5.4315490000000004</v>
      </c>
    </row>
    <row r="8932" spans="1:12" ht="14.45">
      <c r="A8932" t="s">
        <v>723</v>
      </c>
      <c r="B8932" t="s">
        <v>1024</v>
      </c>
      <c r="C8932">
        <v>730900</v>
      </c>
      <c r="D8932" t="s">
        <v>1025</v>
      </c>
      <c r="E8932" t="s">
        <v>147</v>
      </c>
      <c r="F8932" t="s">
        <v>292</v>
      </c>
      <c r="G8932" t="str">
        <f t="shared" si="278"/>
        <v>Uruguay to World</v>
      </c>
      <c r="H8932">
        <v>2012</v>
      </c>
      <c r="I8932" t="s">
        <v>724</v>
      </c>
      <c r="J8932">
        <v>6</v>
      </c>
      <c r="K8932">
        <v>1418.569</v>
      </c>
      <c r="L8932" s="1">
        <f t="shared" si="279"/>
        <v>1.418569</v>
      </c>
    </row>
    <row r="8933" spans="1:12" ht="14.45">
      <c r="A8933" t="s">
        <v>723</v>
      </c>
      <c r="B8933" t="s">
        <v>1024</v>
      </c>
      <c r="C8933">
        <v>730900</v>
      </c>
      <c r="D8933" t="s">
        <v>1025</v>
      </c>
      <c r="E8933" t="s">
        <v>147</v>
      </c>
      <c r="F8933" t="s">
        <v>292</v>
      </c>
      <c r="G8933" t="str">
        <f t="shared" si="278"/>
        <v>Uruguay to World</v>
      </c>
      <c r="H8933">
        <v>2013</v>
      </c>
      <c r="I8933" t="s">
        <v>724</v>
      </c>
      <c r="J8933">
        <v>6</v>
      </c>
      <c r="K8933">
        <v>290.12200000000001</v>
      </c>
      <c r="L8933" s="1">
        <f t="shared" si="279"/>
        <v>0.29012199999999999</v>
      </c>
    </row>
    <row r="8934" spans="1:12" ht="14.45">
      <c r="A8934" t="s">
        <v>723</v>
      </c>
      <c r="B8934" t="s">
        <v>1024</v>
      </c>
      <c r="C8934">
        <v>730900</v>
      </c>
      <c r="D8934" t="s">
        <v>1025</v>
      </c>
      <c r="E8934" t="s">
        <v>147</v>
      </c>
      <c r="F8934" t="s">
        <v>292</v>
      </c>
      <c r="G8934" t="str">
        <f t="shared" si="278"/>
        <v>Uruguay to World</v>
      </c>
      <c r="H8934">
        <v>2014</v>
      </c>
      <c r="I8934" t="s">
        <v>724</v>
      </c>
      <c r="J8934">
        <v>6</v>
      </c>
      <c r="K8934">
        <v>178.393</v>
      </c>
      <c r="L8934" s="1">
        <f t="shared" si="279"/>
        <v>0.178393</v>
      </c>
    </row>
    <row r="8935" spans="1:12" ht="14.45">
      <c r="A8935" t="s">
        <v>723</v>
      </c>
      <c r="B8935" t="s">
        <v>1024</v>
      </c>
      <c r="C8935">
        <v>730900</v>
      </c>
      <c r="D8935" t="s">
        <v>1025</v>
      </c>
      <c r="E8935" t="s">
        <v>147</v>
      </c>
      <c r="F8935" t="s">
        <v>292</v>
      </c>
      <c r="G8935" t="str">
        <f t="shared" si="278"/>
        <v>Uruguay to World</v>
      </c>
      <c r="H8935">
        <v>2015</v>
      </c>
      <c r="I8935" t="s">
        <v>724</v>
      </c>
      <c r="J8935">
        <v>6</v>
      </c>
      <c r="K8935">
        <v>7.4729999999999999</v>
      </c>
      <c r="L8935" s="1">
        <f t="shared" si="279"/>
        <v>7.4729999999999996E-3</v>
      </c>
    </row>
    <row r="8936" spans="1:12" ht="14.45">
      <c r="A8936" t="s">
        <v>723</v>
      </c>
      <c r="B8936" t="s">
        <v>1024</v>
      </c>
      <c r="C8936">
        <v>730900</v>
      </c>
      <c r="D8936" t="s">
        <v>1025</v>
      </c>
      <c r="E8936" t="s">
        <v>147</v>
      </c>
      <c r="F8936" t="s">
        <v>292</v>
      </c>
      <c r="G8936" t="str">
        <f t="shared" si="278"/>
        <v>Uruguay to World</v>
      </c>
      <c r="H8936">
        <v>2016</v>
      </c>
      <c r="I8936" t="s">
        <v>724</v>
      </c>
      <c r="J8936">
        <v>6</v>
      </c>
      <c r="K8936">
        <v>18.212</v>
      </c>
      <c r="L8936" s="1">
        <f t="shared" si="279"/>
        <v>1.8211999999999999E-2</v>
      </c>
    </row>
    <row r="8937" spans="1:12" ht="14.45">
      <c r="A8937" t="s">
        <v>723</v>
      </c>
      <c r="B8937" t="s">
        <v>1024</v>
      </c>
      <c r="C8937">
        <v>730900</v>
      </c>
      <c r="D8937" t="s">
        <v>1025</v>
      </c>
      <c r="E8937" t="s">
        <v>147</v>
      </c>
      <c r="F8937" t="s">
        <v>292</v>
      </c>
      <c r="G8937" t="str">
        <f t="shared" si="278"/>
        <v>Uruguay to World</v>
      </c>
      <c r="H8937">
        <v>2017</v>
      </c>
      <c r="I8937" t="s">
        <v>724</v>
      </c>
      <c r="J8937">
        <v>6</v>
      </c>
      <c r="K8937">
        <v>8.0709999999999997</v>
      </c>
      <c r="L8937" s="1">
        <f t="shared" si="279"/>
        <v>8.071E-3</v>
      </c>
    </row>
    <row r="8938" spans="1:12" ht="14.45">
      <c r="A8938" t="s">
        <v>723</v>
      </c>
      <c r="B8938" t="s">
        <v>1024</v>
      </c>
      <c r="C8938">
        <v>730900</v>
      </c>
      <c r="D8938" t="s">
        <v>1025</v>
      </c>
      <c r="E8938" t="s">
        <v>670</v>
      </c>
      <c r="F8938" t="s">
        <v>670</v>
      </c>
      <c r="G8938" t="str">
        <f t="shared" si="278"/>
        <v>Uruguay to EU27</v>
      </c>
      <c r="H8938">
        <v>2012</v>
      </c>
      <c r="I8938" t="s">
        <v>724</v>
      </c>
      <c r="J8938">
        <v>6</v>
      </c>
      <c r="K8938">
        <v>38.4</v>
      </c>
      <c r="L8938" s="1">
        <f t="shared" si="279"/>
        <v>3.8399999999999997E-2</v>
      </c>
    </row>
    <row r="8939" spans="1:12" ht="14.45">
      <c r="A8939" t="s">
        <v>723</v>
      </c>
      <c r="B8939" t="s">
        <v>1024</v>
      </c>
      <c r="C8939">
        <v>730900</v>
      </c>
      <c r="D8939" t="s">
        <v>1025</v>
      </c>
      <c r="E8939" t="s">
        <v>670</v>
      </c>
      <c r="F8939" t="s">
        <v>670</v>
      </c>
      <c r="G8939" t="str">
        <f t="shared" si="278"/>
        <v>Uruguay to EU27</v>
      </c>
      <c r="H8939">
        <v>2013</v>
      </c>
      <c r="I8939" t="s">
        <v>724</v>
      </c>
      <c r="J8939">
        <v>6</v>
      </c>
      <c r="K8939">
        <v>0.41</v>
      </c>
      <c r="L8939" s="1">
        <f t="shared" si="279"/>
        <v>4.0999999999999999E-4</v>
      </c>
    </row>
    <row r="8940" spans="1:12" ht="14.45">
      <c r="A8940" t="s">
        <v>723</v>
      </c>
      <c r="B8940" t="s">
        <v>1024</v>
      </c>
      <c r="C8940">
        <v>730900</v>
      </c>
      <c r="D8940" t="s">
        <v>1025</v>
      </c>
      <c r="E8940" t="s">
        <v>670</v>
      </c>
      <c r="F8940" t="s">
        <v>670</v>
      </c>
      <c r="G8940" t="str">
        <f t="shared" si="278"/>
        <v>Uruguay to EU27</v>
      </c>
      <c r="H8940">
        <v>2014</v>
      </c>
      <c r="I8940" t="s">
        <v>724</v>
      </c>
      <c r="J8940">
        <v>6</v>
      </c>
      <c r="K8940">
        <v>116.48099999999999</v>
      </c>
      <c r="L8940" s="1">
        <f t="shared" si="279"/>
        <v>0.116481</v>
      </c>
    </row>
    <row r="8941" spans="1:12" ht="14.45">
      <c r="A8941" t="s">
        <v>723</v>
      </c>
      <c r="B8941" t="s">
        <v>1024</v>
      </c>
      <c r="C8941">
        <v>741999</v>
      </c>
      <c r="D8941" t="s">
        <v>1025</v>
      </c>
      <c r="E8941" t="s">
        <v>147</v>
      </c>
      <c r="F8941" t="s">
        <v>292</v>
      </c>
      <c r="G8941" t="str">
        <f t="shared" si="278"/>
        <v>Uruguay to World</v>
      </c>
      <c r="H8941">
        <v>2012</v>
      </c>
      <c r="I8941" t="s">
        <v>724</v>
      </c>
      <c r="J8941">
        <v>6</v>
      </c>
      <c r="K8941">
        <v>4.2629999999999999</v>
      </c>
      <c r="L8941" s="1">
        <f t="shared" si="279"/>
        <v>4.2630000000000003E-3</v>
      </c>
    </row>
    <row r="8942" spans="1:12" ht="14.45">
      <c r="A8942" t="s">
        <v>723</v>
      </c>
      <c r="B8942" t="s">
        <v>1024</v>
      </c>
      <c r="C8942">
        <v>741999</v>
      </c>
      <c r="D8942" t="s">
        <v>1025</v>
      </c>
      <c r="E8942" t="s">
        <v>147</v>
      </c>
      <c r="F8942" t="s">
        <v>292</v>
      </c>
      <c r="G8942" t="str">
        <f t="shared" si="278"/>
        <v>Uruguay to World</v>
      </c>
      <c r="H8942">
        <v>2013</v>
      </c>
      <c r="I8942" t="s">
        <v>724</v>
      </c>
      <c r="J8942">
        <v>6</v>
      </c>
      <c r="K8942">
        <v>0.94499999999999995</v>
      </c>
      <c r="L8942" s="1">
        <f t="shared" si="279"/>
        <v>9.4499999999999998E-4</v>
      </c>
    </row>
    <row r="8943" spans="1:12" ht="14.45">
      <c r="A8943" t="s">
        <v>723</v>
      </c>
      <c r="B8943" t="s">
        <v>1024</v>
      </c>
      <c r="C8943">
        <v>741999</v>
      </c>
      <c r="D8943" t="s">
        <v>1025</v>
      </c>
      <c r="E8943" t="s">
        <v>147</v>
      </c>
      <c r="F8943" t="s">
        <v>292</v>
      </c>
      <c r="G8943" t="str">
        <f t="shared" si="278"/>
        <v>Uruguay to World</v>
      </c>
      <c r="H8943">
        <v>2014</v>
      </c>
      <c r="I8943" t="s">
        <v>724</v>
      </c>
      <c r="J8943">
        <v>6</v>
      </c>
      <c r="K8943">
        <v>0.74099999999999999</v>
      </c>
      <c r="L8943" s="1">
        <f t="shared" si="279"/>
        <v>7.4100000000000001E-4</v>
      </c>
    </row>
    <row r="8944" spans="1:12" ht="14.45">
      <c r="A8944" t="s">
        <v>723</v>
      </c>
      <c r="B8944" t="s">
        <v>1024</v>
      </c>
      <c r="C8944">
        <v>741999</v>
      </c>
      <c r="D8944" t="s">
        <v>1025</v>
      </c>
      <c r="E8944" t="s">
        <v>147</v>
      </c>
      <c r="F8944" t="s">
        <v>292</v>
      </c>
      <c r="G8944" t="str">
        <f t="shared" si="278"/>
        <v>Uruguay to World</v>
      </c>
      <c r="H8944">
        <v>2016</v>
      </c>
      <c r="I8944" t="s">
        <v>724</v>
      </c>
      <c r="J8944">
        <v>6</v>
      </c>
      <c r="K8944">
        <v>1.294</v>
      </c>
      <c r="L8944" s="1">
        <f t="shared" si="279"/>
        <v>1.294E-3</v>
      </c>
    </row>
    <row r="8945" spans="1:12" ht="14.45">
      <c r="A8945" t="s">
        <v>723</v>
      </c>
      <c r="B8945" t="s">
        <v>1024</v>
      </c>
      <c r="C8945">
        <v>741999</v>
      </c>
      <c r="D8945" t="s">
        <v>1025</v>
      </c>
      <c r="E8945" t="s">
        <v>670</v>
      </c>
      <c r="F8945" t="s">
        <v>670</v>
      </c>
      <c r="G8945" t="str">
        <f t="shared" si="278"/>
        <v>Uruguay to EU27</v>
      </c>
      <c r="H8945">
        <v>2013</v>
      </c>
      <c r="I8945" t="s">
        <v>724</v>
      </c>
      <c r="J8945">
        <v>6</v>
      </c>
      <c r="K8945">
        <v>0.22</v>
      </c>
      <c r="L8945" s="1">
        <f t="shared" si="279"/>
        <v>2.2000000000000001E-4</v>
      </c>
    </row>
    <row r="8946" spans="1:12" ht="14.45">
      <c r="A8946" t="s">
        <v>723</v>
      </c>
      <c r="B8946" t="s">
        <v>1024</v>
      </c>
      <c r="C8946">
        <v>761100</v>
      </c>
      <c r="D8946" t="s">
        <v>1025</v>
      </c>
      <c r="E8946" t="s">
        <v>147</v>
      </c>
      <c r="F8946" t="s">
        <v>292</v>
      </c>
      <c r="G8946" t="str">
        <f t="shared" si="278"/>
        <v>Uruguay to World</v>
      </c>
      <c r="H8946">
        <v>2016</v>
      </c>
      <c r="I8946" t="s">
        <v>724</v>
      </c>
      <c r="J8946">
        <v>6</v>
      </c>
      <c r="K8946">
        <v>3.7309999999999999</v>
      </c>
      <c r="L8946" s="1">
        <f t="shared" si="279"/>
        <v>3.7309999999999999E-3</v>
      </c>
    </row>
    <row r="8947" spans="1:12" ht="14.45">
      <c r="A8947" t="s">
        <v>723</v>
      </c>
      <c r="B8947" t="s">
        <v>1024</v>
      </c>
      <c r="C8947">
        <v>761100</v>
      </c>
      <c r="D8947" t="s">
        <v>1025</v>
      </c>
      <c r="E8947" t="s">
        <v>147</v>
      </c>
      <c r="F8947" t="s">
        <v>292</v>
      </c>
      <c r="G8947" t="str">
        <f t="shared" si="278"/>
        <v>Uruguay to World</v>
      </c>
      <c r="H8947">
        <v>2017</v>
      </c>
      <c r="I8947" t="s">
        <v>724</v>
      </c>
      <c r="J8947">
        <v>6</v>
      </c>
      <c r="K8947">
        <v>0.65400000000000003</v>
      </c>
      <c r="L8947" s="1">
        <f t="shared" si="279"/>
        <v>6.5400000000000007E-4</v>
      </c>
    </row>
    <row r="8948" spans="1:12" ht="14.45">
      <c r="A8948" t="s">
        <v>723</v>
      </c>
      <c r="B8948" t="s">
        <v>1024</v>
      </c>
      <c r="C8948">
        <v>761100</v>
      </c>
      <c r="D8948" t="s">
        <v>1025</v>
      </c>
      <c r="E8948" t="s">
        <v>670</v>
      </c>
      <c r="F8948" t="s">
        <v>670</v>
      </c>
      <c r="G8948" t="str">
        <f t="shared" si="278"/>
        <v>Uruguay to EU27</v>
      </c>
      <c r="H8948">
        <v>2016</v>
      </c>
      <c r="I8948" t="s">
        <v>724</v>
      </c>
      <c r="J8948">
        <v>6</v>
      </c>
      <c r="K8948">
        <v>3.5</v>
      </c>
      <c r="L8948" s="1">
        <f t="shared" si="279"/>
        <v>3.5000000000000001E-3</v>
      </c>
    </row>
    <row r="8949" spans="1:12" ht="14.45">
      <c r="A8949" t="s">
        <v>723</v>
      </c>
      <c r="B8949" t="s">
        <v>1024</v>
      </c>
      <c r="C8949">
        <v>761100</v>
      </c>
      <c r="D8949" t="s">
        <v>1025</v>
      </c>
      <c r="E8949" t="s">
        <v>670</v>
      </c>
      <c r="F8949" t="s">
        <v>670</v>
      </c>
      <c r="G8949" t="str">
        <f t="shared" si="278"/>
        <v>Uruguay to EU27</v>
      </c>
      <c r="H8949">
        <v>2017</v>
      </c>
      <c r="I8949" t="s">
        <v>724</v>
      </c>
      <c r="J8949">
        <v>6</v>
      </c>
      <c r="K8949">
        <v>0.65400000000000003</v>
      </c>
      <c r="L8949" s="1">
        <f t="shared" si="279"/>
        <v>6.5400000000000007E-4</v>
      </c>
    </row>
    <row r="8950" spans="1:12" ht="14.45">
      <c r="A8950" t="s">
        <v>723</v>
      </c>
      <c r="B8950" t="s">
        <v>1024</v>
      </c>
      <c r="C8950">
        <v>8405</v>
      </c>
      <c r="D8950" t="s">
        <v>1025</v>
      </c>
      <c r="E8950" t="s">
        <v>147</v>
      </c>
      <c r="F8950" t="s">
        <v>292</v>
      </c>
      <c r="G8950" t="str">
        <f t="shared" si="278"/>
        <v>Uruguay to World</v>
      </c>
      <c r="H8950">
        <v>2013</v>
      </c>
      <c r="I8950" t="s">
        <v>724</v>
      </c>
      <c r="J8950">
        <v>6</v>
      </c>
      <c r="K8950">
        <v>26.4</v>
      </c>
      <c r="L8950" s="1">
        <f t="shared" si="279"/>
        <v>2.64E-2</v>
      </c>
    </row>
    <row r="8951" spans="1:12" ht="14.45">
      <c r="A8951" t="s">
        <v>723</v>
      </c>
      <c r="B8951" t="s">
        <v>1024</v>
      </c>
      <c r="C8951">
        <v>8405</v>
      </c>
      <c r="D8951" t="s">
        <v>1025</v>
      </c>
      <c r="E8951" t="s">
        <v>147</v>
      </c>
      <c r="F8951" t="s">
        <v>292</v>
      </c>
      <c r="G8951" t="str">
        <f t="shared" si="278"/>
        <v>Uruguay to World</v>
      </c>
      <c r="H8951">
        <v>2016</v>
      </c>
      <c r="I8951" t="s">
        <v>724</v>
      </c>
      <c r="J8951">
        <v>6</v>
      </c>
      <c r="K8951">
        <v>3.9</v>
      </c>
      <c r="L8951" s="1">
        <f t="shared" si="279"/>
        <v>3.8999999999999998E-3</v>
      </c>
    </row>
    <row r="8952" spans="1:12" ht="14.45">
      <c r="A8952" t="s">
        <v>723</v>
      </c>
      <c r="B8952" t="s">
        <v>1024</v>
      </c>
      <c r="C8952">
        <v>8405</v>
      </c>
      <c r="D8952" t="s">
        <v>1025</v>
      </c>
      <c r="E8952" t="s">
        <v>147</v>
      </c>
      <c r="F8952" t="s">
        <v>292</v>
      </c>
      <c r="G8952" t="str">
        <f t="shared" si="278"/>
        <v>Uruguay to World</v>
      </c>
      <c r="H8952">
        <v>2017</v>
      </c>
      <c r="I8952" t="s">
        <v>724</v>
      </c>
      <c r="J8952">
        <v>6</v>
      </c>
      <c r="K8952">
        <v>5.6360000000000001</v>
      </c>
      <c r="L8952" s="1">
        <f t="shared" si="279"/>
        <v>5.6360000000000004E-3</v>
      </c>
    </row>
    <row r="8953" spans="1:12" ht="14.45">
      <c r="A8953" t="s">
        <v>723</v>
      </c>
      <c r="B8953" t="s">
        <v>1024</v>
      </c>
      <c r="C8953">
        <v>841931</v>
      </c>
      <c r="D8953" t="s">
        <v>1025</v>
      </c>
      <c r="E8953" t="s">
        <v>147</v>
      </c>
      <c r="F8953" t="s">
        <v>292</v>
      </c>
      <c r="G8953" t="str">
        <f t="shared" si="278"/>
        <v>Uruguay to World</v>
      </c>
      <c r="H8953">
        <v>2016</v>
      </c>
      <c r="I8953" t="s">
        <v>724</v>
      </c>
      <c r="J8953">
        <v>6</v>
      </c>
      <c r="K8953">
        <v>7.8</v>
      </c>
      <c r="L8953" s="1">
        <f t="shared" si="279"/>
        <v>7.7999999999999996E-3</v>
      </c>
    </row>
    <row r="8954" spans="1:12" ht="14.45">
      <c r="A8954" t="s">
        <v>723</v>
      </c>
      <c r="B8954" t="s">
        <v>1024</v>
      </c>
      <c r="C8954">
        <v>841940</v>
      </c>
      <c r="D8954" t="s">
        <v>1025</v>
      </c>
      <c r="E8954" t="s">
        <v>147</v>
      </c>
      <c r="F8954" t="s">
        <v>292</v>
      </c>
      <c r="G8954" t="str">
        <f t="shared" si="278"/>
        <v>Uruguay to World</v>
      </c>
      <c r="H8954">
        <v>2012</v>
      </c>
      <c r="I8954" t="s">
        <v>724</v>
      </c>
      <c r="J8954">
        <v>6</v>
      </c>
      <c r="K8954">
        <v>21</v>
      </c>
      <c r="L8954" s="1">
        <f t="shared" si="279"/>
        <v>2.1000000000000001E-2</v>
      </c>
    </row>
    <row r="8955" spans="1:12" ht="14.45">
      <c r="A8955" t="s">
        <v>723</v>
      </c>
      <c r="B8955" t="s">
        <v>1024</v>
      </c>
      <c r="C8955">
        <v>841940</v>
      </c>
      <c r="D8955" t="s">
        <v>1025</v>
      </c>
      <c r="E8955" t="s">
        <v>147</v>
      </c>
      <c r="F8955" t="s">
        <v>292</v>
      </c>
      <c r="G8955" t="str">
        <f t="shared" si="278"/>
        <v>Uruguay to World</v>
      </c>
      <c r="H8955">
        <v>2015</v>
      </c>
      <c r="I8955" t="s">
        <v>724</v>
      </c>
      <c r="J8955">
        <v>6</v>
      </c>
      <c r="K8955">
        <v>15</v>
      </c>
      <c r="L8955" s="1">
        <f t="shared" si="279"/>
        <v>1.4999999999999999E-2</v>
      </c>
    </row>
    <row r="8956" spans="1:12" ht="14.45">
      <c r="A8956" t="s">
        <v>723</v>
      </c>
      <c r="B8956" t="s">
        <v>1024</v>
      </c>
      <c r="C8956">
        <v>842129</v>
      </c>
      <c r="D8956" t="s">
        <v>1025</v>
      </c>
      <c r="E8956" t="s">
        <v>147</v>
      </c>
      <c r="F8956" t="s">
        <v>292</v>
      </c>
      <c r="G8956" t="str">
        <f t="shared" si="278"/>
        <v>Uruguay to World</v>
      </c>
      <c r="H8956">
        <v>2012</v>
      </c>
      <c r="I8956" t="s">
        <v>724</v>
      </c>
      <c r="J8956">
        <v>6</v>
      </c>
      <c r="K8956">
        <v>32.427999999999997</v>
      </c>
      <c r="L8956" s="1">
        <f t="shared" si="279"/>
        <v>3.2427999999999998E-2</v>
      </c>
    </row>
    <row r="8957" spans="1:12" ht="14.45">
      <c r="A8957" t="s">
        <v>723</v>
      </c>
      <c r="B8957" t="s">
        <v>1024</v>
      </c>
      <c r="C8957">
        <v>842129</v>
      </c>
      <c r="D8957" t="s">
        <v>1025</v>
      </c>
      <c r="E8957" t="s">
        <v>147</v>
      </c>
      <c r="F8957" t="s">
        <v>292</v>
      </c>
      <c r="G8957" t="str">
        <f t="shared" si="278"/>
        <v>Uruguay to World</v>
      </c>
      <c r="H8957">
        <v>2013</v>
      </c>
      <c r="I8957" t="s">
        <v>724</v>
      </c>
      <c r="J8957">
        <v>6</v>
      </c>
      <c r="K8957">
        <v>23.001000000000001</v>
      </c>
      <c r="L8957" s="1">
        <f t="shared" si="279"/>
        <v>2.3001000000000001E-2</v>
      </c>
    </row>
    <row r="8958" spans="1:12" ht="14.45">
      <c r="A8958" t="s">
        <v>723</v>
      </c>
      <c r="B8958" t="s">
        <v>1024</v>
      </c>
      <c r="C8958">
        <v>842129</v>
      </c>
      <c r="D8958" t="s">
        <v>1025</v>
      </c>
      <c r="E8958" t="s">
        <v>147</v>
      </c>
      <c r="F8958" t="s">
        <v>292</v>
      </c>
      <c r="G8958" t="str">
        <f t="shared" si="278"/>
        <v>Uruguay to World</v>
      </c>
      <c r="H8958">
        <v>2014</v>
      </c>
      <c r="I8958" t="s">
        <v>724</v>
      </c>
      <c r="J8958">
        <v>6</v>
      </c>
      <c r="K8958">
        <v>40.207000000000001</v>
      </c>
      <c r="L8958" s="1">
        <f t="shared" si="279"/>
        <v>4.0207E-2</v>
      </c>
    </row>
    <row r="8959" spans="1:12" ht="14.45">
      <c r="A8959" t="s">
        <v>723</v>
      </c>
      <c r="B8959" t="s">
        <v>1024</v>
      </c>
      <c r="C8959">
        <v>842129</v>
      </c>
      <c r="D8959" t="s">
        <v>1025</v>
      </c>
      <c r="E8959" t="s">
        <v>147</v>
      </c>
      <c r="F8959" t="s">
        <v>292</v>
      </c>
      <c r="G8959" t="str">
        <f t="shared" si="278"/>
        <v>Uruguay to World</v>
      </c>
      <c r="H8959">
        <v>2015</v>
      </c>
      <c r="I8959" t="s">
        <v>724</v>
      </c>
      <c r="J8959">
        <v>6</v>
      </c>
      <c r="K8959">
        <v>123.339</v>
      </c>
      <c r="L8959" s="1">
        <f t="shared" si="279"/>
        <v>0.123339</v>
      </c>
    </row>
    <row r="8960" spans="1:12" ht="14.45">
      <c r="A8960" t="s">
        <v>723</v>
      </c>
      <c r="B8960" t="s">
        <v>1024</v>
      </c>
      <c r="C8960">
        <v>842129</v>
      </c>
      <c r="D8960" t="s">
        <v>1025</v>
      </c>
      <c r="E8960" t="s">
        <v>147</v>
      </c>
      <c r="F8960" t="s">
        <v>292</v>
      </c>
      <c r="G8960" t="str">
        <f t="shared" si="278"/>
        <v>Uruguay to World</v>
      </c>
      <c r="H8960">
        <v>2016</v>
      </c>
      <c r="I8960" t="s">
        <v>724</v>
      </c>
      <c r="J8960">
        <v>6</v>
      </c>
      <c r="K8960">
        <v>34.841000000000001</v>
      </c>
      <c r="L8960" s="1">
        <f t="shared" si="279"/>
        <v>3.4841000000000004E-2</v>
      </c>
    </row>
    <row r="8961" spans="1:12" ht="14.45">
      <c r="A8961" t="s">
        <v>723</v>
      </c>
      <c r="B8961" t="s">
        <v>1024</v>
      </c>
      <c r="C8961">
        <v>842129</v>
      </c>
      <c r="D8961" t="s">
        <v>1025</v>
      </c>
      <c r="E8961" t="s">
        <v>147</v>
      </c>
      <c r="F8961" t="s">
        <v>292</v>
      </c>
      <c r="G8961" t="str">
        <f t="shared" si="278"/>
        <v>Uruguay to World</v>
      </c>
      <c r="H8961">
        <v>2017</v>
      </c>
      <c r="I8961" t="s">
        <v>724</v>
      </c>
      <c r="J8961">
        <v>6</v>
      </c>
      <c r="K8961">
        <v>28.478000000000002</v>
      </c>
      <c r="L8961" s="1">
        <f t="shared" si="279"/>
        <v>2.8478E-2</v>
      </c>
    </row>
    <row r="8962" spans="1:12" ht="14.45">
      <c r="A8962" t="s">
        <v>723</v>
      </c>
      <c r="B8962" t="s">
        <v>1024</v>
      </c>
      <c r="C8962">
        <v>842129</v>
      </c>
      <c r="D8962" t="s">
        <v>1025</v>
      </c>
      <c r="E8962" t="s">
        <v>670</v>
      </c>
      <c r="F8962" t="s">
        <v>670</v>
      </c>
      <c r="G8962" t="str">
        <f t="shared" si="278"/>
        <v>Uruguay to EU27</v>
      </c>
      <c r="H8962">
        <v>2012</v>
      </c>
      <c r="I8962" t="s">
        <v>724</v>
      </c>
      <c r="J8962">
        <v>6</v>
      </c>
      <c r="K8962">
        <v>10</v>
      </c>
      <c r="L8962" s="1">
        <f t="shared" si="279"/>
        <v>0.01</v>
      </c>
    </row>
    <row r="8963" spans="1:12" ht="14.45">
      <c r="A8963" t="s">
        <v>723</v>
      </c>
      <c r="B8963" t="s">
        <v>1024</v>
      </c>
      <c r="C8963">
        <v>842129</v>
      </c>
      <c r="D8963" t="s">
        <v>1025</v>
      </c>
      <c r="E8963" t="s">
        <v>670</v>
      </c>
      <c r="F8963" t="s">
        <v>670</v>
      </c>
      <c r="G8963" t="str">
        <f t="shared" si="278"/>
        <v>Uruguay to EU27</v>
      </c>
      <c r="H8963">
        <v>2014</v>
      </c>
      <c r="I8963" t="s">
        <v>724</v>
      </c>
      <c r="J8963">
        <v>6</v>
      </c>
      <c r="K8963">
        <v>0.53800000000000003</v>
      </c>
      <c r="L8963" s="1">
        <f t="shared" si="279"/>
        <v>5.3800000000000007E-4</v>
      </c>
    </row>
    <row r="8964" spans="1:12" ht="14.45">
      <c r="A8964" t="s">
        <v>723</v>
      </c>
      <c r="B8964" t="s">
        <v>1024</v>
      </c>
      <c r="C8964">
        <v>842129</v>
      </c>
      <c r="D8964" t="s">
        <v>1025</v>
      </c>
      <c r="E8964" t="s">
        <v>670</v>
      </c>
      <c r="F8964" t="s">
        <v>670</v>
      </c>
      <c r="G8964" t="str">
        <f t="shared" si="278"/>
        <v>Uruguay to EU27</v>
      </c>
      <c r="H8964">
        <v>2015</v>
      </c>
      <c r="I8964" t="s">
        <v>724</v>
      </c>
      <c r="J8964">
        <v>6</v>
      </c>
      <c r="K8964">
        <v>3.6680000000000001</v>
      </c>
      <c r="L8964" s="1">
        <f t="shared" si="279"/>
        <v>3.6680000000000003E-3</v>
      </c>
    </row>
    <row r="8965" spans="1:12" ht="14.45">
      <c r="A8965" t="s">
        <v>723</v>
      </c>
      <c r="B8965" t="s">
        <v>1024</v>
      </c>
      <c r="C8965">
        <v>842129</v>
      </c>
      <c r="D8965" t="s">
        <v>1025</v>
      </c>
      <c r="E8965" t="s">
        <v>670</v>
      </c>
      <c r="F8965" t="s">
        <v>670</v>
      </c>
      <c r="G8965" t="str">
        <f t="shared" si="278"/>
        <v>Uruguay to EU27</v>
      </c>
      <c r="H8965">
        <v>2017</v>
      </c>
      <c r="I8965" t="s">
        <v>724</v>
      </c>
      <c r="J8965">
        <v>6</v>
      </c>
      <c r="K8965">
        <v>0.11799999999999999</v>
      </c>
      <c r="L8965" s="1">
        <f t="shared" si="279"/>
        <v>1.18E-4</v>
      </c>
    </row>
    <row r="8966" spans="1:12" ht="14.45">
      <c r="A8966" t="s">
        <v>723</v>
      </c>
      <c r="B8966" t="s">
        <v>1024</v>
      </c>
      <c r="C8966">
        <v>842139</v>
      </c>
      <c r="D8966" t="s">
        <v>1025</v>
      </c>
      <c r="E8966" t="s">
        <v>147</v>
      </c>
      <c r="F8966" t="s">
        <v>292</v>
      </c>
      <c r="G8966" t="str">
        <f t="shared" si="278"/>
        <v>Uruguay to World</v>
      </c>
      <c r="H8966">
        <v>2012</v>
      </c>
      <c r="I8966" t="s">
        <v>724</v>
      </c>
      <c r="J8966">
        <v>6</v>
      </c>
      <c r="K8966">
        <v>52.122</v>
      </c>
      <c r="L8966" s="1">
        <f t="shared" si="279"/>
        <v>5.2122000000000002E-2</v>
      </c>
    </row>
    <row r="8967" spans="1:12" ht="14.45">
      <c r="A8967" t="s">
        <v>723</v>
      </c>
      <c r="B8967" t="s">
        <v>1024</v>
      </c>
      <c r="C8967">
        <v>842139</v>
      </c>
      <c r="D8967" t="s">
        <v>1025</v>
      </c>
      <c r="E8967" t="s">
        <v>147</v>
      </c>
      <c r="F8967" t="s">
        <v>292</v>
      </c>
      <c r="G8967" t="str">
        <f t="shared" si="278"/>
        <v>Uruguay to World</v>
      </c>
      <c r="H8967">
        <v>2013</v>
      </c>
      <c r="I8967" t="s">
        <v>724</v>
      </c>
      <c r="J8967">
        <v>6</v>
      </c>
      <c r="K8967">
        <v>23.35</v>
      </c>
      <c r="L8967" s="1">
        <f t="shared" si="279"/>
        <v>2.3350000000000003E-2</v>
      </c>
    </row>
    <row r="8968" spans="1:12" ht="14.45">
      <c r="A8968" t="s">
        <v>723</v>
      </c>
      <c r="B8968" t="s">
        <v>1024</v>
      </c>
      <c r="C8968">
        <v>842139</v>
      </c>
      <c r="D8968" t="s">
        <v>1025</v>
      </c>
      <c r="E8968" t="s">
        <v>147</v>
      </c>
      <c r="F8968" t="s">
        <v>292</v>
      </c>
      <c r="G8968" t="str">
        <f t="shared" si="278"/>
        <v>Uruguay to World</v>
      </c>
      <c r="H8968">
        <v>2014</v>
      </c>
      <c r="I8968" t="s">
        <v>724</v>
      </c>
      <c r="J8968">
        <v>6</v>
      </c>
      <c r="K8968">
        <v>11.005000000000001</v>
      </c>
      <c r="L8968" s="1">
        <f t="shared" si="279"/>
        <v>1.1005000000000001E-2</v>
      </c>
    </row>
    <row r="8969" spans="1:12" ht="14.45">
      <c r="A8969" t="s">
        <v>723</v>
      </c>
      <c r="B8969" t="s">
        <v>1024</v>
      </c>
      <c r="C8969">
        <v>842139</v>
      </c>
      <c r="D8969" t="s">
        <v>1025</v>
      </c>
      <c r="E8969" t="s">
        <v>147</v>
      </c>
      <c r="F8969" t="s">
        <v>292</v>
      </c>
      <c r="G8969" t="str">
        <f t="shared" ref="G8969:G9032" si="280">CONCATENATE(D8969, " to ", F8969)</f>
        <v>Uruguay to World</v>
      </c>
      <c r="H8969">
        <v>2015</v>
      </c>
      <c r="I8969" t="s">
        <v>724</v>
      </c>
      <c r="J8969">
        <v>6</v>
      </c>
      <c r="K8969">
        <v>12.355</v>
      </c>
      <c r="L8969" s="1">
        <f t="shared" ref="L8969:L9032" si="281">K8969/1000</f>
        <v>1.2355E-2</v>
      </c>
    </row>
    <row r="8970" spans="1:12" ht="14.45">
      <c r="A8970" t="s">
        <v>723</v>
      </c>
      <c r="B8970" t="s">
        <v>1024</v>
      </c>
      <c r="C8970">
        <v>842139</v>
      </c>
      <c r="D8970" t="s">
        <v>1025</v>
      </c>
      <c r="E8970" t="s">
        <v>147</v>
      </c>
      <c r="F8970" t="s">
        <v>292</v>
      </c>
      <c r="G8970" t="str">
        <f t="shared" si="280"/>
        <v>Uruguay to World</v>
      </c>
      <c r="H8970">
        <v>2016</v>
      </c>
      <c r="I8970" t="s">
        <v>724</v>
      </c>
      <c r="J8970">
        <v>6</v>
      </c>
      <c r="K8970">
        <v>4.3049999999999997</v>
      </c>
      <c r="L8970" s="1">
        <f t="shared" si="281"/>
        <v>4.3049999999999998E-3</v>
      </c>
    </row>
    <row r="8971" spans="1:12" ht="14.45">
      <c r="A8971" t="s">
        <v>723</v>
      </c>
      <c r="B8971" t="s">
        <v>1024</v>
      </c>
      <c r="C8971">
        <v>842139</v>
      </c>
      <c r="D8971" t="s">
        <v>1025</v>
      </c>
      <c r="E8971" t="s">
        <v>147</v>
      </c>
      <c r="F8971" t="s">
        <v>292</v>
      </c>
      <c r="G8971" t="str">
        <f t="shared" si="280"/>
        <v>Uruguay to World</v>
      </c>
      <c r="H8971">
        <v>2017</v>
      </c>
      <c r="I8971" t="s">
        <v>724</v>
      </c>
      <c r="J8971">
        <v>6</v>
      </c>
      <c r="K8971">
        <v>5.4850000000000003</v>
      </c>
      <c r="L8971" s="1">
        <f t="shared" si="281"/>
        <v>5.4850000000000003E-3</v>
      </c>
    </row>
    <row r="8972" spans="1:12" ht="14.45">
      <c r="A8972" t="s">
        <v>723</v>
      </c>
      <c r="B8972" t="s">
        <v>1024</v>
      </c>
      <c r="C8972">
        <v>842139</v>
      </c>
      <c r="D8972" t="s">
        <v>1025</v>
      </c>
      <c r="E8972" t="s">
        <v>670</v>
      </c>
      <c r="F8972" t="s">
        <v>670</v>
      </c>
      <c r="G8972" t="str">
        <f t="shared" si="280"/>
        <v>Uruguay to EU27</v>
      </c>
      <c r="H8972">
        <v>2015</v>
      </c>
      <c r="I8972" t="s">
        <v>724</v>
      </c>
      <c r="J8972">
        <v>6</v>
      </c>
      <c r="K8972">
        <v>0.72699999999999998</v>
      </c>
      <c r="L8972" s="1">
        <f t="shared" si="281"/>
        <v>7.27E-4</v>
      </c>
    </row>
    <row r="8973" spans="1:12" ht="14.45">
      <c r="A8973" t="s">
        <v>723</v>
      </c>
      <c r="B8973" t="s">
        <v>1024</v>
      </c>
      <c r="C8973">
        <v>847989</v>
      </c>
      <c r="D8973" t="s">
        <v>1025</v>
      </c>
      <c r="E8973" t="s">
        <v>147</v>
      </c>
      <c r="F8973" t="s">
        <v>292</v>
      </c>
      <c r="G8973" t="str">
        <f t="shared" si="280"/>
        <v>Uruguay to World</v>
      </c>
      <c r="H8973">
        <v>2012</v>
      </c>
      <c r="I8973" t="s">
        <v>724</v>
      </c>
      <c r="J8973">
        <v>6</v>
      </c>
      <c r="K8973">
        <v>158.673</v>
      </c>
      <c r="L8973" s="1">
        <f t="shared" si="281"/>
        <v>0.15867300000000001</v>
      </c>
    </row>
    <row r="8974" spans="1:12" ht="14.45">
      <c r="A8974" t="s">
        <v>723</v>
      </c>
      <c r="B8974" t="s">
        <v>1024</v>
      </c>
      <c r="C8974">
        <v>847989</v>
      </c>
      <c r="D8974" t="s">
        <v>1025</v>
      </c>
      <c r="E8974" t="s">
        <v>147</v>
      </c>
      <c r="F8974" t="s">
        <v>292</v>
      </c>
      <c r="G8974" t="str">
        <f t="shared" si="280"/>
        <v>Uruguay to World</v>
      </c>
      <c r="H8974">
        <v>2013</v>
      </c>
      <c r="I8974" t="s">
        <v>724</v>
      </c>
      <c r="J8974">
        <v>6</v>
      </c>
      <c r="K8974">
        <v>247.79499999999999</v>
      </c>
      <c r="L8974" s="1">
        <f t="shared" si="281"/>
        <v>0.24779499999999999</v>
      </c>
    </row>
    <row r="8975" spans="1:12" ht="14.45">
      <c r="A8975" t="s">
        <v>723</v>
      </c>
      <c r="B8975" t="s">
        <v>1024</v>
      </c>
      <c r="C8975">
        <v>847989</v>
      </c>
      <c r="D8975" t="s">
        <v>1025</v>
      </c>
      <c r="E8975" t="s">
        <v>147</v>
      </c>
      <c r="F8975" t="s">
        <v>292</v>
      </c>
      <c r="G8975" t="str">
        <f t="shared" si="280"/>
        <v>Uruguay to World</v>
      </c>
      <c r="H8975">
        <v>2014</v>
      </c>
      <c r="I8975" t="s">
        <v>724</v>
      </c>
      <c r="J8975">
        <v>6</v>
      </c>
      <c r="K8975">
        <v>479.32</v>
      </c>
      <c r="L8975" s="1">
        <f t="shared" si="281"/>
        <v>0.47931999999999997</v>
      </c>
    </row>
    <row r="8976" spans="1:12" ht="14.45">
      <c r="A8976" t="s">
        <v>723</v>
      </c>
      <c r="B8976" t="s">
        <v>1024</v>
      </c>
      <c r="C8976">
        <v>847989</v>
      </c>
      <c r="D8976" t="s">
        <v>1025</v>
      </c>
      <c r="E8976" t="s">
        <v>147</v>
      </c>
      <c r="F8976" t="s">
        <v>292</v>
      </c>
      <c r="G8976" t="str">
        <f t="shared" si="280"/>
        <v>Uruguay to World</v>
      </c>
      <c r="H8976">
        <v>2015</v>
      </c>
      <c r="I8976" t="s">
        <v>724</v>
      </c>
      <c r="J8976">
        <v>6</v>
      </c>
      <c r="K8976">
        <v>485.3</v>
      </c>
      <c r="L8976" s="1">
        <f t="shared" si="281"/>
        <v>0.48530000000000001</v>
      </c>
    </row>
    <row r="8977" spans="1:12" ht="14.45">
      <c r="A8977" t="s">
        <v>723</v>
      </c>
      <c r="B8977" t="s">
        <v>1024</v>
      </c>
      <c r="C8977">
        <v>847989</v>
      </c>
      <c r="D8977" t="s">
        <v>1025</v>
      </c>
      <c r="E8977" t="s">
        <v>147</v>
      </c>
      <c r="F8977" t="s">
        <v>292</v>
      </c>
      <c r="G8977" t="str">
        <f t="shared" si="280"/>
        <v>Uruguay to World</v>
      </c>
      <c r="H8977">
        <v>2016</v>
      </c>
      <c r="I8977" t="s">
        <v>724</v>
      </c>
      <c r="J8977">
        <v>6</v>
      </c>
      <c r="K8977">
        <v>238.458</v>
      </c>
      <c r="L8977" s="1">
        <f t="shared" si="281"/>
        <v>0.238458</v>
      </c>
    </row>
    <row r="8978" spans="1:12" ht="14.45">
      <c r="A8978" t="s">
        <v>723</v>
      </c>
      <c r="B8978" t="s">
        <v>1024</v>
      </c>
      <c r="C8978">
        <v>847989</v>
      </c>
      <c r="D8978" t="s">
        <v>1025</v>
      </c>
      <c r="E8978" t="s">
        <v>147</v>
      </c>
      <c r="F8978" t="s">
        <v>292</v>
      </c>
      <c r="G8978" t="str">
        <f t="shared" si="280"/>
        <v>Uruguay to World</v>
      </c>
      <c r="H8978">
        <v>2017</v>
      </c>
      <c r="I8978" t="s">
        <v>724</v>
      </c>
      <c r="J8978">
        <v>6</v>
      </c>
      <c r="K8978">
        <v>185.595</v>
      </c>
      <c r="L8978" s="1">
        <f t="shared" si="281"/>
        <v>0.18559500000000001</v>
      </c>
    </row>
    <row r="8979" spans="1:12" ht="14.45">
      <c r="A8979" t="s">
        <v>723</v>
      </c>
      <c r="B8979" t="s">
        <v>1024</v>
      </c>
      <c r="C8979">
        <v>847989</v>
      </c>
      <c r="D8979" t="s">
        <v>1025</v>
      </c>
      <c r="E8979" t="s">
        <v>670</v>
      </c>
      <c r="F8979" t="s">
        <v>670</v>
      </c>
      <c r="G8979" t="str">
        <f t="shared" si="280"/>
        <v>Uruguay to EU27</v>
      </c>
      <c r="H8979">
        <v>2012</v>
      </c>
      <c r="I8979" t="s">
        <v>724</v>
      </c>
      <c r="J8979">
        <v>6</v>
      </c>
      <c r="K8979">
        <v>0.5</v>
      </c>
      <c r="L8979" s="1">
        <f t="shared" si="281"/>
        <v>5.0000000000000001E-4</v>
      </c>
    </row>
    <row r="8980" spans="1:12" ht="14.45">
      <c r="A8980" t="s">
        <v>723</v>
      </c>
      <c r="B8980" t="s">
        <v>1024</v>
      </c>
      <c r="C8980">
        <v>847989</v>
      </c>
      <c r="D8980" t="s">
        <v>1025</v>
      </c>
      <c r="E8980" t="s">
        <v>670</v>
      </c>
      <c r="F8980" t="s">
        <v>670</v>
      </c>
      <c r="G8980" t="str">
        <f t="shared" si="280"/>
        <v>Uruguay to EU27</v>
      </c>
      <c r="H8980">
        <v>2014</v>
      </c>
      <c r="I8980" t="s">
        <v>724</v>
      </c>
      <c r="J8980">
        <v>6</v>
      </c>
      <c r="K8980">
        <v>424.54399999999998</v>
      </c>
      <c r="L8980" s="1">
        <f t="shared" si="281"/>
        <v>0.42454399999999998</v>
      </c>
    </row>
    <row r="8981" spans="1:12" ht="14.45">
      <c r="A8981" t="s">
        <v>723</v>
      </c>
      <c r="B8981" t="s">
        <v>1024</v>
      </c>
      <c r="C8981">
        <v>847989</v>
      </c>
      <c r="D8981" t="s">
        <v>1025</v>
      </c>
      <c r="E8981" t="s">
        <v>670</v>
      </c>
      <c r="F8981" t="s">
        <v>670</v>
      </c>
      <c r="G8981" t="str">
        <f t="shared" si="280"/>
        <v>Uruguay to EU27</v>
      </c>
      <c r="H8981">
        <v>2015</v>
      </c>
      <c r="I8981" t="s">
        <v>724</v>
      </c>
      <c r="J8981">
        <v>6</v>
      </c>
      <c r="K8981">
        <v>55.136000000000003</v>
      </c>
      <c r="L8981" s="1">
        <f t="shared" si="281"/>
        <v>5.5136000000000004E-2</v>
      </c>
    </row>
    <row r="8982" spans="1:12" ht="14.45">
      <c r="A8982" t="s">
        <v>723</v>
      </c>
      <c r="B8982" t="s">
        <v>1024</v>
      </c>
      <c r="C8982">
        <v>847989</v>
      </c>
      <c r="D8982" t="s">
        <v>1025</v>
      </c>
      <c r="E8982" t="s">
        <v>670</v>
      </c>
      <c r="F8982" t="s">
        <v>670</v>
      </c>
      <c r="G8982" t="str">
        <f t="shared" si="280"/>
        <v>Uruguay to EU27</v>
      </c>
      <c r="H8982">
        <v>2016</v>
      </c>
      <c r="I8982" t="s">
        <v>724</v>
      </c>
      <c r="J8982">
        <v>6</v>
      </c>
      <c r="K8982">
        <v>2.1469999999999998</v>
      </c>
      <c r="L8982" s="1">
        <f t="shared" si="281"/>
        <v>2.1469999999999996E-3</v>
      </c>
    </row>
    <row r="8983" spans="1:12" ht="14.45">
      <c r="A8983" t="s">
        <v>723</v>
      </c>
      <c r="B8983" t="s">
        <v>728</v>
      </c>
      <c r="C8983">
        <v>730900</v>
      </c>
      <c r="D8983" t="s">
        <v>686</v>
      </c>
      <c r="E8983" t="s">
        <v>147</v>
      </c>
      <c r="F8983" t="s">
        <v>292</v>
      </c>
      <c r="G8983" t="str">
        <f t="shared" si="280"/>
        <v>US to World</v>
      </c>
      <c r="H8983">
        <v>2012</v>
      </c>
      <c r="I8983" t="s">
        <v>724</v>
      </c>
      <c r="J8983">
        <v>6</v>
      </c>
      <c r="K8983">
        <v>356199.44500000001</v>
      </c>
      <c r="L8983" s="1">
        <f t="shared" si="281"/>
        <v>356.19944500000003</v>
      </c>
    </row>
    <row r="8984" spans="1:12" ht="14.45">
      <c r="A8984" t="s">
        <v>723</v>
      </c>
      <c r="B8984" t="s">
        <v>728</v>
      </c>
      <c r="C8984">
        <v>730900</v>
      </c>
      <c r="D8984" t="s">
        <v>686</v>
      </c>
      <c r="E8984" t="s">
        <v>147</v>
      </c>
      <c r="F8984" t="s">
        <v>292</v>
      </c>
      <c r="G8984" t="str">
        <f t="shared" si="280"/>
        <v>US to World</v>
      </c>
      <c r="H8984">
        <v>2013</v>
      </c>
      <c r="I8984" t="s">
        <v>724</v>
      </c>
      <c r="J8984">
        <v>6</v>
      </c>
      <c r="K8984">
        <v>396836.56</v>
      </c>
      <c r="L8984" s="1">
        <f t="shared" si="281"/>
        <v>396.83656000000002</v>
      </c>
    </row>
    <row r="8985" spans="1:12" ht="14.45">
      <c r="A8985" t="s">
        <v>723</v>
      </c>
      <c r="B8985" t="s">
        <v>728</v>
      </c>
      <c r="C8985">
        <v>730900</v>
      </c>
      <c r="D8985" t="s">
        <v>686</v>
      </c>
      <c r="E8985" t="s">
        <v>147</v>
      </c>
      <c r="F8985" t="s">
        <v>292</v>
      </c>
      <c r="G8985" t="str">
        <f t="shared" si="280"/>
        <v>US to World</v>
      </c>
      <c r="H8985">
        <v>2014</v>
      </c>
      <c r="I8985" t="s">
        <v>724</v>
      </c>
      <c r="J8985">
        <v>6</v>
      </c>
      <c r="K8985">
        <v>485103.74</v>
      </c>
      <c r="L8985" s="1">
        <f t="shared" si="281"/>
        <v>485.10374000000002</v>
      </c>
    </row>
    <row r="8986" spans="1:12" ht="14.45">
      <c r="A8986" t="s">
        <v>723</v>
      </c>
      <c r="B8986" t="s">
        <v>728</v>
      </c>
      <c r="C8986">
        <v>730900</v>
      </c>
      <c r="D8986" t="s">
        <v>686</v>
      </c>
      <c r="E8986" t="s">
        <v>147</v>
      </c>
      <c r="F8986" t="s">
        <v>292</v>
      </c>
      <c r="G8986" t="str">
        <f t="shared" si="280"/>
        <v>US to World</v>
      </c>
      <c r="H8986">
        <v>2015</v>
      </c>
      <c r="I8986" t="s">
        <v>724</v>
      </c>
      <c r="J8986">
        <v>6</v>
      </c>
      <c r="K8986">
        <v>369948.38799999998</v>
      </c>
      <c r="L8986" s="1">
        <f t="shared" si="281"/>
        <v>369.94838799999997</v>
      </c>
    </row>
    <row r="8987" spans="1:12" ht="14.45">
      <c r="A8987" t="s">
        <v>723</v>
      </c>
      <c r="B8987" t="s">
        <v>728</v>
      </c>
      <c r="C8987">
        <v>730900</v>
      </c>
      <c r="D8987" t="s">
        <v>686</v>
      </c>
      <c r="E8987" t="s">
        <v>147</v>
      </c>
      <c r="F8987" t="s">
        <v>292</v>
      </c>
      <c r="G8987" t="str">
        <f t="shared" si="280"/>
        <v>US to World</v>
      </c>
      <c r="H8987">
        <v>2016</v>
      </c>
      <c r="I8987" t="s">
        <v>724</v>
      </c>
      <c r="J8987">
        <v>6</v>
      </c>
      <c r="K8987">
        <v>316497.77100000001</v>
      </c>
      <c r="L8987" s="1">
        <f t="shared" si="281"/>
        <v>316.497771</v>
      </c>
    </row>
    <row r="8988" spans="1:12" ht="14.45">
      <c r="A8988" t="s">
        <v>723</v>
      </c>
      <c r="B8988" t="s">
        <v>728</v>
      </c>
      <c r="C8988">
        <v>730900</v>
      </c>
      <c r="D8988" t="s">
        <v>686</v>
      </c>
      <c r="E8988" t="s">
        <v>147</v>
      </c>
      <c r="F8988" t="s">
        <v>292</v>
      </c>
      <c r="G8988" t="str">
        <f t="shared" si="280"/>
        <v>US to World</v>
      </c>
      <c r="H8988">
        <v>2017</v>
      </c>
      <c r="I8988" t="s">
        <v>724</v>
      </c>
      <c r="J8988">
        <v>6</v>
      </c>
      <c r="K8988">
        <v>326641.86499999999</v>
      </c>
      <c r="L8988" s="1">
        <f t="shared" si="281"/>
        <v>326.641865</v>
      </c>
    </row>
    <row r="8989" spans="1:12" ht="14.45">
      <c r="A8989" t="s">
        <v>723</v>
      </c>
      <c r="B8989" t="s">
        <v>728</v>
      </c>
      <c r="C8989">
        <v>730900</v>
      </c>
      <c r="D8989" t="s">
        <v>686</v>
      </c>
      <c r="E8989" t="s">
        <v>670</v>
      </c>
      <c r="F8989" t="s">
        <v>670</v>
      </c>
      <c r="G8989" t="str">
        <f t="shared" si="280"/>
        <v>US to EU27</v>
      </c>
      <c r="H8989">
        <v>2012</v>
      </c>
      <c r="I8989" t="s">
        <v>724</v>
      </c>
      <c r="J8989">
        <v>6</v>
      </c>
      <c r="K8989">
        <v>9861.1839999999993</v>
      </c>
      <c r="L8989" s="1">
        <f t="shared" si="281"/>
        <v>9.8611839999999997</v>
      </c>
    </row>
    <row r="8990" spans="1:12" ht="14.45">
      <c r="A8990" t="s">
        <v>723</v>
      </c>
      <c r="B8990" t="s">
        <v>728</v>
      </c>
      <c r="C8990">
        <v>730900</v>
      </c>
      <c r="D8990" t="s">
        <v>686</v>
      </c>
      <c r="E8990" t="s">
        <v>670</v>
      </c>
      <c r="F8990" t="s">
        <v>670</v>
      </c>
      <c r="G8990" t="str">
        <f t="shared" si="280"/>
        <v>US to EU27</v>
      </c>
      <c r="H8990">
        <v>2013</v>
      </c>
      <c r="I8990" t="s">
        <v>724</v>
      </c>
      <c r="J8990">
        <v>6</v>
      </c>
      <c r="K8990">
        <v>17467.366000000002</v>
      </c>
      <c r="L8990" s="1">
        <f t="shared" si="281"/>
        <v>17.467366000000002</v>
      </c>
    </row>
    <row r="8991" spans="1:12" ht="14.45">
      <c r="A8991" t="s">
        <v>723</v>
      </c>
      <c r="B8991" t="s">
        <v>728</v>
      </c>
      <c r="C8991">
        <v>730900</v>
      </c>
      <c r="D8991" t="s">
        <v>686</v>
      </c>
      <c r="E8991" t="s">
        <v>670</v>
      </c>
      <c r="F8991" t="s">
        <v>670</v>
      </c>
      <c r="G8991" t="str">
        <f t="shared" si="280"/>
        <v>US to EU27</v>
      </c>
      <c r="H8991">
        <v>2014</v>
      </c>
      <c r="I8991" t="s">
        <v>724</v>
      </c>
      <c r="J8991">
        <v>6</v>
      </c>
      <c r="K8991">
        <v>25369.268</v>
      </c>
      <c r="L8991" s="1">
        <f t="shared" si="281"/>
        <v>25.369268000000002</v>
      </c>
    </row>
    <row r="8992" spans="1:12" ht="14.45">
      <c r="A8992" t="s">
        <v>723</v>
      </c>
      <c r="B8992" t="s">
        <v>728</v>
      </c>
      <c r="C8992">
        <v>730900</v>
      </c>
      <c r="D8992" t="s">
        <v>686</v>
      </c>
      <c r="E8992" t="s">
        <v>670</v>
      </c>
      <c r="F8992" t="s">
        <v>670</v>
      </c>
      <c r="G8992" t="str">
        <f t="shared" si="280"/>
        <v>US to EU27</v>
      </c>
      <c r="H8992">
        <v>2015</v>
      </c>
      <c r="I8992" t="s">
        <v>724</v>
      </c>
      <c r="J8992">
        <v>6</v>
      </c>
      <c r="K8992">
        <v>38002.341999999997</v>
      </c>
      <c r="L8992" s="1">
        <f t="shared" si="281"/>
        <v>38.002341999999999</v>
      </c>
    </row>
    <row r="8993" spans="1:12" ht="14.45">
      <c r="A8993" t="s">
        <v>723</v>
      </c>
      <c r="B8993" t="s">
        <v>728</v>
      </c>
      <c r="C8993">
        <v>730900</v>
      </c>
      <c r="D8993" t="s">
        <v>686</v>
      </c>
      <c r="E8993" t="s">
        <v>670</v>
      </c>
      <c r="F8993" t="s">
        <v>670</v>
      </c>
      <c r="G8993" t="str">
        <f t="shared" si="280"/>
        <v>US to EU27</v>
      </c>
      <c r="H8993">
        <v>2016</v>
      </c>
      <c r="I8993" t="s">
        <v>724</v>
      </c>
      <c r="J8993">
        <v>6</v>
      </c>
      <c r="K8993">
        <v>14675.337</v>
      </c>
      <c r="L8993" s="1">
        <f t="shared" si="281"/>
        <v>14.675336999999999</v>
      </c>
    </row>
    <row r="8994" spans="1:12" ht="14.45">
      <c r="A8994" t="s">
        <v>723</v>
      </c>
      <c r="B8994" t="s">
        <v>728</v>
      </c>
      <c r="C8994">
        <v>730900</v>
      </c>
      <c r="D8994" t="s">
        <v>686</v>
      </c>
      <c r="E8994" t="s">
        <v>670</v>
      </c>
      <c r="F8994" t="s">
        <v>670</v>
      </c>
      <c r="G8994" t="str">
        <f t="shared" si="280"/>
        <v>US to EU27</v>
      </c>
      <c r="H8994">
        <v>2017</v>
      </c>
      <c r="I8994" t="s">
        <v>724</v>
      </c>
      <c r="J8994">
        <v>6</v>
      </c>
      <c r="K8994">
        <v>29597.449000000001</v>
      </c>
      <c r="L8994" s="1">
        <f t="shared" si="281"/>
        <v>29.597449000000001</v>
      </c>
    </row>
    <row r="8995" spans="1:12" ht="14.45">
      <c r="A8995" t="s">
        <v>723</v>
      </c>
      <c r="B8995" t="s">
        <v>728</v>
      </c>
      <c r="C8995">
        <v>741999</v>
      </c>
      <c r="D8995" t="s">
        <v>686</v>
      </c>
      <c r="E8995" t="s">
        <v>147</v>
      </c>
      <c r="F8995" t="s">
        <v>292</v>
      </c>
      <c r="G8995" t="str">
        <f t="shared" si="280"/>
        <v>US to World</v>
      </c>
      <c r="H8995">
        <v>2012</v>
      </c>
      <c r="I8995" t="s">
        <v>724</v>
      </c>
      <c r="J8995">
        <v>6</v>
      </c>
      <c r="K8995">
        <v>187002.74600000001</v>
      </c>
      <c r="L8995" s="1">
        <f t="shared" si="281"/>
        <v>187.002746</v>
      </c>
    </row>
    <row r="8996" spans="1:12" ht="14.45">
      <c r="A8996" t="s">
        <v>723</v>
      </c>
      <c r="B8996" t="s">
        <v>728</v>
      </c>
      <c r="C8996">
        <v>741999</v>
      </c>
      <c r="D8996" t="s">
        <v>686</v>
      </c>
      <c r="E8996" t="s">
        <v>147</v>
      </c>
      <c r="F8996" t="s">
        <v>292</v>
      </c>
      <c r="G8996" t="str">
        <f t="shared" si="280"/>
        <v>US to World</v>
      </c>
      <c r="H8996">
        <v>2013</v>
      </c>
      <c r="I8996" t="s">
        <v>724</v>
      </c>
      <c r="J8996">
        <v>6</v>
      </c>
      <c r="K8996">
        <v>185285.69200000001</v>
      </c>
      <c r="L8996" s="1">
        <f t="shared" si="281"/>
        <v>185.28569200000001</v>
      </c>
    </row>
    <row r="8997" spans="1:12" ht="14.45">
      <c r="A8997" t="s">
        <v>723</v>
      </c>
      <c r="B8997" t="s">
        <v>728</v>
      </c>
      <c r="C8997">
        <v>741999</v>
      </c>
      <c r="D8997" t="s">
        <v>686</v>
      </c>
      <c r="E8997" t="s">
        <v>147</v>
      </c>
      <c r="F8997" t="s">
        <v>292</v>
      </c>
      <c r="G8997" t="str">
        <f t="shared" si="280"/>
        <v>US to World</v>
      </c>
      <c r="H8997">
        <v>2014</v>
      </c>
      <c r="I8997" t="s">
        <v>724</v>
      </c>
      <c r="J8997">
        <v>6</v>
      </c>
      <c r="K8997">
        <v>199543.288</v>
      </c>
      <c r="L8997" s="1">
        <f t="shared" si="281"/>
        <v>199.54328799999999</v>
      </c>
    </row>
    <row r="8998" spans="1:12" ht="14.45">
      <c r="A8998" t="s">
        <v>723</v>
      </c>
      <c r="B8998" t="s">
        <v>728</v>
      </c>
      <c r="C8998">
        <v>741999</v>
      </c>
      <c r="D8998" t="s">
        <v>686</v>
      </c>
      <c r="E8998" t="s">
        <v>147</v>
      </c>
      <c r="F8998" t="s">
        <v>292</v>
      </c>
      <c r="G8998" t="str">
        <f t="shared" si="280"/>
        <v>US to World</v>
      </c>
      <c r="H8998">
        <v>2015</v>
      </c>
      <c r="I8998" t="s">
        <v>724</v>
      </c>
      <c r="J8998">
        <v>6</v>
      </c>
      <c r="K8998">
        <v>194828.82199999999</v>
      </c>
      <c r="L8998" s="1">
        <f t="shared" si="281"/>
        <v>194.82882199999997</v>
      </c>
    </row>
    <row r="8999" spans="1:12" ht="14.45">
      <c r="A8999" t="s">
        <v>723</v>
      </c>
      <c r="B8999" t="s">
        <v>728</v>
      </c>
      <c r="C8999">
        <v>741999</v>
      </c>
      <c r="D8999" t="s">
        <v>686</v>
      </c>
      <c r="E8999" t="s">
        <v>147</v>
      </c>
      <c r="F8999" t="s">
        <v>292</v>
      </c>
      <c r="G8999" t="str">
        <f t="shared" si="280"/>
        <v>US to World</v>
      </c>
      <c r="H8999">
        <v>2016</v>
      </c>
      <c r="I8999" t="s">
        <v>724</v>
      </c>
      <c r="J8999">
        <v>6</v>
      </c>
      <c r="K8999">
        <v>187123.75099999999</v>
      </c>
      <c r="L8999" s="1">
        <f t="shared" si="281"/>
        <v>187.123751</v>
      </c>
    </row>
    <row r="9000" spans="1:12" ht="14.45">
      <c r="A9000" t="s">
        <v>723</v>
      </c>
      <c r="B9000" t="s">
        <v>728</v>
      </c>
      <c r="C9000">
        <v>741999</v>
      </c>
      <c r="D9000" t="s">
        <v>686</v>
      </c>
      <c r="E9000" t="s">
        <v>147</v>
      </c>
      <c r="F9000" t="s">
        <v>292</v>
      </c>
      <c r="G9000" t="str">
        <f t="shared" si="280"/>
        <v>US to World</v>
      </c>
      <c r="H9000">
        <v>2017</v>
      </c>
      <c r="I9000" t="s">
        <v>724</v>
      </c>
      <c r="J9000">
        <v>6</v>
      </c>
      <c r="K9000">
        <v>183635.734</v>
      </c>
      <c r="L9000" s="1">
        <f t="shared" si="281"/>
        <v>183.63573399999999</v>
      </c>
    </row>
    <row r="9001" spans="1:12" ht="14.45">
      <c r="A9001" t="s">
        <v>723</v>
      </c>
      <c r="B9001" t="s">
        <v>728</v>
      </c>
      <c r="C9001">
        <v>741999</v>
      </c>
      <c r="D9001" t="s">
        <v>686</v>
      </c>
      <c r="E9001" t="s">
        <v>670</v>
      </c>
      <c r="F9001" t="s">
        <v>670</v>
      </c>
      <c r="G9001" t="str">
        <f t="shared" si="280"/>
        <v>US to EU27</v>
      </c>
      <c r="H9001">
        <v>2012</v>
      </c>
      <c r="I9001" t="s">
        <v>724</v>
      </c>
      <c r="J9001">
        <v>6</v>
      </c>
      <c r="K9001">
        <v>13761.089</v>
      </c>
      <c r="L9001" s="1">
        <f t="shared" si="281"/>
        <v>13.761089</v>
      </c>
    </row>
    <row r="9002" spans="1:12" ht="14.45">
      <c r="A9002" t="s">
        <v>723</v>
      </c>
      <c r="B9002" t="s">
        <v>728</v>
      </c>
      <c r="C9002">
        <v>741999</v>
      </c>
      <c r="D9002" t="s">
        <v>686</v>
      </c>
      <c r="E9002" t="s">
        <v>670</v>
      </c>
      <c r="F9002" t="s">
        <v>670</v>
      </c>
      <c r="G9002" t="str">
        <f t="shared" si="280"/>
        <v>US to EU27</v>
      </c>
      <c r="H9002">
        <v>2013</v>
      </c>
      <c r="I9002" t="s">
        <v>724</v>
      </c>
      <c r="J9002">
        <v>6</v>
      </c>
      <c r="K9002">
        <v>11141.696</v>
      </c>
      <c r="L9002" s="1">
        <f t="shared" si="281"/>
        <v>11.141696</v>
      </c>
    </row>
    <row r="9003" spans="1:12" ht="14.45">
      <c r="A9003" t="s">
        <v>723</v>
      </c>
      <c r="B9003" t="s">
        <v>728</v>
      </c>
      <c r="C9003">
        <v>741999</v>
      </c>
      <c r="D9003" t="s">
        <v>686</v>
      </c>
      <c r="E9003" t="s">
        <v>670</v>
      </c>
      <c r="F9003" t="s">
        <v>670</v>
      </c>
      <c r="G9003" t="str">
        <f t="shared" si="280"/>
        <v>US to EU27</v>
      </c>
      <c r="H9003">
        <v>2014</v>
      </c>
      <c r="I9003" t="s">
        <v>724</v>
      </c>
      <c r="J9003">
        <v>6</v>
      </c>
      <c r="K9003">
        <v>14912.175999999999</v>
      </c>
      <c r="L9003" s="1">
        <f t="shared" si="281"/>
        <v>14.912175999999999</v>
      </c>
    </row>
    <row r="9004" spans="1:12" ht="14.45">
      <c r="A9004" t="s">
        <v>723</v>
      </c>
      <c r="B9004" t="s">
        <v>728</v>
      </c>
      <c r="C9004">
        <v>741999</v>
      </c>
      <c r="D9004" t="s">
        <v>686</v>
      </c>
      <c r="E9004" t="s">
        <v>670</v>
      </c>
      <c r="F9004" t="s">
        <v>670</v>
      </c>
      <c r="G9004" t="str">
        <f t="shared" si="280"/>
        <v>US to EU27</v>
      </c>
      <c r="H9004">
        <v>2015</v>
      </c>
      <c r="I9004" t="s">
        <v>724</v>
      </c>
      <c r="J9004">
        <v>6</v>
      </c>
      <c r="K9004">
        <v>16978.316999999999</v>
      </c>
      <c r="L9004" s="1">
        <f t="shared" si="281"/>
        <v>16.978317000000001</v>
      </c>
    </row>
    <row r="9005" spans="1:12" ht="14.45">
      <c r="A9005" t="s">
        <v>723</v>
      </c>
      <c r="B9005" t="s">
        <v>728</v>
      </c>
      <c r="C9005">
        <v>741999</v>
      </c>
      <c r="D9005" t="s">
        <v>686</v>
      </c>
      <c r="E9005" t="s">
        <v>670</v>
      </c>
      <c r="F9005" t="s">
        <v>670</v>
      </c>
      <c r="G9005" t="str">
        <f t="shared" si="280"/>
        <v>US to EU27</v>
      </c>
      <c r="H9005">
        <v>2016</v>
      </c>
      <c r="I9005" t="s">
        <v>724</v>
      </c>
      <c r="J9005">
        <v>6</v>
      </c>
      <c r="K9005">
        <v>18250.66</v>
      </c>
      <c r="L9005" s="1">
        <f t="shared" si="281"/>
        <v>18.25066</v>
      </c>
    </row>
    <row r="9006" spans="1:12" ht="14.45">
      <c r="A9006" t="s">
        <v>723</v>
      </c>
      <c r="B9006" t="s">
        <v>728</v>
      </c>
      <c r="C9006">
        <v>741999</v>
      </c>
      <c r="D9006" t="s">
        <v>686</v>
      </c>
      <c r="E9006" t="s">
        <v>670</v>
      </c>
      <c r="F9006" t="s">
        <v>670</v>
      </c>
      <c r="G9006" t="str">
        <f t="shared" si="280"/>
        <v>US to EU27</v>
      </c>
      <c r="H9006">
        <v>2017</v>
      </c>
      <c r="I9006" t="s">
        <v>724</v>
      </c>
      <c r="J9006">
        <v>6</v>
      </c>
      <c r="K9006">
        <v>17707.077000000001</v>
      </c>
      <c r="L9006" s="1">
        <f t="shared" si="281"/>
        <v>17.707077000000002</v>
      </c>
    </row>
    <row r="9007" spans="1:12" ht="14.45">
      <c r="A9007" t="s">
        <v>723</v>
      </c>
      <c r="B9007" t="s">
        <v>728</v>
      </c>
      <c r="C9007">
        <v>761100</v>
      </c>
      <c r="D9007" t="s">
        <v>686</v>
      </c>
      <c r="E9007" t="s">
        <v>147</v>
      </c>
      <c r="F9007" t="s">
        <v>292</v>
      </c>
      <c r="G9007" t="str">
        <f t="shared" si="280"/>
        <v>US to World</v>
      </c>
      <c r="H9007">
        <v>2012</v>
      </c>
      <c r="I9007" t="s">
        <v>724</v>
      </c>
      <c r="J9007">
        <v>6</v>
      </c>
      <c r="K9007">
        <v>41843.875999999997</v>
      </c>
      <c r="L9007" s="1">
        <f t="shared" si="281"/>
        <v>41.843875999999995</v>
      </c>
    </row>
    <row r="9008" spans="1:12" ht="14.45">
      <c r="A9008" t="s">
        <v>723</v>
      </c>
      <c r="B9008" t="s">
        <v>728</v>
      </c>
      <c r="C9008">
        <v>761100</v>
      </c>
      <c r="D9008" t="s">
        <v>686</v>
      </c>
      <c r="E9008" t="s">
        <v>147</v>
      </c>
      <c r="F9008" t="s">
        <v>292</v>
      </c>
      <c r="G9008" t="str">
        <f t="shared" si="280"/>
        <v>US to World</v>
      </c>
      <c r="H9008">
        <v>2013</v>
      </c>
      <c r="I9008" t="s">
        <v>724</v>
      </c>
      <c r="J9008">
        <v>6</v>
      </c>
      <c r="K9008">
        <v>40155.571000000004</v>
      </c>
      <c r="L9008" s="1">
        <f t="shared" si="281"/>
        <v>40.155571000000002</v>
      </c>
    </row>
    <row r="9009" spans="1:12" ht="14.45">
      <c r="A9009" t="s">
        <v>723</v>
      </c>
      <c r="B9009" t="s">
        <v>728</v>
      </c>
      <c r="C9009">
        <v>761100</v>
      </c>
      <c r="D9009" t="s">
        <v>686</v>
      </c>
      <c r="E9009" t="s">
        <v>147</v>
      </c>
      <c r="F9009" t="s">
        <v>292</v>
      </c>
      <c r="G9009" t="str">
        <f t="shared" si="280"/>
        <v>US to World</v>
      </c>
      <c r="H9009">
        <v>2014</v>
      </c>
      <c r="I9009" t="s">
        <v>724</v>
      </c>
      <c r="J9009">
        <v>6</v>
      </c>
      <c r="K9009">
        <v>33815.296999999999</v>
      </c>
      <c r="L9009" s="1">
        <f t="shared" si="281"/>
        <v>33.815297000000001</v>
      </c>
    </row>
    <row r="9010" spans="1:12" ht="14.45">
      <c r="A9010" t="s">
        <v>723</v>
      </c>
      <c r="B9010" t="s">
        <v>728</v>
      </c>
      <c r="C9010">
        <v>761100</v>
      </c>
      <c r="D9010" t="s">
        <v>686</v>
      </c>
      <c r="E9010" t="s">
        <v>147</v>
      </c>
      <c r="F9010" t="s">
        <v>292</v>
      </c>
      <c r="G9010" t="str">
        <f t="shared" si="280"/>
        <v>US to World</v>
      </c>
      <c r="H9010">
        <v>2015</v>
      </c>
      <c r="I9010" t="s">
        <v>724</v>
      </c>
      <c r="J9010">
        <v>6</v>
      </c>
      <c r="K9010">
        <v>25535.17</v>
      </c>
      <c r="L9010" s="1">
        <f t="shared" si="281"/>
        <v>25.535169999999997</v>
      </c>
    </row>
    <row r="9011" spans="1:12" ht="14.45">
      <c r="A9011" t="s">
        <v>723</v>
      </c>
      <c r="B9011" t="s">
        <v>728</v>
      </c>
      <c r="C9011">
        <v>761100</v>
      </c>
      <c r="D9011" t="s">
        <v>686</v>
      </c>
      <c r="E9011" t="s">
        <v>147</v>
      </c>
      <c r="F9011" t="s">
        <v>292</v>
      </c>
      <c r="G9011" t="str">
        <f t="shared" si="280"/>
        <v>US to World</v>
      </c>
      <c r="H9011">
        <v>2016</v>
      </c>
      <c r="I9011" t="s">
        <v>724</v>
      </c>
      <c r="J9011">
        <v>6</v>
      </c>
      <c r="K9011">
        <v>26880.357</v>
      </c>
      <c r="L9011" s="1">
        <f t="shared" si="281"/>
        <v>26.880357</v>
      </c>
    </row>
    <row r="9012" spans="1:12" ht="14.45">
      <c r="A9012" t="s">
        <v>723</v>
      </c>
      <c r="B9012" t="s">
        <v>728</v>
      </c>
      <c r="C9012">
        <v>761100</v>
      </c>
      <c r="D9012" t="s">
        <v>686</v>
      </c>
      <c r="E9012" t="s">
        <v>147</v>
      </c>
      <c r="F9012" t="s">
        <v>292</v>
      </c>
      <c r="G9012" t="str">
        <f t="shared" si="280"/>
        <v>US to World</v>
      </c>
      <c r="H9012">
        <v>2017</v>
      </c>
      <c r="I9012" t="s">
        <v>724</v>
      </c>
      <c r="J9012">
        <v>6</v>
      </c>
      <c r="K9012">
        <v>24036.735000000001</v>
      </c>
      <c r="L9012" s="1">
        <f t="shared" si="281"/>
        <v>24.036735</v>
      </c>
    </row>
    <row r="9013" spans="1:12" ht="14.45">
      <c r="A9013" t="s">
        <v>723</v>
      </c>
      <c r="B9013" t="s">
        <v>728</v>
      </c>
      <c r="C9013">
        <v>761100</v>
      </c>
      <c r="D9013" t="s">
        <v>686</v>
      </c>
      <c r="E9013" t="s">
        <v>670</v>
      </c>
      <c r="F9013" t="s">
        <v>670</v>
      </c>
      <c r="G9013" t="str">
        <f t="shared" si="280"/>
        <v>US to EU27</v>
      </c>
      <c r="H9013">
        <v>2012</v>
      </c>
      <c r="I9013" t="s">
        <v>724</v>
      </c>
      <c r="J9013">
        <v>6</v>
      </c>
      <c r="K9013">
        <v>1218.213</v>
      </c>
      <c r="L9013" s="1">
        <f t="shared" si="281"/>
        <v>1.218213</v>
      </c>
    </row>
    <row r="9014" spans="1:12" ht="14.45">
      <c r="A9014" t="s">
        <v>723</v>
      </c>
      <c r="B9014" t="s">
        <v>728</v>
      </c>
      <c r="C9014">
        <v>761100</v>
      </c>
      <c r="D9014" t="s">
        <v>686</v>
      </c>
      <c r="E9014" t="s">
        <v>670</v>
      </c>
      <c r="F9014" t="s">
        <v>670</v>
      </c>
      <c r="G9014" t="str">
        <f t="shared" si="280"/>
        <v>US to EU27</v>
      </c>
      <c r="H9014">
        <v>2013</v>
      </c>
      <c r="I9014" t="s">
        <v>724</v>
      </c>
      <c r="J9014">
        <v>6</v>
      </c>
      <c r="K9014">
        <v>1984.19</v>
      </c>
      <c r="L9014" s="1">
        <f t="shared" si="281"/>
        <v>1.9841900000000001</v>
      </c>
    </row>
    <row r="9015" spans="1:12" ht="14.45">
      <c r="A9015" t="s">
        <v>723</v>
      </c>
      <c r="B9015" t="s">
        <v>728</v>
      </c>
      <c r="C9015">
        <v>761100</v>
      </c>
      <c r="D9015" t="s">
        <v>686</v>
      </c>
      <c r="E9015" t="s">
        <v>670</v>
      </c>
      <c r="F9015" t="s">
        <v>670</v>
      </c>
      <c r="G9015" t="str">
        <f t="shared" si="280"/>
        <v>US to EU27</v>
      </c>
      <c r="H9015">
        <v>2014</v>
      </c>
      <c r="I9015" t="s">
        <v>724</v>
      </c>
      <c r="J9015">
        <v>6</v>
      </c>
      <c r="K9015">
        <v>1195.1389999999999</v>
      </c>
      <c r="L9015" s="1">
        <f t="shared" si="281"/>
        <v>1.195139</v>
      </c>
    </row>
    <row r="9016" spans="1:12" ht="14.45">
      <c r="A9016" t="s">
        <v>723</v>
      </c>
      <c r="B9016" t="s">
        <v>728</v>
      </c>
      <c r="C9016">
        <v>761100</v>
      </c>
      <c r="D9016" t="s">
        <v>686</v>
      </c>
      <c r="E9016" t="s">
        <v>670</v>
      </c>
      <c r="F9016" t="s">
        <v>670</v>
      </c>
      <c r="G9016" t="str">
        <f t="shared" si="280"/>
        <v>US to EU27</v>
      </c>
      <c r="H9016">
        <v>2015</v>
      </c>
      <c r="I9016" t="s">
        <v>724</v>
      </c>
      <c r="J9016">
        <v>6</v>
      </c>
      <c r="K9016">
        <v>735.11199999999997</v>
      </c>
      <c r="L9016" s="1">
        <f t="shared" si="281"/>
        <v>0.73511199999999999</v>
      </c>
    </row>
    <row r="9017" spans="1:12" ht="14.45">
      <c r="A9017" t="s">
        <v>723</v>
      </c>
      <c r="B9017" t="s">
        <v>728</v>
      </c>
      <c r="C9017">
        <v>761100</v>
      </c>
      <c r="D9017" t="s">
        <v>686</v>
      </c>
      <c r="E9017" t="s">
        <v>670</v>
      </c>
      <c r="F9017" t="s">
        <v>670</v>
      </c>
      <c r="G9017" t="str">
        <f t="shared" si="280"/>
        <v>US to EU27</v>
      </c>
      <c r="H9017">
        <v>2016</v>
      </c>
      <c r="I9017" t="s">
        <v>724</v>
      </c>
      <c r="J9017">
        <v>6</v>
      </c>
      <c r="K9017">
        <v>1467.0409999999999</v>
      </c>
      <c r="L9017" s="1">
        <f t="shared" si="281"/>
        <v>1.467041</v>
      </c>
    </row>
    <row r="9018" spans="1:12" ht="14.45">
      <c r="A9018" t="s">
        <v>723</v>
      </c>
      <c r="B9018" t="s">
        <v>728</v>
      </c>
      <c r="C9018">
        <v>761100</v>
      </c>
      <c r="D9018" t="s">
        <v>686</v>
      </c>
      <c r="E9018" t="s">
        <v>670</v>
      </c>
      <c r="F9018" t="s">
        <v>670</v>
      </c>
      <c r="G9018" t="str">
        <f t="shared" si="280"/>
        <v>US to EU27</v>
      </c>
      <c r="H9018">
        <v>2017</v>
      </c>
      <c r="I9018" t="s">
        <v>724</v>
      </c>
      <c r="J9018">
        <v>6</v>
      </c>
      <c r="K9018">
        <v>936.83600000000001</v>
      </c>
      <c r="L9018" s="1">
        <f t="shared" si="281"/>
        <v>0.936836</v>
      </c>
    </row>
    <row r="9019" spans="1:12" ht="14.45">
      <c r="A9019" t="s">
        <v>723</v>
      </c>
      <c r="B9019" t="s">
        <v>728</v>
      </c>
      <c r="C9019">
        <v>8405</v>
      </c>
      <c r="D9019" t="s">
        <v>686</v>
      </c>
      <c r="E9019" t="s">
        <v>147</v>
      </c>
      <c r="F9019" t="s">
        <v>292</v>
      </c>
      <c r="G9019" t="str">
        <f t="shared" si="280"/>
        <v>US to World</v>
      </c>
      <c r="H9019">
        <v>2012</v>
      </c>
      <c r="I9019" t="s">
        <v>724</v>
      </c>
      <c r="J9019">
        <v>6</v>
      </c>
      <c r="K9019">
        <v>145322.43</v>
      </c>
      <c r="L9019" s="1">
        <f t="shared" si="281"/>
        <v>145.32243</v>
      </c>
    </row>
    <row r="9020" spans="1:12" ht="14.45">
      <c r="A9020" t="s">
        <v>723</v>
      </c>
      <c r="B9020" t="s">
        <v>728</v>
      </c>
      <c r="C9020">
        <v>8405</v>
      </c>
      <c r="D9020" t="s">
        <v>686</v>
      </c>
      <c r="E9020" t="s">
        <v>147</v>
      </c>
      <c r="F9020" t="s">
        <v>292</v>
      </c>
      <c r="G9020" t="str">
        <f t="shared" si="280"/>
        <v>US to World</v>
      </c>
      <c r="H9020">
        <v>2013</v>
      </c>
      <c r="I9020" t="s">
        <v>724</v>
      </c>
      <c r="J9020">
        <v>6</v>
      </c>
      <c r="K9020">
        <v>101277.765</v>
      </c>
      <c r="L9020" s="1">
        <f t="shared" si="281"/>
        <v>101.277765</v>
      </c>
    </row>
    <row r="9021" spans="1:12" ht="14.45">
      <c r="A9021" t="s">
        <v>723</v>
      </c>
      <c r="B9021" t="s">
        <v>728</v>
      </c>
      <c r="C9021">
        <v>8405</v>
      </c>
      <c r="D9021" t="s">
        <v>686</v>
      </c>
      <c r="E9021" t="s">
        <v>147</v>
      </c>
      <c r="F9021" t="s">
        <v>292</v>
      </c>
      <c r="G9021" t="str">
        <f t="shared" si="280"/>
        <v>US to World</v>
      </c>
      <c r="H9021">
        <v>2014</v>
      </c>
      <c r="I9021" t="s">
        <v>724</v>
      </c>
      <c r="J9021">
        <v>6</v>
      </c>
      <c r="K9021">
        <v>116998.67200000001</v>
      </c>
      <c r="L9021" s="1">
        <f t="shared" si="281"/>
        <v>116.998672</v>
      </c>
    </row>
    <row r="9022" spans="1:12" ht="14.45">
      <c r="A9022" t="s">
        <v>723</v>
      </c>
      <c r="B9022" t="s">
        <v>728</v>
      </c>
      <c r="C9022">
        <v>8405</v>
      </c>
      <c r="D9022" t="s">
        <v>686</v>
      </c>
      <c r="E9022" t="s">
        <v>147</v>
      </c>
      <c r="F9022" t="s">
        <v>292</v>
      </c>
      <c r="G9022" t="str">
        <f t="shared" si="280"/>
        <v>US to World</v>
      </c>
      <c r="H9022">
        <v>2015</v>
      </c>
      <c r="I9022" t="s">
        <v>724</v>
      </c>
      <c r="J9022">
        <v>6</v>
      </c>
      <c r="K9022">
        <v>149307.77900000001</v>
      </c>
      <c r="L9022" s="1">
        <f t="shared" si="281"/>
        <v>149.30777900000001</v>
      </c>
    </row>
    <row r="9023" spans="1:12" ht="14.45">
      <c r="A9023" t="s">
        <v>723</v>
      </c>
      <c r="B9023" t="s">
        <v>728</v>
      </c>
      <c r="C9023">
        <v>8405</v>
      </c>
      <c r="D9023" t="s">
        <v>686</v>
      </c>
      <c r="E9023" t="s">
        <v>147</v>
      </c>
      <c r="F9023" t="s">
        <v>292</v>
      </c>
      <c r="G9023" t="str">
        <f t="shared" si="280"/>
        <v>US to World</v>
      </c>
      <c r="H9023">
        <v>2016</v>
      </c>
      <c r="I9023" t="s">
        <v>724</v>
      </c>
      <c r="J9023">
        <v>6</v>
      </c>
      <c r="K9023">
        <v>93192.979000000007</v>
      </c>
      <c r="L9023" s="1">
        <f t="shared" si="281"/>
        <v>93.192979000000008</v>
      </c>
    </row>
    <row r="9024" spans="1:12" ht="14.45">
      <c r="A9024" t="s">
        <v>723</v>
      </c>
      <c r="B9024" t="s">
        <v>728</v>
      </c>
      <c r="C9024">
        <v>8405</v>
      </c>
      <c r="D9024" t="s">
        <v>686</v>
      </c>
      <c r="E9024" t="s">
        <v>147</v>
      </c>
      <c r="F9024" t="s">
        <v>292</v>
      </c>
      <c r="G9024" t="str">
        <f t="shared" si="280"/>
        <v>US to World</v>
      </c>
      <c r="H9024">
        <v>2017</v>
      </c>
      <c r="I9024" t="s">
        <v>724</v>
      </c>
      <c r="J9024">
        <v>6</v>
      </c>
      <c r="K9024">
        <v>65406.620999999999</v>
      </c>
      <c r="L9024" s="1">
        <f t="shared" si="281"/>
        <v>65.406621000000001</v>
      </c>
    </row>
    <row r="9025" spans="1:12" ht="14.45">
      <c r="A9025" t="s">
        <v>723</v>
      </c>
      <c r="B9025" t="s">
        <v>728</v>
      </c>
      <c r="C9025">
        <v>8405</v>
      </c>
      <c r="D9025" t="s">
        <v>686</v>
      </c>
      <c r="E9025" t="s">
        <v>670</v>
      </c>
      <c r="F9025" t="s">
        <v>670</v>
      </c>
      <c r="G9025" t="str">
        <f t="shared" si="280"/>
        <v>US to EU27</v>
      </c>
      <c r="H9025">
        <v>2012</v>
      </c>
      <c r="I9025" t="s">
        <v>724</v>
      </c>
      <c r="J9025">
        <v>6</v>
      </c>
      <c r="K9025">
        <v>10917.616</v>
      </c>
      <c r="L9025" s="1">
        <f t="shared" si="281"/>
        <v>10.917616000000001</v>
      </c>
    </row>
    <row r="9026" spans="1:12" ht="14.45">
      <c r="A9026" t="s">
        <v>723</v>
      </c>
      <c r="B9026" t="s">
        <v>728</v>
      </c>
      <c r="C9026">
        <v>8405</v>
      </c>
      <c r="D9026" t="s">
        <v>686</v>
      </c>
      <c r="E9026" t="s">
        <v>670</v>
      </c>
      <c r="F9026" t="s">
        <v>670</v>
      </c>
      <c r="G9026" t="str">
        <f t="shared" si="280"/>
        <v>US to EU27</v>
      </c>
      <c r="H9026">
        <v>2013</v>
      </c>
      <c r="I9026" t="s">
        <v>724</v>
      </c>
      <c r="J9026">
        <v>6</v>
      </c>
      <c r="K9026">
        <v>8741.1679999999997</v>
      </c>
      <c r="L9026" s="1">
        <f t="shared" si="281"/>
        <v>8.741168</v>
      </c>
    </row>
    <row r="9027" spans="1:12" ht="14.45">
      <c r="A9027" t="s">
        <v>723</v>
      </c>
      <c r="B9027" t="s">
        <v>728</v>
      </c>
      <c r="C9027">
        <v>8405</v>
      </c>
      <c r="D9027" t="s">
        <v>686</v>
      </c>
      <c r="E9027" t="s">
        <v>670</v>
      </c>
      <c r="F9027" t="s">
        <v>670</v>
      </c>
      <c r="G9027" t="str">
        <f t="shared" si="280"/>
        <v>US to EU27</v>
      </c>
      <c r="H9027">
        <v>2014</v>
      </c>
      <c r="I9027" t="s">
        <v>724</v>
      </c>
      <c r="J9027">
        <v>6</v>
      </c>
      <c r="K9027">
        <v>18207.277999999998</v>
      </c>
      <c r="L9027" s="1">
        <f t="shared" si="281"/>
        <v>18.207277999999999</v>
      </c>
    </row>
    <row r="9028" spans="1:12" ht="14.45">
      <c r="A9028" t="s">
        <v>723</v>
      </c>
      <c r="B9028" t="s">
        <v>728</v>
      </c>
      <c r="C9028">
        <v>8405</v>
      </c>
      <c r="D9028" t="s">
        <v>686</v>
      </c>
      <c r="E9028" t="s">
        <v>670</v>
      </c>
      <c r="F9028" t="s">
        <v>670</v>
      </c>
      <c r="G9028" t="str">
        <f t="shared" si="280"/>
        <v>US to EU27</v>
      </c>
      <c r="H9028">
        <v>2015</v>
      </c>
      <c r="I9028" t="s">
        <v>724</v>
      </c>
      <c r="J9028">
        <v>6</v>
      </c>
      <c r="K9028">
        <v>8171.8760000000002</v>
      </c>
      <c r="L9028" s="1">
        <f t="shared" si="281"/>
        <v>8.171876000000001</v>
      </c>
    </row>
    <row r="9029" spans="1:12" ht="14.45">
      <c r="A9029" t="s">
        <v>723</v>
      </c>
      <c r="B9029" t="s">
        <v>728</v>
      </c>
      <c r="C9029">
        <v>8405</v>
      </c>
      <c r="D9029" t="s">
        <v>686</v>
      </c>
      <c r="E9029" t="s">
        <v>670</v>
      </c>
      <c r="F9029" t="s">
        <v>670</v>
      </c>
      <c r="G9029" t="str">
        <f t="shared" si="280"/>
        <v>US to EU27</v>
      </c>
      <c r="H9029">
        <v>2016</v>
      </c>
      <c r="I9029" t="s">
        <v>724</v>
      </c>
      <c r="J9029">
        <v>6</v>
      </c>
      <c r="K9029">
        <v>24356.428</v>
      </c>
      <c r="L9029" s="1">
        <f t="shared" si="281"/>
        <v>24.356428000000001</v>
      </c>
    </row>
    <row r="9030" spans="1:12" ht="14.45">
      <c r="A9030" t="s">
        <v>723</v>
      </c>
      <c r="B9030" t="s">
        <v>728</v>
      </c>
      <c r="C9030">
        <v>8405</v>
      </c>
      <c r="D9030" t="s">
        <v>686</v>
      </c>
      <c r="E9030" t="s">
        <v>670</v>
      </c>
      <c r="F9030" t="s">
        <v>670</v>
      </c>
      <c r="G9030" t="str">
        <f t="shared" si="280"/>
        <v>US to EU27</v>
      </c>
      <c r="H9030">
        <v>2017</v>
      </c>
      <c r="I9030" t="s">
        <v>724</v>
      </c>
      <c r="J9030">
        <v>6</v>
      </c>
      <c r="K9030">
        <v>3713.5859999999998</v>
      </c>
      <c r="L9030" s="1">
        <f t="shared" si="281"/>
        <v>3.7135859999999998</v>
      </c>
    </row>
    <row r="9031" spans="1:12" ht="14.45">
      <c r="A9031" t="s">
        <v>723</v>
      </c>
      <c r="B9031" t="s">
        <v>728</v>
      </c>
      <c r="C9031">
        <v>841931</v>
      </c>
      <c r="D9031" t="s">
        <v>686</v>
      </c>
      <c r="E9031" t="s">
        <v>147</v>
      </c>
      <c r="F9031" t="s">
        <v>292</v>
      </c>
      <c r="G9031" t="str">
        <f t="shared" si="280"/>
        <v>US to World</v>
      </c>
      <c r="H9031">
        <v>2012</v>
      </c>
      <c r="I9031" t="s">
        <v>724</v>
      </c>
      <c r="J9031">
        <v>6</v>
      </c>
      <c r="K9031">
        <v>62787.341</v>
      </c>
      <c r="L9031" s="1">
        <f t="shared" si="281"/>
        <v>62.787340999999998</v>
      </c>
    </row>
    <row r="9032" spans="1:12" ht="14.45">
      <c r="A9032" t="s">
        <v>723</v>
      </c>
      <c r="B9032" t="s">
        <v>728</v>
      </c>
      <c r="C9032">
        <v>841931</v>
      </c>
      <c r="D9032" t="s">
        <v>686</v>
      </c>
      <c r="E9032" t="s">
        <v>147</v>
      </c>
      <c r="F9032" t="s">
        <v>292</v>
      </c>
      <c r="G9032" t="str">
        <f t="shared" si="280"/>
        <v>US to World</v>
      </c>
      <c r="H9032">
        <v>2013</v>
      </c>
      <c r="I9032" t="s">
        <v>724</v>
      </c>
      <c r="J9032">
        <v>6</v>
      </c>
      <c r="K9032">
        <v>53633.786999999997</v>
      </c>
      <c r="L9032" s="1">
        <f t="shared" si="281"/>
        <v>53.633786999999998</v>
      </c>
    </row>
    <row r="9033" spans="1:12" ht="14.45">
      <c r="A9033" t="s">
        <v>723</v>
      </c>
      <c r="B9033" t="s">
        <v>728</v>
      </c>
      <c r="C9033">
        <v>841931</v>
      </c>
      <c r="D9033" t="s">
        <v>686</v>
      </c>
      <c r="E9033" t="s">
        <v>147</v>
      </c>
      <c r="F9033" t="s">
        <v>292</v>
      </c>
      <c r="G9033" t="str">
        <f t="shared" ref="G9033:G9096" si="282">CONCATENATE(D9033, " to ", F9033)</f>
        <v>US to World</v>
      </c>
      <c r="H9033">
        <v>2014</v>
      </c>
      <c r="I9033" t="s">
        <v>724</v>
      </c>
      <c r="J9033">
        <v>6</v>
      </c>
      <c r="K9033">
        <v>53177.857000000004</v>
      </c>
      <c r="L9033" s="1">
        <f t="shared" ref="L9033:L9096" si="283">K9033/1000</f>
        <v>53.177857000000003</v>
      </c>
    </row>
    <row r="9034" spans="1:12" ht="14.45">
      <c r="A9034" t="s">
        <v>723</v>
      </c>
      <c r="B9034" t="s">
        <v>728</v>
      </c>
      <c r="C9034">
        <v>841931</v>
      </c>
      <c r="D9034" t="s">
        <v>686</v>
      </c>
      <c r="E9034" t="s">
        <v>147</v>
      </c>
      <c r="F9034" t="s">
        <v>292</v>
      </c>
      <c r="G9034" t="str">
        <f t="shared" si="282"/>
        <v>US to World</v>
      </c>
      <c r="H9034">
        <v>2015</v>
      </c>
      <c r="I9034" t="s">
        <v>724</v>
      </c>
      <c r="J9034">
        <v>6</v>
      </c>
      <c r="K9034">
        <v>30345.995999999999</v>
      </c>
      <c r="L9034" s="1">
        <f t="shared" si="283"/>
        <v>30.345996</v>
      </c>
    </row>
    <row r="9035" spans="1:12" ht="14.45">
      <c r="A9035" t="s">
        <v>723</v>
      </c>
      <c r="B9035" t="s">
        <v>728</v>
      </c>
      <c r="C9035">
        <v>841931</v>
      </c>
      <c r="D9035" t="s">
        <v>686</v>
      </c>
      <c r="E9035" t="s">
        <v>147</v>
      </c>
      <c r="F9035" t="s">
        <v>292</v>
      </c>
      <c r="G9035" t="str">
        <f t="shared" si="282"/>
        <v>US to World</v>
      </c>
      <c r="H9035">
        <v>2016</v>
      </c>
      <c r="I9035" t="s">
        <v>724</v>
      </c>
      <c r="J9035">
        <v>6</v>
      </c>
      <c r="K9035">
        <v>34385.713000000003</v>
      </c>
      <c r="L9035" s="1">
        <f t="shared" si="283"/>
        <v>34.385713000000003</v>
      </c>
    </row>
    <row r="9036" spans="1:12" ht="14.45">
      <c r="A9036" t="s">
        <v>723</v>
      </c>
      <c r="B9036" t="s">
        <v>728</v>
      </c>
      <c r="C9036">
        <v>841931</v>
      </c>
      <c r="D9036" t="s">
        <v>686</v>
      </c>
      <c r="E9036" t="s">
        <v>147</v>
      </c>
      <c r="F9036" t="s">
        <v>292</v>
      </c>
      <c r="G9036" t="str">
        <f t="shared" si="282"/>
        <v>US to World</v>
      </c>
      <c r="H9036">
        <v>2017</v>
      </c>
      <c r="I9036" t="s">
        <v>724</v>
      </c>
      <c r="J9036">
        <v>6</v>
      </c>
      <c r="K9036">
        <v>42853.580999999998</v>
      </c>
      <c r="L9036" s="1">
        <f t="shared" si="283"/>
        <v>42.853580999999998</v>
      </c>
    </row>
    <row r="9037" spans="1:12" ht="14.45">
      <c r="A9037" t="s">
        <v>723</v>
      </c>
      <c r="B9037" t="s">
        <v>728</v>
      </c>
      <c r="C9037">
        <v>841931</v>
      </c>
      <c r="D9037" t="s">
        <v>686</v>
      </c>
      <c r="E9037" t="s">
        <v>670</v>
      </c>
      <c r="F9037" t="s">
        <v>670</v>
      </c>
      <c r="G9037" t="str">
        <f t="shared" si="282"/>
        <v>US to EU27</v>
      </c>
      <c r="H9037">
        <v>2012</v>
      </c>
      <c r="I9037" t="s">
        <v>724</v>
      </c>
      <c r="J9037">
        <v>6</v>
      </c>
      <c r="K9037">
        <v>7889.7669999999998</v>
      </c>
      <c r="L9037" s="1">
        <f t="shared" si="283"/>
        <v>7.889767</v>
      </c>
    </row>
    <row r="9038" spans="1:12" ht="14.45">
      <c r="A9038" t="s">
        <v>723</v>
      </c>
      <c r="B9038" t="s">
        <v>728</v>
      </c>
      <c r="C9038">
        <v>841931</v>
      </c>
      <c r="D9038" t="s">
        <v>686</v>
      </c>
      <c r="E9038" t="s">
        <v>670</v>
      </c>
      <c r="F9038" t="s">
        <v>670</v>
      </c>
      <c r="G9038" t="str">
        <f t="shared" si="282"/>
        <v>US to EU27</v>
      </c>
      <c r="H9038">
        <v>2013</v>
      </c>
      <c r="I9038" t="s">
        <v>724</v>
      </c>
      <c r="J9038">
        <v>6</v>
      </c>
      <c r="K9038">
        <v>4936.125</v>
      </c>
      <c r="L9038" s="1">
        <f t="shared" si="283"/>
        <v>4.9361249999999997</v>
      </c>
    </row>
    <row r="9039" spans="1:12" ht="14.45">
      <c r="A9039" t="s">
        <v>723</v>
      </c>
      <c r="B9039" t="s">
        <v>728</v>
      </c>
      <c r="C9039">
        <v>841931</v>
      </c>
      <c r="D9039" t="s">
        <v>686</v>
      </c>
      <c r="E9039" t="s">
        <v>670</v>
      </c>
      <c r="F9039" t="s">
        <v>670</v>
      </c>
      <c r="G9039" t="str">
        <f t="shared" si="282"/>
        <v>US to EU27</v>
      </c>
      <c r="H9039">
        <v>2014</v>
      </c>
      <c r="I9039" t="s">
        <v>724</v>
      </c>
      <c r="J9039">
        <v>6</v>
      </c>
      <c r="K9039">
        <v>4623.0640000000003</v>
      </c>
      <c r="L9039" s="1">
        <f t="shared" si="283"/>
        <v>4.6230640000000003</v>
      </c>
    </row>
    <row r="9040" spans="1:12" ht="14.45">
      <c r="A9040" t="s">
        <v>723</v>
      </c>
      <c r="B9040" t="s">
        <v>728</v>
      </c>
      <c r="C9040">
        <v>841931</v>
      </c>
      <c r="D9040" t="s">
        <v>686</v>
      </c>
      <c r="E9040" t="s">
        <v>670</v>
      </c>
      <c r="F9040" t="s">
        <v>670</v>
      </c>
      <c r="G9040" t="str">
        <f t="shared" si="282"/>
        <v>US to EU27</v>
      </c>
      <c r="H9040">
        <v>2015</v>
      </c>
      <c r="I9040" t="s">
        <v>724</v>
      </c>
      <c r="J9040">
        <v>6</v>
      </c>
      <c r="K9040">
        <v>3636.7249999999999</v>
      </c>
      <c r="L9040" s="1">
        <f t="shared" si="283"/>
        <v>3.6367249999999998</v>
      </c>
    </row>
    <row r="9041" spans="1:12" ht="14.45">
      <c r="A9041" t="s">
        <v>723</v>
      </c>
      <c r="B9041" t="s">
        <v>728</v>
      </c>
      <c r="C9041">
        <v>841931</v>
      </c>
      <c r="D9041" t="s">
        <v>686</v>
      </c>
      <c r="E9041" t="s">
        <v>670</v>
      </c>
      <c r="F9041" t="s">
        <v>670</v>
      </c>
      <c r="G9041" t="str">
        <f t="shared" si="282"/>
        <v>US to EU27</v>
      </c>
      <c r="H9041">
        <v>2016</v>
      </c>
      <c r="I9041" t="s">
        <v>724</v>
      </c>
      <c r="J9041">
        <v>6</v>
      </c>
      <c r="K9041">
        <v>2490.3760000000002</v>
      </c>
      <c r="L9041" s="1">
        <f t="shared" si="283"/>
        <v>2.4903760000000004</v>
      </c>
    </row>
    <row r="9042" spans="1:12" ht="14.45">
      <c r="A9042" t="s">
        <v>723</v>
      </c>
      <c r="B9042" t="s">
        <v>728</v>
      </c>
      <c r="C9042">
        <v>841931</v>
      </c>
      <c r="D9042" t="s">
        <v>686</v>
      </c>
      <c r="E9042" t="s">
        <v>670</v>
      </c>
      <c r="F9042" t="s">
        <v>670</v>
      </c>
      <c r="G9042" t="str">
        <f t="shared" si="282"/>
        <v>US to EU27</v>
      </c>
      <c r="H9042">
        <v>2017</v>
      </c>
      <c r="I9042" t="s">
        <v>724</v>
      </c>
      <c r="J9042">
        <v>6</v>
      </c>
      <c r="K9042">
        <v>3425.2159999999999</v>
      </c>
      <c r="L9042" s="1">
        <f t="shared" si="283"/>
        <v>3.4252159999999998</v>
      </c>
    </row>
    <row r="9043" spans="1:12" ht="14.45">
      <c r="A9043" t="s">
        <v>723</v>
      </c>
      <c r="B9043" t="s">
        <v>728</v>
      </c>
      <c r="C9043">
        <v>841940</v>
      </c>
      <c r="D9043" t="s">
        <v>686</v>
      </c>
      <c r="E9043" t="s">
        <v>147</v>
      </c>
      <c r="F9043" t="s">
        <v>292</v>
      </c>
      <c r="G9043" t="str">
        <f t="shared" si="282"/>
        <v>US to World</v>
      </c>
      <c r="H9043">
        <v>2012</v>
      </c>
      <c r="I9043" t="s">
        <v>724</v>
      </c>
      <c r="J9043">
        <v>6</v>
      </c>
      <c r="K9043">
        <v>130138.685</v>
      </c>
      <c r="L9043" s="1">
        <f t="shared" si="283"/>
        <v>130.13868500000001</v>
      </c>
    </row>
    <row r="9044" spans="1:12" ht="14.45">
      <c r="A9044" t="s">
        <v>723</v>
      </c>
      <c r="B9044" t="s">
        <v>728</v>
      </c>
      <c r="C9044">
        <v>841940</v>
      </c>
      <c r="D9044" t="s">
        <v>686</v>
      </c>
      <c r="E9044" t="s">
        <v>147</v>
      </c>
      <c r="F9044" t="s">
        <v>292</v>
      </c>
      <c r="G9044" t="str">
        <f t="shared" si="282"/>
        <v>US to World</v>
      </c>
      <c r="H9044">
        <v>2013</v>
      </c>
      <c r="I9044" t="s">
        <v>724</v>
      </c>
      <c r="J9044">
        <v>6</v>
      </c>
      <c r="K9044">
        <v>100946.923</v>
      </c>
      <c r="L9044" s="1">
        <f t="shared" si="283"/>
        <v>100.946923</v>
      </c>
    </row>
    <row r="9045" spans="1:12" ht="14.45">
      <c r="A9045" t="s">
        <v>723</v>
      </c>
      <c r="B9045" t="s">
        <v>728</v>
      </c>
      <c r="C9045">
        <v>841940</v>
      </c>
      <c r="D9045" t="s">
        <v>686</v>
      </c>
      <c r="E9045" t="s">
        <v>147</v>
      </c>
      <c r="F9045" t="s">
        <v>292</v>
      </c>
      <c r="G9045" t="str">
        <f t="shared" si="282"/>
        <v>US to World</v>
      </c>
      <c r="H9045">
        <v>2014</v>
      </c>
      <c r="I9045" t="s">
        <v>724</v>
      </c>
      <c r="J9045">
        <v>6</v>
      </c>
      <c r="K9045">
        <v>328193.25300000003</v>
      </c>
      <c r="L9045" s="1">
        <f t="shared" si="283"/>
        <v>328.19325300000003</v>
      </c>
    </row>
    <row r="9046" spans="1:12" ht="14.45">
      <c r="A9046" t="s">
        <v>723</v>
      </c>
      <c r="B9046" t="s">
        <v>728</v>
      </c>
      <c r="C9046">
        <v>841940</v>
      </c>
      <c r="D9046" t="s">
        <v>686</v>
      </c>
      <c r="E9046" t="s">
        <v>147</v>
      </c>
      <c r="F9046" t="s">
        <v>292</v>
      </c>
      <c r="G9046" t="str">
        <f t="shared" si="282"/>
        <v>US to World</v>
      </c>
      <c r="H9046">
        <v>2015</v>
      </c>
      <c r="I9046" t="s">
        <v>724</v>
      </c>
      <c r="J9046">
        <v>6</v>
      </c>
      <c r="K9046">
        <v>106321.18799999999</v>
      </c>
      <c r="L9046" s="1">
        <f t="shared" si="283"/>
        <v>106.32118799999999</v>
      </c>
    </row>
    <row r="9047" spans="1:12" ht="14.45">
      <c r="A9047" t="s">
        <v>723</v>
      </c>
      <c r="B9047" t="s">
        <v>728</v>
      </c>
      <c r="C9047">
        <v>841940</v>
      </c>
      <c r="D9047" t="s">
        <v>686</v>
      </c>
      <c r="E9047" t="s">
        <v>147</v>
      </c>
      <c r="F9047" t="s">
        <v>292</v>
      </c>
      <c r="G9047" t="str">
        <f t="shared" si="282"/>
        <v>US to World</v>
      </c>
      <c r="H9047">
        <v>2016</v>
      </c>
      <c r="I9047" t="s">
        <v>724</v>
      </c>
      <c r="J9047">
        <v>6</v>
      </c>
      <c r="K9047">
        <v>28464.126</v>
      </c>
      <c r="L9047" s="1">
        <f t="shared" si="283"/>
        <v>28.464126</v>
      </c>
    </row>
    <row r="9048" spans="1:12" ht="14.45">
      <c r="A9048" t="s">
        <v>723</v>
      </c>
      <c r="B9048" t="s">
        <v>728</v>
      </c>
      <c r="C9048">
        <v>841940</v>
      </c>
      <c r="D9048" t="s">
        <v>686</v>
      </c>
      <c r="E9048" t="s">
        <v>147</v>
      </c>
      <c r="F9048" t="s">
        <v>292</v>
      </c>
      <c r="G9048" t="str">
        <f t="shared" si="282"/>
        <v>US to World</v>
      </c>
      <c r="H9048">
        <v>2017</v>
      </c>
      <c r="I9048" t="s">
        <v>724</v>
      </c>
      <c r="J9048">
        <v>6</v>
      </c>
      <c r="K9048">
        <v>13201.646000000001</v>
      </c>
      <c r="L9048" s="1">
        <f t="shared" si="283"/>
        <v>13.201646</v>
      </c>
    </row>
    <row r="9049" spans="1:12" ht="14.45">
      <c r="A9049" t="s">
        <v>723</v>
      </c>
      <c r="B9049" t="s">
        <v>728</v>
      </c>
      <c r="C9049">
        <v>841940</v>
      </c>
      <c r="D9049" t="s">
        <v>686</v>
      </c>
      <c r="E9049" t="s">
        <v>670</v>
      </c>
      <c r="F9049" t="s">
        <v>670</v>
      </c>
      <c r="G9049" t="str">
        <f t="shared" si="282"/>
        <v>US to EU27</v>
      </c>
      <c r="H9049">
        <v>2012</v>
      </c>
      <c r="I9049" t="s">
        <v>724</v>
      </c>
      <c r="J9049">
        <v>6</v>
      </c>
      <c r="K9049">
        <v>6672.4</v>
      </c>
      <c r="L9049" s="1">
        <f t="shared" si="283"/>
        <v>6.6723999999999997</v>
      </c>
    </row>
    <row r="9050" spans="1:12" ht="14.45">
      <c r="A9050" t="s">
        <v>723</v>
      </c>
      <c r="B9050" t="s">
        <v>728</v>
      </c>
      <c r="C9050">
        <v>841940</v>
      </c>
      <c r="D9050" t="s">
        <v>686</v>
      </c>
      <c r="E9050" t="s">
        <v>670</v>
      </c>
      <c r="F9050" t="s">
        <v>670</v>
      </c>
      <c r="G9050" t="str">
        <f t="shared" si="282"/>
        <v>US to EU27</v>
      </c>
      <c r="H9050">
        <v>2013</v>
      </c>
      <c r="I9050" t="s">
        <v>724</v>
      </c>
      <c r="J9050">
        <v>6</v>
      </c>
      <c r="K9050">
        <v>8855.2520000000004</v>
      </c>
      <c r="L9050" s="1">
        <f t="shared" si="283"/>
        <v>8.8552520000000001</v>
      </c>
    </row>
    <row r="9051" spans="1:12" ht="14.45">
      <c r="A9051" t="s">
        <v>723</v>
      </c>
      <c r="B9051" t="s">
        <v>728</v>
      </c>
      <c r="C9051">
        <v>841940</v>
      </c>
      <c r="D9051" t="s">
        <v>686</v>
      </c>
      <c r="E9051" t="s">
        <v>670</v>
      </c>
      <c r="F9051" t="s">
        <v>670</v>
      </c>
      <c r="G9051" t="str">
        <f t="shared" si="282"/>
        <v>US to EU27</v>
      </c>
      <c r="H9051">
        <v>2014</v>
      </c>
      <c r="I9051" t="s">
        <v>724</v>
      </c>
      <c r="J9051">
        <v>6</v>
      </c>
      <c r="K9051">
        <v>5381.7240000000002</v>
      </c>
      <c r="L9051" s="1">
        <f t="shared" si="283"/>
        <v>5.3817240000000002</v>
      </c>
    </row>
    <row r="9052" spans="1:12" ht="14.45">
      <c r="A9052" t="s">
        <v>723</v>
      </c>
      <c r="B9052" t="s">
        <v>728</v>
      </c>
      <c r="C9052">
        <v>841940</v>
      </c>
      <c r="D9052" t="s">
        <v>686</v>
      </c>
      <c r="E9052" t="s">
        <v>670</v>
      </c>
      <c r="F9052" t="s">
        <v>670</v>
      </c>
      <c r="G9052" t="str">
        <f t="shared" si="282"/>
        <v>US to EU27</v>
      </c>
      <c r="H9052">
        <v>2015</v>
      </c>
      <c r="I9052" t="s">
        <v>724</v>
      </c>
      <c r="J9052">
        <v>6</v>
      </c>
      <c r="K9052">
        <v>5780.0460000000003</v>
      </c>
      <c r="L9052" s="1">
        <f t="shared" si="283"/>
        <v>5.7800460000000005</v>
      </c>
    </row>
    <row r="9053" spans="1:12" ht="14.45">
      <c r="A9053" t="s">
        <v>723</v>
      </c>
      <c r="B9053" t="s">
        <v>728</v>
      </c>
      <c r="C9053">
        <v>841940</v>
      </c>
      <c r="D9053" t="s">
        <v>686</v>
      </c>
      <c r="E9053" t="s">
        <v>670</v>
      </c>
      <c r="F9053" t="s">
        <v>670</v>
      </c>
      <c r="G9053" t="str">
        <f t="shared" si="282"/>
        <v>US to EU27</v>
      </c>
      <c r="H9053">
        <v>2016</v>
      </c>
      <c r="I9053" t="s">
        <v>724</v>
      </c>
      <c r="J9053">
        <v>6</v>
      </c>
      <c r="K9053">
        <v>800.46100000000001</v>
      </c>
      <c r="L9053" s="1">
        <f t="shared" si="283"/>
        <v>0.80046099999999998</v>
      </c>
    </row>
    <row r="9054" spans="1:12" ht="14.45">
      <c r="A9054" t="s">
        <v>723</v>
      </c>
      <c r="B9054" t="s">
        <v>728</v>
      </c>
      <c r="C9054">
        <v>841940</v>
      </c>
      <c r="D9054" t="s">
        <v>686</v>
      </c>
      <c r="E9054" t="s">
        <v>670</v>
      </c>
      <c r="F9054" t="s">
        <v>670</v>
      </c>
      <c r="G9054" t="str">
        <f t="shared" si="282"/>
        <v>US to EU27</v>
      </c>
      <c r="H9054">
        <v>2017</v>
      </c>
      <c r="I9054" t="s">
        <v>724</v>
      </c>
      <c r="J9054">
        <v>6</v>
      </c>
      <c r="K9054">
        <v>538.87099999999998</v>
      </c>
      <c r="L9054" s="1">
        <f t="shared" si="283"/>
        <v>0.53887099999999999</v>
      </c>
    </row>
    <row r="9055" spans="1:12" ht="14.45">
      <c r="A9055" t="s">
        <v>723</v>
      </c>
      <c r="B9055" t="s">
        <v>728</v>
      </c>
      <c r="C9055">
        <v>842129</v>
      </c>
      <c r="D9055" t="s">
        <v>686</v>
      </c>
      <c r="E9055" t="s">
        <v>147</v>
      </c>
      <c r="F9055" t="s">
        <v>292</v>
      </c>
      <c r="G9055" t="str">
        <f t="shared" si="282"/>
        <v>US to World</v>
      </c>
      <c r="H9055">
        <v>2012</v>
      </c>
      <c r="I9055" t="s">
        <v>724</v>
      </c>
      <c r="J9055">
        <v>6</v>
      </c>
      <c r="K9055">
        <v>1069795.9539999999</v>
      </c>
      <c r="L9055" s="1">
        <f t="shared" si="283"/>
        <v>1069.7959539999999</v>
      </c>
    </row>
    <row r="9056" spans="1:12" ht="14.45">
      <c r="A9056" t="s">
        <v>723</v>
      </c>
      <c r="B9056" t="s">
        <v>728</v>
      </c>
      <c r="C9056">
        <v>842129</v>
      </c>
      <c r="D9056" t="s">
        <v>686</v>
      </c>
      <c r="E9056" t="s">
        <v>147</v>
      </c>
      <c r="F9056" t="s">
        <v>292</v>
      </c>
      <c r="G9056" t="str">
        <f t="shared" si="282"/>
        <v>US to World</v>
      </c>
      <c r="H9056">
        <v>2013</v>
      </c>
      <c r="I9056" t="s">
        <v>724</v>
      </c>
      <c r="J9056">
        <v>6</v>
      </c>
      <c r="K9056">
        <v>1169518.2150000001</v>
      </c>
      <c r="L9056" s="1">
        <f t="shared" si="283"/>
        <v>1169.5182150000001</v>
      </c>
    </row>
    <row r="9057" spans="1:12" ht="14.45">
      <c r="A9057" t="s">
        <v>723</v>
      </c>
      <c r="B9057" t="s">
        <v>728</v>
      </c>
      <c r="C9057">
        <v>842129</v>
      </c>
      <c r="D9057" t="s">
        <v>686</v>
      </c>
      <c r="E9057" t="s">
        <v>147</v>
      </c>
      <c r="F9057" t="s">
        <v>292</v>
      </c>
      <c r="G9057" t="str">
        <f t="shared" si="282"/>
        <v>US to World</v>
      </c>
      <c r="H9057">
        <v>2014</v>
      </c>
      <c r="I9057" t="s">
        <v>724</v>
      </c>
      <c r="J9057">
        <v>6</v>
      </c>
      <c r="K9057">
        <v>1402903.6569999999</v>
      </c>
      <c r="L9057" s="1">
        <f t="shared" si="283"/>
        <v>1402.9036569999998</v>
      </c>
    </row>
    <row r="9058" spans="1:12" ht="14.45">
      <c r="A9058" t="s">
        <v>723</v>
      </c>
      <c r="B9058" t="s">
        <v>728</v>
      </c>
      <c r="C9058">
        <v>842129</v>
      </c>
      <c r="D9058" t="s">
        <v>686</v>
      </c>
      <c r="E9058" t="s">
        <v>147</v>
      </c>
      <c r="F9058" t="s">
        <v>292</v>
      </c>
      <c r="G9058" t="str">
        <f t="shared" si="282"/>
        <v>US to World</v>
      </c>
      <c r="H9058">
        <v>2015</v>
      </c>
      <c r="I9058" t="s">
        <v>724</v>
      </c>
      <c r="J9058">
        <v>6</v>
      </c>
      <c r="K9058">
        <v>1319759.6869999999</v>
      </c>
      <c r="L9058" s="1">
        <f t="shared" si="283"/>
        <v>1319.759687</v>
      </c>
    </row>
    <row r="9059" spans="1:12" ht="14.45">
      <c r="A9059" t="s">
        <v>723</v>
      </c>
      <c r="B9059" t="s">
        <v>728</v>
      </c>
      <c r="C9059">
        <v>842129</v>
      </c>
      <c r="D9059" t="s">
        <v>686</v>
      </c>
      <c r="E9059" t="s">
        <v>147</v>
      </c>
      <c r="F9059" t="s">
        <v>292</v>
      </c>
      <c r="G9059" t="str">
        <f t="shared" si="282"/>
        <v>US to World</v>
      </c>
      <c r="H9059">
        <v>2016</v>
      </c>
      <c r="I9059" t="s">
        <v>724</v>
      </c>
      <c r="J9059">
        <v>6</v>
      </c>
      <c r="K9059">
        <v>1328798.118</v>
      </c>
      <c r="L9059" s="1">
        <f t="shared" si="283"/>
        <v>1328.7981179999999</v>
      </c>
    </row>
    <row r="9060" spans="1:12" ht="14.45">
      <c r="A9060" t="s">
        <v>723</v>
      </c>
      <c r="B9060" t="s">
        <v>728</v>
      </c>
      <c r="C9060">
        <v>842129</v>
      </c>
      <c r="D9060" t="s">
        <v>686</v>
      </c>
      <c r="E9060" t="s">
        <v>147</v>
      </c>
      <c r="F9060" t="s">
        <v>292</v>
      </c>
      <c r="G9060" t="str">
        <f t="shared" si="282"/>
        <v>US to World</v>
      </c>
      <c r="H9060">
        <v>2017</v>
      </c>
      <c r="I9060" t="s">
        <v>724</v>
      </c>
      <c r="J9060">
        <v>6</v>
      </c>
      <c r="K9060">
        <v>1385910.926</v>
      </c>
      <c r="L9060" s="1">
        <f t="shared" si="283"/>
        <v>1385.910926</v>
      </c>
    </row>
    <row r="9061" spans="1:12" ht="14.45">
      <c r="A9061" t="s">
        <v>723</v>
      </c>
      <c r="B9061" t="s">
        <v>728</v>
      </c>
      <c r="C9061">
        <v>842129</v>
      </c>
      <c r="D9061" t="s">
        <v>686</v>
      </c>
      <c r="E9061" t="s">
        <v>670</v>
      </c>
      <c r="F9061" t="s">
        <v>670</v>
      </c>
      <c r="G9061" t="str">
        <f t="shared" si="282"/>
        <v>US to EU27</v>
      </c>
      <c r="H9061">
        <v>2012</v>
      </c>
      <c r="I9061" t="s">
        <v>724</v>
      </c>
      <c r="J9061">
        <v>6</v>
      </c>
      <c r="K9061">
        <v>196984.421</v>
      </c>
      <c r="L9061" s="1">
        <f t="shared" si="283"/>
        <v>196.984421</v>
      </c>
    </row>
    <row r="9062" spans="1:12" ht="14.45">
      <c r="A9062" t="s">
        <v>723</v>
      </c>
      <c r="B9062" t="s">
        <v>728</v>
      </c>
      <c r="C9062">
        <v>842129</v>
      </c>
      <c r="D9062" t="s">
        <v>686</v>
      </c>
      <c r="E9062" t="s">
        <v>670</v>
      </c>
      <c r="F9062" t="s">
        <v>670</v>
      </c>
      <c r="G9062" t="str">
        <f t="shared" si="282"/>
        <v>US to EU27</v>
      </c>
      <c r="H9062">
        <v>2013</v>
      </c>
      <c r="I9062" t="s">
        <v>724</v>
      </c>
      <c r="J9062">
        <v>6</v>
      </c>
      <c r="K9062">
        <v>220660.85</v>
      </c>
      <c r="L9062" s="1">
        <f t="shared" si="283"/>
        <v>220.66085000000001</v>
      </c>
    </row>
    <row r="9063" spans="1:12" ht="14.45">
      <c r="A9063" t="s">
        <v>723</v>
      </c>
      <c r="B9063" t="s">
        <v>728</v>
      </c>
      <c r="C9063">
        <v>842129</v>
      </c>
      <c r="D9063" t="s">
        <v>686</v>
      </c>
      <c r="E9063" t="s">
        <v>670</v>
      </c>
      <c r="F9063" t="s">
        <v>670</v>
      </c>
      <c r="G9063" t="str">
        <f t="shared" si="282"/>
        <v>US to EU27</v>
      </c>
      <c r="H9063">
        <v>2014</v>
      </c>
      <c r="I9063" t="s">
        <v>724</v>
      </c>
      <c r="J9063">
        <v>6</v>
      </c>
      <c r="K9063">
        <v>272315.97399999999</v>
      </c>
      <c r="L9063" s="1">
        <f t="shared" si="283"/>
        <v>272.31597399999998</v>
      </c>
    </row>
    <row r="9064" spans="1:12" ht="14.45">
      <c r="A9064" t="s">
        <v>723</v>
      </c>
      <c r="B9064" t="s">
        <v>728</v>
      </c>
      <c r="C9064">
        <v>842129</v>
      </c>
      <c r="D9064" t="s">
        <v>686</v>
      </c>
      <c r="E9064" t="s">
        <v>670</v>
      </c>
      <c r="F9064" t="s">
        <v>670</v>
      </c>
      <c r="G9064" t="str">
        <f t="shared" si="282"/>
        <v>US to EU27</v>
      </c>
      <c r="H9064">
        <v>2015</v>
      </c>
      <c r="I9064" t="s">
        <v>724</v>
      </c>
      <c r="J9064">
        <v>6</v>
      </c>
      <c r="K9064">
        <v>304441.21600000001</v>
      </c>
      <c r="L9064" s="1">
        <f t="shared" si="283"/>
        <v>304.441216</v>
      </c>
    </row>
    <row r="9065" spans="1:12" ht="14.45">
      <c r="A9065" t="s">
        <v>723</v>
      </c>
      <c r="B9065" t="s">
        <v>728</v>
      </c>
      <c r="C9065">
        <v>842129</v>
      </c>
      <c r="D9065" t="s">
        <v>686</v>
      </c>
      <c r="E9065" t="s">
        <v>670</v>
      </c>
      <c r="F9065" t="s">
        <v>670</v>
      </c>
      <c r="G9065" t="str">
        <f t="shared" si="282"/>
        <v>US to EU27</v>
      </c>
      <c r="H9065">
        <v>2016</v>
      </c>
      <c r="I9065" t="s">
        <v>724</v>
      </c>
      <c r="J9065">
        <v>6</v>
      </c>
      <c r="K9065">
        <v>372127.64500000002</v>
      </c>
      <c r="L9065" s="1">
        <f t="shared" si="283"/>
        <v>372.12764500000003</v>
      </c>
    </row>
    <row r="9066" spans="1:12" ht="14.45">
      <c r="A9066" t="s">
        <v>723</v>
      </c>
      <c r="B9066" t="s">
        <v>728</v>
      </c>
      <c r="C9066">
        <v>842129</v>
      </c>
      <c r="D9066" t="s">
        <v>686</v>
      </c>
      <c r="E9066" t="s">
        <v>670</v>
      </c>
      <c r="F9066" t="s">
        <v>670</v>
      </c>
      <c r="G9066" t="str">
        <f t="shared" si="282"/>
        <v>US to EU27</v>
      </c>
      <c r="H9066">
        <v>2017</v>
      </c>
      <c r="I9066" t="s">
        <v>724</v>
      </c>
      <c r="J9066">
        <v>6</v>
      </c>
      <c r="K9066">
        <v>406624.28499999997</v>
      </c>
      <c r="L9066" s="1">
        <f t="shared" si="283"/>
        <v>406.62428499999999</v>
      </c>
    </row>
    <row r="9067" spans="1:12" ht="14.45">
      <c r="A9067" t="s">
        <v>723</v>
      </c>
      <c r="B9067" t="s">
        <v>728</v>
      </c>
      <c r="C9067">
        <v>842139</v>
      </c>
      <c r="D9067" t="s">
        <v>686</v>
      </c>
      <c r="E9067" t="s">
        <v>147</v>
      </c>
      <c r="F9067" t="s">
        <v>292</v>
      </c>
      <c r="G9067" t="str">
        <f t="shared" si="282"/>
        <v>US to World</v>
      </c>
      <c r="H9067">
        <v>2012</v>
      </c>
      <c r="I9067" t="s">
        <v>724</v>
      </c>
      <c r="J9067">
        <v>6</v>
      </c>
      <c r="K9067">
        <v>2062256.862</v>
      </c>
      <c r="L9067" s="1">
        <f t="shared" si="283"/>
        <v>2062.2568620000002</v>
      </c>
    </row>
    <row r="9068" spans="1:12" ht="14.45">
      <c r="A9068" t="s">
        <v>723</v>
      </c>
      <c r="B9068" t="s">
        <v>728</v>
      </c>
      <c r="C9068">
        <v>842139</v>
      </c>
      <c r="D9068" t="s">
        <v>686</v>
      </c>
      <c r="E9068" t="s">
        <v>147</v>
      </c>
      <c r="F9068" t="s">
        <v>292</v>
      </c>
      <c r="G9068" t="str">
        <f t="shared" si="282"/>
        <v>US to World</v>
      </c>
      <c r="H9068">
        <v>2013</v>
      </c>
      <c r="I9068" t="s">
        <v>724</v>
      </c>
      <c r="J9068">
        <v>6</v>
      </c>
      <c r="K9068">
        <v>2387136.3420000002</v>
      </c>
      <c r="L9068" s="1">
        <f t="shared" si="283"/>
        <v>2387.1363420000002</v>
      </c>
    </row>
    <row r="9069" spans="1:12" ht="14.45">
      <c r="A9069" t="s">
        <v>723</v>
      </c>
      <c r="B9069" t="s">
        <v>728</v>
      </c>
      <c r="C9069">
        <v>842139</v>
      </c>
      <c r="D9069" t="s">
        <v>686</v>
      </c>
      <c r="E9069" t="s">
        <v>147</v>
      </c>
      <c r="F9069" t="s">
        <v>292</v>
      </c>
      <c r="G9069" t="str">
        <f t="shared" si="282"/>
        <v>US to World</v>
      </c>
      <c r="H9069">
        <v>2014</v>
      </c>
      <c r="I9069" t="s">
        <v>724</v>
      </c>
      <c r="J9069">
        <v>6</v>
      </c>
      <c r="K9069">
        <v>2572122.3169999998</v>
      </c>
      <c r="L9069" s="1">
        <f t="shared" si="283"/>
        <v>2572.1223169999998</v>
      </c>
    </row>
    <row r="9070" spans="1:12" ht="14.45">
      <c r="A9070" t="s">
        <v>723</v>
      </c>
      <c r="B9070" t="s">
        <v>728</v>
      </c>
      <c r="C9070">
        <v>842139</v>
      </c>
      <c r="D9070" t="s">
        <v>686</v>
      </c>
      <c r="E9070" t="s">
        <v>147</v>
      </c>
      <c r="F9070" t="s">
        <v>292</v>
      </c>
      <c r="G9070" t="str">
        <f t="shared" si="282"/>
        <v>US to World</v>
      </c>
      <c r="H9070">
        <v>2015</v>
      </c>
      <c r="I9070" t="s">
        <v>724</v>
      </c>
      <c r="J9070">
        <v>6</v>
      </c>
      <c r="K9070">
        <v>2791082.6770000001</v>
      </c>
      <c r="L9070" s="1">
        <f t="shared" si="283"/>
        <v>2791.0826770000003</v>
      </c>
    </row>
    <row r="9071" spans="1:12" ht="14.45">
      <c r="A9071" t="s">
        <v>723</v>
      </c>
      <c r="B9071" t="s">
        <v>728</v>
      </c>
      <c r="C9071">
        <v>842139</v>
      </c>
      <c r="D9071" t="s">
        <v>686</v>
      </c>
      <c r="E9071" t="s">
        <v>147</v>
      </c>
      <c r="F9071" t="s">
        <v>292</v>
      </c>
      <c r="G9071" t="str">
        <f t="shared" si="282"/>
        <v>US to World</v>
      </c>
      <c r="H9071">
        <v>2016</v>
      </c>
      <c r="I9071" t="s">
        <v>724</v>
      </c>
      <c r="J9071">
        <v>6</v>
      </c>
      <c r="K9071">
        <v>2252213.5669999998</v>
      </c>
      <c r="L9071" s="1">
        <f t="shared" si="283"/>
        <v>2252.2135669999998</v>
      </c>
    </row>
    <row r="9072" spans="1:12" ht="14.45">
      <c r="A9072" t="s">
        <v>723</v>
      </c>
      <c r="B9072" t="s">
        <v>728</v>
      </c>
      <c r="C9072">
        <v>842139</v>
      </c>
      <c r="D9072" t="s">
        <v>686</v>
      </c>
      <c r="E9072" t="s">
        <v>147</v>
      </c>
      <c r="F9072" t="s">
        <v>292</v>
      </c>
      <c r="G9072" t="str">
        <f t="shared" si="282"/>
        <v>US to World</v>
      </c>
      <c r="H9072">
        <v>2017</v>
      </c>
      <c r="I9072" t="s">
        <v>724</v>
      </c>
      <c r="J9072">
        <v>6</v>
      </c>
      <c r="K9072">
        <v>2641217.0090000001</v>
      </c>
      <c r="L9072" s="1">
        <f t="shared" si="283"/>
        <v>2641.217009</v>
      </c>
    </row>
    <row r="9073" spans="1:12" ht="14.45">
      <c r="A9073" t="s">
        <v>723</v>
      </c>
      <c r="B9073" t="s">
        <v>728</v>
      </c>
      <c r="C9073">
        <v>842139</v>
      </c>
      <c r="D9073" t="s">
        <v>686</v>
      </c>
      <c r="E9073" t="s">
        <v>670</v>
      </c>
      <c r="F9073" t="s">
        <v>670</v>
      </c>
      <c r="G9073" t="str">
        <f t="shared" si="282"/>
        <v>US to EU27</v>
      </c>
      <c r="H9073">
        <v>2012</v>
      </c>
      <c r="I9073" t="s">
        <v>724</v>
      </c>
      <c r="J9073">
        <v>6</v>
      </c>
      <c r="K9073">
        <v>224800.01500000001</v>
      </c>
      <c r="L9073" s="1">
        <f t="shared" si="283"/>
        <v>224.800015</v>
      </c>
    </row>
    <row r="9074" spans="1:12" ht="14.45">
      <c r="A9074" t="s">
        <v>723</v>
      </c>
      <c r="B9074" t="s">
        <v>728</v>
      </c>
      <c r="C9074">
        <v>842139</v>
      </c>
      <c r="D9074" t="s">
        <v>686</v>
      </c>
      <c r="E9074" t="s">
        <v>670</v>
      </c>
      <c r="F9074" t="s">
        <v>670</v>
      </c>
      <c r="G9074" t="str">
        <f t="shared" si="282"/>
        <v>US to EU27</v>
      </c>
      <c r="H9074">
        <v>2013</v>
      </c>
      <c r="I9074" t="s">
        <v>724</v>
      </c>
      <c r="J9074">
        <v>6</v>
      </c>
      <c r="K9074">
        <v>257264.78200000001</v>
      </c>
      <c r="L9074" s="1">
        <f t="shared" si="283"/>
        <v>257.26478200000003</v>
      </c>
    </row>
    <row r="9075" spans="1:12" ht="14.45">
      <c r="A9075" t="s">
        <v>723</v>
      </c>
      <c r="B9075" t="s">
        <v>728</v>
      </c>
      <c r="C9075">
        <v>842139</v>
      </c>
      <c r="D9075" t="s">
        <v>686</v>
      </c>
      <c r="E9075" t="s">
        <v>670</v>
      </c>
      <c r="F9075" t="s">
        <v>670</v>
      </c>
      <c r="G9075" t="str">
        <f t="shared" si="282"/>
        <v>US to EU27</v>
      </c>
      <c r="H9075">
        <v>2014</v>
      </c>
      <c r="I9075" t="s">
        <v>724</v>
      </c>
      <c r="J9075">
        <v>6</v>
      </c>
      <c r="K9075">
        <v>296806.864</v>
      </c>
      <c r="L9075" s="1">
        <f t="shared" si="283"/>
        <v>296.80686400000002</v>
      </c>
    </row>
    <row r="9076" spans="1:12" ht="14.45">
      <c r="A9076" t="s">
        <v>723</v>
      </c>
      <c r="B9076" t="s">
        <v>728</v>
      </c>
      <c r="C9076">
        <v>842139</v>
      </c>
      <c r="D9076" t="s">
        <v>686</v>
      </c>
      <c r="E9076" t="s">
        <v>670</v>
      </c>
      <c r="F9076" t="s">
        <v>670</v>
      </c>
      <c r="G9076" t="str">
        <f t="shared" si="282"/>
        <v>US to EU27</v>
      </c>
      <c r="H9076">
        <v>2015</v>
      </c>
      <c r="I9076" t="s">
        <v>724</v>
      </c>
      <c r="J9076">
        <v>6</v>
      </c>
      <c r="K9076">
        <v>325866.25</v>
      </c>
      <c r="L9076" s="1">
        <f t="shared" si="283"/>
        <v>325.86624999999998</v>
      </c>
    </row>
    <row r="9077" spans="1:12" ht="14.45">
      <c r="A9077" t="s">
        <v>723</v>
      </c>
      <c r="B9077" t="s">
        <v>728</v>
      </c>
      <c r="C9077">
        <v>842139</v>
      </c>
      <c r="D9077" t="s">
        <v>686</v>
      </c>
      <c r="E9077" t="s">
        <v>670</v>
      </c>
      <c r="F9077" t="s">
        <v>670</v>
      </c>
      <c r="G9077" t="str">
        <f t="shared" si="282"/>
        <v>US to EU27</v>
      </c>
      <c r="H9077">
        <v>2016</v>
      </c>
      <c r="I9077" t="s">
        <v>724</v>
      </c>
      <c r="J9077">
        <v>6</v>
      </c>
      <c r="K9077">
        <v>259132.75</v>
      </c>
      <c r="L9077" s="1">
        <f t="shared" si="283"/>
        <v>259.13274999999999</v>
      </c>
    </row>
    <row r="9078" spans="1:12" ht="14.45">
      <c r="A9078" t="s">
        <v>723</v>
      </c>
      <c r="B9078" t="s">
        <v>728</v>
      </c>
      <c r="C9078">
        <v>842139</v>
      </c>
      <c r="D9078" t="s">
        <v>686</v>
      </c>
      <c r="E9078" t="s">
        <v>670</v>
      </c>
      <c r="F9078" t="s">
        <v>670</v>
      </c>
      <c r="G9078" t="str">
        <f t="shared" si="282"/>
        <v>US to EU27</v>
      </c>
      <c r="H9078">
        <v>2017</v>
      </c>
      <c r="I9078" t="s">
        <v>724</v>
      </c>
      <c r="J9078">
        <v>6</v>
      </c>
      <c r="K9078">
        <v>316163.43800000002</v>
      </c>
      <c r="L9078" s="1">
        <f t="shared" si="283"/>
        <v>316.16343800000004</v>
      </c>
    </row>
    <row r="9079" spans="1:12" ht="14.45">
      <c r="A9079" t="s">
        <v>723</v>
      </c>
      <c r="B9079" t="s">
        <v>728</v>
      </c>
      <c r="C9079">
        <v>847989</v>
      </c>
      <c r="D9079" t="s">
        <v>686</v>
      </c>
      <c r="E9079" t="s">
        <v>147</v>
      </c>
      <c r="F9079" t="s">
        <v>292</v>
      </c>
      <c r="G9079" t="str">
        <f t="shared" si="282"/>
        <v>US to World</v>
      </c>
      <c r="H9079">
        <v>2012</v>
      </c>
      <c r="I9079" t="s">
        <v>724</v>
      </c>
      <c r="J9079">
        <v>6</v>
      </c>
      <c r="K9079">
        <v>3019631.4360000002</v>
      </c>
      <c r="L9079" s="1">
        <f t="shared" si="283"/>
        <v>3019.6314360000001</v>
      </c>
    </row>
    <row r="9080" spans="1:12" ht="14.45">
      <c r="A9080" t="s">
        <v>723</v>
      </c>
      <c r="B9080" t="s">
        <v>728</v>
      </c>
      <c r="C9080">
        <v>847989</v>
      </c>
      <c r="D9080" t="s">
        <v>686</v>
      </c>
      <c r="E9080" t="s">
        <v>147</v>
      </c>
      <c r="F9080" t="s">
        <v>292</v>
      </c>
      <c r="G9080" t="str">
        <f t="shared" si="282"/>
        <v>US to World</v>
      </c>
      <c r="H9080">
        <v>2013</v>
      </c>
      <c r="I9080" t="s">
        <v>724</v>
      </c>
      <c r="J9080">
        <v>6</v>
      </c>
      <c r="K9080">
        <v>3569825.7930000001</v>
      </c>
      <c r="L9080" s="1">
        <f t="shared" si="283"/>
        <v>3569.825793</v>
      </c>
    </row>
    <row r="9081" spans="1:12" ht="14.45">
      <c r="A9081" t="s">
        <v>723</v>
      </c>
      <c r="B9081" t="s">
        <v>728</v>
      </c>
      <c r="C9081">
        <v>847989</v>
      </c>
      <c r="D9081" t="s">
        <v>686</v>
      </c>
      <c r="E9081" t="s">
        <v>147</v>
      </c>
      <c r="F9081" t="s">
        <v>292</v>
      </c>
      <c r="G9081" t="str">
        <f t="shared" si="282"/>
        <v>US to World</v>
      </c>
      <c r="H9081">
        <v>2014</v>
      </c>
      <c r="I9081" t="s">
        <v>724</v>
      </c>
      <c r="J9081">
        <v>6</v>
      </c>
      <c r="K9081">
        <v>3863388.2050000001</v>
      </c>
      <c r="L9081" s="1">
        <f t="shared" si="283"/>
        <v>3863.3882050000002</v>
      </c>
    </row>
    <row r="9082" spans="1:12" ht="14.45">
      <c r="A9082" t="s">
        <v>723</v>
      </c>
      <c r="B9082" t="s">
        <v>728</v>
      </c>
      <c r="C9082">
        <v>847989</v>
      </c>
      <c r="D9082" t="s">
        <v>686</v>
      </c>
      <c r="E9082" t="s">
        <v>147</v>
      </c>
      <c r="F9082" t="s">
        <v>292</v>
      </c>
      <c r="G9082" t="str">
        <f t="shared" si="282"/>
        <v>US to World</v>
      </c>
      <c r="H9082">
        <v>2015</v>
      </c>
      <c r="I9082" t="s">
        <v>724</v>
      </c>
      <c r="J9082">
        <v>6</v>
      </c>
      <c r="K9082">
        <v>3690019.28</v>
      </c>
      <c r="L9082" s="1">
        <f t="shared" si="283"/>
        <v>3690.01928</v>
      </c>
    </row>
    <row r="9083" spans="1:12" ht="14.45">
      <c r="A9083" t="s">
        <v>723</v>
      </c>
      <c r="B9083" t="s">
        <v>728</v>
      </c>
      <c r="C9083">
        <v>847989</v>
      </c>
      <c r="D9083" t="s">
        <v>686</v>
      </c>
      <c r="E9083" t="s">
        <v>147</v>
      </c>
      <c r="F9083" t="s">
        <v>292</v>
      </c>
      <c r="G9083" t="str">
        <f t="shared" si="282"/>
        <v>US to World</v>
      </c>
      <c r="H9083">
        <v>2016</v>
      </c>
      <c r="I9083" t="s">
        <v>724</v>
      </c>
      <c r="J9083">
        <v>6</v>
      </c>
      <c r="K9083">
        <v>3007282.665</v>
      </c>
      <c r="L9083" s="1">
        <f t="shared" si="283"/>
        <v>3007.2826650000002</v>
      </c>
    </row>
    <row r="9084" spans="1:12" ht="14.45">
      <c r="A9084" t="s">
        <v>723</v>
      </c>
      <c r="B9084" t="s">
        <v>728</v>
      </c>
      <c r="C9084">
        <v>847989</v>
      </c>
      <c r="D9084" t="s">
        <v>686</v>
      </c>
      <c r="E9084" t="s">
        <v>147</v>
      </c>
      <c r="F9084" t="s">
        <v>292</v>
      </c>
      <c r="G9084" t="str">
        <f t="shared" si="282"/>
        <v>US to World</v>
      </c>
      <c r="H9084">
        <v>2017</v>
      </c>
      <c r="I9084" t="s">
        <v>724</v>
      </c>
      <c r="J9084">
        <v>6</v>
      </c>
      <c r="K9084">
        <v>3201020.1310000001</v>
      </c>
      <c r="L9084" s="1">
        <f t="shared" si="283"/>
        <v>3201.0201310000002</v>
      </c>
    </row>
    <row r="9085" spans="1:12" ht="14.45">
      <c r="A9085" t="s">
        <v>723</v>
      </c>
      <c r="B9085" t="s">
        <v>728</v>
      </c>
      <c r="C9085">
        <v>847989</v>
      </c>
      <c r="D9085" t="s">
        <v>686</v>
      </c>
      <c r="E9085" t="s">
        <v>670</v>
      </c>
      <c r="F9085" t="s">
        <v>670</v>
      </c>
      <c r="G9085" t="str">
        <f t="shared" si="282"/>
        <v>US to EU27</v>
      </c>
      <c r="H9085">
        <v>2012</v>
      </c>
      <c r="I9085" t="s">
        <v>724</v>
      </c>
      <c r="J9085">
        <v>6</v>
      </c>
      <c r="K9085">
        <v>370716.67599999998</v>
      </c>
      <c r="L9085" s="1">
        <f t="shared" si="283"/>
        <v>370.71667599999995</v>
      </c>
    </row>
    <row r="9086" spans="1:12" ht="14.45">
      <c r="A9086" t="s">
        <v>723</v>
      </c>
      <c r="B9086" t="s">
        <v>728</v>
      </c>
      <c r="C9086">
        <v>847989</v>
      </c>
      <c r="D9086" t="s">
        <v>686</v>
      </c>
      <c r="E9086" t="s">
        <v>670</v>
      </c>
      <c r="F9086" t="s">
        <v>670</v>
      </c>
      <c r="G9086" t="str">
        <f t="shared" si="282"/>
        <v>US to EU27</v>
      </c>
      <c r="H9086">
        <v>2013</v>
      </c>
      <c r="I9086" t="s">
        <v>724</v>
      </c>
      <c r="J9086">
        <v>6</v>
      </c>
      <c r="K9086">
        <v>411167.853</v>
      </c>
      <c r="L9086" s="1">
        <f t="shared" si="283"/>
        <v>411.16785299999998</v>
      </c>
    </row>
    <row r="9087" spans="1:12" ht="14.45">
      <c r="A9087" t="s">
        <v>723</v>
      </c>
      <c r="B9087" t="s">
        <v>728</v>
      </c>
      <c r="C9087">
        <v>847989</v>
      </c>
      <c r="D9087" t="s">
        <v>686</v>
      </c>
      <c r="E9087" t="s">
        <v>670</v>
      </c>
      <c r="F9087" t="s">
        <v>670</v>
      </c>
      <c r="G9087" t="str">
        <f t="shared" si="282"/>
        <v>US to EU27</v>
      </c>
      <c r="H9087">
        <v>2014</v>
      </c>
      <c r="I9087" t="s">
        <v>724</v>
      </c>
      <c r="J9087">
        <v>6</v>
      </c>
      <c r="K9087">
        <v>502910.973</v>
      </c>
      <c r="L9087" s="1">
        <f t="shared" si="283"/>
        <v>502.91097300000001</v>
      </c>
    </row>
    <row r="9088" spans="1:12" ht="14.45">
      <c r="A9088" t="s">
        <v>723</v>
      </c>
      <c r="B9088" t="s">
        <v>728</v>
      </c>
      <c r="C9088">
        <v>847989</v>
      </c>
      <c r="D9088" t="s">
        <v>686</v>
      </c>
      <c r="E9088" t="s">
        <v>670</v>
      </c>
      <c r="F9088" t="s">
        <v>670</v>
      </c>
      <c r="G9088" t="str">
        <f t="shared" si="282"/>
        <v>US to EU27</v>
      </c>
      <c r="H9088">
        <v>2015</v>
      </c>
      <c r="I9088" t="s">
        <v>724</v>
      </c>
      <c r="J9088">
        <v>6</v>
      </c>
      <c r="K9088">
        <v>636093.51199999999</v>
      </c>
      <c r="L9088" s="1">
        <f t="shared" si="283"/>
        <v>636.09351200000003</v>
      </c>
    </row>
    <row r="9089" spans="1:12" ht="14.45">
      <c r="A9089" t="s">
        <v>723</v>
      </c>
      <c r="B9089" t="s">
        <v>728</v>
      </c>
      <c r="C9089">
        <v>847989</v>
      </c>
      <c r="D9089" t="s">
        <v>686</v>
      </c>
      <c r="E9089" t="s">
        <v>670</v>
      </c>
      <c r="F9089" t="s">
        <v>670</v>
      </c>
      <c r="G9089" t="str">
        <f t="shared" si="282"/>
        <v>US to EU27</v>
      </c>
      <c r="H9089">
        <v>2016</v>
      </c>
      <c r="I9089" t="s">
        <v>724</v>
      </c>
      <c r="J9089">
        <v>6</v>
      </c>
      <c r="K9089">
        <v>409859.75199999998</v>
      </c>
      <c r="L9089" s="1">
        <f t="shared" si="283"/>
        <v>409.85975199999996</v>
      </c>
    </row>
    <row r="9090" spans="1:12" ht="14.45">
      <c r="A9090" t="s">
        <v>723</v>
      </c>
      <c r="B9090" t="s">
        <v>728</v>
      </c>
      <c r="C9090">
        <v>847989</v>
      </c>
      <c r="D9090" t="s">
        <v>686</v>
      </c>
      <c r="E9090" t="s">
        <v>670</v>
      </c>
      <c r="F9090" t="s">
        <v>670</v>
      </c>
      <c r="G9090" t="str">
        <f t="shared" si="282"/>
        <v>US to EU27</v>
      </c>
      <c r="H9090">
        <v>2017</v>
      </c>
      <c r="I9090" t="s">
        <v>724</v>
      </c>
      <c r="J9090">
        <v>6</v>
      </c>
      <c r="K9090">
        <v>497473.71799999999</v>
      </c>
      <c r="L9090" s="1">
        <f t="shared" si="283"/>
        <v>497.47371800000002</v>
      </c>
    </row>
    <row r="9091" spans="1:12" ht="14.45">
      <c r="A9091" t="s">
        <v>723</v>
      </c>
      <c r="B9091" t="s">
        <v>1026</v>
      </c>
      <c r="C9091">
        <v>730900</v>
      </c>
      <c r="D9091" t="s">
        <v>1027</v>
      </c>
      <c r="E9091" t="s">
        <v>147</v>
      </c>
      <c r="F9091" t="s">
        <v>292</v>
      </c>
      <c r="G9091" t="str">
        <f t="shared" si="282"/>
        <v>Vietnam to World</v>
      </c>
      <c r="H9091">
        <v>2012</v>
      </c>
      <c r="I9091" t="s">
        <v>724</v>
      </c>
      <c r="J9091">
        <v>6</v>
      </c>
      <c r="K9091">
        <v>17614.438999999998</v>
      </c>
      <c r="L9091" s="1">
        <f t="shared" si="283"/>
        <v>17.614438999999997</v>
      </c>
    </row>
    <row r="9092" spans="1:12" ht="14.45">
      <c r="A9092" t="s">
        <v>723</v>
      </c>
      <c r="B9092" t="s">
        <v>1026</v>
      </c>
      <c r="C9092">
        <v>730900</v>
      </c>
      <c r="D9092" t="s">
        <v>1027</v>
      </c>
      <c r="E9092" t="s">
        <v>147</v>
      </c>
      <c r="F9092" t="s">
        <v>292</v>
      </c>
      <c r="G9092" t="str">
        <f t="shared" si="282"/>
        <v>Vietnam to World</v>
      </c>
      <c r="H9092">
        <v>2013</v>
      </c>
      <c r="I9092" t="s">
        <v>724</v>
      </c>
      <c r="J9092">
        <v>6</v>
      </c>
      <c r="K9092">
        <v>35064.745999999999</v>
      </c>
      <c r="L9092" s="1">
        <f t="shared" si="283"/>
        <v>35.064746</v>
      </c>
    </row>
    <row r="9093" spans="1:12" ht="14.45">
      <c r="A9093" t="s">
        <v>723</v>
      </c>
      <c r="B9093" t="s">
        <v>1026</v>
      </c>
      <c r="C9093">
        <v>730900</v>
      </c>
      <c r="D9093" t="s">
        <v>1027</v>
      </c>
      <c r="E9093" t="s">
        <v>147</v>
      </c>
      <c r="F9093" t="s">
        <v>292</v>
      </c>
      <c r="G9093" t="str">
        <f t="shared" si="282"/>
        <v>Vietnam to World</v>
      </c>
      <c r="H9093">
        <v>2014</v>
      </c>
      <c r="I9093" t="s">
        <v>724</v>
      </c>
      <c r="J9093">
        <v>6</v>
      </c>
      <c r="K9093">
        <v>34236.478999999999</v>
      </c>
      <c r="L9093" s="1">
        <f t="shared" si="283"/>
        <v>34.236479000000003</v>
      </c>
    </row>
    <row r="9094" spans="1:12" ht="14.45">
      <c r="A9094" t="s">
        <v>723</v>
      </c>
      <c r="B9094" t="s">
        <v>1026</v>
      </c>
      <c r="C9094">
        <v>730900</v>
      </c>
      <c r="D9094" t="s">
        <v>1027</v>
      </c>
      <c r="E9094" t="s">
        <v>147</v>
      </c>
      <c r="F9094" t="s">
        <v>292</v>
      </c>
      <c r="G9094" t="str">
        <f t="shared" si="282"/>
        <v>Vietnam to World</v>
      </c>
      <c r="H9094">
        <v>2015</v>
      </c>
      <c r="I9094" t="s">
        <v>724</v>
      </c>
      <c r="J9094">
        <v>6</v>
      </c>
      <c r="K9094">
        <v>34303.442999999999</v>
      </c>
      <c r="L9094" s="1">
        <f t="shared" si="283"/>
        <v>34.303443000000001</v>
      </c>
    </row>
    <row r="9095" spans="1:12" ht="14.45">
      <c r="A9095" t="s">
        <v>723</v>
      </c>
      <c r="B9095" t="s">
        <v>1026</v>
      </c>
      <c r="C9095">
        <v>730900</v>
      </c>
      <c r="D9095" t="s">
        <v>1027</v>
      </c>
      <c r="E9095" t="s">
        <v>147</v>
      </c>
      <c r="F9095" t="s">
        <v>292</v>
      </c>
      <c r="G9095" t="str">
        <f t="shared" si="282"/>
        <v>Vietnam to World</v>
      </c>
      <c r="H9095">
        <v>2016</v>
      </c>
      <c r="I9095" t="s">
        <v>724</v>
      </c>
      <c r="J9095">
        <v>6</v>
      </c>
      <c r="K9095">
        <v>30897.684000000001</v>
      </c>
      <c r="L9095" s="1">
        <f t="shared" si="283"/>
        <v>30.897684000000002</v>
      </c>
    </row>
    <row r="9096" spans="1:12" ht="14.45">
      <c r="A9096" t="s">
        <v>723</v>
      </c>
      <c r="B9096" t="s">
        <v>1026</v>
      </c>
      <c r="C9096">
        <v>730900</v>
      </c>
      <c r="D9096" t="s">
        <v>1027</v>
      </c>
      <c r="E9096" t="s">
        <v>670</v>
      </c>
      <c r="F9096" t="s">
        <v>670</v>
      </c>
      <c r="G9096" t="str">
        <f t="shared" si="282"/>
        <v>Vietnam to EU27</v>
      </c>
      <c r="H9096">
        <v>2012</v>
      </c>
      <c r="I9096" t="s">
        <v>724</v>
      </c>
      <c r="J9096">
        <v>6</v>
      </c>
      <c r="K9096">
        <v>47.768000000000001</v>
      </c>
      <c r="L9096" s="1">
        <f t="shared" si="283"/>
        <v>4.7767999999999998E-2</v>
      </c>
    </row>
    <row r="9097" spans="1:12" ht="14.45">
      <c r="A9097" t="s">
        <v>723</v>
      </c>
      <c r="B9097" t="s">
        <v>1026</v>
      </c>
      <c r="C9097">
        <v>730900</v>
      </c>
      <c r="D9097" t="s">
        <v>1027</v>
      </c>
      <c r="E9097" t="s">
        <v>670</v>
      </c>
      <c r="F9097" t="s">
        <v>670</v>
      </c>
      <c r="G9097" t="str">
        <f t="shared" ref="G9097:G9160" si="284">CONCATENATE(D9097, " to ", F9097)</f>
        <v>Vietnam to EU27</v>
      </c>
      <c r="H9097">
        <v>2013</v>
      </c>
      <c r="I9097" t="s">
        <v>724</v>
      </c>
      <c r="J9097">
        <v>6</v>
      </c>
      <c r="K9097">
        <v>123.126</v>
      </c>
      <c r="L9097" s="1">
        <f t="shared" ref="L9097:L9160" si="285">K9097/1000</f>
        <v>0.123126</v>
      </c>
    </row>
    <row r="9098" spans="1:12" ht="14.45">
      <c r="A9098" t="s">
        <v>723</v>
      </c>
      <c r="B9098" t="s">
        <v>1026</v>
      </c>
      <c r="C9098">
        <v>730900</v>
      </c>
      <c r="D9098" t="s">
        <v>1027</v>
      </c>
      <c r="E9098" t="s">
        <v>670</v>
      </c>
      <c r="F9098" t="s">
        <v>670</v>
      </c>
      <c r="G9098" t="str">
        <f t="shared" si="284"/>
        <v>Vietnam to EU27</v>
      </c>
      <c r="H9098">
        <v>2014</v>
      </c>
      <c r="I9098" t="s">
        <v>724</v>
      </c>
      <c r="J9098">
        <v>6</v>
      </c>
      <c r="K9098">
        <v>104.26900000000001</v>
      </c>
      <c r="L9098" s="1">
        <f t="shared" si="285"/>
        <v>0.104269</v>
      </c>
    </row>
    <row r="9099" spans="1:12" ht="14.45">
      <c r="A9099" t="s">
        <v>723</v>
      </c>
      <c r="B9099" t="s">
        <v>1026</v>
      </c>
      <c r="C9099">
        <v>730900</v>
      </c>
      <c r="D9099" t="s">
        <v>1027</v>
      </c>
      <c r="E9099" t="s">
        <v>670</v>
      </c>
      <c r="F9099" t="s">
        <v>670</v>
      </c>
      <c r="G9099" t="str">
        <f t="shared" si="284"/>
        <v>Vietnam to EU27</v>
      </c>
      <c r="H9099">
        <v>2015</v>
      </c>
      <c r="I9099" t="s">
        <v>724</v>
      </c>
      <c r="J9099">
        <v>6</v>
      </c>
      <c r="K9099">
        <v>321.45499999999998</v>
      </c>
      <c r="L9099" s="1">
        <f t="shared" si="285"/>
        <v>0.32145499999999999</v>
      </c>
    </row>
    <row r="9100" spans="1:12" ht="14.45">
      <c r="A9100" t="s">
        <v>723</v>
      </c>
      <c r="B9100" t="s">
        <v>1026</v>
      </c>
      <c r="C9100">
        <v>730900</v>
      </c>
      <c r="D9100" t="s">
        <v>1027</v>
      </c>
      <c r="E9100" t="s">
        <v>670</v>
      </c>
      <c r="F9100" t="s">
        <v>670</v>
      </c>
      <c r="G9100" t="str">
        <f t="shared" si="284"/>
        <v>Vietnam to EU27</v>
      </c>
      <c r="H9100">
        <v>2016</v>
      </c>
      <c r="I9100" t="s">
        <v>724</v>
      </c>
      <c r="J9100">
        <v>6</v>
      </c>
      <c r="K9100">
        <v>17.155000000000001</v>
      </c>
      <c r="L9100" s="1">
        <f t="shared" si="285"/>
        <v>1.7155E-2</v>
      </c>
    </row>
    <row r="9101" spans="1:12" ht="14.45">
      <c r="A9101" t="s">
        <v>723</v>
      </c>
      <c r="B9101" t="s">
        <v>1026</v>
      </c>
      <c r="C9101">
        <v>741999</v>
      </c>
      <c r="D9101" t="s">
        <v>1027</v>
      </c>
      <c r="E9101" t="s">
        <v>147</v>
      </c>
      <c r="F9101" t="s">
        <v>292</v>
      </c>
      <c r="G9101" t="str">
        <f t="shared" si="284"/>
        <v>Vietnam to World</v>
      </c>
      <c r="H9101">
        <v>2012</v>
      </c>
      <c r="I9101" t="s">
        <v>724</v>
      </c>
      <c r="J9101">
        <v>6</v>
      </c>
      <c r="K9101">
        <v>2525.0419999999999</v>
      </c>
      <c r="L9101" s="1">
        <f t="shared" si="285"/>
        <v>2.525042</v>
      </c>
    </row>
    <row r="9102" spans="1:12" ht="14.45">
      <c r="A9102" t="s">
        <v>723</v>
      </c>
      <c r="B9102" t="s">
        <v>1026</v>
      </c>
      <c r="C9102">
        <v>741999</v>
      </c>
      <c r="D9102" t="s">
        <v>1027</v>
      </c>
      <c r="E9102" t="s">
        <v>147</v>
      </c>
      <c r="F9102" t="s">
        <v>292</v>
      </c>
      <c r="G9102" t="str">
        <f t="shared" si="284"/>
        <v>Vietnam to World</v>
      </c>
      <c r="H9102">
        <v>2013</v>
      </c>
      <c r="I9102" t="s">
        <v>724</v>
      </c>
      <c r="J9102">
        <v>6</v>
      </c>
      <c r="K9102">
        <v>6351.759</v>
      </c>
      <c r="L9102" s="1">
        <f t="shared" si="285"/>
        <v>6.3517590000000004</v>
      </c>
    </row>
    <row r="9103" spans="1:12" ht="14.45">
      <c r="A9103" t="s">
        <v>723</v>
      </c>
      <c r="B9103" t="s">
        <v>1026</v>
      </c>
      <c r="C9103">
        <v>741999</v>
      </c>
      <c r="D9103" t="s">
        <v>1027</v>
      </c>
      <c r="E9103" t="s">
        <v>147</v>
      </c>
      <c r="F9103" t="s">
        <v>292</v>
      </c>
      <c r="G9103" t="str">
        <f t="shared" si="284"/>
        <v>Vietnam to World</v>
      </c>
      <c r="H9103">
        <v>2014</v>
      </c>
      <c r="I9103" t="s">
        <v>724</v>
      </c>
      <c r="J9103">
        <v>6</v>
      </c>
      <c r="K9103">
        <v>5819.3959999999997</v>
      </c>
      <c r="L9103" s="1">
        <f t="shared" si="285"/>
        <v>5.8193959999999993</v>
      </c>
    </row>
    <row r="9104" spans="1:12" ht="14.45">
      <c r="A9104" t="s">
        <v>723</v>
      </c>
      <c r="B9104" t="s">
        <v>1026</v>
      </c>
      <c r="C9104">
        <v>741999</v>
      </c>
      <c r="D9104" t="s">
        <v>1027</v>
      </c>
      <c r="E9104" t="s">
        <v>147</v>
      </c>
      <c r="F9104" t="s">
        <v>292</v>
      </c>
      <c r="G9104" t="str">
        <f t="shared" si="284"/>
        <v>Vietnam to World</v>
      </c>
      <c r="H9104">
        <v>2015</v>
      </c>
      <c r="I9104" t="s">
        <v>724</v>
      </c>
      <c r="J9104">
        <v>6</v>
      </c>
      <c r="K9104">
        <v>6165.9560000000001</v>
      </c>
      <c r="L9104" s="1">
        <f t="shared" si="285"/>
        <v>6.1659560000000004</v>
      </c>
    </row>
    <row r="9105" spans="1:12" ht="14.45">
      <c r="A9105" t="s">
        <v>723</v>
      </c>
      <c r="B9105" t="s">
        <v>1026</v>
      </c>
      <c r="C9105">
        <v>741999</v>
      </c>
      <c r="D9105" t="s">
        <v>1027</v>
      </c>
      <c r="E9105" t="s">
        <v>147</v>
      </c>
      <c r="F9105" t="s">
        <v>292</v>
      </c>
      <c r="G9105" t="str">
        <f t="shared" si="284"/>
        <v>Vietnam to World</v>
      </c>
      <c r="H9105">
        <v>2016</v>
      </c>
      <c r="I9105" t="s">
        <v>724</v>
      </c>
      <c r="J9105">
        <v>6</v>
      </c>
      <c r="K9105">
        <v>8521.4500000000007</v>
      </c>
      <c r="L9105" s="1">
        <f t="shared" si="285"/>
        <v>8.5214500000000015</v>
      </c>
    </row>
    <row r="9106" spans="1:12" ht="14.45">
      <c r="A9106" t="s">
        <v>723</v>
      </c>
      <c r="B9106" t="s">
        <v>1026</v>
      </c>
      <c r="C9106">
        <v>741999</v>
      </c>
      <c r="D9106" t="s">
        <v>1027</v>
      </c>
      <c r="E9106" t="s">
        <v>670</v>
      </c>
      <c r="F9106" t="s">
        <v>670</v>
      </c>
      <c r="G9106" t="str">
        <f t="shared" si="284"/>
        <v>Vietnam to EU27</v>
      </c>
      <c r="H9106">
        <v>2012</v>
      </c>
      <c r="I9106" t="s">
        <v>724</v>
      </c>
      <c r="J9106">
        <v>6</v>
      </c>
      <c r="K9106">
        <v>383.42700000000002</v>
      </c>
      <c r="L9106" s="1">
        <f t="shared" si="285"/>
        <v>0.38342700000000002</v>
      </c>
    </row>
    <row r="9107" spans="1:12" ht="14.45">
      <c r="A9107" t="s">
        <v>723</v>
      </c>
      <c r="B9107" t="s">
        <v>1026</v>
      </c>
      <c r="C9107">
        <v>741999</v>
      </c>
      <c r="D9107" t="s">
        <v>1027</v>
      </c>
      <c r="E9107" t="s">
        <v>670</v>
      </c>
      <c r="F9107" t="s">
        <v>670</v>
      </c>
      <c r="G9107" t="str">
        <f t="shared" si="284"/>
        <v>Vietnam to EU27</v>
      </c>
      <c r="H9107">
        <v>2013</v>
      </c>
      <c r="I9107" t="s">
        <v>724</v>
      </c>
      <c r="J9107">
        <v>6</v>
      </c>
      <c r="K9107">
        <v>454.976</v>
      </c>
      <c r="L9107" s="1">
        <f t="shared" si="285"/>
        <v>0.45497599999999999</v>
      </c>
    </row>
    <row r="9108" spans="1:12" ht="14.45">
      <c r="A9108" t="s">
        <v>723</v>
      </c>
      <c r="B9108" t="s">
        <v>1026</v>
      </c>
      <c r="C9108">
        <v>741999</v>
      </c>
      <c r="D9108" t="s">
        <v>1027</v>
      </c>
      <c r="E9108" t="s">
        <v>670</v>
      </c>
      <c r="F9108" t="s">
        <v>670</v>
      </c>
      <c r="G9108" t="str">
        <f t="shared" si="284"/>
        <v>Vietnam to EU27</v>
      </c>
      <c r="H9108">
        <v>2014</v>
      </c>
      <c r="I9108" t="s">
        <v>724</v>
      </c>
      <c r="J9108">
        <v>6</v>
      </c>
      <c r="K9108">
        <v>397.17099999999999</v>
      </c>
      <c r="L9108" s="1">
        <f t="shared" si="285"/>
        <v>0.397171</v>
      </c>
    </row>
    <row r="9109" spans="1:12" ht="14.45">
      <c r="A9109" t="s">
        <v>723</v>
      </c>
      <c r="B9109" t="s">
        <v>1026</v>
      </c>
      <c r="C9109">
        <v>741999</v>
      </c>
      <c r="D9109" t="s">
        <v>1027</v>
      </c>
      <c r="E9109" t="s">
        <v>670</v>
      </c>
      <c r="F9109" t="s">
        <v>670</v>
      </c>
      <c r="G9109" t="str">
        <f t="shared" si="284"/>
        <v>Vietnam to EU27</v>
      </c>
      <c r="H9109">
        <v>2015</v>
      </c>
      <c r="I9109" t="s">
        <v>724</v>
      </c>
      <c r="J9109">
        <v>6</v>
      </c>
      <c r="K9109">
        <v>463.75099999999998</v>
      </c>
      <c r="L9109" s="1">
        <f t="shared" si="285"/>
        <v>0.46375099999999997</v>
      </c>
    </row>
    <row r="9110" spans="1:12" ht="14.45">
      <c r="A9110" t="s">
        <v>723</v>
      </c>
      <c r="B9110" t="s">
        <v>1026</v>
      </c>
      <c r="C9110">
        <v>741999</v>
      </c>
      <c r="D9110" t="s">
        <v>1027</v>
      </c>
      <c r="E9110" t="s">
        <v>670</v>
      </c>
      <c r="F9110" t="s">
        <v>670</v>
      </c>
      <c r="G9110" t="str">
        <f t="shared" si="284"/>
        <v>Vietnam to EU27</v>
      </c>
      <c r="H9110">
        <v>2016</v>
      </c>
      <c r="I9110" t="s">
        <v>724</v>
      </c>
      <c r="J9110">
        <v>6</v>
      </c>
      <c r="K9110">
        <v>606.21100000000001</v>
      </c>
      <c r="L9110" s="1">
        <f t="shared" si="285"/>
        <v>0.60621100000000006</v>
      </c>
    </row>
    <row r="9111" spans="1:12" ht="14.45">
      <c r="A9111" t="s">
        <v>723</v>
      </c>
      <c r="B9111" t="s">
        <v>1026</v>
      </c>
      <c r="C9111">
        <v>761100</v>
      </c>
      <c r="D9111" t="s">
        <v>1027</v>
      </c>
      <c r="E9111" t="s">
        <v>147</v>
      </c>
      <c r="F9111" t="s">
        <v>292</v>
      </c>
      <c r="G9111" t="str">
        <f t="shared" si="284"/>
        <v>Vietnam to World</v>
      </c>
      <c r="H9111">
        <v>2012</v>
      </c>
      <c r="I9111" t="s">
        <v>724</v>
      </c>
      <c r="J9111">
        <v>6</v>
      </c>
      <c r="K9111">
        <v>61.13</v>
      </c>
      <c r="L9111" s="1">
        <f t="shared" si="285"/>
        <v>6.1130000000000004E-2</v>
      </c>
    </row>
    <row r="9112" spans="1:12" ht="14.45">
      <c r="A9112" t="s">
        <v>723</v>
      </c>
      <c r="B9112" t="s">
        <v>1026</v>
      </c>
      <c r="C9112">
        <v>761100</v>
      </c>
      <c r="D9112" t="s">
        <v>1027</v>
      </c>
      <c r="E9112" t="s">
        <v>147</v>
      </c>
      <c r="F9112" t="s">
        <v>292</v>
      </c>
      <c r="G9112" t="str">
        <f t="shared" si="284"/>
        <v>Vietnam to World</v>
      </c>
      <c r="H9112">
        <v>2013</v>
      </c>
      <c r="I9112" t="s">
        <v>724</v>
      </c>
      <c r="J9112">
        <v>6</v>
      </c>
      <c r="K9112">
        <v>6.633</v>
      </c>
      <c r="L9112" s="1">
        <f t="shared" si="285"/>
        <v>6.633E-3</v>
      </c>
    </row>
    <row r="9113" spans="1:12" ht="14.45">
      <c r="A9113" t="s">
        <v>723</v>
      </c>
      <c r="B9113" t="s">
        <v>1026</v>
      </c>
      <c r="C9113">
        <v>761100</v>
      </c>
      <c r="D9113" t="s">
        <v>1027</v>
      </c>
      <c r="E9113" t="s">
        <v>147</v>
      </c>
      <c r="F9113" t="s">
        <v>292</v>
      </c>
      <c r="G9113" t="str">
        <f t="shared" si="284"/>
        <v>Vietnam to World</v>
      </c>
      <c r="H9113">
        <v>2014</v>
      </c>
      <c r="I9113" t="s">
        <v>724</v>
      </c>
      <c r="J9113">
        <v>6</v>
      </c>
      <c r="K9113">
        <v>6.3319999999999999</v>
      </c>
      <c r="L9113" s="1">
        <f t="shared" si="285"/>
        <v>6.332E-3</v>
      </c>
    </row>
    <row r="9114" spans="1:12" ht="14.45">
      <c r="A9114" t="s">
        <v>723</v>
      </c>
      <c r="B9114" t="s">
        <v>1026</v>
      </c>
      <c r="C9114">
        <v>761100</v>
      </c>
      <c r="D9114" t="s">
        <v>1027</v>
      </c>
      <c r="E9114" t="s">
        <v>147</v>
      </c>
      <c r="F9114" t="s">
        <v>292</v>
      </c>
      <c r="G9114" t="str">
        <f t="shared" si="284"/>
        <v>Vietnam to World</v>
      </c>
      <c r="H9114">
        <v>2015</v>
      </c>
      <c r="I9114" t="s">
        <v>724</v>
      </c>
      <c r="J9114">
        <v>6</v>
      </c>
      <c r="K9114">
        <v>4.2050000000000001</v>
      </c>
      <c r="L9114" s="1">
        <f t="shared" si="285"/>
        <v>4.2050000000000004E-3</v>
      </c>
    </row>
    <row r="9115" spans="1:12" ht="14.45">
      <c r="A9115" t="s">
        <v>723</v>
      </c>
      <c r="B9115" t="s">
        <v>1026</v>
      </c>
      <c r="C9115">
        <v>761100</v>
      </c>
      <c r="D9115" t="s">
        <v>1027</v>
      </c>
      <c r="E9115" t="s">
        <v>147</v>
      </c>
      <c r="F9115" t="s">
        <v>292</v>
      </c>
      <c r="G9115" t="str">
        <f t="shared" si="284"/>
        <v>Vietnam to World</v>
      </c>
      <c r="H9115">
        <v>2016</v>
      </c>
      <c r="I9115" t="s">
        <v>724</v>
      </c>
      <c r="J9115">
        <v>6</v>
      </c>
      <c r="K9115">
        <v>625.70299999999997</v>
      </c>
      <c r="L9115" s="1">
        <f t="shared" si="285"/>
        <v>0.62570300000000001</v>
      </c>
    </row>
    <row r="9116" spans="1:12" ht="14.45">
      <c r="A9116" t="s">
        <v>723</v>
      </c>
      <c r="B9116" t="s">
        <v>1026</v>
      </c>
      <c r="C9116">
        <v>761100</v>
      </c>
      <c r="D9116" t="s">
        <v>1027</v>
      </c>
      <c r="E9116" t="s">
        <v>670</v>
      </c>
      <c r="F9116" t="s">
        <v>670</v>
      </c>
      <c r="G9116" t="str">
        <f t="shared" si="284"/>
        <v>Vietnam to EU27</v>
      </c>
      <c r="H9116">
        <v>2016</v>
      </c>
      <c r="I9116" t="s">
        <v>724</v>
      </c>
      <c r="J9116">
        <v>6</v>
      </c>
      <c r="K9116">
        <v>0.29199999999999998</v>
      </c>
      <c r="L9116" s="1">
        <f t="shared" si="285"/>
        <v>2.92E-4</v>
      </c>
    </row>
    <row r="9117" spans="1:12" ht="14.45">
      <c r="A9117" t="s">
        <v>723</v>
      </c>
      <c r="B9117" t="s">
        <v>1026</v>
      </c>
      <c r="C9117">
        <v>8405</v>
      </c>
      <c r="D9117" t="s">
        <v>1027</v>
      </c>
      <c r="E9117" t="s">
        <v>147</v>
      </c>
      <c r="F9117" t="s">
        <v>292</v>
      </c>
      <c r="G9117" t="str">
        <f t="shared" si="284"/>
        <v>Vietnam to World</v>
      </c>
      <c r="H9117">
        <v>2012</v>
      </c>
      <c r="I9117" t="s">
        <v>724</v>
      </c>
      <c r="J9117">
        <v>6</v>
      </c>
      <c r="K9117">
        <v>10.58</v>
      </c>
      <c r="L9117" s="1">
        <f t="shared" si="285"/>
        <v>1.0580000000000001E-2</v>
      </c>
    </row>
    <row r="9118" spans="1:12" ht="14.45">
      <c r="A9118" t="s">
        <v>723</v>
      </c>
      <c r="B9118" t="s">
        <v>1026</v>
      </c>
      <c r="C9118">
        <v>8405</v>
      </c>
      <c r="D9118" t="s">
        <v>1027</v>
      </c>
      <c r="E9118" t="s">
        <v>147</v>
      </c>
      <c r="F9118" t="s">
        <v>292</v>
      </c>
      <c r="G9118" t="str">
        <f t="shared" si="284"/>
        <v>Vietnam to World</v>
      </c>
      <c r="H9118">
        <v>2013</v>
      </c>
      <c r="I9118" t="s">
        <v>724</v>
      </c>
      <c r="J9118">
        <v>6</v>
      </c>
      <c r="K9118">
        <v>98.944999999999993</v>
      </c>
      <c r="L9118" s="1">
        <f t="shared" si="285"/>
        <v>9.8944999999999991E-2</v>
      </c>
    </row>
    <row r="9119" spans="1:12" ht="14.45">
      <c r="A9119" t="s">
        <v>723</v>
      </c>
      <c r="B9119" t="s">
        <v>1026</v>
      </c>
      <c r="C9119">
        <v>8405</v>
      </c>
      <c r="D9119" t="s">
        <v>1027</v>
      </c>
      <c r="E9119" t="s">
        <v>147</v>
      </c>
      <c r="F9119" t="s">
        <v>292</v>
      </c>
      <c r="G9119" t="str">
        <f t="shared" si="284"/>
        <v>Vietnam to World</v>
      </c>
      <c r="H9119">
        <v>2014</v>
      </c>
      <c r="I9119" t="s">
        <v>724</v>
      </c>
      <c r="J9119">
        <v>6</v>
      </c>
      <c r="K9119">
        <v>24.687999999999999</v>
      </c>
      <c r="L9119" s="1">
        <f t="shared" si="285"/>
        <v>2.4687999999999998E-2</v>
      </c>
    </row>
    <row r="9120" spans="1:12" ht="14.45">
      <c r="A9120" t="s">
        <v>723</v>
      </c>
      <c r="B9120" t="s">
        <v>1026</v>
      </c>
      <c r="C9120">
        <v>8405</v>
      </c>
      <c r="D9120" t="s">
        <v>1027</v>
      </c>
      <c r="E9120" t="s">
        <v>147</v>
      </c>
      <c r="F9120" t="s">
        <v>292</v>
      </c>
      <c r="G9120" t="str">
        <f t="shared" si="284"/>
        <v>Vietnam to World</v>
      </c>
      <c r="H9120">
        <v>2015</v>
      </c>
      <c r="I9120" t="s">
        <v>724</v>
      </c>
      <c r="J9120">
        <v>6</v>
      </c>
      <c r="K9120">
        <v>315.28699999999998</v>
      </c>
      <c r="L9120" s="1">
        <f t="shared" si="285"/>
        <v>0.31528699999999998</v>
      </c>
    </row>
    <row r="9121" spans="1:12" ht="14.45">
      <c r="A9121" t="s">
        <v>723</v>
      </c>
      <c r="B9121" t="s">
        <v>1026</v>
      </c>
      <c r="C9121">
        <v>8405</v>
      </c>
      <c r="D9121" t="s">
        <v>1027</v>
      </c>
      <c r="E9121" t="s">
        <v>147</v>
      </c>
      <c r="F9121" t="s">
        <v>292</v>
      </c>
      <c r="G9121" t="str">
        <f t="shared" si="284"/>
        <v>Vietnam to World</v>
      </c>
      <c r="H9121">
        <v>2016</v>
      </c>
      <c r="I9121" t="s">
        <v>724</v>
      </c>
      <c r="J9121">
        <v>6</v>
      </c>
      <c r="K9121">
        <v>151.227</v>
      </c>
      <c r="L9121" s="1">
        <f t="shared" si="285"/>
        <v>0.151227</v>
      </c>
    </row>
    <row r="9122" spans="1:12" ht="14.45">
      <c r="A9122" t="s">
        <v>723</v>
      </c>
      <c r="B9122" t="s">
        <v>1026</v>
      </c>
      <c r="C9122">
        <v>8405</v>
      </c>
      <c r="D9122" t="s">
        <v>1027</v>
      </c>
      <c r="E9122" t="s">
        <v>670</v>
      </c>
      <c r="F9122" t="s">
        <v>670</v>
      </c>
      <c r="G9122" t="str">
        <f t="shared" si="284"/>
        <v>Vietnam to EU27</v>
      </c>
      <c r="H9122">
        <v>2013</v>
      </c>
      <c r="I9122" t="s">
        <v>724</v>
      </c>
      <c r="J9122">
        <v>6</v>
      </c>
      <c r="K9122">
        <v>5</v>
      </c>
      <c r="L9122" s="1">
        <f t="shared" si="285"/>
        <v>5.0000000000000001E-3</v>
      </c>
    </row>
    <row r="9123" spans="1:12" ht="14.45">
      <c r="A9123" t="s">
        <v>723</v>
      </c>
      <c r="B9123" t="s">
        <v>1026</v>
      </c>
      <c r="C9123">
        <v>8405</v>
      </c>
      <c r="D9123" t="s">
        <v>1027</v>
      </c>
      <c r="E9123" t="s">
        <v>670</v>
      </c>
      <c r="F9123" t="s">
        <v>670</v>
      </c>
      <c r="G9123" t="str">
        <f t="shared" si="284"/>
        <v>Vietnam to EU27</v>
      </c>
      <c r="H9123">
        <v>2016</v>
      </c>
      <c r="I9123" t="s">
        <v>724</v>
      </c>
      <c r="J9123">
        <v>6</v>
      </c>
      <c r="K9123">
        <v>14.974</v>
      </c>
      <c r="L9123" s="1">
        <f t="shared" si="285"/>
        <v>1.4973999999999999E-2</v>
      </c>
    </row>
    <row r="9124" spans="1:12" ht="14.45">
      <c r="A9124" t="s">
        <v>723</v>
      </c>
      <c r="B9124" t="s">
        <v>1026</v>
      </c>
      <c r="C9124">
        <v>841931</v>
      </c>
      <c r="D9124" t="s">
        <v>1027</v>
      </c>
      <c r="E9124" t="s">
        <v>147</v>
      </c>
      <c r="F9124" t="s">
        <v>292</v>
      </c>
      <c r="G9124" t="str">
        <f t="shared" si="284"/>
        <v>Vietnam to World</v>
      </c>
      <c r="H9124">
        <v>2012</v>
      </c>
      <c r="I9124" t="s">
        <v>724</v>
      </c>
      <c r="J9124">
        <v>6</v>
      </c>
      <c r="K9124">
        <v>497.43</v>
      </c>
      <c r="L9124" s="1">
        <f t="shared" si="285"/>
        <v>0.49742999999999998</v>
      </c>
    </row>
    <row r="9125" spans="1:12" ht="14.45">
      <c r="A9125" t="s">
        <v>723</v>
      </c>
      <c r="B9125" t="s">
        <v>1026</v>
      </c>
      <c r="C9125">
        <v>841931</v>
      </c>
      <c r="D9125" t="s">
        <v>1027</v>
      </c>
      <c r="E9125" t="s">
        <v>147</v>
      </c>
      <c r="F9125" t="s">
        <v>292</v>
      </c>
      <c r="G9125" t="str">
        <f t="shared" si="284"/>
        <v>Vietnam to World</v>
      </c>
      <c r="H9125">
        <v>2013</v>
      </c>
      <c r="I9125" t="s">
        <v>724</v>
      </c>
      <c r="J9125">
        <v>6</v>
      </c>
      <c r="K9125">
        <v>762.05700000000002</v>
      </c>
      <c r="L9125" s="1">
        <f t="shared" si="285"/>
        <v>0.76205699999999998</v>
      </c>
    </row>
    <row r="9126" spans="1:12" ht="14.45">
      <c r="A9126" t="s">
        <v>723</v>
      </c>
      <c r="B9126" t="s">
        <v>1026</v>
      </c>
      <c r="C9126">
        <v>841931</v>
      </c>
      <c r="D9126" t="s">
        <v>1027</v>
      </c>
      <c r="E9126" t="s">
        <v>147</v>
      </c>
      <c r="F9126" t="s">
        <v>292</v>
      </c>
      <c r="G9126" t="str">
        <f t="shared" si="284"/>
        <v>Vietnam to World</v>
      </c>
      <c r="H9126">
        <v>2014</v>
      </c>
      <c r="I9126" t="s">
        <v>724</v>
      </c>
      <c r="J9126">
        <v>6</v>
      </c>
      <c r="K9126">
        <v>674.64800000000002</v>
      </c>
      <c r="L9126" s="1">
        <f t="shared" si="285"/>
        <v>0.67464800000000003</v>
      </c>
    </row>
    <row r="9127" spans="1:12" ht="14.45">
      <c r="A9127" t="s">
        <v>723</v>
      </c>
      <c r="B9127" t="s">
        <v>1026</v>
      </c>
      <c r="C9127">
        <v>841931</v>
      </c>
      <c r="D9127" t="s">
        <v>1027</v>
      </c>
      <c r="E9127" t="s">
        <v>147</v>
      </c>
      <c r="F9127" t="s">
        <v>292</v>
      </c>
      <c r="G9127" t="str">
        <f t="shared" si="284"/>
        <v>Vietnam to World</v>
      </c>
      <c r="H9127">
        <v>2015</v>
      </c>
      <c r="I9127" t="s">
        <v>724</v>
      </c>
      <c r="J9127">
        <v>6</v>
      </c>
      <c r="K9127">
        <v>1140.3879999999999</v>
      </c>
      <c r="L9127" s="1">
        <f t="shared" si="285"/>
        <v>1.140388</v>
      </c>
    </row>
    <row r="9128" spans="1:12" ht="14.45">
      <c r="A9128" t="s">
        <v>723</v>
      </c>
      <c r="B9128" t="s">
        <v>1026</v>
      </c>
      <c r="C9128">
        <v>841931</v>
      </c>
      <c r="D9128" t="s">
        <v>1027</v>
      </c>
      <c r="E9128" t="s">
        <v>147</v>
      </c>
      <c r="F9128" t="s">
        <v>292</v>
      </c>
      <c r="G9128" t="str">
        <f t="shared" si="284"/>
        <v>Vietnam to World</v>
      </c>
      <c r="H9128">
        <v>2016</v>
      </c>
      <c r="I9128" t="s">
        <v>724</v>
      </c>
      <c r="J9128">
        <v>6</v>
      </c>
      <c r="K9128">
        <v>1215.883</v>
      </c>
      <c r="L9128" s="1">
        <f t="shared" si="285"/>
        <v>1.215883</v>
      </c>
    </row>
    <row r="9129" spans="1:12" ht="14.45">
      <c r="A9129" t="s">
        <v>723</v>
      </c>
      <c r="B9129" t="s">
        <v>1026</v>
      </c>
      <c r="C9129">
        <v>841931</v>
      </c>
      <c r="D9129" t="s">
        <v>1027</v>
      </c>
      <c r="E9129" t="s">
        <v>670</v>
      </c>
      <c r="F9129" t="s">
        <v>670</v>
      </c>
      <c r="G9129" t="str">
        <f t="shared" si="284"/>
        <v>Vietnam to EU27</v>
      </c>
      <c r="H9129">
        <v>2012</v>
      </c>
      <c r="I9129" t="s">
        <v>724</v>
      </c>
      <c r="J9129">
        <v>6</v>
      </c>
      <c r="K9129">
        <v>51.002000000000002</v>
      </c>
      <c r="L9129" s="1">
        <f t="shared" si="285"/>
        <v>5.1002000000000006E-2</v>
      </c>
    </row>
    <row r="9130" spans="1:12" ht="14.45">
      <c r="A9130" t="s">
        <v>723</v>
      </c>
      <c r="B9130" t="s">
        <v>1026</v>
      </c>
      <c r="C9130">
        <v>841931</v>
      </c>
      <c r="D9130" t="s">
        <v>1027</v>
      </c>
      <c r="E9130" t="s">
        <v>670</v>
      </c>
      <c r="F9130" t="s">
        <v>670</v>
      </c>
      <c r="G9130" t="str">
        <f t="shared" si="284"/>
        <v>Vietnam to EU27</v>
      </c>
      <c r="H9130">
        <v>2013</v>
      </c>
      <c r="I9130" t="s">
        <v>724</v>
      </c>
      <c r="J9130">
        <v>6</v>
      </c>
      <c r="K9130">
        <v>122.126</v>
      </c>
      <c r="L9130" s="1">
        <f t="shared" si="285"/>
        <v>0.122126</v>
      </c>
    </row>
    <row r="9131" spans="1:12" ht="14.45">
      <c r="A9131" t="s">
        <v>723</v>
      </c>
      <c r="B9131" t="s">
        <v>1026</v>
      </c>
      <c r="C9131">
        <v>841931</v>
      </c>
      <c r="D9131" t="s">
        <v>1027</v>
      </c>
      <c r="E9131" t="s">
        <v>670</v>
      </c>
      <c r="F9131" t="s">
        <v>670</v>
      </c>
      <c r="G9131" t="str">
        <f t="shared" si="284"/>
        <v>Vietnam to EU27</v>
      </c>
      <c r="H9131">
        <v>2014</v>
      </c>
      <c r="I9131" t="s">
        <v>724</v>
      </c>
      <c r="J9131">
        <v>6</v>
      </c>
      <c r="K9131">
        <v>107.88500000000001</v>
      </c>
      <c r="L9131" s="1">
        <f t="shared" si="285"/>
        <v>0.10788500000000001</v>
      </c>
    </row>
    <row r="9132" spans="1:12" ht="14.45">
      <c r="A9132" t="s">
        <v>723</v>
      </c>
      <c r="B9132" t="s">
        <v>1026</v>
      </c>
      <c r="C9132">
        <v>841931</v>
      </c>
      <c r="D9132" t="s">
        <v>1027</v>
      </c>
      <c r="E9132" t="s">
        <v>670</v>
      </c>
      <c r="F9132" t="s">
        <v>670</v>
      </c>
      <c r="G9132" t="str">
        <f t="shared" si="284"/>
        <v>Vietnam to EU27</v>
      </c>
      <c r="H9132">
        <v>2015</v>
      </c>
      <c r="I9132" t="s">
        <v>724</v>
      </c>
      <c r="J9132">
        <v>6</v>
      </c>
      <c r="K9132">
        <v>261.98700000000002</v>
      </c>
      <c r="L9132" s="1">
        <f t="shared" si="285"/>
        <v>0.26198700000000003</v>
      </c>
    </row>
    <row r="9133" spans="1:12" ht="14.45">
      <c r="A9133" t="s">
        <v>723</v>
      </c>
      <c r="B9133" t="s">
        <v>1026</v>
      </c>
      <c r="C9133">
        <v>841931</v>
      </c>
      <c r="D9133" t="s">
        <v>1027</v>
      </c>
      <c r="E9133" t="s">
        <v>670</v>
      </c>
      <c r="F9133" t="s">
        <v>670</v>
      </c>
      <c r="G9133" t="str">
        <f t="shared" si="284"/>
        <v>Vietnam to EU27</v>
      </c>
      <c r="H9133">
        <v>2016</v>
      </c>
      <c r="I9133" t="s">
        <v>724</v>
      </c>
      <c r="J9133">
        <v>6</v>
      </c>
      <c r="K9133">
        <v>53.302</v>
      </c>
      <c r="L9133" s="1">
        <f t="shared" si="285"/>
        <v>5.3302000000000002E-2</v>
      </c>
    </row>
    <row r="9134" spans="1:12" ht="14.45">
      <c r="A9134" t="s">
        <v>723</v>
      </c>
      <c r="B9134" t="s">
        <v>1026</v>
      </c>
      <c r="C9134">
        <v>841940</v>
      </c>
      <c r="D9134" t="s">
        <v>1027</v>
      </c>
      <c r="E9134" t="s">
        <v>147</v>
      </c>
      <c r="F9134" t="s">
        <v>292</v>
      </c>
      <c r="G9134" t="str">
        <f t="shared" si="284"/>
        <v>Vietnam to World</v>
      </c>
      <c r="H9134">
        <v>2012</v>
      </c>
      <c r="I9134" t="s">
        <v>724</v>
      </c>
      <c r="J9134">
        <v>6</v>
      </c>
      <c r="K9134">
        <v>675.59500000000003</v>
      </c>
      <c r="L9134" s="1">
        <f t="shared" si="285"/>
        <v>0.67559500000000006</v>
      </c>
    </row>
    <row r="9135" spans="1:12" ht="14.45">
      <c r="A9135" t="s">
        <v>723</v>
      </c>
      <c r="B9135" t="s">
        <v>1026</v>
      </c>
      <c r="C9135">
        <v>841940</v>
      </c>
      <c r="D9135" t="s">
        <v>1027</v>
      </c>
      <c r="E9135" t="s">
        <v>147</v>
      </c>
      <c r="F9135" t="s">
        <v>292</v>
      </c>
      <c r="G9135" t="str">
        <f t="shared" si="284"/>
        <v>Vietnam to World</v>
      </c>
      <c r="H9135">
        <v>2013</v>
      </c>
      <c r="I9135" t="s">
        <v>724</v>
      </c>
      <c r="J9135">
        <v>6</v>
      </c>
      <c r="K9135">
        <v>118808.785</v>
      </c>
      <c r="L9135" s="1">
        <f t="shared" si="285"/>
        <v>118.808785</v>
      </c>
    </row>
    <row r="9136" spans="1:12" ht="14.45">
      <c r="A9136" t="s">
        <v>723</v>
      </c>
      <c r="B9136" t="s">
        <v>1026</v>
      </c>
      <c r="C9136">
        <v>841940</v>
      </c>
      <c r="D9136" t="s">
        <v>1027</v>
      </c>
      <c r="E9136" t="s">
        <v>147</v>
      </c>
      <c r="F9136" t="s">
        <v>292</v>
      </c>
      <c r="G9136" t="str">
        <f t="shared" si="284"/>
        <v>Vietnam to World</v>
      </c>
      <c r="H9136">
        <v>2014</v>
      </c>
      <c r="I9136" t="s">
        <v>724</v>
      </c>
      <c r="J9136">
        <v>6</v>
      </c>
      <c r="K9136">
        <v>13140.647999999999</v>
      </c>
      <c r="L9136" s="1">
        <f t="shared" si="285"/>
        <v>13.140647999999999</v>
      </c>
    </row>
    <row r="9137" spans="1:12" ht="14.45">
      <c r="A9137" t="s">
        <v>723</v>
      </c>
      <c r="B9137" t="s">
        <v>1026</v>
      </c>
      <c r="C9137">
        <v>841940</v>
      </c>
      <c r="D9137" t="s">
        <v>1027</v>
      </c>
      <c r="E9137" t="s">
        <v>147</v>
      </c>
      <c r="F9137" t="s">
        <v>292</v>
      </c>
      <c r="G9137" t="str">
        <f t="shared" si="284"/>
        <v>Vietnam to World</v>
      </c>
      <c r="H9137">
        <v>2015</v>
      </c>
      <c r="I9137" t="s">
        <v>724</v>
      </c>
      <c r="J9137">
        <v>6</v>
      </c>
      <c r="K9137">
        <v>3788.2629999999999</v>
      </c>
      <c r="L9137" s="1">
        <f t="shared" si="285"/>
        <v>3.7882629999999997</v>
      </c>
    </row>
    <row r="9138" spans="1:12" ht="14.45">
      <c r="A9138" t="s">
        <v>723</v>
      </c>
      <c r="B9138" t="s">
        <v>1026</v>
      </c>
      <c r="C9138">
        <v>841940</v>
      </c>
      <c r="D9138" t="s">
        <v>1027</v>
      </c>
      <c r="E9138" t="s">
        <v>147</v>
      </c>
      <c r="F9138" t="s">
        <v>292</v>
      </c>
      <c r="G9138" t="str">
        <f t="shared" si="284"/>
        <v>Vietnam to World</v>
      </c>
      <c r="H9138">
        <v>2016</v>
      </c>
      <c r="I9138" t="s">
        <v>724</v>
      </c>
      <c r="J9138">
        <v>6</v>
      </c>
      <c r="K9138">
        <v>2295.29</v>
      </c>
      <c r="L9138" s="1">
        <f t="shared" si="285"/>
        <v>2.2952900000000001</v>
      </c>
    </row>
    <row r="9139" spans="1:12" ht="14.45">
      <c r="A9139" t="s">
        <v>723</v>
      </c>
      <c r="B9139" t="s">
        <v>1026</v>
      </c>
      <c r="C9139">
        <v>841940</v>
      </c>
      <c r="D9139" t="s">
        <v>1027</v>
      </c>
      <c r="E9139" t="s">
        <v>670</v>
      </c>
      <c r="F9139" t="s">
        <v>670</v>
      </c>
      <c r="G9139" t="str">
        <f t="shared" si="284"/>
        <v>Vietnam to EU27</v>
      </c>
      <c r="H9139">
        <v>2013</v>
      </c>
      <c r="I9139" t="s">
        <v>724</v>
      </c>
      <c r="J9139">
        <v>6</v>
      </c>
      <c r="K9139">
        <v>1840</v>
      </c>
      <c r="L9139" s="1">
        <f t="shared" si="285"/>
        <v>1.84</v>
      </c>
    </row>
    <row r="9140" spans="1:12" ht="14.45">
      <c r="A9140" t="s">
        <v>723</v>
      </c>
      <c r="B9140" t="s">
        <v>1026</v>
      </c>
      <c r="C9140">
        <v>841940</v>
      </c>
      <c r="D9140" t="s">
        <v>1027</v>
      </c>
      <c r="E9140" t="s">
        <v>670</v>
      </c>
      <c r="F9140" t="s">
        <v>670</v>
      </c>
      <c r="G9140" t="str">
        <f t="shared" si="284"/>
        <v>Vietnam to EU27</v>
      </c>
      <c r="H9140">
        <v>2014</v>
      </c>
      <c r="I9140" t="s">
        <v>724</v>
      </c>
      <c r="J9140">
        <v>6</v>
      </c>
      <c r="K9140">
        <v>4.9000000000000004</v>
      </c>
      <c r="L9140" s="1">
        <f t="shared" si="285"/>
        <v>4.9000000000000007E-3</v>
      </c>
    </row>
    <row r="9141" spans="1:12" ht="14.45">
      <c r="A9141" t="s">
        <v>723</v>
      </c>
      <c r="B9141" t="s">
        <v>1026</v>
      </c>
      <c r="C9141">
        <v>842129</v>
      </c>
      <c r="D9141" t="s">
        <v>1027</v>
      </c>
      <c r="E9141" t="s">
        <v>147</v>
      </c>
      <c r="F9141" t="s">
        <v>292</v>
      </c>
      <c r="G9141" t="str">
        <f t="shared" si="284"/>
        <v>Vietnam to World</v>
      </c>
      <c r="H9141">
        <v>2012</v>
      </c>
      <c r="I9141" t="s">
        <v>724</v>
      </c>
      <c r="J9141">
        <v>6</v>
      </c>
      <c r="K9141">
        <v>1509.796</v>
      </c>
      <c r="L9141" s="1">
        <f t="shared" si="285"/>
        <v>1.5097960000000001</v>
      </c>
    </row>
    <row r="9142" spans="1:12" ht="14.45">
      <c r="A9142" t="s">
        <v>723</v>
      </c>
      <c r="B9142" t="s">
        <v>1026</v>
      </c>
      <c r="C9142">
        <v>842129</v>
      </c>
      <c r="D9142" t="s">
        <v>1027</v>
      </c>
      <c r="E9142" t="s">
        <v>147</v>
      </c>
      <c r="F9142" t="s">
        <v>292</v>
      </c>
      <c r="G9142" t="str">
        <f t="shared" si="284"/>
        <v>Vietnam to World</v>
      </c>
      <c r="H9142">
        <v>2013</v>
      </c>
      <c r="I9142" t="s">
        <v>724</v>
      </c>
      <c r="J9142">
        <v>6</v>
      </c>
      <c r="K9142">
        <v>977.33100000000002</v>
      </c>
      <c r="L9142" s="1">
        <f t="shared" si="285"/>
        <v>0.97733100000000006</v>
      </c>
    </row>
    <row r="9143" spans="1:12" ht="14.45">
      <c r="A9143" t="s">
        <v>723</v>
      </c>
      <c r="B9143" t="s">
        <v>1026</v>
      </c>
      <c r="C9143">
        <v>842129</v>
      </c>
      <c r="D9143" t="s">
        <v>1027</v>
      </c>
      <c r="E9143" t="s">
        <v>147</v>
      </c>
      <c r="F9143" t="s">
        <v>292</v>
      </c>
      <c r="G9143" t="str">
        <f t="shared" si="284"/>
        <v>Vietnam to World</v>
      </c>
      <c r="H9143">
        <v>2014</v>
      </c>
      <c r="I9143" t="s">
        <v>724</v>
      </c>
      <c r="J9143">
        <v>6</v>
      </c>
      <c r="K9143">
        <v>1420.4929999999999</v>
      </c>
      <c r="L9143" s="1">
        <f t="shared" si="285"/>
        <v>1.420493</v>
      </c>
    </row>
    <row r="9144" spans="1:12" ht="14.45">
      <c r="A9144" t="s">
        <v>723</v>
      </c>
      <c r="B9144" t="s">
        <v>1026</v>
      </c>
      <c r="C9144">
        <v>842129</v>
      </c>
      <c r="D9144" t="s">
        <v>1027</v>
      </c>
      <c r="E9144" t="s">
        <v>147</v>
      </c>
      <c r="F9144" t="s">
        <v>292</v>
      </c>
      <c r="G9144" t="str">
        <f t="shared" si="284"/>
        <v>Vietnam to World</v>
      </c>
      <c r="H9144">
        <v>2015</v>
      </c>
      <c r="I9144" t="s">
        <v>724</v>
      </c>
      <c r="J9144">
        <v>6</v>
      </c>
      <c r="K9144">
        <v>2002.633</v>
      </c>
      <c r="L9144" s="1">
        <f t="shared" si="285"/>
        <v>2.0026329999999999</v>
      </c>
    </row>
    <row r="9145" spans="1:12" ht="14.45">
      <c r="A9145" t="s">
        <v>723</v>
      </c>
      <c r="B9145" t="s">
        <v>1026</v>
      </c>
      <c r="C9145">
        <v>842129</v>
      </c>
      <c r="D9145" t="s">
        <v>1027</v>
      </c>
      <c r="E9145" t="s">
        <v>147</v>
      </c>
      <c r="F9145" t="s">
        <v>292</v>
      </c>
      <c r="G9145" t="str">
        <f t="shared" si="284"/>
        <v>Vietnam to World</v>
      </c>
      <c r="H9145">
        <v>2016</v>
      </c>
      <c r="I9145" t="s">
        <v>724</v>
      </c>
      <c r="J9145">
        <v>6</v>
      </c>
      <c r="K9145">
        <v>3458.89</v>
      </c>
      <c r="L9145" s="1">
        <f t="shared" si="285"/>
        <v>3.4588899999999998</v>
      </c>
    </row>
    <row r="9146" spans="1:12" ht="14.45">
      <c r="A9146" t="s">
        <v>723</v>
      </c>
      <c r="B9146" t="s">
        <v>1026</v>
      </c>
      <c r="C9146">
        <v>842129</v>
      </c>
      <c r="D9146" t="s">
        <v>1027</v>
      </c>
      <c r="E9146" t="s">
        <v>670</v>
      </c>
      <c r="F9146" t="s">
        <v>670</v>
      </c>
      <c r="G9146" t="str">
        <f t="shared" si="284"/>
        <v>Vietnam to EU27</v>
      </c>
      <c r="H9146">
        <v>2012</v>
      </c>
      <c r="I9146" t="s">
        <v>724</v>
      </c>
      <c r="J9146">
        <v>6</v>
      </c>
      <c r="K9146">
        <v>1.3919999999999999</v>
      </c>
      <c r="L9146" s="1">
        <f t="shared" si="285"/>
        <v>1.392E-3</v>
      </c>
    </row>
    <row r="9147" spans="1:12" ht="14.45">
      <c r="A9147" t="s">
        <v>723</v>
      </c>
      <c r="B9147" t="s">
        <v>1026</v>
      </c>
      <c r="C9147">
        <v>842129</v>
      </c>
      <c r="D9147" t="s">
        <v>1027</v>
      </c>
      <c r="E9147" t="s">
        <v>670</v>
      </c>
      <c r="F9147" t="s">
        <v>670</v>
      </c>
      <c r="G9147" t="str">
        <f t="shared" si="284"/>
        <v>Vietnam to EU27</v>
      </c>
      <c r="H9147">
        <v>2014</v>
      </c>
      <c r="I9147" t="s">
        <v>724</v>
      </c>
      <c r="J9147">
        <v>6</v>
      </c>
      <c r="K9147">
        <v>3.1859999999999999</v>
      </c>
      <c r="L9147" s="1">
        <f t="shared" si="285"/>
        <v>3.186E-3</v>
      </c>
    </row>
    <row r="9148" spans="1:12" ht="14.45">
      <c r="A9148" t="s">
        <v>723</v>
      </c>
      <c r="B9148" t="s">
        <v>1026</v>
      </c>
      <c r="C9148">
        <v>842129</v>
      </c>
      <c r="D9148" t="s">
        <v>1027</v>
      </c>
      <c r="E9148" t="s">
        <v>670</v>
      </c>
      <c r="F9148" t="s">
        <v>670</v>
      </c>
      <c r="G9148" t="str">
        <f t="shared" si="284"/>
        <v>Vietnam to EU27</v>
      </c>
      <c r="H9148">
        <v>2015</v>
      </c>
      <c r="I9148" t="s">
        <v>724</v>
      </c>
      <c r="J9148">
        <v>6</v>
      </c>
      <c r="K9148">
        <v>84.915000000000006</v>
      </c>
      <c r="L9148" s="1">
        <f t="shared" si="285"/>
        <v>8.4915000000000004E-2</v>
      </c>
    </row>
    <row r="9149" spans="1:12" ht="14.45">
      <c r="A9149" t="s">
        <v>723</v>
      </c>
      <c r="B9149" t="s">
        <v>1026</v>
      </c>
      <c r="C9149">
        <v>842129</v>
      </c>
      <c r="D9149" t="s">
        <v>1027</v>
      </c>
      <c r="E9149" t="s">
        <v>670</v>
      </c>
      <c r="F9149" t="s">
        <v>670</v>
      </c>
      <c r="G9149" t="str">
        <f t="shared" si="284"/>
        <v>Vietnam to EU27</v>
      </c>
      <c r="H9149">
        <v>2016</v>
      </c>
      <c r="I9149" t="s">
        <v>724</v>
      </c>
      <c r="J9149">
        <v>6</v>
      </c>
      <c r="K9149">
        <v>540.49900000000002</v>
      </c>
      <c r="L9149" s="1">
        <f t="shared" si="285"/>
        <v>0.54049900000000006</v>
      </c>
    </row>
    <row r="9150" spans="1:12" ht="14.45">
      <c r="A9150" t="s">
        <v>723</v>
      </c>
      <c r="B9150" t="s">
        <v>1026</v>
      </c>
      <c r="C9150">
        <v>842139</v>
      </c>
      <c r="D9150" t="s">
        <v>1027</v>
      </c>
      <c r="E9150" t="s">
        <v>147</v>
      </c>
      <c r="F9150" t="s">
        <v>292</v>
      </c>
      <c r="G9150" t="str">
        <f t="shared" si="284"/>
        <v>Vietnam to World</v>
      </c>
      <c r="H9150">
        <v>2012</v>
      </c>
      <c r="I9150" t="s">
        <v>724</v>
      </c>
      <c r="J9150">
        <v>6</v>
      </c>
      <c r="K9150">
        <v>1699.8610000000001</v>
      </c>
      <c r="L9150" s="1">
        <f t="shared" si="285"/>
        <v>1.6998610000000001</v>
      </c>
    </row>
    <row r="9151" spans="1:12" ht="14.45">
      <c r="A9151" t="s">
        <v>723</v>
      </c>
      <c r="B9151" t="s">
        <v>1026</v>
      </c>
      <c r="C9151">
        <v>842139</v>
      </c>
      <c r="D9151" t="s">
        <v>1027</v>
      </c>
      <c r="E9151" t="s">
        <v>147</v>
      </c>
      <c r="F9151" t="s">
        <v>292</v>
      </c>
      <c r="G9151" t="str">
        <f t="shared" si="284"/>
        <v>Vietnam to World</v>
      </c>
      <c r="H9151">
        <v>2013</v>
      </c>
      <c r="I9151" t="s">
        <v>724</v>
      </c>
      <c r="J9151">
        <v>6</v>
      </c>
      <c r="K9151">
        <v>1996.5550000000001</v>
      </c>
      <c r="L9151" s="1">
        <f t="shared" si="285"/>
        <v>1.9965550000000001</v>
      </c>
    </row>
    <row r="9152" spans="1:12" ht="14.45">
      <c r="A9152" t="s">
        <v>723</v>
      </c>
      <c r="B9152" t="s">
        <v>1026</v>
      </c>
      <c r="C9152">
        <v>842139</v>
      </c>
      <c r="D9152" t="s">
        <v>1027</v>
      </c>
      <c r="E9152" t="s">
        <v>147</v>
      </c>
      <c r="F9152" t="s">
        <v>292</v>
      </c>
      <c r="G9152" t="str">
        <f t="shared" si="284"/>
        <v>Vietnam to World</v>
      </c>
      <c r="H9152">
        <v>2014</v>
      </c>
      <c r="I9152" t="s">
        <v>724</v>
      </c>
      <c r="J9152">
        <v>6</v>
      </c>
      <c r="K9152">
        <v>3511.0419999999999</v>
      </c>
      <c r="L9152" s="1">
        <f t="shared" si="285"/>
        <v>3.5110419999999998</v>
      </c>
    </row>
    <row r="9153" spans="1:12" ht="14.45">
      <c r="A9153" t="s">
        <v>723</v>
      </c>
      <c r="B9153" t="s">
        <v>1026</v>
      </c>
      <c r="C9153">
        <v>842139</v>
      </c>
      <c r="D9153" t="s">
        <v>1027</v>
      </c>
      <c r="E9153" t="s">
        <v>147</v>
      </c>
      <c r="F9153" t="s">
        <v>292</v>
      </c>
      <c r="G9153" t="str">
        <f t="shared" si="284"/>
        <v>Vietnam to World</v>
      </c>
      <c r="H9153">
        <v>2015</v>
      </c>
      <c r="I9153" t="s">
        <v>724</v>
      </c>
      <c r="J9153">
        <v>6</v>
      </c>
      <c r="K9153">
        <v>3474.3110000000001</v>
      </c>
      <c r="L9153" s="1">
        <f t="shared" si="285"/>
        <v>3.4743110000000001</v>
      </c>
    </row>
    <row r="9154" spans="1:12" ht="14.45">
      <c r="A9154" t="s">
        <v>723</v>
      </c>
      <c r="B9154" t="s">
        <v>1026</v>
      </c>
      <c r="C9154">
        <v>842139</v>
      </c>
      <c r="D9154" t="s">
        <v>1027</v>
      </c>
      <c r="E9154" t="s">
        <v>147</v>
      </c>
      <c r="F9154" t="s">
        <v>292</v>
      </c>
      <c r="G9154" t="str">
        <f t="shared" si="284"/>
        <v>Vietnam to World</v>
      </c>
      <c r="H9154">
        <v>2016</v>
      </c>
      <c r="I9154" t="s">
        <v>724</v>
      </c>
      <c r="J9154">
        <v>6</v>
      </c>
      <c r="K9154">
        <v>2382.5770000000002</v>
      </c>
      <c r="L9154" s="1">
        <f t="shared" si="285"/>
        <v>2.3825770000000004</v>
      </c>
    </row>
    <row r="9155" spans="1:12" ht="14.45">
      <c r="A9155" t="s">
        <v>723</v>
      </c>
      <c r="B9155" t="s">
        <v>1026</v>
      </c>
      <c r="C9155">
        <v>842139</v>
      </c>
      <c r="D9155" t="s">
        <v>1027</v>
      </c>
      <c r="E9155" t="s">
        <v>670</v>
      </c>
      <c r="F9155" t="s">
        <v>670</v>
      </c>
      <c r="G9155" t="str">
        <f t="shared" si="284"/>
        <v>Vietnam to EU27</v>
      </c>
      <c r="H9155">
        <v>2012</v>
      </c>
      <c r="I9155" t="s">
        <v>724</v>
      </c>
      <c r="J9155">
        <v>6</v>
      </c>
      <c r="K9155">
        <v>227.042</v>
      </c>
      <c r="L9155" s="1">
        <f t="shared" si="285"/>
        <v>0.22704199999999999</v>
      </c>
    </row>
    <row r="9156" spans="1:12" ht="14.45">
      <c r="A9156" t="s">
        <v>723</v>
      </c>
      <c r="B9156" t="s">
        <v>1026</v>
      </c>
      <c r="C9156">
        <v>842139</v>
      </c>
      <c r="D9156" t="s">
        <v>1027</v>
      </c>
      <c r="E9156" t="s">
        <v>670</v>
      </c>
      <c r="F9156" t="s">
        <v>670</v>
      </c>
      <c r="G9156" t="str">
        <f t="shared" si="284"/>
        <v>Vietnam to EU27</v>
      </c>
      <c r="H9156">
        <v>2013</v>
      </c>
      <c r="I9156" t="s">
        <v>724</v>
      </c>
      <c r="J9156">
        <v>6</v>
      </c>
      <c r="K9156">
        <v>200.26400000000001</v>
      </c>
      <c r="L9156" s="1">
        <f t="shared" si="285"/>
        <v>0.200264</v>
      </c>
    </row>
    <row r="9157" spans="1:12" ht="14.45">
      <c r="A9157" t="s">
        <v>723</v>
      </c>
      <c r="B9157" t="s">
        <v>1026</v>
      </c>
      <c r="C9157">
        <v>842139</v>
      </c>
      <c r="D9157" t="s">
        <v>1027</v>
      </c>
      <c r="E9157" t="s">
        <v>670</v>
      </c>
      <c r="F9157" t="s">
        <v>670</v>
      </c>
      <c r="G9157" t="str">
        <f t="shared" si="284"/>
        <v>Vietnam to EU27</v>
      </c>
      <c r="H9157">
        <v>2014</v>
      </c>
      <c r="I9157" t="s">
        <v>724</v>
      </c>
      <c r="J9157">
        <v>6</v>
      </c>
      <c r="K9157">
        <v>315.298</v>
      </c>
      <c r="L9157" s="1">
        <f t="shared" si="285"/>
        <v>0.31529800000000002</v>
      </c>
    </row>
    <row r="9158" spans="1:12" ht="14.45">
      <c r="A9158" t="s">
        <v>723</v>
      </c>
      <c r="B9158" t="s">
        <v>1026</v>
      </c>
      <c r="C9158">
        <v>842139</v>
      </c>
      <c r="D9158" t="s">
        <v>1027</v>
      </c>
      <c r="E9158" t="s">
        <v>670</v>
      </c>
      <c r="F9158" t="s">
        <v>670</v>
      </c>
      <c r="G9158" t="str">
        <f t="shared" si="284"/>
        <v>Vietnam to EU27</v>
      </c>
      <c r="H9158">
        <v>2015</v>
      </c>
      <c r="I9158" t="s">
        <v>724</v>
      </c>
      <c r="J9158">
        <v>6</v>
      </c>
      <c r="K9158">
        <v>406.81400000000002</v>
      </c>
      <c r="L9158" s="1">
        <f t="shared" si="285"/>
        <v>0.40681400000000001</v>
      </c>
    </row>
    <row r="9159" spans="1:12" ht="14.45">
      <c r="A9159" t="s">
        <v>723</v>
      </c>
      <c r="B9159" t="s">
        <v>1026</v>
      </c>
      <c r="C9159">
        <v>842139</v>
      </c>
      <c r="D9159" t="s">
        <v>1027</v>
      </c>
      <c r="E9159" t="s">
        <v>670</v>
      </c>
      <c r="F9159" t="s">
        <v>670</v>
      </c>
      <c r="G9159" t="str">
        <f t="shared" si="284"/>
        <v>Vietnam to EU27</v>
      </c>
      <c r="H9159">
        <v>2016</v>
      </c>
      <c r="I9159" t="s">
        <v>724</v>
      </c>
      <c r="J9159">
        <v>6</v>
      </c>
      <c r="K9159">
        <v>462.90499999999997</v>
      </c>
      <c r="L9159" s="1">
        <f t="shared" si="285"/>
        <v>0.46290499999999996</v>
      </c>
    </row>
    <row r="9160" spans="1:12" ht="14.45">
      <c r="A9160" t="s">
        <v>723</v>
      </c>
      <c r="B9160" t="s">
        <v>1026</v>
      </c>
      <c r="C9160">
        <v>847989</v>
      </c>
      <c r="D9160" t="s">
        <v>1027</v>
      </c>
      <c r="E9160" t="s">
        <v>147</v>
      </c>
      <c r="F9160" t="s">
        <v>292</v>
      </c>
      <c r="G9160" t="str">
        <f t="shared" si="284"/>
        <v>Vietnam to World</v>
      </c>
      <c r="H9160">
        <v>2012</v>
      </c>
      <c r="I9160" t="s">
        <v>724</v>
      </c>
      <c r="J9160">
        <v>6</v>
      </c>
      <c r="K9160">
        <v>14987.937</v>
      </c>
      <c r="L9160" s="1">
        <f t="shared" si="285"/>
        <v>14.987937000000001</v>
      </c>
    </row>
    <row r="9161" spans="1:12" ht="14.45">
      <c r="A9161" t="s">
        <v>723</v>
      </c>
      <c r="B9161" t="s">
        <v>1026</v>
      </c>
      <c r="C9161">
        <v>847989</v>
      </c>
      <c r="D9161" t="s">
        <v>1027</v>
      </c>
      <c r="E9161" t="s">
        <v>147</v>
      </c>
      <c r="F9161" t="s">
        <v>292</v>
      </c>
      <c r="G9161" t="str">
        <f t="shared" ref="G9161:G9224" si="286">CONCATENATE(D9161, " to ", F9161)</f>
        <v>Vietnam to World</v>
      </c>
      <c r="H9161">
        <v>2013</v>
      </c>
      <c r="I9161" t="s">
        <v>724</v>
      </c>
      <c r="J9161">
        <v>6</v>
      </c>
      <c r="K9161">
        <v>21006.221000000001</v>
      </c>
      <c r="L9161" s="1">
        <f t="shared" ref="L9161:L9224" si="287">K9161/1000</f>
        <v>21.006221</v>
      </c>
    </row>
    <row r="9162" spans="1:12" ht="14.45">
      <c r="A9162" t="s">
        <v>723</v>
      </c>
      <c r="B9162" t="s">
        <v>1026</v>
      </c>
      <c r="C9162">
        <v>847989</v>
      </c>
      <c r="D9162" t="s">
        <v>1027</v>
      </c>
      <c r="E9162" t="s">
        <v>147</v>
      </c>
      <c r="F9162" t="s">
        <v>292</v>
      </c>
      <c r="G9162" t="str">
        <f t="shared" si="286"/>
        <v>Vietnam to World</v>
      </c>
      <c r="H9162">
        <v>2014</v>
      </c>
      <c r="I9162" t="s">
        <v>724</v>
      </c>
      <c r="J9162">
        <v>6</v>
      </c>
      <c r="K9162">
        <v>23651.219000000001</v>
      </c>
      <c r="L9162" s="1">
        <f t="shared" si="287"/>
        <v>23.651219000000001</v>
      </c>
    </row>
    <row r="9163" spans="1:12" ht="14.45">
      <c r="A9163" t="s">
        <v>723</v>
      </c>
      <c r="B9163" t="s">
        <v>1026</v>
      </c>
      <c r="C9163">
        <v>847989</v>
      </c>
      <c r="D9163" t="s">
        <v>1027</v>
      </c>
      <c r="E9163" t="s">
        <v>147</v>
      </c>
      <c r="F9163" t="s">
        <v>292</v>
      </c>
      <c r="G9163" t="str">
        <f t="shared" si="286"/>
        <v>Vietnam to World</v>
      </c>
      <c r="H9163">
        <v>2015</v>
      </c>
      <c r="I9163" t="s">
        <v>724</v>
      </c>
      <c r="J9163">
        <v>6</v>
      </c>
      <c r="K9163">
        <v>37022.044000000002</v>
      </c>
      <c r="L9163" s="1">
        <f t="shared" si="287"/>
        <v>37.022044000000001</v>
      </c>
    </row>
    <row r="9164" spans="1:12" ht="14.45">
      <c r="A9164" t="s">
        <v>723</v>
      </c>
      <c r="B9164" t="s">
        <v>1026</v>
      </c>
      <c r="C9164">
        <v>847989</v>
      </c>
      <c r="D9164" t="s">
        <v>1027</v>
      </c>
      <c r="E9164" t="s">
        <v>147</v>
      </c>
      <c r="F9164" t="s">
        <v>292</v>
      </c>
      <c r="G9164" t="str">
        <f t="shared" si="286"/>
        <v>Vietnam to World</v>
      </c>
      <c r="H9164">
        <v>2016</v>
      </c>
      <c r="I9164" t="s">
        <v>724</v>
      </c>
      <c r="J9164">
        <v>6</v>
      </c>
      <c r="K9164">
        <v>110253.34299999999</v>
      </c>
      <c r="L9164" s="1">
        <f t="shared" si="287"/>
        <v>110.25334299999999</v>
      </c>
    </row>
    <row r="9165" spans="1:12" ht="14.45">
      <c r="A9165" t="s">
        <v>723</v>
      </c>
      <c r="B9165" t="s">
        <v>1026</v>
      </c>
      <c r="C9165">
        <v>847989</v>
      </c>
      <c r="D9165" t="s">
        <v>1027</v>
      </c>
      <c r="E9165" t="s">
        <v>670</v>
      </c>
      <c r="F9165" t="s">
        <v>670</v>
      </c>
      <c r="G9165" t="str">
        <f t="shared" si="286"/>
        <v>Vietnam to EU27</v>
      </c>
      <c r="H9165">
        <v>2012</v>
      </c>
      <c r="I9165" t="s">
        <v>724</v>
      </c>
      <c r="J9165">
        <v>6</v>
      </c>
      <c r="K9165">
        <v>477.55200000000002</v>
      </c>
      <c r="L9165" s="1">
        <f t="shared" si="287"/>
        <v>0.47755200000000003</v>
      </c>
    </row>
    <row r="9166" spans="1:12" ht="14.45">
      <c r="A9166" t="s">
        <v>723</v>
      </c>
      <c r="B9166" t="s">
        <v>1026</v>
      </c>
      <c r="C9166">
        <v>847989</v>
      </c>
      <c r="D9166" t="s">
        <v>1027</v>
      </c>
      <c r="E9166" t="s">
        <v>670</v>
      </c>
      <c r="F9166" t="s">
        <v>670</v>
      </c>
      <c r="G9166" t="str">
        <f t="shared" si="286"/>
        <v>Vietnam to EU27</v>
      </c>
      <c r="H9166">
        <v>2013</v>
      </c>
      <c r="I9166" t="s">
        <v>724</v>
      </c>
      <c r="J9166">
        <v>6</v>
      </c>
      <c r="K9166">
        <v>727.90800000000002</v>
      </c>
      <c r="L9166" s="1">
        <f t="shared" si="287"/>
        <v>0.727908</v>
      </c>
    </row>
    <row r="9167" spans="1:12" ht="14.45">
      <c r="A9167" t="s">
        <v>723</v>
      </c>
      <c r="B9167" t="s">
        <v>1026</v>
      </c>
      <c r="C9167">
        <v>847989</v>
      </c>
      <c r="D9167" t="s">
        <v>1027</v>
      </c>
      <c r="E9167" t="s">
        <v>670</v>
      </c>
      <c r="F9167" t="s">
        <v>670</v>
      </c>
      <c r="G9167" t="str">
        <f t="shared" si="286"/>
        <v>Vietnam to EU27</v>
      </c>
      <c r="H9167">
        <v>2014</v>
      </c>
      <c r="I9167" t="s">
        <v>724</v>
      </c>
      <c r="J9167">
        <v>6</v>
      </c>
      <c r="K9167">
        <v>213.96899999999999</v>
      </c>
      <c r="L9167" s="1">
        <f t="shared" si="287"/>
        <v>0.21396899999999999</v>
      </c>
    </row>
    <row r="9168" spans="1:12" ht="14.45">
      <c r="A9168" t="s">
        <v>723</v>
      </c>
      <c r="B9168" t="s">
        <v>1026</v>
      </c>
      <c r="C9168">
        <v>847989</v>
      </c>
      <c r="D9168" t="s">
        <v>1027</v>
      </c>
      <c r="E9168" t="s">
        <v>670</v>
      </c>
      <c r="F9168" t="s">
        <v>670</v>
      </c>
      <c r="G9168" t="str">
        <f t="shared" si="286"/>
        <v>Vietnam to EU27</v>
      </c>
      <c r="H9168">
        <v>2015</v>
      </c>
      <c r="I9168" t="s">
        <v>724</v>
      </c>
      <c r="J9168">
        <v>6</v>
      </c>
      <c r="K9168">
        <v>608.78200000000004</v>
      </c>
      <c r="L9168" s="1">
        <f t="shared" si="287"/>
        <v>0.60878200000000005</v>
      </c>
    </row>
    <row r="9169" spans="1:12" ht="14.45">
      <c r="A9169" t="s">
        <v>723</v>
      </c>
      <c r="B9169" t="s">
        <v>1026</v>
      </c>
      <c r="C9169">
        <v>847989</v>
      </c>
      <c r="D9169" t="s">
        <v>1027</v>
      </c>
      <c r="E9169" t="s">
        <v>670</v>
      </c>
      <c r="F9169" t="s">
        <v>670</v>
      </c>
      <c r="G9169" t="str">
        <f t="shared" si="286"/>
        <v>Vietnam to EU27</v>
      </c>
      <c r="H9169">
        <v>2016</v>
      </c>
      <c r="I9169" t="s">
        <v>724</v>
      </c>
      <c r="J9169">
        <v>6</v>
      </c>
      <c r="K9169">
        <v>858.76300000000003</v>
      </c>
      <c r="L9169" s="1">
        <f t="shared" si="287"/>
        <v>0.85876300000000005</v>
      </c>
    </row>
    <row r="9170" spans="1:12" ht="14.45">
      <c r="A9170" t="s">
        <v>723</v>
      </c>
      <c r="B9170" t="s">
        <v>1028</v>
      </c>
      <c r="C9170">
        <v>730900</v>
      </c>
      <c r="D9170" t="s">
        <v>1029</v>
      </c>
      <c r="E9170" t="s">
        <v>147</v>
      </c>
      <c r="F9170" t="s">
        <v>292</v>
      </c>
      <c r="G9170" t="str">
        <f t="shared" si="286"/>
        <v>Samoa to World</v>
      </c>
      <c r="H9170">
        <v>2012</v>
      </c>
      <c r="I9170" t="s">
        <v>724</v>
      </c>
      <c r="J9170">
        <v>6</v>
      </c>
      <c r="K9170">
        <v>0.17499999999999999</v>
      </c>
      <c r="L9170" s="1">
        <f t="shared" si="287"/>
        <v>1.75E-4</v>
      </c>
    </row>
    <row r="9171" spans="1:12" ht="14.45">
      <c r="A9171" t="s">
        <v>723</v>
      </c>
      <c r="B9171" t="s">
        <v>1028</v>
      </c>
      <c r="C9171">
        <v>730900</v>
      </c>
      <c r="D9171" t="s">
        <v>1029</v>
      </c>
      <c r="E9171" t="s">
        <v>147</v>
      </c>
      <c r="F9171" t="s">
        <v>292</v>
      </c>
      <c r="G9171" t="str">
        <f t="shared" si="286"/>
        <v>Samoa to World</v>
      </c>
      <c r="H9171">
        <v>2013</v>
      </c>
      <c r="I9171" t="s">
        <v>724</v>
      </c>
      <c r="J9171">
        <v>6</v>
      </c>
      <c r="K9171">
        <v>4.6399999999999997</v>
      </c>
      <c r="L9171" s="1">
        <f t="shared" si="287"/>
        <v>4.64E-3</v>
      </c>
    </row>
    <row r="9172" spans="1:12" ht="14.45">
      <c r="A9172" t="s">
        <v>723</v>
      </c>
      <c r="B9172" t="s">
        <v>1028</v>
      </c>
      <c r="C9172">
        <v>730900</v>
      </c>
      <c r="D9172" t="s">
        <v>1029</v>
      </c>
      <c r="E9172" t="s">
        <v>147</v>
      </c>
      <c r="F9172" t="s">
        <v>292</v>
      </c>
      <c r="G9172" t="str">
        <f t="shared" si="286"/>
        <v>Samoa to World</v>
      </c>
      <c r="H9172">
        <v>2014</v>
      </c>
      <c r="I9172" t="s">
        <v>724</v>
      </c>
      <c r="J9172">
        <v>6</v>
      </c>
      <c r="K9172">
        <v>2.4289999999999998</v>
      </c>
      <c r="L9172" s="1">
        <f t="shared" si="287"/>
        <v>2.4289999999999997E-3</v>
      </c>
    </row>
    <row r="9173" spans="1:12" ht="14.45">
      <c r="A9173" t="s">
        <v>723</v>
      </c>
      <c r="B9173" t="s">
        <v>1028</v>
      </c>
      <c r="C9173">
        <v>730900</v>
      </c>
      <c r="D9173" t="s">
        <v>1029</v>
      </c>
      <c r="E9173" t="s">
        <v>147</v>
      </c>
      <c r="F9173" t="s">
        <v>292</v>
      </c>
      <c r="G9173" t="str">
        <f t="shared" si="286"/>
        <v>Samoa to World</v>
      </c>
      <c r="H9173">
        <v>2015</v>
      </c>
      <c r="I9173" t="s">
        <v>724</v>
      </c>
      <c r="J9173">
        <v>6</v>
      </c>
      <c r="K9173">
        <v>0.86599999999999999</v>
      </c>
      <c r="L9173" s="1">
        <f t="shared" si="287"/>
        <v>8.6600000000000002E-4</v>
      </c>
    </row>
    <row r="9174" spans="1:12" ht="14.45">
      <c r="A9174" t="s">
        <v>723</v>
      </c>
      <c r="B9174" t="s">
        <v>1028</v>
      </c>
      <c r="C9174">
        <v>730900</v>
      </c>
      <c r="D9174" t="s">
        <v>1029</v>
      </c>
      <c r="E9174" t="s">
        <v>147</v>
      </c>
      <c r="F9174" t="s">
        <v>292</v>
      </c>
      <c r="G9174" t="str">
        <f t="shared" si="286"/>
        <v>Samoa to World</v>
      </c>
      <c r="H9174">
        <v>2016</v>
      </c>
      <c r="I9174" t="s">
        <v>724</v>
      </c>
      <c r="J9174">
        <v>6</v>
      </c>
      <c r="K9174">
        <v>2.9039999999999999</v>
      </c>
      <c r="L9174" s="1">
        <f t="shared" si="287"/>
        <v>2.9039999999999999E-3</v>
      </c>
    </row>
    <row r="9175" spans="1:12" ht="14.45">
      <c r="A9175" t="s">
        <v>723</v>
      </c>
      <c r="B9175" t="s">
        <v>1028</v>
      </c>
      <c r="C9175">
        <v>741999</v>
      </c>
      <c r="D9175" t="s">
        <v>1029</v>
      </c>
      <c r="E9175" t="s">
        <v>147</v>
      </c>
      <c r="F9175" t="s">
        <v>292</v>
      </c>
      <c r="G9175" t="str">
        <f t="shared" si="286"/>
        <v>Samoa to World</v>
      </c>
      <c r="H9175">
        <v>2014</v>
      </c>
      <c r="I9175" t="s">
        <v>724</v>
      </c>
      <c r="J9175">
        <v>6</v>
      </c>
      <c r="K9175">
        <v>1.2E-2</v>
      </c>
      <c r="L9175" s="1">
        <f t="shared" si="287"/>
        <v>1.2E-5</v>
      </c>
    </row>
    <row r="9176" spans="1:12" ht="14.45">
      <c r="A9176" t="s">
        <v>723</v>
      </c>
      <c r="B9176" t="s">
        <v>1028</v>
      </c>
      <c r="C9176">
        <v>761100</v>
      </c>
      <c r="D9176" t="s">
        <v>1029</v>
      </c>
      <c r="E9176" t="s">
        <v>147</v>
      </c>
      <c r="F9176" t="s">
        <v>292</v>
      </c>
      <c r="G9176" t="str">
        <f t="shared" si="286"/>
        <v>Samoa to World</v>
      </c>
      <c r="H9176">
        <v>2015</v>
      </c>
      <c r="I9176" t="s">
        <v>724</v>
      </c>
      <c r="J9176">
        <v>6</v>
      </c>
      <c r="K9176">
        <v>2.7E-2</v>
      </c>
      <c r="L9176" s="1">
        <f t="shared" si="287"/>
        <v>2.6999999999999999E-5</v>
      </c>
    </row>
    <row r="9177" spans="1:12" ht="14.45">
      <c r="A9177" t="s">
        <v>723</v>
      </c>
      <c r="B9177" t="s">
        <v>1028</v>
      </c>
      <c r="C9177">
        <v>8405</v>
      </c>
      <c r="D9177" t="s">
        <v>1029</v>
      </c>
      <c r="E9177" t="s">
        <v>147</v>
      </c>
      <c r="F9177" t="s">
        <v>292</v>
      </c>
      <c r="G9177" t="str">
        <f t="shared" si="286"/>
        <v>Samoa to World</v>
      </c>
      <c r="H9177">
        <v>2012</v>
      </c>
      <c r="I9177" t="s">
        <v>724</v>
      </c>
      <c r="J9177">
        <v>6</v>
      </c>
      <c r="K9177">
        <v>0.13100000000000001</v>
      </c>
      <c r="L9177" s="1">
        <f t="shared" si="287"/>
        <v>1.3100000000000001E-4</v>
      </c>
    </row>
    <row r="9178" spans="1:12" ht="14.45">
      <c r="A9178" t="s">
        <v>723</v>
      </c>
      <c r="B9178" t="s">
        <v>1028</v>
      </c>
      <c r="C9178">
        <v>8405</v>
      </c>
      <c r="D9178" t="s">
        <v>1029</v>
      </c>
      <c r="E9178" t="s">
        <v>147</v>
      </c>
      <c r="F9178" t="s">
        <v>292</v>
      </c>
      <c r="G9178" t="str">
        <f t="shared" si="286"/>
        <v>Samoa to World</v>
      </c>
      <c r="H9178">
        <v>2016</v>
      </c>
      <c r="I9178" t="s">
        <v>724</v>
      </c>
      <c r="J9178">
        <v>6</v>
      </c>
      <c r="K9178">
        <v>0.156</v>
      </c>
      <c r="L9178" s="1">
        <f t="shared" si="287"/>
        <v>1.56E-4</v>
      </c>
    </row>
    <row r="9179" spans="1:12" ht="14.45">
      <c r="A9179" t="s">
        <v>723</v>
      </c>
      <c r="B9179" t="s">
        <v>1028</v>
      </c>
      <c r="C9179">
        <v>847989</v>
      </c>
      <c r="D9179" t="s">
        <v>1029</v>
      </c>
      <c r="E9179" t="s">
        <v>147</v>
      </c>
      <c r="F9179" t="s">
        <v>292</v>
      </c>
      <c r="G9179" t="str">
        <f t="shared" si="286"/>
        <v>Samoa to World</v>
      </c>
      <c r="H9179">
        <v>2013</v>
      </c>
      <c r="I9179" t="s">
        <v>724</v>
      </c>
      <c r="J9179">
        <v>6</v>
      </c>
      <c r="K9179">
        <v>0.17199999999999999</v>
      </c>
      <c r="L9179" s="1">
        <f t="shared" si="287"/>
        <v>1.7199999999999998E-4</v>
      </c>
    </row>
    <row r="9180" spans="1:12" ht="14.45">
      <c r="A9180" t="s">
        <v>723</v>
      </c>
      <c r="B9180" t="s">
        <v>1028</v>
      </c>
      <c r="C9180">
        <v>847989</v>
      </c>
      <c r="D9180" t="s">
        <v>1029</v>
      </c>
      <c r="E9180" t="s">
        <v>147</v>
      </c>
      <c r="F9180" t="s">
        <v>292</v>
      </c>
      <c r="G9180" t="str">
        <f t="shared" si="286"/>
        <v>Samoa to World</v>
      </c>
      <c r="H9180">
        <v>2014</v>
      </c>
      <c r="I9180" t="s">
        <v>724</v>
      </c>
      <c r="J9180">
        <v>6</v>
      </c>
      <c r="K9180">
        <v>1.1339999999999999</v>
      </c>
      <c r="L9180" s="1">
        <f t="shared" si="287"/>
        <v>1.1339999999999998E-3</v>
      </c>
    </row>
    <row r="9181" spans="1:12" ht="14.45">
      <c r="A9181" t="s">
        <v>723</v>
      </c>
      <c r="B9181" t="s">
        <v>1028</v>
      </c>
      <c r="C9181">
        <v>847989</v>
      </c>
      <c r="D9181" t="s">
        <v>1029</v>
      </c>
      <c r="E9181" t="s">
        <v>147</v>
      </c>
      <c r="F9181" t="s">
        <v>292</v>
      </c>
      <c r="G9181" t="str">
        <f t="shared" si="286"/>
        <v>Samoa to World</v>
      </c>
      <c r="H9181">
        <v>2015</v>
      </c>
      <c r="I9181" t="s">
        <v>724</v>
      </c>
      <c r="J9181">
        <v>6</v>
      </c>
      <c r="K9181">
        <v>0.191</v>
      </c>
      <c r="L9181" s="1">
        <f t="shared" si="287"/>
        <v>1.9100000000000001E-4</v>
      </c>
    </row>
    <row r="9182" spans="1:12" ht="14.45">
      <c r="A9182" t="s">
        <v>723</v>
      </c>
      <c r="B9182" t="s">
        <v>1028</v>
      </c>
      <c r="C9182">
        <v>847989</v>
      </c>
      <c r="D9182" t="s">
        <v>1029</v>
      </c>
      <c r="E9182" t="s">
        <v>147</v>
      </c>
      <c r="F9182" t="s">
        <v>292</v>
      </c>
      <c r="G9182" t="str">
        <f t="shared" si="286"/>
        <v>Samoa to World</v>
      </c>
      <c r="H9182">
        <v>2017</v>
      </c>
      <c r="I9182" t="s">
        <v>724</v>
      </c>
      <c r="J9182">
        <v>6</v>
      </c>
      <c r="K9182">
        <v>7.9000000000000001E-2</v>
      </c>
      <c r="L9182" s="1">
        <f t="shared" si="287"/>
        <v>7.8999999999999996E-5</v>
      </c>
    </row>
    <row r="9183" spans="1:12" ht="14.45">
      <c r="A9183" t="s">
        <v>723</v>
      </c>
      <c r="B9183" t="s">
        <v>1030</v>
      </c>
      <c r="C9183">
        <v>730900</v>
      </c>
      <c r="D9183" t="s">
        <v>1031</v>
      </c>
      <c r="E9183" t="s">
        <v>147</v>
      </c>
      <c r="F9183" t="s">
        <v>292</v>
      </c>
      <c r="G9183" t="str">
        <f t="shared" si="286"/>
        <v>Yemen to World</v>
      </c>
      <c r="H9183">
        <v>2012</v>
      </c>
      <c r="I9183" t="s">
        <v>724</v>
      </c>
      <c r="J9183">
        <v>6</v>
      </c>
      <c r="K9183">
        <v>0</v>
      </c>
      <c r="L9183" s="1">
        <f t="shared" si="287"/>
        <v>0</v>
      </c>
    </row>
    <row r="9184" spans="1:12" ht="14.45">
      <c r="A9184" t="s">
        <v>723</v>
      </c>
      <c r="B9184" t="s">
        <v>1030</v>
      </c>
      <c r="C9184">
        <v>730900</v>
      </c>
      <c r="D9184" t="s">
        <v>1031</v>
      </c>
      <c r="E9184" t="s">
        <v>147</v>
      </c>
      <c r="F9184" t="s">
        <v>292</v>
      </c>
      <c r="G9184" t="str">
        <f t="shared" si="286"/>
        <v>Yemen to World</v>
      </c>
      <c r="H9184">
        <v>2014</v>
      </c>
      <c r="I9184" t="s">
        <v>724</v>
      </c>
      <c r="J9184">
        <v>6</v>
      </c>
      <c r="K9184">
        <v>0</v>
      </c>
      <c r="L9184" s="1">
        <f t="shared" si="287"/>
        <v>0</v>
      </c>
    </row>
    <row r="9185" spans="1:12" ht="14.45">
      <c r="A9185" t="s">
        <v>723</v>
      </c>
      <c r="B9185" t="s">
        <v>1030</v>
      </c>
      <c r="C9185">
        <v>730900</v>
      </c>
      <c r="D9185" t="s">
        <v>1031</v>
      </c>
      <c r="E9185" t="s">
        <v>147</v>
      </c>
      <c r="F9185" t="s">
        <v>292</v>
      </c>
      <c r="G9185" t="str">
        <f t="shared" si="286"/>
        <v>Yemen to World</v>
      </c>
      <c r="H9185">
        <v>2015</v>
      </c>
      <c r="I9185" t="s">
        <v>724</v>
      </c>
      <c r="J9185">
        <v>6</v>
      </c>
      <c r="K9185">
        <v>1.3</v>
      </c>
      <c r="L9185" s="1">
        <f t="shared" si="287"/>
        <v>1.2999999999999999E-3</v>
      </c>
    </row>
    <row r="9186" spans="1:12" ht="14.45">
      <c r="A9186" t="s">
        <v>723</v>
      </c>
      <c r="B9186" t="s">
        <v>1030</v>
      </c>
      <c r="C9186">
        <v>741999</v>
      </c>
      <c r="D9186" t="s">
        <v>1031</v>
      </c>
      <c r="E9186" t="s">
        <v>147</v>
      </c>
      <c r="F9186" t="s">
        <v>292</v>
      </c>
      <c r="G9186" t="str">
        <f t="shared" si="286"/>
        <v>Yemen to World</v>
      </c>
      <c r="H9186">
        <v>2012</v>
      </c>
      <c r="I9186" t="s">
        <v>724</v>
      </c>
      <c r="J9186">
        <v>6</v>
      </c>
      <c r="K9186">
        <v>0</v>
      </c>
      <c r="L9186" s="1">
        <f t="shared" si="287"/>
        <v>0</v>
      </c>
    </row>
    <row r="9187" spans="1:12" ht="14.45">
      <c r="A9187" t="s">
        <v>723</v>
      </c>
      <c r="B9187" t="s">
        <v>1030</v>
      </c>
      <c r="C9187">
        <v>741999</v>
      </c>
      <c r="D9187" t="s">
        <v>1031</v>
      </c>
      <c r="E9187" t="s">
        <v>147</v>
      </c>
      <c r="F9187" t="s">
        <v>292</v>
      </c>
      <c r="G9187" t="str">
        <f t="shared" si="286"/>
        <v>Yemen to World</v>
      </c>
      <c r="H9187">
        <v>2014</v>
      </c>
      <c r="I9187" t="s">
        <v>724</v>
      </c>
      <c r="J9187">
        <v>6</v>
      </c>
      <c r="K9187">
        <v>0</v>
      </c>
      <c r="L9187" s="1">
        <f t="shared" si="287"/>
        <v>0</v>
      </c>
    </row>
    <row r="9188" spans="1:12" ht="14.45">
      <c r="A9188" t="s">
        <v>723</v>
      </c>
      <c r="B9188" t="s">
        <v>1030</v>
      </c>
      <c r="C9188">
        <v>761100</v>
      </c>
      <c r="D9188" t="s">
        <v>1031</v>
      </c>
      <c r="E9188" t="s">
        <v>147</v>
      </c>
      <c r="F9188" t="s">
        <v>292</v>
      </c>
      <c r="G9188" t="str">
        <f t="shared" si="286"/>
        <v>Yemen to World</v>
      </c>
      <c r="H9188">
        <v>2012</v>
      </c>
      <c r="I9188" t="s">
        <v>724</v>
      </c>
      <c r="J9188">
        <v>6</v>
      </c>
      <c r="K9188">
        <v>0</v>
      </c>
      <c r="L9188" s="1">
        <f t="shared" si="287"/>
        <v>0</v>
      </c>
    </row>
    <row r="9189" spans="1:12" ht="14.45">
      <c r="A9189" t="s">
        <v>723</v>
      </c>
      <c r="B9189" t="s">
        <v>1030</v>
      </c>
      <c r="C9189">
        <v>8405</v>
      </c>
      <c r="D9189" t="s">
        <v>1031</v>
      </c>
      <c r="E9189" t="s">
        <v>147</v>
      </c>
      <c r="F9189" t="s">
        <v>292</v>
      </c>
      <c r="G9189" t="str">
        <f t="shared" si="286"/>
        <v>Yemen to World</v>
      </c>
      <c r="H9189">
        <v>2012</v>
      </c>
      <c r="I9189" t="s">
        <v>724</v>
      </c>
      <c r="J9189">
        <v>6</v>
      </c>
      <c r="K9189">
        <v>0</v>
      </c>
      <c r="L9189" s="1">
        <f t="shared" si="287"/>
        <v>0</v>
      </c>
    </row>
    <row r="9190" spans="1:12" ht="14.45">
      <c r="A9190" t="s">
        <v>723</v>
      </c>
      <c r="B9190" t="s">
        <v>1030</v>
      </c>
      <c r="C9190">
        <v>8405</v>
      </c>
      <c r="D9190" t="s">
        <v>1031</v>
      </c>
      <c r="E9190" t="s">
        <v>147</v>
      </c>
      <c r="F9190" t="s">
        <v>292</v>
      </c>
      <c r="G9190" t="str">
        <f t="shared" si="286"/>
        <v>Yemen to World</v>
      </c>
      <c r="H9190">
        <v>2014</v>
      </c>
      <c r="I9190" t="s">
        <v>724</v>
      </c>
      <c r="J9190">
        <v>6</v>
      </c>
      <c r="K9190">
        <v>0</v>
      </c>
      <c r="L9190" s="1">
        <f t="shared" si="287"/>
        <v>0</v>
      </c>
    </row>
    <row r="9191" spans="1:12" ht="14.45">
      <c r="A9191" t="s">
        <v>723</v>
      </c>
      <c r="B9191" t="s">
        <v>1030</v>
      </c>
      <c r="C9191">
        <v>841940</v>
      </c>
      <c r="D9191" t="s">
        <v>1031</v>
      </c>
      <c r="E9191" t="s">
        <v>147</v>
      </c>
      <c r="F9191" t="s">
        <v>292</v>
      </c>
      <c r="G9191" t="str">
        <f t="shared" si="286"/>
        <v>Yemen to World</v>
      </c>
      <c r="H9191">
        <v>2012</v>
      </c>
      <c r="I9191" t="s">
        <v>724</v>
      </c>
      <c r="J9191">
        <v>6</v>
      </c>
      <c r="K9191">
        <v>0</v>
      </c>
      <c r="L9191" s="1">
        <f t="shared" si="287"/>
        <v>0</v>
      </c>
    </row>
    <row r="9192" spans="1:12" ht="14.45">
      <c r="A9192" t="s">
        <v>723</v>
      </c>
      <c r="B9192" t="s">
        <v>1030</v>
      </c>
      <c r="C9192">
        <v>841940</v>
      </c>
      <c r="D9192" t="s">
        <v>1031</v>
      </c>
      <c r="E9192" t="s">
        <v>670</v>
      </c>
      <c r="F9192" t="s">
        <v>670</v>
      </c>
      <c r="G9192" t="str">
        <f t="shared" si="286"/>
        <v>Yemen to EU27</v>
      </c>
      <c r="H9192">
        <v>2012</v>
      </c>
      <c r="I9192" t="s">
        <v>724</v>
      </c>
      <c r="J9192">
        <v>6</v>
      </c>
      <c r="K9192">
        <v>0</v>
      </c>
      <c r="L9192" s="1">
        <f t="shared" si="287"/>
        <v>0</v>
      </c>
    </row>
    <row r="9193" spans="1:12" ht="14.45">
      <c r="A9193" t="s">
        <v>723</v>
      </c>
      <c r="B9193" t="s">
        <v>1030</v>
      </c>
      <c r="C9193">
        <v>842129</v>
      </c>
      <c r="D9193" t="s">
        <v>1031</v>
      </c>
      <c r="E9193" t="s">
        <v>147</v>
      </c>
      <c r="F9193" t="s">
        <v>292</v>
      </c>
      <c r="G9193" t="str">
        <f t="shared" si="286"/>
        <v>Yemen to World</v>
      </c>
      <c r="H9193">
        <v>2014</v>
      </c>
      <c r="I9193" t="s">
        <v>724</v>
      </c>
      <c r="J9193">
        <v>6</v>
      </c>
      <c r="K9193">
        <v>0</v>
      </c>
      <c r="L9193" s="1">
        <f t="shared" si="287"/>
        <v>0</v>
      </c>
    </row>
    <row r="9194" spans="1:12" ht="14.45">
      <c r="A9194" t="s">
        <v>723</v>
      </c>
      <c r="B9194" t="s">
        <v>1030</v>
      </c>
      <c r="C9194">
        <v>842129</v>
      </c>
      <c r="D9194" t="s">
        <v>1031</v>
      </c>
      <c r="E9194" t="s">
        <v>147</v>
      </c>
      <c r="F9194" t="s">
        <v>292</v>
      </c>
      <c r="G9194" t="str">
        <f t="shared" si="286"/>
        <v>Yemen to World</v>
      </c>
      <c r="H9194">
        <v>2015</v>
      </c>
      <c r="I9194" t="s">
        <v>724</v>
      </c>
      <c r="J9194">
        <v>6</v>
      </c>
      <c r="K9194">
        <v>7.0010000000000003</v>
      </c>
      <c r="L9194" s="1">
        <f t="shared" si="287"/>
        <v>7.0010000000000003E-3</v>
      </c>
    </row>
    <row r="9195" spans="1:12" ht="14.45">
      <c r="A9195" t="s">
        <v>723</v>
      </c>
      <c r="B9195" t="s">
        <v>1030</v>
      </c>
      <c r="C9195">
        <v>842129</v>
      </c>
      <c r="D9195" t="s">
        <v>1031</v>
      </c>
      <c r="E9195" t="s">
        <v>670</v>
      </c>
      <c r="F9195" t="s">
        <v>670</v>
      </c>
      <c r="G9195" t="str">
        <f t="shared" si="286"/>
        <v>Yemen to EU27</v>
      </c>
      <c r="H9195">
        <v>2015</v>
      </c>
      <c r="I9195" t="s">
        <v>724</v>
      </c>
      <c r="J9195">
        <v>6</v>
      </c>
      <c r="K9195">
        <v>7.0010000000000003</v>
      </c>
      <c r="L9195" s="1">
        <f t="shared" si="287"/>
        <v>7.0010000000000003E-3</v>
      </c>
    </row>
    <row r="9196" spans="1:12" ht="14.45">
      <c r="A9196" t="s">
        <v>723</v>
      </c>
      <c r="B9196" t="s">
        <v>1030</v>
      </c>
      <c r="C9196">
        <v>842139</v>
      </c>
      <c r="D9196" t="s">
        <v>1031</v>
      </c>
      <c r="E9196" t="s">
        <v>147</v>
      </c>
      <c r="F9196" t="s">
        <v>292</v>
      </c>
      <c r="G9196" t="str">
        <f t="shared" si="286"/>
        <v>Yemen to World</v>
      </c>
      <c r="H9196">
        <v>2012</v>
      </c>
      <c r="I9196" t="s">
        <v>724</v>
      </c>
      <c r="J9196">
        <v>6</v>
      </c>
      <c r="K9196">
        <v>0</v>
      </c>
      <c r="L9196" s="1">
        <f t="shared" si="287"/>
        <v>0</v>
      </c>
    </row>
    <row r="9197" spans="1:12" ht="14.45">
      <c r="A9197" t="s">
        <v>723</v>
      </c>
      <c r="B9197" t="s">
        <v>1030</v>
      </c>
      <c r="C9197">
        <v>847989</v>
      </c>
      <c r="D9197" t="s">
        <v>1031</v>
      </c>
      <c r="E9197" t="s">
        <v>147</v>
      </c>
      <c r="F9197" t="s">
        <v>292</v>
      </c>
      <c r="G9197" t="str">
        <f t="shared" si="286"/>
        <v>Yemen to World</v>
      </c>
      <c r="H9197">
        <v>2012</v>
      </c>
      <c r="I9197" t="s">
        <v>724</v>
      </c>
      <c r="J9197">
        <v>6</v>
      </c>
      <c r="K9197">
        <v>0</v>
      </c>
      <c r="L9197" s="1">
        <f t="shared" si="287"/>
        <v>0</v>
      </c>
    </row>
    <row r="9198" spans="1:12" ht="14.45">
      <c r="A9198" t="s">
        <v>723</v>
      </c>
      <c r="B9198" t="s">
        <v>1030</v>
      </c>
      <c r="C9198">
        <v>847989</v>
      </c>
      <c r="D9198" t="s">
        <v>1031</v>
      </c>
      <c r="E9198" t="s">
        <v>147</v>
      </c>
      <c r="F9198" t="s">
        <v>292</v>
      </c>
      <c r="G9198" t="str">
        <f t="shared" si="286"/>
        <v>Yemen to World</v>
      </c>
      <c r="H9198">
        <v>2013</v>
      </c>
      <c r="I9198" t="s">
        <v>724</v>
      </c>
      <c r="J9198">
        <v>6</v>
      </c>
      <c r="K9198">
        <v>0</v>
      </c>
      <c r="L9198" s="1">
        <f t="shared" si="287"/>
        <v>0</v>
      </c>
    </row>
    <row r="9199" spans="1:12" ht="14.45">
      <c r="A9199" t="s">
        <v>723</v>
      </c>
      <c r="B9199" t="s">
        <v>1030</v>
      </c>
      <c r="C9199">
        <v>847989</v>
      </c>
      <c r="D9199" t="s">
        <v>1031</v>
      </c>
      <c r="E9199" t="s">
        <v>147</v>
      </c>
      <c r="F9199" t="s">
        <v>292</v>
      </c>
      <c r="G9199" t="str">
        <f t="shared" si="286"/>
        <v>Yemen to World</v>
      </c>
      <c r="H9199">
        <v>2014</v>
      </c>
      <c r="I9199" t="s">
        <v>724</v>
      </c>
      <c r="J9199">
        <v>6</v>
      </c>
      <c r="K9199">
        <v>0</v>
      </c>
      <c r="L9199" s="1">
        <f t="shared" si="287"/>
        <v>0</v>
      </c>
    </row>
    <row r="9200" spans="1:12" ht="14.45">
      <c r="A9200" t="s">
        <v>723</v>
      </c>
      <c r="B9200" t="s">
        <v>1030</v>
      </c>
      <c r="C9200">
        <v>847989</v>
      </c>
      <c r="D9200" t="s">
        <v>1031</v>
      </c>
      <c r="E9200" t="s">
        <v>147</v>
      </c>
      <c r="F9200" t="s">
        <v>292</v>
      </c>
      <c r="G9200" t="str">
        <f t="shared" si="286"/>
        <v>Yemen to World</v>
      </c>
      <c r="H9200">
        <v>2015</v>
      </c>
      <c r="I9200" t="s">
        <v>724</v>
      </c>
      <c r="J9200">
        <v>6</v>
      </c>
      <c r="K9200">
        <v>2.0939999999999999</v>
      </c>
      <c r="L9200" s="1">
        <f t="shared" si="287"/>
        <v>2.0939999999999999E-3</v>
      </c>
    </row>
    <row r="9201" spans="1:12" ht="14.45">
      <c r="A9201" t="s">
        <v>723</v>
      </c>
      <c r="B9201" t="s">
        <v>1032</v>
      </c>
      <c r="C9201">
        <v>730900</v>
      </c>
      <c r="D9201" t="s">
        <v>1033</v>
      </c>
      <c r="E9201" t="s">
        <v>147</v>
      </c>
      <c r="F9201" t="s">
        <v>292</v>
      </c>
      <c r="G9201" t="str">
        <f t="shared" si="286"/>
        <v>South Africa to World</v>
      </c>
      <c r="H9201">
        <v>2012</v>
      </c>
      <c r="I9201" t="s">
        <v>724</v>
      </c>
      <c r="J9201">
        <v>6</v>
      </c>
      <c r="K9201">
        <v>52958.485999999997</v>
      </c>
      <c r="L9201" s="1">
        <f t="shared" si="287"/>
        <v>52.958486000000001</v>
      </c>
    </row>
    <row r="9202" spans="1:12" ht="14.45">
      <c r="A9202" t="s">
        <v>723</v>
      </c>
      <c r="B9202" t="s">
        <v>1032</v>
      </c>
      <c r="C9202">
        <v>730900</v>
      </c>
      <c r="D9202" t="s">
        <v>1033</v>
      </c>
      <c r="E9202" t="s">
        <v>147</v>
      </c>
      <c r="F9202" t="s">
        <v>292</v>
      </c>
      <c r="G9202" t="str">
        <f t="shared" si="286"/>
        <v>South Africa to World</v>
      </c>
      <c r="H9202">
        <v>2013</v>
      </c>
      <c r="I9202" t="s">
        <v>724</v>
      </c>
      <c r="J9202">
        <v>6</v>
      </c>
      <c r="K9202">
        <v>38264.372000000003</v>
      </c>
      <c r="L9202" s="1">
        <f t="shared" si="287"/>
        <v>38.264372000000002</v>
      </c>
    </row>
    <row r="9203" spans="1:12" ht="14.45">
      <c r="A9203" t="s">
        <v>723</v>
      </c>
      <c r="B9203" t="s">
        <v>1032</v>
      </c>
      <c r="C9203">
        <v>730900</v>
      </c>
      <c r="D9203" t="s">
        <v>1033</v>
      </c>
      <c r="E9203" t="s">
        <v>147</v>
      </c>
      <c r="F9203" t="s">
        <v>292</v>
      </c>
      <c r="G9203" t="str">
        <f t="shared" si="286"/>
        <v>South Africa to World</v>
      </c>
      <c r="H9203">
        <v>2014</v>
      </c>
      <c r="I9203" t="s">
        <v>724</v>
      </c>
      <c r="J9203">
        <v>6</v>
      </c>
      <c r="K9203">
        <v>40663.925999999999</v>
      </c>
      <c r="L9203" s="1">
        <f t="shared" si="287"/>
        <v>40.663925999999996</v>
      </c>
    </row>
    <row r="9204" spans="1:12" ht="14.45">
      <c r="A9204" t="s">
        <v>723</v>
      </c>
      <c r="B9204" t="s">
        <v>1032</v>
      </c>
      <c r="C9204">
        <v>730900</v>
      </c>
      <c r="D9204" t="s">
        <v>1033</v>
      </c>
      <c r="E9204" t="s">
        <v>147</v>
      </c>
      <c r="F9204" t="s">
        <v>292</v>
      </c>
      <c r="G9204" t="str">
        <f t="shared" si="286"/>
        <v>South Africa to World</v>
      </c>
      <c r="H9204">
        <v>2015</v>
      </c>
      <c r="I9204" t="s">
        <v>724</v>
      </c>
      <c r="J9204">
        <v>6</v>
      </c>
      <c r="K9204">
        <v>35871.591999999997</v>
      </c>
      <c r="L9204" s="1">
        <f t="shared" si="287"/>
        <v>35.871592</v>
      </c>
    </row>
    <row r="9205" spans="1:12" ht="14.45">
      <c r="A9205" t="s">
        <v>723</v>
      </c>
      <c r="B9205" t="s">
        <v>1032</v>
      </c>
      <c r="C9205">
        <v>730900</v>
      </c>
      <c r="D9205" t="s">
        <v>1033</v>
      </c>
      <c r="E9205" t="s">
        <v>147</v>
      </c>
      <c r="F9205" t="s">
        <v>292</v>
      </c>
      <c r="G9205" t="str">
        <f t="shared" si="286"/>
        <v>South Africa to World</v>
      </c>
      <c r="H9205">
        <v>2016</v>
      </c>
      <c r="I9205" t="s">
        <v>724</v>
      </c>
      <c r="J9205">
        <v>6</v>
      </c>
      <c r="K9205">
        <v>25051.136999999999</v>
      </c>
      <c r="L9205" s="1">
        <f t="shared" si="287"/>
        <v>25.051136999999997</v>
      </c>
    </row>
    <row r="9206" spans="1:12" ht="14.45">
      <c r="A9206" t="s">
        <v>723</v>
      </c>
      <c r="B9206" t="s">
        <v>1032</v>
      </c>
      <c r="C9206">
        <v>730900</v>
      </c>
      <c r="D9206" t="s">
        <v>1033</v>
      </c>
      <c r="E9206" t="s">
        <v>147</v>
      </c>
      <c r="F9206" t="s">
        <v>292</v>
      </c>
      <c r="G9206" t="str">
        <f t="shared" si="286"/>
        <v>South Africa to World</v>
      </c>
      <c r="H9206">
        <v>2017</v>
      </c>
      <c r="I9206" t="s">
        <v>724</v>
      </c>
      <c r="J9206">
        <v>6</v>
      </c>
      <c r="K9206">
        <v>18047.314999999999</v>
      </c>
      <c r="L9206" s="1">
        <f t="shared" si="287"/>
        <v>18.047314999999998</v>
      </c>
    </row>
    <row r="9207" spans="1:12" ht="14.45">
      <c r="A9207" t="s">
        <v>723</v>
      </c>
      <c r="B9207" t="s">
        <v>1032</v>
      </c>
      <c r="C9207">
        <v>730900</v>
      </c>
      <c r="D9207" t="s">
        <v>1033</v>
      </c>
      <c r="E9207" t="s">
        <v>670</v>
      </c>
      <c r="F9207" t="s">
        <v>670</v>
      </c>
      <c r="G9207" t="str">
        <f t="shared" si="286"/>
        <v>South Africa to EU27</v>
      </c>
      <c r="H9207">
        <v>2012</v>
      </c>
      <c r="I9207" t="s">
        <v>724</v>
      </c>
      <c r="J9207">
        <v>6</v>
      </c>
      <c r="K9207">
        <v>100.325</v>
      </c>
      <c r="L9207" s="1">
        <f t="shared" si="287"/>
        <v>0.100325</v>
      </c>
    </row>
    <row r="9208" spans="1:12" ht="14.45">
      <c r="A9208" t="s">
        <v>723</v>
      </c>
      <c r="B9208" t="s">
        <v>1032</v>
      </c>
      <c r="C9208">
        <v>730900</v>
      </c>
      <c r="D9208" t="s">
        <v>1033</v>
      </c>
      <c r="E9208" t="s">
        <v>670</v>
      </c>
      <c r="F9208" t="s">
        <v>670</v>
      </c>
      <c r="G9208" t="str">
        <f t="shared" si="286"/>
        <v>South Africa to EU27</v>
      </c>
      <c r="H9208">
        <v>2013</v>
      </c>
      <c r="I9208" t="s">
        <v>724</v>
      </c>
      <c r="J9208">
        <v>6</v>
      </c>
      <c r="K9208">
        <v>1011.097</v>
      </c>
      <c r="L9208" s="1">
        <f t="shared" si="287"/>
        <v>1.0110969999999999</v>
      </c>
    </row>
    <row r="9209" spans="1:12" ht="14.45">
      <c r="A9209" t="s">
        <v>723</v>
      </c>
      <c r="B9209" t="s">
        <v>1032</v>
      </c>
      <c r="C9209">
        <v>730900</v>
      </c>
      <c r="D9209" t="s">
        <v>1033</v>
      </c>
      <c r="E9209" t="s">
        <v>670</v>
      </c>
      <c r="F9209" t="s">
        <v>670</v>
      </c>
      <c r="G9209" t="str">
        <f t="shared" si="286"/>
        <v>South Africa to EU27</v>
      </c>
      <c r="H9209">
        <v>2014</v>
      </c>
      <c r="I9209" t="s">
        <v>724</v>
      </c>
      <c r="J9209">
        <v>6</v>
      </c>
      <c r="K9209">
        <v>766.029</v>
      </c>
      <c r="L9209" s="1">
        <f t="shared" si="287"/>
        <v>0.76602899999999996</v>
      </c>
    </row>
    <row r="9210" spans="1:12" ht="14.45">
      <c r="A9210" t="s">
        <v>723</v>
      </c>
      <c r="B9210" t="s">
        <v>1032</v>
      </c>
      <c r="C9210">
        <v>730900</v>
      </c>
      <c r="D9210" t="s">
        <v>1033</v>
      </c>
      <c r="E9210" t="s">
        <v>670</v>
      </c>
      <c r="F9210" t="s">
        <v>670</v>
      </c>
      <c r="G9210" t="str">
        <f t="shared" si="286"/>
        <v>South Africa to EU27</v>
      </c>
      <c r="H9210">
        <v>2015</v>
      </c>
      <c r="I9210" t="s">
        <v>724</v>
      </c>
      <c r="J9210">
        <v>6</v>
      </c>
      <c r="K9210">
        <v>475.10700000000003</v>
      </c>
      <c r="L9210" s="1">
        <f t="shared" si="287"/>
        <v>0.475107</v>
      </c>
    </row>
    <row r="9211" spans="1:12" ht="14.45">
      <c r="A9211" t="s">
        <v>723</v>
      </c>
      <c r="B9211" t="s">
        <v>1032</v>
      </c>
      <c r="C9211">
        <v>730900</v>
      </c>
      <c r="D9211" t="s">
        <v>1033</v>
      </c>
      <c r="E9211" t="s">
        <v>670</v>
      </c>
      <c r="F9211" t="s">
        <v>670</v>
      </c>
      <c r="G9211" t="str">
        <f t="shared" si="286"/>
        <v>South Africa to EU27</v>
      </c>
      <c r="H9211">
        <v>2016</v>
      </c>
      <c r="I9211" t="s">
        <v>724</v>
      </c>
      <c r="J9211">
        <v>6</v>
      </c>
      <c r="K9211">
        <v>321.32</v>
      </c>
      <c r="L9211" s="1">
        <f t="shared" si="287"/>
        <v>0.32131999999999999</v>
      </c>
    </row>
    <row r="9212" spans="1:12" ht="14.45">
      <c r="A9212" t="s">
        <v>723</v>
      </c>
      <c r="B9212" t="s">
        <v>1032</v>
      </c>
      <c r="C9212">
        <v>730900</v>
      </c>
      <c r="D9212" t="s">
        <v>1033</v>
      </c>
      <c r="E9212" t="s">
        <v>670</v>
      </c>
      <c r="F9212" t="s">
        <v>670</v>
      </c>
      <c r="G9212" t="str">
        <f t="shared" si="286"/>
        <v>South Africa to EU27</v>
      </c>
      <c r="H9212">
        <v>2017</v>
      </c>
      <c r="I9212" t="s">
        <v>724</v>
      </c>
      <c r="J9212">
        <v>6</v>
      </c>
      <c r="K9212">
        <v>500.54300000000001</v>
      </c>
      <c r="L9212" s="1">
        <f t="shared" si="287"/>
        <v>0.50054299999999996</v>
      </c>
    </row>
    <row r="9213" spans="1:12" ht="14.45">
      <c r="A9213" t="s">
        <v>723</v>
      </c>
      <c r="B9213" t="s">
        <v>1032</v>
      </c>
      <c r="C9213">
        <v>741999</v>
      </c>
      <c r="D9213" t="s">
        <v>1033</v>
      </c>
      <c r="E9213" t="s">
        <v>147</v>
      </c>
      <c r="F9213" t="s">
        <v>292</v>
      </c>
      <c r="G9213" t="str">
        <f t="shared" si="286"/>
        <v>South Africa to World</v>
      </c>
      <c r="H9213">
        <v>2012</v>
      </c>
      <c r="I9213" t="s">
        <v>724</v>
      </c>
      <c r="J9213">
        <v>6</v>
      </c>
      <c r="K9213">
        <v>9329.5079999999998</v>
      </c>
      <c r="L9213" s="1">
        <f t="shared" si="287"/>
        <v>9.3295080000000006</v>
      </c>
    </row>
    <row r="9214" spans="1:12" ht="14.45">
      <c r="A9214" t="s">
        <v>723</v>
      </c>
      <c r="B9214" t="s">
        <v>1032</v>
      </c>
      <c r="C9214">
        <v>741999</v>
      </c>
      <c r="D9214" t="s">
        <v>1033</v>
      </c>
      <c r="E9214" t="s">
        <v>147</v>
      </c>
      <c r="F9214" t="s">
        <v>292</v>
      </c>
      <c r="G9214" t="str">
        <f t="shared" si="286"/>
        <v>South Africa to World</v>
      </c>
      <c r="H9214">
        <v>2013</v>
      </c>
      <c r="I9214" t="s">
        <v>724</v>
      </c>
      <c r="J9214">
        <v>6</v>
      </c>
      <c r="K9214">
        <v>3076.5419999999999</v>
      </c>
      <c r="L9214" s="1">
        <f t="shared" si="287"/>
        <v>3.0765419999999999</v>
      </c>
    </row>
    <row r="9215" spans="1:12" ht="14.45">
      <c r="A9215" t="s">
        <v>723</v>
      </c>
      <c r="B9215" t="s">
        <v>1032</v>
      </c>
      <c r="C9215">
        <v>741999</v>
      </c>
      <c r="D9215" t="s">
        <v>1033</v>
      </c>
      <c r="E9215" t="s">
        <v>147</v>
      </c>
      <c r="F9215" t="s">
        <v>292</v>
      </c>
      <c r="G9215" t="str">
        <f t="shared" si="286"/>
        <v>South Africa to World</v>
      </c>
      <c r="H9215">
        <v>2014</v>
      </c>
      <c r="I9215" t="s">
        <v>724</v>
      </c>
      <c r="J9215">
        <v>6</v>
      </c>
      <c r="K9215">
        <v>6782.2510000000002</v>
      </c>
      <c r="L9215" s="1">
        <f t="shared" si="287"/>
        <v>6.7822510000000005</v>
      </c>
    </row>
    <row r="9216" spans="1:12" ht="14.45">
      <c r="A9216" t="s">
        <v>723</v>
      </c>
      <c r="B9216" t="s">
        <v>1032</v>
      </c>
      <c r="C9216">
        <v>741999</v>
      </c>
      <c r="D9216" t="s">
        <v>1033</v>
      </c>
      <c r="E9216" t="s">
        <v>147</v>
      </c>
      <c r="F9216" t="s">
        <v>292</v>
      </c>
      <c r="G9216" t="str">
        <f t="shared" si="286"/>
        <v>South Africa to World</v>
      </c>
      <c r="H9216">
        <v>2015</v>
      </c>
      <c r="I9216" t="s">
        <v>724</v>
      </c>
      <c r="J9216">
        <v>6</v>
      </c>
      <c r="K9216">
        <v>7154.1180000000004</v>
      </c>
      <c r="L9216" s="1">
        <f t="shared" si="287"/>
        <v>7.1541180000000004</v>
      </c>
    </row>
    <row r="9217" spans="1:12" ht="14.45">
      <c r="A9217" t="s">
        <v>723</v>
      </c>
      <c r="B9217" t="s">
        <v>1032</v>
      </c>
      <c r="C9217">
        <v>741999</v>
      </c>
      <c r="D9217" t="s">
        <v>1033</v>
      </c>
      <c r="E9217" t="s">
        <v>147</v>
      </c>
      <c r="F9217" t="s">
        <v>292</v>
      </c>
      <c r="G9217" t="str">
        <f t="shared" si="286"/>
        <v>South Africa to World</v>
      </c>
      <c r="H9217">
        <v>2016</v>
      </c>
      <c r="I9217" t="s">
        <v>724</v>
      </c>
      <c r="J9217">
        <v>6</v>
      </c>
      <c r="K9217">
        <v>5254.7910000000002</v>
      </c>
      <c r="L9217" s="1">
        <f t="shared" si="287"/>
        <v>5.254791</v>
      </c>
    </row>
    <row r="9218" spans="1:12" ht="14.45">
      <c r="A9218" t="s">
        <v>723</v>
      </c>
      <c r="B9218" t="s">
        <v>1032</v>
      </c>
      <c r="C9218">
        <v>741999</v>
      </c>
      <c r="D9218" t="s">
        <v>1033</v>
      </c>
      <c r="E9218" t="s">
        <v>147</v>
      </c>
      <c r="F9218" t="s">
        <v>292</v>
      </c>
      <c r="G9218" t="str">
        <f t="shared" si="286"/>
        <v>South Africa to World</v>
      </c>
      <c r="H9218">
        <v>2017</v>
      </c>
      <c r="I9218" t="s">
        <v>724</v>
      </c>
      <c r="J9218">
        <v>6</v>
      </c>
      <c r="K9218">
        <v>26542.914000000001</v>
      </c>
      <c r="L9218" s="1">
        <f t="shared" si="287"/>
        <v>26.542914</v>
      </c>
    </row>
    <row r="9219" spans="1:12" ht="14.45">
      <c r="A9219" t="s">
        <v>723</v>
      </c>
      <c r="B9219" t="s">
        <v>1032</v>
      </c>
      <c r="C9219">
        <v>741999</v>
      </c>
      <c r="D9219" t="s">
        <v>1033</v>
      </c>
      <c r="E9219" t="s">
        <v>670</v>
      </c>
      <c r="F9219" t="s">
        <v>670</v>
      </c>
      <c r="G9219" t="str">
        <f t="shared" si="286"/>
        <v>South Africa to EU27</v>
      </c>
      <c r="H9219">
        <v>2012</v>
      </c>
      <c r="I9219" t="s">
        <v>724</v>
      </c>
      <c r="J9219">
        <v>6</v>
      </c>
      <c r="K9219">
        <v>198.929</v>
      </c>
      <c r="L9219" s="1">
        <f t="shared" si="287"/>
        <v>0.19892899999999999</v>
      </c>
    </row>
    <row r="9220" spans="1:12" ht="14.45">
      <c r="A9220" t="s">
        <v>723</v>
      </c>
      <c r="B9220" t="s">
        <v>1032</v>
      </c>
      <c r="C9220">
        <v>741999</v>
      </c>
      <c r="D9220" t="s">
        <v>1033</v>
      </c>
      <c r="E9220" t="s">
        <v>670</v>
      </c>
      <c r="F9220" t="s">
        <v>670</v>
      </c>
      <c r="G9220" t="str">
        <f t="shared" si="286"/>
        <v>South Africa to EU27</v>
      </c>
      <c r="H9220">
        <v>2013</v>
      </c>
      <c r="I9220" t="s">
        <v>724</v>
      </c>
      <c r="J9220">
        <v>6</v>
      </c>
      <c r="K9220">
        <v>665.39300000000003</v>
      </c>
      <c r="L9220" s="1">
        <f t="shared" si="287"/>
        <v>0.66539300000000001</v>
      </c>
    </row>
    <row r="9221" spans="1:12" ht="14.45">
      <c r="A9221" t="s">
        <v>723</v>
      </c>
      <c r="B9221" t="s">
        <v>1032</v>
      </c>
      <c r="C9221">
        <v>741999</v>
      </c>
      <c r="D9221" t="s">
        <v>1033</v>
      </c>
      <c r="E9221" t="s">
        <v>670</v>
      </c>
      <c r="F9221" t="s">
        <v>670</v>
      </c>
      <c r="G9221" t="str">
        <f t="shared" si="286"/>
        <v>South Africa to EU27</v>
      </c>
      <c r="H9221">
        <v>2014</v>
      </c>
      <c r="I9221" t="s">
        <v>724</v>
      </c>
      <c r="J9221">
        <v>6</v>
      </c>
      <c r="K9221">
        <v>257.05500000000001</v>
      </c>
      <c r="L9221" s="1">
        <f t="shared" si="287"/>
        <v>0.25705500000000003</v>
      </c>
    </row>
    <row r="9222" spans="1:12" ht="14.45">
      <c r="A9222" t="s">
        <v>723</v>
      </c>
      <c r="B9222" t="s">
        <v>1032</v>
      </c>
      <c r="C9222">
        <v>741999</v>
      </c>
      <c r="D9222" t="s">
        <v>1033</v>
      </c>
      <c r="E9222" t="s">
        <v>670</v>
      </c>
      <c r="F9222" t="s">
        <v>670</v>
      </c>
      <c r="G9222" t="str">
        <f t="shared" si="286"/>
        <v>South Africa to EU27</v>
      </c>
      <c r="H9222">
        <v>2015</v>
      </c>
      <c r="I9222" t="s">
        <v>724</v>
      </c>
      <c r="J9222">
        <v>6</v>
      </c>
      <c r="K9222">
        <v>315.09399999999999</v>
      </c>
      <c r="L9222" s="1">
        <f t="shared" si="287"/>
        <v>0.31509399999999999</v>
      </c>
    </row>
    <row r="9223" spans="1:12" ht="14.45">
      <c r="A9223" t="s">
        <v>723</v>
      </c>
      <c r="B9223" t="s">
        <v>1032</v>
      </c>
      <c r="C9223">
        <v>741999</v>
      </c>
      <c r="D9223" t="s">
        <v>1033</v>
      </c>
      <c r="E9223" t="s">
        <v>670</v>
      </c>
      <c r="F9223" t="s">
        <v>670</v>
      </c>
      <c r="G9223" t="str">
        <f t="shared" si="286"/>
        <v>South Africa to EU27</v>
      </c>
      <c r="H9223">
        <v>2016</v>
      </c>
      <c r="I9223" t="s">
        <v>724</v>
      </c>
      <c r="J9223">
        <v>6</v>
      </c>
      <c r="K9223">
        <v>208.517</v>
      </c>
      <c r="L9223" s="1">
        <f t="shared" si="287"/>
        <v>0.20851700000000001</v>
      </c>
    </row>
    <row r="9224" spans="1:12" ht="14.45">
      <c r="A9224" t="s">
        <v>723</v>
      </c>
      <c r="B9224" t="s">
        <v>1032</v>
      </c>
      <c r="C9224">
        <v>741999</v>
      </c>
      <c r="D9224" t="s">
        <v>1033</v>
      </c>
      <c r="E9224" t="s">
        <v>670</v>
      </c>
      <c r="F9224" t="s">
        <v>670</v>
      </c>
      <c r="G9224" t="str">
        <f t="shared" si="286"/>
        <v>South Africa to EU27</v>
      </c>
      <c r="H9224">
        <v>2017</v>
      </c>
      <c r="I9224" t="s">
        <v>724</v>
      </c>
      <c r="J9224">
        <v>6</v>
      </c>
      <c r="K9224">
        <v>2463.223</v>
      </c>
      <c r="L9224" s="1">
        <f t="shared" si="287"/>
        <v>2.4632230000000002</v>
      </c>
    </row>
    <row r="9225" spans="1:12" ht="14.45">
      <c r="A9225" t="s">
        <v>723</v>
      </c>
      <c r="B9225" t="s">
        <v>1032</v>
      </c>
      <c r="C9225">
        <v>761100</v>
      </c>
      <c r="D9225" t="s">
        <v>1033</v>
      </c>
      <c r="E9225" t="s">
        <v>147</v>
      </c>
      <c r="F9225" t="s">
        <v>292</v>
      </c>
      <c r="G9225" t="str">
        <f t="shared" ref="G9225:G9288" si="288">CONCATENATE(D9225, " to ", F9225)</f>
        <v>South Africa to World</v>
      </c>
      <c r="H9225">
        <v>2012</v>
      </c>
      <c r="I9225" t="s">
        <v>724</v>
      </c>
      <c r="J9225">
        <v>6</v>
      </c>
      <c r="K9225">
        <v>3999.8119999999999</v>
      </c>
      <c r="L9225" s="1">
        <f t="shared" ref="L9225:L9288" si="289">K9225/1000</f>
        <v>3.9998119999999999</v>
      </c>
    </row>
    <row r="9226" spans="1:12" ht="14.45">
      <c r="A9226" t="s">
        <v>723</v>
      </c>
      <c r="B9226" t="s">
        <v>1032</v>
      </c>
      <c r="C9226">
        <v>761100</v>
      </c>
      <c r="D9226" t="s">
        <v>1033</v>
      </c>
      <c r="E9226" t="s">
        <v>147</v>
      </c>
      <c r="F9226" t="s">
        <v>292</v>
      </c>
      <c r="G9226" t="str">
        <f t="shared" si="288"/>
        <v>South Africa to World</v>
      </c>
      <c r="H9226">
        <v>2013</v>
      </c>
      <c r="I9226" t="s">
        <v>724</v>
      </c>
      <c r="J9226">
        <v>6</v>
      </c>
      <c r="K9226">
        <v>613.72900000000004</v>
      </c>
      <c r="L9226" s="1">
        <f t="shared" si="289"/>
        <v>0.61372900000000008</v>
      </c>
    </row>
    <row r="9227" spans="1:12" ht="14.45">
      <c r="A9227" t="s">
        <v>723</v>
      </c>
      <c r="B9227" t="s">
        <v>1032</v>
      </c>
      <c r="C9227">
        <v>761100</v>
      </c>
      <c r="D9227" t="s">
        <v>1033</v>
      </c>
      <c r="E9227" t="s">
        <v>147</v>
      </c>
      <c r="F9227" t="s">
        <v>292</v>
      </c>
      <c r="G9227" t="str">
        <f t="shared" si="288"/>
        <v>South Africa to World</v>
      </c>
      <c r="H9227">
        <v>2014</v>
      </c>
      <c r="I9227" t="s">
        <v>724</v>
      </c>
      <c r="J9227">
        <v>6</v>
      </c>
      <c r="K9227">
        <v>223.83099999999999</v>
      </c>
      <c r="L9227" s="1">
        <f t="shared" si="289"/>
        <v>0.223831</v>
      </c>
    </row>
    <row r="9228" spans="1:12" ht="14.45">
      <c r="A9228" t="s">
        <v>723</v>
      </c>
      <c r="B9228" t="s">
        <v>1032</v>
      </c>
      <c r="C9228">
        <v>761100</v>
      </c>
      <c r="D9228" t="s">
        <v>1033</v>
      </c>
      <c r="E9228" t="s">
        <v>147</v>
      </c>
      <c r="F9228" t="s">
        <v>292</v>
      </c>
      <c r="G9228" t="str">
        <f t="shared" si="288"/>
        <v>South Africa to World</v>
      </c>
      <c r="H9228">
        <v>2015</v>
      </c>
      <c r="I9228" t="s">
        <v>724</v>
      </c>
      <c r="J9228">
        <v>6</v>
      </c>
      <c r="K9228">
        <v>245.61099999999999</v>
      </c>
      <c r="L9228" s="1">
        <f t="shared" si="289"/>
        <v>0.245611</v>
      </c>
    </row>
    <row r="9229" spans="1:12" ht="14.45">
      <c r="A9229" t="s">
        <v>723</v>
      </c>
      <c r="B9229" t="s">
        <v>1032</v>
      </c>
      <c r="C9229">
        <v>761100</v>
      </c>
      <c r="D9229" t="s">
        <v>1033</v>
      </c>
      <c r="E9229" t="s">
        <v>147</v>
      </c>
      <c r="F9229" t="s">
        <v>292</v>
      </c>
      <c r="G9229" t="str">
        <f t="shared" si="288"/>
        <v>South Africa to World</v>
      </c>
      <c r="H9229">
        <v>2016</v>
      </c>
      <c r="I9229" t="s">
        <v>724</v>
      </c>
      <c r="J9229">
        <v>6</v>
      </c>
      <c r="K9229">
        <v>217.32900000000001</v>
      </c>
      <c r="L9229" s="1">
        <f t="shared" si="289"/>
        <v>0.21732899999999999</v>
      </c>
    </row>
    <row r="9230" spans="1:12" ht="14.45">
      <c r="A9230" t="s">
        <v>723</v>
      </c>
      <c r="B9230" t="s">
        <v>1032</v>
      </c>
      <c r="C9230">
        <v>761100</v>
      </c>
      <c r="D9230" t="s">
        <v>1033</v>
      </c>
      <c r="E9230" t="s">
        <v>147</v>
      </c>
      <c r="F9230" t="s">
        <v>292</v>
      </c>
      <c r="G9230" t="str">
        <f t="shared" si="288"/>
        <v>South Africa to World</v>
      </c>
      <c r="H9230">
        <v>2017</v>
      </c>
      <c r="I9230" t="s">
        <v>724</v>
      </c>
      <c r="J9230">
        <v>6</v>
      </c>
      <c r="K9230">
        <v>674.50900000000001</v>
      </c>
      <c r="L9230" s="1">
        <f t="shared" si="289"/>
        <v>0.67450900000000003</v>
      </c>
    </row>
    <row r="9231" spans="1:12" ht="14.45">
      <c r="A9231" t="s">
        <v>723</v>
      </c>
      <c r="B9231" t="s">
        <v>1032</v>
      </c>
      <c r="C9231">
        <v>761100</v>
      </c>
      <c r="D9231" t="s">
        <v>1033</v>
      </c>
      <c r="E9231" t="s">
        <v>670</v>
      </c>
      <c r="F9231" t="s">
        <v>670</v>
      </c>
      <c r="G9231" t="str">
        <f t="shared" si="288"/>
        <v>South Africa to EU27</v>
      </c>
      <c r="H9231">
        <v>2013</v>
      </c>
      <c r="I9231" t="s">
        <v>724</v>
      </c>
      <c r="J9231">
        <v>6</v>
      </c>
      <c r="K9231">
        <v>0.36599999999999999</v>
      </c>
      <c r="L9231" s="1">
        <f t="shared" si="289"/>
        <v>3.6600000000000001E-4</v>
      </c>
    </row>
    <row r="9232" spans="1:12" ht="14.45">
      <c r="A9232" t="s">
        <v>723</v>
      </c>
      <c r="B9232" t="s">
        <v>1032</v>
      </c>
      <c r="C9232">
        <v>761100</v>
      </c>
      <c r="D9232" t="s">
        <v>1033</v>
      </c>
      <c r="E9232" t="s">
        <v>670</v>
      </c>
      <c r="F9232" t="s">
        <v>670</v>
      </c>
      <c r="G9232" t="str">
        <f t="shared" si="288"/>
        <v>South Africa to EU27</v>
      </c>
      <c r="H9232">
        <v>2015</v>
      </c>
      <c r="I9232" t="s">
        <v>724</v>
      </c>
      <c r="J9232">
        <v>6</v>
      </c>
      <c r="K9232">
        <v>2.5059999999999998</v>
      </c>
      <c r="L9232" s="1">
        <f t="shared" si="289"/>
        <v>2.506E-3</v>
      </c>
    </row>
    <row r="9233" spans="1:12" ht="14.45">
      <c r="A9233" t="s">
        <v>723</v>
      </c>
      <c r="B9233" t="s">
        <v>1032</v>
      </c>
      <c r="C9233">
        <v>761100</v>
      </c>
      <c r="D9233" t="s">
        <v>1033</v>
      </c>
      <c r="E9233" t="s">
        <v>670</v>
      </c>
      <c r="F9233" t="s">
        <v>670</v>
      </c>
      <c r="G9233" t="str">
        <f t="shared" si="288"/>
        <v>South Africa to EU27</v>
      </c>
      <c r="H9233">
        <v>2016</v>
      </c>
      <c r="I9233" t="s">
        <v>724</v>
      </c>
      <c r="J9233">
        <v>6</v>
      </c>
      <c r="K9233">
        <v>6.8010000000000002</v>
      </c>
      <c r="L9233" s="1">
        <f t="shared" si="289"/>
        <v>6.8009999999999998E-3</v>
      </c>
    </row>
    <row r="9234" spans="1:12" ht="14.45">
      <c r="A9234" t="s">
        <v>723</v>
      </c>
      <c r="B9234" t="s">
        <v>1032</v>
      </c>
      <c r="C9234">
        <v>761100</v>
      </c>
      <c r="D9234" t="s">
        <v>1033</v>
      </c>
      <c r="E9234" t="s">
        <v>670</v>
      </c>
      <c r="F9234" t="s">
        <v>670</v>
      </c>
      <c r="G9234" t="str">
        <f t="shared" si="288"/>
        <v>South Africa to EU27</v>
      </c>
      <c r="H9234">
        <v>2017</v>
      </c>
      <c r="I9234" t="s">
        <v>724</v>
      </c>
      <c r="J9234">
        <v>6</v>
      </c>
      <c r="K9234">
        <v>0.66900000000000004</v>
      </c>
      <c r="L9234" s="1">
        <f t="shared" si="289"/>
        <v>6.69E-4</v>
      </c>
    </row>
    <row r="9235" spans="1:12" ht="14.45">
      <c r="A9235" t="s">
        <v>723</v>
      </c>
      <c r="B9235" t="s">
        <v>1032</v>
      </c>
      <c r="C9235">
        <v>8405</v>
      </c>
      <c r="D9235" t="s">
        <v>1033</v>
      </c>
      <c r="E9235" t="s">
        <v>147</v>
      </c>
      <c r="F9235" t="s">
        <v>292</v>
      </c>
      <c r="G9235" t="str">
        <f t="shared" si="288"/>
        <v>South Africa to World</v>
      </c>
      <c r="H9235">
        <v>2012</v>
      </c>
      <c r="I9235" t="s">
        <v>724</v>
      </c>
      <c r="J9235">
        <v>6</v>
      </c>
      <c r="K9235">
        <v>2263.8209999999999</v>
      </c>
      <c r="L9235" s="1">
        <f t="shared" si="289"/>
        <v>2.2638210000000001</v>
      </c>
    </row>
    <row r="9236" spans="1:12" ht="14.45">
      <c r="A9236" t="s">
        <v>723</v>
      </c>
      <c r="B9236" t="s">
        <v>1032</v>
      </c>
      <c r="C9236">
        <v>8405</v>
      </c>
      <c r="D9236" t="s">
        <v>1033</v>
      </c>
      <c r="E9236" t="s">
        <v>147</v>
      </c>
      <c r="F9236" t="s">
        <v>292</v>
      </c>
      <c r="G9236" t="str">
        <f t="shared" si="288"/>
        <v>South Africa to World</v>
      </c>
      <c r="H9236">
        <v>2013</v>
      </c>
      <c r="I9236" t="s">
        <v>724</v>
      </c>
      <c r="J9236">
        <v>6</v>
      </c>
      <c r="K9236">
        <v>3960.7350000000001</v>
      </c>
      <c r="L9236" s="1">
        <f t="shared" si="289"/>
        <v>3.9607350000000001</v>
      </c>
    </row>
    <row r="9237" spans="1:12" ht="14.45">
      <c r="A9237" t="s">
        <v>723</v>
      </c>
      <c r="B9237" t="s">
        <v>1032</v>
      </c>
      <c r="C9237">
        <v>8405</v>
      </c>
      <c r="D9237" t="s">
        <v>1033</v>
      </c>
      <c r="E9237" t="s">
        <v>147</v>
      </c>
      <c r="F9237" t="s">
        <v>292</v>
      </c>
      <c r="G9237" t="str">
        <f t="shared" si="288"/>
        <v>South Africa to World</v>
      </c>
      <c r="H9237">
        <v>2014</v>
      </c>
      <c r="I9237" t="s">
        <v>724</v>
      </c>
      <c r="J9237">
        <v>6</v>
      </c>
      <c r="K9237">
        <v>3568.2060000000001</v>
      </c>
      <c r="L9237" s="1">
        <f t="shared" si="289"/>
        <v>3.568206</v>
      </c>
    </row>
    <row r="9238" spans="1:12" ht="14.45">
      <c r="A9238" t="s">
        <v>723</v>
      </c>
      <c r="B9238" t="s">
        <v>1032</v>
      </c>
      <c r="C9238">
        <v>8405</v>
      </c>
      <c r="D9238" t="s">
        <v>1033</v>
      </c>
      <c r="E9238" t="s">
        <v>147</v>
      </c>
      <c r="F9238" t="s">
        <v>292</v>
      </c>
      <c r="G9238" t="str">
        <f t="shared" si="288"/>
        <v>South Africa to World</v>
      </c>
      <c r="H9238">
        <v>2015</v>
      </c>
      <c r="I9238" t="s">
        <v>724</v>
      </c>
      <c r="J9238">
        <v>6</v>
      </c>
      <c r="K9238">
        <v>4245.4620000000004</v>
      </c>
      <c r="L9238" s="1">
        <f t="shared" si="289"/>
        <v>4.2454620000000007</v>
      </c>
    </row>
    <row r="9239" spans="1:12" ht="14.45">
      <c r="A9239" t="s">
        <v>723</v>
      </c>
      <c r="B9239" t="s">
        <v>1032</v>
      </c>
      <c r="C9239">
        <v>8405</v>
      </c>
      <c r="D9239" t="s">
        <v>1033</v>
      </c>
      <c r="E9239" t="s">
        <v>147</v>
      </c>
      <c r="F9239" t="s">
        <v>292</v>
      </c>
      <c r="G9239" t="str">
        <f t="shared" si="288"/>
        <v>South Africa to World</v>
      </c>
      <c r="H9239">
        <v>2016</v>
      </c>
      <c r="I9239" t="s">
        <v>724</v>
      </c>
      <c r="J9239">
        <v>6</v>
      </c>
      <c r="K9239">
        <v>788.92200000000003</v>
      </c>
      <c r="L9239" s="1">
        <f t="shared" si="289"/>
        <v>0.78892200000000001</v>
      </c>
    </row>
    <row r="9240" spans="1:12" ht="14.45">
      <c r="A9240" t="s">
        <v>723</v>
      </c>
      <c r="B9240" t="s">
        <v>1032</v>
      </c>
      <c r="C9240">
        <v>8405</v>
      </c>
      <c r="D9240" t="s">
        <v>1033</v>
      </c>
      <c r="E9240" t="s">
        <v>147</v>
      </c>
      <c r="F9240" t="s">
        <v>292</v>
      </c>
      <c r="G9240" t="str">
        <f t="shared" si="288"/>
        <v>South Africa to World</v>
      </c>
      <c r="H9240">
        <v>2017</v>
      </c>
      <c r="I9240" t="s">
        <v>724</v>
      </c>
      <c r="J9240">
        <v>6</v>
      </c>
      <c r="K9240">
        <v>864.14400000000001</v>
      </c>
      <c r="L9240" s="1">
        <f t="shared" si="289"/>
        <v>0.86414400000000002</v>
      </c>
    </row>
    <row r="9241" spans="1:12" ht="14.45">
      <c r="A9241" t="s">
        <v>723</v>
      </c>
      <c r="B9241" t="s">
        <v>1032</v>
      </c>
      <c r="C9241">
        <v>8405</v>
      </c>
      <c r="D9241" t="s">
        <v>1033</v>
      </c>
      <c r="E9241" t="s">
        <v>670</v>
      </c>
      <c r="F9241" t="s">
        <v>670</v>
      </c>
      <c r="G9241" t="str">
        <f t="shared" si="288"/>
        <v>South Africa to EU27</v>
      </c>
      <c r="H9241">
        <v>2012</v>
      </c>
      <c r="I9241" t="s">
        <v>724</v>
      </c>
      <c r="J9241">
        <v>6</v>
      </c>
      <c r="K9241">
        <v>4.1929999999999996</v>
      </c>
      <c r="L9241" s="1">
        <f t="shared" si="289"/>
        <v>4.1929999999999997E-3</v>
      </c>
    </row>
    <row r="9242" spans="1:12" ht="14.45">
      <c r="A9242" t="s">
        <v>723</v>
      </c>
      <c r="B9242" t="s">
        <v>1032</v>
      </c>
      <c r="C9242">
        <v>8405</v>
      </c>
      <c r="D9242" t="s">
        <v>1033</v>
      </c>
      <c r="E9242" t="s">
        <v>670</v>
      </c>
      <c r="F9242" t="s">
        <v>670</v>
      </c>
      <c r="G9242" t="str">
        <f t="shared" si="288"/>
        <v>South Africa to EU27</v>
      </c>
      <c r="H9242">
        <v>2013</v>
      </c>
      <c r="I9242" t="s">
        <v>724</v>
      </c>
      <c r="J9242">
        <v>6</v>
      </c>
      <c r="K9242">
        <v>223.655</v>
      </c>
      <c r="L9242" s="1">
        <f t="shared" si="289"/>
        <v>0.22365499999999999</v>
      </c>
    </row>
    <row r="9243" spans="1:12" ht="14.45">
      <c r="A9243" t="s">
        <v>723</v>
      </c>
      <c r="B9243" t="s">
        <v>1032</v>
      </c>
      <c r="C9243">
        <v>8405</v>
      </c>
      <c r="D9243" t="s">
        <v>1033</v>
      </c>
      <c r="E9243" t="s">
        <v>670</v>
      </c>
      <c r="F9243" t="s">
        <v>670</v>
      </c>
      <c r="G9243" t="str">
        <f t="shared" si="288"/>
        <v>South Africa to EU27</v>
      </c>
      <c r="H9243">
        <v>2014</v>
      </c>
      <c r="I9243" t="s">
        <v>724</v>
      </c>
      <c r="J9243">
        <v>6</v>
      </c>
      <c r="K9243">
        <v>217.69300000000001</v>
      </c>
      <c r="L9243" s="1">
        <f t="shared" si="289"/>
        <v>0.21769300000000003</v>
      </c>
    </row>
    <row r="9244" spans="1:12" ht="14.45">
      <c r="A9244" t="s">
        <v>723</v>
      </c>
      <c r="B9244" t="s">
        <v>1032</v>
      </c>
      <c r="C9244">
        <v>8405</v>
      </c>
      <c r="D9244" t="s">
        <v>1033</v>
      </c>
      <c r="E9244" t="s">
        <v>670</v>
      </c>
      <c r="F9244" t="s">
        <v>670</v>
      </c>
      <c r="G9244" t="str">
        <f t="shared" si="288"/>
        <v>South Africa to EU27</v>
      </c>
      <c r="H9244">
        <v>2015</v>
      </c>
      <c r="I9244" t="s">
        <v>724</v>
      </c>
      <c r="J9244">
        <v>6</v>
      </c>
      <c r="K9244">
        <v>55.283999999999999</v>
      </c>
      <c r="L9244" s="1">
        <f t="shared" si="289"/>
        <v>5.5284E-2</v>
      </c>
    </row>
    <row r="9245" spans="1:12" ht="14.45">
      <c r="A9245" t="s">
        <v>723</v>
      </c>
      <c r="B9245" t="s">
        <v>1032</v>
      </c>
      <c r="C9245">
        <v>8405</v>
      </c>
      <c r="D9245" t="s">
        <v>1033</v>
      </c>
      <c r="E9245" t="s">
        <v>670</v>
      </c>
      <c r="F9245" t="s">
        <v>670</v>
      </c>
      <c r="G9245" t="str">
        <f t="shared" si="288"/>
        <v>South Africa to EU27</v>
      </c>
      <c r="H9245">
        <v>2016</v>
      </c>
      <c r="I9245" t="s">
        <v>724</v>
      </c>
      <c r="J9245">
        <v>6</v>
      </c>
      <c r="K9245">
        <v>10.788</v>
      </c>
      <c r="L9245" s="1">
        <f t="shared" si="289"/>
        <v>1.0788000000000001E-2</v>
      </c>
    </row>
    <row r="9246" spans="1:12" ht="14.45">
      <c r="A9246" t="s">
        <v>723</v>
      </c>
      <c r="B9246" t="s">
        <v>1032</v>
      </c>
      <c r="C9246">
        <v>8405</v>
      </c>
      <c r="D9246" t="s">
        <v>1033</v>
      </c>
      <c r="E9246" t="s">
        <v>670</v>
      </c>
      <c r="F9246" t="s">
        <v>670</v>
      </c>
      <c r="G9246" t="str">
        <f t="shared" si="288"/>
        <v>South Africa to EU27</v>
      </c>
      <c r="H9246">
        <v>2017</v>
      </c>
      <c r="I9246" t="s">
        <v>724</v>
      </c>
      <c r="J9246">
        <v>6</v>
      </c>
      <c r="K9246">
        <v>9.1050000000000004</v>
      </c>
      <c r="L9246" s="1">
        <f t="shared" si="289"/>
        <v>9.1050000000000002E-3</v>
      </c>
    </row>
    <row r="9247" spans="1:12" ht="14.45">
      <c r="A9247" t="s">
        <v>723</v>
      </c>
      <c r="B9247" t="s">
        <v>1032</v>
      </c>
      <c r="C9247">
        <v>841931</v>
      </c>
      <c r="D9247" t="s">
        <v>1033</v>
      </c>
      <c r="E9247" t="s">
        <v>147</v>
      </c>
      <c r="F9247" t="s">
        <v>292</v>
      </c>
      <c r="G9247" t="str">
        <f t="shared" si="288"/>
        <v>South Africa to World</v>
      </c>
      <c r="H9247">
        <v>2012</v>
      </c>
      <c r="I9247" t="s">
        <v>724</v>
      </c>
      <c r="J9247">
        <v>6</v>
      </c>
      <c r="K9247">
        <v>316.017</v>
      </c>
      <c r="L9247" s="1">
        <f t="shared" si="289"/>
        <v>0.31601699999999999</v>
      </c>
    </row>
    <row r="9248" spans="1:12" ht="14.45">
      <c r="A9248" t="s">
        <v>723</v>
      </c>
      <c r="B9248" t="s">
        <v>1032</v>
      </c>
      <c r="C9248">
        <v>841931</v>
      </c>
      <c r="D9248" t="s">
        <v>1033</v>
      </c>
      <c r="E9248" t="s">
        <v>147</v>
      </c>
      <c r="F9248" t="s">
        <v>292</v>
      </c>
      <c r="G9248" t="str">
        <f t="shared" si="288"/>
        <v>South Africa to World</v>
      </c>
      <c r="H9248">
        <v>2013</v>
      </c>
      <c r="I9248" t="s">
        <v>724</v>
      </c>
      <c r="J9248">
        <v>6</v>
      </c>
      <c r="K9248">
        <v>422.56700000000001</v>
      </c>
      <c r="L9248" s="1">
        <f t="shared" si="289"/>
        <v>0.42256700000000003</v>
      </c>
    </row>
    <row r="9249" spans="1:12" ht="14.45">
      <c r="A9249" t="s">
        <v>723</v>
      </c>
      <c r="B9249" t="s">
        <v>1032</v>
      </c>
      <c r="C9249">
        <v>841931</v>
      </c>
      <c r="D9249" t="s">
        <v>1033</v>
      </c>
      <c r="E9249" t="s">
        <v>147</v>
      </c>
      <c r="F9249" t="s">
        <v>292</v>
      </c>
      <c r="G9249" t="str">
        <f t="shared" si="288"/>
        <v>South Africa to World</v>
      </c>
      <c r="H9249">
        <v>2014</v>
      </c>
      <c r="I9249" t="s">
        <v>724</v>
      </c>
      <c r="J9249">
        <v>6</v>
      </c>
      <c r="K9249">
        <v>557.40899999999999</v>
      </c>
      <c r="L9249" s="1">
        <f t="shared" si="289"/>
        <v>0.55740900000000004</v>
      </c>
    </row>
    <row r="9250" spans="1:12" ht="14.45">
      <c r="A9250" t="s">
        <v>723</v>
      </c>
      <c r="B9250" t="s">
        <v>1032</v>
      </c>
      <c r="C9250">
        <v>841931</v>
      </c>
      <c r="D9250" t="s">
        <v>1033</v>
      </c>
      <c r="E9250" t="s">
        <v>147</v>
      </c>
      <c r="F9250" t="s">
        <v>292</v>
      </c>
      <c r="G9250" t="str">
        <f t="shared" si="288"/>
        <v>South Africa to World</v>
      </c>
      <c r="H9250">
        <v>2015</v>
      </c>
      <c r="I9250" t="s">
        <v>724</v>
      </c>
      <c r="J9250">
        <v>6</v>
      </c>
      <c r="K9250">
        <v>575.29200000000003</v>
      </c>
      <c r="L9250" s="1">
        <f t="shared" si="289"/>
        <v>0.57529200000000003</v>
      </c>
    </row>
    <row r="9251" spans="1:12" ht="14.45">
      <c r="A9251" t="s">
        <v>723</v>
      </c>
      <c r="B9251" t="s">
        <v>1032</v>
      </c>
      <c r="C9251">
        <v>841931</v>
      </c>
      <c r="D9251" t="s">
        <v>1033</v>
      </c>
      <c r="E9251" t="s">
        <v>147</v>
      </c>
      <c r="F9251" t="s">
        <v>292</v>
      </c>
      <c r="G9251" t="str">
        <f t="shared" si="288"/>
        <v>South Africa to World</v>
      </c>
      <c r="H9251">
        <v>2016</v>
      </c>
      <c r="I9251" t="s">
        <v>724</v>
      </c>
      <c r="J9251">
        <v>6</v>
      </c>
      <c r="K9251">
        <v>1435.307</v>
      </c>
      <c r="L9251" s="1">
        <f t="shared" si="289"/>
        <v>1.4353070000000001</v>
      </c>
    </row>
    <row r="9252" spans="1:12" ht="14.45">
      <c r="A9252" t="s">
        <v>723</v>
      </c>
      <c r="B9252" t="s">
        <v>1032</v>
      </c>
      <c r="C9252">
        <v>841931</v>
      </c>
      <c r="D9252" t="s">
        <v>1033</v>
      </c>
      <c r="E9252" t="s">
        <v>147</v>
      </c>
      <c r="F9252" t="s">
        <v>292</v>
      </c>
      <c r="G9252" t="str">
        <f t="shared" si="288"/>
        <v>South Africa to World</v>
      </c>
      <c r="H9252">
        <v>2017</v>
      </c>
      <c r="I9252" t="s">
        <v>724</v>
      </c>
      <c r="J9252">
        <v>6</v>
      </c>
      <c r="K9252">
        <v>1193.51</v>
      </c>
      <c r="L9252" s="1">
        <f t="shared" si="289"/>
        <v>1.1935100000000001</v>
      </c>
    </row>
    <row r="9253" spans="1:12" ht="14.45">
      <c r="A9253" t="s">
        <v>723</v>
      </c>
      <c r="B9253" t="s">
        <v>1032</v>
      </c>
      <c r="C9253">
        <v>841931</v>
      </c>
      <c r="D9253" t="s">
        <v>1033</v>
      </c>
      <c r="E9253" t="s">
        <v>670</v>
      </c>
      <c r="F9253" t="s">
        <v>670</v>
      </c>
      <c r="G9253" t="str">
        <f t="shared" si="288"/>
        <v>South Africa to EU27</v>
      </c>
      <c r="H9253">
        <v>2012</v>
      </c>
      <c r="I9253" t="s">
        <v>724</v>
      </c>
      <c r="J9253">
        <v>6</v>
      </c>
      <c r="K9253">
        <v>5.0990000000000002</v>
      </c>
      <c r="L9253" s="1">
        <f t="shared" si="289"/>
        <v>5.0990000000000002E-3</v>
      </c>
    </row>
    <row r="9254" spans="1:12" ht="14.45">
      <c r="A9254" t="s">
        <v>723</v>
      </c>
      <c r="B9254" t="s">
        <v>1032</v>
      </c>
      <c r="C9254">
        <v>841931</v>
      </c>
      <c r="D9254" t="s">
        <v>1033</v>
      </c>
      <c r="E9254" t="s">
        <v>670</v>
      </c>
      <c r="F9254" t="s">
        <v>670</v>
      </c>
      <c r="G9254" t="str">
        <f t="shared" si="288"/>
        <v>South Africa to EU27</v>
      </c>
      <c r="H9254">
        <v>2013</v>
      </c>
      <c r="I9254" t="s">
        <v>724</v>
      </c>
      <c r="J9254">
        <v>6</v>
      </c>
      <c r="K9254">
        <v>5.2050000000000001</v>
      </c>
      <c r="L9254" s="1">
        <f t="shared" si="289"/>
        <v>5.2050000000000004E-3</v>
      </c>
    </row>
    <row r="9255" spans="1:12" ht="14.45">
      <c r="A9255" t="s">
        <v>723</v>
      </c>
      <c r="B9255" t="s">
        <v>1032</v>
      </c>
      <c r="C9255">
        <v>841931</v>
      </c>
      <c r="D9255" t="s">
        <v>1033</v>
      </c>
      <c r="E9255" t="s">
        <v>670</v>
      </c>
      <c r="F9255" t="s">
        <v>670</v>
      </c>
      <c r="G9255" t="str">
        <f t="shared" si="288"/>
        <v>South Africa to EU27</v>
      </c>
      <c r="H9255">
        <v>2015</v>
      </c>
      <c r="I9255" t="s">
        <v>724</v>
      </c>
      <c r="J9255">
        <v>6</v>
      </c>
      <c r="K9255">
        <v>6.2249999999999996</v>
      </c>
      <c r="L9255" s="1">
        <f t="shared" si="289"/>
        <v>6.2249999999999996E-3</v>
      </c>
    </row>
    <row r="9256" spans="1:12" ht="14.45">
      <c r="A9256" t="s">
        <v>723</v>
      </c>
      <c r="B9256" t="s">
        <v>1032</v>
      </c>
      <c r="C9256">
        <v>841931</v>
      </c>
      <c r="D9256" t="s">
        <v>1033</v>
      </c>
      <c r="E9256" t="s">
        <v>670</v>
      </c>
      <c r="F9256" t="s">
        <v>670</v>
      </c>
      <c r="G9256" t="str">
        <f t="shared" si="288"/>
        <v>South Africa to EU27</v>
      </c>
      <c r="H9256">
        <v>2016</v>
      </c>
      <c r="I9256" t="s">
        <v>724</v>
      </c>
      <c r="J9256">
        <v>6</v>
      </c>
      <c r="K9256">
        <v>6.8000000000000005E-2</v>
      </c>
      <c r="L9256" s="1">
        <f t="shared" si="289"/>
        <v>6.7999999999999999E-5</v>
      </c>
    </row>
    <row r="9257" spans="1:12" ht="14.45">
      <c r="A9257" t="s">
        <v>723</v>
      </c>
      <c r="B9257" t="s">
        <v>1032</v>
      </c>
      <c r="C9257">
        <v>841940</v>
      </c>
      <c r="D9257" t="s">
        <v>1033</v>
      </c>
      <c r="E9257" t="s">
        <v>147</v>
      </c>
      <c r="F9257" t="s">
        <v>292</v>
      </c>
      <c r="G9257" t="str">
        <f t="shared" si="288"/>
        <v>South Africa to World</v>
      </c>
      <c r="H9257">
        <v>2012</v>
      </c>
      <c r="I9257" t="s">
        <v>724</v>
      </c>
      <c r="J9257">
        <v>6</v>
      </c>
      <c r="K9257">
        <v>918.06899999999996</v>
      </c>
      <c r="L9257" s="1">
        <f t="shared" si="289"/>
        <v>0.91806899999999991</v>
      </c>
    </row>
    <row r="9258" spans="1:12" ht="14.45">
      <c r="A9258" t="s">
        <v>723</v>
      </c>
      <c r="B9258" t="s">
        <v>1032</v>
      </c>
      <c r="C9258">
        <v>841940</v>
      </c>
      <c r="D9258" t="s">
        <v>1033</v>
      </c>
      <c r="E9258" t="s">
        <v>147</v>
      </c>
      <c r="F9258" t="s">
        <v>292</v>
      </c>
      <c r="G9258" t="str">
        <f t="shared" si="288"/>
        <v>South Africa to World</v>
      </c>
      <c r="H9258">
        <v>2013</v>
      </c>
      <c r="I9258" t="s">
        <v>724</v>
      </c>
      <c r="J9258">
        <v>6</v>
      </c>
      <c r="K9258">
        <v>967.81899999999996</v>
      </c>
      <c r="L9258" s="1">
        <f t="shared" si="289"/>
        <v>0.96781899999999998</v>
      </c>
    </row>
    <row r="9259" spans="1:12" ht="14.45">
      <c r="A9259" t="s">
        <v>723</v>
      </c>
      <c r="B9259" t="s">
        <v>1032</v>
      </c>
      <c r="C9259">
        <v>841940</v>
      </c>
      <c r="D9259" t="s">
        <v>1033</v>
      </c>
      <c r="E9259" t="s">
        <v>147</v>
      </c>
      <c r="F9259" t="s">
        <v>292</v>
      </c>
      <c r="G9259" t="str">
        <f t="shared" si="288"/>
        <v>South Africa to World</v>
      </c>
      <c r="H9259">
        <v>2014</v>
      </c>
      <c r="I9259" t="s">
        <v>724</v>
      </c>
      <c r="J9259">
        <v>6</v>
      </c>
      <c r="K9259">
        <v>1261.434</v>
      </c>
      <c r="L9259" s="1">
        <f t="shared" si="289"/>
        <v>1.2614339999999999</v>
      </c>
    </row>
    <row r="9260" spans="1:12" ht="14.45">
      <c r="A9260" t="s">
        <v>723</v>
      </c>
      <c r="B9260" t="s">
        <v>1032</v>
      </c>
      <c r="C9260">
        <v>841940</v>
      </c>
      <c r="D9260" t="s">
        <v>1033</v>
      </c>
      <c r="E9260" t="s">
        <v>147</v>
      </c>
      <c r="F9260" t="s">
        <v>292</v>
      </c>
      <c r="G9260" t="str">
        <f t="shared" si="288"/>
        <v>South Africa to World</v>
      </c>
      <c r="H9260">
        <v>2015</v>
      </c>
      <c r="I9260" t="s">
        <v>724</v>
      </c>
      <c r="J9260">
        <v>6</v>
      </c>
      <c r="K9260">
        <v>578.63800000000003</v>
      </c>
      <c r="L9260" s="1">
        <f t="shared" si="289"/>
        <v>0.57863799999999999</v>
      </c>
    </row>
    <row r="9261" spans="1:12" ht="14.45">
      <c r="A9261" t="s">
        <v>723</v>
      </c>
      <c r="B9261" t="s">
        <v>1032</v>
      </c>
      <c r="C9261">
        <v>841940</v>
      </c>
      <c r="D9261" t="s">
        <v>1033</v>
      </c>
      <c r="E9261" t="s">
        <v>147</v>
      </c>
      <c r="F9261" t="s">
        <v>292</v>
      </c>
      <c r="G9261" t="str">
        <f t="shared" si="288"/>
        <v>South Africa to World</v>
      </c>
      <c r="H9261">
        <v>2016</v>
      </c>
      <c r="I9261" t="s">
        <v>724</v>
      </c>
      <c r="J9261">
        <v>6</v>
      </c>
      <c r="K9261">
        <v>961.726</v>
      </c>
      <c r="L9261" s="1">
        <f t="shared" si="289"/>
        <v>0.96172599999999997</v>
      </c>
    </row>
    <row r="9262" spans="1:12" ht="14.45">
      <c r="A9262" t="s">
        <v>723</v>
      </c>
      <c r="B9262" t="s">
        <v>1032</v>
      </c>
      <c r="C9262">
        <v>841940</v>
      </c>
      <c r="D9262" t="s">
        <v>1033</v>
      </c>
      <c r="E9262" t="s">
        <v>147</v>
      </c>
      <c r="F9262" t="s">
        <v>292</v>
      </c>
      <c r="G9262" t="str">
        <f t="shared" si="288"/>
        <v>South Africa to World</v>
      </c>
      <c r="H9262">
        <v>2017</v>
      </c>
      <c r="I9262" t="s">
        <v>724</v>
      </c>
      <c r="J9262">
        <v>6</v>
      </c>
      <c r="K9262">
        <v>3419.55</v>
      </c>
      <c r="L9262" s="1">
        <f t="shared" si="289"/>
        <v>3.4195500000000001</v>
      </c>
    </row>
    <row r="9263" spans="1:12" ht="14.45">
      <c r="A9263" t="s">
        <v>723</v>
      </c>
      <c r="B9263" t="s">
        <v>1032</v>
      </c>
      <c r="C9263">
        <v>841940</v>
      </c>
      <c r="D9263" t="s">
        <v>1033</v>
      </c>
      <c r="E9263" t="s">
        <v>670</v>
      </c>
      <c r="F9263" t="s">
        <v>670</v>
      </c>
      <c r="G9263" t="str">
        <f t="shared" si="288"/>
        <v>South Africa to EU27</v>
      </c>
      <c r="H9263">
        <v>2012</v>
      </c>
      <c r="I9263" t="s">
        <v>724</v>
      </c>
      <c r="J9263">
        <v>6</v>
      </c>
      <c r="K9263">
        <v>15.03</v>
      </c>
      <c r="L9263" s="1">
        <f t="shared" si="289"/>
        <v>1.503E-2</v>
      </c>
    </row>
    <row r="9264" spans="1:12" ht="14.45">
      <c r="A9264" t="s">
        <v>723</v>
      </c>
      <c r="B9264" t="s">
        <v>1032</v>
      </c>
      <c r="C9264">
        <v>841940</v>
      </c>
      <c r="D9264" t="s">
        <v>1033</v>
      </c>
      <c r="E9264" t="s">
        <v>670</v>
      </c>
      <c r="F9264" t="s">
        <v>670</v>
      </c>
      <c r="G9264" t="str">
        <f t="shared" si="288"/>
        <v>South Africa to EU27</v>
      </c>
      <c r="H9264">
        <v>2013</v>
      </c>
      <c r="I9264" t="s">
        <v>724</v>
      </c>
      <c r="J9264">
        <v>6</v>
      </c>
      <c r="K9264">
        <v>11.643000000000001</v>
      </c>
      <c r="L9264" s="1">
        <f t="shared" si="289"/>
        <v>1.1643000000000001E-2</v>
      </c>
    </row>
    <row r="9265" spans="1:12" ht="14.45">
      <c r="A9265" t="s">
        <v>723</v>
      </c>
      <c r="B9265" t="s">
        <v>1032</v>
      </c>
      <c r="C9265">
        <v>841940</v>
      </c>
      <c r="D9265" t="s">
        <v>1033</v>
      </c>
      <c r="E9265" t="s">
        <v>670</v>
      </c>
      <c r="F9265" t="s">
        <v>670</v>
      </c>
      <c r="G9265" t="str">
        <f t="shared" si="288"/>
        <v>South Africa to EU27</v>
      </c>
      <c r="H9265">
        <v>2014</v>
      </c>
      <c r="I9265" t="s">
        <v>724</v>
      </c>
      <c r="J9265">
        <v>6</v>
      </c>
      <c r="K9265">
        <v>50.863999999999997</v>
      </c>
      <c r="L9265" s="1">
        <f t="shared" si="289"/>
        <v>5.0863999999999999E-2</v>
      </c>
    </row>
    <row r="9266" spans="1:12" ht="14.45">
      <c r="A9266" t="s">
        <v>723</v>
      </c>
      <c r="B9266" t="s">
        <v>1032</v>
      </c>
      <c r="C9266">
        <v>841940</v>
      </c>
      <c r="D9266" t="s">
        <v>1033</v>
      </c>
      <c r="E9266" t="s">
        <v>670</v>
      </c>
      <c r="F9266" t="s">
        <v>670</v>
      </c>
      <c r="G9266" t="str">
        <f t="shared" si="288"/>
        <v>South Africa to EU27</v>
      </c>
      <c r="H9266">
        <v>2016</v>
      </c>
      <c r="I9266" t="s">
        <v>724</v>
      </c>
      <c r="J9266">
        <v>6</v>
      </c>
      <c r="K9266">
        <v>3.4000000000000002E-2</v>
      </c>
      <c r="L9266" s="1">
        <f t="shared" si="289"/>
        <v>3.4E-5</v>
      </c>
    </row>
    <row r="9267" spans="1:12" ht="14.45">
      <c r="A9267" t="s">
        <v>723</v>
      </c>
      <c r="B9267" t="s">
        <v>1032</v>
      </c>
      <c r="C9267">
        <v>842129</v>
      </c>
      <c r="D9267" t="s">
        <v>1033</v>
      </c>
      <c r="E9267" t="s">
        <v>147</v>
      </c>
      <c r="F9267" t="s">
        <v>292</v>
      </c>
      <c r="G9267" t="str">
        <f t="shared" si="288"/>
        <v>South Africa to World</v>
      </c>
      <c r="H9267">
        <v>2012</v>
      </c>
      <c r="I9267" t="s">
        <v>724</v>
      </c>
      <c r="J9267">
        <v>6</v>
      </c>
      <c r="K9267">
        <v>18864.207999999999</v>
      </c>
      <c r="L9267" s="1">
        <f t="shared" si="289"/>
        <v>18.864207999999998</v>
      </c>
    </row>
    <row r="9268" spans="1:12" ht="14.45">
      <c r="A9268" t="s">
        <v>723</v>
      </c>
      <c r="B9268" t="s">
        <v>1032</v>
      </c>
      <c r="C9268">
        <v>842129</v>
      </c>
      <c r="D9268" t="s">
        <v>1033</v>
      </c>
      <c r="E9268" t="s">
        <v>147</v>
      </c>
      <c r="F9268" t="s">
        <v>292</v>
      </c>
      <c r="G9268" t="str">
        <f t="shared" si="288"/>
        <v>South Africa to World</v>
      </c>
      <c r="H9268">
        <v>2013</v>
      </c>
      <c r="I9268" t="s">
        <v>724</v>
      </c>
      <c r="J9268">
        <v>6</v>
      </c>
      <c r="K9268">
        <v>11828.511</v>
      </c>
      <c r="L9268" s="1">
        <f t="shared" si="289"/>
        <v>11.828511000000001</v>
      </c>
    </row>
    <row r="9269" spans="1:12" ht="14.45">
      <c r="A9269" t="s">
        <v>723</v>
      </c>
      <c r="B9269" t="s">
        <v>1032</v>
      </c>
      <c r="C9269">
        <v>842129</v>
      </c>
      <c r="D9269" t="s">
        <v>1033</v>
      </c>
      <c r="E9269" t="s">
        <v>147</v>
      </c>
      <c r="F9269" t="s">
        <v>292</v>
      </c>
      <c r="G9269" t="str">
        <f t="shared" si="288"/>
        <v>South Africa to World</v>
      </c>
      <c r="H9269">
        <v>2014</v>
      </c>
      <c r="I9269" t="s">
        <v>724</v>
      </c>
      <c r="J9269">
        <v>6</v>
      </c>
      <c r="K9269">
        <v>10355.357</v>
      </c>
      <c r="L9269" s="1">
        <f t="shared" si="289"/>
        <v>10.355357</v>
      </c>
    </row>
    <row r="9270" spans="1:12" ht="14.45">
      <c r="A9270" t="s">
        <v>723</v>
      </c>
      <c r="B9270" t="s">
        <v>1032</v>
      </c>
      <c r="C9270">
        <v>842129</v>
      </c>
      <c r="D9270" t="s">
        <v>1033</v>
      </c>
      <c r="E9270" t="s">
        <v>147</v>
      </c>
      <c r="F9270" t="s">
        <v>292</v>
      </c>
      <c r="G9270" t="str">
        <f t="shared" si="288"/>
        <v>South Africa to World</v>
      </c>
      <c r="H9270">
        <v>2015</v>
      </c>
      <c r="I9270" t="s">
        <v>724</v>
      </c>
      <c r="J9270">
        <v>6</v>
      </c>
      <c r="K9270">
        <v>11111.456</v>
      </c>
      <c r="L9270" s="1">
        <f t="shared" si="289"/>
        <v>11.111456</v>
      </c>
    </row>
    <row r="9271" spans="1:12" ht="14.45">
      <c r="A9271" t="s">
        <v>723</v>
      </c>
      <c r="B9271" t="s">
        <v>1032</v>
      </c>
      <c r="C9271">
        <v>842129</v>
      </c>
      <c r="D9271" t="s">
        <v>1033</v>
      </c>
      <c r="E9271" t="s">
        <v>147</v>
      </c>
      <c r="F9271" t="s">
        <v>292</v>
      </c>
      <c r="G9271" t="str">
        <f t="shared" si="288"/>
        <v>South Africa to World</v>
      </c>
      <c r="H9271">
        <v>2016</v>
      </c>
      <c r="I9271" t="s">
        <v>724</v>
      </c>
      <c r="J9271">
        <v>6</v>
      </c>
      <c r="K9271">
        <v>15117.402</v>
      </c>
      <c r="L9271" s="1">
        <f t="shared" si="289"/>
        <v>15.117402</v>
      </c>
    </row>
    <row r="9272" spans="1:12" ht="14.45">
      <c r="A9272" t="s">
        <v>723</v>
      </c>
      <c r="B9272" t="s">
        <v>1032</v>
      </c>
      <c r="C9272">
        <v>842129</v>
      </c>
      <c r="D9272" t="s">
        <v>1033</v>
      </c>
      <c r="E9272" t="s">
        <v>147</v>
      </c>
      <c r="F9272" t="s">
        <v>292</v>
      </c>
      <c r="G9272" t="str">
        <f t="shared" si="288"/>
        <v>South Africa to World</v>
      </c>
      <c r="H9272">
        <v>2017</v>
      </c>
      <c r="I9272" t="s">
        <v>724</v>
      </c>
      <c r="J9272">
        <v>6</v>
      </c>
      <c r="K9272">
        <v>11483.063</v>
      </c>
      <c r="L9272" s="1">
        <f t="shared" si="289"/>
        <v>11.483063</v>
      </c>
    </row>
    <row r="9273" spans="1:12" ht="14.45">
      <c r="A9273" t="s">
        <v>723</v>
      </c>
      <c r="B9273" t="s">
        <v>1032</v>
      </c>
      <c r="C9273">
        <v>842129</v>
      </c>
      <c r="D9273" t="s">
        <v>1033</v>
      </c>
      <c r="E9273" t="s">
        <v>670</v>
      </c>
      <c r="F9273" t="s">
        <v>670</v>
      </c>
      <c r="G9273" t="str">
        <f t="shared" si="288"/>
        <v>South Africa to EU27</v>
      </c>
      <c r="H9273">
        <v>2012</v>
      </c>
      <c r="I9273" t="s">
        <v>724</v>
      </c>
      <c r="J9273">
        <v>6</v>
      </c>
      <c r="K9273">
        <v>81.998000000000005</v>
      </c>
      <c r="L9273" s="1">
        <f t="shared" si="289"/>
        <v>8.1998000000000001E-2</v>
      </c>
    </row>
    <row r="9274" spans="1:12" ht="14.45">
      <c r="A9274" t="s">
        <v>723</v>
      </c>
      <c r="B9274" t="s">
        <v>1032</v>
      </c>
      <c r="C9274">
        <v>842129</v>
      </c>
      <c r="D9274" t="s">
        <v>1033</v>
      </c>
      <c r="E9274" t="s">
        <v>670</v>
      </c>
      <c r="F9274" t="s">
        <v>670</v>
      </c>
      <c r="G9274" t="str">
        <f t="shared" si="288"/>
        <v>South Africa to EU27</v>
      </c>
      <c r="H9274">
        <v>2013</v>
      </c>
      <c r="I9274" t="s">
        <v>724</v>
      </c>
      <c r="J9274">
        <v>6</v>
      </c>
      <c r="K9274">
        <v>121.92700000000001</v>
      </c>
      <c r="L9274" s="1">
        <f t="shared" si="289"/>
        <v>0.12192700000000001</v>
      </c>
    </row>
    <row r="9275" spans="1:12" ht="14.45">
      <c r="A9275" t="s">
        <v>723</v>
      </c>
      <c r="B9275" t="s">
        <v>1032</v>
      </c>
      <c r="C9275">
        <v>842129</v>
      </c>
      <c r="D9275" t="s">
        <v>1033</v>
      </c>
      <c r="E9275" t="s">
        <v>670</v>
      </c>
      <c r="F9275" t="s">
        <v>670</v>
      </c>
      <c r="G9275" t="str">
        <f t="shared" si="288"/>
        <v>South Africa to EU27</v>
      </c>
      <c r="H9275">
        <v>2014</v>
      </c>
      <c r="I9275" t="s">
        <v>724</v>
      </c>
      <c r="J9275">
        <v>6</v>
      </c>
      <c r="K9275">
        <v>265.47399999999999</v>
      </c>
      <c r="L9275" s="1">
        <f t="shared" si="289"/>
        <v>0.26547399999999999</v>
      </c>
    </row>
    <row r="9276" spans="1:12" ht="14.45">
      <c r="A9276" t="s">
        <v>723</v>
      </c>
      <c r="B9276" t="s">
        <v>1032</v>
      </c>
      <c r="C9276">
        <v>842129</v>
      </c>
      <c r="D9276" t="s">
        <v>1033</v>
      </c>
      <c r="E9276" t="s">
        <v>670</v>
      </c>
      <c r="F9276" t="s">
        <v>670</v>
      </c>
      <c r="G9276" t="str">
        <f t="shared" si="288"/>
        <v>South Africa to EU27</v>
      </c>
      <c r="H9276">
        <v>2015</v>
      </c>
      <c r="I9276" t="s">
        <v>724</v>
      </c>
      <c r="J9276">
        <v>6</v>
      </c>
      <c r="K9276">
        <v>319.94400000000002</v>
      </c>
      <c r="L9276" s="1">
        <f t="shared" si="289"/>
        <v>0.31994400000000001</v>
      </c>
    </row>
    <row r="9277" spans="1:12" ht="14.45">
      <c r="A9277" t="s">
        <v>723</v>
      </c>
      <c r="B9277" t="s">
        <v>1032</v>
      </c>
      <c r="C9277">
        <v>842129</v>
      </c>
      <c r="D9277" t="s">
        <v>1033</v>
      </c>
      <c r="E9277" t="s">
        <v>670</v>
      </c>
      <c r="F9277" t="s">
        <v>670</v>
      </c>
      <c r="G9277" t="str">
        <f t="shared" si="288"/>
        <v>South Africa to EU27</v>
      </c>
      <c r="H9277">
        <v>2016</v>
      </c>
      <c r="I9277" t="s">
        <v>724</v>
      </c>
      <c r="J9277">
        <v>6</v>
      </c>
      <c r="K9277">
        <v>602.06799999999998</v>
      </c>
      <c r="L9277" s="1">
        <f t="shared" si="289"/>
        <v>0.60206799999999994</v>
      </c>
    </row>
    <row r="9278" spans="1:12" ht="14.45">
      <c r="A9278" t="s">
        <v>723</v>
      </c>
      <c r="B9278" t="s">
        <v>1032</v>
      </c>
      <c r="C9278">
        <v>842129</v>
      </c>
      <c r="D9278" t="s">
        <v>1033</v>
      </c>
      <c r="E9278" t="s">
        <v>670</v>
      </c>
      <c r="F9278" t="s">
        <v>670</v>
      </c>
      <c r="G9278" t="str">
        <f t="shared" si="288"/>
        <v>South Africa to EU27</v>
      </c>
      <c r="H9278">
        <v>2017</v>
      </c>
      <c r="I9278" t="s">
        <v>724</v>
      </c>
      <c r="J9278">
        <v>6</v>
      </c>
      <c r="K9278">
        <v>1048.194</v>
      </c>
      <c r="L9278" s="1">
        <f t="shared" si="289"/>
        <v>1.0481940000000001</v>
      </c>
    </row>
    <row r="9279" spans="1:12" ht="14.45">
      <c r="A9279" t="s">
        <v>723</v>
      </c>
      <c r="B9279" t="s">
        <v>1032</v>
      </c>
      <c r="C9279">
        <v>842139</v>
      </c>
      <c r="D9279" t="s">
        <v>1033</v>
      </c>
      <c r="E9279" t="s">
        <v>147</v>
      </c>
      <c r="F9279" t="s">
        <v>292</v>
      </c>
      <c r="G9279" t="str">
        <f t="shared" si="288"/>
        <v>South Africa to World</v>
      </c>
      <c r="H9279">
        <v>2012</v>
      </c>
      <c r="I9279" t="s">
        <v>724</v>
      </c>
      <c r="J9279">
        <v>6</v>
      </c>
      <c r="K9279">
        <v>1991708.89</v>
      </c>
      <c r="L9279" s="1">
        <f t="shared" si="289"/>
        <v>1991.7088899999999</v>
      </c>
    </row>
    <row r="9280" spans="1:12" ht="14.45">
      <c r="A9280" t="s">
        <v>723</v>
      </c>
      <c r="B9280" t="s">
        <v>1032</v>
      </c>
      <c r="C9280">
        <v>842139</v>
      </c>
      <c r="D9280" t="s">
        <v>1033</v>
      </c>
      <c r="E9280" t="s">
        <v>147</v>
      </c>
      <c r="F9280" t="s">
        <v>292</v>
      </c>
      <c r="G9280" t="str">
        <f t="shared" si="288"/>
        <v>South Africa to World</v>
      </c>
      <c r="H9280">
        <v>2013</v>
      </c>
      <c r="I9280" t="s">
        <v>724</v>
      </c>
      <c r="J9280">
        <v>6</v>
      </c>
      <c r="K9280">
        <v>1902251.3589999999</v>
      </c>
      <c r="L9280" s="1">
        <f t="shared" si="289"/>
        <v>1902.2513589999999</v>
      </c>
    </row>
    <row r="9281" spans="1:12" ht="14.45">
      <c r="A9281" t="s">
        <v>723</v>
      </c>
      <c r="B9281" t="s">
        <v>1032</v>
      </c>
      <c r="C9281">
        <v>842139</v>
      </c>
      <c r="D9281" t="s">
        <v>1033</v>
      </c>
      <c r="E9281" t="s">
        <v>147</v>
      </c>
      <c r="F9281" t="s">
        <v>292</v>
      </c>
      <c r="G9281" t="str">
        <f t="shared" si="288"/>
        <v>South Africa to World</v>
      </c>
      <c r="H9281">
        <v>2014</v>
      </c>
      <c r="I9281" t="s">
        <v>724</v>
      </c>
      <c r="J9281">
        <v>6</v>
      </c>
      <c r="K9281">
        <v>1798874.9979999999</v>
      </c>
      <c r="L9281" s="1">
        <f t="shared" si="289"/>
        <v>1798.874998</v>
      </c>
    </row>
    <row r="9282" spans="1:12" ht="14.45">
      <c r="A9282" t="s">
        <v>723</v>
      </c>
      <c r="B9282" t="s">
        <v>1032</v>
      </c>
      <c r="C9282">
        <v>842139</v>
      </c>
      <c r="D9282" t="s">
        <v>1033</v>
      </c>
      <c r="E9282" t="s">
        <v>147</v>
      </c>
      <c r="F9282" t="s">
        <v>292</v>
      </c>
      <c r="G9282" t="str">
        <f t="shared" si="288"/>
        <v>South Africa to World</v>
      </c>
      <c r="H9282">
        <v>2015</v>
      </c>
      <c r="I9282" t="s">
        <v>724</v>
      </c>
      <c r="J9282">
        <v>6</v>
      </c>
      <c r="K9282">
        <v>1596176.2450000001</v>
      </c>
      <c r="L9282" s="1">
        <f t="shared" si="289"/>
        <v>1596.1762450000001</v>
      </c>
    </row>
    <row r="9283" spans="1:12" ht="14.45">
      <c r="A9283" t="s">
        <v>723</v>
      </c>
      <c r="B9283" t="s">
        <v>1032</v>
      </c>
      <c r="C9283">
        <v>842139</v>
      </c>
      <c r="D9283" t="s">
        <v>1033</v>
      </c>
      <c r="E9283" t="s">
        <v>147</v>
      </c>
      <c r="F9283" t="s">
        <v>292</v>
      </c>
      <c r="G9283" t="str">
        <f t="shared" si="288"/>
        <v>South Africa to World</v>
      </c>
      <c r="H9283">
        <v>2016</v>
      </c>
      <c r="I9283" t="s">
        <v>724</v>
      </c>
      <c r="J9283">
        <v>6</v>
      </c>
      <c r="K9283">
        <v>1493801.128</v>
      </c>
      <c r="L9283" s="1">
        <f t="shared" si="289"/>
        <v>1493.8011280000001</v>
      </c>
    </row>
    <row r="9284" spans="1:12" ht="14.45">
      <c r="A9284" t="s">
        <v>723</v>
      </c>
      <c r="B9284" t="s">
        <v>1032</v>
      </c>
      <c r="C9284">
        <v>842139</v>
      </c>
      <c r="D9284" t="s">
        <v>1033</v>
      </c>
      <c r="E9284" t="s">
        <v>147</v>
      </c>
      <c r="F9284" t="s">
        <v>292</v>
      </c>
      <c r="G9284" t="str">
        <f t="shared" si="288"/>
        <v>South Africa to World</v>
      </c>
      <c r="H9284">
        <v>2017</v>
      </c>
      <c r="I9284" t="s">
        <v>724</v>
      </c>
      <c r="J9284">
        <v>6</v>
      </c>
      <c r="K9284">
        <v>1400191.639</v>
      </c>
      <c r="L9284" s="1">
        <f t="shared" si="289"/>
        <v>1400.1916389999999</v>
      </c>
    </row>
    <row r="9285" spans="1:12" ht="14.45">
      <c r="A9285" t="s">
        <v>723</v>
      </c>
      <c r="B9285" t="s">
        <v>1032</v>
      </c>
      <c r="C9285">
        <v>842139</v>
      </c>
      <c r="D9285" t="s">
        <v>1033</v>
      </c>
      <c r="E9285" t="s">
        <v>670</v>
      </c>
      <c r="F9285" t="s">
        <v>670</v>
      </c>
      <c r="G9285" t="str">
        <f t="shared" si="288"/>
        <v>South Africa to EU27</v>
      </c>
      <c r="H9285">
        <v>2012</v>
      </c>
      <c r="I9285" t="s">
        <v>724</v>
      </c>
      <c r="J9285">
        <v>6</v>
      </c>
      <c r="K9285">
        <v>1509846.601</v>
      </c>
      <c r="L9285" s="1">
        <f t="shared" si="289"/>
        <v>1509.846601</v>
      </c>
    </row>
    <row r="9286" spans="1:12" ht="14.45">
      <c r="A9286" t="s">
        <v>723</v>
      </c>
      <c r="B9286" t="s">
        <v>1032</v>
      </c>
      <c r="C9286">
        <v>842139</v>
      </c>
      <c r="D9286" t="s">
        <v>1033</v>
      </c>
      <c r="E9286" t="s">
        <v>670</v>
      </c>
      <c r="F9286" t="s">
        <v>670</v>
      </c>
      <c r="G9286" t="str">
        <f t="shared" si="288"/>
        <v>South Africa to EU27</v>
      </c>
      <c r="H9286">
        <v>2013</v>
      </c>
      <c r="I9286" t="s">
        <v>724</v>
      </c>
      <c r="J9286">
        <v>6</v>
      </c>
      <c r="K9286">
        <v>1442798.84</v>
      </c>
      <c r="L9286" s="1">
        <f t="shared" si="289"/>
        <v>1442.7988400000002</v>
      </c>
    </row>
    <row r="9287" spans="1:12" ht="14.45">
      <c r="A9287" t="s">
        <v>723</v>
      </c>
      <c r="B9287" t="s">
        <v>1032</v>
      </c>
      <c r="C9287">
        <v>842139</v>
      </c>
      <c r="D9287" t="s">
        <v>1033</v>
      </c>
      <c r="E9287" t="s">
        <v>670</v>
      </c>
      <c r="F9287" t="s">
        <v>670</v>
      </c>
      <c r="G9287" t="str">
        <f t="shared" si="288"/>
        <v>South Africa to EU27</v>
      </c>
      <c r="H9287">
        <v>2014</v>
      </c>
      <c r="I9287" t="s">
        <v>724</v>
      </c>
      <c r="J9287">
        <v>6</v>
      </c>
      <c r="K9287">
        <v>1307260.32</v>
      </c>
      <c r="L9287" s="1">
        <f t="shared" si="289"/>
        <v>1307.2603200000001</v>
      </c>
    </row>
    <row r="9288" spans="1:12" ht="14.45">
      <c r="A9288" t="s">
        <v>723</v>
      </c>
      <c r="B9288" t="s">
        <v>1032</v>
      </c>
      <c r="C9288">
        <v>842139</v>
      </c>
      <c r="D9288" t="s">
        <v>1033</v>
      </c>
      <c r="E9288" t="s">
        <v>670</v>
      </c>
      <c r="F9288" t="s">
        <v>670</v>
      </c>
      <c r="G9288" t="str">
        <f t="shared" si="288"/>
        <v>South Africa to EU27</v>
      </c>
      <c r="H9288">
        <v>2015</v>
      </c>
      <c r="I9288" t="s">
        <v>724</v>
      </c>
      <c r="J9288">
        <v>6</v>
      </c>
      <c r="K9288">
        <v>1094561.5900000001</v>
      </c>
      <c r="L9288" s="1">
        <f t="shared" si="289"/>
        <v>1094.56159</v>
      </c>
    </row>
    <row r="9289" spans="1:12" ht="14.45">
      <c r="A9289" t="s">
        <v>723</v>
      </c>
      <c r="B9289" t="s">
        <v>1032</v>
      </c>
      <c r="C9289">
        <v>842139</v>
      </c>
      <c r="D9289" t="s">
        <v>1033</v>
      </c>
      <c r="E9289" t="s">
        <v>670</v>
      </c>
      <c r="F9289" t="s">
        <v>670</v>
      </c>
      <c r="G9289" t="str">
        <f t="shared" ref="G9289:G9352" si="290">CONCATENATE(D9289, " to ", F9289)</f>
        <v>South Africa to EU27</v>
      </c>
      <c r="H9289">
        <v>2016</v>
      </c>
      <c r="I9289" t="s">
        <v>724</v>
      </c>
      <c r="J9289">
        <v>6</v>
      </c>
      <c r="K9289">
        <v>1022501.787</v>
      </c>
      <c r="L9289" s="1">
        <f t="shared" ref="L9289:L9352" si="291">K9289/1000</f>
        <v>1022.501787</v>
      </c>
    </row>
    <row r="9290" spans="1:12" ht="14.45">
      <c r="A9290" t="s">
        <v>723</v>
      </c>
      <c r="B9290" t="s">
        <v>1032</v>
      </c>
      <c r="C9290">
        <v>842139</v>
      </c>
      <c r="D9290" t="s">
        <v>1033</v>
      </c>
      <c r="E9290" t="s">
        <v>670</v>
      </c>
      <c r="F9290" t="s">
        <v>670</v>
      </c>
      <c r="G9290" t="str">
        <f t="shared" si="290"/>
        <v>South Africa to EU27</v>
      </c>
      <c r="H9290">
        <v>2017</v>
      </c>
      <c r="I9290" t="s">
        <v>724</v>
      </c>
      <c r="J9290">
        <v>6</v>
      </c>
      <c r="K9290">
        <v>1034841.8590000001</v>
      </c>
      <c r="L9290" s="1">
        <f t="shared" si="291"/>
        <v>1034.8418590000001</v>
      </c>
    </row>
    <row r="9291" spans="1:12" ht="14.45">
      <c r="A9291" t="s">
        <v>723</v>
      </c>
      <c r="B9291" t="s">
        <v>1032</v>
      </c>
      <c r="C9291">
        <v>847989</v>
      </c>
      <c r="D9291" t="s">
        <v>1033</v>
      </c>
      <c r="E9291" t="s">
        <v>147</v>
      </c>
      <c r="F9291" t="s">
        <v>292</v>
      </c>
      <c r="G9291" t="str">
        <f t="shared" si="290"/>
        <v>South Africa to World</v>
      </c>
      <c r="H9291">
        <v>2012</v>
      </c>
      <c r="I9291" t="s">
        <v>724</v>
      </c>
      <c r="J9291">
        <v>6</v>
      </c>
      <c r="K9291">
        <v>85917.445999999996</v>
      </c>
      <c r="L9291" s="1">
        <f t="shared" si="291"/>
        <v>85.917445999999998</v>
      </c>
    </row>
    <row r="9292" spans="1:12" ht="14.45">
      <c r="A9292" t="s">
        <v>723</v>
      </c>
      <c r="B9292" t="s">
        <v>1032</v>
      </c>
      <c r="C9292">
        <v>847989</v>
      </c>
      <c r="D9292" t="s">
        <v>1033</v>
      </c>
      <c r="E9292" t="s">
        <v>147</v>
      </c>
      <c r="F9292" t="s">
        <v>292</v>
      </c>
      <c r="G9292" t="str">
        <f t="shared" si="290"/>
        <v>South Africa to World</v>
      </c>
      <c r="H9292">
        <v>2013</v>
      </c>
      <c r="I9292" t="s">
        <v>724</v>
      </c>
      <c r="J9292">
        <v>6</v>
      </c>
      <c r="K9292">
        <v>65269.642</v>
      </c>
      <c r="L9292" s="1">
        <f t="shared" si="291"/>
        <v>65.269642000000005</v>
      </c>
    </row>
    <row r="9293" spans="1:12" ht="14.45">
      <c r="A9293" t="s">
        <v>723</v>
      </c>
      <c r="B9293" t="s">
        <v>1032</v>
      </c>
      <c r="C9293">
        <v>847989</v>
      </c>
      <c r="D9293" t="s">
        <v>1033</v>
      </c>
      <c r="E9293" t="s">
        <v>147</v>
      </c>
      <c r="F9293" t="s">
        <v>292</v>
      </c>
      <c r="G9293" t="str">
        <f t="shared" si="290"/>
        <v>South Africa to World</v>
      </c>
      <c r="H9293">
        <v>2014</v>
      </c>
      <c r="I9293" t="s">
        <v>724</v>
      </c>
      <c r="J9293">
        <v>6</v>
      </c>
      <c r="K9293">
        <v>69729.270999999993</v>
      </c>
      <c r="L9293" s="1">
        <f t="shared" si="291"/>
        <v>69.729270999999997</v>
      </c>
    </row>
    <row r="9294" spans="1:12" ht="14.45">
      <c r="A9294" t="s">
        <v>723</v>
      </c>
      <c r="B9294" t="s">
        <v>1032</v>
      </c>
      <c r="C9294">
        <v>847989</v>
      </c>
      <c r="D9294" t="s">
        <v>1033</v>
      </c>
      <c r="E9294" t="s">
        <v>147</v>
      </c>
      <c r="F9294" t="s">
        <v>292</v>
      </c>
      <c r="G9294" t="str">
        <f t="shared" si="290"/>
        <v>South Africa to World</v>
      </c>
      <c r="H9294">
        <v>2015</v>
      </c>
      <c r="I9294" t="s">
        <v>724</v>
      </c>
      <c r="J9294">
        <v>6</v>
      </c>
      <c r="K9294">
        <v>102551.11900000001</v>
      </c>
      <c r="L9294" s="1">
        <f t="shared" si="291"/>
        <v>102.551119</v>
      </c>
    </row>
    <row r="9295" spans="1:12" ht="14.45">
      <c r="A9295" t="s">
        <v>723</v>
      </c>
      <c r="B9295" t="s">
        <v>1032</v>
      </c>
      <c r="C9295">
        <v>847989</v>
      </c>
      <c r="D9295" t="s">
        <v>1033</v>
      </c>
      <c r="E9295" t="s">
        <v>147</v>
      </c>
      <c r="F9295" t="s">
        <v>292</v>
      </c>
      <c r="G9295" t="str">
        <f t="shared" si="290"/>
        <v>South Africa to World</v>
      </c>
      <c r="H9295">
        <v>2016</v>
      </c>
      <c r="I9295" t="s">
        <v>724</v>
      </c>
      <c r="J9295">
        <v>6</v>
      </c>
      <c r="K9295">
        <v>45242.228000000003</v>
      </c>
      <c r="L9295" s="1">
        <f t="shared" si="291"/>
        <v>45.242228000000004</v>
      </c>
    </row>
    <row r="9296" spans="1:12" ht="14.45">
      <c r="A9296" t="s">
        <v>723</v>
      </c>
      <c r="B9296" t="s">
        <v>1032</v>
      </c>
      <c r="C9296">
        <v>847989</v>
      </c>
      <c r="D9296" t="s">
        <v>1033</v>
      </c>
      <c r="E9296" t="s">
        <v>147</v>
      </c>
      <c r="F9296" t="s">
        <v>292</v>
      </c>
      <c r="G9296" t="str">
        <f t="shared" si="290"/>
        <v>South Africa to World</v>
      </c>
      <c r="H9296">
        <v>2017</v>
      </c>
      <c r="I9296" t="s">
        <v>724</v>
      </c>
      <c r="J9296">
        <v>6</v>
      </c>
      <c r="K9296">
        <v>52678.095999999998</v>
      </c>
      <c r="L9296" s="1">
        <f t="shared" si="291"/>
        <v>52.678095999999996</v>
      </c>
    </row>
    <row r="9297" spans="1:12" ht="14.45">
      <c r="A9297" t="s">
        <v>723</v>
      </c>
      <c r="B9297" t="s">
        <v>1032</v>
      </c>
      <c r="C9297">
        <v>847989</v>
      </c>
      <c r="D9297" t="s">
        <v>1033</v>
      </c>
      <c r="E9297" t="s">
        <v>670</v>
      </c>
      <c r="F9297" t="s">
        <v>670</v>
      </c>
      <c r="G9297" t="str">
        <f t="shared" si="290"/>
        <v>South Africa to EU27</v>
      </c>
      <c r="H9297">
        <v>2012</v>
      </c>
      <c r="I9297" t="s">
        <v>724</v>
      </c>
      <c r="J9297">
        <v>6</v>
      </c>
      <c r="K9297">
        <v>11529.196</v>
      </c>
      <c r="L9297" s="1">
        <f t="shared" si="291"/>
        <v>11.529196000000001</v>
      </c>
    </row>
    <row r="9298" spans="1:12" ht="14.45">
      <c r="A9298" t="s">
        <v>723</v>
      </c>
      <c r="B9298" t="s">
        <v>1032</v>
      </c>
      <c r="C9298">
        <v>847989</v>
      </c>
      <c r="D9298" t="s">
        <v>1033</v>
      </c>
      <c r="E9298" t="s">
        <v>670</v>
      </c>
      <c r="F9298" t="s">
        <v>670</v>
      </c>
      <c r="G9298" t="str">
        <f t="shared" si="290"/>
        <v>South Africa to EU27</v>
      </c>
      <c r="H9298">
        <v>2013</v>
      </c>
      <c r="I9298" t="s">
        <v>724</v>
      </c>
      <c r="J9298">
        <v>6</v>
      </c>
      <c r="K9298">
        <v>10906.743</v>
      </c>
      <c r="L9298" s="1">
        <f t="shared" si="291"/>
        <v>10.906743000000001</v>
      </c>
    </row>
    <row r="9299" spans="1:12" ht="14.45">
      <c r="A9299" t="s">
        <v>723</v>
      </c>
      <c r="B9299" t="s">
        <v>1032</v>
      </c>
      <c r="C9299">
        <v>847989</v>
      </c>
      <c r="D9299" t="s">
        <v>1033</v>
      </c>
      <c r="E9299" t="s">
        <v>670</v>
      </c>
      <c r="F9299" t="s">
        <v>670</v>
      </c>
      <c r="G9299" t="str">
        <f t="shared" si="290"/>
        <v>South Africa to EU27</v>
      </c>
      <c r="H9299">
        <v>2014</v>
      </c>
      <c r="I9299" t="s">
        <v>724</v>
      </c>
      <c r="J9299">
        <v>6</v>
      </c>
      <c r="K9299">
        <v>13830.882</v>
      </c>
      <c r="L9299" s="1">
        <f t="shared" si="291"/>
        <v>13.830881999999999</v>
      </c>
    </row>
    <row r="9300" spans="1:12" ht="14.45">
      <c r="A9300" t="s">
        <v>723</v>
      </c>
      <c r="B9300" t="s">
        <v>1032</v>
      </c>
      <c r="C9300">
        <v>847989</v>
      </c>
      <c r="D9300" t="s">
        <v>1033</v>
      </c>
      <c r="E9300" t="s">
        <v>670</v>
      </c>
      <c r="F9300" t="s">
        <v>670</v>
      </c>
      <c r="G9300" t="str">
        <f t="shared" si="290"/>
        <v>South Africa to EU27</v>
      </c>
      <c r="H9300">
        <v>2015</v>
      </c>
      <c r="I9300" t="s">
        <v>724</v>
      </c>
      <c r="J9300">
        <v>6</v>
      </c>
      <c r="K9300">
        <v>10598.147999999999</v>
      </c>
      <c r="L9300" s="1">
        <f t="shared" si="291"/>
        <v>10.598147999999998</v>
      </c>
    </row>
    <row r="9301" spans="1:12" ht="14.45">
      <c r="A9301" t="s">
        <v>723</v>
      </c>
      <c r="B9301" t="s">
        <v>1032</v>
      </c>
      <c r="C9301">
        <v>847989</v>
      </c>
      <c r="D9301" t="s">
        <v>1033</v>
      </c>
      <c r="E9301" t="s">
        <v>670</v>
      </c>
      <c r="F9301" t="s">
        <v>670</v>
      </c>
      <c r="G9301" t="str">
        <f t="shared" si="290"/>
        <v>South Africa to EU27</v>
      </c>
      <c r="H9301">
        <v>2016</v>
      </c>
      <c r="I9301" t="s">
        <v>724</v>
      </c>
      <c r="J9301">
        <v>6</v>
      </c>
      <c r="K9301">
        <v>12454.486999999999</v>
      </c>
      <c r="L9301" s="1">
        <f t="shared" si="291"/>
        <v>12.454486999999999</v>
      </c>
    </row>
    <row r="9302" spans="1:12" ht="14.45">
      <c r="A9302" t="s">
        <v>723</v>
      </c>
      <c r="B9302" t="s">
        <v>1032</v>
      </c>
      <c r="C9302">
        <v>847989</v>
      </c>
      <c r="D9302" t="s">
        <v>1033</v>
      </c>
      <c r="E9302" t="s">
        <v>670</v>
      </c>
      <c r="F9302" t="s">
        <v>670</v>
      </c>
      <c r="G9302" t="str">
        <f t="shared" si="290"/>
        <v>South Africa to EU27</v>
      </c>
      <c r="H9302">
        <v>2017</v>
      </c>
      <c r="I9302" t="s">
        <v>724</v>
      </c>
      <c r="J9302">
        <v>6</v>
      </c>
      <c r="K9302">
        <v>14503.226000000001</v>
      </c>
      <c r="L9302" s="1">
        <f t="shared" si="291"/>
        <v>14.503226</v>
      </c>
    </row>
    <row r="9303" spans="1:12" ht="14.45">
      <c r="A9303" t="s">
        <v>723</v>
      </c>
      <c r="B9303" t="s">
        <v>1034</v>
      </c>
      <c r="C9303">
        <v>730900</v>
      </c>
      <c r="D9303" t="s">
        <v>1035</v>
      </c>
      <c r="E9303" t="s">
        <v>147</v>
      </c>
      <c r="F9303" t="s">
        <v>292</v>
      </c>
      <c r="G9303" t="str">
        <f t="shared" si="290"/>
        <v>Zambia to World</v>
      </c>
      <c r="H9303">
        <v>2012</v>
      </c>
      <c r="I9303" t="s">
        <v>724</v>
      </c>
      <c r="J9303">
        <v>6</v>
      </c>
      <c r="K9303">
        <v>434.64400000000001</v>
      </c>
      <c r="L9303" s="1">
        <f t="shared" si="291"/>
        <v>0.43464400000000003</v>
      </c>
    </row>
    <row r="9304" spans="1:12" ht="14.45">
      <c r="A9304" t="s">
        <v>723</v>
      </c>
      <c r="B9304" t="s">
        <v>1034</v>
      </c>
      <c r="C9304">
        <v>730900</v>
      </c>
      <c r="D9304" t="s">
        <v>1035</v>
      </c>
      <c r="E9304" t="s">
        <v>147</v>
      </c>
      <c r="F9304" t="s">
        <v>292</v>
      </c>
      <c r="G9304" t="str">
        <f t="shared" si="290"/>
        <v>Zambia to World</v>
      </c>
      <c r="H9304">
        <v>2013</v>
      </c>
      <c r="I9304" t="s">
        <v>724</v>
      </c>
      <c r="J9304">
        <v>6</v>
      </c>
      <c r="K9304">
        <v>114.274</v>
      </c>
      <c r="L9304" s="1">
        <f t="shared" si="291"/>
        <v>0.114274</v>
      </c>
    </row>
    <row r="9305" spans="1:12" ht="14.45">
      <c r="A9305" t="s">
        <v>723</v>
      </c>
      <c r="B9305" t="s">
        <v>1034</v>
      </c>
      <c r="C9305">
        <v>730900</v>
      </c>
      <c r="D9305" t="s">
        <v>1035</v>
      </c>
      <c r="E9305" t="s">
        <v>147</v>
      </c>
      <c r="F9305" t="s">
        <v>292</v>
      </c>
      <c r="G9305" t="str">
        <f t="shared" si="290"/>
        <v>Zambia to World</v>
      </c>
      <c r="H9305">
        <v>2014</v>
      </c>
      <c r="I9305" t="s">
        <v>724</v>
      </c>
      <c r="J9305">
        <v>6</v>
      </c>
      <c r="K9305">
        <v>118.88500000000001</v>
      </c>
      <c r="L9305" s="1">
        <f t="shared" si="291"/>
        <v>0.118885</v>
      </c>
    </row>
    <row r="9306" spans="1:12" ht="14.45">
      <c r="A9306" t="s">
        <v>723</v>
      </c>
      <c r="B9306" t="s">
        <v>1034</v>
      </c>
      <c r="C9306">
        <v>730900</v>
      </c>
      <c r="D9306" t="s">
        <v>1035</v>
      </c>
      <c r="E9306" t="s">
        <v>147</v>
      </c>
      <c r="F9306" t="s">
        <v>292</v>
      </c>
      <c r="G9306" t="str">
        <f t="shared" si="290"/>
        <v>Zambia to World</v>
      </c>
      <c r="H9306">
        <v>2015</v>
      </c>
      <c r="I9306" t="s">
        <v>724</v>
      </c>
      <c r="J9306">
        <v>6</v>
      </c>
      <c r="K9306">
        <v>95.328000000000003</v>
      </c>
      <c r="L9306" s="1">
        <f t="shared" si="291"/>
        <v>9.5327999999999996E-2</v>
      </c>
    </row>
    <row r="9307" spans="1:12" ht="14.45">
      <c r="A9307" t="s">
        <v>723</v>
      </c>
      <c r="B9307" t="s">
        <v>1034</v>
      </c>
      <c r="C9307">
        <v>730900</v>
      </c>
      <c r="D9307" t="s">
        <v>1035</v>
      </c>
      <c r="E9307" t="s">
        <v>147</v>
      </c>
      <c r="F9307" t="s">
        <v>292</v>
      </c>
      <c r="G9307" t="str">
        <f t="shared" si="290"/>
        <v>Zambia to World</v>
      </c>
      <c r="H9307">
        <v>2017</v>
      </c>
      <c r="I9307" t="s">
        <v>724</v>
      </c>
      <c r="J9307">
        <v>6</v>
      </c>
      <c r="K9307">
        <v>97.527000000000001</v>
      </c>
      <c r="L9307" s="1">
        <f t="shared" si="291"/>
        <v>9.7527000000000003E-2</v>
      </c>
    </row>
    <row r="9308" spans="1:12" ht="14.45">
      <c r="A9308" t="s">
        <v>723</v>
      </c>
      <c r="B9308" t="s">
        <v>1034</v>
      </c>
      <c r="C9308">
        <v>730900</v>
      </c>
      <c r="D9308" t="s">
        <v>1035</v>
      </c>
      <c r="E9308" t="s">
        <v>670</v>
      </c>
      <c r="F9308" t="s">
        <v>670</v>
      </c>
      <c r="G9308" t="str">
        <f t="shared" si="290"/>
        <v>Zambia to EU27</v>
      </c>
      <c r="H9308">
        <v>2014</v>
      </c>
      <c r="I9308" t="s">
        <v>724</v>
      </c>
      <c r="J9308">
        <v>6</v>
      </c>
      <c r="K9308">
        <v>6.3380000000000001</v>
      </c>
      <c r="L9308" s="1">
        <f t="shared" si="291"/>
        <v>6.3379999999999999E-3</v>
      </c>
    </row>
    <row r="9309" spans="1:12" ht="14.45">
      <c r="A9309" t="s">
        <v>723</v>
      </c>
      <c r="B9309" t="s">
        <v>1034</v>
      </c>
      <c r="C9309">
        <v>741999</v>
      </c>
      <c r="D9309" t="s">
        <v>1035</v>
      </c>
      <c r="E9309" t="s">
        <v>147</v>
      </c>
      <c r="F9309" t="s">
        <v>292</v>
      </c>
      <c r="G9309" t="str">
        <f t="shared" si="290"/>
        <v>Zambia to World</v>
      </c>
      <c r="H9309">
        <v>2012</v>
      </c>
      <c r="I9309" t="s">
        <v>724</v>
      </c>
      <c r="J9309">
        <v>6</v>
      </c>
      <c r="K9309">
        <v>192.88800000000001</v>
      </c>
      <c r="L9309" s="1">
        <f t="shared" si="291"/>
        <v>0.192888</v>
      </c>
    </row>
    <row r="9310" spans="1:12" ht="14.45">
      <c r="A9310" t="s">
        <v>723</v>
      </c>
      <c r="B9310" t="s">
        <v>1034</v>
      </c>
      <c r="C9310">
        <v>741999</v>
      </c>
      <c r="D9310" t="s">
        <v>1035</v>
      </c>
      <c r="E9310" t="s">
        <v>147</v>
      </c>
      <c r="F9310" t="s">
        <v>292</v>
      </c>
      <c r="G9310" t="str">
        <f t="shared" si="290"/>
        <v>Zambia to World</v>
      </c>
      <c r="H9310">
        <v>2013</v>
      </c>
      <c r="I9310" t="s">
        <v>724</v>
      </c>
      <c r="J9310">
        <v>6</v>
      </c>
      <c r="K9310">
        <v>4628.0240000000003</v>
      </c>
      <c r="L9310" s="1">
        <f t="shared" si="291"/>
        <v>4.6280239999999999</v>
      </c>
    </row>
    <row r="9311" spans="1:12" ht="14.45">
      <c r="A9311" t="s">
        <v>723</v>
      </c>
      <c r="B9311" t="s">
        <v>1034</v>
      </c>
      <c r="C9311">
        <v>741999</v>
      </c>
      <c r="D9311" t="s">
        <v>1035</v>
      </c>
      <c r="E9311" t="s">
        <v>147</v>
      </c>
      <c r="F9311" t="s">
        <v>292</v>
      </c>
      <c r="G9311" t="str">
        <f t="shared" si="290"/>
        <v>Zambia to World</v>
      </c>
      <c r="H9311">
        <v>2014</v>
      </c>
      <c r="I9311" t="s">
        <v>724</v>
      </c>
      <c r="J9311">
        <v>6</v>
      </c>
      <c r="K9311">
        <v>3.5379999999999998</v>
      </c>
      <c r="L9311" s="1">
        <f t="shared" si="291"/>
        <v>3.5379999999999999E-3</v>
      </c>
    </row>
    <row r="9312" spans="1:12" ht="14.45">
      <c r="A9312" t="s">
        <v>723</v>
      </c>
      <c r="B9312" t="s">
        <v>1034</v>
      </c>
      <c r="C9312">
        <v>741999</v>
      </c>
      <c r="D9312" t="s">
        <v>1035</v>
      </c>
      <c r="E9312" t="s">
        <v>147</v>
      </c>
      <c r="F9312" t="s">
        <v>292</v>
      </c>
      <c r="G9312" t="str">
        <f t="shared" si="290"/>
        <v>Zambia to World</v>
      </c>
      <c r="H9312">
        <v>2015</v>
      </c>
      <c r="I9312" t="s">
        <v>724</v>
      </c>
      <c r="J9312">
        <v>6</v>
      </c>
      <c r="K9312">
        <v>27.9</v>
      </c>
      <c r="L9312" s="1">
        <f t="shared" si="291"/>
        <v>2.7899999999999998E-2</v>
      </c>
    </row>
    <row r="9313" spans="1:12" ht="14.45">
      <c r="A9313" t="s">
        <v>723</v>
      </c>
      <c r="B9313" t="s">
        <v>1034</v>
      </c>
      <c r="C9313">
        <v>741999</v>
      </c>
      <c r="D9313" t="s">
        <v>1035</v>
      </c>
      <c r="E9313" t="s">
        <v>147</v>
      </c>
      <c r="F9313" t="s">
        <v>292</v>
      </c>
      <c r="G9313" t="str">
        <f t="shared" si="290"/>
        <v>Zambia to World</v>
      </c>
      <c r="H9313">
        <v>2017</v>
      </c>
      <c r="I9313" t="s">
        <v>724</v>
      </c>
      <c r="J9313">
        <v>6</v>
      </c>
      <c r="K9313">
        <v>2E-3</v>
      </c>
      <c r="L9313" s="1">
        <f t="shared" si="291"/>
        <v>1.9999999999999999E-6</v>
      </c>
    </row>
    <row r="9314" spans="1:12" ht="14.45">
      <c r="A9314" t="s">
        <v>723</v>
      </c>
      <c r="B9314" t="s">
        <v>1034</v>
      </c>
      <c r="C9314">
        <v>741999</v>
      </c>
      <c r="D9314" t="s">
        <v>1035</v>
      </c>
      <c r="E9314" t="s">
        <v>670</v>
      </c>
      <c r="F9314" t="s">
        <v>670</v>
      </c>
      <c r="G9314" t="str">
        <f t="shared" si="290"/>
        <v>Zambia to EU27</v>
      </c>
      <c r="H9314">
        <v>2013</v>
      </c>
      <c r="I9314" t="s">
        <v>724</v>
      </c>
      <c r="J9314">
        <v>6</v>
      </c>
      <c r="K9314">
        <v>0.17699999999999999</v>
      </c>
      <c r="L9314" s="1">
        <f t="shared" si="291"/>
        <v>1.7699999999999999E-4</v>
      </c>
    </row>
    <row r="9315" spans="1:12" ht="14.45">
      <c r="A9315" t="s">
        <v>723</v>
      </c>
      <c r="B9315" t="s">
        <v>1034</v>
      </c>
      <c r="C9315">
        <v>741999</v>
      </c>
      <c r="D9315" t="s">
        <v>1035</v>
      </c>
      <c r="E9315" t="s">
        <v>670</v>
      </c>
      <c r="F9315" t="s">
        <v>670</v>
      </c>
      <c r="G9315" t="str">
        <f t="shared" si="290"/>
        <v>Zambia to EU27</v>
      </c>
      <c r="H9315">
        <v>2015</v>
      </c>
      <c r="I9315" t="s">
        <v>724</v>
      </c>
      <c r="J9315">
        <v>6</v>
      </c>
      <c r="K9315">
        <v>0.01</v>
      </c>
      <c r="L9315" s="1">
        <f t="shared" si="291"/>
        <v>1.0000000000000001E-5</v>
      </c>
    </row>
    <row r="9316" spans="1:12" ht="14.45">
      <c r="A9316" t="s">
        <v>723</v>
      </c>
      <c r="B9316" t="s">
        <v>1034</v>
      </c>
      <c r="C9316">
        <v>761100</v>
      </c>
      <c r="D9316" t="s">
        <v>1035</v>
      </c>
      <c r="E9316" t="s">
        <v>147</v>
      </c>
      <c r="F9316" t="s">
        <v>292</v>
      </c>
      <c r="G9316" t="str">
        <f t="shared" si="290"/>
        <v>Zambia to World</v>
      </c>
      <c r="H9316">
        <v>2012</v>
      </c>
      <c r="I9316" t="s">
        <v>724</v>
      </c>
      <c r="J9316">
        <v>6</v>
      </c>
      <c r="K9316">
        <v>1.2589999999999999</v>
      </c>
      <c r="L9316" s="1">
        <f t="shared" si="291"/>
        <v>1.2589999999999999E-3</v>
      </c>
    </row>
    <row r="9317" spans="1:12" ht="14.45">
      <c r="A9317" t="s">
        <v>723</v>
      </c>
      <c r="B9317" t="s">
        <v>1034</v>
      </c>
      <c r="C9317">
        <v>761100</v>
      </c>
      <c r="D9317" t="s">
        <v>1035</v>
      </c>
      <c r="E9317" t="s">
        <v>147</v>
      </c>
      <c r="F9317" t="s">
        <v>292</v>
      </c>
      <c r="G9317" t="str">
        <f t="shared" si="290"/>
        <v>Zambia to World</v>
      </c>
      <c r="H9317">
        <v>2013</v>
      </c>
      <c r="I9317" t="s">
        <v>724</v>
      </c>
      <c r="J9317">
        <v>6</v>
      </c>
      <c r="K9317">
        <v>14.659000000000001</v>
      </c>
      <c r="L9317" s="1">
        <f t="shared" si="291"/>
        <v>1.4659E-2</v>
      </c>
    </row>
    <row r="9318" spans="1:12" ht="14.45">
      <c r="A9318" t="s">
        <v>723</v>
      </c>
      <c r="B9318" t="s">
        <v>1034</v>
      </c>
      <c r="C9318">
        <v>761100</v>
      </c>
      <c r="D9318" t="s">
        <v>1035</v>
      </c>
      <c r="E9318" t="s">
        <v>147</v>
      </c>
      <c r="F9318" t="s">
        <v>292</v>
      </c>
      <c r="G9318" t="str">
        <f t="shared" si="290"/>
        <v>Zambia to World</v>
      </c>
      <c r="H9318">
        <v>2014</v>
      </c>
      <c r="I9318" t="s">
        <v>724</v>
      </c>
      <c r="J9318">
        <v>6</v>
      </c>
      <c r="K9318">
        <v>54.191000000000003</v>
      </c>
      <c r="L9318" s="1">
        <f t="shared" si="291"/>
        <v>5.4191000000000003E-2</v>
      </c>
    </row>
    <row r="9319" spans="1:12" ht="14.45">
      <c r="A9319" t="s">
        <v>723</v>
      </c>
      <c r="B9319" t="s">
        <v>1034</v>
      </c>
      <c r="C9319">
        <v>761100</v>
      </c>
      <c r="D9319" t="s">
        <v>1035</v>
      </c>
      <c r="E9319" t="s">
        <v>670</v>
      </c>
      <c r="F9319" t="s">
        <v>670</v>
      </c>
      <c r="G9319" t="str">
        <f t="shared" si="290"/>
        <v>Zambia to EU27</v>
      </c>
      <c r="H9319">
        <v>2014</v>
      </c>
      <c r="I9319" t="s">
        <v>724</v>
      </c>
      <c r="J9319">
        <v>6</v>
      </c>
      <c r="K9319">
        <v>30.73</v>
      </c>
      <c r="L9319" s="1">
        <f t="shared" si="291"/>
        <v>3.073E-2</v>
      </c>
    </row>
    <row r="9320" spans="1:12" ht="14.45">
      <c r="A9320" t="s">
        <v>723</v>
      </c>
      <c r="B9320" t="s">
        <v>1034</v>
      </c>
      <c r="C9320">
        <v>8405</v>
      </c>
      <c r="D9320" t="s">
        <v>1035</v>
      </c>
      <c r="E9320" t="s">
        <v>147</v>
      </c>
      <c r="F9320" t="s">
        <v>292</v>
      </c>
      <c r="G9320" t="str">
        <f t="shared" si="290"/>
        <v>Zambia to World</v>
      </c>
      <c r="H9320">
        <v>2012</v>
      </c>
      <c r="I9320" t="s">
        <v>724</v>
      </c>
      <c r="J9320">
        <v>6</v>
      </c>
      <c r="K9320">
        <v>0.83199999999999996</v>
      </c>
      <c r="L9320" s="1">
        <f t="shared" si="291"/>
        <v>8.3199999999999995E-4</v>
      </c>
    </row>
    <row r="9321" spans="1:12" ht="14.45">
      <c r="A9321" t="s">
        <v>723</v>
      </c>
      <c r="B9321" t="s">
        <v>1034</v>
      </c>
      <c r="C9321">
        <v>8405</v>
      </c>
      <c r="D9321" t="s">
        <v>1035</v>
      </c>
      <c r="E9321" t="s">
        <v>147</v>
      </c>
      <c r="F9321" t="s">
        <v>292</v>
      </c>
      <c r="G9321" t="str">
        <f t="shared" si="290"/>
        <v>Zambia to World</v>
      </c>
      <c r="H9321">
        <v>2013</v>
      </c>
      <c r="I9321" t="s">
        <v>724</v>
      </c>
      <c r="J9321">
        <v>6</v>
      </c>
      <c r="K9321">
        <v>10.129</v>
      </c>
      <c r="L9321" s="1">
        <f t="shared" si="291"/>
        <v>1.0128999999999999E-2</v>
      </c>
    </row>
    <row r="9322" spans="1:12" ht="14.45">
      <c r="A9322" t="s">
        <v>723</v>
      </c>
      <c r="B9322" t="s">
        <v>1034</v>
      </c>
      <c r="C9322">
        <v>8405</v>
      </c>
      <c r="D9322" t="s">
        <v>1035</v>
      </c>
      <c r="E9322" t="s">
        <v>147</v>
      </c>
      <c r="F9322" t="s">
        <v>292</v>
      </c>
      <c r="G9322" t="str">
        <f t="shared" si="290"/>
        <v>Zambia to World</v>
      </c>
      <c r="H9322">
        <v>2014</v>
      </c>
      <c r="I9322" t="s">
        <v>724</v>
      </c>
      <c r="J9322">
        <v>6</v>
      </c>
      <c r="K9322">
        <v>9.2379999999999995</v>
      </c>
      <c r="L9322" s="1">
        <f t="shared" si="291"/>
        <v>9.2379999999999997E-3</v>
      </c>
    </row>
    <row r="9323" spans="1:12" ht="14.45">
      <c r="A9323" t="s">
        <v>723</v>
      </c>
      <c r="B9323" t="s">
        <v>1034</v>
      </c>
      <c r="C9323">
        <v>8405</v>
      </c>
      <c r="D9323" t="s">
        <v>1035</v>
      </c>
      <c r="E9323" t="s">
        <v>147</v>
      </c>
      <c r="F9323" t="s">
        <v>292</v>
      </c>
      <c r="G9323" t="str">
        <f t="shared" si="290"/>
        <v>Zambia to World</v>
      </c>
      <c r="H9323">
        <v>2015</v>
      </c>
      <c r="I9323" t="s">
        <v>724</v>
      </c>
      <c r="J9323">
        <v>6</v>
      </c>
      <c r="K9323">
        <v>56.945999999999998</v>
      </c>
      <c r="L9323" s="1">
        <f t="shared" si="291"/>
        <v>5.6945999999999997E-2</v>
      </c>
    </row>
    <row r="9324" spans="1:12" ht="14.45">
      <c r="A9324" t="s">
        <v>723</v>
      </c>
      <c r="B9324" t="s">
        <v>1034</v>
      </c>
      <c r="C9324">
        <v>8405</v>
      </c>
      <c r="D9324" t="s">
        <v>1035</v>
      </c>
      <c r="E9324" t="s">
        <v>147</v>
      </c>
      <c r="F9324" t="s">
        <v>292</v>
      </c>
      <c r="G9324" t="str">
        <f t="shared" si="290"/>
        <v>Zambia to World</v>
      </c>
      <c r="H9324">
        <v>2017</v>
      </c>
      <c r="I9324" t="s">
        <v>724</v>
      </c>
      <c r="J9324">
        <v>6</v>
      </c>
      <c r="K9324">
        <v>10.457000000000001</v>
      </c>
      <c r="L9324" s="1">
        <f t="shared" si="291"/>
        <v>1.0457000000000001E-2</v>
      </c>
    </row>
    <row r="9325" spans="1:12" ht="14.45">
      <c r="A9325" t="s">
        <v>723</v>
      </c>
      <c r="B9325" t="s">
        <v>1034</v>
      </c>
      <c r="C9325">
        <v>841931</v>
      </c>
      <c r="D9325" t="s">
        <v>1035</v>
      </c>
      <c r="E9325" t="s">
        <v>147</v>
      </c>
      <c r="F9325" t="s">
        <v>292</v>
      </c>
      <c r="G9325" t="str">
        <f t="shared" si="290"/>
        <v>Zambia to World</v>
      </c>
      <c r="H9325">
        <v>2015</v>
      </c>
      <c r="I9325" t="s">
        <v>724</v>
      </c>
      <c r="J9325">
        <v>6</v>
      </c>
      <c r="K9325">
        <v>0.94599999999999995</v>
      </c>
      <c r="L9325" s="1">
        <f t="shared" si="291"/>
        <v>9.459999999999999E-4</v>
      </c>
    </row>
    <row r="9326" spans="1:12" ht="14.45">
      <c r="A9326" t="s">
        <v>723</v>
      </c>
      <c r="B9326" t="s">
        <v>1034</v>
      </c>
      <c r="C9326">
        <v>841931</v>
      </c>
      <c r="D9326" t="s">
        <v>1035</v>
      </c>
      <c r="E9326" t="s">
        <v>147</v>
      </c>
      <c r="F9326" t="s">
        <v>292</v>
      </c>
      <c r="G9326" t="str">
        <f t="shared" si="290"/>
        <v>Zambia to World</v>
      </c>
      <c r="H9326">
        <v>2017</v>
      </c>
      <c r="I9326" t="s">
        <v>724</v>
      </c>
      <c r="J9326">
        <v>6</v>
      </c>
      <c r="K9326">
        <v>129.79499999999999</v>
      </c>
      <c r="L9326" s="1">
        <f t="shared" si="291"/>
        <v>0.12979499999999999</v>
      </c>
    </row>
    <row r="9327" spans="1:12" ht="14.45">
      <c r="A9327" t="s">
        <v>723</v>
      </c>
      <c r="B9327" t="s">
        <v>1034</v>
      </c>
      <c r="C9327">
        <v>841940</v>
      </c>
      <c r="D9327" t="s">
        <v>1035</v>
      </c>
      <c r="E9327" t="s">
        <v>147</v>
      </c>
      <c r="F9327" t="s">
        <v>292</v>
      </c>
      <c r="G9327" t="str">
        <f t="shared" si="290"/>
        <v>Zambia to World</v>
      </c>
      <c r="H9327">
        <v>2013</v>
      </c>
      <c r="I9327" t="s">
        <v>724</v>
      </c>
      <c r="J9327">
        <v>6</v>
      </c>
      <c r="K9327">
        <v>4.3609999999999998</v>
      </c>
      <c r="L9327" s="1">
        <f t="shared" si="291"/>
        <v>4.3609999999999994E-3</v>
      </c>
    </row>
    <row r="9328" spans="1:12" ht="14.45">
      <c r="A9328" t="s">
        <v>723</v>
      </c>
      <c r="B9328" t="s">
        <v>1034</v>
      </c>
      <c r="C9328">
        <v>841940</v>
      </c>
      <c r="D9328" t="s">
        <v>1035</v>
      </c>
      <c r="E9328" t="s">
        <v>147</v>
      </c>
      <c r="F9328" t="s">
        <v>292</v>
      </c>
      <c r="G9328" t="str">
        <f t="shared" si="290"/>
        <v>Zambia to World</v>
      </c>
      <c r="H9328">
        <v>2014</v>
      </c>
      <c r="I9328" t="s">
        <v>724</v>
      </c>
      <c r="J9328">
        <v>6</v>
      </c>
      <c r="K9328">
        <v>3.8740000000000001</v>
      </c>
      <c r="L9328" s="1">
        <f t="shared" si="291"/>
        <v>3.8740000000000003E-3</v>
      </c>
    </row>
    <row r="9329" spans="1:12" ht="14.45">
      <c r="A9329" t="s">
        <v>723</v>
      </c>
      <c r="B9329" t="s">
        <v>1034</v>
      </c>
      <c r="C9329">
        <v>842129</v>
      </c>
      <c r="D9329" t="s">
        <v>1035</v>
      </c>
      <c r="E9329" t="s">
        <v>147</v>
      </c>
      <c r="F9329" t="s">
        <v>292</v>
      </c>
      <c r="G9329" t="str">
        <f t="shared" si="290"/>
        <v>Zambia to World</v>
      </c>
      <c r="H9329">
        <v>2012</v>
      </c>
      <c r="I9329" t="s">
        <v>724</v>
      </c>
      <c r="J9329">
        <v>6</v>
      </c>
      <c r="K9329">
        <v>76.058000000000007</v>
      </c>
      <c r="L9329" s="1">
        <f t="shared" si="291"/>
        <v>7.6058000000000001E-2</v>
      </c>
    </row>
    <row r="9330" spans="1:12" ht="14.45">
      <c r="A9330" t="s">
        <v>723</v>
      </c>
      <c r="B9330" t="s">
        <v>1034</v>
      </c>
      <c r="C9330">
        <v>842129</v>
      </c>
      <c r="D9330" t="s">
        <v>1035</v>
      </c>
      <c r="E9330" t="s">
        <v>147</v>
      </c>
      <c r="F9330" t="s">
        <v>292</v>
      </c>
      <c r="G9330" t="str">
        <f t="shared" si="290"/>
        <v>Zambia to World</v>
      </c>
      <c r="H9330">
        <v>2013</v>
      </c>
      <c r="I9330" t="s">
        <v>724</v>
      </c>
      <c r="J9330">
        <v>6</v>
      </c>
      <c r="K9330">
        <v>309.14499999999998</v>
      </c>
      <c r="L9330" s="1">
        <f t="shared" si="291"/>
        <v>0.309145</v>
      </c>
    </row>
    <row r="9331" spans="1:12" ht="14.45">
      <c r="A9331" t="s">
        <v>723</v>
      </c>
      <c r="B9331" t="s">
        <v>1034</v>
      </c>
      <c r="C9331">
        <v>842129</v>
      </c>
      <c r="D9331" t="s">
        <v>1035</v>
      </c>
      <c r="E9331" t="s">
        <v>147</v>
      </c>
      <c r="F9331" t="s">
        <v>292</v>
      </c>
      <c r="G9331" t="str">
        <f t="shared" si="290"/>
        <v>Zambia to World</v>
      </c>
      <c r="H9331">
        <v>2014</v>
      </c>
      <c r="I9331" t="s">
        <v>724</v>
      </c>
      <c r="J9331">
        <v>6</v>
      </c>
      <c r="K9331">
        <v>70.117999999999995</v>
      </c>
      <c r="L9331" s="1">
        <f t="shared" si="291"/>
        <v>7.0118E-2</v>
      </c>
    </row>
    <row r="9332" spans="1:12" ht="14.45">
      <c r="A9332" t="s">
        <v>723</v>
      </c>
      <c r="B9332" t="s">
        <v>1034</v>
      </c>
      <c r="C9332">
        <v>842129</v>
      </c>
      <c r="D9332" t="s">
        <v>1035</v>
      </c>
      <c r="E9332" t="s">
        <v>147</v>
      </c>
      <c r="F9332" t="s">
        <v>292</v>
      </c>
      <c r="G9332" t="str">
        <f t="shared" si="290"/>
        <v>Zambia to World</v>
      </c>
      <c r="H9332">
        <v>2015</v>
      </c>
      <c r="I9332" t="s">
        <v>724</v>
      </c>
      <c r="J9332">
        <v>6</v>
      </c>
      <c r="K9332">
        <v>95.96</v>
      </c>
      <c r="L9332" s="1">
        <f t="shared" si="291"/>
        <v>9.595999999999999E-2</v>
      </c>
    </row>
    <row r="9333" spans="1:12" ht="14.45">
      <c r="A9333" t="s">
        <v>723</v>
      </c>
      <c r="B9333" t="s">
        <v>1034</v>
      </c>
      <c r="C9333">
        <v>842129</v>
      </c>
      <c r="D9333" t="s">
        <v>1035</v>
      </c>
      <c r="E9333" t="s">
        <v>147</v>
      </c>
      <c r="F9333" t="s">
        <v>292</v>
      </c>
      <c r="G9333" t="str">
        <f t="shared" si="290"/>
        <v>Zambia to World</v>
      </c>
      <c r="H9333">
        <v>2017</v>
      </c>
      <c r="I9333" t="s">
        <v>724</v>
      </c>
      <c r="J9333">
        <v>6</v>
      </c>
      <c r="K9333">
        <v>86.644000000000005</v>
      </c>
      <c r="L9333" s="1">
        <f t="shared" si="291"/>
        <v>8.6643999999999999E-2</v>
      </c>
    </row>
    <row r="9334" spans="1:12" ht="14.45">
      <c r="A9334" t="s">
        <v>723</v>
      </c>
      <c r="B9334" t="s">
        <v>1034</v>
      </c>
      <c r="C9334">
        <v>842129</v>
      </c>
      <c r="D9334" t="s">
        <v>1035</v>
      </c>
      <c r="E9334" t="s">
        <v>670</v>
      </c>
      <c r="F9334" t="s">
        <v>670</v>
      </c>
      <c r="G9334" t="str">
        <f t="shared" si="290"/>
        <v>Zambia to EU27</v>
      </c>
      <c r="H9334">
        <v>2013</v>
      </c>
      <c r="I9334" t="s">
        <v>724</v>
      </c>
      <c r="J9334">
        <v>6</v>
      </c>
      <c r="K9334">
        <v>7.1070000000000002</v>
      </c>
      <c r="L9334" s="1">
        <f t="shared" si="291"/>
        <v>7.1070000000000005E-3</v>
      </c>
    </row>
    <row r="9335" spans="1:12" ht="14.45">
      <c r="A9335" t="s">
        <v>723</v>
      </c>
      <c r="B9335" t="s">
        <v>1034</v>
      </c>
      <c r="C9335">
        <v>842129</v>
      </c>
      <c r="D9335" t="s">
        <v>1035</v>
      </c>
      <c r="E9335" t="s">
        <v>670</v>
      </c>
      <c r="F9335" t="s">
        <v>670</v>
      </c>
      <c r="G9335" t="str">
        <f t="shared" si="290"/>
        <v>Zambia to EU27</v>
      </c>
      <c r="H9335">
        <v>2014</v>
      </c>
      <c r="I9335" t="s">
        <v>724</v>
      </c>
      <c r="J9335">
        <v>6</v>
      </c>
      <c r="K9335">
        <v>1.8240000000000001</v>
      </c>
      <c r="L9335" s="1">
        <f t="shared" si="291"/>
        <v>1.8240000000000001E-3</v>
      </c>
    </row>
    <row r="9336" spans="1:12" ht="14.45">
      <c r="A9336" t="s">
        <v>723</v>
      </c>
      <c r="B9336" t="s">
        <v>1034</v>
      </c>
      <c r="C9336">
        <v>842139</v>
      </c>
      <c r="D9336" t="s">
        <v>1035</v>
      </c>
      <c r="E9336" t="s">
        <v>147</v>
      </c>
      <c r="F9336" t="s">
        <v>292</v>
      </c>
      <c r="G9336" t="str">
        <f t="shared" si="290"/>
        <v>Zambia to World</v>
      </c>
      <c r="H9336">
        <v>2012</v>
      </c>
      <c r="I9336" t="s">
        <v>724</v>
      </c>
      <c r="J9336">
        <v>6</v>
      </c>
      <c r="K9336">
        <v>171.57499999999999</v>
      </c>
      <c r="L9336" s="1">
        <f t="shared" si="291"/>
        <v>0.17157499999999998</v>
      </c>
    </row>
    <row r="9337" spans="1:12" ht="14.45">
      <c r="A9337" t="s">
        <v>723</v>
      </c>
      <c r="B9337" t="s">
        <v>1034</v>
      </c>
      <c r="C9337">
        <v>842139</v>
      </c>
      <c r="D9337" t="s">
        <v>1035</v>
      </c>
      <c r="E9337" t="s">
        <v>147</v>
      </c>
      <c r="F9337" t="s">
        <v>292</v>
      </c>
      <c r="G9337" t="str">
        <f t="shared" si="290"/>
        <v>Zambia to World</v>
      </c>
      <c r="H9337">
        <v>2013</v>
      </c>
      <c r="I9337" t="s">
        <v>724</v>
      </c>
      <c r="J9337">
        <v>6</v>
      </c>
      <c r="K9337">
        <v>152.25700000000001</v>
      </c>
      <c r="L9337" s="1">
        <f t="shared" si="291"/>
        <v>0.152257</v>
      </c>
    </row>
    <row r="9338" spans="1:12" ht="14.45">
      <c r="A9338" t="s">
        <v>723</v>
      </c>
      <c r="B9338" t="s">
        <v>1034</v>
      </c>
      <c r="C9338">
        <v>842139</v>
      </c>
      <c r="D9338" t="s">
        <v>1035</v>
      </c>
      <c r="E9338" t="s">
        <v>147</v>
      </c>
      <c r="F9338" t="s">
        <v>292</v>
      </c>
      <c r="G9338" t="str">
        <f t="shared" si="290"/>
        <v>Zambia to World</v>
      </c>
      <c r="H9338">
        <v>2014</v>
      </c>
      <c r="I9338" t="s">
        <v>724</v>
      </c>
      <c r="J9338">
        <v>6</v>
      </c>
      <c r="K9338">
        <v>67.822999999999993</v>
      </c>
      <c r="L9338" s="1">
        <f t="shared" si="291"/>
        <v>6.7822999999999994E-2</v>
      </c>
    </row>
    <row r="9339" spans="1:12" ht="14.45">
      <c r="A9339" t="s">
        <v>723</v>
      </c>
      <c r="B9339" t="s">
        <v>1034</v>
      </c>
      <c r="C9339">
        <v>842139</v>
      </c>
      <c r="D9339" t="s">
        <v>1035</v>
      </c>
      <c r="E9339" t="s">
        <v>147</v>
      </c>
      <c r="F9339" t="s">
        <v>292</v>
      </c>
      <c r="G9339" t="str">
        <f t="shared" si="290"/>
        <v>Zambia to World</v>
      </c>
      <c r="H9339">
        <v>2015</v>
      </c>
      <c r="I9339" t="s">
        <v>724</v>
      </c>
      <c r="J9339">
        <v>6</v>
      </c>
      <c r="K9339">
        <v>113.235</v>
      </c>
      <c r="L9339" s="1">
        <f t="shared" si="291"/>
        <v>0.113235</v>
      </c>
    </row>
    <row r="9340" spans="1:12" ht="14.45">
      <c r="A9340" t="s">
        <v>723</v>
      </c>
      <c r="B9340" t="s">
        <v>1034</v>
      </c>
      <c r="C9340">
        <v>842139</v>
      </c>
      <c r="D9340" t="s">
        <v>1035</v>
      </c>
      <c r="E9340" t="s">
        <v>147</v>
      </c>
      <c r="F9340" t="s">
        <v>292</v>
      </c>
      <c r="G9340" t="str">
        <f t="shared" si="290"/>
        <v>Zambia to World</v>
      </c>
      <c r="H9340">
        <v>2017</v>
      </c>
      <c r="I9340" t="s">
        <v>724</v>
      </c>
      <c r="J9340">
        <v>6</v>
      </c>
      <c r="K9340">
        <v>228.268</v>
      </c>
      <c r="L9340" s="1">
        <f t="shared" si="291"/>
        <v>0.228268</v>
      </c>
    </row>
    <row r="9341" spans="1:12" ht="14.45">
      <c r="A9341" t="s">
        <v>723</v>
      </c>
      <c r="B9341" t="s">
        <v>1034</v>
      </c>
      <c r="C9341">
        <v>842139</v>
      </c>
      <c r="D9341" t="s">
        <v>1035</v>
      </c>
      <c r="E9341" t="s">
        <v>670</v>
      </c>
      <c r="F9341" t="s">
        <v>670</v>
      </c>
      <c r="G9341" t="str">
        <f t="shared" si="290"/>
        <v>Zambia to EU27</v>
      </c>
      <c r="H9341">
        <v>2012</v>
      </c>
      <c r="I9341" t="s">
        <v>724</v>
      </c>
      <c r="J9341">
        <v>6</v>
      </c>
      <c r="K9341">
        <v>22.093</v>
      </c>
      <c r="L9341" s="1">
        <f t="shared" si="291"/>
        <v>2.2093000000000002E-2</v>
      </c>
    </row>
    <row r="9342" spans="1:12" ht="14.45">
      <c r="A9342" t="s">
        <v>723</v>
      </c>
      <c r="B9342" t="s">
        <v>1034</v>
      </c>
      <c r="C9342">
        <v>842139</v>
      </c>
      <c r="D9342" t="s">
        <v>1035</v>
      </c>
      <c r="E9342" t="s">
        <v>670</v>
      </c>
      <c r="F9342" t="s">
        <v>670</v>
      </c>
      <c r="G9342" t="str">
        <f t="shared" si="290"/>
        <v>Zambia to EU27</v>
      </c>
      <c r="H9342">
        <v>2013</v>
      </c>
      <c r="I9342" t="s">
        <v>724</v>
      </c>
      <c r="J9342">
        <v>6</v>
      </c>
      <c r="K9342">
        <v>43.807000000000002</v>
      </c>
      <c r="L9342" s="1">
        <f t="shared" si="291"/>
        <v>4.3806999999999999E-2</v>
      </c>
    </row>
    <row r="9343" spans="1:12" ht="14.45">
      <c r="A9343" t="s">
        <v>723</v>
      </c>
      <c r="B9343" t="s">
        <v>1034</v>
      </c>
      <c r="C9343">
        <v>842139</v>
      </c>
      <c r="D9343" t="s">
        <v>1035</v>
      </c>
      <c r="E9343" t="s">
        <v>670</v>
      </c>
      <c r="F9343" t="s">
        <v>670</v>
      </c>
      <c r="G9343" t="str">
        <f t="shared" si="290"/>
        <v>Zambia to EU27</v>
      </c>
      <c r="H9343">
        <v>2014</v>
      </c>
      <c r="I9343" t="s">
        <v>724</v>
      </c>
      <c r="J9343">
        <v>6</v>
      </c>
      <c r="K9343">
        <v>1.462</v>
      </c>
      <c r="L9343" s="1">
        <f t="shared" si="291"/>
        <v>1.462E-3</v>
      </c>
    </row>
    <row r="9344" spans="1:12" ht="14.45">
      <c r="A9344" t="s">
        <v>723</v>
      </c>
      <c r="B9344" t="s">
        <v>1034</v>
      </c>
      <c r="C9344">
        <v>847989</v>
      </c>
      <c r="D9344" t="s">
        <v>1035</v>
      </c>
      <c r="E9344" t="s">
        <v>147</v>
      </c>
      <c r="F9344" t="s">
        <v>292</v>
      </c>
      <c r="G9344" t="str">
        <f t="shared" si="290"/>
        <v>Zambia to World</v>
      </c>
      <c r="H9344">
        <v>2012</v>
      </c>
      <c r="I9344" t="s">
        <v>724</v>
      </c>
      <c r="J9344">
        <v>6</v>
      </c>
      <c r="K9344">
        <v>19.323</v>
      </c>
      <c r="L9344" s="1">
        <f t="shared" si="291"/>
        <v>1.9323E-2</v>
      </c>
    </row>
    <row r="9345" spans="1:12" ht="14.45">
      <c r="A9345" t="s">
        <v>723</v>
      </c>
      <c r="B9345" t="s">
        <v>1034</v>
      </c>
      <c r="C9345">
        <v>847989</v>
      </c>
      <c r="D9345" t="s">
        <v>1035</v>
      </c>
      <c r="E9345" t="s">
        <v>147</v>
      </c>
      <c r="F9345" t="s">
        <v>292</v>
      </c>
      <c r="G9345" t="str">
        <f t="shared" si="290"/>
        <v>Zambia to World</v>
      </c>
      <c r="H9345">
        <v>2013</v>
      </c>
      <c r="I9345" t="s">
        <v>724</v>
      </c>
      <c r="J9345">
        <v>6</v>
      </c>
      <c r="K9345">
        <v>84.075999999999993</v>
      </c>
      <c r="L9345" s="1">
        <f t="shared" si="291"/>
        <v>8.4075999999999998E-2</v>
      </c>
    </row>
    <row r="9346" spans="1:12" ht="14.45">
      <c r="A9346" t="s">
        <v>723</v>
      </c>
      <c r="B9346" t="s">
        <v>1034</v>
      </c>
      <c r="C9346">
        <v>847989</v>
      </c>
      <c r="D9346" t="s">
        <v>1035</v>
      </c>
      <c r="E9346" t="s">
        <v>147</v>
      </c>
      <c r="F9346" t="s">
        <v>292</v>
      </c>
      <c r="G9346" t="str">
        <f t="shared" si="290"/>
        <v>Zambia to World</v>
      </c>
      <c r="H9346">
        <v>2014</v>
      </c>
      <c r="I9346" t="s">
        <v>724</v>
      </c>
      <c r="J9346">
        <v>6</v>
      </c>
      <c r="K9346">
        <v>441.50299999999999</v>
      </c>
      <c r="L9346" s="1">
        <f t="shared" si="291"/>
        <v>0.44150299999999998</v>
      </c>
    </row>
    <row r="9347" spans="1:12" ht="14.45">
      <c r="A9347" t="s">
        <v>723</v>
      </c>
      <c r="B9347" t="s">
        <v>1034</v>
      </c>
      <c r="C9347">
        <v>847989</v>
      </c>
      <c r="D9347" t="s">
        <v>1035</v>
      </c>
      <c r="E9347" t="s">
        <v>147</v>
      </c>
      <c r="F9347" t="s">
        <v>292</v>
      </c>
      <c r="G9347" t="str">
        <f t="shared" si="290"/>
        <v>Zambia to World</v>
      </c>
      <c r="H9347">
        <v>2015</v>
      </c>
      <c r="I9347" t="s">
        <v>724</v>
      </c>
      <c r="J9347">
        <v>6</v>
      </c>
      <c r="K9347">
        <v>96.558000000000007</v>
      </c>
      <c r="L9347" s="1">
        <f t="shared" si="291"/>
        <v>9.6558000000000005E-2</v>
      </c>
    </row>
    <row r="9348" spans="1:12" ht="14.45">
      <c r="A9348" t="s">
        <v>723</v>
      </c>
      <c r="B9348" t="s">
        <v>1034</v>
      </c>
      <c r="C9348">
        <v>847989</v>
      </c>
      <c r="D9348" t="s">
        <v>1035</v>
      </c>
      <c r="E9348" t="s">
        <v>147</v>
      </c>
      <c r="F9348" t="s">
        <v>292</v>
      </c>
      <c r="G9348" t="str">
        <f t="shared" si="290"/>
        <v>Zambia to World</v>
      </c>
      <c r="H9348">
        <v>2017</v>
      </c>
      <c r="I9348" t="s">
        <v>724</v>
      </c>
      <c r="J9348">
        <v>6</v>
      </c>
      <c r="K9348">
        <v>489.66899999999998</v>
      </c>
      <c r="L9348" s="1">
        <f t="shared" si="291"/>
        <v>0.48966899999999997</v>
      </c>
    </row>
    <row r="9349" spans="1:12" ht="14.45">
      <c r="A9349" t="s">
        <v>723</v>
      </c>
      <c r="B9349" t="s">
        <v>1034</v>
      </c>
      <c r="C9349">
        <v>847989</v>
      </c>
      <c r="D9349" t="s">
        <v>1035</v>
      </c>
      <c r="E9349" t="s">
        <v>670</v>
      </c>
      <c r="F9349" t="s">
        <v>670</v>
      </c>
      <c r="G9349" t="str">
        <f t="shared" si="290"/>
        <v>Zambia to EU27</v>
      </c>
      <c r="H9349">
        <v>2017</v>
      </c>
      <c r="I9349" t="s">
        <v>724</v>
      </c>
      <c r="J9349">
        <v>6</v>
      </c>
      <c r="K9349">
        <v>0.01</v>
      </c>
      <c r="L9349" s="1">
        <f t="shared" si="291"/>
        <v>1.0000000000000001E-5</v>
      </c>
    </row>
    <row r="9350" spans="1:12" ht="14.45">
      <c r="A9350" t="s">
        <v>723</v>
      </c>
      <c r="B9350" t="s">
        <v>1036</v>
      </c>
      <c r="C9350">
        <v>730900</v>
      </c>
      <c r="D9350" t="s">
        <v>1037</v>
      </c>
      <c r="E9350" t="s">
        <v>147</v>
      </c>
      <c r="F9350" t="s">
        <v>292</v>
      </c>
      <c r="G9350" t="str">
        <f t="shared" si="290"/>
        <v>Zimbabwe to World</v>
      </c>
      <c r="H9350">
        <v>2013</v>
      </c>
      <c r="I9350" t="s">
        <v>724</v>
      </c>
      <c r="J9350">
        <v>6</v>
      </c>
      <c r="K9350">
        <v>824.4</v>
      </c>
      <c r="L9350" s="1">
        <f t="shared" si="291"/>
        <v>0.82440000000000002</v>
      </c>
    </row>
    <row r="9351" spans="1:12" ht="14.45">
      <c r="A9351" t="s">
        <v>723</v>
      </c>
      <c r="B9351" t="s">
        <v>1036</v>
      </c>
      <c r="C9351">
        <v>730900</v>
      </c>
      <c r="D9351" t="s">
        <v>1037</v>
      </c>
      <c r="E9351" t="s">
        <v>147</v>
      </c>
      <c r="F9351" t="s">
        <v>292</v>
      </c>
      <c r="G9351" t="str">
        <f t="shared" si="290"/>
        <v>Zimbabwe to World</v>
      </c>
      <c r="H9351">
        <v>2014</v>
      </c>
      <c r="I9351" t="s">
        <v>724</v>
      </c>
      <c r="J9351">
        <v>6</v>
      </c>
      <c r="K9351">
        <v>640.15899999999999</v>
      </c>
      <c r="L9351" s="1">
        <f t="shared" si="291"/>
        <v>0.64015900000000003</v>
      </c>
    </row>
    <row r="9352" spans="1:12" ht="14.45">
      <c r="A9352" t="s">
        <v>723</v>
      </c>
      <c r="B9352" t="s">
        <v>1036</v>
      </c>
      <c r="C9352">
        <v>730900</v>
      </c>
      <c r="D9352" t="s">
        <v>1037</v>
      </c>
      <c r="E9352" t="s">
        <v>147</v>
      </c>
      <c r="F9352" t="s">
        <v>292</v>
      </c>
      <c r="G9352" t="str">
        <f t="shared" si="290"/>
        <v>Zimbabwe to World</v>
      </c>
      <c r="H9352">
        <v>2015</v>
      </c>
      <c r="I9352" t="s">
        <v>724</v>
      </c>
      <c r="J9352">
        <v>6</v>
      </c>
      <c r="K9352">
        <v>65.228999999999999</v>
      </c>
      <c r="L9352" s="1">
        <f t="shared" si="291"/>
        <v>6.5228999999999995E-2</v>
      </c>
    </row>
    <row r="9353" spans="1:12" ht="14.45">
      <c r="A9353" t="s">
        <v>723</v>
      </c>
      <c r="B9353" t="s">
        <v>1036</v>
      </c>
      <c r="C9353">
        <v>730900</v>
      </c>
      <c r="D9353" t="s">
        <v>1037</v>
      </c>
      <c r="E9353" t="s">
        <v>147</v>
      </c>
      <c r="F9353" t="s">
        <v>292</v>
      </c>
      <c r="G9353" t="str">
        <f t="shared" ref="G9353:G9374" si="292">CONCATENATE(D9353, " to ", F9353)</f>
        <v>Zimbabwe to World</v>
      </c>
      <c r="H9353">
        <v>2016</v>
      </c>
      <c r="I9353" t="s">
        <v>724</v>
      </c>
      <c r="J9353">
        <v>6</v>
      </c>
      <c r="K9353">
        <v>34.476999999999997</v>
      </c>
      <c r="L9353" s="1">
        <f t="shared" ref="L9353:L9374" si="293">K9353/1000</f>
        <v>3.4476999999999994E-2</v>
      </c>
    </row>
    <row r="9354" spans="1:12" ht="14.45">
      <c r="A9354" t="s">
        <v>723</v>
      </c>
      <c r="B9354" t="s">
        <v>1036</v>
      </c>
      <c r="C9354">
        <v>741999</v>
      </c>
      <c r="D9354" t="s">
        <v>1037</v>
      </c>
      <c r="E9354" t="s">
        <v>147</v>
      </c>
      <c r="F9354" t="s">
        <v>292</v>
      </c>
      <c r="G9354" t="str">
        <f t="shared" si="292"/>
        <v>Zimbabwe to World</v>
      </c>
      <c r="H9354">
        <v>2013</v>
      </c>
      <c r="I9354" t="s">
        <v>724</v>
      </c>
      <c r="J9354">
        <v>6</v>
      </c>
      <c r="K9354">
        <v>221.274</v>
      </c>
      <c r="L9354" s="1">
        <f t="shared" si="293"/>
        <v>0.221274</v>
      </c>
    </row>
    <row r="9355" spans="1:12" ht="14.45">
      <c r="A9355" t="s">
        <v>723</v>
      </c>
      <c r="B9355" t="s">
        <v>1036</v>
      </c>
      <c r="C9355">
        <v>741999</v>
      </c>
      <c r="D9355" t="s">
        <v>1037</v>
      </c>
      <c r="E9355" t="s">
        <v>147</v>
      </c>
      <c r="F9355" t="s">
        <v>292</v>
      </c>
      <c r="G9355" t="str">
        <f t="shared" si="292"/>
        <v>Zimbabwe to World</v>
      </c>
      <c r="H9355">
        <v>2014</v>
      </c>
      <c r="I9355" t="s">
        <v>724</v>
      </c>
      <c r="J9355">
        <v>6</v>
      </c>
      <c r="K9355">
        <v>243.405</v>
      </c>
      <c r="L9355" s="1">
        <f t="shared" si="293"/>
        <v>0.24340500000000001</v>
      </c>
    </row>
    <row r="9356" spans="1:12" ht="14.45">
      <c r="A9356" t="s">
        <v>723</v>
      </c>
      <c r="B9356" t="s">
        <v>1036</v>
      </c>
      <c r="C9356">
        <v>741999</v>
      </c>
      <c r="D9356" t="s">
        <v>1037</v>
      </c>
      <c r="E9356" t="s">
        <v>147</v>
      </c>
      <c r="F9356" t="s">
        <v>292</v>
      </c>
      <c r="G9356" t="str">
        <f t="shared" si="292"/>
        <v>Zimbabwe to World</v>
      </c>
      <c r="H9356">
        <v>2015</v>
      </c>
      <c r="I9356" t="s">
        <v>724</v>
      </c>
      <c r="J9356">
        <v>6</v>
      </c>
      <c r="K9356">
        <v>123.956</v>
      </c>
      <c r="L9356" s="1">
        <f t="shared" si="293"/>
        <v>0.123956</v>
      </c>
    </row>
    <row r="9357" spans="1:12" ht="14.45">
      <c r="A9357" t="s">
        <v>723</v>
      </c>
      <c r="B9357" t="s">
        <v>1036</v>
      </c>
      <c r="C9357">
        <v>741999</v>
      </c>
      <c r="D9357" t="s">
        <v>1037</v>
      </c>
      <c r="E9357" t="s">
        <v>147</v>
      </c>
      <c r="F9357" t="s">
        <v>292</v>
      </c>
      <c r="G9357" t="str">
        <f t="shared" si="292"/>
        <v>Zimbabwe to World</v>
      </c>
      <c r="H9357">
        <v>2016</v>
      </c>
      <c r="I9357" t="s">
        <v>724</v>
      </c>
      <c r="J9357">
        <v>6</v>
      </c>
      <c r="K9357">
        <v>185.16</v>
      </c>
      <c r="L9357" s="1">
        <f t="shared" si="293"/>
        <v>0.18515999999999999</v>
      </c>
    </row>
    <row r="9358" spans="1:12" ht="14.45">
      <c r="A9358" t="s">
        <v>723</v>
      </c>
      <c r="B9358" t="s">
        <v>1036</v>
      </c>
      <c r="C9358">
        <v>741999</v>
      </c>
      <c r="D9358" t="s">
        <v>1037</v>
      </c>
      <c r="E9358" t="s">
        <v>670</v>
      </c>
      <c r="F9358" t="s">
        <v>670</v>
      </c>
      <c r="G9358" t="str">
        <f t="shared" si="292"/>
        <v>Zimbabwe to EU27</v>
      </c>
      <c r="H9358">
        <v>2013</v>
      </c>
      <c r="I9358" t="s">
        <v>724</v>
      </c>
      <c r="J9358">
        <v>6</v>
      </c>
      <c r="K9358">
        <v>0.40699999999999997</v>
      </c>
      <c r="L9358" s="1">
        <f t="shared" si="293"/>
        <v>4.0699999999999997E-4</v>
      </c>
    </row>
    <row r="9359" spans="1:12" ht="14.45">
      <c r="A9359" t="s">
        <v>723</v>
      </c>
      <c r="B9359" t="s">
        <v>1036</v>
      </c>
      <c r="C9359">
        <v>741999</v>
      </c>
      <c r="D9359" t="s">
        <v>1037</v>
      </c>
      <c r="E9359" t="s">
        <v>670</v>
      </c>
      <c r="F9359" t="s">
        <v>670</v>
      </c>
      <c r="G9359" t="str">
        <f t="shared" si="292"/>
        <v>Zimbabwe to EU27</v>
      </c>
      <c r="H9359">
        <v>2016</v>
      </c>
      <c r="I9359" t="s">
        <v>724</v>
      </c>
      <c r="J9359">
        <v>6</v>
      </c>
      <c r="K9359">
        <v>6.8789999999999996</v>
      </c>
      <c r="L9359" s="1">
        <f t="shared" si="293"/>
        <v>6.8789999999999997E-3</v>
      </c>
    </row>
    <row r="9360" spans="1:12" ht="14.45">
      <c r="A9360" t="s">
        <v>723</v>
      </c>
      <c r="B9360" t="s">
        <v>1036</v>
      </c>
      <c r="C9360">
        <v>761100</v>
      </c>
      <c r="D9360" t="s">
        <v>1037</v>
      </c>
      <c r="E9360" t="s">
        <v>147</v>
      </c>
      <c r="F9360" t="s">
        <v>292</v>
      </c>
      <c r="G9360" t="str">
        <f t="shared" si="292"/>
        <v>Zimbabwe to World</v>
      </c>
      <c r="H9360">
        <v>2016</v>
      </c>
      <c r="I9360" t="s">
        <v>724</v>
      </c>
      <c r="J9360">
        <v>6</v>
      </c>
      <c r="K9360">
        <v>1.5</v>
      </c>
      <c r="L9360" s="1">
        <f t="shared" si="293"/>
        <v>1.5E-3</v>
      </c>
    </row>
    <row r="9361" spans="1:12" ht="14.45">
      <c r="A9361" t="s">
        <v>723</v>
      </c>
      <c r="B9361" t="s">
        <v>1036</v>
      </c>
      <c r="C9361">
        <v>841931</v>
      </c>
      <c r="D9361" t="s">
        <v>1037</v>
      </c>
      <c r="E9361" t="s">
        <v>147</v>
      </c>
      <c r="F9361" t="s">
        <v>292</v>
      </c>
      <c r="G9361" t="str">
        <f t="shared" si="292"/>
        <v>Zimbabwe to World</v>
      </c>
      <c r="H9361">
        <v>2014</v>
      </c>
      <c r="I9361" t="s">
        <v>724</v>
      </c>
      <c r="J9361">
        <v>6</v>
      </c>
      <c r="K9361">
        <v>42.74</v>
      </c>
      <c r="L9361" s="1">
        <f t="shared" si="293"/>
        <v>4.274E-2</v>
      </c>
    </row>
    <row r="9362" spans="1:12" ht="14.45">
      <c r="A9362" t="s">
        <v>723</v>
      </c>
      <c r="B9362" t="s">
        <v>1036</v>
      </c>
      <c r="C9362">
        <v>841940</v>
      </c>
      <c r="D9362" t="s">
        <v>1037</v>
      </c>
      <c r="E9362" t="s">
        <v>147</v>
      </c>
      <c r="F9362" t="s">
        <v>292</v>
      </c>
      <c r="G9362" t="str">
        <f t="shared" si="292"/>
        <v>Zimbabwe to World</v>
      </c>
      <c r="H9362">
        <v>2014</v>
      </c>
      <c r="I9362" t="s">
        <v>724</v>
      </c>
      <c r="J9362">
        <v>6</v>
      </c>
      <c r="K9362">
        <v>4.8000000000000001E-2</v>
      </c>
      <c r="L9362" s="1">
        <f t="shared" si="293"/>
        <v>4.8000000000000001E-5</v>
      </c>
    </row>
    <row r="9363" spans="1:12" ht="14.45">
      <c r="A9363" t="s">
        <v>723</v>
      </c>
      <c r="B9363" t="s">
        <v>1036</v>
      </c>
      <c r="C9363">
        <v>842129</v>
      </c>
      <c r="D9363" t="s">
        <v>1037</v>
      </c>
      <c r="E9363" t="s">
        <v>147</v>
      </c>
      <c r="F9363" t="s">
        <v>292</v>
      </c>
      <c r="G9363" t="str">
        <f t="shared" si="292"/>
        <v>Zimbabwe to World</v>
      </c>
      <c r="H9363">
        <v>2013</v>
      </c>
      <c r="I9363" t="s">
        <v>724</v>
      </c>
      <c r="J9363">
        <v>6</v>
      </c>
      <c r="K9363">
        <v>2.5499999999999998</v>
      </c>
      <c r="L9363" s="1">
        <f t="shared" si="293"/>
        <v>2.5499999999999997E-3</v>
      </c>
    </row>
    <row r="9364" spans="1:12" ht="14.45">
      <c r="A9364" t="s">
        <v>723</v>
      </c>
      <c r="B9364" t="s">
        <v>1036</v>
      </c>
      <c r="C9364">
        <v>842129</v>
      </c>
      <c r="D9364" t="s">
        <v>1037</v>
      </c>
      <c r="E9364" t="s">
        <v>147</v>
      </c>
      <c r="F9364" t="s">
        <v>292</v>
      </c>
      <c r="G9364" t="str">
        <f t="shared" si="292"/>
        <v>Zimbabwe to World</v>
      </c>
      <c r="H9364">
        <v>2014</v>
      </c>
      <c r="I9364" t="s">
        <v>724</v>
      </c>
      <c r="J9364">
        <v>6</v>
      </c>
      <c r="K9364">
        <v>16.463000000000001</v>
      </c>
      <c r="L9364" s="1">
        <f t="shared" si="293"/>
        <v>1.6463000000000002E-2</v>
      </c>
    </row>
    <row r="9365" spans="1:12" ht="14.45">
      <c r="A9365" t="s">
        <v>723</v>
      </c>
      <c r="B9365" t="s">
        <v>1036</v>
      </c>
      <c r="C9365">
        <v>842129</v>
      </c>
      <c r="D9365" t="s">
        <v>1037</v>
      </c>
      <c r="E9365" t="s">
        <v>147</v>
      </c>
      <c r="F9365" t="s">
        <v>292</v>
      </c>
      <c r="G9365" t="str">
        <f t="shared" si="292"/>
        <v>Zimbabwe to World</v>
      </c>
      <c r="H9365">
        <v>2015</v>
      </c>
      <c r="I9365" t="s">
        <v>724</v>
      </c>
      <c r="J9365">
        <v>6</v>
      </c>
      <c r="K9365">
        <v>7.5890000000000004</v>
      </c>
      <c r="L9365" s="1">
        <f t="shared" si="293"/>
        <v>7.5890000000000003E-3</v>
      </c>
    </row>
    <row r="9366" spans="1:12" ht="14.45">
      <c r="A9366" t="s">
        <v>723</v>
      </c>
      <c r="B9366" t="s">
        <v>1036</v>
      </c>
      <c r="C9366">
        <v>842129</v>
      </c>
      <c r="D9366" t="s">
        <v>1037</v>
      </c>
      <c r="E9366" t="s">
        <v>147</v>
      </c>
      <c r="F9366" t="s">
        <v>292</v>
      </c>
      <c r="G9366" t="str">
        <f t="shared" si="292"/>
        <v>Zimbabwe to World</v>
      </c>
      <c r="H9366">
        <v>2016</v>
      </c>
      <c r="I9366" t="s">
        <v>724</v>
      </c>
      <c r="J9366">
        <v>6</v>
      </c>
      <c r="K9366">
        <v>3.56</v>
      </c>
      <c r="L9366" s="1">
        <f t="shared" si="293"/>
        <v>3.5600000000000002E-3</v>
      </c>
    </row>
    <row r="9367" spans="1:12" ht="14.45">
      <c r="A9367" t="s">
        <v>723</v>
      </c>
      <c r="B9367" t="s">
        <v>1036</v>
      </c>
      <c r="C9367">
        <v>842139</v>
      </c>
      <c r="D9367" t="s">
        <v>1037</v>
      </c>
      <c r="E9367" t="s">
        <v>147</v>
      </c>
      <c r="F9367" t="s">
        <v>292</v>
      </c>
      <c r="G9367" t="str">
        <f t="shared" si="292"/>
        <v>Zimbabwe to World</v>
      </c>
      <c r="H9367">
        <v>2013</v>
      </c>
      <c r="I9367" t="s">
        <v>724</v>
      </c>
      <c r="J9367">
        <v>6</v>
      </c>
      <c r="K9367">
        <v>10.301</v>
      </c>
      <c r="L9367" s="1">
        <f t="shared" si="293"/>
        <v>1.0300999999999999E-2</v>
      </c>
    </row>
    <row r="9368" spans="1:12" ht="14.45">
      <c r="A9368" t="s">
        <v>723</v>
      </c>
      <c r="B9368" t="s">
        <v>1036</v>
      </c>
      <c r="C9368">
        <v>842139</v>
      </c>
      <c r="D9368" t="s">
        <v>1037</v>
      </c>
      <c r="E9368" t="s">
        <v>147</v>
      </c>
      <c r="F9368" t="s">
        <v>292</v>
      </c>
      <c r="G9368" t="str">
        <f t="shared" si="292"/>
        <v>Zimbabwe to World</v>
      </c>
      <c r="H9368">
        <v>2014</v>
      </c>
      <c r="I9368" t="s">
        <v>724</v>
      </c>
      <c r="J9368">
        <v>6</v>
      </c>
      <c r="K9368">
        <v>3.8980000000000001</v>
      </c>
      <c r="L9368" s="1">
        <f t="shared" si="293"/>
        <v>3.898E-3</v>
      </c>
    </row>
    <row r="9369" spans="1:12" ht="14.45">
      <c r="A9369" t="s">
        <v>723</v>
      </c>
      <c r="B9369" t="s">
        <v>1036</v>
      </c>
      <c r="C9369">
        <v>842139</v>
      </c>
      <c r="D9369" t="s">
        <v>1037</v>
      </c>
      <c r="E9369" t="s">
        <v>147</v>
      </c>
      <c r="F9369" t="s">
        <v>292</v>
      </c>
      <c r="G9369" t="str">
        <f t="shared" si="292"/>
        <v>Zimbabwe to World</v>
      </c>
      <c r="H9369">
        <v>2015</v>
      </c>
      <c r="I9369" t="s">
        <v>724</v>
      </c>
      <c r="J9369">
        <v>6</v>
      </c>
      <c r="K9369">
        <v>1.76</v>
      </c>
      <c r="L9369" s="1">
        <f t="shared" si="293"/>
        <v>1.7600000000000001E-3</v>
      </c>
    </row>
    <row r="9370" spans="1:12" ht="14.45">
      <c r="A9370" t="s">
        <v>723</v>
      </c>
      <c r="B9370" t="s">
        <v>1036</v>
      </c>
      <c r="C9370">
        <v>842139</v>
      </c>
      <c r="D9370" t="s">
        <v>1037</v>
      </c>
      <c r="E9370" t="s">
        <v>147</v>
      </c>
      <c r="F9370" t="s">
        <v>292</v>
      </c>
      <c r="G9370" t="str">
        <f t="shared" si="292"/>
        <v>Zimbabwe to World</v>
      </c>
      <c r="H9370">
        <v>2016</v>
      </c>
      <c r="I9370" t="s">
        <v>724</v>
      </c>
      <c r="J9370">
        <v>6</v>
      </c>
      <c r="K9370">
        <v>2.448</v>
      </c>
      <c r="L9370" s="1">
        <f t="shared" si="293"/>
        <v>2.4480000000000001E-3</v>
      </c>
    </row>
    <row r="9371" spans="1:12" ht="14.45">
      <c r="A9371" t="s">
        <v>723</v>
      </c>
      <c r="B9371" t="s">
        <v>1036</v>
      </c>
      <c r="C9371">
        <v>847989</v>
      </c>
      <c r="D9371" t="s">
        <v>1037</v>
      </c>
      <c r="E9371" t="s">
        <v>147</v>
      </c>
      <c r="F9371" t="s">
        <v>292</v>
      </c>
      <c r="G9371" t="str">
        <f t="shared" si="292"/>
        <v>Zimbabwe to World</v>
      </c>
      <c r="H9371">
        <v>2013</v>
      </c>
      <c r="I9371" t="s">
        <v>724</v>
      </c>
      <c r="J9371">
        <v>6</v>
      </c>
      <c r="K9371">
        <v>0.65</v>
      </c>
      <c r="L9371" s="1">
        <f t="shared" si="293"/>
        <v>6.4999999999999997E-4</v>
      </c>
    </row>
    <row r="9372" spans="1:12" ht="14.45">
      <c r="A9372" t="s">
        <v>723</v>
      </c>
      <c r="B9372" t="s">
        <v>1036</v>
      </c>
      <c r="C9372">
        <v>847989</v>
      </c>
      <c r="D9372" t="s">
        <v>1037</v>
      </c>
      <c r="E9372" t="s">
        <v>147</v>
      </c>
      <c r="F9372" t="s">
        <v>292</v>
      </c>
      <c r="G9372" t="str">
        <f t="shared" si="292"/>
        <v>Zimbabwe to World</v>
      </c>
      <c r="H9372">
        <v>2014</v>
      </c>
      <c r="I9372" t="s">
        <v>724</v>
      </c>
      <c r="J9372">
        <v>6</v>
      </c>
      <c r="K9372">
        <v>8.0519999999999996</v>
      </c>
      <c r="L9372" s="1">
        <f t="shared" si="293"/>
        <v>8.0520000000000001E-3</v>
      </c>
    </row>
    <row r="9373" spans="1:12" ht="14.45">
      <c r="A9373" t="s">
        <v>723</v>
      </c>
      <c r="B9373" t="s">
        <v>1036</v>
      </c>
      <c r="C9373">
        <v>847989</v>
      </c>
      <c r="D9373" t="s">
        <v>1037</v>
      </c>
      <c r="E9373" t="s">
        <v>147</v>
      </c>
      <c r="F9373" t="s">
        <v>292</v>
      </c>
      <c r="G9373" t="str">
        <f t="shared" si="292"/>
        <v>Zimbabwe to World</v>
      </c>
      <c r="H9373">
        <v>2015</v>
      </c>
      <c r="I9373" t="s">
        <v>724</v>
      </c>
      <c r="J9373">
        <v>6</v>
      </c>
      <c r="K9373">
        <v>6.125</v>
      </c>
      <c r="L9373" s="1">
        <f t="shared" si="293"/>
        <v>6.1250000000000002E-3</v>
      </c>
    </row>
    <row r="9374" spans="1:12" ht="14.45">
      <c r="A9374" t="s">
        <v>723</v>
      </c>
      <c r="B9374" t="s">
        <v>1036</v>
      </c>
      <c r="C9374">
        <v>847989</v>
      </c>
      <c r="D9374" t="s">
        <v>1037</v>
      </c>
      <c r="E9374" t="s">
        <v>147</v>
      </c>
      <c r="F9374" t="s">
        <v>292</v>
      </c>
      <c r="G9374" t="str">
        <f t="shared" si="292"/>
        <v>Zimbabwe to World</v>
      </c>
      <c r="H9374">
        <v>2016</v>
      </c>
      <c r="I9374" t="s">
        <v>724</v>
      </c>
      <c r="J9374">
        <v>6</v>
      </c>
      <c r="K9374">
        <v>61.316000000000003</v>
      </c>
      <c r="L9374" s="1">
        <f t="shared" si="293"/>
        <v>6.1316000000000002E-2</v>
      </c>
    </row>
  </sheetData>
  <conditionalFormatting sqref="A1:XFD8 A21:F48 AC17:XFD20 AC49:XFD1048576 M5:AB1048576 M21:XFD48 A9:F16 M9:XFD16 L9:L9374 H9:K16 H21:K48 G9:G9374">
    <cfRule type="expression" dxfId="995" priority="5">
      <formula>_xlfn.ISFORMULA(A1)</formula>
    </cfRule>
  </conditionalFormatting>
  <pageMargins left="0.7" right="0.7" top="0.75" bottom="0.75" header="0.3" footer="0.3"/>
  <pageSetup paperSize="9"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7B523-E41B-49EA-9FA0-6FF9E224D48A}">
  <sheetPr>
    <tabColor theme="5" tint="0.39997558519241921"/>
  </sheetPr>
  <dimension ref="A1:K2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16.42578125" style="1" customWidth="1"/>
    <col min="5" max="5" width="17.140625" style="1" customWidth="1"/>
    <col min="6" max="6" width="15.7109375" style="1" customWidth="1"/>
    <col min="7" max="7" width="21.85546875" style="1" customWidth="1"/>
    <col min="8" max="8" width="24" style="1" customWidth="1"/>
    <col min="9" max="9" width="21" style="1" customWidth="1"/>
    <col min="10" max="10" width="19.7109375" style="1" customWidth="1"/>
    <col min="11" max="11" width="17.7109375" style="1" customWidth="1"/>
    <col min="12" max="12" width="11.7109375" style="1" customWidth="1"/>
    <col min="13" max="13" width="10.7109375" style="1" customWidth="1"/>
    <col min="14" max="14" width="11.42578125" style="1" customWidth="1"/>
    <col min="15" max="16" width="10.85546875" style="1" customWidth="1"/>
    <col min="17" max="17" width="8.85546875" style="1"/>
    <col min="18" max="19" width="9.5703125" style="1" bestFit="1" customWidth="1"/>
    <col min="20" max="20" width="8.85546875" style="1"/>
    <col min="21" max="22" width="9.5703125" style="1" bestFit="1" customWidth="1"/>
    <col min="23" max="23" width="8.85546875" style="1"/>
    <col min="24" max="25" width="9.5703125" style="1" bestFit="1" customWidth="1"/>
    <col min="26" max="16384" width="8.85546875" style="1"/>
  </cols>
  <sheetData>
    <row r="1" spans="1:11" s="109" customFormat="1" ht="35.1">
      <c r="A1" s="109" t="s">
        <v>454</v>
      </c>
    </row>
    <row r="2" spans="1:11" s="167" customFormat="1" ht="12.4">
      <c r="A2" s="167" t="s">
        <v>486</v>
      </c>
    </row>
    <row r="3" spans="1:11" s="167" customFormat="1" ht="12.4">
      <c r="A3" s="167" t="s">
        <v>1038</v>
      </c>
    </row>
    <row r="4" spans="1:11" s="167" customFormat="1" ht="12.4">
      <c r="A4" s="167" t="s">
        <v>470</v>
      </c>
    </row>
    <row r="5" spans="1:11" ht="14.1">
      <c r="A5" s="2"/>
    </row>
    <row r="7" spans="1:11" ht="14.1">
      <c r="A7" s="2"/>
      <c r="D7" s="557" t="s">
        <v>472</v>
      </c>
      <c r="E7" s="558"/>
      <c r="F7" s="559"/>
      <c r="G7" s="557" t="s">
        <v>1039</v>
      </c>
      <c r="H7" s="558"/>
      <c r="I7" s="559"/>
      <c r="J7" s="496" t="s">
        <v>471</v>
      </c>
      <c r="K7" s="496"/>
    </row>
    <row r="8" spans="1:11">
      <c r="A8" s="496" t="s">
        <v>434</v>
      </c>
      <c r="B8" s="496" t="s">
        <v>1040</v>
      </c>
      <c r="C8" s="496" t="s">
        <v>1041</v>
      </c>
      <c r="D8" s="496">
        <v>2015</v>
      </c>
      <c r="E8" s="496">
        <v>2016</v>
      </c>
      <c r="F8" s="496">
        <v>2017</v>
      </c>
      <c r="G8" s="496">
        <v>2015</v>
      </c>
      <c r="H8" s="496">
        <v>2016</v>
      </c>
      <c r="I8" s="496">
        <v>2017</v>
      </c>
      <c r="J8" s="496" t="s">
        <v>472</v>
      </c>
      <c r="K8" s="496" t="s">
        <v>1039</v>
      </c>
    </row>
    <row r="9" spans="1:11">
      <c r="A9" s="496">
        <v>730900</v>
      </c>
      <c r="B9" s="496">
        <v>25291120</v>
      </c>
      <c r="C9" s="496">
        <v>25.29</v>
      </c>
      <c r="D9" s="305">
        <v>0.37645348837209303</v>
      </c>
      <c r="E9" s="305">
        <v>0.44821092278719399</v>
      </c>
      <c r="F9" s="305">
        <v>0.3688073394495413</v>
      </c>
      <c r="G9" s="496"/>
      <c r="H9" s="496">
        <v>59500</v>
      </c>
      <c r="I9" s="496">
        <v>40200</v>
      </c>
      <c r="J9" s="305">
        <f>AVERAGEA(D9:F9)</f>
        <v>0.39782391686960944</v>
      </c>
      <c r="K9" s="266">
        <f>AVERAGEA(G9:I9)</f>
        <v>49850</v>
      </c>
    </row>
    <row r="10" spans="1:11">
      <c r="A10" s="496">
        <v>741999</v>
      </c>
      <c r="B10" s="496">
        <v>25931360</v>
      </c>
      <c r="C10" s="496">
        <v>25.93</v>
      </c>
      <c r="D10" s="305">
        <v>0.3329596412556054</v>
      </c>
      <c r="E10" s="305">
        <v>0.42608695652173911</v>
      </c>
      <c r="F10" s="305">
        <v>0.39302544769085768</v>
      </c>
      <c r="G10" s="496">
        <v>33000</v>
      </c>
      <c r="H10" s="496">
        <v>49000</v>
      </c>
      <c r="I10" s="496">
        <v>52125</v>
      </c>
      <c r="J10" s="305">
        <f t="shared" ref="J10:J16" si="0">AVERAGEA(D10:F10)</f>
        <v>0.38402401515606738</v>
      </c>
      <c r="K10" s="266">
        <f t="shared" ref="K10:K16" si="1">AVERAGEA(G10:I10)</f>
        <v>44708.333333333336</v>
      </c>
    </row>
    <row r="11" spans="1:11">
      <c r="A11" s="496">
        <v>761100</v>
      </c>
      <c r="B11" s="496"/>
      <c r="C11" s="496"/>
      <c r="D11" s="305"/>
      <c r="E11" s="305"/>
      <c r="F11" s="305"/>
      <c r="G11" s="496"/>
      <c r="H11" s="496"/>
      <c r="I11" s="496"/>
      <c r="J11" s="305"/>
      <c r="K11" s="266"/>
    </row>
    <row r="12" spans="1:11">
      <c r="A12" s="496">
        <v>8405</v>
      </c>
      <c r="B12" s="496">
        <v>28291100</v>
      </c>
      <c r="C12" s="496">
        <v>28.29</v>
      </c>
      <c r="D12" s="305">
        <v>0.38946093276801941</v>
      </c>
      <c r="E12" s="305">
        <v>0.41606929510155316</v>
      </c>
      <c r="F12" s="305">
        <v>0.44336569579288027</v>
      </c>
      <c r="G12" s="496">
        <v>58454.545454545456</v>
      </c>
      <c r="H12" s="496">
        <v>63318.181818181816</v>
      </c>
      <c r="I12" s="496">
        <v>71478.260869565216</v>
      </c>
      <c r="J12" s="305">
        <f t="shared" si="0"/>
        <v>0.41629864122081761</v>
      </c>
      <c r="K12" s="266">
        <f t="shared" si="1"/>
        <v>64416.996047430825</v>
      </c>
    </row>
    <row r="13" spans="1:11">
      <c r="A13" s="496">
        <v>841931</v>
      </c>
      <c r="B13" s="496">
        <v>28931600</v>
      </c>
      <c r="C13" s="496">
        <v>28.93</v>
      </c>
      <c r="D13" s="305">
        <v>0.36938435940099834</v>
      </c>
      <c r="E13" s="305">
        <v>0.42119565217391303</v>
      </c>
      <c r="F13" s="305">
        <v>0.44444444444444442</v>
      </c>
      <c r="G13" s="496">
        <v>37000</v>
      </c>
      <c r="H13" s="496">
        <v>51666.666666666664</v>
      </c>
      <c r="I13" s="496">
        <v>55428.571428571428</v>
      </c>
      <c r="J13" s="305">
        <f t="shared" si="0"/>
        <v>0.41167481867311856</v>
      </c>
      <c r="K13" s="266">
        <f t="shared" si="1"/>
        <v>48031.746031746028</v>
      </c>
    </row>
    <row r="14" spans="1:11">
      <c r="A14" s="496">
        <v>841940</v>
      </c>
      <c r="B14" s="496">
        <v>28291100</v>
      </c>
      <c r="C14" s="496">
        <v>28.29</v>
      </c>
      <c r="D14" s="305">
        <f>D12</f>
        <v>0.38946093276801941</v>
      </c>
      <c r="E14" s="305">
        <f t="shared" ref="E14:I14" si="2">E12</f>
        <v>0.41606929510155316</v>
      </c>
      <c r="F14" s="305">
        <f t="shared" si="2"/>
        <v>0.44336569579288027</v>
      </c>
      <c r="G14" s="496">
        <f t="shared" si="2"/>
        <v>58454.545454545456</v>
      </c>
      <c r="H14" s="496">
        <f t="shared" si="2"/>
        <v>63318.181818181816</v>
      </c>
      <c r="I14" s="496">
        <f t="shared" si="2"/>
        <v>71478.260869565216</v>
      </c>
      <c r="J14" s="305">
        <f t="shared" si="0"/>
        <v>0.41629864122081761</v>
      </c>
      <c r="K14" s="266">
        <f t="shared" si="1"/>
        <v>64416.996047430825</v>
      </c>
    </row>
    <row r="15" spans="1:11">
      <c r="A15" s="496">
        <v>842129</v>
      </c>
      <c r="B15" s="496">
        <v>28291270</v>
      </c>
      <c r="C15" s="496">
        <v>28.29</v>
      </c>
      <c r="D15" s="305">
        <f>D12</f>
        <v>0.38946093276801941</v>
      </c>
      <c r="E15" s="305">
        <f t="shared" ref="E15:I15" si="3">E12</f>
        <v>0.41606929510155316</v>
      </c>
      <c r="F15" s="305">
        <f t="shared" si="3"/>
        <v>0.44336569579288027</v>
      </c>
      <c r="G15" s="496">
        <f t="shared" si="3"/>
        <v>58454.545454545456</v>
      </c>
      <c r="H15" s="496">
        <f t="shared" si="3"/>
        <v>63318.181818181816</v>
      </c>
      <c r="I15" s="496">
        <f t="shared" si="3"/>
        <v>71478.260869565216</v>
      </c>
      <c r="J15" s="305">
        <f t="shared" si="0"/>
        <v>0.41629864122081761</v>
      </c>
      <c r="K15" s="266">
        <f t="shared" si="1"/>
        <v>64416.996047430825</v>
      </c>
    </row>
    <row r="16" spans="1:11">
      <c r="A16" s="496">
        <v>842139</v>
      </c>
      <c r="B16" s="496">
        <v>28251410</v>
      </c>
      <c r="C16" s="496">
        <v>28.25</v>
      </c>
      <c r="D16" s="305">
        <v>0.33551694673882088</v>
      </c>
      <c r="E16" s="305">
        <v>0.32877094972067039</v>
      </c>
      <c r="F16" s="305">
        <v>0.25842411958449457</v>
      </c>
      <c r="G16" s="496">
        <v>51217.391304347824</v>
      </c>
      <c r="H16" s="496">
        <v>53500</v>
      </c>
      <c r="I16" s="496">
        <v>40800</v>
      </c>
      <c r="J16" s="305">
        <f t="shared" si="0"/>
        <v>0.30757067201466198</v>
      </c>
      <c r="K16" s="266">
        <f t="shared" si="1"/>
        <v>48505.79710144928</v>
      </c>
    </row>
    <row r="17" spans="1:11">
      <c r="A17" s="496">
        <v>847989</v>
      </c>
      <c r="B17" s="496">
        <v>289939</v>
      </c>
      <c r="C17" s="496">
        <v>28.99</v>
      </c>
      <c r="D17" s="305">
        <v>0.40378343118069143</v>
      </c>
      <c r="E17" s="305">
        <v>0.47330960854092524</v>
      </c>
      <c r="F17" s="305">
        <v>0.45710200190657768</v>
      </c>
      <c r="G17" s="496">
        <v>61900</v>
      </c>
      <c r="H17" s="496">
        <v>79800</v>
      </c>
      <c r="I17" s="496">
        <v>87181.818181818177</v>
      </c>
      <c r="J17" s="305">
        <f t="shared" ref="J17" si="4">AVERAGEA(D17:F17)</f>
        <v>0.44473168054273149</v>
      </c>
      <c r="K17" s="266">
        <f t="shared" ref="K17" si="5">AVERAGEA(G17:I17)</f>
        <v>76293.939393939392</v>
      </c>
    </row>
    <row r="18" spans="1:11">
      <c r="A18" s="496" t="s">
        <v>421</v>
      </c>
      <c r="B18" s="496">
        <v>71.12</v>
      </c>
      <c r="C18" s="496">
        <v>71.12</v>
      </c>
      <c r="D18" s="348">
        <v>0.54092967528379665</v>
      </c>
      <c r="E18" s="348">
        <v>0.53764884772606092</v>
      </c>
      <c r="F18" s="348">
        <v>0.55551310460762593</v>
      </c>
      <c r="G18" s="496">
        <v>70468.253968253965</v>
      </c>
      <c r="H18" s="496">
        <v>69989.717223650383</v>
      </c>
      <c r="I18" s="496">
        <v>80110.192837465554</v>
      </c>
      <c r="J18" s="305">
        <f t="shared" ref="J18" si="6">AVERAGEA(D18:F18)</f>
        <v>0.54469720920582787</v>
      </c>
      <c r="K18" s="266">
        <f t="shared" ref="K18" si="7">AVERAGEA(G18:I18)</f>
        <v>73522.721343123296</v>
      </c>
    </row>
    <row r="20" spans="1:11">
      <c r="A20" s="1" t="s">
        <v>1042</v>
      </c>
    </row>
    <row r="21" spans="1:11">
      <c r="A21" s="496">
        <v>840510</v>
      </c>
      <c r="B21" s="496">
        <v>28291100</v>
      </c>
    </row>
    <row r="22" spans="1:11">
      <c r="A22" s="496">
        <v>850590</v>
      </c>
      <c r="B22" s="496">
        <v>28298100</v>
      </c>
    </row>
    <row r="23" spans="1:11">
      <c r="A23" s="362">
        <v>847989</v>
      </c>
      <c r="B23" s="311">
        <v>28993925</v>
      </c>
    </row>
    <row r="24" spans="1:11">
      <c r="A24" s="367"/>
      <c r="B24" s="407">
        <v>28993940</v>
      </c>
    </row>
    <row r="25" spans="1:11">
      <c r="A25" s="367"/>
      <c r="B25" s="407">
        <v>28993955</v>
      </c>
    </row>
    <row r="26" spans="1:11">
      <c r="A26" s="369"/>
      <c r="B26" s="408">
        <v>28993956</v>
      </c>
    </row>
  </sheetData>
  <mergeCells count="2">
    <mergeCell ref="D7:F7"/>
    <mergeCell ref="G7:I7"/>
  </mergeCells>
  <conditionalFormatting sqref="A1:XFD6 L7:XFD7">
    <cfRule type="expression" dxfId="994" priority="53">
      <formula>_xlfn.ISFORMULA(A1)</formula>
    </cfRule>
  </conditionalFormatting>
  <conditionalFormatting sqref="A7">
    <cfRule type="expression" dxfId="993" priority="52">
      <formula>_xlfn.ISFORMULA(A7)</formula>
    </cfRule>
  </conditionalFormatting>
  <conditionalFormatting sqref="J9:K18">
    <cfRule type="expression" dxfId="992" priority="1">
      <formula>_xlfn.ISFORMULA(J9)</formula>
    </cfRule>
  </conditionalFormatting>
  <pageMargins left="0.7" right="0.7" top="0.75" bottom="0.75" header="0.3" footer="0.3"/>
  <pageSetup paperSize="9" orientation="portrait"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5F0F3-54B9-4493-B8DF-BB61B4BB28BA}">
  <sheetPr>
    <tabColor theme="5" tint="0.39997558519241921"/>
  </sheetPr>
  <dimension ref="A1:D16"/>
  <sheetViews>
    <sheetView workbookViewId="0"/>
  </sheetViews>
  <sheetFormatPr defaultColWidth="8.85546875" defaultRowHeight="13.9"/>
  <cols>
    <col min="1" max="1" width="21.42578125" style="1" customWidth="1"/>
    <col min="2" max="2" width="23.85546875" style="1" customWidth="1"/>
    <col min="3" max="3" width="30" style="1" customWidth="1"/>
    <col min="4" max="4" width="28.5703125" style="1" customWidth="1"/>
    <col min="5" max="5" width="17.140625" style="1" customWidth="1"/>
    <col min="6" max="6" width="15.7109375" style="1" customWidth="1"/>
    <col min="7" max="7" width="21.85546875" style="1" customWidth="1"/>
    <col min="8" max="8" width="24" style="1" customWidth="1"/>
    <col min="9" max="9" width="21" style="1" customWidth="1"/>
    <col min="10" max="10" width="19.7109375" style="1" customWidth="1"/>
    <col min="11" max="11" width="17.7109375" style="1" customWidth="1"/>
    <col min="12" max="12" width="11.7109375" style="1" customWidth="1"/>
    <col min="13" max="13" width="10.7109375" style="1" customWidth="1"/>
    <col min="14" max="14" width="11.42578125" style="1" customWidth="1"/>
    <col min="15" max="16" width="10.85546875" style="1" customWidth="1"/>
    <col min="17" max="17" width="8.85546875" style="1"/>
    <col min="18" max="19" width="9.5703125" style="1" bestFit="1" customWidth="1"/>
    <col min="20" max="20" width="8.85546875" style="1"/>
    <col min="21" max="22" width="9.5703125" style="1" bestFit="1" customWidth="1"/>
    <col min="23" max="23" width="8.85546875" style="1"/>
    <col min="24" max="25" width="9.5703125" style="1" bestFit="1" customWidth="1"/>
    <col min="26" max="16384" width="8.85546875" style="1"/>
  </cols>
  <sheetData>
    <row r="1" spans="1:4" s="109" customFormat="1" ht="35.1">
      <c r="A1" s="109" t="s">
        <v>205</v>
      </c>
    </row>
    <row r="2" spans="1:4" s="167" customFormat="1" ht="12.4">
      <c r="A2" s="167" t="s">
        <v>486</v>
      </c>
    </row>
    <row r="3" spans="1:4" s="167" customFormat="1" ht="12.4">
      <c r="A3" s="167" t="s">
        <v>469</v>
      </c>
    </row>
    <row r="4" spans="1:4" s="167" customFormat="1" ht="12.4">
      <c r="A4" s="167" t="s">
        <v>470</v>
      </c>
    </row>
    <row r="5" spans="1:4" ht="14.1">
      <c r="A5" s="2"/>
    </row>
    <row r="6" spans="1:4">
      <c r="A6" s="1" t="s">
        <v>1043</v>
      </c>
    </row>
    <row r="7" spans="1:4">
      <c r="A7" s="496"/>
      <c r="B7" s="496" t="s">
        <v>672</v>
      </c>
      <c r="C7" s="496" t="s">
        <v>1044</v>
      </c>
      <c r="D7" s="496" t="s">
        <v>1045</v>
      </c>
    </row>
    <row r="8" spans="1:4" ht="41.25" customHeight="1">
      <c r="A8" s="316" t="s">
        <v>84</v>
      </c>
      <c r="B8" s="310">
        <v>2020</v>
      </c>
      <c r="C8" s="310" t="s">
        <v>1046</v>
      </c>
      <c r="D8" s="310" t="s">
        <v>1047</v>
      </c>
    </row>
    <row r="9" spans="1:4">
      <c r="A9" s="316" t="s">
        <v>222</v>
      </c>
      <c r="B9" s="310">
        <v>2020</v>
      </c>
      <c r="C9" s="310"/>
      <c r="D9" s="310"/>
    </row>
    <row r="10" spans="1:4">
      <c r="A10" s="316" t="s">
        <v>136</v>
      </c>
      <c r="B10" s="310" t="s">
        <v>1048</v>
      </c>
      <c r="C10" s="310" t="s">
        <v>1049</v>
      </c>
      <c r="D10" s="310"/>
    </row>
    <row r="11" spans="1:4" ht="41.45">
      <c r="A11" s="316" t="s">
        <v>282</v>
      </c>
      <c r="B11" s="310" t="s">
        <v>1050</v>
      </c>
      <c r="C11" s="310"/>
      <c r="D11" s="310" t="s">
        <v>1051</v>
      </c>
    </row>
    <row r="12" spans="1:4">
      <c r="A12" s="316" t="s">
        <v>283</v>
      </c>
      <c r="B12" s="310">
        <v>2025</v>
      </c>
      <c r="C12" s="310"/>
      <c r="D12" s="310"/>
    </row>
    <row r="13" spans="1:4">
      <c r="A13" s="316" t="s">
        <v>284</v>
      </c>
      <c r="B13" s="310">
        <v>2025</v>
      </c>
      <c r="C13" s="310"/>
      <c r="D13" s="310"/>
    </row>
    <row r="14" spans="1:4">
      <c r="A14" s="316" t="s">
        <v>285</v>
      </c>
      <c r="B14" s="310">
        <v>2025</v>
      </c>
      <c r="C14" s="310"/>
      <c r="D14" s="310"/>
    </row>
    <row r="15" spans="1:4">
      <c r="A15" s="316" t="s">
        <v>286</v>
      </c>
      <c r="B15" s="310">
        <v>2025</v>
      </c>
      <c r="C15" s="310"/>
      <c r="D15" s="310"/>
    </row>
    <row r="16" spans="1:4">
      <c r="A16" s="316" t="s">
        <v>287</v>
      </c>
      <c r="B16" s="310">
        <v>2030</v>
      </c>
      <c r="C16" s="310"/>
      <c r="D16" s="310"/>
    </row>
  </sheetData>
  <conditionalFormatting sqref="A1:XFD6 L7:XFD7">
    <cfRule type="expression" dxfId="991" priority="5">
      <formula>_xlfn.ISFORMULA(A1)</formula>
    </cfRule>
  </conditionalFormatting>
  <conditionalFormatting sqref="A8:A16">
    <cfRule type="expression" dxfId="990" priority="2">
      <formula>_xlfn.ISFORMULA(A8)</formula>
    </cfRule>
  </conditionalFormatting>
  <pageMargins left="0.7" right="0.7" top="0.75" bottom="0.75" header="0.3" footer="0.3"/>
  <pageSetup paperSize="9"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742F6-5468-4A4A-AC3F-75D690D20E83}">
  <sheetPr>
    <tabColor theme="5" tint="0.39997558519241921"/>
  </sheetPr>
  <dimension ref="A1:C30"/>
  <sheetViews>
    <sheetView workbookViewId="0"/>
  </sheetViews>
  <sheetFormatPr defaultColWidth="8.85546875" defaultRowHeight="13.9"/>
  <cols>
    <col min="1" max="1" width="21.42578125" style="1" customWidth="1"/>
    <col min="2" max="2" width="23.85546875" style="1" customWidth="1"/>
    <col min="3" max="3" width="30" style="1" customWidth="1"/>
    <col min="4" max="4" width="28.5703125" style="1" customWidth="1"/>
    <col min="5" max="5" width="17.140625" style="1" customWidth="1"/>
    <col min="6" max="6" width="15.7109375" style="1" customWidth="1"/>
    <col min="7" max="7" width="21.85546875" style="1" customWidth="1"/>
    <col min="8" max="8" width="24" style="1" customWidth="1"/>
    <col min="9" max="9" width="21" style="1" customWidth="1"/>
    <col min="10" max="10" width="19.7109375" style="1" customWidth="1"/>
    <col min="11" max="11" width="17.7109375" style="1" customWidth="1"/>
    <col min="12" max="12" width="11.7109375" style="1" customWidth="1"/>
    <col min="13" max="13" width="10.7109375" style="1" customWidth="1"/>
    <col min="14" max="14" width="11.42578125" style="1" customWidth="1"/>
    <col min="15" max="16" width="10.85546875" style="1" customWidth="1"/>
    <col min="17" max="17" width="8.85546875" style="1"/>
    <col min="18" max="19" width="9.5703125" style="1" bestFit="1" customWidth="1"/>
    <col min="20" max="20" width="8.85546875" style="1"/>
    <col min="21" max="22" width="9.5703125" style="1" bestFit="1" customWidth="1"/>
    <col min="23" max="23" width="8.85546875" style="1"/>
    <col min="24" max="25" width="9.5703125" style="1" bestFit="1" customWidth="1"/>
    <col min="26" max="16384" width="8.85546875" style="1"/>
  </cols>
  <sheetData>
    <row r="1" spans="1:3" s="109" customFormat="1" ht="35.1">
      <c r="A1" s="109" t="s">
        <v>1052</v>
      </c>
    </row>
    <row r="2" spans="1:3" s="167" customFormat="1" ht="12.4">
      <c r="A2" s="167" t="s">
        <v>486</v>
      </c>
    </row>
    <row r="3" spans="1:3" s="167" customFormat="1" ht="12.4">
      <c r="A3" s="167" t="s">
        <v>469</v>
      </c>
    </row>
    <row r="4" spans="1:3" s="167" customFormat="1" ht="12.4">
      <c r="A4" s="167" t="s">
        <v>470</v>
      </c>
    </row>
    <row r="5" spans="1:3" ht="14.1">
      <c r="A5" s="2"/>
    </row>
    <row r="6" spans="1:3">
      <c r="A6" s="1" t="s">
        <v>1053</v>
      </c>
    </row>
    <row r="8" spans="1:3" ht="41.25" customHeight="1">
      <c r="A8" s="1" t="s">
        <v>672</v>
      </c>
      <c r="B8" s="1" t="s">
        <v>25</v>
      </c>
    </row>
    <row r="9" spans="1:3">
      <c r="A9" s="1">
        <v>1</v>
      </c>
      <c r="B9" s="1">
        <v>1</v>
      </c>
      <c r="C9" s="1">
        <v>1</v>
      </c>
    </row>
    <row r="10" spans="1:3">
      <c r="A10" s="1">
        <v>2</v>
      </c>
      <c r="B10" s="1">
        <v>1</v>
      </c>
      <c r="C10" s="1">
        <v>1</v>
      </c>
    </row>
    <row r="11" spans="1:3">
      <c r="A11" s="1">
        <v>3</v>
      </c>
      <c r="B11" s="1">
        <v>1</v>
      </c>
      <c r="C11" s="1">
        <v>1</v>
      </c>
    </row>
    <row r="12" spans="1:3">
      <c r="A12" s="1">
        <v>4</v>
      </c>
      <c r="B12" s="1">
        <v>1</v>
      </c>
      <c r="C12" s="1">
        <v>1</v>
      </c>
    </row>
    <row r="13" spans="1:3">
      <c r="A13" s="1">
        <v>5</v>
      </c>
      <c r="B13" s="1">
        <v>1</v>
      </c>
      <c r="C13" s="1">
        <v>1</v>
      </c>
    </row>
    <row r="14" spans="1:3">
      <c r="A14" s="1">
        <v>6</v>
      </c>
      <c r="B14" s="1">
        <v>1</v>
      </c>
      <c r="C14" s="1">
        <v>1</v>
      </c>
    </row>
    <row r="15" spans="1:3">
      <c r="A15" s="1">
        <v>7</v>
      </c>
      <c r="B15" s="1">
        <v>1</v>
      </c>
      <c r="C15" s="1">
        <v>1</v>
      </c>
    </row>
    <row r="16" spans="1:3">
      <c r="A16" s="1">
        <v>8</v>
      </c>
      <c r="B16" s="1">
        <v>1</v>
      </c>
      <c r="C16" s="1">
        <v>1</v>
      </c>
    </row>
    <row r="17" spans="1:3">
      <c r="A17" s="1">
        <v>9</v>
      </c>
      <c r="B17" s="1">
        <v>1</v>
      </c>
      <c r="C17" s="1">
        <v>1</v>
      </c>
    </row>
    <row r="18" spans="1:3">
      <c r="A18" s="1">
        <v>10</v>
      </c>
      <c r="B18" s="1">
        <v>1</v>
      </c>
      <c r="C18" s="1">
        <v>1</v>
      </c>
    </row>
    <row r="19" spans="1:3">
      <c r="A19" s="1">
        <v>11</v>
      </c>
      <c r="B19" s="1">
        <v>1</v>
      </c>
      <c r="C19" s="1">
        <v>1</v>
      </c>
    </row>
    <row r="20" spans="1:3">
      <c r="A20" s="1">
        <v>12</v>
      </c>
      <c r="B20" s="1">
        <v>1</v>
      </c>
      <c r="C20" s="1">
        <v>1</v>
      </c>
    </row>
    <row r="21" spans="1:3">
      <c r="A21" s="1">
        <v>13</v>
      </c>
      <c r="B21" s="1">
        <v>1</v>
      </c>
      <c r="C21" s="1">
        <v>1</v>
      </c>
    </row>
    <row r="22" spans="1:3">
      <c r="A22" s="1">
        <v>14</v>
      </c>
      <c r="B22" s="1">
        <v>1</v>
      </c>
      <c r="C22" s="1">
        <v>1</v>
      </c>
    </row>
    <row r="23" spans="1:3">
      <c r="A23" s="1">
        <v>15</v>
      </c>
      <c r="B23" s="1">
        <v>1</v>
      </c>
      <c r="C23" s="1">
        <v>1</v>
      </c>
    </row>
    <row r="24" spans="1:3">
      <c r="A24" s="1">
        <v>16</v>
      </c>
      <c r="B24" s="1">
        <v>1</v>
      </c>
      <c r="C24" s="1">
        <v>1</v>
      </c>
    </row>
    <row r="25" spans="1:3">
      <c r="A25" s="1">
        <v>17</v>
      </c>
      <c r="B25" s="1">
        <v>1</v>
      </c>
      <c r="C25" s="1">
        <v>1</v>
      </c>
    </row>
    <row r="26" spans="1:3">
      <c r="A26" s="1">
        <v>18</v>
      </c>
      <c r="B26" s="1">
        <v>1</v>
      </c>
      <c r="C26" s="1">
        <v>1</v>
      </c>
    </row>
    <row r="27" spans="1:3">
      <c r="A27" s="1">
        <v>19</v>
      </c>
      <c r="B27" s="1">
        <v>1</v>
      </c>
      <c r="C27" s="1">
        <v>1</v>
      </c>
    </row>
    <row r="28" spans="1:3">
      <c r="A28" s="1">
        <v>20</v>
      </c>
      <c r="B28" s="1">
        <v>1</v>
      </c>
      <c r="C28" s="1">
        <v>1</v>
      </c>
    </row>
    <row r="29" spans="1:3">
      <c r="A29" s="1" t="s">
        <v>1054</v>
      </c>
      <c r="B29" s="256">
        <f>NPV(0.035,B9:B28)</f>
        <v>14.2124033019523</v>
      </c>
      <c r="C29" s="256">
        <f>NPV(0.12,C9:C28)</f>
        <v>7.4694436243275915</v>
      </c>
    </row>
    <row r="30" spans="1:3">
      <c r="A30" s="1" t="s">
        <v>1055</v>
      </c>
      <c r="B30" s="1">
        <f>B29/(SUM(B9:B28))</f>
        <v>0.71062016509761494</v>
      </c>
      <c r="C30" s="1">
        <f>C29/(SUM(C9:C28))</f>
        <v>0.3734721812163796</v>
      </c>
    </row>
  </sheetData>
  <conditionalFormatting sqref="A1:XFD6 L7:XFD7">
    <cfRule type="expression" dxfId="989" priority="3">
      <formula>_xlfn.ISFORMULA(A1)</formula>
    </cfRule>
  </conditionalFormatting>
  <pageMargins left="0.7" right="0.7" top="0.75" bottom="0.75" header="0.3" footer="0.3"/>
  <pageSetup paperSize="9" orientation="portrait" verticalDpi="0"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EBF92-0BF6-4BE5-B3CD-84E4CC3EB723}">
  <sheetPr>
    <tabColor theme="5" tint="0.39997558519241921"/>
  </sheetPr>
  <dimension ref="A1:J66"/>
  <sheetViews>
    <sheetView workbookViewId="0"/>
  </sheetViews>
  <sheetFormatPr defaultColWidth="8.85546875" defaultRowHeight="13.9"/>
  <cols>
    <col min="1" max="1" width="21.42578125" style="1" customWidth="1"/>
    <col min="2" max="2" width="23.85546875" style="1" customWidth="1"/>
    <col min="3" max="3" width="30" style="1" customWidth="1"/>
    <col min="4" max="4" width="28.5703125" style="1" customWidth="1"/>
    <col min="5" max="5" width="17.140625" style="1" customWidth="1"/>
    <col min="6" max="6" width="15.7109375" style="1" customWidth="1"/>
    <col min="7" max="7" width="21.85546875" style="1" customWidth="1"/>
    <col min="8" max="8" width="24" style="1" customWidth="1"/>
    <col min="9" max="9" width="21" style="1" customWidth="1"/>
    <col min="10" max="10" width="19.7109375" style="1" customWidth="1"/>
    <col min="11" max="11" width="17.7109375" style="1" customWidth="1"/>
    <col min="12" max="12" width="11.7109375" style="1" customWidth="1"/>
    <col min="13" max="13" width="10.7109375" style="1" customWidth="1"/>
    <col min="14" max="14" width="11.42578125" style="1" customWidth="1"/>
    <col min="15" max="16" width="10.85546875" style="1" customWidth="1"/>
    <col min="17" max="17" width="8.85546875" style="1"/>
    <col min="18" max="19" width="9.5703125" style="1" bestFit="1" customWidth="1"/>
    <col min="20" max="20" width="8.85546875" style="1"/>
    <col min="21" max="22" width="9.5703125" style="1" bestFit="1" customWidth="1"/>
    <col min="23" max="23" width="8.85546875" style="1"/>
    <col min="24" max="25" width="9.5703125" style="1" bestFit="1" customWidth="1"/>
    <col min="26" max="16384" width="8.85546875" style="1"/>
  </cols>
  <sheetData>
    <row r="1" spans="1:10" s="109" customFormat="1" ht="35.1">
      <c r="A1" s="109" t="s">
        <v>1056</v>
      </c>
    </row>
    <row r="2" spans="1:10" s="167" customFormat="1" ht="12.4">
      <c r="A2" s="167" t="s">
        <v>486</v>
      </c>
    </row>
    <row r="3" spans="1:10" s="167" customFormat="1" ht="12.4">
      <c r="A3" s="167" t="s">
        <v>1057</v>
      </c>
    </row>
    <row r="4" spans="1:10" s="167" customFormat="1" ht="12.4">
      <c r="A4" s="167" t="s">
        <v>470</v>
      </c>
    </row>
    <row r="5" spans="1:10" ht="14.1">
      <c r="A5" s="2"/>
    </row>
    <row r="6" spans="1:10">
      <c r="G6" s="496" t="s">
        <v>1058</v>
      </c>
      <c r="H6" s="496">
        <v>1.3</v>
      </c>
    </row>
    <row r="7" spans="1:10">
      <c r="A7" s="1" t="s">
        <v>1059</v>
      </c>
      <c r="B7" s="1" t="s">
        <v>1060</v>
      </c>
    </row>
    <row r="8" spans="1:10" ht="41.25" customHeight="1">
      <c r="A8" t="s">
        <v>712</v>
      </c>
      <c r="B8" t="s">
        <v>713</v>
      </c>
      <c r="C8" t="s">
        <v>714</v>
      </c>
      <c r="D8" t="s">
        <v>715</v>
      </c>
      <c r="E8" t="s">
        <v>716</v>
      </c>
      <c r="F8" t="s">
        <v>717</v>
      </c>
      <c r="G8" t="s">
        <v>672</v>
      </c>
      <c r="H8" t="s">
        <v>719</v>
      </c>
      <c r="I8" t="s">
        <v>720</v>
      </c>
      <c r="J8" t="s">
        <v>721</v>
      </c>
    </row>
    <row r="9" spans="1:10" ht="14.45">
      <c r="A9" t="s">
        <v>723</v>
      </c>
      <c r="B9" t="s">
        <v>727</v>
      </c>
      <c r="C9">
        <v>840681</v>
      </c>
      <c r="D9" t="s">
        <v>1061</v>
      </c>
      <c r="E9" t="s">
        <v>1062</v>
      </c>
      <c r="F9" t="s">
        <v>1063</v>
      </c>
      <c r="G9">
        <v>2017</v>
      </c>
      <c r="H9" t="s">
        <v>1064</v>
      </c>
      <c r="I9">
        <v>5</v>
      </c>
      <c r="J9">
        <v>472.12900000000002</v>
      </c>
    </row>
    <row r="10" spans="1:10" ht="14.45">
      <c r="A10" t="s">
        <v>723</v>
      </c>
      <c r="B10" t="s">
        <v>727</v>
      </c>
      <c r="C10">
        <v>840682</v>
      </c>
      <c r="D10" t="s">
        <v>1061</v>
      </c>
      <c r="E10" t="s">
        <v>1062</v>
      </c>
      <c r="F10" t="s">
        <v>1063</v>
      </c>
      <c r="G10">
        <v>2017</v>
      </c>
      <c r="H10" t="s">
        <v>1064</v>
      </c>
      <c r="I10">
        <v>5</v>
      </c>
      <c r="J10">
        <v>9356.2369999999992</v>
      </c>
    </row>
    <row r="11" spans="1:10" ht="14.45">
      <c r="A11" t="s">
        <v>723</v>
      </c>
      <c r="B11" t="s">
        <v>727</v>
      </c>
      <c r="C11">
        <v>841620</v>
      </c>
      <c r="D11" t="s">
        <v>1061</v>
      </c>
      <c r="E11" t="s">
        <v>1062</v>
      </c>
      <c r="F11" t="s">
        <v>1063</v>
      </c>
      <c r="G11">
        <v>2017</v>
      </c>
      <c r="H11" t="s">
        <v>1064</v>
      </c>
      <c r="I11">
        <v>5</v>
      </c>
      <c r="J11">
        <v>10201.141</v>
      </c>
    </row>
    <row r="12" spans="1:10" ht="14.45">
      <c r="A12" t="s">
        <v>723</v>
      </c>
      <c r="B12" t="s">
        <v>727</v>
      </c>
      <c r="C12">
        <v>842139</v>
      </c>
      <c r="D12" t="s">
        <v>1061</v>
      </c>
      <c r="E12" t="s">
        <v>1062</v>
      </c>
      <c r="F12" t="s">
        <v>1063</v>
      </c>
      <c r="G12">
        <v>2017</v>
      </c>
      <c r="H12" t="s">
        <v>1064</v>
      </c>
      <c r="I12">
        <v>5</v>
      </c>
      <c r="J12">
        <v>670280.56200000003</v>
      </c>
    </row>
    <row r="13" spans="1:10" ht="14.45">
      <c r="A13" t="s">
        <v>723</v>
      </c>
      <c r="B13" t="s">
        <v>727</v>
      </c>
      <c r="C13">
        <v>850161</v>
      </c>
      <c r="D13" t="s">
        <v>1061</v>
      </c>
      <c r="E13" t="s">
        <v>1062</v>
      </c>
      <c r="F13" t="s">
        <v>1063</v>
      </c>
      <c r="G13">
        <v>2017</v>
      </c>
      <c r="H13" t="s">
        <v>1064</v>
      </c>
      <c r="I13">
        <v>5</v>
      </c>
      <c r="J13">
        <v>54471.749000000003</v>
      </c>
    </row>
    <row r="14" spans="1:10" ht="14.45">
      <c r="A14" t="s">
        <v>723</v>
      </c>
      <c r="B14" t="s">
        <v>727</v>
      </c>
      <c r="C14">
        <v>850162</v>
      </c>
      <c r="D14" t="s">
        <v>1061</v>
      </c>
      <c r="E14" t="s">
        <v>1062</v>
      </c>
      <c r="F14" t="s">
        <v>1063</v>
      </c>
      <c r="G14">
        <v>2017</v>
      </c>
      <c r="H14" t="s">
        <v>1064</v>
      </c>
      <c r="I14">
        <v>5</v>
      </c>
      <c r="J14">
        <v>64469.803999999996</v>
      </c>
    </row>
    <row r="15" spans="1:10" ht="14.45">
      <c r="A15" t="s">
        <v>723</v>
      </c>
      <c r="B15" t="s">
        <v>727</v>
      </c>
      <c r="C15">
        <v>850163</v>
      </c>
      <c r="D15" t="s">
        <v>1061</v>
      </c>
      <c r="E15" t="s">
        <v>1062</v>
      </c>
      <c r="F15" t="s">
        <v>1063</v>
      </c>
      <c r="G15">
        <v>2017</v>
      </c>
      <c r="H15" t="s">
        <v>1064</v>
      </c>
      <c r="I15">
        <v>5</v>
      </c>
      <c r="J15">
        <v>21295.777999999998</v>
      </c>
    </row>
    <row r="16" spans="1:10" ht="14.45">
      <c r="A16" t="s">
        <v>723</v>
      </c>
      <c r="B16" t="s">
        <v>727</v>
      </c>
      <c r="C16">
        <v>850164</v>
      </c>
      <c r="D16" t="s">
        <v>1061</v>
      </c>
      <c r="E16" t="s">
        <v>1062</v>
      </c>
      <c r="F16" t="s">
        <v>1063</v>
      </c>
      <c r="G16">
        <v>2017</v>
      </c>
      <c r="H16" t="s">
        <v>1064</v>
      </c>
      <c r="I16">
        <v>5</v>
      </c>
      <c r="J16">
        <v>53862.536999999997</v>
      </c>
    </row>
    <row r="17" spans="2:10">
      <c r="I17" s="1" t="s">
        <v>1065</v>
      </c>
      <c r="J17" s="1">
        <f>SUM(J9:J16)</f>
        <v>884409.93700000003</v>
      </c>
    </row>
    <row r="18" spans="2:10">
      <c r="I18" s="1" t="s">
        <v>1066</v>
      </c>
      <c r="J18" s="130">
        <f>J17/H6</f>
        <v>680315.33615384612</v>
      </c>
    </row>
    <row r="19" spans="2:10">
      <c r="D19" s="1" t="s">
        <v>18</v>
      </c>
      <c r="I19" s="1" t="s">
        <v>1067</v>
      </c>
      <c r="J19" s="388">
        <f>J18/(1*10^6)</f>
        <v>0.6803153361538461</v>
      </c>
    </row>
    <row r="20" spans="2:10">
      <c r="B20" s="1" t="s">
        <v>1068</v>
      </c>
      <c r="C20" s="1">
        <f>B36</f>
        <v>11.2</v>
      </c>
      <c r="D20" s="1" t="s">
        <v>1069</v>
      </c>
    </row>
    <row r="21" spans="2:10">
      <c r="B21" s="1" t="s">
        <v>1070</v>
      </c>
      <c r="C21" s="1">
        <v>42</v>
      </c>
      <c r="D21" s="1" t="s">
        <v>1071</v>
      </c>
    </row>
    <row r="22" spans="2:10">
      <c r="B22" s="1" t="s">
        <v>1072</v>
      </c>
      <c r="C22" s="1">
        <f>C21-(C21/5)</f>
        <v>33.6</v>
      </c>
      <c r="D22" s="1" t="s">
        <v>1073</v>
      </c>
    </row>
    <row r="23" spans="2:10">
      <c r="B23" s="1" t="s">
        <v>1074</v>
      </c>
      <c r="C23" s="1">
        <v>45</v>
      </c>
      <c r="D23" s="1" t="s">
        <v>1071</v>
      </c>
    </row>
    <row r="24" spans="2:10">
      <c r="B24" s="1" t="s">
        <v>1075</v>
      </c>
      <c r="C24" s="1">
        <v>8.8000000000000007</v>
      </c>
      <c r="D24" s="1" t="s">
        <v>1071</v>
      </c>
    </row>
    <row r="25" spans="2:10">
      <c r="B25" s="1" t="s">
        <v>1076</v>
      </c>
      <c r="C25" s="1">
        <f>C24-(C24/5)</f>
        <v>7.0400000000000009</v>
      </c>
      <c r="D25" s="1" t="s">
        <v>1071</v>
      </c>
    </row>
    <row r="26" spans="2:10">
      <c r="B26" s="1" t="s">
        <v>1077</v>
      </c>
      <c r="C26" s="1">
        <f>C22-C25</f>
        <v>26.560000000000002</v>
      </c>
      <c r="D26" s="1" t="s">
        <v>1073</v>
      </c>
    </row>
    <row r="27" spans="2:10" ht="14.45">
      <c r="B27" s="1" t="s">
        <v>1078</v>
      </c>
      <c r="C27" s="1">
        <v>16</v>
      </c>
      <c r="D27" s="389" t="s">
        <v>1079</v>
      </c>
    </row>
    <row r="28" spans="2:10">
      <c r="B28" s="1" t="s">
        <v>1080</v>
      </c>
      <c r="C28" s="1">
        <f>C27-((C27/6)*2)</f>
        <v>10.666666666666668</v>
      </c>
      <c r="D28" s="1" t="s">
        <v>1073</v>
      </c>
    </row>
    <row r="29" spans="2:10">
      <c r="B29" s="256" t="s">
        <v>1081</v>
      </c>
      <c r="C29" s="1">
        <f>C23-C26-C28</f>
        <v>7.7733333333333299</v>
      </c>
    </row>
    <row r="30" spans="2:10">
      <c r="B30" s="1" t="s">
        <v>402</v>
      </c>
      <c r="C30" s="1">
        <f>C29/C23</f>
        <v>0.17274074074074067</v>
      </c>
    </row>
    <row r="31" spans="2:10">
      <c r="E31" s="1">
        <f>C30*C20</f>
        <v>1.9346962962962952</v>
      </c>
    </row>
    <row r="32" spans="2:10">
      <c r="B32" s="1" t="s">
        <v>1082</v>
      </c>
      <c r="E32" s="388">
        <f>J19/E31</f>
        <v>0.35163934383717715</v>
      </c>
    </row>
    <row r="33" spans="2:2">
      <c r="B33" s="1" t="s">
        <v>1083</v>
      </c>
    </row>
    <row r="34" spans="2:2">
      <c r="B34" s="1" t="s">
        <v>1084</v>
      </c>
    </row>
    <row r="36" spans="2:2">
      <c r="B36" s="1">
        <f>16.9-5.7</f>
        <v>11.2</v>
      </c>
    </row>
    <row r="66" spans="2:2">
      <c r="B66" s="1" t="s">
        <v>1085</v>
      </c>
    </row>
  </sheetData>
  <conditionalFormatting sqref="A1:XFD6 L7:XFD7">
    <cfRule type="expression" dxfId="988" priority="1">
      <formula>_xlfn.ISFORMULA(A1)</formula>
    </cfRule>
  </conditionalFormatting>
  <hyperlinks>
    <hyperlink ref="D27" r:id="rId1" xr:uid="{CF3968E1-B913-49A7-B117-C369B1F2441C}"/>
  </hyperlinks>
  <pageMargins left="0.7" right="0.7" top="0.75" bottom="0.75" header="0.3" footer="0.3"/>
  <pageSetup paperSize="9" orientation="portrait" verticalDpi="0" r:id="rId2"/>
  <drawing r:id="rId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9C442-450E-4ED6-A0DE-860051EC8C05}">
  <sheetPr>
    <tabColor theme="8"/>
  </sheetPr>
  <dimension ref="A1"/>
  <sheetViews>
    <sheetView workbookViewId="0"/>
  </sheetViews>
  <sheetFormatPr defaultRowHeight="14.45"/>
  <sheetData/>
  <pageMargins left="0.7" right="0.7" top="0.75" bottom="0.75" header="0.3" footer="0.3"/>
  <pageSetup paperSize="9" orientation="portrait" verticalDpi="0" r:id="rId1"/>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08209-7FA3-4E71-B4B4-0BFF54176E69}">
  <sheetPr>
    <tabColor theme="6"/>
  </sheetPr>
  <dimension ref="B1:E33"/>
  <sheetViews>
    <sheetView workbookViewId="0"/>
  </sheetViews>
  <sheetFormatPr defaultColWidth="11.85546875" defaultRowHeight="14.45"/>
  <cols>
    <col min="1" max="1" width="11.85546875" style="96"/>
    <col min="2" max="2" width="88.140625" style="96" customWidth="1"/>
    <col min="3" max="3" width="6.5703125" style="96" customWidth="1"/>
    <col min="4" max="4" width="38.85546875" style="96" customWidth="1"/>
    <col min="5" max="6" width="10.5703125" style="96" customWidth="1"/>
    <col min="7" max="16384" width="11.85546875" style="96"/>
  </cols>
  <sheetData>
    <row r="1" spans="2:5" s="94" customFormat="1" ht="32.65">
      <c r="B1" s="95" t="s">
        <v>93</v>
      </c>
    </row>
    <row r="9" spans="2:5" ht="28.5">
      <c r="B9" s="97" t="s">
        <v>94</v>
      </c>
      <c r="C9" s="97" t="s">
        <v>95</v>
      </c>
      <c r="D9" s="97" t="s">
        <v>96</v>
      </c>
      <c r="E9" s="97" t="s">
        <v>97</v>
      </c>
    </row>
    <row r="10" spans="2:5">
      <c r="B10" s="98" t="s">
        <v>98</v>
      </c>
      <c r="C10" s="544" t="s">
        <v>99</v>
      </c>
      <c r="D10" s="560" t="s">
        <v>1086</v>
      </c>
      <c r="E10" s="544"/>
    </row>
    <row r="11" spans="2:5" ht="37.9">
      <c r="B11" s="107" t="s">
        <v>100</v>
      </c>
      <c r="C11" s="545"/>
      <c r="D11" s="561"/>
      <c r="E11" s="545"/>
    </row>
    <row r="12" spans="2:5">
      <c r="B12" s="98" t="s">
        <v>101</v>
      </c>
      <c r="C12" s="544" t="s">
        <v>99</v>
      </c>
      <c r="D12" s="544" t="s">
        <v>1087</v>
      </c>
      <c r="E12" s="544"/>
    </row>
    <row r="13" spans="2:5" ht="25.5">
      <c r="B13" s="107" t="s">
        <v>102</v>
      </c>
      <c r="C13" s="545"/>
      <c r="D13" s="545"/>
      <c r="E13" s="545"/>
    </row>
    <row r="14" spans="2:5" ht="28.15">
      <c r="B14" s="98" t="s">
        <v>103</v>
      </c>
      <c r="C14" s="544" t="s">
        <v>99</v>
      </c>
      <c r="D14" s="544"/>
      <c r="E14" s="544"/>
    </row>
    <row r="15" spans="2:5" ht="37.9">
      <c r="B15" s="107" t="s">
        <v>104</v>
      </c>
      <c r="C15" s="545"/>
      <c r="D15" s="545"/>
      <c r="E15" s="545"/>
    </row>
    <row r="16" spans="2:5">
      <c r="B16" s="98" t="s">
        <v>105</v>
      </c>
      <c r="C16" s="544" t="s">
        <v>99</v>
      </c>
      <c r="D16" s="544" t="s">
        <v>1088</v>
      </c>
      <c r="E16" s="544"/>
    </row>
    <row r="17" spans="2:5" ht="37.9">
      <c r="B17" s="107" t="s">
        <v>106</v>
      </c>
      <c r="C17" s="545"/>
      <c r="D17" s="545"/>
      <c r="E17" s="545"/>
    </row>
    <row r="18" spans="2:5">
      <c r="B18" s="98" t="s">
        <v>107</v>
      </c>
      <c r="C18" s="544" t="s">
        <v>99</v>
      </c>
      <c r="D18" s="544"/>
      <c r="E18" s="544"/>
    </row>
    <row r="19" spans="2:5" ht="25.5">
      <c r="B19" s="107" t="s">
        <v>108</v>
      </c>
      <c r="C19" s="545"/>
      <c r="D19" s="545"/>
      <c r="E19" s="545"/>
    </row>
    <row r="20" spans="2:5" ht="28.15">
      <c r="B20" s="98" t="s">
        <v>109</v>
      </c>
      <c r="C20" s="544" t="s">
        <v>99</v>
      </c>
      <c r="D20" s="544"/>
      <c r="E20" s="544"/>
    </row>
    <row r="21" spans="2:5" ht="25.5">
      <c r="B21" s="107" t="s">
        <v>110</v>
      </c>
      <c r="C21" s="545"/>
      <c r="D21" s="545"/>
      <c r="E21" s="545"/>
    </row>
    <row r="22" spans="2:5">
      <c r="B22" s="98" t="s">
        <v>111</v>
      </c>
      <c r="C22" s="544" t="s">
        <v>99</v>
      </c>
      <c r="D22" s="544"/>
      <c r="E22" s="544"/>
    </row>
    <row r="23" spans="2:5" ht="25.5">
      <c r="B23" s="107" t="s">
        <v>112</v>
      </c>
      <c r="C23" s="545"/>
      <c r="D23" s="545"/>
      <c r="E23" s="545"/>
    </row>
    <row r="24" spans="2:5" ht="28.15">
      <c r="B24" s="98" t="s">
        <v>113</v>
      </c>
      <c r="C24" s="544" t="s">
        <v>99</v>
      </c>
      <c r="D24" s="544"/>
      <c r="E24" s="544"/>
    </row>
    <row r="25" spans="2:5">
      <c r="B25" s="107" t="s">
        <v>114</v>
      </c>
      <c r="C25" s="545"/>
      <c r="D25" s="545"/>
      <c r="E25" s="545"/>
    </row>
    <row r="26" spans="2:5">
      <c r="B26" s="98" t="s">
        <v>115</v>
      </c>
      <c r="C26" s="544" t="s">
        <v>99</v>
      </c>
      <c r="D26" s="544"/>
      <c r="E26" s="544"/>
    </row>
    <row r="27" spans="2:5" ht="25.5">
      <c r="B27" s="107" t="s">
        <v>116</v>
      </c>
      <c r="C27" s="545"/>
      <c r="D27" s="545"/>
      <c r="E27" s="545"/>
    </row>
    <row r="28" spans="2:5" ht="28.15">
      <c r="B28" s="98" t="s">
        <v>117</v>
      </c>
      <c r="C28" s="544" t="s">
        <v>99</v>
      </c>
      <c r="D28" s="544"/>
      <c r="E28" s="544"/>
    </row>
    <row r="29" spans="2:5">
      <c r="B29" s="107" t="s">
        <v>118</v>
      </c>
      <c r="C29" s="545"/>
      <c r="D29" s="545"/>
      <c r="E29" s="545"/>
    </row>
    <row r="30" spans="2:5">
      <c r="B30" s="98" t="s">
        <v>119</v>
      </c>
      <c r="C30" s="544" t="s">
        <v>99</v>
      </c>
      <c r="D30" s="544" t="s">
        <v>1089</v>
      </c>
      <c r="E30" s="544"/>
    </row>
    <row r="31" spans="2:5" ht="25.5">
      <c r="B31" s="107" t="s">
        <v>120</v>
      </c>
      <c r="C31" s="545"/>
      <c r="D31" s="545"/>
      <c r="E31" s="545"/>
    </row>
    <row r="32" spans="2:5">
      <c r="B32" s="98" t="s">
        <v>121</v>
      </c>
      <c r="C32" s="544" t="s">
        <v>99</v>
      </c>
      <c r="D32" s="544"/>
      <c r="E32" s="544"/>
    </row>
    <row r="33" spans="2:5">
      <c r="B33" s="108"/>
      <c r="C33" s="545"/>
      <c r="D33" s="545"/>
      <c r="E33" s="545"/>
    </row>
  </sheetData>
  <mergeCells count="36">
    <mergeCell ref="C10:C11"/>
    <mergeCell ref="D10:D11"/>
    <mergeCell ref="E10:E11"/>
    <mergeCell ref="C12:C13"/>
    <mergeCell ref="D12:D13"/>
    <mergeCell ref="E12:E13"/>
    <mergeCell ref="C14:C15"/>
    <mergeCell ref="D14:D15"/>
    <mergeCell ref="E14:E15"/>
    <mergeCell ref="C16:C17"/>
    <mergeCell ref="D16:D17"/>
    <mergeCell ref="E16:E17"/>
    <mergeCell ref="C18:C19"/>
    <mergeCell ref="D18:D19"/>
    <mergeCell ref="E18:E19"/>
    <mergeCell ref="C20:C21"/>
    <mergeCell ref="D20:D21"/>
    <mergeCell ref="E20:E21"/>
    <mergeCell ref="C22:C23"/>
    <mergeCell ref="D22:D23"/>
    <mergeCell ref="E22:E23"/>
    <mergeCell ref="C24:C25"/>
    <mergeCell ref="D24:D25"/>
    <mergeCell ref="E24:E25"/>
    <mergeCell ref="C26:C27"/>
    <mergeCell ref="D26:D27"/>
    <mergeCell ref="E26:E27"/>
    <mergeCell ref="C28:C29"/>
    <mergeCell ref="D28:D29"/>
    <mergeCell ref="E28:E29"/>
    <mergeCell ref="C30:C31"/>
    <mergeCell ref="D30:D31"/>
    <mergeCell ref="E30:E31"/>
    <mergeCell ref="C32:C33"/>
    <mergeCell ref="D32:D33"/>
    <mergeCell ref="E32:E33"/>
  </mergeCells>
  <conditionalFormatting sqref="C12 C16">
    <cfRule type="containsText" dxfId="987" priority="53" operator="containsText" text="Y">
      <formula>NOT(ISERROR(SEARCH("Y",C12)))</formula>
    </cfRule>
    <cfRule type="containsText" dxfId="986" priority="54" operator="containsText" text="n">
      <formula>NOT(ISERROR(SEARCH("n",C12)))</formula>
    </cfRule>
    <cfRule type="containsText" dxfId="985" priority="55" operator="containsText" text="N">
      <formula>NOT(ISERROR(SEARCH("N",C12)))</formula>
    </cfRule>
    <cfRule type="cellIs" dxfId="984" priority="58" operator="equal">
      <formula>"""N"""</formula>
    </cfRule>
    <cfRule type="cellIs" dxfId="983" priority="59" operator="equal">
      <formula>"""y"""</formula>
    </cfRule>
    <cfRule type="cellIs" dxfId="982" priority="60" operator="equal">
      <formula>"""y"""</formula>
    </cfRule>
  </conditionalFormatting>
  <conditionalFormatting sqref="C12">
    <cfRule type="containsText" dxfId="981" priority="56" operator="containsText" text="N">
      <formula>NOT(ISERROR(SEARCH("N",C12)))</formula>
    </cfRule>
    <cfRule type="containsText" dxfId="980" priority="57" operator="containsText" text="n">
      <formula>NOT(ISERROR(SEARCH("n",C12)))</formula>
    </cfRule>
  </conditionalFormatting>
  <conditionalFormatting sqref="C14 C22">
    <cfRule type="containsText" dxfId="979" priority="45" operator="containsText" text="Y">
      <formula>NOT(ISERROR(SEARCH("Y",C14)))</formula>
    </cfRule>
    <cfRule type="containsText" dxfId="978" priority="46" operator="containsText" text="n">
      <formula>NOT(ISERROR(SEARCH("n",C14)))</formula>
    </cfRule>
    <cfRule type="containsText" dxfId="977" priority="47" operator="containsText" text="N">
      <formula>NOT(ISERROR(SEARCH("N",C14)))</formula>
    </cfRule>
    <cfRule type="cellIs" dxfId="976" priority="50" operator="equal">
      <formula>"""N"""</formula>
    </cfRule>
    <cfRule type="cellIs" dxfId="975" priority="51" operator="equal">
      <formula>"""y"""</formula>
    </cfRule>
    <cfRule type="cellIs" dxfId="974" priority="52" operator="equal">
      <formula>"""y"""</formula>
    </cfRule>
  </conditionalFormatting>
  <conditionalFormatting sqref="C14">
    <cfRule type="containsText" dxfId="973" priority="48" operator="containsText" text="N">
      <formula>NOT(ISERROR(SEARCH("N",C14)))</formula>
    </cfRule>
    <cfRule type="containsText" dxfId="972" priority="49" operator="containsText" text="n">
      <formula>NOT(ISERROR(SEARCH("n",C14)))</formula>
    </cfRule>
  </conditionalFormatting>
  <conditionalFormatting sqref="C20 C24">
    <cfRule type="containsText" dxfId="971" priority="37" operator="containsText" text="Y">
      <formula>NOT(ISERROR(SEARCH("Y",C20)))</formula>
    </cfRule>
    <cfRule type="containsText" dxfId="970" priority="38" operator="containsText" text="n">
      <formula>NOT(ISERROR(SEARCH("n",C20)))</formula>
    </cfRule>
    <cfRule type="containsText" dxfId="969" priority="39" operator="containsText" text="N">
      <formula>NOT(ISERROR(SEARCH("N",C20)))</formula>
    </cfRule>
    <cfRule type="cellIs" dxfId="968" priority="42" operator="equal">
      <formula>"""N"""</formula>
    </cfRule>
    <cfRule type="cellIs" dxfId="967" priority="43" operator="equal">
      <formula>"""y"""</formula>
    </cfRule>
    <cfRule type="cellIs" dxfId="966" priority="44" operator="equal">
      <formula>"""y"""</formula>
    </cfRule>
  </conditionalFormatting>
  <conditionalFormatting sqref="C20">
    <cfRule type="containsText" dxfId="965" priority="40" operator="containsText" text="N">
      <formula>NOT(ISERROR(SEARCH("N",C20)))</formula>
    </cfRule>
    <cfRule type="containsText" dxfId="964" priority="41" operator="containsText" text="n">
      <formula>NOT(ISERROR(SEARCH("n",C20)))</formula>
    </cfRule>
  </conditionalFormatting>
  <conditionalFormatting sqref="C32">
    <cfRule type="containsText" dxfId="963" priority="31" operator="containsText" text="Y">
      <formula>NOT(ISERROR(SEARCH("Y",C32)))</formula>
    </cfRule>
    <cfRule type="containsText" dxfId="962" priority="32" operator="containsText" text="n">
      <formula>NOT(ISERROR(SEARCH("n",C32)))</formula>
    </cfRule>
    <cfRule type="containsText" dxfId="961" priority="33" operator="containsText" text="N">
      <formula>NOT(ISERROR(SEARCH("N",C32)))</formula>
    </cfRule>
    <cfRule type="cellIs" dxfId="960" priority="34" operator="equal">
      <formula>"""N"""</formula>
    </cfRule>
    <cfRule type="cellIs" dxfId="959" priority="35" operator="equal">
      <formula>"""y"""</formula>
    </cfRule>
    <cfRule type="cellIs" dxfId="958" priority="36" operator="equal">
      <formula>"""y"""</formula>
    </cfRule>
  </conditionalFormatting>
  <conditionalFormatting sqref="C28 C30">
    <cfRule type="containsText" dxfId="957" priority="23" operator="containsText" text="Y">
      <formula>NOT(ISERROR(SEARCH("Y",C28)))</formula>
    </cfRule>
    <cfRule type="containsText" dxfId="956" priority="24" operator="containsText" text="n">
      <formula>NOT(ISERROR(SEARCH("n",C28)))</formula>
    </cfRule>
    <cfRule type="containsText" dxfId="955" priority="25" operator="containsText" text="N">
      <formula>NOT(ISERROR(SEARCH("N",C28)))</formula>
    </cfRule>
    <cfRule type="cellIs" dxfId="954" priority="28" operator="equal">
      <formula>"""N"""</formula>
    </cfRule>
    <cfRule type="cellIs" dxfId="953" priority="29" operator="equal">
      <formula>"""y"""</formula>
    </cfRule>
    <cfRule type="cellIs" dxfId="952" priority="30" operator="equal">
      <formula>"""y"""</formula>
    </cfRule>
  </conditionalFormatting>
  <conditionalFormatting sqref="C28">
    <cfRule type="containsText" dxfId="951" priority="26" operator="containsText" text="N">
      <formula>NOT(ISERROR(SEARCH("N",C28)))</formula>
    </cfRule>
    <cfRule type="containsText" dxfId="950" priority="27" operator="containsText" text="n">
      <formula>NOT(ISERROR(SEARCH("n",C28)))</formula>
    </cfRule>
  </conditionalFormatting>
  <conditionalFormatting sqref="C18">
    <cfRule type="containsText" dxfId="949" priority="15" operator="containsText" text="Y">
      <formula>NOT(ISERROR(SEARCH("Y",C18)))</formula>
    </cfRule>
    <cfRule type="containsText" dxfId="948" priority="16" operator="containsText" text="n">
      <formula>NOT(ISERROR(SEARCH("n",C18)))</formula>
    </cfRule>
    <cfRule type="containsText" dxfId="947" priority="17" operator="containsText" text="N">
      <formula>NOT(ISERROR(SEARCH("N",C18)))</formula>
    </cfRule>
    <cfRule type="cellIs" dxfId="946" priority="20" operator="equal">
      <formula>"""N"""</formula>
    </cfRule>
    <cfRule type="cellIs" dxfId="945" priority="21" operator="equal">
      <formula>"""y"""</formula>
    </cfRule>
    <cfRule type="cellIs" dxfId="944" priority="22" operator="equal">
      <formula>"""y"""</formula>
    </cfRule>
  </conditionalFormatting>
  <conditionalFormatting sqref="C18">
    <cfRule type="containsText" dxfId="943" priority="18" operator="containsText" text="N">
      <formula>NOT(ISERROR(SEARCH("N",C18)))</formula>
    </cfRule>
    <cfRule type="containsText" dxfId="942" priority="19" operator="containsText" text="n">
      <formula>NOT(ISERROR(SEARCH("n",C18)))</formula>
    </cfRule>
  </conditionalFormatting>
  <conditionalFormatting sqref="C10">
    <cfRule type="containsText" dxfId="941" priority="7" operator="containsText" text="Y">
      <formula>NOT(ISERROR(SEARCH("Y",C10)))</formula>
    </cfRule>
    <cfRule type="containsText" dxfId="940" priority="8" operator="containsText" text="n">
      <formula>NOT(ISERROR(SEARCH("n",C10)))</formula>
    </cfRule>
    <cfRule type="containsText" dxfId="939" priority="9" operator="containsText" text="N">
      <formula>NOT(ISERROR(SEARCH("N",C10)))</formula>
    </cfRule>
    <cfRule type="cellIs" dxfId="938" priority="12" operator="equal">
      <formula>"""N"""</formula>
    </cfRule>
    <cfRule type="cellIs" dxfId="937" priority="13" operator="equal">
      <formula>"""y"""</formula>
    </cfRule>
    <cfRule type="cellIs" dxfId="936" priority="14" operator="equal">
      <formula>"""y"""</formula>
    </cfRule>
  </conditionalFormatting>
  <conditionalFormatting sqref="C10">
    <cfRule type="containsText" dxfId="935" priority="10" operator="containsText" text="N">
      <formula>NOT(ISERROR(SEARCH("N",C10)))</formula>
    </cfRule>
    <cfRule type="containsText" dxfId="934" priority="11" operator="containsText" text="n">
      <formula>NOT(ISERROR(SEARCH("n",C10)))</formula>
    </cfRule>
  </conditionalFormatting>
  <conditionalFormatting sqref="C26">
    <cfRule type="containsText" dxfId="933" priority="1" operator="containsText" text="Y">
      <formula>NOT(ISERROR(SEARCH("Y",C26)))</formula>
    </cfRule>
    <cfRule type="containsText" dxfId="932" priority="2" operator="containsText" text="n">
      <formula>NOT(ISERROR(SEARCH("n",C26)))</formula>
    </cfRule>
    <cfRule type="containsText" dxfId="931" priority="3" operator="containsText" text="N">
      <formula>NOT(ISERROR(SEARCH("N",C26)))</formula>
    </cfRule>
    <cfRule type="cellIs" dxfId="930" priority="4" operator="equal">
      <formula>"""N"""</formula>
    </cfRule>
    <cfRule type="cellIs" dxfId="929" priority="5" operator="equal">
      <formula>"""y"""</formula>
    </cfRule>
    <cfRule type="cellIs" dxfId="928" priority="6" operator="equal">
      <formula>"""y"""</formula>
    </cfRule>
  </conditionalFormatting>
  <pageMargins left="0.7" right="0.7" top="0.75" bottom="0.75" header="0.3" footer="0.3"/>
  <pageSetup paperSize="9" orientation="portrait" horizontalDpi="4294967294" verticalDpi="4294967294"/>
  <legacy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56BB0-C2E7-41B1-BD10-9872789DB57E}">
  <sheetPr>
    <tabColor theme="3" tint="-0.249977111117893"/>
  </sheetPr>
  <dimension ref="A1:I110"/>
  <sheetViews>
    <sheetView showGridLines="0" workbookViewId="0">
      <selection activeCell="A88" sqref="A88"/>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8.42578125" style="1" bestFit="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1090</v>
      </c>
    </row>
    <row r="2" spans="1:9" s="167" customFormat="1" ht="12.4">
      <c r="A2" s="167" t="s">
        <v>486</v>
      </c>
    </row>
    <row r="3" spans="1:9" s="167" customFormat="1" ht="12.4">
      <c r="A3" s="167" t="s">
        <v>487</v>
      </c>
    </row>
    <row r="4" spans="1:9" s="167" customFormat="1" ht="12.4">
      <c r="A4" s="167" t="s">
        <v>470</v>
      </c>
    </row>
    <row r="5" spans="1:9" s="267" customFormat="1" ht="12.4"/>
    <row r="6" spans="1:9" s="267" customFormat="1" ht="12.4"/>
    <row r="7" spans="1:9" s="267" customFormat="1" ht="12.4"/>
    <row r="8" spans="1:9" s="267" customFormat="1" ht="12.4">
      <c r="A8" s="267" t="s">
        <v>296</v>
      </c>
    </row>
    <row r="9" spans="1:9" s="267" customFormat="1" ht="12.4">
      <c r="A9" s="444" t="s">
        <v>317</v>
      </c>
      <c r="B9" s="444"/>
      <c r="C9" s="444"/>
      <c r="D9" s="444"/>
      <c r="E9" s="444"/>
      <c r="F9" s="444"/>
      <c r="G9" s="444"/>
      <c r="H9" s="444"/>
      <c r="I9" s="444"/>
    </row>
    <row r="10" spans="1:9" s="267" customFormat="1">
      <c r="A10" s="445"/>
      <c r="B10" s="446">
        <v>2015</v>
      </c>
      <c r="C10" s="446">
        <v>2020</v>
      </c>
      <c r="D10" s="446">
        <v>2025</v>
      </c>
      <c r="E10" s="446">
        <v>2030</v>
      </c>
      <c r="F10" s="446">
        <v>2035</v>
      </c>
      <c r="G10" s="446">
        <v>2040</v>
      </c>
      <c r="H10" s="446">
        <v>2045</v>
      </c>
      <c r="I10" s="446">
        <v>2050</v>
      </c>
    </row>
    <row r="11" spans="1:9" s="267" customFormat="1">
      <c r="A11" s="446" t="s">
        <v>1091</v>
      </c>
      <c r="B11" s="443">
        <f>B29+B30+B32+B36</f>
        <v>1.3968690208201621E-2</v>
      </c>
      <c r="C11" s="443">
        <f t="shared" ref="C11:I11" si="0">C29+C30+C32+C36</f>
        <v>1.1738769109645695E-2</v>
      </c>
      <c r="D11" s="443">
        <f t="shared" si="0"/>
        <v>4.5057028187441263E-2</v>
      </c>
      <c r="E11" s="443">
        <f t="shared" si="0"/>
        <v>791742013.25558269</v>
      </c>
      <c r="F11" s="443">
        <f t="shared" si="0"/>
        <v>947345630.22397423</v>
      </c>
      <c r="G11" s="443">
        <f t="shared" si="0"/>
        <v>3.678009331726325E-2</v>
      </c>
      <c r="H11" s="443">
        <f t="shared" si="0"/>
        <v>6.8096418185169094E-2</v>
      </c>
      <c r="I11" s="443">
        <f t="shared" si="0"/>
        <v>696907800.8202008</v>
      </c>
    </row>
    <row r="12" spans="1:9" s="267" customFormat="1">
      <c r="A12" s="446" t="s">
        <v>299</v>
      </c>
      <c r="B12" s="443">
        <f>B33+B34+B35+B37</f>
        <v>0</v>
      </c>
      <c r="C12" s="443">
        <f t="shared" ref="C12:I12" si="1">C33+C34+C35+C37</f>
        <v>0</v>
      </c>
      <c r="D12" s="443">
        <f t="shared" si="1"/>
        <v>0</v>
      </c>
      <c r="E12" s="443">
        <f t="shared" si="1"/>
        <v>0</v>
      </c>
      <c r="F12" s="443">
        <f t="shared" si="1"/>
        <v>0</v>
      </c>
      <c r="G12" s="443">
        <f t="shared" si="1"/>
        <v>0</v>
      </c>
      <c r="H12" s="443">
        <f t="shared" si="1"/>
        <v>0</v>
      </c>
      <c r="I12" s="443">
        <f t="shared" si="1"/>
        <v>0</v>
      </c>
    </row>
    <row r="13" spans="1:9" s="267" customFormat="1">
      <c r="A13" s="447" t="s">
        <v>318</v>
      </c>
      <c r="B13" s="443">
        <f>B31</f>
        <v>33941133.658256054</v>
      </c>
      <c r="C13" s="443">
        <f t="shared" ref="C13:I13" si="2">C31</f>
        <v>36752849.4207258</v>
      </c>
      <c r="D13" s="443">
        <f t="shared" si="2"/>
        <v>0.65259242411605389</v>
      </c>
      <c r="E13" s="443">
        <f t="shared" si="2"/>
        <v>72442847.072355509</v>
      </c>
      <c r="F13" s="443">
        <f t="shared" si="2"/>
        <v>14422254.112106655</v>
      </c>
      <c r="G13" s="443">
        <f t="shared" si="2"/>
        <v>0.54655227038882981</v>
      </c>
      <c r="H13" s="443">
        <f t="shared" si="2"/>
        <v>0.69601510799113953</v>
      </c>
      <c r="I13" s="443">
        <f t="shared" si="2"/>
        <v>342819635.29099721</v>
      </c>
    </row>
    <row r="14" spans="1:9" s="267" customFormat="1">
      <c r="A14" s="303"/>
      <c r="B14" s="130">
        <f>SUM(B11:B13)</f>
        <v>33941133.672224745</v>
      </c>
      <c r="C14" s="130">
        <f t="shared" ref="C14:I14" si="3">SUM(C11:C13)</f>
        <v>36752849.43246457</v>
      </c>
      <c r="D14" s="130">
        <f t="shared" si="3"/>
        <v>0.69764945230349518</v>
      </c>
      <c r="E14" s="130">
        <f t="shared" si="3"/>
        <v>864184860.3279382</v>
      </c>
      <c r="F14" s="130">
        <f t="shared" si="3"/>
        <v>961767884.33608091</v>
      </c>
      <c r="G14" s="130">
        <f t="shared" si="3"/>
        <v>0.58333236370609309</v>
      </c>
      <c r="H14" s="130">
        <f t="shared" si="3"/>
        <v>0.76411152617630862</v>
      </c>
      <c r="I14" s="130">
        <f t="shared" si="3"/>
        <v>1039727436.1111979</v>
      </c>
    </row>
    <row r="15" spans="1:9" s="267" customFormat="1" ht="12.4"/>
    <row r="16" spans="1:9" s="267" customFormat="1" ht="12.4">
      <c r="A16" s="267" t="s">
        <v>296</v>
      </c>
    </row>
    <row r="17" spans="1:9" s="267" customFormat="1" ht="12.4">
      <c r="A17" s="444" t="s">
        <v>319</v>
      </c>
      <c r="B17" s="444"/>
      <c r="C17" s="444"/>
      <c r="D17" s="444"/>
      <c r="E17" s="444"/>
      <c r="F17" s="444"/>
      <c r="G17" s="444"/>
      <c r="H17" s="444"/>
      <c r="I17" s="444"/>
    </row>
    <row r="18" spans="1:9" s="267" customFormat="1">
      <c r="A18" s="445"/>
      <c r="B18" s="446">
        <v>2015</v>
      </c>
      <c r="C18" s="446">
        <v>2020</v>
      </c>
      <c r="D18" s="446">
        <v>2025</v>
      </c>
      <c r="E18" s="446">
        <v>2030</v>
      </c>
      <c r="F18" s="446">
        <v>2035</v>
      </c>
      <c r="G18" s="446">
        <v>2040</v>
      </c>
      <c r="H18" s="446">
        <v>2045</v>
      </c>
      <c r="I18" s="446">
        <v>2050</v>
      </c>
    </row>
    <row r="19" spans="1:9" s="267" customFormat="1">
      <c r="A19" s="446" t="s">
        <v>1092</v>
      </c>
      <c r="B19" s="443">
        <f>B42+B43+B45+B49</f>
        <v>1.9681983436031877E-2</v>
      </c>
      <c r="C19" s="443">
        <f t="shared" ref="C19:I19" si="4">C42+C43+C45+C49</f>
        <v>2.8553392292470378E-2</v>
      </c>
      <c r="D19" s="443">
        <f t="shared" si="4"/>
        <v>8.5072216712249321E-2</v>
      </c>
      <c r="E19" s="443">
        <f t="shared" si="4"/>
        <v>1115570104.2167172</v>
      </c>
      <c r="F19" s="443">
        <f t="shared" si="4"/>
        <v>2011797487.7972732</v>
      </c>
      <c r="G19" s="443">
        <f t="shared" si="4"/>
        <v>1452602596.6816506</v>
      </c>
      <c r="H19" s="443">
        <f t="shared" si="4"/>
        <v>1379262726.209892</v>
      </c>
      <c r="I19" s="443">
        <f t="shared" si="4"/>
        <v>1708501280.5919876</v>
      </c>
    </row>
    <row r="20" spans="1:9" s="267" customFormat="1">
      <c r="A20" s="446" t="s">
        <v>1093</v>
      </c>
      <c r="B20" s="443">
        <f>B46+B47+B48+B50</f>
        <v>0</v>
      </c>
      <c r="C20" s="443">
        <f t="shared" ref="C20:I20" si="5">C46+C47+C48+C50</f>
        <v>0</v>
      </c>
      <c r="D20" s="443">
        <f t="shared" si="5"/>
        <v>0</v>
      </c>
      <c r="E20" s="443">
        <f t="shared" si="5"/>
        <v>0</v>
      </c>
      <c r="F20" s="443">
        <f t="shared" si="5"/>
        <v>0</v>
      </c>
      <c r="G20" s="443">
        <f t="shared" si="5"/>
        <v>0</v>
      </c>
      <c r="H20" s="443">
        <f t="shared" si="5"/>
        <v>0</v>
      </c>
      <c r="I20" s="443">
        <f t="shared" si="5"/>
        <v>0</v>
      </c>
    </row>
    <row r="21" spans="1:9" s="267" customFormat="1">
      <c r="A21" s="447" t="s">
        <v>1094</v>
      </c>
      <c r="B21" s="443">
        <f>B44</f>
        <v>51477027.515901357</v>
      </c>
      <c r="C21" s="443">
        <f t="shared" ref="C21:I21" si="6">C44</f>
        <v>55741433.398633279</v>
      </c>
      <c r="D21" s="443">
        <f t="shared" si="6"/>
        <v>36005262.518088721</v>
      </c>
      <c r="E21" s="443">
        <f t="shared" si="6"/>
        <v>72271119.87889117</v>
      </c>
      <c r="F21" s="443">
        <f t="shared" si="6"/>
        <v>40017991.939006567</v>
      </c>
      <c r="G21" s="443">
        <f t="shared" si="6"/>
        <v>28501997.960604008</v>
      </c>
      <c r="H21" s="443">
        <f t="shared" si="6"/>
        <v>27743688.017850053</v>
      </c>
      <c r="I21" s="443">
        <f t="shared" si="6"/>
        <v>236592431.35531491</v>
      </c>
    </row>
    <row r="22" spans="1:9" s="267" customFormat="1">
      <c r="A22" s="303"/>
      <c r="B22" s="130">
        <f>SUM(B19:B21)</f>
        <v>51477027.53558334</v>
      </c>
      <c r="C22" s="130">
        <f t="shared" ref="C22:I22" si="7">SUM(C19:C21)</f>
        <v>55741433.427186668</v>
      </c>
      <c r="D22" s="130">
        <f t="shared" si="7"/>
        <v>36005262.60316094</v>
      </c>
      <c r="E22" s="130">
        <f t="shared" si="7"/>
        <v>1187841224.0956085</v>
      </c>
      <c r="F22" s="130">
        <f t="shared" si="7"/>
        <v>2051815479.7362797</v>
      </c>
      <c r="G22" s="130">
        <f t="shared" si="7"/>
        <v>1481104594.6422546</v>
      </c>
      <c r="H22" s="130">
        <f t="shared" si="7"/>
        <v>1407006414.2277422</v>
      </c>
      <c r="I22" s="130">
        <f t="shared" si="7"/>
        <v>1945093711.9473026</v>
      </c>
    </row>
    <row r="23" spans="1:9" s="267" customFormat="1" ht="12.4"/>
    <row r="24" spans="1:9" s="267" customFormat="1" ht="12.6" thickBot="1">
      <c r="A24" s="422"/>
      <c r="B24" s="422"/>
      <c r="C24" s="422"/>
      <c r="D24" s="422"/>
      <c r="E24" s="422"/>
      <c r="F24" s="422"/>
      <c r="G24" s="422"/>
      <c r="H24" s="422"/>
      <c r="I24" s="422"/>
    </row>
    <row r="25" spans="1:9" s="267" customFormat="1" ht="12.4"/>
    <row r="26" spans="1:9" s="267" customFormat="1" ht="12.4">
      <c r="A26" s="267" t="s">
        <v>296</v>
      </c>
    </row>
    <row r="27" spans="1:9" s="267" customFormat="1" ht="12.4">
      <c r="A27" s="448" t="s">
        <v>317</v>
      </c>
      <c r="B27" s="448"/>
      <c r="C27" s="448"/>
      <c r="D27" s="448"/>
      <c r="E27" s="448"/>
      <c r="F27" s="448"/>
      <c r="G27" s="448"/>
      <c r="H27" s="448"/>
      <c r="I27" s="448"/>
    </row>
    <row r="28" spans="1:9" s="267" customFormat="1">
      <c r="A28" s="449"/>
      <c r="B28" s="450">
        <v>2015</v>
      </c>
      <c r="C28" s="450">
        <v>2020</v>
      </c>
      <c r="D28" s="450">
        <v>2025</v>
      </c>
      <c r="E28" s="450">
        <v>2030</v>
      </c>
      <c r="F28" s="450">
        <v>2035</v>
      </c>
      <c r="G28" s="450">
        <v>2040</v>
      </c>
      <c r="H28" s="450">
        <v>2045</v>
      </c>
      <c r="I28" s="450">
        <v>2050</v>
      </c>
    </row>
    <row r="29" spans="1:9" s="267" customFormat="1">
      <c r="A29" s="450" t="s">
        <v>84</v>
      </c>
      <c r="B29" s="451">
        <f>'Market turnover (11)'!E19</f>
        <v>0</v>
      </c>
      <c r="C29" s="451">
        <f>'Market turnover (11)'!F19</f>
        <v>0</v>
      </c>
      <c r="D29" s="451">
        <f>'Market turnover (11)'!G19</f>
        <v>0</v>
      </c>
      <c r="E29" s="451">
        <f>'Market turnover (11)'!H19</f>
        <v>0</v>
      </c>
      <c r="F29" s="451">
        <f>'Market turnover (11)'!I19</f>
        <v>0</v>
      </c>
      <c r="G29" s="451">
        <f>'Market turnover (11)'!J19</f>
        <v>0</v>
      </c>
      <c r="H29" s="451">
        <f>'Market turnover (11)'!K19</f>
        <v>0</v>
      </c>
      <c r="I29" s="451">
        <f>'Market turnover (11)'!L19</f>
        <v>0</v>
      </c>
    </row>
    <row r="30" spans="1:9" s="267" customFormat="1">
      <c r="A30" s="450" t="s">
        <v>222</v>
      </c>
      <c r="B30" s="451">
        <f>'Market turnover (11)'!E36</f>
        <v>1.3968690208201621E-2</v>
      </c>
      <c r="C30" s="451">
        <f>'Market turnover (11)'!F36</f>
        <v>1.1738769109645695E-2</v>
      </c>
      <c r="D30" s="451">
        <f>'Market turnover (11)'!G36</f>
        <v>4.5057028187441263E-2</v>
      </c>
      <c r="E30" s="451">
        <f>'Market turnover (11)'!H36</f>
        <v>791742013.25558269</v>
      </c>
      <c r="F30" s="451">
        <f>'Market turnover (11)'!I36</f>
        <v>947345630.22397423</v>
      </c>
      <c r="G30" s="451">
        <f>'Market turnover (11)'!J36</f>
        <v>3.678009331726325E-2</v>
      </c>
      <c r="H30" s="451">
        <f>'Market turnover (11)'!K36</f>
        <v>6.8096418185169094E-2</v>
      </c>
      <c r="I30" s="451">
        <f>'Market turnover (11)'!L36</f>
        <v>696907800.8202008</v>
      </c>
    </row>
    <row r="31" spans="1:9" s="267" customFormat="1">
      <c r="A31" s="452" t="s">
        <v>318</v>
      </c>
      <c r="B31" s="451">
        <f>'Market turnover (11)'!E53</f>
        <v>33941133.658256054</v>
      </c>
      <c r="C31" s="451">
        <f>'Market turnover (11)'!F53</f>
        <v>36752849.4207258</v>
      </c>
      <c r="D31" s="451">
        <f>'Market turnover (11)'!G53</f>
        <v>0.65259242411605389</v>
      </c>
      <c r="E31" s="451">
        <f>'Market turnover (11)'!H53</f>
        <v>72442847.072355509</v>
      </c>
      <c r="F31" s="451">
        <f>'Market turnover (11)'!I53</f>
        <v>14422254.112106655</v>
      </c>
      <c r="G31" s="451">
        <f>'Market turnover (11)'!J53</f>
        <v>0.54655227038882981</v>
      </c>
      <c r="H31" s="451">
        <f>'Market turnover (11)'!K53</f>
        <v>0.69601510799113953</v>
      </c>
      <c r="I31" s="451">
        <f>'Market turnover (11)'!L53</f>
        <v>342819635.29099721</v>
      </c>
    </row>
    <row r="32" spans="1:9" s="267" customFormat="1">
      <c r="A32" s="450" t="s">
        <v>282</v>
      </c>
      <c r="B32" s="451">
        <f>'Market turnover (11)'!E70</f>
        <v>0</v>
      </c>
      <c r="C32" s="451">
        <f>'Market turnover (11)'!F70</f>
        <v>0</v>
      </c>
      <c r="D32" s="451">
        <f>'Market turnover (11)'!G70</f>
        <v>0</v>
      </c>
      <c r="E32" s="451">
        <f>'Market turnover (11)'!H70</f>
        <v>0</v>
      </c>
      <c r="F32" s="451">
        <f>'Market turnover (11)'!I70</f>
        <v>0</v>
      </c>
      <c r="G32" s="451">
        <f>'Market turnover (11)'!J70</f>
        <v>0</v>
      </c>
      <c r="H32" s="451">
        <f>'Market turnover (11)'!K70</f>
        <v>0</v>
      </c>
      <c r="I32" s="451">
        <f>'Market turnover (11)'!L70</f>
        <v>0</v>
      </c>
    </row>
    <row r="33" spans="1:9" s="267" customFormat="1">
      <c r="A33" s="450" t="s">
        <v>283</v>
      </c>
      <c r="B33" s="451">
        <f>'Market turnover (11)'!E87</f>
        <v>0</v>
      </c>
      <c r="C33" s="451">
        <f>'Market turnover (11)'!F87</f>
        <v>0</v>
      </c>
      <c r="D33" s="451">
        <f>'Market turnover (11)'!G87</f>
        <v>0</v>
      </c>
      <c r="E33" s="451">
        <f>'Market turnover (11)'!H87</f>
        <v>0</v>
      </c>
      <c r="F33" s="451">
        <f>'Market turnover (11)'!I87</f>
        <v>0</v>
      </c>
      <c r="G33" s="451">
        <f>'Market turnover (11)'!J87</f>
        <v>0</v>
      </c>
      <c r="H33" s="451">
        <f>'Market turnover (11)'!K87</f>
        <v>0</v>
      </c>
      <c r="I33" s="451">
        <f>'Market turnover (11)'!L87</f>
        <v>0</v>
      </c>
    </row>
    <row r="34" spans="1:9" s="267" customFormat="1">
      <c r="A34" s="450" t="s">
        <v>284</v>
      </c>
      <c r="B34" s="451">
        <f>'Market turnover (11)'!E104</f>
        <v>0</v>
      </c>
      <c r="C34" s="451">
        <f>'Market turnover (11)'!F104</f>
        <v>0</v>
      </c>
      <c r="D34" s="451">
        <f>'Market turnover (11)'!G104</f>
        <v>0</v>
      </c>
      <c r="E34" s="451">
        <f>'Market turnover (11)'!H104</f>
        <v>0</v>
      </c>
      <c r="F34" s="451">
        <f>'Market turnover (11)'!I104</f>
        <v>0</v>
      </c>
      <c r="G34" s="451">
        <f>'Market turnover (11)'!J104</f>
        <v>0</v>
      </c>
      <c r="H34" s="451">
        <f>'Market turnover (11)'!K104</f>
        <v>0</v>
      </c>
      <c r="I34" s="451">
        <f>'Market turnover (11)'!L104</f>
        <v>0</v>
      </c>
    </row>
    <row r="35" spans="1:9" s="267" customFormat="1">
      <c r="A35" s="450" t="s">
        <v>285</v>
      </c>
      <c r="B35" s="451">
        <f>'Market turnover (11)'!E121</f>
        <v>0</v>
      </c>
      <c r="C35" s="451">
        <f>'Market turnover (11)'!F121</f>
        <v>0</v>
      </c>
      <c r="D35" s="451">
        <f>'Market turnover (11)'!G121</f>
        <v>0</v>
      </c>
      <c r="E35" s="451">
        <f>'Market turnover (11)'!H121</f>
        <v>0</v>
      </c>
      <c r="F35" s="451">
        <f>'Market turnover (11)'!I121</f>
        <v>0</v>
      </c>
      <c r="G35" s="451">
        <f>'Market turnover (11)'!J121</f>
        <v>0</v>
      </c>
      <c r="H35" s="451">
        <f>'Market turnover (11)'!K121</f>
        <v>0</v>
      </c>
      <c r="I35" s="451">
        <f>'Market turnover (11)'!L121</f>
        <v>0</v>
      </c>
    </row>
    <row r="36" spans="1:9" s="267" customFormat="1">
      <c r="A36" s="450" t="s">
        <v>286</v>
      </c>
      <c r="B36" s="451">
        <f>'Market turnover (11)'!E138</f>
        <v>0</v>
      </c>
      <c r="C36" s="451">
        <f>'Market turnover (11)'!F138</f>
        <v>0</v>
      </c>
      <c r="D36" s="451">
        <f>'Market turnover (11)'!G138</f>
        <v>0</v>
      </c>
      <c r="E36" s="451">
        <f>'Market turnover (11)'!H138</f>
        <v>0</v>
      </c>
      <c r="F36" s="451">
        <f>'Market turnover (11)'!I138</f>
        <v>0</v>
      </c>
      <c r="G36" s="451">
        <f>'Market turnover (11)'!J138</f>
        <v>0</v>
      </c>
      <c r="H36" s="451">
        <f>'Market turnover (11)'!K138</f>
        <v>0</v>
      </c>
      <c r="I36" s="451">
        <f>'Market turnover (11)'!L138</f>
        <v>0</v>
      </c>
    </row>
    <row r="37" spans="1:9" s="267" customFormat="1">
      <c r="A37" s="450" t="s">
        <v>287</v>
      </c>
      <c r="B37" s="451">
        <f>'Market turnover (11)'!E155</f>
        <v>0</v>
      </c>
      <c r="C37" s="451">
        <f>'Market turnover (11)'!F155</f>
        <v>0</v>
      </c>
      <c r="D37" s="451">
        <f>'Market turnover (11)'!G155</f>
        <v>0</v>
      </c>
      <c r="E37" s="451">
        <f>'Market turnover (11)'!H155</f>
        <v>0</v>
      </c>
      <c r="F37" s="451">
        <f>'Market turnover (11)'!I155</f>
        <v>0</v>
      </c>
      <c r="G37" s="451">
        <f>'Market turnover (11)'!J155</f>
        <v>0</v>
      </c>
      <c r="H37" s="451">
        <f>'Market turnover (11)'!K155</f>
        <v>0</v>
      </c>
      <c r="I37" s="451">
        <f>'Market turnover (11)'!L155</f>
        <v>0</v>
      </c>
    </row>
    <row r="38" spans="1:9" s="267" customFormat="1">
      <c r="A38" s="1"/>
      <c r="B38" s="183">
        <f>SUM(B29:B37)</f>
        <v>33941133.672224745</v>
      </c>
      <c r="C38" s="183">
        <f t="shared" ref="C38:H38" si="8">SUM(C29:C37)</f>
        <v>36752849.43246457</v>
      </c>
      <c r="D38" s="183">
        <f t="shared" si="8"/>
        <v>0.69764945230349518</v>
      </c>
      <c r="E38" s="183">
        <f t="shared" si="8"/>
        <v>864184860.3279382</v>
      </c>
      <c r="F38" s="183">
        <f t="shared" si="8"/>
        <v>961767884.33608091</v>
      </c>
      <c r="G38" s="183">
        <f t="shared" si="8"/>
        <v>0.58333236370609309</v>
      </c>
      <c r="H38" s="183">
        <f t="shared" si="8"/>
        <v>0.76411152617630862</v>
      </c>
      <c r="I38" s="183">
        <f>SUM(I29:I37)</f>
        <v>1039727436.1111979</v>
      </c>
    </row>
    <row r="39" spans="1:9" s="267" customFormat="1">
      <c r="A39" s="267" t="s">
        <v>296</v>
      </c>
      <c r="B39" s="1"/>
      <c r="C39" s="1"/>
      <c r="D39" s="1"/>
      <c r="E39" s="1"/>
      <c r="F39" s="1"/>
      <c r="G39" s="1"/>
      <c r="H39" s="1"/>
      <c r="I39" s="1"/>
    </row>
    <row r="40" spans="1:9" s="267" customFormat="1" ht="12.4">
      <c r="A40" s="448" t="s">
        <v>319</v>
      </c>
      <c r="B40" s="448"/>
      <c r="C40" s="448"/>
      <c r="D40" s="448"/>
      <c r="E40" s="448"/>
      <c r="F40" s="448"/>
      <c r="G40" s="448"/>
      <c r="H40" s="448"/>
      <c r="I40" s="448"/>
    </row>
    <row r="41" spans="1:9" s="267" customFormat="1">
      <c r="A41" s="449"/>
      <c r="B41" s="450">
        <v>2015</v>
      </c>
      <c r="C41" s="450">
        <v>2020</v>
      </c>
      <c r="D41" s="450">
        <v>2025</v>
      </c>
      <c r="E41" s="450">
        <v>2030</v>
      </c>
      <c r="F41" s="450">
        <v>2035</v>
      </c>
      <c r="G41" s="450">
        <v>2040</v>
      </c>
      <c r="H41" s="450">
        <v>2045</v>
      </c>
      <c r="I41" s="450">
        <v>2050</v>
      </c>
    </row>
    <row r="42" spans="1:9" s="267" customFormat="1">
      <c r="A42" s="450" t="s">
        <v>84</v>
      </c>
      <c r="B42" s="451">
        <f>SUM('Market turnover (11)'!E20:E22)</f>
        <v>0</v>
      </c>
      <c r="C42" s="451">
        <f>SUM('Market turnover (11)'!F20:F22)</f>
        <v>0</v>
      </c>
      <c r="D42" s="451">
        <f>SUM('Market turnover (11)'!G20:G22)</f>
        <v>0</v>
      </c>
      <c r="E42" s="451">
        <f>SUM('Market turnover (11)'!H20:H22)</f>
        <v>0</v>
      </c>
      <c r="F42" s="451">
        <f>SUM('Market turnover (11)'!I20:I22)</f>
        <v>0</v>
      </c>
      <c r="G42" s="451">
        <f>SUM('Market turnover (11)'!J20:J22)</f>
        <v>0</v>
      </c>
      <c r="H42" s="451">
        <f>SUM('Market turnover (11)'!K20:K22)</f>
        <v>0</v>
      </c>
      <c r="I42" s="451">
        <f>SUM('Market turnover (11)'!L20:L22)</f>
        <v>0</v>
      </c>
    </row>
    <row r="43" spans="1:9" s="267" customFormat="1">
      <c r="A43" s="450" t="s">
        <v>222</v>
      </c>
      <c r="B43" s="451">
        <f>SUM('Market turnover (11)'!E37:E39)</f>
        <v>1.9681983436031877E-2</v>
      </c>
      <c r="C43" s="451">
        <f>SUM('Market turnover (11)'!F37:F39)</f>
        <v>2.8553392292470378E-2</v>
      </c>
      <c r="D43" s="451">
        <f>SUM('Market turnover (11)'!G37:G39)</f>
        <v>8.5072216712249321E-2</v>
      </c>
      <c r="E43" s="451">
        <f>SUM('Market turnover (11)'!H37:H39)</f>
        <v>1115570104.2167172</v>
      </c>
      <c r="F43" s="451">
        <f>SUM('Market turnover (11)'!I37:I39)</f>
        <v>2011797487.7972732</v>
      </c>
      <c r="G43" s="451">
        <f>SUM('Market turnover (11)'!J37:J39)</f>
        <v>1452602596.6816506</v>
      </c>
      <c r="H43" s="451">
        <f>SUM('Market turnover (11)'!K37:K39)</f>
        <v>1379262726.209892</v>
      </c>
      <c r="I43" s="451">
        <f>SUM('Market turnover (11)'!L37:L39)</f>
        <v>1708501280.5919876</v>
      </c>
    </row>
    <row r="44" spans="1:9" s="267" customFormat="1">
      <c r="A44" s="452" t="s">
        <v>318</v>
      </c>
      <c r="B44" s="451">
        <f>SUM('Market turnover (11)'!E54:E56)</f>
        <v>51477027.515901357</v>
      </c>
      <c r="C44" s="451">
        <f>SUM('Market turnover (11)'!F54:F56)</f>
        <v>55741433.398633279</v>
      </c>
      <c r="D44" s="451">
        <f>SUM('Market turnover (11)'!G54:G56)</f>
        <v>36005262.518088721</v>
      </c>
      <c r="E44" s="451">
        <f>SUM('Market turnover (11)'!H54:H56)</f>
        <v>72271119.87889117</v>
      </c>
      <c r="F44" s="451">
        <f>SUM('Market turnover (11)'!I54:I56)</f>
        <v>40017991.939006567</v>
      </c>
      <c r="G44" s="451">
        <f>SUM('Market turnover (11)'!J54:J56)</f>
        <v>28501997.960604008</v>
      </c>
      <c r="H44" s="451">
        <f>SUM('Market turnover (11)'!K54:K56)</f>
        <v>27743688.017850053</v>
      </c>
      <c r="I44" s="451">
        <f>SUM('Market turnover (11)'!L54:L56)</f>
        <v>236592431.35531491</v>
      </c>
    </row>
    <row r="45" spans="1:9" s="267" customFormat="1">
      <c r="A45" s="450" t="s">
        <v>282</v>
      </c>
      <c r="B45" s="451">
        <f>SUM('Market turnover (11)'!E71:E73)</f>
        <v>0</v>
      </c>
      <c r="C45" s="451">
        <f>SUM('Market turnover (11)'!F71:F73)</f>
        <v>0</v>
      </c>
      <c r="D45" s="451">
        <f>SUM('Market turnover (11)'!G71:G73)</f>
        <v>0</v>
      </c>
      <c r="E45" s="451">
        <f>SUM('Market turnover (11)'!H71:H73)</f>
        <v>0</v>
      </c>
      <c r="F45" s="451">
        <f>SUM('Market turnover (11)'!I71:I73)</f>
        <v>0</v>
      </c>
      <c r="G45" s="451">
        <f>SUM('Market turnover (11)'!J71:J73)</f>
        <v>0</v>
      </c>
      <c r="H45" s="451">
        <f>SUM('Market turnover (11)'!K71:K73)</f>
        <v>0</v>
      </c>
      <c r="I45" s="451">
        <f>SUM('Market turnover (11)'!L71:L73)</f>
        <v>0</v>
      </c>
    </row>
    <row r="46" spans="1:9" s="267" customFormat="1">
      <c r="A46" s="450" t="s">
        <v>283</v>
      </c>
      <c r="B46" s="451">
        <f>SUM('Market turnover (11)'!E88:E90)</f>
        <v>0</v>
      </c>
      <c r="C46" s="451">
        <f>SUM('Market turnover (11)'!F88:F90)</f>
        <v>0</v>
      </c>
      <c r="D46" s="451">
        <f>SUM('Market turnover (11)'!G88:G90)</f>
        <v>0</v>
      </c>
      <c r="E46" s="451">
        <f>SUM('Market turnover (11)'!H88:H90)</f>
        <v>0</v>
      </c>
      <c r="F46" s="451">
        <f>SUM('Market turnover (11)'!I88:I90)</f>
        <v>0</v>
      </c>
      <c r="G46" s="451">
        <f>SUM('Market turnover (11)'!J88:J90)</f>
        <v>0</v>
      </c>
      <c r="H46" s="451">
        <f>SUM('Market turnover (11)'!K88:K90)</f>
        <v>0</v>
      </c>
      <c r="I46" s="451">
        <f>SUM('Market turnover (11)'!L88:L90)</f>
        <v>0</v>
      </c>
    </row>
    <row r="47" spans="1:9" s="267" customFormat="1">
      <c r="A47" s="450" t="s">
        <v>284</v>
      </c>
      <c r="B47" s="451">
        <f>SUM('Market turnover (11)'!E105:E107)</f>
        <v>0</v>
      </c>
      <c r="C47" s="451">
        <f>SUM('Market turnover (11)'!F105:F107)</f>
        <v>0</v>
      </c>
      <c r="D47" s="451">
        <f>SUM('Market turnover (11)'!G105:G107)</f>
        <v>0</v>
      </c>
      <c r="E47" s="451">
        <f>SUM('Market turnover (11)'!H105:H107)</f>
        <v>0</v>
      </c>
      <c r="F47" s="451">
        <f>SUM('Market turnover (11)'!I105:I107)</f>
        <v>0</v>
      </c>
      <c r="G47" s="451">
        <f>SUM('Market turnover (11)'!J105:J107)</f>
        <v>0</v>
      </c>
      <c r="H47" s="451">
        <f>SUM('Market turnover (11)'!K105:K107)</f>
        <v>0</v>
      </c>
      <c r="I47" s="451">
        <f>SUM('Market turnover (11)'!L105:L107)</f>
        <v>0</v>
      </c>
    </row>
    <row r="48" spans="1:9" s="267" customFormat="1">
      <c r="A48" s="450" t="s">
        <v>285</v>
      </c>
      <c r="B48" s="451">
        <f>SUM('Market turnover (11)'!E122:E124)</f>
        <v>0</v>
      </c>
      <c r="C48" s="451">
        <f>SUM('Market turnover (11)'!F122:F124)</f>
        <v>0</v>
      </c>
      <c r="D48" s="451">
        <f>SUM('Market turnover (11)'!G122:G124)</f>
        <v>0</v>
      </c>
      <c r="E48" s="451">
        <f>SUM('Market turnover (11)'!H122:H124)</f>
        <v>0</v>
      </c>
      <c r="F48" s="451">
        <f>SUM('Market turnover (11)'!I122:I124)</f>
        <v>0</v>
      </c>
      <c r="G48" s="451">
        <f>SUM('Market turnover (11)'!J122:J124)</f>
        <v>0</v>
      </c>
      <c r="H48" s="451">
        <f>SUM('Market turnover (11)'!K122:K124)</f>
        <v>0</v>
      </c>
      <c r="I48" s="451">
        <f>SUM('Market turnover (11)'!L122:L124)</f>
        <v>0</v>
      </c>
    </row>
    <row r="49" spans="1:9" s="267" customFormat="1">
      <c r="A49" s="450" t="s">
        <v>286</v>
      </c>
      <c r="B49" s="451">
        <f>SUM('Market turnover (11)'!E139:E141)</f>
        <v>0</v>
      </c>
      <c r="C49" s="451">
        <f>SUM('Market turnover (11)'!F139:F141)</f>
        <v>0</v>
      </c>
      <c r="D49" s="451">
        <f>SUM('Market turnover (11)'!G139:G141)</f>
        <v>0</v>
      </c>
      <c r="E49" s="451">
        <f>SUM('Market turnover (11)'!H139:H141)</f>
        <v>0</v>
      </c>
      <c r="F49" s="451">
        <f>SUM('Market turnover (11)'!I139:I141)</f>
        <v>0</v>
      </c>
      <c r="G49" s="451">
        <f>SUM('Market turnover (11)'!J139:J141)</f>
        <v>0</v>
      </c>
      <c r="H49" s="451">
        <f>SUM('Market turnover (11)'!K139:K141)</f>
        <v>0</v>
      </c>
      <c r="I49" s="451">
        <f>SUM('Market turnover (11)'!L139:L141)</f>
        <v>0</v>
      </c>
    </row>
    <row r="50" spans="1:9" s="267" customFormat="1">
      <c r="A50" s="450" t="s">
        <v>287</v>
      </c>
      <c r="B50" s="451">
        <f>SUM('Market turnover (11)'!E156:E158)</f>
        <v>0</v>
      </c>
      <c r="C50" s="451">
        <f>SUM('Market turnover (11)'!F156:F158)</f>
        <v>0</v>
      </c>
      <c r="D50" s="451">
        <f>SUM('Market turnover (11)'!G156:G158)</f>
        <v>0</v>
      </c>
      <c r="E50" s="451">
        <f>SUM('Market turnover (11)'!H156:H158)</f>
        <v>0</v>
      </c>
      <c r="F50" s="451">
        <f>SUM('Market turnover (11)'!I156:I158)</f>
        <v>0</v>
      </c>
      <c r="G50" s="451">
        <f>SUM('Market turnover (11)'!J156:J158)</f>
        <v>0</v>
      </c>
      <c r="H50" s="451">
        <f>SUM('Market turnover (11)'!K156:K158)</f>
        <v>0</v>
      </c>
      <c r="I50" s="451">
        <f>SUM('Market turnover (11)'!L156:L158)</f>
        <v>0</v>
      </c>
    </row>
    <row r="51" spans="1:9" s="267" customFormat="1">
      <c r="A51" s="1" t="s">
        <v>502</v>
      </c>
      <c r="B51" s="183">
        <f>SUM(B42:B50)</f>
        <v>51477027.53558334</v>
      </c>
      <c r="C51" s="183">
        <f t="shared" ref="C51:H51" si="9">SUM(C42:C50)</f>
        <v>55741433.427186668</v>
      </c>
      <c r="D51" s="183">
        <f t="shared" si="9"/>
        <v>36005262.60316094</v>
      </c>
      <c r="E51" s="183">
        <f t="shared" si="9"/>
        <v>1187841224.0956085</v>
      </c>
      <c r="F51" s="183">
        <f t="shared" si="9"/>
        <v>2051815479.7362797</v>
      </c>
      <c r="G51" s="183">
        <f t="shared" si="9"/>
        <v>1481104594.6422546</v>
      </c>
      <c r="H51" s="183">
        <f t="shared" si="9"/>
        <v>1407006414.2277422</v>
      </c>
      <c r="I51" s="183">
        <f>SUM(I42:I50)</f>
        <v>1945093711.9473026</v>
      </c>
    </row>
    <row r="52" spans="1:9" s="267" customFormat="1">
      <c r="A52" s="1"/>
      <c r="B52" s="1"/>
      <c r="C52" s="1"/>
      <c r="D52" s="1"/>
      <c r="E52" s="1"/>
      <c r="F52" s="1"/>
      <c r="G52" s="1"/>
      <c r="H52" s="1"/>
      <c r="I52" s="1"/>
    </row>
    <row r="53" spans="1:9" s="365" customFormat="1" ht="14.1" thickBot="1"/>
    <row r="55" spans="1:9">
      <c r="A55" s="267" t="s">
        <v>296</v>
      </c>
    </row>
    <row r="56" spans="1:9" ht="14.1">
      <c r="A56" s="453" t="s">
        <v>319</v>
      </c>
      <c r="B56" s="446">
        <v>2015</v>
      </c>
      <c r="C56" s="446">
        <v>2020</v>
      </c>
      <c r="D56" s="446">
        <v>2025</v>
      </c>
      <c r="E56" s="446">
        <v>2030</v>
      </c>
      <c r="F56" s="446">
        <v>2035</v>
      </c>
      <c r="G56" s="446">
        <v>2040</v>
      </c>
      <c r="H56" s="446">
        <v>2045</v>
      </c>
      <c r="I56" s="446">
        <v>2050</v>
      </c>
    </row>
    <row r="57" spans="1:9">
      <c r="A57" s="446" t="s">
        <v>380</v>
      </c>
      <c r="B57" s="443">
        <f>B73</f>
        <v>34070001.340599693</v>
      </c>
      <c r="C57" s="443">
        <f t="shared" ref="C57:I57" si="10">C73</f>
        <v>36892392.644122384</v>
      </c>
      <c r="D57" s="443">
        <f t="shared" si="10"/>
        <v>36005262.245364927</v>
      </c>
      <c r="E57" s="443">
        <f t="shared" si="10"/>
        <v>744635978.02727079</v>
      </c>
      <c r="F57" s="443">
        <f t="shared" si="10"/>
        <v>1558563871.8846438</v>
      </c>
      <c r="G57" s="443">
        <f t="shared" si="10"/>
        <v>1481104594.3430872</v>
      </c>
      <c r="H57" s="443">
        <f t="shared" si="10"/>
        <v>1407006413.8358605</v>
      </c>
      <c r="I57" s="443">
        <f t="shared" si="10"/>
        <v>1411859822.6255233</v>
      </c>
    </row>
    <row r="58" spans="1:9">
      <c r="A58" s="446" t="s">
        <v>1095</v>
      </c>
      <c r="B58" s="443">
        <f>B86</f>
        <v>10783113.572113762</v>
      </c>
      <c r="C58" s="443">
        <f t="shared" ref="C58:I58" si="11">C86</f>
        <v>11676396.945261059</v>
      </c>
      <c r="D58" s="443">
        <f t="shared" si="11"/>
        <v>0.2216435476304599</v>
      </c>
      <c r="E58" s="443">
        <f t="shared" si="11"/>
        <v>274551922.34321785</v>
      </c>
      <c r="F58" s="443">
        <f t="shared" si="11"/>
        <v>305554093.35942048</v>
      </c>
      <c r="G58" s="443">
        <f t="shared" si="11"/>
        <v>0.18532495669936389</v>
      </c>
      <c r="H58" s="443">
        <f t="shared" si="11"/>
        <v>0.24275857866418277</v>
      </c>
      <c r="I58" s="443">
        <f t="shared" si="11"/>
        <v>330321878.34092522</v>
      </c>
    </row>
    <row r="59" spans="1:9">
      <c r="A59" s="447" t="s">
        <v>335</v>
      </c>
      <c r="B59" s="443">
        <f t="shared" ref="B59:I59" si="12">B99</f>
        <v>6623912.6228698818</v>
      </c>
      <c r="C59" s="443">
        <f t="shared" si="12"/>
        <v>7172643.8378032222</v>
      </c>
      <c r="D59" s="443">
        <f t="shared" si="12"/>
        <v>0.13615246497299677</v>
      </c>
      <c r="E59" s="443">
        <f t="shared" si="12"/>
        <v>168653323.72511956</v>
      </c>
      <c r="F59" s="443">
        <f t="shared" si="12"/>
        <v>187697514.49221545</v>
      </c>
      <c r="G59" s="443">
        <f t="shared" si="12"/>
        <v>0.11384247340103783</v>
      </c>
      <c r="H59" s="443">
        <f t="shared" si="12"/>
        <v>0.14912312689371229</v>
      </c>
      <c r="I59" s="443">
        <f t="shared" si="12"/>
        <v>202912010.98085409</v>
      </c>
    </row>
    <row r="62" spans="1:9">
      <c r="A62" s="267" t="s">
        <v>296</v>
      </c>
    </row>
    <row r="63" spans="1:9" ht="14.1">
      <c r="A63" s="454" t="s">
        <v>1096</v>
      </c>
      <c r="B63" s="450">
        <v>2015</v>
      </c>
      <c r="C63" s="450">
        <v>2020</v>
      </c>
      <c r="D63" s="450">
        <v>2025</v>
      </c>
      <c r="E63" s="450">
        <v>2030</v>
      </c>
      <c r="F63" s="450">
        <v>2035</v>
      </c>
      <c r="G63" s="450">
        <v>2040</v>
      </c>
      <c r="H63" s="450">
        <v>2045</v>
      </c>
      <c r="I63" s="450">
        <v>2050</v>
      </c>
    </row>
    <row r="64" spans="1:9">
      <c r="A64" s="450" t="s">
        <v>84</v>
      </c>
      <c r="B64" s="451">
        <f>'Market turnover (11)'!E22</f>
        <v>0</v>
      </c>
      <c r="C64" s="451">
        <f>'Market turnover (11)'!F22</f>
        <v>0</v>
      </c>
      <c r="D64" s="451">
        <f>'Market turnover (11)'!G22</f>
        <v>0</v>
      </c>
      <c r="E64" s="451">
        <f>'Market turnover (11)'!H22</f>
        <v>0</v>
      </c>
      <c r="F64" s="451">
        <f>'Market turnover (11)'!I22</f>
        <v>0</v>
      </c>
      <c r="G64" s="451">
        <f>'Market turnover (11)'!J22</f>
        <v>0</v>
      </c>
      <c r="H64" s="451">
        <f>'Market turnover (11)'!K22</f>
        <v>0</v>
      </c>
      <c r="I64" s="451">
        <f>'Market turnover (11)'!L22</f>
        <v>0</v>
      </c>
    </row>
    <row r="65" spans="1:9">
      <c r="A65" s="450" t="s">
        <v>222</v>
      </c>
      <c r="B65" s="451">
        <f>'Market turnover (11)'!E39</f>
        <v>1.2518010696878551E-2</v>
      </c>
      <c r="C65" s="451">
        <f>'Market turnover (11)'!F39</f>
        <v>2.2533055336086277E-2</v>
      </c>
      <c r="D65" s="451">
        <f>'Market turnover (11)'!G39</f>
        <v>6.1964300591912581E-2</v>
      </c>
      <c r="E65" s="451">
        <f>'Market turnover (11)'!H39</f>
        <v>709517846.28382373</v>
      </c>
      <c r="F65" s="451">
        <f>'Market turnover (11)'!I39</f>
        <v>1525942467.1529052</v>
      </c>
      <c r="G65" s="451">
        <f>'Market turnover (11)'!J39</f>
        <v>1452602596.6627877</v>
      </c>
      <c r="H65" s="451">
        <f>'Market turnover (11)'!K39</f>
        <v>1379262726.1749682</v>
      </c>
      <c r="I65" s="451">
        <f>'Market turnover (11)'!L39</f>
        <v>1351085630.8521268</v>
      </c>
    </row>
    <row r="66" spans="1:9">
      <c r="A66" s="452" t="s">
        <v>318</v>
      </c>
      <c r="B66" s="451">
        <f>'Market turnover (11)'!E56</f>
        <v>34070001.328081682</v>
      </c>
      <c r="C66" s="451">
        <f>'Market turnover (11)'!F56</f>
        <v>36892392.621589333</v>
      </c>
      <c r="D66" s="451">
        <f>'Market turnover (11)'!G56</f>
        <v>36005262.183400624</v>
      </c>
      <c r="E66" s="451">
        <f>'Market turnover (11)'!H56</f>
        <v>35118131.743447125</v>
      </c>
      <c r="F66" s="451">
        <f>'Market turnover (11)'!I56</f>
        <v>32621404.731738556</v>
      </c>
      <c r="G66" s="451">
        <f>'Market turnover (11)'!J56</f>
        <v>28501997.680299591</v>
      </c>
      <c r="H66" s="451">
        <f>'Market turnover (11)'!K56</f>
        <v>27743687.66089223</v>
      </c>
      <c r="I66" s="451">
        <f>'Market turnover (11)'!L56</f>
        <v>60774191.773396559</v>
      </c>
    </row>
    <row r="67" spans="1:9">
      <c r="A67" s="450" t="s">
        <v>282</v>
      </c>
      <c r="B67" s="451">
        <f>'Market turnover (11)'!E73</f>
        <v>0</v>
      </c>
      <c r="C67" s="451">
        <f>'Market turnover (11)'!F73</f>
        <v>0</v>
      </c>
      <c r="D67" s="451">
        <f>'Market turnover (11)'!G73</f>
        <v>0</v>
      </c>
      <c r="E67" s="451">
        <f>'Market turnover (11)'!H73</f>
        <v>0</v>
      </c>
      <c r="F67" s="451">
        <f>'Market turnover (11)'!I73</f>
        <v>0</v>
      </c>
      <c r="G67" s="451">
        <f>'Market turnover (11)'!J73</f>
        <v>0</v>
      </c>
      <c r="H67" s="451">
        <f>'Market turnover (11)'!K73</f>
        <v>0</v>
      </c>
      <c r="I67" s="451">
        <f>'Market turnover (11)'!L73</f>
        <v>0</v>
      </c>
    </row>
    <row r="68" spans="1:9">
      <c r="A68" s="450" t="s">
        <v>283</v>
      </c>
      <c r="B68" s="451">
        <f>'Market turnover (11)'!E90</f>
        <v>0</v>
      </c>
      <c r="C68" s="451">
        <f>'Market turnover (11)'!F90</f>
        <v>0</v>
      </c>
      <c r="D68" s="451">
        <f>'Market turnover (11)'!G90</f>
        <v>0</v>
      </c>
      <c r="E68" s="451">
        <f>'Market turnover (11)'!H90</f>
        <v>0</v>
      </c>
      <c r="F68" s="451">
        <f>'Market turnover (11)'!I90</f>
        <v>0</v>
      </c>
      <c r="G68" s="451">
        <f>'Market turnover (11)'!J90</f>
        <v>0</v>
      </c>
      <c r="H68" s="451">
        <f>'Market turnover (11)'!K90</f>
        <v>0</v>
      </c>
      <c r="I68" s="451">
        <f>'Market turnover (11)'!L90</f>
        <v>0</v>
      </c>
    </row>
    <row r="69" spans="1:9">
      <c r="A69" s="450" t="s">
        <v>284</v>
      </c>
      <c r="B69" s="451">
        <f>'Market turnover (11)'!E107</f>
        <v>0</v>
      </c>
      <c r="C69" s="451">
        <f>'Market turnover (11)'!F107</f>
        <v>0</v>
      </c>
      <c r="D69" s="451">
        <f>'Market turnover (11)'!G107</f>
        <v>0</v>
      </c>
      <c r="E69" s="451">
        <f>'Market turnover (11)'!H107</f>
        <v>0</v>
      </c>
      <c r="F69" s="451">
        <f>'Market turnover (11)'!I107</f>
        <v>0</v>
      </c>
      <c r="G69" s="451">
        <f>'Market turnover (11)'!J107</f>
        <v>0</v>
      </c>
      <c r="H69" s="451">
        <f>'Market turnover (11)'!K107</f>
        <v>0</v>
      </c>
      <c r="I69" s="451">
        <f>'Market turnover (11)'!L107</f>
        <v>0</v>
      </c>
    </row>
    <row r="70" spans="1:9">
      <c r="A70" s="450" t="s">
        <v>285</v>
      </c>
      <c r="B70" s="451">
        <f>'Market turnover (11)'!E124</f>
        <v>0</v>
      </c>
      <c r="C70" s="451">
        <f>'Market turnover (11)'!F124</f>
        <v>0</v>
      </c>
      <c r="D70" s="451">
        <f>'Market turnover (11)'!G124</f>
        <v>0</v>
      </c>
      <c r="E70" s="451">
        <f>'Market turnover (11)'!H124</f>
        <v>0</v>
      </c>
      <c r="F70" s="451">
        <f>'Market turnover (11)'!I124</f>
        <v>0</v>
      </c>
      <c r="G70" s="451">
        <f>'Market turnover (11)'!J124</f>
        <v>0</v>
      </c>
      <c r="H70" s="451">
        <f>'Market turnover (11)'!K124</f>
        <v>0</v>
      </c>
      <c r="I70" s="451">
        <f>'Market turnover (11)'!L124</f>
        <v>0</v>
      </c>
    </row>
    <row r="71" spans="1:9">
      <c r="A71" s="450" t="s">
        <v>286</v>
      </c>
      <c r="B71" s="451">
        <f>'Market turnover (11)'!E141</f>
        <v>0</v>
      </c>
      <c r="C71" s="451">
        <f>'Market turnover (11)'!F141</f>
        <v>0</v>
      </c>
      <c r="D71" s="451">
        <f>'Market turnover (11)'!G141</f>
        <v>0</v>
      </c>
      <c r="E71" s="451">
        <f>'Market turnover (11)'!H141</f>
        <v>0</v>
      </c>
      <c r="F71" s="451">
        <f>'Market turnover (11)'!I141</f>
        <v>0</v>
      </c>
      <c r="G71" s="451">
        <f>'Market turnover (11)'!J141</f>
        <v>0</v>
      </c>
      <c r="H71" s="451">
        <f>'Market turnover (11)'!K141</f>
        <v>0</v>
      </c>
      <c r="I71" s="451">
        <f>'Market turnover (11)'!L141</f>
        <v>0</v>
      </c>
    </row>
    <row r="72" spans="1:9">
      <c r="A72" s="450" t="s">
        <v>287</v>
      </c>
      <c r="B72" s="451">
        <f>'Market turnover (11)'!E158</f>
        <v>0</v>
      </c>
      <c r="C72" s="451">
        <f>'Market turnover (11)'!F158</f>
        <v>0</v>
      </c>
      <c r="D72" s="451">
        <f>'Market turnover (11)'!G158</f>
        <v>0</v>
      </c>
      <c r="E72" s="451">
        <f>'Market turnover (11)'!H158</f>
        <v>0</v>
      </c>
      <c r="F72" s="451">
        <f>'Market turnover (11)'!I158</f>
        <v>0</v>
      </c>
      <c r="G72" s="451">
        <f>'Market turnover (11)'!J158</f>
        <v>0</v>
      </c>
      <c r="H72" s="451">
        <f>'Market turnover (11)'!K158</f>
        <v>0</v>
      </c>
      <c r="I72" s="451">
        <f>'Market turnover (11)'!L158</f>
        <v>0</v>
      </c>
    </row>
    <row r="73" spans="1:9">
      <c r="A73" s="1" t="s">
        <v>502</v>
      </c>
      <c r="B73" s="183">
        <f>SUM(B64:B72)</f>
        <v>34070001.340599693</v>
      </c>
      <c r="C73" s="183">
        <f t="shared" ref="C73:I73" si="13">SUM(C64:C72)</f>
        <v>36892392.644122384</v>
      </c>
      <c r="D73" s="183">
        <f t="shared" si="13"/>
        <v>36005262.245364927</v>
      </c>
      <c r="E73" s="183">
        <f t="shared" si="13"/>
        <v>744635978.02727079</v>
      </c>
      <c r="F73" s="183">
        <f t="shared" si="13"/>
        <v>1558563871.8846438</v>
      </c>
      <c r="G73" s="183">
        <f t="shared" si="13"/>
        <v>1481104594.3430872</v>
      </c>
      <c r="H73" s="183">
        <f t="shared" si="13"/>
        <v>1407006413.8358605</v>
      </c>
      <c r="I73" s="183">
        <f t="shared" si="13"/>
        <v>1411859822.6255233</v>
      </c>
    </row>
    <row r="75" spans="1:9">
      <c r="A75" s="267" t="s">
        <v>296</v>
      </c>
    </row>
    <row r="76" spans="1:9" ht="14.1">
      <c r="A76" s="454" t="s">
        <v>1097</v>
      </c>
      <c r="B76" s="450">
        <v>2015</v>
      </c>
      <c r="C76" s="450">
        <v>2020</v>
      </c>
      <c r="D76" s="450">
        <v>2025</v>
      </c>
      <c r="E76" s="450">
        <v>2030</v>
      </c>
      <c r="F76" s="450">
        <v>2035</v>
      </c>
      <c r="G76" s="450">
        <v>2040</v>
      </c>
      <c r="H76" s="450">
        <v>2045</v>
      </c>
      <c r="I76" s="450">
        <v>2050</v>
      </c>
    </row>
    <row r="77" spans="1:9">
      <c r="A77" s="450" t="s">
        <v>84</v>
      </c>
      <c r="B77" s="451">
        <f>'Market turnover (11)'!E21</f>
        <v>0</v>
      </c>
      <c r="C77" s="451">
        <f>'Market turnover (11)'!F21</f>
        <v>0</v>
      </c>
      <c r="D77" s="451">
        <f>'Market turnover (11)'!G21</f>
        <v>0</v>
      </c>
      <c r="E77" s="451">
        <f>'Market turnover (11)'!H21</f>
        <v>0</v>
      </c>
      <c r="F77" s="451">
        <f>'Market turnover (11)'!I21</f>
        <v>0</v>
      </c>
      <c r="G77" s="451">
        <f>'Market turnover (11)'!J21</f>
        <v>0</v>
      </c>
      <c r="H77" s="451">
        <f>'Market turnover (11)'!K21</f>
        <v>0</v>
      </c>
      <c r="I77" s="451">
        <f>'Market turnover (11)'!L21</f>
        <v>0</v>
      </c>
    </row>
    <row r="78" spans="1:9">
      <c r="A78" s="450" t="s">
        <v>222</v>
      </c>
      <c r="B78" s="451">
        <f>'Market turnover (11)'!E38</f>
        <v>4.4378592189445393E-3</v>
      </c>
      <c r="C78" s="451">
        <f>'Market turnover (11)'!F38</f>
        <v>3.7294122738662566E-3</v>
      </c>
      <c r="D78" s="451">
        <f>'Market turnover (11)'!G38</f>
        <v>1.431463830463338E-2</v>
      </c>
      <c r="E78" s="451">
        <f>'Market turnover (11)'!H38</f>
        <v>251536796.94957995</v>
      </c>
      <c r="F78" s="451">
        <f>'Market turnover (11)'!I38</f>
        <v>300972136.68235183</v>
      </c>
      <c r="G78" s="451">
        <f>'Market turnover (11)'!J38</f>
        <v>1.168505233982645E-2</v>
      </c>
      <c r="H78" s="451">
        <f>'Market turnover (11)'!K38</f>
        <v>2.1634262963518166E-2</v>
      </c>
      <c r="I78" s="451">
        <f>'Market turnover (11)'!L38</f>
        <v>221407924.61761293</v>
      </c>
    </row>
    <row r="79" spans="1:9">
      <c r="A79" s="452" t="s">
        <v>318</v>
      </c>
      <c r="B79" s="451">
        <f>'Market turnover (11)'!E55</f>
        <v>10783113.567675902</v>
      </c>
      <c r="C79" s="451">
        <f>'Market turnover (11)'!F55</f>
        <v>11676396.941531647</v>
      </c>
      <c r="D79" s="451">
        <f>'Market turnover (11)'!G55</f>
        <v>0.20732890932582651</v>
      </c>
      <c r="E79" s="451">
        <f>'Market turnover (11)'!H55</f>
        <v>23015125.393637907</v>
      </c>
      <c r="F79" s="451">
        <f>'Market turnover (11)'!I55</f>
        <v>4581956.6770686796</v>
      </c>
      <c r="G79" s="451">
        <f>'Market turnover (11)'!J55</f>
        <v>0.17363990435953744</v>
      </c>
      <c r="H79" s="451">
        <f>'Market turnover (11)'!K55</f>
        <v>0.2211243157006646</v>
      </c>
      <c r="I79" s="451">
        <f>'Market turnover (11)'!L55</f>
        <v>108913953.72331226</v>
      </c>
    </row>
    <row r="80" spans="1:9">
      <c r="A80" s="450" t="s">
        <v>282</v>
      </c>
      <c r="B80" s="451">
        <f>'Market turnover (11)'!E72</f>
        <v>0</v>
      </c>
      <c r="C80" s="451">
        <f>'Market turnover (11)'!F72</f>
        <v>0</v>
      </c>
      <c r="D80" s="451">
        <f>'Market turnover (11)'!G72</f>
        <v>0</v>
      </c>
      <c r="E80" s="451">
        <f>'Market turnover (11)'!H72</f>
        <v>0</v>
      </c>
      <c r="F80" s="451">
        <f>'Market turnover (11)'!I72</f>
        <v>0</v>
      </c>
      <c r="G80" s="451">
        <f>'Market turnover (11)'!J72</f>
        <v>0</v>
      </c>
      <c r="H80" s="451">
        <f>'Market turnover (11)'!K72</f>
        <v>0</v>
      </c>
      <c r="I80" s="451">
        <f>'Market turnover (11)'!L72</f>
        <v>0</v>
      </c>
    </row>
    <row r="81" spans="1:9">
      <c r="A81" s="450" t="s">
        <v>283</v>
      </c>
      <c r="B81" s="451">
        <f>'Market turnover (11)'!E89</f>
        <v>0</v>
      </c>
      <c r="C81" s="451">
        <f>'Market turnover (11)'!F89</f>
        <v>0</v>
      </c>
      <c r="D81" s="451">
        <f>'Market turnover (11)'!G89</f>
        <v>0</v>
      </c>
      <c r="E81" s="451">
        <f>'Market turnover (11)'!H89</f>
        <v>0</v>
      </c>
      <c r="F81" s="451">
        <f>'Market turnover (11)'!I89</f>
        <v>0</v>
      </c>
      <c r="G81" s="451">
        <f>'Market turnover (11)'!J89</f>
        <v>0</v>
      </c>
      <c r="H81" s="451">
        <f>'Market turnover (11)'!K89</f>
        <v>0</v>
      </c>
      <c r="I81" s="451">
        <f>'Market turnover (11)'!L89</f>
        <v>0</v>
      </c>
    </row>
    <row r="82" spans="1:9">
      <c r="A82" s="450" t="s">
        <v>284</v>
      </c>
      <c r="B82" s="451">
        <f>'Market turnover (11)'!E106</f>
        <v>0</v>
      </c>
      <c r="C82" s="451">
        <f>'Market turnover (11)'!F106</f>
        <v>0</v>
      </c>
      <c r="D82" s="451">
        <f>'Market turnover (11)'!G106</f>
        <v>0</v>
      </c>
      <c r="E82" s="451">
        <f>'Market turnover (11)'!H106</f>
        <v>0</v>
      </c>
      <c r="F82" s="451">
        <f>'Market turnover (11)'!I106</f>
        <v>0</v>
      </c>
      <c r="G82" s="451">
        <f>'Market turnover (11)'!J106</f>
        <v>0</v>
      </c>
      <c r="H82" s="451">
        <f>'Market turnover (11)'!K106</f>
        <v>0</v>
      </c>
      <c r="I82" s="451">
        <f>'Market turnover (11)'!L106</f>
        <v>0</v>
      </c>
    </row>
    <row r="83" spans="1:9">
      <c r="A83" s="450" t="s">
        <v>285</v>
      </c>
      <c r="B83" s="451">
        <f>'Market turnover (11)'!E123</f>
        <v>0</v>
      </c>
      <c r="C83" s="451">
        <f>'Market turnover (11)'!F123</f>
        <v>0</v>
      </c>
      <c r="D83" s="451">
        <f>'Market turnover (11)'!G123</f>
        <v>0</v>
      </c>
      <c r="E83" s="451">
        <f>'Market turnover (11)'!H123</f>
        <v>0</v>
      </c>
      <c r="F83" s="451">
        <f>'Market turnover (11)'!I123</f>
        <v>0</v>
      </c>
      <c r="G83" s="451">
        <f>'Market turnover (11)'!J123</f>
        <v>0</v>
      </c>
      <c r="H83" s="451">
        <f>'Market turnover (11)'!K123</f>
        <v>0</v>
      </c>
      <c r="I83" s="451">
        <f>'Market turnover (11)'!L123</f>
        <v>0</v>
      </c>
    </row>
    <row r="84" spans="1:9">
      <c r="A84" s="450" t="s">
        <v>286</v>
      </c>
      <c r="B84" s="451">
        <f>'Market turnover (11)'!E140</f>
        <v>0</v>
      </c>
      <c r="C84" s="451">
        <f>'Market turnover (11)'!F140</f>
        <v>0</v>
      </c>
      <c r="D84" s="451">
        <f>'Market turnover (11)'!G140</f>
        <v>0</v>
      </c>
      <c r="E84" s="451">
        <f>'Market turnover (11)'!H140</f>
        <v>0</v>
      </c>
      <c r="F84" s="451">
        <f>'Market turnover (11)'!I140</f>
        <v>0</v>
      </c>
      <c r="G84" s="451">
        <f>'Market turnover (11)'!J140</f>
        <v>0</v>
      </c>
      <c r="H84" s="451">
        <f>'Market turnover (11)'!K140</f>
        <v>0</v>
      </c>
      <c r="I84" s="451">
        <f>'Market turnover (11)'!L140</f>
        <v>0</v>
      </c>
    </row>
    <row r="85" spans="1:9">
      <c r="A85" s="450" t="s">
        <v>287</v>
      </c>
      <c r="B85" s="451">
        <f>'Market turnover (11)'!E157</f>
        <v>0</v>
      </c>
      <c r="C85" s="451">
        <f>'Market turnover (11)'!F157</f>
        <v>0</v>
      </c>
      <c r="D85" s="451">
        <f>'Market turnover (11)'!G157</f>
        <v>0</v>
      </c>
      <c r="E85" s="451">
        <f>'Market turnover (11)'!H157</f>
        <v>0</v>
      </c>
      <c r="F85" s="451">
        <f>'Market turnover (11)'!I157</f>
        <v>0</v>
      </c>
      <c r="G85" s="451">
        <f>'Market turnover (11)'!J157</f>
        <v>0</v>
      </c>
      <c r="H85" s="451">
        <f>'Market turnover (11)'!K157</f>
        <v>0</v>
      </c>
      <c r="I85" s="451">
        <f>'Market turnover (11)'!L157</f>
        <v>0</v>
      </c>
    </row>
    <row r="86" spans="1:9">
      <c r="A86" s="1" t="s">
        <v>502</v>
      </c>
      <c r="B86" s="183">
        <f>SUM(B77:B85)</f>
        <v>10783113.572113762</v>
      </c>
      <c r="C86" s="183">
        <f t="shared" ref="C86:I86" si="14">SUM(C77:C85)</f>
        <v>11676396.945261059</v>
      </c>
      <c r="D86" s="183">
        <f t="shared" si="14"/>
        <v>0.2216435476304599</v>
      </c>
      <c r="E86" s="183">
        <f t="shared" si="14"/>
        <v>274551922.34321785</v>
      </c>
      <c r="F86" s="183">
        <f t="shared" si="14"/>
        <v>305554093.35942048</v>
      </c>
      <c r="G86" s="183">
        <f t="shared" si="14"/>
        <v>0.18532495669936389</v>
      </c>
      <c r="H86" s="183">
        <f t="shared" si="14"/>
        <v>0.24275857866418277</v>
      </c>
      <c r="I86" s="183">
        <f t="shared" si="14"/>
        <v>330321878.34092522</v>
      </c>
    </row>
    <row r="88" spans="1:9">
      <c r="A88" s="267" t="s">
        <v>296</v>
      </c>
    </row>
    <row r="89" spans="1:9" ht="14.1">
      <c r="A89" s="454" t="s">
        <v>1098</v>
      </c>
      <c r="B89" s="450">
        <v>2015</v>
      </c>
      <c r="C89" s="450">
        <v>2020</v>
      </c>
      <c r="D89" s="450">
        <v>2025</v>
      </c>
      <c r="E89" s="450">
        <v>2030</v>
      </c>
      <c r="F89" s="450">
        <v>2035</v>
      </c>
      <c r="G89" s="450">
        <v>2040</v>
      </c>
      <c r="H89" s="450">
        <v>2045</v>
      </c>
      <c r="I89" s="450">
        <v>2050</v>
      </c>
    </row>
    <row r="90" spans="1:9">
      <c r="A90" s="450" t="s">
        <v>84</v>
      </c>
      <c r="B90" s="451">
        <f>'Market turnover (11)'!E20</f>
        <v>0</v>
      </c>
      <c r="C90" s="451">
        <f>'Market turnover (11)'!F20</f>
        <v>0</v>
      </c>
      <c r="D90" s="451">
        <f>'Market turnover (11)'!G20</f>
        <v>0</v>
      </c>
      <c r="E90" s="451">
        <f>'Market turnover (11)'!H20</f>
        <v>0</v>
      </c>
      <c r="F90" s="451">
        <f>'Market turnover (11)'!I20</f>
        <v>0</v>
      </c>
      <c r="G90" s="451">
        <f>'Market turnover (11)'!J20</f>
        <v>0</v>
      </c>
      <c r="H90" s="451">
        <f>'Market turnover (11)'!K20</f>
        <v>0</v>
      </c>
      <c r="I90" s="451">
        <f>'Market turnover (11)'!L20</f>
        <v>0</v>
      </c>
    </row>
    <row r="91" spans="1:9">
      <c r="A91" s="450" t="s">
        <v>222</v>
      </c>
      <c r="B91" s="451">
        <f>'Market turnover (11)'!E37</f>
        <v>2.7261135202087884E-3</v>
      </c>
      <c r="C91" s="451">
        <f>'Market turnover (11)'!F37</f>
        <v>2.2909246825178436E-3</v>
      </c>
      <c r="D91" s="451">
        <f>'Market turnover (11)'!G37</f>
        <v>8.7932778157033611E-3</v>
      </c>
      <c r="E91" s="451">
        <f>'Market turnover (11)'!H37</f>
        <v>154515460.98331341</v>
      </c>
      <c r="F91" s="451">
        <f>'Market turnover (11)'!I37</f>
        <v>184882883.96201614</v>
      </c>
      <c r="G91" s="451">
        <f>'Market turnover (11)'!J37</f>
        <v>7.1779607230362478E-3</v>
      </c>
      <c r="H91" s="451">
        <f>'Market turnover (11)'!K37</f>
        <v>1.3289618677589732E-2</v>
      </c>
      <c r="I91" s="451">
        <f>'Market turnover (11)'!L37</f>
        <v>136007725.12224796</v>
      </c>
    </row>
    <row r="92" spans="1:9">
      <c r="A92" s="452" t="s">
        <v>318</v>
      </c>
      <c r="B92" s="451">
        <f>'Market turnover (11)'!E54</f>
        <v>6623912.6201437684</v>
      </c>
      <c r="C92" s="451">
        <f>'Market turnover (11)'!F54</f>
        <v>7172643.8355122972</v>
      </c>
      <c r="D92" s="451">
        <f>'Market turnover (11)'!G54</f>
        <v>0.12735918715729341</v>
      </c>
      <c r="E92" s="451">
        <f>'Market turnover (11)'!H54</f>
        <v>14137862.741806144</v>
      </c>
      <c r="F92" s="451">
        <f>'Market turnover (11)'!I54</f>
        <v>2814630.5301993322</v>
      </c>
      <c r="G92" s="451">
        <f>'Market turnover (11)'!J54</f>
        <v>0.10666451267800157</v>
      </c>
      <c r="H92" s="451">
        <f>'Market turnover (11)'!K54</f>
        <v>0.13583350821612256</v>
      </c>
      <c r="I92" s="451">
        <f>'Market turnover (11)'!L54</f>
        <v>66904285.858606115</v>
      </c>
    </row>
    <row r="93" spans="1:9">
      <c r="A93" s="450" t="s">
        <v>282</v>
      </c>
      <c r="B93" s="451">
        <f>'Market turnover (11)'!E71</f>
        <v>0</v>
      </c>
      <c r="C93" s="451">
        <f>'Market turnover (11)'!F71</f>
        <v>0</v>
      </c>
      <c r="D93" s="451">
        <f>'Market turnover (11)'!G71</f>
        <v>0</v>
      </c>
      <c r="E93" s="451">
        <f>'Market turnover (11)'!H71</f>
        <v>0</v>
      </c>
      <c r="F93" s="451">
        <f>'Market turnover (11)'!I71</f>
        <v>0</v>
      </c>
      <c r="G93" s="451">
        <f>'Market turnover (11)'!J71</f>
        <v>0</v>
      </c>
      <c r="H93" s="451">
        <f>'Market turnover (11)'!K71</f>
        <v>0</v>
      </c>
      <c r="I93" s="451">
        <f>'Market turnover (11)'!L71</f>
        <v>0</v>
      </c>
    </row>
    <row r="94" spans="1:9">
      <c r="A94" s="450" t="s">
        <v>283</v>
      </c>
      <c r="B94" s="451">
        <f>'Market turnover (11)'!E88</f>
        <v>0</v>
      </c>
      <c r="C94" s="451">
        <f>'Market turnover (11)'!F88</f>
        <v>0</v>
      </c>
      <c r="D94" s="451">
        <f>'Market turnover (11)'!G88</f>
        <v>0</v>
      </c>
      <c r="E94" s="451">
        <f>'Market turnover (11)'!H88</f>
        <v>0</v>
      </c>
      <c r="F94" s="451">
        <f>'Market turnover (11)'!I88</f>
        <v>0</v>
      </c>
      <c r="G94" s="451">
        <f>'Market turnover (11)'!J88</f>
        <v>0</v>
      </c>
      <c r="H94" s="451">
        <f>'Market turnover (11)'!K88</f>
        <v>0</v>
      </c>
      <c r="I94" s="451">
        <f>'Market turnover (11)'!L88</f>
        <v>0</v>
      </c>
    </row>
    <row r="95" spans="1:9">
      <c r="A95" s="450" t="s">
        <v>284</v>
      </c>
      <c r="B95" s="451">
        <f>'Market turnover (11)'!E105</f>
        <v>0</v>
      </c>
      <c r="C95" s="451">
        <f>'Market turnover (11)'!F105</f>
        <v>0</v>
      </c>
      <c r="D95" s="451">
        <f>'Market turnover (11)'!G105</f>
        <v>0</v>
      </c>
      <c r="E95" s="451">
        <f>'Market turnover (11)'!H105</f>
        <v>0</v>
      </c>
      <c r="F95" s="451">
        <f>'Market turnover (11)'!I105</f>
        <v>0</v>
      </c>
      <c r="G95" s="451">
        <f>'Market turnover (11)'!J105</f>
        <v>0</v>
      </c>
      <c r="H95" s="451">
        <f>'Market turnover (11)'!K105</f>
        <v>0</v>
      </c>
      <c r="I95" s="451">
        <f>'Market turnover (11)'!L105</f>
        <v>0</v>
      </c>
    </row>
    <row r="96" spans="1:9">
      <c r="A96" s="450" t="s">
        <v>285</v>
      </c>
      <c r="B96" s="451">
        <f>'Market turnover (11)'!E122</f>
        <v>0</v>
      </c>
      <c r="C96" s="451">
        <f>'Market turnover (11)'!F122</f>
        <v>0</v>
      </c>
      <c r="D96" s="451">
        <f>'Market turnover (11)'!G122</f>
        <v>0</v>
      </c>
      <c r="E96" s="451">
        <f>'Market turnover (11)'!H122</f>
        <v>0</v>
      </c>
      <c r="F96" s="451">
        <f>'Market turnover (11)'!I122</f>
        <v>0</v>
      </c>
      <c r="G96" s="451">
        <f>'Market turnover (11)'!J122</f>
        <v>0</v>
      </c>
      <c r="H96" s="451">
        <f>'Market turnover (11)'!K122</f>
        <v>0</v>
      </c>
      <c r="I96" s="451">
        <f>'Market turnover (11)'!L122</f>
        <v>0</v>
      </c>
    </row>
    <row r="97" spans="1:9">
      <c r="A97" s="450" t="s">
        <v>286</v>
      </c>
      <c r="B97" s="451">
        <f>'Market turnover (11)'!E139</f>
        <v>0</v>
      </c>
      <c r="C97" s="451">
        <f>'Market turnover (11)'!F139</f>
        <v>0</v>
      </c>
      <c r="D97" s="451">
        <f>'Market turnover (11)'!G139</f>
        <v>0</v>
      </c>
      <c r="E97" s="451">
        <f>'Market turnover (11)'!H139</f>
        <v>0</v>
      </c>
      <c r="F97" s="451">
        <f>'Market turnover (11)'!I139</f>
        <v>0</v>
      </c>
      <c r="G97" s="451">
        <f>'Market turnover (11)'!J139</f>
        <v>0</v>
      </c>
      <c r="H97" s="451">
        <f>'Market turnover (11)'!K139</f>
        <v>0</v>
      </c>
      <c r="I97" s="451">
        <f>'Market turnover (11)'!L139</f>
        <v>0</v>
      </c>
    </row>
    <row r="98" spans="1:9">
      <c r="A98" s="450" t="s">
        <v>287</v>
      </c>
      <c r="B98" s="451">
        <f>'Market turnover (11)'!E156</f>
        <v>0</v>
      </c>
      <c r="C98" s="451">
        <f>'Market turnover (11)'!F156</f>
        <v>0</v>
      </c>
      <c r="D98" s="451">
        <f>'Market turnover (11)'!G156</f>
        <v>0</v>
      </c>
      <c r="E98" s="451">
        <f>'Market turnover (11)'!H156</f>
        <v>0</v>
      </c>
      <c r="F98" s="451">
        <f>'Market turnover (11)'!I156</f>
        <v>0</v>
      </c>
      <c r="G98" s="451">
        <f>'Market turnover (11)'!J156</f>
        <v>0</v>
      </c>
      <c r="H98" s="451">
        <f>'Market turnover (11)'!K156</f>
        <v>0</v>
      </c>
      <c r="I98" s="451">
        <f>'Market turnover (11)'!L156</f>
        <v>0</v>
      </c>
    </row>
    <row r="99" spans="1:9">
      <c r="A99" s="1" t="s">
        <v>502</v>
      </c>
      <c r="B99" s="183">
        <f>SUM(B90:B98)</f>
        <v>6623912.6228698818</v>
      </c>
      <c r="C99" s="183">
        <f t="shared" ref="C99:I99" si="15">SUM(C90:C98)</f>
        <v>7172643.8378032222</v>
      </c>
      <c r="D99" s="183">
        <f t="shared" si="15"/>
        <v>0.13615246497299677</v>
      </c>
      <c r="E99" s="183">
        <f t="shared" si="15"/>
        <v>168653323.72511956</v>
      </c>
      <c r="F99" s="183">
        <f t="shared" si="15"/>
        <v>187697514.49221545</v>
      </c>
      <c r="G99" s="183">
        <f t="shared" si="15"/>
        <v>0.11384247340103783</v>
      </c>
      <c r="H99" s="183">
        <f t="shared" si="15"/>
        <v>0.14912312689371229</v>
      </c>
      <c r="I99" s="183">
        <f t="shared" si="15"/>
        <v>202912010.98085409</v>
      </c>
    </row>
    <row r="103" spans="1:9">
      <c r="A103" s="267" t="s">
        <v>296</v>
      </c>
    </row>
    <row r="104" spans="1:9" ht="14.1">
      <c r="A104" s="455" t="s">
        <v>1099</v>
      </c>
      <c r="B104" s="456"/>
      <c r="C104" s="456"/>
      <c r="D104" s="456"/>
      <c r="E104" s="456"/>
      <c r="F104" s="456"/>
      <c r="G104" s="456"/>
      <c r="H104" s="456"/>
      <c r="I104" s="456"/>
    </row>
    <row r="105" spans="1:9">
      <c r="A105" s="449"/>
      <c r="B105" s="450">
        <v>2015</v>
      </c>
      <c r="C105" s="450">
        <v>2020</v>
      </c>
      <c r="D105" s="450">
        <v>2025</v>
      </c>
      <c r="E105" s="450">
        <v>2030</v>
      </c>
      <c r="F105" s="450">
        <v>2035</v>
      </c>
      <c r="G105" s="450">
        <v>2040</v>
      </c>
      <c r="H105" s="450">
        <v>2045</v>
      </c>
      <c r="I105" s="450">
        <v>2050</v>
      </c>
    </row>
    <row r="106" spans="1:9">
      <c r="A106" s="450" t="str">
        <f>'Market turnover (12)'!C14</f>
        <v>Woody/Grass crops</v>
      </c>
      <c r="B106" s="457">
        <f>'Market turnover (12)'!E14</f>
        <v>119732984.29319373</v>
      </c>
      <c r="C106" s="457">
        <f>'Market turnover (12)'!F14</f>
        <v>293536168.39405924</v>
      </c>
      <c r="D106" s="457">
        <f>'Market turnover (12)'!G14</f>
        <v>434703387.11400789</v>
      </c>
      <c r="E106" s="457">
        <f>'Market turnover (12)'!H14</f>
        <v>543234640.45303988</v>
      </c>
      <c r="F106" s="457">
        <f>'Market turnover (12)'!I14</f>
        <v>619129928.4111551</v>
      </c>
      <c r="G106" s="457">
        <f>'Market turnover (12)'!J14</f>
        <v>662389250.98835361</v>
      </c>
      <c r="H106" s="457">
        <f>'Market turnover (12)'!K14</f>
        <v>673012608.1846354</v>
      </c>
      <c r="I106" s="457">
        <f>'Market turnover (12)'!L14</f>
        <v>651000000</v>
      </c>
    </row>
    <row r="107" spans="1:9">
      <c r="A107" s="450" t="str">
        <f>'Market turnover (12)'!C15</f>
        <v>Oily crops</v>
      </c>
      <c r="B107" s="457">
        <f>'Market turnover (12)'!E15</f>
        <v>0</v>
      </c>
      <c r="C107" s="457">
        <f>'Market turnover (12)'!F15</f>
        <v>0</v>
      </c>
      <c r="D107" s="457">
        <f>'Market turnover (12)'!G15</f>
        <v>11476190.476190476</v>
      </c>
      <c r="E107" s="457">
        <f>'Market turnover (12)'!H15</f>
        <v>20761904.761904761</v>
      </c>
      <c r="F107" s="457">
        <f>'Market turnover (12)'!I15</f>
        <v>27857142.857142862</v>
      </c>
      <c r="G107" s="457">
        <f>'Market turnover (12)'!J15</f>
        <v>32761904.761904765</v>
      </c>
      <c r="H107" s="457">
        <f>'Market turnover (12)'!K15</f>
        <v>35476190.476190485</v>
      </c>
      <c r="I107" s="457">
        <f>'Market turnover (12)'!L15</f>
        <v>36000000</v>
      </c>
    </row>
    <row r="108" spans="1:9">
      <c r="A108" s="450" t="str">
        <f>'Market turnover (12)'!C16</f>
        <v>Microalgae</v>
      </c>
      <c r="B108" s="457">
        <f>'Market turnover (12)'!E16</f>
        <v>0</v>
      </c>
      <c r="C108" s="457">
        <f>'Market turnover (12)'!F16</f>
        <v>0</v>
      </c>
      <c r="D108" s="457">
        <f>'Market turnover (12)'!G16</f>
        <v>0</v>
      </c>
      <c r="E108" s="457">
        <f>'Market turnover (12)'!H16</f>
        <v>0</v>
      </c>
      <c r="F108" s="457">
        <f>'Market turnover (12)'!I16</f>
        <v>0</v>
      </c>
      <c r="G108" s="457">
        <f>'Market turnover (12)'!J16</f>
        <v>0</v>
      </c>
      <c r="H108" s="457">
        <f>'Market turnover (12)'!K16</f>
        <v>0</v>
      </c>
      <c r="I108" s="457">
        <f>'Market turnover (12)'!L16</f>
        <v>0</v>
      </c>
    </row>
    <row r="109" spans="1:9">
      <c r="A109" s="450" t="str">
        <f>'Market turnover (12)'!C17</f>
        <v>Macroalgae</v>
      </c>
      <c r="B109" s="457">
        <f>'Market turnover (12)'!E17</f>
        <v>0</v>
      </c>
      <c r="C109" s="457">
        <f>'Market turnover (12)'!F17</f>
        <v>0</v>
      </c>
      <c r="D109" s="457">
        <f>'Market turnover (12)'!G17</f>
        <v>48190476.190476179</v>
      </c>
      <c r="E109" s="457">
        <f>'Market turnover (12)'!H17</f>
        <v>81904761.904761881</v>
      </c>
      <c r="F109" s="457">
        <f>'Market turnover (12)'!I17</f>
        <v>101142857.1428571</v>
      </c>
      <c r="G109" s="457">
        <f>'Market turnover (12)'!J17</f>
        <v>105904761.90476185</v>
      </c>
      <c r="H109" s="457">
        <f>'Market turnover (12)'!K17</f>
        <v>96190476.19047612</v>
      </c>
      <c r="I109" s="457">
        <f>'Market turnover (12)'!L17</f>
        <v>72000000</v>
      </c>
    </row>
    <row r="110" spans="1:9">
      <c r="A110" s="1" t="s">
        <v>261</v>
      </c>
      <c r="B110" s="130">
        <f>SUM(B106:B109)</f>
        <v>119732984.29319373</v>
      </c>
      <c r="C110" s="130">
        <f t="shared" ref="C110:I110" si="16">SUM(C106:C109)</f>
        <v>293536168.39405924</v>
      </c>
      <c r="D110" s="130">
        <f t="shared" si="16"/>
        <v>494370053.78067452</v>
      </c>
      <c r="E110" s="130">
        <f t="shared" si="16"/>
        <v>645901307.11970651</v>
      </c>
      <c r="F110" s="130">
        <f t="shared" si="16"/>
        <v>748129928.41115499</v>
      </c>
      <c r="G110" s="130">
        <f t="shared" si="16"/>
        <v>801055917.65502024</v>
      </c>
      <c r="H110" s="130">
        <f t="shared" si="16"/>
        <v>804679274.85130191</v>
      </c>
      <c r="I110" s="130">
        <f t="shared" si="16"/>
        <v>759000000</v>
      </c>
    </row>
  </sheetData>
  <conditionalFormatting sqref="A28 J14:XFD14 A38 A1:XFD5 A7:XFD13 J6:XFD6 A15:XFD18 A6:I8 J32:K52 L32:XFD1048576 J19:XFD31 B29:I37 A16:I19 A24:I27 A39:I39">
    <cfRule type="expression" dxfId="927" priority="126">
      <formula>_xlfn.ISFORMULA(A1)</formula>
    </cfRule>
  </conditionalFormatting>
  <conditionalFormatting sqref="B28:I28">
    <cfRule type="expression" dxfId="926" priority="125">
      <formula>_xlfn.ISFORMULA(B28)</formula>
    </cfRule>
  </conditionalFormatting>
  <conditionalFormatting sqref="A29:A30 A32:A37">
    <cfRule type="expression" dxfId="925" priority="124">
      <formula>_xlfn.ISFORMULA(A29)</formula>
    </cfRule>
  </conditionalFormatting>
  <conditionalFormatting sqref="A40:I40 A41 A51:I52 B42:I50">
    <cfRule type="expression" dxfId="924" priority="120">
      <formula>_xlfn.ISFORMULA(A40)</formula>
    </cfRule>
  </conditionalFormatting>
  <conditionalFormatting sqref="B41:I41">
    <cfRule type="expression" dxfId="923" priority="119">
      <formula>_xlfn.ISFORMULA(B41)</formula>
    </cfRule>
  </conditionalFormatting>
  <conditionalFormatting sqref="A42:A43 A45:A50">
    <cfRule type="expression" dxfId="922" priority="118">
      <formula>_xlfn.ISFORMULA(A42)</formula>
    </cfRule>
  </conditionalFormatting>
  <conditionalFormatting sqref="A10 A9:I9 B11:I14">
    <cfRule type="expression" dxfId="921" priority="105">
      <formula>_xlfn.ISFORMULA(A9)</formula>
    </cfRule>
  </conditionalFormatting>
  <conditionalFormatting sqref="B10:I10">
    <cfRule type="expression" dxfId="920" priority="104">
      <formula>_xlfn.ISFORMULA(B10)</formula>
    </cfRule>
  </conditionalFormatting>
  <conditionalFormatting sqref="A11:A12 A14">
    <cfRule type="expression" dxfId="919" priority="103">
      <formula>_xlfn.ISFORMULA(A11)</formula>
    </cfRule>
  </conditionalFormatting>
  <conditionalFormatting sqref="A23:I23">
    <cfRule type="expression" dxfId="918" priority="99">
      <formula>_xlfn.ISFORMULA(A23)</formula>
    </cfRule>
  </conditionalFormatting>
  <conditionalFormatting sqref="A18 A17:I17 B19:I22">
    <cfRule type="expression" dxfId="917" priority="98">
      <formula>_xlfn.ISFORMULA(A17)</formula>
    </cfRule>
  </conditionalFormatting>
  <conditionalFormatting sqref="B18:I18">
    <cfRule type="expression" dxfId="916" priority="97">
      <formula>_xlfn.ISFORMULA(B18)</formula>
    </cfRule>
  </conditionalFormatting>
  <conditionalFormatting sqref="A20 A22">
    <cfRule type="expression" dxfId="915" priority="96">
      <formula>_xlfn.ISFORMULA(A20)</formula>
    </cfRule>
  </conditionalFormatting>
  <conditionalFormatting sqref="A31">
    <cfRule type="expression" dxfId="914" priority="82">
      <formula>_xlfn.ISFORMULA(A31)</formula>
    </cfRule>
  </conditionalFormatting>
  <conditionalFormatting sqref="A44">
    <cfRule type="expression" dxfId="913" priority="84">
      <formula>_xlfn.ISFORMULA(A44)</formula>
    </cfRule>
  </conditionalFormatting>
  <conditionalFormatting sqref="A21">
    <cfRule type="expression" dxfId="912" priority="81">
      <formula>_xlfn.ISFORMULA(A21)</formula>
    </cfRule>
  </conditionalFormatting>
  <conditionalFormatting sqref="A13">
    <cfRule type="expression" dxfId="911" priority="79">
      <formula>_xlfn.ISFORMULA(A13)</formula>
    </cfRule>
  </conditionalFormatting>
  <conditionalFormatting sqref="B38:I38">
    <cfRule type="expression" dxfId="910" priority="75">
      <formula>_xlfn.ISFORMULA(B38)</formula>
    </cfRule>
  </conditionalFormatting>
  <conditionalFormatting sqref="A19">
    <cfRule type="expression" dxfId="909" priority="50">
      <formula>_xlfn.ISFORMULA(A19)</formula>
    </cfRule>
  </conditionalFormatting>
  <conditionalFormatting sqref="A63 B64:I72">
    <cfRule type="expression" dxfId="908" priority="29">
      <formula>_xlfn.ISFORMULA(A63)</formula>
    </cfRule>
  </conditionalFormatting>
  <conditionalFormatting sqref="B63:I63">
    <cfRule type="expression" dxfId="907" priority="28">
      <formula>_xlfn.ISFORMULA(B63)</formula>
    </cfRule>
  </conditionalFormatting>
  <conditionalFormatting sqref="A64:A65 A67:A72">
    <cfRule type="expression" dxfId="906" priority="27">
      <formula>_xlfn.ISFORMULA(A64)</formula>
    </cfRule>
  </conditionalFormatting>
  <conditionalFormatting sqref="B73:I73">
    <cfRule type="expression" dxfId="905" priority="26">
      <formula>_xlfn.ISFORMULA(B73)</formula>
    </cfRule>
  </conditionalFormatting>
  <conditionalFormatting sqref="A66">
    <cfRule type="expression" dxfId="904" priority="25">
      <formula>_xlfn.ISFORMULA(A66)</formula>
    </cfRule>
  </conditionalFormatting>
  <conditionalFormatting sqref="A76 B77:I85">
    <cfRule type="expression" dxfId="903" priority="24">
      <formula>_xlfn.ISFORMULA(A76)</formula>
    </cfRule>
  </conditionalFormatting>
  <conditionalFormatting sqref="B76:I76">
    <cfRule type="expression" dxfId="902" priority="23">
      <formula>_xlfn.ISFORMULA(B76)</formula>
    </cfRule>
  </conditionalFormatting>
  <conditionalFormatting sqref="A77:A78 A80:A85">
    <cfRule type="expression" dxfId="901" priority="22">
      <formula>_xlfn.ISFORMULA(A77)</formula>
    </cfRule>
  </conditionalFormatting>
  <conditionalFormatting sqref="B86:I86">
    <cfRule type="expression" dxfId="900" priority="21">
      <formula>_xlfn.ISFORMULA(B86)</formula>
    </cfRule>
  </conditionalFormatting>
  <conditionalFormatting sqref="A79">
    <cfRule type="expression" dxfId="899" priority="20">
      <formula>_xlfn.ISFORMULA(A79)</formula>
    </cfRule>
  </conditionalFormatting>
  <conditionalFormatting sqref="A89 B90:I98">
    <cfRule type="expression" dxfId="898" priority="19">
      <formula>_xlfn.ISFORMULA(A89)</formula>
    </cfRule>
  </conditionalFormatting>
  <conditionalFormatting sqref="B89:I89">
    <cfRule type="expression" dxfId="897" priority="18">
      <formula>_xlfn.ISFORMULA(B89)</formula>
    </cfRule>
  </conditionalFormatting>
  <conditionalFormatting sqref="A90:A91 A93:A98">
    <cfRule type="expression" dxfId="896" priority="17">
      <formula>_xlfn.ISFORMULA(A90)</formula>
    </cfRule>
  </conditionalFormatting>
  <conditionalFormatting sqref="B99:I99">
    <cfRule type="expression" dxfId="895" priority="16">
      <formula>_xlfn.ISFORMULA(B99)</formula>
    </cfRule>
  </conditionalFormatting>
  <conditionalFormatting sqref="A92">
    <cfRule type="expression" dxfId="894" priority="15">
      <formula>_xlfn.ISFORMULA(A92)</formula>
    </cfRule>
  </conditionalFormatting>
  <conditionalFormatting sqref="A56 B57:I59">
    <cfRule type="expression" dxfId="893" priority="14">
      <formula>_xlfn.ISFORMULA(A56)</formula>
    </cfRule>
  </conditionalFormatting>
  <conditionalFormatting sqref="B56:I56">
    <cfRule type="expression" dxfId="892" priority="13">
      <formula>_xlfn.ISFORMULA(B56)</formula>
    </cfRule>
  </conditionalFormatting>
  <conditionalFormatting sqref="A57:A58">
    <cfRule type="expression" dxfId="891" priority="12">
      <formula>_xlfn.ISFORMULA(A57)</formula>
    </cfRule>
  </conditionalFormatting>
  <conditionalFormatting sqref="A59">
    <cfRule type="expression" dxfId="890" priority="11">
      <formula>_xlfn.ISFORMULA(A59)</formula>
    </cfRule>
  </conditionalFormatting>
  <conditionalFormatting sqref="A105">
    <cfRule type="expression" dxfId="889" priority="9">
      <formula>_xlfn.ISFORMULA(A105)</formula>
    </cfRule>
  </conditionalFormatting>
  <conditionalFormatting sqref="B105:I105">
    <cfRule type="expression" dxfId="888" priority="8">
      <formula>_xlfn.ISFORMULA(B105)</formula>
    </cfRule>
  </conditionalFormatting>
  <conditionalFormatting sqref="A106:I109">
    <cfRule type="expression" dxfId="887" priority="7">
      <formula>_xlfn.ISFORMULA(A106)</formula>
    </cfRule>
  </conditionalFormatting>
  <conditionalFormatting sqref="B110:I110">
    <cfRule type="expression" dxfId="886" priority="6">
      <formula>_xlfn.ISFORMULA(B110)</formula>
    </cfRule>
  </conditionalFormatting>
  <conditionalFormatting sqref="A55">
    <cfRule type="expression" dxfId="885" priority="5">
      <formula>_xlfn.ISFORMULA(A55)</formula>
    </cfRule>
  </conditionalFormatting>
  <conditionalFormatting sqref="A62">
    <cfRule type="expression" dxfId="884" priority="4">
      <formula>_xlfn.ISFORMULA(A62)</formula>
    </cfRule>
  </conditionalFormatting>
  <conditionalFormatting sqref="A75">
    <cfRule type="expression" dxfId="883" priority="3">
      <formula>_xlfn.ISFORMULA(A75)</formula>
    </cfRule>
  </conditionalFormatting>
  <conditionalFormatting sqref="A88">
    <cfRule type="expression" dxfId="882" priority="2">
      <formula>_xlfn.ISFORMULA(A88)</formula>
    </cfRule>
  </conditionalFormatting>
  <conditionalFormatting sqref="A103">
    <cfRule type="expression" dxfId="881" priority="1">
      <formula>_xlfn.ISFORMULA(A103)</formula>
    </cfRule>
  </conditionalFormatting>
  <pageMargins left="0.7" right="0.7" top="0.75" bottom="0.75" header="0.3" footer="0.3"/>
  <pageSetup paperSize="9"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43FD3-FE44-4525-B873-F58D8AE055AA}">
  <sheetPr>
    <tabColor theme="3" tint="-0.249977111117893"/>
  </sheetPr>
  <dimension ref="A1:I110"/>
  <sheetViews>
    <sheetView showGridLines="0" workbookViewId="0">
      <selection activeCell="E51" sqref="E51"/>
    </sheetView>
  </sheetViews>
  <sheetFormatPr defaultColWidth="8.85546875" defaultRowHeight="13.9"/>
  <cols>
    <col min="1" max="1" width="33.42578125" style="1" customWidth="1"/>
    <col min="2" max="2" width="23.85546875" style="1" customWidth="1"/>
    <col min="3" max="3" width="17" style="1" customWidth="1"/>
    <col min="4" max="4" width="21.28515625" style="1" customWidth="1"/>
    <col min="5" max="5" width="18.42578125" style="1" bestFit="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1100</v>
      </c>
    </row>
    <row r="2" spans="1:9" s="167" customFormat="1" ht="12.4">
      <c r="A2" s="167" t="s">
        <v>486</v>
      </c>
    </row>
    <row r="3" spans="1:9" s="167" customFormat="1" ht="12.4">
      <c r="A3" s="167" t="s">
        <v>487</v>
      </c>
    </row>
    <row r="4" spans="1:9" s="167" customFormat="1" ht="12.4">
      <c r="A4" s="167" t="s">
        <v>470</v>
      </c>
    </row>
    <row r="5" spans="1:9" s="267" customFormat="1" ht="12.4"/>
    <row r="6" spans="1:9" s="267" customFormat="1" ht="12.4"/>
    <row r="7" spans="1:9" s="267" customFormat="1" ht="12.4"/>
    <row r="8" spans="1:9" s="267" customFormat="1" ht="12.4">
      <c r="A8" s="267" t="s">
        <v>296</v>
      </c>
    </row>
    <row r="9" spans="1:9" s="267" customFormat="1" ht="12.4">
      <c r="A9" s="444" t="s">
        <v>1101</v>
      </c>
      <c r="B9" s="444"/>
      <c r="C9" s="444"/>
      <c r="D9" s="444"/>
      <c r="E9" s="444"/>
      <c r="F9" s="444"/>
      <c r="G9" s="444"/>
      <c r="H9" s="444"/>
      <c r="I9" s="444"/>
    </row>
    <row r="10" spans="1:9" s="267" customFormat="1">
      <c r="A10" s="445"/>
      <c r="B10" s="446">
        <v>2015</v>
      </c>
      <c r="C10" s="446">
        <v>2020</v>
      </c>
      <c r="D10" s="446">
        <v>2025</v>
      </c>
      <c r="E10" s="446">
        <v>2030</v>
      </c>
      <c r="F10" s="446">
        <v>2035</v>
      </c>
      <c r="G10" s="446">
        <v>2040</v>
      </c>
      <c r="H10" s="446">
        <v>2045</v>
      </c>
      <c r="I10" s="446">
        <v>2050</v>
      </c>
    </row>
    <row r="11" spans="1:9" s="267" customFormat="1">
      <c r="A11" s="446" t="s">
        <v>1091</v>
      </c>
      <c r="B11" s="443">
        <f>B29+B30+B32+B36</f>
        <v>0</v>
      </c>
      <c r="C11" s="443">
        <f t="shared" ref="C11:I11" si="0">C29+C30+C32+C36</f>
        <v>7.8485267220744959E-4</v>
      </c>
      <c r="D11" s="443">
        <f t="shared" si="0"/>
        <v>6.025014828101854E-3</v>
      </c>
      <c r="E11" s="443">
        <f t="shared" si="0"/>
        <v>158807323.57840171</v>
      </c>
      <c r="F11" s="443">
        <f t="shared" si="0"/>
        <v>253357653.58035159</v>
      </c>
      <c r="G11" s="443">
        <f t="shared" si="0"/>
        <v>1.2295562786209659E-2</v>
      </c>
      <c r="H11" s="443">
        <f t="shared" si="0"/>
        <v>2.7317509330583835E-2</v>
      </c>
      <c r="I11" s="443">
        <f t="shared" si="0"/>
        <v>326166194.47311229</v>
      </c>
    </row>
    <row r="12" spans="1:9" s="267" customFormat="1">
      <c r="A12" s="446" t="s">
        <v>299</v>
      </c>
      <c r="B12" s="443">
        <f>B33+B34+B35+B37</f>
        <v>0</v>
      </c>
      <c r="C12" s="443">
        <f t="shared" ref="C12:I12" si="1">C33+C34+C35+C37</f>
        <v>0</v>
      </c>
      <c r="D12" s="443">
        <f t="shared" si="1"/>
        <v>0</v>
      </c>
      <c r="E12" s="443">
        <f t="shared" si="1"/>
        <v>0</v>
      </c>
      <c r="F12" s="443">
        <f t="shared" si="1"/>
        <v>0</v>
      </c>
      <c r="G12" s="443">
        <f t="shared" si="1"/>
        <v>0</v>
      </c>
      <c r="H12" s="443">
        <f t="shared" si="1"/>
        <v>0</v>
      </c>
      <c r="I12" s="443">
        <f t="shared" si="1"/>
        <v>0</v>
      </c>
    </row>
    <row r="13" spans="1:9" s="267" customFormat="1">
      <c r="A13" s="447" t="s">
        <v>318</v>
      </c>
      <c r="B13" s="443">
        <f>B31</f>
        <v>15885100.422735503</v>
      </c>
      <c r="C13" s="443">
        <f t="shared" ref="C13:I13" si="2">C31</f>
        <v>17201037.235475279</v>
      </c>
      <c r="D13" s="443">
        <f t="shared" si="2"/>
        <v>0.30542574966933383</v>
      </c>
      <c r="E13" s="443">
        <f t="shared" si="2"/>
        <v>33904639.492597483</v>
      </c>
      <c r="F13" s="443">
        <f t="shared" si="2"/>
        <v>6749891.0672742603</v>
      </c>
      <c r="G13" s="443">
        <f t="shared" si="2"/>
        <v>0.25579692737483967</v>
      </c>
      <c r="H13" s="443">
        <f t="shared" si="2"/>
        <v>0.32574839713672765</v>
      </c>
      <c r="I13" s="443">
        <f t="shared" si="2"/>
        <v>160446153.28157723</v>
      </c>
    </row>
    <row r="14" spans="1:9" s="267" customFormat="1">
      <c r="A14" s="303"/>
      <c r="B14" s="130">
        <f>SUM(B11:B13)</f>
        <v>15885100.422735503</v>
      </c>
      <c r="C14" s="130">
        <f t="shared" ref="C14:I14" si="3">SUM(C11:C13)</f>
        <v>17201037.236260131</v>
      </c>
      <c r="D14" s="130">
        <f t="shared" si="3"/>
        <v>0.31145076449743569</v>
      </c>
      <c r="E14" s="130">
        <f t="shared" si="3"/>
        <v>192711963.07099921</v>
      </c>
      <c r="F14" s="130">
        <f t="shared" si="3"/>
        <v>260107544.64762586</v>
      </c>
      <c r="G14" s="130">
        <f t="shared" si="3"/>
        <v>0.2680924901610493</v>
      </c>
      <c r="H14" s="130">
        <f t="shared" si="3"/>
        <v>0.35306590646731151</v>
      </c>
      <c r="I14" s="130">
        <f t="shared" si="3"/>
        <v>486612347.75468951</v>
      </c>
    </row>
    <row r="15" spans="1:9" s="267" customFormat="1" ht="12.4"/>
    <row r="16" spans="1:9" s="267" customFormat="1" ht="12.4">
      <c r="A16" s="267" t="s">
        <v>296</v>
      </c>
    </row>
    <row r="17" spans="1:9" s="267" customFormat="1" ht="12.4">
      <c r="A17" s="444" t="s">
        <v>1102</v>
      </c>
      <c r="B17" s="444"/>
      <c r="C17" s="444"/>
      <c r="D17" s="444"/>
      <c r="E17" s="444"/>
      <c r="F17" s="444"/>
      <c r="G17" s="444"/>
      <c r="H17" s="444"/>
      <c r="I17" s="444"/>
    </row>
    <row r="18" spans="1:9" s="267" customFormat="1">
      <c r="A18" s="445"/>
      <c r="B18" s="446">
        <v>2015</v>
      </c>
      <c r="C18" s="446">
        <v>2020</v>
      </c>
      <c r="D18" s="446">
        <v>2025</v>
      </c>
      <c r="E18" s="446">
        <v>2030</v>
      </c>
      <c r="F18" s="446">
        <v>2035</v>
      </c>
      <c r="G18" s="446">
        <v>2040</v>
      </c>
      <c r="H18" s="446">
        <v>2045</v>
      </c>
      <c r="I18" s="446">
        <v>2050</v>
      </c>
    </row>
    <row r="19" spans="1:9" s="267" customFormat="1">
      <c r="A19" s="446" t="s">
        <v>1092</v>
      </c>
      <c r="B19" s="443">
        <f>B42+B43+B45+B49</f>
        <v>1.8207183830592701E-2</v>
      </c>
      <c r="C19" s="443">
        <f t="shared" ref="C19:I19" si="4">C42+C43+C45+C49</f>
        <v>2.6713356234993647E-2</v>
      </c>
      <c r="D19" s="443">
        <f t="shared" si="4"/>
        <v>7.9235815869810253E-2</v>
      </c>
      <c r="E19" s="443">
        <f t="shared" si="4"/>
        <v>1031978816.0288848</v>
      </c>
      <c r="F19" s="443">
        <f t="shared" si="4"/>
        <v>1877928694.2942467</v>
      </c>
      <c r="G19" s="443">
        <f t="shared" si="4"/>
        <v>1379972466.846276</v>
      </c>
      <c r="H19" s="443">
        <f t="shared" si="4"/>
        <v>1310299589.8970053</v>
      </c>
      <c r="I19" s="443">
        <f t="shared" si="4"/>
        <v>1598594826.0403838</v>
      </c>
    </row>
    <row r="20" spans="1:9" s="267" customFormat="1">
      <c r="A20" s="446" t="s">
        <v>1093</v>
      </c>
      <c r="B20" s="443">
        <f>B46+B47+B48+B50</f>
        <v>0</v>
      </c>
      <c r="C20" s="443">
        <f t="shared" ref="C20:I20" si="5">C46+C47+C48+C50</f>
        <v>0</v>
      </c>
      <c r="D20" s="443">
        <f t="shared" si="5"/>
        <v>0</v>
      </c>
      <c r="E20" s="443">
        <f t="shared" si="5"/>
        <v>0</v>
      </c>
      <c r="F20" s="443">
        <f t="shared" si="5"/>
        <v>0</v>
      </c>
      <c r="G20" s="443">
        <f t="shared" si="5"/>
        <v>0</v>
      </c>
      <c r="H20" s="443">
        <f t="shared" si="5"/>
        <v>0</v>
      </c>
      <c r="I20" s="443">
        <f t="shared" si="5"/>
        <v>0</v>
      </c>
    </row>
    <row r="21" spans="1:9" s="267" customFormat="1">
      <c r="A21" s="447" t="s">
        <v>1094</v>
      </c>
      <c r="B21" s="443">
        <f>B44</f>
        <v>47710871.868480407</v>
      </c>
      <c r="C21" s="443">
        <f t="shared" ref="C21:I21" si="6">C44</f>
        <v>51663285.8383094</v>
      </c>
      <c r="D21" s="443">
        <f t="shared" si="6"/>
        <v>34204999.369259626</v>
      </c>
      <c r="E21" s="443">
        <f t="shared" si="6"/>
        <v>66112748.591421507</v>
      </c>
      <c r="F21" s="443">
        <f t="shared" si="6"/>
        <v>37510458.846620359</v>
      </c>
      <c r="G21" s="443">
        <f t="shared" si="6"/>
        <v>27076898.043374196</v>
      </c>
      <c r="H21" s="443">
        <f t="shared" si="6"/>
        <v>26356503.592507519</v>
      </c>
      <c r="I21" s="443">
        <f t="shared" si="6"/>
        <v>212720038.33300006</v>
      </c>
    </row>
    <row r="22" spans="1:9" s="267" customFormat="1">
      <c r="A22" s="303"/>
      <c r="B22" s="130">
        <f>SUM(B19:B21)</f>
        <v>47710871.886687592</v>
      </c>
      <c r="C22" s="130">
        <f t="shared" ref="C22:I22" si="7">SUM(C19:C21)</f>
        <v>51663285.865022756</v>
      </c>
      <c r="D22" s="130">
        <f t="shared" si="7"/>
        <v>34204999.44849544</v>
      </c>
      <c r="E22" s="130">
        <f t="shared" si="7"/>
        <v>1098091564.6203063</v>
      </c>
      <c r="F22" s="130">
        <f t="shared" si="7"/>
        <v>1915439153.140867</v>
      </c>
      <c r="G22" s="130">
        <f t="shared" si="7"/>
        <v>1407049364.8896503</v>
      </c>
      <c r="H22" s="130">
        <f t="shared" si="7"/>
        <v>1336656093.4895129</v>
      </c>
      <c r="I22" s="130">
        <f t="shared" si="7"/>
        <v>1811314864.373384</v>
      </c>
    </row>
    <row r="23" spans="1:9" s="267" customFormat="1" ht="12.4"/>
    <row r="24" spans="1:9" s="267" customFormat="1" ht="12.6" thickBot="1">
      <c r="A24" s="422"/>
      <c r="B24" s="422"/>
      <c r="C24" s="422"/>
      <c r="D24" s="422"/>
      <c r="E24" s="422"/>
      <c r="F24" s="422"/>
      <c r="G24" s="422"/>
      <c r="H24" s="422"/>
      <c r="I24" s="422"/>
    </row>
    <row r="25" spans="1:9" s="267" customFormat="1" ht="12.4"/>
    <row r="26" spans="1:9" s="267" customFormat="1" ht="12.4">
      <c r="A26" s="267" t="s">
        <v>296</v>
      </c>
    </row>
    <row r="27" spans="1:9" s="267" customFormat="1" ht="12.4">
      <c r="A27" s="466" t="s">
        <v>1101</v>
      </c>
      <c r="B27" s="466"/>
      <c r="C27" s="466"/>
      <c r="D27" s="466"/>
      <c r="E27" s="466"/>
      <c r="F27" s="466"/>
      <c r="G27" s="466"/>
      <c r="H27" s="466"/>
      <c r="I27" s="466"/>
    </row>
    <row r="28" spans="1:9" s="267" customFormat="1">
      <c r="A28" s="460"/>
      <c r="B28" s="461">
        <v>2015</v>
      </c>
      <c r="C28" s="461">
        <v>2020</v>
      </c>
      <c r="D28" s="461">
        <v>2025</v>
      </c>
      <c r="E28" s="461">
        <v>2030</v>
      </c>
      <c r="F28" s="461">
        <v>2035</v>
      </c>
      <c r="G28" s="461">
        <v>2040</v>
      </c>
      <c r="H28" s="461">
        <v>2045</v>
      </c>
      <c r="I28" s="461">
        <v>2050</v>
      </c>
    </row>
    <row r="29" spans="1:9" s="267" customFormat="1">
      <c r="A29" s="461" t="s">
        <v>84</v>
      </c>
      <c r="B29" s="464">
        <f>'UK captured turnover (11)'!E19</f>
        <v>0</v>
      </c>
      <c r="C29" s="464">
        <f>'UK captured turnover (11)'!F19</f>
        <v>0</v>
      </c>
      <c r="D29" s="464">
        <f>'UK captured turnover (11)'!G19</f>
        <v>0</v>
      </c>
      <c r="E29" s="464">
        <f>'UK captured turnover (11)'!H19</f>
        <v>0</v>
      </c>
      <c r="F29" s="464">
        <f>'UK captured turnover (11)'!I19</f>
        <v>0</v>
      </c>
      <c r="G29" s="464">
        <f>'UK captured turnover (11)'!J19</f>
        <v>0</v>
      </c>
      <c r="H29" s="464">
        <f>'UK captured turnover (11)'!K19</f>
        <v>0</v>
      </c>
      <c r="I29" s="464">
        <f>'UK captured turnover (11)'!L19</f>
        <v>0</v>
      </c>
    </row>
    <row r="30" spans="1:9" s="267" customFormat="1">
      <c r="A30" s="461" t="s">
        <v>222</v>
      </c>
      <c r="B30" s="464">
        <f>'UK captured turnover (11)'!E37</f>
        <v>0</v>
      </c>
      <c r="C30" s="464">
        <f>'UK captured turnover (11)'!F37</f>
        <v>7.8485267220744959E-4</v>
      </c>
      <c r="D30" s="464">
        <f>'UK captured turnover (11)'!G37</f>
        <v>6.025014828101854E-3</v>
      </c>
      <c r="E30" s="464">
        <f>'UK captured turnover (11)'!H37</f>
        <v>158807323.57840171</v>
      </c>
      <c r="F30" s="464">
        <f>'UK captured turnover (11)'!I37</f>
        <v>253357653.58035159</v>
      </c>
      <c r="G30" s="464">
        <f>'UK captured turnover (11)'!J37</f>
        <v>1.2295562786209659E-2</v>
      </c>
      <c r="H30" s="464">
        <f>'UK captured turnover (11)'!K37</f>
        <v>2.7317509330583835E-2</v>
      </c>
      <c r="I30" s="464">
        <f>'UK captured turnover (11)'!L37</f>
        <v>326166194.47311229</v>
      </c>
    </row>
    <row r="31" spans="1:9" s="267" customFormat="1">
      <c r="A31" s="465" t="s">
        <v>318</v>
      </c>
      <c r="B31" s="464">
        <f>'UK captured turnover (11)'!E55</f>
        <v>15885100.422735503</v>
      </c>
      <c r="C31" s="464">
        <f>'UK captured turnover (11)'!F55</f>
        <v>17201037.235475279</v>
      </c>
      <c r="D31" s="464">
        <f>'UK captured turnover (11)'!G55</f>
        <v>0.30542574966933383</v>
      </c>
      <c r="E31" s="464">
        <f>'UK captured turnover (11)'!H55</f>
        <v>33904639.492597483</v>
      </c>
      <c r="F31" s="464">
        <f>'UK captured turnover (11)'!I55</f>
        <v>6749891.0672742603</v>
      </c>
      <c r="G31" s="464">
        <f>'UK captured turnover (11)'!J55</f>
        <v>0.25579692737483967</v>
      </c>
      <c r="H31" s="464">
        <f>'UK captured turnover (11)'!K55</f>
        <v>0.32574839713672765</v>
      </c>
      <c r="I31" s="464">
        <f>'UK captured turnover (11)'!L55</f>
        <v>160446153.28157723</v>
      </c>
    </row>
    <row r="32" spans="1:9" s="267" customFormat="1">
      <c r="A32" s="461" t="s">
        <v>282</v>
      </c>
      <c r="B32" s="464">
        <f>'UK captured turnover (11)'!E73</f>
        <v>0</v>
      </c>
      <c r="C32" s="464">
        <f>'UK captured turnover (11)'!F73</f>
        <v>0</v>
      </c>
      <c r="D32" s="464">
        <f>'UK captured turnover (11)'!G73</f>
        <v>0</v>
      </c>
      <c r="E32" s="464">
        <f>'UK captured turnover (11)'!H73</f>
        <v>0</v>
      </c>
      <c r="F32" s="464">
        <f>'UK captured turnover (11)'!I73</f>
        <v>0</v>
      </c>
      <c r="G32" s="464">
        <f>'UK captured turnover (11)'!J73</f>
        <v>0</v>
      </c>
      <c r="H32" s="464">
        <f>'UK captured turnover (11)'!K73</f>
        <v>0</v>
      </c>
      <c r="I32" s="464">
        <f>'UK captured turnover (11)'!L73</f>
        <v>0</v>
      </c>
    </row>
    <row r="33" spans="1:9" s="267" customFormat="1">
      <c r="A33" s="461" t="s">
        <v>283</v>
      </c>
      <c r="B33" s="464">
        <f>'UK captured turnover (11)'!E91</f>
        <v>0</v>
      </c>
      <c r="C33" s="464">
        <f>'UK captured turnover (11)'!F91</f>
        <v>0</v>
      </c>
      <c r="D33" s="464">
        <f>'UK captured turnover (11)'!G91</f>
        <v>0</v>
      </c>
      <c r="E33" s="464">
        <f>'UK captured turnover (11)'!H91</f>
        <v>0</v>
      </c>
      <c r="F33" s="464">
        <f>'UK captured turnover (11)'!I91</f>
        <v>0</v>
      </c>
      <c r="G33" s="464">
        <f>'UK captured turnover (11)'!J91</f>
        <v>0</v>
      </c>
      <c r="H33" s="464">
        <f>'UK captured turnover (11)'!K91</f>
        <v>0</v>
      </c>
      <c r="I33" s="464">
        <f>'UK captured turnover (11)'!L91</f>
        <v>0</v>
      </c>
    </row>
    <row r="34" spans="1:9" s="267" customFormat="1">
      <c r="A34" s="461" t="s">
        <v>284</v>
      </c>
      <c r="B34" s="464">
        <f>'UK captured turnover (11)'!E109</f>
        <v>0</v>
      </c>
      <c r="C34" s="464">
        <f>'UK captured turnover (11)'!F109</f>
        <v>0</v>
      </c>
      <c r="D34" s="464">
        <f>'UK captured turnover (11)'!G109</f>
        <v>0</v>
      </c>
      <c r="E34" s="464">
        <f>'UK captured turnover (11)'!H109</f>
        <v>0</v>
      </c>
      <c r="F34" s="464">
        <f>'UK captured turnover (11)'!I109</f>
        <v>0</v>
      </c>
      <c r="G34" s="464">
        <f>'UK captured turnover (11)'!J109</f>
        <v>0</v>
      </c>
      <c r="H34" s="464">
        <f>'UK captured turnover (11)'!K109</f>
        <v>0</v>
      </c>
      <c r="I34" s="464">
        <f>'UK captured turnover (11)'!L109</f>
        <v>0</v>
      </c>
    </row>
    <row r="35" spans="1:9" s="267" customFormat="1">
      <c r="A35" s="461" t="s">
        <v>285</v>
      </c>
      <c r="B35" s="464">
        <f>'UK captured turnover (11)'!E127</f>
        <v>0</v>
      </c>
      <c r="C35" s="464">
        <f>'UK captured turnover (11)'!F127</f>
        <v>0</v>
      </c>
      <c r="D35" s="464">
        <f>'UK captured turnover (11)'!G127</f>
        <v>0</v>
      </c>
      <c r="E35" s="464">
        <f>'UK captured turnover (11)'!H127</f>
        <v>0</v>
      </c>
      <c r="F35" s="464">
        <f>'UK captured turnover (11)'!I127</f>
        <v>0</v>
      </c>
      <c r="G35" s="464">
        <f>'UK captured turnover (11)'!J127</f>
        <v>0</v>
      </c>
      <c r="H35" s="464">
        <f>'UK captured turnover (11)'!K127</f>
        <v>0</v>
      </c>
      <c r="I35" s="464">
        <f>'UK captured turnover (11)'!L127</f>
        <v>0</v>
      </c>
    </row>
    <row r="36" spans="1:9" s="267" customFormat="1">
      <c r="A36" s="461" t="s">
        <v>286</v>
      </c>
      <c r="B36" s="464">
        <f>'UK captured turnover (11)'!E145</f>
        <v>0</v>
      </c>
      <c r="C36" s="464">
        <f>'UK captured turnover (11)'!F145</f>
        <v>0</v>
      </c>
      <c r="D36" s="464">
        <f>'UK captured turnover (11)'!G145</f>
        <v>0</v>
      </c>
      <c r="E36" s="464">
        <f>'UK captured turnover (11)'!H145</f>
        <v>0</v>
      </c>
      <c r="F36" s="464">
        <f>'UK captured turnover (11)'!I145</f>
        <v>0</v>
      </c>
      <c r="G36" s="464">
        <f>'UK captured turnover (11)'!J145</f>
        <v>0</v>
      </c>
      <c r="H36" s="464">
        <f>'UK captured turnover (11)'!K145</f>
        <v>0</v>
      </c>
      <c r="I36" s="464">
        <f>'UK captured turnover (11)'!L145</f>
        <v>0</v>
      </c>
    </row>
    <row r="37" spans="1:9" s="267" customFormat="1">
      <c r="A37" s="461" t="s">
        <v>287</v>
      </c>
      <c r="B37" s="464">
        <f>'UK captured turnover (11)'!E163</f>
        <v>0</v>
      </c>
      <c r="C37" s="464">
        <f>'UK captured turnover (11)'!F163</f>
        <v>0</v>
      </c>
      <c r="D37" s="464">
        <f>'UK captured turnover (11)'!G163</f>
        <v>0</v>
      </c>
      <c r="E37" s="464">
        <f>'UK captured turnover (11)'!H163</f>
        <v>0</v>
      </c>
      <c r="F37" s="464">
        <f>'UK captured turnover (11)'!I163</f>
        <v>0</v>
      </c>
      <c r="G37" s="464">
        <f>'UK captured turnover (11)'!J163</f>
        <v>0</v>
      </c>
      <c r="H37" s="464">
        <f>'UK captured turnover (11)'!K163</f>
        <v>0</v>
      </c>
      <c r="I37" s="464">
        <f>'UK captured turnover (11)'!L163</f>
        <v>0</v>
      </c>
    </row>
    <row r="38" spans="1:9" s="267" customFormat="1">
      <c r="A38" s="1"/>
      <c r="B38" s="183">
        <f>SUM(B29:B37)</f>
        <v>15885100.422735503</v>
      </c>
      <c r="C38" s="183">
        <f t="shared" ref="C38:H38" si="8">SUM(C29:C37)</f>
        <v>17201037.236260131</v>
      </c>
      <c r="D38" s="183">
        <f t="shared" si="8"/>
        <v>0.31145076449743569</v>
      </c>
      <c r="E38" s="183">
        <f t="shared" si="8"/>
        <v>192711963.07099921</v>
      </c>
      <c r="F38" s="183">
        <f t="shared" si="8"/>
        <v>260107544.64762586</v>
      </c>
      <c r="G38" s="183">
        <f t="shared" si="8"/>
        <v>0.2680924901610493</v>
      </c>
      <c r="H38" s="183">
        <f t="shared" si="8"/>
        <v>0.35306590646731151</v>
      </c>
      <c r="I38" s="183">
        <f>SUM(I29:I37)</f>
        <v>486612347.75468951</v>
      </c>
    </row>
    <row r="39" spans="1:9" s="267" customFormat="1">
      <c r="A39" s="267" t="s">
        <v>296</v>
      </c>
      <c r="B39" s="1"/>
      <c r="C39" s="1"/>
      <c r="D39" s="1"/>
      <c r="E39" s="1"/>
      <c r="F39" s="1"/>
      <c r="G39" s="1"/>
      <c r="H39" s="1"/>
      <c r="I39" s="1"/>
    </row>
    <row r="40" spans="1:9" s="267" customFormat="1" ht="12.4">
      <c r="A40" s="466" t="s">
        <v>1102</v>
      </c>
      <c r="B40" s="466"/>
      <c r="C40" s="466"/>
      <c r="D40" s="466"/>
      <c r="E40" s="466"/>
      <c r="F40" s="466"/>
      <c r="G40" s="466"/>
      <c r="H40" s="466"/>
      <c r="I40" s="466"/>
    </row>
    <row r="41" spans="1:9" s="267" customFormat="1">
      <c r="A41" s="460"/>
      <c r="B41" s="461">
        <v>2015</v>
      </c>
      <c r="C41" s="461">
        <v>2020</v>
      </c>
      <c r="D41" s="461">
        <v>2025</v>
      </c>
      <c r="E41" s="461">
        <v>2030</v>
      </c>
      <c r="F41" s="461">
        <v>2035</v>
      </c>
      <c r="G41" s="461">
        <v>2040</v>
      </c>
      <c r="H41" s="461">
        <v>2045</v>
      </c>
      <c r="I41" s="461">
        <v>2050</v>
      </c>
    </row>
    <row r="42" spans="1:9" s="267" customFormat="1">
      <c r="A42" s="461" t="s">
        <v>84</v>
      </c>
      <c r="B42" s="464">
        <f>SUM('UK captured turnover (11)'!E20:E22)</f>
        <v>0</v>
      </c>
      <c r="C42" s="464">
        <f>SUM('UK captured turnover (11)'!F20:F22)</f>
        <v>0</v>
      </c>
      <c r="D42" s="464">
        <f>SUM('UK captured turnover (11)'!G20:G22)</f>
        <v>0</v>
      </c>
      <c r="E42" s="464">
        <f>SUM('UK captured turnover (11)'!H20:H22)</f>
        <v>0</v>
      </c>
      <c r="F42" s="464">
        <f>SUM('UK captured turnover (11)'!I20:I22)</f>
        <v>0</v>
      </c>
      <c r="G42" s="464">
        <f>SUM('UK captured turnover (11)'!J20:J22)</f>
        <v>0</v>
      </c>
      <c r="H42" s="464">
        <f>SUM('UK captured turnover (11)'!K20:K22)</f>
        <v>0</v>
      </c>
      <c r="I42" s="464">
        <f>SUM('UK captured turnover (11)'!L20:L22)</f>
        <v>0</v>
      </c>
    </row>
    <row r="43" spans="1:9" s="267" customFormat="1">
      <c r="A43" s="461" t="s">
        <v>222</v>
      </c>
      <c r="B43" s="464">
        <f>SUM('UK captured turnover (11)'!E38:E40)</f>
        <v>1.8207183830592701E-2</v>
      </c>
      <c r="C43" s="464">
        <f>SUM('UK captured turnover (11)'!F38:F40)</f>
        <v>2.6713356234993647E-2</v>
      </c>
      <c r="D43" s="464">
        <f>SUM('UK captured turnover (11)'!G38:G40)</f>
        <v>7.9235815869810253E-2</v>
      </c>
      <c r="E43" s="464">
        <f>SUM('UK captured turnover (11)'!H38:H40)</f>
        <v>1031978816.0288848</v>
      </c>
      <c r="F43" s="464">
        <f>SUM('UK captured turnover (11)'!I38:I40)</f>
        <v>1877928694.2942467</v>
      </c>
      <c r="G43" s="464">
        <f>SUM('UK captured turnover (11)'!J38:J40)</f>
        <v>1379972466.846276</v>
      </c>
      <c r="H43" s="464">
        <f>SUM('UK captured turnover (11)'!K38:K40)</f>
        <v>1310299589.8970053</v>
      </c>
      <c r="I43" s="464">
        <f>SUM('UK captured turnover (11)'!L38:L40)</f>
        <v>1598594826.0403838</v>
      </c>
    </row>
    <row r="44" spans="1:9" s="267" customFormat="1">
      <c r="A44" s="465" t="s">
        <v>318</v>
      </c>
      <c r="B44" s="464">
        <f>SUM('UK captured turnover (11)'!E56:E58)</f>
        <v>47710871.868480407</v>
      </c>
      <c r="C44" s="464">
        <f>SUM('UK captured turnover (11)'!F56:F58)</f>
        <v>51663285.8383094</v>
      </c>
      <c r="D44" s="464">
        <f>SUM('UK captured turnover (11)'!G56:G58)</f>
        <v>34204999.369259626</v>
      </c>
      <c r="E44" s="464">
        <f>SUM('UK captured turnover (11)'!H56:H58)</f>
        <v>66112748.591421507</v>
      </c>
      <c r="F44" s="464">
        <f>SUM('UK captured turnover (11)'!I56:I58)</f>
        <v>37510458.846620359</v>
      </c>
      <c r="G44" s="464">
        <f>SUM('UK captured turnover (11)'!J56:J58)</f>
        <v>27076898.043374196</v>
      </c>
      <c r="H44" s="464">
        <f>SUM('UK captured turnover (11)'!K56:K58)</f>
        <v>26356503.592507519</v>
      </c>
      <c r="I44" s="464">
        <f>SUM('UK captured turnover (11)'!L56:L58)</f>
        <v>212720038.33300006</v>
      </c>
    </row>
    <row r="45" spans="1:9" s="267" customFormat="1">
      <c r="A45" s="461" t="s">
        <v>282</v>
      </c>
      <c r="B45" s="464">
        <f>SUM('UK captured turnover (11)'!E74:E76)</f>
        <v>0</v>
      </c>
      <c r="C45" s="464">
        <f>SUM('UK captured turnover (11)'!F74:F76)</f>
        <v>0</v>
      </c>
      <c r="D45" s="464">
        <f>SUM('UK captured turnover (11)'!G74:G76)</f>
        <v>0</v>
      </c>
      <c r="E45" s="464">
        <f>SUM('UK captured turnover (11)'!H74:H76)</f>
        <v>0</v>
      </c>
      <c r="F45" s="464">
        <f>SUM('UK captured turnover (11)'!I74:I76)</f>
        <v>0</v>
      </c>
      <c r="G45" s="464">
        <f>SUM('UK captured turnover (11)'!J74:J76)</f>
        <v>0</v>
      </c>
      <c r="H45" s="464">
        <f>SUM('UK captured turnover (11)'!K74:K76)</f>
        <v>0</v>
      </c>
      <c r="I45" s="464">
        <f>SUM('UK captured turnover (11)'!L74:L76)</f>
        <v>0</v>
      </c>
    </row>
    <row r="46" spans="1:9" s="267" customFormat="1">
      <c r="A46" s="461" t="s">
        <v>283</v>
      </c>
      <c r="B46" s="464">
        <f>SUM('UK captured turnover (11)'!E92:E94)</f>
        <v>0</v>
      </c>
      <c r="C46" s="464">
        <f>SUM('UK captured turnover (11)'!F92:F94)</f>
        <v>0</v>
      </c>
      <c r="D46" s="464">
        <f>SUM('UK captured turnover (11)'!G92:G94)</f>
        <v>0</v>
      </c>
      <c r="E46" s="464">
        <f>SUM('UK captured turnover (11)'!H92:H94)</f>
        <v>0</v>
      </c>
      <c r="F46" s="464">
        <f>SUM('UK captured turnover (11)'!I92:I94)</f>
        <v>0</v>
      </c>
      <c r="G46" s="464">
        <f>SUM('UK captured turnover (11)'!J92:J94)</f>
        <v>0</v>
      </c>
      <c r="H46" s="464">
        <f>SUM('UK captured turnover (11)'!K92:K94)</f>
        <v>0</v>
      </c>
      <c r="I46" s="464">
        <f>SUM('UK captured turnover (11)'!L92:L94)</f>
        <v>0</v>
      </c>
    </row>
    <row r="47" spans="1:9" s="267" customFormat="1">
      <c r="A47" s="461" t="s">
        <v>284</v>
      </c>
      <c r="B47" s="464">
        <f>SUM('UK captured turnover (11)'!E110:E112)</f>
        <v>0</v>
      </c>
      <c r="C47" s="464">
        <f>SUM('UK captured turnover (11)'!F110:F112)</f>
        <v>0</v>
      </c>
      <c r="D47" s="464">
        <f>SUM('UK captured turnover (11)'!G110:G112)</f>
        <v>0</v>
      </c>
      <c r="E47" s="464">
        <f>SUM('UK captured turnover (11)'!H110:H112)</f>
        <v>0</v>
      </c>
      <c r="F47" s="464">
        <f>SUM('UK captured turnover (11)'!I110:I112)</f>
        <v>0</v>
      </c>
      <c r="G47" s="464">
        <f>SUM('UK captured turnover (11)'!J110:J112)</f>
        <v>0</v>
      </c>
      <c r="H47" s="464">
        <f>SUM('UK captured turnover (11)'!K110:K112)</f>
        <v>0</v>
      </c>
      <c r="I47" s="464">
        <f>SUM('UK captured turnover (11)'!L110:L112)</f>
        <v>0</v>
      </c>
    </row>
    <row r="48" spans="1:9" s="267" customFormat="1">
      <c r="A48" s="461" t="s">
        <v>285</v>
      </c>
      <c r="B48" s="464">
        <f>SUM('UK captured turnover (11)'!E128:E130)</f>
        <v>0</v>
      </c>
      <c r="C48" s="464">
        <f>SUM('UK captured turnover (11)'!F128:F130)</f>
        <v>0</v>
      </c>
      <c r="D48" s="464">
        <f>SUM('UK captured turnover (11)'!G128:G130)</f>
        <v>0</v>
      </c>
      <c r="E48" s="464">
        <f>SUM('UK captured turnover (11)'!H128:H130)</f>
        <v>0</v>
      </c>
      <c r="F48" s="464">
        <f>SUM('UK captured turnover (11)'!I128:I130)</f>
        <v>0</v>
      </c>
      <c r="G48" s="464">
        <f>SUM('UK captured turnover (11)'!J128:J130)</f>
        <v>0</v>
      </c>
      <c r="H48" s="464">
        <f>SUM('UK captured turnover (11)'!K128:K130)</f>
        <v>0</v>
      </c>
      <c r="I48" s="464">
        <f>SUM('UK captured turnover (11)'!L128:L130)</f>
        <v>0</v>
      </c>
    </row>
    <row r="49" spans="1:9" s="267" customFormat="1">
      <c r="A49" s="461" t="s">
        <v>286</v>
      </c>
      <c r="B49" s="464">
        <f>SUM('UK captured turnover (11)'!E146:E148)</f>
        <v>0</v>
      </c>
      <c r="C49" s="464">
        <f>SUM('UK captured turnover (11)'!F146:F148)</f>
        <v>0</v>
      </c>
      <c r="D49" s="464">
        <f>SUM('UK captured turnover (11)'!G146:G148)</f>
        <v>0</v>
      </c>
      <c r="E49" s="464">
        <f>SUM('UK captured turnover (11)'!H146:H148)</f>
        <v>0</v>
      </c>
      <c r="F49" s="464">
        <f>SUM('UK captured turnover (11)'!I146:I148)</f>
        <v>0</v>
      </c>
      <c r="G49" s="464">
        <f>SUM('UK captured turnover (11)'!J146:J148)</f>
        <v>0</v>
      </c>
      <c r="H49" s="464">
        <f>SUM('UK captured turnover (11)'!K146:K148)</f>
        <v>0</v>
      </c>
      <c r="I49" s="464">
        <f>SUM('UK captured turnover (11)'!L146:L148)</f>
        <v>0</v>
      </c>
    </row>
    <row r="50" spans="1:9" s="267" customFormat="1">
      <c r="A50" s="461" t="s">
        <v>287</v>
      </c>
      <c r="B50" s="464">
        <f>SUM('UK captured turnover (11)'!E164:E166)</f>
        <v>0</v>
      </c>
      <c r="C50" s="464">
        <f>SUM('UK captured turnover (11)'!F164:F166)</f>
        <v>0</v>
      </c>
      <c r="D50" s="464">
        <f>SUM('UK captured turnover (11)'!G164:G166)</f>
        <v>0</v>
      </c>
      <c r="E50" s="464">
        <f>SUM('UK captured turnover (11)'!H164:H166)</f>
        <v>0</v>
      </c>
      <c r="F50" s="464">
        <f>SUM('UK captured turnover (11)'!I164:I166)</f>
        <v>0</v>
      </c>
      <c r="G50" s="464">
        <f>SUM('UK captured turnover (11)'!J164:J166)</f>
        <v>0</v>
      </c>
      <c r="H50" s="464">
        <f>SUM('UK captured turnover (11)'!K164:K166)</f>
        <v>0</v>
      </c>
      <c r="I50" s="464">
        <f>SUM('UK captured turnover (11)'!L164:L166)</f>
        <v>0</v>
      </c>
    </row>
    <row r="51" spans="1:9" s="267" customFormat="1">
      <c r="A51" s="1" t="s">
        <v>502</v>
      </c>
      <c r="B51" s="183">
        <f>SUM(B42:B50)</f>
        <v>47710871.886687592</v>
      </c>
      <c r="C51" s="183">
        <f t="shared" ref="C51:H51" si="9">SUM(C42:C50)</f>
        <v>51663285.865022756</v>
      </c>
      <c r="D51" s="183">
        <f t="shared" si="9"/>
        <v>34204999.44849544</v>
      </c>
      <c r="E51" s="183">
        <f t="shared" si="9"/>
        <v>1098091564.6203063</v>
      </c>
      <c r="F51" s="183">
        <f t="shared" si="9"/>
        <v>1915439153.140867</v>
      </c>
      <c r="G51" s="183">
        <f t="shared" si="9"/>
        <v>1407049364.8896503</v>
      </c>
      <c r="H51" s="183">
        <f t="shared" si="9"/>
        <v>1336656093.4895129</v>
      </c>
      <c r="I51" s="183">
        <f>SUM(I42:I50)</f>
        <v>1811314864.373384</v>
      </c>
    </row>
    <row r="52" spans="1:9" s="267" customFormat="1">
      <c r="A52" s="1"/>
      <c r="B52" s="1"/>
      <c r="C52" s="1"/>
      <c r="D52" s="1"/>
      <c r="E52" s="1"/>
      <c r="F52" s="1"/>
      <c r="G52" s="1"/>
      <c r="H52" s="1"/>
      <c r="I52" s="1"/>
    </row>
    <row r="53" spans="1:9" s="365" customFormat="1" ht="14.1" thickBot="1"/>
    <row r="55" spans="1:9">
      <c r="A55" s="267" t="s">
        <v>296</v>
      </c>
    </row>
    <row r="56" spans="1:9" ht="14.1">
      <c r="A56" s="453" t="s">
        <v>1102</v>
      </c>
      <c r="B56" s="446">
        <v>2015</v>
      </c>
      <c r="C56" s="446">
        <v>2020</v>
      </c>
      <c r="D56" s="446">
        <v>2025</v>
      </c>
      <c r="E56" s="446">
        <v>2030</v>
      </c>
      <c r="F56" s="446">
        <v>2035</v>
      </c>
      <c r="G56" s="446">
        <v>2040</v>
      </c>
      <c r="H56" s="446">
        <v>2045</v>
      </c>
      <c r="I56" s="446">
        <v>2050</v>
      </c>
    </row>
    <row r="57" spans="1:9">
      <c r="A57" s="446" t="s">
        <v>380</v>
      </c>
      <c r="B57" s="443">
        <f>B73</f>
        <v>32366501.273569707</v>
      </c>
      <c r="C57" s="443">
        <f t="shared" ref="C57:I57" si="10">C73</f>
        <v>35047773.011916272</v>
      </c>
      <c r="D57" s="443">
        <f t="shared" si="10"/>
        <v>34204999.133096673</v>
      </c>
      <c r="E57" s="443">
        <f t="shared" si="10"/>
        <v>707404179.1259073</v>
      </c>
      <c r="F57" s="443">
        <f t="shared" si="10"/>
        <v>1480635678.2904115</v>
      </c>
      <c r="G57" s="443">
        <f t="shared" si="10"/>
        <v>1407049364.6259329</v>
      </c>
      <c r="H57" s="443">
        <f t="shared" si="10"/>
        <v>1336656093.1440673</v>
      </c>
      <c r="I57" s="443">
        <f t="shared" si="10"/>
        <v>1341266831.4942472</v>
      </c>
    </row>
    <row r="58" spans="1:9">
      <c r="A58" s="446" t="s">
        <v>1095</v>
      </c>
      <c r="B58" s="443">
        <f>B86</f>
        <v>10243957.893508073</v>
      </c>
      <c r="C58" s="443">
        <f t="shared" ref="C58:I58" si="11">C86</f>
        <v>11092577.097998004</v>
      </c>
      <c r="D58" s="443">
        <f t="shared" si="11"/>
        <v>0.21056137024893687</v>
      </c>
      <c r="E58" s="443">
        <f t="shared" si="11"/>
        <v>260824326.22605693</v>
      </c>
      <c r="F58" s="443">
        <f t="shared" si="11"/>
        <v>290276388.69144946</v>
      </c>
      <c r="G58" s="443">
        <f t="shared" si="11"/>
        <v>0.17605870886439567</v>
      </c>
      <c r="H58" s="443">
        <f t="shared" si="11"/>
        <v>0.23062064973097363</v>
      </c>
      <c r="I58" s="443">
        <f t="shared" si="11"/>
        <v>313805784.42387891</v>
      </c>
    </row>
    <row r="59" spans="1:9">
      <c r="A59" s="447" t="s">
        <v>335</v>
      </c>
      <c r="B59" s="443">
        <f t="shared" ref="B59:I59" si="12">B99</f>
        <v>5100412.7196098091</v>
      </c>
      <c r="C59" s="443">
        <f t="shared" si="12"/>
        <v>5522935.7551084803</v>
      </c>
      <c r="D59" s="443">
        <f t="shared" si="12"/>
        <v>0.10483739802920751</v>
      </c>
      <c r="E59" s="443">
        <f t="shared" si="12"/>
        <v>129863059.26834205</v>
      </c>
      <c r="F59" s="443">
        <f t="shared" si="12"/>
        <v>144527086.15900591</v>
      </c>
      <c r="G59" s="443">
        <f t="shared" si="12"/>
        <v>8.7658704518799119E-2</v>
      </c>
      <c r="H59" s="443">
        <f t="shared" si="12"/>
        <v>0.11482480770815846</v>
      </c>
      <c r="I59" s="443">
        <f t="shared" si="12"/>
        <v>156242248.45525765</v>
      </c>
    </row>
    <row r="62" spans="1:9">
      <c r="A62" s="267" t="s">
        <v>296</v>
      </c>
    </row>
    <row r="63" spans="1:9" ht="14.1">
      <c r="A63" s="463" t="s">
        <v>1103</v>
      </c>
      <c r="B63" s="461">
        <v>2015</v>
      </c>
      <c r="C63" s="461">
        <v>2020</v>
      </c>
      <c r="D63" s="461">
        <v>2025</v>
      </c>
      <c r="E63" s="461">
        <v>2030</v>
      </c>
      <c r="F63" s="461">
        <v>2035</v>
      </c>
      <c r="G63" s="461">
        <v>2040</v>
      </c>
      <c r="H63" s="461">
        <v>2045</v>
      </c>
      <c r="I63" s="461">
        <v>2050</v>
      </c>
    </row>
    <row r="64" spans="1:9">
      <c r="A64" s="461" t="s">
        <v>84</v>
      </c>
      <c r="B64" s="464">
        <f>'UK captured turnover (11)'!E22</f>
        <v>0</v>
      </c>
      <c r="C64" s="464">
        <f>'UK captured turnover (11)'!F22</f>
        <v>0</v>
      </c>
      <c r="D64" s="464">
        <f>'UK captured turnover (11)'!G22</f>
        <v>0</v>
      </c>
      <c r="E64" s="464">
        <f>'UK captured turnover (11)'!H22</f>
        <v>0</v>
      </c>
      <c r="F64" s="464">
        <f>'UK captured turnover (11)'!I22</f>
        <v>0</v>
      </c>
      <c r="G64" s="464">
        <f>'UK captured turnover (11)'!J22</f>
        <v>0</v>
      </c>
      <c r="H64" s="464">
        <f>'UK captured turnover (11)'!K22</f>
        <v>0</v>
      </c>
      <c r="I64" s="464">
        <f>'UK captured turnover (11)'!L22</f>
        <v>0</v>
      </c>
    </row>
    <row r="65" spans="1:9">
      <c r="A65" s="461" t="s">
        <v>222</v>
      </c>
      <c r="B65" s="464">
        <f>'UK captured turnover (11)'!E40</f>
        <v>1.1892110162034623E-2</v>
      </c>
      <c r="C65" s="464">
        <f>'UK captured turnover (11)'!F40</f>
        <v>2.1406402569281963E-2</v>
      </c>
      <c r="D65" s="464">
        <f>'UK captured turnover (11)'!G40</f>
        <v>5.8866085562316948E-2</v>
      </c>
      <c r="E65" s="464">
        <f>'UK captured turnover (11)'!H40</f>
        <v>674041953.96963251</v>
      </c>
      <c r="F65" s="464">
        <f>'UK captured turnover (11)'!I40</f>
        <v>1449645343.79526</v>
      </c>
      <c r="G65" s="464">
        <f>'UK captured turnover (11)'!J40</f>
        <v>1379972466.8296483</v>
      </c>
      <c r="H65" s="464">
        <f>'UK captured turnover (11)'!K40</f>
        <v>1310299589.8662198</v>
      </c>
      <c r="I65" s="464">
        <f>'UK captured turnover (11)'!L40</f>
        <v>1283531349.3095205</v>
      </c>
    </row>
    <row r="66" spans="1:9">
      <c r="A66" s="465" t="s">
        <v>318</v>
      </c>
      <c r="B66" s="464">
        <f>'UK captured turnover (11)'!E58</f>
        <v>32366501.261677597</v>
      </c>
      <c r="C66" s="464">
        <f>'UK captured turnover (11)'!F58</f>
        <v>35047772.990509868</v>
      </c>
      <c r="D66" s="464">
        <f>'UK captured turnover (11)'!G58</f>
        <v>34204999.074230589</v>
      </c>
      <c r="E66" s="464">
        <f>'UK captured turnover (11)'!H58</f>
        <v>33362225.156274766</v>
      </c>
      <c r="F66" s="464">
        <f>'UK captured turnover (11)'!I58</f>
        <v>30990334.495151628</v>
      </c>
      <c r="G66" s="464">
        <f>'UK captured turnover (11)'!J58</f>
        <v>27076897.796284612</v>
      </c>
      <c r="H66" s="464">
        <f>'UK captured turnover (11)'!K58</f>
        <v>26356503.277847618</v>
      </c>
      <c r="I66" s="464">
        <f>'UK captured turnover (11)'!L58</f>
        <v>57735482.18472673</v>
      </c>
    </row>
    <row r="67" spans="1:9">
      <c r="A67" s="461" t="s">
        <v>282</v>
      </c>
      <c r="B67" s="464">
        <f>'UK captured turnover (11)'!E76</f>
        <v>0</v>
      </c>
      <c r="C67" s="464">
        <f>'UK captured turnover (11)'!F76</f>
        <v>0</v>
      </c>
      <c r="D67" s="464">
        <f>'UK captured turnover (11)'!G76</f>
        <v>0</v>
      </c>
      <c r="E67" s="464">
        <f>'UK captured turnover (11)'!H76</f>
        <v>0</v>
      </c>
      <c r="F67" s="464">
        <f>'UK captured turnover (11)'!I76</f>
        <v>0</v>
      </c>
      <c r="G67" s="464">
        <f>'UK captured turnover (11)'!J76</f>
        <v>0</v>
      </c>
      <c r="H67" s="464">
        <f>'UK captured turnover (11)'!K76</f>
        <v>0</v>
      </c>
      <c r="I67" s="464">
        <f>'UK captured turnover (11)'!L76</f>
        <v>0</v>
      </c>
    </row>
    <row r="68" spans="1:9">
      <c r="A68" s="461" t="s">
        <v>283</v>
      </c>
      <c r="B68" s="464">
        <f>'UK captured turnover (11)'!E94</f>
        <v>0</v>
      </c>
      <c r="C68" s="464">
        <f>'UK captured turnover (11)'!F94</f>
        <v>0</v>
      </c>
      <c r="D68" s="464">
        <f>'UK captured turnover (11)'!G94</f>
        <v>0</v>
      </c>
      <c r="E68" s="464">
        <f>'UK captured turnover (11)'!H94</f>
        <v>0</v>
      </c>
      <c r="F68" s="464">
        <f>'UK captured turnover (11)'!I94</f>
        <v>0</v>
      </c>
      <c r="G68" s="464">
        <f>'UK captured turnover (11)'!J94</f>
        <v>0</v>
      </c>
      <c r="H68" s="464">
        <f>'UK captured turnover (11)'!K94</f>
        <v>0</v>
      </c>
      <c r="I68" s="464">
        <f>'UK captured turnover (11)'!L94</f>
        <v>0</v>
      </c>
    </row>
    <row r="69" spans="1:9">
      <c r="A69" s="461" t="s">
        <v>284</v>
      </c>
      <c r="B69" s="464">
        <f>'UK captured turnover (11)'!E112</f>
        <v>0</v>
      </c>
      <c r="C69" s="464">
        <f>'UK captured turnover (11)'!F112</f>
        <v>0</v>
      </c>
      <c r="D69" s="464">
        <f>'UK captured turnover (11)'!G112</f>
        <v>0</v>
      </c>
      <c r="E69" s="464">
        <f>'UK captured turnover (11)'!H112</f>
        <v>0</v>
      </c>
      <c r="F69" s="464">
        <f>'UK captured turnover (11)'!I112</f>
        <v>0</v>
      </c>
      <c r="G69" s="464">
        <f>'UK captured turnover (11)'!J112</f>
        <v>0</v>
      </c>
      <c r="H69" s="464">
        <f>'UK captured turnover (11)'!K112</f>
        <v>0</v>
      </c>
      <c r="I69" s="464">
        <f>'UK captured turnover (11)'!L112</f>
        <v>0</v>
      </c>
    </row>
    <row r="70" spans="1:9">
      <c r="A70" s="461" t="s">
        <v>285</v>
      </c>
      <c r="B70" s="464">
        <f>'UK captured turnover (11)'!E130</f>
        <v>0</v>
      </c>
      <c r="C70" s="464">
        <f>'UK captured turnover (11)'!F130</f>
        <v>0</v>
      </c>
      <c r="D70" s="464">
        <f>'UK captured turnover (11)'!G130</f>
        <v>0</v>
      </c>
      <c r="E70" s="464">
        <f>'UK captured turnover (11)'!H130</f>
        <v>0</v>
      </c>
      <c r="F70" s="464">
        <f>'UK captured turnover (11)'!I130</f>
        <v>0</v>
      </c>
      <c r="G70" s="464">
        <f>'UK captured turnover (11)'!J130</f>
        <v>0</v>
      </c>
      <c r="H70" s="464">
        <f>'UK captured turnover (11)'!K130</f>
        <v>0</v>
      </c>
      <c r="I70" s="464">
        <f>'UK captured turnover (11)'!L130</f>
        <v>0</v>
      </c>
    </row>
    <row r="71" spans="1:9">
      <c r="A71" s="461" t="s">
        <v>286</v>
      </c>
      <c r="B71" s="464">
        <f>'UK captured turnover (11)'!E148</f>
        <v>0</v>
      </c>
      <c r="C71" s="464">
        <f>'UK captured turnover (11)'!F148</f>
        <v>0</v>
      </c>
      <c r="D71" s="464">
        <f>'UK captured turnover (11)'!G148</f>
        <v>0</v>
      </c>
      <c r="E71" s="464">
        <f>'UK captured turnover (11)'!H148</f>
        <v>0</v>
      </c>
      <c r="F71" s="464">
        <f>'UK captured turnover (11)'!I148</f>
        <v>0</v>
      </c>
      <c r="G71" s="464">
        <f>'UK captured turnover (11)'!J148</f>
        <v>0</v>
      </c>
      <c r="H71" s="464">
        <f>'UK captured turnover (11)'!K148</f>
        <v>0</v>
      </c>
      <c r="I71" s="464">
        <f>'UK captured turnover (11)'!L148</f>
        <v>0</v>
      </c>
    </row>
    <row r="72" spans="1:9">
      <c r="A72" s="461" t="s">
        <v>287</v>
      </c>
      <c r="B72" s="464">
        <f>'UK captured turnover (11)'!E166</f>
        <v>0</v>
      </c>
      <c r="C72" s="464">
        <f>'UK captured turnover (11)'!F166</f>
        <v>0</v>
      </c>
      <c r="D72" s="464">
        <f>'UK captured turnover (11)'!G166</f>
        <v>0</v>
      </c>
      <c r="E72" s="464">
        <f>'UK captured turnover (11)'!H166</f>
        <v>0</v>
      </c>
      <c r="F72" s="464">
        <f>'UK captured turnover (11)'!I166</f>
        <v>0</v>
      </c>
      <c r="G72" s="464">
        <f>'UK captured turnover (11)'!J166</f>
        <v>0</v>
      </c>
      <c r="H72" s="464">
        <f>'UK captured turnover (11)'!K166</f>
        <v>0</v>
      </c>
      <c r="I72" s="464">
        <f>'UK captured turnover (11)'!L166</f>
        <v>0</v>
      </c>
    </row>
    <row r="73" spans="1:9">
      <c r="A73" s="1" t="s">
        <v>502</v>
      </c>
      <c r="B73" s="183">
        <f>SUM(B64:B72)</f>
        <v>32366501.273569707</v>
      </c>
      <c r="C73" s="183">
        <f t="shared" ref="C73:I73" si="13">SUM(C64:C72)</f>
        <v>35047773.011916272</v>
      </c>
      <c r="D73" s="183">
        <f t="shared" si="13"/>
        <v>34204999.133096673</v>
      </c>
      <c r="E73" s="183">
        <f t="shared" si="13"/>
        <v>707404179.1259073</v>
      </c>
      <c r="F73" s="183">
        <f t="shared" si="13"/>
        <v>1480635678.2904115</v>
      </c>
      <c r="G73" s="183">
        <f t="shared" si="13"/>
        <v>1407049364.6259329</v>
      </c>
      <c r="H73" s="183">
        <f t="shared" si="13"/>
        <v>1336656093.1440673</v>
      </c>
      <c r="I73" s="183">
        <f t="shared" si="13"/>
        <v>1341266831.4942472</v>
      </c>
    </row>
    <row r="75" spans="1:9">
      <c r="A75" s="267" t="s">
        <v>296</v>
      </c>
    </row>
    <row r="76" spans="1:9" ht="14.1">
      <c r="A76" s="463" t="s">
        <v>1104</v>
      </c>
      <c r="B76" s="461">
        <v>2015</v>
      </c>
      <c r="C76" s="461">
        <v>2020</v>
      </c>
      <c r="D76" s="461">
        <v>2025</v>
      </c>
      <c r="E76" s="461">
        <v>2030</v>
      </c>
      <c r="F76" s="461">
        <v>2035</v>
      </c>
      <c r="G76" s="461">
        <v>2040</v>
      </c>
      <c r="H76" s="461">
        <v>2045</v>
      </c>
      <c r="I76" s="461">
        <v>2050</v>
      </c>
    </row>
    <row r="77" spans="1:9">
      <c r="A77" s="461" t="s">
        <v>84</v>
      </c>
      <c r="B77" s="464">
        <f>'UK captured turnover (11)'!E21</f>
        <v>0</v>
      </c>
      <c r="C77" s="464">
        <f>'UK captured turnover (11)'!F21</f>
        <v>0</v>
      </c>
      <c r="D77" s="464">
        <f>'UK captured turnover (11)'!G21</f>
        <v>0</v>
      </c>
      <c r="E77" s="464">
        <f>'UK captured turnover (11)'!H21</f>
        <v>0</v>
      </c>
      <c r="F77" s="464">
        <f>'UK captured turnover (11)'!I21</f>
        <v>0</v>
      </c>
      <c r="G77" s="464">
        <f>'UK captured turnover (11)'!J21</f>
        <v>0</v>
      </c>
      <c r="H77" s="464">
        <f>'UK captured turnover (11)'!K21</f>
        <v>0</v>
      </c>
      <c r="I77" s="464">
        <f>'UK captured turnover (11)'!L21</f>
        <v>0</v>
      </c>
    </row>
    <row r="78" spans="1:9">
      <c r="A78" s="461" t="s">
        <v>222</v>
      </c>
      <c r="B78" s="464">
        <f>'UK captured turnover (11)'!E39</f>
        <v>4.2159662579973126E-3</v>
      </c>
      <c r="C78" s="464">
        <f>'UK captured turnover (11)'!F39</f>
        <v>3.5429416601729436E-3</v>
      </c>
      <c r="D78" s="464">
        <f>'UK captured turnover (11)'!G39</f>
        <v>1.3598906389401711E-2</v>
      </c>
      <c r="E78" s="464">
        <f>'UK captured turnover (11)'!H39</f>
        <v>238959957.10210094</v>
      </c>
      <c r="F78" s="464">
        <f>'UK captured turnover (11)'!I39</f>
        <v>285923529.84823424</v>
      </c>
      <c r="G78" s="464">
        <f>'UK captured turnover (11)'!J39</f>
        <v>1.1100799722835127E-2</v>
      </c>
      <c r="H78" s="464">
        <f>'UK captured turnover (11)'!K39</f>
        <v>2.0552549815342255E-2</v>
      </c>
      <c r="I78" s="464">
        <f>'UK captured turnover (11)'!L39</f>
        <v>210337528.38673228</v>
      </c>
    </row>
    <row r="79" spans="1:9">
      <c r="A79" s="465" t="s">
        <v>318</v>
      </c>
      <c r="B79" s="464">
        <f>'UK captured turnover (11)'!E57</f>
        <v>10243957.889292106</v>
      </c>
      <c r="C79" s="464">
        <f>'UK captured turnover (11)'!F57</f>
        <v>11092577.094455063</v>
      </c>
      <c r="D79" s="464">
        <f>'UK captured turnover (11)'!G57</f>
        <v>0.19696246385953517</v>
      </c>
      <c r="E79" s="464">
        <f>'UK captured turnover (11)'!H57</f>
        <v>21864369.12395601</v>
      </c>
      <c r="F79" s="464">
        <f>'UK captured turnover (11)'!I57</f>
        <v>4352858.8432152458</v>
      </c>
      <c r="G79" s="464">
        <f>'UK captured turnover (11)'!J57</f>
        <v>0.16495790914156055</v>
      </c>
      <c r="H79" s="464">
        <f>'UK captured turnover (11)'!K57</f>
        <v>0.21006809991563136</v>
      </c>
      <c r="I79" s="464">
        <f>'UK captured turnover (11)'!L57</f>
        <v>103468256.03714664</v>
      </c>
    </row>
    <row r="80" spans="1:9">
      <c r="A80" s="461" t="s">
        <v>282</v>
      </c>
      <c r="B80" s="464">
        <f>'UK captured turnover (11)'!E75</f>
        <v>0</v>
      </c>
      <c r="C80" s="464">
        <f>'UK captured turnover (11)'!F75</f>
        <v>0</v>
      </c>
      <c r="D80" s="464">
        <f>'UK captured turnover (11)'!G75</f>
        <v>0</v>
      </c>
      <c r="E80" s="464">
        <f>'UK captured turnover (11)'!H75</f>
        <v>0</v>
      </c>
      <c r="F80" s="464">
        <f>'UK captured turnover (11)'!I75</f>
        <v>0</v>
      </c>
      <c r="G80" s="464">
        <f>'UK captured turnover (11)'!J75</f>
        <v>0</v>
      </c>
      <c r="H80" s="464">
        <f>'UK captured turnover (11)'!K75</f>
        <v>0</v>
      </c>
      <c r="I80" s="464">
        <f>'UK captured turnover (11)'!L75</f>
        <v>0</v>
      </c>
    </row>
    <row r="81" spans="1:9">
      <c r="A81" s="461" t="s">
        <v>283</v>
      </c>
      <c r="B81" s="464">
        <f>'UK captured turnover (11)'!E93</f>
        <v>0</v>
      </c>
      <c r="C81" s="464">
        <f>'UK captured turnover (11)'!F93</f>
        <v>0</v>
      </c>
      <c r="D81" s="464">
        <f>'UK captured turnover (11)'!G93</f>
        <v>0</v>
      </c>
      <c r="E81" s="464">
        <f>'UK captured turnover (11)'!H93</f>
        <v>0</v>
      </c>
      <c r="F81" s="464">
        <f>'UK captured turnover (11)'!I93</f>
        <v>0</v>
      </c>
      <c r="G81" s="464">
        <f>'UK captured turnover (11)'!J93</f>
        <v>0</v>
      </c>
      <c r="H81" s="464">
        <f>'UK captured turnover (11)'!K93</f>
        <v>0</v>
      </c>
      <c r="I81" s="464">
        <f>'UK captured turnover (11)'!L93</f>
        <v>0</v>
      </c>
    </row>
    <row r="82" spans="1:9">
      <c r="A82" s="461" t="s">
        <v>284</v>
      </c>
      <c r="B82" s="464">
        <f>'UK captured turnover (11)'!E111</f>
        <v>0</v>
      </c>
      <c r="C82" s="464">
        <f>'UK captured turnover (11)'!F111</f>
        <v>0</v>
      </c>
      <c r="D82" s="464">
        <f>'UK captured turnover (11)'!G111</f>
        <v>0</v>
      </c>
      <c r="E82" s="464">
        <f>'UK captured turnover (11)'!H111</f>
        <v>0</v>
      </c>
      <c r="F82" s="464">
        <f>'UK captured turnover (11)'!I111</f>
        <v>0</v>
      </c>
      <c r="G82" s="464">
        <f>'UK captured turnover (11)'!J111</f>
        <v>0</v>
      </c>
      <c r="H82" s="464">
        <f>'UK captured turnover (11)'!K111</f>
        <v>0</v>
      </c>
      <c r="I82" s="464">
        <f>'UK captured turnover (11)'!L111</f>
        <v>0</v>
      </c>
    </row>
    <row r="83" spans="1:9">
      <c r="A83" s="461" t="s">
        <v>285</v>
      </c>
      <c r="B83" s="464">
        <f>'UK captured turnover (11)'!E129</f>
        <v>0</v>
      </c>
      <c r="C83" s="464">
        <f>'UK captured turnover (11)'!F129</f>
        <v>0</v>
      </c>
      <c r="D83" s="464">
        <f>'UK captured turnover (11)'!G129</f>
        <v>0</v>
      </c>
      <c r="E83" s="464">
        <f>'UK captured turnover (11)'!H129</f>
        <v>0</v>
      </c>
      <c r="F83" s="464">
        <f>'UK captured turnover (11)'!I129</f>
        <v>0</v>
      </c>
      <c r="G83" s="464">
        <f>'UK captured turnover (11)'!J129</f>
        <v>0</v>
      </c>
      <c r="H83" s="464">
        <f>'UK captured turnover (11)'!K129</f>
        <v>0</v>
      </c>
      <c r="I83" s="464">
        <f>'UK captured turnover (11)'!L129</f>
        <v>0</v>
      </c>
    </row>
    <row r="84" spans="1:9">
      <c r="A84" s="461" t="s">
        <v>286</v>
      </c>
      <c r="B84" s="464">
        <f>'UK captured turnover (11)'!E147</f>
        <v>0</v>
      </c>
      <c r="C84" s="464">
        <f>'UK captured turnover (11)'!F147</f>
        <v>0</v>
      </c>
      <c r="D84" s="464">
        <f>'UK captured turnover (11)'!G147</f>
        <v>0</v>
      </c>
      <c r="E84" s="464">
        <f>'UK captured turnover (11)'!H147</f>
        <v>0</v>
      </c>
      <c r="F84" s="464">
        <f>'UK captured turnover (11)'!I147</f>
        <v>0</v>
      </c>
      <c r="G84" s="464">
        <f>'UK captured turnover (11)'!J147</f>
        <v>0</v>
      </c>
      <c r="H84" s="464">
        <f>'UK captured turnover (11)'!K147</f>
        <v>0</v>
      </c>
      <c r="I84" s="464">
        <f>'UK captured turnover (11)'!L147</f>
        <v>0</v>
      </c>
    </row>
    <row r="85" spans="1:9">
      <c r="A85" s="461" t="s">
        <v>287</v>
      </c>
      <c r="B85" s="464">
        <f>'UK captured turnover (11)'!E165</f>
        <v>0</v>
      </c>
      <c r="C85" s="464">
        <f>'UK captured turnover (11)'!F165</f>
        <v>0</v>
      </c>
      <c r="D85" s="464">
        <f>'UK captured turnover (11)'!G165</f>
        <v>0</v>
      </c>
      <c r="E85" s="464">
        <f>'UK captured turnover (11)'!H165</f>
        <v>0</v>
      </c>
      <c r="F85" s="464">
        <f>'UK captured turnover (11)'!I165</f>
        <v>0</v>
      </c>
      <c r="G85" s="464">
        <f>'UK captured turnover (11)'!J165</f>
        <v>0</v>
      </c>
      <c r="H85" s="464">
        <f>'UK captured turnover (11)'!K165</f>
        <v>0</v>
      </c>
      <c r="I85" s="464">
        <f>'UK captured turnover (11)'!L165</f>
        <v>0</v>
      </c>
    </row>
    <row r="86" spans="1:9">
      <c r="A86" s="1" t="s">
        <v>502</v>
      </c>
      <c r="B86" s="183">
        <f>SUM(B77:B85)</f>
        <v>10243957.893508073</v>
      </c>
      <c r="C86" s="183">
        <f t="shared" ref="C86:I86" si="14">SUM(C77:C85)</f>
        <v>11092577.097998004</v>
      </c>
      <c r="D86" s="183">
        <f t="shared" si="14"/>
        <v>0.21056137024893687</v>
      </c>
      <c r="E86" s="183">
        <f t="shared" si="14"/>
        <v>260824326.22605693</v>
      </c>
      <c r="F86" s="183">
        <f t="shared" si="14"/>
        <v>290276388.69144946</v>
      </c>
      <c r="G86" s="183">
        <f t="shared" si="14"/>
        <v>0.17605870886439567</v>
      </c>
      <c r="H86" s="183">
        <f t="shared" si="14"/>
        <v>0.23062064973097363</v>
      </c>
      <c r="I86" s="183">
        <f t="shared" si="14"/>
        <v>313805784.42387891</v>
      </c>
    </row>
    <row r="88" spans="1:9">
      <c r="A88" s="267" t="s">
        <v>296</v>
      </c>
    </row>
    <row r="89" spans="1:9" ht="14.1">
      <c r="A89" s="463" t="s">
        <v>1105</v>
      </c>
      <c r="B89" s="461">
        <v>2015</v>
      </c>
      <c r="C89" s="461">
        <v>2020</v>
      </c>
      <c r="D89" s="461">
        <v>2025</v>
      </c>
      <c r="E89" s="461">
        <v>2030</v>
      </c>
      <c r="F89" s="461">
        <v>2035</v>
      </c>
      <c r="G89" s="461">
        <v>2040</v>
      </c>
      <c r="H89" s="461">
        <v>2045</v>
      </c>
      <c r="I89" s="461">
        <v>2050</v>
      </c>
    </row>
    <row r="90" spans="1:9">
      <c r="A90" s="461" t="s">
        <v>84</v>
      </c>
      <c r="B90" s="464">
        <f>'UK captured turnover (11)'!E20</f>
        <v>0</v>
      </c>
      <c r="C90" s="464">
        <f>'UK captured turnover (11)'!F20</f>
        <v>0</v>
      </c>
      <c r="D90" s="464">
        <f>'UK captured turnover (11)'!G20</f>
        <v>0</v>
      </c>
      <c r="E90" s="464">
        <f>'UK captured turnover (11)'!H20</f>
        <v>0</v>
      </c>
      <c r="F90" s="464">
        <f>'UK captured turnover (11)'!I20</f>
        <v>0</v>
      </c>
      <c r="G90" s="464">
        <f>'UK captured turnover (11)'!J20</f>
        <v>0</v>
      </c>
      <c r="H90" s="464">
        <f>'UK captured turnover (11)'!K20</f>
        <v>0</v>
      </c>
      <c r="I90" s="464">
        <f>'UK captured turnover (11)'!L20</f>
        <v>0</v>
      </c>
    </row>
    <row r="91" spans="1:9">
      <c r="A91" s="461" t="s">
        <v>222</v>
      </c>
      <c r="B91" s="464">
        <f>'UK captured turnover (11)'!E38</f>
        <v>2.099107410560767E-3</v>
      </c>
      <c r="C91" s="464">
        <f>'UK captured turnover (11)'!F38</f>
        <v>1.7640120055387397E-3</v>
      </c>
      <c r="D91" s="464">
        <f>'UK captured turnover (11)'!G38</f>
        <v>6.7708239180915885E-3</v>
      </c>
      <c r="E91" s="464">
        <f>'UK captured turnover (11)'!H38</f>
        <v>118976904.95715132</v>
      </c>
      <c r="F91" s="464">
        <f>'UK captured turnover (11)'!I38</f>
        <v>142359820.65075243</v>
      </c>
      <c r="G91" s="464">
        <f>'UK captured turnover (11)'!J38</f>
        <v>5.5270297567379112E-3</v>
      </c>
      <c r="H91" s="464">
        <f>'UK captured turnover (11)'!K38</f>
        <v>1.0233006381744094E-2</v>
      </c>
      <c r="I91" s="464">
        <f>'UK captured turnover (11)'!L38</f>
        <v>104725948.34413093</v>
      </c>
    </row>
    <row r="92" spans="1:9">
      <c r="A92" s="465" t="s">
        <v>318</v>
      </c>
      <c r="B92" s="464">
        <f>'UK captured turnover (11)'!E56</f>
        <v>5100412.7175107021</v>
      </c>
      <c r="C92" s="464">
        <f>'UK captured turnover (11)'!F56</f>
        <v>5522935.7533444688</v>
      </c>
      <c r="D92" s="464">
        <f>'UK captured turnover (11)'!G56</f>
        <v>9.8066574111115926E-2</v>
      </c>
      <c r="E92" s="464">
        <f>'UK captured turnover (11)'!H56</f>
        <v>10886154.311190732</v>
      </c>
      <c r="F92" s="464">
        <f>'UK captured turnover (11)'!I56</f>
        <v>2167265.5082534859</v>
      </c>
      <c r="G92" s="464">
        <f>'UK captured turnover (11)'!J56</f>
        <v>8.2131674762061208E-2</v>
      </c>
      <c r="H92" s="464">
        <f>'UK captured turnover (11)'!K56</f>
        <v>0.10459180132641437</v>
      </c>
      <c r="I92" s="464">
        <f>'UK captured turnover (11)'!L56</f>
        <v>51516300.111126706</v>
      </c>
    </row>
    <row r="93" spans="1:9">
      <c r="A93" s="461" t="s">
        <v>282</v>
      </c>
      <c r="B93" s="464">
        <f>'UK captured turnover (11)'!E74</f>
        <v>0</v>
      </c>
      <c r="C93" s="464">
        <f>'UK captured turnover (11)'!F74</f>
        <v>0</v>
      </c>
      <c r="D93" s="464">
        <f>'UK captured turnover (11)'!G74</f>
        <v>0</v>
      </c>
      <c r="E93" s="464">
        <f>'UK captured turnover (11)'!H74</f>
        <v>0</v>
      </c>
      <c r="F93" s="464">
        <f>'UK captured turnover (11)'!I74</f>
        <v>0</v>
      </c>
      <c r="G93" s="464">
        <f>'UK captured turnover (11)'!J74</f>
        <v>0</v>
      </c>
      <c r="H93" s="464">
        <f>'UK captured turnover (11)'!K74</f>
        <v>0</v>
      </c>
      <c r="I93" s="464">
        <f>'UK captured turnover (11)'!L74</f>
        <v>0</v>
      </c>
    </row>
    <row r="94" spans="1:9">
      <c r="A94" s="461" t="s">
        <v>283</v>
      </c>
      <c r="B94" s="464">
        <f>'UK captured turnover (11)'!E92</f>
        <v>0</v>
      </c>
      <c r="C94" s="464">
        <f>'UK captured turnover (11)'!F92</f>
        <v>0</v>
      </c>
      <c r="D94" s="464">
        <f>'UK captured turnover (11)'!G92</f>
        <v>0</v>
      </c>
      <c r="E94" s="464">
        <f>'UK captured turnover (11)'!H92</f>
        <v>0</v>
      </c>
      <c r="F94" s="464">
        <f>'UK captured turnover (11)'!I92</f>
        <v>0</v>
      </c>
      <c r="G94" s="464">
        <f>'UK captured turnover (11)'!J92</f>
        <v>0</v>
      </c>
      <c r="H94" s="464">
        <f>'UK captured turnover (11)'!K92</f>
        <v>0</v>
      </c>
      <c r="I94" s="464">
        <f>'UK captured turnover (11)'!L92</f>
        <v>0</v>
      </c>
    </row>
    <row r="95" spans="1:9">
      <c r="A95" s="461" t="s">
        <v>284</v>
      </c>
      <c r="B95" s="464">
        <f>'UK captured turnover (11)'!E110</f>
        <v>0</v>
      </c>
      <c r="C95" s="464">
        <f>'UK captured turnover (11)'!F110</f>
        <v>0</v>
      </c>
      <c r="D95" s="464">
        <f>'UK captured turnover (11)'!G110</f>
        <v>0</v>
      </c>
      <c r="E95" s="464">
        <f>'UK captured turnover (11)'!H110</f>
        <v>0</v>
      </c>
      <c r="F95" s="464">
        <f>'UK captured turnover (11)'!I110</f>
        <v>0</v>
      </c>
      <c r="G95" s="464">
        <f>'UK captured turnover (11)'!J110</f>
        <v>0</v>
      </c>
      <c r="H95" s="464">
        <f>'UK captured turnover (11)'!K110</f>
        <v>0</v>
      </c>
      <c r="I95" s="464">
        <f>'UK captured turnover (11)'!L110</f>
        <v>0</v>
      </c>
    </row>
    <row r="96" spans="1:9">
      <c r="A96" s="461" t="s">
        <v>285</v>
      </c>
      <c r="B96" s="464">
        <f>'UK captured turnover (11)'!E128</f>
        <v>0</v>
      </c>
      <c r="C96" s="464">
        <f>'UK captured turnover (11)'!F128</f>
        <v>0</v>
      </c>
      <c r="D96" s="464">
        <f>'UK captured turnover (11)'!G128</f>
        <v>0</v>
      </c>
      <c r="E96" s="464">
        <f>'UK captured turnover (11)'!H128</f>
        <v>0</v>
      </c>
      <c r="F96" s="464">
        <f>'UK captured turnover (11)'!I128</f>
        <v>0</v>
      </c>
      <c r="G96" s="464">
        <f>'UK captured turnover (11)'!J128</f>
        <v>0</v>
      </c>
      <c r="H96" s="464">
        <f>'UK captured turnover (11)'!K128</f>
        <v>0</v>
      </c>
      <c r="I96" s="464">
        <f>'UK captured turnover (11)'!L128</f>
        <v>0</v>
      </c>
    </row>
    <row r="97" spans="1:9">
      <c r="A97" s="461" t="s">
        <v>286</v>
      </c>
      <c r="B97" s="464">
        <f>'UK captured turnover (11)'!E146</f>
        <v>0</v>
      </c>
      <c r="C97" s="464">
        <f>'UK captured turnover (11)'!F146</f>
        <v>0</v>
      </c>
      <c r="D97" s="464">
        <f>'UK captured turnover (11)'!G146</f>
        <v>0</v>
      </c>
      <c r="E97" s="464">
        <f>'UK captured turnover (11)'!H146</f>
        <v>0</v>
      </c>
      <c r="F97" s="464">
        <f>'UK captured turnover (11)'!I146</f>
        <v>0</v>
      </c>
      <c r="G97" s="464">
        <f>'UK captured turnover (11)'!J146</f>
        <v>0</v>
      </c>
      <c r="H97" s="464">
        <f>'UK captured turnover (11)'!K146</f>
        <v>0</v>
      </c>
      <c r="I97" s="464">
        <f>'UK captured turnover (11)'!L146</f>
        <v>0</v>
      </c>
    </row>
    <row r="98" spans="1:9">
      <c r="A98" s="461" t="s">
        <v>287</v>
      </c>
      <c r="B98" s="464">
        <f>'UK captured turnover (11)'!E164</f>
        <v>0</v>
      </c>
      <c r="C98" s="464">
        <f>'UK captured turnover (11)'!F164</f>
        <v>0</v>
      </c>
      <c r="D98" s="464">
        <f>'UK captured turnover (11)'!G164</f>
        <v>0</v>
      </c>
      <c r="E98" s="464">
        <f>'UK captured turnover (11)'!H164</f>
        <v>0</v>
      </c>
      <c r="F98" s="464">
        <f>'UK captured turnover (11)'!I164</f>
        <v>0</v>
      </c>
      <c r="G98" s="464">
        <f>'UK captured turnover (11)'!J164</f>
        <v>0</v>
      </c>
      <c r="H98" s="464">
        <f>'UK captured turnover (11)'!K164</f>
        <v>0</v>
      </c>
      <c r="I98" s="464">
        <f>'UK captured turnover (11)'!L164</f>
        <v>0</v>
      </c>
    </row>
    <row r="99" spans="1:9">
      <c r="A99" s="1" t="s">
        <v>502</v>
      </c>
      <c r="B99" s="183">
        <f>SUM(B90:B98)</f>
        <v>5100412.7196098091</v>
      </c>
      <c r="C99" s="183">
        <f t="shared" ref="C99:I99" si="15">SUM(C90:C98)</f>
        <v>5522935.7551084803</v>
      </c>
      <c r="D99" s="183">
        <f t="shared" si="15"/>
        <v>0.10483739802920751</v>
      </c>
      <c r="E99" s="183">
        <f t="shared" si="15"/>
        <v>129863059.26834205</v>
      </c>
      <c r="F99" s="183">
        <f t="shared" si="15"/>
        <v>144527086.15900591</v>
      </c>
      <c r="G99" s="183">
        <f t="shared" si="15"/>
        <v>8.7658704518799119E-2</v>
      </c>
      <c r="H99" s="183">
        <f t="shared" si="15"/>
        <v>0.11482480770815846</v>
      </c>
      <c r="I99" s="183">
        <f t="shared" si="15"/>
        <v>156242248.45525765</v>
      </c>
    </row>
    <row r="103" spans="1:9">
      <c r="A103" s="267" t="s">
        <v>296</v>
      </c>
    </row>
    <row r="104" spans="1:9" ht="14.1">
      <c r="A104" s="458" t="s">
        <v>1106</v>
      </c>
      <c r="B104" s="459"/>
      <c r="C104" s="459"/>
      <c r="D104" s="459"/>
      <c r="E104" s="459"/>
      <c r="F104" s="459"/>
      <c r="G104" s="459"/>
      <c r="H104" s="459"/>
      <c r="I104" s="459"/>
    </row>
    <row r="105" spans="1:9">
      <c r="A105" s="460"/>
      <c r="B105" s="461">
        <v>2015</v>
      </c>
      <c r="C105" s="461">
        <v>2020</v>
      </c>
      <c r="D105" s="461">
        <v>2025</v>
      </c>
      <c r="E105" s="461">
        <v>2030</v>
      </c>
      <c r="F105" s="461">
        <v>2035</v>
      </c>
      <c r="G105" s="461">
        <v>2040</v>
      </c>
      <c r="H105" s="461">
        <v>2045</v>
      </c>
      <c r="I105" s="461">
        <v>2050</v>
      </c>
    </row>
    <row r="106" spans="1:9">
      <c r="A106" s="461" t="str">
        <f>'UK captured turnover (12)'!C14</f>
        <v>Woody/Grass crops</v>
      </c>
      <c r="B106" s="462">
        <f>'UK captured turnover (12)'!E14</f>
        <v>119732984.29319373</v>
      </c>
      <c r="C106" s="462">
        <f>'UK captured turnover (12)'!F14</f>
        <v>293536168.39405924</v>
      </c>
      <c r="D106" s="462">
        <f>'UK captured turnover (12)'!G14</f>
        <v>434703387.11400789</v>
      </c>
      <c r="E106" s="462">
        <f>'UK captured turnover (12)'!H14</f>
        <v>543234640.45303988</v>
      </c>
      <c r="F106" s="462">
        <f>'UK captured turnover (12)'!I14</f>
        <v>619129928.4111551</v>
      </c>
      <c r="G106" s="462">
        <f>'UK captured turnover (12)'!J14</f>
        <v>662389250.98835361</v>
      </c>
      <c r="H106" s="462">
        <f>'UK captured turnover (12)'!K14</f>
        <v>673012608.1846354</v>
      </c>
      <c r="I106" s="462">
        <f>'UK captured turnover (12)'!L14</f>
        <v>651000000</v>
      </c>
    </row>
    <row r="107" spans="1:9">
      <c r="A107" s="461" t="str">
        <f>'UK captured turnover (12)'!C15</f>
        <v>Oily crops</v>
      </c>
      <c r="B107" s="462">
        <f>'UK captured turnover (12)'!E15</f>
        <v>0</v>
      </c>
      <c r="C107" s="462">
        <f>'UK captured turnover (12)'!F15</f>
        <v>0</v>
      </c>
      <c r="D107" s="462">
        <f>'UK captured turnover (12)'!G15</f>
        <v>11476190.476190476</v>
      </c>
      <c r="E107" s="462">
        <f>'UK captured turnover (12)'!H15</f>
        <v>20761904.761904761</v>
      </c>
      <c r="F107" s="462">
        <f>'UK captured turnover (12)'!I15</f>
        <v>27857142.857142862</v>
      </c>
      <c r="G107" s="462">
        <f>'UK captured turnover (12)'!J15</f>
        <v>32761904.761904765</v>
      </c>
      <c r="H107" s="462">
        <f>'UK captured turnover (12)'!K15</f>
        <v>35476190.476190485</v>
      </c>
      <c r="I107" s="462">
        <f>'UK captured turnover (12)'!L15</f>
        <v>36000000</v>
      </c>
    </row>
    <row r="108" spans="1:9">
      <c r="A108" s="461" t="str">
        <f>'UK captured turnover (12)'!C16</f>
        <v>Microalgae</v>
      </c>
      <c r="B108" s="462">
        <f>'UK captured turnover (12)'!E16</f>
        <v>0</v>
      </c>
      <c r="C108" s="462">
        <f>'UK captured turnover (12)'!F16</f>
        <v>0</v>
      </c>
      <c r="D108" s="462">
        <f>'UK captured turnover (12)'!G16</f>
        <v>0</v>
      </c>
      <c r="E108" s="462">
        <f>'UK captured turnover (12)'!H16</f>
        <v>0</v>
      </c>
      <c r="F108" s="462">
        <f>'UK captured turnover (12)'!I16</f>
        <v>0</v>
      </c>
      <c r="G108" s="462">
        <f>'UK captured turnover (12)'!J16</f>
        <v>0</v>
      </c>
      <c r="H108" s="462">
        <f>'UK captured turnover (12)'!K16</f>
        <v>0</v>
      </c>
      <c r="I108" s="462">
        <f>'UK captured turnover (12)'!L16</f>
        <v>0</v>
      </c>
    </row>
    <row r="109" spans="1:9">
      <c r="A109" s="461" t="str">
        <f>'UK captured turnover (12)'!C17</f>
        <v>Macroalgae</v>
      </c>
      <c r="B109" s="462">
        <f>'UK captured turnover (12)'!E17</f>
        <v>0</v>
      </c>
      <c r="C109" s="462">
        <f>'UK captured turnover (12)'!F17</f>
        <v>0</v>
      </c>
      <c r="D109" s="462">
        <f>'UK captured turnover (12)'!G17</f>
        <v>48190476.190476179</v>
      </c>
      <c r="E109" s="462">
        <f>'UK captured turnover (12)'!H17</f>
        <v>81904761.904761881</v>
      </c>
      <c r="F109" s="462">
        <f>'UK captured turnover (12)'!I17</f>
        <v>101142857.1428571</v>
      </c>
      <c r="G109" s="462">
        <f>'UK captured turnover (12)'!J17</f>
        <v>105904761.90476185</v>
      </c>
      <c r="H109" s="462">
        <f>'UK captured turnover (12)'!K17</f>
        <v>96190476.19047612</v>
      </c>
      <c r="I109" s="462">
        <f>'UK captured turnover (12)'!L17</f>
        <v>72000000</v>
      </c>
    </row>
    <row r="110" spans="1:9">
      <c r="A110" s="1" t="s">
        <v>261</v>
      </c>
      <c r="B110" s="130">
        <f>SUM(B106:B109)</f>
        <v>119732984.29319373</v>
      </c>
      <c r="C110" s="130">
        <f t="shared" ref="C110:I110" si="16">SUM(C106:C109)</f>
        <v>293536168.39405924</v>
      </c>
      <c r="D110" s="130">
        <f t="shared" si="16"/>
        <v>494370053.78067452</v>
      </c>
      <c r="E110" s="130">
        <f t="shared" si="16"/>
        <v>645901307.11970651</v>
      </c>
      <c r="F110" s="130">
        <f t="shared" si="16"/>
        <v>748129928.41115499</v>
      </c>
      <c r="G110" s="130">
        <f t="shared" si="16"/>
        <v>801055917.65502024</v>
      </c>
      <c r="H110" s="130">
        <f t="shared" si="16"/>
        <v>804679274.85130191</v>
      </c>
      <c r="I110" s="130">
        <f t="shared" si="16"/>
        <v>759000000</v>
      </c>
    </row>
  </sheetData>
  <conditionalFormatting sqref="A28 J14:XFD14 A38 B39:I39 A15:XFD15 A1:XFD7 A19:I19 J32:K52 L32:XFD1048576 A24:I25 J19:XFD31 B29:I37 A9:XFD13 B8:XFD8 A17:XFD18 B16:XFD16 A27:I27 B26:I26">
    <cfRule type="expression" dxfId="880" priority="51">
      <formula>_xlfn.ISFORMULA(A1)</formula>
    </cfRule>
  </conditionalFormatting>
  <conditionalFormatting sqref="B28:I28">
    <cfRule type="expression" dxfId="879" priority="50">
      <formula>_xlfn.ISFORMULA(B28)</formula>
    </cfRule>
  </conditionalFormatting>
  <conditionalFormatting sqref="A29:A30 A32:A37">
    <cfRule type="expression" dxfId="878" priority="49">
      <formula>_xlfn.ISFORMULA(A29)</formula>
    </cfRule>
  </conditionalFormatting>
  <conditionalFormatting sqref="A40:I40 A41 A51:I52 B42:I50">
    <cfRule type="expression" dxfId="877" priority="48">
      <formula>_xlfn.ISFORMULA(A40)</formula>
    </cfRule>
  </conditionalFormatting>
  <conditionalFormatting sqref="B41:I41">
    <cfRule type="expression" dxfId="876" priority="47">
      <formula>_xlfn.ISFORMULA(B41)</formula>
    </cfRule>
  </conditionalFormatting>
  <conditionalFormatting sqref="A42:A43 A45:A50">
    <cfRule type="expression" dxfId="875" priority="46">
      <formula>_xlfn.ISFORMULA(A42)</formula>
    </cfRule>
  </conditionalFormatting>
  <conditionalFormatting sqref="A10 A9:I9 B11:I14">
    <cfRule type="expression" dxfId="874" priority="45">
      <formula>_xlfn.ISFORMULA(A9)</formula>
    </cfRule>
  </conditionalFormatting>
  <conditionalFormatting sqref="B10:I10">
    <cfRule type="expression" dxfId="873" priority="44">
      <formula>_xlfn.ISFORMULA(B10)</formula>
    </cfRule>
  </conditionalFormatting>
  <conditionalFormatting sqref="A11:A12 A14">
    <cfRule type="expression" dxfId="872" priority="43">
      <formula>_xlfn.ISFORMULA(A11)</formula>
    </cfRule>
  </conditionalFormatting>
  <conditionalFormatting sqref="A23:I23">
    <cfRule type="expression" dxfId="871" priority="42">
      <formula>_xlfn.ISFORMULA(A23)</formula>
    </cfRule>
  </conditionalFormatting>
  <conditionalFormatting sqref="A18 A17:I17 B19:I22">
    <cfRule type="expression" dxfId="870" priority="41">
      <formula>_xlfn.ISFORMULA(A17)</formula>
    </cfRule>
  </conditionalFormatting>
  <conditionalFormatting sqref="B18:I18">
    <cfRule type="expression" dxfId="869" priority="40">
      <formula>_xlfn.ISFORMULA(B18)</formula>
    </cfRule>
  </conditionalFormatting>
  <conditionalFormatting sqref="A20 A22">
    <cfRule type="expression" dxfId="868" priority="39">
      <formula>_xlfn.ISFORMULA(A20)</formula>
    </cfRule>
  </conditionalFormatting>
  <conditionalFormatting sqref="A31">
    <cfRule type="expression" dxfId="867" priority="37">
      <formula>_xlfn.ISFORMULA(A31)</formula>
    </cfRule>
  </conditionalFormatting>
  <conditionalFormatting sqref="A44">
    <cfRule type="expression" dxfId="866" priority="38">
      <formula>_xlfn.ISFORMULA(A44)</formula>
    </cfRule>
  </conditionalFormatting>
  <conditionalFormatting sqref="A21">
    <cfRule type="expression" dxfId="865" priority="36">
      <formula>_xlfn.ISFORMULA(A21)</formula>
    </cfRule>
  </conditionalFormatting>
  <conditionalFormatting sqref="A13">
    <cfRule type="expression" dxfId="864" priority="35">
      <formula>_xlfn.ISFORMULA(A13)</formula>
    </cfRule>
  </conditionalFormatting>
  <conditionalFormatting sqref="B38:I38">
    <cfRule type="expression" dxfId="863" priority="34">
      <formula>_xlfn.ISFORMULA(B38)</formula>
    </cfRule>
  </conditionalFormatting>
  <conditionalFormatting sqref="A19">
    <cfRule type="expression" dxfId="862" priority="33">
      <formula>_xlfn.ISFORMULA(A19)</formula>
    </cfRule>
  </conditionalFormatting>
  <conditionalFormatting sqref="A63 B64:I72">
    <cfRule type="expression" dxfId="861" priority="32">
      <formula>_xlfn.ISFORMULA(A63)</formula>
    </cfRule>
  </conditionalFormatting>
  <conditionalFormatting sqref="B63:I63">
    <cfRule type="expression" dxfId="860" priority="31">
      <formula>_xlfn.ISFORMULA(B63)</formula>
    </cfRule>
  </conditionalFormatting>
  <conditionalFormatting sqref="A64:A65 A67:A72">
    <cfRule type="expression" dxfId="859" priority="30">
      <formula>_xlfn.ISFORMULA(A64)</formula>
    </cfRule>
  </conditionalFormatting>
  <conditionalFormatting sqref="B73:I73">
    <cfRule type="expression" dxfId="858" priority="29">
      <formula>_xlfn.ISFORMULA(B73)</formula>
    </cfRule>
  </conditionalFormatting>
  <conditionalFormatting sqref="A66">
    <cfRule type="expression" dxfId="857" priority="28">
      <formula>_xlfn.ISFORMULA(A66)</formula>
    </cfRule>
  </conditionalFormatting>
  <conditionalFormatting sqref="A76 B77:I85">
    <cfRule type="expression" dxfId="856" priority="27">
      <formula>_xlfn.ISFORMULA(A76)</formula>
    </cfRule>
  </conditionalFormatting>
  <conditionalFormatting sqref="B76:I76">
    <cfRule type="expression" dxfId="855" priority="26">
      <formula>_xlfn.ISFORMULA(B76)</formula>
    </cfRule>
  </conditionalFormatting>
  <conditionalFormatting sqref="A77:A78 A80:A85">
    <cfRule type="expression" dxfId="854" priority="25">
      <formula>_xlfn.ISFORMULA(A77)</formula>
    </cfRule>
  </conditionalFormatting>
  <conditionalFormatting sqref="B86:I86">
    <cfRule type="expression" dxfId="853" priority="24">
      <formula>_xlfn.ISFORMULA(B86)</formula>
    </cfRule>
  </conditionalFormatting>
  <conditionalFormatting sqref="A79">
    <cfRule type="expression" dxfId="852" priority="23">
      <formula>_xlfn.ISFORMULA(A79)</formula>
    </cfRule>
  </conditionalFormatting>
  <conditionalFormatting sqref="A89 B90:I98">
    <cfRule type="expression" dxfId="851" priority="22">
      <formula>_xlfn.ISFORMULA(A89)</formula>
    </cfRule>
  </conditionalFormatting>
  <conditionalFormatting sqref="B89:I89">
    <cfRule type="expression" dxfId="850" priority="21">
      <formula>_xlfn.ISFORMULA(B89)</formula>
    </cfRule>
  </conditionalFormatting>
  <conditionalFormatting sqref="A90:A91 A93:A98">
    <cfRule type="expression" dxfId="849" priority="20">
      <formula>_xlfn.ISFORMULA(A90)</formula>
    </cfRule>
  </conditionalFormatting>
  <conditionalFormatting sqref="B99:I99">
    <cfRule type="expression" dxfId="848" priority="19">
      <formula>_xlfn.ISFORMULA(B99)</formula>
    </cfRule>
  </conditionalFormatting>
  <conditionalFormatting sqref="A92">
    <cfRule type="expression" dxfId="847" priority="18">
      <formula>_xlfn.ISFORMULA(A92)</formula>
    </cfRule>
  </conditionalFormatting>
  <conditionalFormatting sqref="A56 B57:I59">
    <cfRule type="expression" dxfId="846" priority="17">
      <formula>_xlfn.ISFORMULA(A56)</formula>
    </cfRule>
  </conditionalFormatting>
  <conditionalFormatting sqref="B56:I56">
    <cfRule type="expression" dxfId="845" priority="16">
      <formula>_xlfn.ISFORMULA(B56)</formula>
    </cfRule>
  </conditionalFormatting>
  <conditionalFormatting sqref="A57:A58">
    <cfRule type="expression" dxfId="844" priority="15">
      <formula>_xlfn.ISFORMULA(A57)</formula>
    </cfRule>
  </conditionalFormatting>
  <conditionalFormatting sqref="A59">
    <cfRule type="expression" dxfId="843" priority="14">
      <formula>_xlfn.ISFORMULA(A59)</formula>
    </cfRule>
  </conditionalFormatting>
  <conditionalFormatting sqref="A105">
    <cfRule type="expression" dxfId="842" priority="13">
      <formula>_xlfn.ISFORMULA(A105)</formula>
    </cfRule>
  </conditionalFormatting>
  <conditionalFormatting sqref="B105:I105">
    <cfRule type="expression" dxfId="841" priority="12">
      <formula>_xlfn.ISFORMULA(B105)</formula>
    </cfRule>
  </conditionalFormatting>
  <conditionalFormatting sqref="A106:I109">
    <cfRule type="expression" dxfId="840" priority="11">
      <formula>_xlfn.ISFORMULA(A106)</formula>
    </cfRule>
  </conditionalFormatting>
  <conditionalFormatting sqref="B110:I110">
    <cfRule type="expression" dxfId="839" priority="10">
      <formula>_xlfn.ISFORMULA(B110)</formula>
    </cfRule>
  </conditionalFormatting>
  <conditionalFormatting sqref="A8">
    <cfRule type="expression" dxfId="838" priority="9">
      <formula>_xlfn.ISFORMULA(A8)</formula>
    </cfRule>
  </conditionalFormatting>
  <conditionalFormatting sqref="A16">
    <cfRule type="expression" dxfId="837" priority="8">
      <formula>_xlfn.ISFORMULA(A16)</formula>
    </cfRule>
  </conditionalFormatting>
  <conditionalFormatting sqref="A26">
    <cfRule type="expression" dxfId="836" priority="7">
      <formula>_xlfn.ISFORMULA(A26)</formula>
    </cfRule>
  </conditionalFormatting>
  <conditionalFormatting sqref="A39">
    <cfRule type="expression" dxfId="835" priority="6">
      <formula>_xlfn.ISFORMULA(A39)</formula>
    </cfRule>
  </conditionalFormatting>
  <conditionalFormatting sqref="A55">
    <cfRule type="expression" dxfId="834" priority="5">
      <formula>_xlfn.ISFORMULA(A55)</formula>
    </cfRule>
  </conditionalFormatting>
  <conditionalFormatting sqref="A62">
    <cfRule type="expression" dxfId="833" priority="4">
      <formula>_xlfn.ISFORMULA(A62)</formula>
    </cfRule>
  </conditionalFormatting>
  <conditionalFormatting sqref="A75">
    <cfRule type="expression" dxfId="832" priority="3">
      <formula>_xlfn.ISFORMULA(A75)</formula>
    </cfRule>
  </conditionalFormatting>
  <conditionalFormatting sqref="A88">
    <cfRule type="expression" dxfId="831" priority="2">
      <formula>_xlfn.ISFORMULA(A88)</formula>
    </cfRule>
  </conditionalFormatting>
  <conditionalFormatting sqref="A103">
    <cfRule type="expression" dxfId="830" priority="1">
      <formula>_xlfn.ISFORMULA(A103)</formula>
    </cfRule>
  </conditionalFormatting>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9" tint="0.39997558519241921"/>
  </sheetPr>
  <dimension ref="B1:N59"/>
  <sheetViews>
    <sheetView topLeftCell="D11" workbookViewId="0">
      <selection activeCell="J28" sqref="J28"/>
    </sheetView>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21.85546875" style="1" customWidth="1"/>
    <col min="6" max="6" width="22" style="1" customWidth="1"/>
    <col min="7" max="7" width="8.85546875" style="1"/>
    <col min="8" max="8" width="11.42578125" style="1" customWidth="1"/>
    <col min="9" max="13" width="8.85546875" style="1"/>
    <col min="14" max="14" width="14.85546875" style="1" customWidth="1"/>
    <col min="15" max="16384" width="8.85546875" style="1"/>
  </cols>
  <sheetData>
    <row r="1" spans="2:14" s="3" customFormat="1" ht="49.5" customHeight="1">
      <c r="B1" s="109" t="s">
        <v>427</v>
      </c>
      <c r="C1" s="109"/>
      <c r="D1" s="109"/>
      <c r="E1" s="109"/>
      <c r="F1" s="109"/>
      <c r="G1" s="109"/>
      <c r="H1" s="109"/>
      <c r="I1" s="109"/>
      <c r="J1" s="109"/>
      <c r="K1" s="109"/>
      <c r="L1" s="109"/>
      <c r="M1" s="109"/>
      <c r="N1" s="109"/>
    </row>
    <row r="4" spans="2:14" ht="14.1">
      <c r="M4" s="7"/>
      <c r="N4" s="2"/>
    </row>
    <row r="5" spans="2:14" ht="14.1">
      <c r="N5" s="2"/>
    </row>
    <row r="11" spans="2:14" ht="14.1">
      <c r="C11" s="2" t="s">
        <v>428</v>
      </c>
      <c r="D11" s="2"/>
      <c r="E11" s="2"/>
      <c r="F11" s="2"/>
    </row>
    <row r="12" spans="2:14" ht="14.1">
      <c r="C12" s="44" t="s">
        <v>354</v>
      </c>
    </row>
    <row r="13" spans="2:14" ht="14.1">
      <c r="B13" s="46" t="s">
        <v>125</v>
      </c>
      <c r="C13" s="46" t="s">
        <v>410</v>
      </c>
      <c r="D13" s="46" t="s">
        <v>24</v>
      </c>
      <c r="E13" s="46" t="s">
        <v>368</v>
      </c>
      <c r="F13" s="46" t="s">
        <v>343</v>
      </c>
      <c r="G13" s="46">
        <v>2015</v>
      </c>
      <c r="H13" s="46">
        <v>2020</v>
      </c>
      <c r="I13" s="46">
        <v>2025</v>
      </c>
      <c r="J13" s="46">
        <v>2030</v>
      </c>
      <c r="K13" s="46">
        <v>2035</v>
      </c>
      <c r="L13" s="46">
        <v>2040</v>
      </c>
      <c r="M13" s="46">
        <v>2045</v>
      </c>
      <c r="N13" s="46">
        <v>2050</v>
      </c>
    </row>
    <row r="14" spans="2:14">
      <c r="B14" s="497" t="s">
        <v>84</v>
      </c>
      <c r="C14" s="496" t="s">
        <v>411</v>
      </c>
      <c r="D14" s="496" t="s">
        <v>402</v>
      </c>
      <c r="E14" s="496"/>
      <c r="F14" s="496"/>
      <c r="G14" s="79"/>
      <c r="H14" s="57"/>
      <c r="I14" s="57"/>
      <c r="J14" s="57"/>
      <c r="K14" s="57"/>
      <c r="L14" s="57"/>
      <c r="M14" s="57"/>
      <c r="N14" s="79"/>
    </row>
    <row r="15" spans="2:14">
      <c r="C15" s="496" t="s">
        <v>380</v>
      </c>
      <c r="D15" s="496" t="s">
        <v>402</v>
      </c>
      <c r="E15" s="496"/>
      <c r="F15" s="496"/>
      <c r="G15" s="124"/>
      <c r="H15" s="124"/>
      <c r="I15" s="124"/>
      <c r="J15" s="124"/>
      <c r="K15" s="124"/>
      <c r="L15" s="124"/>
      <c r="M15" s="124"/>
      <c r="N15" s="124"/>
    </row>
    <row r="17" spans="2:14" ht="14.1">
      <c r="C17" s="44" t="s">
        <v>372</v>
      </c>
    </row>
    <row r="18" spans="2:14" ht="14.1">
      <c r="C18" s="46" t="s">
        <v>373</v>
      </c>
      <c r="D18" s="46" t="s">
        <v>24</v>
      </c>
      <c r="E18" s="46" t="s">
        <v>368</v>
      </c>
      <c r="F18" s="46" t="s">
        <v>343</v>
      </c>
      <c r="G18" s="46">
        <v>2015</v>
      </c>
      <c r="H18" s="46">
        <v>2020</v>
      </c>
      <c r="I18" s="46">
        <v>2025</v>
      </c>
      <c r="J18" s="46">
        <v>2030</v>
      </c>
      <c r="K18" s="46">
        <v>2035</v>
      </c>
      <c r="L18" s="46">
        <v>2040</v>
      </c>
      <c r="M18" s="46">
        <v>2045</v>
      </c>
      <c r="N18" s="46">
        <v>2050</v>
      </c>
    </row>
    <row r="19" spans="2:14" ht="69">
      <c r="C19" s="112" t="s">
        <v>399</v>
      </c>
      <c r="D19" s="496" t="s">
        <v>402</v>
      </c>
      <c r="E19" s="310" t="s">
        <v>429</v>
      </c>
      <c r="F19" s="496" t="s">
        <v>430</v>
      </c>
      <c r="G19" s="79">
        <f>'Market shares'!C13</f>
        <v>7.2073166411100842E-2</v>
      </c>
      <c r="H19" s="57">
        <f>G19+(($N$19-$G$19)/7)</f>
        <v>8.4167045405097937E-2</v>
      </c>
      <c r="I19" s="57">
        <f t="shared" ref="I19:M19" si="0">H19+(($N$19-$G$19)/7)</f>
        <v>9.6260924399095033E-2</v>
      </c>
      <c r="J19" s="57">
        <f t="shared" si="0"/>
        <v>0.10835480339309213</v>
      </c>
      <c r="K19" s="57">
        <f t="shared" si="0"/>
        <v>0.12044868238708922</v>
      </c>
      <c r="L19" s="57">
        <f t="shared" si="0"/>
        <v>0.13254256138108633</v>
      </c>
      <c r="M19" s="57">
        <f t="shared" si="0"/>
        <v>0.14463644037508344</v>
      </c>
      <c r="N19" s="79">
        <f>'Competitor market shares'!F14/2</f>
        <v>0.15673031936908055</v>
      </c>
    </row>
    <row r="20" spans="2:14">
      <c r="C20" s="112" t="s">
        <v>335</v>
      </c>
      <c r="D20" s="496" t="s">
        <v>402</v>
      </c>
      <c r="E20" s="349" t="s">
        <v>431</v>
      </c>
      <c r="F20" s="496" t="s">
        <v>432</v>
      </c>
      <c r="G20" s="349">
        <v>0.11799999999999999</v>
      </c>
      <c r="H20" s="57">
        <f>G20</f>
        <v>0.11799999999999999</v>
      </c>
      <c r="I20" s="57">
        <f t="shared" ref="I20:N20" si="1">H20</f>
        <v>0.11799999999999999</v>
      </c>
      <c r="J20" s="57">
        <f t="shared" si="1"/>
        <v>0.11799999999999999</v>
      </c>
      <c r="K20" s="57">
        <f t="shared" si="1"/>
        <v>0.11799999999999999</v>
      </c>
      <c r="L20" s="57">
        <f t="shared" si="1"/>
        <v>0.11799999999999999</v>
      </c>
      <c r="M20" s="57">
        <f t="shared" si="1"/>
        <v>0.11799999999999999</v>
      </c>
      <c r="N20" s="57">
        <f t="shared" si="1"/>
        <v>0.11799999999999999</v>
      </c>
    </row>
    <row r="21" spans="2:14">
      <c r="C21" s="112"/>
      <c r="D21" s="496"/>
      <c r="E21" s="496"/>
      <c r="F21" s="496"/>
      <c r="G21" s="79"/>
      <c r="H21" s="57"/>
      <c r="I21" s="57"/>
      <c r="J21" s="57"/>
      <c r="K21" s="57"/>
      <c r="L21" s="57"/>
      <c r="M21" s="57"/>
      <c r="N21" s="57"/>
    </row>
    <row r="22" spans="2:14">
      <c r="C22" s="496"/>
      <c r="D22" s="496" t="s">
        <v>402</v>
      </c>
      <c r="E22" s="496"/>
      <c r="F22" s="496"/>
      <c r="G22" s="79"/>
      <c r="H22" s="57"/>
      <c r="I22" s="57"/>
      <c r="J22" s="79"/>
      <c r="K22" s="79"/>
      <c r="L22" s="79"/>
      <c r="M22" s="79"/>
      <c r="N22" s="79"/>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5" spans="2:14">
      <c r="H25" s="68"/>
      <c r="I25" s="68"/>
      <c r="J25" s="68"/>
      <c r="K25" s="68"/>
      <c r="L25" s="68"/>
      <c r="M25" s="68"/>
      <c r="N25" s="68"/>
    </row>
    <row r="28" spans="2:14" ht="14.1">
      <c r="C28" s="2" t="s">
        <v>433</v>
      </c>
    </row>
    <row r="29" spans="2:14" ht="14.1">
      <c r="C29" s="44" t="s">
        <v>354</v>
      </c>
    </row>
    <row r="30" spans="2:14" ht="14.1">
      <c r="B30" s="46" t="s">
        <v>125</v>
      </c>
      <c r="C30" s="46" t="s">
        <v>410</v>
      </c>
      <c r="D30" s="46" t="s">
        <v>24</v>
      </c>
      <c r="E30" s="46" t="s">
        <v>368</v>
      </c>
      <c r="F30" s="46" t="s">
        <v>343</v>
      </c>
      <c r="G30" s="46">
        <v>2015</v>
      </c>
      <c r="H30" s="46">
        <v>2020</v>
      </c>
      <c r="I30" s="46">
        <v>2025</v>
      </c>
      <c r="J30" s="46">
        <v>2030</v>
      </c>
      <c r="K30" s="46">
        <v>2035</v>
      </c>
      <c r="L30" s="46">
        <v>2040</v>
      </c>
      <c r="M30" s="46">
        <v>2045</v>
      </c>
      <c r="N30" s="46">
        <v>2050</v>
      </c>
    </row>
    <row r="31" spans="2:14">
      <c r="B31" s="496" t="str">
        <f>B14</f>
        <v>BioSNG</v>
      </c>
      <c r="C31" s="496" t="s">
        <v>411</v>
      </c>
      <c r="D31" s="496" t="s">
        <v>402</v>
      </c>
      <c r="E31" s="496"/>
      <c r="F31" s="496"/>
      <c r="G31" s="79"/>
      <c r="H31" s="79"/>
      <c r="I31" s="79"/>
      <c r="J31" s="79"/>
      <c r="K31" s="79"/>
      <c r="L31" s="79"/>
      <c r="M31" s="79"/>
      <c r="N31" s="79"/>
    </row>
    <row r="32" spans="2:14">
      <c r="C32" s="496" t="s">
        <v>380</v>
      </c>
      <c r="D32" s="496" t="s">
        <v>402</v>
      </c>
      <c r="E32" s="496"/>
      <c r="F32" s="496"/>
      <c r="G32" s="124"/>
      <c r="H32" s="124"/>
      <c r="I32" s="124"/>
      <c r="J32" s="124"/>
      <c r="K32" s="124"/>
      <c r="L32" s="124"/>
      <c r="M32" s="124"/>
      <c r="N32" s="124"/>
    </row>
    <row r="34" spans="3:14" ht="14.1">
      <c r="C34" s="44" t="s">
        <v>372</v>
      </c>
    </row>
    <row r="35" spans="3:14" ht="14.1">
      <c r="C35" s="46" t="s">
        <v>373</v>
      </c>
      <c r="D35" s="46" t="s">
        <v>24</v>
      </c>
      <c r="E35" s="46" t="s">
        <v>368</v>
      </c>
      <c r="F35" s="46" t="s">
        <v>343</v>
      </c>
      <c r="G35" s="46">
        <v>2015</v>
      </c>
      <c r="H35" s="46">
        <v>2020</v>
      </c>
      <c r="I35" s="46">
        <v>2025</v>
      </c>
      <c r="J35" s="46">
        <v>2030</v>
      </c>
      <c r="K35" s="46">
        <v>2035</v>
      </c>
      <c r="L35" s="46">
        <v>2040</v>
      </c>
      <c r="M35" s="46">
        <v>2045</v>
      </c>
      <c r="N35" s="46">
        <v>2050</v>
      </c>
    </row>
    <row r="36" spans="3:14" ht="69">
      <c r="C36" s="125" t="str">
        <f t="shared" ref="C36:C41" si="2">C19</f>
        <v>Conversion equipment</v>
      </c>
      <c r="D36" s="496" t="s">
        <v>402</v>
      </c>
      <c r="E36" s="310" t="s">
        <v>429</v>
      </c>
      <c r="F36" s="496" t="s">
        <v>430</v>
      </c>
      <c r="G36" s="79">
        <f>'Market shares'!D13</f>
        <v>3.5405852394808382E-2</v>
      </c>
      <c r="H36" s="57">
        <f>G36+(($N$36-$G$36)/7)</f>
        <v>3.8661431526047021E-2</v>
      </c>
      <c r="I36" s="57">
        <f t="shared" ref="I36:M36" si="3">H36+(($N$36-$G$36)/7)</f>
        <v>4.1917010657285661E-2</v>
      </c>
      <c r="J36" s="57">
        <f t="shared" si="3"/>
        <v>4.5172589788524301E-2</v>
      </c>
      <c r="K36" s="57">
        <f t="shared" si="3"/>
        <v>4.842816891976294E-2</v>
      </c>
      <c r="L36" s="57">
        <f t="shared" si="3"/>
        <v>5.168374805100158E-2</v>
      </c>
      <c r="M36" s="57">
        <f t="shared" si="3"/>
        <v>5.4939327182240219E-2</v>
      </c>
      <c r="N36" s="79">
        <f>'Competitor market shares'!F21/2</f>
        <v>5.8194906313478872E-2</v>
      </c>
    </row>
    <row r="37" spans="3:14">
      <c r="C37" s="125" t="str">
        <f t="shared" si="2"/>
        <v>EPCm services</v>
      </c>
      <c r="D37" s="496" t="s">
        <v>402</v>
      </c>
      <c r="E37" s="349" t="s">
        <v>431</v>
      </c>
      <c r="F37" s="496" t="s">
        <v>432</v>
      </c>
      <c r="G37" s="79">
        <v>0.11799999999999999</v>
      </c>
      <c r="H37" s="57">
        <f>G37</f>
        <v>0.11799999999999999</v>
      </c>
      <c r="I37" s="57">
        <f t="shared" ref="I37:N37" si="4">H37</f>
        <v>0.11799999999999999</v>
      </c>
      <c r="J37" s="57">
        <f t="shared" si="4"/>
        <v>0.11799999999999999</v>
      </c>
      <c r="K37" s="57">
        <f t="shared" si="4"/>
        <v>0.11799999999999999</v>
      </c>
      <c r="L37" s="57">
        <f t="shared" si="4"/>
        <v>0.11799999999999999</v>
      </c>
      <c r="M37" s="57">
        <f t="shared" si="4"/>
        <v>0.11799999999999999</v>
      </c>
      <c r="N37" s="57">
        <f t="shared" si="4"/>
        <v>0.11799999999999999</v>
      </c>
    </row>
    <row r="38" spans="3:14">
      <c r="C38" s="125"/>
      <c r="D38" s="496"/>
      <c r="E38" s="496"/>
      <c r="F38" s="496"/>
      <c r="G38" s="79"/>
      <c r="H38" s="57"/>
      <c r="I38" s="57"/>
      <c r="J38" s="57"/>
      <c r="K38" s="57"/>
      <c r="L38" s="57"/>
      <c r="M38" s="57"/>
      <c r="N38" s="57"/>
    </row>
    <row r="39" spans="3:14">
      <c r="C39" s="125">
        <f t="shared" si="2"/>
        <v>0</v>
      </c>
      <c r="D39" s="496" t="s">
        <v>402</v>
      </c>
      <c r="E39" s="496"/>
      <c r="F39" s="496"/>
      <c r="G39" s="79"/>
      <c r="H39" s="79"/>
      <c r="I39" s="79"/>
      <c r="J39" s="79"/>
      <c r="K39" s="79"/>
      <c r="L39" s="79"/>
      <c r="M39" s="79"/>
      <c r="N39" s="79"/>
    </row>
    <row r="40" spans="3:14">
      <c r="C40" s="125">
        <f t="shared" si="2"/>
        <v>0</v>
      </c>
      <c r="D40" s="496" t="s">
        <v>402</v>
      </c>
      <c r="E40" s="496"/>
      <c r="F40" s="496"/>
      <c r="G40" s="79"/>
      <c r="H40" s="79"/>
      <c r="I40" s="79"/>
      <c r="J40" s="79"/>
      <c r="K40" s="79"/>
      <c r="L40" s="79"/>
      <c r="M40" s="79"/>
      <c r="N40" s="79"/>
    </row>
    <row r="41" spans="3:14">
      <c r="C41" s="125">
        <f t="shared" si="2"/>
        <v>0</v>
      </c>
      <c r="D41" s="496" t="s">
        <v>402</v>
      </c>
      <c r="E41" s="496"/>
      <c r="F41" s="496"/>
      <c r="G41" s="79"/>
      <c r="H41" s="79"/>
      <c r="I41" s="79"/>
      <c r="J41" s="79"/>
      <c r="K41" s="79"/>
      <c r="L41" s="79"/>
      <c r="M41" s="79"/>
      <c r="N41" s="79"/>
    </row>
    <row r="49" spans="3:6" ht="14.45">
      <c r="C49" s="126" t="s">
        <v>434</v>
      </c>
      <c r="D49" s="548" t="s">
        <v>435</v>
      </c>
      <c r="E49" s="549"/>
      <c r="F49" s="126" t="s">
        <v>436</v>
      </c>
    </row>
    <row r="50" spans="3:6">
      <c r="C50" s="496">
        <v>730900</v>
      </c>
      <c r="D50" s="566" t="s">
        <v>437</v>
      </c>
      <c r="E50" s="566"/>
      <c r="F50" s="47" t="s">
        <v>438</v>
      </c>
    </row>
    <row r="51" spans="3:6">
      <c r="C51" s="496">
        <v>741999</v>
      </c>
      <c r="D51" s="566" t="s">
        <v>439</v>
      </c>
      <c r="E51" s="566"/>
      <c r="F51" s="47" t="s">
        <v>438</v>
      </c>
    </row>
    <row r="52" spans="3:6">
      <c r="C52" s="496">
        <v>761100</v>
      </c>
      <c r="D52" s="566" t="s">
        <v>440</v>
      </c>
      <c r="E52" s="566"/>
      <c r="F52" s="47" t="s">
        <v>438</v>
      </c>
    </row>
    <row r="53" spans="3:6">
      <c r="C53" s="496">
        <v>842139</v>
      </c>
      <c r="D53" s="567" t="s">
        <v>441</v>
      </c>
      <c r="E53" s="567"/>
      <c r="F53" s="47" t="s">
        <v>438</v>
      </c>
    </row>
    <row r="54" spans="3:6">
      <c r="C54" s="496">
        <v>8405</v>
      </c>
      <c r="D54" s="567" t="s">
        <v>442</v>
      </c>
      <c r="E54" s="567"/>
      <c r="F54" s="496" t="s">
        <v>438</v>
      </c>
    </row>
    <row r="55" spans="3:6">
      <c r="C55" s="496"/>
      <c r="D55" s="567"/>
      <c r="E55" s="567"/>
      <c r="F55" s="496"/>
    </row>
    <row r="56" spans="3:6">
      <c r="C56" s="496"/>
      <c r="D56" s="567"/>
      <c r="E56" s="567"/>
      <c r="F56" s="496"/>
    </row>
    <row r="57" spans="3:6">
      <c r="C57" s="496"/>
      <c r="D57" s="567"/>
      <c r="E57" s="567"/>
      <c r="F57" s="496"/>
    </row>
    <row r="58" spans="3:6">
      <c r="C58" s="521"/>
      <c r="D58" s="547"/>
      <c r="E58" s="547"/>
      <c r="F58" s="496"/>
    </row>
    <row r="59" spans="3:6" ht="14.45">
      <c r="C59" s="67"/>
      <c r="D59" s="547"/>
      <c r="E59" s="547"/>
      <c r="F59" s="496"/>
    </row>
  </sheetData>
  <mergeCells count="11">
    <mergeCell ref="D54:E54"/>
    <mergeCell ref="D49:E49"/>
    <mergeCell ref="D50:E50"/>
    <mergeCell ref="D51:E51"/>
    <mergeCell ref="D52:E52"/>
    <mergeCell ref="D53:E53"/>
    <mergeCell ref="D55:E55"/>
    <mergeCell ref="D56:E56"/>
    <mergeCell ref="D57:E57"/>
    <mergeCell ref="D58:E58"/>
    <mergeCell ref="D59:E59"/>
  </mergeCells>
  <conditionalFormatting sqref="A11:A60 O11:XFD60 A1:XFD10 A61:XFD1048576 E60:N60 B38:N48 D21:F24 B14:N18 D19:N19 D21:N21 B22:N35 B36:E36 G36:N36">
    <cfRule type="expression" dxfId="3704" priority="44">
      <formula>_xlfn.ISFORMULA(A1)</formula>
    </cfRule>
  </conditionalFormatting>
  <conditionalFormatting sqref="D60">
    <cfRule type="expression" dxfId="3703" priority="33">
      <formula>_xlfn.ISFORMULA(D60)</formula>
    </cfRule>
  </conditionalFormatting>
  <conditionalFormatting sqref="B60:C60">
    <cfRule type="expression" dxfId="3702" priority="42">
      <formula>_xlfn.ISFORMULA(B60)</formula>
    </cfRule>
  </conditionalFormatting>
  <conditionalFormatting sqref="B19:B24 B36:B41 D30:D41 E41:I41 K41:N41 J37:J41 B49:B59 G49:N59 H37:I40 H36:M36 H38:N38 D20 F20 H19:N24 I37:N37">
    <cfRule type="expression" dxfId="3701" priority="31">
      <formula>_xlfn.ISFORMULA(B19)</formula>
    </cfRule>
  </conditionalFormatting>
  <conditionalFormatting sqref="B19:B21 D20 B37:D37 F20 G37:N37 H20:N20">
    <cfRule type="expression" dxfId="3700" priority="30">
      <formula>_xlfn.ISFORMULA(B19)</formula>
    </cfRule>
  </conditionalFormatting>
  <conditionalFormatting sqref="C30:C31">
    <cfRule type="expression" dxfId="3699" priority="29">
      <formula>_xlfn.ISFORMULA(C30)</formula>
    </cfRule>
  </conditionalFormatting>
  <conditionalFormatting sqref="C32">
    <cfRule type="expression" dxfId="3698" priority="28">
      <formula>_xlfn.ISFORMULA(C32)</formula>
    </cfRule>
  </conditionalFormatting>
  <conditionalFormatting sqref="G32:N32">
    <cfRule type="expression" dxfId="3697" priority="27">
      <formula>_xlfn.ISFORMULA(G32)</formula>
    </cfRule>
  </conditionalFormatting>
  <conditionalFormatting sqref="G14 J14:N14">
    <cfRule type="expression" dxfId="3696" priority="26">
      <formula>_xlfn.ISFORMULA(G14)</formula>
    </cfRule>
  </conditionalFormatting>
  <conditionalFormatting sqref="K36:N40">
    <cfRule type="expression" dxfId="3695" priority="23">
      <formula>_xlfn.ISFORMULA(K36)</formula>
    </cfRule>
  </conditionalFormatting>
  <conditionalFormatting sqref="G31:N31">
    <cfRule type="expression" dxfId="3694" priority="22">
      <formula>_xlfn.ISFORMULA(G31)</formula>
    </cfRule>
  </conditionalFormatting>
  <conditionalFormatting sqref="E31">
    <cfRule type="expression" dxfId="3693" priority="21">
      <formula>_xlfn.ISFORMULA(E31)</formula>
    </cfRule>
  </conditionalFormatting>
  <conditionalFormatting sqref="H14:M14">
    <cfRule type="expression" dxfId="3692" priority="20">
      <formula>_xlfn.ISFORMULA(H14)</formula>
    </cfRule>
  </conditionalFormatting>
  <conditionalFormatting sqref="C19:C21">
    <cfRule type="expression" dxfId="3691" priority="19">
      <formula>_xlfn.ISFORMULA(C19)</formula>
    </cfRule>
  </conditionalFormatting>
  <conditionalFormatting sqref="E20">
    <cfRule type="expression" dxfId="3690" priority="18">
      <formula>_xlfn.ISFORMULA(E20)</formula>
    </cfRule>
  </conditionalFormatting>
  <conditionalFormatting sqref="E20">
    <cfRule type="expression" dxfId="3689" priority="17">
      <formula>_xlfn.ISFORMULA(E20)</formula>
    </cfRule>
  </conditionalFormatting>
  <conditionalFormatting sqref="E20">
    <cfRule type="expression" dxfId="3688" priority="16">
      <formula>_xlfn.ISFORMULA(E20)</formula>
    </cfRule>
  </conditionalFormatting>
  <conditionalFormatting sqref="G20">
    <cfRule type="expression" dxfId="3687" priority="9">
      <formula>_xlfn.ISFORMULA(G20)</formula>
    </cfRule>
  </conditionalFormatting>
  <conditionalFormatting sqref="G20">
    <cfRule type="expression" dxfId="3686" priority="8">
      <formula>_xlfn.ISFORMULA(G20)</formula>
    </cfRule>
  </conditionalFormatting>
  <conditionalFormatting sqref="G20">
    <cfRule type="expression" dxfId="3685" priority="7">
      <formula>_xlfn.ISFORMULA(G20)</formula>
    </cfRule>
  </conditionalFormatting>
  <conditionalFormatting sqref="F36">
    <cfRule type="expression" dxfId="3684" priority="6">
      <formula>_xlfn.ISFORMULA(F36)</formula>
    </cfRule>
  </conditionalFormatting>
  <conditionalFormatting sqref="F37">
    <cfRule type="expression" dxfId="3683" priority="5">
      <formula>_xlfn.ISFORMULA(F37)</formula>
    </cfRule>
  </conditionalFormatting>
  <conditionalFormatting sqref="F37">
    <cfRule type="expression" dxfId="3682" priority="4">
      <formula>_xlfn.ISFORMULA(F37)</formula>
    </cfRule>
  </conditionalFormatting>
  <conditionalFormatting sqref="E37">
    <cfRule type="expression" dxfId="3681" priority="3">
      <formula>_xlfn.ISFORMULA(E37)</formula>
    </cfRule>
  </conditionalFormatting>
  <conditionalFormatting sqref="E37">
    <cfRule type="expression" dxfId="3680" priority="2">
      <formula>_xlfn.ISFORMULA(E37)</formula>
    </cfRule>
  </conditionalFormatting>
  <conditionalFormatting sqref="E37">
    <cfRule type="expression" dxfId="3679" priority="1">
      <formula>_xlfn.ISFORMULA(E37)</formula>
    </cfRule>
  </conditionalFormatting>
  <pageMargins left="0.7" right="0.7" top="0.75" bottom="0.75" header="0.3" footer="0.3"/>
  <pageSetup paperSize="9" orientation="portrait" horizontalDpi="4294967294" verticalDpi="4294967294" r:id="rId1"/>
  <drawing r:id="rId2"/>
  <extLst>
    <ext xmlns:mx="http://schemas.microsoft.com/office/mac/excel/2008/main" uri="{64002731-A6B0-56B0-2670-7721B7C09600}">
      <mx:PLV Mode="0" OnePage="0" WScale="0"/>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CD5B0-9CDF-4687-BA46-2ED4411B1113}">
  <sheetPr>
    <tabColor theme="3" tint="-0.249977111117893"/>
  </sheetPr>
  <dimension ref="A1:V345"/>
  <sheetViews>
    <sheetView showGridLines="0" topLeftCell="A199" workbookViewId="0">
      <selection activeCell="N206" sqref="N206"/>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8.42578125" style="1" bestFit="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1107</v>
      </c>
    </row>
    <row r="2" spans="1:9" s="167" customFormat="1" ht="12.4">
      <c r="A2" s="167" t="s">
        <v>486</v>
      </c>
    </row>
    <row r="3" spans="1:9" s="167" customFormat="1" ht="12.4">
      <c r="A3" s="167" t="s">
        <v>487</v>
      </c>
    </row>
    <row r="4" spans="1:9" s="167" customFormat="1" ht="12.4">
      <c r="A4" s="167" t="s">
        <v>470</v>
      </c>
    </row>
    <row r="5" spans="1:9" s="267" customFormat="1" ht="12.4"/>
    <row r="6" spans="1:9" s="267" customFormat="1" ht="12.6" thickBot="1">
      <c r="B6" s="318">
        <v>2015</v>
      </c>
      <c r="C6" s="318">
        <v>2020</v>
      </c>
      <c r="D6" s="318">
        <v>2025</v>
      </c>
      <c r="E6" s="318">
        <v>2030</v>
      </c>
      <c r="F6" s="318">
        <v>2035</v>
      </c>
      <c r="G6" s="318">
        <v>2040</v>
      </c>
      <c r="H6" s="318">
        <v>2045</v>
      </c>
      <c r="I6" s="318">
        <v>2050</v>
      </c>
    </row>
    <row r="7" spans="1:9" s="267" customFormat="1" ht="14.45">
      <c r="A7" s="432" t="s">
        <v>1108</v>
      </c>
      <c r="B7" s="436">
        <f>B18</f>
        <v>93.887344293543947</v>
      </c>
      <c r="C7" s="436">
        <f t="shared" ref="C7:I7" si="0">C18</f>
        <v>191.32528328817256</v>
      </c>
      <c r="D7" s="436">
        <f t="shared" si="0"/>
        <v>285.60713404919011</v>
      </c>
      <c r="E7" s="436">
        <f t="shared" si="0"/>
        <v>931.86243054886643</v>
      </c>
      <c r="F7" s="436">
        <f t="shared" si="0"/>
        <v>1376.6242534626317</v>
      </c>
      <c r="G7" s="436">
        <f t="shared" si="0"/>
        <v>1061.051988267543</v>
      </c>
      <c r="H7" s="436">
        <f t="shared" si="0"/>
        <v>1031.8763044503439</v>
      </c>
      <c r="I7" s="436">
        <f t="shared" si="0"/>
        <v>1429.7244883689691</v>
      </c>
    </row>
    <row r="8" spans="1:9" s="267" customFormat="1" ht="14.65" thickBot="1">
      <c r="A8" s="433" t="s">
        <v>1109</v>
      </c>
      <c r="B8" s="437">
        <f>B25</f>
        <v>1323.5100033425961</v>
      </c>
      <c r="C8" s="437">
        <f t="shared" ref="C8:I8" si="1">C25</f>
        <v>2760.3707457720393</v>
      </c>
      <c r="D8" s="437">
        <f t="shared" si="1"/>
        <v>4143.2785911405399</v>
      </c>
      <c r="E8" s="437">
        <f>E25</f>
        <v>10541.222928023763</v>
      </c>
      <c r="F8" s="437">
        <f t="shared" si="1"/>
        <v>15033.689785301354</v>
      </c>
      <c r="G8" s="437">
        <f t="shared" si="1"/>
        <v>12180.13871795844</v>
      </c>
      <c r="H8" s="437">
        <f t="shared" si="1"/>
        <v>11658.57903483187</v>
      </c>
      <c r="I8" s="437">
        <f t="shared" si="1"/>
        <v>14526.225063321755</v>
      </c>
    </row>
    <row r="9" spans="1:9" s="267" customFormat="1" ht="12.4">
      <c r="A9" s="431" t="s">
        <v>1110</v>
      </c>
      <c r="B9" s="434">
        <f>B15/B7</f>
        <v>7.0109914979215746E-2</v>
      </c>
      <c r="C9" s="434">
        <f t="shared" ref="C9:I9" si="2">C15/C7</f>
        <v>3.7254505354525486E-2</v>
      </c>
      <c r="D9" s="434">
        <f t="shared" si="2"/>
        <v>4.5124117819392984E-10</v>
      </c>
      <c r="E9" s="434">
        <f t="shared" si="2"/>
        <v>8.0586327814820766E-2</v>
      </c>
      <c r="F9" s="434">
        <f t="shared" si="2"/>
        <v>7.277838677497997E-2</v>
      </c>
      <c r="G9" s="434">
        <f t="shared" si="2"/>
        <v>1.043521287156976E-10</v>
      </c>
      <c r="H9" s="434">
        <f t="shared" si="2"/>
        <v>1.4098962879654925E-10</v>
      </c>
      <c r="I9" s="434">
        <f t="shared" si="2"/>
        <v>0.1341969412537323</v>
      </c>
    </row>
    <row r="10" spans="1:9" s="267" customFormat="1" ht="12.4">
      <c r="A10" s="319" t="s">
        <v>1111</v>
      </c>
      <c r="B10" s="435">
        <f>B16/B7</f>
        <v>0.23218968099250259</v>
      </c>
      <c r="C10" s="435">
        <f t="shared" ref="C10:I10" si="3">C16/C7</f>
        <v>0.12337929262610875</v>
      </c>
      <c r="D10" s="435">
        <f t="shared" si="3"/>
        <v>5.3010144734616661E-2</v>
      </c>
      <c r="E10" s="435">
        <f t="shared" si="3"/>
        <v>0.54020646531225136</v>
      </c>
      <c r="F10" s="435">
        <f t="shared" si="3"/>
        <v>0.62990181185747463</v>
      </c>
      <c r="G10" s="435">
        <f t="shared" si="3"/>
        <v>0.58696353833668202</v>
      </c>
      <c r="H10" s="435">
        <f t="shared" si="3"/>
        <v>0.57336409875322336</v>
      </c>
      <c r="I10" s="435">
        <f t="shared" si="3"/>
        <v>0.57536625947508935</v>
      </c>
    </row>
    <row r="11" spans="1:9" s="267" customFormat="1" ht="12.4">
      <c r="A11" s="319" t="s">
        <v>1112</v>
      </c>
      <c r="B11" s="435">
        <f t="shared" ref="B11:I11" si="4">B80/B7</f>
        <v>0.69770040402828171</v>
      </c>
      <c r="C11" s="435">
        <f t="shared" si="4"/>
        <v>0.83936620201936574</v>
      </c>
      <c r="D11" s="435">
        <f t="shared" si="4"/>
        <v>0.94698985481414211</v>
      </c>
      <c r="E11" s="435">
        <f t="shared" si="4"/>
        <v>0.3792072068729278</v>
      </c>
      <c r="F11" s="435">
        <f t="shared" si="4"/>
        <v>0.29731980136754543</v>
      </c>
      <c r="G11" s="435">
        <f t="shared" si="4"/>
        <v>0.41303646155896584</v>
      </c>
      <c r="H11" s="435">
        <f t="shared" si="4"/>
        <v>0.42663590110578697</v>
      </c>
      <c r="I11" s="435">
        <f t="shared" si="4"/>
        <v>0.29043679927117838</v>
      </c>
    </row>
    <row r="12" spans="1:9" s="267" customFormat="1" ht="12.4">
      <c r="A12" s="267" t="s">
        <v>313</v>
      </c>
    </row>
    <row r="13" spans="1:9" s="267" customFormat="1" ht="12.4">
      <c r="A13" s="267" t="s">
        <v>322</v>
      </c>
    </row>
    <row r="14" spans="1:9" s="267" customFormat="1" ht="12.4">
      <c r="B14" s="318">
        <v>2015</v>
      </c>
      <c r="C14" s="318">
        <v>2020</v>
      </c>
      <c r="D14" s="318">
        <v>2025</v>
      </c>
      <c r="E14" s="318">
        <v>2030</v>
      </c>
      <c r="F14" s="318">
        <v>2035</v>
      </c>
      <c r="G14" s="318">
        <v>2040</v>
      </c>
      <c r="H14" s="318">
        <v>2045</v>
      </c>
      <c r="I14" s="318">
        <v>2050</v>
      </c>
    </row>
    <row r="15" spans="1:9" s="267" customFormat="1" ht="14.45">
      <c r="A15" s="319" t="s">
        <v>323</v>
      </c>
      <c r="B15" s="438">
        <f>SUM(B131:B139)</f>
        <v>6.582433726044723</v>
      </c>
      <c r="C15" s="438">
        <f t="shared" ref="C15:I15" si="5">SUM(C131:C139)</f>
        <v>7.1277287907153299</v>
      </c>
      <c r="D15" s="438">
        <f t="shared" si="5"/>
        <v>1.2887769966894821E-7</v>
      </c>
      <c r="E15" s="438">
        <f t="shared" si="5"/>
        <v>75.095371306526602</v>
      </c>
      <c r="F15" s="438">
        <f t="shared" si="5"/>
        <v>100.18849236232147</v>
      </c>
      <c r="G15" s="438">
        <f t="shared" si="5"/>
        <v>1.107230336537415E-7</v>
      </c>
      <c r="H15" s="438">
        <f t="shared" si="5"/>
        <v>1.4548385712840902E-7</v>
      </c>
      <c r="I15" s="438">
        <f t="shared" si="5"/>
        <v>191.86465317467301</v>
      </c>
    </row>
    <row r="16" spans="1:9" s="267" customFormat="1" ht="14.45">
      <c r="A16" s="319" t="s">
        <v>324</v>
      </c>
      <c r="B16" s="439">
        <f>SUM(B156:B164)</f>
        <v>21.799672520751226</v>
      </c>
      <c r="C16" s="439">
        <f t="shared" ref="C16:I16" si="6">SUM(C156:C164)</f>
        <v>23.605578113584595</v>
      </c>
      <c r="D16" s="439">
        <f t="shared" si="6"/>
        <v>15.14007551318663</v>
      </c>
      <c r="E16" s="439">
        <f t="shared" si="6"/>
        <v>503.39810976408648</v>
      </c>
      <c r="F16" s="439">
        <f t="shared" si="6"/>
        <v>867.13811150305514</v>
      </c>
      <c r="G16" s="439">
        <f t="shared" si="6"/>
        <v>622.79882939268873</v>
      </c>
      <c r="H16" s="439">
        <f t="shared" si="6"/>
        <v>591.64082732597819</v>
      </c>
      <c r="I16" s="439">
        <f t="shared" si="6"/>
        <v>822.6152309527896</v>
      </c>
    </row>
    <row r="17" spans="1:9" s="267" customFormat="1" ht="14.45">
      <c r="A17" s="319" t="s">
        <v>261</v>
      </c>
      <c r="B17" s="438">
        <f>B187</f>
        <v>65.505238046748005</v>
      </c>
      <c r="C17" s="438">
        <f t="shared" ref="C17:I17" si="7">C187</f>
        <v>160.59197638387263</v>
      </c>
      <c r="D17" s="438">
        <f t="shared" si="7"/>
        <v>270.46705840712576</v>
      </c>
      <c r="E17" s="438">
        <f t="shared" si="7"/>
        <v>353.36894947825328</v>
      </c>
      <c r="F17" s="438">
        <f t="shared" si="7"/>
        <v>409.29764959725514</v>
      </c>
      <c r="G17" s="438">
        <f t="shared" si="7"/>
        <v>438.25315876413134</v>
      </c>
      <c r="H17" s="438">
        <f t="shared" si="7"/>
        <v>440.23547697888188</v>
      </c>
      <c r="I17" s="438">
        <f t="shared" si="7"/>
        <v>415.24460424150647</v>
      </c>
    </row>
    <row r="18" spans="1:9" s="267" customFormat="1" ht="12.4">
      <c r="B18" s="322">
        <f>SUM(B15:B17)</f>
        <v>93.887344293543947</v>
      </c>
      <c r="C18" s="322">
        <f t="shared" ref="C18:I18" si="8">SUM(C15:C17)</f>
        <v>191.32528328817256</v>
      </c>
      <c r="D18" s="322">
        <f t="shared" si="8"/>
        <v>285.60713404919011</v>
      </c>
      <c r="E18" s="322">
        <f t="shared" si="8"/>
        <v>931.86243054886643</v>
      </c>
      <c r="F18" s="322">
        <f t="shared" si="8"/>
        <v>1376.6242534626317</v>
      </c>
      <c r="G18" s="322">
        <f t="shared" si="8"/>
        <v>1061.051988267543</v>
      </c>
      <c r="H18" s="322">
        <f t="shared" si="8"/>
        <v>1031.8763044503439</v>
      </c>
      <c r="I18" s="322">
        <f t="shared" si="8"/>
        <v>1429.7244883689691</v>
      </c>
    </row>
    <row r="19" spans="1:9" s="267" customFormat="1" ht="12.4"/>
    <row r="20" spans="1:9" s="267" customFormat="1" ht="12.4">
      <c r="A20" s="267" t="s">
        <v>325</v>
      </c>
    </row>
    <row r="21" spans="1:9" s="267" customFormat="1" ht="12.4">
      <c r="B21" s="318">
        <v>2015</v>
      </c>
      <c r="C21" s="318">
        <v>2020</v>
      </c>
      <c r="D21" s="318">
        <v>2025</v>
      </c>
      <c r="E21" s="318">
        <v>2030</v>
      </c>
      <c r="F21" s="318">
        <v>2035</v>
      </c>
      <c r="G21" s="318">
        <v>2040</v>
      </c>
      <c r="H21" s="318">
        <v>2045</v>
      </c>
      <c r="I21" s="318">
        <v>2050</v>
      </c>
    </row>
    <row r="22" spans="1:9" s="267" customFormat="1" ht="14.45">
      <c r="A22" s="319" t="s">
        <v>323</v>
      </c>
      <c r="B22" s="438">
        <f>SUM(B143:B151)</f>
        <v>66.344618048746099</v>
      </c>
      <c r="C22" s="438">
        <f t="shared" ref="C22:I22" si="9">SUM(C143:C151)</f>
        <v>69.034742443893279</v>
      </c>
      <c r="D22" s="438">
        <f t="shared" si="9"/>
        <v>1.2026554072301237E-6</v>
      </c>
      <c r="E22" s="438">
        <f t="shared" si="9"/>
        <v>752.14421519327527</v>
      </c>
      <c r="F22" s="438">
        <f t="shared" si="9"/>
        <v>984.49320442976386</v>
      </c>
      <c r="G22" s="438">
        <f t="shared" si="9"/>
        <v>9.2017307887711051E-7</v>
      </c>
      <c r="H22" s="438">
        <f t="shared" si="9"/>
        <v>1.1668549633066515E-6</v>
      </c>
      <c r="I22" s="438">
        <f t="shared" si="9"/>
        <v>1604.1916476102506</v>
      </c>
    </row>
    <row r="23" spans="1:9" s="267" customFormat="1" ht="14.45">
      <c r="A23" s="319" t="s">
        <v>324</v>
      </c>
      <c r="B23" s="438">
        <f>SUM(B169:B177)</f>
        <v>211.57578301531726</v>
      </c>
      <c r="C23" s="438">
        <f t="shared" ref="C23:I23" si="10">SUM(C169:C177)</f>
        <v>228.09781472976027</v>
      </c>
      <c r="D23" s="438">
        <f t="shared" si="10"/>
        <v>156.75550632006781</v>
      </c>
      <c r="E23" s="438">
        <f t="shared" si="10"/>
        <v>4784.0608666927155</v>
      </c>
      <c r="F23" s="438">
        <f t="shared" si="10"/>
        <v>8478.4444494367763</v>
      </c>
      <c r="G23" s="438">
        <f t="shared" si="10"/>
        <v>6448.2601788459033</v>
      </c>
      <c r="H23" s="438">
        <f t="shared" si="10"/>
        <v>6125.6601761183283</v>
      </c>
      <c r="I23" s="438">
        <f t="shared" si="10"/>
        <v>7907.0373040092754</v>
      </c>
    </row>
    <row r="24" spans="1:9" s="267" customFormat="1" ht="14.45">
      <c r="A24" s="319" t="s">
        <v>261</v>
      </c>
      <c r="B24" s="438">
        <f>B195</f>
        <v>1045.5896022785328</v>
      </c>
      <c r="C24" s="438">
        <f t="shared" ref="C24:I24" si="11">C195</f>
        <v>2463.2381885983859</v>
      </c>
      <c r="D24" s="438">
        <f t="shared" si="11"/>
        <v>3986.5230836178171</v>
      </c>
      <c r="E24" s="438">
        <f>E195</f>
        <v>5005.0178461377709</v>
      </c>
      <c r="F24" s="438">
        <f t="shared" si="11"/>
        <v>5570.7521314348141</v>
      </c>
      <c r="G24" s="438">
        <f t="shared" si="11"/>
        <v>5731.8785381923635</v>
      </c>
      <c r="H24" s="438">
        <f t="shared" si="11"/>
        <v>5532.9188575466851</v>
      </c>
      <c r="I24" s="438">
        <f t="shared" si="11"/>
        <v>5014.9961117022276</v>
      </c>
    </row>
    <row r="25" spans="1:9" s="267" customFormat="1" ht="12.4">
      <c r="B25" s="323">
        <f>SUM(B22:B24)</f>
        <v>1323.5100033425961</v>
      </c>
      <c r="C25" s="323">
        <f t="shared" ref="C25:I25" si="12">SUM(C22:C24)</f>
        <v>2760.3707457720393</v>
      </c>
      <c r="D25" s="323">
        <f t="shared" si="12"/>
        <v>4143.2785911405399</v>
      </c>
      <c r="E25" s="323">
        <f>SUM(E22:E24)</f>
        <v>10541.222928023763</v>
      </c>
      <c r="F25" s="323">
        <f t="shared" si="12"/>
        <v>15033.689785301354</v>
      </c>
      <c r="G25" s="323">
        <f t="shared" si="12"/>
        <v>12180.13871795844</v>
      </c>
      <c r="H25" s="323">
        <f t="shared" si="12"/>
        <v>11658.57903483187</v>
      </c>
      <c r="I25" s="323">
        <f t="shared" si="12"/>
        <v>14526.225063321755</v>
      </c>
    </row>
    <row r="26" spans="1:9" s="267" customFormat="1" ht="12.4">
      <c r="A26" s="267" t="s">
        <v>313</v>
      </c>
    </row>
    <row r="27" spans="1:9" s="267" customFormat="1" ht="12.6" thickBot="1">
      <c r="A27" s="267" t="s">
        <v>326</v>
      </c>
    </row>
    <row r="28" spans="1:9" s="267" customFormat="1" ht="12.4">
      <c r="A28" s="467" t="s">
        <v>322</v>
      </c>
      <c r="B28" s="468"/>
      <c r="C28" s="468"/>
      <c r="D28" s="468"/>
      <c r="E28" s="468"/>
      <c r="F28" s="468"/>
      <c r="G28" s="468"/>
      <c r="H28" s="468"/>
      <c r="I28" s="469"/>
    </row>
    <row r="29" spans="1:9" s="267" customFormat="1">
      <c r="A29" s="470"/>
      <c r="B29" s="446">
        <v>2015</v>
      </c>
      <c r="C29" s="446">
        <v>2020</v>
      </c>
      <c r="D29" s="446">
        <v>2025</v>
      </c>
      <c r="E29" s="446">
        <v>2030</v>
      </c>
      <c r="F29" s="446">
        <v>2035</v>
      </c>
      <c r="G29" s="446">
        <v>2040</v>
      </c>
      <c r="H29" s="446">
        <v>2045</v>
      </c>
      <c r="I29" s="471">
        <v>2050</v>
      </c>
    </row>
    <row r="30" spans="1:9" s="267" customFormat="1">
      <c r="A30" s="447" t="s">
        <v>298</v>
      </c>
      <c r="B30" s="443">
        <f>(B46+B60)</f>
        <v>8.3394876081382654E-9</v>
      </c>
      <c r="C30" s="443">
        <f t="shared" ref="C30:I32" si="13">(C46+C60)</f>
        <v>1.2361477812844825E-8</v>
      </c>
      <c r="D30" s="443">
        <f t="shared" si="13"/>
        <v>3.829271957243293E-8</v>
      </c>
      <c r="E30" s="443">
        <f t="shared" si="13"/>
        <v>533.72619876869715</v>
      </c>
      <c r="F30" s="443">
        <f t="shared" si="13"/>
        <v>947.63684197455791</v>
      </c>
      <c r="G30" s="443">
        <f t="shared" si="13"/>
        <v>610.81384803079072</v>
      </c>
      <c r="H30" s="443">
        <f t="shared" si="13"/>
        <v>579.97471240600464</v>
      </c>
      <c r="I30" s="443">
        <f t="shared" si="13"/>
        <v>846.95510679974961</v>
      </c>
    </row>
    <row r="31" spans="1:9" s="267" customFormat="1">
      <c r="A31" s="447" t="s">
        <v>299</v>
      </c>
      <c r="B31" s="443">
        <f>(B47+B61)</f>
        <v>0</v>
      </c>
      <c r="C31" s="443">
        <f t="shared" si="13"/>
        <v>0</v>
      </c>
      <c r="D31" s="443">
        <f t="shared" si="13"/>
        <v>0</v>
      </c>
      <c r="E31" s="443">
        <f t="shared" si="13"/>
        <v>0</v>
      </c>
      <c r="F31" s="443">
        <f t="shared" si="13"/>
        <v>0</v>
      </c>
      <c r="G31" s="443">
        <f t="shared" si="13"/>
        <v>0</v>
      </c>
      <c r="H31" s="443">
        <f t="shared" si="13"/>
        <v>0</v>
      </c>
      <c r="I31" s="443">
        <f t="shared" si="13"/>
        <v>0</v>
      </c>
    </row>
    <row r="32" spans="1:9" s="267" customFormat="1">
      <c r="A32" s="447" t="s">
        <v>318</v>
      </c>
      <c r="B32" s="443">
        <f>(B48+B62)</f>
        <v>28.382106238456462</v>
      </c>
      <c r="C32" s="443">
        <f t="shared" si="13"/>
        <v>30.733306891938447</v>
      </c>
      <c r="D32" s="443">
        <f t="shared" si="13"/>
        <v>15.14007560377161</v>
      </c>
      <c r="E32" s="443">
        <f t="shared" si="13"/>
        <v>44.767282301915984</v>
      </c>
      <c r="F32" s="443">
        <f t="shared" si="13"/>
        <v>19.689761890818652</v>
      </c>
      <c r="G32" s="443">
        <f t="shared" si="13"/>
        <v>11.98498147262104</v>
      </c>
      <c r="H32" s="443">
        <f t="shared" si="13"/>
        <v>11.666115065457342</v>
      </c>
      <c r="I32" s="443">
        <f t="shared" si="13"/>
        <v>167.52477732771297</v>
      </c>
    </row>
    <row r="33" spans="1:9" s="267" customFormat="1" ht="12.4">
      <c r="A33" s="337"/>
      <c r="B33" s="329">
        <f>SUM(B30:B32)</f>
        <v>28.382106246795949</v>
      </c>
      <c r="C33" s="329">
        <f t="shared" ref="C33:I33" si="14">SUM(C30:C32)</f>
        <v>30.733306904299926</v>
      </c>
      <c r="D33" s="329">
        <f t="shared" si="14"/>
        <v>15.14007564206433</v>
      </c>
      <c r="E33" s="329">
        <f t="shared" si="14"/>
        <v>578.49348107061314</v>
      </c>
      <c r="F33" s="329">
        <f t="shared" si="14"/>
        <v>967.32660386537657</v>
      </c>
      <c r="G33" s="329">
        <f t="shared" si="14"/>
        <v>622.79882950341175</v>
      </c>
      <c r="H33" s="329">
        <f t="shared" si="14"/>
        <v>591.64082747146199</v>
      </c>
      <c r="I33" s="338">
        <f t="shared" si="14"/>
        <v>1014.4798841274626</v>
      </c>
    </row>
    <row r="34" spans="1:9" s="267" customFormat="1" ht="12.4">
      <c r="A34" s="337"/>
      <c r="I34" s="339"/>
    </row>
    <row r="35" spans="1:9" s="267" customFormat="1" ht="12.4">
      <c r="A35" s="472" t="s">
        <v>325</v>
      </c>
      <c r="B35" s="444"/>
      <c r="C35" s="444"/>
      <c r="D35" s="444"/>
      <c r="E35" s="444"/>
      <c r="F35" s="444"/>
      <c r="G35" s="444"/>
      <c r="H35" s="444"/>
      <c r="I35" s="473"/>
    </row>
    <row r="36" spans="1:9" s="267" customFormat="1">
      <c r="A36" s="470"/>
      <c r="B36" s="446">
        <v>2015</v>
      </c>
      <c r="C36" s="446">
        <v>2020</v>
      </c>
      <c r="D36" s="446">
        <v>2025</v>
      </c>
      <c r="E36" s="446">
        <v>2030</v>
      </c>
      <c r="F36" s="446">
        <v>2035</v>
      </c>
      <c r="G36" s="446">
        <v>2040</v>
      </c>
      <c r="H36" s="446">
        <v>2045</v>
      </c>
      <c r="I36" s="471">
        <v>2050</v>
      </c>
    </row>
    <row r="37" spans="1:9" s="267" customFormat="1">
      <c r="A37" s="447" t="s">
        <v>298</v>
      </c>
      <c r="B37" s="443">
        <f>B53+B67</f>
        <v>8.0528661679702257E-8</v>
      </c>
      <c r="C37" s="443">
        <f t="shared" ref="C37:I37" si="15">C53+C67</f>
        <v>1.2300778015659697E-7</v>
      </c>
      <c r="D37" s="443">
        <f t="shared" si="15"/>
        <v>3.7605044385171016E-7</v>
      </c>
      <c r="E37" s="443">
        <f t="shared" si="15"/>
        <v>5128.3851709942792</v>
      </c>
      <c r="F37" s="443">
        <f t="shared" si="15"/>
        <v>9271.4894365285036</v>
      </c>
      <c r="G37" s="443">
        <f t="shared" si="15"/>
        <v>6324.1715097051674</v>
      </c>
      <c r="H37" s="443">
        <f t="shared" si="15"/>
        <v>6004.87294837016</v>
      </c>
      <c r="I37" s="474">
        <f t="shared" si="15"/>
        <v>8159.2260142832756</v>
      </c>
    </row>
    <row r="38" spans="1:9" s="267" customFormat="1">
      <c r="A38" s="447" t="s">
        <v>299</v>
      </c>
      <c r="B38" s="443">
        <f t="shared" ref="B38:I39" si="16">B54+B68</f>
        <v>0</v>
      </c>
      <c r="C38" s="443">
        <f t="shared" si="16"/>
        <v>0</v>
      </c>
      <c r="D38" s="443">
        <f t="shared" si="16"/>
        <v>0</v>
      </c>
      <c r="E38" s="443">
        <f t="shared" si="16"/>
        <v>0</v>
      </c>
      <c r="F38" s="443">
        <f t="shared" si="16"/>
        <v>0</v>
      </c>
      <c r="G38" s="443">
        <f t="shared" si="16"/>
        <v>0</v>
      </c>
      <c r="H38" s="443">
        <f t="shared" si="16"/>
        <v>0</v>
      </c>
      <c r="I38" s="474">
        <f t="shared" si="16"/>
        <v>0</v>
      </c>
    </row>
    <row r="39" spans="1:9" s="267" customFormat="1">
      <c r="A39" s="447" t="s">
        <v>318</v>
      </c>
      <c r="B39" s="443">
        <f t="shared" si="16"/>
        <v>277.92040098353471</v>
      </c>
      <c r="C39" s="443">
        <f t="shared" si="16"/>
        <v>297.1325570506458</v>
      </c>
      <c r="D39" s="443">
        <f t="shared" si="16"/>
        <v>156.75550714667278</v>
      </c>
      <c r="E39" s="443">
        <f t="shared" si="16"/>
        <v>407.81991089171225</v>
      </c>
      <c r="F39" s="443">
        <f t="shared" si="16"/>
        <v>191.44821733803684</v>
      </c>
      <c r="G39" s="443">
        <f t="shared" si="16"/>
        <v>124.0886700609086</v>
      </c>
      <c r="H39" s="443">
        <f t="shared" si="16"/>
        <v>120.78722891502389</v>
      </c>
      <c r="I39" s="474">
        <f t="shared" si="16"/>
        <v>1352.0029373362504</v>
      </c>
    </row>
    <row r="40" spans="1:9" s="267" customFormat="1" ht="12.6" thickBot="1">
      <c r="A40" s="342"/>
      <c r="B40" s="343">
        <f>SUM(B37:B39)</f>
        <v>277.92040106406336</v>
      </c>
      <c r="C40" s="343">
        <f t="shared" ref="C40:I40" si="17">SUM(C37:C39)</f>
        <v>297.13255717365359</v>
      </c>
      <c r="D40" s="343">
        <f t="shared" si="17"/>
        <v>156.75550752272324</v>
      </c>
      <c r="E40" s="343">
        <f t="shared" si="17"/>
        <v>5536.2050818859916</v>
      </c>
      <c r="F40" s="343">
        <f t="shared" si="17"/>
        <v>9462.9376538665401</v>
      </c>
      <c r="G40" s="343">
        <f t="shared" si="17"/>
        <v>6448.2601797660764</v>
      </c>
      <c r="H40" s="343">
        <f t="shared" si="17"/>
        <v>6125.6601772851836</v>
      </c>
      <c r="I40" s="344">
        <f t="shared" si="17"/>
        <v>9511.2289516195269</v>
      </c>
    </row>
    <row r="41" spans="1:9" s="267" customFormat="1" ht="12.4"/>
    <row r="42" spans="1:9" s="267" customFormat="1" ht="12.4"/>
    <row r="43" spans="1:9" s="267" customFormat="1" ht="12.4">
      <c r="A43" s="267" t="s">
        <v>313</v>
      </c>
    </row>
    <row r="44" spans="1:9" s="267" customFormat="1" ht="12.4">
      <c r="A44" s="448" t="s">
        <v>327</v>
      </c>
      <c r="B44" s="448"/>
      <c r="C44" s="448"/>
      <c r="D44" s="448"/>
      <c r="E44" s="448"/>
      <c r="F44" s="448"/>
      <c r="G44" s="448"/>
      <c r="H44" s="448"/>
      <c r="I44" s="448"/>
    </row>
    <row r="45" spans="1:9" s="267" customFormat="1">
      <c r="A45" s="449"/>
      <c r="B45" s="450">
        <v>2015</v>
      </c>
      <c r="C45" s="450">
        <v>2020</v>
      </c>
      <c r="D45" s="450">
        <v>2025</v>
      </c>
      <c r="E45" s="450">
        <v>2030</v>
      </c>
      <c r="F45" s="450">
        <v>2035</v>
      </c>
      <c r="G45" s="450">
        <v>2040</v>
      </c>
      <c r="H45" s="450">
        <v>2045</v>
      </c>
      <c r="I45" s="450">
        <v>2050</v>
      </c>
    </row>
    <row r="46" spans="1:9" s="267" customFormat="1">
      <c r="A46" s="450" t="s">
        <v>1113</v>
      </c>
      <c r="B46" s="451">
        <f>B131+B132+B134+B138</f>
        <v>0</v>
      </c>
      <c r="C46" s="451">
        <f t="shared" ref="C46:I46" si="18">C131+C132+C134+C138</f>
        <v>3.0169986090610951E-10</v>
      </c>
      <c r="D46" s="451">
        <f t="shared" si="18"/>
        <v>2.3160348431802451E-9</v>
      </c>
      <c r="E46" s="451">
        <f>E131+E132+E134+E138</f>
        <v>61.046039761474297</v>
      </c>
      <c r="F46" s="451">
        <f t="shared" si="18"/>
        <v>97.39148702864648</v>
      </c>
      <c r="G46" s="451">
        <f t="shared" si="18"/>
        <v>4.7264534016663067E-9</v>
      </c>
      <c r="H46" s="451">
        <f t="shared" si="18"/>
        <v>1.0500937382500338E-8</v>
      </c>
      <c r="I46" s="451">
        <f t="shared" si="18"/>
        <v>125.37932148213818</v>
      </c>
    </row>
    <row r="47" spans="1:9" s="267" customFormat="1">
      <c r="A47" s="450" t="s">
        <v>1114</v>
      </c>
      <c r="B47" s="451">
        <f>B135+B136+B137+B139</f>
        <v>0</v>
      </c>
      <c r="C47" s="451">
        <f t="shared" ref="C47:I47" si="19">C135+C136+C137+C139</f>
        <v>0</v>
      </c>
      <c r="D47" s="451">
        <f t="shared" si="19"/>
        <v>0</v>
      </c>
      <c r="E47" s="451">
        <f t="shared" si="19"/>
        <v>0</v>
      </c>
      <c r="F47" s="451">
        <f t="shared" si="19"/>
        <v>0</v>
      </c>
      <c r="G47" s="451">
        <f t="shared" si="19"/>
        <v>0</v>
      </c>
      <c r="H47" s="451">
        <f t="shared" si="19"/>
        <v>0</v>
      </c>
      <c r="I47" s="451">
        <f t="shared" si="19"/>
        <v>0</v>
      </c>
    </row>
    <row r="48" spans="1:9" s="267" customFormat="1">
      <c r="A48" s="452" t="s">
        <v>1115</v>
      </c>
      <c r="B48" s="451">
        <f>B133</f>
        <v>6.582433726044723</v>
      </c>
      <c r="C48" s="451">
        <f t="shared" ref="C48:I48" si="20">C133</f>
        <v>7.1277287904136299</v>
      </c>
      <c r="D48" s="451">
        <f t="shared" si="20"/>
        <v>1.2656166482576796E-7</v>
      </c>
      <c r="E48" s="451">
        <f t="shared" si="20"/>
        <v>14.049331545052299</v>
      </c>
      <c r="F48" s="451">
        <f t="shared" si="20"/>
        <v>2.7970053336749938</v>
      </c>
      <c r="G48" s="451">
        <f t="shared" si="20"/>
        <v>1.059965802520752E-7</v>
      </c>
      <c r="H48" s="451">
        <f t="shared" si="20"/>
        <v>1.3498291974590868E-7</v>
      </c>
      <c r="I48" s="451">
        <f t="shared" si="20"/>
        <v>66.485331692534828</v>
      </c>
    </row>
    <row r="49" spans="1:9" s="267" customFormat="1">
      <c r="A49" s="303"/>
      <c r="B49" s="130">
        <f>SUM(B46:B48)</f>
        <v>6.582433726044723</v>
      </c>
      <c r="C49" s="130">
        <f t="shared" ref="C49:I49" si="21">SUM(C46:C48)</f>
        <v>7.1277287907153299</v>
      </c>
      <c r="D49" s="130">
        <f t="shared" si="21"/>
        <v>1.2887769966894821E-7</v>
      </c>
      <c r="E49" s="130">
        <f t="shared" si="21"/>
        <v>75.095371306526602</v>
      </c>
      <c r="F49" s="130">
        <f t="shared" si="21"/>
        <v>100.18849236232147</v>
      </c>
      <c r="G49" s="130">
        <f t="shared" si="21"/>
        <v>1.107230336537415E-7</v>
      </c>
      <c r="H49" s="130">
        <f t="shared" si="21"/>
        <v>1.4548385712840902E-7</v>
      </c>
      <c r="I49" s="130">
        <f t="shared" si="21"/>
        <v>191.86465317467301</v>
      </c>
    </row>
    <row r="50" spans="1:9" s="267" customFormat="1" ht="12.4"/>
    <row r="51" spans="1:9" s="267" customFormat="1" ht="12.4">
      <c r="A51" s="448" t="s">
        <v>328</v>
      </c>
      <c r="B51" s="448"/>
      <c r="C51" s="448"/>
      <c r="D51" s="448"/>
      <c r="E51" s="448"/>
      <c r="F51" s="448"/>
      <c r="G51" s="448"/>
      <c r="H51" s="448"/>
      <c r="I51" s="448"/>
    </row>
    <row r="52" spans="1:9" s="267" customFormat="1">
      <c r="A52" s="449"/>
      <c r="B52" s="450">
        <v>2015</v>
      </c>
      <c r="C52" s="450">
        <v>2020</v>
      </c>
      <c r="D52" s="450">
        <v>2025</v>
      </c>
      <c r="E52" s="450">
        <v>2030</v>
      </c>
      <c r="F52" s="450">
        <v>2035</v>
      </c>
      <c r="G52" s="450">
        <v>2040</v>
      </c>
      <c r="H52" s="450">
        <v>2045</v>
      </c>
      <c r="I52" s="450">
        <v>2050</v>
      </c>
    </row>
    <row r="53" spans="1:9" s="267" customFormat="1">
      <c r="A53" s="450" t="s">
        <v>1113</v>
      </c>
      <c r="B53" s="451">
        <f>B143+B144+B146+B150</f>
        <v>0</v>
      </c>
      <c r="C53" s="451">
        <f t="shared" ref="C53:I53" si="22">C143+C144+C146+C150</f>
        <v>3.3530429823545918E-9</v>
      </c>
      <c r="D53" s="451">
        <f t="shared" si="22"/>
        <v>2.4734688131951745E-8</v>
      </c>
      <c r="E53" s="451">
        <f t="shared" si="22"/>
        <v>626.49294513574534</v>
      </c>
      <c r="F53" s="451">
        <f t="shared" si="22"/>
        <v>960.45500935043583</v>
      </c>
      <c r="G53" s="451">
        <f t="shared" si="22"/>
        <v>4.4790792745554635E-8</v>
      </c>
      <c r="H53" s="451">
        <f t="shared" si="22"/>
        <v>9.5626613652330816E-8</v>
      </c>
      <c r="I53" s="451">
        <f t="shared" si="22"/>
        <v>1097.1700972395204</v>
      </c>
    </row>
    <row r="54" spans="1:9" s="267" customFormat="1">
      <c r="A54" s="450" t="s">
        <v>1114</v>
      </c>
      <c r="B54" s="451">
        <f>B147+B148+B149+B151</f>
        <v>0</v>
      </c>
      <c r="C54" s="451">
        <f t="shared" ref="C54:I54" si="23">C147+C148+C149+C151</f>
        <v>0</v>
      </c>
      <c r="D54" s="451">
        <f t="shared" si="23"/>
        <v>0</v>
      </c>
      <c r="E54" s="451">
        <f t="shared" si="23"/>
        <v>0</v>
      </c>
      <c r="F54" s="451">
        <f t="shared" si="23"/>
        <v>0</v>
      </c>
      <c r="G54" s="451">
        <f t="shared" si="23"/>
        <v>0</v>
      </c>
      <c r="H54" s="451">
        <f t="shared" si="23"/>
        <v>0</v>
      </c>
      <c r="I54" s="451">
        <f t="shared" si="23"/>
        <v>0</v>
      </c>
    </row>
    <row r="55" spans="1:9" s="267" customFormat="1">
      <c r="A55" s="452" t="s">
        <v>1115</v>
      </c>
      <c r="B55" s="451">
        <f>B145</f>
        <v>66.344618048746099</v>
      </c>
      <c r="C55" s="451">
        <f t="shared" ref="C55:I55" si="24">C145</f>
        <v>69.034742440540242</v>
      </c>
      <c r="D55" s="451">
        <f t="shared" si="24"/>
        <v>1.1779207190981718E-6</v>
      </c>
      <c r="E55" s="451">
        <f t="shared" si="24"/>
        <v>125.65127005752989</v>
      </c>
      <c r="F55" s="451">
        <f t="shared" si="24"/>
        <v>24.038195079327984</v>
      </c>
      <c r="G55" s="451">
        <f t="shared" si="24"/>
        <v>8.7538228613155589E-7</v>
      </c>
      <c r="H55" s="451">
        <f t="shared" si="24"/>
        <v>1.0712283496543207E-6</v>
      </c>
      <c r="I55" s="451">
        <f t="shared" si="24"/>
        <v>507.02155037073015</v>
      </c>
    </row>
    <row r="56" spans="1:9" s="267" customFormat="1" ht="12.4">
      <c r="B56" s="329">
        <f>SUM(B53:B55)</f>
        <v>66.344618048746099</v>
      </c>
      <c r="C56" s="329">
        <f t="shared" ref="C56:I56" si="25">SUM(C53:C55)</f>
        <v>69.034742443893279</v>
      </c>
      <c r="D56" s="329">
        <f t="shared" si="25"/>
        <v>1.2026554072301237E-6</v>
      </c>
      <c r="E56" s="329">
        <f t="shared" si="25"/>
        <v>752.14421519327527</v>
      </c>
      <c r="F56" s="329">
        <f t="shared" si="25"/>
        <v>984.49320442976386</v>
      </c>
      <c r="G56" s="329">
        <f t="shared" si="25"/>
        <v>9.2017307887711051E-7</v>
      </c>
      <c r="H56" s="329">
        <f t="shared" si="25"/>
        <v>1.1668549633066515E-6</v>
      </c>
      <c r="I56" s="329">
        <f t="shared" si="25"/>
        <v>1604.1916476102506</v>
      </c>
    </row>
    <row r="57" spans="1:9" s="267" customFormat="1" ht="12.4">
      <c r="A57" s="267" t="s">
        <v>313</v>
      </c>
    </row>
    <row r="58" spans="1:9" s="267" customFormat="1" ht="12.4">
      <c r="A58" s="448" t="s">
        <v>329</v>
      </c>
      <c r="B58" s="448"/>
      <c r="C58" s="448"/>
      <c r="D58" s="448"/>
      <c r="E58" s="448"/>
      <c r="F58" s="448"/>
      <c r="G58" s="448"/>
      <c r="H58" s="448"/>
      <c r="I58" s="448"/>
    </row>
    <row r="59" spans="1:9" s="267" customFormat="1">
      <c r="A59" s="449"/>
      <c r="B59" s="450">
        <v>2015</v>
      </c>
      <c r="C59" s="450">
        <v>2020</v>
      </c>
      <c r="D59" s="450">
        <v>2025</v>
      </c>
      <c r="E59" s="450">
        <v>2030</v>
      </c>
      <c r="F59" s="450">
        <v>2035</v>
      </c>
      <c r="G59" s="450">
        <v>2040</v>
      </c>
      <c r="H59" s="450">
        <v>2045</v>
      </c>
      <c r="I59" s="450">
        <v>2050</v>
      </c>
    </row>
    <row r="60" spans="1:9" s="267" customFormat="1">
      <c r="A60" s="450" t="s">
        <v>1092</v>
      </c>
      <c r="B60" s="451">
        <f>B156+B157+B159+B163</f>
        <v>8.3394876081382654E-9</v>
      </c>
      <c r="C60" s="451">
        <f t="shared" ref="C60:I60" si="26">C156+C157+C159+C163</f>
        <v>1.2059777951938716E-8</v>
      </c>
      <c r="D60" s="451">
        <f t="shared" si="26"/>
        <v>3.5976684729252682E-8</v>
      </c>
      <c r="E60" s="451">
        <f t="shared" si="26"/>
        <v>472.68015900722281</v>
      </c>
      <c r="F60" s="451">
        <f t="shared" si="26"/>
        <v>850.24535494591146</v>
      </c>
      <c r="G60" s="451">
        <f t="shared" si="26"/>
        <v>610.81384802606431</v>
      </c>
      <c r="H60" s="451">
        <f t="shared" si="26"/>
        <v>579.97471239550373</v>
      </c>
      <c r="I60" s="451">
        <f t="shared" si="26"/>
        <v>721.57578531761146</v>
      </c>
    </row>
    <row r="61" spans="1:9" s="267" customFormat="1">
      <c r="A61" s="450" t="s">
        <v>1093</v>
      </c>
      <c r="B61" s="451">
        <f>B160+B161+B162+B164</f>
        <v>0</v>
      </c>
      <c r="C61" s="451">
        <f t="shared" ref="C61:I61" si="27">C160+C161+C162+C164</f>
        <v>0</v>
      </c>
      <c r="D61" s="451">
        <f t="shared" si="27"/>
        <v>0</v>
      </c>
      <c r="E61" s="451">
        <f t="shared" si="27"/>
        <v>0</v>
      </c>
      <c r="F61" s="451">
        <f t="shared" si="27"/>
        <v>0</v>
      </c>
      <c r="G61" s="451">
        <f t="shared" si="27"/>
        <v>0</v>
      </c>
      <c r="H61" s="451">
        <f t="shared" si="27"/>
        <v>0</v>
      </c>
      <c r="I61" s="451">
        <f t="shared" si="27"/>
        <v>0</v>
      </c>
    </row>
    <row r="62" spans="1:9" s="267" customFormat="1">
      <c r="A62" s="452" t="s">
        <v>1094</v>
      </c>
      <c r="B62" s="451">
        <f>B158</f>
        <v>21.799672512411739</v>
      </c>
      <c r="C62" s="451">
        <f t="shared" ref="C62:I62" si="28">C158</f>
        <v>23.605578101524817</v>
      </c>
      <c r="D62" s="451">
        <f t="shared" si="28"/>
        <v>15.140075477209946</v>
      </c>
      <c r="E62" s="451">
        <f t="shared" si="28"/>
        <v>30.717950756863683</v>
      </c>
      <c r="F62" s="451">
        <f t="shared" si="28"/>
        <v>16.89275655714366</v>
      </c>
      <c r="G62" s="451">
        <f t="shared" si="28"/>
        <v>11.98498136662446</v>
      </c>
      <c r="H62" s="451">
        <f t="shared" si="28"/>
        <v>11.666114930474423</v>
      </c>
      <c r="I62" s="451">
        <f t="shared" si="28"/>
        <v>101.03944563517814</v>
      </c>
    </row>
    <row r="63" spans="1:9" s="267" customFormat="1">
      <c r="A63" s="303"/>
      <c r="B63" s="130">
        <f>SUM(B60:B62)</f>
        <v>21.799672520751226</v>
      </c>
      <c r="C63" s="130">
        <f t="shared" ref="C63:I63" si="29">SUM(C60:C62)</f>
        <v>23.605578113584595</v>
      </c>
      <c r="D63" s="130">
        <f t="shared" si="29"/>
        <v>15.14007551318663</v>
      </c>
      <c r="E63" s="130">
        <f t="shared" si="29"/>
        <v>503.39810976408648</v>
      </c>
      <c r="F63" s="130">
        <f t="shared" si="29"/>
        <v>867.13811150305514</v>
      </c>
      <c r="G63" s="130">
        <f t="shared" si="29"/>
        <v>622.79882939268873</v>
      </c>
      <c r="H63" s="130">
        <f t="shared" si="29"/>
        <v>591.64082732597819</v>
      </c>
      <c r="I63" s="130">
        <f t="shared" si="29"/>
        <v>822.6152309527896</v>
      </c>
    </row>
    <row r="64" spans="1:9" s="267" customFormat="1" ht="12.4"/>
    <row r="65" spans="1:9" s="267" customFormat="1" ht="12.4">
      <c r="A65" s="448" t="s">
        <v>333</v>
      </c>
      <c r="B65" s="448"/>
      <c r="C65" s="448"/>
      <c r="D65" s="448"/>
      <c r="E65" s="448"/>
      <c r="F65" s="448"/>
      <c r="G65" s="448"/>
      <c r="H65" s="448"/>
      <c r="I65" s="448"/>
    </row>
    <row r="66" spans="1:9" s="267" customFormat="1">
      <c r="A66" s="449"/>
      <c r="B66" s="450">
        <v>2015</v>
      </c>
      <c r="C66" s="450">
        <v>2020</v>
      </c>
      <c r="D66" s="450">
        <v>2025</v>
      </c>
      <c r="E66" s="450">
        <v>2030</v>
      </c>
      <c r="F66" s="450">
        <v>2035</v>
      </c>
      <c r="G66" s="450">
        <v>2040</v>
      </c>
      <c r="H66" s="450">
        <v>2045</v>
      </c>
      <c r="I66" s="450">
        <v>2050</v>
      </c>
    </row>
    <row r="67" spans="1:9" s="267" customFormat="1">
      <c r="A67" s="450" t="s">
        <v>1092</v>
      </c>
      <c r="B67" s="451">
        <f>(B169+B170+B172+B176)</f>
        <v>8.0528661679702257E-8</v>
      </c>
      <c r="C67" s="451">
        <f t="shared" ref="C67:I67" si="30">C169+C170+C172+C176</f>
        <v>1.1965473717424237E-7</v>
      </c>
      <c r="D67" s="451">
        <f t="shared" si="30"/>
        <v>3.5131575571975842E-7</v>
      </c>
      <c r="E67" s="451">
        <f t="shared" si="30"/>
        <v>4501.8922258585335</v>
      </c>
      <c r="F67" s="451">
        <f t="shared" si="30"/>
        <v>8311.0344271780668</v>
      </c>
      <c r="G67" s="451">
        <f t="shared" si="30"/>
        <v>6324.1715096603766</v>
      </c>
      <c r="H67" s="451">
        <f t="shared" si="30"/>
        <v>6004.872948274533</v>
      </c>
      <c r="I67" s="451">
        <f t="shared" si="30"/>
        <v>7062.0559170437555</v>
      </c>
    </row>
    <row r="68" spans="1:9" s="267" customFormat="1">
      <c r="A68" s="450" t="s">
        <v>1093</v>
      </c>
      <c r="B68" s="451">
        <f>B173+B174+B175+B177</f>
        <v>0</v>
      </c>
      <c r="C68" s="451">
        <f t="shared" ref="C68:I68" si="31">C173+C174+C175+C177</f>
        <v>0</v>
      </c>
      <c r="D68" s="451">
        <f t="shared" si="31"/>
        <v>0</v>
      </c>
      <c r="E68" s="451">
        <f t="shared" si="31"/>
        <v>0</v>
      </c>
      <c r="F68" s="451">
        <f t="shared" si="31"/>
        <v>0</v>
      </c>
      <c r="G68" s="451">
        <f t="shared" si="31"/>
        <v>0</v>
      </c>
      <c r="H68" s="451">
        <f t="shared" si="31"/>
        <v>0</v>
      </c>
      <c r="I68" s="451">
        <f t="shared" si="31"/>
        <v>0</v>
      </c>
    </row>
    <row r="69" spans="1:9" s="267" customFormat="1">
      <c r="A69" s="452" t="s">
        <v>1094</v>
      </c>
      <c r="B69" s="451">
        <f>B171</f>
        <v>211.57578293478861</v>
      </c>
      <c r="C69" s="451">
        <f t="shared" ref="C69:I69" si="32">C171</f>
        <v>228.09781461010553</v>
      </c>
      <c r="D69" s="451">
        <f t="shared" si="32"/>
        <v>156.75550596875206</v>
      </c>
      <c r="E69" s="451">
        <f t="shared" si="32"/>
        <v>282.16864083418238</v>
      </c>
      <c r="F69" s="451">
        <f t="shared" si="32"/>
        <v>167.41002225870886</v>
      </c>
      <c r="G69" s="451">
        <f t="shared" si="32"/>
        <v>124.08866918552631</v>
      </c>
      <c r="H69" s="451">
        <f t="shared" si="32"/>
        <v>120.78722784379553</v>
      </c>
      <c r="I69" s="451">
        <f t="shared" si="32"/>
        <v>844.9813869655203</v>
      </c>
    </row>
    <row r="70" spans="1:9" s="267" customFormat="1" ht="12.4">
      <c r="B70" s="329">
        <f>SUM(B67:B69)</f>
        <v>211.57578301531726</v>
      </c>
      <c r="C70" s="329">
        <f t="shared" ref="C70:I70" si="33">SUM(C67:C69)</f>
        <v>228.09781472976027</v>
      </c>
      <c r="D70" s="329">
        <f t="shared" si="33"/>
        <v>156.75550632006781</v>
      </c>
      <c r="E70" s="329">
        <f t="shared" si="33"/>
        <v>4784.0608666927155</v>
      </c>
      <c r="F70" s="329">
        <f t="shared" si="33"/>
        <v>8478.4444494367763</v>
      </c>
      <c r="G70" s="329">
        <f t="shared" si="33"/>
        <v>6448.2601788459033</v>
      </c>
      <c r="H70" s="329">
        <f t="shared" si="33"/>
        <v>6125.6601761183283</v>
      </c>
      <c r="I70" s="329">
        <f t="shared" si="33"/>
        <v>7907.0373040092754</v>
      </c>
    </row>
    <row r="71" spans="1:9" s="267" customFormat="1">
      <c r="A71" s="303"/>
      <c r="B71" s="130"/>
      <c r="C71" s="130"/>
      <c r="D71" s="130"/>
      <c r="E71" s="130"/>
      <c r="F71" s="130"/>
      <c r="G71" s="130"/>
      <c r="H71" s="130"/>
      <c r="I71" s="130"/>
    </row>
    <row r="72" spans="1:9" s="267" customFormat="1" ht="12.4">
      <c r="A72" s="267" t="s">
        <v>273</v>
      </c>
    </row>
    <row r="73" spans="1:9" s="267" customFormat="1" ht="12.4"/>
    <row r="74" spans="1:9" s="267" customFormat="1" ht="14.1">
      <c r="A74" s="455" t="s">
        <v>1116</v>
      </c>
      <c r="B74" s="456"/>
      <c r="C74" s="456"/>
      <c r="D74" s="456"/>
      <c r="E74" s="456"/>
      <c r="F74" s="456"/>
      <c r="G74" s="456"/>
      <c r="H74" s="456"/>
      <c r="I74" s="456"/>
    </row>
    <row r="75" spans="1:9" s="267" customFormat="1">
      <c r="A75" s="449"/>
      <c r="B75" s="450">
        <v>2015</v>
      </c>
      <c r="C75" s="450">
        <v>2020</v>
      </c>
      <c r="D75" s="450">
        <v>2025</v>
      </c>
      <c r="E75" s="450">
        <v>2030</v>
      </c>
      <c r="F75" s="450">
        <v>2035</v>
      </c>
      <c r="G75" s="450">
        <v>2040</v>
      </c>
      <c r="H75" s="450">
        <v>2045</v>
      </c>
      <c r="I75" s="450">
        <v>2050</v>
      </c>
    </row>
    <row r="76" spans="1:9" s="267" customFormat="1" ht="12.4">
      <c r="A76" s="450" t="str">
        <f>A183</f>
        <v>Woody/Grass crops</v>
      </c>
      <c r="B76" s="457">
        <f t="shared" ref="B76:I76" si="34">B183</f>
        <v>65.505238046748005</v>
      </c>
      <c r="C76" s="457">
        <f t="shared" si="34"/>
        <v>160.59197638387263</v>
      </c>
      <c r="D76" s="457">
        <f t="shared" si="34"/>
        <v>237.82376277285715</v>
      </c>
      <c r="E76" s="457">
        <f t="shared" si="34"/>
        <v>297.20059721370171</v>
      </c>
      <c r="F76" s="457">
        <f t="shared" si="34"/>
        <v>338.72247970640626</v>
      </c>
      <c r="G76" s="457">
        <f t="shared" si="34"/>
        <v>362.38941025097074</v>
      </c>
      <c r="H76" s="457">
        <f t="shared" si="34"/>
        <v>368.20138884739526</v>
      </c>
      <c r="I76" s="457">
        <f t="shared" si="34"/>
        <v>356.15841549567944</v>
      </c>
    </row>
    <row r="77" spans="1:9" s="267" customFormat="1" ht="12.4">
      <c r="A77" s="450" t="str">
        <f t="shared" ref="A77:I79" si="35">A184</f>
        <v>Oily crops</v>
      </c>
      <c r="B77" s="457">
        <f t="shared" si="35"/>
        <v>0</v>
      </c>
      <c r="C77" s="457">
        <f t="shared" si="35"/>
        <v>0</v>
      </c>
      <c r="D77" s="457">
        <f t="shared" si="35"/>
        <v>6.2785588570301183</v>
      </c>
      <c r="E77" s="457">
        <f t="shared" si="35"/>
        <v>11.358720587822123</v>
      </c>
      <c r="F77" s="457">
        <f t="shared" si="35"/>
        <v>15.240485192376015</v>
      </c>
      <c r="G77" s="457">
        <f t="shared" si="35"/>
        <v>17.92385267069179</v>
      </c>
      <c r="H77" s="457">
        <f t="shared" si="35"/>
        <v>19.408823022769457</v>
      </c>
      <c r="I77" s="457">
        <f t="shared" si="35"/>
        <v>19.695396248609004</v>
      </c>
    </row>
    <row r="78" spans="1:9" s="267" customFormat="1" ht="12.4">
      <c r="A78" s="450" t="str">
        <f t="shared" si="35"/>
        <v>Microalgae</v>
      </c>
      <c r="B78" s="457">
        <f t="shared" si="35"/>
        <v>0</v>
      </c>
      <c r="C78" s="457">
        <f t="shared" si="35"/>
        <v>0</v>
      </c>
      <c r="D78" s="457">
        <f t="shared" si="35"/>
        <v>0</v>
      </c>
      <c r="E78" s="457">
        <f t="shared" si="35"/>
        <v>0</v>
      </c>
      <c r="F78" s="457">
        <f t="shared" si="35"/>
        <v>0</v>
      </c>
      <c r="G78" s="457">
        <f t="shared" si="35"/>
        <v>0</v>
      </c>
      <c r="H78" s="457">
        <f t="shared" si="35"/>
        <v>0</v>
      </c>
      <c r="I78" s="457">
        <f t="shared" si="35"/>
        <v>0</v>
      </c>
    </row>
    <row r="79" spans="1:9" s="267" customFormat="1" ht="12.4">
      <c r="A79" s="450" t="str">
        <f t="shared" si="35"/>
        <v>Macroalgae</v>
      </c>
      <c r="B79" s="457">
        <f t="shared" si="35"/>
        <v>0</v>
      </c>
      <c r="C79" s="457">
        <f t="shared" si="35"/>
        <v>0</v>
      </c>
      <c r="D79" s="457">
        <f t="shared" si="35"/>
        <v>26.364736777238498</v>
      </c>
      <c r="E79" s="457">
        <f t="shared" si="35"/>
        <v>44.80963167672946</v>
      </c>
      <c r="F79" s="457">
        <f t="shared" si="35"/>
        <v>55.334684698472884</v>
      </c>
      <c r="G79" s="457">
        <f t="shared" si="35"/>
        <v>57.939895842468786</v>
      </c>
      <c r="H79" s="457">
        <f t="shared" si="35"/>
        <v>52.625265108717137</v>
      </c>
      <c r="I79" s="457">
        <f t="shared" si="35"/>
        <v>39.390792497218008</v>
      </c>
    </row>
    <row r="80" spans="1:9" s="267" customFormat="1">
      <c r="A80" s="1" t="s">
        <v>261</v>
      </c>
      <c r="B80" s="130">
        <f>SUM(B76:B79)</f>
        <v>65.505238046748005</v>
      </c>
      <c r="C80" s="130">
        <f t="shared" ref="C80" si="36">SUM(C76:C79)</f>
        <v>160.59197638387263</v>
      </c>
      <c r="D80" s="130">
        <f t="shared" ref="D80" si="37">SUM(D76:D79)</f>
        <v>270.46705840712576</v>
      </c>
      <c r="E80" s="130">
        <f t="shared" ref="E80" si="38">SUM(E76:E79)</f>
        <v>353.36894947825328</v>
      </c>
      <c r="F80" s="130">
        <f t="shared" ref="F80" si="39">SUM(F76:F79)</f>
        <v>409.29764959725514</v>
      </c>
      <c r="G80" s="130">
        <f t="shared" ref="G80" si="40">SUM(G76:G79)</f>
        <v>438.25315876413134</v>
      </c>
      <c r="H80" s="130">
        <f t="shared" ref="H80" si="41">SUM(H76:H79)</f>
        <v>440.23547697888188</v>
      </c>
      <c r="I80" s="130">
        <f t="shared" ref="I80" si="42">SUM(I76:I79)</f>
        <v>415.24460424150647</v>
      </c>
    </row>
    <row r="81" spans="1:9" s="267" customFormat="1">
      <c r="A81" s="1"/>
      <c r="B81" s="183"/>
      <c r="C81" s="183"/>
      <c r="D81" s="183"/>
      <c r="E81" s="183"/>
      <c r="F81" s="183"/>
      <c r="G81" s="183"/>
      <c r="H81" s="183"/>
      <c r="I81" s="183"/>
    </row>
    <row r="82" spans="1:9" s="267" customFormat="1" ht="14.1">
      <c r="A82" s="455" t="s">
        <v>1117</v>
      </c>
      <c r="B82" s="456"/>
      <c r="C82" s="456"/>
      <c r="D82" s="456"/>
      <c r="E82" s="456"/>
      <c r="F82" s="456"/>
      <c r="G82" s="456"/>
      <c r="H82" s="456"/>
      <c r="I82" s="456"/>
    </row>
    <row r="83" spans="1:9" s="267" customFormat="1">
      <c r="A83" s="449"/>
      <c r="B83" s="450">
        <v>2015</v>
      </c>
      <c r="C83" s="450">
        <v>2020</v>
      </c>
      <c r="D83" s="450">
        <v>2025</v>
      </c>
      <c r="E83" s="450">
        <v>2030</v>
      </c>
      <c r="F83" s="450">
        <v>2035</v>
      </c>
      <c r="G83" s="450">
        <v>2040</v>
      </c>
      <c r="H83" s="450">
        <v>2045</v>
      </c>
      <c r="I83" s="450">
        <v>2050</v>
      </c>
    </row>
    <row r="84" spans="1:9" s="267" customFormat="1" ht="12.4">
      <c r="A84" s="450" t="str">
        <f>A191</f>
        <v>Woody/Grass crops</v>
      </c>
      <c r="B84" s="457">
        <f t="shared" ref="B84:I84" si="43">B191</f>
        <v>1045.5896022785328</v>
      </c>
      <c r="C84" s="457">
        <f t="shared" si="43"/>
        <v>2463.2381885983859</v>
      </c>
      <c r="D84" s="457">
        <f t="shared" si="43"/>
        <v>3505.3803805552984</v>
      </c>
      <c r="E84" s="457">
        <f t="shared" si="43"/>
        <v>4209.4651924954223</v>
      </c>
      <c r="F84" s="457">
        <f t="shared" si="43"/>
        <v>4610.1876657392913</v>
      </c>
      <c r="G84" s="457">
        <f t="shared" si="43"/>
        <v>4739.6625478828892</v>
      </c>
      <c r="H84" s="457">
        <f t="shared" si="43"/>
        <v>4627.5879938371236</v>
      </c>
      <c r="I84" s="457">
        <f t="shared" si="43"/>
        <v>4301.3998270331358</v>
      </c>
    </row>
    <row r="85" spans="1:9" s="267" customFormat="1" ht="12.4">
      <c r="A85" s="450" t="str">
        <f t="shared" ref="A85:I87" si="44">A192</f>
        <v>Oily crops</v>
      </c>
      <c r="B85" s="457">
        <f t="shared" si="44"/>
        <v>0</v>
      </c>
      <c r="C85" s="457">
        <f t="shared" si="44"/>
        <v>0</v>
      </c>
      <c r="D85" s="457">
        <f t="shared" si="44"/>
        <v>92.542211842032685</v>
      </c>
      <c r="E85" s="457">
        <f t="shared" si="44"/>
        <v>160.88170546756226</v>
      </c>
      <c r="F85" s="457">
        <f t="shared" si="44"/>
        <v>207.43086468507971</v>
      </c>
      <c r="G85" s="457">
        <f t="shared" si="44"/>
        <v>234.42465705113972</v>
      </c>
      <c r="H85" s="457">
        <f t="shared" si="44"/>
        <v>243.93182403747707</v>
      </c>
      <c r="I85" s="457">
        <f t="shared" si="44"/>
        <v>237.86542822303053</v>
      </c>
    </row>
    <row r="86" spans="1:9" s="267" customFormat="1" ht="12.4">
      <c r="A86" s="450" t="str">
        <f t="shared" si="44"/>
        <v>Microalgae</v>
      </c>
      <c r="B86" s="457">
        <f t="shared" si="44"/>
        <v>0</v>
      </c>
      <c r="C86" s="457">
        <f t="shared" si="44"/>
        <v>0</v>
      </c>
      <c r="D86" s="457">
        <f t="shared" si="44"/>
        <v>0</v>
      </c>
      <c r="E86" s="457">
        <f t="shared" si="44"/>
        <v>0</v>
      </c>
      <c r="F86" s="457">
        <f t="shared" si="44"/>
        <v>0</v>
      </c>
      <c r="G86" s="457">
        <f t="shared" si="44"/>
        <v>0</v>
      </c>
      <c r="H86" s="457">
        <f t="shared" si="44"/>
        <v>0</v>
      </c>
      <c r="I86" s="457">
        <f t="shared" si="44"/>
        <v>0</v>
      </c>
    </row>
    <row r="87" spans="1:9" s="267" customFormat="1" ht="12.4">
      <c r="A87" s="450" t="str">
        <f t="shared" si="44"/>
        <v>Macroalgae</v>
      </c>
      <c r="B87" s="457">
        <f t="shared" si="44"/>
        <v>0</v>
      </c>
      <c r="C87" s="457">
        <f t="shared" si="44"/>
        <v>0</v>
      </c>
      <c r="D87" s="457">
        <f t="shared" si="44"/>
        <v>388.60049122048576</v>
      </c>
      <c r="E87" s="457">
        <f t="shared" si="44"/>
        <v>634.67094817478676</v>
      </c>
      <c r="F87" s="457">
        <f t="shared" si="44"/>
        <v>753.13360101044293</v>
      </c>
      <c r="G87" s="457">
        <f t="shared" si="44"/>
        <v>757.79133325833493</v>
      </c>
      <c r="H87" s="457">
        <f t="shared" si="44"/>
        <v>661.39903967208488</v>
      </c>
      <c r="I87" s="457">
        <f t="shared" si="44"/>
        <v>475.73085644606107</v>
      </c>
    </row>
    <row r="88" spans="1:9" s="267" customFormat="1">
      <c r="A88" s="1" t="s">
        <v>261</v>
      </c>
      <c r="B88" s="130">
        <f>SUM(B84:B87)</f>
        <v>1045.5896022785328</v>
      </c>
      <c r="C88" s="130">
        <f t="shared" ref="C88" si="45">SUM(C84:C87)</f>
        <v>2463.2381885983859</v>
      </c>
      <c r="D88" s="130">
        <f t="shared" ref="D88" si="46">SUM(D84:D87)</f>
        <v>3986.5230836178171</v>
      </c>
      <c r="E88" s="130">
        <f t="shared" ref="E88" si="47">SUM(E84:E87)</f>
        <v>5005.0178461377709</v>
      </c>
      <c r="F88" s="130">
        <f t="shared" ref="F88" si="48">SUM(F84:F87)</f>
        <v>5570.7521314348141</v>
      </c>
      <c r="G88" s="130">
        <f t="shared" ref="G88" si="49">SUM(G84:G87)</f>
        <v>5731.8785381923635</v>
      </c>
      <c r="H88" s="130">
        <f t="shared" ref="H88" si="50">SUM(H84:H87)</f>
        <v>5532.9188575466851</v>
      </c>
      <c r="I88" s="130">
        <f t="shared" ref="I88" si="51">SUM(I84:I87)</f>
        <v>5014.9961117022276</v>
      </c>
    </row>
    <row r="89" spans="1:9" s="267" customFormat="1" ht="12.4"/>
    <row r="90" spans="1:9" s="267" customFormat="1" ht="12.4"/>
    <row r="91" spans="1:9" s="267" customFormat="1" ht="12.4"/>
    <row r="92" spans="1:9" s="267" customFormat="1" ht="12.4"/>
    <row r="93" spans="1:9" s="267" customFormat="1" ht="12.4"/>
    <row r="94" spans="1:9" s="267" customFormat="1" ht="12.4"/>
    <row r="95" spans="1:9" s="267" customFormat="1" ht="12.4"/>
    <row r="96" spans="1:9" s="267" customFormat="1" ht="12.4"/>
    <row r="97" s="267" customFormat="1" ht="12.4"/>
    <row r="98" s="267" customFormat="1" ht="12.4"/>
    <row r="99" s="267" customFormat="1" ht="12.4"/>
    <row r="100" s="267" customFormat="1" ht="12.4"/>
    <row r="101" s="267" customFormat="1" ht="12.4"/>
    <row r="102" s="267" customFormat="1" ht="12.4"/>
    <row r="103" s="267" customFormat="1" ht="12.4"/>
    <row r="104" s="267" customFormat="1" ht="12.4"/>
    <row r="105" s="267" customFormat="1" ht="12.4"/>
    <row r="106" s="267" customFormat="1" ht="12.4"/>
    <row r="107" s="267" customFormat="1" ht="12.4"/>
    <row r="108" s="267" customFormat="1" ht="12.4"/>
    <row r="109" s="267" customFormat="1" ht="12.4"/>
    <row r="110" s="267" customFormat="1" ht="12.4"/>
    <row r="111" s="267" customFormat="1" ht="12.4"/>
    <row r="112" s="267" customFormat="1" ht="12.4"/>
    <row r="113" spans="1:9" s="267" customFormat="1" ht="12.4"/>
    <row r="114" spans="1:9" s="267" customFormat="1" ht="12.4"/>
    <row r="115" spans="1:9" s="267" customFormat="1" ht="12.4"/>
    <row r="116" spans="1:9" s="267" customFormat="1" ht="12.4"/>
    <row r="117" spans="1:9" s="267" customFormat="1" ht="12.4"/>
    <row r="118" spans="1:9" s="267" customFormat="1" ht="12.4"/>
    <row r="119" spans="1:9" s="267" customFormat="1" ht="12.4"/>
    <row r="120" spans="1:9" s="422" customFormat="1" ht="12.6" thickBot="1">
      <c r="A120" s="267"/>
      <c r="B120" s="267"/>
      <c r="C120" s="267"/>
      <c r="D120" s="267"/>
      <c r="E120" s="267"/>
      <c r="F120" s="267"/>
      <c r="G120" s="267"/>
      <c r="H120" s="267"/>
      <c r="I120" s="267"/>
    </row>
    <row r="121" spans="1:9" s="267" customFormat="1" ht="12.4"/>
    <row r="122" spans="1:9" s="267" customFormat="1" ht="12.6" thickBot="1">
      <c r="A122" s="422"/>
      <c r="B122" s="422"/>
      <c r="C122" s="422"/>
      <c r="D122" s="422"/>
      <c r="E122" s="422"/>
      <c r="F122" s="422"/>
      <c r="G122" s="422"/>
      <c r="H122" s="422"/>
      <c r="I122" s="422"/>
    </row>
    <row r="123" spans="1:9" s="267" customFormat="1" ht="12.4"/>
    <row r="124" spans="1:9" s="267" customFormat="1" ht="12.4"/>
    <row r="125" spans="1:9" s="267" customFormat="1" ht="12.4"/>
    <row r="126" spans="1:9" s="267" customFormat="1" ht="12.4"/>
    <row r="127" spans="1:9" s="267" customFormat="1" ht="12.4"/>
    <row r="128" spans="1:9" s="267" customFormat="1" ht="12.4"/>
    <row r="129" spans="1:22" s="267" customFormat="1" ht="12.4">
      <c r="A129" s="448" t="s">
        <v>1118</v>
      </c>
      <c r="B129" s="448"/>
      <c r="C129" s="448"/>
      <c r="D129" s="448"/>
      <c r="E129" s="448"/>
      <c r="F129" s="448"/>
      <c r="G129" s="448"/>
      <c r="H129" s="448"/>
      <c r="I129" s="448"/>
    </row>
    <row r="130" spans="1:22" s="267" customFormat="1">
      <c r="A130" s="449"/>
      <c r="B130" s="450">
        <v>2015</v>
      </c>
      <c r="C130" s="450">
        <v>2020</v>
      </c>
      <c r="D130" s="450">
        <v>2025</v>
      </c>
      <c r="E130" s="450">
        <v>2030</v>
      </c>
      <c r="F130" s="450">
        <v>2035</v>
      </c>
      <c r="G130" s="450">
        <v>2040</v>
      </c>
      <c r="H130" s="450">
        <v>2045</v>
      </c>
      <c r="I130" s="450">
        <v>2050</v>
      </c>
    </row>
    <row r="131" spans="1:22" s="267" customFormat="1">
      <c r="A131" s="450" t="s">
        <v>84</v>
      </c>
      <c r="B131" s="451">
        <f>'GVA (11)'!E19/(1*10^6)</f>
        <v>0</v>
      </c>
      <c r="C131" s="451">
        <f>'GVA (11)'!F19/(1*10^6)</f>
        <v>0</v>
      </c>
      <c r="D131" s="451">
        <f>'GVA (11)'!G19/(1*10^6)</f>
        <v>0</v>
      </c>
      <c r="E131" s="451">
        <f>'GVA (11)'!H19/(1*10^6)</f>
        <v>0</v>
      </c>
      <c r="F131" s="451">
        <f>'GVA (11)'!I19/(1*10^6)</f>
        <v>0</v>
      </c>
      <c r="G131" s="451">
        <f>'GVA (11)'!J19/(1*10^6)</f>
        <v>0</v>
      </c>
      <c r="H131" s="451">
        <f>'GVA (11)'!K19/(1*10^6)</f>
        <v>0</v>
      </c>
      <c r="I131" s="451">
        <f>'GVA (11)'!L19/(1*10^6)</f>
        <v>0</v>
      </c>
    </row>
    <row r="132" spans="1:22" s="267" customFormat="1">
      <c r="A132" s="450" t="s">
        <v>222</v>
      </c>
      <c r="B132" s="451">
        <f>'GVA (11)'!E38/(1*10^6)</f>
        <v>0</v>
      </c>
      <c r="C132" s="451">
        <f>'GVA (11)'!F38/(1*10^6)</f>
        <v>3.0169986090610951E-10</v>
      </c>
      <c r="D132" s="451">
        <f>'GVA (11)'!G38/(1*10^6)</f>
        <v>2.3160348431802451E-9</v>
      </c>
      <c r="E132" s="451">
        <f>'GVA (11)'!H38/(1*10^6)</f>
        <v>61.046039761474297</v>
      </c>
      <c r="F132" s="451">
        <f>'GVA (11)'!I38/(1*10^6)</f>
        <v>97.39148702864648</v>
      </c>
      <c r="G132" s="451">
        <f>'GVA (11)'!J38/(1*10^6)</f>
        <v>4.7264534016663067E-9</v>
      </c>
      <c r="H132" s="451">
        <f>'GVA (11)'!K38/(1*10^6)</f>
        <v>1.0500937382500338E-8</v>
      </c>
      <c r="I132" s="451">
        <f>'GVA (11)'!L38/(1*10^6)</f>
        <v>125.37932148213818</v>
      </c>
    </row>
    <row r="133" spans="1:22" s="267" customFormat="1">
      <c r="A133" s="452" t="s">
        <v>318</v>
      </c>
      <c r="B133" s="451">
        <f>'GVA (11)'!E58/(1*10^6)</f>
        <v>6.582433726044723</v>
      </c>
      <c r="C133" s="451">
        <f>'GVA (11)'!F58/(1*10^6)</f>
        <v>7.1277287904136299</v>
      </c>
      <c r="D133" s="451">
        <f>'GVA (11)'!G58/(1*10^6)</f>
        <v>1.2656166482576796E-7</v>
      </c>
      <c r="E133" s="451">
        <f>'GVA (11)'!H58/(1*10^6)</f>
        <v>14.049331545052299</v>
      </c>
      <c r="F133" s="451">
        <f>'GVA (11)'!I58/(1*10^6)</f>
        <v>2.7970053336749938</v>
      </c>
      <c r="G133" s="451">
        <f>'GVA (11)'!J58/(1*10^6)</f>
        <v>1.059965802520752E-7</v>
      </c>
      <c r="H133" s="451">
        <f>'GVA (11)'!K58/(1*10^6)</f>
        <v>1.3498291974590868E-7</v>
      </c>
      <c r="I133" s="451">
        <f>'GVA (11)'!L58/(1*10^6)</f>
        <v>66.485331692534828</v>
      </c>
    </row>
    <row r="134" spans="1:22" s="267" customFormat="1">
      <c r="A134" s="450" t="s">
        <v>282</v>
      </c>
      <c r="B134" s="451">
        <f>'GVA (11)'!E77/(1*10^6)</f>
        <v>0</v>
      </c>
      <c r="C134" s="451">
        <f>'GVA (11)'!F77/(1*10^6)</f>
        <v>0</v>
      </c>
      <c r="D134" s="451">
        <f>'GVA (11)'!G77/(1*10^6)</f>
        <v>0</v>
      </c>
      <c r="E134" s="451">
        <f>'GVA (11)'!H77/(1*10^6)</f>
        <v>0</v>
      </c>
      <c r="F134" s="451">
        <f>'GVA (11)'!I77/(1*10^6)</f>
        <v>0</v>
      </c>
      <c r="G134" s="451">
        <f>'GVA (11)'!J77/(1*10^6)</f>
        <v>0</v>
      </c>
      <c r="H134" s="451">
        <f>'GVA (11)'!K77/(1*10^6)</f>
        <v>0</v>
      </c>
      <c r="I134" s="451">
        <f>'GVA (11)'!L77/(1*10^6)</f>
        <v>0</v>
      </c>
    </row>
    <row r="135" spans="1:22" s="267" customFormat="1">
      <c r="A135" s="450" t="s">
        <v>283</v>
      </c>
      <c r="B135" s="451">
        <f>'GVA (11)'!E96/(1*10^6)</f>
        <v>0</v>
      </c>
      <c r="C135" s="451">
        <f>'GVA (11)'!F96/(1*10^6)</f>
        <v>0</v>
      </c>
      <c r="D135" s="451">
        <f>'GVA (11)'!G96/(1*10^6)</f>
        <v>0</v>
      </c>
      <c r="E135" s="451">
        <f>'GVA (11)'!H96/(1*10^6)</f>
        <v>0</v>
      </c>
      <c r="F135" s="451">
        <f>'GVA (11)'!I96/(1*10^6)</f>
        <v>0</v>
      </c>
      <c r="G135" s="451">
        <f>'GVA (11)'!J96/(1*10^6)</f>
        <v>0</v>
      </c>
      <c r="H135" s="451">
        <f>'GVA (11)'!K96/(1*10^6)</f>
        <v>0</v>
      </c>
      <c r="I135" s="451">
        <f>'GVA (11)'!L96/(1*10^6)</f>
        <v>0</v>
      </c>
    </row>
    <row r="136" spans="1:22" s="267" customFormat="1">
      <c r="A136" s="450" t="s">
        <v>284</v>
      </c>
      <c r="B136" s="451">
        <f>'GVA (11)'!E115/(1*10^6)</f>
        <v>0</v>
      </c>
      <c r="C136" s="451">
        <f>'GVA (11)'!F115/(1*10^6)</f>
        <v>0</v>
      </c>
      <c r="D136" s="451">
        <f>'GVA (11)'!G115/(1*10^6)</f>
        <v>0</v>
      </c>
      <c r="E136" s="451">
        <f>'GVA (11)'!H115/(1*10^6)</f>
        <v>0</v>
      </c>
      <c r="F136" s="451">
        <f>'GVA (11)'!I115/(1*10^6)</f>
        <v>0</v>
      </c>
      <c r="G136" s="451">
        <f>'GVA (11)'!J115/(1*10^6)</f>
        <v>0</v>
      </c>
      <c r="H136" s="451">
        <f>'GVA (11)'!K115/(1*10^6)</f>
        <v>0</v>
      </c>
      <c r="I136" s="451">
        <f>'GVA (11)'!L115/(1*10^6)</f>
        <v>0</v>
      </c>
    </row>
    <row r="137" spans="1:22" s="267" customFormat="1">
      <c r="A137" s="450" t="s">
        <v>285</v>
      </c>
      <c r="B137" s="451">
        <f>'GVA (11)'!E134/(1*10^6)</f>
        <v>0</v>
      </c>
      <c r="C137" s="451">
        <f>'GVA (11)'!F134/(1*10^6)</f>
        <v>0</v>
      </c>
      <c r="D137" s="451">
        <f>'GVA (11)'!G134/(1*10^6)</f>
        <v>0</v>
      </c>
      <c r="E137" s="451">
        <f>'GVA (11)'!H134/(1*10^6)</f>
        <v>0</v>
      </c>
      <c r="F137" s="451">
        <f>'GVA (11)'!I134/(1*10^6)</f>
        <v>0</v>
      </c>
      <c r="G137" s="451">
        <f>'GVA (11)'!J134/(1*10^6)</f>
        <v>0</v>
      </c>
      <c r="H137" s="451">
        <f>'GVA (11)'!K134/(1*10^6)</f>
        <v>0</v>
      </c>
      <c r="I137" s="451">
        <f>'GVA (11)'!L134/(1*10^6)</f>
        <v>0</v>
      </c>
    </row>
    <row r="138" spans="1:22" s="278" customFormat="1">
      <c r="A138" s="450" t="s">
        <v>286</v>
      </c>
      <c r="B138" s="451">
        <f>'GVA (11)'!E153/(1*10^6)</f>
        <v>0</v>
      </c>
      <c r="C138" s="451">
        <f>'GVA (11)'!F153/(1*10^6)</f>
        <v>0</v>
      </c>
      <c r="D138" s="451">
        <f>'GVA (11)'!G153/(1*10^6)</f>
        <v>0</v>
      </c>
      <c r="E138" s="451">
        <f>'GVA (11)'!H153/(1*10^6)</f>
        <v>0</v>
      </c>
      <c r="F138" s="451">
        <f>'GVA (11)'!I153/(1*10^6)</f>
        <v>0</v>
      </c>
      <c r="G138" s="451">
        <f>'GVA (11)'!J153/(1*10^6)</f>
        <v>0</v>
      </c>
      <c r="H138" s="451">
        <f>'GVA (11)'!K153/(1*10^6)</f>
        <v>0</v>
      </c>
      <c r="I138" s="451">
        <f>'GVA (11)'!L153/(1*10^6)</f>
        <v>0</v>
      </c>
    </row>
    <row r="139" spans="1:22" s="278" customFormat="1">
      <c r="A139" s="450" t="s">
        <v>287</v>
      </c>
      <c r="B139" s="451">
        <f>'GVA (11)'!E172/(1*10^6)</f>
        <v>0</v>
      </c>
      <c r="C139" s="451">
        <f>'GVA (11)'!F172/(1*10^6)</f>
        <v>0</v>
      </c>
      <c r="D139" s="451">
        <f>'GVA (11)'!G172/(1*10^6)</f>
        <v>0</v>
      </c>
      <c r="E139" s="451">
        <f>'GVA (11)'!H172/(1*10^6)</f>
        <v>0</v>
      </c>
      <c r="F139" s="451">
        <f>'GVA (11)'!I172/(1*10^6)</f>
        <v>0</v>
      </c>
      <c r="G139" s="451">
        <f>'GVA (11)'!J172/(1*10^6)</f>
        <v>0</v>
      </c>
      <c r="H139" s="451">
        <f>'GVA (11)'!K172/(1*10^6)</f>
        <v>0</v>
      </c>
      <c r="I139" s="451">
        <f>'GVA (11)'!L172/(1*10^6)</f>
        <v>0</v>
      </c>
      <c r="J139" s="1"/>
      <c r="K139" s="1"/>
      <c r="L139" s="1"/>
      <c r="M139" s="1"/>
      <c r="N139" s="1"/>
      <c r="O139" s="1"/>
      <c r="P139" s="1"/>
      <c r="Q139" s="1"/>
      <c r="R139" s="1"/>
      <c r="S139" s="1"/>
      <c r="T139" s="1"/>
      <c r="U139" s="1"/>
      <c r="V139" s="1"/>
    </row>
    <row r="140" spans="1:22" s="267" customFormat="1">
      <c r="A140" s="1"/>
      <c r="B140" s="183">
        <f>SUM(B131:B139)</f>
        <v>6.582433726044723</v>
      </c>
      <c r="C140" s="183">
        <f t="shared" ref="C140:H140" si="52">SUM(C131:C139)</f>
        <v>7.1277287907153299</v>
      </c>
      <c r="D140" s="183">
        <f t="shared" si="52"/>
        <v>1.2887769966894821E-7</v>
      </c>
      <c r="E140" s="183">
        <f t="shared" si="52"/>
        <v>75.095371306526602</v>
      </c>
      <c r="F140" s="183">
        <f t="shared" si="52"/>
        <v>100.18849236232147</v>
      </c>
      <c r="G140" s="183">
        <f t="shared" si="52"/>
        <v>1.107230336537415E-7</v>
      </c>
      <c r="H140" s="183">
        <f t="shared" si="52"/>
        <v>1.4548385712840902E-7</v>
      </c>
      <c r="I140" s="183">
        <f>SUM(I131:I139)</f>
        <v>191.86465317467301</v>
      </c>
      <c r="J140" s="1"/>
      <c r="K140" s="1"/>
      <c r="L140" s="1"/>
      <c r="M140" s="1"/>
      <c r="N140" s="1"/>
      <c r="O140" s="1"/>
      <c r="P140" s="1"/>
      <c r="Q140" s="1"/>
      <c r="R140" s="1"/>
      <c r="S140" s="1"/>
      <c r="T140" s="1"/>
      <c r="U140" s="1"/>
      <c r="V140" s="1"/>
    </row>
    <row r="141" spans="1:22" s="267" customFormat="1">
      <c r="A141" s="448" t="s">
        <v>328</v>
      </c>
      <c r="B141" s="448"/>
      <c r="C141" s="448"/>
      <c r="D141" s="448"/>
      <c r="E141" s="448"/>
      <c r="F141" s="448"/>
      <c r="G141" s="448"/>
      <c r="H141" s="448"/>
      <c r="I141" s="448"/>
      <c r="J141" s="1"/>
      <c r="K141" s="1"/>
      <c r="L141" s="1"/>
      <c r="M141" s="1"/>
      <c r="N141" s="1"/>
      <c r="O141" s="1"/>
      <c r="P141" s="1"/>
      <c r="Q141" s="1"/>
      <c r="R141" s="1"/>
      <c r="S141" s="1"/>
      <c r="T141" s="1"/>
      <c r="U141" s="1"/>
      <c r="V141" s="1"/>
    </row>
    <row r="142" spans="1:22" s="267" customFormat="1">
      <c r="A142" s="449"/>
      <c r="B142" s="450">
        <v>2015</v>
      </c>
      <c r="C142" s="450">
        <v>2020</v>
      </c>
      <c r="D142" s="450">
        <v>2025</v>
      </c>
      <c r="E142" s="450">
        <v>2030</v>
      </c>
      <c r="F142" s="450">
        <v>2035</v>
      </c>
      <c r="G142" s="450">
        <v>2040</v>
      </c>
      <c r="H142" s="450">
        <v>2045</v>
      </c>
      <c r="I142" s="450">
        <v>2050</v>
      </c>
      <c r="J142" s="1"/>
      <c r="K142" s="1"/>
      <c r="L142" s="1"/>
      <c r="M142" s="1"/>
      <c r="N142" s="1"/>
      <c r="O142" s="1"/>
      <c r="P142" s="1"/>
      <c r="Q142" s="1"/>
      <c r="R142" s="1"/>
      <c r="S142" s="1"/>
      <c r="T142" s="1"/>
      <c r="U142" s="1"/>
      <c r="V142" s="1"/>
    </row>
    <row r="143" spans="1:22" s="267" customFormat="1">
      <c r="A143" s="450" t="s">
        <v>84</v>
      </c>
      <c r="B143" s="451">
        <f>'Jobs supported (11)'!E19</f>
        <v>0</v>
      </c>
      <c r="C143" s="451">
        <f>'Jobs supported (11)'!F19</f>
        <v>0</v>
      </c>
      <c r="D143" s="451">
        <f>'Jobs supported (11)'!G19</f>
        <v>0</v>
      </c>
      <c r="E143" s="451">
        <f>'Jobs supported (11)'!H19</f>
        <v>0</v>
      </c>
      <c r="F143" s="451">
        <f>'Jobs supported (11)'!I19</f>
        <v>0</v>
      </c>
      <c r="G143" s="451">
        <f>'Jobs supported (11)'!J19</f>
        <v>0</v>
      </c>
      <c r="H143" s="451">
        <f>'Jobs supported (11)'!K19</f>
        <v>0</v>
      </c>
      <c r="I143" s="451">
        <f>'Jobs supported (11)'!L19</f>
        <v>0</v>
      </c>
      <c r="J143" s="1"/>
      <c r="K143" s="1"/>
      <c r="L143" s="1"/>
      <c r="M143" s="1"/>
      <c r="N143" s="1"/>
      <c r="O143" s="1"/>
      <c r="P143" s="1"/>
      <c r="Q143" s="1"/>
      <c r="R143" s="1"/>
      <c r="S143" s="1"/>
      <c r="T143" s="1"/>
      <c r="U143" s="1"/>
      <c r="V143" s="1"/>
    </row>
    <row r="144" spans="1:22" s="267" customFormat="1">
      <c r="A144" s="450" t="s">
        <v>222</v>
      </c>
      <c r="B144" s="451">
        <f>'Jobs supported (11)'!E38</f>
        <v>0</v>
      </c>
      <c r="C144" s="451">
        <f>'Jobs supported (11)'!F38</f>
        <v>3.3530429823545918E-9</v>
      </c>
      <c r="D144" s="451">
        <f>'Jobs supported (11)'!G38</f>
        <v>2.4734688131951745E-8</v>
      </c>
      <c r="E144" s="451">
        <f>'Jobs supported (11)'!H38</f>
        <v>626.49294513574534</v>
      </c>
      <c r="F144" s="451">
        <f>'Jobs supported (11)'!I38</f>
        <v>960.45500935043583</v>
      </c>
      <c r="G144" s="451">
        <f>'Jobs supported (11)'!J38</f>
        <v>4.4790792745554635E-8</v>
      </c>
      <c r="H144" s="451">
        <f>'Jobs supported (11)'!K38</f>
        <v>9.5626613652330816E-8</v>
      </c>
      <c r="I144" s="451">
        <f>'Jobs supported (11)'!L38</f>
        <v>1097.1700972395204</v>
      </c>
      <c r="J144" s="1"/>
      <c r="K144" s="1"/>
      <c r="L144" s="1"/>
      <c r="M144" s="1"/>
      <c r="N144" s="1"/>
      <c r="O144" s="1"/>
      <c r="P144" s="1"/>
      <c r="Q144" s="1"/>
      <c r="R144" s="1"/>
      <c r="S144" s="1"/>
      <c r="T144" s="1"/>
      <c r="U144" s="1"/>
      <c r="V144" s="1"/>
    </row>
    <row r="145" spans="1:22" s="267" customFormat="1">
      <c r="A145" s="452" t="s">
        <v>318</v>
      </c>
      <c r="B145" s="451">
        <f>'Jobs supported (11)'!E57</f>
        <v>66.344618048746099</v>
      </c>
      <c r="C145" s="451">
        <f>'Jobs supported (11)'!F57</f>
        <v>69.034742440540242</v>
      </c>
      <c r="D145" s="451">
        <f>'Jobs supported (11)'!G57</f>
        <v>1.1779207190981718E-6</v>
      </c>
      <c r="E145" s="451">
        <f>'Jobs supported (11)'!H57</f>
        <v>125.65127005752989</v>
      </c>
      <c r="F145" s="451">
        <f>'Jobs supported (11)'!I57</f>
        <v>24.038195079327984</v>
      </c>
      <c r="G145" s="451">
        <f>'Jobs supported (11)'!J57</f>
        <v>8.7538228613155589E-7</v>
      </c>
      <c r="H145" s="451">
        <f>'Jobs supported (11)'!K57</f>
        <v>1.0712283496543207E-6</v>
      </c>
      <c r="I145" s="451">
        <f>'Jobs supported (11)'!L57</f>
        <v>507.02155037073015</v>
      </c>
      <c r="J145" s="1"/>
      <c r="K145" s="1"/>
      <c r="L145" s="1"/>
      <c r="M145" s="1"/>
      <c r="N145" s="1"/>
      <c r="O145" s="1"/>
      <c r="P145" s="1"/>
      <c r="Q145" s="1"/>
      <c r="R145" s="1"/>
      <c r="S145" s="1"/>
      <c r="T145" s="1"/>
      <c r="U145" s="1"/>
      <c r="V145" s="1"/>
    </row>
    <row r="146" spans="1:22" s="267" customFormat="1">
      <c r="A146" s="450" t="s">
        <v>282</v>
      </c>
      <c r="B146" s="451">
        <f>'Jobs supported (11)'!E78</f>
        <v>0</v>
      </c>
      <c r="C146" s="451">
        <f>'Jobs supported (11)'!F78</f>
        <v>0</v>
      </c>
      <c r="D146" s="451">
        <f>'Jobs supported (11)'!G78</f>
        <v>0</v>
      </c>
      <c r="E146" s="451">
        <f>'Jobs supported (11)'!H78</f>
        <v>0</v>
      </c>
      <c r="F146" s="451">
        <f>'Jobs supported (11)'!I78</f>
        <v>0</v>
      </c>
      <c r="G146" s="451">
        <f>'Jobs supported (11)'!J78</f>
        <v>0</v>
      </c>
      <c r="H146" s="451">
        <f>'Jobs supported (11)'!K78</f>
        <v>0</v>
      </c>
      <c r="I146" s="451">
        <f>'Jobs supported (11)'!L78</f>
        <v>0</v>
      </c>
      <c r="J146" s="1"/>
      <c r="K146" s="1"/>
      <c r="L146" s="1"/>
      <c r="M146" s="1"/>
      <c r="N146" s="1"/>
      <c r="O146" s="1"/>
      <c r="P146" s="1"/>
      <c r="Q146" s="1"/>
      <c r="R146" s="1"/>
      <c r="S146" s="1"/>
      <c r="T146" s="1"/>
      <c r="U146" s="1"/>
      <c r="V146" s="1"/>
    </row>
    <row r="147" spans="1:22" s="267" customFormat="1">
      <c r="A147" s="450" t="s">
        <v>283</v>
      </c>
      <c r="B147" s="451">
        <f>'Jobs supported (11)'!E97</f>
        <v>0</v>
      </c>
      <c r="C147" s="451">
        <f>'Jobs supported (11)'!F97</f>
        <v>0</v>
      </c>
      <c r="D147" s="451">
        <f>'Jobs supported (11)'!G97</f>
        <v>0</v>
      </c>
      <c r="E147" s="451">
        <f>'Jobs supported (11)'!H97</f>
        <v>0</v>
      </c>
      <c r="F147" s="451">
        <f>'Jobs supported (11)'!I97</f>
        <v>0</v>
      </c>
      <c r="G147" s="451">
        <f>'Jobs supported (11)'!J97</f>
        <v>0</v>
      </c>
      <c r="H147" s="451">
        <f>'Jobs supported (11)'!K97</f>
        <v>0</v>
      </c>
      <c r="I147" s="451">
        <f>'Jobs supported (11)'!L97</f>
        <v>0</v>
      </c>
      <c r="J147" s="1"/>
      <c r="K147" s="1"/>
      <c r="L147" s="1"/>
      <c r="M147" s="1"/>
      <c r="N147" s="1"/>
      <c r="O147" s="1"/>
      <c r="P147" s="1"/>
      <c r="Q147" s="1"/>
      <c r="R147" s="1"/>
      <c r="S147" s="1"/>
      <c r="T147" s="1"/>
      <c r="U147" s="1"/>
      <c r="V147" s="1"/>
    </row>
    <row r="148" spans="1:22" s="267" customFormat="1">
      <c r="A148" s="450" t="s">
        <v>284</v>
      </c>
      <c r="B148" s="451">
        <f>'Jobs supported (11)'!E116</f>
        <v>0</v>
      </c>
      <c r="C148" s="451">
        <f>'Jobs supported (11)'!F116</f>
        <v>0</v>
      </c>
      <c r="D148" s="451">
        <f>'Jobs supported (11)'!G116</f>
        <v>0</v>
      </c>
      <c r="E148" s="451">
        <f>'Jobs supported (11)'!H116</f>
        <v>0</v>
      </c>
      <c r="F148" s="451">
        <f>'Jobs supported (11)'!I116</f>
        <v>0</v>
      </c>
      <c r="G148" s="451">
        <f>'Jobs supported (11)'!J116</f>
        <v>0</v>
      </c>
      <c r="H148" s="451">
        <f>'Jobs supported (11)'!K116</f>
        <v>0</v>
      </c>
      <c r="I148" s="451">
        <f>'Jobs supported (11)'!L116</f>
        <v>0</v>
      </c>
      <c r="J148" s="1"/>
      <c r="K148" s="1"/>
      <c r="L148" s="1"/>
      <c r="M148" s="1"/>
      <c r="N148" s="1"/>
      <c r="O148" s="1"/>
      <c r="P148" s="1"/>
      <c r="Q148" s="1"/>
      <c r="R148" s="1"/>
      <c r="S148" s="1"/>
      <c r="T148" s="1"/>
      <c r="U148" s="1"/>
      <c r="V148" s="1"/>
    </row>
    <row r="149" spans="1:22" s="267" customFormat="1">
      <c r="A149" s="450" t="s">
        <v>285</v>
      </c>
      <c r="B149" s="451">
        <f>'Jobs supported (11)'!E135</f>
        <v>0</v>
      </c>
      <c r="C149" s="451">
        <f>'Jobs supported (11)'!F135</f>
        <v>0</v>
      </c>
      <c r="D149" s="451">
        <f>'Jobs supported (11)'!G135</f>
        <v>0</v>
      </c>
      <c r="E149" s="451">
        <f>'Jobs supported (11)'!H135</f>
        <v>0</v>
      </c>
      <c r="F149" s="451">
        <f>'Jobs supported (11)'!I135</f>
        <v>0</v>
      </c>
      <c r="G149" s="451">
        <f>'Jobs supported (11)'!J135</f>
        <v>0</v>
      </c>
      <c r="H149" s="451">
        <f>'Jobs supported (11)'!K135</f>
        <v>0</v>
      </c>
      <c r="I149" s="451">
        <f>'Jobs supported (11)'!L135</f>
        <v>0</v>
      </c>
      <c r="J149" s="1"/>
      <c r="K149" s="1"/>
      <c r="L149" s="1"/>
      <c r="M149" s="1"/>
      <c r="N149" s="1"/>
      <c r="O149" s="1"/>
      <c r="P149" s="1"/>
      <c r="Q149" s="1"/>
      <c r="R149" s="1"/>
      <c r="S149" s="1"/>
      <c r="T149" s="1"/>
      <c r="U149" s="1"/>
      <c r="V149" s="1"/>
    </row>
    <row r="150" spans="1:22" s="267" customFormat="1">
      <c r="A150" s="450" t="s">
        <v>286</v>
      </c>
      <c r="B150" s="451">
        <f>'Jobs supported (11)'!E154</f>
        <v>0</v>
      </c>
      <c r="C150" s="451">
        <f>'Jobs supported (11)'!F154</f>
        <v>0</v>
      </c>
      <c r="D150" s="451">
        <f>'Jobs supported (11)'!G154</f>
        <v>0</v>
      </c>
      <c r="E150" s="451">
        <f>'Jobs supported (11)'!H154</f>
        <v>0</v>
      </c>
      <c r="F150" s="451">
        <f>'Jobs supported (11)'!I154</f>
        <v>0</v>
      </c>
      <c r="G150" s="451">
        <f>'Jobs supported (11)'!J154</f>
        <v>0</v>
      </c>
      <c r="H150" s="451">
        <f>'Jobs supported (11)'!K154</f>
        <v>0</v>
      </c>
      <c r="I150" s="451">
        <f>'Jobs supported (11)'!L154</f>
        <v>0</v>
      </c>
      <c r="J150" s="1"/>
      <c r="K150" s="1"/>
      <c r="L150" s="1"/>
      <c r="M150" s="1"/>
      <c r="N150" s="1"/>
      <c r="O150" s="1"/>
      <c r="P150" s="1"/>
      <c r="Q150" s="1"/>
      <c r="R150" s="1"/>
      <c r="S150" s="1"/>
      <c r="T150" s="1"/>
      <c r="U150" s="1"/>
      <c r="V150" s="1"/>
    </row>
    <row r="151" spans="1:22" s="267" customFormat="1">
      <c r="A151" s="450" t="s">
        <v>287</v>
      </c>
      <c r="B151" s="451">
        <f>'Jobs supported (11)'!E173</f>
        <v>0</v>
      </c>
      <c r="C151" s="451">
        <f>'Jobs supported (11)'!F173</f>
        <v>0</v>
      </c>
      <c r="D151" s="451">
        <f>'Jobs supported (11)'!G173</f>
        <v>0</v>
      </c>
      <c r="E151" s="451">
        <f>'Jobs supported (11)'!H173</f>
        <v>0</v>
      </c>
      <c r="F151" s="451">
        <f>'Jobs supported (11)'!I173</f>
        <v>0</v>
      </c>
      <c r="G151" s="451">
        <f>'Jobs supported (11)'!J173</f>
        <v>0</v>
      </c>
      <c r="H151" s="451">
        <f>'Jobs supported (11)'!K173</f>
        <v>0</v>
      </c>
      <c r="I151" s="451">
        <f>'Jobs supported (11)'!L173</f>
        <v>0</v>
      </c>
      <c r="J151" s="1"/>
      <c r="K151" s="1"/>
      <c r="L151" s="1"/>
      <c r="M151" s="1"/>
      <c r="N151" s="1"/>
      <c r="O151" s="1"/>
      <c r="P151" s="1"/>
      <c r="Q151" s="1"/>
      <c r="R151" s="1"/>
      <c r="S151" s="1"/>
      <c r="T151" s="1"/>
      <c r="U151" s="1"/>
      <c r="V151" s="1"/>
    </row>
    <row r="152" spans="1:22" s="267" customFormat="1">
      <c r="A152" s="1"/>
      <c r="B152" s="183">
        <f>SUM(B143:B151)</f>
        <v>66.344618048746099</v>
      </c>
      <c r="C152" s="183">
        <f t="shared" ref="C152:H152" si="53">SUM(C143:C151)</f>
        <v>69.034742443893279</v>
      </c>
      <c r="D152" s="183">
        <f t="shared" si="53"/>
        <v>1.2026554072301237E-6</v>
      </c>
      <c r="E152" s="183">
        <f t="shared" si="53"/>
        <v>752.14421519327527</v>
      </c>
      <c r="F152" s="183">
        <f t="shared" si="53"/>
        <v>984.49320442976386</v>
      </c>
      <c r="G152" s="183">
        <f t="shared" si="53"/>
        <v>9.2017307887711051E-7</v>
      </c>
      <c r="H152" s="183">
        <f t="shared" si="53"/>
        <v>1.1668549633066515E-6</v>
      </c>
      <c r="I152" s="183">
        <f>SUM(I143:I151)</f>
        <v>1604.1916476102506</v>
      </c>
      <c r="J152" s="1"/>
      <c r="K152" s="1"/>
      <c r="L152" s="1"/>
      <c r="M152" s="1"/>
      <c r="N152" s="1"/>
      <c r="O152" s="1"/>
      <c r="P152" s="1"/>
      <c r="Q152" s="1"/>
      <c r="R152" s="1"/>
      <c r="S152" s="1"/>
      <c r="T152" s="1"/>
      <c r="U152" s="1"/>
      <c r="V152" s="1"/>
    </row>
    <row r="153" spans="1:22" s="267" customFormat="1">
      <c r="A153" s="1"/>
      <c r="B153" s="1"/>
      <c r="C153" s="1"/>
      <c r="D153" s="1"/>
      <c r="E153" s="1"/>
      <c r="F153" s="1"/>
      <c r="G153" s="1"/>
      <c r="H153" s="1"/>
      <c r="I153" s="1"/>
      <c r="J153" s="1"/>
      <c r="K153" s="1"/>
      <c r="L153" s="1"/>
      <c r="M153" s="1"/>
      <c r="N153" s="1"/>
      <c r="O153" s="1"/>
      <c r="P153" s="1"/>
      <c r="Q153" s="1"/>
      <c r="R153" s="1"/>
      <c r="S153" s="1"/>
      <c r="T153" s="1"/>
      <c r="U153" s="1"/>
      <c r="V153" s="1"/>
    </row>
    <row r="154" spans="1:22" s="267" customFormat="1">
      <c r="A154" s="448" t="s">
        <v>1119</v>
      </c>
      <c r="B154" s="448"/>
      <c r="C154" s="448"/>
      <c r="D154" s="448"/>
      <c r="E154" s="448"/>
      <c r="F154" s="448"/>
      <c r="G154" s="448"/>
      <c r="H154" s="448"/>
      <c r="I154" s="448"/>
      <c r="J154" s="1"/>
      <c r="K154" s="1"/>
      <c r="L154" s="1"/>
      <c r="M154" s="1"/>
      <c r="N154" s="1"/>
      <c r="O154" s="1"/>
      <c r="P154" s="1"/>
      <c r="Q154" s="1"/>
      <c r="R154" s="1"/>
      <c r="S154" s="1"/>
      <c r="T154" s="1"/>
      <c r="U154" s="1"/>
      <c r="V154" s="1"/>
    </row>
    <row r="155" spans="1:22" s="267" customFormat="1">
      <c r="A155" s="449"/>
      <c r="B155" s="450">
        <v>2015</v>
      </c>
      <c r="C155" s="450">
        <v>2020</v>
      </c>
      <c r="D155" s="450">
        <v>2025</v>
      </c>
      <c r="E155" s="450">
        <v>2030</v>
      </c>
      <c r="F155" s="450">
        <v>2035</v>
      </c>
      <c r="G155" s="450">
        <v>2040</v>
      </c>
      <c r="H155" s="450">
        <v>2045</v>
      </c>
      <c r="I155" s="450">
        <v>2050</v>
      </c>
      <c r="J155" s="1"/>
      <c r="K155" s="1"/>
      <c r="L155" s="1"/>
      <c r="M155" s="1"/>
      <c r="N155" s="1"/>
      <c r="O155" s="1"/>
      <c r="P155" s="1"/>
      <c r="Q155" s="1"/>
      <c r="R155" s="1"/>
      <c r="S155" s="1"/>
      <c r="T155" s="1"/>
      <c r="U155" s="1"/>
      <c r="V155" s="1"/>
    </row>
    <row r="156" spans="1:22" s="267" customFormat="1">
      <c r="A156" s="450" t="s">
        <v>84</v>
      </c>
      <c r="B156" s="451">
        <f>SUM('GVA (11)'!E20:E22)/(1*10^6)</f>
        <v>0</v>
      </c>
      <c r="C156" s="451">
        <f>SUM('GVA (11)'!F20:F22)/(1*10^6)</f>
        <v>0</v>
      </c>
      <c r="D156" s="451">
        <f>SUM('GVA (11)'!G20:G22)/(1*10^6)</f>
        <v>0</v>
      </c>
      <c r="E156" s="451">
        <f>SUM('GVA (11)'!H20:H22)/(1*10^6)</f>
        <v>0</v>
      </c>
      <c r="F156" s="451">
        <f>SUM('GVA (11)'!I20:I22)/(1*10^6)</f>
        <v>0</v>
      </c>
      <c r="G156" s="451">
        <f>SUM('GVA (11)'!J20:J22)/(1*10^6)</f>
        <v>0</v>
      </c>
      <c r="H156" s="451">
        <f>SUM('GVA (11)'!K20:K22)/(1*10^6)</f>
        <v>0</v>
      </c>
      <c r="I156" s="451">
        <f>SUM('GVA (11)'!L20:L22)/(1*10^6)</f>
        <v>0</v>
      </c>
      <c r="J156" s="1"/>
      <c r="K156" s="1"/>
      <c r="L156" s="1"/>
      <c r="M156" s="1"/>
      <c r="N156" s="1"/>
      <c r="O156" s="1"/>
      <c r="P156" s="1"/>
      <c r="Q156" s="1"/>
      <c r="R156" s="1"/>
      <c r="S156" s="1"/>
      <c r="T156" s="1"/>
      <c r="U156" s="1"/>
      <c r="V156" s="1"/>
    </row>
    <row r="157" spans="1:22" s="267" customFormat="1">
      <c r="A157" s="450" t="s">
        <v>222</v>
      </c>
      <c r="B157" s="451">
        <f>SUM('GVA (11)'!E39:E41)/(1*10^6)</f>
        <v>8.3394876081382654E-9</v>
      </c>
      <c r="C157" s="451">
        <f>SUM('GVA (11)'!F39:F41)/(1*10^6)</f>
        <v>1.2059777951938716E-8</v>
      </c>
      <c r="D157" s="451">
        <f>SUM('GVA (11)'!G39:G41)/(1*10^6)</f>
        <v>3.5976684729252682E-8</v>
      </c>
      <c r="E157" s="451">
        <f>SUM('GVA (11)'!H39:H41)/(1*10^6)</f>
        <v>472.68015900722281</v>
      </c>
      <c r="F157" s="451">
        <f>SUM('GVA (11)'!I39:I41)/(1*10^6)</f>
        <v>850.24535494591146</v>
      </c>
      <c r="G157" s="451">
        <f>SUM('GVA (11)'!J39:J41)/(1*10^6)</f>
        <v>610.81384802606431</v>
      </c>
      <c r="H157" s="451">
        <f>SUM('GVA (11)'!K39:K41)/(1*10^6)</f>
        <v>579.97471239550373</v>
      </c>
      <c r="I157" s="451">
        <f>SUM('GVA (11)'!L39:L41)/(1*10^6)</f>
        <v>721.57578531761146</v>
      </c>
      <c r="J157" s="1"/>
      <c r="K157" s="1"/>
      <c r="L157" s="1"/>
      <c r="M157" s="1"/>
      <c r="N157" s="1"/>
      <c r="O157" s="1"/>
      <c r="P157" s="1"/>
      <c r="Q157" s="1"/>
      <c r="R157" s="1"/>
      <c r="S157" s="1"/>
      <c r="T157" s="1"/>
      <c r="U157" s="1"/>
      <c r="V157" s="1"/>
    </row>
    <row r="158" spans="1:22" s="267" customFormat="1">
      <c r="A158" s="452" t="s">
        <v>318</v>
      </c>
      <c r="B158" s="451">
        <f>SUM('GVA (11)'!E59:E61)/(1*10^6)</f>
        <v>21.799672512411739</v>
      </c>
      <c r="C158" s="451">
        <f>SUM('GVA (11)'!F59:F61)/(1*10^6)</f>
        <v>23.605578101524817</v>
      </c>
      <c r="D158" s="451">
        <f>SUM('GVA (11)'!G59:G61)/(1*10^6)</f>
        <v>15.140075477209946</v>
      </c>
      <c r="E158" s="451">
        <f>SUM('GVA (11)'!H59:H61)/(1*10^6)</f>
        <v>30.717950756863683</v>
      </c>
      <c r="F158" s="451">
        <f>SUM('GVA (11)'!I59:I61)/(1*10^6)</f>
        <v>16.89275655714366</v>
      </c>
      <c r="G158" s="451">
        <f>SUM('GVA (11)'!J59:J61)/(1*10^6)</f>
        <v>11.98498136662446</v>
      </c>
      <c r="H158" s="451">
        <f>SUM('GVA (11)'!K59:K61)/(1*10^6)</f>
        <v>11.666114930474423</v>
      </c>
      <c r="I158" s="451">
        <f>SUM('GVA (11)'!L59:L61)/(1*10^6)</f>
        <v>101.03944563517814</v>
      </c>
      <c r="J158" s="1"/>
      <c r="K158" s="1"/>
      <c r="L158" s="1"/>
      <c r="M158" s="1"/>
      <c r="N158" s="1"/>
      <c r="O158" s="1"/>
      <c r="P158" s="1"/>
      <c r="Q158" s="1"/>
      <c r="R158" s="1"/>
      <c r="S158" s="1"/>
      <c r="T158" s="1"/>
      <c r="U158" s="1"/>
      <c r="V158" s="1"/>
    </row>
    <row r="159" spans="1:22" s="267" customFormat="1">
      <c r="A159" s="450" t="s">
        <v>282</v>
      </c>
      <c r="B159" s="451">
        <f>SUM('GVA (11)'!E78:E80)/(1*10^6)</f>
        <v>0</v>
      </c>
      <c r="C159" s="451">
        <f>SUM('GVA (11)'!F78:F80)/(1*10^6)</f>
        <v>0</v>
      </c>
      <c r="D159" s="451">
        <f>SUM('GVA (11)'!G78:G80)/(1*10^6)</f>
        <v>0</v>
      </c>
      <c r="E159" s="451">
        <f>SUM('GVA (11)'!H78:H80)/(1*10^6)</f>
        <v>0</v>
      </c>
      <c r="F159" s="451">
        <f>SUM('GVA (11)'!I78:I80)/(1*10^6)</f>
        <v>0</v>
      </c>
      <c r="G159" s="451">
        <f>SUM('GVA (11)'!J78:J80)/(1*10^6)</f>
        <v>0</v>
      </c>
      <c r="H159" s="451">
        <f>SUM('GVA (11)'!K78:K80)/(1*10^6)</f>
        <v>0</v>
      </c>
      <c r="I159" s="451">
        <f>SUM('GVA (11)'!L78:L80)/(1*10^6)</f>
        <v>0</v>
      </c>
      <c r="J159" s="1"/>
      <c r="K159" s="1"/>
      <c r="L159" s="1"/>
      <c r="M159" s="1"/>
      <c r="N159" s="1"/>
      <c r="O159" s="1"/>
      <c r="P159" s="1"/>
      <c r="Q159" s="1"/>
      <c r="R159" s="1"/>
      <c r="S159" s="1"/>
      <c r="T159" s="1"/>
      <c r="U159" s="1"/>
      <c r="V159" s="1"/>
    </row>
    <row r="160" spans="1:22" s="267" customFormat="1">
      <c r="A160" s="450" t="s">
        <v>283</v>
      </c>
      <c r="B160" s="451">
        <f>SUM('GVA (11)'!E97:E99)/(1*10^6)</f>
        <v>0</v>
      </c>
      <c r="C160" s="451">
        <f>SUM('GVA (11)'!F97:F99)/(1*10^6)</f>
        <v>0</v>
      </c>
      <c r="D160" s="451">
        <f>SUM('GVA (11)'!G97:G99)/(1*10^6)</f>
        <v>0</v>
      </c>
      <c r="E160" s="451">
        <f>SUM('GVA (11)'!H97:H99)/(1*10^6)</f>
        <v>0</v>
      </c>
      <c r="F160" s="451">
        <f>SUM('GVA (11)'!I97:I99)/(1*10^6)</f>
        <v>0</v>
      </c>
      <c r="G160" s="451">
        <f>SUM('GVA (11)'!J97:J99)/(1*10^6)</f>
        <v>0</v>
      </c>
      <c r="H160" s="451">
        <f>SUM('GVA (11)'!K97:K99)/(1*10^6)</f>
        <v>0</v>
      </c>
      <c r="I160" s="451">
        <f>SUM('GVA (11)'!L97:L99)/(1*10^6)</f>
        <v>0</v>
      </c>
      <c r="J160" s="1"/>
      <c r="K160" s="1"/>
      <c r="L160" s="1"/>
      <c r="M160" s="1"/>
      <c r="N160" s="1"/>
      <c r="O160" s="1"/>
      <c r="P160" s="1"/>
      <c r="Q160" s="1"/>
      <c r="R160" s="1"/>
      <c r="S160" s="1"/>
      <c r="T160" s="1"/>
      <c r="U160" s="1"/>
      <c r="V160" s="1"/>
    </row>
    <row r="161" spans="1:22" s="267" customFormat="1">
      <c r="A161" s="450" t="s">
        <v>284</v>
      </c>
      <c r="B161" s="451">
        <f>SUM('GVA (11)'!E116:E118)/(1*10^6)</f>
        <v>0</v>
      </c>
      <c r="C161" s="451">
        <f>SUM('GVA (11)'!F116:F118)/(1*10^6)</f>
        <v>0</v>
      </c>
      <c r="D161" s="451">
        <f>SUM('GVA (11)'!G116:G118)/(1*10^6)</f>
        <v>0</v>
      </c>
      <c r="E161" s="451">
        <f>SUM('GVA (11)'!H116:H118)/(1*10^6)</f>
        <v>0</v>
      </c>
      <c r="F161" s="451">
        <f>SUM('GVA (11)'!I116:I118)/(1*10^6)</f>
        <v>0</v>
      </c>
      <c r="G161" s="451">
        <f>SUM('GVA (11)'!J116:J118)/(1*10^6)</f>
        <v>0</v>
      </c>
      <c r="H161" s="451">
        <f>SUM('GVA (11)'!K116:K118)/(1*10^6)</f>
        <v>0</v>
      </c>
      <c r="I161" s="451">
        <f>SUM('GVA (11)'!L116:L118)/(1*10^6)</f>
        <v>0</v>
      </c>
      <c r="J161" s="1"/>
      <c r="K161" s="1"/>
      <c r="L161" s="1"/>
      <c r="M161" s="1"/>
      <c r="N161" s="1"/>
      <c r="O161" s="1"/>
      <c r="P161" s="1"/>
      <c r="Q161" s="1"/>
      <c r="R161" s="1"/>
      <c r="S161" s="1"/>
      <c r="T161" s="1"/>
      <c r="U161" s="1"/>
      <c r="V161" s="1"/>
    </row>
    <row r="162" spans="1:22" s="267" customFormat="1">
      <c r="A162" s="450" t="s">
        <v>285</v>
      </c>
      <c r="B162" s="451">
        <f>SUM('GVA (11)'!E135:E137)/(1*10^6)</f>
        <v>0</v>
      </c>
      <c r="C162" s="451">
        <f>SUM('GVA (11)'!F135:F137)/(1*10^6)</f>
        <v>0</v>
      </c>
      <c r="D162" s="451">
        <f>SUM('GVA (11)'!G135:G137)/(1*10^6)</f>
        <v>0</v>
      </c>
      <c r="E162" s="451">
        <f>SUM('GVA (11)'!H135:H137)/(1*10^6)</f>
        <v>0</v>
      </c>
      <c r="F162" s="451">
        <f>SUM('GVA (11)'!I135:I137)/(1*10^6)</f>
        <v>0</v>
      </c>
      <c r="G162" s="451">
        <f>SUM('GVA (11)'!J135:J137)/(1*10^6)</f>
        <v>0</v>
      </c>
      <c r="H162" s="451">
        <f>SUM('GVA (11)'!K135:K137)/(1*10^6)</f>
        <v>0</v>
      </c>
      <c r="I162" s="451">
        <f>SUM('GVA (11)'!L135:L137)/(1*10^6)</f>
        <v>0</v>
      </c>
      <c r="J162" s="1"/>
      <c r="K162" s="1"/>
      <c r="L162" s="1"/>
      <c r="M162" s="1"/>
      <c r="N162" s="1"/>
      <c r="O162" s="1"/>
      <c r="P162" s="1"/>
      <c r="Q162" s="1"/>
      <c r="R162" s="1"/>
      <c r="S162" s="1"/>
      <c r="T162" s="1"/>
      <c r="U162" s="1"/>
      <c r="V162" s="1"/>
    </row>
    <row r="163" spans="1:22" s="267" customFormat="1">
      <c r="A163" s="450" t="s">
        <v>286</v>
      </c>
      <c r="B163" s="451">
        <f>SUM('GVA (11)'!E154:E156)/(1*10^6)</f>
        <v>0</v>
      </c>
      <c r="C163" s="451">
        <f>SUM('GVA (11)'!F154:F156)/(1*10^6)</f>
        <v>0</v>
      </c>
      <c r="D163" s="451">
        <f>SUM('GVA (11)'!G154:G156)/(1*10^6)</f>
        <v>0</v>
      </c>
      <c r="E163" s="451">
        <f>SUM('GVA (11)'!H154:H156)/(1*10^6)</f>
        <v>0</v>
      </c>
      <c r="F163" s="451">
        <f>SUM('GVA (11)'!I154:I156)/(1*10^6)</f>
        <v>0</v>
      </c>
      <c r="G163" s="451">
        <f>SUM('GVA (11)'!J154:J156)/(1*10^6)</f>
        <v>0</v>
      </c>
      <c r="H163" s="451">
        <f>SUM('GVA (11)'!K154:K156)/(1*10^6)</f>
        <v>0</v>
      </c>
      <c r="I163" s="451">
        <f>SUM('GVA (11)'!L154:L156)/(1*10^6)</f>
        <v>0</v>
      </c>
      <c r="J163" s="1"/>
      <c r="K163" s="1"/>
      <c r="L163" s="1"/>
      <c r="M163" s="1"/>
      <c r="N163" s="1"/>
      <c r="O163" s="1"/>
      <c r="P163" s="1"/>
      <c r="Q163" s="1"/>
      <c r="R163" s="1"/>
      <c r="S163" s="1"/>
      <c r="T163" s="1"/>
      <c r="U163" s="1"/>
      <c r="V163" s="1"/>
    </row>
    <row r="164" spans="1:22" s="267" customFormat="1">
      <c r="A164" s="450" t="s">
        <v>287</v>
      </c>
      <c r="B164" s="451">
        <f>SUM('GVA (11)'!E173:E175)/(1*10^6)</f>
        <v>0</v>
      </c>
      <c r="C164" s="451">
        <f>SUM('GVA (11)'!F173:F175)/(1*10^6)</f>
        <v>0</v>
      </c>
      <c r="D164" s="451">
        <f>SUM('GVA (11)'!G173:G175)/(1*10^6)</f>
        <v>0</v>
      </c>
      <c r="E164" s="451">
        <f>SUM('GVA (11)'!H173:H175)/(1*10^6)</f>
        <v>0</v>
      </c>
      <c r="F164" s="451">
        <f>SUM('GVA (11)'!I173:I175)/(1*10^6)</f>
        <v>0</v>
      </c>
      <c r="G164" s="451">
        <f>SUM('GVA (11)'!J173:J175)/(1*10^6)</f>
        <v>0</v>
      </c>
      <c r="H164" s="451">
        <f>SUM('GVA (11)'!K173:K175)/(1*10^6)</f>
        <v>0</v>
      </c>
      <c r="I164" s="451">
        <f>SUM('GVA (11)'!L173:L175)/(1*10^6)</f>
        <v>0</v>
      </c>
      <c r="J164" s="1"/>
      <c r="K164" s="1"/>
      <c r="L164" s="1"/>
      <c r="M164" s="1"/>
      <c r="N164" s="1"/>
      <c r="O164" s="1"/>
      <c r="P164" s="1"/>
      <c r="Q164" s="1"/>
      <c r="R164" s="1"/>
      <c r="S164" s="1"/>
      <c r="T164" s="1"/>
      <c r="U164" s="1"/>
      <c r="V164" s="1"/>
    </row>
    <row r="165" spans="1:22" s="267" customFormat="1">
      <c r="A165" s="1" t="s">
        <v>502</v>
      </c>
      <c r="B165" s="183">
        <f>SUM(B156:B164)</f>
        <v>21.799672520751226</v>
      </c>
      <c r="C165" s="183">
        <f t="shared" ref="C165:H165" si="54">SUM(C156:C164)</f>
        <v>23.605578113584595</v>
      </c>
      <c r="D165" s="183">
        <f t="shared" si="54"/>
        <v>15.14007551318663</v>
      </c>
      <c r="E165" s="183">
        <f t="shared" si="54"/>
        <v>503.39810976408648</v>
      </c>
      <c r="F165" s="183">
        <f t="shared" si="54"/>
        <v>867.13811150305514</v>
      </c>
      <c r="G165" s="183">
        <f t="shared" si="54"/>
        <v>622.79882939268873</v>
      </c>
      <c r="H165" s="183">
        <f t="shared" si="54"/>
        <v>591.64082732597819</v>
      </c>
      <c r="I165" s="183">
        <f>SUM(I156:I164)</f>
        <v>822.6152309527896</v>
      </c>
      <c r="J165" s="1"/>
      <c r="K165" s="1"/>
      <c r="L165" s="1"/>
      <c r="M165" s="1"/>
      <c r="N165" s="1"/>
      <c r="O165" s="1"/>
      <c r="P165" s="1"/>
      <c r="Q165" s="1"/>
      <c r="R165" s="1"/>
      <c r="S165" s="1"/>
      <c r="T165" s="1"/>
      <c r="U165" s="1"/>
      <c r="V165" s="1"/>
    </row>
    <row r="166" spans="1:22" s="267" customFormat="1">
      <c r="A166" s="1"/>
      <c r="B166" s="1"/>
      <c r="C166" s="1"/>
      <c r="D166" s="1"/>
      <c r="E166" s="1"/>
      <c r="F166" s="1"/>
      <c r="G166" s="1"/>
      <c r="H166" s="1"/>
      <c r="I166" s="1"/>
      <c r="J166" s="1"/>
      <c r="K166" s="1"/>
      <c r="L166" s="1"/>
      <c r="M166" s="1"/>
      <c r="N166" s="1"/>
      <c r="O166" s="1"/>
      <c r="P166" s="1"/>
      <c r="Q166" s="1"/>
      <c r="R166" s="1"/>
      <c r="S166" s="1"/>
      <c r="T166" s="1"/>
      <c r="U166" s="1"/>
      <c r="V166" s="1"/>
    </row>
    <row r="167" spans="1:22" s="267" customFormat="1">
      <c r="A167" s="448" t="s">
        <v>333</v>
      </c>
      <c r="B167" s="448"/>
      <c r="C167" s="448"/>
      <c r="D167" s="448"/>
      <c r="E167" s="448"/>
      <c r="F167" s="448"/>
      <c r="G167" s="448"/>
      <c r="H167" s="448"/>
      <c r="I167" s="448"/>
      <c r="J167" s="1"/>
      <c r="K167" s="1"/>
      <c r="L167" s="1"/>
      <c r="M167" s="1"/>
      <c r="N167" s="1"/>
      <c r="O167" s="1"/>
      <c r="P167" s="1"/>
      <c r="Q167" s="1"/>
      <c r="R167" s="1"/>
      <c r="S167" s="1"/>
      <c r="T167" s="1"/>
      <c r="U167" s="1"/>
      <c r="V167" s="1"/>
    </row>
    <row r="168" spans="1:22" s="267" customFormat="1">
      <c r="A168" s="449"/>
      <c r="B168" s="450">
        <v>2015</v>
      </c>
      <c r="C168" s="450">
        <v>2020</v>
      </c>
      <c r="D168" s="450">
        <v>2025</v>
      </c>
      <c r="E168" s="450">
        <v>2030</v>
      </c>
      <c r="F168" s="450">
        <v>2035</v>
      </c>
      <c r="G168" s="450">
        <v>2040</v>
      </c>
      <c r="H168" s="450">
        <v>2045</v>
      </c>
      <c r="I168" s="450">
        <v>2050</v>
      </c>
      <c r="J168" s="1"/>
      <c r="K168" s="1"/>
      <c r="L168" s="1"/>
      <c r="M168" s="1"/>
      <c r="N168" s="1"/>
      <c r="O168" s="1"/>
      <c r="P168" s="1"/>
      <c r="Q168" s="1"/>
      <c r="R168" s="1"/>
      <c r="S168" s="1"/>
      <c r="T168" s="1"/>
      <c r="U168" s="1"/>
      <c r="V168" s="1"/>
    </row>
    <row r="169" spans="1:22" s="267" customFormat="1">
      <c r="A169" s="450" t="s">
        <v>84</v>
      </c>
      <c r="B169" s="451">
        <f>SUM('Jobs supported (11)'!E20:E22)</f>
        <v>0</v>
      </c>
      <c r="C169" s="451">
        <f>SUM('Jobs supported (11)'!F20:F22)</f>
        <v>0</v>
      </c>
      <c r="D169" s="451">
        <f>SUM('Jobs supported (11)'!G20:G22)</f>
        <v>0</v>
      </c>
      <c r="E169" s="451">
        <f>SUM('Jobs supported (11)'!H20:H22)</f>
        <v>0</v>
      </c>
      <c r="F169" s="451">
        <f>SUM('Jobs supported (11)'!I20:I22)</f>
        <v>0</v>
      </c>
      <c r="G169" s="451">
        <f>SUM('Jobs supported (11)'!J20:J22)</f>
        <v>0</v>
      </c>
      <c r="H169" s="451">
        <f>SUM('Jobs supported (11)'!K20:K22)</f>
        <v>0</v>
      </c>
      <c r="I169" s="451">
        <f>SUM('Jobs supported (11)'!L20:L22)</f>
        <v>0</v>
      </c>
      <c r="J169" s="1"/>
      <c r="K169" s="1"/>
      <c r="L169" s="1"/>
      <c r="M169" s="1"/>
      <c r="N169" s="1"/>
      <c r="O169" s="1"/>
      <c r="P169" s="1"/>
      <c r="Q169" s="1"/>
      <c r="R169" s="1"/>
      <c r="S169" s="1"/>
      <c r="T169" s="1"/>
      <c r="U169" s="1"/>
      <c r="V169" s="1"/>
    </row>
    <row r="170" spans="1:22" s="267" customFormat="1">
      <c r="A170" s="450" t="s">
        <v>222</v>
      </c>
      <c r="B170" s="451">
        <f>SUM('Jobs supported (11)'!E39:E41)</f>
        <v>8.0528661679702257E-8</v>
      </c>
      <c r="C170" s="451">
        <f>SUM('Jobs supported (11)'!F39:F41)</f>
        <v>1.1965473717424237E-7</v>
      </c>
      <c r="D170" s="451">
        <f>SUM('Jobs supported (11)'!G39:G41)</f>
        <v>3.5131575571975842E-7</v>
      </c>
      <c r="E170" s="451">
        <f>SUM('Jobs supported (11)'!H39:H41)</f>
        <v>4501.8922258585335</v>
      </c>
      <c r="F170" s="451">
        <f>SUM('Jobs supported (11)'!I39:I41)</f>
        <v>8311.0344271780668</v>
      </c>
      <c r="G170" s="451">
        <f>SUM('Jobs supported (11)'!J39:J41)</f>
        <v>6324.1715096603766</v>
      </c>
      <c r="H170" s="451">
        <f>SUM('Jobs supported (11)'!K39:K41)</f>
        <v>6004.872948274533</v>
      </c>
      <c r="I170" s="451">
        <f>SUM('Jobs supported (11)'!L39:L41)</f>
        <v>7062.0559170437555</v>
      </c>
      <c r="J170" s="1"/>
      <c r="K170" s="1"/>
      <c r="L170" s="1"/>
      <c r="M170" s="1"/>
      <c r="N170" s="1"/>
      <c r="O170" s="1"/>
      <c r="P170" s="1"/>
      <c r="Q170" s="1"/>
      <c r="R170" s="1"/>
      <c r="S170" s="1"/>
      <c r="T170" s="1"/>
      <c r="U170" s="1"/>
      <c r="V170" s="1"/>
    </row>
    <row r="171" spans="1:22" s="267" customFormat="1">
      <c r="A171" s="452" t="s">
        <v>318</v>
      </c>
      <c r="B171" s="451">
        <f>SUM('Jobs supported (11)'!E58:E60)</f>
        <v>211.57578293478861</v>
      </c>
      <c r="C171" s="451">
        <f>SUM('Jobs supported (11)'!F58:F60)</f>
        <v>228.09781461010553</v>
      </c>
      <c r="D171" s="451">
        <f>SUM('Jobs supported (11)'!G58:G60)</f>
        <v>156.75550596875206</v>
      </c>
      <c r="E171" s="451">
        <f>SUM('Jobs supported (11)'!H58:H60)</f>
        <v>282.16864083418238</v>
      </c>
      <c r="F171" s="451">
        <f>SUM('Jobs supported (11)'!I58:I60)</f>
        <v>167.41002225870886</v>
      </c>
      <c r="G171" s="451">
        <f>SUM('Jobs supported (11)'!J58:J60)</f>
        <v>124.08866918552631</v>
      </c>
      <c r="H171" s="451">
        <f>SUM('Jobs supported (11)'!K58:K60)</f>
        <v>120.78722784379553</v>
      </c>
      <c r="I171" s="451">
        <f>SUM('Jobs supported (11)'!L58:L60)</f>
        <v>844.9813869655203</v>
      </c>
      <c r="J171" s="1"/>
      <c r="K171" s="1"/>
      <c r="L171" s="1"/>
      <c r="M171" s="1"/>
      <c r="N171" s="1"/>
      <c r="O171" s="1"/>
      <c r="P171" s="1"/>
      <c r="Q171" s="1"/>
      <c r="R171" s="1"/>
      <c r="S171" s="1"/>
      <c r="T171" s="1"/>
      <c r="U171" s="1"/>
      <c r="V171" s="1"/>
    </row>
    <row r="172" spans="1:22" s="267" customFormat="1">
      <c r="A172" s="450" t="s">
        <v>282</v>
      </c>
      <c r="B172" s="451">
        <f>SUM('Jobs supported (11)'!E79:E81)</f>
        <v>0</v>
      </c>
      <c r="C172" s="451">
        <f>SUM('Jobs supported (11)'!F79:F81)</f>
        <v>0</v>
      </c>
      <c r="D172" s="451">
        <f>SUM('Jobs supported (11)'!G79:G81)</f>
        <v>0</v>
      </c>
      <c r="E172" s="451">
        <f>SUM('Jobs supported (11)'!H79:H81)</f>
        <v>0</v>
      </c>
      <c r="F172" s="451">
        <f>SUM('Jobs supported (11)'!I79:I81)</f>
        <v>0</v>
      </c>
      <c r="G172" s="451">
        <f>SUM('Jobs supported (11)'!J79:J81)</f>
        <v>0</v>
      </c>
      <c r="H172" s="451">
        <f>SUM('Jobs supported (11)'!K79:K81)</f>
        <v>0</v>
      </c>
      <c r="I172" s="451">
        <f>SUM('Jobs supported (11)'!L79:L81)</f>
        <v>0</v>
      </c>
      <c r="J172" s="1"/>
      <c r="K172" s="1"/>
      <c r="L172" s="1"/>
      <c r="M172" s="1"/>
      <c r="N172" s="1"/>
      <c r="O172" s="1"/>
      <c r="P172" s="1"/>
      <c r="Q172" s="1"/>
      <c r="R172" s="1"/>
      <c r="S172" s="1"/>
      <c r="T172" s="1"/>
      <c r="U172" s="1"/>
      <c r="V172" s="1"/>
    </row>
    <row r="173" spans="1:22" s="267" customFormat="1">
      <c r="A173" s="450" t="s">
        <v>283</v>
      </c>
      <c r="B173" s="451">
        <f>SUM('Jobs supported (11)'!E98:E100)</f>
        <v>0</v>
      </c>
      <c r="C173" s="451">
        <f>SUM('Jobs supported (11)'!F98:F100)</f>
        <v>0</v>
      </c>
      <c r="D173" s="451">
        <f>SUM('Jobs supported (11)'!G98:G100)</f>
        <v>0</v>
      </c>
      <c r="E173" s="451">
        <f>SUM('Jobs supported (11)'!H98:H100)</f>
        <v>0</v>
      </c>
      <c r="F173" s="451">
        <f>SUM('Jobs supported (11)'!I98:I100)</f>
        <v>0</v>
      </c>
      <c r="G173" s="451">
        <f>SUM('Jobs supported (11)'!J98:J100)</f>
        <v>0</v>
      </c>
      <c r="H173" s="451">
        <f>SUM('Jobs supported (11)'!K98:K100)</f>
        <v>0</v>
      </c>
      <c r="I173" s="451">
        <f>SUM('Jobs supported (11)'!L98:L100)</f>
        <v>0</v>
      </c>
      <c r="J173" s="1"/>
      <c r="K173" s="1"/>
      <c r="L173" s="1"/>
      <c r="M173" s="1"/>
      <c r="N173" s="1"/>
      <c r="O173" s="1"/>
      <c r="P173" s="1"/>
      <c r="Q173" s="1"/>
      <c r="R173" s="1"/>
      <c r="S173" s="1"/>
      <c r="T173" s="1"/>
      <c r="U173" s="1"/>
      <c r="V173" s="1"/>
    </row>
    <row r="174" spans="1:22" s="267" customFormat="1">
      <c r="A174" s="450" t="s">
        <v>284</v>
      </c>
      <c r="B174" s="451">
        <f>SUM('Jobs supported (11)'!E117:E119)</f>
        <v>0</v>
      </c>
      <c r="C174" s="451">
        <f>SUM('Jobs supported (11)'!F117:F119)</f>
        <v>0</v>
      </c>
      <c r="D174" s="451">
        <f>SUM('Jobs supported (11)'!G117:G119)</f>
        <v>0</v>
      </c>
      <c r="E174" s="451">
        <f>SUM('Jobs supported (11)'!H117:H119)</f>
        <v>0</v>
      </c>
      <c r="F174" s="451">
        <f>SUM('Jobs supported (11)'!I117:I119)</f>
        <v>0</v>
      </c>
      <c r="G174" s="451">
        <f>SUM('Jobs supported (11)'!J117:J119)</f>
        <v>0</v>
      </c>
      <c r="H174" s="451">
        <f>SUM('Jobs supported (11)'!K117:K119)</f>
        <v>0</v>
      </c>
      <c r="I174" s="451">
        <f>SUM('Jobs supported (11)'!L117:L119)</f>
        <v>0</v>
      </c>
      <c r="J174" s="1"/>
      <c r="K174" s="1"/>
      <c r="L174" s="1"/>
      <c r="M174" s="1"/>
      <c r="N174" s="1"/>
      <c r="O174" s="1"/>
      <c r="P174" s="1"/>
      <c r="Q174" s="1"/>
      <c r="R174" s="1"/>
      <c r="S174" s="1"/>
      <c r="T174" s="1"/>
      <c r="U174" s="1"/>
      <c r="V174" s="1"/>
    </row>
    <row r="175" spans="1:22" s="267" customFormat="1">
      <c r="A175" s="450" t="s">
        <v>285</v>
      </c>
      <c r="B175" s="451">
        <f>SUM('Jobs supported (11)'!E136:E138)</f>
        <v>0</v>
      </c>
      <c r="C175" s="451">
        <f>SUM('Jobs supported (11)'!F136:F138)</f>
        <v>0</v>
      </c>
      <c r="D175" s="451">
        <f>SUM('Jobs supported (11)'!G136:G138)</f>
        <v>0</v>
      </c>
      <c r="E175" s="451">
        <f>SUM('Jobs supported (11)'!H136:H138)</f>
        <v>0</v>
      </c>
      <c r="F175" s="451">
        <f>SUM('Jobs supported (11)'!I136:I138)</f>
        <v>0</v>
      </c>
      <c r="G175" s="451">
        <f>SUM('Jobs supported (11)'!J136:J138)</f>
        <v>0</v>
      </c>
      <c r="H175" s="451">
        <f>SUM('Jobs supported (11)'!K136:K138)</f>
        <v>0</v>
      </c>
      <c r="I175" s="451">
        <f>SUM('Jobs supported (11)'!L136:L138)</f>
        <v>0</v>
      </c>
      <c r="J175" s="1"/>
      <c r="K175" s="1"/>
      <c r="L175" s="1"/>
      <c r="M175" s="1"/>
      <c r="N175" s="1"/>
      <c r="O175" s="1"/>
      <c r="P175" s="1"/>
      <c r="Q175" s="1"/>
      <c r="R175" s="1"/>
      <c r="S175" s="1"/>
      <c r="T175" s="1"/>
      <c r="U175" s="1"/>
      <c r="V175" s="1"/>
    </row>
    <row r="176" spans="1:22" s="267" customFormat="1">
      <c r="A176" s="450" t="s">
        <v>286</v>
      </c>
      <c r="B176" s="451">
        <f>SUM('Jobs supported (11)'!E155:E157)</f>
        <v>0</v>
      </c>
      <c r="C176" s="451">
        <f>SUM('Jobs supported (11)'!F155:F157)</f>
        <v>0</v>
      </c>
      <c r="D176" s="451">
        <f>SUM('Jobs supported (11)'!G155:G157)</f>
        <v>0</v>
      </c>
      <c r="E176" s="451">
        <f>SUM('Jobs supported (11)'!H155:H157)</f>
        <v>0</v>
      </c>
      <c r="F176" s="451">
        <f>SUM('Jobs supported (11)'!I155:I157)</f>
        <v>0</v>
      </c>
      <c r="G176" s="451">
        <f>SUM('Jobs supported (11)'!J155:J157)</f>
        <v>0</v>
      </c>
      <c r="H176" s="451">
        <f>SUM('Jobs supported (11)'!K155:K157)</f>
        <v>0</v>
      </c>
      <c r="I176" s="451">
        <f>SUM('Jobs supported (11)'!L155:L157)</f>
        <v>0</v>
      </c>
      <c r="J176" s="1"/>
      <c r="K176" s="1"/>
      <c r="L176" s="1"/>
      <c r="M176" s="1"/>
      <c r="N176" s="1"/>
      <c r="O176" s="1"/>
      <c r="P176" s="1"/>
      <c r="Q176" s="1"/>
      <c r="R176" s="1"/>
      <c r="S176" s="1"/>
      <c r="T176" s="1"/>
      <c r="U176" s="1"/>
      <c r="V176" s="1"/>
    </row>
    <row r="177" spans="1:22" s="267" customFormat="1">
      <c r="A177" s="450" t="s">
        <v>287</v>
      </c>
      <c r="B177" s="451">
        <f>SUM('Jobs supported (11)'!E174:E176)</f>
        <v>0</v>
      </c>
      <c r="C177" s="451">
        <f>SUM('Jobs supported (11)'!F174:F176)</f>
        <v>0</v>
      </c>
      <c r="D177" s="451">
        <f>SUM('Jobs supported (11)'!G174:G176)</f>
        <v>0</v>
      </c>
      <c r="E177" s="451">
        <f>SUM('Jobs supported (11)'!H174:H176)</f>
        <v>0</v>
      </c>
      <c r="F177" s="451">
        <f>SUM('Jobs supported (11)'!I174:I176)</f>
        <v>0</v>
      </c>
      <c r="G177" s="451">
        <f>SUM('Jobs supported (11)'!J174:J176)</f>
        <v>0</v>
      </c>
      <c r="H177" s="451">
        <f>SUM('Jobs supported (11)'!K174:K176)</f>
        <v>0</v>
      </c>
      <c r="I177" s="451">
        <f>SUM('Jobs supported (11)'!L174:L176)</f>
        <v>0</v>
      </c>
      <c r="J177" s="1"/>
      <c r="K177" s="1"/>
      <c r="L177" s="1"/>
      <c r="M177" s="1"/>
      <c r="N177" s="1"/>
      <c r="O177" s="1"/>
      <c r="P177" s="1"/>
      <c r="Q177" s="1"/>
      <c r="R177" s="1"/>
      <c r="S177" s="1"/>
      <c r="T177" s="1"/>
      <c r="U177" s="1"/>
      <c r="V177" s="1"/>
    </row>
    <row r="178" spans="1:22" s="267" customFormat="1">
      <c r="A178" s="1" t="s">
        <v>502</v>
      </c>
      <c r="B178" s="183">
        <f>SUM(B169:B177)</f>
        <v>211.57578301531726</v>
      </c>
      <c r="C178" s="183">
        <f t="shared" ref="C178:I178" si="55">SUM(C169:C177)</f>
        <v>228.09781472976027</v>
      </c>
      <c r="D178" s="183">
        <f t="shared" si="55"/>
        <v>156.75550632006781</v>
      </c>
      <c r="E178" s="183">
        <f t="shared" si="55"/>
        <v>4784.0608666927155</v>
      </c>
      <c r="F178" s="183">
        <f t="shared" si="55"/>
        <v>8478.4444494367763</v>
      </c>
      <c r="G178" s="183">
        <f t="shared" si="55"/>
        <v>6448.2601788459033</v>
      </c>
      <c r="H178" s="183">
        <f t="shared" si="55"/>
        <v>6125.6601761183283</v>
      </c>
      <c r="I178" s="183">
        <f t="shared" si="55"/>
        <v>7907.0373040092754</v>
      </c>
      <c r="J178" s="1"/>
      <c r="K178" s="1"/>
      <c r="L178" s="1"/>
      <c r="M178" s="1"/>
      <c r="N178" s="1"/>
      <c r="O178" s="1"/>
      <c r="P178" s="1"/>
      <c r="Q178" s="1"/>
      <c r="R178" s="1"/>
      <c r="S178" s="1"/>
      <c r="T178" s="1"/>
      <c r="U178" s="1"/>
      <c r="V178" s="1"/>
    </row>
    <row r="179" spans="1:22" s="267" customFormat="1">
      <c r="A179" s="1"/>
      <c r="B179" s="183"/>
      <c r="C179" s="183"/>
      <c r="D179" s="183"/>
      <c r="E179" s="183"/>
      <c r="F179" s="183"/>
      <c r="G179" s="183"/>
      <c r="H179" s="183"/>
      <c r="I179" s="183"/>
      <c r="J179" s="1"/>
      <c r="K179" s="1"/>
      <c r="L179" s="1"/>
      <c r="M179" s="1"/>
      <c r="N179" s="1"/>
      <c r="O179" s="1"/>
      <c r="P179" s="1"/>
      <c r="Q179" s="1"/>
      <c r="R179" s="1"/>
      <c r="S179" s="1"/>
      <c r="T179" s="1"/>
      <c r="U179" s="1"/>
      <c r="V179" s="1"/>
    </row>
    <row r="180" spans="1:22" s="267" customFormat="1">
      <c r="A180" s="267" t="s">
        <v>313</v>
      </c>
      <c r="B180" s="1"/>
      <c r="C180" s="1"/>
      <c r="D180" s="1"/>
      <c r="E180" s="1"/>
      <c r="F180" s="1"/>
      <c r="G180" s="1"/>
      <c r="H180" s="1"/>
      <c r="I180" s="1"/>
      <c r="J180" s="1"/>
      <c r="K180" s="1"/>
      <c r="L180" s="1"/>
      <c r="M180" s="1"/>
      <c r="N180" s="1"/>
      <c r="O180" s="1"/>
      <c r="P180" s="1"/>
      <c r="Q180" s="1"/>
      <c r="R180" s="1"/>
      <c r="S180" s="1"/>
      <c r="T180" s="1"/>
      <c r="U180" s="1"/>
      <c r="V180" s="1"/>
    </row>
    <row r="181" spans="1:22" s="267" customFormat="1" ht="14.1">
      <c r="A181" s="455" t="s">
        <v>1116</v>
      </c>
      <c r="B181" s="456"/>
      <c r="C181" s="456"/>
      <c r="D181" s="456"/>
      <c r="E181" s="456"/>
      <c r="F181" s="456"/>
      <c r="G181" s="456"/>
      <c r="H181" s="456"/>
      <c r="I181" s="456"/>
      <c r="J181" s="1"/>
      <c r="K181" s="1"/>
      <c r="L181" s="1"/>
      <c r="M181" s="1"/>
      <c r="N181" s="1"/>
      <c r="O181" s="1"/>
      <c r="P181" s="1"/>
      <c r="Q181" s="1"/>
      <c r="R181" s="1"/>
      <c r="S181" s="1"/>
      <c r="T181" s="1"/>
      <c r="U181" s="1"/>
      <c r="V181" s="1"/>
    </row>
    <row r="182" spans="1:22" s="267" customFormat="1">
      <c r="A182" s="449"/>
      <c r="B182" s="450">
        <v>2015</v>
      </c>
      <c r="C182" s="450">
        <v>2020</v>
      </c>
      <c r="D182" s="450">
        <v>2025</v>
      </c>
      <c r="E182" s="450">
        <v>2030</v>
      </c>
      <c r="F182" s="450">
        <v>2035</v>
      </c>
      <c r="G182" s="450">
        <v>2040</v>
      </c>
      <c r="H182" s="450">
        <v>2045</v>
      </c>
      <c r="I182" s="450">
        <v>2050</v>
      </c>
      <c r="J182" s="1"/>
      <c r="K182" s="1"/>
      <c r="L182" s="1"/>
      <c r="M182" s="1"/>
      <c r="N182" s="1"/>
      <c r="O182" s="1"/>
      <c r="P182" s="1"/>
      <c r="Q182" s="1"/>
      <c r="R182" s="1"/>
      <c r="S182" s="1"/>
      <c r="T182" s="1"/>
      <c r="U182" s="1"/>
      <c r="V182" s="1"/>
    </row>
    <row r="183" spans="1:22" s="267" customFormat="1">
      <c r="A183" s="450" t="str">
        <f>'GVA (12)'!C14</f>
        <v>Woody/Grass crops</v>
      </c>
      <c r="B183" s="451">
        <f>'GVA (12)'!E14/(1*10^6)</f>
        <v>65.505238046748005</v>
      </c>
      <c r="C183" s="451">
        <f>'GVA (12)'!F14/(1*10^6)</f>
        <v>160.59197638387263</v>
      </c>
      <c r="D183" s="451">
        <f>'GVA (12)'!G14/(1*10^6)</f>
        <v>237.82376277285715</v>
      </c>
      <c r="E183" s="451">
        <f>'GVA (12)'!H14/(1*10^6)</f>
        <v>297.20059721370171</v>
      </c>
      <c r="F183" s="451">
        <f>'GVA (12)'!I14/(1*10^6)</f>
        <v>338.72247970640626</v>
      </c>
      <c r="G183" s="451">
        <f>'GVA (12)'!J14/(1*10^6)</f>
        <v>362.38941025097074</v>
      </c>
      <c r="H183" s="451">
        <f>'GVA (12)'!K14/(1*10^6)</f>
        <v>368.20138884739526</v>
      </c>
      <c r="I183" s="451">
        <f>'GVA (12)'!L14/(1*10^6)</f>
        <v>356.15841549567944</v>
      </c>
      <c r="J183" s="1"/>
      <c r="K183" s="1"/>
      <c r="L183" s="1"/>
      <c r="M183" s="1"/>
      <c r="N183" s="1"/>
      <c r="O183" s="1"/>
      <c r="P183" s="1"/>
      <c r="Q183" s="1"/>
      <c r="R183" s="1"/>
      <c r="S183" s="1"/>
      <c r="T183" s="1"/>
      <c r="U183" s="1"/>
      <c r="V183" s="1"/>
    </row>
    <row r="184" spans="1:22" s="267" customFormat="1">
      <c r="A184" s="450" t="str">
        <f>'GVA (12)'!C15</f>
        <v>Oily crops</v>
      </c>
      <c r="B184" s="451">
        <f>'GVA (12)'!E15/(1*10^6)</f>
        <v>0</v>
      </c>
      <c r="C184" s="451">
        <f>'GVA (12)'!F15/(1*10^6)</f>
        <v>0</v>
      </c>
      <c r="D184" s="451">
        <f>'GVA (12)'!G15/(1*10^6)</f>
        <v>6.2785588570301183</v>
      </c>
      <c r="E184" s="451">
        <f>'GVA (12)'!H15/(1*10^6)</f>
        <v>11.358720587822123</v>
      </c>
      <c r="F184" s="451">
        <f>'GVA (12)'!I15/(1*10^6)</f>
        <v>15.240485192376015</v>
      </c>
      <c r="G184" s="451">
        <f>'GVA (12)'!J15/(1*10^6)</f>
        <v>17.92385267069179</v>
      </c>
      <c r="H184" s="451">
        <f>'GVA (12)'!K15/(1*10^6)</f>
        <v>19.408823022769457</v>
      </c>
      <c r="I184" s="451">
        <f>'GVA (12)'!L15/(1*10^6)</f>
        <v>19.695396248609004</v>
      </c>
      <c r="J184" s="1"/>
      <c r="K184" s="1"/>
      <c r="L184" s="1"/>
      <c r="M184" s="1"/>
      <c r="N184" s="1"/>
      <c r="O184" s="1"/>
      <c r="P184" s="1"/>
      <c r="Q184" s="1"/>
      <c r="R184" s="1"/>
      <c r="S184" s="1"/>
      <c r="T184" s="1"/>
      <c r="U184" s="1"/>
      <c r="V184" s="1"/>
    </row>
    <row r="185" spans="1:22" s="267" customFormat="1">
      <c r="A185" s="450" t="str">
        <f>'GVA (12)'!C16</f>
        <v>Microalgae</v>
      </c>
      <c r="B185" s="451">
        <f>'GVA (12)'!E16/(1*10^6)</f>
        <v>0</v>
      </c>
      <c r="C185" s="451">
        <f>'GVA (12)'!F16/(1*10^6)</f>
        <v>0</v>
      </c>
      <c r="D185" s="451">
        <f>'GVA (12)'!G16/(1*10^6)</f>
        <v>0</v>
      </c>
      <c r="E185" s="451">
        <f>'GVA (12)'!H16/(1*10^6)</f>
        <v>0</v>
      </c>
      <c r="F185" s="451">
        <f>'GVA (12)'!I16/(1*10^6)</f>
        <v>0</v>
      </c>
      <c r="G185" s="451">
        <f>'GVA (12)'!J16/(1*10^6)</f>
        <v>0</v>
      </c>
      <c r="H185" s="451">
        <f>'GVA (12)'!K16/(1*10^6)</f>
        <v>0</v>
      </c>
      <c r="I185" s="451">
        <f>'GVA (12)'!L16/(1*10^6)</f>
        <v>0</v>
      </c>
      <c r="J185" s="1"/>
      <c r="K185" s="1"/>
      <c r="L185" s="1"/>
      <c r="M185" s="1"/>
      <c r="N185" s="1"/>
      <c r="O185" s="1"/>
      <c r="P185" s="1"/>
      <c r="Q185" s="1"/>
      <c r="R185" s="1"/>
      <c r="S185" s="1"/>
      <c r="T185" s="1"/>
      <c r="U185" s="1"/>
      <c r="V185" s="1"/>
    </row>
    <row r="186" spans="1:22" s="267" customFormat="1">
      <c r="A186" s="450" t="str">
        <f>'GVA (12)'!C17</f>
        <v>Macroalgae</v>
      </c>
      <c r="B186" s="451">
        <f>'GVA (12)'!E17/(1*10^6)</f>
        <v>0</v>
      </c>
      <c r="C186" s="451">
        <f>'GVA (12)'!F17/(1*10^6)</f>
        <v>0</v>
      </c>
      <c r="D186" s="451">
        <f>'GVA (12)'!G17/(1*10^6)</f>
        <v>26.364736777238498</v>
      </c>
      <c r="E186" s="451">
        <f>'GVA (12)'!H17/(1*10^6)</f>
        <v>44.80963167672946</v>
      </c>
      <c r="F186" s="451">
        <f>'GVA (12)'!I17/(1*10^6)</f>
        <v>55.334684698472884</v>
      </c>
      <c r="G186" s="451">
        <f>'GVA (12)'!J17/(1*10^6)</f>
        <v>57.939895842468786</v>
      </c>
      <c r="H186" s="451">
        <f>'GVA (12)'!K17/(1*10^6)</f>
        <v>52.625265108717137</v>
      </c>
      <c r="I186" s="451">
        <f>'GVA (12)'!L17/(1*10^6)</f>
        <v>39.390792497218008</v>
      </c>
      <c r="J186" s="1"/>
      <c r="K186" s="1"/>
      <c r="L186" s="1"/>
      <c r="M186" s="1"/>
      <c r="N186" s="1"/>
      <c r="O186" s="1"/>
      <c r="P186" s="1"/>
      <c r="Q186" s="1"/>
      <c r="R186" s="1"/>
      <c r="S186" s="1"/>
      <c r="T186" s="1"/>
      <c r="U186" s="1"/>
      <c r="V186" s="1"/>
    </row>
    <row r="187" spans="1:22" s="267" customFormat="1">
      <c r="A187" s="1"/>
      <c r="B187" s="183">
        <f>SUM(B183:B186)</f>
        <v>65.505238046748005</v>
      </c>
      <c r="C187" s="183">
        <f t="shared" ref="C187:I187" si="56">SUM(C183:C186)</f>
        <v>160.59197638387263</v>
      </c>
      <c r="D187" s="183">
        <f t="shared" si="56"/>
        <v>270.46705840712576</v>
      </c>
      <c r="E187" s="183">
        <f t="shared" si="56"/>
        <v>353.36894947825328</v>
      </c>
      <c r="F187" s="183">
        <f t="shared" si="56"/>
        <v>409.29764959725514</v>
      </c>
      <c r="G187" s="183">
        <f t="shared" si="56"/>
        <v>438.25315876413134</v>
      </c>
      <c r="H187" s="183">
        <f t="shared" si="56"/>
        <v>440.23547697888188</v>
      </c>
      <c r="I187" s="183">
        <f t="shared" si="56"/>
        <v>415.24460424150647</v>
      </c>
      <c r="J187" s="1"/>
      <c r="K187" s="1"/>
      <c r="L187" s="1"/>
      <c r="M187" s="1"/>
      <c r="N187" s="1"/>
      <c r="O187" s="1"/>
      <c r="P187" s="1"/>
      <c r="Q187" s="1"/>
      <c r="R187" s="1"/>
      <c r="S187" s="1"/>
      <c r="T187" s="1"/>
      <c r="U187" s="1"/>
      <c r="V187" s="1"/>
    </row>
    <row r="188" spans="1:22" s="267" customFormat="1">
      <c r="A188" s="1"/>
      <c r="B188" s="183"/>
      <c r="C188" s="183"/>
      <c r="D188" s="183"/>
      <c r="E188" s="183"/>
      <c r="F188" s="183"/>
      <c r="G188" s="183"/>
      <c r="H188" s="183"/>
      <c r="I188" s="183"/>
      <c r="J188" s="1"/>
      <c r="K188" s="1"/>
      <c r="L188" s="1"/>
      <c r="M188" s="1"/>
      <c r="N188" s="1"/>
      <c r="O188" s="1"/>
      <c r="P188" s="1"/>
      <c r="Q188" s="1"/>
      <c r="R188" s="1"/>
      <c r="S188" s="1"/>
      <c r="T188" s="1"/>
      <c r="U188" s="1"/>
      <c r="V188" s="1"/>
    </row>
    <row r="189" spans="1:22" s="267" customFormat="1" ht="14.1">
      <c r="A189" s="455" t="s">
        <v>1117</v>
      </c>
      <c r="B189" s="456"/>
      <c r="C189" s="456"/>
      <c r="D189" s="456"/>
      <c r="E189" s="456"/>
      <c r="F189" s="456"/>
      <c r="G189" s="456"/>
      <c r="H189" s="456"/>
      <c r="I189" s="456"/>
      <c r="J189" s="1"/>
      <c r="K189" s="1"/>
      <c r="L189" s="1"/>
      <c r="M189" s="1"/>
      <c r="N189" s="1"/>
      <c r="O189" s="1"/>
      <c r="P189" s="1"/>
      <c r="Q189" s="1"/>
      <c r="R189" s="1"/>
      <c r="S189" s="1"/>
      <c r="T189" s="1"/>
      <c r="U189" s="1"/>
      <c r="V189" s="1"/>
    </row>
    <row r="190" spans="1:22" s="267" customFormat="1">
      <c r="A190" s="449"/>
      <c r="B190" s="450">
        <v>2015</v>
      </c>
      <c r="C190" s="450">
        <v>2020</v>
      </c>
      <c r="D190" s="450">
        <v>2025</v>
      </c>
      <c r="E190" s="450">
        <v>2030</v>
      </c>
      <c r="F190" s="450">
        <v>2035</v>
      </c>
      <c r="G190" s="450">
        <v>2040</v>
      </c>
      <c r="H190" s="450">
        <v>2045</v>
      </c>
      <c r="I190" s="450">
        <v>2050</v>
      </c>
      <c r="J190" s="1"/>
      <c r="K190" s="1"/>
      <c r="L190" s="1"/>
      <c r="M190" s="1"/>
      <c r="N190" s="1"/>
      <c r="O190" s="1"/>
      <c r="P190" s="1"/>
      <c r="Q190" s="1"/>
      <c r="R190" s="1"/>
      <c r="S190" s="1"/>
      <c r="T190" s="1"/>
      <c r="U190" s="1"/>
      <c r="V190" s="1"/>
    </row>
    <row r="191" spans="1:22" s="267" customFormat="1">
      <c r="A191" s="450" t="str">
        <f>'Jobs supported (12)'!C14</f>
        <v>Woody/Grass crops</v>
      </c>
      <c r="B191" s="451">
        <f>'Jobs supported (12)'!E14</f>
        <v>1045.5896022785328</v>
      </c>
      <c r="C191" s="451">
        <f>'Jobs supported (12)'!F14</f>
        <v>2463.2381885983859</v>
      </c>
      <c r="D191" s="451">
        <f>'Jobs supported (12)'!G14</f>
        <v>3505.3803805552984</v>
      </c>
      <c r="E191" s="451">
        <f>'Jobs supported (12)'!H14</f>
        <v>4209.4651924954223</v>
      </c>
      <c r="F191" s="451">
        <f>'Jobs supported (12)'!I14</f>
        <v>4610.1876657392913</v>
      </c>
      <c r="G191" s="451">
        <f>'Jobs supported (12)'!J14</f>
        <v>4739.6625478828892</v>
      </c>
      <c r="H191" s="451">
        <f>'Jobs supported (12)'!K14</f>
        <v>4627.5879938371236</v>
      </c>
      <c r="I191" s="451">
        <f>'Jobs supported (12)'!L14</f>
        <v>4301.3998270331358</v>
      </c>
      <c r="J191" s="1"/>
      <c r="K191" s="1"/>
      <c r="L191" s="1"/>
      <c r="M191" s="1"/>
      <c r="N191" s="1"/>
      <c r="O191" s="1"/>
      <c r="P191" s="1"/>
      <c r="Q191" s="1"/>
      <c r="R191" s="1"/>
      <c r="S191" s="1"/>
      <c r="T191" s="1"/>
      <c r="U191" s="1"/>
      <c r="V191" s="1"/>
    </row>
    <row r="192" spans="1:22" s="267" customFormat="1">
      <c r="A192" s="450" t="str">
        <f>'Jobs supported (12)'!C15</f>
        <v>Oily crops</v>
      </c>
      <c r="B192" s="451">
        <f>'Jobs supported (12)'!E15</f>
        <v>0</v>
      </c>
      <c r="C192" s="451">
        <f>'Jobs supported (12)'!F15</f>
        <v>0</v>
      </c>
      <c r="D192" s="451">
        <f>'Jobs supported (12)'!G15</f>
        <v>92.542211842032685</v>
      </c>
      <c r="E192" s="451">
        <f>'Jobs supported (12)'!H15</f>
        <v>160.88170546756226</v>
      </c>
      <c r="F192" s="451">
        <f>'Jobs supported (12)'!I15</f>
        <v>207.43086468507971</v>
      </c>
      <c r="G192" s="451">
        <f>'Jobs supported (12)'!J15</f>
        <v>234.42465705113972</v>
      </c>
      <c r="H192" s="451">
        <f>'Jobs supported (12)'!K15</f>
        <v>243.93182403747707</v>
      </c>
      <c r="I192" s="451">
        <f>'Jobs supported (12)'!L15</f>
        <v>237.86542822303053</v>
      </c>
      <c r="J192" s="1"/>
      <c r="K192" s="1"/>
      <c r="L192" s="1"/>
      <c r="M192" s="1"/>
      <c r="N192" s="1"/>
      <c r="O192" s="1"/>
      <c r="P192" s="1"/>
      <c r="Q192" s="1"/>
      <c r="R192" s="1"/>
      <c r="S192" s="1"/>
      <c r="T192" s="1"/>
      <c r="U192" s="1"/>
      <c r="V192" s="1"/>
    </row>
    <row r="193" spans="1:22" s="267" customFormat="1">
      <c r="A193" s="450" t="str">
        <f>'Jobs supported (12)'!C16</f>
        <v>Microalgae</v>
      </c>
      <c r="B193" s="451">
        <f>'Jobs supported (12)'!E16</f>
        <v>0</v>
      </c>
      <c r="C193" s="451">
        <f>'Jobs supported (12)'!F16</f>
        <v>0</v>
      </c>
      <c r="D193" s="451">
        <f>'Jobs supported (12)'!G16</f>
        <v>0</v>
      </c>
      <c r="E193" s="451">
        <f>'Jobs supported (12)'!H16</f>
        <v>0</v>
      </c>
      <c r="F193" s="451">
        <f>'Jobs supported (12)'!I16</f>
        <v>0</v>
      </c>
      <c r="G193" s="451">
        <f>'Jobs supported (12)'!J16</f>
        <v>0</v>
      </c>
      <c r="H193" s="451">
        <f>'Jobs supported (12)'!K16</f>
        <v>0</v>
      </c>
      <c r="I193" s="451">
        <f>'Jobs supported (12)'!L16</f>
        <v>0</v>
      </c>
      <c r="J193" s="1"/>
      <c r="K193" s="1"/>
      <c r="L193" s="1"/>
      <c r="M193" s="1"/>
      <c r="N193" s="1"/>
      <c r="O193" s="1"/>
      <c r="P193" s="1"/>
      <c r="Q193" s="1"/>
      <c r="R193" s="1"/>
      <c r="S193" s="1"/>
      <c r="T193" s="1"/>
      <c r="U193" s="1"/>
      <c r="V193" s="1"/>
    </row>
    <row r="194" spans="1:22" s="267" customFormat="1">
      <c r="A194" s="450" t="str">
        <f>'Jobs supported (12)'!C17</f>
        <v>Macroalgae</v>
      </c>
      <c r="B194" s="451">
        <f>'Jobs supported (12)'!E17</f>
        <v>0</v>
      </c>
      <c r="C194" s="451">
        <f>'Jobs supported (12)'!F17</f>
        <v>0</v>
      </c>
      <c r="D194" s="451">
        <f>'Jobs supported (12)'!G17</f>
        <v>388.60049122048576</v>
      </c>
      <c r="E194" s="451">
        <f>'Jobs supported (12)'!H17</f>
        <v>634.67094817478676</v>
      </c>
      <c r="F194" s="451">
        <f>'Jobs supported (12)'!I17</f>
        <v>753.13360101044293</v>
      </c>
      <c r="G194" s="451">
        <f>'Jobs supported (12)'!J17</f>
        <v>757.79133325833493</v>
      </c>
      <c r="H194" s="451">
        <f>'Jobs supported (12)'!K17</f>
        <v>661.39903967208488</v>
      </c>
      <c r="I194" s="451">
        <f>'Jobs supported (12)'!L17</f>
        <v>475.73085644606107</v>
      </c>
      <c r="J194" s="1"/>
      <c r="K194" s="1"/>
      <c r="L194" s="1"/>
      <c r="M194" s="1"/>
      <c r="N194" s="1"/>
      <c r="O194" s="1"/>
      <c r="P194" s="1"/>
      <c r="Q194" s="1"/>
      <c r="R194" s="1"/>
      <c r="S194" s="1"/>
      <c r="T194" s="1"/>
      <c r="U194" s="1"/>
      <c r="V194" s="1"/>
    </row>
    <row r="195" spans="1:22" s="267" customFormat="1">
      <c r="A195" s="1"/>
      <c r="B195" s="183">
        <f>SUM(B191:B194)</f>
        <v>1045.5896022785328</v>
      </c>
      <c r="C195" s="183">
        <f t="shared" ref="C195" si="57">SUM(C191:C194)</f>
        <v>2463.2381885983859</v>
      </c>
      <c r="D195" s="183">
        <f t="shared" ref="D195" si="58">SUM(D191:D194)</f>
        <v>3986.5230836178171</v>
      </c>
      <c r="E195" s="183">
        <f t="shared" ref="E195" si="59">SUM(E191:E194)</f>
        <v>5005.0178461377709</v>
      </c>
      <c r="F195" s="183">
        <f t="shared" ref="F195" si="60">SUM(F191:F194)</f>
        <v>5570.7521314348141</v>
      </c>
      <c r="G195" s="183">
        <f t="shared" ref="G195" si="61">SUM(G191:G194)</f>
        <v>5731.8785381923635</v>
      </c>
      <c r="H195" s="183">
        <f t="shared" ref="H195" si="62">SUM(H191:H194)</f>
        <v>5532.9188575466851</v>
      </c>
      <c r="I195" s="183">
        <f t="shared" ref="I195" si="63">SUM(I191:I194)</f>
        <v>5014.9961117022276</v>
      </c>
      <c r="J195" s="1"/>
      <c r="K195" s="1"/>
      <c r="L195" s="1"/>
      <c r="M195" s="1"/>
      <c r="N195" s="1"/>
      <c r="O195" s="1"/>
      <c r="P195" s="1"/>
      <c r="Q195" s="1"/>
      <c r="R195" s="1"/>
      <c r="S195" s="1"/>
      <c r="T195" s="1"/>
      <c r="U195" s="1"/>
      <c r="V195" s="1"/>
    </row>
    <row r="196" spans="1:22" s="267" customFormat="1">
      <c r="A196" s="1"/>
      <c r="B196" s="1"/>
      <c r="C196" s="1"/>
      <c r="D196" s="1"/>
      <c r="E196" s="1"/>
      <c r="F196" s="1"/>
      <c r="G196" s="1"/>
      <c r="H196" s="1"/>
      <c r="I196" s="1"/>
      <c r="J196" s="1"/>
      <c r="K196" s="1"/>
      <c r="L196" s="1"/>
      <c r="M196" s="1"/>
      <c r="N196" s="1"/>
      <c r="O196" s="1"/>
      <c r="P196" s="1"/>
      <c r="Q196" s="1"/>
      <c r="R196" s="1"/>
      <c r="S196" s="1"/>
      <c r="T196" s="1"/>
      <c r="U196" s="1"/>
      <c r="V196" s="1"/>
    </row>
    <row r="197" spans="1:22" s="267" customFormat="1">
      <c r="A197" s="1"/>
      <c r="B197" s="1"/>
      <c r="C197" s="1"/>
      <c r="D197" s="1"/>
      <c r="E197" s="1"/>
      <c r="F197" s="1"/>
      <c r="G197" s="1"/>
      <c r="H197" s="1"/>
      <c r="I197" s="1"/>
      <c r="J197" s="1"/>
      <c r="K197" s="1"/>
      <c r="L197" s="1"/>
      <c r="M197" s="1"/>
      <c r="N197" s="1"/>
      <c r="O197" s="1"/>
      <c r="P197" s="1"/>
      <c r="Q197" s="1"/>
      <c r="R197" s="1"/>
      <c r="S197" s="1"/>
      <c r="T197" s="1"/>
      <c r="U197" s="1"/>
      <c r="V197" s="1"/>
    </row>
    <row r="198" spans="1:22" s="267" customFormat="1" ht="14.1">
      <c r="A198" s="475" t="s">
        <v>1120</v>
      </c>
      <c r="B198" s="476"/>
      <c r="C198" s="476"/>
      <c r="D198" s="476"/>
      <c r="E198" s="476"/>
      <c r="F198" s="476"/>
      <c r="G198" s="476"/>
      <c r="H198" s="476"/>
      <c r="I198" s="476"/>
      <c r="J198" s="1"/>
      <c r="K198" s="1"/>
      <c r="L198" s="1"/>
      <c r="M198" s="1"/>
      <c r="N198" s="1"/>
      <c r="O198" s="1"/>
      <c r="P198" s="1"/>
      <c r="Q198" s="1"/>
      <c r="R198" s="1"/>
      <c r="S198" s="1"/>
      <c r="T198" s="1"/>
      <c r="U198" s="1"/>
      <c r="V198" s="1"/>
    </row>
    <row r="199" spans="1:22" s="267" customFormat="1">
      <c r="A199" s="445"/>
      <c r="B199" s="446">
        <v>2015</v>
      </c>
      <c r="C199" s="446">
        <v>2020</v>
      </c>
      <c r="D199" s="446">
        <v>2025</v>
      </c>
      <c r="E199" s="446">
        <v>2030</v>
      </c>
      <c r="F199" s="446">
        <v>2035</v>
      </c>
      <c r="G199" s="446">
        <v>2040</v>
      </c>
      <c r="H199" s="446">
        <v>2045</v>
      </c>
      <c r="I199" s="446">
        <v>2050</v>
      </c>
      <c r="J199" s="1"/>
      <c r="K199" s="1"/>
      <c r="L199" s="1"/>
      <c r="M199" s="1"/>
      <c r="N199" s="1"/>
      <c r="O199" s="1"/>
      <c r="P199" s="1"/>
      <c r="Q199" s="1"/>
      <c r="R199" s="1"/>
      <c r="S199" s="1"/>
      <c r="T199" s="1"/>
      <c r="U199" s="1"/>
      <c r="V199" s="1"/>
    </row>
    <row r="200" spans="1:22" s="267" customFormat="1">
      <c r="A200" s="446" t="s">
        <v>84</v>
      </c>
      <c r="B200" s="443">
        <f>B131+B156</f>
        <v>0</v>
      </c>
      <c r="C200" s="443">
        <f t="shared" ref="C200:I200" si="64">C131+C156</f>
        <v>0</v>
      </c>
      <c r="D200" s="443">
        <f t="shared" si="64"/>
        <v>0</v>
      </c>
      <c r="E200" s="443">
        <f t="shared" si="64"/>
        <v>0</v>
      </c>
      <c r="F200" s="443">
        <f t="shared" si="64"/>
        <v>0</v>
      </c>
      <c r="G200" s="443">
        <f t="shared" si="64"/>
        <v>0</v>
      </c>
      <c r="H200" s="443">
        <f t="shared" si="64"/>
        <v>0</v>
      </c>
      <c r="I200" s="443">
        <f t="shared" si="64"/>
        <v>0</v>
      </c>
      <c r="J200" s="1"/>
      <c r="K200" s="1"/>
      <c r="L200" s="1"/>
      <c r="M200" s="1"/>
      <c r="N200" s="1"/>
      <c r="O200" s="1"/>
      <c r="P200" s="1"/>
      <c r="Q200" s="1"/>
      <c r="R200" s="1"/>
      <c r="S200" s="1"/>
      <c r="T200" s="1"/>
      <c r="U200" s="1"/>
      <c r="V200" s="1"/>
    </row>
    <row r="201" spans="1:22" s="267" customFormat="1">
      <c r="A201" s="446" t="s">
        <v>222</v>
      </c>
      <c r="B201" s="443">
        <f t="shared" ref="B201:I201" si="65">B132+B157</f>
        <v>8.3394876081382654E-9</v>
      </c>
      <c r="C201" s="443">
        <f t="shared" si="65"/>
        <v>1.2361477812844825E-8</v>
      </c>
      <c r="D201" s="443">
        <f t="shared" si="65"/>
        <v>3.829271957243293E-8</v>
      </c>
      <c r="E201" s="443">
        <f t="shared" si="65"/>
        <v>533.72619876869715</v>
      </c>
      <c r="F201" s="443">
        <f t="shared" si="65"/>
        <v>947.63684197455791</v>
      </c>
      <c r="G201" s="443">
        <f t="shared" si="65"/>
        <v>610.81384803079072</v>
      </c>
      <c r="H201" s="443">
        <f t="shared" si="65"/>
        <v>579.97471240600464</v>
      </c>
      <c r="I201" s="443">
        <f t="shared" si="65"/>
        <v>846.95510679974961</v>
      </c>
      <c r="J201" s="1"/>
      <c r="K201" s="1"/>
      <c r="L201" s="1"/>
      <c r="M201" s="1"/>
      <c r="N201" s="1"/>
      <c r="O201" s="1"/>
      <c r="P201" s="1"/>
      <c r="Q201" s="1"/>
      <c r="R201" s="1"/>
      <c r="S201" s="1"/>
      <c r="T201" s="1"/>
      <c r="U201" s="1"/>
      <c r="V201" s="1"/>
    </row>
    <row r="202" spans="1:22" s="267" customFormat="1">
      <c r="A202" s="446" t="s">
        <v>136</v>
      </c>
      <c r="B202" s="443">
        <f t="shared" ref="B202:I202" si="66">B133+B158</f>
        <v>28.382106238456462</v>
      </c>
      <c r="C202" s="443">
        <f t="shared" si="66"/>
        <v>30.733306891938447</v>
      </c>
      <c r="D202" s="443">
        <f t="shared" si="66"/>
        <v>15.14007560377161</v>
      </c>
      <c r="E202" s="443">
        <f t="shared" si="66"/>
        <v>44.767282301915984</v>
      </c>
      <c r="F202" s="443">
        <f t="shared" si="66"/>
        <v>19.689761890818652</v>
      </c>
      <c r="G202" s="443">
        <f t="shared" si="66"/>
        <v>11.98498147262104</v>
      </c>
      <c r="H202" s="443">
        <f t="shared" si="66"/>
        <v>11.666115065457342</v>
      </c>
      <c r="I202" s="443">
        <f t="shared" si="66"/>
        <v>167.52477732771297</v>
      </c>
      <c r="J202" s="1"/>
      <c r="K202" s="1"/>
      <c r="L202" s="1"/>
      <c r="M202" s="1"/>
      <c r="N202" s="1"/>
      <c r="O202" s="1"/>
      <c r="P202" s="1"/>
      <c r="Q202" s="1"/>
      <c r="R202" s="1"/>
      <c r="S202" s="1"/>
      <c r="T202" s="1"/>
      <c r="U202" s="1"/>
      <c r="V202" s="1"/>
    </row>
    <row r="203" spans="1:22" s="267" customFormat="1">
      <c r="A203" s="446" t="s">
        <v>282</v>
      </c>
      <c r="B203" s="443">
        <f t="shared" ref="B203:I203" si="67">B134+B159</f>
        <v>0</v>
      </c>
      <c r="C203" s="443">
        <f t="shared" si="67"/>
        <v>0</v>
      </c>
      <c r="D203" s="443">
        <f t="shared" si="67"/>
        <v>0</v>
      </c>
      <c r="E203" s="443">
        <f t="shared" si="67"/>
        <v>0</v>
      </c>
      <c r="F203" s="443">
        <f t="shared" si="67"/>
        <v>0</v>
      </c>
      <c r="G203" s="443">
        <f t="shared" si="67"/>
        <v>0</v>
      </c>
      <c r="H203" s="443">
        <f t="shared" si="67"/>
        <v>0</v>
      </c>
      <c r="I203" s="443">
        <f t="shared" si="67"/>
        <v>0</v>
      </c>
      <c r="J203" s="1"/>
      <c r="K203" s="1"/>
      <c r="L203" s="1"/>
      <c r="M203" s="1"/>
      <c r="N203" s="1"/>
      <c r="O203" s="1"/>
      <c r="P203" s="1"/>
      <c r="Q203" s="1"/>
      <c r="R203" s="1"/>
      <c r="S203" s="1"/>
      <c r="T203" s="1"/>
      <c r="U203" s="1"/>
      <c r="V203" s="1"/>
    </row>
    <row r="204" spans="1:22" s="267" customFormat="1">
      <c r="A204" s="446" t="s">
        <v>283</v>
      </c>
      <c r="B204" s="443">
        <f t="shared" ref="B204:I204" si="68">B135+B160</f>
        <v>0</v>
      </c>
      <c r="C204" s="443">
        <f t="shared" si="68"/>
        <v>0</v>
      </c>
      <c r="D204" s="443">
        <f t="shared" si="68"/>
        <v>0</v>
      </c>
      <c r="E204" s="443">
        <f t="shared" si="68"/>
        <v>0</v>
      </c>
      <c r="F204" s="443">
        <f t="shared" si="68"/>
        <v>0</v>
      </c>
      <c r="G204" s="443">
        <f t="shared" si="68"/>
        <v>0</v>
      </c>
      <c r="H204" s="443">
        <f t="shared" si="68"/>
        <v>0</v>
      </c>
      <c r="I204" s="443">
        <f t="shared" si="68"/>
        <v>0</v>
      </c>
      <c r="J204" s="1"/>
      <c r="K204" s="1"/>
      <c r="L204" s="1"/>
      <c r="M204" s="1"/>
      <c r="N204" s="1"/>
      <c r="O204" s="1"/>
      <c r="P204" s="1"/>
      <c r="Q204" s="1"/>
      <c r="R204" s="1"/>
      <c r="S204" s="1"/>
      <c r="T204" s="1"/>
      <c r="U204" s="1"/>
      <c r="V204" s="1"/>
    </row>
    <row r="205" spans="1:22" s="267" customFormat="1">
      <c r="A205" s="446" t="s">
        <v>284</v>
      </c>
      <c r="B205" s="443">
        <f t="shared" ref="B205:I205" si="69">B136+B161</f>
        <v>0</v>
      </c>
      <c r="C205" s="443">
        <f t="shared" si="69"/>
        <v>0</v>
      </c>
      <c r="D205" s="443">
        <f t="shared" si="69"/>
        <v>0</v>
      </c>
      <c r="E205" s="443">
        <f t="shared" si="69"/>
        <v>0</v>
      </c>
      <c r="F205" s="443">
        <f t="shared" si="69"/>
        <v>0</v>
      </c>
      <c r="G205" s="443">
        <f t="shared" si="69"/>
        <v>0</v>
      </c>
      <c r="H205" s="443">
        <f t="shared" si="69"/>
        <v>0</v>
      </c>
      <c r="I205" s="443">
        <f t="shared" si="69"/>
        <v>0</v>
      </c>
      <c r="J205" s="1"/>
      <c r="K205" s="1"/>
      <c r="L205" s="1"/>
      <c r="M205" s="1"/>
      <c r="N205" s="1"/>
      <c r="O205" s="1"/>
      <c r="P205" s="1"/>
      <c r="Q205" s="1"/>
      <c r="R205" s="1"/>
      <c r="S205" s="1"/>
      <c r="T205" s="1"/>
      <c r="U205" s="1"/>
      <c r="V205" s="1"/>
    </row>
    <row r="206" spans="1:22" s="267" customFormat="1">
      <c r="A206" s="446" t="s">
        <v>285</v>
      </c>
      <c r="B206" s="443">
        <f t="shared" ref="B206:I206" si="70">B137+B162</f>
        <v>0</v>
      </c>
      <c r="C206" s="443">
        <f t="shared" si="70"/>
        <v>0</v>
      </c>
      <c r="D206" s="443">
        <f t="shared" si="70"/>
        <v>0</v>
      </c>
      <c r="E206" s="443">
        <f t="shared" si="70"/>
        <v>0</v>
      </c>
      <c r="F206" s="443">
        <f t="shared" si="70"/>
        <v>0</v>
      </c>
      <c r="G206" s="443">
        <f t="shared" si="70"/>
        <v>0</v>
      </c>
      <c r="H206" s="443">
        <f t="shared" si="70"/>
        <v>0</v>
      </c>
      <c r="I206" s="443">
        <f t="shared" si="70"/>
        <v>0</v>
      </c>
      <c r="J206" s="1"/>
      <c r="K206" s="1"/>
      <c r="L206" s="1"/>
      <c r="M206" s="1"/>
      <c r="N206" s="1"/>
      <c r="O206" s="1"/>
      <c r="P206" s="1"/>
      <c r="Q206" s="1"/>
      <c r="R206" s="1"/>
      <c r="S206" s="1"/>
      <c r="T206" s="1"/>
      <c r="U206" s="1"/>
      <c r="V206" s="1"/>
    </row>
    <row r="207" spans="1:22" s="267" customFormat="1">
      <c r="A207" s="446" t="s">
        <v>286</v>
      </c>
      <c r="B207" s="443">
        <f t="shared" ref="B207:I207" si="71">B138+B163</f>
        <v>0</v>
      </c>
      <c r="C207" s="443">
        <f t="shared" si="71"/>
        <v>0</v>
      </c>
      <c r="D207" s="443">
        <f t="shared" si="71"/>
        <v>0</v>
      </c>
      <c r="E207" s="443">
        <f t="shared" si="71"/>
        <v>0</v>
      </c>
      <c r="F207" s="443">
        <f t="shared" si="71"/>
        <v>0</v>
      </c>
      <c r="G207" s="443">
        <f t="shared" si="71"/>
        <v>0</v>
      </c>
      <c r="H207" s="443">
        <f t="shared" si="71"/>
        <v>0</v>
      </c>
      <c r="I207" s="443">
        <f t="shared" si="71"/>
        <v>0</v>
      </c>
      <c r="J207" s="1"/>
      <c r="K207" s="1"/>
      <c r="L207" s="1"/>
      <c r="M207" s="1"/>
      <c r="N207" s="1"/>
      <c r="O207" s="1"/>
      <c r="P207" s="1"/>
      <c r="Q207" s="1"/>
      <c r="R207" s="1"/>
      <c r="S207" s="1"/>
      <c r="T207" s="1"/>
      <c r="U207" s="1"/>
      <c r="V207" s="1"/>
    </row>
    <row r="208" spans="1:22" s="267" customFormat="1">
      <c r="A208" s="446" t="s">
        <v>287</v>
      </c>
      <c r="B208" s="443">
        <f t="shared" ref="B208:I208" si="72">B139+B164</f>
        <v>0</v>
      </c>
      <c r="C208" s="443">
        <f t="shared" si="72"/>
        <v>0</v>
      </c>
      <c r="D208" s="443">
        <f t="shared" si="72"/>
        <v>0</v>
      </c>
      <c r="E208" s="443">
        <f t="shared" si="72"/>
        <v>0</v>
      </c>
      <c r="F208" s="443">
        <f t="shared" si="72"/>
        <v>0</v>
      </c>
      <c r="G208" s="443">
        <f t="shared" si="72"/>
        <v>0</v>
      </c>
      <c r="H208" s="443">
        <f t="shared" si="72"/>
        <v>0</v>
      </c>
      <c r="I208" s="443">
        <f t="shared" si="72"/>
        <v>0</v>
      </c>
      <c r="J208" s="1"/>
      <c r="K208" s="1"/>
      <c r="L208" s="1"/>
      <c r="M208" s="1"/>
      <c r="N208" s="1"/>
      <c r="O208" s="1"/>
      <c r="P208" s="1"/>
      <c r="Q208" s="1"/>
      <c r="R208" s="1"/>
      <c r="S208" s="1"/>
      <c r="T208" s="1"/>
      <c r="U208" s="1"/>
      <c r="V208" s="1"/>
    </row>
    <row r="209" spans="1:22" s="267" customFormat="1">
      <c r="A209" s="446" t="str">
        <f t="shared" ref="A209:B212" si="73">A183</f>
        <v>Woody/Grass crops</v>
      </c>
      <c r="B209" s="443">
        <f t="shared" si="73"/>
        <v>65.505238046748005</v>
      </c>
      <c r="C209" s="443">
        <f t="shared" ref="C209:I209" si="74">C183</f>
        <v>160.59197638387263</v>
      </c>
      <c r="D209" s="443">
        <f t="shared" si="74"/>
        <v>237.82376277285715</v>
      </c>
      <c r="E209" s="443">
        <f t="shared" si="74"/>
        <v>297.20059721370171</v>
      </c>
      <c r="F209" s="443">
        <f t="shared" si="74"/>
        <v>338.72247970640626</v>
      </c>
      <c r="G209" s="443">
        <f t="shared" si="74"/>
        <v>362.38941025097074</v>
      </c>
      <c r="H209" s="443">
        <f t="shared" si="74"/>
        <v>368.20138884739526</v>
      </c>
      <c r="I209" s="443">
        <f t="shared" si="74"/>
        <v>356.15841549567944</v>
      </c>
      <c r="J209" s="1"/>
      <c r="K209" s="1"/>
      <c r="L209" s="1"/>
      <c r="M209" s="1"/>
      <c r="N209" s="1"/>
      <c r="O209" s="1"/>
      <c r="P209" s="1"/>
      <c r="Q209" s="1"/>
      <c r="R209" s="1"/>
      <c r="S209" s="1"/>
      <c r="T209" s="1"/>
      <c r="U209" s="1"/>
      <c r="V209" s="1"/>
    </row>
    <row r="210" spans="1:22" s="267" customFormat="1">
      <c r="A210" s="446" t="str">
        <f t="shared" si="73"/>
        <v>Oily crops</v>
      </c>
      <c r="B210" s="443">
        <f t="shared" si="73"/>
        <v>0</v>
      </c>
      <c r="C210" s="443">
        <f t="shared" ref="C210:I210" si="75">C184</f>
        <v>0</v>
      </c>
      <c r="D210" s="443">
        <f t="shared" si="75"/>
        <v>6.2785588570301183</v>
      </c>
      <c r="E210" s="443">
        <f t="shared" si="75"/>
        <v>11.358720587822123</v>
      </c>
      <c r="F210" s="443">
        <f t="shared" si="75"/>
        <v>15.240485192376015</v>
      </c>
      <c r="G210" s="443">
        <f t="shared" si="75"/>
        <v>17.92385267069179</v>
      </c>
      <c r="H210" s="443">
        <f t="shared" si="75"/>
        <v>19.408823022769457</v>
      </c>
      <c r="I210" s="443">
        <f t="shared" si="75"/>
        <v>19.695396248609004</v>
      </c>
      <c r="J210" s="1"/>
      <c r="K210" s="1"/>
      <c r="L210" s="1"/>
      <c r="M210" s="1"/>
      <c r="N210" s="1"/>
      <c r="O210" s="1"/>
      <c r="P210" s="1"/>
      <c r="Q210" s="1"/>
      <c r="R210" s="1"/>
      <c r="S210" s="1"/>
      <c r="T210" s="1"/>
      <c r="U210" s="1"/>
      <c r="V210" s="1"/>
    </row>
    <row r="211" spans="1:22" s="267" customFormat="1">
      <c r="A211" s="446" t="str">
        <f t="shared" si="73"/>
        <v>Microalgae</v>
      </c>
      <c r="B211" s="443">
        <f t="shared" si="73"/>
        <v>0</v>
      </c>
      <c r="C211" s="443">
        <f t="shared" ref="C211:I211" si="76">C185</f>
        <v>0</v>
      </c>
      <c r="D211" s="443">
        <f t="shared" si="76"/>
        <v>0</v>
      </c>
      <c r="E211" s="443">
        <f t="shared" si="76"/>
        <v>0</v>
      </c>
      <c r="F211" s="443">
        <f t="shared" si="76"/>
        <v>0</v>
      </c>
      <c r="G211" s="443">
        <f t="shared" si="76"/>
        <v>0</v>
      </c>
      <c r="H211" s="443">
        <f t="shared" si="76"/>
        <v>0</v>
      </c>
      <c r="I211" s="443">
        <f t="shared" si="76"/>
        <v>0</v>
      </c>
      <c r="J211" s="1"/>
      <c r="K211" s="1"/>
      <c r="L211" s="1"/>
      <c r="M211" s="1"/>
      <c r="N211" s="1"/>
      <c r="O211" s="1"/>
      <c r="P211" s="1"/>
      <c r="Q211" s="1"/>
      <c r="R211" s="1"/>
      <c r="S211" s="1"/>
      <c r="T211" s="1"/>
      <c r="U211" s="1"/>
      <c r="V211" s="1"/>
    </row>
    <row r="212" spans="1:22">
      <c r="A212" s="446" t="str">
        <f t="shared" si="73"/>
        <v>Macroalgae</v>
      </c>
      <c r="B212" s="443">
        <f t="shared" si="73"/>
        <v>0</v>
      </c>
      <c r="C212" s="443">
        <f t="shared" ref="C212:I212" si="77">C186</f>
        <v>0</v>
      </c>
      <c r="D212" s="443">
        <f t="shared" si="77"/>
        <v>26.364736777238498</v>
      </c>
      <c r="E212" s="443">
        <f t="shared" si="77"/>
        <v>44.80963167672946</v>
      </c>
      <c r="F212" s="443">
        <f t="shared" si="77"/>
        <v>55.334684698472884</v>
      </c>
      <c r="G212" s="443">
        <f t="shared" si="77"/>
        <v>57.939895842468786</v>
      </c>
      <c r="H212" s="443">
        <f t="shared" si="77"/>
        <v>52.625265108717137</v>
      </c>
      <c r="I212" s="443">
        <f t="shared" si="77"/>
        <v>39.390792497218008</v>
      </c>
    </row>
    <row r="213" spans="1:22">
      <c r="B213" s="183">
        <f>SUM(B200:B212)</f>
        <v>93.887344293543947</v>
      </c>
      <c r="C213" s="183">
        <f t="shared" ref="C213:I213" si="78">SUM(C200:C212)</f>
        <v>191.32528328817256</v>
      </c>
      <c r="D213" s="183">
        <f t="shared" si="78"/>
        <v>285.60713404919005</v>
      </c>
      <c r="E213" s="183">
        <f t="shared" si="78"/>
        <v>931.86243054886654</v>
      </c>
      <c r="F213" s="183">
        <f t="shared" si="78"/>
        <v>1376.6242534626319</v>
      </c>
      <c r="G213" s="183">
        <f t="shared" si="78"/>
        <v>1061.051988267543</v>
      </c>
      <c r="H213" s="183">
        <f t="shared" si="78"/>
        <v>1031.8763044503437</v>
      </c>
      <c r="I213" s="183">
        <f t="shared" si="78"/>
        <v>1429.7244883689691</v>
      </c>
    </row>
    <row r="214" spans="1:22">
      <c r="A214" s="444" t="s">
        <v>325</v>
      </c>
      <c r="B214" s="444"/>
      <c r="C214" s="444"/>
      <c r="D214" s="444"/>
      <c r="E214" s="444"/>
      <c r="F214" s="444"/>
      <c r="G214" s="444"/>
      <c r="H214" s="444"/>
      <c r="I214" s="444"/>
    </row>
    <row r="215" spans="1:22">
      <c r="A215" s="445"/>
      <c r="B215" s="446">
        <v>2015</v>
      </c>
      <c r="C215" s="446">
        <v>2020</v>
      </c>
      <c r="D215" s="446">
        <v>2025</v>
      </c>
      <c r="E215" s="446">
        <v>2030</v>
      </c>
      <c r="F215" s="446">
        <v>2035</v>
      </c>
      <c r="G215" s="446">
        <v>2040</v>
      </c>
      <c r="H215" s="446">
        <v>2045</v>
      </c>
      <c r="I215" s="446">
        <v>2050</v>
      </c>
    </row>
    <row r="216" spans="1:22">
      <c r="A216" s="446" t="s">
        <v>84</v>
      </c>
      <c r="B216" s="443">
        <f t="shared" ref="B216:B224" si="79">B143+B169</f>
        <v>0</v>
      </c>
      <c r="C216" s="443">
        <f t="shared" ref="C216:I216" si="80">C143+C169</f>
        <v>0</v>
      </c>
      <c r="D216" s="443">
        <f t="shared" si="80"/>
        <v>0</v>
      </c>
      <c r="E216" s="443">
        <f t="shared" si="80"/>
        <v>0</v>
      </c>
      <c r="F216" s="443">
        <f t="shared" si="80"/>
        <v>0</v>
      </c>
      <c r="G216" s="443">
        <f t="shared" si="80"/>
        <v>0</v>
      </c>
      <c r="H216" s="443">
        <f t="shared" si="80"/>
        <v>0</v>
      </c>
      <c r="I216" s="443">
        <f t="shared" si="80"/>
        <v>0</v>
      </c>
    </row>
    <row r="217" spans="1:22">
      <c r="A217" s="446" t="s">
        <v>222</v>
      </c>
      <c r="B217" s="443">
        <f t="shared" si="79"/>
        <v>8.0528661679702257E-8</v>
      </c>
      <c r="C217" s="443">
        <f t="shared" ref="C217:I224" si="81">C144+C170</f>
        <v>1.2300778015659697E-7</v>
      </c>
      <c r="D217" s="443">
        <f t="shared" si="81"/>
        <v>3.7605044385171016E-7</v>
      </c>
      <c r="E217" s="443">
        <f t="shared" si="81"/>
        <v>5128.3851709942792</v>
      </c>
      <c r="F217" s="443">
        <f t="shared" si="81"/>
        <v>9271.4894365285036</v>
      </c>
      <c r="G217" s="443">
        <f t="shared" si="81"/>
        <v>6324.1715097051674</v>
      </c>
      <c r="H217" s="443">
        <f t="shared" si="81"/>
        <v>6004.87294837016</v>
      </c>
      <c r="I217" s="443">
        <f t="shared" si="81"/>
        <v>8159.2260142832756</v>
      </c>
    </row>
    <row r="218" spans="1:22">
      <c r="A218" s="446" t="s">
        <v>136</v>
      </c>
      <c r="B218" s="443">
        <f t="shared" si="79"/>
        <v>277.92040098353471</v>
      </c>
      <c r="C218" s="443">
        <f t="shared" si="81"/>
        <v>297.1325570506458</v>
      </c>
      <c r="D218" s="443">
        <f t="shared" si="81"/>
        <v>156.75550714667278</v>
      </c>
      <c r="E218" s="443">
        <f t="shared" si="81"/>
        <v>407.81991089171225</v>
      </c>
      <c r="F218" s="443">
        <f t="shared" si="81"/>
        <v>191.44821733803684</v>
      </c>
      <c r="G218" s="443">
        <f t="shared" si="81"/>
        <v>124.0886700609086</v>
      </c>
      <c r="H218" s="443">
        <f t="shared" si="81"/>
        <v>120.78722891502389</v>
      </c>
      <c r="I218" s="443">
        <f t="shared" si="81"/>
        <v>1352.0029373362504</v>
      </c>
    </row>
    <row r="219" spans="1:22">
      <c r="A219" s="446" t="s">
        <v>282</v>
      </c>
      <c r="B219" s="443">
        <f t="shared" si="79"/>
        <v>0</v>
      </c>
      <c r="C219" s="443">
        <f t="shared" si="81"/>
        <v>0</v>
      </c>
      <c r="D219" s="443">
        <f t="shared" si="81"/>
        <v>0</v>
      </c>
      <c r="E219" s="443">
        <f t="shared" si="81"/>
        <v>0</v>
      </c>
      <c r="F219" s="443">
        <f t="shared" si="81"/>
        <v>0</v>
      </c>
      <c r="G219" s="443">
        <f t="shared" si="81"/>
        <v>0</v>
      </c>
      <c r="H219" s="443">
        <f t="shared" si="81"/>
        <v>0</v>
      </c>
      <c r="I219" s="443">
        <f t="shared" si="81"/>
        <v>0</v>
      </c>
    </row>
    <row r="220" spans="1:22">
      <c r="A220" s="446" t="s">
        <v>283</v>
      </c>
      <c r="B220" s="443">
        <f t="shared" si="79"/>
        <v>0</v>
      </c>
      <c r="C220" s="443">
        <f t="shared" si="81"/>
        <v>0</v>
      </c>
      <c r="D220" s="443">
        <f t="shared" si="81"/>
        <v>0</v>
      </c>
      <c r="E220" s="443">
        <f t="shared" si="81"/>
        <v>0</v>
      </c>
      <c r="F220" s="443">
        <f t="shared" si="81"/>
        <v>0</v>
      </c>
      <c r="G220" s="443">
        <f t="shared" si="81"/>
        <v>0</v>
      </c>
      <c r="H220" s="443">
        <f t="shared" si="81"/>
        <v>0</v>
      </c>
      <c r="I220" s="443">
        <f t="shared" si="81"/>
        <v>0</v>
      </c>
    </row>
    <row r="221" spans="1:22">
      <c r="A221" s="446" t="s">
        <v>284</v>
      </c>
      <c r="B221" s="443">
        <f t="shared" si="79"/>
        <v>0</v>
      </c>
      <c r="C221" s="443">
        <f t="shared" si="81"/>
        <v>0</v>
      </c>
      <c r="D221" s="443">
        <f t="shared" si="81"/>
        <v>0</v>
      </c>
      <c r="E221" s="443">
        <f t="shared" si="81"/>
        <v>0</v>
      </c>
      <c r="F221" s="443">
        <f t="shared" si="81"/>
        <v>0</v>
      </c>
      <c r="G221" s="443">
        <f t="shared" si="81"/>
        <v>0</v>
      </c>
      <c r="H221" s="443">
        <f t="shared" si="81"/>
        <v>0</v>
      </c>
      <c r="I221" s="443">
        <f t="shared" si="81"/>
        <v>0</v>
      </c>
    </row>
    <row r="222" spans="1:22">
      <c r="A222" s="446" t="s">
        <v>285</v>
      </c>
      <c r="B222" s="443">
        <f t="shared" si="79"/>
        <v>0</v>
      </c>
      <c r="C222" s="443">
        <f t="shared" si="81"/>
        <v>0</v>
      </c>
      <c r="D222" s="443">
        <f t="shared" si="81"/>
        <v>0</v>
      </c>
      <c r="E222" s="443">
        <f t="shared" si="81"/>
        <v>0</v>
      </c>
      <c r="F222" s="443">
        <f t="shared" si="81"/>
        <v>0</v>
      </c>
      <c r="G222" s="443">
        <f t="shared" si="81"/>
        <v>0</v>
      </c>
      <c r="H222" s="443">
        <f t="shared" si="81"/>
        <v>0</v>
      </c>
      <c r="I222" s="443">
        <f t="shared" si="81"/>
        <v>0</v>
      </c>
    </row>
    <row r="223" spans="1:22">
      <c r="A223" s="446" t="s">
        <v>286</v>
      </c>
      <c r="B223" s="443">
        <f t="shared" si="79"/>
        <v>0</v>
      </c>
      <c r="C223" s="443">
        <f t="shared" si="81"/>
        <v>0</v>
      </c>
      <c r="D223" s="443">
        <f t="shared" si="81"/>
        <v>0</v>
      </c>
      <c r="E223" s="443">
        <f t="shared" si="81"/>
        <v>0</v>
      </c>
      <c r="F223" s="443">
        <f t="shared" si="81"/>
        <v>0</v>
      </c>
      <c r="G223" s="443">
        <f t="shared" si="81"/>
        <v>0</v>
      </c>
      <c r="H223" s="443">
        <f t="shared" si="81"/>
        <v>0</v>
      </c>
      <c r="I223" s="443">
        <f t="shared" si="81"/>
        <v>0</v>
      </c>
    </row>
    <row r="224" spans="1:22">
      <c r="A224" s="446" t="s">
        <v>287</v>
      </c>
      <c r="B224" s="443">
        <f t="shared" si="79"/>
        <v>0</v>
      </c>
      <c r="C224" s="443">
        <f t="shared" si="81"/>
        <v>0</v>
      </c>
      <c r="D224" s="443">
        <f t="shared" si="81"/>
        <v>0</v>
      </c>
      <c r="E224" s="443">
        <f t="shared" si="81"/>
        <v>0</v>
      </c>
      <c r="F224" s="443">
        <f t="shared" si="81"/>
        <v>0</v>
      </c>
      <c r="G224" s="443">
        <f t="shared" si="81"/>
        <v>0</v>
      </c>
      <c r="H224" s="443">
        <f t="shared" si="81"/>
        <v>0</v>
      </c>
      <c r="I224" s="443">
        <f t="shared" si="81"/>
        <v>0</v>
      </c>
    </row>
    <row r="225" spans="1:9">
      <c r="A225" s="446" t="str">
        <f>A191</f>
        <v>Woody/Grass crops</v>
      </c>
      <c r="B225" s="443">
        <f>B191</f>
        <v>1045.5896022785328</v>
      </c>
      <c r="C225" s="443">
        <f t="shared" ref="C225:I225" si="82">C191</f>
        <v>2463.2381885983859</v>
      </c>
      <c r="D225" s="443">
        <f t="shared" si="82"/>
        <v>3505.3803805552984</v>
      </c>
      <c r="E225" s="443">
        <f t="shared" si="82"/>
        <v>4209.4651924954223</v>
      </c>
      <c r="F225" s="443">
        <f t="shared" si="82"/>
        <v>4610.1876657392913</v>
      </c>
      <c r="G225" s="443">
        <f t="shared" si="82"/>
        <v>4739.6625478828892</v>
      </c>
      <c r="H225" s="443">
        <f t="shared" si="82"/>
        <v>4627.5879938371236</v>
      </c>
      <c r="I225" s="443">
        <f t="shared" si="82"/>
        <v>4301.3998270331358</v>
      </c>
    </row>
    <row r="226" spans="1:9">
      <c r="A226" s="446" t="str">
        <f t="shared" ref="A226:I228" si="83">A192</f>
        <v>Oily crops</v>
      </c>
      <c r="B226" s="443">
        <f t="shared" si="83"/>
        <v>0</v>
      </c>
      <c r="C226" s="443">
        <f t="shared" si="83"/>
        <v>0</v>
      </c>
      <c r="D226" s="443">
        <f t="shared" si="83"/>
        <v>92.542211842032685</v>
      </c>
      <c r="E226" s="443">
        <f t="shared" si="83"/>
        <v>160.88170546756226</v>
      </c>
      <c r="F226" s="443">
        <f t="shared" si="83"/>
        <v>207.43086468507971</v>
      </c>
      <c r="G226" s="443">
        <f t="shared" si="83"/>
        <v>234.42465705113972</v>
      </c>
      <c r="H226" s="443">
        <f t="shared" si="83"/>
        <v>243.93182403747707</v>
      </c>
      <c r="I226" s="443">
        <f t="shared" si="83"/>
        <v>237.86542822303053</v>
      </c>
    </row>
    <row r="227" spans="1:9">
      <c r="A227" s="446" t="str">
        <f t="shared" si="83"/>
        <v>Microalgae</v>
      </c>
      <c r="B227" s="443">
        <f t="shared" si="83"/>
        <v>0</v>
      </c>
      <c r="C227" s="443">
        <f t="shared" si="83"/>
        <v>0</v>
      </c>
      <c r="D227" s="443">
        <f t="shared" si="83"/>
        <v>0</v>
      </c>
      <c r="E227" s="443">
        <f t="shared" si="83"/>
        <v>0</v>
      </c>
      <c r="F227" s="443">
        <f t="shared" si="83"/>
        <v>0</v>
      </c>
      <c r="G227" s="443">
        <f t="shared" si="83"/>
        <v>0</v>
      </c>
      <c r="H227" s="443">
        <f t="shared" si="83"/>
        <v>0</v>
      </c>
      <c r="I227" s="443">
        <f t="shared" si="83"/>
        <v>0</v>
      </c>
    </row>
    <row r="228" spans="1:9">
      <c r="A228" s="446" t="str">
        <f t="shared" si="83"/>
        <v>Macroalgae</v>
      </c>
      <c r="B228" s="443">
        <f t="shared" si="83"/>
        <v>0</v>
      </c>
      <c r="C228" s="443">
        <f t="shared" si="83"/>
        <v>0</v>
      </c>
      <c r="D228" s="443">
        <f t="shared" si="83"/>
        <v>388.60049122048576</v>
      </c>
      <c r="E228" s="443">
        <f t="shared" si="83"/>
        <v>634.67094817478676</v>
      </c>
      <c r="F228" s="443">
        <f t="shared" si="83"/>
        <v>753.13360101044293</v>
      </c>
      <c r="G228" s="443">
        <f t="shared" si="83"/>
        <v>757.79133325833493</v>
      </c>
      <c r="H228" s="443">
        <f t="shared" si="83"/>
        <v>661.39903967208488</v>
      </c>
      <c r="I228" s="443">
        <f t="shared" si="83"/>
        <v>475.73085644606107</v>
      </c>
    </row>
    <row r="229" spans="1:9">
      <c r="B229" s="183">
        <f>SUM(B216:B228)</f>
        <v>1323.5100033425961</v>
      </c>
      <c r="C229" s="183">
        <f t="shared" ref="C229" si="84">SUM(C216:C228)</f>
        <v>2760.3707457720393</v>
      </c>
      <c r="D229" s="183">
        <f t="shared" ref="D229" si="85">SUM(D216:D228)</f>
        <v>4143.2785911405408</v>
      </c>
      <c r="E229" s="183">
        <f t="shared" ref="E229" si="86">SUM(E216:E228)</f>
        <v>10541.222928023763</v>
      </c>
      <c r="F229" s="183">
        <f t="shared" ref="F229" si="87">SUM(F216:F228)</f>
        <v>15033.689785301354</v>
      </c>
      <c r="G229" s="183">
        <f t="shared" ref="G229" si="88">SUM(G216:G228)</f>
        <v>12180.138717958442</v>
      </c>
      <c r="H229" s="183">
        <f t="shared" ref="H229" si="89">SUM(H216:H228)</f>
        <v>11658.579034831871</v>
      </c>
      <c r="I229" s="183">
        <f t="shared" ref="I229" si="90">SUM(I216:I228)</f>
        <v>14526.225063321755</v>
      </c>
    </row>
    <row r="231" spans="1:9" s="365" customFormat="1" ht="14.1" thickBot="1">
      <c r="A231" s="1"/>
      <c r="B231" s="1"/>
      <c r="C231" s="1"/>
      <c r="D231" s="1"/>
      <c r="E231" s="1"/>
      <c r="F231" s="1"/>
      <c r="G231" s="1"/>
      <c r="H231" s="1"/>
      <c r="I231" s="1"/>
    </row>
    <row r="233" spans="1:9" ht="14.1" thickBot="1">
      <c r="A233" s="365"/>
      <c r="B233" s="365"/>
      <c r="C233" s="365"/>
      <c r="D233" s="365"/>
      <c r="E233" s="365"/>
      <c r="F233" s="365"/>
      <c r="G233" s="365"/>
      <c r="H233" s="365"/>
      <c r="I233" s="365"/>
    </row>
    <row r="236" spans="1:9" ht="14.1">
      <c r="A236" s="453" t="s">
        <v>1120</v>
      </c>
      <c r="B236" s="446">
        <v>2015</v>
      </c>
      <c r="C236" s="446">
        <v>2020</v>
      </c>
      <c r="D236" s="446">
        <v>2025</v>
      </c>
      <c r="E236" s="446">
        <v>2030</v>
      </c>
      <c r="F236" s="446">
        <v>2035</v>
      </c>
      <c r="G236" s="446">
        <v>2040</v>
      </c>
      <c r="H236" s="446">
        <v>2045</v>
      </c>
      <c r="I236" s="446">
        <v>2050</v>
      </c>
    </row>
    <row r="237" spans="1:9">
      <c r="A237" s="446" t="s">
        <v>1121</v>
      </c>
      <c r="B237" s="443">
        <f>B253/(1*10^6)</f>
        <v>14.326305535071238</v>
      </c>
      <c r="C237" s="443">
        <f t="shared" ref="C237:I237" si="91">C253/(1*10^6)</f>
        <v>15.513110306505464</v>
      </c>
      <c r="D237" s="443">
        <f t="shared" si="91"/>
        <v>15.140075359573895</v>
      </c>
      <c r="E237" s="443">
        <f t="shared" si="91"/>
        <v>313.11658684652997</v>
      </c>
      <c r="F237" s="443">
        <f t="shared" si="91"/>
        <v>655.37015984602283</v>
      </c>
      <c r="G237" s="443">
        <f t="shared" si="91"/>
        <v>622.79882926424705</v>
      </c>
      <c r="H237" s="443">
        <f t="shared" si="91"/>
        <v>591.64082715773145</v>
      </c>
      <c r="I237" s="443">
        <f t="shared" si="91"/>
        <v>593.68166703068016</v>
      </c>
    </row>
    <row r="238" spans="1:9">
      <c r="A238" s="446" t="s">
        <v>1095</v>
      </c>
      <c r="B238" s="443">
        <f>B266/(1*10^6)</f>
        <v>4.6951864115106172</v>
      </c>
      <c r="C238" s="443">
        <f t="shared" ref="C238:I238" si="92">C266/(1*10^6)</f>
        <v>5.0841401146484575</v>
      </c>
      <c r="D238" s="443">
        <f t="shared" si="92"/>
        <v>9.6508097227575281E-8</v>
      </c>
      <c r="E238" s="443">
        <f t="shared" si="92"/>
        <v>119.54547695515963</v>
      </c>
      <c r="F238" s="443">
        <f t="shared" si="92"/>
        <v>133.04445117157135</v>
      </c>
      <c r="G238" s="443">
        <f t="shared" si="92"/>
        <v>8.0694245923450708E-8</v>
      </c>
      <c r="H238" s="443">
        <f t="shared" si="92"/>
        <v>1.0570201011045025E-7</v>
      </c>
      <c r="I238" s="443">
        <f t="shared" si="92"/>
        <v>143.82884722848701</v>
      </c>
    </row>
    <row r="239" spans="1:9">
      <c r="A239" s="447" t="s">
        <v>335</v>
      </c>
      <c r="B239" s="443">
        <f>B279/(1*10^6)</f>
        <v>2.7781805741693697</v>
      </c>
      <c r="C239" s="443">
        <f t="shared" ref="C239:I239" si="93">C279/(1*10^6)</f>
        <v>3.0083276924306714</v>
      </c>
      <c r="D239" s="443">
        <f t="shared" si="93"/>
        <v>5.7104638126909892E-8</v>
      </c>
      <c r="E239" s="443">
        <f t="shared" si="93"/>
        <v>70.736045962396929</v>
      </c>
      <c r="F239" s="443">
        <f t="shared" si="93"/>
        <v>78.723500485460761</v>
      </c>
      <c r="G239" s="443">
        <f t="shared" si="93"/>
        <v>4.7747451713988171E-8</v>
      </c>
      <c r="H239" s="443">
        <f t="shared" si="93"/>
        <v>6.2544752306229749E-8</v>
      </c>
      <c r="I239" s="443">
        <f t="shared" si="93"/>
        <v>85.104716693622407</v>
      </c>
    </row>
    <row r="242" spans="1:9" ht="14.1">
      <c r="A242" s="2" t="s">
        <v>296</v>
      </c>
    </row>
    <row r="243" spans="1:9" ht="14.1">
      <c r="A243" s="454" t="s">
        <v>1122</v>
      </c>
      <c r="B243" s="450">
        <v>2015</v>
      </c>
      <c r="C243" s="450">
        <v>2020</v>
      </c>
      <c r="D243" s="450">
        <v>2025</v>
      </c>
      <c r="E243" s="450">
        <v>2030</v>
      </c>
      <c r="F243" s="450">
        <v>2035</v>
      </c>
      <c r="G243" s="450">
        <v>2040</v>
      </c>
      <c r="H243" s="450">
        <v>2045</v>
      </c>
      <c r="I243" s="450">
        <v>2050</v>
      </c>
    </row>
    <row r="244" spans="1:9">
      <c r="A244" s="450" t="s">
        <v>84</v>
      </c>
      <c r="B244" s="451">
        <f>'GVA (11)'!E22</f>
        <v>0</v>
      </c>
      <c r="C244" s="451">
        <f>'GVA (11)'!F22</f>
        <v>0</v>
      </c>
      <c r="D244" s="451">
        <f>'GVA (11)'!G22</f>
        <v>0</v>
      </c>
      <c r="E244" s="451">
        <f>'GVA (11)'!H22</f>
        <v>0</v>
      </c>
      <c r="F244" s="451">
        <f>'GVA (11)'!I22</f>
        <v>0</v>
      </c>
      <c r="G244" s="451">
        <f>'GVA (11)'!J22</f>
        <v>0</v>
      </c>
      <c r="H244" s="451">
        <f>'GVA (11)'!K22</f>
        <v>0</v>
      </c>
      <c r="I244" s="451">
        <f>'GVA (11)'!L22</f>
        <v>0</v>
      </c>
    </row>
    <row r="245" spans="1:9">
      <c r="A245" s="450" t="s">
        <v>222</v>
      </c>
      <c r="B245" s="451">
        <f>'GVA (11)'!E41</f>
        <v>5.2637757228692706E-3</v>
      </c>
      <c r="C245" s="451">
        <f>'GVA (11)'!F41</f>
        <v>9.4750637710939757E-3</v>
      </c>
      <c r="D245" s="451">
        <f>'GVA (11)'!G41</f>
        <v>2.6055751911253366E-2</v>
      </c>
      <c r="E245" s="451">
        <f>'GVA (11)'!H41</f>
        <v>298349546.47726613</v>
      </c>
      <c r="F245" s="451">
        <f>'GVA (11)'!I41</f>
        <v>641652983.65638793</v>
      </c>
      <c r="G245" s="451">
        <f>'GVA (11)'!J41</f>
        <v>610813848.01796579</v>
      </c>
      <c r="H245" s="451">
        <f>'GVA (11)'!K41</f>
        <v>579974712.38050985</v>
      </c>
      <c r="I245" s="451">
        <f>'GVA (11)'!L41</f>
        <v>568126351.3355453</v>
      </c>
    </row>
    <row r="246" spans="1:9">
      <c r="A246" s="452" t="s">
        <v>318</v>
      </c>
      <c r="B246" s="451">
        <f>'GVA (11)'!E61</f>
        <v>14326305.529807463</v>
      </c>
      <c r="C246" s="451">
        <f>'GVA (11)'!F61</f>
        <v>15513110.2970304</v>
      </c>
      <c r="D246" s="451">
        <f>'GVA (11)'!G61</f>
        <v>15140075.333518144</v>
      </c>
      <c r="E246" s="451">
        <f>'GVA (11)'!H61</f>
        <v>14767040.369263802</v>
      </c>
      <c r="F246" s="451">
        <f>'GVA (11)'!I61</f>
        <v>13717176.189634958</v>
      </c>
      <c r="G246" s="451">
        <f>'GVA (11)'!J61</f>
        <v>11984981.246281229</v>
      </c>
      <c r="H246" s="451">
        <f>'GVA (11)'!K61</f>
        <v>11666114.777221547</v>
      </c>
      <c r="I246" s="451">
        <f>'GVA (11)'!L61</f>
        <v>25555315.695134833</v>
      </c>
    </row>
    <row r="247" spans="1:9">
      <c r="A247" s="450" t="s">
        <v>282</v>
      </c>
      <c r="B247" s="451">
        <f>'GVA (11)'!E80</f>
        <v>0</v>
      </c>
      <c r="C247" s="451">
        <f>'GVA (11)'!F80</f>
        <v>0</v>
      </c>
      <c r="D247" s="451">
        <f>'GVA (11)'!G80</f>
        <v>0</v>
      </c>
      <c r="E247" s="451">
        <f>'GVA (11)'!H80</f>
        <v>0</v>
      </c>
      <c r="F247" s="451">
        <f>'GVA (11)'!I80</f>
        <v>0</v>
      </c>
      <c r="G247" s="451">
        <f>'GVA (11)'!J80</f>
        <v>0</v>
      </c>
      <c r="H247" s="451">
        <f>'GVA (11)'!K80</f>
        <v>0</v>
      </c>
      <c r="I247" s="451">
        <f>'GVA (11)'!L80</f>
        <v>0</v>
      </c>
    </row>
    <row r="248" spans="1:9">
      <c r="A248" s="450" t="s">
        <v>283</v>
      </c>
      <c r="B248" s="451">
        <f>'GVA (11)'!E99</f>
        <v>0</v>
      </c>
      <c r="C248" s="451">
        <f>'GVA (11)'!F99</f>
        <v>0</v>
      </c>
      <c r="D248" s="451">
        <f>'GVA (11)'!G99</f>
        <v>0</v>
      </c>
      <c r="E248" s="451">
        <f>'GVA (11)'!H99</f>
        <v>0</v>
      </c>
      <c r="F248" s="451">
        <f>'GVA (11)'!I99</f>
        <v>0</v>
      </c>
      <c r="G248" s="451">
        <f>'GVA (11)'!J99</f>
        <v>0</v>
      </c>
      <c r="H248" s="451">
        <f>'GVA (11)'!K99</f>
        <v>0</v>
      </c>
      <c r="I248" s="451">
        <f>'GVA (11)'!L99</f>
        <v>0</v>
      </c>
    </row>
    <row r="249" spans="1:9">
      <c r="A249" s="450" t="s">
        <v>284</v>
      </c>
      <c r="B249" s="451">
        <f>'GVA (11)'!E118</f>
        <v>0</v>
      </c>
      <c r="C249" s="451">
        <f>'GVA (11)'!F118</f>
        <v>0</v>
      </c>
      <c r="D249" s="451">
        <f>'GVA (11)'!G118</f>
        <v>0</v>
      </c>
      <c r="E249" s="451">
        <f>'GVA (11)'!H118</f>
        <v>0</v>
      </c>
      <c r="F249" s="451">
        <f>'GVA (11)'!I118</f>
        <v>0</v>
      </c>
      <c r="G249" s="451">
        <f>'GVA (11)'!J118</f>
        <v>0</v>
      </c>
      <c r="H249" s="451">
        <f>'GVA (11)'!K118</f>
        <v>0</v>
      </c>
      <c r="I249" s="451">
        <f>'GVA (11)'!L118</f>
        <v>0</v>
      </c>
    </row>
    <row r="250" spans="1:9">
      <c r="A250" s="450" t="s">
        <v>285</v>
      </c>
      <c r="B250" s="451">
        <f>'GVA (11)'!E137</f>
        <v>0</v>
      </c>
      <c r="C250" s="451">
        <f>'GVA (11)'!F137</f>
        <v>0</v>
      </c>
      <c r="D250" s="451">
        <f>'GVA (11)'!G137</f>
        <v>0</v>
      </c>
      <c r="E250" s="451">
        <f>'GVA (11)'!H137</f>
        <v>0</v>
      </c>
      <c r="F250" s="451">
        <f>'GVA (11)'!I137</f>
        <v>0</v>
      </c>
      <c r="G250" s="451">
        <f>'GVA (11)'!J137</f>
        <v>0</v>
      </c>
      <c r="H250" s="451">
        <f>'GVA (11)'!K137</f>
        <v>0</v>
      </c>
      <c r="I250" s="451">
        <f>'GVA (11)'!L137</f>
        <v>0</v>
      </c>
    </row>
    <row r="251" spans="1:9">
      <c r="A251" s="450" t="s">
        <v>286</v>
      </c>
      <c r="B251" s="451">
        <f>'GVA (11)'!E156</f>
        <v>0</v>
      </c>
      <c r="C251" s="451">
        <f>'GVA (11)'!F156</f>
        <v>0</v>
      </c>
      <c r="D251" s="451">
        <f>'GVA (11)'!G156</f>
        <v>0</v>
      </c>
      <c r="E251" s="451">
        <f>'GVA (11)'!H156</f>
        <v>0</v>
      </c>
      <c r="F251" s="451">
        <f>'GVA (11)'!I156</f>
        <v>0</v>
      </c>
      <c r="G251" s="451">
        <f>'GVA (11)'!J156</f>
        <v>0</v>
      </c>
      <c r="H251" s="451">
        <f>'GVA (11)'!K156</f>
        <v>0</v>
      </c>
      <c r="I251" s="451">
        <f>'GVA (11)'!L156</f>
        <v>0</v>
      </c>
    </row>
    <row r="252" spans="1:9">
      <c r="A252" s="450" t="s">
        <v>287</v>
      </c>
      <c r="B252" s="451">
        <f>'GVA (11)'!E175</f>
        <v>0</v>
      </c>
      <c r="C252" s="451">
        <f>'GVA (11)'!F175</f>
        <v>0</v>
      </c>
      <c r="D252" s="451">
        <f>'GVA (11)'!G175</f>
        <v>0</v>
      </c>
      <c r="E252" s="451">
        <f>'GVA (11)'!H175</f>
        <v>0</v>
      </c>
      <c r="F252" s="451">
        <f>'GVA (11)'!I175</f>
        <v>0</v>
      </c>
      <c r="G252" s="451">
        <f>'GVA (11)'!J175</f>
        <v>0</v>
      </c>
      <c r="H252" s="451">
        <f>'GVA (11)'!K175</f>
        <v>0</v>
      </c>
      <c r="I252" s="451">
        <f>'GVA (11)'!L175</f>
        <v>0</v>
      </c>
    </row>
    <row r="253" spans="1:9">
      <c r="A253" s="1" t="s">
        <v>502</v>
      </c>
      <c r="B253" s="183">
        <f>SUM(B244:B252)</f>
        <v>14326305.535071239</v>
      </c>
      <c r="C253" s="183">
        <f t="shared" ref="C253:I253" si="94">SUM(C244:C252)</f>
        <v>15513110.306505464</v>
      </c>
      <c r="D253" s="183">
        <f t="shared" si="94"/>
        <v>15140075.359573895</v>
      </c>
      <c r="E253" s="183">
        <f t="shared" si="94"/>
        <v>313116586.84652996</v>
      </c>
      <c r="F253" s="183">
        <f t="shared" si="94"/>
        <v>655370159.84602284</v>
      </c>
      <c r="G253" s="183">
        <f t="shared" si="94"/>
        <v>622798829.26424706</v>
      </c>
      <c r="H253" s="183">
        <f t="shared" si="94"/>
        <v>591640827.15773141</v>
      </c>
      <c r="I253" s="183">
        <f t="shared" si="94"/>
        <v>593681667.03068018</v>
      </c>
    </row>
    <row r="255" spans="1:9" ht="14.1">
      <c r="A255" s="2" t="s">
        <v>296</v>
      </c>
    </row>
    <row r="256" spans="1:9" ht="14.1">
      <c r="A256" s="454" t="s">
        <v>1123</v>
      </c>
      <c r="B256" s="450">
        <v>2015</v>
      </c>
      <c r="C256" s="450">
        <v>2020</v>
      </c>
      <c r="D256" s="450">
        <v>2025</v>
      </c>
      <c r="E256" s="450">
        <v>2030</v>
      </c>
      <c r="F256" s="450">
        <v>2035</v>
      </c>
      <c r="G256" s="450">
        <v>2040</v>
      </c>
      <c r="H256" s="450">
        <v>2045</v>
      </c>
      <c r="I256" s="450">
        <v>2050</v>
      </c>
    </row>
    <row r="257" spans="1:9">
      <c r="A257" s="450" t="s">
        <v>84</v>
      </c>
      <c r="B257" s="451">
        <f>'GVA (11)'!E21</f>
        <v>0</v>
      </c>
      <c r="C257" s="451">
        <f>'GVA (11)'!F21</f>
        <v>0</v>
      </c>
      <c r="D257" s="451">
        <f>'GVA (11)'!G21</f>
        <v>0</v>
      </c>
      <c r="E257" s="451">
        <f>'GVA (11)'!H21</f>
        <v>0</v>
      </c>
      <c r="F257" s="451">
        <f>'GVA (11)'!I21</f>
        <v>0</v>
      </c>
      <c r="G257" s="451">
        <f>'GVA (11)'!J21</f>
        <v>0</v>
      </c>
      <c r="H257" s="451">
        <f>'GVA (11)'!K21</f>
        <v>0</v>
      </c>
      <c r="I257" s="451">
        <f>'GVA (11)'!L21</f>
        <v>0</v>
      </c>
    </row>
    <row r="258" spans="1:9">
      <c r="A258" s="450" t="s">
        <v>222</v>
      </c>
      <c r="B258" s="451">
        <f>'GVA (11)'!E40</f>
        <v>1.9323339369132723E-3</v>
      </c>
      <c r="C258" s="451">
        <f>'GVA (11)'!F40</f>
        <v>1.6238617644222127E-3</v>
      </c>
      <c r="D258" s="451">
        <f>'GVA (11)'!G40</f>
        <v>6.2328839257907581E-3</v>
      </c>
      <c r="E258" s="451">
        <f>'GVA (11)'!H40</f>
        <v>109524224.43984933</v>
      </c>
      <c r="F258" s="451">
        <f>'GVA (11)'!I40</f>
        <v>131049374.27801637</v>
      </c>
      <c r="G258" s="451">
        <f>'GVA (11)'!J40</f>
        <v>5.0879088490383825E-3</v>
      </c>
      <c r="H258" s="451">
        <f>'GVA (11)'!K40</f>
        <v>9.4199969990157745E-3</v>
      </c>
      <c r="I258" s="451">
        <f>'GVA (11)'!L40</f>
        <v>96405502.187584311</v>
      </c>
    </row>
    <row r="259" spans="1:9">
      <c r="A259" s="452" t="s">
        <v>318</v>
      </c>
      <c r="B259" s="451">
        <f>'GVA (11)'!E60</f>
        <v>4695186.4095782833</v>
      </c>
      <c r="C259" s="451">
        <f>'GVA (11)'!F60</f>
        <v>5084140.1130245961</v>
      </c>
      <c r="D259" s="451">
        <f>'GVA (11)'!G60</f>
        <v>9.0275213301784521E-2</v>
      </c>
      <c r="E259" s="451">
        <f>'GVA (11)'!H60</f>
        <v>10021252.515310297</v>
      </c>
      <c r="F259" s="451">
        <f>'GVA (11)'!I60</f>
        <v>1995076.8935549743</v>
      </c>
      <c r="G259" s="451">
        <f>'GVA (11)'!J60</f>
        <v>7.5606337074412319E-2</v>
      </c>
      <c r="H259" s="451">
        <f>'GVA (11)'!K60</f>
        <v>9.6282013111434472E-2</v>
      </c>
      <c r="I259" s="451">
        <f>'GVA (11)'!L60</f>
        <v>47423345.040902711</v>
      </c>
    </row>
    <row r="260" spans="1:9">
      <c r="A260" s="450" t="s">
        <v>282</v>
      </c>
      <c r="B260" s="451">
        <f>'GVA (11)'!E79</f>
        <v>0</v>
      </c>
      <c r="C260" s="451">
        <f>'GVA (11)'!F79</f>
        <v>0</v>
      </c>
      <c r="D260" s="451">
        <f>'GVA (11)'!G79</f>
        <v>0</v>
      </c>
      <c r="E260" s="451">
        <f>'GVA (11)'!H79</f>
        <v>0</v>
      </c>
      <c r="F260" s="451">
        <f>'GVA (11)'!I79</f>
        <v>0</v>
      </c>
      <c r="G260" s="451">
        <f>'GVA (11)'!J79</f>
        <v>0</v>
      </c>
      <c r="H260" s="451">
        <f>'GVA (11)'!K79</f>
        <v>0</v>
      </c>
      <c r="I260" s="451">
        <f>'GVA (11)'!L79</f>
        <v>0</v>
      </c>
    </row>
    <row r="261" spans="1:9">
      <c r="A261" s="450" t="s">
        <v>283</v>
      </c>
      <c r="B261" s="451">
        <f>'GVA (11)'!E98</f>
        <v>0</v>
      </c>
      <c r="C261" s="451">
        <f>'GVA (11)'!F98</f>
        <v>0</v>
      </c>
      <c r="D261" s="451">
        <f>'GVA (11)'!G98</f>
        <v>0</v>
      </c>
      <c r="E261" s="451">
        <f>'GVA (11)'!H98</f>
        <v>0</v>
      </c>
      <c r="F261" s="451">
        <f>'GVA (11)'!I98</f>
        <v>0</v>
      </c>
      <c r="G261" s="451">
        <f>'GVA (11)'!J98</f>
        <v>0</v>
      </c>
      <c r="H261" s="451">
        <f>'GVA (11)'!K98</f>
        <v>0</v>
      </c>
      <c r="I261" s="451">
        <f>'GVA (11)'!L98</f>
        <v>0</v>
      </c>
    </row>
    <row r="262" spans="1:9">
      <c r="A262" s="450" t="s">
        <v>284</v>
      </c>
      <c r="B262" s="451">
        <f>'GVA (11)'!E117</f>
        <v>0</v>
      </c>
      <c r="C262" s="451">
        <f>'GVA (11)'!F117</f>
        <v>0</v>
      </c>
      <c r="D262" s="451">
        <f>'GVA (11)'!G117</f>
        <v>0</v>
      </c>
      <c r="E262" s="451">
        <f>'GVA (11)'!H117</f>
        <v>0</v>
      </c>
      <c r="F262" s="451">
        <f>'GVA (11)'!I117</f>
        <v>0</v>
      </c>
      <c r="G262" s="451">
        <f>'GVA (11)'!J117</f>
        <v>0</v>
      </c>
      <c r="H262" s="451">
        <f>'GVA (11)'!K117</f>
        <v>0</v>
      </c>
      <c r="I262" s="451">
        <f>'GVA (11)'!L117</f>
        <v>0</v>
      </c>
    </row>
    <row r="263" spans="1:9">
      <c r="A263" s="450" t="s">
        <v>285</v>
      </c>
      <c r="B263" s="451">
        <f>'GVA (11)'!E136</f>
        <v>0</v>
      </c>
      <c r="C263" s="451">
        <f>'GVA (11)'!F136</f>
        <v>0</v>
      </c>
      <c r="D263" s="451">
        <f>'GVA (11)'!G136</f>
        <v>0</v>
      </c>
      <c r="E263" s="451">
        <f>'GVA (11)'!H136</f>
        <v>0</v>
      </c>
      <c r="F263" s="451">
        <f>'GVA (11)'!I136</f>
        <v>0</v>
      </c>
      <c r="G263" s="451">
        <f>'GVA (11)'!J136</f>
        <v>0</v>
      </c>
      <c r="H263" s="451">
        <f>'GVA (11)'!K136</f>
        <v>0</v>
      </c>
      <c r="I263" s="451">
        <f>'GVA (11)'!L136</f>
        <v>0</v>
      </c>
    </row>
    <row r="264" spans="1:9">
      <c r="A264" s="450" t="s">
        <v>286</v>
      </c>
      <c r="B264" s="451">
        <f>'GVA (11)'!E155</f>
        <v>0</v>
      </c>
      <c r="C264" s="451">
        <f>'GVA (11)'!F155</f>
        <v>0</v>
      </c>
      <c r="D264" s="451">
        <f>'GVA (11)'!G155</f>
        <v>0</v>
      </c>
      <c r="E264" s="451">
        <f>'GVA (11)'!H155</f>
        <v>0</v>
      </c>
      <c r="F264" s="451">
        <f>'GVA (11)'!I155</f>
        <v>0</v>
      </c>
      <c r="G264" s="451">
        <f>'GVA (11)'!J155</f>
        <v>0</v>
      </c>
      <c r="H264" s="451">
        <f>'GVA (11)'!K155</f>
        <v>0</v>
      </c>
      <c r="I264" s="451">
        <f>'GVA (11)'!L155</f>
        <v>0</v>
      </c>
    </row>
    <row r="265" spans="1:9">
      <c r="A265" s="450" t="s">
        <v>287</v>
      </c>
      <c r="B265" s="451">
        <f>'GVA (11)'!E174</f>
        <v>0</v>
      </c>
      <c r="C265" s="451">
        <f>'GVA (11)'!F174</f>
        <v>0</v>
      </c>
      <c r="D265" s="451">
        <f>'GVA (11)'!G174</f>
        <v>0</v>
      </c>
      <c r="E265" s="451">
        <f>'GVA (11)'!H174</f>
        <v>0</v>
      </c>
      <c r="F265" s="451">
        <f>'GVA (11)'!I174</f>
        <v>0</v>
      </c>
      <c r="G265" s="451">
        <f>'GVA (11)'!J174</f>
        <v>0</v>
      </c>
      <c r="H265" s="451">
        <f>'GVA (11)'!K174</f>
        <v>0</v>
      </c>
      <c r="I265" s="451">
        <f>'GVA (11)'!L174</f>
        <v>0</v>
      </c>
    </row>
    <row r="266" spans="1:9">
      <c r="A266" s="1" t="s">
        <v>502</v>
      </c>
      <c r="B266" s="183">
        <f>SUM(B257:B265)</f>
        <v>4695186.4115106175</v>
      </c>
      <c r="C266" s="183">
        <f t="shared" ref="C266:I266" si="95">SUM(C257:C265)</f>
        <v>5084140.1146484576</v>
      </c>
      <c r="D266" s="183">
        <f t="shared" si="95"/>
        <v>9.6508097227575279E-2</v>
      </c>
      <c r="E266" s="183">
        <f t="shared" si="95"/>
        <v>119545476.95515963</v>
      </c>
      <c r="F266" s="183">
        <f t="shared" si="95"/>
        <v>133044451.17157134</v>
      </c>
      <c r="G266" s="183">
        <f t="shared" si="95"/>
        <v>8.0694245923450703E-2</v>
      </c>
      <c r="H266" s="183">
        <f t="shared" si="95"/>
        <v>0.10570201011045025</v>
      </c>
      <c r="I266" s="183">
        <f t="shared" si="95"/>
        <v>143828847.22848701</v>
      </c>
    </row>
    <row r="268" spans="1:9" ht="14.1">
      <c r="A268" s="2" t="s">
        <v>296</v>
      </c>
    </row>
    <row r="269" spans="1:9" ht="14.1">
      <c r="A269" s="454" t="s">
        <v>1124</v>
      </c>
      <c r="B269" s="450">
        <v>2015</v>
      </c>
      <c r="C269" s="450">
        <v>2020</v>
      </c>
      <c r="D269" s="450">
        <v>2025</v>
      </c>
      <c r="E269" s="450">
        <v>2030</v>
      </c>
      <c r="F269" s="450">
        <v>2035</v>
      </c>
      <c r="G269" s="450">
        <v>2040</v>
      </c>
      <c r="H269" s="450">
        <v>2045</v>
      </c>
      <c r="I269" s="450">
        <v>2050</v>
      </c>
    </row>
    <row r="270" spans="1:9">
      <c r="A270" s="450" t="s">
        <v>84</v>
      </c>
      <c r="B270" s="451">
        <f>'GVA (11)'!E20</f>
        <v>0</v>
      </c>
      <c r="C270" s="451">
        <f>'GVA (11)'!F20</f>
        <v>0</v>
      </c>
      <c r="D270" s="451">
        <f>'GVA (11)'!G20</f>
        <v>0</v>
      </c>
      <c r="E270" s="451">
        <f>'GVA (11)'!H20</f>
        <v>0</v>
      </c>
      <c r="F270" s="451">
        <f>'GVA (11)'!I20</f>
        <v>0</v>
      </c>
      <c r="G270" s="451">
        <f>'GVA (11)'!J20</f>
        <v>0</v>
      </c>
      <c r="H270" s="451">
        <f>'GVA (11)'!K20</f>
        <v>0</v>
      </c>
      <c r="I270" s="451">
        <f>'GVA (11)'!L20</f>
        <v>0</v>
      </c>
    </row>
    <row r="271" spans="1:9">
      <c r="A271" s="450" t="s">
        <v>222</v>
      </c>
      <c r="B271" s="451">
        <f>'GVA (11)'!E39</f>
        <v>1.1433779483557218E-3</v>
      </c>
      <c r="C271" s="451">
        <f>'GVA (11)'!F39</f>
        <v>9.6085241642252688E-4</v>
      </c>
      <c r="D271" s="451">
        <f>'GVA (11)'!G39</f>
        <v>3.6880488922085572E-3</v>
      </c>
      <c r="E271" s="451">
        <f>'GVA (11)'!H39</f>
        <v>64806388.090107352</v>
      </c>
      <c r="F271" s="451">
        <f>'GVA (11)'!I39</f>
        <v>77542997.011507034</v>
      </c>
      <c r="G271" s="451">
        <f>'GVA (11)'!J39</f>
        <v>3.0105576836927058E-3</v>
      </c>
      <c r="H271" s="451">
        <f>'GVA (11)'!K39</f>
        <v>5.573890017921434E-3</v>
      </c>
      <c r="I271" s="451">
        <f>'GVA (11)'!L39</f>
        <v>57043931.794481806</v>
      </c>
    </row>
    <row r="272" spans="1:9">
      <c r="A272" s="452" t="s">
        <v>318</v>
      </c>
      <c r="B272" s="451">
        <f>'GVA (11)'!E59</f>
        <v>2778180.5730259921</v>
      </c>
      <c r="C272" s="451">
        <f>'GVA (11)'!F59</f>
        <v>3008327.6914698188</v>
      </c>
      <c r="D272" s="451">
        <f>'GVA (11)'!G59</f>
        <v>5.3416589234701335E-2</v>
      </c>
      <c r="E272" s="451">
        <f>'GVA (11)'!H59</f>
        <v>5929657.8722895831</v>
      </c>
      <c r="F272" s="451">
        <f>'GVA (11)'!I59</f>
        <v>1180503.4739537239</v>
      </c>
      <c r="G272" s="451">
        <f>'GVA (11)'!J59</f>
        <v>4.4736894030295467E-2</v>
      </c>
      <c r="H272" s="451">
        <f>'GVA (11)'!K59</f>
        <v>5.6970862288308312E-2</v>
      </c>
      <c r="I272" s="451">
        <f>'GVA (11)'!L59</f>
        <v>28060784.899140596</v>
      </c>
    </row>
    <row r="273" spans="1:9">
      <c r="A273" s="450" t="s">
        <v>282</v>
      </c>
      <c r="B273" s="451">
        <f>'GVA (11)'!E78</f>
        <v>0</v>
      </c>
      <c r="C273" s="451">
        <f>'GVA (11)'!F78</f>
        <v>0</v>
      </c>
      <c r="D273" s="451">
        <f>'GVA (11)'!G78</f>
        <v>0</v>
      </c>
      <c r="E273" s="451">
        <f>'GVA (11)'!H78</f>
        <v>0</v>
      </c>
      <c r="F273" s="451">
        <f>'GVA (11)'!I78</f>
        <v>0</v>
      </c>
      <c r="G273" s="451">
        <f>'GVA (11)'!J78</f>
        <v>0</v>
      </c>
      <c r="H273" s="451">
        <f>'GVA (11)'!K78</f>
        <v>0</v>
      </c>
      <c r="I273" s="451">
        <f>'GVA (11)'!L78</f>
        <v>0</v>
      </c>
    </row>
    <row r="274" spans="1:9">
      <c r="A274" s="450" t="s">
        <v>283</v>
      </c>
      <c r="B274" s="451">
        <f>'GVA (11)'!E97</f>
        <v>0</v>
      </c>
      <c r="C274" s="451">
        <f>'GVA (11)'!F97</f>
        <v>0</v>
      </c>
      <c r="D274" s="451">
        <f>'GVA (11)'!G97</f>
        <v>0</v>
      </c>
      <c r="E274" s="451">
        <f>'GVA (11)'!H97</f>
        <v>0</v>
      </c>
      <c r="F274" s="451">
        <f>'GVA (11)'!I97</f>
        <v>0</v>
      </c>
      <c r="G274" s="451">
        <f>'GVA (11)'!J97</f>
        <v>0</v>
      </c>
      <c r="H274" s="451">
        <f>'GVA (11)'!K97</f>
        <v>0</v>
      </c>
      <c r="I274" s="451">
        <f>'GVA (11)'!L97</f>
        <v>0</v>
      </c>
    </row>
    <row r="275" spans="1:9">
      <c r="A275" s="450" t="s">
        <v>284</v>
      </c>
      <c r="B275" s="451">
        <f>'GVA (11)'!E116</f>
        <v>0</v>
      </c>
      <c r="C275" s="451">
        <f>'GVA (11)'!F116</f>
        <v>0</v>
      </c>
      <c r="D275" s="451">
        <f>'GVA (11)'!G116</f>
        <v>0</v>
      </c>
      <c r="E275" s="451">
        <f>'GVA (11)'!H116</f>
        <v>0</v>
      </c>
      <c r="F275" s="451">
        <f>'GVA (11)'!I116</f>
        <v>0</v>
      </c>
      <c r="G275" s="451">
        <f>'GVA (11)'!J116</f>
        <v>0</v>
      </c>
      <c r="H275" s="451">
        <f>'GVA (11)'!K116</f>
        <v>0</v>
      </c>
      <c r="I275" s="451">
        <f>'GVA (11)'!L116</f>
        <v>0</v>
      </c>
    </row>
    <row r="276" spans="1:9">
      <c r="A276" s="450" t="s">
        <v>285</v>
      </c>
      <c r="B276" s="451">
        <f>'GVA (11)'!E135</f>
        <v>0</v>
      </c>
      <c r="C276" s="451">
        <f>'GVA (11)'!F135</f>
        <v>0</v>
      </c>
      <c r="D276" s="451">
        <f>'GVA (11)'!G135</f>
        <v>0</v>
      </c>
      <c r="E276" s="451">
        <f>'GVA (11)'!H135</f>
        <v>0</v>
      </c>
      <c r="F276" s="451">
        <f>'GVA (11)'!I135</f>
        <v>0</v>
      </c>
      <c r="G276" s="451">
        <f>'GVA (11)'!J135</f>
        <v>0</v>
      </c>
      <c r="H276" s="451">
        <f>'GVA (11)'!K135</f>
        <v>0</v>
      </c>
      <c r="I276" s="451">
        <f>'GVA (11)'!L135</f>
        <v>0</v>
      </c>
    </row>
    <row r="277" spans="1:9">
      <c r="A277" s="450" t="s">
        <v>286</v>
      </c>
      <c r="B277" s="451">
        <f>'GVA (11)'!E154</f>
        <v>0</v>
      </c>
      <c r="C277" s="451">
        <f>'GVA (11)'!F154</f>
        <v>0</v>
      </c>
      <c r="D277" s="451">
        <f>'GVA (11)'!G154</f>
        <v>0</v>
      </c>
      <c r="E277" s="451">
        <f>'GVA (11)'!H154</f>
        <v>0</v>
      </c>
      <c r="F277" s="451">
        <f>'GVA (11)'!I154</f>
        <v>0</v>
      </c>
      <c r="G277" s="451">
        <f>'GVA (11)'!J154</f>
        <v>0</v>
      </c>
      <c r="H277" s="451">
        <f>'GVA (11)'!K154</f>
        <v>0</v>
      </c>
      <c r="I277" s="451">
        <f>'GVA (11)'!L154</f>
        <v>0</v>
      </c>
    </row>
    <row r="278" spans="1:9">
      <c r="A278" s="450" t="s">
        <v>287</v>
      </c>
      <c r="B278" s="451">
        <f>'GVA (11)'!E173</f>
        <v>0</v>
      </c>
      <c r="C278" s="451">
        <f>'GVA (11)'!F173</f>
        <v>0</v>
      </c>
      <c r="D278" s="451">
        <f>'GVA (11)'!G173</f>
        <v>0</v>
      </c>
      <c r="E278" s="451">
        <f>'GVA (11)'!H173</f>
        <v>0</v>
      </c>
      <c r="F278" s="451">
        <f>'GVA (11)'!I173</f>
        <v>0</v>
      </c>
      <c r="G278" s="451">
        <f>'GVA (11)'!J173</f>
        <v>0</v>
      </c>
      <c r="H278" s="451">
        <f>'GVA (11)'!K173</f>
        <v>0</v>
      </c>
      <c r="I278" s="451">
        <f>'GVA (11)'!L173</f>
        <v>0</v>
      </c>
    </row>
    <row r="279" spans="1:9">
      <c r="A279" s="1" t="s">
        <v>502</v>
      </c>
      <c r="B279" s="183">
        <f>SUM(B270:B278)</f>
        <v>2778180.5741693699</v>
      </c>
      <c r="C279" s="183">
        <f t="shared" ref="C279:I279" si="96">SUM(C270:C278)</f>
        <v>3008327.6924306713</v>
      </c>
      <c r="D279" s="183">
        <f t="shared" si="96"/>
        <v>5.7104638126909892E-2</v>
      </c>
      <c r="E279" s="183">
        <f t="shared" si="96"/>
        <v>70736045.962396935</v>
      </c>
      <c r="F279" s="183">
        <f t="shared" si="96"/>
        <v>78723500.485460758</v>
      </c>
      <c r="G279" s="183">
        <f t="shared" si="96"/>
        <v>4.774745171398817E-2</v>
      </c>
      <c r="H279" s="183">
        <f t="shared" si="96"/>
        <v>6.2544752306229745E-2</v>
      </c>
      <c r="I279" s="183">
        <f t="shared" si="96"/>
        <v>85104716.69362241</v>
      </c>
    </row>
    <row r="302" spans="1:9" ht="14.1">
      <c r="A302" s="453" t="s">
        <v>467</v>
      </c>
      <c r="B302" s="446">
        <v>2015</v>
      </c>
      <c r="C302" s="446">
        <v>2020</v>
      </c>
      <c r="D302" s="446">
        <v>2025</v>
      </c>
      <c r="E302" s="446">
        <v>2030</v>
      </c>
      <c r="F302" s="446">
        <v>2035</v>
      </c>
      <c r="G302" s="446">
        <v>2040</v>
      </c>
      <c r="H302" s="446">
        <v>2045</v>
      </c>
      <c r="I302" s="446">
        <v>2050</v>
      </c>
    </row>
    <row r="303" spans="1:9">
      <c r="A303" s="446" t="s">
        <v>1121</v>
      </c>
      <c r="B303" s="443">
        <f>B319</f>
        <v>148.32999218447188</v>
      </c>
      <c r="C303" s="443">
        <f t="shared" ref="C303:I303" si="97">C319</f>
        <v>160.61778976357448</v>
      </c>
      <c r="D303" s="443">
        <f t="shared" si="97"/>
        <v>156.75550505748333</v>
      </c>
      <c r="E303" s="443">
        <f t="shared" si="97"/>
        <v>3241.9091416189976</v>
      </c>
      <c r="F303" s="443">
        <f t="shared" si="97"/>
        <v>6785.4933325218426</v>
      </c>
      <c r="G303" s="443">
        <f t="shared" si="97"/>
        <v>6448.2601778326953</v>
      </c>
      <c r="H303" s="443">
        <f t="shared" si="97"/>
        <v>6125.660174808243</v>
      </c>
      <c r="I303" s="443">
        <f t="shared" si="97"/>
        <v>6146.7903790792025</v>
      </c>
    </row>
    <row r="304" spans="1:9">
      <c r="A304" s="446" t="s">
        <v>1095</v>
      </c>
      <c r="B304" s="443">
        <f>B332</f>
        <v>39.480574472403802</v>
      </c>
      <c r="C304" s="443">
        <f t="shared" ref="C304:I304" si="98">C332</f>
        <v>42.751182771448974</v>
      </c>
      <c r="D304" s="443">
        <f t="shared" si="98"/>
        <v>8.1151093606044718E-7</v>
      </c>
      <c r="E304" s="443">
        <f t="shared" si="98"/>
        <v>1005.2261384545752</v>
      </c>
      <c r="F304" s="443">
        <f t="shared" si="98"/>
        <v>1118.7354243788868</v>
      </c>
      <c r="G304" s="443">
        <f t="shared" si="98"/>
        <v>6.7853646404004081E-7</v>
      </c>
      <c r="H304" s="443">
        <f t="shared" si="98"/>
        <v>8.888201055910246E-7</v>
      </c>
      <c r="I304" s="443">
        <f t="shared" si="98"/>
        <v>1209.4185441419572</v>
      </c>
    </row>
    <row r="305" spans="1:9">
      <c r="A305" s="447" t="s">
        <v>335</v>
      </c>
      <c r="B305" s="443">
        <f>B345</f>
        <v>23.765216358441585</v>
      </c>
      <c r="C305" s="443">
        <f t="shared" ref="C305:I305" si="99">C345</f>
        <v>24.728842194736817</v>
      </c>
      <c r="D305" s="443">
        <f t="shared" si="99"/>
        <v>4.5107355322537667E-7</v>
      </c>
      <c r="E305" s="443">
        <f t="shared" si="99"/>
        <v>536.92558661914347</v>
      </c>
      <c r="F305" s="443">
        <f t="shared" si="99"/>
        <v>574.21569253604571</v>
      </c>
      <c r="G305" s="443">
        <f t="shared" si="99"/>
        <v>3.3467108959251336E-7</v>
      </c>
      <c r="H305" s="443">
        <f t="shared" si="99"/>
        <v>4.2126581261111168E-7</v>
      </c>
      <c r="I305" s="443">
        <f t="shared" si="99"/>
        <v>550.82838078811585</v>
      </c>
    </row>
    <row r="309" spans="1:9" ht="14.1">
      <c r="A309" s="454" t="s">
        <v>1125</v>
      </c>
      <c r="B309" s="450">
        <v>2015</v>
      </c>
      <c r="C309" s="450">
        <v>2020</v>
      </c>
      <c r="D309" s="450">
        <v>2025</v>
      </c>
      <c r="E309" s="450">
        <v>2030</v>
      </c>
      <c r="F309" s="450">
        <v>2035</v>
      </c>
      <c r="G309" s="450">
        <v>2040</v>
      </c>
      <c r="H309" s="450">
        <v>2045</v>
      </c>
      <c r="I309" s="450">
        <v>2050</v>
      </c>
    </row>
    <row r="310" spans="1:9">
      <c r="A310" s="450" t="s">
        <v>84</v>
      </c>
      <c r="B310" s="451">
        <f>'Jobs supported (11)'!E22</f>
        <v>0</v>
      </c>
      <c r="C310" s="451">
        <f>'Jobs supported (11)'!F22</f>
        <v>0</v>
      </c>
      <c r="D310" s="451">
        <f>'Jobs supported (11)'!G22</f>
        <v>0</v>
      </c>
      <c r="E310" s="451">
        <f>'Jobs supported (11)'!H22</f>
        <v>0</v>
      </c>
      <c r="F310" s="451">
        <f>'Jobs supported (11)'!I22</f>
        <v>0</v>
      </c>
      <c r="G310" s="451">
        <f>'Jobs supported (11)'!J22</f>
        <v>0</v>
      </c>
      <c r="H310" s="451">
        <f>'Jobs supported (11)'!K22</f>
        <v>0</v>
      </c>
      <c r="I310" s="451">
        <f>'Jobs supported (11)'!L22</f>
        <v>0</v>
      </c>
    </row>
    <row r="311" spans="1:9">
      <c r="A311" s="450" t="s">
        <v>222</v>
      </c>
      <c r="B311" s="451">
        <f>'Jobs supported (11)'!E41</f>
        <v>5.4499452766985067E-8</v>
      </c>
      <c r="C311" s="451">
        <f>'Jobs supported (11)'!F41</f>
        <v>9.810178427880035E-8</v>
      </c>
      <c r="D311" s="451">
        <f>'Jobs supported (11)'!G41</f>
        <v>2.6977293398465353E-7</v>
      </c>
      <c r="E311" s="451">
        <f>'Jobs supported (11)'!H41</f>
        <v>3089.0159217167329</v>
      </c>
      <c r="F311" s="451">
        <f>'Jobs supported (11)'!I41</f>
        <v>6643.470071045208</v>
      </c>
      <c r="G311" s="451">
        <f>'Jobs supported (11)'!J41</f>
        <v>6324.1715095964919</v>
      </c>
      <c r="H311" s="451">
        <f>'Jobs supported (11)'!K41</f>
        <v>6004.8729481577802</v>
      </c>
      <c r="I311" s="451">
        <f>'Jobs supported (11)'!L41</f>
        <v>5882.1988018542506</v>
      </c>
    </row>
    <row r="312" spans="1:9">
      <c r="A312" s="452" t="s">
        <v>318</v>
      </c>
      <c r="B312" s="451">
        <f>'Jobs supported (11)'!E60</f>
        <v>148.32999212997242</v>
      </c>
      <c r="C312" s="451">
        <f>'Jobs supported (11)'!F60</f>
        <v>160.61778966547269</v>
      </c>
      <c r="D312" s="451">
        <f>'Jobs supported (11)'!G60</f>
        <v>156.75550478771041</v>
      </c>
      <c r="E312" s="451">
        <f>'Jobs supported (11)'!H60</f>
        <v>152.8932199022648</v>
      </c>
      <c r="F312" s="451">
        <f>'Jobs supported (11)'!I60</f>
        <v>142.02326147663439</v>
      </c>
      <c r="G312" s="451">
        <f>'Jobs supported (11)'!J60</f>
        <v>124.08866823620322</v>
      </c>
      <c r="H312" s="451">
        <f>'Jobs supported (11)'!K60</f>
        <v>120.78722665046242</v>
      </c>
      <c r="I312" s="451">
        <f>'Jobs supported (11)'!L60</f>
        <v>264.59157722495218</v>
      </c>
    </row>
    <row r="313" spans="1:9">
      <c r="A313" s="450" t="s">
        <v>282</v>
      </c>
      <c r="B313" s="451">
        <f>'Jobs supported (11)'!E81</f>
        <v>0</v>
      </c>
      <c r="C313" s="451">
        <f>'Jobs supported (11)'!F81</f>
        <v>0</v>
      </c>
      <c r="D313" s="451">
        <f>'Jobs supported (11)'!G81</f>
        <v>0</v>
      </c>
      <c r="E313" s="451">
        <f>'Jobs supported (11)'!H81</f>
        <v>0</v>
      </c>
      <c r="F313" s="451">
        <f>'Jobs supported (11)'!I81</f>
        <v>0</v>
      </c>
      <c r="G313" s="451">
        <f>'Jobs supported (11)'!J81</f>
        <v>0</v>
      </c>
      <c r="H313" s="451">
        <f>'Jobs supported (11)'!K81</f>
        <v>0</v>
      </c>
      <c r="I313" s="451">
        <f>'Jobs supported (11)'!L81</f>
        <v>0</v>
      </c>
    </row>
    <row r="314" spans="1:9">
      <c r="A314" s="450" t="s">
        <v>283</v>
      </c>
      <c r="B314" s="451">
        <f>'Jobs supported (11)'!E100</f>
        <v>0</v>
      </c>
      <c r="C314" s="451">
        <f>'Jobs supported (11)'!F100</f>
        <v>0</v>
      </c>
      <c r="D314" s="451">
        <f>'Jobs supported (11)'!G100</f>
        <v>0</v>
      </c>
      <c r="E314" s="451">
        <f>'Jobs supported (11)'!H100</f>
        <v>0</v>
      </c>
      <c r="F314" s="451">
        <f>'Jobs supported (11)'!I100</f>
        <v>0</v>
      </c>
      <c r="G314" s="451">
        <f>'Jobs supported (11)'!J100</f>
        <v>0</v>
      </c>
      <c r="H314" s="451">
        <f>'Jobs supported (11)'!K100</f>
        <v>0</v>
      </c>
      <c r="I314" s="451">
        <f>'Jobs supported (11)'!L100</f>
        <v>0</v>
      </c>
    </row>
    <row r="315" spans="1:9">
      <c r="A315" s="450" t="s">
        <v>284</v>
      </c>
      <c r="B315" s="451">
        <f>'Jobs supported (11)'!E119</f>
        <v>0</v>
      </c>
      <c r="C315" s="451">
        <f>'Jobs supported (11)'!F119</f>
        <v>0</v>
      </c>
      <c r="D315" s="451">
        <f>'Jobs supported (11)'!G119</f>
        <v>0</v>
      </c>
      <c r="E315" s="451">
        <f>'Jobs supported (11)'!H119</f>
        <v>0</v>
      </c>
      <c r="F315" s="451">
        <f>'Jobs supported (11)'!I119</f>
        <v>0</v>
      </c>
      <c r="G315" s="451">
        <f>'Jobs supported (11)'!J119</f>
        <v>0</v>
      </c>
      <c r="H315" s="451">
        <f>'Jobs supported (11)'!K119</f>
        <v>0</v>
      </c>
      <c r="I315" s="451">
        <f>'Jobs supported (11)'!L119</f>
        <v>0</v>
      </c>
    </row>
    <row r="316" spans="1:9">
      <c r="A316" s="450" t="s">
        <v>285</v>
      </c>
      <c r="B316" s="451">
        <f>'Jobs supported (11)'!E138</f>
        <v>0</v>
      </c>
      <c r="C316" s="451">
        <f>'Jobs supported (11)'!F138</f>
        <v>0</v>
      </c>
      <c r="D316" s="451">
        <f>'Jobs supported (11)'!G138</f>
        <v>0</v>
      </c>
      <c r="E316" s="451">
        <f>'Jobs supported (11)'!H138</f>
        <v>0</v>
      </c>
      <c r="F316" s="451">
        <f>'Jobs supported (11)'!I138</f>
        <v>0</v>
      </c>
      <c r="G316" s="451">
        <f>'Jobs supported (11)'!J138</f>
        <v>0</v>
      </c>
      <c r="H316" s="451">
        <f>'Jobs supported (11)'!K138</f>
        <v>0</v>
      </c>
      <c r="I316" s="451">
        <f>'Jobs supported (11)'!L138</f>
        <v>0</v>
      </c>
    </row>
    <row r="317" spans="1:9">
      <c r="A317" s="450" t="s">
        <v>286</v>
      </c>
      <c r="B317" s="451">
        <f>'Jobs supported (11)'!E157</f>
        <v>0</v>
      </c>
      <c r="C317" s="451">
        <f>'Jobs supported (11)'!F157</f>
        <v>0</v>
      </c>
      <c r="D317" s="451">
        <f>'Jobs supported (11)'!G157</f>
        <v>0</v>
      </c>
      <c r="E317" s="451">
        <f>'Jobs supported (11)'!H157</f>
        <v>0</v>
      </c>
      <c r="F317" s="451">
        <f>'Jobs supported (11)'!I157</f>
        <v>0</v>
      </c>
      <c r="G317" s="451">
        <f>'Jobs supported (11)'!J157</f>
        <v>0</v>
      </c>
      <c r="H317" s="451">
        <f>'Jobs supported (11)'!K157</f>
        <v>0</v>
      </c>
      <c r="I317" s="451">
        <f>'Jobs supported (11)'!L157</f>
        <v>0</v>
      </c>
    </row>
    <row r="318" spans="1:9">
      <c r="A318" s="450" t="s">
        <v>287</v>
      </c>
      <c r="B318" s="451">
        <f>'Jobs supported (11)'!E176</f>
        <v>0</v>
      </c>
      <c r="C318" s="451">
        <f>'Jobs supported (11)'!F176</f>
        <v>0</v>
      </c>
      <c r="D318" s="451">
        <f>'Jobs supported (11)'!G176</f>
        <v>0</v>
      </c>
      <c r="E318" s="451">
        <f>'Jobs supported (11)'!H176</f>
        <v>0</v>
      </c>
      <c r="F318" s="451">
        <f>'Jobs supported (11)'!I176</f>
        <v>0</v>
      </c>
      <c r="G318" s="451">
        <f>'Jobs supported (11)'!J176</f>
        <v>0</v>
      </c>
      <c r="H318" s="451">
        <f>'Jobs supported (11)'!K176</f>
        <v>0</v>
      </c>
      <c r="I318" s="451">
        <f>'Jobs supported (11)'!L176</f>
        <v>0</v>
      </c>
    </row>
    <row r="319" spans="1:9">
      <c r="A319" s="1" t="s">
        <v>502</v>
      </c>
      <c r="B319" s="183">
        <f>SUM(B310:B318)</f>
        <v>148.32999218447188</v>
      </c>
      <c r="C319" s="183">
        <f t="shared" ref="C319:I319" si="100">SUM(C310:C318)</f>
        <v>160.61778976357448</v>
      </c>
      <c r="D319" s="183">
        <f t="shared" si="100"/>
        <v>156.75550505748333</v>
      </c>
      <c r="E319" s="183">
        <f t="shared" si="100"/>
        <v>3241.9091416189976</v>
      </c>
      <c r="F319" s="183">
        <f t="shared" si="100"/>
        <v>6785.4933325218426</v>
      </c>
      <c r="G319" s="183">
        <f t="shared" si="100"/>
        <v>6448.2601778326953</v>
      </c>
      <c r="H319" s="183">
        <f t="shared" si="100"/>
        <v>6125.660174808243</v>
      </c>
      <c r="I319" s="183">
        <f t="shared" si="100"/>
        <v>6146.7903790792025</v>
      </c>
    </row>
    <row r="322" spans="1:9" ht="14.1">
      <c r="A322" s="454" t="s">
        <v>1126</v>
      </c>
      <c r="B322" s="450">
        <v>2015</v>
      </c>
      <c r="C322" s="450">
        <v>2020</v>
      </c>
      <c r="D322" s="450">
        <v>2025</v>
      </c>
      <c r="E322" s="450">
        <v>2030</v>
      </c>
      <c r="F322" s="450">
        <v>2035</v>
      </c>
      <c r="G322" s="450">
        <v>2040</v>
      </c>
      <c r="H322" s="450">
        <v>2045</v>
      </c>
      <c r="I322" s="450">
        <v>2050</v>
      </c>
    </row>
    <row r="323" spans="1:9">
      <c r="A323" s="450" t="s">
        <v>84</v>
      </c>
      <c r="B323" s="451">
        <f>'Jobs supported (11)'!E21</f>
        <v>0</v>
      </c>
      <c r="C323" s="451">
        <f>'Jobs supported (11)'!F21</f>
        <v>0</v>
      </c>
      <c r="D323" s="451">
        <f>'Jobs supported (11)'!G21</f>
        <v>0</v>
      </c>
      <c r="E323" s="451">
        <f>'Jobs supported (11)'!H21</f>
        <v>0</v>
      </c>
      <c r="F323" s="451">
        <f>'Jobs supported (11)'!I21</f>
        <v>0</v>
      </c>
      <c r="G323" s="451">
        <f>'Jobs supported (11)'!J21</f>
        <v>0</v>
      </c>
      <c r="H323" s="451">
        <f>'Jobs supported (11)'!K21</f>
        <v>0</v>
      </c>
      <c r="I323" s="451">
        <f>'Jobs supported (11)'!L21</f>
        <v>0</v>
      </c>
    </row>
    <row r="324" spans="1:9">
      <c r="A324" s="450" t="s">
        <v>222</v>
      </c>
      <c r="B324" s="451">
        <f>'Jobs supported (11)'!E40</f>
        <v>1.6248482427625794E-8</v>
      </c>
      <c r="C324" s="451">
        <f>'Jobs supported (11)'!F40</f>
        <v>1.3654621926402555E-8</v>
      </c>
      <c r="D324" s="451">
        <f>'Jobs supported (11)'!G40</f>
        <v>5.2410664123313932E-8</v>
      </c>
      <c r="E324" s="451">
        <f>'Jobs supported (11)'!H40</f>
        <v>920.96008987607411</v>
      </c>
      <c r="F324" s="451">
        <f>'Jobs supported (11)'!I40</f>
        <v>1101.9593531070273</v>
      </c>
      <c r="G324" s="451">
        <f>'Jobs supported (11)'!J40</f>
        <v>4.278287305713888E-8</v>
      </c>
      <c r="H324" s="451">
        <f>'Jobs supported (11)'!K40</f>
        <v>7.9210250766125855E-8</v>
      </c>
      <c r="I324" s="451">
        <f>'Jobs supported (11)'!L40</f>
        <v>810.64824164070421</v>
      </c>
    </row>
    <row r="325" spans="1:9">
      <c r="A325" s="452" t="s">
        <v>318</v>
      </c>
      <c r="B325" s="451">
        <f>'Jobs supported (11)'!E59</f>
        <v>39.480574456155317</v>
      </c>
      <c r="C325" s="451">
        <f>'Jobs supported (11)'!F59</f>
        <v>42.751182757794354</v>
      </c>
      <c r="D325" s="451">
        <f>'Jobs supported (11)'!G59</f>
        <v>7.5910027193713321E-7</v>
      </c>
      <c r="E325" s="451">
        <f>'Jobs supported (11)'!H59</f>
        <v>84.266048578501128</v>
      </c>
      <c r="F325" s="451">
        <f>'Jobs supported (11)'!I59</f>
        <v>16.776071271859678</v>
      </c>
      <c r="G325" s="451">
        <f>'Jobs supported (11)'!J59</f>
        <v>6.3575359098290191E-7</v>
      </c>
      <c r="H325" s="451">
        <f>'Jobs supported (11)'!K59</f>
        <v>8.0960985482489871E-7</v>
      </c>
      <c r="I325" s="451">
        <f>'Jobs supported (11)'!L59</f>
        <v>398.7703025012529</v>
      </c>
    </row>
    <row r="326" spans="1:9">
      <c r="A326" s="450" t="s">
        <v>282</v>
      </c>
      <c r="B326" s="451">
        <f>'Jobs supported (11)'!E80</f>
        <v>0</v>
      </c>
      <c r="C326" s="451">
        <f>'Jobs supported (11)'!F80</f>
        <v>0</v>
      </c>
      <c r="D326" s="451">
        <f>'Jobs supported (11)'!G80</f>
        <v>0</v>
      </c>
      <c r="E326" s="451">
        <f>'Jobs supported (11)'!H80</f>
        <v>0</v>
      </c>
      <c r="F326" s="451">
        <f>'Jobs supported (11)'!I80</f>
        <v>0</v>
      </c>
      <c r="G326" s="451">
        <f>'Jobs supported (11)'!J80</f>
        <v>0</v>
      </c>
      <c r="H326" s="451">
        <f>'Jobs supported (11)'!K80</f>
        <v>0</v>
      </c>
      <c r="I326" s="451">
        <f>'Jobs supported (11)'!L80</f>
        <v>0</v>
      </c>
    </row>
    <row r="327" spans="1:9">
      <c r="A327" s="450" t="s">
        <v>283</v>
      </c>
      <c r="B327" s="451">
        <f>'Jobs supported (11)'!E99</f>
        <v>0</v>
      </c>
      <c r="C327" s="451">
        <f>'Jobs supported (11)'!F99</f>
        <v>0</v>
      </c>
      <c r="D327" s="451">
        <f>'Jobs supported (11)'!G99</f>
        <v>0</v>
      </c>
      <c r="E327" s="451">
        <f>'Jobs supported (11)'!H99</f>
        <v>0</v>
      </c>
      <c r="F327" s="451">
        <f>'Jobs supported (11)'!I99</f>
        <v>0</v>
      </c>
      <c r="G327" s="451">
        <f>'Jobs supported (11)'!J99</f>
        <v>0</v>
      </c>
      <c r="H327" s="451">
        <f>'Jobs supported (11)'!K99</f>
        <v>0</v>
      </c>
      <c r="I327" s="451">
        <f>'Jobs supported (11)'!L99</f>
        <v>0</v>
      </c>
    </row>
    <row r="328" spans="1:9">
      <c r="A328" s="450" t="s">
        <v>284</v>
      </c>
      <c r="B328" s="451">
        <f>'Jobs supported (11)'!E118</f>
        <v>0</v>
      </c>
      <c r="C328" s="451">
        <f>'Jobs supported (11)'!F118</f>
        <v>0</v>
      </c>
      <c r="D328" s="451">
        <f>'Jobs supported (11)'!G118</f>
        <v>0</v>
      </c>
      <c r="E328" s="451">
        <f>'Jobs supported (11)'!H118</f>
        <v>0</v>
      </c>
      <c r="F328" s="451">
        <f>'Jobs supported (11)'!I118</f>
        <v>0</v>
      </c>
      <c r="G328" s="451">
        <f>'Jobs supported (11)'!J118</f>
        <v>0</v>
      </c>
      <c r="H328" s="451">
        <f>'Jobs supported (11)'!K118</f>
        <v>0</v>
      </c>
      <c r="I328" s="451">
        <f>'Jobs supported (11)'!L118</f>
        <v>0</v>
      </c>
    </row>
    <row r="329" spans="1:9">
      <c r="A329" s="450" t="s">
        <v>285</v>
      </c>
      <c r="B329" s="451">
        <f>'Jobs supported (11)'!E137</f>
        <v>0</v>
      </c>
      <c r="C329" s="451">
        <f>'Jobs supported (11)'!F137</f>
        <v>0</v>
      </c>
      <c r="D329" s="451">
        <f>'Jobs supported (11)'!G137</f>
        <v>0</v>
      </c>
      <c r="E329" s="451">
        <f>'Jobs supported (11)'!H137</f>
        <v>0</v>
      </c>
      <c r="F329" s="451">
        <f>'Jobs supported (11)'!I137</f>
        <v>0</v>
      </c>
      <c r="G329" s="451">
        <f>'Jobs supported (11)'!J137</f>
        <v>0</v>
      </c>
      <c r="H329" s="451">
        <f>'Jobs supported (11)'!K137</f>
        <v>0</v>
      </c>
      <c r="I329" s="451">
        <f>'Jobs supported (11)'!L137</f>
        <v>0</v>
      </c>
    </row>
    <row r="330" spans="1:9">
      <c r="A330" s="450" t="s">
        <v>286</v>
      </c>
      <c r="B330" s="451">
        <f>'Jobs supported (11)'!E156</f>
        <v>0</v>
      </c>
      <c r="C330" s="451">
        <f>'Jobs supported (11)'!F156</f>
        <v>0</v>
      </c>
      <c r="D330" s="451">
        <f>'Jobs supported (11)'!G156</f>
        <v>0</v>
      </c>
      <c r="E330" s="451">
        <f>'Jobs supported (11)'!H156</f>
        <v>0</v>
      </c>
      <c r="F330" s="451">
        <f>'Jobs supported (11)'!I156</f>
        <v>0</v>
      </c>
      <c r="G330" s="451">
        <f>'Jobs supported (11)'!J156</f>
        <v>0</v>
      </c>
      <c r="H330" s="451">
        <f>'Jobs supported (11)'!K156</f>
        <v>0</v>
      </c>
      <c r="I330" s="451">
        <f>'Jobs supported (11)'!L156</f>
        <v>0</v>
      </c>
    </row>
    <row r="331" spans="1:9">
      <c r="A331" s="450" t="s">
        <v>287</v>
      </c>
      <c r="B331" s="451">
        <f>'Jobs supported (11)'!E175</f>
        <v>0</v>
      </c>
      <c r="C331" s="451">
        <f>'Jobs supported (11)'!F175</f>
        <v>0</v>
      </c>
      <c r="D331" s="451">
        <f>'Jobs supported (11)'!G175</f>
        <v>0</v>
      </c>
      <c r="E331" s="451">
        <f>'Jobs supported (11)'!H175</f>
        <v>0</v>
      </c>
      <c r="F331" s="451">
        <f>'Jobs supported (11)'!I175</f>
        <v>0</v>
      </c>
      <c r="G331" s="451">
        <f>'Jobs supported (11)'!J175</f>
        <v>0</v>
      </c>
      <c r="H331" s="451">
        <f>'Jobs supported (11)'!K175</f>
        <v>0</v>
      </c>
      <c r="I331" s="451">
        <f>'Jobs supported (11)'!L175</f>
        <v>0</v>
      </c>
    </row>
    <row r="332" spans="1:9">
      <c r="A332" s="1" t="s">
        <v>502</v>
      </c>
      <c r="B332" s="183">
        <f>SUM(B323:B331)</f>
        <v>39.480574472403802</v>
      </c>
      <c r="C332" s="183">
        <f t="shared" ref="C332:I332" si="101">SUM(C323:C331)</f>
        <v>42.751182771448974</v>
      </c>
      <c r="D332" s="183">
        <f t="shared" si="101"/>
        <v>8.1151093606044718E-7</v>
      </c>
      <c r="E332" s="183">
        <f t="shared" si="101"/>
        <v>1005.2261384545752</v>
      </c>
      <c r="F332" s="183">
        <f t="shared" si="101"/>
        <v>1118.7354243788868</v>
      </c>
      <c r="G332" s="183">
        <f t="shared" si="101"/>
        <v>6.7853646404004081E-7</v>
      </c>
      <c r="H332" s="183">
        <f t="shared" si="101"/>
        <v>8.888201055910246E-7</v>
      </c>
      <c r="I332" s="183">
        <f t="shared" si="101"/>
        <v>1209.4185441419572</v>
      </c>
    </row>
    <row r="335" spans="1:9" ht="14.1">
      <c r="A335" s="454" t="s">
        <v>1127</v>
      </c>
      <c r="B335" s="450">
        <v>2015</v>
      </c>
      <c r="C335" s="450">
        <v>2020</v>
      </c>
      <c r="D335" s="450">
        <v>2025</v>
      </c>
      <c r="E335" s="450">
        <v>2030</v>
      </c>
      <c r="F335" s="450">
        <v>2035</v>
      </c>
      <c r="G335" s="450">
        <v>2040</v>
      </c>
      <c r="H335" s="450">
        <v>2045</v>
      </c>
      <c r="I335" s="450">
        <v>2050</v>
      </c>
    </row>
    <row r="336" spans="1:9">
      <c r="A336" s="450" t="s">
        <v>84</v>
      </c>
      <c r="B336" s="451">
        <f>'Jobs supported (11)'!E20</f>
        <v>0</v>
      </c>
      <c r="C336" s="451">
        <f>'Jobs supported (11)'!F20</f>
        <v>0</v>
      </c>
      <c r="D336" s="451">
        <f>'Jobs supported (11)'!G20</f>
        <v>0</v>
      </c>
      <c r="E336" s="451">
        <f>'Jobs supported (11)'!H20</f>
        <v>0</v>
      </c>
      <c r="F336" s="451">
        <f>'Jobs supported (11)'!I20</f>
        <v>0</v>
      </c>
      <c r="G336" s="451">
        <f>'Jobs supported (11)'!J20</f>
        <v>0</v>
      </c>
      <c r="H336" s="451">
        <f>'Jobs supported (11)'!K20</f>
        <v>0</v>
      </c>
      <c r="I336" s="451">
        <f>'Jobs supported (11)'!L20</f>
        <v>0</v>
      </c>
    </row>
    <row r="337" spans="1:9">
      <c r="A337" s="450" t="s">
        <v>222</v>
      </c>
      <c r="B337" s="451">
        <f>'Jobs supported (11)'!E39</f>
        <v>9.7807264850913935E-9</v>
      </c>
      <c r="C337" s="451">
        <f>'Jobs supported (11)'!F39</f>
        <v>7.8983309690394687E-9</v>
      </c>
      <c r="D337" s="451">
        <f>'Jobs supported (11)'!G39</f>
        <v>2.9132157611790993E-8</v>
      </c>
      <c r="E337" s="451">
        <f>'Jobs supported (11)'!H39</f>
        <v>491.91621426572698</v>
      </c>
      <c r="F337" s="451">
        <f>'Jobs supported (11)'!I39</f>
        <v>565.60500302583091</v>
      </c>
      <c r="G337" s="451">
        <f>'Jobs supported (11)'!J39</f>
        <v>2.1101578913946072E-8</v>
      </c>
      <c r="H337" s="451">
        <f>'Jobs supported (11)'!K39</f>
        <v>3.7542547075860051E-8</v>
      </c>
      <c r="I337" s="451">
        <f>'Jobs supported (11)'!L39</f>
        <v>369.20887354880063</v>
      </c>
    </row>
    <row r="338" spans="1:9">
      <c r="A338" s="452" t="s">
        <v>318</v>
      </c>
      <c r="B338" s="451">
        <f>'Jobs supported (11)'!E58</f>
        <v>23.765216348660857</v>
      </c>
      <c r="C338" s="451">
        <f>'Jobs supported (11)'!F58</f>
        <v>24.728842186838484</v>
      </c>
      <c r="D338" s="451">
        <f>'Jobs supported (11)'!G58</f>
        <v>4.219413956135857E-7</v>
      </c>
      <c r="E338" s="451">
        <f>'Jobs supported (11)'!H58</f>
        <v>45.009372353416488</v>
      </c>
      <c r="F338" s="451">
        <f>'Jobs supported (11)'!I58</f>
        <v>8.6106895102147831</v>
      </c>
      <c r="G338" s="451">
        <f>'Jobs supported (11)'!J58</f>
        <v>3.135695106785673E-7</v>
      </c>
      <c r="H338" s="451">
        <f>'Jobs supported (11)'!K58</f>
        <v>3.8372326553525164E-7</v>
      </c>
      <c r="I338" s="451">
        <f>'Jobs supported (11)'!L58</f>
        <v>181.61950723931525</v>
      </c>
    </row>
    <row r="339" spans="1:9">
      <c r="A339" s="450" t="s">
        <v>282</v>
      </c>
      <c r="B339" s="451">
        <f>'Jobs supported (11)'!E79</f>
        <v>0</v>
      </c>
      <c r="C339" s="451">
        <f>'Jobs supported (11)'!F79</f>
        <v>0</v>
      </c>
      <c r="D339" s="451">
        <f>'Jobs supported (11)'!G79</f>
        <v>0</v>
      </c>
      <c r="E339" s="451">
        <f>'Jobs supported (11)'!H79</f>
        <v>0</v>
      </c>
      <c r="F339" s="451">
        <f>'Jobs supported (11)'!I79</f>
        <v>0</v>
      </c>
      <c r="G339" s="451">
        <f>'Jobs supported (11)'!J79</f>
        <v>0</v>
      </c>
      <c r="H339" s="451">
        <f>'Jobs supported (11)'!K79</f>
        <v>0</v>
      </c>
      <c r="I339" s="451">
        <f>'Jobs supported (11)'!L79</f>
        <v>0</v>
      </c>
    </row>
    <row r="340" spans="1:9">
      <c r="A340" s="450" t="s">
        <v>283</v>
      </c>
      <c r="B340" s="451">
        <f>'Jobs supported (11)'!E98</f>
        <v>0</v>
      </c>
      <c r="C340" s="451">
        <f>'Jobs supported (11)'!F98</f>
        <v>0</v>
      </c>
      <c r="D340" s="451">
        <f>'Jobs supported (11)'!G98</f>
        <v>0</v>
      </c>
      <c r="E340" s="451">
        <f>'Jobs supported (11)'!H98</f>
        <v>0</v>
      </c>
      <c r="F340" s="451">
        <f>'Jobs supported (11)'!I98</f>
        <v>0</v>
      </c>
      <c r="G340" s="451">
        <f>'Jobs supported (11)'!J98</f>
        <v>0</v>
      </c>
      <c r="H340" s="451">
        <f>'Jobs supported (11)'!K98</f>
        <v>0</v>
      </c>
      <c r="I340" s="451">
        <f>'Jobs supported (11)'!L98</f>
        <v>0</v>
      </c>
    </row>
    <row r="341" spans="1:9">
      <c r="A341" s="450" t="s">
        <v>284</v>
      </c>
      <c r="B341" s="451">
        <f>'Jobs supported (11)'!E117</f>
        <v>0</v>
      </c>
      <c r="C341" s="451">
        <f>'Jobs supported (11)'!F117</f>
        <v>0</v>
      </c>
      <c r="D341" s="451">
        <f>'Jobs supported (11)'!G117</f>
        <v>0</v>
      </c>
      <c r="E341" s="451">
        <f>'Jobs supported (11)'!H117</f>
        <v>0</v>
      </c>
      <c r="F341" s="451">
        <f>'Jobs supported (11)'!I117</f>
        <v>0</v>
      </c>
      <c r="G341" s="451">
        <f>'Jobs supported (11)'!J117</f>
        <v>0</v>
      </c>
      <c r="H341" s="451">
        <f>'Jobs supported (11)'!K117</f>
        <v>0</v>
      </c>
      <c r="I341" s="451">
        <f>'Jobs supported (11)'!L117</f>
        <v>0</v>
      </c>
    </row>
    <row r="342" spans="1:9">
      <c r="A342" s="450" t="s">
        <v>285</v>
      </c>
      <c r="B342" s="451">
        <f>'Jobs supported (11)'!E136</f>
        <v>0</v>
      </c>
      <c r="C342" s="451">
        <f>'Jobs supported (11)'!F136</f>
        <v>0</v>
      </c>
      <c r="D342" s="451">
        <f>'Jobs supported (11)'!G136</f>
        <v>0</v>
      </c>
      <c r="E342" s="451">
        <f>'Jobs supported (11)'!H136</f>
        <v>0</v>
      </c>
      <c r="F342" s="451">
        <f>'Jobs supported (11)'!I136</f>
        <v>0</v>
      </c>
      <c r="G342" s="451">
        <f>'Jobs supported (11)'!J136</f>
        <v>0</v>
      </c>
      <c r="H342" s="451">
        <f>'Jobs supported (11)'!K136</f>
        <v>0</v>
      </c>
      <c r="I342" s="451">
        <f>'Jobs supported (11)'!L136</f>
        <v>0</v>
      </c>
    </row>
    <row r="343" spans="1:9">
      <c r="A343" s="450" t="s">
        <v>286</v>
      </c>
      <c r="B343" s="451">
        <f>'Jobs supported (11)'!E155</f>
        <v>0</v>
      </c>
      <c r="C343" s="451">
        <f>'Jobs supported (11)'!F155</f>
        <v>0</v>
      </c>
      <c r="D343" s="451">
        <f>'Jobs supported (11)'!G155</f>
        <v>0</v>
      </c>
      <c r="E343" s="451">
        <f>'Jobs supported (11)'!H155</f>
        <v>0</v>
      </c>
      <c r="F343" s="451">
        <f>'Jobs supported (11)'!I155</f>
        <v>0</v>
      </c>
      <c r="G343" s="451">
        <f>'Jobs supported (11)'!J155</f>
        <v>0</v>
      </c>
      <c r="H343" s="451">
        <f>'Jobs supported (11)'!K155</f>
        <v>0</v>
      </c>
      <c r="I343" s="451">
        <f>'Jobs supported (11)'!L155</f>
        <v>0</v>
      </c>
    </row>
    <row r="344" spans="1:9">
      <c r="A344" s="450" t="s">
        <v>287</v>
      </c>
      <c r="B344" s="451">
        <f>'Jobs supported (11)'!E174</f>
        <v>0</v>
      </c>
      <c r="C344" s="451">
        <f>'Jobs supported (11)'!F174</f>
        <v>0</v>
      </c>
      <c r="D344" s="451">
        <f>'Jobs supported (11)'!G174</f>
        <v>0</v>
      </c>
      <c r="E344" s="451">
        <f>'Jobs supported (11)'!H174</f>
        <v>0</v>
      </c>
      <c r="F344" s="451">
        <f>'Jobs supported (11)'!I174</f>
        <v>0</v>
      </c>
      <c r="G344" s="451">
        <f>'Jobs supported (11)'!J174</f>
        <v>0</v>
      </c>
      <c r="H344" s="451">
        <f>'Jobs supported (11)'!K174</f>
        <v>0</v>
      </c>
      <c r="I344" s="451">
        <f>'Jobs supported (11)'!L174</f>
        <v>0</v>
      </c>
    </row>
    <row r="345" spans="1:9">
      <c r="A345" s="1" t="s">
        <v>502</v>
      </c>
      <c r="B345" s="183">
        <f>SUM(B336:B344)</f>
        <v>23.765216358441585</v>
      </c>
      <c r="C345" s="183">
        <f t="shared" ref="C345:I345" si="102">SUM(C336:C344)</f>
        <v>24.728842194736817</v>
      </c>
      <c r="D345" s="183">
        <f t="shared" si="102"/>
        <v>4.5107355322537667E-7</v>
      </c>
      <c r="E345" s="183">
        <f t="shared" si="102"/>
        <v>536.92558661914347</v>
      </c>
      <c r="F345" s="183">
        <f t="shared" si="102"/>
        <v>574.21569253604571</v>
      </c>
      <c r="G345" s="183">
        <f t="shared" si="102"/>
        <v>3.3467108959251336E-7</v>
      </c>
      <c r="H345" s="183">
        <f t="shared" si="102"/>
        <v>4.2126581261111168E-7</v>
      </c>
      <c r="I345" s="183">
        <f t="shared" si="102"/>
        <v>550.82838078811585</v>
      </c>
    </row>
  </sheetData>
  <conditionalFormatting sqref="A130 A14 J14:XFD14 A140 A153:I153 J69:K193 B131:I139 A152 L69:XFD1048576 A89:I129 A1:XFD5 A6 J6:XFD6 A15:XFD16 A50:I50 J17:XFD68 A70:I73 A17:I19 A7:XFD13 A24:I27 A40:I43 A56:I57">
    <cfRule type="expression" dxfId="829" priority="122">
      <formula>_xlfn.ISFORMULA(A1)</formula>
    </cfRule>
  </conditionalFormatting>
  <conditionalFormatting sqref="B130:I130">
    <cfRule type="expression" dxfId="828" priority="121">
      <formula>_xlfn.ISFORMULA(B130)</formula>
    </cfRule>
  </conditionalFormatting>
  <conditionalFormatting sqref="A131:A132 A134:A139">
    <cfRule type="expression" dxfId="827" priority="120">
      <formula>_xlfn.ISFORMULA(A131)</formula>
    </cfRule>
  </conditionalFormatting>
  <conditionalFormatting sqref="A141:I141 A142 B143:I151">
    <cfRule type="expression" dxfId="826" priority="119">
      <formula>_xlfn.ISFORMULA(A141)</formula>
    </cfRule>
  </conditionalFormatting>
  <conditionalFormatting sqref="B142:I142">
    <cfRule type="expression" dxfId="825" priority="118">
      <formula>_xlfn.ISFORMULA(B142)</formula>
    </cfRule>
  </conditionalFormatting>
  <conditionalFormatting sqref="A143:A144 A146:A151">
    <cfRule type="expression" dxfId="824" priority="117">
      <formula>_xlfn.ISFORMULA(A143)</formula>
    </cfRule>
  </conditionalFormatting>
  <conditionalFormatting sqref="A154:I154 A155 A165:I166 B156:I164">
    <cfRule type="expression" dxfId="823" priority="116">
      <formula>_xlfn.ISFORMULA(A154)</formula>
    </cfRule>
  </conditionalFormatting>
  <conditionalFormatting sqref="B155:I155">
    <cfRule type="expression" dxfId="822" priority="115">
      <formula>_xlfn.ISFORMULA(B155)</formula>
    </cfRule>
  </conditionalFormatting>
  <conditionalFormatting sqref="A156:A157 A159:A164">
    <cfRule type="expression" dxfId="821" priority="114">
      <formula>_xlfn.ISFORMULA(A156)</formula>
    </cfRule>
  </conditionalFormatting>
  <conditionalFormatting sqref="A167:I167 A168 B169:I177">
    <cfRule type="expression" dxfId="820" priority="113">
      <formula>_xlfn.ISFORMULA(A167)</formula>
    </cfRule>
  </conditionalFormatting>
  <conditionalFormatting sqref="B168:I168">
    <cfRule type="expression" dxfId="819" priority="112">
      <formula>_xlfn.ISFORMULA(B168)</formula>
    </cfRule>
  </conditionalFormatting>
  <conditionalFormatting sqref="A169:A170 A172:A177">
    <cfRule type="expression" dxfId="818" priority="111">
      <formula>_xlfn.ISFORMULA(A169)</formula>
    </cfRule>
  </conditionalFormatting>
  <conditionalFormatting sqref="B14:I14">
    <cfRule type="expression" dxfId="817" priority="110">
      <formula>_xlfn.ISFORMULA(B14)</formula>
    </cfRule>
  </conditionalFormatting>
  <conditionalFormatting sqref="A20:I20 A21 A22:I23">
    <cfRule type="expression" dxfId="816" priority="109">
      <formula>_xlfn.ISFORMULA(A20)</formula>
    </cfRule>
  </conditionalFormatting>
  <conditionalFormatting sqref="B21:I21">
    <cfRule type="expression" dxfId="815" priority="108">
      <formula>_xlfn.ISFORMULA(B21)</formula>
    </cfRule>
  </conditionalFormatting>
  <conditionalFormatting sqref="A199 A213:I213 B200:I208">
    <cfRule type="expression" dxfId="814" priority="107">
      <formula>_xlfn.ISFORMULA(A199)</formula>
    </cfRule>
  </conditionalFormatting>
  <conditionalFormatting sqref="B199:I199">
    <cfRule type="expression" dxfId="813" priority="106">
      <formula>_xlfn.ISFORMULA(B199)</formula>
    </cfRule>
  </conditionalFormatting>
  <conditionalFormatting sqref="A200:A208">
    <cfRule type="expression" dxfId="812" priority="105">
      <formula>_xlfn.ISFORMULA(A200)</formula>
    </cfRule>
  </conditionalFormatting>
  <conditionalFormatting sqref="A214:I214 A215 B216:I224">
    <cfRule type="expression" dxfId="811" priority="104">
      <formula>_xlfn.ISFORMULA(A214)</formula>
    </cfRule>
  </conditionalFormatting>
  <conditionalFormatting sqref="B215:I215">
    <cfRule type="expression" dxfId="810" priority="103">
      <formula>_xlfn.ISFORMULA(B215)</formula>
    </cfRule>
  </conditionalFormatting>
  <conditionalFormatting sqref="A216:A224">
    <cfRule type="expression" dxfId="809" priority="102">
      <formula>_xlfn.ISFORMULA(A216)</formula>
    </cfRule>
  </conditionalFormatting>
  <conditionalFormatting sqref="A45 A44:I44 B46:I49">
    <cfRule type="expression" dxfId="808" priority="101">
      <formula>_xlfn.ISFORMULA(A44)</formula>
    </cfRule>
  </conditionalFormatting>
  <conditionalFormatting sqref="B45:I45">
    <cfRule type="expression" dxfId="807" priority="100">
      <formula>_xlfn.ISFORMULA(B45)</formula>
    </cfRule>
  </conditionalFormatting>
  <conditionalFormatting sqref="A46:A47 A49">
    <cfRule type="expression" dxfId="806" priority="99">
      <formula>_xlfn.ISFORMULA(A46)</formula>
    </cfRule>
  </conditionalFormatting>
  <conditionalFormatting sqref="A51:I51 A52 B53:I55">
    <cfRule type="expression" dxfId="805" priority="98">
      <formula>_xlfn.ISFORMULA(A51)</formula>
    </cfRule>
  </conditionalFormatting>
  <conditionalFormatting sqref="B52:I52">
    <cfRule type="expression" dxfId="804" priority="97">
      <formula>_xlfn.ISFORMULA(B52)</formula>
    </cfRule>
  </conditionalFormatting>
  <conditionalFormatting sqref="A54">
    <cfRule type="expression" dxfId="803" priority="96">
      <formula>_xlfn.ISFORMULA(A54)</formula>
    </cfRule>
  </conditionalFormatting>
  <conditionalFormatting sqref="A64:I64">
    <cfRule type="expression" dxfId="802" priority="95">
      <formula>_xlfn.ISFORMULA(A64)</formula>
    </cfRule>
  </conditionalFormatting>
  <conditionalFormatting sqref="A59 A58:I58 B60:I63">
    <cfRule type="expression" dxfId="801" priority="94">
      <formula>_xlfn.ISFORMULA(A58)</formula>
    </cfRule>
  </conditionalFormatting>
  <conditionalFormatting sqref="B59:I59">
    <cfRule type="expression" dxfId="800" priority="93">
      <formula>_xlfn.ISFORMULA(B59)</formula>
    </cfRule>
  </conditionalFormatting>
  <conditionalFormatting sqref="A61 A63">
    <cfRule type="expression" dxfId="799" priority="92">
      <formula>_xlfn.ISFORMULA(A61)</formula>
    </cfRule>
  </conditionalFormatting>
  <conditionalFormatting sqref="A65:I65 A66 B67:I69">
    <cfRule type="expression" dxfId="798" priority="91">
      <formula>_xlfn.ISFORMULA(A65)</formula>
    </cfRule>
  </conditionalFormatting>
  <conditionalFormatting sqref="B66:I66">
    <cfRule type="expression" dxfId="797" priority="90">
      <formula>_xlfn.ISFORMULA(B66)</formula>
    </cfRule>
  </conditionalFormatting>
  <conditionalFormatting sqref="A30:A31">
    <cfRule type="expression" dxfId="796" priority="85">
      <formula>_xlfn.ISFORMULA(A30)</formula>
    </cfRule>
  </conditionalFormatting>
  <conditionalFormatting sqref="A37:A38">
    <cfRule type="expression" dxfId="795" priority="82">
      <formula>_xlfn.ISFORMULA(A37)</formula>
    </cfRule>
  </conditionalFormatting>
  <conditionalFormatting sqref="A33:I34">
    <cfRule type="expression" dxfId="794" priority="88">
      <formula>_xlfn.ISFORMULA(A33)</formula>
    </cfRule>
  </conditionalFormatting>
  <conditionalFormatting sqref="A29 A28:I28 B30:I32">
    <cfRule type="expression" dxfId="793" priority="87">
      <formula>_xlfn.ISFORMULA(A28)</formula>
    </cfRule>
  </conditionalFormatting>
  <conditionalFormatting sqref="B29:I29">
    <cfRule type="expression" dxfId="792" priority="86">
      <formula>_xlfn.ISFORMULA(B29)</formula>
    </cfRule>
  </conditionalFormatting>
  <conditionalFormatting sqref="A133">
    <cfRule type="expression" dxfId="791" priority="77">
      <formula>_xlfn.ISFORMULA(A133)</formula>
    </cfRule>
  </conditionalFormatting>
  <conditionalFormatting sqref="A35:I35 A36 B37:I39">
    <cfRule type="expression" dxfId="790" priority="84">
      <formula>_xlfn.ISFORMULA(A35)</formula>
    </cfRule>
  </conditionalFormatting>
  <conditionalFormatting sqref="B36:I36">
    <cfRule type="expression" dxfId="789" priority="83">
      <formula>_xlfn.ISFORMULA(B36)</formula>
    </cfRule>
  </conditionalFormatting>
  <conditionalFormatting sqref="B178:I179">
    <cfRule type="expression" dxfId="788" priority="81">
      <formula>_xlfn.ISFORMULA(B178)</formula>
    </cfRule>
  </conditionalFormatting>
  <conditionalFormatting sqref="A171">
    <cfRule type="expression" dxfId="787" priority="80">
      <formula>_xlfn.ISFORMULA(A171)</formula>
    </cfRule>
  </conditionalFormatting>
  <conditionalFormatting sqref="A158">
    <cfRule type="expression" dxfId="786" priority="79">
      <formula>_xlfn.ISFORMULA(A158)</formula>
    </cfRule>
  </conditionalFormatting>
  <conditionalFormatting sqref="A145">
    <cfRule type="expression" dxfId="785" priority="78">
      <formula>_xlfn.ISFORMULA(A145)</formula>
    </cfRule>
  </conditionalFormatting>
  <conditionalFormatting sqref="A55">
    <cfRule type="expression" dxfId="784" priority="74">
      <formula>_xlfn.ISFORMULA(A55)</formula>
    </cfRule>
  </conditionalFormatting>
  <conditionalFormatting sqref="A39">
    <cfRule type="expression" dxfId="783" priority="72">
      <formula>_xlfn.ISFORMULA(A39)</formula>
    </cfRule>
  </conditionalFormatting>
  <conditionalFormatting sqref="A62">
    <cfRule type="expression" dxfId="782" priority="75">
      <formula>_xlfn.ISFORMULA(A62)</formula>
    </cfRule>
  </conditionalFormatting>
  <conditionalFormatting sqref="A48">
    <cfRule type="expression" dxfId="781" priority="73">
      <formula>_xlfn.ISFORMULA(A48)</formula>
    </cfRule>
  </conditionalFormatting>
  <conditionalFormatting sqref="A190 B191:I194">
    <cfRule type="expression" dxfId="780" priority="64">
      <formula>_xlfn.ISFORMULA(A190)</formula>
    </cfRule>
  </conditionalFormatting>
  <conditionalFormatting sqref="A32">
    <cfRule type="expression" dxfId="779" priority="71">
      <formula>_xlfn.ISFORMULA(A32)</formula>
    </cfRule>
  </conditionalFormatting>
  <conditionalFormatting sqref="B152:I152">
    <cfRule type="expression" dxfId="778" priority="70">
      <formula>_xlfn.ISFORMULA(B152)</formula>
    </cfRule>
  </conditionalFormatting>
  <conditionalFormatting sqref="B140:I140">
    <cfRule type="expression" dxfId="777" priority="69">
      <formula>_xlfn.ISFORMULA(B140)</formula>
    </cfRule>
  </conditionalFormatting>
  <conditionalFormatting sqref="A182 B183:I186">
    <cfRule type="expression" dxfId="776" priority="68">
      <formula>_xlfn.ISFORMULA(A182)</formula>
    </cfRule>
  </conditionalFormatting>
  <conditionalFormatting sqref="B182:I182">
    <cfRule type="expression" dxfId="775" priority="67">
      <formula>_xlfn.ISFORMULA(B182)</formula>
    </cfRule>
  </conditionalFormatting>
  <conditionalFormatting sqref="A183:A186">
    <cfRule type="expression" dxfId="774" priority="66">
      <formula>_xlfn.ISFORMULA(A183)</formula>
    </cfRule>
  </conditionalFormatting>
  <conditionalFormatting sqref="B229:I229">
    <cfRule type="expression" dxfId="773" priority="56">
      <formula>_xlfn.ISFORMULA(B229)</formula>
    </cfRule>
  </conditionalFormatting>
  <conditionalFormatting sqref="B190:I190">
    <cfRule type="expression" dxfId="772" priority="63">
      <formula>_xlfn.ISFORMULA(B190)</formula>
    </cfRule>
  </conditionalFormatting>
  <conditionalFormatting sqref="A191:A194">
    <cfRule type="expression" dxfId="771" priority="62">
      <formula>_xlfn.ISFORMULA(A191)</formula>
    </cfRule>
  </conditionalFormatting>
  <conditionalFormatting sqref="B195:I195">
    <cfRule type="expression" dxfId="770" priority="52">
      <formula>_xlfn.ISFORMULA(B195)</formula>
    </cfRule>
  </conditionalFormatting>
  <conditionalFormatting sqref="B209:I212">
    <cfRule type="expression" dxfId="769" priority="60">
      <formula>_xlfn.ISFORMULA(B209)</formula>
    </cfRule>
  </conditionalFormatting>
  <conditionalFormatting sqref="A209:A212">
    <cfRule type="expression" dxfId="768" priority="59">
      <formula>_xlfn.ISFORMULA(A209)</formula>
    </cfRule>
  </conditionalFormatting>
  <conditionalFormatting sqref="B225:I228">
    <cfRule type="expression" dxfId="767" priority="58">
      <formula>_xlfn.ISFORMULA(B225)</formula>
    </cfRule>
  </conditionalFormatting>
  <conditionalFormatting sqref="A225:A228">
    <cfRule type="expression" dxfId="766" priority="57">
      <formula>_xlfn.ISFORMULA(A225)</formula>
    </cfRule>
  </conditionalFormatting>
  <conditionalFormatting sqref="A83">
    <cfRule type="expression" dxfId="765" priority="48">
      <formula>_xlfn.ISFORMULA(A83)</formula>
    </cfRule>
  </conditionalFormatting>
  <conditionalFormatting sqref="A68">
    <cfRule type="expression" dxfId="764" priority="55">
      <formula>_xlfn.ISFORMULA(A68)</formula>
    </cfRule>
  </conditionalFormatting>
  <conditionalFormatting sqref="A69">
    <cfRule type="expression" dxfId="763" priority="54">
      <formula>_xlfn.ISFORMULA(A69)</formula>
    </cfRule>
  </conditionalFormatting>
  <conditionalFormatting sqref="B187:I188">
    <cfRule type="expression" dxfId="762" priority="53">
      <formula>_xlfn.ISFORMULA(B187)</formula>
    </cfRule>
  </conditionalFormatting>
  <conditionalFormatting sqref="B88:I88">
    <cfRule type="expression" dxfId="761" priority="44">
      <formula>_xlfn.ISFORMULA(B88)</formula>
    </cfRule>
  </conditionalFormatting>
  <conditionalFormatting sqref="A75">
    <cfRule type="expression" dxfId="760" priority="51">
      <formula>_xlfn.ISFORMULA(A75)</formula>
    </cfRule>
  </conditionalFormatting>
  <conditionalFormatting sqref="B75:I75">
    <cfRule type="expression" dxfId="759" priority="50">
      <formula>_xlfn.ISFORMULA(B75)</formula>
    </cfRule>
  </conditionalFormatting>
  <conditionalFormatting sqref="A76:I79">
    <cfRule type="expression" dxfId="758" priority="49">
      <formula>_xlfn.ISFORMULA(A76)</formula>
    </cfRule>
  </conditionalFormatting>
  <conditionalFormatting sqref="B80:I81">
    <cfRule type="expression" dxfId="757" priority="45">
      <formula>_xlfn.ISFORMULA(B80)</formula>
    </cfRule>
  </conditionalFormatting>
  <conditionalFormatting sqref="B83:I83">
    <cfRule type="expression" dxfId="756" priority="47">
      <formula>_xlfn.ISFORMULA(B83)</formula>
    </cfRule>
  </conditionalFormatting>
  <conditionalFormatting sqref="A84:I87">
    <cfRule type="expression" dxfId="755" priority="46">
      <formula>_xlfn.ISFORMULA(A84)</formula>
    </cfRule>
  </conditionalFormatting>
  <conditionalFormatting sqref="A67">
    <cfRule type="expression" dxfId="754" priority="41">
      <formula>_xlfn.ISFORMULA(A67)</formula>
    </cfRule>
  </conditionalFormatting>
  <conditionalFormatting sqref="A53">
    <cfRule type="expression" dxfId="753" priority="43">
      <formula>_xlfn.ISFORMULA(A53)</formula>
    </cfRule>
  </conditionalFormatting>
  <conditionalFormatting sqref="A60">
    <cfRule type="expression" dxfId="752" priority="42">
      <formula>_xlfn.ISFORMULA(A60)</formula>
    </cfRule>
  </conditionalFormatting>
  <conditionalFormatting sqref="A243 B244:I252">
    <cfRule type="expression" dxfId="751" priority="40">
      <formula>_xlfn.ISFORMULA(A243)</formula>
    </cfRule>
  </conditionalFormatting>
  <conditionalFormatting sqref="B243:I243">
    <cfRule type="expression" dxfId="750" priority="39">
      <formula>_xlfn.ISFORMULA(B243)</formula>
    </cfRule>
  </conditionalFormatting>
  <conditionalFormatting sqref="A244:A245 A247:A252">
    <cfRule type="expression" dxfId="749" priority="38">
      <formula>_xlfn.ISFORMULA(A244)</formula>
    </cfRule>
  </conditionalFormatting>
  <conditionalFormatting sqref="B253:I253">
    <cfRule type="expression" dxfId="748" priority="37">
      <formula>_xlfn.ISFORMULA(B253)</formula>
    </cfRule>
  </conditionalFormatting>
  <conditionalFormatting sqref="A246">
    <cfRule type="expression" dxfId="747" priority="36">
      <formula>_xlfn.ISFORMULA(A246)</formula>
    </cfRule>
  </conditionalFormatting>
  <conditionalFormatting sqref="A256 B257:I265">
    <cfRule type="expression" dxfId="746" priority="35">
      <formula>_xlfn.ISFORMULA(A256)</formula>
    </cfRule>
  </conditionalFormatting>
  <conditionalFormatting sqref="B256:I256">
    <cfRule type="expression" dxfId="745" priority="34">
      <formula>_xlfn.ISFORMULA(B256)</formula>
    </cfRule>
  </conditionalFormatting>
  <conditionalFormatting sqref="A257:A258 A260:A265">
    <cfRule type="expression" dxfId="744" priority="33">
      <formula>_xlfn.ISFORMULA(A257)</formula>
    </cfRule>
  </conditionalFormatting>
  <conditionalFormatting sqref="B266:I266">
    <cfRule type="expression" dxfId="743" priority="32">
      <formula>_xlfn.ISFORMULA(B266)</formula>
    </cfRule>
  </conditionalFormatting>
  <conditionalFormatting sqref="A259">
    <cfRule type="expression" dxfId="742" priority="31">
      <formula>_xlfn.ISFORMULA(A259)</formula>
    </cfRule>
  </conditionalFormatting>
  <conditionalFormatting sqref="A269 B270:I278">
    <cfRule type="expression" dxfId="741" priority="30">
      <formula>_xlfn.ISFORMULA(A269)</formula>
    </cfRule>
  </conditionalFormatting>
  <conditionalFormatting sqref="B269:I269">
    <cfRule type="expression" dxfId="740" priority="29">
      <formula>_xlfn.ISFORMULA(B269)</formula>
    </cfRule>
  </conditionalFormatting>
  <conditionalFormatting sqref="A270:A271 A273:A278">
    <cfRule type="expression" dxfId="739" priority="28">
      <formula>_xlfn.ISFORMULA(A270)</formula>
    </cfRule>
  </conditionalFormatting>
  <conditionalFormatting sqref="B279:I279">
    <cfRule type="expression" dxfId="738" priority="27">
      <formula>_xlfn.ISFORMULA(B279)</formula>
    </cfRule>
  </conditionalFormatting>
  <conditionalFormatting sqref="A272">
    <cfRule type="expression" dxfId="737" priority="26">
      <formula>_xlfn.ISFORMULA(A272)</formula>
    </cfRule>
  </conditionalFormatting>
  <conditionalFormatting sqref="A236 B237:I239">
    <cfRule type="expression" dxfId="736" priority="25">
      <formula>_xlfn.ISFORMULA(A236)</formula>
    </cfRule>
  </conditionalFormatting>
  <conditionalFormatting sqref="B236:I236">
    <cfRule type="expression" dxfId="735" priority="24">
      <formula>_xlfn.ISFORMULA(B236)</formula>
    </cfRule>
  </conditionalFormatting>
  <conditionalFormatting sqref="A237:A238">
    <cfRule type="expression" dxfId="734" priority="23">
      <formula>_xlfn.ISFORMULA(A237)</formula>
    </cfRule>
  </conditionalFormatting>
  <conditionalFormatting sqref="A239">
    <cfRule type="expression" dxfId="733" priority="22">
      <formula>_xlfn.ISFORMULA(A239)</formula>
    </cfRule>
  </conditionalFormatting>
  <conditionalFormatting sqref="A309 B310:I318">
    <cfRule type="expression" dxfId="732" priority="21">
      <formula>_xlfn.ISFORMULA(A309)</formula>
    </cfRule>
  </conditionalFormatting>
  <conditionalFormatting sqref="B309:I309">
    <cfRule type="expression" dxfId="731" priority="20">
      <formula>_xlfn.ISFORMULA(B309)</formula>
    </cfRule>
  </conditionalFormatting>
  <conditionalFormatting sqref="A310:A311 A313:A318">
    <cfRule type="expression" dxfId="730" priority="19">
      <formula>_xlfn.ISFORMULA(A310)</formula>
    </cfRule>
  </conditionalFormatting>
  <conditionalFormatting sqref="B319:I319">
    <cfRule type="expression" dxfId="729" priority="18">
      <formula>_xlfn.ISFORMULA(B319)</formula>
    </cfRule>
  </conditionalFormatting>
  <conditionalFormatting sqref="A312">
    <cfRule type="expression" dxfId="728" priority="17">
      <formula>_xlfn.ISFORMULA(A312)</formula>
    </cfRule>
  </conditionalFormatting>
  <conditionalFormatting sqref="A322 B323:I331">
    <cfRule type="expression" dxfId="727" priority="16">
      <formula>_xlfn.ISFORMULA(A322)</formula>
    </cfRule>
  </conditionalFormatting>
  <conditionalFormatting sqref="B322:I322">
    <cfRule type="expression" dxfId="726" priority="15">
      <formula>_xlfn.ISFORMULA(B322)</formula>
    </cfRule>
  </conditionalFormatting>
  <conditionalFormatting sqref="A323:A324 A326:A331">
    <cfRule type="expression" dxfId="725" priority="14">
      <formula>_xlfn.ISFORMULA(A323)</formula>
    </cfRule>
  </conditionalFormatting>
  <conditionalFormatting sqref="B332:I332">
    <cfRule type="expression" dxfId="724" priority="13">
      <formula>_xlfn.ISFORMULA(B332)</formula>
    </cfRule>
  </conditionalFormatting>
  <conditionalFormatting sqref="A325">
    <cfRule type="expression" dxfId="723" priority="12">
      <formula>_xlfn.ISFORMULA(A325)</formula>
    </cfRule>
  </conditionalFormatting>
  <conditionalFormatting sqref="A335 B336:I344">
    <cfRule type="expression" dxfId="722" priority="11">
      <formula>_xlfn.ISFORMULA(A335)</formula>
    </cfRule>
  </conditionalFormatting>
  <conditionalFormatting sqref="B335:I335">
    <cfRule type="expression" dxfId="721" priority="10">
      <formula>_xlfn.ISFORMULA(B335)</formula>
    </cfRule>
  </conditionalFormatting>
  <conditionalFormatting sqref="A336:A337 A339:A344">
    <cfRule type="expression" dxfId="720" priority="9">
      <formula>_xlfn.ISFORMULA(A336)</formula>
    </cfRule>
  </conditionalFormatting>
  <conditionalFormatting sqref="B345:I345">
    <cfRule type="expression" dxfId="719" priority="8">
      <formula>_xlfn.ISFORMULA(B345)</formula>
    </cfRule>
  </conditionalFormatting>
  <conditionalFormatting sqref="A338">
    <cfRule type="expression" dxfId="718" priority="7">
      <formula>_xlfn.ISFORMULA(A338)</formula>
    </cfRule>
  </conditionalFormatting>
  <conditionalFormatting sqref="A302 B303:I305">
    <cfRule type="expression" dxfId="717" priority="6">
      <formula>_xlfn.ISFORMULA(A302)</formula>
    </cfRule>
  </conditionalFormatting>
  <conditionalFormatting sqref="B302:I302">
    <cfRule type="expression" dxfId="716" priority="5">
      <formula>_xlfn.ISFORMULA(B302)</formula>
    </cfRule>
  </conditionalFormatting>
  <conditionalFormatting sqref="A303:A304">
    <cfRule type="expression" dxfId="715" priority="4">
      <formula>_xlfn.ISFORMULA(A303)</formula>
    </cfRule>
  </conditionalFormatting>
  <conditionalFormatting sqref="A305">
    <cfRule type="expression" dxfId="714" priority="3">
      <formula>_xlfn.ISFORMULA(A305)</formula>
    </cfRule>
  </conditionalFormatting>
  <conditionalFormatting sqref="B6:I6">
    <cfRule type="expression" dxfId="713" priority="2">
      <formula>_xlfn.ISFORMULA(B6)</formula>
    </cfRule>
  </conditionalFormatting>
  <conditionalFormatting sqref="A180">
    <cfRule type="expression" dxfId="712" priority="1">
      <formula>_xlfn.ISFORMULA(A180)</formula>
    </cfRule>
  </conditionalFormatting>
  <pageMargins left="0.7" right="0.7" top="0.75" bottom="0.75" header="0.3" footer="0.3"/>
  <pageSetup paperSize="9" orientation="portrait"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214E-5AA4-4E40-99F8-75AB7317E0A2}">
  <sheetPr>
    <tabColor theme="8"/>
  </sheetPr>
  <dimension ref="A1"/>
  <sheetViews>
    <sheetView workbookViewId="0"/>
  </sheetViews>
  <sheetFormatPr defaultRowHeight="14.45"/>
  <sheetData/>
  <pageMargins left="0.7" right="0.7" top="0.75" bottom="0.75" header="0.3" footer="0.3"/>
  <pageSetup paperSize="9" orientation="portrait" verticalDpi="0"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F720F-9147-465E-A343-6D6FBC482C1C}">
  <sheetPr>
    <tabColor theme="9" tint="0.39997558519241921"/>
  </sheetPr>
  <dimension ref="B1:AN159"/>
  <sheetViews>
    <sheetView topLeftCell="C26" workbookViewId="0">
      <selection activeCell="K51" sqref="K51"/>
    </sheetView>
  </sheetViews>
  <sheetFormatPr defaultColWidth="8.85546875" defaultRowHeight="13.9" outlineLevelRow="1"/>
  <cols>
    <col min="1" max="1" width="19.42578125" style="1" customWidth="1"/>
    <col min="2" max="2" width="8.85546875" style="1"/>
    <col min="3" max="4" width="19.42578125" style="1" customWidth="1"/>
    <col min="5" max="8" width="17.140625" style="1" bestFit="1" customWidth="1"/>
    <col min="9" max="12" width="16" style="1" bestFit="1" customWidth="1"/>
    <col min="13" max="14" width="8.85546875" style="1"/>
    <col min="15" max="15" width="24.28515625" style="1" customWidth="1"/>
    <col min="16" max="16" width="28.7109375" style="1" customWidth="1"/>
    <col min="17" max="17" width="27.42578125" style="1" customWidth="1"/>
    <col min="18" max="18" width="39.28515625" style="1" customWidth="1"/>
    <col min="19" max="19" width="15" style="1" bestFit="1" customWidth="1"/>
    <col min="20" max="22" width="16" style="1" customWidth="1"/>
    <col min="23" max="23" width="18.28515625" style="1" customWidth="1"/>
    <col min="24" max="25" width="17.28515625" style="1" bestFit="1" customWidth="1"/>
    <col min="26" max="26" width="17.7109375" style="1" bestFit="1" customWidth="1"/>
    <col min="27" max="27" width="16.85546875" style="1" bestFit="1" customWidth="1"/>
    <col min="28" max="28" width="8.85546875" style="1"/>
    <col min="29" max="29" width="15.28515625" style="1" bestFit="1" customWidth="1"/>
    <col min="30" max="33" width="8.85546875" style="1"/>
    <col min="34" max="34" width="14.140625" style="1" bestFit="1" customWidth="1"/>
    <col min="35" max="35" width="14.7109375" style="1" bestFit="1" customWidth="1"/>
    <col min="36" max="36" width="12.85546875" style="1" bestFit="1" customWidth="1"/>
    <col min="37" max="37" width="14.140625" style="1" bestFit="1" customWidth="1"/>
    <col min="38" max="38" width="14.42578125" style="1" bestFit="1" customWidth="1"/>
    <col min="39" max="16384" width="8.85546875" style="1"/>
  </cols>
  <sheetData>
    <row r="1" spans="2:40"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row>
    <row r="22" spans="3:40" ht="14.1">
      <c r="G22" s="45"/>
      <c r="H22" s="45"/>
      <c r="I22" s="45"/>
      <c r="J22" s="45"/>
      <c r="K22" s="45"/>
      <c r="L22" s="45"/>
      <c r="M22" s="45"/>
      <c r="N22" s="45"/>
      <c r="R22" s="492"/>
      <c r="S22" s="488" t="s">
        <v>368</v>
      </c>
      <c r="T22" s="488" t="s">
        <v>343</v>
      </c>
      <c r="U22" s="45"/>
      <c r="V22" s="45"/>
      <c r="W22" s="45"/>
      <c r="X22" s="45"/>
      <c r="Y22" s="45"/>
      <c r="Z22" s="45"/>
      <c r="AA22" s="45"/>
      <c r="AB22" s="45"/>
      <c r="AC22" s="45"/>
      <c r="AD22" s="45"/>
      <c r="AE22" s="45"/>
      <c r="AF22" s="45"/>
      <c r="AG22" s="45"/>
      <c r="AH22" s="45"/>
      <c r="AI22" s="45"/>
      <c r="AJ22" s="45"/>
      <c r="AK22" s="45"/>
      <c r="AL22" s="45"/>
    </row>
    <row r="23" spans="3:40" ht="14.1">
      <c r="R23" s="46" t="s">
        <v>497</v>
      </c>
      <c r="S23" s="496">
        <v>20</v>
      </c>
      <c r="T23" s="496" t="s">
        <v>345</v>
      </c>
      <c r="AC23" s="87"/>
    </row>
    <row r="24" spans="3:40">
      <c r="F24" s="496" t="s">
        <v>1128</v>
      </c>
      <c r="G24" s="496" t="s">
        <v>25</v>
      </c>
      <c r="H24" s="496" t="s">
        <v>18</v>
      </c>
    </row>
    <row r="25" spans="3:40" ht="14.1">
      <c r="F25" s="46" t="s">
        <v>347</v>
      </c>
      <c r="G25" s="496">
        <v>277778</v>
      </c>
      <c r="H25" s="496" t="s">
        <v>387</v>
      </c>
    </row>
    <row r="26" spans="3:40" ht="14.1">
      <c r="C26" s="54" t="s">
        <v>346</v>
      </c>
      <c r="D26" s="55"/>
      <c r="F26" s="46" t="s">
        <v>538</v>
      </c>
      <c r="G26" s="496">
        <v>3.6</v>
      </c>
      <c r="H26" s="496" t="s">
        <v>387</v>
      </c>
      <c r="O26" s="54"/>
      <c r="P26" s="76"/>
      <c r="Q26" s="63" t="s">
        <v>403</v>
      </c>
      <c r="R26" s="55"/>
      <c r="AC26" s="75" t="s">
        <v>350</v>
      </c>
      <c r="AD26" s="75"/>
      <c r="AE26" s="75"/>
      <c r="AF26" s="75"/>
      <c r="AG26" s="75"/>
      <c r="AH26" s="75"/>
      <c r="AI26" s="75"/>
      <c r="AJ26" s="75"/>
      <c r="AK26" s="75"/>
      <c r="AL26" s="75"/>
      <c r="AM26" s="75"/>
      <c r="AN26" s="75"/>
    </row>
    <row r="27" spans="3:40" ht="14.1">
      <c r="C27" s="153"/>
      <c r="D27" s="154"/>
      <c r="F27" s="46" t="s">
        <v>1129</v>
      </c>
      <c r="G27" s="57">
        <v>0.86299999999999999</v>
      </c>
      <c r="H27" s="492" t="s">
        <v>1130</v>
      </c>
      <c r="O27" s="153"/>
      <c r="P27" s="87"/>
      <c r="Q27" s="154"/>
      <c r="R27" s="154"/>
      <c r="AC27" s="154"/>
      <c r="AD27" s="154"/>
      <c r="AE27" s="154"/>
      <c r="AF27" s="154"/>
      <c r="AG27" s="154"/>
      <c r="AH27" s="154"/>
      <c r="AI27" s="154"/>
      <c r="AJ27" s="154"/>
      <c r="AK27" s="154"/>
      <c r="AL27" s="154"/>
      <c r="AM27" s="154"/>
      <c r="AN27" s="154"/>
    </row>
    <row r="28" spans="3:40" ht="14.1">
      <c r="C28" s="2" t="s">
        <v>367</v>
      </c>
      <c r="D28" s="2"/>
      <c r="F28" s="46" t="s">
        <v>1131</v>
      </c>
      <c r="G28" s="57">
        <v>0.9</v>
      </c>
      <c r="H28" s="496" t="s">
        <v>395</v>
      </c>
      <c r="I28" s="45"/>
      <c r="J28" s="45"/>
      <c r="O28" s="2" t="s">
        <v>367</v>
      </c>
      <c r="P28" s="2"/>
      <c r="Q28" s="2"/>
      <c r="R28" s="2"/>
      <c r="S28" s="2"/>
      <c r="AC28" s="2" t="s">
        <v>646</v>
      </c>
      <c r="AM28" s="154"/>
      <c r="AN28" s="154"/>
    </row>
    <row r="29" spans="3:40" ht="14.1">
      <c r="C29" s="44" t="s">
        <v>354</v>
      </c>
      <c r="O29" s="44" t="s">
        <v>354</v>
      </c>
      <c r="AM29" s="154"/>
      <c r="AN29" s="154"/>
    </row>
    <row r="30" spans="3:40" ht="14.1">
      <c r="C30" s="46" t="s">
        <v>125</v>
      </c>
      <c r="D30" s="46" t="s">
        <v>24</v>
      </c>
      <c r="E30" s="46">
        <v>2015</v>
      </c>
      <c r="F30" s="46">
        <v>2020</v>
      </c>
      <c r="G30" s="46">
        <v>2025</v>
      </c>
      <c r="H30" s="46">
        <v>2030</v>
      </c>
      <c r="I30" s="46">
        <v>2035</v>
      </c>
      <c r="J30" s="46">
        <v>2040</v>
      </c>
      <c r="K30" s="46">
        <v>2045</v>
      </c>
      <c r="L30" s="46">
        <v>2050</v>
      </c>
      <c r="O30" s="46" t="s">
        <v>125</v>
      </c>
      <c r="P30" s="46" t="s">
        <v>24</v>
      </c>
      <c r="Q30" s="46" t="s">
        <v>18</v>
      </c>
      <c r="R30" s="46"/>
      <c r="S30" s="46">
        <v>2010</v>
      </c>
      <c r="T30" s="46">
        <v>2015</v>
      </c>
      <c r="U30" s="46">
        <v>2020</v>
      </c>
      <c r="V30" s="46">
        <v>2025</v>
      </c>
      <c r="W30" s="46">
        <v>2030</v>
      </c>
      <c r="X30" s="46">
        <v>2035</v>
      </c>
      <c r="Y30" s="46">
        <v>2040</v>
      </c>
      <c r="Z30" s="46">
        <v>2045</v>
      </c>
      <c r="AA30" s="46">
        <v>2050</v>
      </c>
      <c r="AC30" s="46" t="s">
        <v>125</v>
      </c>
      <c r="AD30" s="46">
        <v>2010</v>
      </c>
      <c r="AE30" s="46">
        <v>2015</v>
      </c>
      <c r="AF30" s="46">
        <v>2020</v>
      </c>
      <c r="AG30" s="46">
        <v>2025</v>
      </c>
      <c r="AH30" s="46">
        <v>2030</v>
      </c>
      <c r="AI30" s="46">
        <v>2035</v>
      </c>
      <c r="AJ30" s="46">
        <v>2040</v>
      </c>
      <c r="AK30" s="46">
        <v>2045</v>
      </c>
      <c r="AL30" s="46">
        <v>2050</v>
      </c>
      <c r="AM30" s="154"/>
      <c r="AN30" s="154"/>
    </row>
    <row r="31" spans="3:40">
      <c r="C31" s="47" t="s">
        <v>1132</v>
      </c>
      <c r="D31" s="496" t="s">
        <v>280</v>
      </c>
      <c r="E31" s="155">
        <f>SUM(E35:E45)</f>
        <v>430108.54978626728</v>
      </c>
      <c r="F31" s="155">
        <f t="shared" ref="F31:L31" si="0">SUM(F35:F45)</f>
        <v>476938.51669409999</v>
      </c>
      <c r="G31" s="155">
        <f t="shared" si="0"/>
        <v>8.9311579378353306E-3</v>
      </c>
      <c r="H31" s="155">
        <f t="shared" si="0"/>
        <v>5653065.7749718027</v>
      </c>
      <c r="I31" s="155">
        <f t="shared" si="0"/>
        <v>6052417.8802428907</v>
      </c>
      <c r="J31" s="155">
        <f t="shared" si="0"/>
        <v>8.085984354247587E-3</v>
      </c>
      <c r="K31" s="155">
        <f t="shared" si="0"/>
        <v>1.0731770894120807E-2</v>
      </c>
      <c r="L31" s="155">
        <f t="shared" si="0"/>
        <v>10227986.491705282</v>
      </c>
      <c r="O31" s="47" t="s">
        <v>84</v>
      </c>
      <c r="P31" s="496" t="s">
        <v>280</v>
      </c>
      <c r="Q31" s="47" t="s">
        <v>403</v>
      </c>
      <c r="R31" s="48"/>
      <c r="S31" s="156">
        <v>0</v>
      </c>
      <c r="T31" s="156">
        <v>0</v>
      </c>
      <c r="U31" s="156">
        <v>0</v>
      </c>
      <c r="V31" s="156">
        <v>0</v>
      </c>
      <c r="W31" s="156">
        <v>0</v>
      </c>
      <c r="X31" s="156">
        <v>0</v>
      </c>
      <c r="Y31" s="156">
        <v>0</v>
      </c>
      <c r="Z31" s="156">
        <v>0</v>
      </c>
      <c r="AA31" s="156">
        <v>0</v>
      </c>
      <c r="AC31" s="496" t="s">
        <v>84</v>
      </c>
      <c r="AD31" s="496"/>
      <c r="AE31" s="164"/>
      <c r="AF31" s="164"/>
      <c r="AG31" s="164"/>
      <c r="AH31" s="327">
        <f>S32</f>
        <v>0</v>
      </c>
      <c r="AI31" s="327">
        <f t="shared" ref="AI31:AL31" si="1">T32</f>
        <v>0</v>
      </c>
      <c r="AJ31" s="327">
        <f t="shared" si="1"/>
        <v>0</v>
      </c>
      <c r="AK31" s="327">
        <f t="shared" si="1"/>
        <v>0</v>
      </c>
      <c r="AL31" s="327">
        <f t="shared" si="1"/>
        <v>0</v>
      </c>
      <c r="AM31" s="154"/>
      <c r="AN31" s="154"/>
    </row>
    <row r="32" spans="3:40" ht="14.1">
      <c r="R32" s="2" t="s">
        <v>356</v>
      </c>
      <c r="T32" s="183">
        <f>T31-S31</f>
        <v>0</v>
      </c>
      <c r="U32" s="183">
        <f t="shared" ref="U32:AA32" si="2">U31-T31</f>
        <v>0</v>
      </c>
      <c r="V32" s="183">
        <f t="shared" si="2"/>
        <v>0</v>
      </c>
      <c r="W32" s="183">
        <f t="shared" si="2"/>
        <v>0</v>
      </c>
      <c r="X32" s="183">
        <f t="shared" si="2"/>
        <v>0</v>
      </c>
      <c r="Y32" s="183">
        <f t="shared" si="2"/>
        <v>0</v>
      </c>
      <c r="Z32" s="183">
        <f t="shared" si="2"/>
        <v>0</v>
      </c>
      <c r="AA32" s="183">
        <f t="shared" si="2"/>
        <v>0</v>
      </c>
      <c r="AC32" s="496" t="s">
        <v>222</v>
      </c>
      <c r="AD32" s="496"/>
      <c r="AE32" s="164"/>
      <c r="AF32" s="164"/>
      <c r="AG32" s="164"/>
      <c r="AH32" s="327">
        <f>S38</f>
        <v>0</v>
      </c>
      <c r="AI32" s="327">
        <f t="shared" ref="AI32:AL32" si="3">T38</f>
        <v>3.6179221667279049E-4</v>
      </c>
      <c r="AJ32" s="327">
        <f t="shared" si="3"/>
        <v>3.1680795068510334E-4</v>
      </c>
      <c r="AK32" s="327">
        <f t="shared" si="3"/>
        <v>1.2693254957133254E-3</v>
      </c>
      <c r="AL32" s="327">
        <f t="shared" si="3"/>
        <v>23327428.589916002</v>
      </c>
      <c r="AM32" s="154"/>
      <c r="AN32" s="154"/>
    </row>
    <row r="33" spans="3:40" ht="14.1">
      <c r="C33" s="44" t="s">
        <v>372</v>
      </c>
      <c r="T33" s="183"/>
      <c r="U33" s="183"/>
      <c r="V33" s="183"/>
      <c r="W33" s="183"/>
      <c r="X33" s="183"/>
      <c r="Y33" s="183"/>
      <c r="Z33" s="183"/>
      <c r="AA33" s="183"/>
      <c r="AC33" s="496" t="s">
        <v>136</v>
      </c>
      <c r="AD33" s="496"/>
      <c r="AE33" s="164"/>
      <c r="AF33" s="164"/>
      <c r="AG33" s="164"/>
      <c r="AH33" s="327">
        <f>S42/4</f>
        <v>1371638.9557180631</v>
      </c>
      <c r="AI33" s="327">
        <f>T43</f>
        <v>597372.98571376223</v>
      </c>
      <c r="AJ33" s="327">
        <f>U43</f>
        <v>662414.60643158108</v>
      </c>
      <c r="AK33" s="327">
        <f>V43</f>
        <v>1.2051795609295368E-2</v>
      </c>
      <c r="AL33" s="327">
        <f>W43</f>
        <v>1.2321663089096546E-2</v>
      </c>
      <c r="AM33" s="154"/>
      <c r="AN33" s="154"/>
    </row>
    <row r="34" spans="3:40" ht="14.1">
      <c r="C34" s="46" t="s">
        <v>373</v>
      </c>
      <c r="D34" s="46" t="s">
        <v>24</v>
      </c>
      <c r="E34" s="46">
        <v>2015</v>
      </c>
      <c r="F34" s="46">
        <v>2020</v>
      </c>
      <c r="G34" s="46">
        <v>2025</v>
      </c>
      <c r="H34" s="46">
        <v>2030</v>
      </c>
      <c r="I34" s="46">
        <v>2035</v>
      </c>
      <c r="J34" s="46">
        <v>2040</v>
      </c>
      <c r="K34" s="46">
        <v>2045</v>
      </c>
      <c r="L34" s="46">
        <v>2050</v>
      </c>
      <c r="O34" s="2" t="s">
        <v>367</v>
      </c>
      <c r="P34" s="2"/>
      <c r="Q34" s="2"/>
      <c r="R34" s="2"/>
      <c r="S34" s="2"/>
      <c r="AC34" s="496" t="s">
        <v>282</v>
      </c>
      <c r="AD34" s="496"/>
      <c r="AE34" s="164"/>
      <c r="AF34" s="164"/>
      <c r="AG34" s="164"/>
      <c r="AH34" s="327">
        <f>S49</f>
        <v>0</v>
      </c>
      <c r="AI34" s="327">
        <f t="shared" ref="AI34:AL34" si="4">T49</f>
        <v>0</v>
      </c>
      <c r="AJ34" s="327">
        <f t="shared" si="4"/>
        <v>0</v>
      </c>
      <c r="AK34" s="327">
        <f t="shared" si="4"/>
        <v>0</v>
      </c>
      <c r="AL34" s="327">
        <f t="shared" si="4"/>
        <v>0</v>
      </c>
      <c r="AM34" s="154"/>
      <c r="AN34" s="154"/>
    </row>
    <row r="35" spans="3:40" ht="14.1">
      <c r="C35" s="496" t="s">
        <v>84</v>
      </c>
      <c r="D35" s="47" t="s">
        <v>280</v>
      </c>
      <c r="E35" s="405">
        <f>(AE31/5)+(T32/5)</f>
        <v>0</v>
      </c>
      <c r="F35" s="405">
        <f t="shared" ref="F35:L35" si="5">(AF31/5)+(U32/5)</f>
        <v>0</v>
      </c>
      <c r="G35" s="405">
        <f t="shared" si="5"/>
        <v>0</v>
      </c>
      <c r="H35" s="405">
        <f t="shared" si="5"/>
        <v>0</v>
      </c>
      <c r="I35" s="405">
        <f t="shared" si="5"/>
        <v>0</v>
      </c>
      <c r="J35" s="405">
        <f t="shared" si="5"/>
        <v>0</v>
      </c>
      <c r="K35" s="405">
        <f t="shared" si="5"/>
        <v>0</v>
      </c>
      <c r="L35" s="405">
        <f t="shared" si="5"/>
        <v>0</v>
      </c>
      <c r="O35" s="44" t="s">
        <v>354</v>
      </c>
      <c r="AC35" s="496" t="s">
        <v>283</v>
      </c>
      <c r="AD35" s="496"/>
      <c r="AE35" s="164"/>
      <c r="AF35" s="164"/>
      <c r="AG35" s="164"/>
      <c r="AH35" s="327">
        <f>S55</f>
        <v>0</v>
      </c>
      <c r="AI35" s="327">
        <f t="shared" ref="AI35:AL35" si="6">T55</f>
        <v>0</v>
      </c>
      <c r="AJ35" s="327">
        <f t="shared" si="6"/>
        <v>0</v>
      </c>
      <c r="AK35" s="327">
        <f t="shared" si="6"/>
        <v>0</v>
      </c>
      <c r="AL35" s="327">
        <f t="shared" si="6"/>
        <v>0</v>
      </c>
      <c r="AM35" s="154"/>
      <c r="AN35" s="154"/>
    </row>
    <row r="36" spans="3:40" ht="14.1">
      <c r="C36" s="496" t="s">
        <v>222</v>
      </c>
      <c r="D36" s="47" t="s">
        <v>280</v>
      </c>
      <c r="E36" s="405">
        <f>(AE32/5)+(T38/5)</f>
        <v>7.2358443334558098E-5</v>
      </c>
      <c r="F36" s="405">
        <f t="shared" ref="F36:L36" si="7">(AF32/5)+(U38/5)</f>
        <v>6.3361590137020663E-5</v>
      </c>
      <c r="G36" s="405">
        <f t="shared" si="7"/>
        <v>2.5386509914266509E-4</v>
      </c>
      <c r="H36" s="405">
        <f t="shared" si="7"/>
        <v>4665485.7179832002</v>
      </c>
      <c r="I36" s="405">
        <f t="shared" si="7"/>
        <v>5850710.5199088715</v>
      </c>
      <c r="J36" s="405">
        <f t="shared" si="7"/>
        <v>2.3861861728622109E-4</v>
      </c>
      <c r="K36" s="405">
        <f t="shared" si="7"/>
        <v>4.6528128404485622E-4</v>
      </c>
      <c r="L36" s="405">
        <f t="shared" si="7"/>
        <v>5029167.6954935091</v>
      </c>
      <c r="O36" s="46" t="s">
        <v>125</v>
      </c>
      <c r="P36" s="46" t="s">
        <v>24</v>
      </c>
      <c r="Q36" s="46" t="s">
        <v>18</v>
      </c>
      <c r="R36" s="46"/>
      <c r="S36" s="46">
        <v>2010</v>
      </c>
      <c r="T36" s="46">
        <v>2015</v>
      </c>
      <c r="U36" s="46">
        <v>2020</v>
      </c>
      <c r="V36" s="46">
        <v>2025</v>
      </c>
      <c r="W36" s="46">
        <v>2030</v>
      </c>
      <c r="X36" s="46">
        <v>2035</v>
      </c>
      <c r="Y36" s="46">
        <v>2040</v>
      </c>
      <c r="Z36" s="46">
        <v>2045</v>
      </c>
      <c r="AA36" s="46">
        <v>2050</v>
      </c>
      <c r="AC36" s="496" t="s">
        <v>284</v>
      </c>
      <c r="AD36" s="496"/>
      <c r="AE36" s="164"/>
      <c r="AF36" s="164"/>
      <c r="AG36" s="164"/>
      <c r="AH36" s="327">
        <f>S61</f>
        <v>0</v>
      </c>
      <c r="AI36" s="327">
        <f t="shared" ref="AI36:AL36" si="8">T61</f>
        <v>0</v>
      </c>
      <c r="AJ36" s="327">
        <f t="shared" si="8"/>
        <v>0</v>
      </c>
      <c r="AK36" s="327">
        <f t="shared" si="8"/>
        <v>0</v>
      </c>
      <c r="AL36" s="327">
        <f t="shared" si="8"/>
        <v>0</v>
      </c>
      <c r="AM36" s="154"/>
      <c r="AN36" s="154"/>
    </row>
    <row r="37" spans="3:40">
      <c r="C37" s="496" t="s">
        <v>136</v>
      </c>
      <c r="D37" s="47" t="s">
        <v>539</v>
      </c>
      <c r="E37" s="406">
        <f t="shared" ref="E37:L37" si="9">((AE33/5)+(T43/5))*$G$26</f>
        <v>430108.54971390881</v>
      </c>
      <c r="F37" s="406">
        <f t="shared" si="9"/>
        <v>476938.51663073839</v>
      </c>
      <c r="G37" s="406">
        <f t="shared" si="9"/>
        <v>8.6772928386926653E-3</v>
      </c>
      <c r="H37" s="406">
        <f t="shared" si="9"/>
        <v>987580.05698860274</v>
      </c>
      <c r="I37" s="406">
        <f t="shared" si="9"/>
        <v>201707.36033401877</v>
      </c>
      <c r="J37" s="406">
        <f t="shared" si="9"/>
        <v>7.8473657369613654E-3</v>
      </c>
      <c r="K37" s="406">
        <f t="shared" si="9"/>
        <v>1.026648961007595E-2</v>
      </c>
      <c r="L37" s="406">
        <f t="shared" si="9"/>
        <v>5198818.7962117726</v>
      </c>
      <c r="O37" s="47" t="s">
        <v>222</v>
      </c>
      <c r="P37" s="496" t="s">
        <v>280</v>
      </c>
      <c r="Q37" s="47" t="s">
        <v>403</v>
      </c>
      <c r="R37" s="48"/>
      <c r="S37" s="156">
        <f>S120</f>
        <v>0</v>
      </c>
      <c r="T37" s="156">
        <f t="shared" ref="T37:AA37" si="10">T120</f>
        <v>3.6179221667279049E-4</v>
      </c>
      <c r="U37" s="156">
        <f t="shared" si="10"/>
        <v>6.7860016735789383E-4</v>
      </c>
      <c r="V37" s="156">
        <f t="shared" si="10"/>
        <v>1.9479256630712193E-3</v>
      </c>
      <c r="W37" s="156">
        <f t="shared" si="10"/>
        <v>23327428.591863927</v>
      </c>
      <c r="X37" s="156">
        <f t="shared" si="10"/>
        <v>52580981.191046491</v>
      </c>
      <c r="Y37" s="156">
        <f t="shared" si="10"/>
        <v>52580981.191922776</v>
      </c>
      <c r="Z37" s="156">
        <f t="shared" si="10"/>
        <v>52580981.192979857</v>
      </c>
      <c r="AA37" s="156">
        <f t="shared" si="10"/>
        <v>54399391.080531403</v>
      </c>
      <c r="AC37" s="496" t="s">
        <v>1133</v>
      </c>
      <c r="AD37" s="496"/>
      <c r="AE37" s="164"/>
      <c r="AF37" s="164"/>
      <c r="AG37" s="164"/>
      <c r="AH37" s="327">
        <f>S67</f>
        <v>0</v>
      </c>
      <c r="AI37" s="327">
        <f t="shared" ref="AI37:AL37" si="11">T67</f>
        <v>0</v>
      </c>
      <c r="AJ37" s="327">
        <f t="shared" si="11"/>
        <v>0</v>
      </c>
      <c r="AK37" s="327">
        <f t="shared" si="11"/>
        <v>0</v>
      </c>
      <c r="AL37" s="327">
        <f t="shared" si="11"/>
        <v>0</v>
      </c>
      <c r="AM37" s="154"/>
      <c r="AN37" s="154"/>
    </row>
    <row r="38" spans="3:40" ht="14.1">
      <c r="C38" s="496" t="s">
        <v>282</v>
      </c>
      <c r="D38" s="47" t="s">
        <v>539</v>
      </c>
      <c r="E38" s="405">
        <f t="shared" ref="E38:L38" si="12">((AE34/5)+(T49/5))*$G$26</f>
        <v>0</v>
      </c>
      <c r="F38" s="405">
        <f t="shared" si="12"/>
        <v>0</v>
      </c>
      <c r="G38" s="405">
        <f t="shared" si="12"/>
        <v>0</v>
      </c>
      <c r="H38" s="405">
        <f t="shared" si="12"/>
        <v>0</v>
      </c>
      <c r="I38" s="405">
        <f t="shared" si="12"/>
        <v>0</v>
      </c>
      <c r="J38" s="405">
        <f t="shared" si="12"/>
        <v>0</v>
      </c>
      <c r="K38" s="405">
        <f t="shared" si="12"/>
        <v>0</v>
      </c>
      <c r="L38" s="405">
        <f t="shared" si="12"/>
        <v>0</v>
      </c>
      <c r="R38" s="2" t="s">
        <v>356</v>
      </c>
      <c r="T38" s="183">
        <f>T37-S37</f>
        <v>3.6179221667279049E-4</v>
      </c>
      <c r="U38" s="183">
        <f t="shared" ref="U38" si="13">U37-T37</f>
        <v>3.1680795068510334E-4</v>
      </c>
      <c r="V38" s="183">
        <f t="shared" ref="V38" si="14">V37-U37</f>
        <v>1.2693254957133254E-3</v>
      </c>
      <c r="W38" s="183">
        <f t="shared" ref="W38" si="15">W37-V37</f>
        <v>23327428.589916002</v>
      </c>
      <c r="X38" s="183">
        <f t="shared" ref="X38" si="16">X37-W37</f>
        <v>29253552.599182565</v>
      </c>
      <c r="Y38" s="183">
        <f t="shared" ref="Y38" si="17">Y37-X37</f>
        <v>8.762851357460022E-4</v>
      </c>
      <c r="Z38" s="183">
        <f t="shared" ref="Z38" si="18">Z37-Y37</f>
        <v>1.0570809245109558E-3</v>
      </c>
      <c r="AA38" s="183">
        <f t="shared" ref="AA38" si="19">AA37-Z37</f>
        <v>1818409.8875515461</v>
      </c>
      <c r="AC38" s="496" t="s">
        <v>1134</v>
      </c>
      <c r="AD38" s="496"/>
      <c r="AE38" s="164"/>
      <c r="AF38" s="164"/>
      <c r="AG38" s="164"/>
      <c r="AH38" s="327">
        <f>S101</f>
        <v>0</v>
      </c>
      <c r="AI38" s="327">
        <f t="shared" ref="AI38:AL38" si="20">T101</f>
        <v>0</v>
      </c>
      <c r="AJ38" s="327">
        <f t="shared" si="20"/>
        <v>0</v>
      </c>
      <c r="AK38" s="327">
        <f t="shared" si="20"/>
        <v>0</v>
      </c>
      <c r="AL38" s="327">
        <f t="shared" si="20"/>
        <v>0</v>
      </c>
      <c r="AM38" s="154"/>
      <c r="AN38" s="154"/>
    </row>
    <row r="39" spans="3:40" ht="14.1">
      <c r="C39" s="496" t="s">
        <v>283</v>
      </c>
      <c r="D39" s="47" t="s">
        <v>539</v>
      </c>
      <c r="E39" s="406">
        <f t="shared" ref="E39:L39" si="21">((AE35/5)+(T55/5))*$G$26</f>
        <v>0</v>
      </c>
      <c r="F39" s="406">
        <f t="shared" si="21"/>
        <v>0</v>
      </c>
      <c r="G39" s="406">
        <f t="shared" si="21"/>
        <v>0</v>
      </c>
      <c r="H39" s="406">
        <f t="shared" si="21"/>
        <v>0</v>
      </c>
      <c r="I39" s="406">
        <f t="shared" si="21"/>
        <v>0</v>
      </c>
      <c r="J39" s="406">
        <f t="shared" si="21"/>
        <v>0</v>
      </c>
      <c r="K39" s="406">
        <f t="shared" si="21"/>
        <v>0</v>
      </c>
      <c r="L39" s="406">
        <f t="shared" si="21"/>
        <v>0</v>
      </c>
      <c r="O39" s="2" t="s">
        <v>367</v>
      </c>
      <c r="P39" s="2"/>
      <c r="Q39" s="2"/>
      <c r="R39" s="2"/>
      <c r="S39" s="2"/>
      <c r="AC39" s="496" t="s">
        <v>287</v>
      </c>
      <c r="AD39" s="496"/>
      <c r="AE39" s="164"/>
      <c r="AF39" s="164"/>
      <c r="AG39" s="164"/>
      <c r="AH39" s="327">
        <f>S107</f>
        <v>0</v>
      </c>
      <c r="AI39" s="327">
        <f t="shared" ref="AI39:AL39" si="22">T107</f>
        <v>0</v>
      </c>
      <c r="AJ39" s="327">
        <f t="shared" si="22"/>
        <v>0</v>
      </c>
      <c r="AK39" s="327">
        <f t="shared" si="22"/>
        <v>0</v>
      </c>
      <c r="AL39" s="327">
        <f t="shared" si="22"/>
        <v>0</v>
      </c>
      <c r="AM39" s="154"/>
      <c r="AN39" s="154"/>
    </row>
    <row r="40" spans="3:40" ht="14.1">
      <c r="C40" s="496" t="s">
        <v>284</v>
      </c>
      <c r="D40" s="47" t="s">
        <v>539</v>
      </c>
      <c r="E40" s="405">
        <f t="shared" ref="E40:L40" si="23">((AE36/5)+(T61/5))*$G$26</f>
        <v>0</v>
      </c>
      <c r="F40" s="405">
        <f t="shared" si="23"/>
        <v>0</v>
      </c>
      <c r="G40" s="405">
        <f t="shared" si="23"/>
        <v>0</v>
      </c>
      <c r="H40" s="405">
        <f t="shared" si="23"/>
        <v>0</v>
      </c>
      <c r="I40" s="405">
        <f t="shared" si="23"/>
        <v>0</v>
      </c>
      <c r="J40" s="405">
        <f t="shared" si="23"/>
        <v>0</v>
      </c>
      <c r="K40" s="405">
        <f t="shared" si="23"/>
        <v>0</v>
      </c>
      <c r="L40" s="405">
        <f t="shared" si="23"/>
        <v>0</v>
      </c>
      <c r="O40" s="44" t="s">
        <v>354</v>
      </c>
      <c r="AC40" s="496"/>
      <c r="AD40" s="496"/>
      <c r="AE40" s="164"/>
      <c r="AF40" s="164"/>
      <c r="AG40" s="164"/>
      <c r="AH40" s="164"/>
      <c r="AI40" s="164"/>
      <c r="AJ40" s="164"/>
      <c r="AK40" s="164"/>
      <c r="AL40" s="164"/>
      <c r="AM40" s="154"/>
      <c r="AN40" s="154"/>
    </row>
    <row r="41" spans="3:40" ht="14.1">
      <c r="C41" s="496" t="s">
        <v>1133</v>
      </c>
      <c r="D41" s="47" t="s">
        <v>539</v>
      </c>
      <c r="E41" s="405">
        <f t="shared" ref="E41:L41" si="24">((AE37/5)+(T67/5))*$G$26</f>
        <v>0</v>
      </c>
      <c r="F41" s="405">
        <f t="shared" si="24"/>
        <v>0</v>
      </c>
      <c r="G41" s="405">
        <f t="shared" si="24"/>
        <v>0</v>
      </c>
      <c r="H41" s="405">
        <f t="shared" si="24"/>
        <v>0</v>
      </c>
      <c r="I41" s="405">
        <f t="shared" si="24"/>
        <v>0</v>
      </c>
      <c r="J41" s="405">
        <f t="shared" si="24"/>
        <v>0</v>
      </c>
      <c r="K41" s="405">
        <f t="shared" si="24"/>
        <v>0</v>
      </c>
      <c r="L41" s="405">
        <f t="shared" si="24"/>
        <v>0</v>
      </c>
      <c r="O41" s="46" t="s">
        <v>125</v>
      </c>
      <c r="P41" s="46" t="s">
        <v>24</v>
      </c>
      <c r="Q41" s="46" t="s">
        <v>18</v>
      </c>
      <c r="R41" s="46"/>
      <c r="S41" s="46">
        <v>2010</v>
      </c>
      <c r="T41" s="46">
        <v>2015</v>
      </c>
      <c r="U41" s="46">
        <v>2020</v>
      </c>
      <c r="V41" s="46">
        <v>2025</v>
      </c>
      <c r="W41" s="46">
        <v>2030</v>
      </c>
      <c r="X41" s="46">
        <v>2035</v>
      </c>
      <c r="Y41" s="46">
        <v>2040</v>
      </c>
      <c r="Z41" s="46">
        <v>2045</v>
      </c>
      <c r="AA41" s="46">
        <v>2050</v>
      </c>
      <c r="AC41" s="496"/>
      <c r="AD41" s="496"/>
      <c r="AE41" s="164"/>
      <c r="AF41" s="164"/>
      <c r="AG41" s="164"/>
      <c r="AH41" s="164"/>
      <c r="AI41" s="164"/>
      <c r="AJ41" s="164"/>
      <c r="AK41" s="164"/>
      <c r="AL41" s="164"/>
      <c r="AM41" s="154"/>
      <c r="AN41" s="154"/>
    </row>
    <row r="42" spans="3:40">
      <c r="C42" s="496" t="s">
        <v>1134</v>
      </c>
      <c r="D42" s="47" t="s">
        <v>539</v>
      </c>
      <c r="E42" s="405">
        <f t="shared" ref="E42:L42" si="25">((AE38/5)+(T101/5))*$G$26</f>
        <v>0</v>
      </c>
      <c r="F42" s="405">
        <f t="shared" si="25"/>
        <v>0</v>
      </c>
      <c r="G42" s="405">
        <f t="shared" si="25"/>
        <v>0</v>
      </c>
      <c r="H42" s="405">
        <f t="shared" si="25"/>
        <v>0</v>
      </c>
      <c r="I42" s="405">
        <f t="shared" si="25"/>
        <v>0</v>
      </c>
      <c r="J42" s="405">
        <f t="shared" si="25"/>
        <v>0</v>
      </c>
      <c r="K42" s="405">
        <f t="shared" si="25"/>
        <v>0</v>
      </c>
      <c r="L42" s="405">
        <f t="shared" si="25"/>
        <v>0</v>
      </c>
      <c r="O42" s="47" t="s">
        <v>136</v>
      </c>
      <c r="P42" s="496" t="s">
        <v>280</v>
      </c>
      <c r="Q42" s="47" t="s">
        <v>403</v>
      </c>
      <c r="R42" s="48"/>
      <c r="S42" s="156">
        <f>S127</f>
        <v>5486555.8228722522</v>
      </c>
      <c r="T42" s="156">
        <f t="shared" ref="T42:AA42" si="26">T127</f>
        <v>6083928.8085860144</v>
      </c>
      <c r="U42" s="156">
        <f t="shared" si="26"/>
        <v>6746343.4150175955</v>
      </c>
      <c r="V42" s="156">
        <f t="shared" si="26"/>
        <v>6746343.4270693911</v>
      </c>
      <c r="W42" s="156">
        <f t="shared" si="26"/>
        <v>6746343.4393910542</v>
      </c>
      <c r="X42" s="156">
        <f t="shared" si="26"/>
        <v>6429119.565252318</v>
      </c>
      <c r="Y42" s="156">
        <f t="shared" si="26"/>
        <v>5766704.969719856</v>
      </c>
      <c r="Z42" s="156">
        <f t="shared" si="26"/>
        <v>5766704.9719270738</v>
      </c>
      <c r="AA42" s="156">
        <f t="shared" si="26"/>
        <v>12987286.62101065</v>
      </c>
      <c r="AC42" s="154"/>
      <c r="AD42" s="154"/>
      <c r="AE42" s="154"/>
      <c r="AF42" s="154"/>
      <c r="AG42" s="154"/>
      <c r="AH42" s="154"/>
      <c r="AI42" s="154"/>
      <c r="AJ42" s="154"/>
      <c r="AK42" s="154"/>
      <c r="AL42" s="154"/>
      <c r="AM42" s="154"/>
      <c r="AN42" s="154"/>
    </row>
    <row r="43" spans="3:40" ht="14.1">
      <c r="C43" s="496" t="s">
        <v>287</v>
      </c>
      <c r="D43" s="47" t="s">
        <v>539</v>
      </c>
      <c r="E43" s="405">
        <f t="shared" ref="E43:L43" si="27">((AE39/5)+(T107/5))*$G$26</f>
        <v>0</v>
      </c>
      <c r="F43" s="405">
        <f t="shared" si="27"/>
        <v>0</v>
      </c>
      <c r="G43" s="405">
        <f t="shared" si="27"/>
        <v>0</v>
      </c>
      <c r="H43" s="405">
        <f t="shared" si="27"/>
        <v>0</v>
      </c>
      <c r="I43" s="405">
        <f t="shared" si="27"/>
        <v>0</v>
      </c>
      <c r="J43" s="405">
        <f t="shared" si="27"/>
        <v>0</v>
      </c>
      <c r="K43" s="405">
        <f t="shared" si="27"/>
        <v>0</v>
      </c>
      <c r="L43" s="405">
        <f t="shared" si="27"/>
        <v>0</v>
      </c>
      <c r="R43" s="2" t="s">
        <v>356</v>
      </c>
      <c r="T43" s="183">
        <f>T42-S42</f>
        <v>597372.98571376223</v>
      </c>
      <c r="U43" s="183">
        <f t="shared" ref="U43" si="28">U42-T42</f>
        <v>662414.60643158108</v>
      </c>
      <c r="V43" s="183">
        <f t="shared" ref="V43" si="29">V42-U42</f>
        <v>1.2051795609295368E-2</v>
      </c>
      <c r="W43" s="183">
        <f t="shared" ref="W43" si="30">W42-V42</f>
        <v>1.2321663089096546E-2</v>
      </c>
      <c r="X43" s="183">
        <f t="shared" ref="X43" si="31">X42-W42</f>
        <v>-317223.87413873617</v>
      </c>
      <c r="Y43" s="183">
        <f t="shared" ref="Y43" si="32">Y42-X42</f>
        <v>-662414.595532462</v>
      </c>
      <c r="Z43" s="183">
        <f t="shared" ref="Z43" si="33">Z42-Y42</f>
        <v>2.207217738032341E-3</v>
      </c>
      <c r="AA43" s="183">
        <f t="shared" ref="AA43" si="34">AA42-Z42</f>
        <v>7220581.6490835762</v>
      </c>
      <c r="AM43" s="154"/>
      <c r="AN43" s="154"/>
    </row>
    <row r="44" spans="3:40" ht="14.45">
      <c r="C44" s="496"/>
      <c r="D44" s="496"/>
      <c r="E44" s="496"/>
      <c r="F44" s="496"/>
      <c r="G44" s="496"/>
      <c r="H44" s="496"/>
      <c r="I44" s="496"/>
      <c r="J44" s="496"/>
      <c r="K44" s="496"/>
      <c r="L44" s="496"/>
      <c r="O44" s="5"/>
      <c r="P44" s="5"/>
      <c r="Q44" s="5"/>
      <c r="R44" s="5"/>
      <c r="S44" s="5"/>
      <c r="T44" s="5"/>
      <c r="U44" s="5"/>
      <c r="V44" s="5"/>
      <c r="W44" s="5"/>
      <c r="X44" s="5"/>
      <c r="Y44" s="5"/>
      <c r="Z44" s="5"/>
      <c r="AA44" s="5"/>
      <c r="AM44" s="154"/>
      <c r="AN44" s="154"/>
    </row>
    <row r="45" spans="3:40" ht="14.1">
      <c r="C45" s="496"/>
      <c r="D45" s="496"/>
      <c r="E45" s="496"/>
      <c r="F45" s="496"/>
      <c r="G45" s="496"/>
      <c r="H45" s="496"/>
      <c r="I45" s="496"/>
      <c r="J45" s="496"/>
      <c r="K45" s="496"/>
      <c r="L45" s="496"/>
      <c r="O45" s="2" t="s">
        <v>367</v>
      </c>
      <c r="P45" s="2"/>
      <c r="Q45" s="2"/>
      <c r="R45" s="2"/>
      <c r="S45" s="2"/>
      <c r="AM45" s="154"/>
      <c r="AN45" s="154"/>
    </row>
    <row r="46" spans="3:40" ht="14.1">
      <c r="C46" s="153"/>
      <c r="D46" s="154"/>
      <c r="O46" s="44" t="s">
        <v>354</v>
      </c>
      <c r="AM46" s="154"/>
      <c r="AN46" s="154"/>
    </row>
    <row r="47" spans="3:40" ht="14.1">
      <c r="C47" s="153"/>
      <c r="D47" s="154"/>
      <c r="O47" s="46" t="s">
        <v>125</v>
      </c>
      <c r="P47" s="46" t="s">
        <v>24</v>
      </c>
      <c r="Q47" s="46" t="s">
        <v>18</v>
      </c>
      <c r="R47" s="46"/>
      <c r="S47" s="46">
        <v>2010</v>
      </c>
      <c r="T47" s="46">
        <v>2015</v>
      </c>
      <c r="U47" s="46">
        <v>2020</v>
      </c>
      <c r="V47" s="46">
        <v>2025</v>
      </c>
      <c r="W47" s="46">
        <v>2030</v>
      </c>
      <c r="X47" s="46">
        <v>2035</v>
      </c>
      <c r="Y47" s="46">
        <v>2040</v>
      </c>
      <c r="Z47" s="46">
        <v>2045</v>
      </c>
      <c r="AA47" s="46">
        <v>2050</v>
      </c>
    </row>
    <row r="48" spans="3:40" ht="14.1">
      <c r="C48" s="153"/>
      <c r="D48" s="154"/>
      <c r="O48" s="47" t="s">
        <v>282</v>
      </c>
      <c r="P48" s="496" t="s">
        <v>280</v>
      </c>
      <c r="Q48" s="47" t="s">
        <v>403</v>
      </c>
      <c r="R48" s="48"/>
      <c r="S48" s="156">
        <v>0</v>
      </c>
      <c r="T48" s="156">
        <v>0</v>
      </c>
      <c r="U48" s="156">
        <v>0</v>
      </c>
      <c r="V48" s="156">
        <v>0</v>
      </c>
      <c r="W48" s="156">
        <v>0</v>
      </c>
      <c r="X48" s="156">
        <v>0</v>
      </c>
      <c r="Y48" s="156">
        <v>0</v>
      </c>
      <c r="Z48" s="156">
        <v>0</v>
      </c>
      <c r="AA48" s="156">
        <v>0</v>
      </c>
    </row>
    <row r="49" spans="15:27" ht="14.1">
      <c r="R49" s="2" t="s">
        <v>356</v>
      </c>
      <c r="T49" s="183">
        <f>T48-S48</f>
        <v>0</v>
      </c>
      <c r="U49" s="183">
        <f t="shared" ref="U49" si="35">U48-T48</f>
        <v>0</v>
      </c>
      <c r="V49" s="183">
        <f t="shared" ref="V49" si="36">V48-U48</f>
        <v>0</v>
      </c>
      <c r="W49" s="183">
        <f t="shared" ref="W49" si="37">W48-V48</f>
        <v>0</v>
      </c>
      <c r="X49" s="183">
        <f t="shared" ref="X49" si="38">X48-W48</f>
        <v>0</v>
      </c>
      <c r="Y49" s="183">
        <f t="shared" ref="Y49" si="39">Y48-X48</f>
        <v>0</v>
      </c>
      <c r="Z49" s="183">
        <f t="shared" ref="Z49" si="40">Z48-Y48</f>
        <v>0</v>
      </c>
      <c r="AA49" s="183">
        <f t="shared" ref="AA49" si="41">AA48-Z48</f>
        <v>0</v>
      </c>
    </row>
    <row r="50" spans="15:27" ht="14.45">
      <c r="O50" s="5"/>
      <c r="P50" s="5"/>
      <c r="Q50" s="5"/>
      <c r="R50" s="5"/>
      <c r="S50" s="5"/>
      <c r="T50" s="5"/>
      <c r="U50" s="5"/>
      <c r="V50" s="5"/>
      <c r="W50" s="5"/>
      <c r="X50" s="5"/>
      <c r="Y50" s="5"/>
      <c r="Z50" s="5"/>
      <c r="AA50" s="5"/>
    </row>
    <row r="51" spans="15:27" ht="14.1">
      <c r="O51" s="2" t="s">
        <v>367</v>
      </c>
      <c r="P51" s="2"/>
      <c r="Q51" s="2"/>
      <c r="R51" s="2"/>
      <c r="S51" s="2"/>
    </row>
    <row r="52" spans="15:27" ht="14.1">
      <c r="O52" s="44" t="s">
        <v>354</v>
      </c>
    </row>
    <row r="53" spans="15:27" ht="14.1">
      <c r="O53" s="46" t="s">
        <v>125</v>
      </c>
      <c r="P53" s="46" t="s">
        <v>24</v>
      </c>
      <c r="Q53" s="46" t="s">
        <v>18</v>
      </c>
      <c r="R53" s="46"/>
      <c r="S53" s="46">
        <v>2010</v>
      </c>
      <c r="T53" s="46">
        <v>2015</v>
      </c>
      <c r="U53" s="46">
        <v>2020</v>
      </c>
      <c r="V53" s="46">
        <v>2025</v>
      </c>
      <c r="W53" s="46">
        <v>2030</v>
      </c>
      <c r="X53" s="46">
        <v>2035</v>
      </c>
      <c r="Y53" s="46">
        <v>2040</v>
      </c>
      <c r="Z53" s="46">
        <v>2045</v>
      </c>
      <c r="AA53" s="46">
        <v>2050</v>
      </c>
    </row>
    <row r="54" spans="15:27">
      <c r="O54" s="47" t="s">
        <v>556</v>
      </c>
      <c r="P54" s="496" t="s">
        <v>280</v>
      </c>
      <c r="Q54" s="47" t="s">
        <v>403</v>
      </c>
      <c r="R54" s="48"/>
      <c r="S54" s="156">
        <v>0</v>
      </c>
      <c r="T54" s="156">
        <v>0</v>
      </c>
      <c r="U54" s="156">
        <v>0</v>
      </c>
      <c r="V54" s="156">
        <v>0</v>
      </c>
      <c r="W54" s="156">
        <v>0</v>
      </c>
      <c r="X54" s="156">
        <v>0</v>
      </c>
      <c r="Y54" s="156">
        <v>0</v>
      </c>
      <c r="Z54" s="156">
        <v>0</v>
      </c>
      <c r="AA54" s="156">
        <v>0</v>
      </c>
    </row>
    <row r="55" spans="15:27" ht="14.1">
      <c r="R55" s="2" t="s">
        <v>356</v>
      </c>
      <c r="T55" s="183">
        <f>T54-S54</f>
        <v>0</v>
      </c>
      <c r="U55" s="183">
        <f t="shared" ref="U55" si="42">U54-T54</f>
        <v>0</v>
      </c>
      <c r="V55" s="183">
        <f t="shared" ref="V55" si="43">V54-U54</f>
        <v>0</v>
      </c>
      <c r="W55" s="183">
        <f t="shared" ref="W55" si="44">W54-V54</f>
        <v>0</v>
      </c>
      <c r="X55" s="183">
        <f t="shared" ref="X55" si="45">X54-W54</f>
        <v>0</v>
      </c>
      <c r="Y55" s="183">
        <f t="shared" ref="Y55" si="46">Y54-X54</f>
        <v>0</v>
      </c>
      <c r="Z55" s="183">
        <f t="shared" ref="Z55" si="47">Z54-Y54</f>
        <v>0</v>
      </c>
      <c r="AA55" s="183">
        <f t="shared" ref="AA55" si="48">AA54-Z54</f>
        <v>0</v>
      </c>
    </row>
    <row r="56" spans="15:27" ht="14.45">
      <c r="O56" s="5"/>
      <c r="P56" s="5"/>
      <c r="Q56" s="5"/>
      <c r="R56" s="5"/>
      <c r="S56" s="5"/>
      <c r="T56" s="5"/>
      <c r="U56" s="5"/>
      <c r="V56" s="5"/>
      <c r="W56" s="5"/>
      <c r="X56" s="5"/>
      <c r="Y56" s="5"/>
      <c r="Z56" s="5"/>
      <c r="AA56" s="5"/>
    </row>
    <row r="57" spans="15:27" ht="14.1">
      <c r="O57" s="2" t="s">
        <v>367</v>
      </c>
      <c r="P57" s="2"/>
      <c r="Q57" s="2"/>
      <c r="R57" s="2"/>
      <c r="S57" s="2"/>
    </row>
    <row r="58" spans="15:27" ht="14.1">
      <c r="O58" s="44" t="s">
        <v>354</v>
      </c>
    </row>
    <row r="59" spans="15:27" ht="14.1">
      <c r="O59" s="46" t="s">
        <v>125</v>
      </c>
      <c r="P59" s="46" t="s">
        <v>24</v>
      </c>
      <c r="Q59" s="46" t="s">
        <v>18</v>
      </c>
      <c r="R59" s="46"/>
      <c r="S59" s="46">
        <v>2010</v>
      </c>
      <c r="T59" s="46">
        <v>2015</v>
      </c>
      <c r="U59" s="46">
        <v>2020</v>
      </c>
      <c r="V59" s="46">
        <v>2025</v>
      </c>
      <c r="W59" s="46">
        <v>2030</v>
      </c>
      <c r="X59" s="46">
        <v>2035</v>
      </c>
      <c r="Y59" s="46">
        <v>2040</v>
      </c>
      <c r="Z59" s="46">
        <v>2045</v>
      </c>
      <c r="AA59" s="46">
        <v>2050</v>
      </c>
    </row>
    <row r="60" spans="15:27">
      <c r="O60" s="47" t="s">
        <v>563</v>
      </c>
      <c r="P60" s="496" t="s">
        <v>280</v>
      </c>
      <c r="Q60" s="47" t="s">
        <v>403</v>
      </c>
      <c r="R60" s="48"/>
      <c r="S60" s="156">
        <v>0</v>
      </c>
      <c r="T60" s="156">
        <v>0</v>
      </c>
      <c r="U60" s="156">
        <v>0</v>
      </c>
      <c r="V60" s="156">
        <v>0</v>
      </c>
      <c r="W60" s="156">
        <v>0</v>
      </c>
      <c r="X60" s="156">
        <v>0</v>
      </c>
      <c r="Y60" s="156">
        <v>0</v>
      </c>
      <c r="Z60" s="156">
        <v>0</v>
      </c>
      <c r="AA60" s="156">
        <v>0</v>
      </c>
    </row>
    <row r="61" spans="15:27" ht="14.1">
      <c r="R61" s="2" t="s">
        <v>356</v>
      </c>
      <c r="T61" s="183">
        <f>T60-S60</f>
        <v>0</v>
      </c>
      <c r="U61" s="183">
        <f t="shared" ref="U61" si="49">U60-T60</f>
        <v>0</v>
      </c>
      <c r="V61" s="183">
        <f t="shared" ref="V61" si="50">V60-U60</f>
        <v>0</v>
      </c>
      <c r="W61" s="183">
        <f t="shared" ref="W61" si="51">W60-V60</f>
        <v>0</v>
      </c>
      <c r="X61" s="183">
        <f t="shared" ref="X61" si="52">X60-W60</f>
        <v>0</v>
      </c>
      <c r="Y61" s="183">
        <f t="shared" ref="Y61" si="53">Y60-X60</f>
        <v>0</v>
      </c>
      <c r="Z61" s="183">
        <f t="shared" ref="Z61" si="54">Z60-Y60</f>
        <v>0</v>
      </c>
      <c r="AA61" s="183">
        <f t="shared" ref="AA61" si="55">AA60-Z60</f>
        <v>0</v>
      </c>
    </row>
    <row r="62" spans="15:27" ht="14.45">
      <c r="O62" s="5"/>
      <c r="P62" s="5"/>
      <c r="Q62" s="5"/>
      <c r="R62" s="5"/>
      <c r="S62" s="5"/>
      <c r="T62" s="5"/>
      <c r="U62" s="5"/>
      <c r="V62" s="5"/>
      <c r="W62" s="5"/>
      <c r="X62" s="5"/>
      <c r="Y62" s="5"/>
      <c r="Z62" s="5"/>
      <c r="AA62" s="5"/>
    </row>
    <row r="63" spans="15:27" ht="14.1">
      <c r="O63" s="2" t="s">
        <v>367</v>
      </c>
      <c r="P63" s="2"/>
      <c r="Q63" s="2"/>
      <c r="R63" s="2"/>
      <c r="S63" s="2"/>
    </row>
    <row r="64" spans="15:27" ht="14.1">
      <c r="O64" s="44" t="s">
        <v>354</v>
      </c>
    </row>
    <row r="65" spans="15:27" ht="14.1">
      <c r="O65" s="46" t="s">
        <v>125</v>
      </c>
      <c r="P65" s="46" t="s">
        <v>24</v>
      </c>
      <c r="Q65" s="46" t="s">
        <v>18</v>
      </c>
      <c r="R65" s="46"/>
      <c r="S65" s="46">
        <v>2010</v>
      </c>
      <c r="T65" s="46">
        <v>2015</v>
      </c>
      <c r="U65" s="46">
        <v>2020</v>
      </c>
      <c r="V65" s="46">
        <v>2025</v>
      </c>
      <c r="W65" s="46">
        <v>2030</v>
      </c>
      <c r="X65" s="46">
        <v>2035</v>
      </c>
      <c r="Y65" s="46">
        <v>2040</v>
      </c>
      <c r="Z65" s="46">
        <v>2045</v>
      </c>
      <c r="AA65" s="46">
        <v>2050</v>
      </c>
    </row>
    <row r="66" spans="15:27">
      <c r="O66" s="47" t="s">
        <v>285</v>
      </c>
      <c r="P66" s="496" t="s">
        <v>280</v>
      </c>
      <c r="Q66" s="47" t="s">
        <v>403</v>
      </c>
      <c r="R66" s="48"/>
      <c r="S66" s="156">
        <v>0</v>
      </c>
      <c r="T66" s="156">
        <v>0</v>
      </c>
      <c r="U66" s="156">
        <v>0</v>
      </c>
      <c r="V66" s="156">
        <v>0</v>
      </c>
      <c r="W66" s="156">
        <v>0</v>
      </c>
      <c r="X66" s="156">
        <v>0</v>
      </c>
      <c r="Y66" s="156">
        <v>0</v>
      </c>
      <c r="Z66" s="156">
        <v>0</v>
      </c>
      <c r="AA66" s="156">
        <v>0</v>
      </c>
    </row>
    <row r="67" spans="15:27" ht="14.1">
      <c r="R67" s="2" t="s">
        <v>356</v>
      </c>
      <c r="T67" s="183">
        <f>T66-S66</f>
        <v>0</v>
      </c>
      <c r="U67" s="183">
        <f t="shared" ref="U67" si="56">U66-T66</f>
        <v>0</v>
      </c>
      <c r="V67" s="183">
        <f t="shared" ref="V67" si="57">V66-U66</f>
        <v>0</v>
      </c>
      <c r="W67" s="183">
        <f t="shared" ref="W67" si="58">W66-V66</f>
        <v>0</v>
      </c>
      <c r="X67" s="183">
        <f t="shared" ref="X67" si="59">X66-W66</f>
        <v>0</v>
      </c>
      <c r="Y67" s="183">
        <f t="shared" ref="Y67" si="60">Y66-X66</f>
        <v>0</v>
      </c>
      <c r="Z67" s="183">
        <f t="shared" ref="Z67" si="61">Z66-Y66</f>
        <v>0</v>
      </c>
      <c r="AA67" s="183">
        <f t="shared" ref="AA67" si="62">AA66-Z66</f>
        <v>0</v>
      </c>
    </row>
    <row r="68" spans="15:27" ht="14.45" hidden="1" outlineLevel="1">
      <c r="O68" s="5"/>
      <c r="P68" s="5"/>
      <c r="Q68" s="5"/>
      <c r="R68" s="5"/>
      <c r="S68" s="5"/>
      <c r="T68" s="5"/>
      <c r="U68" s="5"/>
      <c r="V68" s="5"/>
      <c r="W68" s="5"/>
      <c r="X68" s="5"/>
      <c r="Y68" s="5"/>
      <c r="Z68" s="5"/>
      <c r="AA68" s="5"/>
    </row>
    <row r="69" spans="15:27" ht="14.45" hidden="1" outlineLevel="1">
      <c r="O69" s="5"/>
      <c r="P69" s="5"/>
      <c r="Q69" s="5"/>
      <c r="R69" s="5"/>
      <c r="S69" s="5"/>
      <c r="T69" s="5"/>
      <c r="U69" s="5"/>
      <c r="V69" s="5"/>
      <c r="W69" s="5"/>
      <c r="X69" s="5"/>
      <c r="Y69" s="5"/>
      <c r="Z69" s="5"/>
      <c r="AA69" s="5"/>
    </row>
    <row r="70" spans="15:27" ht="14.45" hidden="1" outlineLevel="1">
      <c r="O70" s="5"/>
      <c r="P70" s="5"/>
      <c r="Q70" s="5"/>
      <c r="R70" s="5"/>
      <c r="S70" s="5"/>
      <c r="T70" s="5"/>
      <c r="U70" s="5"/>
      <c r="V70" s="5"/>
      <c r="W70" s="5"/>
      <c r="X70" s="5"/>
      <c r="Y70" s="5"/>
      <c r="Z70" s="5"/>
      <c r="AA70" s="5"/>
    </row>
    <row r="71" spans="15:27" ht="14.45" hidden="1" outlineLevel="1">
      <c r="O71" s="5"/>
      <c r="P71" s="5"/>
      <c r="Q71" s="5"/>
      <c r="R71" s="5"/>
      <c r="S71" s="5"/>
      <c r="T71" s="5"/>
      <c r="U71" s="5"/>
      <c r="V71" s="5"/>
      <c r="W71" s="5"/>
      <c r="X71" s="5"/>
      <c r="Y71" s="5"/>
      <c r="Z71" s="5"/>
      <c r="AA71" s="5"/>
    </row>
    <row r="72" spans="15:27" ht="14.45" hidden="1" outlineLevel="1">
      <c r="O72" s="5"/>
      <c r="P72" s="5"/>
      <c r="Q72" s="5"/>
      <c r="R72" s="5"/>
      <c r="S72" s="5"/>
      <c r="T72" s="5"/>
      <c r="U72" s="5"/>
      <c r="V72" s="5"/>
      <c r="W72" s="5"/>
      <c r="X72" s="5"/>
      <c r="Y72" s="5"/>
      <c r="Z72" s="5"/>
      <c r="AA72" s="5"/>
    </row>
    <row r="73" spans="15:27" ht="14.45" hidden="1" outlineLevel="1">
      <c r="O73" s="5"/>
      <c r="P73" s="5"/>
      <c r="Q73" s="5"/>
      <c r="R73" s="5"/>
      <c r="S73" s="5"/>
      <c r="T73" s="5"/>
      <c r="U73" s="5"/>
      <c r="V73" s="5"/>
      <c r="W73" s="5"/>
      <c r="X73" s="5"/>
      <c r="Y73" s="5"/>
      <c r="Z73" s="5"/>
      <c r="AA73" s="5"/>
    </row>
    <row r="74" spans="15:27" ht="14.45" hidden="1" outlineLevel="1">
      <c r="O74" s="5"/>
      <c r="P74" s="5"/>
      <c r="Q74" s="5"/>
      <c r="R74" s="5"/>
      <c r="S74" s="5"/>
      <c r="T74" s="5"/>
      <c r="U74" s="5"/>
      <c r="V74" s="5"/>
      <c r="W74" s="5"/>
      <c r="X74" s="5"/>
      <c r="Y74" s="5"/>
      <c r="Z74" s="5"/>
      <c r="AA74" s="5"/>
    </row>
    <row r="75" spans="15:27" ht="14.45" hidden="1" outlineLevel="1">
      <c r="O75" s="5"/>
      <c r="P75" s="5"/>
      <c r="Q75" s="5"/>
      <c r="R75" s="5"/>
      <c r="S75" s="5"/>
      <c r="T75" s="5"/>
      <c r="U75" s="5"/>
      <c r="V75" s="5"/>
      <c r="W75" s="5"/>
      <c r="X75" s="5"/>
      <c r="Y75" s="5"/>
      <c r="Z75" s="5"/>
      <c r="AA75" s="5"/>
    </row>
    <row r="76" spans="15:27" ht="14.45" hidden="1" outlineLevel="1">
      <c r="O76" s="5"/>
      <c r="P76" s="5"/>
      <c r="Q76" s="5"/>
      <c r="R76" s="5"/>
      <c r="S76" s="5"/>
      <c r="T76" s="5"/>
      <c r="U76" s="5"/>
      <c r="V76" s="5"/>
      <c r="W76" s="5"/>
      <c r="X76" s="5"/>
      <c r="Y76" s="5"/>
      <c r="Z76" s="5"/>
      <c r="AA76" s="5"/>
    </row>
    <row r="77" spans="15:27" ht="14.45" hidden="1" outlineLevel="1">
      <c r="O77" s="5"/>
      <c r="P77" s="5"/>
      <c r="Q77" s="5"/>
      <c r="R77" s="5"/>
      <c r="S77" s="5"/>
      <c r="T77" s="5"/>
      <c r="U77" s="5"/>
      <c r="V77" s="5"/>
      <c r="W77" s="5"/>
      <c r="X77" s="5"/>
      <c r="Y77" s="5"/>
      <c r="Z77" s="5"/>
      <c r="AA77" s="5"/>
    </row>
    <row r="78" spans="15:27" ht="14.45" hidden="1" outlineLevel="1">
      <c r="O78" s="5"/>
      <c r="P78" s="5"/>
      <c r="Q78" s="5"/>
      <c r="R78" s="5"/>
      <c r="S78" s="5"/>
      <c r="T78" s="5"/>
      <c r="U78" s="5"/>
      <c r="V78" s="5"/>
      <c r="W78" s="5"/>
      <c r="X78" s="5"/>
      <c r="Y78" s="5"/>
      <c r="Z78" s="5"/>
      <c r="AA78" s="5"/>
    </row>
    <row r="79" spans="15:27" ht="14.45" hidden="1" outlineLevel="1">
      <c r="O79" s="5"/>
      <c r="P79" s="5"/>
      <c r="Q79" s="5"/>
      <c r="R79" s="5"/>
      <c r="S79" s="5"/>
      <c r="T79" s="5"/>
      <c r="U79" s="5"/>
      <c r="V79" s="5"/>
      <c r="W79" s="5"/>
      <c r="X79" s="5"/>
      <c r="Y79" s="5"/>
      <c r="Z79" s="5"/>
      <c r="AA79" s="5"/>
    </row>
    <row r="80" spans="15:27" ht="14.45" hidden="1" outlineLevel="1">
      <c r="O80" s="5"/>
      <c r="P80" s="5"/>
      <c r="Q80" s="5"/>
      <c r="R80" s="5"/>
      <c r="S80" s="5"/>
      <c r="T80" s="5"/>
      <c r="U80" s="5"/>
      <c r="V80" s="5"/>
      <c r="W80" s="5"/>
      <c r="X80" s="5"/>
      <c r="Y80" s="5"/>
      <c r="Z80" s="5"/>
      <c r="AA80" s="5"/>
    </row>
    <row r="81" spans="15:27" ht="14.45" hidden="1" outlineLevel="1">
      <c r="O81" s="5"/>
      <c r="P81" s="5"/>
      <c r="Q81" s="5"/>
      <c r="R81" s="5"/>
      <c r="S81" s="5"/>
      <c r="T81" s="5"/>
      <c r="U81" s="5"/>
      <c r="V81" s="5"/>
      <c r="W81" s="5"/>
      <c r="X81" s="5"/>
      <c r="Y81" s="5"/>
      <c r="Z81" s="5"/>
      <c r="AA81" s="5"/>
    </row>
    <row r="82" spans="15:27" ht="14.45" hidden="1" outlineLevel="1">
      <c r="O82" s="5"/>
      <c r="P82" s="5"/>
      <c r="Q82" s="5"/>
      <c r="R82" s="5"/>
      <c r="S82" s="5"/>
      <c r="T82" s="5"/>
      <c r="U82" s="5"/>
      <c r="V82" s="5"/>
      <c r="W82" s="5"/>
      <c r="X82" s="5"/>
      <c r="Y82" s="5"/>
      <c r="Z82" s="5"/>
      <c r="AA82" s="5"/>
    </row>
    <row r="83" spans="15:27" ht="14.45" hidden="1" outlineLevel="1">
      <c r="O83" s="5"/>
      <c r="P83" s="5"/>
      <c r="Q83" s="5"/>
      <c r="R83" s="5"/>
      <c r="S83" s="5"/>
      <c r="T83" s="5"/>
      <c r="U83" s="5"/>
      <c r="V83" s="5"/>
      <c r="W83" s="5"/>
      <c r="X83" s="5"/>
      <c r="Y83" s="5"/>
      <c r="Z83" s="5"/>
      <c r="AA83" s="5"/>
    </row>
    <row r="84" spans="15:27" ht="14.45" hidden="1" outlineLevel="1">
      <c r="O84" s="5"/>
      <c r="P84" s="5"/>
      <c r="Q84" s="5"/>
      <c r="R84" s="5"/>
      <c r="S84" s="5"/>
      <c r="T84" s="5"/>
      <c r="U84" s="5"/>
      <c r="V84" s="5"/>
      <c r="W84" s="5"/>
      <c r="X84" s="5"/>
      <c r="Y84" s="5"/>
      <c r="Z84" s="5"/>
      <c r="AA84" s="5"/>
    </row>
    <row r="85" spans="15:27" ht="14.45" hidden="1" outlineLevel="1">
      <c r="O85" s="5"/>
      <c r="P85" s="5"/>
      <c r="Q85" s="5"/>
      <c r="R85" s="5"/>
      <c r="S85" s="5"/>
      <c r="T85" s="5"/>
      <c r="U85" s="5"/>
      <c r="V85" s="5"/>
      <c r="W85" s="5"/>
      <c r="X85" s="5"/>
      <c r="Y85" s="5"/>
      <c r="Z85" s="5"/>
      <c r="AA85" s="5"/>
    </row>
    <row r="86" spans="15:27" ht="14.45" hidden="1" outlineLevel="1">
      <c r="O86" s="5"/>
      <c r="P86" s="5"/>
      <c r="Q86" s="5"/>
      <c r="R86" s="5"/>
      <c r="S86" s="5"/>
      <c r="T86" s="5"/>
      <c r="U86" s="5"/>
      <c r="V86" s="5"/>
      <c r="W86" s="5"/>
      <c r="X86" s="5"/>
      <c r="Y86" s="5"/>
      <c r="Z86" s="5"/>
      <c r="AA86" s="5"/>
    </row>
    <row r="87" spans="15:27" ht="14.45" hidden="1" outlineLevel="1">
      <c r="O87" s="5"/>
      <c r="P87" s="5"/>
      <c r="Q87" s="5"/>
      <c r="R87" s="5"/>
      <c r="S87" s="5"/>
      <c r="T87" s="5"/>
      <c r="U87" s="5"/>
      <c r="V87" s="5"/>
      <c r="W87" s="5"/>
      <c r="X87" s="5"/>
      <c r="Y87" s="5"/>
      <c r="Z87" s="5"/>
      <c r="AA87" s="5"/>
    </row>
    <row r="88" spans="15:27" ht="14.45" hidden="1" outlineLevel="1">
      <c r="O88" s="5"/>
      <c r="P88" s="5"/>
      <c r="Q88" s="5"/>
      <c r="R88" s="5"/>
      <c r="S88" s="5"/>
      <c r="T88" s="5"/>
      <c r="U88" s="5"/>
      <c r="V88" s="5"/>
      <c r="W88" s="5"/>
      <c r="X88" s="5"/>
      <c r="Y88" s="5"/>
      <c r="Z88" s="5"/>
      <c r="AA88" s="5"/>
    </row>
    <row r="89" spans="15:27" ht="14.45" hidden="1" outlineLevel="1">
      <c r="O89" s="5"/>
      <c r="P89" s="5"/>
      <c r="Q89" s="5"/>
      <c r="R89" s="5"/>
      <c r="S89" s="5"/>
      <c r="T89" s="5"/>
      <c r="U89" s="5"/>
      <c r="V89" s="5"/>
      <c r="W89" s="5"/>
      <c r="X89" s="5"/>
      <c r="Y89" s="5"/>
      <c r="Z89" s="5"/>
      <c r="AA89" s="5"/>
    </row>
    <row r="90" spans="15:27" ht="14.45" hidden="1" outlineLevel="1">
      <c r="O90" s="5"/>
      <c r="P90" s="5"/>
      <c r="Q90" s="5"/>
      <c r="R90" s="5"/>
      <c r="S90" s="5"/>
      <c r="T90" s="5"/>
      <c r="U90" s="5"/>
      <c r="V90" s="5"/>
      <c r="W90" s="5"/>
      <c r="X90" s="5"/>
      <c r="Y90" s="5"/>
      <c r="Z90" s="5"/>
      <c r="AA90" s="5"/>
    </row>
    <row r="91" spans="15:27" ht="14.45" hidden="1" outlineLevel="1">
      <c r="O91" s="5"/>
      <c r="P91" s="5"/>
      <c r="Q91" s="5"/>
      <c r="R91" s="5"/>
      <c r="S91" s="5"/>
      <c r="T91" s="5"/>
      <c r="U91" s="5"/>
      <c r="V91" s="5"/>
      <c r="W91" s="5"/>
      <c r="X91" s="5"/>
      <c r="Y91" s="5"/>
      <c r="Z91" s="5"/>
      <c r="AA91" s="5"/>
    </row>
    <row r="92" spans="15:27" ht="14.45" hidden="1" outlineLevel="1">
      <c r="O92" s="5"/>
      <c r="P92" s="5"/>
      <c r="Q92" s="5"/>
      <c r="R92" s="5"/>
      <c r="S92" s="5"/>
      <c r="T92" s="5"/>
      <c r="U92" s="5"/>
      <c r="V92" s="5"/>
      <c r="W92" s="5"/>
      <c r="X92" s="5"/>
      <c r="Y92" s="5"/>
      <c r="Z92" s="5"/>
      <c r="AA92" s="5"/>
    </row>
    <row r="93" spans="15:27" ht="14.45" hidden="1" outlineLevel="1">
      <c r="O93" s="5"/>
      <c r="P93" s="5"/>
      <c r="Q93" s="5"/>
      <c r="R93" s="5"/>
      <c r="S93" s="5"/>
      <c r="T93" s="5"/>
      <c r="U93" s="5"/>
      <c r="V93" s="5"/>
      <c r="W93" s="5"/>
      <c r="X93" s="5"/>
      <c r="Y93" s="5"/>
      <c r="Z93" s="5"/>
      <c r="AA93" s="5"/>
    </row>
    <row r="94" spans="15:27" ht="14.45" hidden="1" outlineLevel="1">
      <c r="O94" s="5"/>
      <c r="P94" s="5"/>
      <c r="Q94" s="5"/>
      <c r="R94" s="5"/>
      <c r="S94" s="5"/>
      <c r="T94" s="5"/>
      <c r="U94" s="5"/>
      <c r="V94" s="5"/>
      <c r="W94" s="5"/>
      <c r="X94" s="5"/>
      <c r="Y94" s="5"/>
      <c r="Z94" s="5"/>
      <c r="AA94" s="5"/>
    </row>
    <row r="95" spans="15:27" ht="14.45" hidden="1" outlineLevel="1">
      <c r="O95" s="5"/>
      <c r="P95" s="5"/>
      <c r="Q95" s="5"/>
      <c r="R95" s="5"/>
      <c r="S95" s="5"/>
      <c r="T95" s="5"/>
      <c r="U95" s="5"/>
      <c r="V95" s="5"/>
      <c r="W95" s="5"/>
      <c r="X95" s="5"/>
      <c r="Y95" s="5"/>
      <c r="Z95" s="5"/>
      <c r="AA95" s="5"/>
    </row>
    <row r="96" spans="15:27" ht="14.45" collapsed="1">
      <c r="O96" s="5"/>
      <c r="P96" s="5"/>
      <c r="Q96" s="5"/>
      <c r="R96" s="5"/>
      <c r="S96" s="5"/>
      <c r="T96" s="5"/>
      <c r="U96" s="5"/>
      <c r="V96" s="5"/>
      <c r="W96" s="5"/>
      <c r="X96" s="5"/>
      <c r="Y96" s="5"/>
      <c r="Z96" s="5"/>
      <c r="AA96" s="5"/>
    </row>
    <row r="97" spans="10:29" ht="14.1">
      <c r="O97" s="2" t="s">
        <v>367</v>
      </c>
      <c r="P97" s="2"/>
      <c r="Q97" s="2"/>
      <c r="R97" s="2"/>
      <c r="S97" s="2"/>
      <c r="AC97" s="183"/>
    </row>
    <row r="98" spans="10:29" ht="14.1">
      <c r="O98" s="44" t="s">
        <v>354</v>
      </c>
    </row>
    <row r="99" spans="10:29" ht="14.1">
      <c r="J99" s="1" t="s">
        <v>1135</v>
      </c>
      <c r="O99" s="46" t="s">
        <v>125</v>
      </c>
      <c r="P99" s="46" t="s">
        <v>24</v>
      </c>
      <c r="Q99" s="46" t="s">
        <v>18</v>
      </c>
      <c r="R99" s="46"/>
      <c r="S99" s="46">
        <v>2010</v>
      </c>
      <c r="T99" s="46">
        <v>2015</v>
      </c>
      <c r="U99" s="46">
        <v>2020</v>
      </c>
      <c r="V99" s="46">
        <v>2025</v>
      </c>
      <c r="W99" s="46">
        <v>2030</v>
      </c>
      <c r="X99" s="46">
        <v>2035</v>
      </c>
      <c r="Y99" s="46">
        <v>2040</v>
      </c>
      <c r="Z99" s="46">
        <v>2045</v>
      </c>
      <c r="AA99" s="46">
        <v>2050</v>
      </c>
    </row>
    <row r="100" spans="10:29">
      <c r="O100" s="47" t="s">
        <v>1136</v>
      </c>
      <c r="P100" s="496" t="s">
        <v>280</v>
      </c>
      <c r="Q100" s="47" t="s">
        <v>403</v>
      </c>
      <c r="R100" s="48"/>
      <c r="S100" s="156">
        <v>0</v>
      </c>
      <c r="T100" s="156">
        <v>0</v>
      </c>
      <c r="U100" s="156">
        <v>0</v>
      </c>
      <c r="V100" s="156">
        <v>0</v>
      </c>
      <c r="W100" s="156">
        <v>0</v>
      </c>
      <c r="X100" s="156">
        <v>0</v>
      </c>
      <c r="Y100" s="156">
        <v>0</v>
      </c>
      <c r="Z100" s="156">
        <v>0</v>
      </c>
      <c r="AA100" s="156">
        <v>0</v>
      </c>
    </row>
    <row r="101" spans="10:29" ht="14.1">
      <c r="R101" s="2" t="s">
        <v>356</v>
      </c>
      <c r="T101" s="183">
        <f>T100-S100</f>
        <v>0</v>
      </c>
      <c r="U101" s="183">
        <f t="shared" ref="U101" si="63">U100-T100</f>
        <v>0</v>
      </c>
      <c r="V101" s="183">
        <f t="shared" ref="V101" si="64">V100-U100</f>
        <v>0</v>
      </c>
      <c r="W101" s="183">
        <f t="shared" ref="W101" si="65">W100-V100</f>
        <v>0</v>
      </c>
      <c r="X101" s="183">
        <f t="shared" ref="X101" si="66">X100-W100</f>
        <v>0</v>
      </c>
      <c r="Y101" s="183">
        <f t="shared" ref="Y101" si="67">Y100-X100</f>
        <v>0</v>
      </c>
      <c r="Z101" s="183">
        <f t="shared" ref="Z101" si="68">Z100-Y100</f>
        <v>0</v>
      </c>
      <c r="AA101" s="183">
        <f t="shared" ref="AA101" si="69">AA100-Z100</f>
        <v>0</v>
      </c>
    </row>
    <row r="102" spans="10:29" ht="14.45">
      <c r="O102" s="5"/>
      <c r="P102" s="5"/>
      <c r="Q102" s="5"/>
      <c r="R102" s="5"/>
      <c r="S102" s="5"/>
      <c r="T102" s="5"/>
      <c r="U102" s="5"/>
      <c r="V102" s="5"/>
      <c r="W102" s="5"/>
      <c r="X102" s="5"/>
      <c r="Y102" s="5"/>
      <c r="Z102" s="5"/>
      <c r="AA102" s="5"/>
    </row>
    <row r="103" spans="10:29" ht="14.1">
      <c r="O103" s="2" t="s">
        <v>367</v>
      </c>
      <c r="P103" s="2"/>
      <c r="Q103" s="2"/>
      <c r="R103" s="2"/>
      <c r="S103" s="2"/>
    </row>
    <row r="104" spans="10:29" ht="14.1">
      <c r="O104" s="44" t="s">
        <v>354</v>
      </c>
    </row>
    <row r="105" spans="10:29" ht="14.1">
      <c r="O105" s="46" t="s">
        <v>125</v>
      </c>
      <c r="P105" s="46" t="s">
        <v>24</v>
      </c>
      <c r="Q105" s="46" t="s">
        <v>18</v>
      </c>
      <c r="R105" s="46"/>
      <c r="S105" s="46">
        <v>2010</v>
      </c>
      <c r="T105" s="46">
        <v>2015</v>
      </c>
      <c r="U105" s="46">
        <v>2020</v>
      </c>
      <c r="V105" s="46">
        <v>2025</v>
      </c>
      <c r="W105" s="46">
        <v>2030</v>
      </c>
      <c r="X105" s="46">
        <v>2035</v>
      </c>
      <c r="Y105" s="46">
        <v>2040</v>
      </c>
      <c r="Z105" s="46">
        <v>2045</v>
      </c>
      <c r="AA105" s="46">
        <v>2050</v>
      </c>
    </row>
    <row r="106" spans="10:29">
      <c r="O106" s="47" t="s">
        <v>287</v>
      </c>
      <c r="P106" s="496" t="s">
        <v>280</v>
      </c>
      <c r="Q106" s="47" t="s">
        <v>403</v>
      </c>
      <c r="R106" s="48"/>
      <c r="S106" s="156">
        <v>0</v>
      </c>
      <c r="T106" s="156">
        <v>0</v>
      </c>
      <c r="U106" s="156">
        <v>0</v>
      </c>
      <c r="V106" s="156">
        <v>0</v>
      </c>
      <c r="W106" s="156">
        <v>0</v>
      </c>
      <c r="X106" s="156">
        <v>0</v>
      </c>
      <c r="Y106" s="156">
        <v>0</v>
      </c>
      <c r="Z106" s="156">
        <v>0</v>
      </c>
      <c r="AA106" s="156">
        <v>0</v>
      </c>
    </row>
    <row r="107" spans="10:29" ht="14.1">
      <c r="R107" s="2" t="s">
        <v>356</v>
      </c>
      <c r="T107" s="183">
        <f>T106-S106</f>
        <v>0</v>
      </c>
      <c r="U107" s="183">
        <f t="shared" ref="U107" si="70">U106-T106</f>
        <v>0</v>
      </c>
      <c r="V107" s="183">
        <f t="shared" ref="V107" si="71">V106-U106</f>
        <v>0</v>
      </c>
      <c r="W107" s="183">
        <f t="shared" ref="W107" si="72">W106-V106</f>
        <v>0</v>
      </c>
      <c r="X107" s="183">
        <f t="shared" ref="X107" si="73">X106-W106</f>
        <v>0</v>
      </c>
      <c r="Y107" s="183">
        <f t="shared" ref="Y107" si="74">Y106-X106</f>
        <v>0</v>
      </c>
      <c r="Z107" s="183">
        <f t="shared" ref="Z107" si="75">Z106-Y106</f>
        <v>0</v>
      </c>
      <c r="AA107" s="183">
        <f t="shared" ref="AA107" si="76">AA106-Z106</f>
        <v>0</v>
      </c>
    </row>
    <row r="108" spans="10:29" ht="14.45">
      <c r="O108" s="5"/>
      <c r="P108" s="5"/>
      <c r="Q108" s="5"/>
      <c r="R108" s="5"/>
      <c r="S108" s="5"/>
      <c r="T108" s="5"/>
      <c r="U108" s="5"/>
      <c r="V108" s="5"/>
      <c r="W108" s="5"/>
      <c r="X108" s="5"/>
      <c r="Y108" s="5"/>
      <c r="Z108" s="5"/>
      <c r="AA108" s="5"/>
    </row>
    <row r="109" spans="10:29" ht="14.45">
      <c r="O109" s="5"/>
      <c r="P109" s="5"/>
      <c r="Q109" s="5"/>
      <c r="R109" s="5"/>
      <c r="S109" s="5"/>
      <c r="T109" s="5"/>
      <c r="U109" s="5"/>
      <c r="V109" s="5"/>
      <c r="W109" s="5"/>
      <c r="X109" s="5"/>
      <c r="Y109" s="5"/>
      <c r="Z109" s="5"/>
      <c r="AA109" s="5"/>
    </row>
    <row r="110" spans="10:29" ht="14.65" thickBot="1">
      <c r="O110" s="396"/>
      <c r="P110" s="396"/>
      <c r="Q110" s="396"/>
      <c r="R110" s="396"/>
      <c r="S110" s="396"/>
      <c r="T110" s="396"/>
      <c r="U110" s="396"/>
      <c r="V110" s="396"/>
      <c r="W110" s="396"/>
      <c r="X110" s="396"/>
      <c r="Y110" s="396"/>
      <c r="Z110" s="396"/>
      <c r="AA110" s="396"/>
    </row>
    <row r="111" spans="10:29" ht="14.45">
      <c r="O111" s="5"/>
      <c r="P111" s="5"/>
      <c r="Q111" s="5"/>
      <c r="R111" s="5"/>
      <c r="S111" s="5"/>
      <c r="T111" s="5"/>
      <c r="U111" s="5"/>
      <c r="V111" s="5"/>
      <c r="W111" s="5"/>
      <c r="X111" s="5"/>
      <c r="Y111" s="5"/>
      <c r="Z111" s="5"/>
      <c r="AA111" s="5"/>
    </row>
    <row r="112" spans="10:29" ht="14.45">
      <c r="O112" s="5"/>
      <c r="P112" s="5"/>
      <c r="Q112" s="5"/>
      <c r="R112" s="5"/>
      <c r="S112" s="5"/>
      <c r="T112" s="5"/>
      <c r="U112" s="5"/>
      <c r="V112" s="5"/>
      <c r="W112" s="5"/>
      <c r="X112" s="5"/>
      <c r="Y112" s="5"/>
      <c r="Z112" s="5"/>
      <c r="AA112" s="5"/>
    </row>
    <row r="113" spans="15:27" ht="14.45">
      <c r="O113" s="5"/>
      <c r="P113" s="5"/>
      <c r="Q113" s="5"/>
      <c r="R113" s="5"/>
      <c r="S113" s="5"/>
      <c r="T113" s="5"/>
      <c r="U113" s="5"/>
      <c r="V113" s="5"/>
      <c r="W113" s="5"/>
      <c r="X113" s="5"/>
      <c r="Y113" s="5"/>
      <c r="Z113" s="5"/>
      <c r="AA113" s="5"/>
    </row>
    <row r="114" spans="15:27" ht="14.45">
      <c r="O114" s="5"/>
      <c r="P114" s="5"/>
      <c r="Q114" s="5"/>
      <c r="R114" s="5"/>
      <c r="S114" s="5"/>
      <c r="T114" s="5"/>
      <c r="U114" s="5"/>
      <c r="V114" s="5"/>
      <c r="W114" s="5"/>
      <c r="X114" s="5"/>
      <c r="Y114" s="5"/>
      <c r="Z114" s="5"/>
      <c r="AA114" s="5"/>
    </row>
    <row r="115" spans="15:27" ht="14.45">
      <c r="O115" s="5"/>
      <c r="P115" s="5"/>
      <c r="Q115" s="5"/>
      <c r="R115" s="5"/>
      <c r="S115" s="5"/>
      <c r="T115" s="5"/>
      <c r="U115" s="5"/>
      <c r="V115" s="5"/>
      <c r="W115" s="5"/>
      <c r="X115" s="5"/>
      <c r="Y115" s="5"/>
      <c r="Z115" s="5"/>
      <c r="AA115" s="5"/>
    </row>
    <row r="116" spans="15:27" ht="14.1">
      <c r="O116" s="2" t="s">
        <v>1137</v>
      </c>
    </row>
    <row r="117" spans="15:27" ht="14.1">
      <c r="O117" s="46" t="s">
        <v>125</v>
      </c>
      <c r="P117" s="46" t="s">
        <v>24</v>
      </c>
      <c r="Q117" s="46" t="s">
        <v>18</v>
      </c>
      <c r="R117" s="46"/>
      <c r="S117" s="46">
        <v>2010</v>
      </c>
      <c r="T117" s="46">
        <v>2015</v>
      </c>
      <c r="U117" s="46">
        <v>2020</v>
      </c>
      <c r="V117" s="46">
        <v>2025</v>
      </c>
      <c r="W117" s="46">
        <v>2030</v>
      </c>
      <c r="X117" s="46">
        <v>2035</v>
      </c>
      <c r="Y117" s="46">
        <v>2040</v>
      </c>
      <c r="Z117" s="46">
        <v>2045</v>
      </c>
      <c r="AA117" s="46">
        <v>2050</v>
      </c>
    </row>
    <row r="118" spans="15:27" ht="14.45">
      <c r="O118" s="46"/>
      <c r="P118" s="496" t="s">
        <v>1138</v>
      </c>
      <c r="Q118" s="47" t="s">
        <v>403</v>
      </c>
      <c r="R118" s="46"/>
      <c r="S118" s="46"/>
      <c r="T118" s="442">
        <v>3.4768383090240421E-5</v>
      </c>
      <c r="U118" s="442">
        <v>5.484006957793417E-5</v>
      </c>
      <c r="V118" s="442">
        <v>1.8559405668482713E-4</v>
      </c>
      <c r="W118" s="442">
        <v>2958831.6325716055</v>
      </c>
      <c r="X118" s="442">
        <v>6669327.9033685103</v>
      </c>
      <c r="Y118" s="442">
        <v>6669327.9034459796</v>
      </c>
      <c r="Z118" s="442">
        <v>6669327.9035387617</v>
      </c>
      <c r="AA118" s="442">
        <v>6899973.50059471</v>
      </c>
    </row>
    <row r="119" spans="15:27" ht="14.45">
      <c r="O119" s="47" t="s">
        <v>222</v>
      </c>
      <c r="P119" s="496" t="s">
        <v>1138</v>
      </c>
      <c r="Q119" s="47" t="s">
        <v>403</v>
      </c>
      <c r="R119" s="48"/>
      <c r="S119" s="156"/>
      <c r="T119" s="442">
        <v>1.1121040637916671E-5</v>
      </c>
      <c r="U119" s="442">
        <v>3.1233011010332414E-5</v>
      </c>
      <c r="V119" s="442">
        <v>6.1479213618473142E-5</v>
      </c>
      <c r="W119" s="442">
        <v>8.4904551891221158E-5</v>
      </c>
      <c r="X119" s="442">
        <v>1.1278011131619018E-4</v>
      </c>
      <c r="Y119" s="442">
        <v>1.464580400590234E-4</v>
      </c>
      <c r="Z119" s="442">
        <v>1.8775574429072942E-4</v>
      </c>
      <c r="AA119" s="442">
        <v>2.3372871635970858E-4</v>
      </c>
    </row>
    <row r="120" spans="15:27">
      <c r="O120" s="47"/>
      <c r="P120" s="496" t="s">
        <v>280</v>
      </c>
      <c r="Q120" s="47" t="s">
        <v>1139</v>
      </c>
      <c r="R120" s="48"/>
      <c r="S120" s="156"/>
      <c r="T120" s="156">
        <f>((T119+T118)*$G$28*365*24)/(1*10^3)</f>
        <v>3.6179221667279049E-4</v>
      </c>
      <c r="U120" s="156">
        <f t="shared" ref="U120:AA120" si="77">((U119+U118)*$G$28*365*24)/(1*10^3)</f>
        <v>6.7860016735789383E-4</v>
      </c>
      <c r="V120" s="156">
        <f t="shared" si="77"/>
        <v>1.9479256630712193E-3</v>
      </c>
      <c r="W120" s="156">
        <f t="shared" si="77"/>
        <v>23327428.591863927</v>
      </c>
      <c r="X120" s="156">
        <f t="shared" si="77"/>
        <v>52580981.191046491</v>
      </c>
      <c r="Y120" s="156">
        <f t="shared" si="77"/>
        <v>52580981.191922776</v>
      </c>
      <c r="Z120" s="156">
        <f t="shared" si="77"/>
        <v>52580981.192979857</v>
      </c>
      <c r="AA120" s="156">
        <f t="shared" si="77"/>
        <v>54399391.080531403</v>
      </c>
    </row>
    <row r="121" spans="15:27" ht="14.45">
      <c r="O121" s="5"/>
      <c r="P121" s="5"/>
      <c r="Q121" s="5"/>
      <c r="R121" s="5"/>
      <c r="S121" s="5"/>
      <c r="T121" s="5"/>
      <c r="U121" s="5"/>
      <c r="V121" s="5"/>
      <c r="W121" s="5"/>
      <c r="X121" s="5"/>
      <c r="Y121" s="5"/>
      <c r="Z121" s="5"/>
      <c r="AA121" s="5"/>
    </row>
    <row r="122" spans="15:27" ht="14.45">
      <c r="O122" s="5"/>
      <c r="P122" s="5"/>
      <c r="Q122" s="5"/>
      <c r="R122" s="5"/>
      <c r="S122" s="5"/>
      <c r="T122" s="5"/>
      <c r="U122" s="5"/>
      <c r="V122" s="5"/>
      <c r="W122" s="5"/>
      <c r="X122" s="5"/>
      <c r="Y122" s="5"/>
      <c r="Z122" s="5"/>
      <c r="AA122" s="5"/>
    </row>
    <row r="123" spans="15:27" ht="14.1">
      <c r="O123" s="2" t="s">
        <v>1140</v>
      </c>
    </row>
    <row r="124" spans="15:27" ht="14.1">
      <c r="O124" s="46" t="s">
        <v>125</v>
      </c>
      <c r="P124" s="46" t="s">
        <v>24</v>
      </c>
      <c r="Q124" s="46" t="s">
        <v>18</v>
      </c>
      <c r="R124" s="46" t="s">
        <v>8</v>
      </c>
      <c r="S124" s="46">
        <v>2010</v>
      </c>
      <c r="T124" s="46">
        <v>2015</v>
      </c>
      <c r="U124" s="46">
        <v>2020</v>
      </c>
      <c r="V124" s="46">
        <v>2025</v>
      </c>
      <c r="W124" s="46">
        <v>2030</v>
      </c>
      <c r="X124" s="46">
        <v>2035</v>
      </c>
      <c r="Y124" s="46">
        <v>2040</v>
      </c>
      <c r="Z124" s="46">
        <v>2045</v>
      </c>
      <c r="AA124" s="46">
        <v>2050</v>
      </c>
    </row>
    <row r="125" spans="15:27" ht="14.45">
      <c r="O125" s="46"/>
      <c r="P125" s="496" t="s">
        <v>1138</v>
      </c>
      <c r="Q125" s="496" t="s">
        <v>403</v>
      </c>
      <c r="R125" s="46"/>
      <c r="S125" s="156">
        <f>(T125/(U125/T125))</f>
        <v>201596.22694158921</v>
      </c>
      <c r="T125" s="442">
        <v>223545.90604913031</v>
      </c>
      <c r="U125" s="442">
        <v>247885.45336121685</v>
      </c>
      <c r="V125" s="442">
        <v>247885.45374880129</v>
      </c>
      <c r="W125" s="442">
        <v>247885.4541223789</v>
      </c>
      <c r="X125" s="442">
        <v>236229.48292637517</v>
      </c>
      <c r="Y125" s="442">
        <v>211889.93584461979</v>
      </c>
      <c r="Z125" s="442">
        <v>211889.9356213744</v>
      </c>
      <c r="AA125" s="442">
        <v>211889.93535073329</v>
      </c>
    </row>
    <row r="126" spans="15:27" ht="14.45">
      <c r="O126" s="47" t="s">
        <v>136</v>
      </c>
      <c r="P126" s="496" t="s">
        <v>1138</v>
      </c>
      <c r="Q126" s="496" t="s">
        <v>403</v>
      </c>
      <c r="R126" s="48"/>
      <c r="S126" s="156">
        <v>0</v>
      </c>
      <c r="T126" s="442">
        <v>5.0864154750364798E-5</v>
      </c>
      <c r="U126" s="442">
        <v>1.0488733748756498E-4</v>
      </c>
      <c r="V126" s="442">
        <v>1.6013020213338552E-4</v>
      </c>
      <c r="W126" s="442">
        <v>2.3929580918683098E-4</v>
      </c>
      <c r="X126" s="442">
        <v>3.3307096383562376E-4</v>
      </c>
      <c r="Y126" s="442">
        <v>4.4919026373828829E-4</v>
      </c>
      <c r="Z126" s="442">
        <v>7.5353691038549514E-4</v>
      </c>
      <c r="AA126" s="442">
        <v>265310.71028747829</v>
      </c>
    </row>
    <row r="127" spans="15:27">
      <c r="O127" s="47" t="str">
        <f>O126</f>
        <v>AD</v>
      </c>
      <c r="P127" s="496" t="s">
        <v>539</v>
      </c>
      <c r="Q127" s="496" t="s">
        <v>403</v>
      </c>
      <c r="R127" s="47" t="s">
        <v>1141</v>
      </c>
      <c r="S127" s="156">
        <f t="shared" ref="S127:AA127" si="78">SUM(S125*24*365*$G$27/(1*10^3),S126*24*365*$G$27/(1*10^3))*$G$26</f>
        <v>5486555.8228722522</v>
      </c>
      <c r="T127" s="156">
        <f t="shared" si="78"/>
        <v>6083928.8085860144</v>
      </c>
      <c r="U127" s="156">
        <f t="shared" si="78"/>
        <v>6746343.4150175955</v>
      </c>
      <c r="V127" s="156">
        <f t="shared" si="78"/>
        <v>6746343.4270693911</v>
      </c>
      <c r="W127" s="156">
        <f t="shared" si="78"/>
        <v>6746343.4393910542</v>
      </c>
      <c r="X127" s="156">
        <f t="shared" si="78"/>
        <v>6429119.565252318</v>
      </c>
      <c r="Y127" s="156">
        <f t="shared" si="78"/>
        <v>5766704.969719856</v>
      </c>
      <c r="Z127" s="156">
        <f t="shared" si="78"/>
        <v>5766704.9719270738</v>
      </c>
      <c r="AA127" s="156">
        <f t="shared" si="78"/>
        <v>12987286.62101065</v>
      </c>
    </row>
    <row r="128" spans="15:27">
      <c r="Q128" s="50"/>
      <c r="R128" s="160"/>
      <c r="S128" s="163"/>
      <c r="T128" s="163"/>
      <c r="U128" s="163"/>
      <c r="V128" s="163"/>
      <c r="W128" s="163"/>
      <c r="X128" s="163"/>
      <c r="Y128" s="163"/>
      <c r="Z128" s="163"/>
      <c r="AA128" s="163"/>
    </row>
    <row r="129" spans="15:27" ht="14.45">
      <c r="O129" s="5"/>
      <c r="P129" s="5"/>
      <c r="Q129" s="5"/>
      <c r="R129" s="5"/>
      <c r="S129" s="5"/>
      <c r="T129" s="5"/>
      <c r="U129" s="5"/>
      <c r="V129" s="5"/>
      <c r="W129" s="5"/>
      <c r="X129" s="5"/>
      <c r="Y129" s="5"/>
      <c r="Z129" s="5"/>
      <c r="AA129" s="5"/>
    </row>
    <row r="158" spans="28:28">
      <c r="AB158" s="477"/>
    </row>
    <row r="159" spans="28:28">
      <c r="AB159" s="68"/>
    </row>
  </sheetData>
  <conditionalFormatting sqref="AB51:AB118 AC43:AL103 M51:N118 T125:AA125 O118 O125:R125 O130:AA131 O123:AA124 O126:AA128 R118:S118 O116:AA117 Q119:R120 C49:L69">
    <cfRule type="expression" dxfId="711" priority="100">
      <formula>_xlfn.ISFORMULA(C43)</formula>
    </cfRule>
  </conditionalFormatting>
  <conditionalFormatting sqref="O119">
    <cfRule type="expression" dxfId="710" priority="39">
      <formula>_xlfn.ISFORMULA(O119)</formula>
    </cfRule>
  </conditionalFormatting>
  <conditionalFormatting sqref="O120">
    <cfRule type="expression" dxfId="709" priority="38">
      <formula>_xlfn.ISFORMULA(O120)</formula>
    </cfRule>
  </conditionalFormatting>
  <conditionalFormatting sqref="S120:AA120">
    <cfRule type="expression" dxfId="708" priority="30">
      <formula>_xlfn.ISFORMULA(S120)</formula>
    </cfRule>
  </conditionalFormatting>
  <conditionalFormatting sqref="S119">
    <cfRule type="expression" dxfId="707" priority="26">
      <formula>_xlfn.ISFORMULA(S119)</formula>
    </cfRule>
  </conditionalFormatting>
  <conditionalFormatting sqref="Q118">
    <cfRule type="expression" dxfId="706" priority="17">
      <formula>_xlfn.ISFORMULA(Q118)</formula>
    </cfRule>
  </conditionalFormatting>
  <conditionalFormatting sqref="T118:AA119">
    <cfRule type="expression" dxfId="705" priority="14">
      <formula>_xlfn.ISFORMULA(T118)</formula>
    </cfRule>
  </conditionalFormatting>
  <conditionalFormatting sqref="Q31">
    <cfRule type="expression" dxfId="704" priority="9">
      <formula>_xlfn.ISFORMULA(Q31)</formula>
    </cfRule>
  </conditionalFormatting>
  <conditionalFormatting sqref="Q37">
    <cfRule type="expression" dxfId="703" priority="8">
      <formula>_xlfn.ISFORMULA(Q37)</formula>
    </cfRule>
  </conditionalFormatting>
  <conditionalFormatting sqref="Q42">
    <cfRule type="expression" dxfId="702" priority="7">
      <formula>_xlfn.ISFORMULA(Q42)</formula>
    </cfRule>
  </conditionalFormatting>
  <conditionalFormatting sqref="Q48">
    <cfRule type="expression" dxfId="701" priority="6">
      <formula>_xlfn.ISFORMULA(Q48)</formula>
    </cfRule>
  </conditionalFormatting>
  <conditionalFormatting sqref="Q54">
    <cfRule type="expression" dxfId="700" priority="5">
      <formula>_xlfn.ISFORMULA(Q54)</formula>
    </cfRule>
  </conditionalFormatting>
  <conditionalFormatting sqref="Q60">
    <cfRule type="expression" dxfId="699" priority="4">
      <formula>_xlfn.ISFORMULA(Q60)</formula>
    </cfRule>
  </conditionalFormatting>
  <conditionalFormatting sqref="Q66">
    <cfRule type="expression" dxfId="698" priority="3">
      <formula>_xlfn.ISFORMULA(Q66)</formula>
    </cfRule>
  </conditionalFormatting>
  <conditionalFormatting sqref="Q100">
    <cfRule type="expression" dxfId="697" priority="2">
      <formula>_xlfn.ISFORMULA(Q100)</formula>
    </cfRule>
  </conditionalFormatting>
  <conditionalFormatting sqref="Q106">
    <cfRule type="expression" dxfId="696" priority="1">
      <formula>_xlfn.ISFORMULA(Q106)</formula>
    </cfRule>
  </conditionalFormatting>
  <pageMargins left="0.7" right="0.7" top="0.75" bottom="0.75" header="0.3" footer="0.3"/>
  <pageSetup paperSize="9" orientation="portrait" horizontalDpi="4294967294" verticalDpi="4294967294"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38ED-8046-48A9-8888-FD115D413103}">
  <sheetPr>
    <tabColor theme="9" tint="0.39997558519241921"/>
  </sheetPr>
  <dimension ref="A1:R322"/>
  <sheetViews>
    <sheetView tabSelected="1" topLeftCell="A169" zoomScale="85" zoomScaleNormal="85" workbookViewId="0">
      <selection activeCell="F317" sqref="F317"/>
    </sheetView>
  </sheetViews>
  <sheetFormatPr defaultColWidth="8.85546875" defaultRowHeight="13.9"/>
  <cols>
    <col min="1" max="1" width="19.140625" style="1" customWidth="1"/>
    <col min="2" max="2" width="8.85546875" style="1"/>
    <col min="3" max="3" width="32.42578125" style="1" customWidth="1"/>
    <col min="4" max="5" width="19.42578125" style="1" customWidth="1"/>
    <col min="6" max="6" width="20.85546875" style="1" customWidth="1"/>
    <col min="7" max="7" width="18.7109375" style="1" customWidth="1"/>
    <col min="8" max="8" width="20" style="1" customWidth="1"/>
    <col min="9" max="9" width="19.7109375" style="1" customWidth="1"/>
    <col min="10" max="10" width="16.42578125" style="1" customWidth="1"/>
    <col min="11" max="11" width="16.28515625" style="1" customWidth="1"/>
    <col min="12" max="12" width="15.7109375" style="1" customWidth="1"/>
    <col min="13" max="13" width="14.85546875" style="1" customWidth="1"/>
    <col min="14" max="14" width="10.7109375" style="1" customWidth="1"/>
    <col min="15" max="16384" width="8.85546875" style="1"/>
  </cols>
  <sheetData>
    <row r="1" spans="1:18" s="3" customFormat="1" ht="49.5" customHeight="1">
      <c r="A1" s="109"/>
      <c r="B1" s="109" t="s">
        <v>391</v>
      </c>
      <c r="C1" s="109"/>
      <c r="D1" s="109"/>
      <c r="E1" s="109"/>
      <c r="F1" s="109"/>
      <c r="G1" s="109"/>
      <c r="H1" s="109"/>
      <c r="I1" s="109"/>
      <c r="J1" s="109"/>
      <c r="K1" s="109"/>
      <c r="L1" s="109"/>
      <c r="M1" s="109"/>
      <c r="N1" s="109"/>
      <c r="O1" s="109"/>
      <c r="P1" s="109"/>
      <c r="Q1" s="109"/>
      <c r="R1" s="109"/>
    </row>
    <row r="10" spans="1:18" ht="20.100000000000001">
      <c r="A10" s="399" t="s">
        <v>125</v>
      </c>
    </row>
    <row r="11" spans="1:18" ht="20.100000000000001">
      <c r="A11" s="397"/>
      <c r="C11" s="2"/>
      <c r="D11" s="2"/>
      <c r="E11" s="2"/>
    </row>
    <row r="12" spans="1:18" ht="14.1">
      <c r="C12" s="44" t="s">
        <v>354</v>
      </c>
    </row>
    <row r="13" spans="1:18" ht="19.899999999999999">
      <c r="A13" s="398" t="s">
        <v>84</v>
      </c>
      <c r="C13" s="111" t="s">
        <v>392</v>
      </c>
      <c r="D13" s="111" t="s">
        <v>24</v>
      </c>
      <c r="E13" s="111" t="s">
        <v>18</v>
      </c>
      <c r="F13" s="111">
        <v>2015</v>
      </c>
      <c r="G13" s="111">
        <v>2020</v>
      </c>
      <c r="H13" s="111">
        <v>2025</v>
      </c>
      <c r="I13" s="111">
        <v>2030</v>
      </c>
      <c r="J13" s="111">
        <v>2035</v>
      </c>
      <c r="K13" s="111">
        <v>2040</v>
      </c>
      <c r="L13" s="111">
        <v>2045</v>
      </c>
      <c r="M13" s="111">
        <v>2050</v>
      </c>
    </row>
    <row r="14" spans="1:18" ht="65.25" customHeight="1">
      <c r="C14" s="65" t="s">
        <v>393</v>
      </c>
      <c r="D14" s="65" t="s">
        <v>394</v>
      </c>
      <c r="E14" s="112" t="s">
        <v>395</v>
      </c>
      <c r="F14" s="113">
        <f>'Tech costs'!G14</f>
        <v>49.8</v>
      </c>
      <c r="G14" s="187">
        <f t="shared" ref="G14:M14" si="0">$F$14*G27</f>
        <v>47.770734329641968</v>
      </c>
      <c r="H14" s="187">
        <f t="shared" si="0"/>
        <v>45.741468659283946</v>
      </c>
      <c r="I14" s="187">
        <f t="shared" si="0"/>
        <v>43.712202988925917</v>
      </c>
      <c r="J14" s="187">
        <f t="shared" si="0"/>
        <v>41.682937318567888</v>
      </c>
      <c r="K14" s="187">
        <f t="shared" si="0"/>
        <v>39.653671648209858</v>
      </c>
      <c r="L14" s="187">
        <f t="shared" si="0"/>
        <v>37.624405977851829</v>
      </c>
      <c r="M14" s="187">
        <f t="shared" si="0"/>
        <v>35.595140307493814</v>
      </c>
    </row>
    <row r="15" spans="1:18" ht="29.25" customHeight="1">
      <c r="C15" s="65" t="s">
        <v>396</v>
      </c>
      <c r="D15" s="65" t="s">
        <v>394</v>
      </c>
      <c r="E15" s="112" t="s">
        <v>395</v>
      </c>
      <c r="F15" s="113">
        <f>'Tech costs'!G15</f>
        <v>33.200000000000003</v>
      </c>
      <c r="G15" s="187">
        <f t="shared" ref="G15:M15" si="1">$F$15*G27</f>
        <v>31.847156219761317</v>
      </c>
      <c r="H15" s="187">
        <f t="shared" si="1"/>
        <v>30.494312439522634</v>
      </c>
      <c r="I15" s="187">
        <f t="shared" si="1"/>
        <v>29.141468659283948</v>
      </c>
      <c r="J15" s="187">
        <f t="shared" si="1"/>
        <v>27.788624879045262</v>
      </c>
      <c r="K15" s="187">
        <f t="shared" si="1"/>
        <v>26.435781098806572</v>
      </c>
      <c r="L15" s="187">
        <f t="shared" si="1"/>
        <v>25.08293731856789</v>
      </c>
      <c r="M15" s="187">
        <f t="shared" si="1"/>
        <v>23.730093538329214</v>
      </c>
    </row>
    <row r="16" spans="1:18">
      <c r="C16" s="114"/>
      <c r="D16" s="114"/>
      <c r="E16" s="114"/>
      <c r="F16" s="114"/>
      <c r="G16" s="115"/>
      <c r="H16" s="116"/>
      <c r="I16" s="116"/>
      <c r="J16" s="116"/>
      <c r="K16" s="116"/>
      <c r="L16" s="116"/>
      <c r="M16" s="116"/>
    </row>
    <row r="17" spans="3:13" ht="14.1">
      <c r="C17" s="117" t="s">
        <v>397</v>
      </c>
      <c r="D17" s="114"/>
      <c r="E17" s="114"/>
      <c r="F17" s="114"/>
      <c r="G17" s="114"/>
      <c r="H17" s="114"/>
      <c r="I17" s="114"/>
      <c r="J17" s="114"/>
      <c r="K17" s="114"/>
      <c r="L17" s="114"/>
      <c r="M17" s="114"/>
    </row>
    <row r="18" spans="3:13" ht="14.1">
      <c r="C18" s="111" t="s">
        <v>373</v>
      </c>
      <c r="D18" s="111" t="s">
        <v>24</v>
      </c>
      <c r="E18" s="111" t="s">
        <v>18</v>
      </c>
      <c r="F18" s="111">
        <v>2015</v>
      </c>
      <c r="G18" s="111">
        <v>2020</v>
      </c>
      <c r="H18" s="111">
        <v>2025</v>
      </c>
      <c r="I18" s="111">
        <v>2030</v>
      </c>
      <c r="J18" s="111">
        <v>2035</v>
      </c>
      <c r="K18" s="111">
        <v>2040</v>
      </c>
      <c r="L18" s="111">
        <v>2045</v>
      </c>
      <c r="M18" s="111">
        <v>2050</v>
      </c>
    </row>
    <row r="19" spans="3:13" ht="27.6">
      <c r="C19" s="112" t="s">
        <v>399</v>
      </c>
      <c r="D19" s="65" t="s">
        <v>394</v>
      </c>
      <c r="E19" s="112" t="s">
        <v>395</v>
      </c>
      <c r="F19" s="187">
        <f>F$14*$D37</f>
        <v>32.9178</v>
      </c>
      <c r="G19" s="187">
        <f t="shared" ref="G19:M19" si="2">G$14*$D37</f>
        <v>31.576455391893344</v>
      </c>
      <c r="H19" s="187">
        <f t="shared" si="2"/>
        <v>30.235110783786691</v>
      </c>
      <c r="I19" s="187">
        <f t="shared" si="2"/>
        <v>28.893766175680032</v>
      </c>
      <c r="J19" s="187">
        <f t="shared" si="2"/>
        <v>27.552421567573376</v>
      </c>
      <c r="K19" s="187">
        <f t="shared" si="2"/>
        <v>26.211076959466716</v>
      </c>
      <c r="L19" s="187">
        <f t="shared" si="2"/>
        <v>24.86973235136006</v>
      </c>
      <c r="M19" s="187">
        <f t="shared" si="2"/>
        <v>23.528387743253411</v>
      </c>
    </row>
    <row r="20" spans="3:13" ht="27.6">
      <c r="C20" s="112" t="s">
        <v>335</v>
      </c>
      <c r="D20" s="65" t="s">
        <v>394</v>
      </c>
      <c r="E20" s="112" t="s">
        <v>395</v>
      </c>
      <c r="F20" s="187">
        <f t="shared" ref="F20:M20" si="3">F$14*$D38</f>
        <v>6.4241999999999999</v>
      </c>
      <c r="G20" s="187">
        <f t="shared" si="3"/>
        <v>6.1624247285238143</v>
      </c>
      <c r="H20" s="187">
        <f t="shared" si="3"/>
        <v>5.9006494570476296</v>
      </c>
      <c r="I20" s="187">
        <f t="shared" si="3"/>
        <v>5.638874185571443</v>
      </c>
      <c r="J20" s="187">
        <f t="shared" si="3"/>
        <v>5.3770989140952574</v>
      </c>
      <c r="K20" s="187">
        <f t="shared" si="3"/>
        <v>5.1153236426190718</v>
      </c>
      <c r="L20" s="187">
        <f t="shared" si="3"/>
        <v>4.8535483711428862</v>
      </c>
      <c r="M20" s="187">
        <f t="shared" si="3"/>
        <v>4.5917730996667023</v>
      </c>
    </row>
    <row r="21" spans="3:13" ht="27.6">
      <c r="C21" s="112" t="s">
        <v>1095</v>
      </c>
      <c r="D21" s="65" t="s">
        <v>394</v>
      </c>
      <c r="E21" s="112" t="s">
        <v>395</v>
      </c>
      <c r="F21" s="187">
        <f t="shared" ref="F21:M21" si="4">F$14*$D39</f>
        <v>10.457999999999998</v>
      </c>
      <c r="G21" s="187">
        <f t="shared" si="4"/>
        <v>10.031854209224813</v>
      </c>
      <c r="H21" s="187">
        <f t="shared" si="4"/>
        <v>9.6057084184496286</v>
      </c>
      <c r="I21" s="187">
        <f t="shared" si="4"/>
        <v>9.1795626276744429</v>
      </c>
      <c r="J21" s="187">
        <f t="shared" si="4"/>
        <v>8.7534168368992553</v>
      </c>
      <c r="K21" s="187">
        <f t="shared" si="4"/>
        <v>8.3272710461240695</v>
      </c>
      <c r="L21" s="187">
        <f t="shared" si="4"/>
        <v>7.9011252553488838</v>
      </c>
      <c r="M21" s="187">
        <f t="shared" si="4"/>
        <v>7.4749794645737007</v>
      </c>
    </row>
    <row r="22" spans="3:13" ht="27.6">
      <c r="C22" s="112" t="s">
        <v>380</v>
      </c>
      <c r="D22" s="65" t="s">
        <v>394</v>
      </c>
      <c r="E22" s="112" t="s">
        <v>395</v>
      </c>
      <c r="F22" s="113">
        <f>F15</f>
        <v>33.200000000000003</v>
      </c>
      <c r="G22" s="113">
        <f t="shared" ref="G22:M22" si="5">G15</f>
        <v>31.847156219761317</v>
      </c>
      <c r="H22" s="113">
        <f t="shared" si="5"/>
        <v>30.494312439522634</v>
      </c>
      <c r="I22" s="113">
        <f t="shared" si="5"/>
        <v>29.141468659283948</v>
      </c>
      <c r="J22" s="113">
        <f t="shared" si="5"/>
        <v>27.788624879045262</v>
      </c>
      <c r="K22" s="113">
        <f t="shared" si="5"/>
        <v>26.435781098806572</v>
      </c>
      <c r="L22" s="113">
        <f t="shared" si="5"/>
        <v>25.08293731856789</v>
      </c>
      <c r="M22" s="113">
        <f t="shared" si="5"/>
        <v>23.730093538329214</v>
      </c>
    </row>
    <row r="23" spans="3:13">
      <c r="C23" s="112"/>
      <c r="D23" s="65"/>
      <c r="E23" s="112"/>
      <c r="F23" s="113"/>
      <c r="G23" s="187"/>
      <c r="H23" s="187"/>
      <c r="I23" s="187"/>
      <c r="J23" s="187"/>
      <c r="K23" s="187"/>
      <c r="L23" s="187"/>
      <c r="M23" s="187"/>
    </row>
    <row r="24" spans="3:13">
      <c r="C24" s="120"/>
      <c r="D24" s="120"/>
      <c r="E24" s="120"/>
      <c r="F24" s="120"/>
      <c r="G24" s="120"/>
      <c r="H24" s="120"/>
      <c r="I24" s="120"/>
      <c r="J24" s="120"/>
      <c r="K24" s="120"/>
      <c r="L24" s="120"/>
      <c r="M24" s="120"/>
    </row>
    <row r="25" spans="3:13" ht="14.1">
      <c r="C25" s="121" t="s">
        <v>401</v>
      </c>
      <c r="D25" s="120"/>
      <c r="E25" s="120"/>
      <c r="F25" s="120"/>
      <c r="G25" s="120"/>
      <c r="H25" s="120"/>
      <c r="I25" s="120"/>
      <c r="J25" s="120"/>
      <c r="K25" s="120"/>
      <c r="L25" s="120"/>
      <c r="M25" s="120"/>
    </row>
    <row r="26" spans="3:13" ht="14.1">
      <c r="C26" s="110"/>
      <c r="D26" s="111" t="s">
        <v>24</v>
      </c>
      <c r="E26" s="111" t="s">
        <v>18</v>
      </c>
      <c r="F26" s="111">
        <v>2015</v>
      </c>
      <c r="G26" s="111">
        <v>2020</v>
      </c>
      <c r="H26" s="111">
        <v>2025</v>
      </c>
      <c r="I26" s="111">
        <v>2030</v>
      </c>
      <c r="J26" s="111">
        <v>2035</v>
      </c>
      <c r="K26" s="111">
        <v>2040</v>
      </c>
      <c r="L26" s="111">
        <v>2045</v>
      </c>
      <c r="M26" s="111">
        <v>2050</v>
      </c>
    </row>
    <row r="27" spans="3:13">
      <c r="C27" s="110" t="s">
        <v>393</v>
      </c>
      <c r="D27" s="110" t="s">
        <v>402</v>
      </c>
      <c r="E27" s="110" t="s">
        <v>403</v>
      </c>
      <c r="F27" s="110">
        <v>1</v>
      </c>
      <c r="G27" s="122">
        <f t="shared" ref="G27:M27" si="6">G30/$F$30</f>
        <v>0.95925169336630467</v>
      </c>
      <c r="H27" s="122">
        <f t="shared" si="6"/>
        <v>0.91850338673260934</v>
      </c>
      <c r="I27" s="122">
        <f t="shared" si="6"/>
        <v>0.87775508009891401</v>
      </c>
      <c r="J27" s="122">
        <f t="shared" si="6"/>
        <v>0.83700677346521868</v>
      </c>
      <c r="K27" s="122">
        <f t="shared" si="6"/>
        <v>0.79625846683152324</v>
      </c>
      <c r="L27" s="122">
        <f t="shared" si="6"/>
        <v>0.75551016019782791</v>
      </c>
      <c r="M27" s="122">
        <f t="shared" si="6"/>
        <v>0.71476185356413291</v>
      </c>
    </row>
    <row r="28" spans="3:13">
      <c r="C28" s="120"/>
      <c r="D28" s="120"/>
      <c r="E28" s="120"/>
      <c r="F28" s="120"/>
      <c r="G28" s="120"/>
      <c r="H28" s="120"/>
      <c r="I28" s="120"/>
      <c r="J28" s="120"/>
      <c r="K28" s="120"/>
      <c r="L28" s="120"/>
      <c r="M28" s="120"/>
    </row>
    <row r="29" spans="3:13" ht="14.1">
      <c r="C29" s="120"/>
      <c r="D29" s="120"/>
      <c r="E29" s="123">
        <v>2010</v>
      </c>
      <c r="F29" s="123">
        <v>2015</v>
      </c>
      <c r="G29" s="123">
        <v>2020</v>
      </c>
      <c r="H29" s="123">
        <v>2025</v>
      </c>
      <c r="I29" s="123">
        <v>2030</v>
      </c>
      <c r="J29" s="123">
        <v>2035</v>
      </c>
      <c r="K29" s="123">
        <v>2040</v>
      </c>
      <c r="L29" s="123">
        <v>2045</v>
      </c>
      <c r="M29" s="123">
        <v>2050</v>
      </c>
    </row>
    <row r="30" spans="3:13">
      <c r="C30" s="120"/>
      <c r="D30" s="120"/>
      <c r="E30" s="110">
        <v>1</v>
      </c>
      <c r="F30" s="122">
        <f t="shared" ref="F30:L30" si="7">E30+(($M30-$E30)/8)</f>
        <v>0.96084710743801649</v>
      </c>
      <c r="G30" s="122">
        <f t="shared" si="7"/>
        <v>0.92169421487603298</v>
      </c>
      <c r="H30" s="122">
        <f t="shared" si="7"/>
        <v>0.88254132231404947</v>
      </c>
      <c r="I30" s="122">
        <f t="shared" si="7"/>
        <v>0.84338842975206596</v>
      </c>
      <c r="J30" s="122">
        <f t="shared" si="7"/>
        <v>0.80423553719008245</v>
      </c>
      <c r="K30" s="122">
        <f t="shared" si="7"/>
        <v>0.76508264462809894</v>
      </c>
      <c r="L30" s="122">
        <f t="shared" si="7"/>
        <v>0.72592975206611543</v>
      </c>
      <c r="M30" s="119">
        <f>E42/D42</f>
        <v>0.68677685950413225</v>
      </c>
    </row>
    <row r="36" spans="1:13" ht="14.1">
      <c r="D36" s="496" t="s">
        <v>400</v>
      </c>
      <c r="E36" s="46" t="s">
        <v>368</v>
      </c>
      <c r="F36" s="46" t="s">
        <v>343</v>
      </c>
    </row>
    <row r="37" spans="1:13">
      <c r="C37" s="304" t="s">
        <v>399</v>
      </c>
      <c r="D37" s="305">
        <f>100%-D38-D39</f>
        <v>0.66100000000000003</v>
      </c>
      <c r="E37" s="305" t="s">
        <v>387</v>
      </c>
      <c r="F37" s="305" t="s">
        <v>387</v>
      </c>
    </row>
    <row r="38" spans="1:13">
      <c r="C38" s="304" t="s">
        <v>335</v>
      </c>
      <c r="D38" s="305">
        <v>0.129</v>
      </c>
      <c r="E38" s="305" t="s">
        <v>1142</v>
      </c>
      <c r="F38" s="305" t="s">
        <v>405</v>
      </c>
    </row>
    <row r="39" spans="1:13" ht="14.45">
      <c r="C39" s="304" t="s">
        <v>1095</v>
      </c>
      <c r="D39" s="306">
        <v>0.21</v>
      </c>
      <c r="E39" s="1" t="s">
        <v>475</v>
      </c>
      <c r="F39" s="1" t="s">
        <v>1143</v>
      </c>
    </row>
    <row r="40" spans="1:13" ht="14.45">
      <c r="C40"/>
      <c r="D40"/>
      <c r="E40"/>
    </row>
    <row r="41" spans="1:13">
      <c r="C41" s="496"/>
      <c r="D41" s="496">
        <v>2010</v>
      </c>
      <c r="E41" s="496">
        <v>2050</v>
      </c>
    </row>
    <row r="42" spans="1:13">
      <c r="C42" s="496" t="s">
        <v>406</v>
      </c>
      <c r="D42" s="496">
        <f>'Tech costs'!D42</f>
        <v>1210</v>
      </c>
      <c r="E42" s="496">
        <f>'Tech costs'!E42</f>
        <v>831</v>
      </c>
    </row>
    <row r="43" spans="1:13">
      <c r="C43" s="496" t="s">
        <v>407</v>
      </c>
      <c r="D43" s="496"/>
      <c r="E43" s="496"/>
    </row>
    <row r="44" spans="1:13" s="365" customFormat="1" ht="14.65" thickBot="1">
      <c r="C44" s="400"/>
      <c r="D44" s="400"/>
      <c r="E44" s="400"/>
    </row>
    <row r="45" spans="1:13" ht="14.45">
      <c r="C45"/>
      <c r="D45"/>
      <c r="E45"/>
    </row>
    <row r="46" spans="1:13" ht="14.45">
      <c r="C46"/>
      <c r="D46"/>
      <c r="E46"/>
    </row>
    <row r="47" spans="1:13" ht="14.45">
      <c r="C47"/>
      <c r="D47"/>
      <c r="E47"/>
    </row>
    <row r="48" spans="1:13" ht="19.899999999999999">
      <c r="A48" s="398" t="s">
        <v>222</v>
      </c>
      <c r="C48" s="111" t="s">
        <v>392</v>
      </c>
      <c r="D48" s="111" t="s">
        <v>24</v>
      </c>
      <c r="E48" s="111" t="s">
        <v>18</v>
      </c>
      <c r="F48" s="111">
        <v>2015</v>
      </c>
      <c r="G48" s="111">
        <v>2020</v>
      </c>
      <c r="H48" s="111">
        <v>2025</v>
      </c>
      <c r="I48" s="111">
        <v>2030</v>
      </c>
      <c r="J48" s="111">
        <v>2035</v>
      </c>
      <c r="K48" s="111">
        <v>2040</v>
      </c>
      <c r="L48" s="111">
        <v>2045</v>
      </c>
      <c r="M48" s="111">
        <v>2050</v>
      </c>
    </row>
    <row r="49" spans="3:13" ht="27.6">
      <c r="C49" s="65" t="s">
        <v>393</v>
      </c>
      <c r="D49" s="65" t="s">
        <v>394</v>
      </c>
      <c r="E49" s="112" t="s">
        <v>395</v>
      </c>
      <c r="F49" s="113">
        <f>'Tech costs (3)'!H14</f>
        <v>39.1</v>
      </c>
      <c r="G49" s="187">
        <f t="shared" ref="G49:M50" si="8">$F49*G$62</f>
        <v>37.523797139141742</v>
      </c>
      <c r="H49" s="187">
        <f t="shared" si="8"/>
        <v>35.947594278283482</v>
      </c>
      <c r="I49" s="187">
        <f t="shared" si="8"/>
        <v>34.371391417425222</v>
      </c>
      <c r="J49" s="187">
        <f t="shared" si="8"/>
        <v>32.795188556566963</v>
      </c>
      <c r="K49" s="187">
        <f t="shared" si="8"/>
        <v>31.2189856957087</v>
      </c>
      <c r="L49" s="187">
        <f t="shared" si="8"/>
        <v>29.64278283485044</v>
      </c>
      <c r="M49" s="187">
        <f t="shared" si="8"/>
        <v>28.066579973992198</v>
      </c>
    </row>
    <row r="50" spans="3:13" ht="27.6">
      <c r="C50" s="65" t="s">
        <v>396</v>
      </c>
      <c r="D50" s="65" t="s">
        <v>394</v>
      </c>
      <c r="E50" s="112" t="s">
        <v>395</v>
      </c>
      <c r="F50" s="113">
        <f>'Tech costs (3)'!H16-'Tech costs (3)'!H14</f>
        <v>34.6</v>
      </c>
      <c r="G50" s="187">
        <f t="shared" si="8"/>
        <v>33.20520156046814</v>
      </c>
      <c r="H50" s="187">
        <f t="shared" si="8"/>
        <v>31.810403120936275</v>
      </c>
      <c r="I50" s="187">
        <f t="shared" si="8"/>
        <v>30.415604681404417</v>
      </c>
      <c r="J50" s="187">
        <f t="shared" si="8"/>
        <v>29.020806241872553</v>
      </c>
      <c r="K50" s="187">
        <f t="shared" si="8"/>
        <v>27.626007802340691</v>
      </c>
      <c r="L50" s="187">
        <f t="shared" si="8"/>
        <v>26.23120936280883</v>
      </c>
      <c r="M50" s="187">
        <f t="shared" si="8"/>
        <v>24.836410923276986</v>
      </c>
    </row>
    <row r="51" spans="3:13">
      <c r="C51" s="114"/>
      <c r="D51" s="114"/>
      <c r="E51" s="114"/>
      <c r="F51" s="114"/>
      <c r="G51" s="115"/>
      <c r="H51" s="116"/>
      <c r="I51" s="116"/>
      <c r="J51" s="116"/>
      <c r="K51" s="116"/>
      <c r="L51" s="116"/>
      <c r="M51" s="116"/>
    </row>
    <row r="52" spans="3:13" ht="14.1">
      <c r="C52" s="117" t="s">
        <v>397</v>
      </c>
      <c r="D52" s="114"/>
      <c r="E52" s="114"/>
      <c r="F52" s="114"/>
      <c r="G52" s="114"/>
      <c r="H52" s="114"/>
      <c r="I52" s="114"/>
      <c r="J52" s="114"/>
      <c r="K52" s="114"/>
      <c r="L52" s="114"/>
      <c r="M52" s="114"/>
    </row>
    <row r="53" spans="3:13" ht="14.1">
      <c r="C53" s="111" t="s">
        <v>373</v>
      </c>
      <c r="D53" s="111" t="s">
        <v>24</v>
      </c>
      <c r="E53" s="111" t="s">
        <v>18</v>
      </c>
      <c r="F53" s="111">
        <v>2015</v>
      </c>
      <c r="G53" s="111">
        <v>2020</v>
      </c>
      <c r="H53" s="111">
        <v>2025</v>
      </c>
      <c r="I53" s="111">
        <v>2030</v>
      </c>
      <c r="J53" s="111">
        <v>2035</v>
      </c>
      <c r="K53" s="111">
        <v>2040</v>
      </c>
      <c r="L53" s="111">
        <v>2045</v>
      </c>
      <c r="M53" s="111">
        <v>2050</v>
      </c>
    </row>
    <row r="54" spans="3:13" ht="27.6">
      <c r="C54" s="112" t="s">
        <v>399</v>
      </c>
      <c r="D54" s="65" t="s">
        <v>394</v>
      </c>
      <c r="E54" s="112" t="s">
        <v>395</v>
      </c>
      <c r="F54" s="187">
        <f>F$49*$D72</f>
        <v>25.845100000000002</v>
      </c>
      <c r="G54" s="187">
        <f t="shared" ref="G54:M57" si="9">$F54*G$62</f>
        <v>24.803229908972693</v>
      </c>
      <c r="H54" s="187">
        <f t="shared" si="9"/>
        <v>23.76135981794538</v>
      </c>
      <c r="I54" s="187">
        <f t="shared" si="9"/>
        <v>22.719489726918074</v>
      </c>
      <c r="J54" s="187">
        <f t="shared" si="9"/>
        <v>21.677619635890764</v>
      </c>
      <c r="K54" s="187">
        <f t="shared" si="9"/>
        <v>20.635749544863451</v>
      </c>
      <c r="L54" s="187">
        <f t="shared" si="9"/>
        <v>19.593879453836141</v>
      </c>
      <c r="M54" s="187">
        <f t="shared" si="9"/>
        <v>18.552009362808846</v>
      </c>
    </row>
    <row r="55" spans="3:13" ht="27.6">
      <c r="C55" s="112" t="s">
        <v>335</v>
      </c>
      <c r="D55" s="65" t="s">
        <v>394</v>
      </c>
      <c r="E55" s="112" t="s">
        <v>395</v>
      </c>
      <c r="F55" s="187">
        <f t="shared" ref="F55" si="10">F$49*$D73</f>
        <v>5.0439000000000007</v>
      </c>
      <c r="G55" s="187">
        <f t="shared" si="9"/>
        <v>4.8405698309492848</v>
      </c>
      <c r="H55" s="187">
        <f t="shared" si="9"/>
        <v>4.637239661898569</v>
      </c>
      <c r="I55" s="187">
        <f t="shared" si="9"/>
        <v>4.433909492847854</v>
      </c>
      <c r="J55" s="187">
        <f t="shared" si="9"/>
        <v>4.2305793237971381</v>
      </c>
      <c r="K55" s="187">
        <f t="shared" si="9"/>
        <v>4.0272491547464231</v>
      </c>
      <c r="L55" s="187">
        <f t="shared" si="9"/>
        <v>3.8239189856957072</v>
      </c>
      <c r="M55" s="187">
        <f t="shared" si="9"/>
        <v>3.620588816644994</v>
      </c>
    </row>
    <row r="56" spans="3:13" ht="27.6">
      <c r="C56" s="112" t="s">
        <v>1095</v>
      </c>
      <c r="D56" s="65" t="s">
        <v>394</v>
      </c>
      <c r="E56" s="112" t="s">
        <v>395</v>
      </c>
      <c r="F56" s="187">
        <f t="shared" ref="F56" si="11">F$49*$D74</f>
        <v>8.2110000000000003</v>
      </c>
      <c r="G56" s="187">
        <f t="shared" si="9"/>
        <v>7.8799973992197652</v>
      </c>
      <c r="H56" s="187">
        <f t="shared" si="9"/>
        <v>7.5489947984395309</v>
      </c>
      <c r="I56" s="187">
        <f t="shared" si="9"/>
        <v>7.2179921976592967</v>
      </c>
      <c r="J56" s="187">
        <f t="shared" si="9"/>
        <v>6.8869895968790615</v>
      </c>
      <c r="K56" s="187">
        <f t="shared" si="9"/>
        <v>6.5559869960988273</v>
      </c>
      <c r="L56" s="187">
        <f t="shared" si="9"/>
        <v>6.2249843953185922</v>
      </c>
      <c r="M56" s="187">
        <f t="shared" si="9"/>
        <v>5.8939817945383615</v>
      </c>
    </row>
    <row r="57" spans="3:13" ht="27.6">
      <c r="C57" s="112" t="s">
        <v>380</v>
      </c>
      <c r="D57" s="65" t="s">
        <v>394</v>
      </c>
      <c r="E57" s="112" t="s">
        <v>395</v>
      </c>
      <c r="F57" s="113">
        <f>F50</f>
        <v>34.6</v>
      </c>
      <c r="G57" s="187">
        <f t="shared" si="9"/>
        <v>33.20520156046814</v>
      </c>
      <c r="H57" s="187">
        <f t="shared" si="9"/>
        <v>31.810403120936275</v>
      </c>
      <c r="I57" s="187">
        <f t="shared" si="9"/>
        <v>30.415604681404417</v>
      </c>
      <c r="J57" s="187">
        <f t="shared" si="9"/>
        <v>29.020806241872553</v>
      </c>
      <c r="K57" s="187">
        <f t="shared" si="9"/>
        <v>27.626007802340691</v>
      </c>
      <c r="L57" s="187">
        <f t="shared" si="9"/>
        <v>26.23120936280883</v>
      </c>
      <c r="M57" s="187">
        <f t="shared" si="9"/>
        <v>24.836410923276986</v>
      </c>
    </row>
    <row r="58" spans="3:13">
      <c r="C58" s="112"/>
      <c r="D58" s="65"/>
      <c r="E58" s="112"/>
      <c r="F58" s="113"/>
      <c r="G58" s="187"/>
      <c r="H58" s="187"/>
      <c r="I58" s="187"/>
      <c r="J58" s="187"/>
      <c r="K58" s="187"/>
      <c r="L58" s="187"/>
      <c r="M58" s="187"/>
    </row>
    <row r="59" spans="3:13">
      <c r="C59" s="120"/>
      <c r="D59" s="120"/>
      <c r="E59" s="120"/>
      <c r="F59" s="120"/>
      <c r="G59" s="120"/>
      <c r="H59" s="120"/>
      <c r="I59" s="120"/>
      <c r="J59" s="120"/>
      <c r="K59" s="120"/>
      <c r="L59" s="120"/>
      <c r="M59" s="120"/>
    </row>
    <row r="60" spans="3:13" ht="14.1">
      <c r="C60" s="121" t="s">
        <v>401</v>
      </c>
      <c r="D60" s="120"/>
      <c r="E60" s="120"/>
      <c r="F60" s="120"/>
      <c r="G60" s="120"/>
      <c r="H60" s="120"/>
      <c r="I60" s="120"/>
      <c r="J60" s="120"/>
      <c r="K60" s="120"/>
      <c r="L60" s="120"/>
      <c r="M60" s="120"/>
    </row>
    <row r="61" spans="3:13" ht="14.1">
      <c r="C61" s="110"/>
      <c r="D61" s="111" t="s">
        <v>24</v>
      </c>
      <c r="E61" s="111" t="s">
        <v>18</v>
      </c>
      <c r="F61" s="111">
        <v>2015</v>
      </c>
      <c r="G61" s="111">
        <v>2020</v>
      </c>
      <c r="H61" s="111">
        <v>2025</v>
      </c>
      <c r="I61" s="111">
        <v>2030</v>
      </c>
      <c r="J61" s="111">
        <v>2035</v>
      </c>
      <c r="K61" s="111">
        <v>2040</v>
      </c>
      <c r="L61" s="111">
        <v>2045</v>
      </c>
      <c r="M61" s="111">
        <v>2050</v>
      </c>
    </row>
    <row r="62" spans="3:13">
      <c r="C62" s="110" t="s">
        <v>393</v>
      </c>
      <c r="D62" s="110" t="s">
        <v>402</v>
      </c>
      <c r="E62" s="110" t="s">
        <v>403</v>
      </c>
      <c r="F62" s="110">
        <v>1</v>
      </c>
      <c r="G62" s="420">
        <f t="shared" ref="G62:M62" si="12">G65/$F$65</f>
        <v>0.95968790637191148</v>
      </c>
      <c r="H62" s="420">
        <f t="shared" si="12"/>
        <v>0.91937581274382296</v>
      </c>
      <c r="I62" s="420">
        <f t="shared" si="12"/>
        <v>0.87906371911573455</v>
      </c>
      <c r="J62" s="420">
        <f t="shared" si="12"/>
        <v>0.83875162548764604</v>
      </c>
      <c r="K62" s="420">
        <f t="shared" si="12"/>
        <v>0.79843953185955752</v>
      </c>
      <c r="L62" s="420">
        <f t="shared" si="12"/>
        <v>0.758127438231469</v>
      </c>
      <c r="M62" s="420">
        <f t="shared" si="12"/>
        <v>0.71781534460338103</v>
      </c>
    </row>
    <row r="63" spans="3:13">
      <c r="C63" s="120"/>
      <c r="D63" s="120"/>
      <c r="E63" s="120"/>
      <c r="F63" s="120"/>
      <c r="G63" s="120"/>
      <c r="H63" s="120"/>
      <c r="I63" s="120"/>
      <c r="J63" s="120"/>
      <c r="K63" s="120"/>
      <c r="L63" s="120"/>
      <c r="M63" s="120"/>
    </row>
    <row r="64" spans="3:13" ht="14.1">
      <c r="C64" s="120"/>
      <c r="D64" s="120"/>
      <c r="E64" s="123">
        <v>2010</v>
      </c>
      <c r="F64" s="123">
        <v>2015</v>
      </c>
      <c r="G64" s="123">
        <v>2020</v>
      </c>
      <c r="H64" s="123">
        <v>2025</v>
      </c>
      <c r="I64" s="123">
        <v>2030</v>
      </c>
      <c r="J64" s="123">
        <v>2035</v>
      </c>
      <c r="K64" s="123">
        <v>2040</v>
      </c>
      <c r="L64" s="123">
        <v>2045</v>
      </c>
      <c r="M64" s="123">
        <v>2050</v>
      </c>
    </row>
    <row r="65" spans="1:13">
      <c r="C65" s="120"/>
      <c r="D65" s="120"/>
      <c r="E65" s="110">
        <v>1</v>
      </c>
      <c r="F65" s="122">
        <f t="shared" ref="F65:L65" si="13">E65+(($M65-$E65)/8)</f>
        <v>0.96124999999999994</v>
      </c>
      <c r="G65" s="122">
        <f t="shared" si="13"/>
        <v>0.92249999999999988</v>
      </c>
      <c r="H65" s="122">
        <f t="shared" si="13"/>
        <v>0.88374999999999981</v>
      </c>
      <c r="I65" s="122">
        <f t="shared" si="13"/>
        <v>0.84499999999999975</v>
      </c>
      <c r="J65" s="122">
        <f t="shared" si="13"/>
        <v>0.80624999999999969</v>
      </c>
      <c r="K65" s="122">
        <f t="shared" si="13"/>
        <v>0.76749999999999963</v>
      </c>
      <c r="L65" s="122">
        <f t="shared" si="13"/>
        <v>0.72874999999999956</v>
      </c>
      <c r="M65" s="119">
        <f>E77/D77</f>
        <v>0.69</v>
      </c>
    </row>
    <row r="71" spans="1:13" ht="14.1">
      <c r="D71" s="496" t="s">
        <v>400</v>
      </c>
      <c r="E71" s="46" t="s">
        <v>368</v>
      </c>
      <c r="F71" s="46" t="s">
        <v>343</v>
      </c>
    </row>
    <row r="72" spans="1:13">
      <c r="C72" s="304" t="s">
        <v>399</v>
      </c>
      <c r="D72" s="305">
        <f>100%-D73-D74</f>
        <v>0.66100000000000003</v>
      </c>
      <c r="E72" s="305" t="s">
        <v>387</v>
      </c>
      <c r="F72" s="305" t="s">
        <v>387</v>
      </c>
    </row>
    <row r="73" spans="1:13">
      <c r="C73" s="304" t="s">
        <v>335</v>
      </c>
      <c r="D73" s="305">
        <v>0.129</v>
      </c>
      <c r="E73" s="305" t="s">
        <v>1142</v>
      </c>
      <c r="F73" s="305" t="s">
        <v>405</v>
      </c>
    </row>
    <row r="74" spans="1:13" ht="14.45">
      <c r="C74" s="304" t="s">
        <v>1095</v>
      </c>
      <c r="D74" s="306">
        <v>0.21</v>
      </c>
      <c r="E74" s="1" t="s">
        <v>475</v>
      </c>
      <c r="F74" s="1" t="s">
        <v>1143</v>
      </c>
    </row>
    <row r="75" spans="1:13" ht="14.45">
      <c r="C75"/>
      <c r="D75"/>
      <c r="E75"/>
    </row>
    <row r="76" spans="1:13">
      <c r="C76" s="496"/>
      <c r="D76" s="496">
        <v>2010</v>
      </c>
      <c r="E76" s="496">
        <v>2050</v>
      </c>
    </row>
    <row r="77" spans="1:13">
      <c r="C77" s="496" t="s">
        <v>406</v>
      </c>
      <c r="D77" s="496">
        <f>'Tech costs (3)'!D43</f>
        <v>1200</v>
      </c>
      <c r="E77" s="496">
        <f>'Tech costs (3)'!E43</f>
        <v>827.99999999999989</v>
      </c>
    </row>
    <row r="78" spans="1:13">
      <c r="C78" s="496" t="s">
        <v>407</v>
      </c>
      <c r="D78" s="496"/>
      <c r="E78" s="496"/>
    </row>
    <row r="79" spans="1:13" ht="14.65" thickBot="1">
      <c r="A79" s="365"/>
      <c r="B79" s="365"/>
      <c r="C79" s="400"/>
      <c r="D79" s="400"/>
      <c r="E79" s="400"/>
      <c r="F79" s="365"/>
      <c r="G79" s="365"/>
      <c r="H79" s="365"/>
      <c r="I79" s="365"/>
      <c r="J79" s="365"/>
      <c r="K79" s="365"/>
      <c r="L79" s="365"/>
      <c r="M79" s="365"/>
    </row>
    <row r="83" spans="1:13" ht="19.899999999999999">
      <c r="A83" s="398" t="s">
        <v>136</v>
      </c>
      <c r="C83" s="111" t="s">
        <v>392</v>
      </c>
      <c r="D83" s="111" t="s">
        <v>24</v>
      </c>
      <c r="E83" s="111" t="s">
        <v>18</v>
      </c>
      <c r="F83" s="111">
        <v>2015</v>
      </c>
      <c r="G83" s="111">
        <v>2020</v>
      </c>
      <c r="H83" s="111">
        <v>2025</v>
      </c>
      <c r="I83" s="111">
        <v>2030</v>
      </c>
      <c r="J83" s="111">
        <v>2035</v>
      </c>
      <c r="K83" s="111">
        <v>2040</v>
      </c>
      <c r="L83" s="111">
        <v>2045</v>
      </c>
      <c r="M83" s="111">
        <v>2050</v>
      </c>
    </row>
    <row r="84" spans="1:13" ht="27.6">
      <c r="C84" s="65" t="s">
        <v>393</v>
      </c>
      <c r="D84" s="65" t="s">
        <v>541</v>
      </c>
      <c r="E84" s="112" t="s">
        <v>395</v>
      </c>
      <c r="F84" s="113">
        <f>'Tech costs (4)'!G14</f>
        <v>8.4</v>
      </c>
      <c r="G84" s="187">
        <f t="shared" ref="G84:M85" si="14">$F84*G$97</f>
        <v>8.2027530364372474</v>
      </c>
      <c r="H84" s="187">
        <f t="shared" si="14"/>
        <v>8.0055060728744944</v>
      </c>
      <c r="I84" s="187">
        <f t="shared" si="14"/>
        <v>7.8082591093117406</v>
      </c>
      <c r="J84" s="187">
        <f t="shared" si="14"/>
        <v>7.6110121457489877</v>
      </c>
      <c r="K84" s="187">
        <f t="shared" si="14"/>
        <v>7.4137651821862338</v>
      </c>
      <c r="L84" s="187">
        <f t="shared" si="14"/>
        <v>7.2165182186234818</v>
      </c>
      <c r="M84" s="187">
        <f t="shared" si="14"/>
        <v>7.0192712550607297</v>
      </c>
    </row>
    <row r="85" spans="1:13" ht="27.6">
      <c r="C85" s="65" t="s">
        <v>396</v>
      </c>
      <c r="D85" s="65" t="s">
        <v>541</v>
      </c>
      <c r="E85" s="112" t="s">
        <v>395</v>
      </c>
      <c r="F85" s="113">
        <f>'Tech costs (4)'!G15</f>
        <v>5.6</v>
      </c>
      <c r="G85" s="187">
        <f t="shared" si="14"/>
        <v>5.4685020242914977</v>
      </c>
      <c r="H85" s="187">
        <f t="shared" si="14"/>
        <v>5.3370040485829957</v>
      </c>
      <c r="I85" s="187">
        <f t="shared" si="14"/>
        <v>5.2055060728744929</v>
      </c>
      <c r="J85" s="187">
        <f t="shared" si="14"/>
        <v>5.0740080971659909</v>
      </c>
      <c r="K85" s="187">
        <f t="shared" si="14"/>
        <v>4.9425101214574889</v>
      </c>
      <c r="L85" s="187">
        <f t="shared" si="14"/>
        <v>4.8110121457489878</v>
      </c>
      <c r="M85" s="187">
        <f t="shared" si="14"/>
        <v>4.6795141700404859</v>
      </c>
    </row>
    <row r="86" spans="1:13">
      <c r="C86" s="114"/>
      <c r="D86" s="114"/>
      <c r="E86" s="114"/>
      <c r="F86" s="114"/>
      <c r="G86" s="115"/>
      <c r="H86" s="116"/>
      <c r="I86" s="116"/>
      <c r="J86" s="116"/>
      <c r="K86" s="116"/>
      <c r="L86" s="116"/>
      <c r="M86" s="116"/>
    </row>
    <row r="87" spans="1:13" ht="14.1">
      <c r="C87" s="117" t="s">
        <v>397</v>
      </c>
      <c r="D87" s="114"/>
      <c r="E87" s="114"/>
      <c r="F87" s="114"/>
      <c r="G87" s="114"/>
      <c r="H87" s="114"/>
      <c r="I87" s="114"/>
      <c r="J87" s="114"/>
      <c r="K87" s="114"/>
      <c r="L87" s="114"/>
      <c r="M87" s="114"/>
    </row>
    <row r="88" spans="1:13" ht="14.1">
      <c r="C88" s="111" t="s">
        <v>373</v>
      </c>
      <c r="D88" s="111" t="s">
        <v>24</v>
      </c>
      <c r="E88" s="111" t="s">
        <v>18</v>
      </c>
      <c r="F88" s="111">
        <v>2015</v>
      </c>
      <c r="G88" s="111">
        <v>2020</v>
      </c>
      <c r="H88" s="111">
        <v>2025</v>
      </c>
      <c r="I88" s="111">
        <v>2030</v>
      </c>
      <c r="J88" s="111">
        <v>2035</v>
      </c>
      <c r="K88" s="111">
        <v>2040</v>
      </c>
      <c r="L88" s="111">
        <v>2045</v>
      </c>
      <c r="M88" s="111">
        <v>2050</v>
      </c>
    </row>
    <row r="89" spans="1:13" ht="27.6">
      <c r="C89" s="112" t="s">
        <v>399</v>
      </c>
      <c r="D89" s="65" t="s">
        <v>541</v>
      </c>
      <c r="E89" s="112" t="s">
        <v>395</v>
      </c>
      <c r="F89" s="187">
        <f>F$84*$D107</f>
        <v>5.5524000000000004</v>
      </c>
      <c r="G89" s="187">
        <f t="shared" ref="G89:M92" si="15">$F89*G$97</f>
        <v>5.4220197570850202</v>
      </c>
      <c r="H89" s="187">
        <f t="shared" si="15"/>
        <v>5.2916395141700407</v>
      </c>
      <c r="I89" s="187">
        <f t="shared" si="15"/>
        <v>5.1612592712550605</v>
      </c>
      <c r="J89" s="187">
        <f t="shared" si="15"/>
        <v>5.030879028340081</v>
      </c>
      <c r="K89" s="187">
        <f t="shared" si="15"/>
        <v>4.9004987854251008</v>
      </c>
      <c r="L89" s="187">
        <f t="shared" si="15"/>
        <v>4.7701185425101214</v>
      </c>
      <c r="M89" s="187">
        <f t="shared" si="15"/>
        <v>4.6397382995951428</v>
      </c>
    </row>
    <row r="90" spans="1:13" ht="27.6">
      <c r="C90" s="112" t="s">
        <v>335</v>
      </c>
      <c r="D90" s="65" t="s">
        <v>541</v>
      </c>
      <c r="E90" s="112" t="s">
        <v>395</v>
      </c>
      <c r="F90" s="187">
        <f>F$84*$D108</f>
        <v>1.0836000000000001</v>
      </c>
      <c r="G90" s="187">
        <f t="shared" si="15"/>
        <v>1.0581551417004049</v>
      </c>
      <c r="H90" s="187">
        <f t="shared" si="15"/>
        <v>1.0327102834008097</v>
      </c>
      <c r="I90" s="187">
        <f t="shared" si="15"/>
        <v>1.0072654251012145</v>
      </c>
      <c r="J90" s="187">
        <f t="shared" si="15"/>
        <v>0.98182056680161944</v>
      </c>
      <c r="K90" s="187">
        <f t="shared" si="15"/>
        <v>0.95637570850202425</v>
      </c>
      <c r="L90" s="187">
        <f t="shared" si="15"/>
        <v>0.93093085020242927</v>
      </c>
      <c r="M90" s="187">
        <f t="shared" si="15"/>
        <v>0.90548599190283419</v>
      </c>
    </row>
    <row r="91" spans="1:13" ht="27.6">
      <c r="C91" s="112" t="s">
        <v>1095</v>
      </c>
      <c r="D91" s="65" t="s">
        <v>541</v>
      </c>
      <c r="E91" s="112" t="s">
        <v>395</v>
      </c>
      <c r="F91" s="187">
        <f>F$84*$D109</f>
        <v>1.764</v>
      </c>
      <c r="G91" s="187">
        <f t="shared" si="15"/>
        <v>1.7225781376518219</v>
      </c>
      <c r="H91" s="187">
        <f t="shared" si="15"/>
        <v>1.6811562753036438</v>
      </c>
      <c r="I91" s="187">
        <f t="shared" si="15"/>
        <v>1.6397344129554654</v>
      </c>
      <c r="J91" s="187">
        <f t="shared" si="15"/>
        <v>1.5983125506072873</v>
      </c>
      <c r="K91" s="187">
        <f t="shared" si="15"/>
        <v>1.5568906882591091</v>
      </c>
      <c r="L91" s="187">
        <f t="shared" si="15"/>
        <v>1.5154688259109312</v>
      </c>
      <c r="M91" s="187">
        <f t="shared" si="15"/>
        <v>1.4740469635627531</v>
      </c>
    </row>
    <row r="92" spans="1:13" ht="27.6">
      <c r="C92" s="112" t="s">
        <v>380</v>
      </c>
      <c r="D92" s="65" t="s">
        <v>541</v>
      </c>
      <c r="E92" s="112" t="s">
        <v>395</v>
      </c>
      <c r="F92" s="113">
        <f>F85</f>
        <v>5.6</v>
      </c>
      <c r="G92" s="187">
        <f t="shared" si="15"/>
        <v>5.4685020242914977</v>
      </c>
      <c r="H92" s="187">
        <f t="shared" si="15"/>
        <v>5.3370040485829957</v>
      </c>
      <c r="I92" s="187">
        <f t="shared" si="15"/>
        <v>5.2055060728744929</v>
      </c>
      <c r="J92" s="187">
        <f t="shared" si="15"/>
        <v>5.0740080971659909</v>
      </c>
      <c r="K92" s="187">
        <f t="shared" si="15"/>
        <v>4.9425101214574889</v>
      </c>
      <c r="L92" s="187">
        <f t="shared" si="15"/>
        <v>4.8110121457489878</v>
      </c>
      <c r="M92" s="187">
        <f t="shared" si="15"/>
        <v>4.6795141700404859</v>
      </c>
    </row>
    <row r="93" spans="1:13">
      <c r="C93" s="112"/>
      <c r="D93" s="65"/>
      <c r="E93" s="112"/>
      <c r="F93" s="113"/>
      <c r="G93" s="187"/>
      <c r="H93" s="187"/>
      <c r="I93" s="187"/>
      <c r="J93" s="187"/>
      <c r="K93" s="187"/>
      <c r="L93" s="187"/>
      <c r="M93" s="187"/>
    </row>
    <row r="94" spans="1:13">
      <c r="C94" s="120"/>
      <c r="D94" s="120"/>
      <c r="E94" s="120"/>
      <c r="F94" s="120"/>
      <c r="G94" s="120"/>
      <c r="H94" s="120"/>
      <c r="I94" s="120"/>
      <c r="J94" s="120"/>
      <c r="K94" s="120"/>
      <c r="L94" s="120"/>
      <c r="M94" s="120"/>
    </row>
    <row r="95" spans="1:13" ht="14.1">
      <c r="C95" s="121" t="s">
        <v>401</v>
      </c>
      <c r="D95" s="120"/>
      <c r="E95" s="120"/>
      <c r="F95" s="120"/>
      <c r="G95" s="120"/>
      <c r="H95" s="120"/>
      <c r="I95" s="120"/>
      <c r="J95" s="120"/>
      <c r="K95" s="120"/>
      <c r="L95" s="120"/>
      <c r="M95" s="120"/>
    </row>
    <row r="96" spans="1:13" ht="14.1">
      <c r="C96" s="110"/>
      <c r="D96" s="111" t="s">
        <v>24</v>
      </c>
      <c r="E96" s="111" t="s">
        <v>18</v>
      </c>
      <c r="F96" s="111">
        <v>2015</v>
      </c>
      <c r="G96" s="111">
        <v>2020</v>
      </c>
      <c r="H96" s="111">
        <v>2025</v>
      </c>
      <c r="I96" s="111">
        <v>2030</v>
      </c>
      <c r="J96" s="111">
        <v>2035</v>
      </c>
      <c r="K96" s="111">
        <v>2040</v>
      </c>
      <c r="L96" s="111">
        <v>2045</v>
      </c>
      <c r="M96" s="111">
        <v>2050</v>
      </c>
    </row>
    <row r="97" spans="3:13">
      <c r="C97" s="110" t="s">
        <v>393</v>
      </c>
      <c r="D97" s="110" t="s">
        <v>402</v>
      </c>
      <c r="E97" s="110" t="s">
        <v>403</v>
      </c>
      <c r="F97" s="110">
        <v>1</v>
      </c>
      <c r="G97" s="420">
        <f t="shared" ref="G97:M97" si="16">G100/$F$100</f>
        <v>0.97651821862348176</v>
      </c>
      <c r="H97" s="420">
        <f t="shared" si="16"/>
        <v>0.95303643724696352</v>
      </c>
      <c r="I97" s="420">
        <f t="shared" si="16"/>
        <v>0.92955465587044528</v>
      </c>
      <c r="J97" s="420">
        <f t="shared" si="16"/>
        <v>0.90607287449392704</v>
      </c>
      <c r="K97" s="420">
        <f t="shared" si="16"/>
        <v>0.8825910931174088</v>
      </c>
      <c r="L97" s="420">
        <f t="shared" si="16"/>
        <v>0.85910931174089067</v>
      </c>
      <c r="M97" s="420">
        <f t="shared" si="16"/>
        <v>0.83562753036437254</v>
      </c>
    </row>
    <row r="98" spans="3:13">
      <c r="C98" s="120"/>
      <c r="D98" s="120"/>
      <c r="E98" s="120"/>
      <c r="F98" s="120"/>
      <c r="G98" s="120"/>
      <c r="H98" s="120"/>
      <c r="I98" s="120"/>
      <c r="J98" s="120"/>
      <c r="K98" s="120"/>
      <c r="L98" s="120"/>
      <c r="M98" s="120"/>
    </row>
    <row r="99" spans="3:13" ht="14.1">
      <c r="C99" s="120"/>
      <c r="D99" s="120"/>
      <c r="E99" s="123">
        <v>2010</v>
      </c>
      <c r="F99" s="123">
        <v>2015</v>
      </c>
      <c r="G99" s="123">
        <v>2020</v>
      </c>
      <c r="H99" s="123">
        <v>2025</v>
      </c>
      <c r="I99" s="123">
        <v>2030</v>
      </c>
      <c r="J99" s="123">
        <v>2035</v>
      </c>
      <c r="K99" s="123">
        <v>2040</v>
      </c>
      <c r="L99" s="123">
        <v>2045</v>
      </c>
      <c r="M99" s="123">
        <v>2050</v>
      </c>
    </row>
    <row r="100" spans="3:13">
      <c r="C100" s="120"/>
      <c r="D100" s="120"/>
      <c r="E100" s="110">
        <v>1</v>
      </c>
      <c r="F100" s="122">
        <f t="shared" ref="F100:L100" si="17">E100+(($M100-$E100)/8)</f>
        <v>0.97705696202531644</v>
      </c>
      <c r="G100" s="122">
        <f t="shared" si="17"/>
        <v>0.95411392405063289</v>
      </c>
      <c r="H100" s="122">
        <f t="shared" si="17"/>
        <v>0.93117088607594933</v>
      </c>
      <c r="I100" s="122">
        <f t="shared" si="17"/>
        <v>0.90822784810126578</v>
      </c>
      <c r="J100" s="122">
        <f t="shared" si="17"/>
        <v>0.88528481012658222</v>
      </c>
      <c r="K100" s="122">
        <f t="shared" si="17"/>
        <v>0.86234177215189867</v>
      </c>
      <c r="L100" s="122">
        <f t="shared" si="17"/>
        <v>0.83939873417721511</v>
      </c>
      <c r="M100" s="119">
        <f>E112/D112</f>
        <v>0.81645569620253167</v>
      </c>
    </row>
    <row r="106" spans="3:13" ht="14.1">
      <c r="D106" s="496" t="s">
        <v>400</v>
      </c>
      <c r="E106" s="46" t="s">
        <v>368</v>
      </c>
      <c r="F106" s="46" t="s">
        <v>343</v>
      </c>
    </row>
    <row r="107" spans="3:13">
      <c r="C107" s="304" t="s">
        <v>399</v>
      </c>
      <c r="D107" s="305">
        <f>100%-D108-D109</f>
        <v>0.66100000000000003</v>
      </c>
      <c r="E107" s="305" t="s">
        <v>387</v>
      </c>
      <c r="F107" s="305" t="s">
        <v>387</v>
      </c>
    </row>
    <row r="108" spans="3:13">
      <c r="C108" s="304" t="s">
        <v>335</v>
      </c>
      <c r="D108" s="305">
        <v>0.129</v>
      </c>
      <c r="E108" s="305" t="s">
        <v>1142</v>
      </c>
      <c r="F108" s="305" t="s">
        <v>405</v>
      </c>
    </row>
    <row r="109" spans="3:13" ht="14.45">
      <c r="C109" s="304" t="s">
        <v>1095</v>
      </c>
      <c r="D109" s="306">
        <v>0.21</v>
      </c>
      <c r="E109" s="1" t="s">
        <v>475</v>
      </c>
      <c r="F109" s="1" t="s">
        <v>1143</v>
      </c>
    </row>
    <row r="110" spans="3:13" ht="14.45">
      <c r="C110"/>
      <c r="D110"/>
      <c r="E110"/>
    </row>
    <row r="111" spans="3:13">
      <c r="C111" s="496"/>
      <c r="D111" s="496">
        <v>2010</v>
      </c>
      <c r="E111" s="496">
        <v>2050</v>
      </c>
    </row>
    <row r="112" spans="3:13">
      <c r="C112" s="496" t="s">
        <v>406</v>
      </c>
      <c r="D112" s="496">
        <f>'Tech costs (4)'!D42</f>
        <v>3160</v>
      </c>
      <c r="E112" s="496">
        <f>'Tech costs (4)'!E42</f>
        <v>2580</v>
      </c>
    </row>
    <row r="113" spans="1:13">
      <c r="C113" s="496" t="s">
        <v>407</v>
      </c>
      <c r="D113" s="496"/>
      <c r="E113" s="496"/>
    </row>
    <row r="114" spans="1:13" ht="14.65" thickBot="1">
      <c r="A114" s="365"/>
      <c r="B114" s="365"/>
      <c r="C114" s="400"/>
      <c r="D114" s="400"/>
      <c r="E114" s="400"/>
      <c r="F114" s="365"/>
      <c r="G114" s="365"/>
      <c r="H114" s="365"/>
      <c r="I114" s="365"/>
      <c r="J114" s="365"/>
      <c r="K114" s="365"/>
      <c r="L114" s="365"/>
      <c r="M114" s="365"/>
    </row>
    <row r="117" spans="1:13" ht="19.899999999999999">
      <c r="A117" s="398" t="s">
        <v>282</v>
      </c>
      <c r="C117" s="111" t="s">
        <v>392</v>
      </c>
      <c r="D117" s="111" t="s">
        <v>24</v>
      </c>
      <c r="E117" s="111" t="s">
        <v>18</v>
      </c>
      <c r="F117" s="111">
        <v>2015</v>
      </c>
      <c r="G117" s="111">
        <v>2020</v>
      </c>
      <c r="H117" s="111">
        <v>2025</v>
      </c>
      <c r="I117" s="111">
        <v>2030</v>
      </c>
      <c r="J117" s="111">
        <v>2035</v>
      </c>
      <c r="K117" s="111">
        <v>2040</v>
      </c>
      <c r="L117" s="111">
        <v>2045</v>
      </c>
      <c r="M117" s="111">
        <v>2050</v>
      </c>
    </row>
    <row r="118" spans="1:13" ht="27.6">
      <c r="C118" s="65" t="s">
        <v>393</v>
      </c>
      <c r="D118" s="65" t="s">
        <v>541</v>
      </c>
      <c r="E118" s="112" t="s">
        <v>395</v>
      </c>
      <c r="F118" s="113">
        <f>'Tech costs (5)'!G14</f>
        <v>4.03</v>
      </c>
      <c r="G118" s="187">
        <f t="shared" ref="G118:M119" si="18">$F118*G$131</f>
        <v>3.8657843242662082</v>
      </c>
      <c r="H118" s="187">
        <f t="shared" si="18"/>
        <v>3.7015686485324157</v>
      </c>
      <c r="I118" s="187">
        <f t="shared" si="18"/>
        <v>3.5373529727986237</v>
      </c>
      <c r="J118" s="187">
        <f t="shared" si="18"/>
        <v>3.3731372970648317</v>
      </c>
      <c r="K118" s="187">
        <f t="shared" si="18"/>
        <v>3.2089216213310388</v>
      </c>
      <c r="L118" s="187">
        <f t="shared" si="18"/>
        <v>3.0447059455972467</v>
      </c>
      <c r="M118" s="187">
        <f t="shared" si="18"/>
        <v>2.880490269863456</v>
      </c>
    </row>
    <row r="119" spans="1:13" ht="27.6">
      <c r="C119" s="65" t="s">
        <v>396</v>
      </c>
      <c r="D119" s="65" t="s">
        <v>541</v>
      </c>
      <c r="E119" s="112" t="s">
        <v>395</v>
      </c>
      <c r="F119" s="113">
        <f>'Tech costs (5)'!G15</f>
        <v>12.09</v>
      </c>
      <c r="G119" s="187">
        <f t="shared" si="18"/>
        <v>11.597352972798623</v>
      </c>
      <c r="H119" s="187">
        <f t="shared" si="18"/>
        <v>11.104705945597248</v>
      </c>
      <c r="I119" s="187">
        <f t="shared" si="18"/>
        <v>10.612058918395871</v>
      </c>
      <c r="J119" s="187">
        <f t="shared" si="18"/>
        <v>10.119411891194494</v>
      </c>
      <c r="K119" s="187">
        <f t="shared" si="18"/>
        <v>9.6267648639931167</v>
      </c>
      <c r="L119" s="187">
        <f t="shared" si="18"/>
        <v>9.1341178367917397</v>
      </c>
      <c r="M119" s="187">
        <f t="shared" si="18"/>
        <v>8.6414708095903663</v>
      </c>
    </row>
    <row r="120" spans="1:13">
      <c r="C120" s="114"/>
      <c r="D120" s="114"/>
      <c r="E120" s="114"/>
      <c r="F120" s="114"/>
      <c r="G120" s="115"/>
      <c r="H120" s="116"/>
      <c r="I120" s="116"/>
      <c r="J120" s="116"/>
      <c r="K120" s="116"/>
      <c r="L120" s="116"/>
      <c r="M120" s="116"/>
    </row>
    <row r="121" spans="1:13" ht="14.1">
      <c r="C121" s="117" t="s">
        <v>397</v>
      </c>
      <c r="D121" s="114"/>
      <c r="E121" s="114"/>
      <c r="F121" s="114"/>
      <c r="G121" s="114"/>
      <c r="H121" s="114"/>
      <c r="I121" s="114"/>
      <c r="J121" s="114"/>
      <c r="K121" s="114"/>
      <c r="L121" s="114"/>
      <c r="M121" s="114"/>
    </row>
    <row r="122" spans="1:13" ht="14.1">
      <c r="C122" s="111" t="s">
        <v>373</v>
      </c>
      <c r="D122" s="111" t="s">
        <v>24</v>
      </c>
      <c r="E122" s="111" t="s">
        <v>18</v>
      </c>
      <c r="F122" s="111">
        <v>2015</v>
      </c>
      <c r="G122" s="111">
        <v>2020</v>
      </c>
      <c r="H122" s="111">
        <v>2025</v>
      </c>
      <c r="I122" s="111">
        <v>2030</v>
      </c>
      <c r="J122" s="111">
        <v>2035</v>
      </c>
      <c r="K122" s="111">
        <v>2040</v>
      </c>
      <c r="L122" s="111">
        <v>2045</v>
      </c>
      <c r="M122" s="111">
        <v>2050</v>
      </c>
    </row>
    <row r="123" spans="1:13" ht="27.6">
      <c r="C123" s="112" t="s">
        <v>399</v>
      </c>
      <c r="D123" s="65" t="s">
        <v>541</v>
      </c>
      <c r="E123" s="112" t="s">
        <v>395</v>
      </c>
      <c r="F123" s="187">
        <f>F$118*$D141</f>
        <v>2.6638300000000004</v>
      </c>
      <c r="G123" s="187">
        <f t="shared" ref="G123:M126" si="19">$F123*G$131</f>
        <v>2.5552834383399636</v>
      </c>
      <c r="H123" s="187">
        <f t="shared" si="19"/>
        <v>2.4467368766799269</v>
      </c>
      <c r="I123" s="187">
        <f t="shared" si="19"/>
        <v>2.3381903150198906</v>
      </c>
      <c r="J123" s="187">
        <f t="shared" si="19"/>
        <v>2.2296437533598539</v>
      </c>
      <c r="K123" s="187">
        <f t="shared" si="19"/>
        <v>2.1210971916998167</v>
      </c>
      <c r="L123" s="187">
        <f t="shared" si="19"/>
        <v>2.0125506300397804</v>
      </c>
      <c r="M123" s="187">
        <f t="shared" si="19"/>
        <v>1.9040040683797443</v>
      </c>
    </row>
    <row r="124" spans="1:13" ht="27.6">
      <c r="C124" s="112" t="s">
        <v>335</v>
      </c>
      <c r="D124" s="65" t="s">
        <v>541</v>
      </c>
      <c r="E124" s="112" t="s">
        <v>395</v>
      </c>
      <c r="F124" s="187">
        <f t="shared" ref="F124" si="20">F$118*$D142</f>
        <v>0.51987000000000005</v>
      </c>
      <c r="G124" s="187">
        <f t="shared" si="19"/>
        <v>0.49868617783034086</v>
      </c>
      <c r="H124" s="187">
        <f t="shared" si="19"/>
        <v>0.47750235566068167</v>
      </c>
      <c r="I124" s="187">
        <f t="shared" si="19"/>
        <v>0.45631853349102247</v>
      </c>
      <c r="J124" s="187">
        <f t="shared" si="19"/>
        <v>0.43513471132136328</v>
      </c>
      <c r="K124" s="187">
        <f t="shared" si="19"/>
        <v>0.41395088915170403</v>
      </c>
      <c r="L124" s="187">
        <f t="shared" si="19"/>
        <v>0.39276706698204483</v>
      </c>
      <c r="M124" s="187">
        <f t="shared" si="19"/>
        <v>0.3715832448123858</v>
      </c>
    </row>
    <row r="125" spans="1:13" ht="27.6">
      <c r="C125" s="112" t="s">
        <v>1095</v>
      </c>
      <c r="D125" s="65" t="s">
        <v>541</v>
      </c>
      <c r="E125" s="112" t="s">
        <v>395</v>
      </c>
      <c r="F125" s="187">
        <f t="shared" ref="F125" si="21">F$118*$D143</f>
        <v>0.84630000000000005</v>
      </c>
      <c r="G125" s="187">
        <f t="shared" si="19"/>
        <v>0.81181470809590373</v>
      </c>
      <c r="H125" s="187">
        <f t="shared" si="19"/>
        <v>0.77732941619180729</v>
      </c>
      <c r="I125" s="187">
        <f t="shared" si="19"/>
        <v>0.74284412428771096</v>
      </c>
      <c r="J125" s="187">
        <f t="shared" si="19"/>
        <v>0.70835883238361463</v>
      </c>
      <c r="K125" s="187">
        <f t="shared" si="19"/>
        <v>0.6738735404795182</v>
      </c>
      <c r="L125" s="187">
        <f t="shared" si="19"/>
        <v>0.63938824857542176</v>
      </c>
      <c r="M125" s="187">
        <f t="shared" si="19"/>
        <v>0.60490295667132576</v>
      </c>
    </row>
    <row r="126" spans="1:13" ht="27.6">
      <c r="C126" s="112" t="s">
        <v>380</v>
      </c>
      <c r="D126" s="65" t="s">
        <v>541</v>
      </c>
      <c r="E126" s="112" t="s">
        <v>395</v>
      </c>
      <c r="F126" s="113">
        <f>F119</f>
        <v>12.09</v>
      </c>
      <c r="G126" s="187">
        <f t="shared" si="19"/>
        <v>11.597352972798623</v>
      </c>
      <c r="H126" s="187">
        <f t="shared" si="19"/>
        <v>11.104705945597248</v>
      </c>
      <c r="I126" s="187">
        <f t="shared" si="19"/>
        <v>10.612058918395871</v>
      </c>
      <c r="J126" s="187">
        <f t="shared" si="19"/>
        <v>10.119411891194494</v>
      </c>
      <c r="K126" s="187">
        <f t="shared" si="19"/>
        <v>9.6267648639931167</v>
      </c>
      <c r="L126" s="187">
        <f t="shared" si="19"/>
        <v>9.1341178367917397</v>
      </c>
      <c r="M126" s="187">
        <f t="shared" si="19"/>
        <v>8.6414708095903663</v>
      </c>
    </row>
    <row r="127" spans="1:13">
      <c r="C127" s="112"/>
      <c r="D127" s="65"/>
      <c r="E127" s="112"/>
      <c r="F127" s="113"/>
      <c r="G127" s="187"/>
      <c r="H127" s="187"/>
      <c r="I127" s="187"/>
      <c r="J127" s="187"/>
      <c r="K127" s="187"/>
      <c r="L127" s="187"/>
      <c r="M127" s="187"/>
    </row>
    <row r="128" spans="1:13">
      <c r="C128" s="120"/>
      <c r="D128" s="120"/>
      <c r="E128" s="120"/>
      <c r="F128" s="120"/>
      <c r="G128" s="120"/>
      <c r="H128" s="120"/>
      <c r="I128" s="120"/>
      <c r="J128" s="120"/>
      <c r="K128" s="120"/>
      <c r="L128" s="120"/>
      <c r="M128" s="120"/>
    </row>
    <row r="129" spans="3:13" ht="14.1">
      <c r="C129" s="121" t="s">
        <v>401</v>
      </c>
      <c r="D129" s="120"/>
      <c r="E129" s="120"/>
      <c r="F129" s="120"/>
      <c r="G129" s="120"/>
      <c r="H129" s="120"/>
      <c r="I129" s="120"/>
      <c r="J129" s="120"/>
      <c r="K129" s="120"/>
      <c r="L129" s="120"/>
      <c r="M129" s="120"/>
    </row>
    <row r="130" spans="3:13" ht="14.1">
      <c r="C130" s="110"/>
      <c r="D130" s="111" t="s">
        <v>24</v>
      </c>
      <c r="E130" s="111" t="s">
        <v>18</v>
      </c>
      <c r="F130" s="111">
        <v>2015</v>
      </c>
      <c r="G130" s="111">
        <v>2020</v>
      </c>
      <c r="H130" s="111">
        <v>2025</v>
      </c>
      <c r="I130" s="111">
        <v>2030</v>
      </c>
      <c r="J130" s="111">
        <v>2035</v>
      </c>
      <c r="K130" s="111">
        <v>2040</v>
      </c>
      <c r="L130" s="111">
        <v>2045</v>
      </c>
      <c r="M130" s="111">
        <v>2050</v>
      </c>
    </row>
    <row r="131" spans="3:13">
      <c r="C131" s="110" t="s">
        <v>393</v>
      </c>
      <c r="D131" s="110" t="s">
        <v>402</v>
      </c>
      <c r="E131" s="110" t="s">
        <v>403</v>
      </c>
      <c r="F131" s="110">
        <v>1</v>
      </c>
      <c r="G131" s="420">
        <f t="shared" ref="G131:M131" si="22">G134/$F$134</f>
        <v>0.95925169336630467</v>
      </c>
      <c r="H131" s="420">
        <f t="shared" si="22"/>
        <v>0.91850338673260934</v>
      </c>
      <c r="I131" s="420">
        <f t="shared" si="22"/>
        <v>0.87775508009891401</v>
      </c>
      <c r="J131" s="420">
        <f t="shared" si="22"/>
        <v>0.83700677346521868</v>
      </c>
      <c r="K131" s="420">
        <f t="shared" si="22"/>
        <v>0.79625846683152324</v>
      </c>
      <c r="L131" s="420">
        <f t="shared" si="22"/>
        <v>0.75551016019782791</v>
      </c>
      <c r="M131" s="420">
        <f t="shared" si="22"/>
        <v>0.71476185356413291</v>
      </c>
    </row>
    <row r="132" spans="3:13">
      <c r="C132" s="120"/>
      <c r="D132" s="120"/>
      <c r="E132" s="120"/>
      <c r="F132" s="120"/>
      <c r="G132" s="120"/>
      <c r="H132" s="120"/>
      <c r="I132" s="120"/>
      <c r="J132" s="120"/>
      <c r="K132" s="120"/>
      <c r="L132" s="120"/>
      <c r="M132" s="120"/>
    </row>
    <row r="133" spans="3:13" ht="14.1">
      <c r="C133" s="120"/>
      <c r="D133" s="120"/>
      <c r="E133" s="123">
        <v>2010</v>
      </c>
      <c r="F133" s="123">
        <v>2015</v>
      </c>
      <c r="G133" s="123">
        <v>2020</v>
      </c>
      <c r="H133" s="123">
        <v>2025</v>
      </c>
      <c r="I133" s="123">
        <v>2030</v>
      </c>
      <c r="J133" s="123">
        <v>2035</v>
      </c>
      <c r="K133" s="123">
        <v>2040</v>
      </c>
      <c r="L133" s="123">
        <v>2045</v>
      </c>
      <c r="M133" s="123">
        <v>2050</v>
      </c>
    </row>
    <row r="134" spans="3:13">
      <c r="C134" s="120"/>
      <c r="D134" s="120"/>
      <c r="E134" s="110">
        <v>1</v>
      </c>
      <c r="F134" s="122">
        <f t="shared" ref="F134:L134" si="23">E134+(($M134-$E134)/8)</f>
        <v>0.96084710743801649</v>
      </c>
      <c r="G134" s="122">
        <f t="shared" si="23"/>
        <v>0.92169421487603298</v>
      </c>
      <c r="H134" s="122">
        <f t="shared" si="23"/>
        <v>0.88254132231404947</v>
      </c>
      <c r="I134" s="122">
        <f t="shared" si="23"/>
        <v>0.84338842975206596</v>
      </c>
      <c r="J134" s="122">
        <f t="shared" si="23"/>
        <v>0.80423553719008245</v>
      </c>
      <c r="K134" s="122">
        <f t="shared" si="23"/>
        <v>0.76508264462809894</v>
      </c>
      <c r="L134" s="122">
        <f t="shared" si="23"/>
        <v>0.72592975206611543</v>
      </c>
      <c r="M134" s="119">
        <f>E146/D146</f>
        <v>0.68677685950413225</v>
      </c>
    </row>
    <row r="140" spans="3:13" ht="14.1">
      <c r="D140" s="496" t="s">
        <v>400</v>
      </c>
      <c r="E140" s="46" t="s">
        <v>368</v>
      </c>
      <c r="F140" s="46" t="s">
        <v>343</v>
      </c>
    </row>
    <row r="141" spans="3:13">
      <c r="C141" s="304" t="s">
        <v>399</v>
      </c>
      <c r="D141" s="305">
        <f>100%-D142-D143</f>
        <v>0.66100000000000003</v>
      </c>
      <c r="E141" s="305" t="s">
        <v>387</v>
      </c>
      <c r="F141" s="305" t="s">
        <v>387</v>
      </c>
    </row>
    <row r="142" spans="3:13">
      <c r="C142" s="304" t="s">
        <v>335</v>
      </c>
      <c r="D142" s="305">
        <v>0.129</v>
      </c>
      <c r="E142" s="305" t="s">
        <v>1142</v>
      </c>
      <c r="F142" s="305" t="s">
        <v>405</v>
      </c>
    </row>
    <row r="143" spans="3:13" ht="14.45">
      <c r="C143" s="304" t="s">
        <v>1095</v>
      </c>
      <c r="D143" s="306">
        <v>0.21</v>
      </c>
      <c r="E143" s="1" t="s">
        <v>475</v>
      </c>
      <c r="F143" s="1" t="s">
        <v>1143</v>
      </c>
    </row>
    <row r="144" spans="3:13" ht="14.45">
      <c r="C144"/>
      <c r="D144"/>
      <c r="E144"/>
    </row>
    <row r="145" spans="1:13">
      <c r="C145" s="496"/>
      <c r="D145" s="496">
        <v>2010</v>
      </c>
      <c r="E145" s="496">
        <v>2050</v>
      </c>
    </row>
    <row r="146" spans="1:13">
      <c r="C146" s="496" t="s">
        <v>406</v>
      </c>
      <c r="D146" s="496">
        <f>'Tech costs (5)'!D41</f>
        <v>1210</v>
      </c>
      <c r="E146" s="496">
        <f>'Tech costs (5)'!E41</f>
        <v>831</v>
      </c>
    </row>
    <row r="147" spans="1:13">
      <c r="C147" s="496" t="s">
        <v>407</v>
      </c>
      <c r="D147" s="496"/>
      <c r="E147" s="496"/>
    </row>
    <row r="148" spans="1:13" ht="14.65" thickBot="1">
      <c r="A148" s="365"/>
      <c r="B148" s="365"/>
      <c r="C148" s="400"/>
      <c r="D148" s="400"/>
      <c r="E148" s="400"/>
      <c r="F148" s="365"/>
      <c r="G148" s="365"/>
      <c r="H148" s="365"/>
      <c r="I148" s="365"/>
      <c r="J148" s="365"/>
      <c r="K148" s="365"/>
      <c r="L148" s="365"/>
      <c r="M148" s="365"/>
    </row>
    <row r="152" spans="1:13" ht="19.899999999999999">
      <c r="A152" s="398" t="s">
        <v>283</v>
      </c>
      <c r="C152" s="111" t="s">
        <v>392</v>
      </c>
      <c r="D152" s="111" t="s">
        <v>24</v>
      </c>
      <c r="E152" s="111" t="s">
        <v>18</v>
      </c>
      <c r="F152" s="111">
        <v>2015</v>
      </c>
      <c r="G152" s="111">
        <v>2020</v>
      </c>
      <c r="H152" s="111">
        <v>2025</v>
      </c>
      <c r="I152" s="111">
        <v>2030</v>
      </c>
      <c r="J152" s="111">
        <v>2035</v>
      </c>
      <c r="K152" s="111">
        <v>2040</v>
      </c>
      <c r="L152" s="111">
        <v>2045</v>
      </c>
      <c r="M152" s="111">
        <v>2050</v>
      </c>
    </row>
    <row r="153" spans="1:13" ht="27.6">
      <c r="C153" s="65" t="s">
        <v>393</v>
      </c>
      <c r="D153" s="65" t="s">
        <v>541</v>
      </c>
      <c r="E153" s="112" t="s">
        <v>395</v>
      </c>
      <c r="F153" s="113">
        <f>'Tech costs (6)'!G14</f>
        <v>11.04</v>
      </c>
      <c r="G153" s="187">
        <f t="shared" ref="G153:M154" si="24">$F153*G$166</f>
        <v>10.698423817863397</v>
      </c>
      <c r="H153" s="187">
        <f t="shared" si="24"/>
        <v>10.356847635726794</v>
      </c>
      <c r="I153" s="187">
        <f t="shared" si="24"/>
        <v>10.015271453590191</v>
      </c>
      <c r="J153" s="187">
        <f t="shared" si="24"/>
        <v>9.6736952714535871</v>
      </c>
      <c r="K153" s="187">
        <f t="shared" si="24"/>
        <v>9.3321190893169845</v>
      </c>
      <c r="L153" s="187">
        <f t="shared" si="24"/>
        <v>8.990542907180382</v>
      </c>
      <c r="M153" s="187">
        <f t="shared" si="24"/>
        <v>8.6489667250437829</v>
      </c>
    </row>
    <row r="154" spans="1:13" ht="27.6">
      <c r="C154" s="65" t="s">
        <v>396</v>
      </c>
      <c r="D154" s="65" t="s">
        <v>541</v>
      </c>
      <c r="E154" s="112" t="s">
        <v>395</v>
      </c>
      <c r="F154" s="113">
        <f>'Tech costs (6)'!G15</f>
        <v>11.96</v>
      </c>
      <c r="G154" s="187">
        <f t="shared" si="24"/>
        <v>11.589959136018681</v>
      </c>
      <c r="H154" s="187">
        <f t="shared" si="24"/>
        <v>11.219918272037361</v>
      </c>
      <c r="I154" s="187">
        <f t="shared" si="24"/>
        <v>10.849877408056042</v>
      </c>
      <c r="J154" s="187">
        <f t="shared" si="24"/>
        <v>10.479836544074722</v>
      </c>
      <c r="K154" s="187">
        <f t="shared" si="24"/>
        <v>10.109795680093402</v>
      </c>
      <c r="L154" s="187">
        <f t="shared" si="24"/>
        <v>9.7397548161120824</v>
      </c>
      <c r="M154" s="187">
        <f t="shared" si="24"/>
        <v>9.3697139521307662</v>
      </c>
    </row>
    <row r="155" spans="1:13">
      <c r="C155" s="114"/>
      <c r="D155" s="114"/>
      <c r="E155" s="114"/>
      <c r="F155" s="114"/>
      <c r="G155" s="115"/>
      <c r="H155" s="116"/>
      <c r="I155" s="116"/>
      <c r="J155" s="116"/>
      <c r="K155" s="116"/>
      <c r="L155" s="116"/>
      <c r="M155" s="116"/>
    </row>
    <row r="156" spans="1:13" ht="14.1">
      <c r="C156" s="117" t="s">
        <v>397</v>
      </c>
      <c r="D156" s="114"/>
      <c r="E156" s="114"/>
      <c r="F156" s="114"/>
      <c r="G156" s="114"/>
      <c r="H156" s="114"/>
      <c r="I156" s="114"/>
      <c r="J156" s="114"/>
      <c r="K156" s="114"/>
      <c r="L156" s="114"/>
      <c r="M156" s="114"/>
    </row>
    <row r="157" spans="1:13" ht="14.1">
      <c r="C157" s="111" t="s">
        <v>373</v>
      </c>
      <c r="D157" s="111" t="s">
        <v>24</v>
      </c>
      <c r="E157" s="111" t="s">
        <v>18</v>
      </c>
      <c r="F157" s="111">
        <v>2015</v>
      </c>
      <c r="G157" s="111">
        <v>2020</v>
      </c>
      <c r="H157" s="111">
        <v>2025</v>
      </c>
      <c r="I157" s="111">
        <v>2030</v>
      </c>
      <c r="J157" s="111">
        <v>2035</v>
      </c>
      <c r="K157" s="111">
        <v>2040</v>
      </c>
      <c r="L157" s="111">
        <v>2045</v>
      </c>
      <c r="M157" s="111">
        <v>2050</v>
      </c>
    </row>
    <row r="158" spans="1:13" ht="27.6">
      <c r="C158" s="112" t="s">
        <v>399</v>
      </c>
      <c r="D158" s="65" t="s">
        <v>541</v>
      </c>
      <c r="E158" s="112" t="s">
        <v>395</v>
      </c>
      <c r="F158" s="187">
        <f>F$153*$D176</f>
        <v>7.2974399999999999</v>
      </c>
      <c r="G158" s="187">
        <f t="shared" ref="G158:M161" si="25">$F158*G$166</f>
        <v>7.0716581436077055</v>
      </c>
      <c r="H158" s="187">
        <f t="shared" si="25"/>
        <v>6.8458762872154111</v>
      </c>
      <c r="I158" s="187">
        <f t="shared" si="25"/>
        <v>6.6200944308231167</v>
      </c>
      <c r="J158" s="187">
        <f t="shared" si="25"/>
        <v>6.3943125744308213</v>
      </c>
      <c r="K158" s="187">
        <f t="shared" si="25"/>
        <v>6.1685307180385278</v>
      </c>
      <c r="L158" s="187">
        <f t="shared" si="25"/>
        <v>5.9427488616462325</v>
      </c>
      <c r="M158" s="187">
        <f t="shared" si="25"/>
        <v>5.7169670052539407</v>
      </c>
    </row>
    <row r="159" spans="1:13" ht="27.6">
      <c r="C159" s="112" t="s">
        <v>335</v>
      </c>
      <c r="D159" s="65" t="s">
        <v>541</v>
      </c>
      <c r="E159" s="112" t="s">
        <v>395</v>
      </c>
      <c r="F159" s="187">
        <f t="shared" ref="F159" si="26">F$153*$D177</f>
        <v>1.4241599999999999</v>
      </c>
      <c r="G159" s="187">
        <f t="shared" si="25"/>
        <v>1.380096672504378</v>
      </c>
      <c r="H159" s="187">
        <f t="shared" si="25"/>
        <v>1.3360333450087565</v>
      </c>
      <c r="I159" s="187">
        <f t="shared" si="25"/>
        <v>1.2919700175131346</v>
      </c>
      <c r="J159" s="187">
        <f t="shared" si="25"/>
        <v>1.2479066900175126</v>
      </c>
      <c r="K159" s="187">
        <f t="shared" si="25"/>
        <v>1.2038433625218912</v>
      </c>
      <c r="L159" s="187">
        <f t="shared" si="25"/>
        <v>1.1597800350262693</v>
      </c>
      <c r="M159" s="187">
        <f t="shared" si="25"/>
        <v>1.115716707530648</v>
      </c>
    </row>
    <row r="160" spans="1:13" ht="27.6">
      <c r="C160" s="112" t="s">
        <v>1095</v>
      </c>
      <c r="D160" s="65" t="s">
        <v>541</v>
      </c>
      <c r="E160" s="112" t="s">
        <v>395</v>
      </c>
      <c r="F160" s="187">
        <f t="shared" ref="F160" si="27">F$153*$D178</f>
        <v>2.3183999999999996</v>
      </c>
      <c r="G160" s="187">
        <f t="shared" si="25"/>
        <v>2.2466690017513127</v>
      </c>
      <c r="H160" s="187">
        <f t="shared" si="25"/>
        <v>2.1749380035026267</v>
      </c>
      <c r="I160" s="187">
        <f t="shared" si="25"/>
        <v>2.1032070052539398</v>
      </c>
      <c r="J160" s="187">
        <f t="shared" si="25"/>
        <v>2.0314760070052533</v>
      </c>
      <c r="K160" s="187">
        <f t="shared" si="25"/>
        <v>1.9597450087565667</v>
      </c>
      <c r="L160" s="187">
        <f t="shared" si="25"/>
        <v>1.88801401050788</v>
      </c>
      <c r="M160" s="187">
        <f t="shared" si="25"/>
        <v>1.8162830122591942</v>
      </c>
    </row>
    <row r="161" spans="3:13" ht="27.6">
      <c r="C161" s="112" t="s">
        <v>380</v>
      </c>
      <c r="D161" s="65" t="s">
        <v>541</v>
      </c>
      <c r="E161" s="112" t="s">
        <v>395</v>
      </c>
      <c r="F161" s="113">
        <f>F154</f>
        <v>11.96</v>
      </c>
      <c r="G161" s="187">
        <f t="shared" si="25"/>
        <v>11.589959136018681</v>
      </c>
      <c r="H161" s="187">
        <f t="shared" si="25"/>
        <v>11.219918272037361</v>
      </c>
      <c r="I161" s="187">
        <f t="shared" si="25"/>
        <v>10.849877408056042</v>
      </c>
      <c r="J161" s="187">
        <f t="shared" si="25"/>
        <v>10.479836544074722</v>
      </c>
      <c r="K161" s="187">
        <f t="shared" si="25"/>
        <v>10.109795680093402</v>
      </c>
      <c r="L161" s="187">
        <f t="shared" si="25"/>
        <v>9.7397548161120824</v>
      </c>
      <c r="M161" s="187">
        <f t="shared" si="25"/>
        <v>9.3697139521307662</v>
      </c>
    </row>
    <row r="162" spans="3:13">
      <c r="C162" s="112"/>
      <c r="D162" s="65"/>
      <c r="E162" s="112"/>
      <c r="F162" s="113"/>
      <c r="G162" s="187"/>
      <c r="H162" s="187"/>
      <c r="I162" s="187"/>
      <c r="J162" s="187"/>
      <c r="K162" s="187"/>
      <c r="L162" s="187"/>
      <c r="M162" s="187"/>
    </row>
    <row r="163" spans="3:13">
      <c r="C163" s="120"/>
      <c r="D163" s="120"/>
      <c r="E163" s="120"/>
      <c r="F163" s="120"/>
      <c r="G163" s="120"/>
      <c r="H163" s="120"/>
      <c r="I163" s="120"/>
      <c r="J163" s="120"/>
      <c r="K163" s="120"/>
      <c r="L163" s="120"/>
      <c r="M163" s="120"/>
    </row>
    <row r="164" spans="3:13" ht="14.1">
      <c r="C164" s="121" t="s">
        <v>401</v>
      </c>
      <c r="D164" s="120"/>
      <c r="E164" s="120"/>
      <c r="F164" s="120"/>
      <c r="G164" s="120"/>
      <c r="H164" s="120"/>
      <c r="I164" s="120"/>
      <c r="J164" s="120"/>
      <c r="K164" s="120"/>
      <c r="L164" s="120"/>
      <c r="M164" s="120"/>
    </row>
    <row r="165" spans="3:13" ht="14.1">
      <c r="C165" s="110"/>
      <c r="D165" s="111" t="s">
        <v>24</v>
      </c>
      <c r="E165" s="111" t="s">
        <v>18</v>
      </c>
      <c r="F165" s="111">
        <v>2015</v>
      </c>
      <c r="G165" s="111">
        <v>2020</v>
      </c>
      <c r="H165" s="111">
        <v>2025</v>
      </c>
      <c r="I165" s="111">
        <v>2030</v>
      </c>
      <c r="J165" s="111">
        <v>2035</v>
      </c>
      <c r="K165" s="111">
        <v>2040</v>
      </c>
      <c r="L165" s="111">
        <v>2045</v>
      </c>
      <c r="M165" s="111">
        <v>2050</v>
      </c>
    </row>
    <row r="166" spans="3:13">
      <c r="C166" s="110" t="s">
        <v>393</v>
      </c>
      <c r="D166" s="110" t="s">
        <v>402</v>
      </c>
      <c r="E166" s="110" t="s">
        <v>403</v>
      </c>
      <c r="F166" s="110">
        <v>1</v>
      </c>
      <c r="G166" s="420">
        <f t="shared" ref="G166:M166" si="28">G169/$F$169</f>
        <v>0.9690601284296555</v>
      </c>
      <c r="H166" s="420">
        <f t="shared" si="28"/>
        <v>0.93812025685931111</v>
      </c>
      <c r="I166" s="420">
        <f t="shared" si="28"/>
        <v>0.90718038528896661</v>
      </c>
      <c r="J166" s="420">
        <f t="shared" si="28"/>
        <v>0.8762405137186221</v>
      </c>
      <c r="K166" s="420">
        <f t="shared" si="28"/>
        <v>0.84530064214827771</v>
      </c>
      <c r="L166" s="420">
        <f t="shared" si="28"/>
        <v>0.81436077057793321</v>
      </c>
      <c r="M166" s="420">
        <f t="shared" si="28"/>
        <v>0.78342089900758904</v>
      </c>
    </row>
    <row r="167" spans="3:13">
      <c r="C167" s="120"/>
      <c r="D167" s="120"/>
      <c r="E167" s="120"/>
      <c r="F167" s="120"/>
      <c r="G167" s="120"/>
      <c r="H167" s="120"/>
      <c r="I167" s="120"/>
      <c r="J167" s="120"/>
      <c r="K167" s="120"/>
      <c r="L167" s="120"/>
      <c r="M167" s="120"/>
    </row>
    <row r="168" spans="3:13" ht="14.1">
      <c r="C168" s="120"/>
      <c r="D168" s="120"/>
      <c r="E168" s="123">
        <v>2010</v>
      </c>
      <c r="F168" s="123">
        <v>2015</v>
      </c>
      <c r="G168" s="123">
        <v>2020</v>
      </c>
      <c r="H168" s="123">
        <v>2025</v>
      </c>
      <c r="I168" s="123">
        <v>2030</v>
      </c>
      <c r="J168" s="123">
        <v>2035</v>
      </c>
      <c r="K168" s="123">
        <v>2040</v>
      </c>
      <c r="L168" s="123">
        <v>2045</v>
      </c>
      <c r="M168" s="123">
        <v>2050</v>
      </c>
    </row>
    <row r="169" spans="3:13">
      <c r="C169" s="120"/>
      <c r="D169" s="120"/>
      <c r="E169" s="110">
        <v>1</v>
      </c>
      <c r="F169" s="122">
        <f t="shared" ref="F169:L169" si="29">E169+(($M169-$E169)/8)</f>
        <v>0.96998867497168739</v>
      </c>
      <c r="G169" s="122">
        <f t="shared" si="29"/>
        <v>0.93997734994337478</v>
      </c>
      <c r="H169" s="122">
        <f t="shared" si="29"/>
        <v>0.90996602491506218</v>
      </c>
      <c r="I169" s="122">
        <f t="shared" si="29"/>
        <v>0.87995469988674957</v>
      </c>
      <c r="J169" s="122">
        <f t="shared" si="29"/>
        <v>0.84994337485843696</v>
      </c>
      <c r="K169" s="122">
        <f t="shared" si="29"/>
        <v>0.81993204983012435</v>
      </c>
      <c r="L169" s="122">
        <f t="shared" si="29"/>
        <v>0.78992072480181175</v>
      </c>
      <c r="M169" s="119">
        <f>E181/D181</f>
        <v>0.75990939977349947</v>
      </c>
    </row>
    <row r="175" spans="3:13" ht="14.1">
      <c r="D175" s="496" t="s">
        <v>400</v>
      </c>
      <c r="E175" s="46" t="s">
        <v>368</v>
      </c>
      <c r="F175" s="46" t="s">
        <v>343</v>
      </c>
    </row>
    <row r="176" spans="3:13">
      <c r="C176" s="304" t="s">
        <v>399</v>
      </c>
      <c r="D176" s="305">
        <f>100%-D177-D178</f>
        <v>0.66100000000000003</v>
      </c>
      <c r="E176" s="305" t="s">
        <v>387</v>
      </c>
      <c r="F176" s="305" t="s">
        <v>387</v>
      </c>
    </row>
    <row r="177" spans="1:13">
      <c r="C177" s="304" t="s">
        <v>335</v>
      </c>
      <c r="D177" s="305">
        <v>0.129</v>
      </c>
      <c r="E177" s="305" t="s">
        <v>1142</v>
      </c>
      <c r="F177" s="305" t="s">
        <v>405</v>
      </c>
    </row>
    <row r="178" spans="1:13" ht="14.45">
      <c r="C178" s="304" t="s">
        <v>1095</v>
      </c>
      <c r="D178" s="306">
        <v>0.21</v>
      </c>
      <c r="E178" s="1" t="s">
        <v>475</v>
      </c>
      <c r="F178" s="1" t="s">
        <v>1143</v>
      </c>
    </row>
    <row r="179" spans="1:13" ht="14.45">
      <c r="C179"/>
      <c r="D179"/>
      <c r="E179"/>
    </row>
    <row r="180" spans="1:13">
      <c r="C180" s="496"/>
      <c r="D180" s="496">
        <v>2010</v>
      </c>
      <c r="E180" s="496">
        <v>2050</v>
      </c>
    </row>
    <row r="181" spans="1:13">
      <c r="C181" s="496" t="s">
        <v>406</v>
      </c>
      <c r="D181" s="496">
        <f>'Tech costs (6)'!D43</f>
        <v>883</v>
      </c>
      <c r="E181" s="496">
        <f>'Tech costs (6)'!E43</f>
        <v>671</v>
      </c>
    </row>
    <row r="182" spans="1:13">
      <c r="C182" s="496" t="s">
        <v>407</v>
      </c>
      <c r="D182" s="496"/>
      <c r="E182" s="496"/>
    </row>
    <row r="183" spans="1:13" ht="14.65" thickBot="1">
      <c r="A183" s="365"/>
      <c r="B183" s="365"/>
      <c r="C183" s="400"/>
      <c r="D183" s="400"/>
      <c r="E183" s="400"/>
      <c r="F183" s="365"/>
      <c r="G183" s="365"/>
      <c r="H183" s="365"/>
      <c r="I183" s="365"/>
      <c r="J183" s="365"/>
      <c r="K183" s="365"/>
      <c r="L183" s="365"/>
      <c r="M183" s="365"/>
    </row>
    <row r="188" spans="1:13" ht="19.899999999999999">
      <c r="A188" s="398" t="s">
        <v>284</v>
      </c>
      <c r="C188" s="111" t="s">
        <v>392</v>
      </c>
      <c r="D188" s="111" t="s">
        <v>24</v>
      </c>
      <c r="E188" s="111" t="s">
        <v>18</v>
      </c>
      <c r="F188" s="111">
        <v>2015</v>
      </c>
      <c r="G188" s="111">
        <v>2020</v>
      </c>
      <c r="H188" s="111">
        <v>2025</v>
      </c>
      <c r="I188" s="111">
        <v>2030</v>
      </c>
      <c r="J188" s="111">
        <v>2035</v>
      </c>
      <c r="K188" s="111">
        <v>2040</v>
      </c>
      <c r="L188" s="111">
        <v>2045</v>
      </c>
      <c r="M188" s="111">
        <v>2050</v>
      </c>
    </row>
    <row r="189" spans="1:13" ht="27.6">
      <c r="C189" s="65" t="s">
        <v>393</v>
      </c>
      <c r="D189" s="65" t="s">
        <v>541</v>
      </c>
      <c r="E189" s="112" t="s">
        <v>395</v>
      </c>
      <c r="F189" s="113">
        <f>'Tech costs (7)'!G14</f>
        <v>8.06</v>
      </c>
      <c r="G189" s="187">
        <f t="shared" ref="G189:M190" si="30">$F189*G$202</f>
        <v>7.8106246351430242</v>
      </c>
      <c r="H189" s="187">
        <f t="shared" si="30"/>
        <v>7.5612492702860479</v>
      </c>
      <c r="I189" s="187">
        <f t="shared" si="30"/>
        <v>7.3118739054290716</v>
      </c>
      <c r="J189" s="187">
        <f t="shared" si="30"/>
        <v>7.0624985405720944</v>
      </c>
      <c r="K189" s="187">
        <f t="shared" si="30"/>
        <v>6.8131231757151189</v>
      </c>
      <c r="L189" s="187">
        <f t="shared" si="30"/>
        <v>6.5637478108581417</v>
      </c>
      <c r="M189" s="187">
        <f t="shared" si="30"/>
        <v>6.3143724460011681</v>
      </c>
    </row>
    <row r="190" spans="1:13" ht="27.6">
      <c r="C190" s="65" t="s">
        <v>396</v>
      </c>
      <c r="D190" s="65" t="s">
        <v>541</v>
      </c>
      <c r="E190" s="112" t="s">
        <v>395</v>
      </c>
      <c r="F190" s="113">
        <f>'Tech costs (7)'!G15</f>
        <v>9.92</v>
      </c>
      <c r="G190" s="187">
        <f t="shared" si="30"/>
        <v>9.6130764740221828</v>
      </c>
      <c r="H190" s="187">
        <f t="shared" si="30"/>
        <v>9.3061529480443657</v>
      </c>
      <c r="I190" s="187">
        <f t="shared" si="30"/>
        <v>8.9992294220665485</v>
      </c>
      <c r="J190" s="187">
        <f t="shared" si="30"/>
        <v>8.6923058960887314</v>
      </c>
      <c r="K190" s="187">
        <f t="shared" si="30"/>
        <v>8.3853823701109143</v>
      </c>
      <c r="L190" s="187">
        <f t="shared" si="30"/>
        <v>8.0784588441330971</v>
      </c>
      <c r="M190" s="187">
        <f t="shared" si="30"/>
        <v>7.7715353181552835</v>
      </c>
    </row>
    <row r="191" spans="1:13">
      <c r="C191" s="114"/>
      <c r="D191" s="114"/>
      <c r="E191" s="114"/>
      <c r="F191" s="114"/>
      <c r="G191" s="115"/>
      <c r="H191" s="116"/>
      <c r="I191" s="116"/>
      <c r="J191" s="116"/>
      <c r="K191" s="116"/>
      <c r="L191" s="116"/>
      <c r="M191" s="116"/>
    </row>
    <row r="192" spans="1:13" ht="14.1">
      <c r="C192" s="117" t="s">
        <v>397</v>
      </c>
      <c r="D192" s="114"/>
      <c r="E192" s="114"/>
      <c r="F192" s="114"/>
      <c r="G192" s="114"/>
      <c r="H192" s="114"/>
      <c r="I192" s="114"/>
      <c r="J192" s="114"/>
      <c r="K192" s="114"/>
      <c r="L192" s="114"/>
      <c r="M192" s="114"/>
    </row>
    <row r="193" spans="3:13" ht="14.1">
      <c r="C193" s="111" t="s">
        <v>373</v>
      </c>
      <c r="D193" s="111" t="s">
        <v>24</v>
      </c>
      <c r="E193" s="111" t="s">
        <v>18</v>
      </c>
      <c r="F193" s="111">
        <v>2015</v>
      </c>
      <c r="G193" s="111">
        <v>2020</v>
      </c>
      <c r="H193" s="111">
        <v>2025</v>
      </c>
      <c r="I193" s="111">
        <v>2030</v>
      </c>
      <c r="J193" s="111">
        <v>2035</v>
      </c>
      <c r="K193" s="111">
        <v>2040</v>
      </c>
      <c r="L193" s="111">
        <v>2045</v>
      </c>
      <c r="M193" s="111">
        <v>2050</v>
      </c>
    </row>
    <row r="194" spans="3:13" ht="27.6">
      <c r="C194" s="112" t="s">
        <v>399</v>
      </c>
      <c r="D194" s="65" t="s">
        <v>541</v>
      </c>
      <c r="E194" s="112" t="s">
        <v>395</v>
      </c>
      <c r="F194" s="187">
        <f>F$189*$D212</f>
        <v>5.3276600000000007</v>
      </c>
      <c r="G194" s="187">
        <f t="shared" ref="G194:M197" si="31">$F194*G$202</f>
        <v>5.1628228838295387</v>
      </c>
      <c r="H194" s="187">
        <f t="shared" si="31"/>
        <v>4.9979857676590784</v>
      </c>
      <c r="I194" s="187">
        <f t="shared" si="31"/>
        <v>4.8331486514886164</v>
      </c>
      <c r="J194" s="187">
        <f t="shared" si="31"/>
        <v>4.6683115353181552</v>
      </c>
      <c r="K194" s="187">
        <f t="shared" si="31"/>
        <v>4.5034744191476941</v>
      </c>
      <c r="L194" s="187">
        <f t="shared" si="31"/>
        <v>4.338637302977232</v>
      </c>
      <c r="M194" s="187">
        <f t="shared" si="31"/>
        <v>4.1738001868067727</v>
      </c>
    </row>
    <row r="195" spans="3:13" ht="27.6">
      <c r="C195" s="112" t="s">
        <v>335</v>
      </c>
      <c r="D195" s="65" t="s">
        <v>541</v>
      </c>
      <c r="E195" s="112" t="s">
        <v>395</v>
      </c>
      <c r="F195" s="187">
        <f t="shared" ref="F195" si="32">F$189*$D213</f>
        <v>1.0397400000000001</v>
      </c>
      <c r="G195" s="187">
        <f t="shared" si="31"/>
        <v>1.0075705779334501</v>
      </c>
      <c r="H195" s="187">
        <f t="shared" si="31"/>
        <v>0.97540115586690024</v>
      </c>
      <c r="I195" s="187">
        <f t="shared" si="31"/>
        <v>0.94323173380035019</v>
      </c>
      <c r="J195" s="187">
        <f t="shared" si="31"/>
        <v>0.91106231173380026</v>
      </c>
      <c r="K195" s="187">
        <f t="shared" si="31"/>
        <v>0.87889288966725032</v>
      </c>
      <c r="L195" s="187">
        <f t="shared" si="31"/>
        <v>0.84672346760070039</v>
      </c>
      <c r="M195" s="187">
        <f t="shared" si="31"/>
        <v>0.81455404553415067</v>
      </c>
    </row>
    <row r="196" spans="3:13" ht="27.6">
      <c r="C196" s="112" t="s">
        <v>1095</v>
      </c>
      <c r="D196" s="65" t="s">
        <v>541</v>
      </c>
      <c r="E196" s="112" t="s">
        <v>395</v>
      </c>
      <c r="F196" s="187">
        <f t="shared" ref="F196" si="33">F$189*$D214</f>
        <v>1.6926000000000001</v>
      </c>
      <c r="G196" s="187">
        <f t="shared" si="31"/>
        <v>1.640231173380035</v>
      </c>
      <c r="H196" s="187">
        <f t="shared" si="31"/>
        <v>1.5878623467600701</v>
      </c>
      <c r="I196" s="187">
        <f t="shared" si="31"/>
        <v>1.535493520140105</v>
      </c>
      <c r="J196" s="187">
        <f t="shared" si="31"/>
        <v>1.4831246935201399</v>
      </c>
      <c r="K196" s="187">
        <f t="shared" si="31"/>
        <v>1.430755866900175</v>
      </c>
      <c r="L196" s="187">
        <f t="shared" si="31"/>
        <v>1.3783870402802099</v>
      </c>
      <c r="M196" s="187">
        <f t="shared" si="31"/>
        <v>1.3260182136602452</v>
      </c>
    </row>
    <row r="197" spans="3:13" ht="27.6">
      <c r="C197" s="112" t="s">
        <v>380</v>
      </c>
      <c r="D197" s="65" t="s">
        <v>541</v>
      </c>
      <c r="E197" s="112" t="s">
        <v>395</v>
      </c>
      <c r="F197" s="113">
        <f>F190</f>
        <v>9.92</v>
      </c>
      <c r="G197" s="187">
        <f t="shared" si="31"/>
        <v>9.6130764740221828</v>
      </c>
      <c r="H197" s="187">
        <f t="shared" si="31"/>
        <v>9.3061529480443657</v>
      </c>
      <c r="I197" s="187">
        <f t="shared" si="31"/>
        <v>8.9992294220665485</v>
      </c>
      <c r="J197" s="187">
        <f t="shared" si="31"/>
        <v>8.6923058960887314</v>
      </c>
      <c r="K197" s="187">
        <f t="shared" si="31"/>
        <v>8.3853823701109143</v>
      </c>
      <c r="L197" s="187">
        <f t="shared" si="31"/>
        <v>8.0784588441330971</v>
      </c>
      <c r="M197" s="187">
        <f t="shared" si="31"/>
        <v>7.7715353181552835</v>
      </c>
    </row>
    <row r="198" spans="3:13">
      <c r="C198" s="112"/>
      <c r="D198" s="65"/>
      <c r="E198" s="112"/>
      <c r="F198" s="113"/>
      <c r="G198" s="187"/>
      <c r="H198" s="187"/>
      <c r="I198" s="187"/>
      <c r="J198" s="187"/>
      <c r="K198" s="187"/>
      <c r="L198" s="187"/>
      <c r="M198" s="187"/>
    </row>
    <row r="199" spans="3:13">
      <c r="C199" s="120"/>
      <c r="D199" s="120"/>
      <c r="E199" s="120"/>
      <c r="F199" s="120"/>
      <c r="G199" s="120"/>
      <c r="H199" s="120"/>
      <c r="I199" s="120"/>
      <c r="J199" s="120"/>
      <c r="K199" s="120"/>
      <c r="L199" s="120"/>
      <c r="M199" s="120"/>
    </row>
    <row r="200" spans="3:13" ht="14.1">
      <c r="C200" s="121" t="s">
        <v>401</v>
      </c>
      <c r="D200" s="120"/>
      <c r="E200" s="120"/>
      <c r="F200" s="120"/>
      <c r="G200" s="120"/>
      <c r="H200" s="120"/>
      <c r="I200" s="120"/>
      <c r="J200" s="120"/>
      <c r="K200" s="120"/>
      <c r="L200" s="120"/>
      <c r="M200" s="120"/>
    </row>
    <row r="201" spans="3:13" ht="14.1">
      <c r="C201" s="110"/>
      <c r="D201" s="111" t="s">
        <v>24</v>
      </c>
      <c r="E201" s="111" t="s">
        <v>18</v>
      </c>
      <c r="F201" s="111">
        <v>2015</v>
      </c>
      <c r="G201" s="111">
        <v>2020</v>
      </c>
      <c r="H201" s="111">
        <v>2025</v>
      </c>
      <c r="I201" s="111">
        <v>2030</v>
      </c>
      <c r="J201" s="111">
        <v>2035</v>
      </c>
      <c r="K201" s="111">
        <v>2040</v>
      </c>
      <c r="L201" s="111">
        <v>2045</v>
      </c>
      <c r="M201" s="111">
        <v>2050</v>
      </c>
    </row>
    <row r="202" spans="3:13">
      <c r="C202" s="110" t="s">
        <v>393</v>
      </c>
      <c r="D202" s="110" t="s">
        <v>402</v>
      </c>
      <c r="E202" s="110" t="s">
        <v>403</v>
      </c>
      <c r="F202" s="110">
        <v>1</v>
      </c>
      <c r="G202" s="420">
        <f t="shared" ref="G202:M202" si="34">G205/$F$205</f>
        <v>0.9690601284296555</v>
      </c>
      <c r="H202" s="420">
        <f t="shared" si="34"/>
        <v>0.93812025685931111</v>
      </c>
      <c r="I202" s="420">
        <f t="shared" si="34"/>
        <v>0.90718038528896661</v>
      </c>
      <c r="J202" s="420">
        <f t="shared" si="34"/>
        <v>0.8762405137186221</v>
      </c>
      <c r="K202" s="420">
        <f t="shared" si="34"/>
        <v>0.84530064214827771</v>
      </c>
      <c r="L202" s="420">
        <f t="shared" si="34"/>
        <v>0.81436077057793321</v>
      </c>
      <c r="M202" s="420">
        <f t="shared" si="34"/>
        <v>0.78342089900758904</v>
      </c>
    </row>
    <row r="203" spans="3:13">
      <c r="C203" s="120"/>
      <c r="D203" s="120"/>
      <c r="E203" s="120"/>
      <c r="F203" s="120"/>
      <c r="G203" s="120"/>
      <c r="H203" s="120"/>
      <c r="I203" s="120"/>
      <c r="J203" s="120"/>
      <c r="K203" s="120"/>
      <c r="L203" s="120"/>
      <c r="M203" s="120"/>
    </row>
    <row r="204" spans="3:13" ht="14.1">
      <c r="C204" s="120"/>
      <c r="D204" s="120"/>
      <c r="E204" s="123">
        <v>2010</v>
      </c>
      <c r="F204" s="123">
        <v>2015</v>
      </c>
      <c r="G204" s="123">
        <v>2020</v>
      </c>
      <c r="H204" s="123">
        <v>2025</v>
      </c>
      <c r="I204" s="123">
        <v>2030</v>
      </c>
      <c r="J204" s="123">
        <v>2035</v>
      </c>
      <c r="K204" s="123">
        <v>2040</v>
      </c>
      <c r="L204" s="123">
        <v>2045</v>
      </c>
      <c r="M204" s="123">
        <v>2050</v>
      </c>
    </row>
    <row r="205" spans="3:13">
      <c r="C205" s="120"/>
      <c r="D205" s="120"/>
      <c r="E205" s="110">
        <v>1</v>
      </c>
      <c r="F205" s="122">
        <f t="shared" ref="F205:L205" si="35">E205+(($M205-$E205)/8)</f>
        <v>0.96998867497168739</v>
      </c>
      <c r="G205" s="122">
        <f t="shared" si="35"/>
        <v>0.93997734994337478</v>
      </c>
      <c r="H205" s="122">
        <f t="shared" si="35"/>
        <v>0.90996602491506218</v>
      </c>
      <c r="I205" s="122">
        <f t="shared" si="35"/>
        <v>0.87995469988674957</v>
      </c>
      <c r="J205" s="122">
        <f t="shared" si="35"/>
        <v>0.84994337485843696</v>
      </c>
      <c r="K205" s="122">
        <f t="shared" si="35"/>
        <v>0.81993204983012435</v>
      </c>
      <c r="L205" s="122">
        <f t="shared" si="35"/>
        <v>0.78992072480181175</v>
      </c>
      <c r="M205" s="119">
        <f>E217/D217</f>
        <v>0.75990939977349947</v>
      </c>
    </row>
    <row r="211" spans="1:13" ht="14.1">
      <c r="D211" s="496" t="s">
        <v>400</v>
      </c>
      <c r="E211" s="46" t="s">
        <v>368</v>
      </c>
      <c r="F211" s="46" t="s">
        <v>343</v>
      </c>
    </row>
    <row r="212" spans="1:13">
      <c r="C212" s="304" t="s">
        <v>399</v>
      </c>
      <c r="D212" s="305">
        <f>100%-D213-D214</f>
        <v>0.66100000000000003</v>
      </c>
      <c r="E212" s="305" t="s">
        <v>387</v>
      </c>
      <c r="F212" s="305" t="s">
        <v>387</v>
      </c>
    </row>
    <row r="213" spans="1:13">
      <c r="C213" s="304" t="s">
        <v>335</v>
      </c>
      <c r="D213" s="305">
        <v>0.129</v>
      </c>
      <c r="E213" s="305" t="s">
        <v>1142</v>
      </c>
      <c r="F213" s="305" t="s">
        <v>405</v>
      </c>
    </row>
    <row r="214" spans="1:13" ht="14.45">
      <c r="C214" s="304" t="s">
        <v>1095</v>
      </c>
      <c r="D214" s="306">
        <v>0.21</v>
      </c>
      <c r="E214" s="1" t="s">
        <v>475</v>
      </c>
      <c r="F214" s="1" t="s">
        <v>1143</v>
      </c>
    </row>
    <row r="215" spans="1:13" ht="14.45">
      <c r="C215"/>
      <c r="D215"/>
      <c r="E215"/>
    </row>
    <row r="216" spans="1:13">
      <c r="C216" s="496"/>
      <c r="D216" s="496">
        <v>2010</v>
      </c>
      <c r="E216" s="496">
        <v>2050</v>
      </c>
    </row>
    <row r="217" spans="1:13">
      <c r="C217" s="496" t="s">
        <v>406</v>
      </c>
      <c r="D217" s="496">
        <f>'Tech costs (7)'!D42</f>
        <v>883</v>
      </c>
      <c r="E217" s="496">
        <f>'Tech costs (7)'!E42</f>
        <v>671</v>
      </c>
    </row>
    <row r="218" spans="1:13">
      <c r="C218" s="496" t="s">
        <v>407</v>
      </c>
      <c r="D218" s="496"/>
      <c r="E218" s="496"/>
    </row>
    <row r="219" spans="1:13" ht="14.65" thickBot="1">
      <c r="A219" s="365"/>
      <c r="B219" s="365"/>
      <c r="C219" s="400"/>
      <c r="D219" s="400"/>
      <c r="E219" s="400"/>
      <c r="F219" s="365"/>
      <c r="G219" s="365"/>
      <c r="H219" s="365"/>
      <c r="I219" s="365"/>
      <c r="J219" s="365"/>
      <c r="K219" s="365"/>
      <c r="L219" s="365"/>
      <c r="M219" s="365"/>
    </row>
    <row r="222" spans="1:13" ht="19.899999999999999">
      <c r="A222" s="398" t="s">
        <v>285</v>
      </c>
      <c r="C222" s="111" t="s">
        <v>392</v>
      </c>
      <c r="D222" s="111" t="s">
        <v>24</v>
      </c>
      <c r="E222" s="111" t="s">
        <v>18</v>
      </c>
      <c r="F222" s="111">
        <v>2015</v>
      </c>
      <c r="G222" s="111">
        <v>2020</v>
      </c>
      <c r="H222" s="111">
        <v>2025</v>
      </c>
      <c r="I222" s="111">
        <v>2030</v>
      </c>
      <c r="J222" s="111">
        <v>2035</v>
      </c>
      <c r="K222" s="111">
        <v>2040</v>
      </c>
      <c r="L222" s="111">
        <v>2045</v>
      </c>
      <c r="M222" s="111">
        <v>2050</v>
      </c>
    </row>
    <row r="223" spans="1:13" ht="27.6">
      <c r="C223" s="65" t="s">
        <v>393</v>
      </c>
      <c r="D223" s="65" t="s">
        <v>541</v>
      </c>
      <c r="E223" s="112" t="s">
        <v>395</v>
      </c>
      <c r="F223" s="113">
        <f>'Tech costs (8)'!G14</f>
        <v>27.56</v>
      </c>
      <c r="G223" s="187">
        <f t="shared" ref="G223:M224" si="36">$F223*G$236</f>
        <v>26.707297139521305</v>
      </c>
      <c r="H223" s="187">
        <f t="shared" si="36"/>
        <v>25.854594279042612</v>
      </c>
      <c r="I223" s="187">
        <f t="shared" si="36"/>
        <v>25.001891418563918</v>
      </c>
      <c r="J223" s="187">
        <f t="shared" si="36"/>
        <v>24.149188558085225</v>
      </c>
      <c r="K223" s="187">
        <f t="shared" si="36"/>
        <v>23.296485697606531</v>
      </c>
      <c r="L223" s="187">
        <f t="shared" si="36"/>
        <v>22.443782837127838</v>
      </c>
      <c r="M223" s="187">
        <f t="shared" si="36"/>
        <v>21.591079976649151</v>
      </c>
    </row>
    <row r="224" spans="1:13" ht="27.6">
      <c r="C224" s="65" t="s">
        <v>396</v>
      </c>
      <c r="D224" s="65" t="s">
        <v>541</v>
      </c>
      <c r="E224" s="112" t="s">
        <v>395</v>
      </c>
      <c r="F224" s="113">
        <f>'Tech costs (8)'!G15</f>
        <v>49.82</v>
      </c>
      <c r="G224" s="187">
        <f t="shared" si="36"/>
        <v>48.278575598365435</v>
      </c>
      <c r="H224" s="187">
        <f t="shared" si="36"/>
        <v>46.737151196730878</v>
      </c>
      <c r="I224" s="187">
        <f t="shared" si="36"/>
        <v>45.19572679509632</v>
      </c>
      <c r="J224" s="187">
        <f t="shared" si="36"/>
        <v>43.654302393461755</v>
      </c>
      <c r="K224" s="187">
        <f t="shared" si="36"/>
        <v>42.112877991827197</v>
      </c>
      <c r="L224" s="187">
        <f t="shared" si="36"/>
        <v>40.571453590192633</v>
      </c>
      <c r="M224" s="187">
        <f t="shared" si="36"/>
        <v>39.030029188558089</v>
      </c>
    </row>
    <row r="225" spans="3:13">
      <c r="C225" s="114"/>
      <c r="D225" s="114"/>
      <c r="E225" s="114"/>
      <c r="F225" s="114"/>
      <c r="G225" s="115"/>
      <c r="H225" s="116"/>
      <c r="I225" s="116"/>
      <c r="J225" s="116"/>
      <c r="K225" s="116"/>
      <c r="L225" s="116"/>
      <c r="M225" s="116"/>
    </row>
    <row r="226" spans="3:13" ht="14.1">
      <c r="C226" s="117" t="s">
        <v>397</v>
      </c>
      <c r="D226" s="114"/>
      <c r="E226" s="114"/>
      <c r="F226" s="114"/>
      <c r="G226" s="114"/>
      <c r="H226" s="114"/>
      <c r="I226" s="114"/>
      <c r="J226" s="114"/>
      <c r="K226" s="114"/>
      <c r="L226" s="114"/>
      <c r="M226" s="114"/>
    </row>
    <row r="227" spans="3:13" ht="14.1">
      <c r="C227" s="111" t="s">
        <v>373</v>
      </c>
      <c r="D227" s="111" t="s">
        <v>24</v>
      </c>
      <c r="E227" s="111" t="s">
        <v>18</v>
      </c>
      <c r="F227" s="111">
        <v>2015</v>
      </c>
      <c r="G227" s="111">
        <v>2020</v>
      </c>
      <c r="H227" s="111">
        <v>2025</v>
      </c>
      <c r="I227" s="111">
        <v>2030</v>
      </c>
      <c r="J227" s="111">
        <v>2035</v>
      </c>
      <c r="K227" s="111">
        <v>2040</v>
      </c>
      <c r="L227" s="111">
        <v>2045</v>
      </c>
      <c r="M227" s="111">
        <v>2050</v>
      </c>
    </row>
    <row r="228" spans="3:13" ht="27.6">
      <c r="C228" s="112" t="s">
        <v>399</v>
      </c>
      <c r="D228" s="65" t="s">
        <v>541</v>
      </c>
      <c r="E228" s="112" t="s">
        <v>395</v>
      </c>
      <c r="F228" s="187">
        <f>F$223*$D246</f>
        <v>18.21716</v>
      </c>
      <c r="G228" s="187">
        <f t="shared" ref="G228:M231" si="37">$F228*G$236</f>
        <v>17.653523409223581</v>
      </c>
      <c r="H228" s="187">
        <f t="shared" si="37"/>
        <v>17.08988681844717</v>
      </c>
      <c r="I228" s="187">
        <f t="shared" si="37"/>
        <v>16.526250227670751</v>
      </c>
      <c r="J228" s="187">
        <f t="shared" si="37"/>
        <v>15.962613636894334</v>
      </c>
      <c r="K228" s="187">
        <f t="shared" si="37"/>
        <v>15.398977046117919</v>
      </c>
      <c r="L228" s="187">
        <f t="shared" si="37"/>
        <v>14.835340455341502</v>
      </c>
      <c r="M228" s="187">
        <f t="shared" si="37"/>
        <v>14.27170386456509</v>
      </c>
    </row>
    <row r="229" spans="3:13" ht="27.6">
      <c r="C229" s="112" t="s">
        <v>335</v>
      </c>
      <c r="D229" s="65" t="s">
        <v>541</v>
      </c>
      <c r="E229" s="112" t="s">
        <v>395</v>
      </c>
      <c r="F229" s="187">
        <f t="shared" ref="F229" si="38">F$223*$D247</f>
        <v>3.55524</v>
      </c>
      <c r="G229" s="187">
        <f t="shared" si="37"/>
        <v>3.4452413309982486</v>
      </c>
      <c r="H229" s="187">
        <f t="shared" si="37"/>
        <v>3.3352426619964972</v>
      </c>
      <c r="I229" s="187">
        <f t="shared" si="37"/>
        <v>3.2252439929947454</v>
      </c>
      <c r="J229" s="187">
        <f t="shared" si="37"/>
        <v>3.115245323992994</v>
      </c>
      <c r="K229" s="187">
        <f t="shared" si="37"/>
        <v>3.0052466549912427</v>
      </c>
      <c r="L229" s="187">
        <f t="shared" si="37"/>
        <v>2.8952479859894913</v>
      </c>
      <c r="M229" s="187">
        <f t="shared" si="37"/>
        <v>2.7852493169877408</v>
      </c>
    </row>
    <row r="230" spans="3:13" ht="27.6">
      <c r="C230" s="112" t="s">
        <v>1095</v>
      </c>
      <c r="D230" s="65" t="s">
        <v>541</v>
      </c>
      <c r="E230" s="112" t="s">
        <v>395</v>
      </c>
      <c r="F230" s="187">
        <f t="shared" ref="F230" si="39">F$223*$D248</f>
        <v>5.7875999999999994</v>
      </c>
      <c r="G230" s="187">
        <f t="shared" si="37"/>
        <v>5.6085323992994738</v>
      </c>
      <c r="H230" s="187">
        <f t="shared" si="37"/>
        <v>5.4294647985989481</v>
      </c>
      <c r="I230" s="187">
        <f t="shared" si="37"/>
        <v>5.2503971978984225</v>
      </c>
      <c r="J230" s="187">
        <f t="shared" si="37"/>
        <v>5.0713295971978969</v>
      </c>
      <c r="K230" s="187">
        <f t="shared" si="37"/>
        <v>4.8922619964973713</v>
      </c>
      <c r="L230" s="187">
        <f t="shared" si="37"/>
        <v>4.7131943957968456</v>
      </c>
      <c r="M230" s="187">
        <f t="shared" si="37"/>
        <v>4.5341267950963218</v>
      </c>
    </row>
    <row r="231" spans="3:13" ht="27.6">
      <c r="C231" s="112" t="s">
        <v>380</v>
      </c>
      <c r="D231" s="65" t="s">
        <v>541</v>
      </c>
      <c r="E231" s="112" t="s">
        <v>395</v>
      </c>
      <c r="F231" s="113">
        <f>F224</f>
        <v>49.82</v>
      </c>
      <c r="G231" s="187">
        <f t="shared" si="37"/>
        <v>48.278575598365435</v>
      </c>
      <c r="H231" s="187">
        <f t="shared" si="37"/>
        <v>46.737151196730878</v>
      </c>
      <c r="I231" s="187">
        <f t="shared" si="37"/>
        <v>45.19572679509632</v>
      </c>
      <c r="J231" s="187">
        <f t="shared" si="37"/>
        <v>43.654302393461755</v>
      </c>
      <c r="K231" s="187">
        <f t="shared" si="37"/>
        <v>42.112877991827197</v>
      </c>
      <c r="L231" s="187">
        <f t="shared" si="37"/>
        <v>40.571453590192633</v>
      </c>
      <c r="M231" s="187">
        <f t="shared" si="37"/>
        <v>39.030029188558089</v>
      </c>
    </row>
    <row r="232" spans="3:13">
      <c r="C232" s="112"/>
      <c r="D232" s="65"/>
      <c r="E232" s="112"/>
      <c r="F232" s="113"/>
      <c r="G232" s="187"/>
      <c r="H232" s="187"/>
      <c r="I232" s="187"/>
      <c r="J232" s="187"/>
      <c r="K232" s="187"/>
      <c r="L232" s="187"/>
      <c r="M232" s="187"/>
    </row>
    <row r="233" spans="3:13">
      <c r="C233" s="120"/>
      <c r="D233" s="120"/>
      <c r="E233" s="120"/>
      <c r="F233" s="120"/>
      <c r="G233" s="120"/>
      <c r="H233" s="120"/>
      <c r="I233" s="120"/>
      <c r="J233" s="120"/>
      <c r="K233" s="120"/>
      <c r="L233" s="120"/>
      <c r="M233" s="120"/>
    </row>
    <row r="234" spans="3:13" ht="14.1">
      <c r="C234" s="121" t="s">
        <v>401</v>
      </c>
      <c r="D234" s="120"/>
      <c r="E234" s="120"/>
      <c r="F234" s="120"/>
      <c r="G234" s="120"/>
      <c r="H234" s="120"/>
      <c r="I234" s="120"/>
      <c r="J234" s="120"/>
      <c r="K234" s="120"/>
      <c r="L234" s="120"/>
      <c r="M234" s="120"/>
    </row>
    <row r="235" spans="3:13" ht="14.1">
      <c r="C235" s="110"/>
      <c r="D235" s="111" t="s">
        <v>24</v>
      </c>
      <c r="E235" s="111" t="s">
        <v>18</v>
      </c>
      <c r="F235" s="111">
        <v>2015</v>
      </c>
      <c r="G235" s="111">
        <v>2020</v>
      </c>
      <c r="H235" s="111">
        <v>2025</v>
      </c>
      <c r="I235" s="111">
        <v>2030</v>
      </c>
      <c r="J235" s="111">
        <v>2035</v>
      </c>
      <c r="K235" s="111">
        <v>2040</v>
      </c>
      <c r="L235" s="111">
        <v>2045</v>
      </c>
      <c r="M235" s="111">
        <v>2050</v>
      </c>
    </row>
    <row r="236" spans="3:13">
      <c r="C236" s="110" t="s">
        <v>393</v>
      </c>
      <c r="D236" s="110" t="s">
        <v>402</v>
      </c>
      <c r="E236" s="110" t="s">
        <v>403</v>
      </c>
      <c r="F236" s="110">
        <v>1</v>
      </c>
      <c r="G236" s="420">
        <f t="shared" ref="G236:M236" si="40">G239/$F$239</f>
        <v>0.9690601284296555</v>
      </c>
      <c r="H236" s="420">
        <f t="shared" si="40"/>
        <v>0.93812025685931111</v>
      </c>
      <c r="I236" s="420">
        <f t="shared" si="40"/>
        <v>0.90718038528896661</v>
      </c>
      <c r="J236" s="420">
        <f t="shared" si="40"/>
        <v>0.8762405137186221</v>
      </c>
      <c r="K236" s="420">
        <f t="shared" si="40"/>
        <v>0.84530064214827771</v>
      </c>
      <c r="L236" s="420">
        <f t="shared" si="40"/>
        <v>0.81436077057793321</v>
      </c>
      <c r="M236" s="420">
        <f t="shared" si="40"/>
        <v>0.78342089900758904</v>
      </c>
    </row>
    <row r="237" spans="3:13">
      <c r="C237" s="120"/>
      <c r="D237" s="120"/>
      <c r="E237" s="120"/>
      <c r="F237" s="120"/>
      <c r="G237" s="120"/>
      <c r="H237" s="120"/>
      <c r="I237" s="120"/>
      <c r="J237" s="120"/>
      <c r="K237" s="120"/>
      <c r="L237" s="120"/>
      <c r="M237" s="120"/>
    </row>
    <row r="238" spans="3:13" ht="14.1">
      <c r="C238" s="120"/>
      <c r="D238" s="120"/>
      <c r="E238" s="123">
        <v>2010</v>
      </c>
      <c r="F238" s="123">
        <v>2015</v>
      </c>
      <c r="G238" s="123">
        <v>2020</v>
      </c>
      <c r="H238" s="123">
        <v>2025</v>
      </c>
      <c r="I238" s="123">
        <v>2030</v>
      </c>
      <c r="J238" s="123">
        <v>2035</v>
      </c>
      <c r="K238" s="123">
        <v>2040</v>
      </c>
      <c r="L238" s="123">
        <v>2045</v>
      </c>
      <c r="M238" s="123">
        <v>2050</v>
      </c>
    </row>
    <row r="239" spans="3:13">
      <c r="C239" s="120"/>
      <c r="D239" s="120"/>
      <c r="E239" s="110">
        <v>1</v>
      </c>
      <c r="F239" s="122">
        <f t="shared" ref="F239:L239" si="41">E239+(($M239-$E239)/8)</f>
        <v>0.96998867497168739</v>
      </c>
      <c r="G239" s="122">
        <f t="shared" si="41"/>
        <v>0.93997734994337478</v>
      </c>
      <c r="H239" s="122">
        <f t="shared" si="41"/>
        <v>0.90996602491506218</v>
      </c>
      <c r="I239" s="122">
        <f t="shared" si="41"/>
        <v>0.87995469988674957</v>
      </c>
      <c r="J239" s="122">
        <f t="shared" si="41"/>
        <v>0.84994337485843696</v>
      </c>
      <c r="K239" s="122">
        <f t="shared" si="41"/>
        <v>0.81993204983012435</v>
      </c>
      <c r="L239" s="122">
        <f t="shared" si="41"/>
        <v>0.78992072480181175</v>
      </c>
      <c r="M239" s="119">
        <f>E251/D251</f>
        <v>0.75990939977349947</v>
      </c>
    </row>
    <row r="245" spans="1:13" ht="14.1">
      <c r="D245" s="496" t="s">
        <v>400</v>
      </c>
      <c r="E245" s="46" t="s">
        <v>368</v>
      </c>
      <c r="F245" s="46" t="s">
        <v>343</v>
      </c>
    </row>
    <row r="246" spans="1:13">
      <c r="C246" s="304" t="s">
        <v>399</v>
      </c>
      <c r="D246" s="305">
        <f>100%-D247-D248</f>
        <v>0.66100000000000003</v>
      </c>
      <c r="E246" s="305" t="s">
        <v>387</v>
      </c>
      <c r="F246" s="305" t="s">
        <v>387</v>
      </c>
    </row>
    <row r="247" spans="1:13">
      <c r="C247" s="304" t="s">
        <v>335</v>
      </c>
      <c r="D247" s="305">
        <v>0.129</v>
      </c>
      <c r="E247" s="305" t="s">
        <v>1142</v>
      </c>
      <c r="F247" s="305" t="s">
        <v>405</v>
      </c>
    </row>
    <row r="248" spans="1:13" ht="14.45">
      <c r="C248" s="304" t="s">
        <v>1095</v>
      </c>
      <c r="D248" s="306">
        <v>0.21</v>
      </c>
      <c r="E248" s="1" t="s">
        <v>475</v>
      </c>
      <c r="F248" s="1" t="s">
        <v>1143</v>
      </c>
    </row>
    <row r="249" spans="1:13" ht="14.45">
      <c r="C249"/>
      <c r="D249"/>
      <c r="E249"/>
    </row>
    <row r="250" spans="1:13">
      <c r="C250" s="496"/>
      <c r="D250" s="496">
        <v>2010</v>
      </c>
      <c r="E250" s="496">
        <v>2050</v>
      </c>
    </row>
    <row r="251" spans="1:13">
      <c r="C251" s="496" t="s">
        <v>406</v>
      </c>
      <c r="D251" s="496">
        <f>'Tech costs (8)'!D42</f>
        <v>883</v>
      </c>
      <c r="E251" s="496">
        <f>'Tech costs (8)'!E42</f>
        <v>671</v>
      </c>
    </row>
    <row r="252" spans="1:13">
      <c r="C252" s="496" t="s">
        <v>407</v>
      </c>
      <c r="D252" s="496"/>
      <c r="E252" s="496"/>
    </row>
    <row r="253" spans="1:13" ht="14.65" thickBot="1">
      <c r="A253" s="365"/>
      <c r="B253" s="365"/>
      <c r="C253" s="400"/>
      <c r="D253" s="400"/>
      <c r="E253" s="400"/>
      <c r="F253" s="365"/>
      <c r="G253" s="365"/>
      <c r="H253" s="365"/>
      <c r="I253" s="365"/>
      <c r="J253" s="365"/>
      <c r="K253" s="365"/>
      <c r="L253" s="365"/>
      <c r="M253" s="365"/>
    </row>
    <row r="256" spans="1:13" ht="19.899999999999999">
      <c r="A256" s="398" t="s">
        <v>1134</v>
      </c>
      <c r="C256" s="111" t="s">
        <v>392</v>
      </c>
      <c r="D256" s="111" t="s">
        <v>24</v>
      </c>
      <c r="E256" s="111" t="s">
        <v>18</v>
      </c>
      <c r="F256" s="111">
        <v>2015</v>
      </c>
      <c r="G256" s="111">
        <v>2020</v>
      </c>
      <c r="H256" s="111">
        <v>2025</v>
      </c>
      <c r="I256" s="111">
        <v>2030</v>
      </c>
      <c r="J256" s="111">
        <v>2035</v>
      </c>
      <c r="K256" s="111">
        <v>2040</v>
      </c>
      <c r="L256" s="111">
        <v>2045</v>
      </c>
      <c r="M256" s="111">
        <v>2050</v>
      </c>
    </row>
    <row r="257" spans="3:13" ht="27.6">
      <c r="C257" s="65" t="s">
        <v>393</v>
      </c>
      <c r="D257" s="65" t="s">
        <v>541</v>
      </c>
      <c r="E257" s="112" t="s">
        <v>395</v>
      </c>
      <c r="F257" s="113">
        <f>'Tech costs (9)'!G14</f>
        <v>10.85</v>
      </c>
      <c r="G257" s="187">
        <f t="shared" ref="G257:M258" si="42">$F257*G$270</f>
        <v>10.407880873024405</v>
      </c>
      <c r="H257" s="187">
        <f t="shared" si="42"/>
        <v>9.9657617460488108</v>
      </c>
      <c r="I257" s="187">
        <f t="shared" si="42"/>
        <v>9.5236426190732164</v>
      </c>
      <c r="J257" s="187">
        <f t="shared" si="42"/>
        <v>9.081523492097622</v>
      </c>
      <c r="K257" s="187">
        <f t="shared" si="42"/>
        <v>8.6394043651220276</v>
      </c>
      <c r="L257" s="187">
        <f t="shared" si="42"/>
        <v>8.1972852381464332</v>
      </c>
      <c r="M257" s="187">
        <f t="shared" si="42"/>
        <v>7.7551661111708414</v>
      </c>
    </row>
    <row r="258" spans="3:13" ht="27.6">
      <c r="C258" s="65" t="s">
        <v>396</v>
      </c>
      <c r="D258" s="65" t="s">
        <v>541</v>
      </c>
      <c r="E258" s="112" t="s">
        <v>395</v>
      </c>
      <c r="F258" s="113">
        <f>'Tech costs (9)'!G15</f>
        <v>4.96</v>
      </c>
      <c r="G258" s="187">
        <f t="shared" si="42"/>
        <v>4.7578883990968714</v>
      </c>
      <c r="H258" s="187">
        <f t="shared" si="42"/>
        <v>4.555776798193742</v>
      </c>
      <c r="I258" s="187">
        <f t="shared" si="42"/>
        <v>4.3536651972906135</v>
      </c>
      <c r="J258" s="187">
        <f t="shared" si="42"/>
        <v>4.151553596387485</v>
      </c>
      <c r="K258" s="187">
        <f t="shared" si="42"/>
        <v>3.9494419954843552</v>
      </c>
      <c r="L258" s="187">
        <f t="shared" si="42"/>
        <v>3.7473303945812262</v>
      </c>
      <c r="M258" s="187">
        <f t="shared" si="42"/>
        <v>3.545218793678099</v>
      </c>
    </row>
    <row r="259" spans="3:13">
      <c r="C259" s="114"/>
      <c r="D259" s="114"/>
      <c r="E259" s="114"/>
      <c r="F259" s="114"/>
      <c r="G259" s="115"/>
      <c r="H259" s="116"/>
      <c r="I259" s="116"/>
      <c r="J259" s="116"/>
      <c r="K259" s="116"/>
      <c r="L259" s="116"/>
      <c r="M259" s="116"/>
    </row>
    <row r="260" spans="3:13" ht="14.1">
      <c r="C260" s="117" t="s">
        <v>397</v>
      </c>
      <c r="D260" s="114"/>
      <c r="E260" s="114"/>
      <c r="F260" s="114"/>
      <c r="G260" s="114"/>
      <c r="H260" s="114"/>
      <c r="I260" s="114"/>
      <c r="J260" s="114"/>
      <c r="K260" s="114"/>
      <c r="L260" s="114"/>
      <c r="M260" s="114"/>
    </row>
    <row r="261" spans="3:13" ht="14.1">
      <c r="C261" s="111" t="s">
        <v>373</v>
      </c>
      <c r="D261" s="111" t="s">
        <v>24</v>
      </c>
      <c r="E261" s="111" t="s">
        <v>18</v>
      </c>
      <c r="F261" s="111">
        <v>2015</v>
      </c>
      <c r="G261" s="111">
        <v>2020</v>
      </c>
      <c r="H261" s="111">
        <v>2025</v>
      </c>
      <c r="I261" s="111">
        <v>2030</v>
      </c>
      <c r="J261" s="111">
        <v>2035</v>
      </c>
      <c r="K261" s="111">
        <v>2040</v>
      </c>
      <c r="L261" s="111">
        <v>2045</v>
      </c>
      <c r="M261" s="111">
        <v>2050</v>
      </c>
    </row>
    <row r="262" spans="3:13" ht="27.6">
      <c r="C262" s="112" t="s">
        <v>399</v>
      </c>
      <c r="D262" s="65" t="s">
        <v>541</v>
      </c>
      <c r="E262" s="112" t="s">
        <v>395</v>
      </c>
      <c r="F262" s="187">
        <f>F$257*$D280</f>
        <v>7.1718500000000001</v>
      </c>
      <c r="G262" s="187">
        <f t="shared" ref="G262:M265" si="43">$F262*G$270</f>
        <v>6.8796092570691325</v>
      </c>
      <c r="H262" s="187">
        <f t="shared" si="43"/>
        <v>6.5873685141382641</v>
      </c>
      <c r="I262" s="187">
        <f t="shared" si="43"/>
        <v>6.2951277712073965</v>
      </c>
      <c r="J262" s="187">
        <f t="shared" si="43"/>
        <v>6.002887028276529</v>
      </c>
      <c r="K262" s="187">
        <f t="shared" si="43"/>
        <v>5.7106462853456597</v>
      </c>
      <c r="L262" s="187">
        <f t="shared" si="43"/>
        <v>5.4184055424147921</v>
      </c>
      <c r="M262" s="187">
        <f t="shared" si="43"/>
        <v>5.1261647994839263</v>
      </c>
    </row>
    <row r="263" spans="3:13" ht="27.6">
      <c r="C263" s="112" t="s">
        <v>335</v>
      </c>
      <c r="D263" s="65" t="s">
        <v>541</v>
      </c>
      <c r="E263" s="112" t="s">
        <v>395</v>
      </c>
      <c r="F263" s="187">
        <f t="shared" ref="F263" si="44">F$257*$D281</f>
        <v>1.3996500000000001</v>
      </c>
      <c r="G263" s="187">
        <f t="shared" si="43"/>
        <v>1.3426166326201483</v>
      </c>
      <c r="H263" s="187">
        <f t="shared" si="43"/>
        <v>1.2855832652402968</v>
      </c>
      <c r="I263" s="187">
        <f t="shared" si="43"/>
        <v>1.228549897860445</v>
      </c>
      <c r="J263" s="187">
        <f t="shared" si="43"/>
        <v>1.1715165304805935</v>
      </c>
      <c r="K263" s="187">
        <f t="shared" si="43"/>
        <v>1.1144831631007415</v>
      </c>
      <c r="L263" s="187">
        <f t="shared" si="43"/>
        <v>1.0574497957208899</v>
      </c>
      <c r="M263" s="187">
        <f t="shared" si="43"/>
        <v>1.0004164283410386</v>
      </c>
    </row>
    <row r="264" spans="3:13" ht="27.6">
      <c r="C264" s="112" t="s">
        <v>1095</v>
      </c>
      <c r="D264" s="65" t="s">
        <v>541</v>
      </c>
      <c r="E264" s="112" t="s">
        <v>395</v>
      </c>
      <c r="F264" s="187">
        <f t="shared" ref="F264" si="45">F$257*$D282</f>
        <v>2.2784999999999997</v>
      </c>
      <c r="G264" s="187">
        <f t="shared" si="43"/>
        <v>2.1856549833351249</v>
      </c>
      <c r="H264" s="187">
        <f t="shared" si="43"/>
        <v>2.09280996667025</v>
      </c>
      <c r="I264" s="187">
        <f t="shared" si="43"/>
        <v>1.9999649500053753</v>
      </c>
      <c r="J264" s="187">
        <f t="shared" si="43"/>
        <v>1.9071199333405005</v>
      </c>
      <c r="K264" s="187">
        <f t="shared" si="43"/>
        <v>1.8142749166756256</v>
      </c>
      <c r="L264" s="187">
        <f t="shared" si="43"/>
        <v>1.7214299000107507</v>
      </c>
      <c r="M264" s="187">
        <f t="shared" si="43"/>
        <v>1.6285848833458767</v>
      </c>
    </row>
    <row r="265" spans="3:13" ht="27.6">
      <c r="C265" s="112" t="s">
        <v>380</v>
      </c>
      <c r="D265" s="65" t="s">
        <v>541</v>
      </c>
      <c r="E265" s="112" t="s">
        <v>395</v>
      </c>
      <c r="F265" s="113">
        <f>F258</f>
        <v>4.96</v>
      </c>
      <c r="G265" s="187">
        <f t="shared" si="43"/>
        <v>4.7578883990968714</v>
      </c>
      <c r="H265" s="187">
        <f t="shared" si="43"/>
        <v>4.555776798193742</v>
      </c>
      <c r="I265" s="187">
        <f t="shared" si="43"/>
        <v>4.3536651972906135</v>
      </c>
      <c r="J265" s="187">
        <f t="shared" si="43"/>
        <v>4.151553596387485</v>
      </c>
      <c r="K265" s="187">
        <f t="shared" si="43"/>
        <v>3.9494419954843552</v>
      </c>
      <c r="L265" s="187">
        <f t="shared" si="43"/>
        <v>3.7473303945812262</v>
      </c>
      <c r="M265" s="187">
        <f t="shared" si="43"/>
        <v>3.545218793678099</v>
      </c>
    </row>
    <row r="266" spans="3:13">
      <c r="C266" s="112"/>
      <c r="D266" s="65"/>
      <c r="E266" s="112"/>
      <c r="F266" s="113"/>
      <c r="G266" s="187"/>
      <c r="H266" s="187"/>
      <c r="I266" s="187"/>
      <c r="J266" s="187"/>
      <c r="K266" s="187"/>
      <c r="L266" s="187"/>
      <c r="M266" s="187"/>
    </row>
    <row r="267" spans="3:13">
      <c r="C267" s="120"/>
      <c r="D267" s="120"/>
      <c r="E267" s="120"/>
      <c r="F267" s="120"/>
      <c r="G267" s="120"/>
      <c r="H267" s="120"/>
      <c r="I267" s="120"/>
      <c r="J267" s="120"/>
      <c r="K267" s="120"/>
      <c r="L267" s="120"/>
      <c r="M267" s="120"/>
    </row>
    <row r="268" spans="3:13" ht="14.1">
      <c r="C268" s="121" t="s">
        <v>401</v>
      </c>
      <c r="D268" s="120"/>
      <c r="E268" s="120"/>
      <c r="F268" s="120"/>
      <c r="G268" s="120"/>
      <c r="H268" s="120"/>
      <c r="I268" s="120"/>
      <c r="J268" s="120"/>
      <c r="K268" s="120"/>
      <c r="L268" s="120"/>
      <c r="M268" s="120"/>
    </row>
    <row r="269" spans="3:13" ht="14.1">
      <c r="C269" s="110"/>
      <c r="D269" s="111" t="s">
        <v>24</v>
      </c>
      <c r="E269" s="111" t="s">
        <v>18</v>
      </c>
      <c r="F269" s="111">
        <v>2015</v>
      </c>
      <c r="G269" s="111">
        <v>2020</v>
      </c>
      <c r="H269" s="111">
        <v>2025</v>
      </c>
      <c r="I269" s="111">
        <v>2030</v>
      </c>
      <c r="J269" s="111">
        <v>2035</v>
      </c>
      <c r="K269" s="111">
        <v>2040</v>
      </c>
      <c r="L269" s="111">
        <v>2045</v>
      </c>
      <c r="M269" s="111">
        <v>2050</v>
      </c>
    </row>
    <row r="270" spans="3:13">
      <c r="C270" s="110" t="s">
        <v>393</v>
      </c>
      <c r="D270" s="110" t="s">
        <v>402</v>
      </c>
      <c r="E270" s="110" t="s">
        <v>403</v>
      </c>
      <c r="F270" s="110">
        <v>1</v>
      </c>
      <c r="G270" s="420">
        <f t="shared" ref="G270:M270" si="46">G273/$F$273</f>
        <v>0.95925169336630467</v>
      </c>
      <c r="H270" s="420">
        <f t="shared" si="46"/>
        <v>0.91850338673260934</v>
      </c>
      <c r="I270" s="420">
        <f t="shared" si="46"/>
        <v>0.87775508009891401</v>
      </c>
      <c r="J270" s="420">
        <f t="shared" si="46"/>
        <v>0.83700677346521868</v>
      </c>
      <c r="K270" s="420">
        <f t="shared" si="46"/>
        <v>0.79625846683152324</v>
      </c>
      <c r="L270" s="420">
        <f t="shared" si="46"/>
        <v>0.75551016019782791</v>
      </c>
      <c r="M270" s="420">
        <f t="shared" si="46"/>
        <v>0.71476185356413291</v>
      </c>
    </row>
    <row r="271" spans="3:13">
      <c r="C271" s="120"/>
      <c r="D271" s="120"/>
      <c r="E271" s="120"/>
      <c r="F271" s="120"/>
      <c r="G271" s="120"/>
      <c r="H271" s="120"/>
      <c r="I271" s="120"/>
      <c r="J271" s="120"/>
      <c r="K271" s="120"/>
      <c r="L271" s="120"/>
      <c r="M271" s="120"/>
    </row>
    <row r="272" spans="3:13" ht="14.1">
      <c r="C272" s="120"/>
      <c r="D272" s="120"/>
      <c r="E272" s="123">
        <v>2010</v>
      </c>
      <c r="F272" s="123">
        <v>2015</v>
      </c>
      <c r="G272" s="123">
        <v>2020</v>
      </c>
      <c r="H272" s="123">
        <v>2025</v>
      </c>
      <c r="I272" s="123">
        <v>2030</v>
      </c>
      <c r="J272" s="123">
        <v>2035</v>
      </c>
      <c r="K272" s="123">
        <v>2040</v>
      </c>
      <c r="L272" s="123">
        <v>2045</v>
      </c>
      <c r="M272" s="123">
        <v>2050</v>
      </c>
    </row>
    <row r="273" spans="1:13">
      <c r="C273" s="120"/>
      <c r="D273" s="120"/>
      <c r="E273" s="110">
        <v>1</v>
      </c>
      <c r="F273" s="122">
        <f t="shared" ref="F273:L273" si="47">E273+(($M273-$E273)/8)</f>
        <v>0.96084710743801649</v>
      </c>
      <c r="G273" s="122">
        <f t="shared" si="47"/>
        <v>0.92169421487603298</v>
      </c>
      <c r="H273" s="122">
        <f t="shared" si="47"/>
        <v>0.88254132231404947</v>
      </c>
      <c r="I273" s="122">
        <f t="shared" si="47"/>
        <v>0.84338842975206596</v>
      </c>
      <c r="J273" s="122">
        <f t="shared" si="47"/>
        <v>0.80423553719008245</v>
      </c>
      <c r="K273" s="122">
        <f t="shared" si="47"/>
        <v>0.76508264462809894</v>
      </c>
      <c r="L273" s="122">
        <f t="shared" si="47"/>
        <v>0.72592975206611543</v>
      </c>
      <c r="M273" s="119">
        <f>E285/D285</f>
        <v>0.68677685950413225</v>
      </c>
    </row>
    <row r="279" spans="1:13" ht="14.1">
      <c r="D279" s="496" t="s">
        <v>400</v>
      </c>
      <c r="E279" s="46" t="s">
        <v>368</v>
      </c>
      <c r="F279" s="46" t="s">
        <v>343</v>
      </c>
    </row>
    <row r="280" spans="1:13">
      <c r="C280" s="304" t="s">
        <v>399</v>
      </c>
      <c r="D280" s="305">
        <f>100%-D281-D282</f>
        <v>0.66100000000000003</v>
      </c>
      <c r="E280" s="305" t="s">
        <v>387</v>
      </c>
      <c r="F280" s="305" t="s">
        <v>387</v>
      </c>
    </row>
    <row r="281" spans="1:13">
      <c r="C281" s="304" t="s">
        <v>335</v>
      </c>
      <c r="D281" s="305">
        <v>0.129</v>
      </c>
      <c r="E281" s="305" t="s">
        <v>1142</v>
      </c>
      <c r="F281" s="305" t="s">
        <v>405</v>
      </c>
    </row>
    <row r="282" spans="1:13" ht="14.45">
      <c r="C282" s="304" t="s">
        <v>1095</v>
      </c>
      <c r="D282" s="306">
        <v>0.21</v>
      </c>
      <c r="E282" s="1" t="s">
        <v>475</v>
      </c>
      <c r="F282" s="1" t="s">
        <v>1143</v>
      </c>
    </row>
    <row r="283" spans="1:13" ht="14.45">
      <c r="C283"/>
      <c r="D283"/>
      <c r="E283"/>
    </row>
    <row r="284" spans="1:13">
      <c r="C284" s="496"/>
      <c r="D284" s="496">
        <v>2010</v>
      </c>
      <c r="E284" s="496">
        <v>2050</v>
      </c>
    </row>
    <row r="285" spans="1:13">
      <c r="C285" s="496" t="s">
        <v>406</v>
      </c>
      <c r="D285" s="496">
        <f>'Tech costs (9)'!D42</f>
        <v>1210</v>
      </c>
      <c r="E285" s="496">
        <f>'Tech costs (9)'!E42</f>
        <v>831</v>
      </c>
    </row>
    <row r="286" spans="1:13">
      <c r="C286" s="496" t="s">
        <v>407</v>
      </c>
      <c r="D286" s="496"/>
      <c r="E286" s="496"/>
    </row>
    <row r="287" spans="1:13" ht="14.65" thickBot="1">
      <c r="A287" s="365"/>
      <c r="B287" s="365"/>
      <c r="C287" s="400"/>
      <c r="D287" s="400"/>
      <c r="E287" s="400"/>
      <c r="F287" s="365"/>
      <c r="G287" s="365"/>
      <c r="H287" s="365"/>
      <c r="I287" s="365"/>
      <c r="J287" s="365"/>
      <c r="K287" s="365"/>
      <c r="L287" s="365"/>
      <c r="M287" s="365"/>
    </row>
    <row r="291" spans="1:13" ht="19.899999999999999">
      <c r="A291" s="398" t="s">
        <v>287</v>
      </c>
      <c r="C291" s="111" t="s">
        <v>392</v>
      </c>
      <c r="D291" s="111" t="s">
        <v>24</v>
      </c>
      <c r="E291" s="111" t="s">
        <v>18</v>
      </c>
      <c r="F291" s="111">
        <v>2015</v>
      </c>
      <c r="G291" s="111">
        <v>2020</v>
      </c>
      <c r="H291" s="111">
        <v>2025</v>
      </c>
      <c r="I291" s="111">
        <v>2030</v>
      </c>
      <c r="J291" s="111">
        <v>2035</v>
      </c>
      <c r="K291" s="111">
        <v>2040</v>
      </c>
      <c r="L291" s="111">
        <v>2045</v>
      </c>
      <c r="M291" s="111">
        <v>2050</v>
      </c>
    </row>
    <row r="292" spans="1:13" ht="27.6">
      <c r="C292" s="65" t="s">
        <v>393</v>
      </c>
      <c r="D292" s="65" t="s">
        <v>541</v>
      </c>
      <c r="E292" s="112" t="s">
        <v>395</v>
      </c>
      <c r="F292" s="113">
        <f>'Tech costs (10)'!G14</f>
        <v>2.46</v>
      </c>
      <c r="G292" s="187">
        <f t="shared" ref="G292:M293" si="48">$F292*G$305</f>
        <v>2.3838879159369526</v>
      </c>
      <c r="H292" s="187">
        <f t="shared" si="48"/>
        <v>2.3077758318739052</v>
      </c>
      <c r="I292" s="187">
        <f t="shared" si="48"/>
        <v>2.2316637478108579</v>
      </c>
      <c r="J292" s="187">
        <f t="shared" si="48"/>
        <v>2.1555516637478105</v>
      </c>
      <c r="K292" s="187">
        <f t="shared" si="48"/>
        <v>2.0794395796847631</v>
      </c>
      <c r="L292" s="187">
        <f t="shared" si="48"/>
        <v>2.0033274956217157</v>
      </c>
      <c r="M292" s="187">
        <f t="shared" si="48"/>
        <v>1.927215411558669</v>
      </c>
    </row>
    <row r="293" spans="1:13" ht="27.6">
      <c r="C293" s="65" t="s">
        <v>396</v>
      </c>
      <c r="D293" s="65" t="s">
        <v>541</v>
      </c>
      <c r="E293" s="112" t="s">
        <v>395</v>
      </c>
      <c r="F293" s="113">
        <f>'Tech costs (10)'!G15</f>
        <v>2.0499999999999998</v>
      </c>
      <c r="G293" s="187">
        <f t="shared" si="48"/>
        <v>1.9865732632807935</v>
      </c>
      <c r="H293" s="187">
        <f t="shared" si="48"/>
        <v>1.9231465265615877</v>
      </c>
      <c r="I293" s="187">
        <f t="shared" si="48"/>
        <v>1.8597197898423814</v>
      </c>
      <c r="J293" s="187">
        <f t="shared" si="48"/>
        <v>1.7962930531231751</v>
      </c>
      <c r="K293" s="187">
        <f t="shared" si="48"/>
        <v>1.7328663164039693</v>
      </c>
      <c r="L293" s="187">
        <f t="shared" si="48"/>
        <v>1.669439579684763</v>
      </c>
      <c r="M293" s="187">
        <f t="shared" si="48"/>
        <v>1.6060128429655574</v>
      </c>
    </row>
    <row r="294" spans="1:13">
      <c r="C294" s="114"/>
      <c r="D294" s="114"/>
      <c r="E294" s="114"/>
      <c r="F294" s="114"/>
      <c r="G294" s="115"/>
      <c r="H294" s="116"/>
      <c r="I294" s="116"/>
      <c r="J294" s="116"/>
      <c r="K294" s="116"/>
      <c r="L294" s="116"/>
      <c r="M294" s="116"/>
    </row>
    <row r="295" spans="1:13" ht="14.1">
      <c r="C295" s="117" t="s">
        <v>397</v>
      </c>
      <c r="D295" s="114"/>
      <c r="E295" s="114"/>
      <c r="F295" s="114"/>
      <c r="G295" s="114"/>
      <c r="H295" s="114"/>
      <c r="I295" s="114"/>
      <c r="J295" s="114"/>
      <c r="K295" s="114"/>
      <c r="L295" s="114"/>
      <c r="M295" s="114"/>
    </row>
    <row r="296" spans="1:13" ht="14.1">
      <c r="C296" s="111" t="s">
        <v>373</v>
      </c>
      <c r="D296" s="111" t="s">
        <v>24</v>
      </c>
      <c r="E296" s="111" t="s">
        <v>18</v>
      </c>
      <c r="F296" s="111">
        <v>2015</v>
      </c>
      <c r="G296" s="111">
        <v>2020</v>
      </c>
      <c r="H296" s="111">
        <v>2025</v>
      </c>
      <c r="I296" s="111">
        <v>2030</v>
      </c>
      <c r="J296" s="111">
        <v>2035</v>
      </c>
      <c r="K296" s="111">
        <v>2040</v>
      </c>
      <c r="L296" s="111">
        <v>2045</v>
      </c>
      <c r="M296" s="111">
        <v>2050</v>
      </c>
    </row>
    <row r="297" spans="1:13" ht="27.6">
      <c r="C297" s="112" t="s">
        <v>399</v>
      </c>
      <c r="D297" s="65" t="s">
        <v>541</v>
      </c>
      <c r="E297" s="112" t="s">
        <v>395</v>
      </c>
      <c r="F297" s="187">
        <f>F$292*$D315</f>
        <v>1.6260600000000001</v>
      </c>
      <c r="G297" s="187">
        <f t="shared" ref="G297:M300" si="49">$F297*G$305</f>
        <v>1.5757499124343257</v>
      </c>
      <c r="H297" s="187">
        <f t="shared" si="49"/>
        <v>1.5254398248686514</v>
      </c>
      <c r="I297" s="187">
        <f t="shared" si="49"/>
        <v>1.475129737302977</v>
      </c>
      <c r="J297" s="187">
        <f t="shared" si="49"/>
        <v>1.4248196497373027</v>
      </c>
      <c r="K297" s="187">
        <f t="shared" si="49"/>
        <v>1.3745095621716286</v>
      </c>
      <c r="L297" s="187">
        <f t="shared" si="49"/>
        <v>1.3241994746059542</v>
      </c>
      <c r="M297" s="187">
        <f t="shared" si="49"/>
        <v>1.2738893870402803</v>
      </c>
    </row>
    <row r="298" spans="1:13" ht="27.6">
      <c r="C298" s="112" t="s">
        <v>335</v>
      </c>
      <c r="D298" s="65" t="s">
        <v>541</v>
      </c>
      <c r="E298" s="112" t="s">
        <v>395</v>
      </c>
      <c r="F298" s="187">
        <f t="shared" ref="F298" si="50">F$292*$D316</f>
        <v>0.31734000000000001</v>
      </c>
      <c r="G298" s="187">
        <f t="shared" si="49"/>
        <v>0.30752154115586688</v>
      </c>
      <c r="H298" s="187">
        <f t="shared" si="49"/>
        <v>0.29770308231173381</v>
      </c>
      <c r="I298" s="187">
        <f t="shared" si="49"/>
        <v>0.28788462346760069</v>
      </c>
      <c r="J298" s="187">
        <f t="shared" si="49"/>
        <v>0.27806616462346756</v>
      </c>
      <c r="K298" s="187">
        <f t="shared" si="49"/>
        <v>0.26824770577933443</v>
      </c>
      <c r="L298" s="187">
        <f t="shared" si="49"/>
        <v>0.25842924693520136</v>
      </c>
      <c r="M298" s="187">
        <f t="shared" si="49"/>
        <v>0.24861078809106832</v>
      </c>
    </row>
    <row r="299" spans="1:13" ht="27.6">
      <c r="C299" s="112" t="s">
        <v>1095</v>
      </c>
      <c r="D299" s="65" t="s">
        <v>541</v>
      </c>
      <c r="E299" s="112" t="s">
        <v>395</v>
      </c>
      <c r="F299" s="187">
        <f t="shared" ref="F299" si="51">F$292*$D317</f>
        <v>0.51659999999999995</v>
      </c>
      <c r="G299" s="187">
        <f t="shared" si="49"/>
        <v>0.50061646234675994</v>
      </c>
      <c r="H299" s="187">
        <f t="shared" si="49"/>
        <v>0.4846329246935201</v>
      </c>
      <c r="I299" s="187">
        <f t="shared" si="49"/>
        <v>0.46864938704028009</v>
      </c>
      <c r="J299" s="187">
        <f t="shared" si="49"/>
        <v>0.45266584938704013</v>
      </c>
      <c r="K299" s="187">
        <f t="shared" si="49"/>
        <v>0.43668231173380023</v>
      </c>
      <c r="L299" s="187">
        <f t="shared" si="49"/>
        <v>0.42069877408056028</v>
      </c>
      <c r="M299" s="187">
        <f t="shared" si="49"/>
        <v>0.40471523642732044</v>
      </c>
    </row>
    <row r="300" spans="1:13" ht="27.6">
      <c r="C300" s="112" t="s">
        <v>380</v>
      </c>
      <c r="D300" s="65" t="s">
        <v>541</v>
      </c>
      <c r="E300" s="112" t="s">
        <v>395</v>
      </c>
      <c r="F300" s="113">
        <f>F293</f>
        <v>2.0499999999999998</v>
      </c>
      <c r="G300" s="187">
        <f t="shared" si="49"/>
        <v>1.9865732632807935</v>
      </c>
      <c r="H300" s="187">
        <f t="shared" si="49"/>
        <v>1.9231465265615877</v>
      </c>
      <c r="I300" s="187">
        <f t="shared" si="49"/>
        <v>1.8597197898423814</v>
      </c>
      <c r="J300" s="187">
        <f t="shared" si="49"/>
        <v>1.7962930531231751</v>
      </c>
      <c r="K300" s="187">
        <f t="shared" si="49"/>
        <v>1.7328663164039693</v>
      </c>
      <c r="L300" s="187">
        <f t="shared" si="49"/>
        <v>1.669439579684763</v>
      </c>
      <c r="M300" s="187">
        <f t="shared" si="49"/>
        <v>1.6060128429655574</v>
      </c>
    </row>
    <row r="301" spans="1:13">
      <c r="C301" s="112"/>
      <c r="D301" s="65"/>
      <c r="E301" s="112"/>
      <c r="F301" s="113"/>
      <c r="G301" s="187"/>
      <c r="H301" s="187"/>
      <c r="I301" s="187"/>
      <c r="J301" s="187"/>
      <c r="K301" s="187"/>
      <c r="L301" s="187"/>
      <c r="M301" s="187"/>
    </row>
    <row r="302" spans="1:13">
      <c r="C302" s="120"/>
      <c r="D302" s="120"/>
      <c r="E302" s="120"/>
      <c r="F302" s="120"/>
      <c r="G302" s="120"/>
      <c r="H302" s="120"/>
      <c r="I302" s="120"/>
      <c r="J302" s="120"/>
      <c r="K302" s="120"/>
      <c r="L302" s="120"/>
      <c r="M302" s="120"/>
    </row>
    <row r="303" spans="1:13" ht="14.1">
      <c r="C303" s="121" t="s">
        <v>401</v>
      </c>
      <c r="D303" s="120"/>
      <c r="E303" s="120"/>
      <c r="F303" s="120"/>
      <c r="G303" s="120"/>
      <c r="H303" s="120"/>
      <c r="I303" s="120"/>
      <c r="J303" s="120"/>
      <c r="K303" s="120"/>
      <c r="L303" s="120"/>
      <c r="M303" s="120"/>
    </row>
    <row r="304" spans="1:13" ht="14.1">
      <c r="C304" s="110"/>
      <c r="D304" s="111" t="s">
        <v>24</v>
      </c>
      <c r="E304" s="111" t="s">
        <v>18</v>
      </c>
      <c r="F304" s="111">
        <v>2015</v>
      </c>
      <c r="G304" s="111">
        <v>2020</v>
      </c>
      <c r="H304" s="111">
        <v>2025</v>
      </c>
      <c r="I304" s="111">
        <v>2030</v>
      </c>
      <c r="J304" s="111">
        <v>2035</v>
      </c>
      <c r="K304" s="111">
        <v>2040</v>
      </c>
      <c r="L304" s="111">
        <v>2045</v>
      </c>
      <c r="M304" s="111">
        <v>2050</v>
      </c>
    </row>
    <row r="305" spans="3:13">
      <c r="C305" s="110" t="s">
        <v>393</v>
      </c>
      <c r="D305" s="110" t="s">
        <v>402</v>
      </c>
      <c r="E305" s="110" t="s">
        <v>403</v>
      </c>
      <c r="F305" s="110">
        <v>1</v>
      </c>
      <c r="G305" s="420">
        <f>G308/$F$308</f>
        <v>0.9690601284296555</v>
      </c>
      <c r="H305" s="420">
        <f t="shared" ref="H305:M305" si="52">H308/$F$308</f>
        <v>0.93812025685931111</v>
      </c>
      <c r="I305" s="420">
        <f t="shared" si="52"/>
        <v>0.90718038528896661</v>
      </c>
      <c r="J305" s="420">
        <f t="shared" si="52"/>
        <v>0.8762405137186221</v>
      </c>
      <c r="K305" s="420">
        <f t="shared" si="52"/>
        <v>0.84530064214827771</v>
      </c>
      <c r="L305" s="420">
        <f t="shared" si="52"/>
        <v>0.81436077057793321</v>
      </c>
      <c r="M305" s="420">
        <f t="shared" si="52"/>
        <v>0.78342089900758904</v>
      </c>
    </row>
    <row r="306" spans="3:13">
      <c r="C306" s="120"/>
      <c r="D306" s="120"/>
      <c r="E306" s="120"/>
      <c r="F306" s="120"/>
      <c r="G306" s="120"/>
      <c r="H306" s="120"/>
      <c r="I306" s="120"/>
      <c r="J306" s="120"/>
      <c r="K306" s="120"/>
      <c r="L306" s="120"/>
      <c r="M306" s="120"/>
    </row>
    <row r="307" spans="3:13" ht="14.1">
      <c r="C307" s="120"/>
      <c r="D307" s="120"/>
      <c r="E307" s="123">
        <v>2010</v>
      </c>
      <c r="F307" s="123">
        <v>2015</v>
      </c>
      <c r="G307" s="123">
        <v>2020</v>
      </c>
      <c r="H307" s="123">
        <v>2025</v>
      </c>
      <c r="I307" s="123">
        <v>2030</v>
      </c>
      <c r="J307" s="123">
        <v>2035</v>
      </c>
      <c r="K307" s="123">
        <v>2040</v>
      </c>
      <c r="L307" s="123">
        <v>2045</v>
      </c>
      <c r="M307" s="123">
        <v>2050</v>
      </c>
    </row>
    <row r="308" spans="3:13">
      <c r="C308" s="120"/>
      <c r="D308" s="120"/>
      <c r="E308" s="110">
        <v>1</v>
      </c>
      <c r="F308" s="122">
        <f>E308+(($M308-$E308)/8)</f>
        <v>0.96998867497168739</v>
      </c>
      <c r="G308" s="122">
        <f t="shared" ref="G308:L308" si="53">F308+(($M308-$E308)/8)</f>
        <v>0.93997734994337478</v>
      </c>
      <c r="H308" s="122">
        <f t="shared" si="53"/>
        <v>0.90996602491506218</v>
      </c>
      <c r="I308" s="122">
        <f t="shared" si="53"/>
        <v>0.87995469988674957</v>
      </c>
      <c r="J308" s="122">
        <f t="shared" si="53"/>
        <v>0.84994337485843696</v>
      </c>
      <c r="K308" s="122">
        <f t="shared" si="53"/>
        <v>0.81993204983012435</v>
      </c>
      <c r="L308" s="122">
        <f t="shared" si="53"/>
        <v>0.78992072480181175</v>
      </c>
      <c r="M308" s="119">
        <f>E320/D320</f>
        <v>0.75990939977349947</v>
      </c>
    </row>
    <row r="314" spans="3:13" ht="14.1">
      <c r="D314" s="496" t="s">
        <v>400</v>
      </c>
      <c r="E314" s="46" t="s">
        <v>368</v>
      </c>
      <c r="F314" s="46" t="s">
        <v>343</v>
      </c>
    </row>
    <row r="315" spans="3:13">
      <c r="C315" s="304" t="s">
        <v>399</v>
      </c>
      <c r="D315" s="305">
        <f>100%-D316-D317</f>
        <v>0.66100000000000003</v>
      </c>
      <c r="E315" s="305" t="s">
        <v>387</v>
      </c>
      <c r="F315" s="305" t="s">
        <v>387</v>
      </c>
    </row>
    <row r="316" spans="3:13">
      <c r="C316" s="304" t="s">
        <v>335</v>
      </c>
      <c r="D316" s="305">
        <v>0.129</v>
      </c>
      <c r="E316" s="305" t="s">
        <v>1142</v>
      </c>
      <c r="F316" s="305" t="s">
        <v>405</v>
      </c>
    </row>
    <row r="317" spans="3:13" ht="14.45">
      <c r="C317" s="304" t="s">
        <v>1095</v>
      </c>
      <c r="D317" s="306">
        <v>0.21</v>
      </c>
      <c r="E317" s="1" t="s">
        <v>475</v>
      </c>
      <c r="F317" s="1" t="s">
        <v>1143</v>
      </c>
    </row>
    <row r="318" spans="3:13" ht="14.45">
      <c r="C318"/>
      <c r="D318"/>
      <c r="E318"/>
    </row>
    <row r="319" spans="3:13">
      <c r="C319" s="496"/>
      <c r="D319" s="496">
        <v>2010</v>
      </c>
      <c r="E319" s="496">
        <v>2050</v>
      </c>
    </row>
    <row r="320" spans="3:13">
      <c r="C320" s="496" t="s">
        <v>406</v>
      </c>
      <c r="D320" s="496">
        <f>'Tech costs (10)'!D42</f>
        <v>883</v>
      </c>
      <c r="E320" s="496">
        <f>'Tech costs (10)'!E42</f>
        <v>671</v>
      </c>
    </row>
    <row r="321" spans="1:13">
      <c r="C321" s="496" t="s">
        <v>407</v>
      </c>
      <c r="D321" s="496"/>
      <c r="E321" s="496"/>
    </row>
    <row r="322" spans="1:13" ht="14.65" thickBot="1">
      <c r="A322" s="365"/>
      <c r="B322" s="365"/>
      <c r="C322" s="400"/>
      <c r="D322" s="400"/>
      <c r="E322" s="400"/>
      <c r="F322" s="365"/>
      <c r="G322" s="365"/>
      <c r="H322" s="365"/>
      <c r="I322" s="365"/>
      <c r="J322" s="365"/>
      <c r="K322" s="365"/>
      <c r="L322" s="365"/>
      <c r="M322" s="365"/>
    </row>
  </sheetData>
  <conditionalFormatting sqref="C14 D19:E23 C48:E48 C59:E61 E49 C50:E53 C94:E96 C128:E130 C163:E165 C267:E269 C199:E201 C233:E235 C302:E304 C24:E28 C63:E63 C98:E98 C132:E132 C167:E167 C203:E203 C237:E237 C271:E271 C306:E306 C13:E13 E14 C15:E18 C83:M83 C86:M88 E84:M85 C117:M117 C120:M122 E118:M119 C152:M152 C155:M157 E153:M154 C256:M256 C259:M261 E257:M258 C188:M188 C191:M193 E189:M190 C222:M222 C225:M227 E223:M224 C291:M291 C294:M296 E292:M293 F13:M28 F48:M63 F93:M98 F127:M132 F162:M167 F198:M203 F232:M237 F266:M271 F301:M306 C29:M30 C64:M65 C99:M100 C133:M134 C168:M169 C204:M205 C238:M239 C272:M273 C307:M308">
    <cfRule type="expression" dxfId="695" priority="97">
      <formula>_xlfn.ISFORMULA(C13)</formula>
    </cfRule>
  </conditionalFormatting>
  <conditionalFormatting sqref="C19:C23">
    <cfRule type="expression" dxfId="694" priority="96">
      <formula>_xlfn.ISFORMULA(C19)</formula>
    </cfRule>
  </conditionalFormatting>
  <conditionalFormatting sqref="C37:C39">
    <cfRule type="expression" dxfId="693" priority="94">
      <formula>_xlfn.ISFORMULA(C37)</formula>
    </cfRule>
  </conditionalFormatting>
  <conditionalFormatting sqref="D14">
    <cfRule type="expression" dxfId="692" priority="93">
      <formula>_xlfn.ISFORMULA(D14)</formula>
    </cfRule>
  </conditionalFormatting>
  <conditionalFormatting sqref="D58:E58 C49 C62 D54:D57">
    <cfRule type="expression" dxfId="691" priority="92">
      <formula>_xlfn.ISFORMULA(C49)</formula>
    </cfRule>
  </conditionalFormatting>
  <conditionalFormatting sqref="C54:C58">
    <cfRule type="expression" dxfId="690" priority="91">
      <formula>_xlfn.ISFORMULA(C54)</formula>
    </cfRule>
  </conditionalFormatting>
  <conditionalFormatting sqref="C72:C74">
    <cfRule type="expression" dxfId="689" priority="89">
      <formula>_xlfn.ISFORMULA(C72)</formula>
    </cfRule>
  </conditionalFormatting>
  <conditionalFormatting sqref="D49">
    <cfRule type="expression" dxfId="688" priority="88">
      <formula>_xlfn.ISFORMULA(D49)</formula>
    </cfRule>
  </conditionalFormatting>
  <conditionalFormatting sqref="D93:E93 C84:C85 C97">
    <cfRule type="expression" dxfId="687" priority="87">
      <formula>_xlfn.ISFORMULA(C84)</formula>
    </cfRule>
  </conditionalFormatting>
  <conditionalFormatting sqref="C89:C93">
    <cfRule type="expression" dxfId="686" priority="86">
      <formula>_xlfn.ISFORMULA(C89)</formula>
    </cfRule>
  </conditionalFormatting>
  <conditionalFormatting sqref="C107:C109">
    <cfRule type="expression" dxfId="685" priority="84">
      <formula>_xlfn.ISFORMULA(C107)</formula>
    </cfRule>
  </conditionalFormatting>
  <conditionalFormatting sqref="D84">
    <cfRule type="expression" dxfId="684" priority="83">
      <formula>_xlfn.ISFORMULA(D84)</formula>
    </cfRule>
  </conditionalFormatting>
  <conditionalFormatting sqref="D127:E127 C118:C119 C131">
    <cfRule type="expression" dxfId="683" priority="82">
      <formula>_xlfn.ISFORMULA(C118)</formula>
    </cfRule>
  </conditionalFormatting>
  <conditionalFormatting sqref="C123:C127">
    <cfRule type="expression" dxfId="682" priority="81">
      <formula>_xlfn.ISFORMULA(C123)</formula>
    </cfRule>
  </conditionalFormatting>
  <conditionalFormatting sqref="C141:C143">
    <cfRule type="expression" dxfId="681" priority="79">
      <formula>_xlfn.ISFORMULA(C141)</formula>
    </cfRule>
  </conditionalFormatting>
  <conditionalFormatting sqref="D162:E162 C153:C154 C166">
    <cfRule type="expression" dxfId="680" priority="77">
      <formula>_xlfn.ISFORMULA(C153)</formula>
    </cfRule>
  </conditionalFormatting>
  <conditionalFormatting sqref="C158:C162">
    <cfRule type="expression" dxfId="679" priority="76">
      <formula>_xlfn.ISFORMULA(C158)</formula>
    </cfRule>
  </conditionalFormatting>
  <conditionalFormatting sqref="C176:C178">
    <cfRule type="expression" dxfId="678" priority="74">
      <formula>_xlfn.ISFORMULA(C176)</formula>
    </cfRule>
  </conditionalFormatting>
  <conditionalFormatting sqref="D266:E266 C257:C258 C270">
    <cfRule type="expression" dxfId="677" priority="62">
      <formula>_xlfn.ISFORMULA(C257)</formula>
    </cfRule>
  </conditionalFormatting>
  <conditionalFormatting sqref="D198:E198 C189:C190 C202">
    <cfRule type="expression" dxfId="676" priority="72">
      <formula>_xlfn.ISFORMULA(C189)</formula>
    </cfRule>
  </conditionalFormatting>
  <conditionalFormatting sqref="C194:C198">
    <cfRule type="expression" dxfId="675" priority="71">
      <formula>_xlfn.ISFORMULA(C194)</formula>
    </cfRule>
  </conditionalFormatting>
  <conditionalFormatting sqref="C212:C214">
    <cfRule type="expression" dxfId="674" priority="69">
      <formula>_xlfn.ISFORMULA(C212)</formula>
    </cfRule>
  </conditionalFormatting>
  <conditionalFormatting sqref="C280:C282">
    <cfRule type="expression" dxfId="673" priority="59">
      <formula>_xlfn.ISFORMULA(C280)</formula>
    </cfRule>
  </conditionalFormatting>
  <conditionalFormatting sqref="D232:E232 C223:C224 C236">
    <cfRule type="expression" dxfId="672" priority="67">
      <formula>_xlfn.ISFORMULA(C223)</formula>
    </cfRule>
  </conditionalFormatting>
  <conditionalFormatting sqref="C228:C232">
    <cfRule type="expression" dxfId="671" priority="66">
      <formula>_xlfn.ISFORMULA(C228)</formula>
    </cfRule>
  </conditionalFormatting>
  <conditionalFormatting sqref="C246:C248">
    <cfRule type="expression" dxfId="670" priority="64">
      <formula>_xlfn.ISFORMULA(C246)</formula>
    </cfRule>
  </conditionalFormatting>
  <conditionalFormatting sqref="C297:C301">
    <cfRule type="expression" dxfId="669" priority="56">
      <formula>_xlfn.ISFORMULA(C297)</formula>
    </cfRule>
  </conditionalFormatting>
  <conditionalFormatting sqref="C262:C266">
    <cfRule type="expression" dxfId="668" priority="61">
      <formula>_xlfn.ISFORMULA(C262)</formula>
    </cfRule>
  </conditionalFormatting>
  <conditionalFormatting sqref="D301:E301 C292:C293 C305">
    <cfRule type="expression" dxfId="667" priority="57">
      <formula>_xlfn.ISFORMULA(C292)</formula>
    </cfRule>
  </conditionalFormatting>
  <conditionalFormatting sqref="C315:C317">
    <cfRule type="expression" dxfId="666" priority="54">
      <formula>_xlfn.ISFORMULA(C315)</formula>
    </cfRule>
  </conditionalFormatting>
  <conditionalFormatting sqref="F158:F160">
    <cfRule type="expression" dxfId="665" priority="50">
      <formula>_xlfn.ISFORMULA(F158)</formula>
    </cfRule>
  </conditionalFormatting>
  <conditionalFormatting sqref="F89:F91">
    <cfRule type="expression" dxfId="664" priority="52">
      <formula>_xlfn.ISFORMULA(F89)</formula>
    </cfRule>
  </conditionalFormatting>
  <conditionalFormatting sqref="F123:F125">
    <cfRule type="expression" dxfId="663" priority="51">
      <formula>_xlfn.ISFORMULA(F123)</formula>
    </cfRule>
  </conditionalFormatting>
  <conditionalFormatting sqref="F194:F196">
    <cfRule type="expression" dxfId="662" priority="49">
      <formula>_xlfn.ISFORMULA(F194)</formula>
    </cfRule>
  </conditionalFormatting>
  <conditionalFormatting sqref="F228:F230">
    <cfRule type="expression" dxfId="661" priority="48">
      <formula>_xlfn.ISFORMULA(F228)</formula>
    </cfRule>
  </conditionalFormatting>
  <conditionalFormatting sqref="F262:F264">
    <cfRule type="expression" dxfId="660" priority="47">
      <formula>_xlfn.ISFORMULA(F262)</formula>
    </cfRule>
  </conditionalFormatting>
  <conditionalFormatting sqref="F297:F299">
    <cfRule type="expression" dxfId="659" priority="46">
      <formula>_xlfn.ISFORMULA(F297)</formula>
    </cfRule>
  </conditionalFormatting>
  <conditionalFormatting sqref="F92">
    <cfRule type="expression" dxfId="658" priority="45">
      <formula>_xlfn.ISFORMULA(F92)</formula>
    </cfRule>
  </conditionalFormatting>
  <conditionalFormatting sqref="F126">
    <cfRule type="expression" dxfId="657" priority="44">
      <formula>_xlfn.ISFORMULA(F126)</formula>
    </cfRule>
  </conditionalFormatting>
  <conditionalFormatting sqref="F161">
    <cfRule type="expression" dxfId="656" priority="43">
      <formula>_xlfn.ISFORMULA(F161)</formula>
    </cfRule>
  </conditionalFormatting>
  <conditionalFormatting sqref="F197">
    <cfRule type="expression" dxfId="655" priority="42">
      <formula>_xlfn.ISFORMULA(F197)</formula>
    </cfRule>
  </conditionalFormatting>
  <conditionalFormatting sqref="F231">
    <cfRule type="expression" dxfId="654" priority="41">
      <formula>_xlfn.ISFORMULA(F231)</formula>
    </cfRule>
  </conditionalFormatting>
  <conditionalFormatting sqref="F265">
    <cfRule type="expression" dxfId="653" priority="40">
      <formula>_xlfn.ISFORMULA(F265)</formula>
    </cfRule>
  </conditionalFormatting>
  <conditionalFormatting sqref="F300">
    <cfRule type="expression" dxfId="652" priority="39">
      <formula>_xlfn.ISFORMULA(F300)</formula>
    </cfRule>
  </conditionalFormatting>
  <conditionalFormatting sqref="D85">
    <cfRule type="expression" dxfId="651" priority="38">
      <formula>_xlfn.ISFORMULA(D85)</formula>
    </cfRule>
  </conditionalFormatting>
  <conditionalFormatting sqref="D89:D92">
    <cfRule type="expression" dxfId="650" priority="37">
      <formula>_xlfn.ISFORMULA(D89)</formula>
    </cfRule>
  </conditionalFormatting>
  <conditionalFormatting sqref="D118:D119">
    <cfRule type="expression" dxfId="649" priority="36">
      <formula>_xlfn.ISFORMULA(D118)</formula>
    </cfRule>
  </conditionalFormatting>
  <conditionalFormatting sqref="D123:D126">
    <cfRule type="expression" dxfId="648" priority="35">
      <formula>_xlfn.ISFORMULA(D123)</formula>
    </cfRule>
  </conditionalFormatting>
  <conditionalFormatting sqref="D153:D154">
    <cfRule type="expression" dxfId="647" priority="34">
      <formula>_xlfn.ISFORMULA(D153)</formula>
    </cfRule>
  </conditionalFormatting>
  <conditionalFormatting sqref="D158:D161">
    <cfRule type="expression" dxfId="646" priority="33">
      <formula>_xlfn.ISFORMULA(D158)</formula>
    </cfRule>
  </conditionalFormatting>
  <conditionalFormatting sqref="D189:D190">
    <cfRule type="expression" dxfId="645" priority="32">
      <formula>_xlfn.ISFORMULA(D189)</formula>
    </cfRule>
  </conditionalFormatting>
  <conditionalFormatting sqref="D194:D197">
    <cfRule type="expression" dxfId="644" priority="31">
      <formula>_xlfn.ISFORMULA(D194)</formula>
    </cfRule>
  </conditionalFormatting>
  <conditionalFormatting sqref="D223:D224">
    <cfRule type="expression" dxfId="643" priority="30">
      <formula>_xlfn.ISFORMULA(D223)</formula>
    </cfRule>
  </conditionalFormatting>
  <conditionalFormatting sqref="D228:D231">
    <cfRule type="expression" dxfId="642" priority="29">
      <formula>_xlfn.ISFORMULA(D228)</formula>
    </cfRule>
  </conditionalFormatting>
  <conditionalFormatting sqref="D257:D258">
    <cfRule type="expression" dxfId="641" priority="28">
      <formula>_xlfn.ISFORMULA(D257)</formula>
    </cfRule>
  </conditionalFormatting>
  <conditionalFormatting sqref="D262:D265">
    <cfRule type="expression" dxfId="640" priority="27">
      <formula>_xlfn.ISFORMULA(D262)</formula>
    </cfRule>
  </conditionalFormatting>
  <conditionalFormatting sqref="D292:D293">
    <cfRule type="expression" dxfId="639" priority="26">
      <formula>_xlfn.ISFORMULA(D292)</formula>
    </cfRule>
  </conditionalFormatting>
  <conditionalFormatting sqref="D297:D299">
    <cfRule type="expression" dxfId="638" priority="25">
      <formula>_xlfn.ISFORMULA(D297)</formula>
    </cfRule>
  </conditionalFormatting>
  <conditionalFormatting sqref="D300">
    <cfRule type="expression" dxfId="637" priority="24">
      <formula>_xlfn.ISFORMULA(D300)</formula>
    </cfRule>
  </conditionalFormatting>
  <conditionalFormatting sqref="G89:M92">
    <cfRule type="expression" dxfId="636" priority="23">
      <formula>_xlfn.ISFORMULA(G89)</formula>
    </cfRule>
  </conditionalFormatting>
  <conditionalFormatting sqref="G123:M126">
    <cfRule type="expression" dxfId="635" priority="22">
      <formula>_xlfn.ISFORMULA(G123)</formula>
    </cfRule>
  </conditionalFormatting>
  <conditionalFormatting sqref="G158:M161">
    <cfRule type="expression" dxfId="634" priority="21">
      <formula>_xlfn.ISFORMULA(G158)</formula>
    </cfRule>
  </conditionalFormatting>
  <conditionalFormatting sqref="G194:M197">
    <cfRule type="expression" dxfId="633" priority="20">
      <formula>_xlfn.ISFORMULA(G194)</formula>
    </cfRule>
  </conditionalFormatting>
  <conditionalFormatting sqref="G228:M231">
    <cfRule type="expression" dxfId="632" priority="19">
      <formula>_xlfn.ISFORMULA(G228)</formula>
    </cfRule>
  </conditionalFormatting>
  <conditionalFormatting sqref="G262:M265">
    <cfRule type="expression" dxfId="631" priority="18">
      <formula>_xlfn.ISFORMULA(G262)</formula>
    </cfRule>
  </conditionalFormatting>
  <conditionalFormatting sqref="G297:M300">
    <cfRule type="expression" dxfId="630" priority="17">
      <formula>_xlfn.ISFORMULA(G297)</formula>
    </cfRule>
  </conditionalFormatting>
  <conditionalFormatting sqref="D62:E62">
    <cfRule type="expression" dxfId="629" priority="16">
      <formula>_xlfn.ISFORMULA(D62)</formula>
    </cfRule>
  </conditionalFormatting>
  <conditionalFormatting sqref="D97:E97">
    <cfRule type="expression" dxfId="628" priority="15">
      <formula>_xlfn.ISFORMULA(D97)</formula>
    </cfRule>
  </conditionalFormatting>
  <conditionalFormatting sqref="D131:E131">
    <cfRule type="expression" dxfId="627" priority="14">
      <formula>_xlfn.ISFORMULA(D131)</formula>
    </cfRule>
  </conditionalFormatting>
  <conditionalFormatting sqref="D166:E166">
    <cfRule type="expression" dxfId="626" priority="13">
      <formula>_xlfn.ISFORMULA(D166)</formula>
    </cfRule>
  </conditionalFormatting>
  <conditionalFormatting sqref="D202:E202">
    <cfRule type="expression" dxfId="625" priority="12">
      <formula>_xlfn.ISFORMULA(D202)</formula>
    </cfRule>
  </conditionalFormatting>
  <conditionalFormatting sqref="D236:E236">
    <cfRule type="expression" dxfId="624" priority="11">
      <formula>_xlfn.ISFORMULA(D236)</formula>
    </cfRule>
  </conditionalFormatting>
  <conditionalFormatting sqref="D270:E270">
    <cfRule type="expression" dxfId="623" priority="10">
      <formula>_xlfn.ISFORMULA(D270)</formula>
    </cfRule>
  </conditionalFormatting>
  <conditionalFormatting sqref="D305:E305">
    <cfRule type="expression" dxfId="622" priority="9">
      <formula>_xlfn.ISFORMULA(D305)</formula>
    </cfRule>
  </conditionalFormatting>
  <conditionalFormatting sqref="E54:E57">
    <cfRule type="expression" dxfId="621" priority="8">
      <formula>_xlfn.ISFORMULA(E54)</formula>
    </cfRule>
  </conditionalFormatting>
  <conditionalFormatting sqref="E89:E92">
    <cfRule type="expression" dxfId="620" priority="7">
      <formula>_xlfn.ISFORMULA(E89)</formula>
    </cfRule>
  </conditionalFormatting>
  <conditionalFormatting sqref="E123:E126">
    <cfRule type="expression" dxfId="619" priority="6">
      <formula>_xlfn.ISFORMULA(E123)</formula>
    </cfRule>
  </conditionalFormatting>
  <conditionalFormatting sqref="E158:E161">
    <cfRule type="expression" dxfId="618" priority="5">
      <formula>_xlfn.ISFORMULA(E158)</formula>
    </cfRule>
  </conditionalFormatting>
  <conditionalFormatting sqref="E194:E197">
    <cfRule type="expression" dxfId="617" priority="4">
      <formula>_xlfn.ISFORMULA(E194)</formula>
    </cfRule>
  </conditionalFormatting>
  <conditionalFormatting sqref="E228:E231">
    <cfRule type="expression" dxfId="616" priority="3">
      <formula>_xlfn.ISFORMULA(E228)</formula>
    </cfRule>
  </conditionalFormatting>
  <conditionalFormatting sqref="E262:E265">
    <cfRule type="expression" dxfId="615" priority="2">
      <formula>_xlfn.ISFORMULA(E262)</formula>
    </cfRule>
  </conditionalFormatting>
  <conditionalFormatting sqref="E297:E300">
    <cfRule type="expression" dxfId="614" priority="1">
      <formula>_xlfn.ISFORMULA(E297)</formula>
    </cfRule>
  </conditionalFormatting>
  <pageMargins left="0.7" right="0.7" top="0.75" bottom="0.75" header="0.3" footer="0.3"/>
  <pageSetup paperSize="9" orientation="portrait" horizontalDpi="4294967294" verticalDpi="4294967294"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2ED61-6E7E-4BBA-8C8A-4910C157FED1}">
  <sheetPr>
    <tabColor theme="9" tint="0.39997558519241921"/>
  </sheetPr>
  <dimension ref="B1:N159"/>
  <sheetViews>
    <sheetView zoomScale="85" zoomScaleNormal="85"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3" width="8.85546875" style="5"/>
    <col min="14" max="14" width="18.5703125" style="5" bestFit="1" customWidth="1"/>
    <col min="15"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645</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47" t="s">
        <v>84</v>
      </c>
      <c r="C14" s="67" t="s">
        <v>411</v>
      </c>
      <c r="D14" s="67" t="s">
        <v>296</v>
      </c>
      <c r="E14" s="192">
        <f>SUM(E19:E21)</f>
        <v>0</v>
      </c>
      <c r="F14" s="192">
        <f t="shared" ref="F14:L14" si="0">SUM(F19:F21)</f>
        <v>0</v>
      </c>
      <c r="G14" s="192">
        <f t="shared" si="0"/>
        <v>0</v>
      </c>
      <c r="H14" s="192">
        <f t="shared" si="0"/>
        <v>0</v>
      </c>
      <c r="I14" s="192">
        <f t="shared" si="0"/>
        <v>0</v>
      </c>
      <c r="J14" s="192">
        <f t="shared" si="0"/>
        <v>0</v>
      </c>
      <c r="K14" s="192">
        <f t="shared" si="0"/>
        <v>0</v>
      </c>
      <c r="L14" s="192">
        <f t="shared" si="0"/>
        <v>0</v>
      </c>
    </row>
    <row r="15" spans="2:13">
      <c r="C15" s="67" t="s">
        <v>380</v>
      </c>
      <c r="D15" s="67" t="s">
        <v>296</v>
      </c>
      <c r="E15" s="307">
        <f>E22</f>
        <v>0</v>
      </c>
      <c r="F15" s="307">
        <f t="shared" ref="F15:L15" si="1">F22</f>
        <v>0</v>
      </c>
      <c r="G15" s="307">
        <f t="shared" si="1"/>
        <v>0</v>
      </c>
      <c r="H15" s="307">
        <f t="shared" si="1"/>
        <v>0</v>
      </c>
      <c r="I15" s="307">
        <f t="shared" si="1"/>
        <v>0</v>
      </c>
      <c r="J15" s="307">
        <f t="shared" si="1"/>
        <v>0</v>
      </c>
      <c r="K15" s="307">
        <f t="shared" si="1"/>
        <v>0</v>
      </c>
      <c r="L15" s="307">
        <f t="shared" si="1"/>
        <v>0</v>
      </c>
    </row>
    <row r="17" spans="2:14">
      <c r="C17" s="117" t="s">
        <v>397</v>
      </c>
      <c r="D17" s="114"/>
      <c r="E17" s="114"/>
      <c r="F17" s="114"/>
      <c r="G17" s="114"/>
      <c r="H17" s="114"/>
      <c r="I17" s="114"/>
      <c r="J17" s="114"/>
      <c r="K17" s="114"/>
      <c r="L17" s="114"/>
    </row>
    <row r="18" spans="2:14">
      <c r="C18" s="111" t="s">
        <v>373</v>
      </c>
      <c r="D18" s="111" t="s">
        <v>24</v>
      </c>
      <c r="E18" s="111">
        <v>2015</v>
      </c>
      <c r="F18" s="111">
        <v>2020</v>
      </c>
      <c r="G18" s="111">
        <v>2025</v>
      </c>
      <c r="H18" s="111">
        <v>2030</v>
      </c>
      <c r="I18" s="111">
        <v>2035</v>
      </c>
      <c r="J18" s="111">
        <v>2040</v>
      </c>
      <c r="K18" s="111">
        <v>2045</v>
      </c>
      <c r="L18" s="111">
        <v>2050</v>
      </c>
    </row>
    <row r="19" spans="2:14">
      <c r="C19" s="112" t="s">
        <v>399</v>
      </c>
      <c r="D19" s="67" t="s">
        <v>296</v>
      </c>
      <c r="E19" s="187">
        <f>'Deployment (11)'!E$35*'Deployment (11)'!$S$23*'Tech costs (11)'!F19*'tech costs background'!$C$30</f>
        <v>0</v>
      </c>
      <c r="F19" s="187">
        <f>'Deployment (11)'!F$35*'Deployment (11)'!$S$23*'Tech costs (11)'!G19*'tech costs background'!$C$30</f>
        <v>0</v>
      </c>
      <c r="G19" s="187">
        <f>'Deployment (11)'!G$35*'Deployment (11)'!$S$23*'Tech costs (11)'!H19*'tech costs background'!$C$30</f>
        <v>0</v>
      </c>
      <c r="H19" s="187">
        <f>'Deployment (11)'!H$35*'Deployment (11)'!$S$23*'Tech costs (11)'!I19*'tech costs background'!$C$30</f>
        <v>0</v>
      </c>
      <c r="I19" s="187">
        <f>'Deployment (11)'!I$35*'Deployment (11)'!$S$23*'Tech costs (11)'!J19*'tech costs background'!$C$30</f>
        <v>0</v>
      </c>
      <c r="J19" s="187">
        <f>'Deployment (11)'!J$35*'Deployment (11)'!$S$23*'Tech costs (11)'!K19*'tech costs background'!$C$30</f>
        <v>0</v>
      </c>
      <c r="K19" s="187">
        <f>'Deployment (11)'!K$35*'Deployment (11)'!$S$23*'Tech costs (11)'!L19*'tech costs background'!$C$30</f>
        <v>0</v>
      </c>
      <c r="L19" s="187">
        <f>'Deployment (11)'!L$35*'Deployment (11)'!$S$23*'Tech costs (11)'!M19*'tech costs background'!$C$30</f>
        <v>0</v>
      </c>
    </row>
    <row r="20" spans="2:14">
      <c r="C20" s="112" t="s">
        <v>335</v>
      </c>
      <c r="D20" s="67" t="s">
        <v>296</v>
      </c>
      <c r="E20" s="187">
        <f>'Deployment (11)'!E$35*'Deployment (11)'!$S$23*'Tech costs (11)'!F20*'tech costs background'!$B$30</f>
        <v>0</v>
      </c>
      <c r="F20" s="187">
        <f>'Deployment (11)'!F$35*'Deployment (11)'!$S$23*'Tech costs (11)'!G20*'tech costs background'!$B$30</f>
        <v>0</v>
      </c>
      <c r="G20" s="187">
        <f>'Deployment (11)'!G$35*'Deployment (11)'!$S$23*'Tech costs (11)'!H20*'tech costs background'!$B$30</f>
        <v>0</v>
      </c>
      <c r="H20" s="187">
        <f>'Deployment (11)'!H$35*'Deployment (11)'!$S$23*'Tech costs (11)'!I20*'tech costs background'!$B$30</f>
        <v>0</v>
      </c>
      <c r="I20" s="187">
        <f>'Deployment (11)'!I$35*'Deployment (11)'!$S$23*'Tech costs (11)'!J20*'tech costs background'!$B$30</f>
        <v>0</v>
      </c>
      <c r="J20" s="187">
        <f>'Deployment (11)'!J$35*'Deployment (11)'!$S$23*'Tech costs (11)'!K20*'tech costs background'!$B$30</f>
        <v>0</v>
      </c>
      <c r="K20" s="187">
        <f>'Deployment (11)'!K$35*'Deployment (11)'!$S$23*'Tech costs (11)'!L20*'tech costs background'!$B$30</f>
        <v>0</v>
      </c>
      <c r="L20" s="187">
        <f>'Deployment (11)'!L$35*'Deployment (11)'!$S$23*'Tech costs (11)'!M20*'tech costs background'!$B$30</f>
        <v>0</v>
      </c>
    </row>
    <row r="21" spans="2:14">
      <c r="C21" s="112" t="s">
        <v>1095</v>
      </c>
      <c r="D21" s="67" t="s">
        <v>296</v>
      </c>
      <c r="E21" s="187">
        <f>'Deployment (11)'!E$35*'Deployment (11)'!$S$23*'Tech costs (11)'!F21*'tech costs background'!$B$30</f>
        <v>0</v>
      </c>
      <c r="F21" s="187">
        <f>'Deployment (11)'!F$35*'Deployment (11)'!$S$23*'Tech costs (11)'!G21*'tech costs background'!$B$30</f>
        <v>0</v>
      </c>
      <c r="G21" s="187">
        <f>'Deployment (11)'!G$35*'Deployment (11)'!$S$23*'Tech costs (11)'!H21*'tech costs background'!$B$30</f>
        <v>0</v>
      </c>
      <c r="H21" s="187">
        <f>'Deployment (11)'!H$35*'Deployment (11)'!$S$23*'Tech costs (11)'!I21*'tech costs background'!$B$30</f>
        <v>0</v>
      </c>
      <c r="I21" s="187">
        <f>'Deployment (11)'!I$35*'Deployment (11)'!$S$23*'Tech costs (11)'!J21*'tech costs background'!$B$30</f>
        <v>0</v>
      </c>
      <c r="J21" s="187">
        <f>'Deployment (11)'!J$35*'Deployment (11)'!$S$23*'Tech costs (11)'!K21*'tech costs background'!$B$30</f>
        <v>0</v>
      </c>
      <c r="K21" s="187">
        <f>'Deployment (11)'!K$35*'Deployment (11)'!$S$23*'Tech costs (11)'!L21*'tech costs background'!$B$30</f>
        <v>0</v>
      </c>
      <c r="L21" s="187">
        <f>'Deployment (11)'!L$35*'Deployment (11)'!$S$23*'Tech costs (11)'!M21*'tech costs background'!$B$30</f>
        <v>0</v>
      </c>
    </row>
    <row r="22" spans="2:14">
      <c r="C22" s="112" t="s">
        <v>380</v>
      </c>
      <c r="D22" s="67" t="s">
        <v>296</v>
      </c>
      <c r="E22" s="113">
        <f>'Deployment (11)'!T31*'Tech costs (11)'!F22</f>
        <v>0</v>
      </c>
      <c r="F22" s="113">
        <f>'Deployment (11)'!U31*'Tech costs (11)'!G22</f>
        <v>0</v>
      </c>
      <c r="G22" s="113">
        <f>'Deployment (11)'!V31*'Tech costs (11)'!H22</f>
        <v>0</v>
      </c>
      <c r="H22" s="113">
        <f>'Deployment (11)'!W31*'Tech costs (11)'!I22</f>
        <v>0</v>
      </c>
      <c r="I22" s="113">
        <f>'Deployment (11)'!X31*'Tech costs (11)'!J22</f>
        <v>0</v>
      </c>
      <c r="J22" s="113">
        <f>'Deployment (11)'!Y31*'Tech costs (11)'!K22</f>
        <v>0</v>
      </c>
      <c r="K22" s="113">
        <f>'Deployment (11)'!Z31*'Tech costs (11)'!L22</f>
        <v>0</v>
      </c>
      <c r="L22" s="113">
        <f>'Deployment (11)'!AA31*'Tech costs (11)'!M22</f>
        <v>0</v>
      </c>
    </row>
    <row r="23" spans="2:14">
      <c r="C23" s="112"/>
      <c r="D23" s="65"/>
      <c r="E23" s="113"/>
      <c r="F23" s="187"/>
      <c r="G23" s="187"/>
      <c r="H23" s="187"/>
      <c r="I23" s="187"/>
      <c r="J23" s="187"/>
      <c r="K23" s="187"/>
      <c r="L23" s="187"/>
    </row>
    <row r="25" spans="2:14" s="396" customFormat="1" ht="14.65" thickBot="1"/>
    <row r="28" spans="2:14">
      <c r="C28" s="170" t="s">
        <v>645</v>
      </c>
      <c r="D28" s="170"/>
      <c r="N28" s="184"/>
    </row>
    <row r="29" spans="2:14">
      <c r="C29" s="190" t="s">
        <v>354</v>
      </c>
      <c r="F29" s="191"/>
    </row>
    <row r="30" spans="2:14">
      <c r="B30" s="6" t="s">
        <v>125</v>
      </c>
      <c r="C30" s="6" t="s">
        <v>410</v>
      </c>
      <c r="D30" s="6" t="s">
        <v>24</v>
      </c>
      <c r="E30" s="6">
        <v>2015</v>
      </c>
      <c r="F30" s="6">
        <v>2020</v>
      </c>
      <c r="G30" s="6">
        <v>2025</v>
      </c>
      <c r="H30" s="6">
        <v>2030</v>
      </c>
      <c r="I30" s="6">
        <v>2035</v>
      </c>
      <c r="J30" s="6">
        <v>2040</v>
      </c>
      <c r="K30" s="6">
        <v>2045</v>
      </c>
      <c r="L30" s="6">
        <v>2050</v>
      </c>
    </row>
    <row r="31" spans="2:14">
      <c r="B31" s="47" t="s">
        <v>222</v>
      </c>
      <c r="C31" s="67" t="s">
        <v>411</v>
      </c>
      <c r="D31" s="67" t="s">
        <v>296</v>
      </c>
      <c r="E31" s="192">
        <f>SUM(E36:E38)</f>
        <v>2.1132662947354948E-2</v>
      </c>
      <c r="F31" s="192">
        <f t="shared" ref="F31:L31" si="2">SUM(F36:F38)</f>
        <v>1.7759106066029796E-2</v>
      </c>
      <c r="G31" s="192">
        <f t="shared" si="2"/>
        <v>6.8164944307778003E-2</v>
      </c>
      <c r="H31" s="192">
        <f t="shared" si="2"/>
        <v>1197794271.1884761</v>
      </c>
      <c r="I31" s="192">
        <f t="shared" si="2"/>
        <v>1433200650.8683422</v>
      </c>
      <c r="J31" s="192">
        <f t="shared" si="2"/>
        <v>5.5643106380125942E-2</v>
      </c>
      <c r="K31" s="192">
        <f t="shared" si="2"/>
        <v>0.103020299826277</v>
      </c>
      <c r="L31" s="192">
        <f t="shared" si="2"/>
        <v>1054323450.5600617</v>
      </c>
    </row>
    <row r="32" spans="2:14">
      <c r="C32" s="67" t="s">
        <v>380</v>
      </c>
      <c r="D32" s="67" t="s">
        <v>296</v>
      </c>
      <c r="E32" s="307">
        <f>E39</f>
        <v>1.2518010696878551E-2</v>
      </c>
      <c r="F32" s="307">
        <f t="shared" ref="F32:L32" si="3">F39</f>
        <v>2.2533055336086277E-2</v>
      </c>
      <c r="G32" s="307">
        <f t="shared" si="3"/>
        <v>6.1964300591912581E-2</v>
      </c>
      <c r="H32" s="307">
        <f t="shared" si="3"/>
        <v>709517846.28382373</v>
      </c>
      <c r="I32" s="307">
        <f t="shared" si="3"/>
        <v>1525942467.1529052</v>
      </c>
      <c r="J32" s="307">
        <f t="shared" si="3"/>
        <v>1452602596.6627877</v>
      </c>
      <c r="K32" s="307">
        <f t="shared" si="3"/>
        <v>1379262726.1749682</v>
      </c>
      <c r="L32" s="307">
        <f t="shared" si="3"/>
        <v>1351085630.8521268</v>
      </c>
    </row>
    <row r="34" spans="2:12">
      <c r="C34" s="117" t="s">
        <v>397</v>
      </c>
      <c r="D34" s="114"/>
      <c r="E34" s="114"/>
      <c r="F34" s="114"/>
      <c r="G34" s="114"/>
      <c r="H34" s="114"/>
      <c r="I34" s="114"/>
      <c r="J34" s="114"/>
      <c r="K34" s="114"/>
      <c r="L34" s="114"/>
    </row>
    <row r="35" spans="2:12">
      <c r="C35" s="111" t="s">
        <v>373</v>
      </c>
      <c r="D35" s="111" t="s">
        <v>24</v>
      </c>
      <c r="E35" s="111">
        <v>2015</v>
      </c>
      <c r="F35" s="111">
        <v>2020</v>
      </c>
      <c r="G35" s="111">
        <v>2025</v>
      </c>
      <c r="H35" s="111">
        <v>2030</v>
      </c>
      <c r="I35" s="111">
        <v>2035</v>
      </c>
      <c r="J35" s="111">
        <v>2040</v>
      </c>
      <c r="K35" s="111">
        <v>2045</v>
      </c>
      <c r="L35" s="111">
        <v>2050</v>
      </c>
    </row>
    <row r="36" spans="2:12">
      <c r="C36" s="112" t="s">
        <v>399</v>
      </c>
      <c r="D36" s="67" t="s">
        <v>296</v>
      </c>
      <c r="E36" s="187">
        <f>'Deployment (11)'!E$36*'Deployment (11)'!$S$23*'Tech costs (11)'!F54*'tech costs background'!$C$30</f>
        <v>1.3968690208201621E-2</v>
      </c>
      <c r="F36" s="187">
        <f>'Deployment (11)'!F$36*'Deployment (11)'!$S$23*'Tech costs (11)'!G54*'tech costs background'!$C$30</f>
        <v>1.1738769109645695E-2</v>
      </c>
      <c r="G36" s="187">
        <f>'Deployment (11)'!G$36*'Deployment (11)'!$S$23*'Tech costs (11)'!H54*'tech costs background'!$C$30</f>
        <v>4.5057028187441263E-2</v>
      </c>
      <c r="H36" s="187">
        <f>'Deployment (11)'!H$36*'Deployment (11)'!$S$23*'Tech costs (11)'!I54*'tech costs background'!$C$30</f>
        <v>791742013.25558269</v>
      </c>
      <c r="I36" s="187">
        <f>'Deployment (11)'!I$36*'Deployment (11)'!$S$23*'Tech costs (11)'!J54*'tech costs background'!$C$30</f>
        <v>947345630.22397423</v>
      </c>
      <c r="J36" s="187">
        <f>'Deployment (11)'!J$36*'Deployment (11)'!$S$23*'Tech costs (11)'!K54*'tech costs background'!$C$30</f>
        <v>3.678009331726325E-2</v>
      </c>
      <c r="K36" s="187">
        <f>'Deployment (11)'!K$36*'Deployment (11)'!$S$23*'Tech costs (11)'!L54*'tech costs background'!$C$30</f>
        <v>6.8096418185169094E-2</v>
      </c>
      <c r="L36" s="187">
        <f>'Deployment (11)'!L$36*'Deployment (11)'!$S$23*'Tech costs (11)'!M54*'tech costs background'!$C$30</f>
        <v>696907800.8202008</v>
      </c>
    </row>
    <row r="37" spans="2:12">
      <c r="C37" s="112" t="s">
        <v>335</v>
      </c>
      <c r="D37" s="67" t="s">
        <v>296</v>
      </c>
      <c r="E37" s="187">
        <f>'Deployment (11)'!E$36*'Deployment (11)'!$S$23*'Tech costs (11)'!F55*'tech costs background'!$C$30</f>
        <v>2.7261135202087884E-3</v>
      </c>
      <c r="F37" s="187">
        <f>'Deployment (11)'!F$36*'Deployment (11)'!$S$23*'Tech costs (11)'!G55*'tech costs background'!$C$30</f>
        <v>2.2909246825178436E-3</v>
      </c>
      <c r="G37" s="187">
        <f>'Deployment (11)'!G$36*'Deployment (11)'!$S$23*'Tech costs (11)'!H55*'tech costs background'!$C$30</f>
        <v>8.7932778157033611E-3</v>
      </c>
      <c r="H37" s="187">
        <f>'Deployment (11)'!H$36*'Deployment (11)'!$S$23*'Tech costs (11)'!I55*'tech costs background'!$C$30</f>
        <v>154515460.98331341</v>
      </c>
      <c r="I37" s="187">
        <f>'Deployment (11)'!I$36*'Deployment (11)'!$S$23*'Tech costs (11)'!J55*'tech costs background'!$C$30</f>
        <v>184882883.96201614</v>
      </c>
      <c r="J37" s="187">
        <f>'Deployment (11)'!J$36*'Deployment (11)'!$S$23*'Tech costs (11)'!K55*'tech costs background'!$C$30</f>
        <v>7.1779607230362478E-3</v>
      </c>
      <c r="K37" s="187">
        <f>'Deployment (11)'!K$36*'Deployment (11)'!$S$23*'Tech costs (11)'!L55*'tech costs background'!$C$30</f>
        <v>1.3289618677589732E-2</v>
      </c>
      <c r="L37" s="187">
        <f>'Deployment (11)'!L$36*'Deployment (11)'!$S$23*'Tech costs (11)'!M55*'tech costs background'!$C$30</f>
        <v>136007725.12224796</v>
      </c>
    </row>
    <row r="38" spans="2:12">
      <c r="C38" s="112" t="s">
        <v>1095</v>
      </c>
      <c r="D38" s="67" t="s">
        <v>296</v>
      </c>
      <c r="E38" s="187">
        <f>'Deployment (11)'!E$36*'Deployment (11)'!$S$23*'Tech costs (11)'!F56*'tech costs background'!$C$30</f>
        <v>4.4378592189445393E-3</v>
      </c>
      <c r="F38" s="187">
        <f>'Deployment (11)'!F$36*'Deployment (11)'!$S$23*'Tech costs (11)'!G56*'tech costs background'!$C$30</f>
        <v>3.7294122738662566E-3</v>
      </c>
      <c r="G38" s="187">
        <f>'Deployment (11)'!G$36*'Deployment (11)'!$S$23*'Tech costs (11)'!H56*'tech costs background'!$C$30</f>
        <v>1.431463830463338E-2</v>
      </c>
      <c r="H38" s="187">
        <f>'Deployment (11)'!H$36*'Deployment (11)'!$S$23*'Tech costs (11)'!I56*'tech costs background'!$C$30</f>
        <v>251536796.94957995</v>
      </c>
      <c r="I38" s="187">
        <f>'Deployment (11)'!I$36*'Deployment (11)'!$S$23*'Tech costs (11)'!J56*'tech costs background'!$C$30</f>
        <v>300972136.68235183</v>
      </c>
      <c r="J38" s="187">
        <f>'Deployment (11)'!J$36*'Deployment (11)'!$S$23*'Tech costs (11)'!K56*'tech costs background'!$C$30</f>
        <v>1.168505233982645E-2</v>
      </c>
      <c r="K38" s="187">
        <f>'Deployment (11)'!K$36*'Deployment (11)'!$S$23*'Tech costs (11)'!L56*'tech costs background'!$C$30</f>
        <v>2.1634262963518166E-2</v>
      </c>
      <c r="L38" s="187">
        <f>'Deployment (11)'!L$36*'Deployment (11)'!$S$23*'Tech costs (11)'!M56*'tech costs background'!$C$30</f>
        <v>221407924.61761293</v>
      </c>
    </row>
    <row r="39" spans="2:12">
      <c r="C39" s="112" t="s">
        <v>380</v>
      </c>
      <c r="D39" s="67" t="s">
        <v>296</v>
      </c>
      <c r="E39" s="113">
        <f>'Deployment (11)'!T37*'Tech costs (11)'!F57</f>
        <v>1.2518010696878551E-2</v>
      </c>
      <c r="F39" s="113">
        <f>'Deployment (11)'!U37*'Tech costs (11)'!G57</f>
        <v>2.2533055336086277E-2</v>
      </c>
      <c r="G39" s="113">
        <f>'Deployment (11)'!V37*'Tech costs (11)'!H57</f>
        <v>6.1964300591912581E-2</v>
      </c>
      <c r="H39" s="113">
        <f>'Deployment (11)'!W37*'Tech costs (11)'!I57</f>
        <v>709517846.28382373</v>
      </c>
      <c r="I39" s="113">
        <f>'Deployment (11)'!X37*'Tech costs (11)'!J57</f>
        <v>1525942467.1529052</v>
      </c>
      <c r="J39" s="113">
        <f>'Deployment (11)'!Y37*'Tech costs (11)'!K57</f>
        <v>1452602596.6627877</v>
      </c>
      <c r="K39" s="113">
        <f>'Deployment (11)'!Z37*'Tech costs (11)'!L57</f>
        <v>1379262726.1749682</v>
      </c>
      <c r="L39" s="113">
        <f>'Deployment (11)'!AA37*'Tech costs (11)'!M57</f>
        <v>1351085630.8521268</v>
      </c>
    </row>
    <row r="40" spans="2:12">
      <c r="C40" s="112"/>
      <c r="D40" s="65"/>
      <c r="E40" s="113"/>
      <c r="F40" s="187"/>
      <c r="G40" s="187"/>
      <c r="H40" s="187"/>
      <c r="I40" s="187"/>
      <c r="J40" s="187"/>
      <c r="K40" s="187"/>
      <c r="L40" s="187"/>
    </row>
    <row r="42" spans="2:12" ht="14.65" thickBot="1">
      <c r="B42" s="396"/>
      <c r="C42" s="396"/>
      <c r="D42" s="396"/>
      <c r="E42" s="396"/>
      <c r="F42" s="396"/>
      <c r="G42" s="396"/>
      <c r="H42" s="396"/>
      <c r="I42" s="396"/>
      <c r="J42" s="396"/>
      <c r="K42" s="396"/>
      <c r="L42" s="396"/>
    </row>
    <row r="45" spans="2:12">
      <c r="C45" s="170" t="s">
        <v>645</v>
      </c>
      <c r="D45" s="170"/>
    </row>
    <row r="46" spans="2:12">
      <c r="C46" s="190" t="s">
        <v>354</v>
      </c>
      <c r="F46" s="191"/>
    </row>
    <row r="47" spans="2:12">
      <c r="B47" s="6" t="s">
        <v>125</v>
      </c>
      <c r="C47" s="6" t="s">
        <v>410</v>
      </c>
      <c r="D47" s="6" t="s">
        <v>24</v>
      </c>
      <c r="E47" s="6">
        <v>2015</v>
      </c>
      <c r="F47" s="6">
        <v>2020</v>
      </c>
      <c r="G47" s="6">
        <v>2025</v>
      </c>
      <c r="H47" s="6">
        <v>2030</v>
      </c>
      <c r="I47" s="6">
        <v>2035</v>
      </c>
      <c r="J47" s="6">
        <v>2040</v>
      </c>
      <c r="K47" s="6">
        <v>2045</v>
      </c>
      <c r="L47" s="6">
        <v>2050</v>
      </c>
    </row>
    <row r="48" spans="2:12">
      <c r="B48" s="47" t="s">
        <v>136</v>
      </c>
      <c r="C48" s="67" t="s">
        <v>411</v>
      </c>
      <c r="D48" s="67" t="s">
        <v>296</v>
      </c>
      <c r="E48" s="192">
        <f>SUM(E53:E55)</f>
        <v>51348159.846075729</v>
      </c>
      <c r="F48" s="192">
        <f t="shared" ref="F48:L48" si="4">SUM(F53:F55)</f>
        <v>55601890.197769746</v>
      </c>
      <c r="G48" s="192">
        <f t="shared" si="4"/>
        <v>0.98728052059917382</v>
      </c>
      <c r="H48" s="192">
        <f t="shared" si="4"/>
        <v>109595835.20779957</v>
      </c>
      <c r="I48" s="192">
        <f t="shared" si="4"/>
        <v>21818841.319374666</v>
      </c>
      <c r="J48" s="192">
        <f t="shared" si="4"/>
        <v>0.82685668742636886</v>
      </c>
      <c r="K48" s="192">
        <f t="shared" si="4"/>
        <v>1.0529729319079266</v>
      </c>
      <c r="L48" s="192">
        <f t="shared" si="4"/>
        <v>518637874.87291557</v>
      </c>
    </row>
    <row r="49" spans="2:12">
      <c r="C49" s="67" t="s">
        <v>380</v>
      </c>
      <c r="D49" s="67" t="s">
        <v>296</v>
      </c>
      <c r="E49" s="307">
        <f>E56</f>
        <v>34070001.328081682</v>
      </c>
      <c r="F49" s="307">
        <f t="shared" ref="F49:L49" si="5">F56</f>
        <v>36892392.621589333</v>
      </c>
      <c r="G49" s="307">
        <f t="shared" si="5"/>
        <v>36005262.183400624</v>
      </c>
      <c r="H49" s="307">
        <f t="shared" si="5"/>
        <v>35118131.743447125</v>
      </c>
      <c r="I49" s="307">
        <f t="shared" si="5"/>
        <v>32621404.731738556</v>
      </c>
      <c r="J49" s="307">
        <f t="shared" si="5"/>
        <v>28501997.680299591</v>
      </c>
      <c r="K49" s="307">
        <f t="shared" si="5"/>
        <v>27743687.66089223</v>
      </c>
      <c r="L49" s="307">
        <f t="shared" si="5"/>
        <v>60774191.773396559</v>
      </c>
    </row>
    <row r="51" spans="2:12">
      <c r="C51" s="117" t="s">
        <v>397</v>
      </c>
      <c r="D51" s="114"/>
      <c r="E51" s="114"/>
      <c r="F51" s="114"/>
      <c r="G51" s="114"/>
      <c r="H51" s="114"/>
      <c r="I51" s="114"/>
      <c r="J51" s="114"/>
      <c r="K51" s="114"/>
      <c r="L51" s="114"/>
    </row>
    <row r="52" spans="2:12">
      <c r="C52" s="111" t="s">
        <v>373</v>
      </c>
      <c r="D52" s="111" t="s">
        <v>24</v>
      </c>
      <c r="E52" s="111">
        <v>2015</v>
      </c>
      <c r="F52" s="111">
        <v>2020</v>
      </c>
      <c r="G52" s="111">
        <v>2025</v>
      </c>
      <c r="H52" s="111">
        <v>2030</v>
      </c>
      <c r="I52" s="111">
        <v>2035</v>
      </c>
      <c r="J52" s="111">
        <v>2040</v>
      </c>
      <c r="K52" s="111">
        <v>2045</v>
      </c>
      <c r="L52" s="111">
        <v>2050</v>
      </c>
    </row>
    <row r="53" spans="2:12">
      <c r="C53" s="112" t="s">
        <v>399</v>
      </c>
      <c r="D53" s="67" t="s">
        <v>296</v>
      </c>
      <c r="E53" s="187">
        <f>'Deployment (11)'!E$37*'Deployment (11)'!$S$23*'Tech costs (11)'!F89*'tech costs background'!$B$30</f>
        <v>33941133.658256054</v>
      </c>
      <c r="F53" s="187">
        <f>'Deployment (11)'!F$37*'Deployment (11)'!$S$23*'Tech costs (11)'!G89*'tech costs background'!$B$30</f>
        <v>36752849.4207258</v>
      </c>
      <c r="G53" s="187">
        <f>'Deployment (11)'!G$37*'Deployment (11)'!$S$23*'Tech costs (11)'!H89*'tech costs background'!$B$30</f>
        <v>0.65259242411605389</v>
      </c>
      <c r="H53" s="187">
        <f>'Deployment (11)'!H$37*'Deployment (11)'!$S$23*'Tech costs (11)'!I89*'tech costs background'!$B$30</f>
        <v>72442847.072355509</v>
      </c>
      <c r="I53" s="187">
        <f>'Deployment (11)'!I$37*'Deployment (11)'!$S$23*'Tech costs (11)'!J89*'tech costs background'!$B$30</f>
        <v>14422254.112106655</v>
      </c>
      <c r="J53" s="187">
        <f>'Deployment (11)'!J$37*'Deployment (11)'!$S$23*'Tech costs (11)'!K89*'tech costs background'!$B$30</f>
        <v>0.54655227038882981</v>
      </c>
      <c r="K53" s="187">
        <f>'Deployment (11)'!K$37*'Deployment (11)'!$S$23*'Tech costs (11)'!L89*'tech costs background'!$B$30</f>
        <v>0.69601510799113953</v>
      </c>
      <c r="L53" s="187">
        <f>'Deployment (11)'!L$37*'Deployment (11)'!$S$23*'Tech costs (11)'!M89*'tech costs background'!$B$30</f>
        <v>342819635.29099721</v>
      </c>
    </row>
    <row r="54" spans="2:12">
      <c r="C54" s="112" t="s">
        <v>335</v>
      </c>
      <c r="D54" s="67" t="s">
        <v>296</v>
      </c>
      <c r="E54" s="187">
        <f>'Deployment (11)'!E$37*'Deployment (11)'!$S$23*'Tech costs (11)'!F90*'tech costs background'!$B$30</f>
        <v>6623912.6201437684</v>
      </c>
      <c r="F54" s="187">
        <f>'Deployment (11)'!F$37*'Deployment (11)'!$S$23*'Tech costs (11)'!G90*'tech costs background'!$B$30</f>
        <v>7172643.8355122972</v>
      </c>
      <c r="G54" s="187">
        <f>'Deployment (11)'!G$37*'Deployment (11)'!$S$23*'Tech costs (11)'!H90*'tech costs background'!$B$30</f>
        <v>0.12735918715729341</v>
      </c>
      <c r="H54" s="187">
        <f>'Deployment (11)'!H$37*'Deployment (11)'!$S$23*'Tech costs (11)'!I90*'tech costs background'!$B$30</f>
        <v>14137862.741806144</v>
      </c>
      <c r="I54" s="187">
        <f>'Deployment (11)'!I$37*'Deployment (11)'!$S$23*'Tech costs (11)'!J90*'tech costs background'!$B$30</f>
        <v>2814630.5301993322</v>
      </c>
      <c r="J54" s="187">
        <f>'Deployment (11)'!J$37*'Deployment (11)'!$S$23*'Tech costs (11)'!K90*'tech costs background'!$B$30</f>
        <v>0.10666451267800157</v>
      </c>
      <c r="K54" s="187">
        <f>'Deployment (11)'!K$37*'Deployment (11)'!$S$23*'Tech costs (11)'!L90*'tech costs background'!$B$30</f>
        <v>0.13583350821612256</v>
      </c>
      <c r="L54" s="187">
        <f>'Deployment (11)'!L$37*'Deployment (11)'!$S$23*'Tech costs (11)'!M90*'tech costs background'!$B$30</f>
        <v>66904285.858606115</v>
      </c>
    </row>
    <row r="55" spans="2:12">
      <c r="C55" s="112" t="s">
        <v>1095</v>
      </c>
      <c r="D55" s="67" t="s">
        <v>296</v>
      </c>
      <c r="E55" s="187">
        <f>'Deployment (11)'!E$37*'Deployment (11)'!$S$23*'Tech costs (11)'!F91*'tech costs background'!$B$30</f>
        <v>10783113.567675902</v>
      </c>
      <c r="F55" s="187">
        <f>'Deployment (11)'!F$37*'Deployment (11)'!$S$23*'Tech costs (11)'!G91*'tech costs background'!$B$30</f>
        <v>11676396.941531647</v>
      </c>
      <c r="G55" s="187">
        <f>'Deployment (11)'!G$37*'Deployment (11)'!$S$23*'Tech costs (11)'!H91*'tech costs background'!$B$30</f>
        <v>0.20732890932582651</v>
      </c>
      <c r="H55" s="187">
        <f>'Deployment (11)'!H$37*'Deployment (11)'!$S$23*'Tech costs (11)'!I91*'tech costs background'!$B$30</f>
        <v>23015125.393637907</v>
      </c>
      <c r="I55" s="187">
        <f>'Deployment (11)'!I$37*'Deployment (11)'!$S$23*'Tech costs (11)'!J91*'tech costs background'!$B$30</f>
        <v>4581956.6770686796</v>
      </c>
      <c r="J55" s="187">
        <f>'Deployment (11)'!J$37*'Deployment (11)'!$S$23*'Tech costs (11)'!K91*'tech costs background'!$B$30</f>
        <v>0.17363990435953744</v>
      </c>
      <c r="K55" s="187">
        <f>'Deployment (11)'!K$37*'Deployment (11)'!$S$23*'Tech costs (11)'!L91*'tech costs background'!$B$30</f>
        <v>0.2211243157006646</v>
      </c>
      <c r="L55" s="187">
        <f>'Deployment (11)'!L$37*'Deployment (11)'!$S$23*'Tech costs (11)'!M91*'tech costs background'!$B$30</f>
        <v>108913953.72331226</v>
      </c>
    </row>
    <row r="56" spans="2:12">
      <c r="C56" s="112" t="s">
        <v>380</v>
      </c>
      <c r="D56" s="67" t="s">
        <v>296</v>
      </c>
      <c r="E56" s="113">
        <f>'Deployment (11)'!T42*'Tech costs (11)'!F92</f>
        <v>34070001.328081682</v>
      </c>
      <c r="F56" s="113">
        <f>'Deployment (11)'!U42*'Tech costs (11)'!G92</f>
        <v>36892392.621589333</v>
      </c>
      <c r="G56" s="113">
        <f>'Deployment (11)'!V42*'Tech costs (11)'!H92</f>
        <v>36005262.183400624</v>
      </c>
      <c r="H56" s="113">
        <f>'Deployment (11)'!W42*'Tech costs (11)'!I92</f>
        <v>35118131.743447125</v>
      </c>
      <c r="I56" s="113">
        <f>'Deployment (11)'!X42*'Tech costs (11)'!J92</f>
        <v>32621404.731738556</v>
      </c>
      <c r="J56" s="113">
        <f>'Deployment (11)'!Y42*'Tech costs (11)'!K92</f>
        <v>28501997.680299591</v>
      </c>
      <c r="K56" s="113">
        <f>'Deployment (11)'!Z42*'Tech costs (11)'!L92</f>
        <v>27743687.66089223</v>
      </c>
      <c r="L56" s="113">
        <f>'Deployment (11)'!AA42*'Tech costs (11)'!M92</f>
        <v>60774191.773396559</v>
      </c>
    </row>
    <row r="57" spans="2:12">
      <c r="C57" s="112"/>
      <c r="D57" s="65"/>
      <c r="E57" s="113"/>
      <c r="F57" s="187"/>
      <c r="G57" s="187"/>
      <c r="H57" s="187"/>
      <c r="I57" s="187"/>
      <c r="J57" s="187"/>
      <c r="K57" s="187"/>
      <c r="L57" s="187"/>
    </row>
    <row r="59" spans="2:12" ht="14.65" thickBot="1">
      <c r="B59" s="396"/>
      <c r="C59" s="396"/>
      <c r="D59" s="396"/>
      <c r="E59" s="396"/>
      <c r="F59" s="396"/>
      <c r="G59" s="396"/>
      <c r="H59" s="396"/>
      <c r="I59" s="396"/>
      <c r="J59" s="396"/>
      <c r="K59" s="396"/>
      <c r="L59" s="396"/>
    </row>
    <row r="62" spans="2:12">
      <c r="C62" s="170" t="s">
        <v>645</v>
      </c>
      <c r="D62" s="170"/>
    </row>
    <row r="63" spans="2:12">
      <c r="C63" s="190" t="s">
        <v>354</v>
      </c>
      <c r="F63" s="191"/>
    </row>
    <row r="64" spans="2:12">
      <c r="B64" s="6" t="s">
        <v>125</v>
      </c>
      <c r="C64" s="6" t="s">
        <v>410</v>
      </c>
      <c r="D64" s="6" t="s">
        <v>24</v>
      </c>
      <c r="E64" s="6">
        <v>2015</v>
      </c>
      <c r="F64" s="6">
        <v>2020</v>
      </c>
      <c r="G64" s="6">
        <v>2025</v>
      </c>
      <c r="H64" s="6">
        <v>2030</v>
      </c>
      <c r="I64" s="6">
        <v>2035</v>
      </c>
      <c r="J64" s="6">
        <v>2040</v>
      </c>
      <c r="K64" s="6">
        <v>2045</v>
      </c>
      <c r="L64" s="6">
        <v>2050</v>
      </c>
    </row>
    <row r="65" spans="2:12">
      <c r="B65" s="47" t="s">
        <v>282</v>
      </c>
      <c r="C65" s="67" t="s">
        <v>411</v>
      </c>
      <c r="D65" s="67" t="s">
        <v>296</v>
      </c>
      <c r="E65" s="192">
        <f>SUM(E70:E72)</f>
        <v>0</v>
      </c>
      <c r="F65" s="192">
        <f t="shared" ref="F65:L65" si="6">SUM(F70:F72)</f>
        <v>0</v>
      </c>
      <c r="G65" s="192">
        <f t="shared" si="6"/>
        <v>0</v>
      </c>
      <c r="H65" s="192">
        <f t="shared" si="6"/>
        <v>0</v>
      </c>
      <c r="I65" s="192">
        <f t="shared" si="6"/>
        <v>0</v>
      </c>
      <c r="J65" s="192">
        <f t="shared" si="6"/>
        <v>0</v>
      </c>
      <c r="K65" s="192">
        <f t="shared" si="6"/>
        <v>0</v>
      </c>
      <c r="L65" s="192">
        <f t="shared" si="6"/>
        <v>0</v>
      </c>
    </row>
    <row r="66" spans="2:12">
      <c r="C66" s="67" t="s">
        <v>380</v>
      </c>
      <c r="D66" s="67" t="s">
        <v>296</v>
      </c>
      <c r="E66" s="307">
        <f>E73</f>
        <v>0</v>
      </c>
      <c r="F66" s="307">
        <f t="shared" ref="F66:L66" si="7">F73</f>
        <v>0</v>
      </c>
      <c r="G66" s="307">
        <f t="shared" si="7"/>
        <v>0</v>
      </c>
      <c r="H66" s="307">
        <f t="shared" si="7"/>
        <v>0</v>
      </c>
      <c r="I66" s="307">
        <f t="shared" si="7"/>
        <v>0</v>
      </c>
      <c r="J66" s="307">
        <f t="shared" si="7"/>
        <v>0</v>
      </c>
      <c r="K66" s="307">
        <f t="shared" si="7"/>
        <v>0</v>
      </c>
      <c r="L66" s="307">
        <f t="shared" si="7"/>
        <v>0</v>
      </c>
    </row>
    <row r="68" spans="2:12">
      <c r="C68" s="117" t="s">
        <v>397</v>
      </c>
      <c r="D68" s="114"/>
      <c r="E68" s="114"/>
      <c r="F68" s="114"/>
      <c r="G68" s="114"/>
      <c r="H68" s="114"/>
      <c r="I68" s="114"/>
      <c r="J68" s="114"/>
      <c r="K68" s="114"/>
      <c r="L68" s="114"/>
    </row>
    <row r="69" spans="2:12">
      <c r="C69" s="111" t="s">
        <v>373</v>
      </c>
      <c r="D69" s="111" t="s">
        <v>24</v>
      </c>
      <c r="E69" s="111">
        <v>2015</v>
      </c>
      <c r="F69" s="111">
        <v>2020</v>
      </c>
      <c r="G69" s="111">
        <v>2025</v>
      </c>
      <c r="H69" s="111">
        <v>2030</v>
      </c>
      <c r="I69" s="111">
        <v>2035</v>
      </c>
      <c r="J69" s="111">
        <v>2040</v>
      </c>
      <c r="K69" s="111">
        <v>2045</v>
      </c>
      <c r="L69" s="111">
        <v>2050</v>
      </c>
    </row>
    <row r="70" spans="2:12">
      <c r="C70" s="112" t="s">
        <v>399</v>
      </c>
      <c r="D70" s="67" t="s">
        <v>296</v>
      </c>
      <c r="E70" s="187">
        <f>'Deployment (11)'!E$38*'Deployment (11)'!$S$23*'Tech costs (11)'!F123*'tech costs background'!$B$30</f>
        <v>0</v>
      </c>
      <c r="F70" s="187">
        <f>'Deployment (11)'!F$38*'Deployment (11)'!$S$23*'Tech costs (11)'!G123*'tech costs background'!$B$30</f>
        <v>0</v>
      </c>
      <c r="G70" s="187">
        <f>'Deployment (11)'!G$38*'Deployment (11)'!$S$23*'Tech costs (11)'!H123*'tech costs background'!$B$30</f>
        <v>0</v>
      </c>
      <c r="H70" s="187">
        <f>'Deployment (11)'!H$38*'Deployment (11)'!$S$23*'Tech costs (11)'!I123*'tech costs background'!$B$30</f>
        <v>0</v>
      </c>
      <c r="I70" s="187">
        <f>'Deployment (11)'!I$38*'Deployment (11)'!$S$23*'Tech costs (11)'!J123*'tech costs background'!$B$30</f>
        <v>0</v>
      </c>
      <c r="J70" s="187">
        <f>'Deployment (11)'!J$38*'Deployment (11)'!$S$23*'Tech costs (11)'!K123*'tech costs background'!$B$30</f>
        <v>0</v>
      </c>
      <c r="K70" s="187">
        <f>'Deployment (11)'!K$38*'Deployment (11)'!$S$23*'Tech costs (11)'!L123*'tech costs background'!$B$30</f>
        <v>0</v>
      </c>
      <c r="L70" s="187">
        <f>'Deployment (11)'!L$38*'Deployment (11)'!$S$23*'Tech costs (11)'!M123*'tech costs background'!$B$30</f>
        <v>0</v>
      </c>
    </row>
    <row r="71" spans="2:12">
      <c r="C71" s="112" t="s">
        <v>335</v>
      </c>
      <c r="D71" s="67" t="s">
        <v>296</v>
      </c>
      <c r="E71" s="187">
        <f>'Deployment (11)'!E$38*'Deployment (11)'!$S$23*'Tech costs (11)'!F124*'tech costs background'!$B$30</f>
        <v>0</v>
      </c>
      <c r="F71" s="187">
        <f>'Deployment (11)'!F$38*'Deployment (11)'!$S$23*'Tech costs (11)'!G124*'tech costs background'!$B$30</f>
        <v>0</v>
      </c>
      <c r="G71" s="187">
        <f>'Deployment (11)'!G$38*'Deployment (11)'!$S$23*'Tech costs (11)'!H124*'tech costs background'!$B$30</f>
        <v>0</v>
      </c>
      <c r="H71" s="187">
        <f>'Deployment (11)'!H$38*'Deployment (11)'!$S$23*'Tech costs (11)'!I124*'tech costs background'!$B$30</f>
        <v>0</v>
      </c>
      <c r="I71" s="187">
        <f>'Deployment (11)'!I$38*'Deployment (11)'!$S$23*'Tech costs (11)'!J124*'tech costs background'!$B$30</f>
        <v>0</v>
      </c>
      <c r="J71" s="187">
        <f>'Deployment (11)'!J$38*'Deployment (11)'!$S$23*'Tech costs (11)'!K124*'tech costs background'!$B$30</f>
        <v>0</v>
      </c>
      <c r="K71" s="187">
        <f>'Deployment (11)'!K$38*'Deployment (11)'!$S$23*'Tech costs (11)'!L124*'tech costs background'!$B$30</f>
        <v>0</v>
      </c>
      <c r="L71" s="187">
        <f>'Deployment (11)'!L$38*'Deployment (11)'!$S$23*'Tech costs (11)'!M124*'tech costs background'!$B$30</f>
        <v>0</v>
      </c>
    </row>
    <row r="72" spans="2:12">
      <c r="C72" s="112" t="s">
        <v>1095</v>
      </c>
      <c r="D72" s="67" t="s">
        <v>296</v>
      </c>
      <c r="E72" s="187">
        <f>'Deployment (11)'!E$38*'Deployment (11)'!$S$23*'Tech costs (11)'!F125*'tech costs background'!$B$30</f>
        <v>0</v>
      </c>
      <c r="F72" s="187">
        <f>'Deployment (11)'!F$38*'Deployment (11)'!$S$23*'Tech costs (11)'!G125*'tech costs background'!$B$30</f>
        <v>0</v>
      </c>
      <c r="G72" s="187">
        <f>'Deployment (11)'!G$38*'Deployment (11)'!$S$23*'Tech costs (11)'!H125*'tech costs background'!$B$30</f>
        <v>0</v>
      </c>
      <c r="H72" s="187">
        <f>'Deployment (11)'!H$38*'Deployment (11)'!$S$23*'Tech costs (11)'!I125*'tech costs background'!$B$30</f>
        <v>0</v>
      </c>
      <c r="I72" s="187">
        <f>'Deployment (11)'!I$38*'Deployment (11)'!$S$23*'Tech costs (11)'!J125*'tech costs background'!$B$30</f>
        <v>0</v>
      </c>
      <c r="J72" s="187">
        <f>'Deployment (11)'!J$38*'Deployment (11)'!$S$23*'Tech costs (11)'!K125*'tech costs background'!$B$30</f>
        <v>0</v>
      </c>
      <c r="K72" s="187">
        <f>'Deployment (11)'!K$38*'Deployment (11)'!$S$23*'Tech costs (11)'!L125*'tech costs background'!$B$30</f>
        <v>0</v>
      </c>
      <c r="L72" s="187">
        <f>'Deployment (11)'!L$38*'Deployment (11)'!$S$23*'Tech costs (11)'!M125*'tech costs background'!$B$30</f>
        <v>0</v>
      </c>
    </row>
    <row r="73" spans="2:12">
      <c r="C73" s="112" t="s">
        <v>380</v>
      </c>
      <c r="D73" s="67" t="s">
        <v>296</v>
      </c>
      <c r="E73" s="113">
        <f>'Deployment (11)'!T48*'Tech costs (11)'!F126</f>
        <v>0</v>
      </c>
      <c r="F73" s="113">
        <f>'Deployment (11)'!U48*'Tech costs (11)'!G126</f>
        <v>0</v>
      </c>
      <c r="G73" s="113">
        <f>'Deployment (11)'!V48*'Tech costs (11)'!H126</f>
        <v>0</v>
      </c>
      <c r="H73" s="113">
        <f>'Deployment (11)'!W48*'Tech costs (11)'!I126</f>
        <v>0</v>
      </c>
      <c r="I73" s="113">
        <f>'Deployment (11)'!X48*'Tech costs (11)'!J126</f>
        <v>0</v>
      </c>
      <c r="J73" s="113">
        <f>'Deployment (11)'!Y48*'Tech costs (11)'!K126</f>
        <v>0</v>
      </c>
      <c r="K73" s="113">
        <f>'Deployment (11)'!Z48*'Tech costs (11)'!L126</f>
        <v>0</v>
      </c>
      <c r="L73" s="113">
        <f>'Deployment (11)'!AA48*'Tech costs (11)'!M126</f>
        <v>0</v>
      </c>
    </row>
    <row r="74" spans="2:12">
      <c r="C74" s="112"/>
      <c r="D74" s="65"/>
      <c r="E74" s="113"/>
      <c r="F74" s="187"/>
      <c r="G74" s="187"/>
      <c r="H74" s="187"/>
      <c r="I74" s="187"/>
      <c r="J74" s="187"/>
      <c r="K74" s="187"/>
      <c r="L74" s="187"/>
    </row>
    <row r="76" spans="2:12" ht="14.65" thickBot="1">
      <c r="B76" s="396"/>
      <c r="C76" s="396"/>
      <c r="D76" s="396"/>
      <c r="E76" s="396"/>
      <c r="F76" s="396"/>
      <c r="G76" s="396"/>
      <c r="H76" s="396"/>
      <c r="I76" s="396"/>
      <c r="J76" s="396"/>
      <c r="K76" s="396"/>
      <c r="L76" s="396"/>
    </row>
    <row r="79" spans="2:12">
      <c r="C79" s="170" t="s">
        <v>645</v>
      </c>
      <c r="D79" s="170"/>
    </row>
    <row r="80" spans="2:12">
      <c r="C80" s="190" t="s">
        <v>354</v>
      </c>
      <c r="F80" s="191"/>
    </row>
    <row r="81" spans="2:12">
      <c r="B81" s="6" t="s">
        <v>125</v>
      </c>
      <c r="C81" s="6" t="s">
        <v>410</v>
      </c>
      <c r="D81" s="6" t="s">
        <v>24</v>
      </c>
      <c r="E81" s="6">
        <v>2015</v>
      </c>
      <c r="F81" s="6">
        <v>2020</v>
      </c>
      <c r="G81" s="6">
        <v>2025</v>
      </c>
      <c r="H81" s="6">
        <v>2030</v>
      </c>
      <c r="I81" s="6">
        <v>2035</v>
      </c>
      <c r="J81" s="6">
        <v>2040</v>
      </c>
      <c r="K81" s="6">
        <v>2045</v>
      </c>
      <c r="L81" s="6">
        <v>2050</v>
      </c>
    </row>
    <row r="82" spans="2:12">
      <c r="B82" s="47" t="s">
        <v>283</v>
      </c>
      <c r="C82" s="67" t="s">
        <v>411</v>
      </c>
      <c r="D82" s="67" t="s">
        <v>296</v>
      </c>
      <c r="E82" s="192">
        <f>SUM(E87:E89)</f>
        <v>0</v>
      </c>
      <c r="F82" s="192">
        <f t="shared" ref="F82:L82" si="8">SUM(F87:F89)</f>
        <v>0</v>
      </c>
      <c r="G82" s="192">
        <f t="shared" si="8"/>
        <v>0</v>
      </c>
      <c r="H82" s="192">
        <f t="shared" si="8"/>
        <v>0</v>
      </c>
      <c r="I82" s="192">
        <f t="shared" si="8"/>
        <v>0</v>
      </c>
      <c r="J82" s="192">
        <f t="shared" si="8"/>
        <v>0</v>
      </c>
      <c r="K82" s="192">
        <f t="shared" si="8"/>
        <v>0</v>
      </c>
      <c r="L82" s="192">
        <f t="shared" si="8"/>
        <v>0</v>
      </c>
    </row>
    <row r="83" spans="2:12">
      <c r="C83" s="67" t="s">
        <v>380</v>
      </c>
      <c r="D83" s="67" t="s">
        <v>296</v>
      </c>
      <c r="E83" s="307">
        <f>E90</f>
        <v>0</v>
      </c>
      <c r="F83" s="307">
        <f t="shared" ref="F83:L83" si="9">F90</f>
        <v>0</v>
      </c>
      <c r="G83" s="307">
        <f t="shared" si="9"/>
        <v>0</v>
      </c>
      <c r="H83" s="307">
        <f t="shared" si="9"/>
        <v>0</v>
      </c>
      <c r="I83" s="307">
        <f t="shared" si="9"/>
        <v>0</v>
      </c>
      <c r="J83" s="307">
        <f t="shared" si="9"/>
        <v>0</v>
      </c>
      <c r="K83" s="307">
        <f t="shared" si="9"/>
        <v>0</v>
      </c>
      <c r="L83" s="307">
        <f t="shared" si="9"/>
        <v>0</v>
      </c>
    </row>
    <row r="85" spans="2:12">
      <c r="C85" s="117" t="s">
        <v>397</v>
      </c>
      <c r="D85" s="114"/>
      <c r="E85" s="114"/>
      <c r="F85" s="114"/>
      <c r="G85" s="114"/>
      <c r="H85" s="114"/>
      <c r="I85" s="114"/>
      <c r="J85" s="114"/>
      <c r="K85" s="114"/>
      <c r="L85" s="114"/>
    </row>
    <row r="86" spans="2:12">
      <c r="C86" s="111" t="s">
        <v>373</v>
      </c>
      <c r="D86" s="111" t="s">
        <v>24</v>
      </c>
      <c r="E86" s="111">
        <v>2015</v>
      </c>
      <c r="F86" s="111">
        <v>2020</v>
      </c>
      <c r="G86" s="111">
        <v>2025</v>
      </c>
      <c r="H86" s="111">
        <v>2030</v>
      </c>
      <c r="I86" s="111">
        <v>2035</v>
      </c>
      <c r="J86" s="111">
        <v>2040</v>
      </c>
      <c r="K86" s="111">
        <v>2045</v>
      </c>
      <c r="L86" s="111">
        <v>2050</v>
      </c>
    </row>
    <row r="87" spans="2:12">
      <c r="C87" s="112" t="s">
        <v>399</v>
      </c>
      <c r="D87" s="67" t="s">
        <v>296</v>
      </c>
      <c r="E87" s="187">
        <f>'Deployment (11)'!E$39*'Deployment (11)'!$S$23*'Tech costs (11)'!F158*'tech costs background'!$B$30</f>
        <v>0</v>
      </c>
      <c r="F87" s="187">
        <f>'Deployment (11)'!F$39*'Deployment (11)'!$S$23*'Tech costs (11)'!G158*'tech costs background'!$B$30</f>
        <v>0</v>
      </c>
      <c r="G87" s="187">
        <f>'Deployment (11)'!G$39*'Deployment (11)'!$S$23*'Tech costs (11)'!H158*'tech costs background'!$B$30</f>
        <v>0</v>
      </c>
      <c r="H87" s="187">
        <f>'Deployment (11)'!H$39*'Deployment (11)'!$S$23*'Tech costs (11)'!I158*'tech costs background'!$B$30</f>
        <v>0</v>
      </c>
      <c r="I87" s="187">
        <f>'Deployment (11)'!I$39*'Deployment (11)'!$S$23*'Tech costs (11)'!J158*'tech costs background'!$B$30</f>
        <v>0</v>
      </c>
      <c r="J87" s="187">
        <f>'Deployment (11)'!J$39*'Deployment (11)'!$S$23*'Tech costs (11)'!K158*'tech costs background'!$B$30</f>
        <v>0</v>
      </c>
      <c r="K87" s="187">
        <f>'Deployment (11)'!K$39*'Deployment (11)'!$S$23*'Tech costs (11)'!L158*'tech costs background'!$B$30</f>
        <v>0</v>
      </c>
      <c r="L87" s="187">
        <f>'Deployment (11)'!L$39*'Deployment (11)'!$S$23*'Tech costs (11)'!M158*'tech costs background'!$B$30</f>
        <v>0</v>
      </c>
    </row>
    <row r="88" spans="2:12">
      <c r="C88" s="112" t="s">
        <v>335</v>
      </c>
      <c r="D88" s="67" t="s">
        <v>296</v>
      </c>
      <c r="E88" s="187">
        <f>'Deployment (11)'!E$39*'Deployment (11)'!$S$23*'Tech costs (11)'!F159*'tech costs background'!$B$30</f>
        <v>0</v>
      </c>
      <c r="F88" s="187">
        <f>'Deployment (11)'!F$39*'Deployment (11)'!$S$23*'Tech costs (11)'!G159*'tech costs background'!$B$30</f>
        <v>0</v>
      </c>
      <c r="G88" s="187">
        <f>'Deployment (11)'!G$39*'Deployment (11)'!$S$23*'Tech costs (11)'!H159*'tech costs background'!$B$30</f>
        <v>0</v>
      </c>
      <c r="H88" s="187">
        <f>'Deployment (11)'!H$39*'Deployment (11)'!$S$23*'Tech costs (11)'!I159*'tech costs background'!$B$30</f>
        <v>0</v>
      </c>
      <c r="I88" s="187">
        <f>'Deployment (11)'!I$39*'Deployment (11)'!$S$23*'Tech costs (11)'!J159*'tech costs background'!$B$30</f>
        <v>0</v>
      </c>
      <c r="J88" s="187">
        <f>'Deployment (11)'!J$39*'Deployment (11)'!$S$23*'Tech costs (11)'!K159*'tech costs background'!$B$30</f>
        <v>0</v>
      </c>
      <c r="K88" s="187">
        <f>'Deployment (11)'!K$39*'Deployment (11)'!$S$23*'Tech costs (11)'!L159*'tech costs background'!$B$30</f>
        <v>0</v>
      </c>
      <c r="L88" s="187">
        <f>'Deployment (11)'!L$39*'Deployment (11)'!$S$23*'Tech costs (11)'!M159*'tech costs background'!$B$30</f>
        <v>0</v>
      </c>
    </row>
    <row r="89" spans="2:12">
      <c r="C89" s="112" t="s">
        <v>1095</v>
      </c>
      <c r="D89" s="67" t="s">
        <v>296</v>
      </c>
      <c r="E89" s="187">
        <f>'Deployment (11)'!E$39*'Deployment (11)'!$S$23*'Tech costs (11)'!F160*'tech costs background'!$B$30</f>
        <v>0</v>
      </c>
      <c r="F89" s="187">
        <f>'Deployment (11)'!F$39*'Deployment (11)'!$S$23*'Tech costs (11)'!G160*'tech costs background'!$B$30</f>
        <v>0</v>
      </c>
      <c r="G89" s="187">
        <f>'Deployment (11)'!G$39*'Deployment (11)'!$S$23*'Tech costs (11)'!H160*'tech costs background'!$B$30</f>
        <v>0</v>
      </c>
      <c r="H89" s="187">
        <f>'Deployment (11)'!H$39*'Deployment (11)'!$S$23*'Tech costs (11)'!I160*'tech costs background'!$B$30</f>
        <v>0</v>
      </c>
      <c r="I89" s="187">
        <f>'Deployment (11)'!I$39*'Deployment (11)'!$S$23*'Tech costs (11)'!J160*'tech costs background'!$B$30</f>
        <v>0</v>
      </c>
      <c r="J89" s="187">
        <f>'Deployment (11)'!J$39*'Deployment (11)'!$S$23*'Tech costs (11)'!K160*'tech costs background'!$B$30</f>
        <v>0</v>
      </c>
      <c r="K89" s="187">
        <f>'Deployment (11)'!K$39*'Deployment (11)'!$S$23*'Tech costs (11)'!L160*'tech costs background'!$B$30</f>
        <v>0</v>
      </c>
      <c r="L89" s="187">
        <f>'Deployment (11)'!L$39*'Deployment (11)'!$S$23*'Tech costs (11)'!M160*'tech costs background'!$B$30</f>
        <v>0</v>
      </c>
    </row>
    <row r="90" spans="2:12">
      <c r="C90" s="112" t="s">
        <v>380</v>
      </c>
      <c r="D90" s="67" t="s">
        <v>296</v>
      </c>
      <c r="E90" s="113">
        <f>'Deployment (11)'!T54*'Tech costs (11)'!F161</f>
        <v>0</v>
      </c>
      <c r="F90" s="113">
        <f>'Deployment (11)'!U54*'Tech costs (11)'!G161</f>
        <v>0</v>
      </c>
      <c r="G90" s="113">
        <f>'Deployment (11)'!V54*'Tech costs (11)'!H161</f>
        <v>0</v>
      </c>
      <c r="H90" s="113">
        <f>'Deployment (11)'!W54*'Tech costs (11)'!I161</f>
        <v>0</v>
      </c>
      <c r="I90" s="113">
        <f>'Deployment (11)'!X54*'Tech costs (11)'!J161</f>
        <v>0</v>
      </c>
      <c r="J90" s="113">
        <f>'Deployment (11)'!Y54*'Tech costs (11)'!K161</f>
        <v>0</v>
      </c>
      <c r="K90" s="113">
        <f>'Deployment (11)'!Z54*'Tech costs (11)'!L161</f>
        <v>0</v>
      </c>
      <c r="L90" s="113">
        <f>'Deployment (11)'!AA54*'Tech costs (11)'!M161</f>
        <v>0</v>
      </c>
    </row>
    <row r="91" spans="2:12">
      <c r="C91" s="112"/>
      <c r="D91" s="65"/>
      <c r="E91" s="113"/>
      <c r="F91" s="187"/>
      <c r="G91" s="187"/>
      <c r="H91" s="187"/>
      <c r="I91" s="187"/>
      <c r="J91" s="187"/>
      <c r="K91" s="187"/>
      <c r="L91" s="187"/>
    </row>
    <row r="93" spans="2:12" ht="14.65" thickBot="1">
      <c r="B93" s="396"/>
      <c r="C93" s="396"/>
      <c r="D93" s="396"/>
      <c r="E93" s="396"/>
      <c r="F93" s="396"/>
      <c r="G93" s="396"/>
      <c r="H93" s="396"/>
      <c r="I93" s="396"/>
      <c r="J93" s="396"/>
      <c r="K93" s="396"/>
      <c r="L93" s="396"/>
    </row>
    <row r="96" spans="2:12">
      <c r="C96" s="170" t="s">
        <v>645</v>
      </c>
      <c r="D96" s="170"/>
    </row>
    <row r="97" spans="2:12">
      <c r="C97" s="190" t="s">
        <v>354</v>
      </c>
      <c r="F97" s="191"/>
    </row>
    <row r="98" spans="2:12">
      <c r="B98" s="6" t="s">
        <v>125</v>
      </c>
      <c r="C98" s="6" t="s">
        <v>410</v>
      </c>
      <c r="D98" s="6" t="s">
        <v>24</v>
      </c>
      <c r="E98" s="6">
        <v>2015</v>
      </c>
      <c r="F98" s="6">
        <v>2020</v>
      </c>
      <c r="G98" s="6">
        <v>2025</v>
      </c>
      <c r="H98" s="6">
        <v>2030</v>
      </c>
      <c r="I98" s="6">
        <v>2035</v>
      </c>
      <c r="J98" s="6">
        <v>2040</v>
      </c>
      <c r="K98" s="6">
        <v>2045</v>
      </c>
      <c r="L98" s="6">
        <v>2050</v>
      </c>
    </row>
    <row r="99" spans="2:12">
      <c r="B99" s="47" t="s">
        <v>284</v>
      </c>
      <c r="C99" s="67" t="s">
        <v>411</v>
      </c>
      <c r="D99" s="67" t="s">
        <v>296</v>
      </c>
      <c r="E99" s="192">
        <f>SUM(E104:E106)</f>
        <v>0</v>
      </c>
      <c r="F99" s="192">
        <f t="shared" ref="F99:L99" si="10">SUM(F104:F106)</f>
        <v>0</v>
      </c>
      <c r="G99" s="192">
        <f t="shared" si="10"/>
        <v>0</v>
      </c>
      <c r="H99" s="192">
        <f t="shared" si="10"/>
        <v>0</v>
      </c>
      <c r="I99" s="192">
        <f t="shared" si="10"/>
        <v>0</v>
      </c>
      <c r="J99" s="192">
        <f t="shared" si="10"/>
        <v>0</v>
      </c>
      <c r="K99" s="192">
        <f t="shared" si="10"/>
        <v>0</v>
      </c>
      <c r="L99" s="192">
        <f t="shared" si="10"/>
        <v>0</v>
      </c>
    </row>
    <row r="100" spans="2:12">
      <c r="C100" s="67" t="s">
        <v>380</v>
      </c>
      <c r="D100" s="67" t="s">
        <v>296</v>
      </c>
      <c r="E100" s="307">
        <f>E107</f>
        <v>0</v>
      </c>
      <c r="F100" s="307">
        <f t="shared" ref="F100:L100" si="11">F107</f>
        <v>0</v>
      </c>
      <c r="G100" s="307">
        <f t="shared" si="11"/>
        <v>0</v>
      </c>
      <c r="H100" s="307">
        <f t="shared" si="11"/>
        <v>0</v>
      </c>
      <c r="I100" s="307">
        <f t="shared" si="11"/>
        <v>0</v>
      </c>
      <c r="J100" s="307">
        <f t="shared" si="11"/>
        <v>0</v>
      </c>
      <c r="K100" s="307">
        <f t="shared" si="11"/>
        <v>0</v>
      </c>
      <c r="L100" s="307">
        <f t="shared" si="11"/>
        <v>0</v>
      </c>
    </row>
    <row r="102" spans="2:12">
      <c r="C102" s="117" t="s">
        <v>397</v>
      </c>
      <c r="D102" s="114"/>
      <c r="E102" s="114"/>
      <c r="F102" s="114"/>
      <c r="G102" s="114"/>
      <c r="H102" s="114"/>
      <c r="I102" s="114"/>
      <c r="J102" s="114"/>
      <c r="K102" s="114"/>
      <c r="L102" s="114"/>
    </row>
    <row r="103" spans="2:12">
      <c r="C103" s="111" t="s">
        <v>373</v>
      </c>
      <c r="D103" s="111" t="s">
        <v>24</v>
      </c>
      <c r="E103" s="111">
        <v>2015</v>
      </c>
      <c r="F103" s="111">
        <v>2020</v>
      </c>
      <c r="G103" s="111">
        <v>2025</v>
      </c>
      <c r="H103" s="111">
        <v>2030</v>
      </c>
      <c r="I103" s="111">
        <v>2035</v>
      </c>
      <c r="J103" s="111">
        <v>2040</v>
      </c>
      <c r="K103" s="111">
        <v>2045</v>
      </c>
      <c r="L103" s="111">
        <v>2050</v>
      </c>
    </row>
    <row r="104" spans="2:12">
      <c r="C104" s="112" t="s">
        <v>399</v>
      </c>
      <c r="D104" s="67" t="s">
        <v>296</v>
      </c>
      <c r="E104" s="187">
        <f>'Deployment (11)'!E$40*'Deployment (11)'!$S$23*'Tech costs (11)'!F194*'tech costs background'!$B$30</f>
        <v>0</v>
      </c>
      <c r="F104" s="187">
        <f>'Deployment (11)'!F$40*'Deployment (11)'!$S$23*'Tech costs (11)'!G194*'tech costs background'!$B$30</f>
        <v>0</v>
      </c>
      <c r="G104" s="187">
        <f>'Deployment (11)'!G$40*'Deployment (11)'!$S$23*'Tech costs (11)'!H194*'tech costs background'!$B$30</f>
        <v>0</v>
      </c>
      <c r="H104" s="187">
        <f>'Deployment (11)'!H$40*'Deployment (11)'!$S$23*'Tech costs (11)'!I194*'tech costs background'!$B$30</f>
        <v>0</v>
      </c>
      <c r="I104" s="187">
        <f>'Deployment (11)'!I$40*'Deployment (11)'!$S$23*'Tech costs (11)'!J194*'tech costs background'!$B$30</f>
        <v>0</v>
      </c>
      <c r="J104" s="187">
        <f>'Deployment (11)'!J$40*'Deployment (11)'!$S$23*'Tech costs (11)'!K194*'tech costs background'!$B$30</f>
        <v>0</v>
      </c>
      <c r="K104" s="187">
        <f>'Deployment (11)'!K$40*'Deployment (11)'!$S$23*'Tech costs (11)'!L194*'tech costs background'!$B$30</f>
        <v>0</v>
      </c>
      <c r="L104" s="187">
        <f>'Deployment (11)'!L$40*'Deployment (11)'!$S$23*'Tech costs (11)'!M194*'tech costs background'!$B$30</f>
        <v>0</v>
      </c>
    </row>
    <row r="105" spans="2:12">
      <c r="C105" s="112" t="s">
        <v>335</v>
      </c>
      <c r="D105" s="67" t="s">
        <v>296</v>
      </c>
      <c r="E105" s="187">
        <f>'Deployment (11)'!E$40*'Deployment (11)'!$S$23*'Tech costs (11)'!F195*'tech costs background'!$B$30</f>
        <v>0</v>
      </c>
      <c r="F105" s="187">
        <f>'Deployment (11)'!F$40*'Deployment (11)'!$S$23*'Tech costs (11)'!G195*'tech costs background'!$B$30</f>
        <v>0</v>
      </c>
      <c r="G105" s="187">
        <f>'Deployment (11)'!G$40*'Deployment (11)'!$S$23*'Tech costs (11)'!H195*'tech costs background'!$B$30</f>
        <v>0</v>
      </c>
      <c r="H105" s="187">
        <f>'Deployment (11)'!H$40*'Deployment (11)'!$S$23*'Tech costs (11)'!I195*'tech costs background'!$B$30</f>
        <v>0</v>
      </c>
      <c r="I105" s="187">
        <f>'Deployment (11)'!I$40*'Deployment (11)'!$S$23*'Tech costs (11)'!J195*'tech costs background'!$B$30</f>
        <v>0</v>
      </c>
      <c r="J105" s="187">
        <f>'Deployment (11)'!J$40*'Deployment (11)'!$S$23*'Tech costs (11)'!K195*'tech costs background'!$B$30</f>
        <v>0</v>
      </c>
      <c r="K105" s="187">
        <f>'Deployment (11)'!K$40*'Deployment (11)'!$S$23*'Tech costs (11)'!L195*'tech costs background'!$B$30</f>
        <v>0</v>
      </c>
      <c r="L105" s="187">
        <f>'Deployment (11)'!L$40*'Deployment (11)'!$S$23*'Tech costs (11)'!M195*'tech costs background'!$B$30</f>
        <v>0</v>
      </c>
    </row>
    <row r="106" spans="2:12">
      <c r="C106" s="112" t="s">
        <v>1095</v>
      </c>
      <c r="D106" s="67" t="s">
        <v>296</v>
      </c>
      <c r="E106" s="187">
        <f>'Deployment (11)'!E$40*'Deployment (11)'!$S$23*'Tech costs (11)'!F196*'tech costs background'!$B$30</f>
        <v>0</v>
      </c>
      <c r="F106" s="187">
        <f>'Deployment (11)'!F$40*'Deployment (11)'!$S$23*'Tech costs (11)'!G196*'tech costs background'!$B$30</f>
        <v>0</v>
      </c>
      <c r="G106" s="187">
        <f>'Deployment (11)'!G$40*'Deployment (11)'!$S$23*'Tech costs (11)'!H196*'tech costs background'!$B$30</f>
        <v>0</v>
      </c>
      <c r="H106" s="187">
        <f>'Deployment (11)'!H$40*'Deployment (11)'!$S$23*'Tech costs (11)'!I196*'tech costs background'!$B$30</f>
        <v>0</v>
      </c>
      <c r="I106" s="187">
        <f>'Deployment (11)'!I$40*'Deployment (11)'!$S$23*'Tech costs (11)'!J196*'tech costs background'!$B$30</f>
        <v>0</v>
      </c>
      <c r="J106" s="187">
        <f>'Deployment (11)'!J$40*'Deployment (11)'!$S$23*'Tech costs (11)'!K196*'tech costs background'!$B$30</f>
        <v>0</v>
      </c>
      <c r="K106" s="187">
        <f>'Deployment (11)'!K$40*'Deployment (11)'!$S$23*'Tech costs (11)'!L196*'tech costs background'!$B$30</f>
        <v>0</v>
      </c>
      <c r="L106" s="187">
        <f>'Deployment (11)'!L$40*'Deployment (11)'!$S$23*'Tech costs (11)'!M196*'tech costs background'!$B$30</f>
        <v>0</v>
      </c>
    </row>
    <row r="107" spans="2:12">
      <c r="C107" s="112" t="s">
        <v>380</v>
      </c>
      <c r="D107" s="67" t="s">
        <v>296</v>
      </c>
      <c r="E107" s="113">
        <f>'Deployment (11)'!T60*'Tech costs (11)'!F197</f>
        <v>0</v>
      </c>
      <c r="F107" s="113">
        <f>'Deployment (11)'!U60*'Tech costs (11)'!G197</f>
        <v>0</v>
      </c>
      <c r="G107" s="113">
        <f>'Deployment (11)'!V60*'Tech costs (11)'!H197</f>
        <v>0</v>
      </c>
      <c r="H107" s="113">
        <f>'Deployment (11)'!W60*'Tech costs (11)'!I197</f>
        <v>0</v>
      </c>
      <c r="I107" s="113">
        <f>'Deployment (11)'!X60*'Tech costs (11)'!J197</f>
        <v>0</v>
      </c>
      <c r="J107" s="113">
        <f>'Deployment (11)'!Y60*'Tech costs (11)'!K197</f>
        <v>0</v>
      </c>
      <c r="K107" s="113">
        <f>'Deployment (11)'!Z60*'Tech costs (11)'!L197</f>
        <v>0</v>
      </c>
      <c r="L107" s="113">
        <f>'Deployment (11)'!AA60*'Tech costs (11)'!M197</f>
        <v>0</v>
      </c>
    </row>
    <row r="108" spans="2:12">
      <c r="C108" s="112"/>
      <c r="D108" s="65"/>
      <c r="E108" s="113"/>
      <c r="F108" s="187"/>
      <c r="G108" s="187"/>
      <c r="H108" s="187"/>
      <c r="I108" s="187"/>
      <c r="J108" s="187"/>
      <c r="K108" s="187"/>
      <c r="L108" s="187"/>
    </row>
    <row r="110" spans="2:12" ht="14.65" thickBot="1">
      <c r="B110" s="396"/>
      <c r="C110" s="396"/>
      <c r="D110" s="396"/>
      <c r="E110" s="396"/>
      <c r="F110" s="396"/>
      <c r="G110" s="396"/>
      <c r="H110" s="396"/>
      <c r="I110" s="396"/>
      <c r="J110" s="396"/>
      <c r="K110" s="396"/>
      <c r="L110" s="396"/>
    </row>
    <row r="113" spans="2:12">
      <c r="C113" s="170" t="s">
        <v>645</v>
      </c>
      <c r="D113" s="170"/>
    </row>
    <row r="114" spans="2:12">
      <c r="C114" s="190" t="s">
        <v>354</v>
      </c>
      <c r="F114" s="191"/>
    </row>
    <row r="115" spans="2:12">
      <c r="B115" s="6" t="s">
        <v>125</v>
      </c>
      <c r="C115" s="6" t="s">
        <v>410</v>
      </c>
      <c r="D115" s="6" t="s">
        <v>24</v>
      </c>
      <c r="E115" s="6">
        <v>2015</v>
      </c>
      <c r="F115" s="6">
        <v>2020</v>
      </c>
      <c r="G115" s="6">
        <v>2025</v>
      </c>
      <c r="H115" s="6">
        <v>2030</v>
      </c>
      <c r="I115" s="6">
        <v>2035</v>
      </c>
      <c r="J115" s="6">
        <v>2040</v>
      </c>
      <c r="K115" s="6">
        <v>2045</v>
      </c>
      <c r="L115" s="6">
        <v>2050</v>
      </c>
    </row>
    <row r="116" spans="2:12">
      <c r="B116" s="47" t="s">
        <v>285</v>
      </c>
      <c r="C116" s="67" t="s">
        <v>411</v>
      </c>
      <c r="D116" s="67" t="s">
        <v>296</v>
      </c>
      <c r="E116" s="192">
        <f>SUM(E121:E123)</f>
        <v>0</v>
      </c>
      <c r="F116" s="192">
        <f t="shared" ref="F116:L116" si="12">SUM(F121:F123)</f>
        <v>0</v>
      </c>
      <c r="G116" s="192">
        <f t="shared" si="12"/>
        <v>0</v>
      </c>
      <c r="H116" s="192">
        <f t="shared" si="12"/>
        <v>0</v>
      </c>
      <c r="I116" s="192">
        <f t="shared" si="12"/>
        <v>0</v>
      </c>
      <c r="J116" s="192">
        <f t="shared" si="12"/>
        <v>0</v>
      </c>
      <c r="K116" s="192">
        <f t="shared" si="12"/>
        <v>0</v>
      </c>
      <c r="L116" s="192">
        <f t="shared" si="12"/>
        <v>0</v>
      </c>
    </row>
    <row r="117" spans="2:12">
      <c r="C117" s="67" t="s">
        <v>380</v>
      </c>
      <c r="D117" s="67" t="s">
        <v>296</v>
      </c>
      <c r="E117" s="307">
        <f>E124</f>
        <v>0</v>
      </c>
      <c r="F117" s="307">
        <f t="shared" ref="F117:L117" si="13">F124</f>
        <v>0</v>
      </c>
      <c r="G117" s="307">
        <f t="shared" si="13"/>
        <v>0</v>
      </c>
      <c r="H117" s="307">
        <f t="shared" si="13"/>
        <v>0</v>
      </c>
      <c r="I117" s="307">
        <f t="shared" si="13"/>
        <v>0</v>
      </c>
      <c r="J117" s="307">
        <f t="shared" si="13"/>
        <v>0</v>
      </c>
      <c r="K117" s="307">
        <f t="shared" si="13"/>
        <v>0</v>
      </c>
      <c r="L117" s="307">
        <f t="shared" si="13"/>
        <v>0</v>
      </c>
    </row>
    <row r="119" spans="2:12">
      <c r="C119" s="117" t="s">
        <v>397</v>
      </c>
      <c r="D119" s="114"/>
      <c r="E119" s="114"/>
      <c r="F119" s="114"/>
      <c r="G119" s="114"/>
      <c r="H119" s="114"/>
      <c r="I119" s="114"/>
      <c r="J119" s="114"/>
      <c r="K119" s="114"/>
      <c r="L119" s="114"/>
    </row>
    <row r="120" spans="2:12">
      <c r="C120" s="111" t="s">
        <v>373</v>
      </c>
      <c r="D120" s="111" t="s">
        <v>24</v>
      </c>
      <c r="E120" s="111">
        <v>2015</v>
      </c>
      <c r="F120" s="111">
        <v>2020</v>
      </c>
      <c r="G120" s="111">
        <v>2025</v>
      </c>
      <c r="H120" s="111">
        <v>2030</v>
      </c>
      <c r="I120" s="111">
        <v>2035</v>
      </c>
      <c r="J120" s="111">
        <v>2040</v>
      </c>
      <c r="K120" s="111">
        <v>2045</v>
      </c>
      <c r="L120" s="111">
        <v>2050</v>
      </c>
    </row>
    <row r="121" spans="2:12">
      <c r="C121" s="112" t="s">
        <v>399</v>
      </c>
      <c r="D121" s="67" t="s">
        <v>296</v>
      </c>
      <c r="E121" s="187">
        <f>'Deployment (11)'!E$41*'Deployment (11)'!$S$23*'Tech costs (11)'!F228*'tech costs background'!$B$30</f>
        <v>0</v>
      </c>
      <c r="F121" s="187">
        <f>'Deployment (11)'!F$41*'Deployment (11)'!$S$23*'Tech costs (11)'!G228*'tech costs background'!$B$30</f>
        <v>0</v>
      </c>
      <c r="G121" s="187">
        <f>'Deployment (11)'!G$41*'Deployment (11)'!$S$23*'Tech costs (11)'!H228*'tech costs background'!$B$30</f>
        <v>0</v>
      </c>
      <c r="H121" s="187">
        <f>'Deployment (11)'!H$41*'Deployment (11)'!$S$23*'Tech costs (11)'!I228*'tech costs background'!$B$30</f>
        <v>0</v>
      </c>
      <c r="I121" s="187">
        <f>'Deployment (11)'!I$41*'Deployment (11)'!$S$23*'Tech costs (11)'!J228*'tech costs background'!$B$30</f>
        <v>0</v>
      </c>
      <c r="J121" s="187">
        <f>'Deployment (11)'!J$41*'Deployment (11)'!$S$23*'Tech costs (11)'!K228*'tech costs background'!$B$30</f>
        <v>0</v>
      </c>
      <c r="K121" s="187">
        <f>'Deployment (11)'!K$41*'Deployment (11)'!$S$23*'Tech costs (11)'!L228*'tech costs background'!$B$30</f>
        <v>0</v>
      </c>
      <c r="L121" s="187">
        <f>'Deployment (11)'!L$41*'Deployment (11)'!$S$23*'Tech costs (11)'!M228*'tech costs background'!$B$30</f>
        <v>0</v>
      </c>
    </row>
    <row r="122" spans="2:12">
      <c r="C122" s="112" t="s">
        <v>335</v>
      </c>
      <c r="D122" s="67" t="s">
        <v>296</v>
      </c>
      <c r="E122" s="187">
        <f>'Deployment (11)'!E$41*'Deployment (11)'!$S$23*'Tech costs (11)'!F229*'tech costs background'!$B$30</f>
        <v>0</v>
      </c>
      <c r="F122" s="187">
        <f>'Deployment (11)'!F$41*'Deployment (11)'!$S$23*'Tech costs (11)'!G229*'tech costs background'!$B$30</f>
        <v>0</v>
      </c>
      <c r="G122" s="187">
        <f>'Deployment (11)'!G$41*'Deployment (11)'!$S$23*'Tech costs (11)'!H229*'tech costs background'!$B$30</f>
        <v>0</v>
      </c>
      <c r="H122" s="187">
        <f>'Deployment (11)'!H$41*'Deployment (11)'!$S$23*'Tech costs (11)'!I229*'tech costs background'!$B$30</f>
        <v>0</v>
      </c>
      <c r="I122" s="187">
        <f>'Deployment (11)'!I$41*'Deployment (11)'!$S$23*'Tech costs (11)'!J229*'tech costs background'!$B$30</f>
        <v>0</v>
      </c>
      <c r="J122" s="187">
        <f>'Deployment (11)'!J$41*'Deployment (11)'!$S$23*'Tech costs (11)'!K229*'tech costs background'!$B$30</f>
        <v>0</v>
      </c>
      <c r="K122" s="187">
        <f>'Deployment (11)'!K$41*'Deployment (11)'!$S$23*'Tech costs (11)'!L229*'tech costs background'!$B$30</f>
        <v>0</v>
      </c>
      <c r="L122" s="187">
        <f>'Deployment (11)'!L$41*'Deployment (11)'!$S$23*'Tech costs (11)'!M229*'tech costs background'!$B$30</f>
        <v>0</v>
      </c>
    </row>
    <row r="123" spans="2:12">
      <c r="C123" s="112" t="s">
        <v>1095</v>
      </c>
      <c r="D123" s="67" t="s">
        <v>296</v>
      </c>
      <c r="E123" s="187">
        <f>'Deployment (11)'!E$41*'Deployment (11)'!$S$23*'Tech costs (11)'!F230*'tech costs background'!$B$30</f>
        <v>0</v>
      </c>
      <c r="F123" s="187">
        <f>'Deployment (11)'!F$41*'Deployment (11)'!$S$23*'Tech costs (11)'!G230*'tech costs background'!$B$30</f>
        <v>0</v>
      </c>
      <c r="G123" s="187">
        <f>'Deployment (11)'!G$41*'Deployment (11)'!$S$23*'Tech costs (11)'!H230*'tech costs background'!$B$30</f>
        <v>0</v>
      </c>
      <c r="H123" s="187">
        <f>'Deployment (11)'!H$41*'Deployment (11)'!$S$23*'Tech costs (11)'!I230*'tech costs background'!$B$30</f>
        <v>0</v>
      </c>
      <c r="I123" s="187">
        <f>'Deployment (11)'!I$41*'Deployment (11)'!$S$23*'Tech costs (11)'!J230*'tech costs background'!$B$30</f>
        <v>0</v>
      </c>
      <c r="J123" s="187">
        <f>'Deployment (11)'!J$41*'Deployment (11)'!$S$23*'Tech costs (11)'!K230*'tech costs background'!$B$30</f>
        <v>0</v>
      </c>
      <c r="K123" s="187">
        <f>'Deployment (11)'!K$41*'Deployment (11)'!$S$23*'Tech costs (11)'!L230*'tech costs background'!$B$30</f>
        <v>0</v>
      </c>
      <c r="L123" s="187">
        <f>'Deployment (11)'!L$41*'Deployment (11)'!$S$23*'Tech costs (11)'!M230*'tech costs background'!$B$30</f>
        <v>0</v>
      </c>
    </row>
    <row r="124" spans="2:12">
      <c r="C124" s="112" t="s">
        <v>380</v>
      </c>
      <c r="D124" s="67" t="s">
        <v>296</v>
      </c>
      <c r="E124" s="113">
        <f>'Deployment (11)'!T66*'Tech costs (11)'!F231</f>
        <v>0</v>
      </c>
      <c r="F124" s="113">
        <f>'Deployment (11)'!U66*'Tech costs (11)'!G231</f>
        <v>0</v>
      </c>
      <c r="G124" s="113">
        <f>'Deployment (11)'!V66*'Tech costs (11)'!H231</f>
        <v>0</v>
      </c>
      <c r="H124" s="113">
        <f>'Deployment (11)'!W66*'Tech costs (11)'!I231</f>
        <v>0</v>
      </c>
      <c r="I124" s="113">
        <f>'Deployment (11)'!X66*'Tech costs (11)'!J231</f>
        <v>0</v>
      </c>
      <c r="J124" s="113">
        <f>'Deployment (11)'!Y66*'Tech costs (11)'!K231</f>
        <v>0</v>
      </c>
      <c r="K124" s="113">
        <f>'Deployment (11)'!Z66*'Tech costs (11)'!L231</f>
        <v>0</v>
      </c>
      <c r="L124" s="113">
        <f>'Deployment (11)'!AA66*'Tech costs (11)'!M231</f>
        <v>0</v>
      </c>
    </row>
    <row r="125" spans="2:12">
      <c r="C125" s="112"/>
      <c r="D125" s="65"/>
      <c r="E125" s="113"/>
      <c r="F125" s="187"/>
      <c r="G125" s="187"/>
      <c r="H125" s="187"/>
      <c r="I125" s="187"/>
      <c r="J125" s="187"/>
      <c r="K125" s="187"/>
      <c r="L125" s="187"/>
    </row>
    <row r="127" spans="2:12" ht="14.65" thickBot="1">
      <c r="B127" s="396"/>
      <c r="C127" s="396"/>
      <c r="D127" s="396"/>
      <c r="E127" s="396"/>
      <c r="F127" s="396"/>
      <c r="G127" s="396"/>
      <c r="H127" s="396"/>
      <c r="I127" s="396"/>
      <c r="J127" s="396"/>
      <c r="K127" s="396"/>
      <c r="L127" s="396"/>
    </row>
    <row r="130" spans="2:12">
      <c r="C130" s="170" t="s">
        <v>645</v>
      </c>
      <c r="D130" s="170"/>
    </row>
    <row r="131" spans="2:12">
      <c r="C131" s="190" t="s">
        <v>354</v>
      </c>
      <c r="F131" s="191"/>
    </row>
    <row r="132" spans="2:12">
      <c r="B132" s="6" t="s">
        <v>125</v>
      </c>
      <c r="C132" s="6" t="s">
        <v>410</v>
      </c>
      <c r="D132" s="6" t="s">
        <v>24</v>
      </c>
      <c r="E132" s="6">
        <v>2015</v>
      </c>
      <c r="F132" s="6">
        <v>2020</v>
      </c>
      <c r="G132" s="6">
        <v>2025</v>
      </c>
      <c r="H132" s="6">
        <v>2030</v>
      </c>
      <c r="I132" s="6">
        <v>2035</v>
      </c>
      <c r="J132" s="6">
        <v>2040</v>
      </c>
      <c r="K132" s="6">
        <v>2045</v>
      </c>
      <c r="L132" s="6">
        <v>2050</v>
      </c>
    </row>
    <row r="133" spans="2:12">
      <c r="B133" s="47" t="s">
        <v>1134</v>
      </c>
      <c r="C133" s="67" t="s">
        <v>411</v>
      </c>
      <c r="D133" s="67" t="s">
        <v>296</v>
      </c>
      <c r="E133" s="192">
        <f>SUM(E138:E140)</f>
        <v>0</v>
      </c>
      <c r="F133" s="192">
        <f t="shared" ref="F133:L133" si="14">SUM(F138:F140)</f>
        <v>0</v>
      </c>
      <c r="G133" s="192">
        <f t="shared" si="14"/>
        <v>0</v>
      </c>
      <c r="H133" s="192">
        <f t="shared" si="14"/>
        <v>0</v>
      </c>
      <c r="I133" s="192">
        <f t="shared" si="14"/>
        <v>0</v>
      </c>
      <c r="J133" s="192">
        <f t="shared" si="14"/>
        <v>0</v>
      </c>
      <c r="K133" s="192">
        <f t="shared" si="14"/>
        <v>0</v>
      </c>
      <c r="L133" s="192">
        <f t="shared" si="14"/>
        <v>0</v>
      </c>
    </row>
    <row r="134" spans="2:12">
      <c r="C134" s="67" t="s">
        <v>380</v>
      </c>
      <c r="D134" s="67" t="s">
        <v>296</v>
      </c>
      <c r="E134" s="307">
        <f>E141</f>
        <v>0</v>
      </c>
      <c r="F134" s="307">
        <f t="shared" ref="F134:L134" si="15">F141</f>
        <v>0</v>
      </c>
      <c r="G134" s="307">
        <f t="shared" si="15"/>
        <v>0</v>
      </c>
      <c r="H134" s="307">
        <f t="shared" si="15"/>
        <v>0</v>
      </c>
      <c r="I134" s="307">
        <f t="shared" si="15"/>
        <v>0</v>
      </c>
      <c r="J134" s="307">
        <f t="shared" si="15"/>
        <v>0</v>
      </c>
      <c r="K134" s="307">
        <f t="shared" si="15"/>
        <v>0</v>
      </c>
      <c r="L134" s="307">
        <f t="shared" si="15"/>
        <v>0</v>
      </c>
    </row>
    <row r="136" spans="2:12">
      <c r="C136" s="117" t="s">
        <v>397</v>
      </c>
      <c r="D136" s="114"/>
      <c r="E136" s="114"/>
      <c r="F136" s="114"/>
      <c r="G136" s="114"/>
      <c r="H136" s="114"/>
      <c r="I136" s="114"/>
      <c r="J136" s="114"/>
      <c r="K136" s="114"/>
      <c r="L136" s="114"/>
    </row>
    <row r="137" spans="2:12">
      <c r="C137" s="111" t="s">
        <v>373</v>
      </c>
      <c r="D137" s="111" t="s">
        <v>24</v>
      </c>
      <c r="E137" s="111">
        <v>2015</v>
      </c>
      <c r="F137" s="111">
        <v>2020</v>
      </c>
      <c r="G137" s="111">
        <v>2025</v>
      </c>
      <c r="H137" s="111">
        <v>2030</v>
      </c>
      <c r="I137" s="111">
        <v>2035</v>
      </c>
      <c r="J137" s="111">
        <v>2040</v>
      </c>
      <c r="K137" s="111">
        <v>2045</v>
      </c>
      <c r="L137" s="111">
        <v>2050</v>
      </c>
    </row>
    <row r="138" spans="2:12">
      <c r="C138" s="112" t="s">
        <v>399</v>
      </c>
      <c r="D138" s="67" t="s">
        <v>296</v>
      </c>
      <c r="E138" s="187">
        <f>'Deployment (11)'!E$42*'Deployment (11)'!$S$23*'Tech costs (11)'!F262*'tech costs background'!$B$30</f>
        <v>0</v>
      </c>
      <c r="F138" s="187">
        <f>'Deployment (11)'!F$42*'Deployment (11)'!$S$23*'Tech costs (11)'!G262*'tech costs background'!$B$30</f>
        <v>0</v>
      </c>
      <c r="G138" s="187">
        <f>'Deployment (11)'!G$42*'Deployment (11)'!$S$23*'Tech costs (11)'!H262*'tech costs background'!$B$30</f>
        <v>0</v>
      </c>
      <c r="H138" s="187">
        <f>'Deployment (11)'!H$42*'Deployment (11)'!$S$23*'Tech costs (11)'!I262*'tech costs background'!$B$30</f>
        <v>0</v>
      </c>
      <c r="I138" s="187">
        <f>'Deployment (11)'!I$42*'Deployment (11)'!$S$23*'Tech costs (11)'!J262*'tech costs background'!$B$30</f>
        <v>0</v>
      </c>
      <c r="J138" s="187">
        <f>'Deployment (11)'!J$42*'Deployment (11)'!$S$23*'Tech costs (11)'!K262*'tech costs background'!$B$30</f>
        <v>0</v>
      </c>
      <c r="K138" s="187">
        <f>'Deployment (11)'!K$42*'Deployment (11)'!$S$23*'Tech costs (11)'!L262*'tech costs background'!$B$30</f>
        <v>0</v>
      </c>
      <c r="L138" s="187">
        <f>'Deployment (11)'!L$42*'Deployment (11)'!$S$23*'Tech costs (11)'!M262*'tech costs background'!$B$30</f>
        <v>0</v>
      </c>
    </row>
    <row r="139" spans="2:12">
      <c r="C139" s="112" t="s">
        <v>335</v>
      </c>
      <c r="D139" s="67" t="s">
        <v>296</v>
      </c>
      <c r="E139" s="187">
        <f>'Deployment (11)'!E$42*'Deployment (11)'!$S$23*'Tech costs (11)'!F263*'tech costs background'!$B$30</f>
        <v>0</v>
      </c>
      <c r="F139" s="187">
        <f>'Deployment (11)'!F$42*'Deployment (11)'!$S$23*'Tech costs (11)'!G263*'tech costs background'!$B$30</f>
        <v>0</v>
      </c>
      <c r="G139" s="187">
        <f>'Deployment (11)'!G$42*'Deployment (11)'!$S$23*'Tech costs (11)'!H263*'tech costs background'!$B$30</f>
        <v>0</v>
      </c>
      <c r="H139" s="187">
        <f>'Deployment (11)'!H$42*'Deployment (11)'!$S$23*'Tech costs (11)'!I263*'tech costs background'!$B$30</f>
        <v>0</v>
      </c>
      <c r="I139" s="187">
        <f>'Deployment (11)'!I$42*'Deployment (11)'!$S$23*'Tech costs (11)'!J263*'tech costs background'!$B$30</f>
        <v>0</v>
      </c>
      <c r="J139" s="187">
        <f>'Deployment (11)'!J$42*'Deployment (11)'!$S$23*'Tech costs (11)'!K263*'tech costs background'!$B$30</f>
        <v>0</v>
      </c>
      <c r="K139" s="187">
        <f>'Deployment (11)'!K$42*'Deployment (11)'!$S$23*'Tech costs (11)'!L263*'tech costs background'!$B$30</f>
        <v>0</v>
      </c>
      <c r="L139" s="187">
        <f>'Deployment (11)'!L$42*'Deployment (11)'!$S$23*'Tech costs (11)'!M263*'tech costs background'!$B$30</f>
        <v>0</v>
      </c>
    </row>
    <row r="140" spans="2:12">
      <c r="C140" s="112" t="s">
        <v>1095</v>
      </c>
      <c r="D140" s="67" t="s">
        <v>296</v>
      </c>
      <c r="E140" s="187">
        <f>'Deployment (11)'!E$42*'Deployment (11)'!$S$23*'Tech costs (11)'!F264*'tech costs background'!$B$30</f>
        <v>0</v>
      </c>
      <c r="F140" s="187">
        <f>'Deployment (11)'!F$42*'Deployment (11)'!$S$23*'Tech costs (11)'!G264*'tech costs background'!$B$30</f>
        <v>0</v>
      </c>
      <c r="G140" s="187">
        <f>'Deployment (11)'!G$42*'Deployment (11)'!$S$23*'Tech costs (11)'!H264*'tech costs background'!$B$30</f>
        <v>0</v>
      </c>
      <c r="H140" s="187">
        <f>'Deployment (11)'!H$42*'Deployment (11)'!$S$23*'Tech costs (11)'!I264*'tech costs background'!$B$30</f>
        <v>0</v>
      </c>
      <c r="I140" s="187">
        <f>'Deployment (11)'!I$42*'Deployment (11)'!$S$23*'Tech costs (11)'!J264*'tech costs background'!$B$30</f>
        <v>0</v>
      </c>
      <c r="J140" s="187">
        <f>'Deployment (11)'!J$42*'Deployment (11)'!$S$23*'Tech costs (11)'!K264*'tech costs background'!$B$30</f>
        <v>0</v>
      </c>
      <c r="K140" s="187">
        <f>'Deployment (11)'!K$42*'Deployment (11)'!$S$23*'Tech costs (11)'!L264*'tech costs background'!$B$30</f>
        <v>0</v>
      </c>
      <c r="L140" s="187">
        <f>'Deployment (11)'!L$42*'Deployment (11)'!$S$23*'Tech costs (11)'!M264*'tech costs background'!$B$30</f>
        <v>0</v>
      </c>
    </row>
    <row r="141" spans="2:12">
      <c r="C141" s="112" t="s">
        <v>380</v>
      </c>
      <c r="D141" s="67" t="s">
        <v>296</v>
      </c>
      <c r="E141" s="113">
        <f>'Deployment (11)'!T100*'Tech costs (11)'!F265</f>
        <v>0</v>
      </c>
      <c r="F141" s="113">
        <f>'Deployment (11)'!U100*'Tech costs (11)'!G265</f>
        <v>0</v>
      </c>
      <c r="G141" s="113">
        <f>'Deployment (11)'!V100*'Tech costs (11)'!H265</f>
        <v>0</v>
      </c>
      <c r="H141" s="113">
        <f>'Deployment (11)'!W100*'Tech costs (11)'!I265</f>
        <v>0</v>
      </c>
      <c r="I141" s="113">
        <f>'Deployment (11)'!X100*'Tech costs (11)'!J265</f>
        <v>0</v>
      </c>
      <c r="J141" s="113">
        <f>'Deployment (11)'!Y100*'Tech costs (11)'!K265</f>
        <v>0</v>
      </c>
      <c r="K141" s="113">
        <f>'Deployment (11)'!Z100*'Tech costs (11)'!L265</f>
        <v>0</v>
      </c>
      <c r="L141" s="113">
        <f>'Deployment (11)'!AA100*'Tech costs (11)'!M265</f>
        <v>0</v>
      </c>
    </row>
    <row r="142" spans="2:12">
      <c r="C142" s="112"/>
      <c r="D142" s="65"/>
      <c r="E142" s="113"/>
      <c r="F142" s="187"/>
      <c r="G142" s="187"/>
      <c r="H142" s="187"/>
      <c r="I142" s="187"/>
      <c r="J142" s="187"/>
      <c r="K142" s="187"/>
      <c r="L142" s="187"/>
    </row>
    <row r="144" spans="2:12" ht="14.65" thickBot="1">
      <c r="B144" s="396"/>
      <c r="C144" s="396"/>
      <c r="D144" s="396"/>
      <c r="E144" s="396"/>
      <c r="F144" s="396"/>
      <c r="G144" s="396"/>
      <c r="H144" s="396"/>
      <c r="I144" s="396"/>
      <c r="J144" s="396"/>
      <c r="K144" s="396"/>
      <c r="L144" s="396"/>
    </row>
    <row r="147" spans="2:12">
      <c r="C147" s="170" t="s">
        <v>645</v>
      </c>
      <c r="D147" s="170"/>
    </row>
    <row r="148" spans="2:12">
      <c r="C148" s="190" t="s">
        <v>354</v>
      </c>
      <c r="F148" s="191"/>
    </row>
    <row r="149" spans="2:12">
      <c r="B149" s="6" t="s">
        <v>125</v>
      </c>
      <c r="C149" s="6" t="s">
        <v>410</v>
      </c>
      <c r="D149" s="6" t="s">
        <v>24</v>
      </c>
      <c r="E149" s="6">
        <v>2015</v>
      </c>
      <c r="F149" s="6">
        <v>2020</v>
      </c>
      <c r="G149" s="6">
        <v>2025</v>
      </c>
      <c r="H149" s="6">
        <v>2030</v>
      </c>
      <c r="I149" s="6">
        <v>2035</v>
      </c>
      <c r="J149" s="6">
        <v>2040</v>
      </c>
      <c r="K149" s="6">
        <v>2045</v>
      </c>
      <c r="L149" s="6">
        <v>2050</v>
      </c>
    </row>
    <row r="150" spans="2:12">
      <c r="B150" s="47" t="s">
        <v>287</v>
      </c>
      <c r="C150" s="67" t="s">
        <v>411</v>
      </c>
      <c r="D150" s="67" t="s">
        <v>296</v>
      </c>
      <c r="E150" s="192">
        <f>SUM(E155:E157)</f>
        <v>0</v>
      </c>
      <c r="F150" s="192">
        <f t="shared" ref="F150:L150" si="16">SUM(F155:F157)</f>
        <v>0</v>
      </c>
      <c r="G150" s="192">
        <f t="shared" si="16"/>
        <v>0</v>
      </c>
      <c r="H150" s="192">
        <f t="shared" si="16"/>
        <v>0</v>
      </c>
      <c r="I150" s="192">
        <f t="shared" si="16"/>
        <v>0</v>
      </c>
      <c r="J150" s="192">
        <f t="shared" si="16"/>
        <v>0</v>
      </c>
      <c r="K150" s="192">
        <f t="shared" si="16"/>
        <v>0</v>
      </c>
      <c r="L150" s="192">
        <f t="shared" si="16"/>
        <v>0</v>
      </c>
    </row>
    <row r="151" spans="2:12">
      <c r="C151" s="67" t="s">
        <v>380</v>
      </c>
      <c r="D151" s="67" t="s">
        <v>296</v>
      </c>
      <c r="E151" s="307">
        <f>E158</f>
        <v>0</v>
      </c>
      <c r="F151" s="307">
        <f t="shared" ref="F151:L151" si="17">F158</f>
        <v>0</v>
      </c>
      <c r="G151" s="307">
        <f t="shared" si="17"/>
        <v>0</v>
      </c>
      <c r="H151" s="307">
        <f t="shared" si="17"/>
        <v>0</v>
      </c>
      <c r="I151" s="307">
        <f t="shared" si="17"/>
        <v>0</v>
      </c>
      <c r="J151" s="307">
        <f t="shared" si="17"/>
        <v>0</v>
      </c>
      <c r="K151" s="307">
        <f t="shared" si="17"/>
        <v>0</v>
      </c>
      <c r="L151" s="307">
        <f t="shared" si="17"/>
        <v>0</v>
      </c>
    </row>
    <row r="153" spans="2:12">
      <c r="C153" s="117" t="s">
        <v>397</v>
      </c>
      <c r="D153" s="114"/>
      <c r="E153" s="114"/>
      <c r="F153" s="114"/>
      <c r="G153" s="114"/>
      <c r="H153" s="114"/>
      <c r="I153" s="114"/>
      <c r="J153" s="114"/>
      <c r="K153" s="114"/>
      <c r="L153" s="114"/>
    </row>
    <row r="154" spans="2:12">
      <c r="C154" s="111" t="s">
        <v>373</v>
      </c>
      <c r="D154" s="111" t="s">
        <v>24</v>
      </c>
      <c r="E154" s="111">
        <v>2015</v>
      </c>
      <c r="F154" s="111">
        <v>2020</v>
      </c>
      <c r="G154" s="111">
        <v>2025</v>
      </c>
      <c r="H154" s="111">
        <v>2030</v>
      </c>
      <c r="I154" s="111">
        <v>2035</v>
      </c>
      <c r="J154" s="111">
        <v>2040</v>
      </c>
      <c r="K154" s="111">
        <v>2045</v>
      </c>
      <c r="L154" s="111">
        <v>2050</v>
      </c>
    </row>
    <row r="155" spans="2:12">
      <c r="C155" s="112" t="s">
        <v>399</v>
      </c>
      <c r="D155" s="67" t="s">
        <v>296</v>
      </c>
      <c r="E155" s="187">
        <f>'Deployment (11)'!E$43*'Deployment (11)'!$S$23*'Tech costs (11)'!F297*'tech costs background'!$B$30</f>
        <v>0</v>
      </c>
      <c r="F155" s="187">
        <f>'Deployment (11)'!F$43*'Deployment (11)'!$S$23*'Tech costs (11)'!G297*'tech costs background'!$B$30</f>
        <v>0</v>
      </c>
      <c r="G155" s="187">
        <f>'Deployment (11)'!G$43*'Deployment (11)'!$S$23*'Tech costs (11)'!H297*'tech costs background'!$B$30</f>
        <v>0</v>
      </c>
      <c r="H155" s="187">
        <f>'Deployment (11)'!H$43*'Deployment (11)'!$S$23*'Tech costs (11)'!I297*'tech costs background'!$B$30</f>
        <v>0</v>
      </c>
      <c r="I155" s="187">
        <f>'Deployment (11)'!I$43*'Deployment (11)'!$S$23*'Tech costs (11)'!J297*'tech costs background'!$B$30</f>
        <v>0</v>
      </c>
      <c r="J155" s="187">
        <f>'Deployment (11)'!J$43*'Deployment (11)'!$S$23*'Tech costs (11)'!K297*'tech costs background'!$B$30</f>
        <v>0</v>
      </c>
      <c r="K155" s="187">
        <f>'Deployment (11)'!K$43*'Deployment (11)'!$S$23*'Tech costs (11)'!L297*'tech costs background'!$B$30</f>
        <v>0</v>
      </c>
      <c r="L155" s="187">
        <f>'Deployment (11)'!L$43*'Deployment (11)'!$S$23*'Tech costs (11)'!M297*'tech costs background'!$B$30</f>
        <v>0</v>
      </c>
    </row>
    <row r="156" spans="2:12">
      <c r="C156" s="112" t="s">
        <v>335</v>
      </c>
      <c r="D156" s="67" t="s">
        <v>296</v>
      </c>
      <c r="E156" s="187">
        <f>'Deployment (11)'!E$43*'Deployment (11)'!$S$23*'Tech costs (11)'!F298*'tech costs background'!$B$30</f>
        <v>0</v>
      </c>
      <c r="F156" s="187">
        <f>'Deployment (11)'!F$43*'Deployment (11)'!$S$23*'Tech costs (11)'!G298*'tech costs background'!$B$30</f>
        <v>0</v>
      </c>
      <c r="G156" s="187">
        <f>'Deployment (11)'!G$43*'Deployment (11)'!$S$23*'Tech costs (11)'!H298*'tech costs background'!$B$30</f>
        <v>0</v>
      </c>
      <c r="H156" s="187">
        <f>'Deployment (11)'!H$43*'Deployment (11)'!$S$23*'Tech costs (11)'!I298*'tech costs background'!$B$30</f>
        <v>0</v>
      </c>
      <c r="I156" s="187">
        <f>'Deployment (11)'!I$43*'Deployment (11)'!$S$23*'Tech costs (11)'!J298*'tech costs background'!$B$30</f>
        <v>0</v>
      </c>
      <c r="J156" s="187">
        <f>'Deployment (11)'!J$43*'Deployment (11)'!$S$23*'Tech costs (11)'!K298*'tech costs background'!$B$30</f>
        <v>0</v>
      </c>
      <c r="K156" s="187">
        <f>'Deployment (11)'!K$43*'Deployment (11)'!$S$23*'Tech costs (11)'!L298*'tech costs background'!$B$30</f>
        <v>0</v>
      </c>
      <c r="L156" s="187">
        <f>'Deployment (11)'!L$43*'Deployment (11)'!$S$23*'Tech costs (11)'!M298*'tech costs background'!$B$30</f>
        <v>0</v>
      </c>
    </row>
    <row r="157" spans="2:12">
      <c r="C157" s="112" t="s">
        <v>1095</v>
      </c>
      <c r="D157" s="67" t="s">
        <v>296</v>
      </c>
      <c r="E157" s="187">
        <f>'Deployment (11)'!E$43*'Deployment (11)'!$S$23*'Tech costs (11)'!F299*'tech costs background'!$B$30</f>
        <v>0</v>
      </c>
      <c r="F157" s="187">
        <f>'Deployment (11)'!F$43*'Deployment (11)'!$S$23*'Tech costs (11)'!G299*'tech costs background'!$B$30</f>
        <v>0</v>
      </c>
      <c r="G157" s="187">
        <f>'Deployment (11)'!G$43*'Deployment (11)'!$S$23*'Tech costs (11)'!H299*'tech costs background'!$B$30</f>
        <v>0</v>
      </c>
      <c r="H157" s="187">
        <f>'Deployment (11)'!H$43*'Deployment (11)'!$S$23*'Tech costs (11)'!I299*'tech costs background'!$B$30</f>
        <v>0</v>
      </c>
      <c r="I157" s="187">
        <f>'Deployment (11)'!I$43*'Deployment (11)'!$S$23*'Tech costs (11)'!J299*'tech costs background'!$B$30</f>
        <v>0</v>
      </c>
      <c r="J157" s="187">
        <f>'Deployment (11)'!J$43*'Deployment (11)'!$S$23*'Tech costs (11)'!K299*'tech costs background'!$B$30</f>
        <v>0</v>
      </c>
      <c r="K157" s="187">
        <f>'Deployment (11)'!K$43*'Deployment (11)'!$S$23*'Tech costs (11)'!L299*'tech costs background'!$B$30</f>
        <v>0</v>
      </c>
      <c r="L157" s="187">
        <f>'Deployment (11)'!L$43*'Deployment (11)'!$S$23*'Tech costs (11)'!M299*'tech costs background'!$B$30</f>
        <v>0</v>
      </c>
    </row>
    <row r="158" spans="2:12">
      <c r="C158" s="112" t="s">
        <v>380</v>
      </c>
      <c r="D158" s="67" t="s">
        <v>296</v>
      </c>
      <c r="E158" s="113">
        <f>'Deployment (11)'!T106*'Tech costs (11)'!F300</f>
        <v>0</v>
      </c>
      <c r="F158" s="113">
        <f>'Deployment (11)'!U106*'Tech costs (11)'!G300</f>
        <v>0</v>
      </c>
      <c r="G158" s="113">
        <f>'Deployment (11)'!V106*'Tech costs (11)'!H300</f>
        <v>0</v>
      </c>
      <c r="H158" s="113">
        <f>'Deployment (11)'!W106*'Tech costs (11)'!I300</f>
        <v>0</v>
      </c>
      <c r="I158" s="113">
        <f>'Deployment (11)'!X106*'Tech costs (11)'!J300</f>
        <v>0</v>
      </c>
      <c r="J158" s="113">
        <f>'Deployment (11)'!Y106*'Tech costs (11)'!K300</f>
        <v>0</v>
      </c>
      <c r="K158" s="113">
        <f>'Deployment (11)'!Z106*'Tech costs (11)'!L300</f>
        <v>0</v>
      </c>
      <c r="L158" s="113">
        <f>'Deployment (11)'!AA106*'Tech costs (11)'!M300</f>
        <v>0</v>
      </c>
    </row>
    <row r="159" spans="2:12">
      <c r="C159" s="112"/>
      <c r="D159" s="65"/>
      <c r="E159" s="113"/>
      <c r="F159" s="187"/>
      <c r="G159" s="187"/>
      <c r="H159" s="187"/>
      <c r="I159" s="187"/>
      <c r="J159" s="187"/>
      <c r="K159" s="187"/>
      <c r="L159" s="187"/>
    </row>
  </sheetData>
  <conditionalFormatting sqref="A17:B23 M17:XFD23 A14 A25:A1048576 M25:XFD1048576 A1:D13 E1:XFD14 B25:L30 A15:XFD16 B41:L47 B58:L64 B75:L81 B92:L98 B109:L115 B126:L132 B143:L149 B160:L1048576 A24:XFD24 C14:L16 B32:D33 C31:L33 B49:D50 C48:L50 B66:D67 C65:L67 B83:D84 C82:L84 B100:D101 C99:L101 B117:D118 C116:L118 B134:D135 C133:L135 B151:D152 C150:L152">
    <cfRule type="expression" dxfId="613" priority="106">
      <formula>_xlfn.ISFORMULA(A1)</formula>
    </cfRule>
  </conditionalFormatting>
  <conditionalFormatting sqref="D23 C17:D18 E17:L23 C34:D35 E34:L40 C51:D52 E51:L57 C68:D69 E68:L74 C85:D86 E85:L91 C102:D103 E102:L108 C119:D120 E119:L125 C136:D137 E136:L142 C153:D154 E153:L159">
    <cfRule type="expression" dxfId="612" priority="98">
      <formula>_xlfn.ISFORMULA(C17)</formula>
    </cfRule>
  </conditionalFormatting>
  <conditionalFormatting sqref="C23">
    <cfRule type="expression" dxfId="611" priority="97">
      <formula>_xlfn.ISFORMULA(C23)</formula>
    </cfRule>
  </conditionalFormatting>
  <conditionalFormatting sqref="D19:D20">
    <cfRule type="expression" dxfId="610" priority="89">
      <formula>_xlfn.ISFORMULA(D19)</formula>
    </cfRule>
  </conditionalFormatting>
  <conditionalFormatting sqref="D19:D20">
    <cfRule type="expression" dxfId="609" priority="88">
      <formula>_xlfn.ISFORMULA(D19)</formula>
    </cfRule>
  </conditionalFormatting>
  <conditionalFormatting sqref="C19:C22">
    <cfRule type="expression" dxfId="608" priority="83">
      <formula>_xlfn.ISFORMULA(C19)</formula>
    </cfRule>
  </conditionalFormatting>
  <conditionalFormatting sqref="D21:D22">
    <cfRule type="expression" dxfId="607" priority="82">
      <formula>_xlfn.ISFORMULA(D21)</formula>
    </cfRule>
  </conditionalFormatting>
  <conditionalFormatting sqref="D21:D22">
    <cfRule type="expression" dxfId="606" priority="81">
      <formula>_xlfn.ISFORMULA(D21)</formula>
    </cfRule>
  </conditionalFormatting>
  <conditionalFormatting sqref="B34:B40">
    <cfRule type="expression" dxfId="605" priority="80">
      <formula>_xlfn.ISFORMULA(B34)</formula>
    </cfRule>
  </conditionalFormatting>
  <conditionalFormatting sqref="D40">
    <cfRule type="expression" dxfId="604" priority="78">
      <formula>_xlfn.ISFORMULA(D40)</formula>
    </cfRule>
  </conditionalFormatting>
  <conditionalFormatting sqref="C40">
    <cfRule type="expression" dxfId="603" priority="77">
      <formula>_xlfn.ISFORMULA(C40)</formula>
    </cfRule>
  </conditionalFormatting>
  <conditionalFormatting sqref="D36:D37">
    <cfRule type="expression" dxfId="602" priority="75">
      <formula>_xlfn.ISFORMULA(D36)</formula>
    </cfRule>
  </conditionalFormatting>
  <conditionalFormatting sqref="D36:D37">
    <cfRule type="expression" dxfId="601" priority="74">
      <formula>_xlfn.ISFORMULA(D36)</formula>
    </cfRule>
  </conditionalFormatting>
  <conditionalFormatting sqref="C36:C39">
    <cfRule type="expression" dxfId="600" priority="73">
      <formula>_xlfn.ISFORMULA(C36)</formula>
    </cfRule>
  </conditionalFormatting>
  <conditionalFormatting sqref="D38:D39">
    <cfRule type="expression" dxfId="599" priority="72">
      <formula>_xlfn.ISFORMULA(D38)</formula>
    </cfRule>
  </conditionalFormatting>
  <conditionalFormatting sqref="D38:D39">
    <cfRule type="expression" dxfId="598" priority="71">
      <formula>_xlfn.ISFORMULA(D38)</formula>
    </cfRule>
  </conditionalFormatting>
  <conditionalFormatting sqref="B51:B57">
    <cfRule type="expression" dxfId="597" priority="70">
      <formula>_xlfn.ISFORMULA(B51)</formula>
    </cfRule>
  </conditionalFormatting>
  <conditionalFormatting sqref="D57">
    <cfRule type="expression" dxfId="596" priority="68">
      <formula>_xlfn.ISFORMULA(D57)</formula>
    </cfRule>
  </conditionalFormatting>
  <conditionalFormatting sqref="C57">
    <cfRule type="expression" dxfId="595" priority="67">
      <formula>_xlfn.ISFORMULA(C57)</formula>
    </cfRule>
  </conditionalFormatting>
  <conditionalFormatting sqref="D53:D54">
    <cfRule type="expression" dxfId="594" priority="65">
      <formula>_xlfn.ISFORMULA(D53)</formula>
    </cfRule>
  </conditionalFormatting>
  <conditionalFormatting sqref="D53:D54">
    <cfRule type="expression" dxfId="593" priority="64">
      <formula>_xlfn.ISFORMULA(D53)</formula>
    </cfRule>
  </conditionalFormatting>
  <conditionalFormatting sqref="C53:C56">
    <cfRule type="expression" dxfId="592" priority="63">
      <formula>_xlfn.ISFORMULA(C53)</formula>
    </cfRule>
  </conditionalFormatting>
  <conditionalFormatting sqref="D55:D56">
    <cfRule type="expression" dxfId="591" priority="62">
      <formula>_xlfn.ISFORMULA(D55)</formula>
    </cfRule>
  </conditionalFormatting>
  <conditionalFormatting sqref="D55:D56">
    <cfRule type="expression" dxfId="590" priority="61">
      <formula>_xlfn.ISFORMULA(D55)</formula>
    </cfRule>
  </conditionalFormatting>
  <conditionalFormatting sqref="B68:B74">
    <cfRule type="expression" dxfId="589" priority="60">
      <formula>_xlfn.ISFORMULA(B68)</formula>
    </cfRule>
  </conditionalFormatting>
  <conditionalFormatting sqref="D74">
    <cfRule type="expression" dxfId="588" priority="58">
      <formula>_xlfn.ISFORMULA(D74)</formula>
    </cfRule>
  </conditionalFormatting>
  <conditionalFormatting sqref="C74">
    <cfRule type="expression" dxfId="587" priority="57">
      <formula>_xlfn.ISFORMULA(C74)</formula>
    </cfRule>
  </conditionalFormatting>
  <conditionalFormatting sqref="D70:D71">
    <cfRule type="expression" dxfId="586" priority="55">
      <formula>_xlfn.ISFORMULA(D70)</formula>
    </cfRule>
  </conditionalFormatting>
  <conditionalFormatting sqref="D70:D71">
    <cfRule type="expression" dxfId="585" priority="54">
      <formula>_xlfn.ISFORMULA(D70)</formula>
    </cfRule>
  </conditionalFormatting>
  <conditionalFormatting sqref="C70:C73">
    <cfRule type="expression" dxfId="584" priority="53">
      <formula>_xlfn.ISFORMULA(C70)</formula>
    </cfRule>
  </conditionalFormatting>
  <conditionalFormatting sqref="D72:D73">
    <cfRule type="expression" dxfId="583" priority="52">
      <formula>_xlfn.ISFORMULA(D72)</formula>
    </cfRule>
  </conditionalFormatting>
  <conditionalFormatting sqref="D72:D73">
    <cfRule type="expression" dxfId="582" priority="51">
      <formula>_xlfn.ISFORMULA(D72)</formula>
    </cfRule>
  </conditionalFormatting>
  <conditionalFormatting sqref="B85:B91">
    <cfRule type="expression" dxfId="581" priority="50">
      <formula>_xlfn.ISFORMULA(B85)</formula>
    </cfRule>
  </conditionalFormatting>
  <conditionalFormatting sqref="D91">
    <cfRule type="expression" dxfId="580" priority="48">
      <formula>_xlfn.ISFORMULA(D91)</formula>
    </cfRule>
  </conditionalFormatting>
  <conditionalFormatting sqref="C91">
    <cfRule type="expression" dxfId="579" priority="47">
      <formula>_xlfn.ISFORMULA(C91)</formula>
    </cfRule>
  </conditionalFormatting>
  <conditionalFormatting sqref="D87:D88">
    <cfRule type="expression" dxfId="578" priority="45">
      <formula>_xlfn.ISFORMULA(D87)</formula>
    </cfRule>
  </conditionalFormatting>
  <conditionalFormatting sqref="D87:D88">
    <cfRule type="expression" dxfId="577" priority="44">
      <formula>_xlfn.ISFORMULA(D87)</formula>
    </cfRule>
  </conditionalFormatting>
  <conditionalFormatting sqref="C87:C90">
    <cfRule type="expression" dxfId="576" priority="43">
      <formula>_xlfn.ISFORMULA(C87)</formula>
    </cfRule>
  </conditionalFormatting>
  <conditionalFormatting sqref="D89:D90">
    <cfRule type="expression" dxfId="575" priority="42">
      <formula>_xlfn.ISFORMULA(D89)</formula>
    </cfRule>
  </conditionalFormatting>
  <conditionalFormatting sqref="D89:D90">
    <cfRule type="expression" dxfId="574" priority="41">
      <formula>_xlfn.ISFORMULA(D89)</formula>
    </cfRule>
  </conditionalFormatting>
  <conditionalFormatting sqref="B102:B108">
    <cfRule type="expression" dxfId="573" priority="40">
      <formula>_xlfn.ISFORMULA(B102)</formula>
    </cfRule>
  </conditionalFormatting>
  <conditionalFormatting sqref="D108">
    <cfRule type="expression" dxfId="572" priority="38">
      <formula>_xlfn.ISFORMULA(D108)</formula>
    </cfRule>
  </conditionalFormatting>
  <conditionalFormatting sqref="C108">
    <cfRule type="expression" dxfId="571" priority="37">
      <formula>_xlfn.ISFORMULA(C108)</formula>
    </cfRule>
  </conditionalFormatting>
  <conditionalFormatting sqref="D104:D105">
    <cfRule type="expression" dxfId="570" priority="35">
      <formula>_xlfn.ISFORMULA(D104)</formula>
    </cfRule>
  </conditionalFormatting>
  <conditionalFormatting sqref="D104:D105">
    <cfRule type="expression" dxfId="569" priority="34">
      <formula>_xlfn.ISFORMULA(D104)</formula>
    </cfRule>
  </conditionalFormatting>
  <conditionalFormatting sqref="C104:C107">
    <cfRule type="expression" dxfId="568" priority="33">
      <formula>_xlfn.ISFORMULA(C104)</formula>
    </cfRule>
  </conditionalFormatting>
  <conditionalFormatting sqref="D106:D107">
    <cfRule type="expression" dxfId="567" priority="32">
      <formula>_xlfn.ISFORMULA(D106)</formula>
    </cfRule>
  </conditionalFormatting>
  <conditionalFormatting sqref="D106:D107">
    <cfRule type="expression" dxfId="566" priority="31">
      <formula>_xlfn.ISFORMULA(D106)</formula>
    </cfRule>
  </conditionalFormatting>
  <conditionalFormatting sqref="D157:D158">
    <cfRule type="expression" dxfId="565" priority="1">
      <formula>_xlfn.ISFORMULA(D157)</formula>
    </cfRule>
  </conditionalFormatting>
  <conditionalFormatting sqref="B119:B125">
    <cfRule type="expression" dxfId="564" priority="30">
      <formula>_xlfn.ISFORMULA(B119)</formula>
    </cfRule>
  </conditionalFormatting>
  <conditionalFormatting sqref="D125">
    <cfRule type="expression" dxfId="563" priority="28">
      <formula>_xlfn.ISFORMULA(D125)</formula>
    </cfRule>
  </conditionalFormatting>
  <conditionalFormatting sqref="C125">
    <cfRule type="expression" dxfId="562" priority="27">
      <formula>_xlfn.ISFORMULA(C125)</formula>
    </cfRule>
  </conditionalFormatting>
  <conditionalFormatting sqref="D121:D122">
    <cfRule type="expression" dxfId="561" priority="25">
      <formula>_xlfn.ISFORMULA(D121)</formula>
    </cfRule>
  </conditionalFormatting>
  <conditionalFormatting sqref="D121:D122">
    <cfRule type="expression" dxfId="560" priority="24">
      <formula>_xlfn.ISFORMULA(D121)</formula>
    </cfRule>
  </conditionalFormatting>
  <conditionalFormatting sqref="C121:C124">
    <cfRule type="expression" dxfId="559" priority="23">
      <formula>_xlfn.ISFORMULA(C121)</formula>
    </cfRule>
  </conditionalFormatting>
  <conditionalFormatting sqref="D123:D124">
    <cfRule type="expression" dxfId="558" priority="22">
      <formula>_xlfn.ISFORMULA(D123)</formula>
    </cfRule>
  </conditionalFormatting>
  <conditionalFormatting sqref="D123:D124">
    <cfRule type="expression" dxfId="557" priority="21">
      <formula>_xlfn.ISFORMULA(D123)</formula>
    </cfRule>
  </conditionalFormatting>
  <conditionalFormatting sqref="B136:B142">
    <cfRule type="expression" dxfId="556" priority="20">
      <formula>_xlfn.ISFORMULA(B136)</formula>
    </cfRule>
  </conditionalFormatting>
  <conditionalFormatting sqref="D142">
    <cfRule type="expression" dxfId="555" priority="18">
      <formula>_xlfn.ISFORMULA(D142)</formula>
    </cfRule>
  </conditionalFormatting>
  <conditionalFormatting sqref="C142">
    <cfRule type="expression" dxfId="554" priority="17">
      <formula>_xlfn.ISFORMULA(C142)</formula>
    </cfRule>
  </conditionalFormatting>
  <conditionalFormatting sqref="D138:D139">
    <cfRule type="expression" dxfId="553" priority="15">
      <formula>_xlfn.ISFORMULA(D138)</formula>
    </cfRule>
  </conditionalFormatting>
  <conditionalFormatting sqref="D138:D139">
    <cfRule type="expression" dxfId="552" priority="14">
      <formula>_xlfn.ISFORMULA(D138)</formula>
    </cfRule>
  </conditionalFormatting>
  <conditionalFormatting sqref="C138:C141">
    <cfRule type="expression" dxfId="551" priority="13">
      <formula>_xlfn.ISFORMULA(C138)</formula>
    </cfRule>
  </conditionalFormatting>
  <conditionalFormatting sqref="D140:D141">
    <cfRule type="expression" dxfId="550" priority="12">
      <formula>_xlfn.ISFORMULA(D140)</formula>
    </cfRule>
  </conditionalFormatting>
  <conditionalFormatting sqref="D140:D141">
    <cfRule type="expression" dxfId="549" priority="11">
      <formula>_xlfn.ISFORMULA(D140)</formula>
    </cfRule>
  </conditionalFormatting>
  <conditionalFormatting sqref="B153:B159">
    <cfRule type="expression" dxfId="548" priority="10">
      <formula>_xlfn.ISFORMULA(B153)</formula>
    </cfRule>
  </conditionalFormatting>
  <conditionalFormatting sqref="D159">
    <cfRule type="expression" dxfId="547" priority="8">
      <formula>_xlfn.ISFORMULA(D159)</formula>
    </cfRule>
  </conditionalFormatting>
  <conditionalFormatting sqref="C159">
    <cfRule type="expression" dxfId="546" priority="7">
      <formula>_xlfn.ISFORMULA(C159)</formula>
    </cfRule>
  </conditionalFormatting>
  <conditionalFormatting sqref="D155:D156">
    <cfRule type="expression" dxfId="545" priority="5">
      <formula>_xlfn.ISFORMULA(D155)</formula>
    </cfRule>
  </conditionalFormatting>
  <conditionalFormatting sqref="D155:D156">
    <cfRule type="expression" dxfId="544" priority="4">
      <formula>_xlfn.ISFORMULA(D155)</formula>
    </cfRule>
  </conditionalFormatting>
  <conditionalFormatting sqref="C155:C158">
    <cfRule type="expression" dxfId="543" priority="3">
      <formula>_xlfn.ISFORMULA(C155)</formula>
    </cfRule>
  </conditionalFormatting>
  <conditionalFormatting sqref="D157:D158">
    <cfRule type="expression" dxfId="542" priority="2">
      <formula>_xlfn.ISFORMULA(D157)</formula>
    </cfRule>
  </conditionalFormatting>
  <pageMargins left="0.7" right="0.7" top="0.75" bottom="0.75" header="0.3" footer="0.3"/>
  <pageSetup paperSize="9" orientation="portrait" horizontalDpi="4294967294" verticalDpi="4294967294"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8D46B-5495-4B46-BA9F-616D536E5A2C}">
  <sheetPr>
    <tabColor theme="9" tint="0.39997558519241921"/>
  </sheetPr>
  <dimension ref="B1:Q258"/>
  <sheetViews>
    <sheetView zoomScale="70" zoomScaleNormal="70"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6" width="14.42578125" style="1" customWidth="1"/>
    <col min="7" max="7" width="40.28515625" style="1" customWidth="1"/>
    <col min="8" max="8" width="21.85546875" style="1" customWidth="1"/>
    <col min="9" max="9" width="22" style="1" customWidth="1"/>
    <col min="10" max="10" width="8.85546875" style="1"/>
    <col min="11" max="11" width="11.42578125" style="1" customWidth="1"/>
    <col min="12" max="16" width="8.85546875" style="1"/>
    <col min="17" max="17" width="14.85546875" style="1" customWidth="1"/>
    <col min="18" max="16384" width="8.85546875" style="1"/>
  </cols>
  <sheetData>
    <row r="1" spans="2:17" s="3" customFormat="1" ht="49.5" customHeight="1">
      <c r="B1" s="109" t="s">
        <v>427</v>
      </c>
      <c r="C1" s="109"/>
      <c r="D1" s="109"/>
      <c r="E1" s="109"/>
      <c r="F1" s="109"/>
      <c r="G1" s="109"/>
      <c r="H1" s="109"/>
      <c r="I1" s="109"/>
      <c r="J1" s="109"/>
      <c r="K1" s="109"/>
      <c r="L1" s="109"/>
      <c r="M1" s="109"/>
      <c r="N1" s="109"/>
      <c r="O1" s="109"/>
      <c r="P1" s="109"/>
      <c r="Q1" s="109"/>
    </row>
    <row r="4" spans="2:17" ht="14.1">
      <c r="P4" s="7"/>
      <c r="Q4" s="2"/>
    </row>
    <row r="5" spans="2:17" ht="14.1">
      <c r="Q5" s="2"/>
    </row>
    <row r="12" spans="2:17" ht="14.1">
      <c r="C12" s="44" t="s">
        <v>372</v>
      </c>
    </row>
    <row r="13" spans="2:17" ht="14.1">
      <c r="B13" s="46" t="s">
        <v>125</v>
      </c>
      <c r="C13" s="46" t="s">
        <v>373</v>
      </c>
      <c r="D13" s="46" t="s">
        <v>24</v>
      </c>
      <c r="E13" s="46" t="s">
        <v>368</v>
      </c>
      <c r="F13" s="46" t="s">
        <v>343</v>
      </c>
      <c r="G13" s="46">
        <v>2015</v>
      </c>
      <c r="H13" s="46">
        <v>2020</v>
      </c>
      <c r="I13" s="46">
        <v>2025</v>
      </c>
      <c r="J13" s="46">
        <v>2030</v>
      </c>
      <c r="K13" s="46">
        <v>2035</v>
      </c>
      <c r="L13" s="46">
        <v>2040</v>
      </c>
      <c r="M13" s="46">
        <v>2045</v>
      </c>
      <c r="N13" s="46">
        <v>2050</v>
      </c>
    </row>
    <row r="14" spans="2:17" ht="69">
      <c r="B14" s="497" t="s">
        <v>84</v>
      </c>
      <c r="C14" s="112" t="s">
        <v>399</v>
      </c>
      <c r="D14" s="496" t="s">
        <v>402</v>
      </c>
      <c r="E14" s="310" t="s">
        <v>1144</v>
      </c>
      <c r="F14" s="310" t="s">
        <v>1145</v>
      </c>
      <c r="G14" s="79">
        <f>0%</f>
        <v>0</v>
      </c>
      <c r="H14" s="57">
        <f t="shared" ref="H14:M14" si="0">G14+(($N14-$G14)/7)</f>
        <v>6.685987814195439E-2</v>
      </c>
      <c r="I14" s="57">
        <f t="shared" si="0"/>
        <v>0.13371975628390878</v>
      </c>
      <c r="J14" s="57">
        <f t="shared" si="0"/>
        <v>0.20057963442586318</v>
      </c>
      <c r="K14" s="57">
        <f t="shared" si="0"/>
        <v>0.26743951256781756</v>
      </c>
      <c r="L14" s="57">
        <f t="shared" si="0"/>
        <v>0.33429939070977194</v>
      </c>
      <c r="M14" s="57">
        <f t="shared" si="0"/>
        <v>0.40115926885172631</v>
      </c>
      <c r="N14" s="79">
        <f>'Domestic MS background'!$B$7</f>
        <v>0.46801914699368069</v>
      </c>
    </row>
    <row r="15" spans="2:17">
      <c r="C15" s="112" t="s">
        <v>335</v>
      </c>
      <c r="D15" s="496" t="s">
        <v>402</v>
      </c>
      <c r="E15" s="349" t="s">
        <v>1146</v>
      </c>
      <c r="F15" s="493" t="s">
        <v>1147</v>
      </c>
      <c r="G15" s="57">
        <v>0.77</v>
      </c>
      <c r="H15" s="57">
        <f>G15</f>
        <v>0.77</v>
      </c>
      <c r="I15" s="57">
        <f t="shared" ref="I15:N15" si="1">H15</f>
        <v>0.77</v>
      </c>
      <c r="J15" s="57">
        <f t="shared" si="1"/>
        <v>0.77</v>
      </c>
      <c r="K15" s="57">
        <f t="shared" si="1"/>
        <v>0.77</v>
      </c>
      <c r="L15" s="57">
        <f t="shared" si="1"/>
        <v>0.77</v>
      </c>
      <c r="M15" s="57">
        <f t="shared" si="1"/>
        <v>0.77</v>
      </c>
      <c r="N15" s="57">
        <f t="shared" si="1"/>
        <v>0.77</v>
      </c>
    </row>
    <row r="16" spans="2:17" ht="41.45">
      <c r="C16" s="112" t="s">
        <v>1095</v>
      </c>
      <c r="D16" s="496" t="s">
        <v>402</v>
      </c>
      <c r="E16" s="496" t="s">
        <v>1148</v>
      </c>
      <c r="F16" s="310" t="s">
        <v>1149</v>
      </c>
      <c r="G16" s="57">
        <v>0.95</v>
      </c>
      <c r="H16" s="57">
        <f>G16</f>
        <v>0.95</v>
      </c>
      <c r="I16" s="57">
        <f t="shared" ref="I16:N16" si="2">H16</f>
        <v>0.95</v>
      </c>
      <c r="J16" s="57">
        <f t="shared" si="2"/>
        <v>0.95</v>
      </c>
      <c r="K16" s="57">
        <f t="shared" si="2"/>
        <v>0.95</v>
      </c>
      <c r="L16" s="57">
        <f t="shared" si="2"/>
        <v>0.95</v>
      </c>
      <c r="M16" s="57">
        <f t="shared" si="2"/>
        <v>0.95</v>
      </c>
      <c r="N16" s="57">
        <f t="shared" si="2"/>
        <v>0.95</v>
      </c>
    </row>
    <row r="17" spans="3:17" ht="41.45">
      <c r="C17" s="112" t="s">
        <v>380</v>
      </c>
      <c r="D17" s="496" t="s">
        <v>402</v>
      </c>
      <c r="E17" s="496" t="s">
        <v>1148</v>
      </c>
      <c r="F17" s="310" t="s">
        <v>1149</v>
      </c>
      <c r="G17" s="57">
        <v>0.95</v>
      </c>
      <c r="H17" s="57">
        <f>G17</f>
        <v>0.95</v>
      </c>
      <c r="I17" s="57">
        <f t="shared" ref="I17:N17" si="3">H17</f>
        <v>0.95</v>
      </c>
      <c r="J17" s="57">
        <f t="shared" si="3"/>
        <v>0.95</v>
      </c>
      <c r="K17" s="57">
        <f t="shared" si="3"/>
        <v>0.95</v>
      </c>
      <c r="L17" s="57">
        <f t="shared" si="3"/>
        <v>0.95</v>
      </c>
      <c r="M17" s="57">
        <f t="shared" si="3"/>
        <v>0.95</v>
      </c>
      <c r="N17" s="57">
        <f t="shared" si="3"/>
        <v>0.95</v>
      </c>
    </row>
    <row r="18" spans="3:17">
      <c r="C18" s="496"/>
      <c r="D18" s="496" t="s">
        <v>402</v>
      </c>
      <c r="E18" s="496"/>
      <c r="F18" s="496"/>
      <c r="G18" s="79"/>
      <c r="H18" s="57"/>
      <c r="I18" s="57"/>
      <c r="J18" s="79"/>
      <c r="K18" s="79"/>
      <c r="L18" s="79"/>
      <c r="M18" s="79"/>
      <c r="N18" s="79"/>
    </row>
    <row r="19" spans="3:17">
      <c r="C19" s="496"/>
      <c r="D19" s="496" t="s">
        <v>402</v>
      </c>
      <c r="E19" s="496"/>
      <c r="F19" s="496"/>
      <c r="G19" s="79"/>
      <c r="H19" s="57"/>
      <c r="I19" s="57"/>
      <c r="J19" s="79"/>
      <c r="K19" s="79"/>
      <c r="L19" s="79"/>
      <c r="M19" s="79"/>
      <c r="N19" s="79"/>
    </row>
    <row r="20" spans="3:17">
      <c r="K20" s="68"/>
      <c r="L20" s="68"/>
      <c r="M20" s="68"/>
      <c r="N20" s="68"/>
      <c r="O20" s="68"/>
      <c r="P20" s="68"/>
      <c r="Q20" s="68"/>
    </row>
    <row r="23" spans="3:17" ht="14.45">
      <c r="C23" s="126" t="s">
        <v>434</v>
      </c>
      <c r="D23" s="548" t="s">
        <v>435</v>
      </c>
      <c r="E23" s="550"/>
      <c r="F23" s="550"/>
      <c r="G23" s="550"/>
      <c r="H23" s="549"/>
      <c r="I23" s="126" t="s">
        <v>436</v>
      </c>
    </row>
    <row r="24" spans="3:17">
      <c r="C24" s="496">
        <v>730900</v>
      </c>
      <c r="D24" s="566" t="s">
        <v>437</v>
      </c>
      <c r="E24" s="566"/>
      <c r="F24" s="566"/>
      <c r="G24" s="566"/>
      <c r="H24" s="566"/>
      <c r="I24" s="47" t="s">
        <v>438</v>
      </c>
    </row>
    <row r="25" spans="3:17">
      <c r="C25" s="496">
        <v>741999</v>
      </c>
      <c r="D25" s="566" t="s">
        <v>439</v>
      </c>
      <c r="E25" s="566"/>
      <c r="F25" s="566"/>
      <c r="G25" s="566"/>
      <c r="H25" s="566"/>
      <c r="I25" s="47" t="s">
        <v>438</v>
      </c>
    </row>
    <row r="26" spans="3:17">
      <c r="C26" s="496">
        <v>761100</v>
      </c>
      <c r="D26" s="566" t="s">
        <v>440</v>
      </c>
      <c r="E26" s="566"/>
      <c r="F26" s="566"/>
      <c r="G26" s="566"/>
      <c r="H26" s="566"/>
      <c r="I26" s="47" t="s">
        <v>438</v>
      </c>
    </row>
    <row r="27" spans="3:17">
      <c r="C27" s="496">
        <v>842139</v>
      </c>
      <c r="D27" s="567" t="s">
        <v>441</v>
      </c>
      <c r="E27" s="567"/>
      <c r="F27" s="567"/>
      <c r="G27" s="567"/>
      <c r="H27" s="567"/>
      <c r="I27" s="47" t="s">
        <v>438</v>
      </c>
    </row>
    <row r="28" spans="3:17">
      <c r="C28" s="496">
        <v>8405</v>
      </c>
      <c r="D28" s="567" t="s">
        <v>442</v>
      </c>
      <c r="E28" s="567"/>
      <c r="F28" s="567"/>
      <c r="G28" s="567"/>
      <c r="H28" s="567"/>
      <c r="I28" s="496" t="s">
        <v>438</v>
      </c>
    </row>
    <row r="29" spans="3:17">
      <c r="C29" s="496"/>
      <c r="D29" s="567"/>
      <c r="E29" s="567"/>
      <c r="F29" s="567"/>
      <c r="G29" s="567"/>
      <c r="H29" s="567"/>
      <c r="I29" s="496"/>
    </row>
    <row r="30" spans="3:17">
      <c r="C30" s="496"/>
      <c r="D30" s="567"/>
      <c r="E30" s="567"/>
      <c r="F30" s="567"/>
      <c r="G30" s="567"/>
      <c r="H30" s="567"/>
      <c r="I30" s="496"/>
    </row>
    <row r="31" spans="3:17">
      <c r="C31" s="496"/>
      <c r="D31" s="567"/>
      <c r="E31" s="567"/>
      <c r="F31" s="567"/>
      <c r="G31" s="567"/>
      <c r="H31" s="567"/>
      <c r="I31" s="496"/>
    </row>
    <row r="32" spans="3:17">
      <c r="C32" s="521"/>
      <c r="D32" s="547"/>
      <c r="E32" s="547"/>
      <c r="F32" s="547"/>
      <c r="G32" s="547"/>
      <c r="H32" s="547"/>
      <c r="I32" s="496"/>
    </row>
    <row r="33" spans="2:17" ht="14.45">
      <c r="C33" s="67"/>
      <c r="D33" s="547"/>
      <c r="E33" s="547"/>
      <c r="F33" s="547"/>
      <c r="G33" s="547"/>
      <c r="H33" s="547"/>
      <c r="I33" s="496"/>
    </row>
    <row r="36" spans="2:17" s="365" customFormat="1" ht="14.1" thickBot="1"/>
    <row r="39" spans="2:17" ht="14.1">
      <c r="C39" s="44" t="s">
        <v>372</v>
      </c>
    </row>
    <row r="40" spans="2:17" ht="14.1">
      <c r="B40" s="46" t="s">
        <v>125</v>
      </c>
      <c r="C40" s="46" t="s">
        <v>373</v>
      </c>
      <c r="D40" s="46" t="s">
        <v>24</v>
      </c>
      <c r="E40" s="46" t="s">
        <v>368</v>
      </c>
      <c r="F40" s="46" t="s">
        <v>343</v>
      </c>
      <c r="G40" s="46">
        <v>2015</v>
      </c>
      <c r="H40" s="46">
        <v>2020</v>
      </c>
      <c r="I40" s="46">
        <v>2025</v>
      </c>
      <c r="J40" s="46">
        <v>2030</v>
      </c>
      <c r="K40" s="46">
        <v>2035</v>
      </c>
      <c r="L40" s="46">
        <v>2040</v>
      </c>
      <c r="M40" s="46">
        <v>2045</v>
      </c>
      <c r="N40" s="46">
        <v>2050</v>
      </c>
    </row>
    <row r="41" spans="2:17" ht="69">
      <c r="B41" s="497" t="s">
        <v>222</v>
      </c>
      <c r="C41" s="112" t="s">
        <v>399</v>
      </c>
      <c r="D41" s="496" t="s">
        <v>402</v>
      </c>
      <c r="E41" s="310" t="s">
        <v>1144</v>
      </c>
      <c r="F41" s="310" t="s">
        <v>1145</v>
      </c>
      <c r="G41" s="79">
        <f>0%</f>
        <v>0</v>
      </c>
      <c r="H41" s="57">
        <f t="shared" ref="H41:M41" si="4">G41+(($N41-$G41)/7)</f>
        <v>6.685987814195439E-2</v>
      </c>
      <c r="I41" s="57">
        <f t="shared" si="4"/>
        <v>0.13371975628390878</v>
      </c>
      <c r="J41" s="57">
        <f t="shared" si="4"/>
        <v>0.20057963442586318</v>
      </c>
      <c r="K41" s="57">
        <f t="shared" si="4"/>
        <v>0.26743951256781756</v>
      </c>
      <c r="L41" s="57">
        <f t="shared" si="4"/>
        <v>0.33429939070977194</v>
      </c>
      <c r="M41" s="57">
        <f t="shared" si="4"/>
        <v>0.40115926885172631</v>
      </c>
      <c r="N41" s="79">
        <f>'Domestic MS background'!$B$7</f>
        <v>0.46801914699368069</v>
      </c>
    </row>
    <row r="42" spans="2:17">
      <c r="C42" s="112" t="s">
        <v>335</v>
      </c>
      <c r="D42" s="496" t="s">
        <v>402</v>
      </c>
      <c r="E42" s="349" t="s">
        <v>1146</v>
      </c>
      <c r="F42" s="493" t="s">
        <v>1147</v>
      </c>
      <c r="G42" s="57">
        <v>0.77</v>
      </c>
      <c r="H42" s="57">
        <f>G42</f>
        <v>0.77</v>
      </c>
      <c r="I42" s="57">
        <f t="shared" ref="I42:N42" si="5">H42</f>
        <v>0.77</v>
      </c>
      <c r="J42" s="57">
        <f t="shared" si="5"/>
        <v>0.77</v>
      </c>
      <c r="K42" s="57">
        <f t="shared" si="5"/>
        <v>0.77</v>
      </c>
      <c r="L42" s="57">
        <f t="shared" si="5"/>
        <v>0.77</v>
      </c>
      <c r="M42" s="57">
        <f t="shared" si="5"/>
        <v>0.77</v>
      </c>
      <c r="N42" s="57">
        <f t="shared" si="5"/>
        <v>0.77</v>
      </c>
    </row>
    <row r="43" spans="2:17" ht="41.45">
      <c r="C43" s="112" t="s">
        <v>1095</v>
      </c>
      <c r="D43" s="496" t="s">
        <v>402</v>
      </c>
      <c r="E43" s="496" t="s">
        <v>1148</v>
      </c>
      <c r="F43" s="310" t="s">
        <v>1149</v>
      </c>
      <c r="G43" s="57">
        <v>0.95</v>
      </c>
      <c r="H43" s="57">
        <f>G43</f>
        <v>0.95</v>
      </c>
      <c r="I43" s="57">
        <f t="shared" ref="I43:N43" si="6">H43</f>
        <v>0.95</v>
      </c>
      <c r="J43" s="57">
        <f t="shared" si="6"/>
        <v>0.95</v>
      </c>
      <c r="K43" s="57">
        <f t="shared" si="6"/>
        <v>0.95</v>
      </c>
      <c r="L43" s="57">
        <f t="shared" si="6"/>
        <v>0.95</v>
      </c>
      <c r="M43" s="57">
        <f t="shared" si="6"/>
        <v>0.95</v>
      </c>
      <c r="N43" s="57">
        <f t="shared" si="6"/>
        <v>0.95</v>
      </c>
    </row>
    <row r="44" spans="2:17" ht="41.45">
      <c r="C44" s="112" t="s">
        <v>380</v>
      </c>
      <c r="D44" s="496" t="s">
        <v>402</v>
      </c>
      <c r="E44" s="496" t="s">
        <v>1148</v>
      </c>
      <c r="F44" s="310" t="s">
        <v>1149</v>
      </c>
      <c r="G44" s="57">
        <v>0.95</v>
      </c>
      <c r="H44" s="57">
        <f>G44</f>
        <v>0.95</v>
      </c>
      <c r="I44" s="57">
        <f t="shared" ref="I44:N44" si="7">H44</f>
        <v>0.95</v>
      </c>
      <c r="J44" s="57">
        <f t="shared" si="7"/>
        <v>0.95</v>
      </c>
      <c r="K44" s="57">
        <f t="shared" si="7"/>
        <v>0.95</v>
      </c>
      <c r="L44" s="57">
        <f t="shared" si="7"/>
        <v>0.95</v>
      </c>
      <c r="M44" s="57">
        <f t="shared" si="7"/>
        <v>0.95</v>
      </c>
      <c r="N44" s="57">
        <f t="shared" si="7"/>
        <v>0.95</v>
      </c>
    </row>
    <row r="45" spans="2:17">
      <c r="C45" s="496"/>
      <c r="D45" s="496" t="s">
        <v>402</v>
      </c>
      <c r="E45" s="496"/>
      <c r="F45" s="496"/>
      <c r="G45" s="79"/>
      <c r="H45" s="57"/>
      <c r="I45" s="57"/>
      <c r="J45" s="79"/>
      <c r="K45" s="79"/>
      <c r="L45" s="79"/>
      <c r="M45" s="79"/>
      <c r="N45" s="79"/>
    </row>
    <row r="46" spans="2:17">
      <c r="C46" s="496"/>
      <c r="D46" s="496" t="s">
        <v>402</v>
      </c>
      <c r="E46" s="496"/>
      <c r="F46" s="496"/>
      <c r="G46" s="79"/>
      <c r="H46" s="57"/>
      <c r="I46" s="57"/>
      <c r="J46" s="79"/>
      <c r="K46" s="79"/>
      <c r="L46" s="79"/>
      <c r="M46" s="79"/>
      <c r="N46" s="79"/>
    </row>
    <row r="47" spans="2:17">
      <c r="K47" s="68"/>
      <c r="L47" s="68"/>
      <c r="M47" s="68"/>
      <c r="N47" s="68"/>
      <c r="O47" s="68"/>
      <c r="P47" s="68"/>
      <c r="Q47" s="68"/>
    </row>
    <row r="50" spans="2:17" ht="14.45">
      <c r="C50" s="126" t="s">
        <v>434</v>
      </c>
      <c r="D50" s="548" t="s">
        <v>435</v>
      </c>
      <c r="E50" s="550"/>
      <c r="F50" s="550"/>
      <c r="G50" s="550"/>
      <c r="H50" s="549"/>
      <c r="I50" s="126" t="s">
        <v>436</v>
      </c>
    </row>
    <row r="51" spans="2:17">
      <c r="C51" s="496">
        <f>'UK market share (3)'!C52</f>
        <v>730900</v>
      </c>
      <c r="D51" s="566" t="str">
        <f>'UK market share (3)'!D52:G52</f>
        <v>Reservoirs, tanks, vats and similar containers; for any material (excluding compressed or liquefied gas), of iron or steel, capacity exceeding 300l, whether or not lined or heat insulated</v>
      </c>
      <c r="E51" s="566"/>
      <c r="F51" s="566"/>
      <c r="G51" s="566"/>
      <c r="H51" s="566"/>
      <c r="I51" s="47" t="s">
        <v>438</v>
      </c>
    </row>
    <row r="52" spans="2:17">
      <c r="C52" s="496">
        <f>'UK market share (3)'!C53</f>
        <v>741999</v>
      </c>
      <c r="D52" s="566" t="str">
        <f>'UK market share (3)'!D53:G53</f>
        <v>Copper; articles n.e.c. in heading no. 7419</v>
      </c>
      <c r="E52" s="566"/>
      <c r="F52" s="566"/>
      <c r="G52" s="566"/>
      <c r="H52" s="566"/>
      <c r="I52" s="47" t="s">
        <v>438</v>
      </c>
    </row>
    <row r="53" spans="2:17">
      <c r="C53" s="496">
        <f>'UK market share (3)'!C54</f>
        <v>761100</v>
      </c>
      <c r="D53" s="566" t="str">
        <f>'UK market share (3)'!D54:G54</f>
        <v>Aluminium; reservoirs, tanks, vats and similar containers, for material (not compressed or liquefied gas), of a capacity over 300l, whether or not lined, not fitted with mechanical/thermal equipment</v>
      </c>
      <c r="E53" s="566"/>
      <c r="F53" s="566"/>
      <c r="G53" s="566"/>
      <c r="H53" s="566"/>
      <c r="I53" s="47" t="s">
        <v>438</v>
      </c>
    </row>
    <row r="54" spans="2:17">
      <c r="C54" s="496">
        <f>'UK market share (3)'!C55</f>
        <v>842139</v>
      </c>
      <c r="D54" s="566" t="str">
        <f>'UK market share (3)'!D55:G55</f>
        <v>Machinery; for filtering or purifying gases, other than intake air filters for internal combustion engines</v>
      </c>
      <c r="E54" s="566"/>
      <c r="F54" s="566"/>
      <c r="G54" s="566"/>
      <c r="H54" s="566"/>
      <c r="I54" s="47" t="s">
        <v>438</v>
      </c>
    </row>
    <row r="55" spans="2:17">
      <c r="C55" s="496">
        <f>'UK market share (3)'!C56</f>
        <v>840510</v>
      </c>
      <c r="D55" s="566" t="str">
        <f>'UK market share (3)'!D56:G56</f>
        <v>Generators; producer gas, water gas, acetylene gas and similar water process gas generators, with or without their purifiers</v>
      </c>
      <c r="E55" s="566"/>
      <c r="F55" s="566"/>
      <c r="G55" s="566"/>
      <c r="H55" s="566"/>
      <c r="I55" s="496" t="s">
        <v>438</v>
      </c>
    </row>
    <row r="56" spans="2:17">
      <c r="C56" s="496">
        <f>'UK market share (3)'!C57</f>
        <v>840590</v>
      </c>
      <c r="D56" s="566" t="str">
        <f>'UK market share (3)'!D57:G57</f>
        <v>Generators; parts of producer gas, water gas, acetylene gas and similar water process gas generators, with or without their purifiers</v>
      </c>
      <c r="E56" s="566"/>
      <c r="F56" s="566"/>
      <c r="G56" s="566"/>
      <c r="H56" s="566"/>
      <c r="I56" s="496"/>
    </row>
    <row r="57" spans="2:17">
      <c r="C57" s="496">
        <f>'UK market share (3)'!C58</f>
        <v>0</v>
      </c>
      <c r="D57" s="566">
        <f>'UK market share (3)'!D58:G58</f>
        <v>0</v>
      </c>
      <c r="E57" s="566"/>
      <c r="F57" s="566"/>
      <c r="G57" s="566"/>
      <c r="H57" s="566"/>
      <c r="I57" s="496"/>
    </row>
    <row r="58" spans="2:17">
      <c r="C58" s="496">
        <f>'UK market share (3)'!C59</f>
        <v>0</v>
      </c>
      <c r="D58" s="566">
        <f>'UK market share (3)'!D59:G59</f>
        <v>0</v>
      </c>
      <c r="E58" s="566"/>
      <c r="F58" s="566"/>
      <c r="G58" s="566"/>
      <c r="H58" s="566"/>
      <c r="I58" s="496"/>
    </row>
    <row r="59" spans="2:17">
      <c r="C59" s="496">
        <f>'UK market share (3)'!C60</f>
        <v>0</v>
      </c>
      <c r="D59" s="566">
        <f>'UK market share (3)'!D60:G60</f>
        <v>0</v>
      </c>
      <c r="E59" s="566"/>
      <c r="F59" s="566"/>
      <c r="G59" s="566"/>
      <c r="H59" s="566"/>
      <c r="I59" s="496"/>
    </row>
    <row r="60" spans="2:17">
      <c r="C60" s="496">
        <f>'UK market share (3)'!C61</f>
        <v>0</v>
      </c>
      <c r="D60" s="566">
        <f>'UK market share (3)'!D61:G61</f>
        <v>0</v>
      </c>
      <c r="E60" s="566"/>
      <c r="F60" s="566"/>
      <c r="G60" s="566"/>
      <c r="H60" s="566"/>
      <c r="I60" s="496"/>
    </row>
    <row r="63" spans="2:17" ht="14.1" thickBot="1">
      <c r="B63" s="365"/>
      <c r="C63" s="365"/>
      <c r="D63" s="365"/>
      <c r="E63" s="365"/>
      <c r="F63" s="365"/>
      <c r="G63" s="365"/>
      <c r="H63" s="365"/>
      <c r="I63" s="365"/>
      <c r="J63" s="365"/>
      <c r="K63" s="365"/>
      <c r="L63" s="365"/>
      <c r="M63" s="365"/>
      <c r="N63" s="365"/>
      <c r="O63" s="365"/>
      <c r="P63" s="365"/>
      <c r="Q63" s="365"/>
    </row>
    <row r="68" spans="2:17" ht="14.1">
      <c r="C68" s="44" t="s">
        <v>372</v>
      </c>
    </row>
    <row r="69" spans="2:17" ht="14.1">
      <c r="B69" s="46" t="s">
        <v>125</v>
      </c>
      <c r="C69" s="46" t="s">
        <v>373</v>
      </c>
      <c r="D69" s="46" t="s">
        <v>24</v>
      </c>
      <c r="E69" s="46" t="s">
        <v>368</v>
      </c>
      <c r="F69" s="46" t="s">
        <v>343</v>
      </c>
      <c r="G69" s="46">
        <v>2015</v>
      </c>
      <c r="H69" s="46">
        <v>2020</v>
      </c>
      <c r="I69" s="46">
        <v>2025</v>
      </c>
      <c r="J69" s="46">
        <v>2030</v>
      </c>
      <c r="K69" s="46">
        <v>2035</v>
      </c>
      <c r="L69" s="46">
        <v>2040</v>
      </c>
      <c r="M69" s="46">
        <v>2045</v>
      </c>
      <c r="N69" s="46">
        <v>2050</v>
      </c>
    </row>
    <row r="70" spans="2:17" ht="69">
      <c r="B70" s="497" t="s">
        <v>136</v>
      </c>
      <c r="C70" s="112" t="s">
        <v>399</v>
      </c>
      <c r="D70" s="496" t="s">
        <v>402</v>
      </c>
      <c r="E70" s="310" t="s">
        <v>1144</v>
      </c>
      <c r="F70" s="310" t="s">
        <v>1145</v>
      </c>
      <c r="G70" s="57">
        <f>'Domestic MS background'!B9</f>
        <v>0.46801914699368069</v>
      </c>
      <c r="H70" s="57">
        <f>G70</f>
        <v>0.46801914699368069</v>
      </c>
      <c r="I70" s="57">
        <f t="shared" ref="I70:N70" si="8">H70</f>
        <v>0.46801914699368069</v>
      </c>
      <c r="J70" s="57">
        <f t="shared" si="8"/>
        <v>0.46801914699368069</v>
      </c>
      <c r="K70" s="57">
        <f t="shared" si="8"/>
        <v>0.46801914699368069</v>
      </c>
      <c r="L70" s="57">
        <f t="shared" si="8"/>
        <v>0.46801914699368069</v>
      </c>
      <c r="M70" s="57">
        <f t="shared" si="8"/>
        <v>0.46801914699368069</v>
      </c>
      <c r="N70" s="57">
        <f t="shared" si="8"/>
        <v>0.46801914699368069</v>
      </c>
    </row>
    <row r="71" spans="2:17">
      <c r="C71" s="112" t="s">
        <v>335</v>
      </c>
      <c r="D71" s="496" t="s">
        <v>402</v>
      </c>
      <c r="E71" s="349" t="s">
        <v>1146</v>
      </c>
      <c r="F71" s="493" t="s">
        <v>1147</v>
      </c>
      <c r="G71" s="57">
        <v>0.77</v>
      </c>
      <c r="H71" s="57">
        <f>G71</f>
        <v>0.77</v>
      </c>
      <c r="I71" s="57">
        <f t="shared" ref="I71:N71" si="9">H71</f>
        <v>0.77</v>
      </c>
      <c r="J71" s="57">
        <f t="shared" si="9"/>
        <v>0.77</v>
      </c>
      <c r="K71" s="57">
        <f t="shared" si="9"/>
        <v>0.77</v>
      </c>
      <c r="L71" s="57">
        <f t="shared" si="9"/>
        <v>0.77</v>
      </c>
      <c r="M71" s="57">
        <f t="shared" si="9"/>
        <v>0.77</v>
      </c>
      <c r="N71" s="57">
        <f t="shared" si="9"/>
        <v>0.77</v>
      </c>
    </row>
    <row r="72" spans="2:17" ht="41.45">
      <c r="C72" s="112" t="s">
        <v>1095</v>
      </c>
      <c r="D72" s="496" t="s">
        <v>402</v>
      </c>
      <c r="E72" s="496" t="s">
        <v>1148</v>
      </c>
      <c r="F72" s="310" t="s">
        <v>1149</v>
      </c>
      <c r="G72" s="57">
        <v>0.95</v>
      </c>
      <c r="H72" s="57">
        <f>G72</f>
        <v>0.95</v>
      </c>
      <c r="I72" s="57">
        <f t="shared" ref="I72:N72" si="10">H72</f>
        <v>0.95</v>
      </c>
      <c r="J72" s="57">
        <f t="shared" si="10"/>
        <v>0.95</v>
      </c>
      <c r="K72" s="57">
        <f t="shared" si="10"/>
        <v>0.95</v>
      </c>
      <c r="L72" s="57">
        <f t="shared" si="10"/>
        <v>0.95</v>
      </c>
      <c r="M72" s="57">
        <f t="shared" si="10"/>
        <v>0.95</v>
      </c>
      <c r="N72" s="57">
        <f t="shared" si="10"/>
        <v>0.95</v>
      </c>
    </row>
    <row r="73" spans="2:17" ht="41.45">
      <c r="C73" s="112" t="s">
        <v>380</v>
      </c>
      <c r="D73" s="496" t="s">
        <v>402</v>
      </c>
      <c r="E73" s="496" t="s">
        <v>1148</v>
      </c>
      <c r="F73" s="310" t="s">
        <v>1149</v>
      </c>
      <c r="G73" s="57">
        <v>0.95</v>
      </c>
      <c r="H73" s="57">
        <f>G73</f>
        <v>0.95</v>
      </c>
      <c r="I73" s="57">
        <f t="shared" ref="I73:N73" si="11">H73</f>
        <v>0.95</v>
      </c>
      <c r="J73" s="57">
        <f t="shared" si="11"/>
        <v>0.95</v>
      </c>
      <c r="K73" s="57">
        <f t="shared" si="11"/>
        <v>0.95</v>
      </c>
      <c r="L73" s="57">
        <f t="shared" si="11"/>
        <v>0.95</v>
      </c>
      <c r="M73" s="57">
        <f t="shared" si="11"/>
        <v>0.95</v>
      </c>
      <c r="N73" s="57">
        <f t="shared" si="11"/>
        <v>0.95</v>
      </c>
    </row>
    <row r="74" spans="2:17">
      <c r="C74" s="496"/>
      <c r="D74" s="496" t="s">
        <v>402</v>
      </c>
      <c r="E74" s="496"/>
      <c r="F74" s="496"/>
      <c r="G74" s="79"/>
      <c r="H74" s="57"/>
      <c r="I74" s="57"/>
      <c r="J74" s="79"/>
      <c r="K74" s="79"/>
      <c r="L74" s="79"/>
      <c r="M74" s="79"/>
      <c r="N74" s="79"/>
    </row>
    <row r="75" spans="2:17">
      <c r="C75" s="496"/>
      <c r="D75" s="496" t="s">
        <v>402</v>
      </c>
      <c r="E75" s="496"/>
      <c r="F75" s="496"/>
      <c r="G75" s="79"/>
      <c r="H75" s="57"/>
      <c r="I75" s="57"/>
      <c r="J75" s="79"/>
      <c r="K75" s="79"/>
      <c r="L75" s="79"/>
      <c r="M75" s="79"/>
      <c r="N75" s="79"/>
    </row>
    <row r="76" spans="2:17">
      <c r="K76" s="68"/>
      <c r="L76" s="68"/>
      <c r="M76" s="68"/>
      <c r="N76" s="68"/>
      <c r="O76" s="68"/>
      <c r="P76" s="68"/>
      <c r="Q76" s="68"/>
    </row>
    <row r="79" spans="2:17" ht="14.45">
      <c r="C79" s="126" t="s">
        <v>434</v>
      </c>
      <c r="D79" s="548" t="s">
        <v>435</v>
      </c>
      <c r="E79" s="550"/>
      <c r="F79" s="550"/>
      <c r="G79" s="550"/>
      <c r="H79" s="549"/>
      <c r="I79" s="126" t="s">
        <v>436</v>
      </c>
    </row>
    <row r="80" spans="2:17">
      <c r="C80" s="496">
        <f>'UK market share (4)'!C46</f>
        <v>847989</v>
      </c>
      <c r="D80" s="566" t="str">
        <f>'UK market share (4)'!D46:G46</f>
        <v>Machines and mechanical appliances; having individual functions, n.e.c. or included in this chapter</v>
      </c>
      <c r="E80" s="566"/>
      <c r="F80" s="566"/>
      <c r="G80" s="566"/>
      <c r="H80" s="566"/>
      <c r="I80" s="47" t="s">
        <v>438</v>
      </c>
    </row>
    <row r="81" spans="2:17">
      <c r="C81" s="496">
        <f>'UK market share (4)'!C47</f>
        <v>842139</v>
      </c>
      <c r="D81" s="566" t="str">
        <f>'UK market share (4)'!D47:G47</f>
        <v>Machinery; for filtering or purifying gases, other than intake air filters for internal combustion engines</v>
      </c>
      <c r="E81" s="566"/>
      <c r="F81" s="566"/>
      <c r="G81" s="566"/>
      <c r="H81" s="566"/>
      <c r="I81" s="47" t="s">
        <v>438</v>
      </c>
    </row>
    <row r="82" spans="2:17">
      <c r="C82" s="496">
        <f>'UK market share (4)'!C48</f>
        <v>0</v>
      </c>
      <c r="D82" s="566">
        <f>'UK market share (4)'!D48:G48</f>
        <v>0</v>
      </c>
      <c r="E82" s="566"/>
      <c r="F82" s="566"/>
      <c r="G82" s="566"/>
      <c r="H82" s="566"/>
      <c r="I82" s="47" t="s">
        <v>438</v>
      </c>
    </row>
    <row r="83" spans="2:17">
      <c r="C83" s="496">
        <f>'UK market share (4)'!C49</f>
        <v>0</v>
      </c>
      <c r="D83" s="566">
        <f>'UK market share (4)'!D49:G49</f>
        <v>0</v>
      </c>
      <c r="E83" s="566"/>
      <c r="F83" s="566"/>
      <c r="G83" s="566"/>
      <c r="H83" s="566"/>
      <c r="I83" s="47" t="s">
        <v>438</v>
      </c>
    </row>
    <row r="84" spans="2:17">
      <c r="C84" s="496">
        <f>'UK market share (4)'!C50</f>
        <v>0</v>
      </c>
      <c r="D84" s="566">
        <f>'UK market share (4)'!D50:G50</f>
        <v>0</v>
      </c>
      <c r="E84" s="566"/>
      <c r="F84" s="566"/>
      <c r="G84" s="566"/>
      <c r="H84" s="566"/>
      <c r="I84" s="496" t="s">
        <v>438</v>
      </c>
    </row>
    <row r="85" spans="2:17">
      <c r="C85" s="496">
        <f>'UK market share (4)'!C51</f>
        <v>0</v>
      </c>
      <c r="D85" s="566">
        <f>'UK market share (4)'!D51:G51</f>
        <v>0</v>
      </c>
      <c r="E85" s="566"/>
      <c r="F85" s="566"/>
      <c r="G85" s="566"/>
      <c r="H85" s="566"/>
      <c r="I85" s="496"/>
    </row>
    <row r="86" spans="2:17">
      <c r="C86" s="496">
        <f>'UK market share (4)'!C52</f>
        <v>0</v>
      </c>
      <c r="D86" s="566">
        <f>'UK market share (4)'!D52:G52</f>
        <v>0</v>
      </c>
      <c r="E86" s="566"/>
      <c r="F86" s="566"/>
      <c r="G86" s="566"/>
      <c r="H86" s="566"/>
      <c r="I86" s="496"/>
    </row>
    <row r="87" spans="2:17">
      <c r="C87" s="496">
        <f>'UK market share (4)'!C53</f>
        <v>0</v>
      </c>
      <c r="D87" s="566">
        <f>'UK market share (4)'!D53:G53</f>
        <v>0</v>
      </c>
      <c r="E87" s="566"/>
      <c r="F87" s="566"/>
      <c r="G87" s="566"/>
      <c r="H87" s="566"/>
      <c r="I87" s="496"/>
    </row>
    <row r="88" spans="2:17">
      <c r="C88" s="496">
        <f>'UK market share (4)'!C54</f>
        <v>0</v>
      </c>
      <c r="D88" s="566">
        <f>'UK market share (4)'!D54:G54</f>
        <v>0</v>
      </c>
      <c r="E88" s="566"/>
      <c r="F88" s="566"/>
      <c r="G88" s="566"/>
      <c r="H88" s="566"/>
      <c r="I88" s="496"/>
    </row>
    <row r="89" spans="2:17">
      <c r="C89" s="496">
        <f>'UK market share (4)'!C55</f>
        <v>0</v>
      </c>
      <c r="D89" s="566">
        <f>'UK market share (4)'!D55:G55</f>
        <v>0</v>
      </c>
      <c r="E89" s="566"/>
      <c r="F89" s="566"/>
      <c r="G89" s="566"/>
      <c r="H89" s="566"/>
      <c r="I89" s="496"/>
    </row>
    <row r="92" spans="2:17" ht="14.1" thickBot="1">
      <c r="B92" s="365"/>
      <c r="C92" s="365"/>
      <c r="D92" s="365"/>
      <c r="E92" s="365"/>
      <c r="F92" s="365"/>
      <c r="G92" s="365"/>
      <c r="H92" s="365"/>
      <c r="I92" s="365"/>
      <c r="J92" s="365"/>
      <c r="K92" s="365"/>
      <c r="L92" s="365"/>
      <c r="M92" s="365"/>
      <c r="N92" s="365"/>
      <c r="O92" s="365"/>
      <c r="P92" s="365"/>
      <c r="Q92" s="365"/>
    </row>
    <row r="96" spans="2:17" ht="14.1">
      <c r="C96" s="44" t="s">
        <v>372</v>
      </c>
    </row>
    <row r="97" spans="2:17" ht="14.1">
      <c r="B97" s="46" t="s">
        <v>125</v>
      </c>
      <c r="C97" s="46" t="s">
        <v>373</v>
      </c>
      <c r="D97" s="46" t="s">
        <v>24</v>
      </c>
      <c r="E97" s="46" t="s">
        <v>368</v>
      </c>
      <c r="F97" s="46" t="s">
        <v>343</v>
      </c>
      <c r="G97" s="46">
        <v>2015</v>
      </c>
      <c r="H97" s="46">
        <v>2020</v>
      </c>
      <c r="I97" s="46">
        <v>2025</v>
      </c>
      <c r="J97" s="46">
        <v>2030</v>
      </c>
      <c r="K97" s="46">
        <v>2035</v>
      </c>
      <c r="L97" s="46">
        <v>2040</v>
      </c>
      <c r="M97" s="46">
        <v>2045</v>
      </c>
      <c r="N97" s="46">
        <v>2050</v>
      </c>
    </row>
    <row r="98" spans="2:17" ht="69">
      <c r="B98" s="497" t="s">
        <v>282</v>
      </c>
      <c r="C98" s="112" t="s">
        <v>399</v>
      </c>
      <c r="D98" s="496" t="s">
        <v>402</v>
      </c>
      <c r="E98" s="310" t="s">
        <v>1144</v>
      </c>
      <c r="F98" s="310" t="s">
        <v>1145</v>
      </c>
      <c r="G98" s="79">
        <f>0%</f>
        <v>0</v>
      </c>
      <c r="H98" s="57">
        <f t="shared" ref="H98:M98" si="12">G98+(($N98-$G98)/7)</f>
        <v>6.685987814195439E-2</v>
      </c>
      <c r="I98" s="57">
        <f t="shared" si="12"/>
        <v>0.13371975628390878</v>
      </c>
      <c r="J98" s="57">
        <f t="shared" si="12"/>
        <v>0.20057963442586318</v>
      </c>
      <c r="K98" s="57">
        <f t="shared" si="12"/>
        <v>0.26743951256781756</v>
      </c>
      <c r="L98" s="57">
        <f t="shared" si="12"/>
        <v>0.33429939070977194</v>
      </c>
      <c r="M98" s="57">
        <f t="shared" si="12"/>
        <v>0.40115926885172631</v>
      </c>
      <c r="N98" s="79">
        <f>'Domestic MS background'!$B$7</f>
        <v>0.46801914699368069</v>
      </c>
    </row>
    <row r="99" spans="2:17">
      <c r="C99" s="112" t="s">
        <v>335</v>
      </c>
      <c r="D99" s="496" t="s">
        <v>402</v>
      </c>
      <c r="E99" s="349" t="s">
        <v>1146</v>
      </c>
      <c r="F99" s="493" t="s">
        <v>1147</v>
      </c>
      <c r="G99" s="57">
        <v>0.77</v>
      </c>
      <c r="H99" s="57">
        <f>G99</f>
        <v>0.77</v>
      </c>
      <c r="I99" s="57">
        <f t="shared" ref="I99:N99" si="13">H99</f>
        <v>0.77</v>
      </c>
      <c r="J99" s="57">
        <f t="shared" si="13"/>
        <v>0.77</v>
      </c>
      <c r="K99" s="57">
        <f t="shared" si="13"/>
        <v>0.77</v>
      </c>
      <c r="L99" s="57">
        <f t="shared" si="13"/>
        <v>0.77</v>
      </c>
      <c r="M99" s="57">
        <f t="shared" si="13"/>
        <v>0.77</v>
      </c>
      <c r="N99" s="57">
        <f t="shared" si="13"/>
        <v>0.77</v>
      </c>
    </row>
    <row r="100" spans="2:17" ht="41.45">
      <c r="C100" s="112" t="s">
        <v>1095</v>
      </c>
      <c r="D100" s="496" t="s">
        <v>402</v>
      </c>
      <c r="E100" s="496" t="s">
        <v>1148</v>
      </c>
      <c r="F100" s="310" t="s">
        <v>1149</v>
      </c>
      <c r="G100" s="57">
        <v>0.95</v>
      </c>
      <c r="H100" s="57">
        <f>G100</f>
        <v>0.95</v>
      </c>
      <c r="I100" s="57">
        <f t="shared" ref="I100:N100" si="14">H100</f>
        <v>0.95</v>
      </c>
      <c r="J100" s="57">
        <f t="shared" si="14"/>
        <v>0.95</v>
      </c>
      <c r="K100" s="57">
        <f t="shared" si="14"/>
        <v>0.95</v>
      </c>
      <c r="L100" s="57">
        <f t="shared" si="14"/>
        <v>0.95</v>
      </c>
      <c r="M100" s="57">
        <f t="shared" si="14"/>
        <v>0.95</v>
      </c>
      <c r="N100" s="57">
        <f t="shared" si="14"/>
        <v>0.95</v>
      </c>
    </row>
    <row r="101" spans="2:17" ht="41.45">
      <c r="C101" s="112" t="s">
        <v>380</v>
      </c>
      <c r="D101" s="496" t="s">
        <v>402</v>
      </c>
      <c r="E101" s="496" t="s">
        <v>1148</v>
      </c>
      <c r="F101" s="310" t="s">
        <v>1149</v>
      </c>
      <c r="G101" s="57">
        <v>0.95</v>
      </c>
      <c r="H101" s="57">
        <f>G101</f>
        <v>0.95</v>
      </c>
      <c r="I101" s="57">
        <f t="shared" ref="I101:N101" si="15">H101</f>
        <v>0.95</v>
      </c>
      <c r="J101" s="57">
        <f t="shared" si="15"/>
        <v>0.95</v>
      </c>
      <c r="K101" s="57">
        <f t="shared" si="15"/>
        <v>0.95</v>
      </c>
      <c r="L101" s="57">
        <f t="shared" si="15"/>
        <v>0.95</v>
      </c>
      <c r="M101" s="57">
        <f t="shared" si="15"/>
        <v>0.95</v>
      </c>
      <c r="N101" s="57">
        <f t="shared" si="15"/>
        <v>0.95</v>
      </c>
    </row>
    <row r="102" spans="2:17">
      <c r="C102" s="496"/>
      <c r="D102" s="496" t="s">
        <v>402</v>
      </c>
      <c r="E102" s="496"/>
      <c r="F102" s="496"/>
      <c r="G102" s="79"/>
      <c r="H102" s="57"/>
      <c r="I102" s="57"/>
      <c r="J102" s="79"/>
      <c r="K102" s="79"/>
      <c r="L102" s="79"/>
      <c r="M102" s="79"/>
      <c r="N102" s="79"/>
    </row>
    <row r="103" spans="2:17">
      <c r="C103" s="496"/>
      <c r="D103" s="496" t="s">
        <v>402</v>
      </c>
      <c r="E103" s="496"/>
      <c r="F103" s="496"/>
      <c r="G103" s="79"/>
      <c r="H103" s="57"/>
      <c r="I103" s="57"/>
      <c r="J103" s="79"/>
      <c r="K103" s="79"/>
      <c r="L103" s="79"/>
      <c r="M103" s="79"/>
      <c r="N103" s="79"/>
    </row>
    <row r="104" spans="2:17">
      <c r="K104" s="68"/>
      <c r="L104" s="68"/>
      <c r="M104" s="68"/>
      <c r="N104" s="68"/>
      <c r="O104" s="68"/>
      <c r="P104" s="68"/>
      <c r="Q104" s="68"/>
    </row>
    <row r="107" spans="2:17" ht="14.45">
      <c r="C107" s="126" t="s">
        <v>434</v>
      </c>
      <c r="D107" s="548" t="s">
        <v>435</v>
      </c>
      <c r="E107" s="550"/>
      <c r="F107" s="550"/>
      <c r="G107" s="550"/>
      <c r="H107" s="549"/>
      <c r="I107" s="126" t="s">
        <v>436</v>
      </c>
    </row>
    <row r="108" spans="2:17">
      <c r="C108" s="496">
        <f>'UK market share (5)'!C52</f>
        <v>8405</v>
      </c>
      <c r="D108" s="566" t="str">
        <f>'UK market share (5)'!D52:G52</f>
        <v>Generators; producer gas, water gas, acetylene gas and similar water process gas generators, with or without their purifiers</v>
      </c>
      <c r="E108" s="566"/>
      <c r="F108" s="566"/>
      <c r="G108" s="566"/>
      <c r="H108" s="566"/>
      <c r="I108" s="47" t="s">
        <v>438</v>
      </c>
    </row>
    <row r="109" spans="2:17">
      <c r="C109" s="496">
        <f>'UK market share (5)'!C53</f>
        <v>842129</v>
      </c>
      <c r="D109" s="566" t="str">
        <f>'UK market share (5)'!D53:G53</f>
        <v>Machinery; for filtering or purifying liquids, n.e.c. in item no. 8421.2</v>
      </c>
      <c r="E109" s="566"/>
      <c r="F109" s="566"/>
      <c r="G109" s="566"/>
      <c r="H109" s="566"/>
      <c r="I109" s="47" t="s">
        <v>438</v>
      </c>
    </row>
    <row r="110" spans="2:17">
      <c r="C110" s="496">
        <f>'UK market share (5)'!C54</f>
        <v>842139</v>
      </c>
      <c r="D110" s="566" t="str">
        <f>'UK market share (5)'!D54:G54</f>
        <v>Filtering or purifying machinery and apparatus for gases</v>
      </c>
      <c r="E110" s="566"/>
      <c r="F110" s="566"/>
      <c r="G110" s="566"/>
      <c r="H110" s="566"/>
      <c r="I110" s="47" t="s">
        <v>438</v>
      </c>
    </row>
    <row r="111" spans="2:17">
      <c r="C111" s="496">
        <f>'UK market share (5)'!C55</f>
        <v>730900</v>
      </c>
      <c r="D111" s="566" t="str">
        <f>'UK market share (5)'!D55:G55</f>
        <v>Reservoirs, tanks, vats and similar containers; for any material (excluding compressed or liquefied gas), of iron or steel, capacity exceeding 300l, whether or not lined or heat insulated</v>
      </c>
      <c r="E111" s="566"/>
      <c r="F111" s="566"/>
      <c r="G111" s="566"/>
      <c r="H111" s="566"/>
      <c r="I111" s="47" t="s">
        <v>438</v>
      </c>
    </row>
    <row r="112" spans="2:17">
      <c r="C112" s="496">
        <f>'UK market share (5)'!C56</f>
        <v>741999</v>
      </c>
      <c r="D112" s="566" t="str">
        <f>'UK market share (5)'!D56:G56</f>
        <v>Copper; articles n.e.c. in heading no. 7419</v>
      </c>
      <c r="E112" s="566"/>
      <c r="F112" s="566"/>
      <c r="G112" s="566"/>
      <c r="H112" s="566"/>
      <c r="I112" s="496" t="s">
        <v>438</v>
      </c>
    </row>
    <row r="113" spans="2:17">
      <c r="C113" s="496">
        <f>'UK market share (5)'!C57</f>
        <v>761100</v>
      </c>
      <c r="D113" s="566" t="str">
        <f>'UK market share (5)'!D57:G57</f>
        <v>Aluminium; reservoirs, tanks, vats and similar containers, for material (not compressed or liquefied gas), of a capacity over 300l, whether or not lined, not fitted with mechanical/thermal equipment</v>
      </c>
      <c r="E113" s="566"/>
      <c r="F113" s="566"/>
      <c r="G113" s="566"/>
      <c r="H113" s="566"/>
      <c r="I113" s="496"/>
    </row>
    <row r="114" spans="2:17">
      <c r="C114" s="496">
        <f>'UK market share (5)'!C58</f>
        <v>0</v>
      </c>
      <c r="D114" s="566">
        <f>'UK market share (5)'!D58:G58</f>
        <v>0</v>
      </c>
      <c r="E114" s="566"/>
      <c r="F114" s="566"/>
      <c r="G114" s="566"/>
      <c r="H114" s="566"/>
      <c r="I114" s="496"/>
    </row>
    <row r="115" spans="2:17">
      <c r="C115" s="496">
        <f>'UK market share (5)'!C59</f>
        <v>0</v>
      </c>
      <c r="D115" s="566">
        <f>'UK market share (5)'!D59:G59</f>
        <v>0</v>
      </c>
      <c r="E115" s="566"/>
      <c r="F115" s="566"/>
      <c r="G115" s="566"/>
      <c r="H115" s="566"/>
      <c r="I115" s="496"/>
    </row>
    <row r="116" spans="2:17">
      <c r="C116" s="496">
        <f>'UK market share (5)'!C60</f>
        <v>0</v>
      </c>
      <c r="D116" s="566">
        <f>'UK market share (5)'!D60:G60</f>
        <v>0</v>
      </c>
      <c r="E116" s="566"/>
      <c r="F116" s="566"/>
      <c r="G116" s="566"/>
      <c r="H116" s="566"/>
      <c r="I116" s="496"/>
    </row>
    <row r="117" spans="2:17">
      <c r="C117" s="496">
        <f>'UK market share (5)'!C61</f>
        <v>0</v>
      </c>
      <c r="D117" s="566">
        <f>'UK market share (5)'!D61:G61</f>
        <v>0</v>
      </c>
      <c r="E117" s="566"/>
      <c r="F117" s="566"/>
      <c r="G117" s="566"/>
      <c r="H117" s="566"/>
      <c r="I117" s="496"/>
    </row>
    <row r="120" spans="2:17" ht="14.1" thickBot="1">
      <c r="B120" s="365"/>
      <c r="C120" s="365"/>
      <c r="D120" s="365"/>
      <c r="E120" s="365"/>
      <c r="F120" s="365"/>
      <c r="G120" s="365"/>
      <c r="H120" s="365"/>
      <c r="I120" s="365"/>
      <c r="J120" s="365"/>
      <c r="K120" s="365"/>
      <c r="L120" s="365"/>
      <c r="M120" s="365"/>
      <c r="N120" s="365"/>
      <c r="O120" s="365"/>
      <c r="P120" s="365"/>
      <c r="Q120" s="365"/>
    </row>
    <row r="124" spans="2:17" ht="14.1">
      <c r="C124" s="44" t="s">
        <v>372</v>
      </c>
    </row>
    <row r="125" spans="2:17" ht="14.1">
      <c r="B125" s="46" t="s">
        <v>125</v>
      </c>
      <c r="C125" s="46" t="s">
        <v>373</v>
      </c>
      <c r="D125" s="46" t="s">
        <v>24</v>
      </c>
      <c r="E125" s="46" t="s">
        <v>368</v>
      </c>
      <c r="F125" s="46" t="s">
        <v>343</v>
      </c>
      <c r="G125" s="46">
        <v>2015</v>
      </c>
      <c r="H125" s="46">
        <v>2020</v>
      </c>
      <c r="I125" s="46">
        <v>2025</v>
      </c>
      <c r="J125" s="46">
        <v>2030</v>
      </c>
      <c r="K125" s="46">
        <v>2035</v>
      </c>
      <c r="L125" s="46">
        <v>2040</v>
      </c>
      <c r="M125" s="46">
        <v>2045</v>
      </c>
      <c r="N125" s="46">
        <v>2050</v>
      </c>
    </row>
    <row r="126" spans="2:17" ht="69">
      <c r="B126" s="497" t="s">
        <v>283</v>
      </c>
      <c r="C126" s="112" t="s">
        <v>399</v>
      </c>
      <c r="D126" s="496" t="s">
        <v>402</v>
      </c>
      <c r="E126" s="310" t="s">
        <v>1144</v>
      </c>
      <c r="F126" s="310" t="s">
        <v>1145</v>
      </c>
      <c r="G126" s="79">
        <f>0%</f>
        <v>0</v>
      </c>
      <c r="H126" s="57">
        <f t="shared" ref="H126:M126" si="16">G126+(($N126-$G126)/7)</f>
        <v>6.685987814195439E-2</v>
      </c>
      <c r="I126" s="57">
        <f t="shared" si="16"/>
        <v>0.13371975628390878</v>
      </c>
      <c r="J126" s="57">
        <f t="shared" si="16"/>
        <v>0.20057963442586318</v>
      </c>
      <c r="K126" s="57">
        <f t="shared" si="16"/>
        <v>0.26743951256781756</v>
      </c>
      <c r="L126" s="57">
        <f t="shared" si="16"/>
        <v>0.33429939070977194</v>
      </c>
      <c r="M126" s="57">
        <f t="shared" si="16"/>
        <v>0.40115926885172631</v>
      </c>
      <c r="N126" s="79">
        <f>'Domestic MS background'!$B$8</f>
        <v>0.46801914699368069</v>
      </c>
    </row>
    <row r="127" spans="2:17">
      <c r="C127" s="112" t="s">
        <v>335</v>
      </c>
      <c r="D127" s="496" t="s">
        <v>402</v>
      </c>
      <c r="E127" s="349" t="s">
        <v>1146</v>
      </c>
      <c r="F127" s="493" t="s">
        <v>1147</v>
      </c>
      <c r="G127" s="57">
        <v>0.77</v>
      </c>
      <c r="H127" s="57">
        <f>G127</f>
        <v>0.77</v>
      </c>
      <c r="I127" s="57">
        <f t="shared" ref="I127:N127" si="17">H127</f>
        <v>0.77</v>
      </c>
      <c r="J127" s="57">
        <f t="shared" si="17"/>
        <v>0.77</v>
      </c>
      <c r="K127" s="57">
        <f t="shared" si="17"/>
        <v>0.77</v>
      </c>
      <c r="L127" s="57">
        <f t="shared" si="17"/>
        <v>0.77</v>
      </c>
      <c r="M127" s="57">
        <f t="shared" si="17"/>
        <v>0.77</v>
      </c>
      <c r="N127" s="57">
        <f t="shared" si="17"/>
        <v>0.77</v>
      </c>
    </row>
    <row r="128" spans="2:17" ht="41.45">
      <c r="C128" s="112" t="s">
        <v>1095</v>
      </c>
      <c r="D128" s="496" t="s">
        <v>402</v>
      </c>
      <c r="E128" s="496" t="s">
        <v>1148</v>
      </c>
      <c r="F128" s="310" t="s">
        <v>1149</v>
      </c>
      <c r="G128" s="57">
        <v>0.95</v>
      </c>
      <c r="H128" s="57">
        <f>G128</f>
        <v>0.95</v>
      </c>
      <c r="I128" s="57">
        <f t="shared" ref="I128:N128" si="18">H128</f>
        <v>0.95</v>
      </c>
      <c r="J128" s="57">
        <f t="shared" si="18"/>
        <v>0.95</v>
      </c>
      <c r="K128" s="57">
        <f t="shared" si="18"/>
        <v>0.95</v>
      </c>
      <c r="L128" s="57">
        <f t="shared" si="18"/>
        <v>0.95</v>
      </c>
      <c r="M128" s="57">
        <f t="shared" si="18"/>
        <v>0.95</v>
      </c>
      <c r="N128" s="57">
        <f t="shared" si="18"/>
        <v>0.95</v>
      </c>
    </row>
    <row r="129" spans="3:17" ht="41.45">
      <c r="C129" s="112" t="s">
        <v>380</v>
      </c>
      <c r="D129" s="496" t="s">
        <v>402</v>
      </c>
      <c r="E129" s="496" t="s">
        <v>1148</v>
      </c>
      <c r="F129" s="310" t="s">
        <v>1149</v>
      </c>
      <c r="G129" s="57">
        <v>0.95</v>
      </c>
      <c r="H129" s="57">
        <f>G129</f>
        <v>0.95</v>
      </c>
      <c r="I129" s="57">
        <f t="shared" ref="I129:N129" si="19">H129</f>
        <v>0.95</v>
      </c>
      <c r="J129" s="57">
        <f t="shared" si="19"/>
        <v>0.95</v>
      </c>
      <c r="K129" s="57">
        <f t="shared" si="19"/>
        <v>0.95</v>
      </c>
      <c r="L129" s="57">
        <f t="shared" si="19"/>
        <v>0.95</v>
      </c>
      <c r="M129" s="57">
        <f t="shared" si="19"/>
        <v>0.95</v>
      </c>
      <c r="N129" s="57">
        <f t="shared" si="19"/>
        <v>0.95</v>
      </c>
    </row>
    <row r="130" spans="3:17">
      <c r="C130" s="496"/>
      <c r="D130" s="496" t="s">
        <v>402</v>
      </c>
      <c r="E130" s="496"/>
      <c r="F130" s="496"/>
      <c r="G130" s="79"/>
      <c r="H130" s="57"/>
      <c r="I130" s="57"/>
      <c r="J130" s="79"/>
      <c r="K130" s="79"/>
      <c r="L130" s="79"/>
      <c r="M130" s="79"/>
      <c r="N130" s="79"/>
    </row>
    <row r="131" spans="3:17">
      <c r="C131" s="496"/>
      <c r="D131" s="496" t="s">
        <v>402</v>
      </c>
      <c r="E131" s="496"/>
      <c r="F131" s="496"/>
      <c r="G131" s="79"/>
      <c r="H131" s="57"/>
      <c r="I131" s="57"/>
      <c r="J131" s="79"/>
      <c r="K131" s="79"/>
      <c r="L131" s="79"/>
      <c r="M131" s="79"/>
      <c r="N131" s="79"/>
    </row>
    <row r="132" spans="3:17">
      <c r="K132" s="68"/>
      <c r="L132" s="68"/>
      <c r="M132" s="68"/>
      <c r="N132" s="68"/>
      <c r="O132" s="68"/>
      <c r="P132" s="68"/>
      <c r="Q132" s="68"/>
    </row>
    <row r="135" spans="3:17" ht="14.45">
      <c r="C135" s="126" t="s">
        <v>434</v>
      </c>
      <c r="D135" s="548" t="s">
        <v>435</v>
      </c>
      <c r="E135" s="550"/>
      <c r="F135" s="550"/>
      <c r="G135" s="550"/>
      <c r="H135" s="549"/>
      <c r="I135" s="126" t="s">
        <v>436</v>
      </c>
    </row>
    <row r="136" spans="3:17">
      <c r="C136" s="496">
        <f>'UK market share (6)'!C43</f>
        <v>730900</v>
      </c>
      <c r="D136" s="566" t="str">
        <f>'UK market share (6)'!D43:E43</f>
        <v>Reservoirs, tanks, vats and similar containers; for any material (excluding compressed or liquefied gas), of iron or steel, capacity exceeding 300l, whether or not lined or heat insulated</v>
      </c>
      <c r="E136" s="566"/>
      <c r="F136" s="566"/>
      <c r="G136" s="566"/>
      <c r="H136" s="566"/>
      <c r="I136" s="47" t="s">
        <v>438</v>
      </c>
    </row>
    <row r="137" spans="3:17">
      <c r="C137" s="496">
        <f>'UK market share (6)'!C44</f>
        <v>741999</v>
      </c>
      <c r="D137" s="566" t="str">
        <f>'UK market share (6)'!D44:E44</f>
        <v>Copper; articles n.e.c. in heading no. 7419</v>
      </c>
      <c r="E137" s="566"/>
      <c r="F137" s="566"/>
      <c r="G137" s="566"/>
      <c r="H137" s="566"/>
      <c r="I137" s="47" t="s">
        <v>438</v>
      </c>
    </row>
    <row r="138" spans="3:17">
      <c r="C138" s="496">
        <f>'UK market share (6)'!C45</f>
        <v>761100</v>
      </c>
      <c r="D138" s="566" t="str">
        <f>'UK market share (6)'!D45:E45</f>
        <v>Aluminium; reservoirs, tanks, vats and similar containers, for material (not compressed or liquefied gas), of a capacity over 300l, whether or not lined, not fitted with mechanical/thermal equipment</v>
      </c>
      <c r="E138" s="566"/>
      <c r="F138" s="566"/>
      <c r="G138" s="566"/>
      <c r="H138" s="566"/>
      <c r="I138" s="47" t="s">
        <v>438</v>
      </c>
    </row>
    <row r="139" spans="3:17">
      <c r="C139" s="496">
        <f>'UK market share (6)'!C46</f>
        <v>841940</v>
      </c>
      <c r="D139" s="566" t="str">
        <f>'UK market share (6)'!D46:E46</f>
        <v>Distilling or rectifying plant; not used for domestic purposes</v>
      </c>
      <c r="E139" s="566"/>
      <c r="F139" s="566"/>
      <c r="G139" s="566"/>
      <c r="H139" s="566"/>
      <c r="I139" s="47" t="s">
        <v>438</v>
      </c>
    </row>
    <row r="140" spans="3:17">
      <c r="C140" s="496">
        <f>'UK market share (6)'!C47</f>
        <v>0</v>
      </c>
      <c r="D140" s="566">
        <f>'UK market share (6)'!D47:E47</f>
        <v>0</v>
      </c>
      <c r="E140" s="566"/>
      <c r="F140" s="566"/>
      <c r="G140" s="566"/>
      <c r="H140" s="566"/>
      <c r="I140" s="496" t="s">
        <v>438</v>
      </c>
    </row>
    <row r="141" spans="3:17">
      <c r="C141" s="496">
        <f>'UK market share (6)'!C48</f>
        <v>0</v>
      </c>
      <c r="D141" s="566">
        <f>'UK market share (6)'!D48:E48</f>
        <v>0</v>
      </c>
      <c r="E141" s="566"/>
      <c r="F141" s="566"/>
      <c r="G141" s="566"/>
      <c r="H141" s="566"/>
      <c r="I141" s="496"/>
    </row>
    <row r="142" spans="3:17">
      <c r="C142" s="496">
        <f>'UK market share (6)'!C49</f>
        <v>0</v>
      </c>
      <c r="D142" s="566">
        <f>'UK market share (6)'!D49:E49</f>
        <v>0</v>
      </c>
      <c r="E142" s="566"/>
      <c r="F142" s="566"/>
      <c r="G142" s="566"/>
      <c r="H142" s="566"/>
      <c r="I142" s="496"/>
    </row>
    <row r="143" spans="3:17">
      <c r="C143" s="496">
        <f>'UK market share (6)'!C50</f>
        <v>0</v>
      </c>
      <c r="D143" s="566">
        <f>'UK market share (6)'!D50:E50</f>
        <v>0</v>
      </c>
      <c r="E143" s="566"/>
      <c r="F143" s="566"/>
      <c r="G143" s="566"/>
      <c r="H143" s="566"/>
      <c r="I143" s="496"/>
    </row>
    <row r="144" spans="3:17">
      <c r="C144" s="496">
        <f>'UK market share (6)'!C51</f>
        <v>0</v>
      </c>
      <c r="D144" s="566">
        <f>'UK market share (6)'!D51:E51</f>
        <v>0</v>
      </c>
      <c r="E144" s="566"/>
      <c r="F144" s="566"/>
      <c r="G144" s="566"/>
      <c r="H144" s="566"/>
      <c r="I144" s="496"/>
    </row>
    <row r="145" spans="2:17">
      <c r="C145" s="496">
        <f>'UK market share (6)'!C52</f>
        <v>0</v>
      </c>
      <c r="D145" s="566">
        <f>'UK market share (6)'!D52:E52</f>
        <v>0</v>
      </c>
      <c r="E145" s="566"/>
      <c r="F145" s="566"/>
      <c r="G145" s="566"/>
      <c r="H145" s="566"/>
      <c r="I145" s="496"/>
    </row>
    <row r="148" spans="2:17" ht="14.1" thickBot="1">
      <c r="B148" s="365"/>
      <c r="C148" s="365"/>
      <c r="D148" s="365"/>
      <c r="E148" s="365"/>
      <c r="F148" s="365"/>
      <c r="G148" s="365"/>
      <c r="H148" s="365"/>
      <c r="I148" s="365"/>
      <c r="J148" s="365"/>
      <c r="K148" s="365"/>
      <c r="L148" s="365"/>
      <c r="M148" s="365"/>
      <c r="N148" s="365"/>
      <c r="O148" s="365"/>
      <c r="P148" s="365"/>
      <c r="Q148" s="365"/>
    </row>
    <row r="152" spans="2:17" ht="14.1">
      <c r="C152" s="44" t="s">
        <v>372</v>
      </c>
    </row>
    <row r="153" spans="2:17" ht="14.1">
      <c r="B153" s="46" t="s">
        <v>125</v>
      </c>
      <c r="C153" s="46" t="s">
        <v>373</v>
      </c>
      <c r="D153" s="46" t="s">
        <v>24</v>
      </c>
      <c r="E153" s="46" t="s">
        <v>368</v>
      </c>
      <c r="F153" s="46" t="s">
        <v>343</v>
      </c>
      <c r="G153" s="46">
        <v>2015</v>
      </c>
      <c r="H153" s="46">
        <v>2020</v>
      </c>
      <c r="I153" s="46">
        <v>2025</v>
      </c>
      <c r="J153" s="46">
        <v>2030</v>
      </c>
      <c r="K153" s="46">
        <v>2035</v>
      </c>
      <c r="L153" s="46">
        <v>2040</v>
      </c>
      <c r="M153" s="46">
        <v>2045</v>
      </c>
      <c r="N153" s="46">
        <v>2050</v>
      </c>
    </row>
    <row r="154" spans="2:17" ht="69">
      <c r="B154" s="497" t="s">
        <v>284</v>
      </c>
      <c r="C154" s="112" t="s">
        <v>399</v>
      </c>
      <c r="D154" s="496" t="s">
        <v>402</v>
      </c>
      <c r="E154" s="310" t="s">
        <v>1144</v>
      </c>
      <c r="F154" s="310" t="s">
        <v>1145</v>
      </c>
      <c r="G154" s="79">
        <f>0%</f>
        <v>0</v>
      </c>
      <c r="H154" s="57">
        <f t="shared" ref="H154:M154" si="20">G154+(($N154-$G154)/7)</f>
        <v>6.685987814195439E-2</v>
      </c>
      <c r="I154" s="57">
        <f t="shared" si="20"/>
        <v>0.13371975628390878</v>
      </c>
      <c r="J154" s="57">
        <f t="shared" si="20"/>
        <v>0.20057963442586318</v>
      </c>
      <c r="K154" s="57">
        <f t="shared" si="20"/>
        <v>0.26743951256781756</v>
      </c>
      <c r="L154" s="57">
        <f t="shared" si="20"/>
        <v>0.33429939070977194</v>
      </c>
      <c r="M154" s="57">
        <f t="shared" si="20"/>
        <v>0.40115926885172631</v>
      </c>
      <c r="N154" s="79">
        <f>'Domestic MS background'!$B$8</f>
        <v>0.46801914699368069</v>
      </c>
    </row>
    <row r="155" spans="2:17">
      <c r="C155" s="112" t="s">
        <v>335</v>
      </c>
      <c r="D155" s="496" t="s">
        <v>402</v>
      </c>
      <c r="E155" s="349" t="s">
        <v>1146</v>
      </c>
      <c r="F155" s="493" t="s">
        <v>1147</v>
      </c>
      <c r="G155" s="57">
        <v>0.77</v>
      </c>
      <c r="H155" s="57">
        <f>G155</f>
        <v>0.77</v>
      </c>
      <c r="I155" s="57">
        <f t="shared" ref="I155:N155" si="21">H155</f>
        <v>0.77</v>
      </c>
      <c r="J155" s="57">
        <f t="shared" si="21"/>
        <v>0.77</v>
      </c>
      <c r="K155" s="57">
        <f t="shared" si="21"/>
        <v>0.77</v>
      </c>
      <c r="L155" s="57">
        <f t="shared" si="21"/>
        <v>0.77</v>
      </c>
      <c r="M155" s="57">
        <f t="shared" si="21"/>
        <v>0.77</v>
      </c>
      <c r="N155" s="57">
        <f t="shared" si="21"/>
        <v>0.77</v>
      </c>
    </row>
    <row r="156" spans="2:17" ht="41.45">
      <c r="C156" s="112" t="s">
        <v>1095</v>
      </c>
      <c r="D156" s="496" t="s">
        <v>402</v>
      </c>
      <c r="E156" s="496" t="s">
        <v>1148</v>
      </c>
      <c r="F156" s="310" t="s">
        <v>1149</v>
      </c>
      <c r="G156" s="57">
        <v>0.95</v>
      </c>
      <c r="H156" s="57">
        <f>G156</f>
        <v>0.95</v>
      </c>
      <c r="I156" s="57">
        <f t="shared" ref="I156:N156" si="22">H156</f>
        <v>0.95</v>
      </c>
      <c r="J156" s="57">
        <f t="shared" si="22"/>
        <v>0.95</v>
      </c>
      <c r="K156" s="57">
        <f t="shared" si="22"/>
        <v>0.95</v>
      </c>
      <c r="L156" s="57">
        <f t="shared" si="22"/>
        <v>0.95</v>
      </c>
      <c r="M156" s="57">
        <f t="shared" si="22"/>
        <v>0.95</v>
      </c>
      <c r="N156" s="57">
        <f t="shared" si="22"/>
        <v>0.95</v>
      </c>
    </row>
    <row r="157" spans="2:17" ht="41.45">
      <c r="C157" s="112" t="s">
        <v>380</v>
      </c>
      <c r="D157" s="496" t="s">
        <v>402</v>
      </c>
      <c r="E157" s="496" t="s">
        <v>1148</v>
      </c>
      <c r="F157" s="310" t="s">
        <v>1149</v>
      </c>
      <c r="G157" s="57">
        <v>0.95</v>
      </c>
      <c r="H157" s="57">
        <f>G157</f>
        <v>0.95</v>
      </c>
      <c r="I157" s="57">
        <f t="shared" ref="I157:N157" si="23">H157</f>
        <v>0.95</v>
      </c>
      <c r="J157" s="57">
        <f t="shared" si="23"/>
        <v>0.95</v>
      </c>
      <c r="K157" s="57">
        <f t="shared" si="23"/>
        <v>0.95</v>
      </c>
      <c r="L157" s="57">
        <f t="shared" si="23"/>
        <v>0.95</v>
      </c>
      <c r="M157" s="57">
        <f t="shared" si="23"/>
        <v>0.95</v>
      </c>
      <c r="N157" s="57">
        <f t="shared" si="23"/>
        <v>0.95</v>
      </c>
    </row>
    <row r="158" spans="2:17">
      <c r="C158" s="496"/>
      <c r="D158" s="496" t="s">
        <v>402</v>
      </c>
      <c r="E158" s="496"/>
      <c r="F158" s="496"/>
      <c r="G158" s="79"/>
      <c r="H158" s="57"/>
      <c r="I158" s="57"/>
      <c r="J158" s="79"/>
      <c r="K158" s="79"/>
      <c r="L158" s="79"/>
      <c r="M158" s="79"/>
      <c r="N158" s="79"/>
    </row>
    <row r="159" spans="2:17">
      <c r="C159" s="496"/>
      <c r="D159" s="496" t="s">
        <v>402</v>
      </c>
      <c r="E159" s="496"/>
      <c r="F159" s="496"/>
      <c r="G159" s="79"/>
      <c r="H159" s="57"/>
      <c r="I159" s="57"/>
      <c r="J159" s="79"/>
      <c r="K159" s="79"/>
      <c r="L159" s="79"/>
      <c r="M159" s="79"/>
      <c r="N159" s="79"/>
    </row>
    <row r="160" spans="2:17">
      <c r="K160" s="68"/>
      <c r="L160" s="68"/>
      <c r="M160" s="68"/>
      <c r="N160" s="68"/>
      <c r="O160" s="68"/>
      <c r="P160" s="68"/>
      <c r="Q160" s="68"/>
    </row>
    <row r="163" spans="2:17" ht="14.45">
      <c r="C163" s="126" t="s">
        <v>434</v>
      </c>
      <c r="D163" s="548" t="s">
        <v>435</v>
      </c>
      <c r="E163" s="550"/>
      <c r="F163" s="550"/>
      <c r="G163" s="550"/>
      <c r="H163" s="549"/>
      <c r="I163" s="126" t="s">
        <v>436</v>
      </c>
    </row>
    <row r="164" spans="2:17">
      <c r="C164" s="496">
        <f>'UK market share (7)'!C50</f>
        <v>730900</v>
      </c>
      <c r="D164" s="566" t="str">
        <f>'UK market share (7)'!D50:E50</f>
        <v>Reservoirs, tanks, vats and similar containers; for any material (excluding compressed or liquefied gas), of iron or steel, capacity exceeding 300l, whether or not lined or heat insulated</v>
      </c>
      <c r="E164" s="566"/>
      <c r="F164" s="566"/>
      <c r="G164" s="566"/>
      <c r="H164" s="566"/>
      <c r="I164" s="47" t="s">
        <v>438</v>
      </c>
    </row>
    <row r="165" spans="2:17">
      <c r="C165" s="496">
        <f>'UK market share (7)'!C51</f>
        <v>741999</v>
      </c>
      <c r="D165" s="566" t="str">
        <f>'UK market share (7)'!D51:E51</f>
        <v>Copper; articles n.e.c. in heading no. 7419</v>
      </c>
      <c r="E165" s="566"/>
      <c r="F165" s="566"/>
      <c r="G165" s="566"/>
      <c r="H165" s="566"/>
      <c r="I165" s="47" t="s">
        <v>438</v>
      </c>
    </row>
    <row r="166" spans="2:17">
      <c r="C166" s="496">
        <f>'UK market share (7)'!C52</f>
        <v>761100</v>
      </c>
      <c r="D166" s="566" t="str">
        <f>'UK market share (7)'!D52:E52</f>
        <v>Aluminium; reservoirs, tanks, vats and similar containers, for material (not compressed or liquefied gas), of a capacity over 300l, whether or not lined, not fitted with mechanical/thermal equipment</v>
      </c>
      <c r="E166" s="566"/>
      <c r="F166" s="566"/>
      <c r="G166" s="566"/>
      <c r="H166" s="566"/>
      <c r="I166" s="47" t="s">
        <v>438</v>
      </c>
    </row>
    <row r="167" spans="2:17">
      <c r="C167" s="496">
        <f>'UK market share (7)'!C53</f>
        <v>841940</v>
      </c>
      <c r="D167" s="566" t="str">
        <f>'UK market share (7)'!D53:E53</f>
        <v>Distilling or rectifying plant; not used for domestic purposes</v>
      </c>
      <c r="E167" s="566"/>
      <c r="F167" s="566"/>
      <c r="G167" s="566"/>
      <c r="H167" s="566"/>
      <c r="I167" s="47" t="s">
        <v>438</v>
      </c>
    </row>
    <row r="168" spans="2:17">
      <c r="C168" s="496">
        <f>'UK market share (7)'!C54</f>
        <v>0</v>
      </c>
      <c r="D168" s="566">
        <f>'UK market share (7)'!D54:E54</f>
        <v>0</v>
      </c>
      <c r="E168" s="566"/>
      <c r="F168" s="566"/>
      <c r="G168" s="566"/>
      <c r="H168" s="566"/>
      <c r="I168" s="496" t="s">
        <v>438</v>
      </c>
    </row>
    <row r="169" spans="2:17">
      <c r="C169" s="496">
        <f>'UK market share (7)'!C55</f>
        <v>0</v>
      </c>
      <c r="D169" s="566">
        <f>'UK market share (7)'!D55:E55</f>
        <v>0</v>
      </c>
      <c r="E169" s="566"/>
      <c r="F169" s="566"/>
      <c r="G169" s="566"/>
      <c r="H169" s="566"/>
      <c r="I169" s="496"/>
    </row>
    <row r="170" spans="2:17">
      <c r="C170" s="496">
        <f>'UK market share (7)'!C56</f>
        <v>0</v>
      </c>
      <c r="D170" s="566">
        <f>'UK market share (7)'!D56:E56</f>
        <v>0</v>
      </c>
      <c r="E170" s="566"/>
      <c r="F170" s="566"/>
      <c r="G170" s="566"/>
      <c r="H170" s="566"/>
      <c r="I170" s="496"/>
    </row>
    <row r="171" spans="2:17">
      <c r="C171" s="496">
        <f>'UK market share (7)'!C57</f>
        <v>0</v>
      </c>
      <c r="D171" s="566">
        <f>'UK market share (7)'!D57:E57</f>
        <v>0</v>
      </c>
      <c r="E171" s="566"/>
      <c r="F171" s="566"/>
      <c r="G171" s="566"/>
      <c r="H171" s="566"/>
      <c r="I171" s="496"/>
    </row>
    <row r="172" spans="2:17">
      <c r="C172" s="496">
        <f>'UK market share (7)'!C58</f>
        <v>0</v>
      </c>
      <c r="D172" s="566">
        <f>'UK market share (7)'!D58:E58</f>
        <v>0</v>
      </c>
      <c r="E172" s="566"/>
      <c r="F172" s="566"/>
      <c r="G172" s="566"/>
      <c r="H172" s="566"/>
      <c r="I172" s="496"/>
    </row>
    <row r="173" spans="2:17">
      <c r="C173" s="496">
        <f>'UK market share (7)'!C59</f>
        <v>0</v>
      </c>
      <c r="D173" s="566">
        <f>'UK market share (7)'!D59:E59</f>
        <v>0</v>
      </c>
      <c r="E173" s="566"/>
      <c r="F173" s="566"/>
      <c r="G173" s="566"/>
      <c r="H173" s="566"/>
      <c r="I173" s="496"/>
    </row>
    <row r="176" spans="2:17" ht="14.1" thickBot="1">
      <c r="B176" s="365"/>
      <c r="C176" s="365"/>
      <c r="D176" s="365"/>
      <c r="E176" s="365"/>
      <c r="F176" s="365"/>
      <c r="G176" s="365"/>
      <c r="H176" s="365"/>
      <c r="I176" s="365"/>
      <c r="J176" s="365"/>
      <c r="K176" s="365"/>
      <c r="L176" s="365"/>
      <c r="M176" s="365"/>
      <c r="N176" s="365"/>
      <c r="O176" s="365"/>
      <c r="P176" s="365"/>
      <c r="Q176" s="365"/>
    </row>
    <row r="180" spans="2:17" ht="14.1">
      <c r="C180" s="44" t="s">
        <v>372</v>
      </c>
    </row>
    <row r="181" spans="2:17" ht="14.1">
      <c r="B181" s="46" t="s">
        <v>125</v>
      </c>
      <c r="C181" s="46" t="s">
        <v>373</v>
      </c>
      <c r="D181" s="46" t="s">
        <v>24</v>
      </c>
      <c r="E181" s="46" t="s">
        <v>368</v>
      </c>
      <c r="F181" s="46" t="s">
        <v>343</v>
      </c>
      <c r="G181" s="46">
        <v>2015</v>
      </c>
      <c r="H181" s="46">
        <v>2020</v>
      </c>
      <c r="I181" s="46">
        <v>2025</v>
      </c>
      <c r="J181" s="46">
        <v>2030</v>
      </c>
      <c r="K181" s="46">
        <v>2035</v>
      </c>
      <c r="L181" s="46">
        <v>2040</v>
      </c>
      <c r="M181" s="46">
        <v>2045</v>
      </c>
      <c r="N181" s="46">
        <v>2050</v>
      </c>
    </row>
    <row r="182" spans="2:17" ht="69">
      <c r="B182" s="497" t="s">
        <v>285</v>
      </c>
      <c r="C182" s="112" t="s">
        <v>399</v>
      </c>
      <c r="D182" s="496" t="s">
        <v>402</v>
      </c>
      <c r="E182" s="310" t="s">
        <v>1144</v>
      </c>
      <c r="F182" s="310" t="s">
        <v>1145</v>
      </c>
      <c r="G182" s="79">
        <f>0%</f>
        <v>0</v>
      </c>
      <c r="H182" s="57">
        <f t="shared" ref="H182:M182" si="24">G182+(($N182-$G182)/7)</f>
        <v>6.685987814195439E-2</v>
      </c>
      <c r="I182" s="57">
        <f t="shared" si="24"/>
        <v>0.13371975628390878</v>
      </c>
      <c r="J182" s="57">
        <f t="shared" si="24"/>
        <v>0.20057963442586318</v>
      </c>
      <c r="K182" s="57">
        <f t="shared" si="24"/>
        <v>0.26743951256781756</v>
      </c>
      <c r="L182" s="57">
        <f t="shared" si="24"/>
        <v>0.33429939070977194</v>
      </c>
      <c r="M182" s="57">
        <f t="shared" si="24"/>
        <v>0.40115926885172631</v>
      </c>
      <c r="N182" s="79">
        <f>'Domestic MS background'!$B$8</f>
        <v>0.46801914699368069</v>
      </c>
    </row>
    <row r="183" spans="2:17">
      <c r="C183" s="112" t="s">
        <v>335</v>
      </c>
      <c r="D183" s="496" t="s">
        <v>402</v>
      </c>
      <c r="E183" s="349" t="s">
        <v>1146</v>
      </c>
      <c r="F183" s="493" t="s">
        <v>1147</v>
      </c>
      <c r="G183" s="57">
        <v>0.77</v>
      </c>
      <c r="H183" s="57">
        <f>G183</f>
        <v>0.77</v>
      </c>
      <c r="I183" s="57">
        <f t="shared" ref="I183:N183" si="25">H183</f>
        <v>0.77</v>
      </c>
      <c r="J183" s="57">
        <f t="shared" si="25"/>
        <v>0.77</v>
      </c>
      <c r="K183" s="57">
        <f t="shared" si="25"/>
        <v>0.77</v>
      </c>
      <c r="L183" s="57">
        <f t="shared" si="25"/>
        <v>0.77</v>
      </c>
      <c r="M183" s="57">
        <f t="shared" si="25"/>
        <v>0.77</v>
      </c>
      <c r="N183" s="57">
        <f t="shared" si="25"/>
        <v>0.77</v>
      </c>
    </row>
    <row r="184" spans="2:17" ht="41.45">
      <c r="C184" s="112" t="s">
        <v>1095</v>
      </c>
      <c r="D184" s="496" t="s">
        <v>402</v>
      </c>
      <c r="E184" s="496" t="s">
        <v>1148</v>
      </c>
      <c r="F184" s="310" t="s">
        <v>1149</v>
      </c>
      <c r="G184" s="57">
        <v>0.95</v>
      </c>
      <c r="H184" s="57">
        <f>G184</f>
        <v>0.95</v>
      </c>
      <c r="I184" s="57">
        <f t="shared" ref="I184:N184" si="26">H184</f>
        <v>0.95</v>
      </c>
      <c r="J184" s="57">
        <f t="shared" si="26"/>
        <v>0.95</v>
      </c>
      <c r="K184" s="57">
        <f t="shared" si="26"/>
        <v>0.95</v>
      </c>
      <c r="L184" s="57">
        <f t="shared" si="26"/>
        <v>0.95</v>
      </c>
      <c r="M184" s="57">
        <f t="shared" si="26"/>
        <v>0.95</v>
      </c>
      <c r="N184" s="57">
        <f t="shared" si="26"/>
        <v>0.95</v>
      </c>
    </row>
    <row r="185" spans="2:17" ht="41.45">
      <c r="C185" s="112" t="s">
        <v>380</v>
      </c>
      <c r="D185" s="496" t="s">
        <v>402</v>
      </c>
      <c r="E185" s="496" t="s">
        <v>1148</v>
      </c>
      <c r="F185" s="310" t="s">
        <v>1149</v>
      </c>
      <c r="G185" s="57">
        <v>0.95</v>
      </c>
      <c r="H185" s="57">
        <f>G185</f>
        <v>0.95</v>
      </c>
      <c r="I185" s="57">
        <f t="shared" ref="I185:N185" si="27">H185</f>
        <v>0.95</v>
      </c>
      <c r="J185" s="57">
        <f t="shared" si="27"/>
        <v>0.95</v>
      </c>
      <c r="K185" s="57">
        <f t="shared" si="27"/>
        <v>0.95</v>
      </c>
      <c r="L185" s="57">
        <f t="shared" si="27"/>
        <v>0.95</v>
      </c>
      <c r="M185" s="57">
        <f t="shared" si="27"/>
        <v>0.95</v>
      </c>
      <c r="N185" s="57">
        <f t="shared" si="27"/>
        <v>0.95</v>
      </c>
    </row>
    <row r="186" spans="2:17">
      <c r="C186" s="496"/>
      <c r="D186" s="496" t="s">
        <v>402</v>
      </c>
      <c r="E186" s="496"/>
      <c r="F186" s="496"/>
      <c r="G186" s="79"/>
      <c r="H186" s="57"/>
      <c r="I186" s="57"/>
      <c r="J186" s="79"/>
      <c r="K186" s="79"/>
      <c r="L186" s="79"/>
      <c r="M186" s="79"/>
      <c r="N186" s="79"/>
    </row>
    <row r="187" spans="2:17">
      <c r="C187" s="496"/>
      <c r="D187" s="496" t="s">
        <v>402</v>
      </c>
      <c r="E187" s="496"/>
      <c r="F187" s="496"/>
      <c r="G187" s="79"/>
      <c r="H187" s="57"/>
      <c r="I187" s="57"/>
      <c r="J187" s="79"/>
      <c r="K187" s="79"/>
      <c r="L187" s="79"/>
      <c r="M187" s="79"/>
      <c r="N187" s="79"/>
    </row>
    <row r="188" spans="2:17">
      <c r="K188" s="68"/>
      <c r="L188" s="68"/>
      <c r="M188" s="68"/>
      <c r="N188" s="68"/>
      <c r="O188" s="68"/>
      <c r="P188" s="68"/>
      <c r="Q188" s="68"/>
    </row>
    <row r="191" spans="2:17" ht="14.45">
      <c r="C191" s="126" t="s">
        <v>434</v>
      </c>
      <c r="D191" s="548" t="s">
        <v>435</v>
      </c>
      <c r="E191" s="550"/>
      <c r="F191" s="550"/>
      <c r="G191" s="550"/>
      <c r="H191" s="549"/>
      <c r="I191" s="126" t="s">
        <v>436</v>
      </c>
    </row>
    <row r="192" spans="2:17">
      <c r="C192" s="496">
        <f>'UK market share (8)'!C49</f>
        <v>730900</v>
      </c>
      <c r="D192" s="566" t="str">
        <f>'UK market share (8)'!D49:E49</f>
        <v>Reservoirs, tanks, vats and similar containers; for any material (excluding compressed or liquefied gas), of iron or steel, capacity exceeding 300l, whether or not lined or heat insulated</v>
      </c>
      <c r="E192" s="566"/>
      <c r="F192" s="566"/>
      <c r="G192" s="566"/>
      <c r="H192" s="566"/>
      <c r="I192" s="47" t="s">
        <v>438</v>
      </c>
    </row>
    <row r="193" spans="2:17">
      <c r="C193" s="496">
        <f>'UK market share (8)'!C50</f>
        <v>741999</v>
      </c>
      <c r="D193" s="566" t="str">
        <f>'UK market share (8)'!D50:E50</f>
        <v>Copper; articles n.e.c. in heading no. 7419</v>
      </c>
      <c r="E193" s="566"/>
      <c r="F193" s="566"/>
      <c r="G193" s="566"/>
      <c r="H193" s="566"/>
      <c r="I193" s="47" t="s">
        <v>438</v>
      </c>
    </row>
    <row r="194" spans="2:17">
      <c r="C194" s="496">
        <f>'UK market share (8)'!C51</f>
        <v>761100</v>
      </c>
      <c r="D194" s="566" t="str">
        <f>'UK market share (8)'!D51:E51</f>
        <v>Aluminium; reservoirs, tanks, vats and similar containers, for material (not compressed or liquefied gas), of a capacity over 300l, whether or not lined, not fitted with mechanical/thermal equipment</v>
      </c>
      <c r="E194" s="566"/>
      <c r="F194" s="566"/>
      <c r="G194" s="566"/>
      <c r="H194" s="566"/>
      <c r="I194" s="47" t="s">
        <v>438</v>
      </c>
    </row>
    <row r="195" spans="2:17">
      <c r="C195" s="496">
        <f>'UK market share (8)'!C52</f>
        <v>841940</v>
      </c>
      <c r="D195" s="566" t="str">
        <f>'UK market share (8)'!D52:E52</f>
        <v>Distilling or rectifying plant; not used for domestic purposes</v>
      </c>
      <c r="E195" s="566"/>
      <c r="F195" s="566"/>
      <c r="G195" s="566"/>
      <c r="H195" s="566"/>
      <c r="I195" s="47" t="s">
        <v>438</v>
      </c>
    </row>
    <row r="196" spans="2:17">
      <c r="C196" s="496">
        <f>'UK market share (8)'!C53</f>
        <v>0</v>
      </c>
      <c r="D196" s="566">
        <f>'UK market share (8)'!D53:E53</f>
        <v>0</v>
      </c>
      <c r="E196" s="566"/>
      <c r="F196" s="566"/>
      <c r="G196" s="566"/>
      <c r="H196" s="566"/>
      <c r="I196" s="496" t="s">
        <v>438</v>
      </c>
    </row>
    <row r="197" spans="2:17">
      <c r="C197" s="496">
        <f>'UK market share (8)'!C54</f>
        <v>0</v>
      </c>
      <c r="D197" s="566">
        <f>'UK market share (8)'!D54:E54</f>
        <v>0</v>
      </c>
      <c r="E197" s="566"/>
      <c r="F197" s="566"/>
      <c r="G197" s="566"/>
      <c r="H197" s="566"/>
      <c r="I197" s="496"/>
    </row>
    <row r="198" spans="2:17">
      <c r="C198" s="496">
        <f>'UK market share (8)'!C55</f>
        <v>0</v>
      </c>
      <c r="D198" s="566">
        <f>'UK market share (8)'!D55:E55</f>
        <v>0</v>
      </c>
      <c r="E198" s="566"/>
      <c r="F198" s="566"/>
      <c r="G198" s="566"/>
      <c r="H198" s="566"/>
      <c r="I198" s="496"/>
    </row>
    <row r="199" spans="2:17">
      <c r="C199" s="496">
        <f>'UK market share (8)'!C56</f>
        <v>0</v>
      </c>
      <c r="D199" s="566">
        <f>'UK market share (8)'!D56:E56</f>
        <v>0</v>
      </c>
      <c r="E199" s="566"/>
      <c r="F199" s="566"/>
      <c r="G199" s="566"/>
      <c r="H199" s="566"/>
      <c r="I199" s="496"/>
    </row>
    <row r="200" spans="2:17">
      <c r="C200" s="496">
        <f>'UK market share (8)'!C57</f>
        <v>0</v>
      </c>
      <c r="D200" s="566">
        <f>'UK market share (8)'!D57:E57</f>
        <v>0</v>
      </c>
      <c r="E200" s="566"/>
      <c r="F200" s="566"/>
      <c r="G200" s="566"/>
      <c r="H200" s="566"/>
      <c r="I200" s="496"/>
    </row>
    <row r="201" spans="2:17">
      <c r="C201" s="496">
        <f>'UK market share (8)'!C58</f>
        <v>0</v>
      </c>
      <c r="D201" s="566">
        <f>'UK market share (8)'!D58:E58</f>
        <v>0</v>
      </c>
      <c r="E201" s="566"/>
      <c r="F201" s="566"/>
      <c r="G201" s="566"/>
      <c r="H201" s="566"/>
      <c r="I201" s="496"/>
    </row>
    <row r="204" spans="2:17" ht="14.1" thickBot="1">
      <c r="B204" s="365"/>
      <c r="C204" s="365"/>
      <c r="D204" s="365"/>
      <c r="E204" s="365"/>
      <c r="F204" s="365"/>
      <c r="G204" s="365"/>
      <c r="H204" s="365"/>
      <c r="I204" s="365"/>
      <c r="J204" s="365"/>
      <c r="K204" s="365"/>
      <c r="L204" s="365"/>
      <c r="M204" s="365"/>
      <c r="N204" s="365"/>
      <c r="O204" s="365"/>
      <c r="P204" s="365"/>
      <c r="Q204" s="365"/>
    </row>
    <row r="207" spans="2:17" ht="14.1">
      <c r="C207" s="44" t="s">
        <v>372</v>
      </c>
    </row>
    <row r="208" spans="2:17" ht="14.1">
      <c r="B208" s="46" t="s">
        <v>125</v>
      </c>
      <c r="C208" s="46" t="s">
        <v>373</v>
      </c>
      <c r="D208" s="46" t="s">
        <v>24</v>
      </c>
      <c r="E208" s="46" t="s">
        <v>368</v>
      </c>
      <c r="F208" s="46" t="s">
        <v>343</v>
      </c>
      <c r="G208" s="46">
        <v>2015</v>
      </c>
      <c r="H208" s="46">
        <v>2020</v>
      </c>
      <c r="I208" s="46">
        <v>2025</v>
      </c>
      <c r="J208" s="46">
        <v>2030</v>
      </c>
      <c r="K208" s="46">
        <v>2035</v>
      </c>
      <c r="L208" s="46">
        <v>2040</v>
      </c>
      <c r="M208" s="46">
        <v>2045</v>
      </c>
      <c r="N208" s="46">
        <v>2050</v>
      </c>
    </row>
    <row r="209" spans="2:17" ht="69">
      <c r="B209" s="497" t="s">
        <v>1134</v>
      </c>
      <c r="C209" s="112" t="s">
        <v>399</v>
      </c>
      <c r="D209" s="496" t="s">
        <v>402</v>
      </c>
      <c r="E209" s="310" t="s">
        <v>1144</v>
      </c>
      <c r="F209" s="310" t="s">
        <v>1145</v>
      </c>
      <c r="G209" s="79">
        <f>0%</f>
        <v>0</v>
      </c>
      <c r="H209" s="57">
        <f t="shared" ref="H209:M209" si="28">G209+(($N209-$G209)/7)</f>
        <v>6.685987814195439E-2</v>
      </c>
      <c r="I209" s="57">
        <f t="shared" si="28"/>
        <v>0.13371975628390878</v>
      </c>
      <c r="J209" s="57">
        <f t="shared" si="28"/>
        <v>0.20057963442586318</v>
      </c>
      <c r="K209" s="57">
        <f t="shared" si="28"/>
        <v>0.26743951256781756</v>
      </c>
      <c r="L209" s="57">
        <f t="shared" si="28"/>
        <v>0.33429939070977194</v>
      </c>
      <c r="M209" s="57">
        <f t="shared" si="28"/>
        <v>0.40115926885172631</v>
      </c>
      <c r="N209" s="79">
        <f>'Domestic MS background'!$B$7</f>
        <v>0.46801914699368069</v>
      </c>
    </row>
    <row r="210" spans="2:17">
      <c r="C210" s="112" t="s">
        <v>335</v>
      </c>
      <c r="D210" s="496" t="s">
        <v>402</v>
      </c>
      <c r="E210" s="349" t="s">
        <v>1146</v>
      </c>
      <c r="F210" s="493" t="s">
        <v>1147</v>
      </c>
      <c r="G210" s="57">
        <v>0.77</v>
      </c>
      <c r="H210" s="57">
        <f>G210</f>
        <v>0.77</v>
      </c>
      <c r="I210" s="57">
        <f t="shared" ref="I210:N210" si="29">H210</f>
        <v>0.77</v>
      </c>
      <c r="J210" s="57">
        <f t="shared" si="29"/>
        <v>0.77</v>
      </c>
      <c r="K210" s="57">
        <f t="shared" si="29"/>
        <v>0.77</v>
      </c>
      <c r="L210" s="57">
        <f t="shared" si="29"/>
        <v>0.77</v>
      </c>
      <c r="M210" s="57">
        <f t="shared" si="29"/>
        <v>0.77</v>
      </c>
      <c r="N210" s="57">
        <f t="shared" si="29"/>
        <v>0.77</v>
      </c>
    </row>
    <row r="211" spans="2:17" ht="41.45">
      <c r="C211" s="112" t="s">
        <v>1095</v>
      </c>
      <c r="D211" s="496" t="s">
        <v>402</v>
      </c>
      <c r="E211" s="496" t="s">
        <v>1148</v>
      </c>
      <c r="F211" s="310" t="s">
        <v>1149</v>
      </c>
      <c r="G211" s="57">
        <v>0.95</v>
      </c>
      <c r="H211" s="57">
        <f>G211</f>
        <v>0.95</v>
      </c>
      <c r="I211" s="57">
        <f t="shared" ref="I211:N211" si="30">H211</f>
        <v>0.95</v>
      </c>
      <c r="J211" s="57">
        <f t="shared" si="30"/>
        <v>0.95</v>
      </c>
      <c r="K211" s="57">
        <f t="shared" si="30"/>
        <v>0.95</v>
      </c>
      <c r="L211" s="57">
        <f t="shared" si="30"/>
        <v>0.95</v>
      </c>
      <c r="M211" s="57">
        <f t="shared" si="30"/>
        <v>0.95</v>
      </c>
      <c r="N211" s="57">
        <f t="shared" si="30"/>
        <v>0.95</v>
      </c>
    </row>
    <row r="212" spans="2:17" ht="41.45">
      <c r="C212" s="112" t="s">
        <v>380</v>
      </c>
      <c r="D212" s="496" t="s">
        <v>402</v>
      </c>
      <c r="E212" s="496" t="s">
        <v>1148</v>
      </c>
      <c r="F212" s="310" t="s">
        <v>1149</v>
      </c>
      <c r="G212" s="57">
        <v>0.95</v>
      </c>
      <c r="H212" s="57">
        <f>G212</f>
        <v>0.95</v>
      </c>
      <c r="I212" s="57">
        <f t="shared" ref="I212:N212" si="31">H212</f>
        <v>0.95</v>
      </c>
      <c r="J212" s="57">
        <f t="shared" si="31"/>
        <v>0.95</v>
      </c>
      <c r="K212" s="57">
        <f t="shared" si="31"/>
        <v>0.95</v>
      </c>
      <c r="L212" s="57">
        <f t="shared" si="31"/>
        <v>0.95</v>
      </c>
      <c r="M212" s="57">
        <f t="shared" si="31"/>
        <v>0.95</v>
      </c>
      <c r="N212" s="57">
        <f t="shared" si="31"/>
        <v>0.95</v>
      </c>
    </row>
    <row r="213" spans="2:17">
      <c r="C213" s="496"/>
      <c r="D213" s="496" t="s">
        <v>402</v>
      </c>
      <c r="E213" s="496"/>
      <c r="F213" s="496"/>
      <c r="G213" s="79"/>
      <c r="H213" s="57"/>
      <c r="I213" s="57"/>
      <c r="J213" s="79"/>
      <c r="K213" s="79"/>
      <c r="L213" s="79"/>
      <c r="M213" s="79"/>
      <c r="N213" s="79"/>
    </row>
    <row r="214" spans="2:17">
      <c r="C214" s="496"/>
      <c r="D214" s="496" t="s">
        <v>402</v>
      </c>
      <c r="E214" s="496"/>
      <c r="F214" s="496"/>
      <c r="G214" s="79"/>
      <c r="H214" s="57"/>
      <c r="I214" s="57"/>
      <c r="J214" s="79"/>
      <c r="K214" s="79"/>
      <c r="L214" s="79"/>
      <c r="M214" s="79"/>
      <c r="N214" s="79"/>
    </row>
    <row r="215" spans="2:17">
      <c r="K215" s="68"/>
      <c r="L215" s="68"/>
      <c r="M215" s="68"/>
      <c r="N215" s="68"/>
      <c r="O215" s="68"/>
      <c r="P215" s="68"/>
      <c r="Q215" s="68"/>
    </row>
    <row r="218" spans="2:17" ht="14.45">
      <c r="C218" s="126" t="s">
        <v>434</v>
      </c>
      <c r="D218" s="548" t="s">
        <v>435</v>
      </c>
      <c r="E218" s="550"/>
      <c r="F218" s="550"/>
      <c r="G218" s="550"/>
      <c r="H218" s="549"/>
      <c r="I218" s="126" t="s">
        <v>436</v>
      </c>
    </row>
    <row r="219" spans="2:17">
      <c r="C219" s="496">
        <f>'UK market share (9)'!C52</f>
        <v>8405</v>
      </c>
      <c r="D219" s="566" t="str">
        <f>'UK market share (9)'!D52:E52</f>
        <v>Generators; producer gas, water gas, acetylene gas and similar water process gas generators, with or without their purifiers</v>
      </c>
      <c r="E219" s="566"/>
      <c r="F219" s="566"/>
      <c r="G219" s="566"/>
      <c r="H219" s="566"/>
      <c r="I219" s="47" t="s">
        <v>438</v>
      </c>
    </row>
    <row r="220" spans="2:17">
      <c r="C220" s="496">
        <f>'UK market share (9)'!C53</f>
        <v>842129</v>
      </c>
      <c r="D220" s="566" t="str">
        <f>'UK market share (9)'!D53:E53</f>
        <v>Machinery; for filtering or purifying liquids, n.e.c. in item no. 8421.2</v>
      </c>
      <c r="E220" s="566"/>
      <c r="F220" s="566"/>
      <c r="G220" s="566"/>
      <c r="H220" s="566"/>
      <c r="I220" s="47" t="s">
        <v>438</v>
      </c>
    </row>
    <row r="221" spans="2:17">
      <c r="C221" s="496">
        <f>'UK market share (9)'!C54</f>
        <v>842139</v>
      </c>
      <c r="D221" s="566" t="str">
        <f>'UK market share (9)'!D54:E54</f>
        <v>Filtering or purifying machinery and apparatus for gases</v>
      </c>
      <c r="E221" s="566"/>
      <c r="F221" s="566"/>
      <c r="G221" s="566"/>
      <c r="H221" s="566"/>
      <c r="I221" s="47" t="s">
        <v>438</v>
      </c>
    </row>
    <row r="222" spans="2:17">
      <c r="C222" s="496">
        <f>'UK market share (9)'!C55</f>
        <v>730900</v>
      </c>
      <c r="D222" s="566" t="str">
        <f>'UK market share (9)'!D55:E55</f>
        <v>Reservoirs, tanks, vats and similar containers; for any material (excluding compressed or liquefied gas), of iron or steel, capacity exceeding 300l, whether or not lined or heat insulated</v>
      </c>
      <c r="E222" s="566"/>
      <c r="F222" s="566"/>
      <c r="G222" s="566"/>
      <c r="H222" s="566"/>
      <c r="I222" s="47" t="s">
        <v>438</v>
      </c>
    </row>
    <row r="223" spans="2:17">
      <c r="C223" s="496">
        <f>'UK market share (9)'!C56</f>
        <v>741999</v>
      </c>
      <c r="D223" s="566" t="str">
        <f>'UK market share (9)'!D56:E56</f>
        <v>Copper; articles n.e.c. in heading no. 7419</v>
      </c>
      <c r="E223" s="566"/>
      <c r="F223" s="566"/>
      <c r="G223" s="566"/>
      <c r="H223" s="566"/>
      <c r="I223" s="496" t="s">
        <v>438</v>
      </c>
    </row>
    <row r="224" spans="2:17">
      <c r="C224" s="496">
        <f>'UK market share (9)'!C57</f>
        <v>761100</v>
      </c>
      <c r="D224" s="566" t="str">
        <f>'UK market share (9)'!D57:E57</f>
        <v>Aluminium; reservoirs, tanks, vats and similar containers, for material (not compressed or liquefied gas), of a capacity over 300l, whether or not lined, not fitted with mechanical/thermal equipment</v>
      </c>
      <c r="E224" s="566"/>
      <c r="F224" s="566"/>
      <c r="G224" s="566"/>
      <c r="H224" s="566"/>
      <c r="I224" s="496"/>
    </row>
    <row r="225" spans="2:17">
      <c r="C225" s="496">
        <f>'UK market share (9)'!C58</f>
        <v>0</v>
      </c>
      <c r="D225" s="566">
        <f>'UK market share (9)'!D58:E58</f>
        <v>0</v>
      </c>
      <c r="E225" s="566"/>
      <c r="F225" s="566"/>
      <c r="G225" s="566"/>
      <c r="H225" s="566"/>
      <c r="I225" s="496"/>
    </row>
    <row r="226" spans="2:17">
      <c r="C226" s="496">
        <f>'UK market share (9)'!C59</f>
        <v>0</v>
      </c>
      <c r="D226" s="566">
        <f>'UK market share (9)'!D59:E59</f>
        <v>0</v>
      </c>
      <c r="E226" s="566"/>
      <c r="F226" s="566"/>
      <c r="G226" s="566"/>
      <c r="H226" s="566"/>
      <c r="I226" s="496"/>
    </row>
    <row r="227" spans="2:17">
      <c r="C227" s="496">
        <f>'UK market share (9)'!C60</f>
        <v>0</v>
      </c>
      <c r="D227" s="566">
        <f>'UK market share (9)'!D60:E60</f>
        <v>0</v>
      </c>
      <c r="E227" s="566"/>
      <c r="F227" s="566"/>
      <c r="G227" s="566"/>
      <c r="H227" s="566"/>
      <c r="I227" s="496"/>
    </row>
    <row r="228" spans="2:17">
      <c r="C228" s="496">
        <f>'UK market share (9)'!C61</f>
        <v>0</v>
      </c>
      <c r="D228" s="566">
        <f>'UK market share (9)'!D61:E61</f>
        <v>0</v>
      </c>
      <c r="E228" s="566"/>
      <c r="F228" s="566"/>
      <c r="G228" s="566"/>
      <c r="H228" s="566"/>
      <c r="I228" s="496"/>
    </row>
    <row r="231" spans="2:17" ht="14.1" thickBot="1">
      <c r="B231" s="365"/>
      <c r="C231" s="365"/>
      <c r="D231" s="365"/>
      <c r="E231" s="365"/>
      <c r="F231" s="365"/>
      <c r="G231" s="365"/>
      <c r="H231" s="365"/>
      <c r="I231" s="365"/>
      <c r="J231" s="365"/>
      <c r="K231" s="365"/>
      <c r="L231" s="365"/>
      <c r="M231" s="365"/>
      <c r="N231" s="365"/>
      <c r="O231" s="365"/>
      <c r="P231" s="365"/>
      <c r="Q231" s="365"/>
    </row>
    <row r="234" spans="2:17" ht="14.1">
      <c r="C234" s="44" t="s">
        <v>372</v>
      </c>
    </row>
    <row r="235" spans="2:17" ht="14.1">
      <c r="B235" s="46" t="s">
        <v>125</v>
      </c>
      <c r="C235" s="46" t="s">
        <v>373</v>
      </c>
      <c r="D235" s="46" t="s">
        <v>24</v>
      </c>
      <c r="E235" s="46" t="s">
        <v>368</v>
      </c>
      <c r="F235" s="46" t="s">
        <v>343</v>
      </c>
      <c r="G235" s="46">
        <v>2015</v>
      </c>
      <c r="H235" s="46">
        <v>2020</v>
      </c>
      <c r="I235" s="46">
        <v>2025</v>
      </c>
      <c r="J235" s="46">
        <v>2030</v>
      </c>
      <c r="K235" s="46">
        <v>2035</v>
      </c>
      <c r="L235" s="46">
        <v>2040</v>
      </c>
      <c r="M235" s="46">
        <v>2045</v>
      </c>
      <c r="N235" s="46">
        <v>2050</v>
      </c>
    </row>
    <row r="236" spans="2:17" ht="69">
      <c r="B236" s="497" t="s">
        <v>287</v>
      </c>
      <c r="C236" s="112" t="s">
        <v>399</v>
      </c>
      <c r="D236" s="496" t="s">
        <v>402</v>
      </c>
      <c r="E236" s="310" t="s">
        <v>1144</v>
      </c>
      <c r="F236" s="310" t="s">
        <v>1145</v>
      </c>
      <c r="G236" s="79">
        <f>0%</f>
        <v>0</v>
      </c>
      <c r="H236" s="57">
        <f>G236+(($N236-$G236)/7)</f>
        <v>6.685987814195439E-2</v>
      </c>
      <c r="I236" s="57">
        <f t="shared" ref="I236:M236" si="32">H236+(($N236-$G236)/7)</f>
        <v>0.13371975628390878</v>
      </c>
      <c r="J236" s="57">
        <f t="shared" si="32"/>
        <v>0.20057963442586318</v>
      </c>
      <c r="K236" s="57">
        <f t="shared" si="32"/>
        <v>0.26743951256781756</v>
      </c>
      <c r="L236" s="57">
        <f t="shared" si="32"/>
        <v>0.33429939070977194</v>
      </c>
      <c r="M236" s="57">
        <f t="shared" si="32"/>
        <v>0.40115926885172631</v>
      </c>
      <c r="N236" s="79">
        <f>'Domestic MS background'!$B$8</f>
        <v>0.46801914699368069</v>
      </c>
    </row>
    <row r="237" spans="2:17">
      <c r="C237" s="112" t="s">
        <v>335</v>
      </c>
      <c r="D237" s="496" t="s">
        <v>402</v>
      </c>
      <c r="E237" s="349" t="s">
        <v>1146</v>
      </c>
      <c r="F237" s="493" t="s">
        <v>1147</v>
      </c>
      <c r="G237" s="57">
        <v>0.77</v>
      </c>
      <c r="H237" s="57">
        <f>G237</f>
        <v>0.77</v>
      </c>
      <c r="I237" s="57">
        <f t="shared" ref="I237:N237" si="33">H237</f>
        <v>0.77</v>
      </c>
      <c r="J237" s="57">
        <f t="shared" si="33"/>
        <v>0.77</v>
      </c>
      <c r="K237" s="57">
        <f t="shared" si="33"/>
        <v>0.77</v>
      </c>
      <c r="L237" s="57">
        <f t="shared" si="33"/>
        <v>0.77</v>
      </c>
      <c r="M237" s="57">
        <f t="shared" si="33"/>
        <v>0.77</v>
      </c>
      <c r="N237" s="57">
        <f t="shared" si="33"/>
        <v>0.77</v>
      </c>
    </row>
    <row r="238" spans="2:17" ht="41.45">
      <c r="C238" s="112" t="s">
        <v>1095</v>
      </c>
      <c r="D238" s="496" t="s">
        <v>402</v>
      </c>
      <c r="E238" s="496" t="s">
        <v>1148</v>
      </c>
      <c r="F238" s="310" t="s">
        <v>1149</v>
      </c>
      <c r="G238" s="57">
        <v>0.95</v>
      </c>
      <c r="H238" s="57">
        <f>G238</f>
        <v>0.95</v>
      </c>
      <c r="I238" s="57">
        <f t="shared" ref="I238:N238" si="34">H238</f>
        <v>0.95</v>
      </c>
      <c r="J238" s="57">
        <f t="shared" si="34"/>
        <v>0.95</v>
      </c>
      <c r="K238" s="57">
        <f t="shared" si="34"/>
        <v>0.95</v>
      </c>
      <c r="L238" s="57">
        <f t="shared" si="34"/>
        <v>0.95</v>
      </c>
      <c r="M238" s="57">
        <f t="shared" si="34"/>
        <v>0.95</v>
      </c>
      <c r="N238" s="57">
        <f t="shared" si="34"/>
        <v>0.95</v>
      </c>
    </row>
    <row r="239" spans="2:17" ht="41.45">
      <c r="C239" s="112" t="s">
        <v>380</v>
      </c>
      <c r="D239" s="496" t="s">
        <v>402</v>
      </c>
      <c r="E239" s="496" t="s">
        <v>1148</v>
      </c>
      <c r="F239" s="310" t="s">
        <v>1149</v>
      </c>
      <c r="G239" s="57">
        <v>0.95</v>
      </c>
      <c r="H239" s="57">
        <f>G239</f>
        <v>0.95</v>
      </c>
      <c r="I239" s="57">
        <f t="shared" ref="I239:N239" si="35">H239</f>
        <v>0.95</v>
      </c>
      <c r="J239" s="57">
        <f t="shared" si="35"/>
        <v>0.95</v>
      </c>
      <c r="K239" s="57">
        <f t="shared" si="35"/>
        <v>0.95</v>
      </c>
      <c r="L239" s="57">
        <f t="shared" si="35"/>
        <v>0.95</v>
      </c>
      <c r="M239" s="57">
        <f t="shared" si="35"/>
        <v>0.95</v>
      </c>
      <c r="N239" s="57">
        <f t="shared" si="35"/>
        <v>0.95</v>
      </c>
    </row>
    <row r="240" spans="2:17">
      <c r="C240" s="496"/>
      <c r="D240" s="496" t="s">
        <v>402</v>
      </c>
      <c r="E240" s="496"/>
      <c r="F240" s="496"/>
      <c r="G240" s="79"/>
      <c r="H240" s="57"/>
      <c r="I240" s="57"/>
      <c r="J240" s="79"/>
      <c r="K240" s="79"/>
      <c r="L240" s="79"/>
      <c r="M240" s="79"/>
      <c r="N240" s="79"/>
    </row>
    <row r="241" spans="3:17">
      <c r="C241" s="496"/>
      <c r="D241" s="496" t="s">
        <v>402</v>
      </c>
      <c r="E241" s="496"/>
      <c r="F241" s="496"/>
      <c r="G241" s="79"/>
      <c r="H241" s="57"/>
      <c r="I241" s="57"/>
      <c r="J241" s="79"/>
      <c r="K241" s="79"/>
      <c r="L241" s="79"/>
      <c r="M241" s="79"/>
      <c r="N241" s="79"/>
    </row>
    <row r="242" spans="3:17">
      <c r="K242" s="68"/>
      <c r="L242" s="68"/>
      <c r="M242" s="68"/>
      <c r="N242" s="68"/>
      <c r="O242" s="68"/>
      <c r="P242" s="68"/>
      <c r="Q242" s="68"/>
    </row>
    <row r="245" spans="3:17" ht="14.45">
      <c r="C245" s="126" t="s">
        <v>434</v>
      </c>
      <c r="D245" s="548" t="s">
        <v>435</v>
      </c>
      <c r="E245" s="550"/>
      <c r="F245" s="550"/>
      <c r="G245" s="550"/>
      <c r="H245" s="549"/>
      <c r="I245" s="126" t="s">
        <v>436</v>
      </c>
    </row>
    <row r="246" spans="3:17">
      <c r="C246" s="496">
        <f>'UK market share (10)'!C52</f>
        <v>8405</v>
      </c>
      <c r="D246" s="566" t="str">
        <f>'UK market share (10)'!D52:E52</f>
        <v>Generators; producer gas, water gas, acetylene gas and similar water process gas generators, with or without their purifiers</v>
      </c>
      <c r="E246" s="566"/>
      <c r="F246" s="566"/>
      <c r="G246" s="566"/>
      <c r="H246" s="566"/>
      <c r="I246" s="47" t="s">
        <v>438</v>
      </c>
    </row>
    <row r="247" spans="3:17">
      <c r="C247" s="496">
        <f>'UK market share (10)'!C53</f>
        <v>842129</v>
      </c>
      <c r="D247" s="566" t="str">
        <f>'UK market share (10)'!D53:E53</f>
        <v>Machinery; for filtering or purifying liquids, n.e.c. in item no. 8421.2</v>
      </c>
      <c r="E247" s="566"/>
      <c r="F247" s="566"/>
      <c r="G247" s="566"/>
      <c r="H247" s="566"/>
      <c r="I247" s="47" t="s">
        <v>438</v>
      </c>
    </row>
    <row r="248" spans="3:17">
      <c r="C248" s="496">
        <f>'UK market share (10)'!C54</f>
        <v>841940</v>
      </c>
      <c r="D248" s="566" t="str">
        <f>'UK market share (10)'!D54:E54</f>
        <v>Distilling or rectifying plant; not used for domestic purposes</v>
      </c>
      <c r="E248" s="566"/>
      <c r="F248" s="566"/>
      <c r="G248" s="566"/>
      <c r="H248" s="566"/>
      <c r="I248" s="47" t="s">
        <v>438</v>
      </c>
    </row>
    <row r="249" spans="3:17">
      <c r="C249" s="496">
        <f>'UK market share (10)'!C55</f>
        <v>0</v>
      </c>
      <c r="D249" s="566">
        <f>'UK market share (10)'!D55:E55</f>
        <v>0</v>
      </c>
      <c r="E249" s="566"/>
      <c r="F249" s="566"/>
      <c r="G249" s="566"/>
      <c r="H249" s="566"/>
      <c r="I249" s="47" t="s">
        <v>438</v>
      </c>
    </row>
    <row r="250" spans="3:17">
      <c r="C250" s="496">
        <f>'UK market share (10)'!C56</f>
        <v>0</v>
      </c>
      <c r="D250" s="566">
        <f>'UK market share (10)'!D56:E56</f>
        <v>0</v>
      </c>
      <c r="E250" s="566"/>
      <c r="F250" s="566"/>
      <c r="G250" s="566"/>
      <c r="H250" s="566"/>
      <c r="I250" s="496" t="s">
        <v>438</v>
      </c>
    </row>
    <row r="251" spans="3:17">
      <c r="C251" s="496">
        <f>'UK market share (10)'!C57</f>
        <v>0</v>
      </c>
      <c r="D251" s="566">
        <f>'UK market share (10)'!D57:E57</f>
        <v>0</v>
      </c>
      <c r="E251" s="566"/>
      <c r="F251" s="566"/>
      <c r="G251" s="566"/>
      <c r="H251" s="566"/>
      <c r="I251" s="496"/>
    </row>
    <row r="252" spans="3:17">
      <c r="C252" s="496">
        <f>'UK market share (10)'!C58</f>
        <v>0</v>
      </c>
      <c r="D252" s="566">
        <f>'UK market share (10)'!D58:E58</f>
        <v>0</v>
      </c>
      <c r="E252" s="566"/>
      <c r="F252" s="566"/>
      <c r="G252" s="566"/>
      <c r="H252" s="566"/>
      <c r="I252" s="496"/>
    </row>
    <row r="253" spans="3:17">
      <c r="C253" s="496">
        <f>'UK market share (10)'!C59</f>
        <v>0</v>
      </c>
      <c r="D253" s="566">
        <f>'UK market share (10)'!D59:E59</f>
        <v>0</v>
      </c>
      <c r="E253" s="566"/>
      <c r="F253" s="566"/>
      <c r="G253" s="566"/>
      <c r="H253" s="566"/>
      <c r="I253" s="496"/>
    </row>
    <row r="254" spans="3:17">
      <c r="C254" s="496">
        <f>'UK market share (10)'!C60</f>
        <v>0</v>
      </c>
      <c r="D254" s="566">
        <f>'UK market share (10)'!D60:E60</f>
        <v>0</v>
      </c>
      <c r="E254" s="566"/>
      <c r="F254" s="566"/>
      <c r="G254" s="566"/>
      <c r="H254" s="566"/>
      <c r="I254" s="496"/>
    </row>
    <row r="255" spans="3:17">
      <c r="C255" s="496">
        <f>'UK market share (10)'!C61</f>
        <v>0</v>
      </c>
      <c r="D255" s="566">
        <f>'UK market share (10)'!D61:E61</f>
        <v>0</v>
      </c>
      <c r="E255" s="566"/>
      <c r="F255" s="566"/>
      <c r="G255" s="566"/>
      <c r="H255" s="566"/>
      <c r="I255" s="496"/>
    </row>
    <row r="258" spans="2:17" ht="14.1" thickBot="1">
      <c r="B258" s="365"/>
      <c r="C258" s="365"/>
      <c r="D258" s="365"/>
      <c r="E258" s="365"/>
      <c r="F258" s="365"/>
      <c r="G258" s="365"/>
      <c r="H258" s="365"/>
      <c r="I258" s="365"/>
      <c r="J258" s="365"/>
      <c r="K258" s="365"/>
      <c r="L258" s="365"/>
      <c r="M258" s="365"/>
      <c r="N258" s="365"/>
      <c r="O258" s="365"/>
      <c r="P258" s="365"/>
      <c r="Q258" s="365"/>
    </row>
  </sheetData>
  <mergeCells count="99">
    <mergeCell ref="D253:H253"/>
    <mergeCell ref="D254:H254"/>
    <mergeCell ref="D255:H255"/>
    <mergeCell ref="D247:H247"/>
    <mergeCell ref="D248:H248"/>
    <mergeCell ref="D249:H249"/>
    <mergeCell ref="D250:H250"/>
    <mergeCell ref="D251:H251"/>
    <mergeCell ref="D252:H252"/>
    <mergeCell ref="D246:H246"/>
    <mergeCell ref="D219:H219"/>
    <mergeCell ref="D220:H220"/>
    <mergeCell ref="D221:H221"/>
    <mergeCell ref="D222:H222"/>
    <mergeCell ref="D223:H223"/>
    <mergeCell ref="D224:H224"/>
    <mergeCell ref="D225:H225"/>
    <mergeCell ref="D226:H226"/>
    <mergeCell ref="D227:H227"/>
    <mergeCell ref="D228:H228"/>
    <mergeCell ref="D245:H245"/>
    <mergeCell ref="D218:H218"/>
    <mergeCell ref="D191:H191"/>
    <mergeCell ref="D192:H192"/>
    <mergeCell ref="D193:H193"/>
    <mergeCell ref="D194:H194"/>
    <mergeCell ref="D195:H195"/>
    <mergeCell ref="D196:H196"/>
    <mergeCell ref="D197:H197"/>
    <mergeCell ref="D198:H198"/>
    <mergeCell ref="D199:H199"/>
    <mergeCell ref="D200:H200"/>
    <mergeCell ref="D201:H201"/>
    <mergeCell ref="D173:H173"/>
    <mergeCell ref="D145:H145"/>
    <mergeCell ref="D163:H163"/>
    <mergeCell ref="D164:H164"/>
    <mergeCell ref="D165:H165"/>
    <mergeCell ref="D166:H166"/>
    <mergeCell ref="D167:H167"/>
    <mergeCell ref="D168:H168"/>
    <mergeCell ref="D169:H169"/>
    <mergeCell ref="D170:H170"/>
    <mergeCell ref="D171:H171"/>
    <mergeCell ref="D172:H172"/>
    <mergeCell ref="D144:H144"/>
    <mergeCell ref="D116:H116"/>
    <mergeCell ref="D117:H117"/>
    <mergeCell ref="D135:H135"/>
    <mergeCell ref="D136:H136"/>
    <mergeCell ref="D137:H137"/>
    <mergeCell ref="D138:H138"/>
    <mergeCell ref="D139:H139"/>
    <mergeCell ref="D140:H140"/>
    <mergeCell ref="D141:H141"/>
    <mergeCell ref="D142:H142"/>
    <mergeCell ref="D143:H143"/>
    <mergeCell ref="D115:H115"/>
    <mergeCell ref="D87:H87"/>
    <mergeCell ref="D88:H88"/>
    <mergeCell ref="D89:H89"/>
    <mergeCell ref="D107:H107"/>
    <mergeCell ref="D108:H108"/>
    <mergeCell ref="D109:H109"/>
    <mergeCell ref="D110:H110"/>
    <mergeCell ref="D111:H111"/>
    <mergeCell ref="D112:H112"/>
    <mergeCell ref="D113:H113"/>
    <mergeCell ref="D114:H114"/>
    <mergeCell ref="D86:H86"/>
    <mergeCell ref="D57:H57"/>
    <mergeCell ref="D58:H58"/>
    <mergeCell ref="D59:H59"/>
    <mergeCell ref="D60:H60"/>
    <mergeCell ref="D79:H79"/>
    <mergeCell ref="D80:H80"/>
    <mergeCell ref="D81:H81"/>
    <mergeCell ref="D82:H82"/>
    <mergeCell ref="D83:H83"/>
    <mergeCell ref="D84:H84"/>
    <mergeCell ref="D85:H85"/>
    <mergeCell ref="D56:H56"/>
    <mergeCell ref="D29:H29"/>
    <mergeCell ref="D30:H30"/>
    <mergeCell ref="D31:H31"/>
    <mergeCell ref="D32:H32"/>
    <mergeCell ref="D33:H33"/>
    <mergeCell ref="D50:H50"/>
    <mergeCell ref="D51:H51"/>
    <mergeCell ref="D52:H52"/>
    <mergeCell ref="D53:H53"/>
    <mergeCell ref="D54:H54"/>
    <mergeCell ref="D55:H55"/>
    <mergeCell ref="D28:H28"/>
    <mergeCell ref="D23:H23"/>
    <mergeCell ref="D24:H24"/>
    <mergeCell ref="D25:H25"/>
    <mergeCell ref="D26:H26"/>
    <mergeCell ref="D27:H27"/>
  </mergeCells>
  <conditionalFormatting sqref="A1:XFD10 A11:A1048576 C35:I38 C34 E34:I34 J23:Q29 B14:B18 B23:B34 B64:Q67 B93:Q95 B121:Q123 B149:Q151 B177:Q179 B205:Q206 B232:Q233 B259:Q1048576 O13:XFD19 C11:XFD12 C20:Q22 R20:XFD39 O40:XFD46 C47:Q49 G40:N40 R47:XFD68 O69:XFD75 C76:Q78 G69:N69 R76:XFD96 O97:XFD103 C104:Q106 G97:N97 R104:XFD124 O125:XFD131 C132:Q134 G125:N125 R132:XFD152 O153:XFD159 C160:Q162 G153:N153 R160:XFD180 O181:XFD187 C188:Q190 G181:N181 R188:XFD207 O208:XFD214 C215:Q217 G208:N208 R215:XFD234 R242:XFD1048576 O235:XFD241 C242:Q244 G235:N235 C74:N75 C158:N159 C45:N46 C186:N187 C102:N103 C213:N214 C18:D19 D14:N14 C240:N241 C130:N131 C13:N13 G15:N16 D16:F16 D17:N19">
    <cfRule type="expression" dxfId="541" priority="219">
      <formula>_xlfn.ISFORMULA(A1)</formula>
    </cfRule>
  </conditionalFormatting>
  <conditionalFormatting sqref="D34">
    <cfRule type="expression" dxfId="540" priority="217">
      <formula>_xlfn.ISFORMULA(D34)</formula>
    </cfRule>
  </conditionalFormatting>
  <conditionalFormatting sqref="B19:B24 B35:B38 J30:Q38 D15 H14:N19">
    <cfRule type="expression" dxfId="539" priority="216">
      <formula>_xlfn.ISFORMULA(B14)</formula>
    </cfRule>
  </conditionalFormatting>
  <conditionalFormatting sqref="D15 B19:B22">
    <cfRule type="expression" dxfId="538" priority="215">
      <formula>_xlfn.ISFORMULA(B15)</formula>
    </cfRule>
  </conditionalFormatting>
  <conditionalFormatting sqref="E15:F15">
    <cfRule type="expression" dxfId="537" priority="203">
      <formula>_xlfn.ISFORMULA(E15)</formula>
    </cfRule>
  </conditionalFormatting>
  <conditionalFormatting sqref="E15:F15">
    <cfRule type="expression" dxfId="536" priority="202">
      <formula>_xlfn.ISFORMULA(E15)</formula>
    </cfRule>
  </conditionalFormatting>
  <conditionalFormatting sqref="E15:F15">
    <cfRule type="expression" dxfId="535" priority="201">
      <formula>_xlfn.ISFORMULA(E15)</formula>
    </cfRule>
  </conditionalFormatting>
  <conditionalFormatting sqref="C14:C17">
    <cfRule type="expression" dxfId="534" priority="197">
      <formula>_xlfn.ISFORMULA(C14)</formula>
    </cfRule>
  </conditionalFormatting>
  <conditionalFormatting sqref="C62:I63 C61 E61:I61 J50:Q56 B41:B45 C39:Q39 B50:B61 C40:D40">
    <cfRule type="expression" dxfId="533" priority="196">
      <formula>_xlfn.ISFORMULA(B39)</formula>
    </cfRule>
  </conditionalFormatting>
  <conditionalFormatting sqref="D61">
    <cfRule type="expression" dxfId="532" priority="195">
      <formula>_xlfn.ISFORMULA(D61)</formula>
    </cfRule>
  </conditionalFormatting>
  <conditionalFormatting sqref="B46:B51 B62:B63 J57:Q63 H45:N46 D42:D44">
    <cfRule type="expression" dxfId="531" priority="194">
      <formula>_xlfn.ISFORMULA(B42)</formula>
    </cfRule>
  </conditionalFormatting>
  <conditionalFormatting sqref="B46:B49 D41:D44">
    <cfRule type="expression" dxfId="530" priority="193">
      <formula>_xlfn.ISFORMULA(B41)</formula>
    </cfRule>
  </conditionalFormatting>
  <conditionalFormatting sqref="C41:C44">
    <cfRule type="expression" dxfId="529" priority="189">
      <formula>_xlfn.ISFORMULA(C41)</formula>
    </cfRule>
  </conditionalFormatting>
  <conditionalFormatting sqref="C91:I92 C90 E90:I90 J79:Q85 B70:B74 C68:Q68 B79:B90 C69:D69">
    <cfRule type="expression" dxfId="528" priority="188">
      <formula>_xlfn.ISFORMULA(B68)</formula>
    </cfRule>
  </conditionalFormatting>
  <conditionalFormatting sqref="D90">
    <cfRule type="expression" dxfId="527" priority="187">
      <formula>_xlfn.ISFORMULA(D90)</formula>
    </cfRule>
  </conditionalFormatting>
  <conditionalFormatting sqref="B75:B80 B91:B92 J86:Q92 H74:N75 D71:D73">
    <cfRule type="expression" dxfId="526" priority="186">
      <formula>_xlfn.ISFORMULA(B71)</formula>
    </cfRule>
  </conditionalFormatting>
  <conditionalFormatting sqref="B75:B78 D70:D73">
    <cfRule type="expression" dxfId="525" priority="185">
      <formula>_xlfn.ISFORMULA(B70)</formula>
    </cfRule>
  </conditionalFormatting>
  <conditionalFormatting sqref="C257:I258 C256 E256:I256 J245:Q251 B236:B240 C234:Q234 B245:B256 C235:D235">
    <cfRule type="expression" dxfId="524" priority="140">
      <formula>_xlfn.ISFORMULA(B234)</formula>
    </cfRule>
  </conditionalFormatting>
  <conditionalFormatting sqref="C70:C73">
    <cfRule type="expression" dxfId="523" priority="181">
      <formula>_xlfn.ISFORMULA(C70)</formula>
    </cfRule>
  </conditionalFormatting>
  <conditionalFormatting sqref="C119:I120 C118 E118:I118 J107:Q113 B98:B102 C96:Q96 B107:B118 C97:D97">
    <cfRule type="expression" dxfId="522" priority="180">
      <formula>_xlfn.ISFORMULA(B96)</formula>
    </cfRule>
  </conditionalFormatting>
  <conditionalFormatting sqref="D118">
    <cfRule type="expression" dxfId="521" priority="179">
      <formula>_xlfn.ISFORMULA(D118)</formula>
    </cfRule>
  </conditionalFormatting>
  <conditionalFormatting sqref="B103:B108 B119:B120 J114:Q120 H102:N103 D99:D101">
    <cfRule type="expression" dxfId="520" priority="178">
      <formula>_xlfn.ISFORMULA(B99)</formula>
    </cfRule>
  </conditionalFormatting>
  <conditionalFormatting sqref="B103:B106 D98:D101">
    <cfRule type="expression" dxfId="519" priority="177">
      <formula>_xlfn.ISFORMULA(B98)</formula>
    </cfRule>
  </conditionalFormatting>
  <conditionalFormatting sqref="D256">
    <cfRule type="expression" dxfId="518" priority="139">
      <formula>_xlfn.ISFORMULA(D256)</formula>
    </cfRule>
  </conditionalFormatting>
  <conditionalFormatting sqref="B241:B246 B257:B258 J252:Q258 H240:N241 D237:D239">
    <cfRule type="expression" dxfId="517" priority="138">
      <formula>_xlfn.ISFORMULA(B237)</formula>
    </cfRule>
  </conditionalFormatting>
  <conditionalFormatting sqref="C98:C101">
    <cfRule type="expression" dxfId="516" priority="173">
      <formula>_xlfn.ISFORMULA(C98)</formula>
    </cfRule>
  </conditionalFormatting>
  <conditionalFormatting sqref="C147:I148 C146 E146:I146 J135:Q141 B126:B130 C124:Q124 B135:B146 C125:D125">
    <cfRule type="expression" dxfId="515" priority="172">
      <formula>_xlfn.ISFORMULA(B124)</formula>
    </cfRule>
  </conditionalFormatting>
  <conditionalFormatting sqref="D146">
    <cfRule type="expression" dxfId="514" priority="171">
      <formula>_xlfn.ISFORMULA(D146)</formula>
    </cfRule>
  </conditionalFormatting>
  <conditionalFormatting sqref="B131:B136 B147:B148 J142:Q148 H130:N131 D127:D129">
    <cfRule type="expression" dxfId="513" priority="170">
      <formula>_xlfn.ISFORMULA(B127)</formula>
    </cfRule>
  </conditionalFormatting>
  <conditionalFormatting sqref="B131:B134 D126:D129">
    <cfRule type="expression" dxfId="512" priority="169">
      <formula>_xlfn.ISFORMULA(B126)</formula>
    </cfRule>
  </conditionalFormatting>
  <conditionalFormatting sqref="B241:B244 D236:D239">
    <cfRule type="expression" dxfId="511" priority="137">
      <formula>_xlfn.ISFORMULA(B236)</formula>
    </cfRule>
  </conditionalFormatting>
  <conditionalFormatting sqref="C126:C129">
    <cfRule type="expression" dxfId="510" priority="165">
      <formula>_xlfn.ISFORMULA(C126)</formula>
    </cfRule>
  </conditionalFormatting>
  <conditionalFormatting sqref="C175:I176 C174 E174:I174 J163:Q169 B154:B158 C152:Q152 B163:B174 C153:D153">
    <cfRule type="expression" dxfId="509" priority="164">
      <formula>_xlfn.ISFORMULA(B152)</formula>
    </cfRule>
  </conditionalFormatting>
  <conditionalFormatting sqref="D174">
    <cfRule type="expression" dxfId="508" priority="163">
      <formula>_xlfn.ISFORMULA(D174)</formula>
    </cfRule>
  </conditionalFormatting>
  <conditionalFormatting sqref="B159:B164 B175:B176 J170:Q176 H158:N159 D155:D157">
    <cfRule type="expression" dxfId="507" priority="162">
      <formula>_xlfn.ISFORMULA(B155)</formula>
    </cfRule>
  </conditionalFormatting>
  <conditionalFormatting sqref="B159:B162 D154:D157">
    <cfRule type="expression" dxfId="506" priority="161">
      <formula>_xlfn.ISFORMULA(B154)</formula>
    </cfRule>
  </conditionalFormatting>
  <conditionalFormatting sqref="C154:C157">
    <cfRule type="expression" dxfId="505" priority="157">
      <formula>_xlfn.ISFORMULA(C154)</formula>
    </cfRule>
  </conditionalFormatting>
  <conditionalFormatting sqref="C203:I204 C202 E202:I202 J191:Q197 B182:B186 C180:Q180 B191:B202 C181:D181">
    <cfRule type="expression" dxfId="504" priority="156">
      <formula>_xlfn.ISFORMULA(B180)</formula>
    </cfRule>
  </conditionalFormatting>
  <conditionalFormatting sqref="D202">
    <cfRule type="expression" dxfId="503" priority="155">
      <formula>_xlfn.ISFORMULA(D202)</formula>
    </cfRule>
  </conditionalFormatting>
  <conditionalFormatting sqref="B187:B192 B203:B204 J198:Q204 H186:N187 D183:D185">
    <cfRule type="expression" dxfId="502" priority="154">
      <formula>_xlfn.ISFORMULA(B183)</formula>
    </cfRule>
  </conditionalFormatting>
  <conditionalFormatting sqref="B187:B190 D182:D185">
    <cfRule type="expression" dxfId="501" priority="153">
      <formula>_xlfn.ISFORMULA(B182)</formula>
    </cfRule>
  </conditionalFormatting>
  <conditionalFormatting sqref="H42:N44">
    <cfRule type="expression" dxfId="500" priority="132">
      <formula>_xlfn.ISFORMULA(H42)</formula>
    </cfRule>
  </conditionalFormatting>
  <conditionalFormatting sqref="C182:C185">
    <cfRule type="expression" dxfId="499" priority="149">
      <formula>_xlfn.ISFORMULA(C182)</formula>
    </cfRule>
  </conditionalFormatting>
  <conditionalFormatting sqref="C230:I231 C229 E229:I229 J218:Q224 B209:B213 C207:Q207 B218:B229 C208:D208">
    <cfRule type="expression" dxfId="498" priority="148">
      <formula>_xlfn.ISFORMULA(B207)</formula>
    </cfRule>
  </conditionalFormatting>
  <conditionalFormatting sqref="D229">
    <cfRule type="expression" dxfId="497" priority="147">
      <formula>_xlfn.ISFORMULA(D229)</formula>
    </cfRule>
  </conditionalFormatting>
  <conditionalFormatting sqref="B214:B219 B230:B231 J225:Q231 H213:N214 D210:D212">
    <cfRule type="expression" dxfId="496" priority="146">
      <formula>_xlfn.ISFORMULA(B210)</formula>
    </cfRule>
  </conditionalFormatting>
  <conditionalFormatting sqref="B214:B217 D209:D212">
    <cfRule type="expression" dxfId="495" priority="145">
      <formula>_xlfn.ISFORMULA(B209)</formula>
    </cfRule>
  </conditionalFormatting>
  <conditionalFormatting sqref="G42:N42 H43:N44">
    <cfRule type="expression" dxfId="494" priority="131">
      <formula>_xlfn.ISFORMULA(G42)</formula>
    </cfRule>
  </conditionalFormatting>
  <conditionalFormatting sqref="H71:N73">
    <cfRule type="expression" dxfId="493" priority="130">
      <formula>_xlfn.ISFORMULA(H71)</formula>
    </cfRule>
  </conditionalFormatting>
  <conditionalFormatting sqref="C209:C212">
    <cfRule type="expression" dxfId="492" priority="141">
      <formula>_xlfn.ISFORMULA(C209)</formula>
    </cfRule>
  </conditionalFormatting>
  <conditionalFormatting sqref="G71:N71 H72:N73">
    <cfRule type="expression" dxfId="491" priority="129">
      <formula>_xlfn.ISFORMULA(G71)</formula>
    </cfRule>
  </conditionalFormatting>
  <conditionalFormatting sqref="H99:N101">
    <cfRule type="expression" dxfId="490" priority="128">
      <formula>_xlfn.ISFORMULA(H99)</formula>
    </cfRule>
  </conditionalFormatting>
  <conditionalFormatting sqref="C236:C239">
    <cfRule type="expression" dxfId="489" priority="133">
      <formula>_xlfn.ISFORMULA(C236)</formula>
    </cfRule>
  </conditionalFormatting>
  <conditionalFormatting sqref="G99:N99 H100:N101">
    <cfRule type="expression" dxfId="488" priority="127">
      <formula>_xlfn.ISFORMULA(G99)</formula>
    </cfRule>
  </conditionalFormatting>
  <conditionalFormatting sqref="H127:N129">
    <cfRule type="expression" dxfId="487" priority="126">
      <formula>_xlfn.ISFORMULA(H127)</formula>
    </cfRule>
  </conditionalFormatting>
  <conditionalFormatting sqref="G127:N127 H128:N129">
    <cfRule type="expression" dxfId="486" priority="125">
      <formula>_xlfn.ISFORMULA(G127)</formula>
    </cfRule>
  </conditionalFormatting>
  <conditionalFormatting sqref="H155:N157">
    <cfRule type="expression" dxfId="485" priority="124">
      <formula>_xlfn.ISFORMULA(H155)</formula>
    </cfRule>
  </conditionalFormatting>
  <conditionalFormatting sqref="G155:N155 H156:N157">
    <cfRule type="expression" dxfId="484" priority="123">
      <formula>_xlfn.ISFORMULA(G155)</formula>
    </cfRule>
  </conditionalFormatting>
  <conditionalFormatting sqref="H183:N185">
    <cfRule type="expression" dxfId="483" priority="122">
      <formula>_xlfn.ISFORMULA(H183)</formula>
    </cfRule>
  </conditionalFormatting>
  <conditionalFormatting sqref="G183:N183 H184:N185">
    <cfRule type="expression" dxfId="482" priority="121">
      <formula>_xlfn.ISFORMULA(G183)</formula>
    </cfRule>
  </conditionalFormatting>
  <conditionalFormatting sqref="H210:N212">
    <cfRule type="expression" dxfId="481" priority="120">
      <formula>_xlfn.ISFORMULA(H210)</formula>
    </cfRule>
  </conditionalFormatting>
  <conditionalFormatting sqref="G210:N210 H211:N212">
    <cfRule type="expression" dxfId="480" priority="119">
      <formula>_xlfn.ISFORMULA(G210)</formula>
    </cfRule>
  </conditionalFormatting>
  <conditionalFormatting sqref="H237:N239">
    <cfRule type="expression" dxfId="479" priority="118">
      <formula>_xlfn.ISFORMULA(H237)</formula>
    </cfRule>
  </conditionalFormatting>
  <conditionalFormatting sqref="G237:N237 H238:N239">
    <cfRule type="expression" dxfId="478" priority="117">
      <formula>_xlfn.ISFORMULA(G237)</formula>
    </cfRule>
  </conditionalFormatting>
  <conditionalFormatting sqref="H41:M41">
    <cfRule type="expression" dxfId="477" priority="116">
      <formula>_xlfn.ISFORMULA(H41)</formula>
    </cfRule>
  </conditionalFormatting>
  <conditionalFormatting sqref="G41:M41">
    <cfRule type="expression" dxfId="476" priority="115">
      <formula>_xlfn.ISFORMULA(G41)</formula>
    </cfRule>
  </conditionalFormatting>
  <conditionalFormatting sqref="H70:N70">
    <cfRule type="expression" dxfId="475" priority="114">
      <formula>_xlfn.ISFORMULA(H70)</formula>
    </cfRule>
  </conditionalFormatting>
  <conditionalFormatting sqref="G70:N70">
    <cfRule type="expression" dxfId="474" priority="113">
      <formula>_xlfn.ISFORMULA(G70)</formula>
    </cfRule>
  </conditionalFormatting>
  <conditionalFormatting sqref="H98:M98">
    <cfRule type="expression" dxfId="473" priority="112">
      <formula>_xlfn.ISFORMULA(H98)</formula>
    </cfRule>
  </conditionalFormatting>
  <conditionalFormatting sqref="G98:M98">
    <cfRule type="expression" dxfId="472" priority="111">
      <formula>_xlfn.ISFORMULA(G98)</formula>
    </cfRule>
  </conditionalFormatting>
  <conditionalFormatting sqref="H126:N126">
    <cfRule type="expression" dxfId="471" priority="110">
      <formula>_xlfn.ISFORMULA(H126)</formula>
    </cfRule>
  </conditionalFormatting>
  <conditionalFormatting sqref="G126:N126">
    <cfRule type="expression" dxfId="470" priority="109">
      <formula>_xlfn.ISFORMULA(G126)</formula>
    </cfRule>
  </conditionalFormatting>
  <conditionalFormatting sqref="H154:M154">
    <cfRule type="expression" dxfId="469" priority="108">
      <formula>_xlfn.ISFORMULA(H154)</formula>
    </cfRule>
  </conditionalFormatting>
  <conditionalFormatting sqref="G154:M154">
    <cfRule type="expression" dxfId="468" priority="107">
      <formula>_xlfn.ISFORMULA(G154)</formula>
    </cfRule>
  </conditionalFormatting>
  <conditionalFormatting sqref="H182:M182">
    <cfRule type="expression" dxfId="467" priority="106">
      <formula>_xlfn.ISFORMULA(H182)</formula>
    </cfRule>
  </conditionalFormatting>
  <conditionalFormatting sqref="G182:M182">
    <cfRule type="expression" dxfId="466" priority="105">
      <formula>_xlfn.ISFORMULA(G182)</formula>
    </cfRule>
  </conditionalFormatting>
  <conditionalFormatting sqref="H209:M209">
    <cfRule type="expression" dxfId="465" priority="104">
      <formula>_xlfn.ISFORMULA(H209)</formula>
    </cfRule>
  </conditionalFormatting>
  <conditionalFormatting sqref="G209:M209">
    <cfRule type="expression" dxfId="464" priority="103">
      <formula>_xlfn.ISFORMULA(G209)</formula>
    </cfRule>
  </conditionalFormatting>
  <conditionalFormatting sqref="H236:M236">
    <cfRule type="expression" dxfId="463" priority="102">
      <formula>_xlfn.ISFORMULA(H236)</formula>
    </cfRule>
  </conditionalFormatting>
  <conditionalFormatting sqref="G236:M236">
    <cfRule type="expression" dxfId="462" priority="101">
      <formula>_xlfn.ISFORMULA(G236)</formula>
    </cfRule>
  </conditionalFormatting>
  <conditionalFormatting sqref="N41">
    <cfRule type="expression" dxfId="461" priority="100">
      <formula>_xlfn.ISFORMULA(N41)</formula>
    </cfRule>
  </conditionalFormatting>
  <conditionalFormatting sqref="N41">
    <cfRule type="expression" dxfId="460" priority="99">
      <formula>_xlfn.ISFORMULA(N41)</formula>
    </cfRule>
  </conditionalFormatting>
  <conditionalFormatting sqref="N98">
    <cfRule type="expression" dxfId="459" priority="98">
      <formula>_xlfn.ISFORMULA(N98)</formula>
    </cfRule>
  </conditionalFormatting>
  <conditionalFormatting sqref="N98">
    <cfRule type="expression" dxfId="458" priority="97">
      <formula>_xlfn.ISFORMULA(N98)</formula>
    </cfRule>
  </conditionalFormatting>
  <conditionalFormatting sqref="N209">
    <cfRule type="expression" dxfId="457" priority="96">
      <formula>_xlfn.ISFORMULA(N209)</formula>
    </cfRule>
  </conditionalFormatting>
  <conditionalFormatting sqref="N209">
    <cfRule type="expression" dxfId="456" priority="95">
      <formula>_xlfn.ISFORMULA(N209)</formula>
    </cfRule>
  </conditionalFormatting>
  <conditionalFormatting sqref="N154">
    <cfRule type="expression" dxfId="455" priority="94">
      <formula>_xlfn.ISFORMULA(N154)</formula>
    </cfRule>
  </conditionalFormatting>
  <conditionalFormatting sqref="N154">
    <cfRule type="expression" dxfId="454" priority="93">
      <formula>_xlfn.ISFORMULA(N154)</formula>
    </cfRule>
  </conditionalFormatting>
  <conditionalFormatting sqref="N182">
    <cfRule type="expression" dxfId="453" priority="92">
      <formula>_xlfn.ISFORMULA(N182)</formula>
    </cfRule>
  </conditionalFormatting>
  <conditionalFormatting sqref="N182">
    <cfRule type="expression" dxfId="452" priority="91">
      <formula>_xlfn.ISFORMULA(N182)</formula>
    </cfRule>
  </conditionalFormatting>
  <conditionalFormatting sqref="N236">
    <cfRule type="expression" dxfId="451" priority="90">
      <formula>_xlfn.ISFORMULA(N236)</formula>
    </cfRule>
  </conditionalFormatting>
  <conditionalFormatting sqref="N236">
    <cfRule type="expression" dxfId="450" priority="89">
      <formula>_xlfn.ISFORMULA(N236)</formula>
    </cfRule>
  </conditionalFormatting>
  <conditionalFormatting sqref="G43:G44">
    <cfRule type="expression" dxfId="449" priority="88">
      <formula>_xlfn.ISFORMULA(G43)</formula>
    </cfRule>
  </conditionalFormatting>
  <conditionalFormatting sqref="G72:G73">
    <cfRule type="expression" dxfId="448" priority="87">
      <formula>_xlfn.ISFORMULA(G72)</formula>
    </cfRule>
  </conditionalFormatting>
  <conditionalFormatting sqref="G100:G101">
    <cfRule type="expression" dxfId="447" priority="86">
      <formula>_xlfn.ISFORMULA(G100)</formula>
    </cfRule>
  </conditionalFormatting>
  <conditionalFormatting sqref="G128:G129">
    <cfRule type="expression" dxfId="446" priority="85">
      <formula>_xlfn.ISFORMULA(G128)</formula>
    </cfRule>
  </conditionalFormatting>
  <conditionalFormatting sqref="G156:G157">
    <cfRule type="expression" dxfId="445" priority="84">
      <formula>_xlfn.ISFORMULA(G156)</formula>
    </cfRule>
  </conditionalFormatting>
  <conditionalFormatting sqref="G184:G185">
    <cfRule type="expression" dxfId="444" priority="83">
      <formula>_xlfn.ISFORMULA(G184)</formula>
    </cfRule>
  </conditionalFormatting>
  <conditionalFormatting sqref="G211:G212">
    <cfRule type="expression" dxfId="443" priority="82">
      <formula>_xlfn.ISFORMULA(G211)</formula>
    </cfRule>
  </conditionalFormatting>
  <conditionalFormatting sqref="G238:G239">
    <cfRule type="expression" dxfId="442" priority="81">
      <formula>_xlfn.ISFORMULA(G238)</formula>
    </cfRule>
  </conditionalFormatting>
  <conditionalFormatting sqref="E40:F41 E43:F44">
    <cfRule type="expression" dxfId="441" priority="32">
      <formula>_xlfn.ISFORMULA(E40)</formula>
    </cfRule>
  </conditionalFormatting>
  <conditionalFormatting sqref="E42:F42">
    <cfRule type="expression" dxfId="440" priority="31">
      <formula>_xlfn.ISFORMULA(E42)</formula>
    </cfRule>
  </conditionalFormatting>
  <conditionalFormatting sqref="E42:F42">
    <cfRule type="expression" dxfId="439" priority="30">
      <formula>_xlfn.ISFORMULA(E42)</formula>
    </cfRule>
  </conditionalFormatting>
  <conditionalFormatting sqref="E42:F42">
    <cfRule type="expression" dxfId="438" priority="29">
      <formula>_xlfn.ISFORMULA(E42)</formula>
    </cfRule>
  </conditionalFormatting>
  <conditionalFormatting sqref="E69:F70 E72:F73">
    <cfRule type="expression" dxfId="437" priority="28">
      <formula>_xlfn.ISFORMULA(E69)</formula>
    </cfRule>
  </conditionalFormatting>
  <conditionalFormatting sqref="E71:F71">
    <cfRule type="expression" dxfId="436" priority="27">
      <formula>_xlfn.ISFORMULA(E71)</formula>
    </cfRule>
  </conditionalFormatting>
  <conditionalFormatting sqref="E71:F71">
    <cfRule type="expression" dxfId="435" priority="26">
      <formula>_xlfn.ISFORMULA(E71)</formula>
    </cfRule>
  </conditionalFormatting>
  <conditionalFormatting sqref="E71:F71">
    <cfRule type="expression" dxfId="434" priority="25">
      <formula>_xlfn.ISFORMULA(E71)</formula>
    </cfRule>
  </conditionalFormatting>
  <conditionalFormatting sqref="E97:F98 E100:F101">
    <cfRule type="expression" dxfId="433" priority="24">
      <formula>_xlfn.ISFORMULA(E97)</formula>
    </cfRule>
  </conditionalFormatting>
  <conditionalFormatting sqref="E99:F99">
    <cfRule type="expression" dxfId="432" priority="23">
      <formula>_xlfn.ISFORMULA(E99)</formula>
    </cfRule>
  </conditionalFormatting>
  <conditionalFormatting sqref="E99:F99">
    <cfRule type="expression" dxfId="431" priority="22">
      <formula>_xlfn.ISFORMULA(E99)</formula>
    </cfRule>
  </conditionalFormatting>
  <conditionalFormatting sqref="E99:F99">
    <cfRule type="expression" dxfId="430" priority="21">
      <formula>_xlfn.ISFORMULA(E99)</formula>
    </cfRule>
  </conditionalFormatting>
  <conditionalFormatting sqref="E125:F126 E128:F129">
    <cfRule type="expression" dxfId="429" priority="20">
      <formula>_xlfn.ISFORMULA(E125)</formula>
    </cfRule>
  </conditionalFormatting>
  <conditionalFormatting sqref="E127:F127">
    <cfRule type="expression" dxfId="428" priority="19">
      <formula>_xlfn.ISFORMULA(E127)</formula>
    </cfRule>
  </conditionalFormatting>
  <conditionalFormatting sqref="E127:F127">
    <cfRule type="expression" dxfId="427" priority="18">
      <formula>_xlfn.ISFORMULA(E127)</formula>
    </cfRule>
  </conditionalFormatting>
  <conditionalFormatting sqref="E127:F127">
    <cfRule type="expression" dxfId="426" priority="17">
      <formula>_xlfn.ISFORMULA(E127)</formula>
    </cfRule>
  </conditionalFormatting>
  <conditionalFormatting sqref="E153:F154 E156:F157">
    <cfRule type="expression" dxfId="425" priority="16">
      <formula>_xlfn.ISFORMULA(E153)</formula>
    </cfRule>
  </conditionalFormatting>
  <conditionalFormatting sqref="E155:F155">
    <cfRule type="expression" dxfId="424" priority="15">
      <formula>_xlfn.ISFORMULA(E155)</formula>
    </cfRule>
  </conditionalFormatting>
  <conditionalFormatting sqref="E155:F155">
    <cfRule type="expression" dxfId="423" priority="14">
      <formula>_xlfn.ISFORMULA(E155)</formula>
    </cfRule>
  </conditionalFormatting>
  <conditionalFormatting sqref="E155:F155">
    <cfRule type="expression" dxfId="422" priority="13">
      <formula>_xlfn.ISFORMULA(E155)</formula>
    </cfRule>
  </conditionalFormatting>
  <conditionalFormatting sqref="E181:F182 E184:F185">
    <cfRule type="expression" dxfId="421" priority="12">
      <formula>_xlfn.ISFORMULA(E181)</formula>
    </cfRule>
  </conditionalFormatting>
  <conditionalFormatting sqref="E183:F183">
    <cfRule type="expression" dxfId="420" priority="11">
      <formula>_xlfn.ISFORMULA(E183)</formula>
    </cfRule>
  </conditionalFormatting>
  <conditionalFormatting sqref="E183:F183">
    <cfRule type="expression" dxfId="419" priority="10">
      <formula>_xlfn.ISFORMULA(E183)</formula>
    </cfRule>
  </conditionalFormatting>
  <conditionalFormatting sqref="E183:F183">
    <cfRule type="expression" dxfId="418" priority="9">
      <formula>_xlfn.ISFORMULA(E183)</formula>
    </cfRule>
  </conditionalFormatting>
  <conditionalFormatting sqref="E208:F209 E211:F212">
    <cfRule type="expression" dxfId="417" priority="8">
      <formula>_xlfn.ISFORMULA(E208)</formula>
    </cfRule>
  </conditionalFormatting>
  <conditionalFormatting sqref="E210:F210">
    <cfRule type="expression" dxfId="416" priority="7">
      <formula>_xlfn.ISFORMULA(E210)</formula>
    </cfRule>
  </conditionalFormatting>
  <conditionalFormatting sqref="E210:F210">
    <cfRule type="expression" dxfId="415" priority="6">
      <formula>_xlfn.ISFORMULA(E210)</formula>
    </cfRule>
  </conditionalFormatting>
  <conditionalFormatting sqref="E210:F210">
    <cfRule type="expression" dxfId="414" priority="5">
      <formula>_xlfn.ISFORMULA(E210)</formula>
    </cfRule>
  </conditionalFormatting>
  <conditionalFormatting sqref="E235:F236 E238:F239">
    <cfRule type="expression" dxfId="413" priority="4">
      <formula>_xlfn.ISFORMULA(E235)</formula>
    </cfRule>
  </conditionalFormatting>
  <conditionalFormatting sqref="E237:F237">
    <cfRule type="expression" dxfId="412" priority="3">
      <formula>_xlfn.ISFORMULA(E237)</formula>
    </cfRule>
  </conditionalFormatting>
  <conditionalFormatting sqref="E237:F237">
    <cfRule type="expression" dxfId="411" priority="2">
      <formula>_xlfn.ISFORMULA(E237)</formula>
    </cfRule>
  </conditionalFormatting>
  <conditionalFormatting sqref="E237:F237">
    <cfRule type="expression" dxfId="410" priority="1">
      <formula>_xlfn.ISFORMULA(E237)</formula>
    </cfRule>
  </conditionalFormatting>
  <pageMargins left="0.7" right="0.7" top="0.75" bottom="0.75" header="0.3" footer="0.3"/>
  <pageSetup paperSize="9" orientation="portrait" horizontalDpi="4294967294" verticalDpi="4294967294"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61F2-D51F-45E9-A426-0FA788B25850}">
  <sheetPr>
    <tabColor theme="9" tint="0.39997558519241921"/>
  </sheetPr>
  <dimension ref="B1:L170"/>
  <sheetViews>
    <sheetView topLeftCell="A13" zoomScale="85" zoomScaleNormal="85" workbookViewId="0">
      <selection activeCell="E55" sqref="E55"/>
    </sheetView>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645</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
        <v>84</v>
      </c>
      <c r="C14" s="496" t="s">
        <v>411</v>
      </c>
      <c r="D14" s="496" t="s">
        <v>296</v>
      </c>
      <c r="E14" s="128">
        <f>SUM(E19:E21)</f>
        <v>0</v>
      </c>
      <c r="F14" s="128">
        <f t="shared" ref="F14:L14" si="0">SUM(F19:F21)</f>
        <v>0</v>
      </c>
      <c r="G14" s="128">
        <f t="shared" si="0"/>
        <v>0</v>
      </c>
      <c r="H14" s="128">
        <f t="shared" si="0"/>
        <v>0</v>
      </c>
      <c r="I14" s="128">
        <f t="shared" si="0"/>
        <v>0</v>
      </c>
      <c r="J14" s="128">
        <f t="shared" si="0"/>
        <v>0</v>
      </c>
      <c r="K14" s="128">
        <f t="shared" si="0"/>
        <v>0</v>
      </c>
      <c r="L14" s="128">
        <f t="shared" si="0"/>
        <v>0</v>
      </c>
    </row>
    <row r="15" spans="2:12">
      <c r="C15" s="496" t="s">
        <v>380</v>
      </c>
      <c r="D15" s="496" t="s">
        <v>296</v>
      </c>
      <c r="E15" s="266">
        <f>SUM(E22)</f>
        <v>0</v>
      </c>
      <c r="F15" s="266">
        <f t="shared" ref="F15:L15" si="1">SUM(F22)</f>
        <v>0</v>
      </c>
      <c r="G15" s="51">
        <f t="shared" si="1"/>
        <v>0</v>
      </c>
      <c r="H15" s="51">
        <f t="shared" si="1"/>
        <v>0</v>
      </c>
      <c r="I15" s="51">
        <f t="shared" si="1"/>
        <v>0</v>
      </c>
      <c r="J15" s="51">
        <f t="shared" si="1"/>
        <v>0</v>
      </c>
      <c r="K15" s="51">
        <f t="shared" si="1"/>
        <v>0</v>
      </c>
      <c r="L15" s="51">
        <f t="shared" si="1"/>
        <v>0</v>
      </c>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51">
        <f>'Market turnover (11)'!E19*'UK market share (11)'!G14</f>
        <v>0</v>
      </c>
      <c r="F19" s="51">
        <f>'Market turnover (11)'!F19*'UK market share (11)'!H14</f>
        <v>0</v>
      </c>
      <c r="G19" s="51">
        <f>'Market turnover (11)'!G19*'UK market share (11)'!I14</f>
        <v>0</v>
      </c>
      <c r="H19" s="51">
        <f>'Market turnover (11)'!H19*'UK market share (11)'!J14</f>
        <v>0</v>
      </c>
      <c r="I19" s="51">
        <f>'Market turnover (11)'!I19*'UK market share (11)'!K14</f>
        <v>0</v>
      </c>
      <c r="J19" s="51">
        <f>'Market turnover (11)'!J19*'UK market share (11)'!L14</f>
        <v>0</v>
      </c>
      <c r="K19" s="51">
        <f>'Market turnover (11)'!K19*'UK market share (11)'!M14</f>
        <v>0</v>
      </c>
      <c r="L19" s="51">
        <f>'Market turnover (11)'!L19*'UK market share (11)'!N14</f>
        <v>0</v>
      </c>
    </row>
    <row r="20" spans="2:12">
      <c r="C20" s="112" t="s">
        <v>335</v>
      </c>
      <c r="D20" s="496" t="s">
        <v>296</v>
      </c>
      <c r="E20" s="51">
        <f>'Market turnover (11)'!E20*'UK market share (11)'!G15</f>
        <v>0</v>
      </c>
      <c r="F20" s="51">
        <f>'Market turnover (11)'!F20*'UK market share (11)'!H15</f>
        <v>0</v>
      </c>
      <c r="G20" s="51">
        <f>'Market turnover (11)'!G20*'UK market share (11)'!I15</f>
        <v>0</v>
      </c>
      <c r="H20" s="51">
        <f>'Market turnover (11)'!H20*'UK market share (11)'!J15</f>
        <v>0</v>
      </c>
      <c r="I20" s="51">
        <f>'Market turnover (11)'!I20*'UK market share (11)'!K15</f>
        <v>0</v>
      </c>
      <c r="J20" s="51">
        <f>'Market turnover (11)'!J20*'UK market share (11)'!L15</f>
        <v>0</v>
      </c>
      <c r="K20" s="51">
        <f>'Market turnover (11)'!K20*'UK market share (11)'!M15</f>
        <v>0</v>
      </c>
      <c r="L20" s="51">
        <f>'Market turnover (11)'!L20*'UK market share (11)'!N15</f>
        <v>0</v>
      </c>
    </row>
    <row r="21" spans="2:12">
      <c r="C21" s="112" t="s">
        <v>1095</v>
      </c>
      <c r="D21" s="496" t="s">
        <v>296</v>
      </c>
      <c r="E21" s="51">
        <f>'Market turnover (11)'!E21*'UK market share (11)'!G16</f>
        <v>0</v>
      </c>
      <c r="F21" s="51">
        <f>'Market turnover (11)'!F21*'UK market share (11)'!H16</f>
        <v>0</v>
      </c>
      <c r="G21" s="51">
        <f>'Market turnover (11)'!G21*'UK market share (11)'!I16</f>
        <v>0</v>
      </c>
      <c r="H21" s="51">
        <f>'Market turnover (11)'!H21*'UK market share (11)'!J16</f>
        <v>0</v>
      </c>
      <c r="I21" s="51">
        <f>'Market turnover (11)'!I21*'UK market share (11)'!K16</f>
        <v>0</v>
      </c>
      <c r="J21" s="51">
        <f>'Market turnover (11)'!J21*'UK market share (11)'!L16</f>
        <v>0</v>
      </c>
      <c r="K21" s="51">
        <f>'Market turnover (11)'!K21*'UK market share (11)'!M16</f>
        <v>0</v>
      </c>
      <c r="L21" s="51">
        <f>'Market turnover (11)'!L21*'UK market share (11)'!N16</f>
        <v>0</v>
      </c>
    </row>
    <row r="22" spans="2:12">
      <c r="C22" s="112" t="s">
        <v>380</v>
      </c>
      <c r="D22" s="496" t="s">
        <v>296</v>
      </c>
      <c r="E22" s="51">
        <f>'Market turnover (11)'!E22*'UK market share (11)'!G17</f>
        <v>0</v>
      </c>
      <c r="F22" s="51">
        <f>'Market turnover (11)'!F22*'UK market share (11)'!H17</f>
        <v>0</v>
      </c>
      <c r="G22" s="51">
        <f>'Market turnover (11)'!G22*'UK market share (11)'!I17</f>
        <v>0</v>
      </c>
      <c r="H22" s="51">
        <f>'Market turnover (11)'!H22*'UK market share (11)'!J17</f>
        <v>0</v>
      </c>
      <c r="I22" s="51">
        <f>'Market turnover (11)'!I22*'UK market share (11)'!K17</f>
        <v>0</v>
      </c>
      <c r="J22" s="51">
        <f>'Market turnover (11)'!J22*'UK market share (11)'!L17</f>
        <v>0</v>
      </c>
      <c r="K22" s="51">
        <f>'Market turnover (11)'!K22*'UK market share (11)'!M17</f>
        <v>0</v>
      </c>
      <c r="L22" s="51">
        <f>'Market turnover (11)'!L22*'UK market share (11)'!N17</f>
        <v>0</v>
      </c>
    </row>
    <row r="23" spans="2:12">
      <c r="C23" s="496"/>
      <c r="D23" s="496" t="s">
        <v>296</v>
      </c>
      <c r="E23" s="315"/>
      <c r="F23" s="315"/>
      <c r="G23" s="315"/>
      <c r="H23" s="315"/>
      <c r="I23" s="315"/>
      <c r="J23" s="315"/>
      <c r="K23" s="315"/>
      <c r="L23" s="315"/>
    </row>
    <row r="24" spans="2:12">
      <c r="C24" s="496"/>
      <c r="D24" s="496" t="s">
        <v>296</v>
      </c>
      <c r="E24" s="315"/>
      <c r="F24" s="315"/>
      <c r="G24" s="315"/>
      <c r="H24" s="315"/>
      <c r="I24" s="315"/>
      <c r="J24" s="315"/>
      <c r="K24" s="315"/>
      <c r="L24" s="315"/>
    </row>
    <row r="26" spans="2:12" s="365" customFormat="1" ht="14.1" thickBot="1"/>
    <row r="29" spans="2:12" ht="14.1">
      <c r="C29" s="2" t="s">
        <v>645</v>
      </c>
      <c r="D29" s="2"/>
    </row>
    <row r="30" spans="2:12" ht="14.1">
      <c r="C30" s="44" t="s">
        <v>354</v>
      </c>
    </row>
    <row r="31" spans="2:12" ht="14.1">
      <c r="B31" s="46" t="s">
        <v>125</v>
      </c>
      <c r="C31" s="46" t="s">
        <v>410</v>
      </c>
      <c r="D31" s="46" t="s">
        <v>24</v>
      </c>
      <c r="E31" s="46">
        <v>2015</v>
      </c>
      <c r="F31" s="46">
        <v>2020</v>
      </c>
      <c r="G31" s="46">
        <v>2025</v>
      </c>
      <c r="H31" s="46">
        <v>2030</v>
      </c>
      <c r="I31" s="46">
        <v>2035</v>
      </c>
      <c r="J31" s="46">
        <v>2040</v>
      </c>
      <c r="K31" s="46">
        <v>2045</v>
      </c>
      <c r="L31" s="46">
        <v>2050</v>
      </c>
    </row>
    <row r="32" spans="2:12">
      <c r="B32" s="497" t="s">
        <v>222</v>
      </c>
      <c r="C32" s="496" t="s">
        <v>411</v>
      </c>
      <c r="D32" s="496" t="s">
        <v>296</v>
      </c>
      <c r="E32" s="128">
        <f>SUM(E37:E39)</f>
        <v>6.3150736685580796E-3</v>
      </c>
      <c r="F32" s="128">
        <f t="shared" ref="F32:L32" si="2">SUM(F37:F39)</f>
        <v>6.0918063379191336E-3</v>
      </c>
      <c r="G32" s="128">
        <f t="shared" si="2"/>
        <v>2.6394745135595154E-2</v>
      </c>
      <c r="H32" s="128">
        <f t="shared" si="2"/>
        <v>516744185.63765395</v>
      </c>
      <c r="I32" s="128">
        <f t="shared" si="2"/>
        <v>681641004.07933831</v>
      </c>
      <c r="J32" s="128">
        <f t="shared" si="2"/>
        <v>2.8923392265782697E-2</v>
      </c>
      <c r="K32" s="128">
        <f t="shared" si="2"/>
        <v>5.8103065527670181E-2</v>
      </c>
      <c r="L32" s="128">
        <f t="shared" si="2"/>
        <v>641229671.20397544</v>
      </c>
    </row>
    <row r="33" spans="2:12">
      <c r="C33" s="496" t="s">
        <v>380</v>
      </c>
      <c r="D33" s="496" t="s">
        <v>296</v>
      </c>
      <c r="E33" s="266">
        <f>SUM(E40)</f>
        <v>1.1892110162034623E-2</v>
      </c>
      <c r="F33" s="266">
        <f t="shared" ref="F33:L33" si="3">SUM(F40)</f>
        <v>2.1406402569281963E-2</v>
      </c>
      <c r="G33" s="266">
        <f t="shared" si="3"/>
        <v>5.8866085562316948E-2</v>
      </c>
      <c r="H33" s="266">
        <f t="shared" si="3"/>
        <v>674041953.96963251</v>
      </c>
      <c r="I33" s="266">
        <f t="shared" si="3"/>
        <v>1449645343.79526</v>
      </c>
      <c r="J33" s="266">
        <f t="shared" si="3"/>
        <v>1379972466.8296483</v>
      </c>
      <c r="K33" s="266">
        <f t="shared" si="3"/>
        <v>1310299589.8662198</v>
      </c>
      <c r="L33" s="266">
        <f t="shared" si="3"/>
        <v>1283531349.3095205</v>
      </c>
    </row>
    <row r="35" spans="2:12" ht="14.1">
      <c r="C35" s="44" t="s">
        <v>372</v>
      </c>
    </row>
    <row r="36" spans="2:12" ht="14.1">
      <c r="C36" s="46" t="s">
        <v>373</v>
      </c>
      <c r="D36" s="46" t="s">
        <v>24</v>
      </c>
      <c r="E36" s="46">
        <v>2015</v>
      </c>
      <c r="F36" s="46">
        <v>2020</v>
      </c>
      <c r="G36" s="46">
        <v>2025</v>
      </c>
      <c r="H36" s="46">
        <v>2030</v>
      </c>
      <c r="I36" s="46">
        <v>2035</v>
      </c>
      <c r="J36" s="46">
        <v>2040</v>
      </c>
      <c r="K36" s="46">
        <v>2045</v>
      </c>
      <c r="L36" s="46">
        <v>2050</v>
      </c>
    </row>
    <row r="37" spans="2:12" ht="27.6">
      <c r="C37" s="112" t="s">
        <v>399</v>
      </c>
      <c r="D37" s="496" t="s">
        <v>296</v>
      </c>
      <c r="E37" s="51">
        <f>'Market turnover (11)'!E36*'UK market share (11)'!G41</f>
        <v>0</v>
      </c>
      <c r="F37" s="51">
        <f>'Market turnover (11)'!F36*'UK market share (11)'!H41</f>
        <v>7.8485267220744959E-4</v>
      </c>
      <c r="G37" s="51">
        <f>'Market turnover (11)'!G36*'UK market share (11)'!I41</f>
        <v>6.025014828101854E-3</v>
      </c>
      <c r="H37" s="51">
        <f>'Market turnover (11)'!H36*'UK market share (11)'!J41</f>
        <v>158807323.57840171</v>
      </c>
      <c r="I37" s="51">
        <f>'Market turnover (11)'!I36*'UK market share (11)'!K41</f>
        <v>253357653.58035159</v>
      </c>
      <c r="J37" s="51">
        <f>'Market turnover (11)'!J36*'UK market share (11)'!L41</f>
        <v>1.2295562786209659E-2</v>
      </c>
      <c r="K37" s="51">
        <f>'Market turnover (11)'!K36*'UK market share (11)'!M41</f>
        <v>2.7317509330583835E-2</v>
      </c>
      <c r="L37" s="51">
        <f>'Market turnover (11)'!L36*'UK market share (11)'!N41</f>
        <v>326166194.47311229</v>
      </c>
    </row>
    <row r="38" spans="2:12">
      <c r="C38" s="112" t="s">
        <v>335</v>
      </c>
      <c r="D38" s="496" t="s">
        <v>296</v>
      </c>
      <c r="E38" s="51">
        <f>'Market turnover (11)'!E37*'UK market share (11)'!G42</f>
        <v>2.099107410560767E-3</v>
      </c>
      <c r="F38" s="51">
        <f>'Market turnover (11)'!F37*'UK market share (11)'!H42</f>
        <v>1.7640120055387397E-3</v>
      </c>
      <c r="G38" s="51">
        <f>'Market turnover (11)'!G37*'UK market share (11)'!I42</f>
        <v>6.7708239180915885E-3</v>
      </c>
      <c r="H38" s="51">
        <f>'Market turnover (11)'!H37*'UK market share (11)'!J42</f>
        <v>118976904.95715132</v>
      </c>
      <c r="I38" s="51">
        <f>'Market turnover (11)'!I37*'UK market share (11)'!K42</f>
        <v>142359820.65075243</v>
      </c>
      <c r="J38" s="51">
        <f>'Market turnover (11)'!J37*'UK market share (11)'!L42</f>
        <v>5.5270297567379112E-3</v>
      </c>
      <c r="K38" s="51">
        <f>'Market turnover (11)'!K37*'UK market share (11)'!M42</f>
        <v>1.0233006381744094E-2</v>
      </c>
      <c r="L38" s="51">
        <f>'Market turnover (11)'!L37*'UK market share (11)'!N42</f>
        <v>104725948.34413093</v>
      </c>
    </row>
    <row r="39" spans="2:12">
      <c r="C39" s="112" t="s">
        <v>1095</v>
      </c>
      <c r="D39" s="496" t="s">
        <v>296</v>
      </c>
      <c r="E39" s="51">
        <f>'Market turnover (11)'!E38*'UK market share (11)'!G43</f>
        <v>4.2159662579973126E-3</v>
      </c>
      <c r="F39" s="51">
        <f>'Market turnover (11)'!F38*'UK market share (11)'!H43</f>
        <v>3.5429416601729436E-3</v>
      </c>
      <c r="G39" s="51">
        <f>'Market turnover (11)'!G38*'UK market share (11)'!I43</f>
        <v>1.3598906389401711E-2</v>
      </c>
      <c r="H39" s="51">
        <f>'Market turnover (11)'!H38*'UK market share (11)'!J43</f>
        <v>238959957.10210094</v>
      </c>
      <c r="I39" s="51">
        <f>'Market turnover (11)'!I38*'UK market share (11)'!K43</f>
        <v>285923529.84823424</v>
      </c>
      <c r="J39" s="51">
        <f>'Market turnover (11)'!J38*'UK market share (11)'!L43</f>
        <v>1.1100799722835127E-2</v>
      </c>
      <c r="K39" s="51">
        <f>'Market turnover (11)'!K38*'UK market share (11)'!M43</f>
        <v>2.0552549815342255E-2</v>
      </c>
      <c r="L39" s="51">
        <f>'Market turnover (11)'!L38*'UK market share (11)'!N43</f>
        <v>210337528.38673228</v>
      </c>
    </row>
    <row r="40" spans="2:12">
      <c r="C40" s="112" t="s">
        <v>380</v>
      </c>
      <c r="D40" s="496" t="s">
        <v>296</v>
      </c>
      <c r="E40" s="51">
        <f>'Market turnover (11)'!E39*'UK market share (11)'!G44</f>
        <v>1.1892110162034623E-2</v>
      </c>
      <c r="F40" s="51">
        <f>'Market turnover (11)'!F39*'UK market share (11)'!H44</f>
        <v>2.1406402569281963E-2</v>
      </c>
      <c r="G40" s="51">
        <f>'Market turnover (11)'!G39*'UK market share (11)'!I44</f>
        <v>5.8866085562316948E-2</v>
      </c>
      <c r="H40" s="51">
        <f>'Market turnover (11)'!H39*'UK market share (11)'!J44</f>
        <v>674041953.96963251</v>
      </c>
      <c r="I40" s="51">
        <f>'Market turnover (11)'!I39*'UK market share (11)'!K44</f>
        <v>1449645343.79526</v>
      </c>
      <c r="J40" s="51">
        <f>'Market turnover (11)'!J39*'UK market share (11)'!L44</f>
        <v>1379972466.8296483</v>
      </c>
      <c r="K40" s="51">
        <f>'Market turnover (11)'!K39*'UK market share (11)'!M44</f>
        <v>1310299589.8662198</v>
      </c>
      <c r="L40" s="51">
        <f>'Market turnover (11)'!L39*'UK market share (11)'!N44</f>
        <v>1283531349.3095205</v>
      </c>
    </row>
    <row r="41" spans="2:12">
      <c r="C41" s="496"/>
      <c r="D41" s="496" t="s">
        <v>296</v>
      </c>
      <c r="E41" s="315"/>
      <c r="F41" s="315"/>
      <c r="G41" s="315"/>
      <c r="H41" s="315"/>
      <c r="I41" s="315"/>
      <c r="J41" s="315"/>
      <c r="K41" s="315"/>
      <c r="L41" s="315"/>
    </row>
    <row r="42" spans="2:12">
      <c r="C42" s="496"/>
      <c r="D42" s="496" t="s">
        <v>296</v>
      </c>
      <c r="E42" s="315"/>
      <c r="F42" s="315"/>
      <c r="G42" s="315"/>
      <c r="H42" s="315"/>
      <c r="I42" s="315"/>
      <c r="J42" s="315"/>
      <c r="K42" s="315"/>
      <c r="L42" s="315"/>
    </row>
    <row r="44" spans="2:12" ht="14.1" thickBot="1">
      <c r="B44" s="365"/>
      <c r="C44" s="365"/>
      <c r="D44" s="365"/>
      <c r="E44" s="365"/>
      <c r="F44" s="365"/>
      <c r="G44" s="365"/>
      <c r="H44" s="365"/>
      <c r="I44" s="365"/>
      <c r="J44" s="365"/>
      <c r="K44" s="365"/>
      <c r="L44" s="365"/>
    </row>
    <row r="47" spans="2:12" ht="14.1">
      <c r="C47" s="2" t="s">
        <v>645</v>
      </c>
      <c r="D47" s="2"/>
    </row>
    <row r="48" spans="2:12" ht="14.1">
      <c r="C48" s="44" t="s">
        <v>354</v>
      </c>
    </row>
    <row r="49" spans="2:12" ht="14.1">
      <c r="B49" s="46" t="s">
        <v>125</v>
      </c>
      <c r="C49" s="46" t="s">
        <v>410</v>
      </c>
      <c r="D49" s="46" t="s">
        <v>24</v>
      </c>
      <c r="E49" s="46">
        <v>2015</v>
      </c>
      <c r="F49" s="46">
        <v>2020</v>
      </c>
      <c r="G49" s="46">
        <v>2025</v>
      </c>
      <c r="H49" s="46">
        <v>2030</v>
      </c>
      <c r="I49" s="46">
        <v>2035</v>
      </c>
      <c r="J49" s="46">
        <v>2040</v>
      </c>
      <c r="K49" s="46">
        <v>2045</v>
      </c>
      <c r="L49" s="46">
        <v>2050</v>
      </c>
    </row>
    <row r="50" spans="2:12">
      <c r="B50" s="497" t="s">
        <v>136</v>
      </c>
      <c r="C50" s="496" t="s">
        <v>411</v>
      </c>
      <c r="D50" s="496" t="s">
        <v>296</v>
      </c>
      <c r="E50" s="128">
        <f>SUM(E55:E57)</f>
        <v>31229471.029538311</v>
      </c>
      <c r="F50" s="128">
        <f t="shared" ref="F50:L50" si="4">SUM(F55:F57)</f>
        <v>33816550.083274812</v>
      </c>
      <c r="G50" s="128">
        <f t="shared" si="4"/>
        <v>0.60045478763998494</v>
      </c>
      <c r="H50" s="128">
        <f t="shared" si="4"/>
        <v>66655162.927744225</v>
      </c>
      <c r="I50" s="128">
        <f t="shared" si="4"/>
        <v>13270015.418742992</v>
      </c>
      <c r="J50" s="128">
        <f t="shared" si="4"/>
        <v>0.50288651127846151</v>
      </c>
      <c r="K50" s="128">
        <f t="shared" si="4"/>
        <v>0.64040829837877333</v>
      </c>
      <c r="L50" s="128">
        <f t="shared" si="4"/>
        <v>315430709.42985058</v>
      </c>
    </row>
    <row r="51" spans="2:12">
      <c r="C51" s="496" t="s">
        <v>380</v>
      </c>
      <c r="D51" s="496" t="s">
        <v>296</v>
      </c>
      <c r="E51" s="266">
        <f>SUM(E58)</f>
        <v>32366501.261677597</v>
      </c>
      <c r="F51" s="266">
        <f t="shared" ref="F51:L51" si="5">SUM(F58)</f>
        <v>35047772.990509868</v>
      </c>
      <c r="G51" s="266">
        <f t="shared" si="5"/>
        <v>34204999.074230589</v>
      </c>
      <c r="H51" s="266">
        <f t="shared" si="5"/>
        <v>33362225.156274766</v>
      </c>
      <c r="I51" s="266">
        <f t="shared" si="5"/>
        <v>30990334.495151628</v>
      </c>
      <c r="J51" s="266">
        <f t="shared" si="5"/>
        <v>27076897.796284612</v>
      </c>
      <c r="K51" s="266">
        <f t="shared" si="5"/>
        <v>26356503.277847618</v>
      </c>
      <c r="L51" s="266">
        <f t="shared" si="5"/>
        <v>57735482.18472673</v>
      </c>
    </row>
    <row r="53" spans="2:12" ht="14.1">
      <c r="C53" s="44" t="s">
        <v>372</v>
      </c>
    </row>
    <row r="54" spans="2:12" ht="14.1">
      <c r="C54" s="46" t="s">
        <v>373</v>
      </c>
      <c r="D54" s="46" t="s">
        <v>24</v>
      </c>
      <c r="E54" s="46">
        <v>2015</v>
      </c>
      <c r="F54" s="46">
        <v>2020</v>
      </c>
      <c r="G54" s="46">
        <v>2025</v>
      </c>
      <c r="H54" s="46">
        <v>2030</v>
      </c>
      <c r="I54" s="46">
        <v>2035</v>
      </c>
      <c r="J54" s="46">
        <v>2040</v>
      </c>
      <c r="K54" s="46">
        <v>2045</v>
      </c>
      <c r="L54" s="46">
        <v>2050</v>
      </c>
    </row>
    <row r="55" spans="2:12" ht="27.6">
      <c r="C55" s="112" t="s">
        <v>399</v>
      </c>
      <c r="D55" s="496" t="s">
        <v>296</v>
      </c>
      <c r="E55" s="51">
        <f>'Market turnover (11)'!E53*'UK market share (11)'!G70</f>
        <v>15885100.422735503</v>
      </c>
      <c r="F55" s="51">
        <f>'Market turnover (11)'!F53*'UK market share (11)'!H70</f>
        <v>17201037.235475279</v>
      </c>
      <c r="G55" s="51">
        <f>'Market turnover (11)'!G53*'UK market share (11)'!I70</f>
        <v>0.30542574966933383</v>
      </c>
      <c r="H55" s="51">
        <f>'Market turnover (11)'!H53*'UK market share (11)'!J70</f>
        <v>33904639.492597483</v>
      </c>
      <c r="I55" s="51">
        <f>'Market turnover (11)'!I53*'UK market share (11)'!K70</f>
        <v>6749891.0672742603</v>
      </c>
      <c r="J55" s="51">
        <f>'Market turnover (11)'!J53*'UK market share (11)'!L70</f>
        <v>0.25579692737483967</v>
      </c>
      <c r="K55" s="51">
        <f>'Market turnover (11)'!K53*'UK market share (11)'!M70</f>
        <v>0.32574839713672765</v>
      </c>
      <c r="L55" s="51">
        <f>'Market turnover (11)'!L53*'UK market share (11)'!N70</f>
        <v>160446153.28157723</v>
      </c>
    </row>
    <row r="56" spans="2:12">
      <c r="C56" s="112" t="s">
        <v>335</v>
      </c>
      <c r="D56" s="496" t="s">
        <v>296</v>
      </c>
      <c r="E56" s="51">
        <f>'Market turnover (11)'!E54*'UK market share (11)'!G71</f>
        <v>5100412.7175107021</v>
      </c>
      <c r="F56" s="51">
        <f>'Market turnover (11)'!F54*'UK market share (11)'!H71</f>
        <v>5522935.7533444688</v>
      </c>
      <c r="G56" s="51">
        <f>'Market turnover (11)'!G54*'UK market share (11)'!I71</f>
        <v>9.8066574111115926E-2</v>
      </c>
      <c r="H56" s="51">
        <f>'Market turnover (11)'!H54*'UK market share (11)'!J71</f>
        <v>10886154.311190732</v>
      </c>
      <c r="I56" s="51">
        <f>'Market turnover (11)'!I54*'UK market share (11)'!K71</f>
        <v>2167265.5082534859</v>
      </c>
      <c r="J56" s="51">
        <f>'Market turnover (11)'!J54*'UK market share (11)'!L71</f>
        <v>8.2131674762061208E-2</v>
      </c>
      <c r="K56" s="51">
        <f>'Market turnover (11)'!K54*'UK market share (11)'!M71</f>
        <v>0.10459180132641437</v>
      </c>
      <c r="L56" s="51">
        <f>'Market turnover (11)'!L54*'UK market share (11)'!N71</f>
        <v>51516300.111126706</v>
      </c>
    </row>
    <row r="57" spans="2:12">
      <c r="C57" s="112" t="s">
        <v>1095</v>
      </c>
      <c r="D57" s="496" t="s">
        <v>296</v>
      </c>
      <c r="E57" s="51">
        <f>'Market turnover (11)'!E55*'UK market share (11)'!G72</f>
        <v>10243957.889292106</v>
      </c>
      <c r="F57" s="51">
        <f>'Market turnover (11)'!F55*'UK market share (11)'!H72</f>
        <v>11092577.094455063</v>
      </c>
      <c r="G57" s="51">
        <f>'Market turnover (11)'!G55*'UK market share (11)'!I72</f>
        <v>0.19696246385953517</v>
      </c>
      <c r="H57" s="51">
        <f>'Market turnover (11)'!H55*'UK market share (11)'!J72</f>
        <v>21864369.12395601</v>
      </c>
      <c r="I57" s="51">
        <f>'Market turnover (11)'!I55*'UK market share (11)'!K72</f>
        <v>4352858.8432152458</v>
      </c>
      <c r="J57" s="51">
        <f>'Market turnover (11)'!J55*'UK market share (11)'!L72</f>
        <v>0.16495790914156055</v>
      </c>
      <c r="K57" s="51">
        <f>'Market turnover (11)'!K55*'UK market share (11)'!M72</f>
        <v>0.21006809991563136</v>
      </c>
      <c r="L57" s="51">
        <f>'Market turnover (11)'!L55*'UK market share (11)'!N72</f>
        <v>103468256.03714664</v>
      </c>
    </row>
    <row r="58" spans="2:12">
      <c r="C58" s="112" t="s">
        <v>380</v>
      </c>
      <c r="D58" s="496" t="s">
        <v>296</v>
      </c>
      <c r="E58" s="51">
        <f>'Market turnover (11)'!E56*'UK market share (11)'!G73</f>
        <v>32366501.261677597</v>
      </c>
      <c r="F58" s="51">
        <f>'Market turnover (11)'!F56*'UK market share (11)'!H73</f>
        <v>35047772.990509868</v>
      </c>
      <c r="G58" s="51">
        <f>'Market turnover (11)'!G56*'UK market share (11)'!I73</f>
        <v>34204999.074230589</v>
      </c>
      <c r="H58" s="51">
        <f>'Market turnover (11)'!H56*'UK market share (11)'!J73</f>
        <v>33362225.156274766</v>
      </c>
      <c r="I58" s="51">
        <f>'Market turnover (11)'!I56*'UK market share (11)'!K73</f>
        <v>30990334.495151628</v>
      </c>
      <c r="J58" s="51">
        <f>'Market turnover (11)'!J56*'UK market share (11)'!L73</f>
        <v>27076897.796284612</v>
      </c>
      <c r="K58" s="51">
        <f>'Market turnover (11)'!K56*'UK market share (11)'!M73</f>
        <v>26356503.277847618</v>
      </c>
      <c r="L58" s="51">
        <f>'Market turnover (11)'!L56*'UK market share (11)'!N73</f>
        <v>57735482.18472673</v>
      </c>
    </row>
    <row r="59" spans="2:12">
      <c r="C59" s="496"/>
      <c r="D59" s="496" t="s">
        <v>296</v>
      </c>
      <c r="E59" s="315"/>
      <c r="F59" s="315"/>
      <c r="G59" s="315"/>
      <c r="H59" s="315"/>
      <c r="I59" s="315"/>
      <c r="J59" s="315"/>
      <c r="K59" s="315"/>
      <c r="L59" s="315"/>
    </row>
    <row r="60" spans="2:12">
      <c r="C60" s="496"/>
      <c r="D60" s="496" t="s">
        <v>296</v>
      </c>
      <c r="E60" s="315"/>
      <c r="F60" s="315"/>
      <c r="G60" s="315"/>
      <c r="H60" s="315"/>
      <c r="I60" s="315"/>
      <c r="J60" s="315"/>
      <c r="K60" s="315"/>
      <c r="L60" s="315"/>
    </row>
    <row r="62" spans="2:12" ht="14.1" thickBot="1">
      <c r="B62" s="365"/>
      <c r="C62" s="365"/>
      <c r="D62" s="365"/>
      <c r="E62" s="365"/>
      <c r="F62" s="365"/>
      <c r="G62" s="365"/>
      <c r="H62" s="365"/>
      <c r="I62" s="365"/>
      <c r="J62" s="365"/>
      <c r="K62" s="365"/>
      <c r="L62" s="365"/>
    </row>
    <row r="65" spans="2:12" ht="14.1">
      <c r="C65" s="2" t="s">
        <v>645</v>
      </c>
      <c r="D65" s="2"/>
    </row>
    <row r="66" spans="2:12" ht="14.1">
      <c r="C66" s="44" t="s">
        <v>354</v>
      </c>
    </row>
    <row r="67" spans="2:12" ht="14.1">
      <c r="B67" s="46" t="s">
        <v>125</v>
      </c>
      <c r="C67" s="46" t="s">
        <v>410</v>
      </c>
      <c r="D67" s="46" t="s">
        <v>24</v>
      </c>
      <c r="E67" s="46">
        <v>2015</v>
      </c>
      <c r="F67" s="46">
        <v>2020</v>
      </c>
      <c r="G67" s="46">
        <v>2025</v>
      </c>
      <c r="H67" s="46">
        <v>2030</v>
      </c>
      <c r="I67" s="46">
        <v>2035</v>
      </c>
      <c r="J67" s="46">
        <v>2040</v>
      </c>
      <c r="K67" s="46">
        <v>2045</v>
      </c>
      <c r="L67" s="46">
        <v>2050</v>
      </c>
    </row>
    <row r="68" spans="2:12">
      <c r="B68" s="497" t="s">
        <v>282</v>
      </c>
      <c r="C68" s="496" t="s">
        <v>411</v>
      </c>
      <c r="D68" s="496" t="s">
        <v>296</v>
      </c>
      <c r="E68" s="128">
        <f>SUM(E73:E75)</f>
        <v>0</v>
      </c>
      <c r="F68" s="128">
        <f t="shared" ref="F68:L68" si="6">SUM(F73:F75)</f>
        <v>0</v>
      </c>
      <c r="G68" s="128">
        <f t="shared" si="6"/>
        <v>0</v>
      </c>
      <c r="H68" s="128">
        <f t="shared" si="6"/>
        <v>0</v>
      </c>
      <c r="I68" s="128">
        <f t="shared" si="6"/>
        <v>0</v>
      </c>
      <c r="J68" s="128">
        <f t="shared" si="6"/>
        <v>0</v>
      </c>
      <c r="K68" s="128">
        <f t="shared" si="6"/>
        <v>0</v>
      </c>
      <c r="L68" s="128">
        <f t="shared" si="6"/>
        <v>0</v>
      </c>
    </row>
    <row r="69" spans="2:12">
      <c r="C69" s="496" t="s">
        <v>380</v>
      </c>
      <c r="D69" s="496" t="s">
        <v>296</v>
      </c>
      <c r="E69" s="266">
        <f>SUM(E76)</f>
        <v>0</v>
      </c>
      <c r="F69" s="266">
        <f t="shared" ref="F69:L69" si="7">SUM(F76)</f>
        <v>0</v>
      </c>
      <c r="G69" s="266">
        <f t="shared" si="7"/>
        <v>0</v>
      </c>
      <c r="H69" s="266">
        <f t="shared" si="7"/>
        <v>0</v>
      </c>
      <c r="I69" s="266">
        <f t="shared" si="7"/>
        <v>0</v>
      </c>
      <c r="J69" s="266">
        <f t="shared" si="7"/>
        <v>0</v>
      </c>
      <c r="K69" s="266">
        <f t="shared" si="7"/>
        <v>0</v>
      </c>
      <c r="L69" s="266">
        <f t="shared" si="7"/>
        <v>0</v>
      </c>
    </row>
    <row r="71" spans="2:12" ht="14.1">
      <c r="C71" s="44" t="s">
        <v>372</v>
      </c>
    </row>
    <row r="72" spans="2:12" ht="14.1">
      <c r="C72" s="46" t="s">
        <v>373</v>
      </c>
      <c r="D72" s="46" t="s">
        <v>24</v>
      </c>
      <c r="E72" s="46">
        <v>2015</v>
      </c>
      <c r="F72" s="46">
        <v>2020</v>
      </c>
      <c r="G72" s="46">
        <v>2025</v>
      </c>
      <c r="H72" s="46">
        <v>2030</v>
      </c>
      <c r="I72" s="46">
        <v>2035</v>
      </c>
      <c r="J72" s="46">
        <v>2040</v>
      </c>
      <c r="K72" s="46">
        <v>2045</v>
      </c>
      <c r="L72" s="46">
        <v>2050</v>
      </c>
    </row>
    <row r="73" spans="2:12" ht="27.6">
      <c r="C73" s="112" t="s">
        <v>399</v>
      </c>
      <c r="D73" s="496" t="s">
        <v>296</v>
      </c>
      <c r="E73" s="51">
        <f>'Market turnover (11)'!E70*'UK market share (11)'!G98</f>
        <v>0</v>
      </c>
      <c r="F73" s="51">
        <f>'Market turnover (11)'!F70*'UK market share (11)'!H98</f>
        <v>0</v>
      </c>
      <c r="G73" s="51">
        <f>'Market turnover (11)'!G70*'UK market share (11)'!I98</f>
        <v>0</v>
      </c>
      <c r="H73" s="51">
        <f>'Market turnover (11)'!H70*'UK market share (11)'!J98</f>
        <v>0</v>
      </c>
      <c r="I73" s="51">
        <f>'Market turnover (11)'!I70*'UK market share (11)'!K98</f>
        <v>0</v>
      </c>
      <c r="J73" s="51">
        <f>'Market turnover (11)'!J70*'UK market share (11)'!L98</f>
        <v>0</v>
      </c>
      <c r="K73" s="51">
        <f>'Market turnover (11)'!K70*'UK market share (11)'!M98</f>
        <v>0</v>
      </c>
      <c r="L73" s="51">
        <f>'Market turnover (11)'!L70*'UK market share (11)'!N98</f>
        <v>0</v>
      </c>
    </row>
    <row r="74" spans="2:12">
      <c r="C74" s="112" t="s">
        <v>335</v>
      </c>
      <c r="D74" s="496" t="s">
        <v>296</v>
      </c>
      <c r="E74" s="51">
        <f>'Market turnover (11)'!E71*'UK market share (11)'!G99</f>
        <v>0</v>
      </c>
      <c r="F74" s="51">
        <f>'Market turnover (11)'!F71*'UK market share (11)'!H99</f>
        <v>0</v>
      </c>
      <c r="G74" s="51">
        <f>'Market turnover (11)'!G71*'UK market share (11)'!I99</f>
        <v>0</v>
      </c>
      <c r="H74" s="51">
        <f>'Market turnover (11)'!H71*'UK market share (11)'!J99</f>
        <v>0</v>
      </c>
      <c r="I74" s="51">
        <f>'Market turnover (11)'!I71*'UK market share (11)'!K99</f>
        <v>0</v>
      </c>
      <c r="J74" s="51">
        <f>'Market turnover (11)'!J71*'UK market share (11)'!L99</f>
        <v>0</v>
      </c>
      <c r="K74" s="51">
        <f>'Market turnover (11)'!K71*'UK market share (11)'!M99</f>
        <v>0</v>
      </c>
      <c r="L74" s="51">
        <f>'Market turnover (11)'!L71*'UK market share (11)'!N99</f>
        <v>0</v>
      </c>
    </row>
    <row r="75" spans="2:12">
      <c r="C75" s="112" t="s">
        <v>1095</v>
      </c>
      <c r="D75" s="496" t="s">
        <v>296</v>
      </c>
      <c r="E75" s="51">
        <f>'Market turnover (11)'!E72*'UK market share (11)'!G100</f>
        <v>0</v>
      </c>
      <c r="F75" s="51">
        <f>'Market turnover (11)'!F72*'UK market share (11)'!H100</f>
        <v>0</v>
      </c>
      <c r="G75" s="51">
        <f>'Market turnover (11)'!G72*'UK market share (11)'!I100</f>
        <v>0</v>
      </c>
      <c r="H75" s="51">
        <f>'Market turnover (11)'!H72*'UK market share (11)'!J100</f>
        <v>0</v>
      </c>
      <c r="I75" s="51">
        <f>'Market turnover (11)'!I72*'UK market share (11)'!K100</f>
        <v>0</v>
      </c>
      <c r="J75" s="51">
        <f>'Market turnover (11)'!J72*'UK market share (11)'!L100</f>
        <v>0</v>
      </c>
      <c r="K75" s="51">
        <f>'Market turnover (11)'!K72*'UK market share (11)'!M100</f>
        <v>0</v>
      </c>
      <c r="L75" s="51">
        <f>'Market turnover (11)'!L72*'UK market share (11)'!N100</f>
        <v>0</v>
      </c>
    </row>
    <row r="76" spans="2:12">
      <c r="C76" s="112" t="s">
        <v>380</v>
      </c>
      <c r="D76" s="496" t="s">
        <v>296</v>
      </c>
      <c r="E76" s="51">
        <f>'Market turnover (11)'!E73*'UK market share (11)'!G101</f>
        <v>0</v>
      </c>
      <c r="F76" s="51">
        <f>'Market turnover (11)'!F73*'UK market share (11)'!H101</f>
        <v>0</v>
      </c>
      <c r="G76" s="51">
        <f>'Market turnover (11)'!G73*'UK market share (11)'!I101</f>
        <v>0</v>
      </c>
      <c r="H76" s="51">
        <f>'Market turnover (11)'!H73*'UK market share (11)'!J101</f>
        <v>0</v>
      </c>
      <c r="I76" s="51">
        <f>'Market turnover (11)'!I73*'UK market share (11)'!K101</f>
        <v>0</v>
      </c>
      <c r="J76" s="51">
        <f>'Market turnover (11)'!J73*'UK market share (11)'!L101</f>
        <v>0</v>
      </c>
      <c r="K76" s="51">
        <f>'Market turnover (11)'!K73*'UK market share (11)'!M101</f>
        <v>0</v>
      </c>
      <c r="L76" s="51">
        <f>'Market turnover (11)'!L73*'UK market share (11)'!N101</f>
        <v>0</v>
      </c>
    </row>
    <row r="77" spans="2:12">
      <c r="C77" s="496"/>
      <c r="D77" s="496" t="s">
        <v>296</v>
      </c>
      <c r="E77" s="315"/>
      <c r="F77" s="315"/>
      <c r="G77" s="315"/>
      <c r="H77" s="315"/>
      <c r="I77" s="315"/>
      <c r="J77" s="315"/>
      <c r="K77" s="315"/>
      <c r="L77" s="315"/>
    </row>
    <row r="78" spans="2:12">
      <c r="C78" s="496"/>
      <c r="D78" s="496" t="s">
        <v>296</v>
      </c>
      <c r="E78" s="315"/>
      <c r="F78" s="315"/>
      <c r="G78" s="315"/>
      <c r="H78" s="315"/>
      <c r="I78" s="315"/>
      <c r="J78" s="315"/>
      <c r="K78" s="315"/>
      <c r="L78" s="315"/>
    </row>
    <row r="80" spans="2:12" ht="14.1" thickBot="1">
      <c r="B80" s="365"/>
      <c r="C80" s="365"/>
      <c r="D80" s="365"/>
      <c r="E80" s="365"/>
      <c r="F80" s="365"/>
      <c r="G80" s="365"/>
      <c r="H80" s="365"/>
      <c r="I80" s="365"/>
      <c r="J80" s="365"/>
      <c r="K80" s="365"/>
      <c r="L80" s="365"/>
    </row>
    <row r="83" spans="2:12" ht="14.1">
      <c r="C83" s="2" t="s">
        <v>645</v>
      </c>
      <c r="D83" s="2"/>
    </row>
    <row r="84" spans="2:12" ht="14.1">
      <c r="C84" s="44" t="s">
        <v>354</v>
      </c>
    </row>
    <row r="85" spans="2:12" ht="14.1">
      <c r="B85" s="46" t="s">
        <v>125</v>
      </c>
      <c r="C85" s="46" t="s">
        <v>410</v>
      </c>
      <c r="D85" s="46" t="s">
        <v>24</v>
      </c>
      <c r="E85" s="46">
        <v>2015</v>
      </c>
      <c r="F85" s="46">
        <v>2020</v>
      </c>
      <c r="G85" s="46">
        <v>2025</v>
      </c>
      <c r="H85" s="46">
        <v>2030</v>
      </c>
      <c r="I85" s="46">
        <v>2035</v>
      </c>
      <c r="J85" s="46">
        <v>2040</v>
      </c>
      <c r="K85" s="46">
        <v>2045</v>
      </c>
      <c r="L85" s="46">
        <v>2050</v>
      </c>
    </row>
    <row r="86" spans="2:12">
      <c r="B86" s="497" t="s">
        <v>283</v>
      </c>
      <c r="C86" s="496" t="s">
        <v>411</v>
      </c>
      <c r="D86" s="496" t="s">
        <v>296</v>
      </c>
      <c r="E86" s="128">
        <f>SUM(E91:E93)</f>
        <v>0</v>
      </c>
      <c r="F86" s="128">
        <f t="shared" ref="F86:L86" si="8">SUM(F91:F93)</f>
        <v>0</v>
      </c>
      <c r="G86" s="128">
        <f t="shared" si="8"/>
        <v>0</v>
      </c>
      <c r="H86" s="128">
        <f t="shared" si="8"/>
        <v>0</v>
      </c>
      <c r="I86" s="128">
        <f t="shared" si="8"/>
        <v>0</v>
      </c>
      <c r="J86" s="128">
        <f t="shared" si="8"/>
        <v>0</v>
      </c>
      <c r="K86" s="128">
        <f t="shared" si="8"/>
        <v>0</v>
      </c>
      <c r="L86" s="128">
        <f t="shared" si="8"/>
        <v>0</v>
      </c>
    </row>
    <row r="87" spans="2:12">
      <c r="C87" s="496" t="s">
        <v>380</v>
      </c>
      <c r="D87" s="496" t="s">
        <v>296</v>
      </c>
      <c r="E87" s="266">
        <f>SUM(E94)</f>
        <v>0</v>
      </c>
      <c r="F87" s="266">
        <f t="shared" ref="F87:L87" si="9">SUM(F94)</f>
        <v>0</v>
      </c>
      <c r="G87" s="266">
        <f t="shared" si="9"/>
        <v>0</v>
      </c>
      <c r="H87" s="266">
        <f t="shared" si="9"/>
        <v>0</v>
      </c>
      <c r="I87" s="266">
        <f t="shared" si="9"/>
        <v>0</v>
      </c>
      <c r="J87" s="266">
        <f t="shared" si="9"/>
        <v>0</v>
      </c>
      <c r="K87" s="266">
        <f t="shared" si="9"/>
        <v>0</v>
      </c>
      <c r="L87" s="266">
        <f t="shared" si="9"/>
        <v>0</v>
      </c>
    </row>
    <row r="89" spans="2:12" ht="14.1">
      <c r="C89" s="44" t="s">
        <v>372</v>
      </c>
    </row>
    <row r="90" spans="2:12" ht="14.1">
      <c r="C90" s="46" t="s">
        <v>373</v>
      </c>
      <c r="D90" s="46" t="s">
        <v>24</v>
      </c>
      <c r="E90" s="46">
        <v>2015</v>
      </c>
      <c r="F90" s="46">
        <v>2020</v>
      </c>
      <c r="G90" s="46">
        <v>2025</v>
      </c>
      <c r="H90" s="46">
        <v>2030</v>
      </c>
      <c r="I90" s="46">
        <v>2035</v>
      </c>
      <c r="J90" s="46">
        <v>2040</v>
      </c>
      <c r="K90" s="46">
        <v>2045</v>
      </c>
      <c r="L90" s="46">
        <v>2050</v>
      </c>
    </row>
    <row r="91" spans="2:12" ht="27.6">
      <c r="C91" s="112" t="s">
        <v>399</v>
      </c>
      <c r="D91" s="496" t="s">
        <v>296</v>
      </c>
      <c r="E91" s="51">
        <f>'Market turnover (11)'!E87*'UK market share (11)'!G126</f>
        <v>0</v>
      </c>
      <c r="F91" s="51">
        <f>'Market turnover (11)'!F87*'UK market share (11)'!H126</f>
        <v>0</v>
      </c>
      <c r="G91" s="51">
        <f>'Market turnover (11)'!G87*'UK market share (11)'!I126</f>
        <v>0</v>
      </c>
      <c r="H91" s="51">
        <f>'Market turnover (11)'!H87*'UK market share (11)'!J126</f>
        <v>0</v>
      </c>
      <c r="I91" s="51">
        <f>'Market turnover (11)'!I87*'UK market share (11)'!K126</f>
        <v>0</v>
      </c>
      <c r="J91" s="51">
        <f>'Market turnover (11)'!J87*'UK market share (11)'!L126</f>
        <v>0</v>
      </c>
      <c r="K91" s="51">
        <f>'Market turnover (11)'!K87*'UK market share (11)'!M126</f>
        <v>0</v>
      </c>
      <c r="L91" s="51">
        <f>'Market turnover (11)'!L87*'UK market share (11)'!N126</f>
        <v>0</v>
      </c>
    </row>
    <row r="92" spans="2:12">
      <c r="C92" s="112" t="s">
        <v>335</v>
      </c>
      <c r="D92" s="496" t="s">
        <v>296</v>
      </c>
      <c r="E92" s="51">
        <f>'Market turnover (11)'!E88*'UK market share (11)'!G127</f>
        <v>0</v>
      </c>
      <c r="F92" s="51">
        <f>'Market turnover (11)'!F88*'UK market share (11)'!H127</f>
        <v>0</v>
      </c>
      <c r="G92" s="51">
        <f>'Market turnover (11)'!G88*'UK market share (11)'!I127</f>
        <v>0</v>
      </c>
      <c r="H92" s="51">
        <f>'Market turnover (11)'!H88*'UK market share (11)'!J127</f>
        <v>0</v>
      </c>
      <c r="I92" s="51">
        <f>'Market turnover (11)'!I88*'UK market share (11)'!K127</f>
        <v>0</v>
      </c>
      <c r="J92" s="51">
        <f>'Market turnover (11)'!J88*'UK market share (11)'!L127</f>
        <v>0</v>
      </c>
      <c r="K92" s="51">
        <f>'Market turnover (11)'!K88*'UK market share (11)'!M127</f>
        <v>0</v>
      </c>
      <c r="L92" s="51">
        <f>'Market turnover (11)'!L88*'UK market share (11)'!N127</f>
        <v>0</v>
      </c>
    </row>
    <row r="93" spans="2:12">
      <c r="C93" s="112" t="s">
        <v>1095</v>
      </c>
      <c r="D93" s="496" t="s">
        <v>296</v>
      </c>
      <c r="E93" s="51">
        <f>'Market turnover (11)'!E89*'UK market share (11)'!G128</f>
        <v>0</v>
      </c>
      <c r="F93" s="51">
        <f>'Market turnover (11)'!F89*'UK market share (11)'!H128</f>
        <v>0</v>
      </c>
      <c r="G93" s="51">
        <f>'Market turnover (11)'!G89*'UK market share (11)'!I128</f>
        <v>0</v>
      </c>
      <c r="H93" s="51">
        <f>'Market turnover (11)'!H89*'UK market share (11)'!J128</f>
        <v>0</v>
      </c>
      <c r="I93" s="51">
        <f>'Market turnover (11)'!I89*'UK market share (11)'!K128</f>
        <v>0</v>
      </c>
      <c r="J93" s="51">
        <f>'Market turnover (11)'!J89*'UK market share (11)'!L128</f>
        <v>0</v>
      </c>
      <c r="K93" s="51">
        <f>'Market turnover (11)'!K89*'UK market share (11)'!M128</f>
        <v>0</v>
      </c>
      <c r="L93" s="51">
        <f>'Market turnover (11)'!L89*'UK market share (11)'!N128</f>
        <v>0</v>
      </c>
    </row>
    <row r="94" spans="2:12">
      <c r="C94" s="112" t="s">
        <v>380</v>
      </c>
      <c r="D94" s="496" t="s">
        <v>296</v>
      </c>
      <c r="E94" s="51">
        <f>'Market turnover (11)'!E90*'UK market share (11)'!G129</f>
        <v>0</v>
      </c>
      <c r="F94" s="51">
        <f>'Market turnover (11)'!F90*'UK market share (11)'!H129</f>
        <v>0</v>
      </c>
      <c r="G94" s="51">
        <f>'Market turnover (11)'!G90*'UK market share (11)'!I129</f>
        <v>0</v>
      </c>
      <c r="H94" s="51">
        <f>'Market turnover (11)'!H90*'UK market share (11)'!J129</f>
        <v>0</v>
      </c>
      <c r="I94" s="51">
        <f>'Market turnover (11)'!I90*'UK market share (11)'!K129</f>
        <v>0</v>
      </c>
      <c r="J94" s="51">
        <f>'Market turnover (11)'!J90*'UK market share (11)'!L129</f>
        <v>0</v>
      </c>
      <c r="K94" s="51">
        <f>'Market turnover (11)'!K90*'UK market share (11)'!M129</f>
        <v>0</v>
      </c>
      <c r="L94" s="51">
        <f>'Market turnover (11)'!L90*'UK market share (11)'!N129</f>
        <v>0</v>
      </c>
    </row>
    <row r="95" spans="2:12">
      <c r="C95" s="496"/>
      <c r="D95" s="496" t="s">
        <v>296</v>
      </c>
      <c r="E95" s="315"/>
      <c r="F95" s="315"/>
      <c r="G95" s="315"/>
      <c r="H95" s="315"/>
      <c r="I95" s="315"/>
      <c r="J95" s="315"/>
      <c r="K95" s="315"/>
      <c r="L95" s="315"/>
    </row>
    <row r="96" spans="2:12">
      <c r="C96" s="496"/>
      <c r="D96" s="496" t="s">
        <v>296</v>
      </c>
      <c r="E96" s="315"/>
      <c r="F96" s="315"/>
      <c r="G96" s="315"/>
      <c r="H96" s="315"/>
      <c r="I96" s="315"/>
      <c r="J96" s="315"/>
      <c r="K96" s="315"/>
      <c r="L96" s="315"/>
    </row>
    <row r="98" spans="2:12" ht="14.1" thickBot="1">
      <c r="B98" s="365"/>
      <c r="C98" s="365"/>
      <c r="D98" s="365"/>
      <c r="E98" s="365"/>
      <c r="F98" s="365"/>
      <c r="G98" s="365"/>
      <c r="H98" s="365"/>
      <c r="I98" s="365"/>
      <c r="J98" s="365"/>
      <c r="K98" s="365"/>
      <c r="L98" s="365"/>
    </row>
    <row r="101" spans="2:12" ht="14.1">
      <c r="C101" s="2" t="s">
        <v>645</v>
      </c>
      <c r="D101" s="2"/>
    </row>
    <row r="102" spans="2:12" ht="14.1">
      <c r="C102" s="44" t="s">
        <v>354</v>
      </c>
    </row>
    <row r="103" spans="2:12" ht="14.1">
      <c r="B103" s="46" t="s">
        <v>125</v>
      </c>
      <c r="C103" s="46" t="s">
        <v>410</v>
      </c>
      <c r="D103" s="46" t="s">
        <v>24</v>
      </c>
      <c r="E103" s="46">
        <v>2015</v>
      </c>
      <c r="F103" s="46">
        <v>2020</v>
      </c>
      <c r="G103" s="46">
        <v>2025</v>
      </c>
      <c r="H103" s="46">
        <v>2030</v>
      </c>
      <c r="I103" s="46">
        <v>2035</v>
      </c>
      <c r="J103" s="46">
        <v>2040</v>
      </c>
      <c r="K103" s="46">
        <v>2045</v>
      </c>
      <c r="L103" s="46">
        <v>2050</v>
      </c>
    </row>
    <row r="104" spans="2:12">
      <c r="B104" s="497" t="s">
        <v>284</v>
      </c>
      <c r="C104" s="496" t="s">
        <v>411</v>
      </c>
      <c r="D104" s="496" t="s">
        <v>296</v>
      </c>
      <c r="E104" s="128">
        <f>SUM(E109:E111)</f>
        <v>0</v>
      </c>
      <c r="F104" s="128">
        <f t="shared" ref="F104:L104" si="10">SUM(F109:F111)</f>
        <v>0</v>
      </c>
      <c r="G104" s="128">
        <f t="shared" si="10"/>
        <v>0</v>
      </c>
      <c r="H104" s="128">
        <f t="shared" si="10"/>
        <v>0</v>
      </c>
      <c r="I104" s="128">
        <f t="shared" si="10"/>
        <v>0</v>
      </c>
      <c r="J104" s="128">
        <f t="shared" si="10"/>
        <v>0</v>
      </c>
      <c r="K104" s="128">
        <f t="shared" si="10"/>
        <v>0</v>
      </c>
      <c r="L104" s="128">
        <f t="shared" si="10"/>
        <v>0</v>
      </c>
    </row>
    <row r="105" spans="2:12">
      <c r="C105" s="496" t="s">
        <v>380</v>
      </c>
      <c r="D105" s="496" t="s">
        <v>296</v>
      </c>
      <c r="E105" s="266">
        <f>SUM(E112)</f>
        <v>0</v>
      </c>
      <c r="F105" s="266">
        <f t="shared" ref="F105:L105" si="11">SUM(F112)</f>
        <v>0</v>
      </c>
      <c r="G105" s="266">
        <f t="shared" si="11"/>
        <v>0</v>
      </c>
      <c r="H105" s="266">
        <f t="shared" si="11"/>
        <v>0</v>
      </c>
      <c r="I105" s="266">
        <f t="shared" si="11"/>
        <v>0</v>
      </c>
      <c r="J105" s="266">
        <f t="shared" si="11"/>
        <v>0</v>
      </c>
      <c r="K105" s="266">
        <f t="shared" si="11"/>
        <v>0</v>
      </c>
      <c r="L105" s="266">
        <f t="shared" si="11"/>
        <v>0</v>
      </c>
    </row>
    <row r="107" spans="2:12" ht="14.1">
      <c r="C107" s="44" t="s">
        <v>372</v>
      </c>
    </row>
    <row r="108" spans="2:12" ht="14.1">
      <c r="C108" s="46" t="s">
        <v>373</v>
      </c>
      <c r="D108" s="46" t="s">
        <v>24</v>
      </c>
      <c r="E108" s="46">
        <v>2015</v>
      </c>
      <c r="F108" s="46">
        <v>2020</v>
      </c>
      <c r="G108" s="46">
        <v>2025</v>
      </c>
      <c r="H108" s="46">
        <v>2030</v>
      </c>
      <c r="I108" s="46">
        <v>2035</v>
      </c>
      <c r="J108" s="46">
        <v>2040</v>
      </c>
      <c r="K108" s="46">
        <v>2045</v>
      </c>
      <c r="L108" s="46">
        <v>2050</v>
      </c>
    </row>
    <row r="109" spans="2:12" ht="27.6">
      <c r="C109" s="112" t="s">
        <v>399</v>
      </c>
      <c r="D109" s="496" t="s">
        <v>296</v>
      </c>
      <c r="E109" s="51">
        <f>'Market turnover (11)'!E104*'UK market share (11)'!G154</f>
        <v>0</v>
      </c>
      <c r="F109" s="51">
        <f>'Market turnover (11)'!F104*'UK market share (11)'!H154</f>
        <v>0</v>
      </c>
      <c r="G109" s="51">
        <f>'Market turnover (11)'!G104*'UK market share (11)'!I154</f>
        <v>0</v>
      </c>
      <c r="H109" s="51">
        <f>'Market turnover (11)'!H104*'UK market share (11)'!J154</f>
        <v>0</v>
      </c>
      <c r="I109" s="51">
        <f>'Market turnover (11)'!I104*'UK market share (11)'!K154</f>
        <v>0</v>
      </c>
      <c r="J109" s="51">
        <f>'Market turnover (11)'!J104*'UK market share (11)'!L154</f>
        <v>0</v>
      </c>
      <c r="K109" s="51">
        <f>'Market turnover (11)'!K104*'UK market share (11)'!M154</f>
        <v>0</v>
      </c>
      <c r="L109" s="51">
        <f>'Market turnover (11)'!L104*'UK market share (11)'!N154</f>
        <v>0</v>
      </c>
    </row>
    <row r="110" spans="2:12">
      <c r="C110" s="112" t="s">
        <v>335</v>
      </c>
      <c r="D110" s="496" t="s">
        <v>296</v>
      </c>
      <c r="E110" s="51">
        <f>'Market turnover (11)'!E105*'UK market share (11)'!G155</f>
        <v>0</v>
      </c>
      <c r="F110" s="51">
        <f>'Market turnover (11)'!F105*'UK market share (11)'!H155</f>
        <v>0</v>
      </c>
      <c r="G110" s="51">
        <f>'Market turnover (11)'!G105*'UK market share (11)'!I155</f>
        <v>0</v>
      </c>
      <c r="H110" s="51">
        <f>'Market turnover (11)'!H105*'UK market share (11)'!J155</f>
        <v>0</v>
      </c>
      <c r="I110" s="51">
        <f>'Market turnover (11)'!I105*'UK market share (11)'!K155</f>
        <v>0</v>
      </c>
      <c r="J110" s="51">
        <f>'Market turnover (11)'!J105*'UK market share (11)'!L155</f>
        <v>0</v>
      </c>
      <c r="K110" s="51">
        <f>'Market turnover (11)'!K105*'UK market share (11)'!M155</f>
        <v>0</v>
      </c>
      <c r="L110" s="51">
        <f>'Market turnover (11)'!L105*'UK market share (11)'!N155</f>
        <v>0</v>
      </c>
    </row>
    <row r="111" spans="2:12">
      <c r="C111" s="112" t="s">
        <v>1095</v>
      </c>
      <c r="D111" s="496" t="s">
        <v>296</v>
      </c>
      <c r="E111" s="51">
        <f>'Market turnover (11)'!E106*'UK market share (11)'!G156</f>
        <v>0</v>
      </c>
      <c r="F111" s="51">
        <f>'Market turnover (11)'!F106*'UK market share (11)'!H156</f>
        <v>0</v>
      </c>
      <c r="G111" s="51">
        <f>'Market turnover (11)'!G106*'UK market share (11)'!I156</f>
        <v>0</v>
      </c>
      <c r="H111" s="51">
        <f>'Market turnover (11)'!H106*'UK market share (11)'!J156</f>
        <v>0</v>
      </c>
      <c r="I111" s="51">
        <f>'Market turnover (11)'!I106*'UK market share (11)'!K156</f>
        <v>0</v>
      </c>
      <c r="J111" s="51">
        <f>'Market turnover (11)'!J106*'UK market share (11)'!L156</f>
        <v>0</v>
      </c>
      <c r="K111" s="51">
        <f>'Market turnover (11)'!K106*'UK market share (11)'!M156</f>
        <v>0</v>
      </c>
      <c r="L111" s="51">
        <f>'Market turnover (11)'!L106*'UK market share (11)'!N156</f>
        <v>0</v>
      </c>
    </row>
    <row r="112" spans="2:12">
      <c r="C112" s="112" t="s">
        <v>380</v>
      </c>
      <c r="D112" s="496" t="s">
        <v>296</v>
      </c>
      <c r="E112" s="51">
        <f>'Market turnover (11)'!E107*'UK market share (11)'!G157</f>
        <v>0</v>
      </c>
      <c r="F112" s="51">
        <f>'Market turnover (11)'!F107*'UK market share (11)'!H157</f>
        <v>0</v>
      </c>
      <c r="G112" s="51">
        <f>'Market turnover (11)'!G107*'UK market share (11)'!I157</f>
        <v>0</v>
      </c>
      <c r="H112" s="51">
        <f>'Market turnover (11)'!H107*'UK market share (11)'!J157</f>
        <v>0</v>
      </c>
      <c r="I112" s="51">
        <f>'Market turnover (11)'!I107*'UK market share (11)'!K157</f>
        <v>0</v>
      </c>
      <c r="J112" s="51">
        <f>'Market turnover (11)'!J107*'UK market share (11)'!L157</f>
        <v>0</v>
      </c>
      <c r="K112" s="51">
        <f>'Market turnover (11)'!K107*'UK market share (11)'!M157</f>
        <v>0</v>
      </c>
      <c r="L112" s="51">
        <f>'Market turnover (11)'!L107*'UK market share (11)'!N157</f>
        <v>0</v>
      </c>
    </row>
    <row r="113" spans="2:12">
      <c r="C113" s="496"/>
      <c r="D113" s="496" t="s">
        <v>296</v>
      </c>
      <c r="E113" s="315"/>
      <c r="F113" s="315"/>
      <c r="G113" s="315"/>
      <c r="H113" s="315"/>
      <c r="I113" s="315"/>
      <c r="J113" s="315"/>
      <c r="K113" s="315"/>
      <c r="L113" s="315"/>
    </row>
    <row r="114" spans="2:12">
      <c r="C114" s="496"/>
      <c r="D114" s="496" t="s">
        <v>296</v>
      </c>
      <c r="E114" s="315"/>
      <c r="F114" s="315"/>
      <c r="G114" s="315"/>
      <c r="H114" s="315"/>
      <c r="I114" s="315"/>
      <c r="J114" s="315"/>
      <c r="K114" s="315"/>
      <c r="L114" s="315"/>
    </row>
    <row r="116" spans="2:12" ht="14.1" thickBot="1">
      <c r="B116" s="365"/>
      <c r="C116" s="365"/>
      <c r="D116" s="365"/>
      <c r="E116" s="365"/>
      <c r="F116" s="365"/>
      <c r="G116" s="365"/>
      <c r="H116" s="365"/>
      <c r="I116" s="365"/>
      <c r="J116" s="365"/>
      <c r="K116" s="365"/>
      <c r="L116" s="365"/>
    </row>
    <row r="119" spans="2:12" ht="14.1">
      <c r="C119" s="2" t="s">
        <v>645</v>
      </c>
      <c r="D119" s="2"/>
    </row>
    <row r="120" spans="2:12" ht="14.1">
      <c r="C120" s="44" t="s">
        <v>354</v>
      </c>
    </row>
    <row r="121" spans="2:12" ht="14.1">
      <c r="B121" s="46" t="s">
        <v>125</v>
      </c>
      <c r="C121" s="46" t="s">
        <v>410</v>
      </c>
      <c r="D121" s="46" t="s">
        <v>24</v>
      </c>
      <c r="E121" s="46">
        <v>2015</v>
      </c>
      <c r="F121" s="46">
        <v>2020</v>
      </c>
      <c r="G121" s="46">
        <v>2025</v>
      </c>
      <c r="H121" s="46">
        <v>2030</v>
      </c>
      <c r="I121" s="46">
        <v>2035</v>
      </c>
      <c r="J121" s="46">
        <v>2040</v>
      </c>
      <c r="K121" s="46">
        <v>2045</v>
      </c>
      <c r="L121" s="46">
        <v>2050</v>
      </c>
    </row>
    <row r="122" spans="2:12">
      <c r="B122" s="497" t="s">
        <v>285</v>
      </c>
      <c r="C122" s="496" t="s">
        <v>411</v>
      </c>
      <c r="D122" s="496" t="s">
        <v>296</v>
      </c>
      <c r="E122" s="128">
        <f>SUM(E127:E129)</f>
        <v>0</v>
      </c>
      <c r="F122" s="128">
        <f t="shared" ref="F122:L122" si="12">SUM(F127:F129)</f>
        <v>0</v>
      </c>
      <c r="G122" s="128">
        <f t="shared" si="12"/>
        <v>0</v>
      </c>
      <c r="H122" s="128">
        <f t="shared" si="12"/>
        <v>0</v>
      </c>
      <c r="I122" s="128">
        <f t="shared" si="12"/>
        <v>0</v>
      </c>
      <c r="J122" s="128">
        <f t="shared" si="12"/>
        <v>0</v>
      </c>
      <c r="K122" s="128">
        <f t="shared" si="12"/>
        <v>0</v>
      </c>
      <c r="L122" s="128">
        <f t="shared" si="12"/>
        <v>0</v>
      </c>
    </row>
    <row r="123" spans="2:12">
      <c r="C123" s="496" t="s">
        <v>380</v>
      </c>
      <c r="D123" s="496" t="s">
        <v>296</v>
      </c>
      <c r="E123" s="266">
        <f>SUM(E130)</f>
        <v>0</v>
      </c>
      <c r="F123" s="266">
        <f t="shared" ref="F123:L123" si="13">SUM(F130)</f>
        <v>0</v>
      </c>
      <c r="G123" s="266">
        <f t="shared" si="13"/>
        <v>0</v>
      </c>
      <c r="H123" s="266">
        <f t="shared" si="13"/>
        <v>0</v>
      </c>
      <c r="I123" s="266">
        <f t="shared" si="13"/>
        <v>0</v>
      </c>
      <c r="J123" s="266">
        <f t="shared" si="13"/>
        <v>0</v>
      </c>
      <c r="K123" s="266">
        <f t="shared" si="13"/>
        <v>0</v>
      </c>
      <c r="L123" s="266">
        <f t="shared" si="13"/>
        <v>0</v>
      </c>
    </row>
    <row r="125" spans="2:12" ht="14.1">
      <c r="C125" s="44" t="s">
        <v>372</v>
      </c>
    </row>
    <row r="126" spans="2:12" ht="14.1">
      <c r="C126" s="46" t="s">
        <v>373</v>
      </c>
      <c r="D126" s="46" t="s">
        <v>24</v>
      </c>
      <c r="E126" s="46">
        <v>2015</v>
      </c>
      <c r="F126" s="46">
        <v>2020</v>
      </c>
      <c r="G126" s="46">
        <v>2025</v>
      </c>
      <c r="H126" s="46">
        <v>2030</v>
      </c>
      <c r="I126" s="46">
        <v>2035</v>
      </c>
      <c r="J126" s="46">
        <v>2040</v>
      </c>
      <c r="K126" s="46">
        <v>2045</v>
      </c>
      <c r="L126" s="46">
        <v>2050</v>
      </c>
    </row>
    <row r="127" spans="2:12" ht="27.6">
      <c r="C127" s="112" t="s">
        <v>399</v>
      </c>
      <c r="D127" s="496" t="s">
        <v>296</v>
      </c>
      <c r="E127" s="51">
        <f>'Market turnover (11)'!E121*'UK market share (11)'!G182</f>
        <v>0</v>
      </c>
      <c r="F127" s="51">
        <f>'Market turnover (11)'!F121*'UK market share (11)'!H182</f>
        <v>0</v>
      </c>
      <c r="G127" s="51">
        <f>'Market turnover (11)'!G121*'UK market share (11)'!I182</f>
        <v>0</v>
      </c>
      <c r="H127" s="51">
        <f>'Market turnover (11)'!H121*'UK market share (11)'!J182</f>
        <v>0</v>
      </c>
      <c r="I127" s="51">
        <f>'Market turnover (11)'!I121*'UK market share (11)'!K182</f>
        <v>0</v>
      </c>
      <c r="J127" s="51">
        <f>'Market turnover (11)'!J121*'UK market share (11)'!L182</f>
        <v>0</v>
      </c>
      <c r="K127" s="51">
        <f>'Market turnover (11)'!K121*'UK market share (11)'!M182</f>
        <v>0</v>
      </c>
      <c r="L127" s="51">
        <f>'Market turnover (11)'!L121*'UK market share (11)'!N182</f>
        <v>0</v>
      </c>
    </row>
    <row r="128" spans="2:12">
      <c r="C128" s="112" t="s">
        <v>335</v>
      </c>
      <c r="D128" s="496" t="s">
        <v>296</v>
      </c>
      <c r="E128" s="51">
        <f>'Market turnover (11)'!E122*'UK market share (11)'!G183</f>
        <v>0</v>
      </c>
      <c r="F128" s="51">
        <f>'Market turnover (11)'!F122*'UK market share (11)'!H183</f>
        <v>0</v>
      </c>
      <c r="G128" s="51">
        <f>'Market turnover (11)'!G122*'UK market share (11)'!I183</f>
        <v>0</v>
      </c>
      <c r="H128" s="51">
        <f>'Market turnover (11)'!H122*'UK market share (11)'!J183</f>
        <v>0</v>
      </c>
      <c r="I128" s="51">
        <f>'Market turnover (11)'!I122*'UK market share (11)'!K183</f>
        <v>0</v>
      </c>
      <c r="J128" s="51">
        <f>'Market turnover (11)'!J122*'UK market share (11)'!L183</f>
        <v>0</v>
      </c>
      <c r="K128" s="51">
        <f>'Market turnover (11)'!K122*'UK market share (11)'!M183</f>
        <v>0</v>
      </c>
      <c r="L128" s="51">
        <f>'Market turnover (11)'!L122*'UK market share (11)'!N183</f>
        <v>0</v>
      </c>
    </row>
    <row r="129" spans="2:12">
      <c r="C129" s="112" t="s">
        <v>1095</v>
      </c>
      <c r="D129" s="496" t="s">
        <v>296</v>
      </c>
      <c r="E129" s="51">
        <f>'Market turnover (11)'!E123*'UK market share (11)'!G184</f>
        <v>0</v>
      </c>
      <c r="F129" s="51">
        <f>'Market turnover (11)'!F123*'UK market share (11)'!H184</f>
        <v>0</v>
      </c>
      <c r="G129" s="51">
        <f>'Market turnover (11)'!G123*'UK market share (11)'!I184</f>
        <v>0</v>
      </c>
      <c r="H129" s="51">
        <f>'Market turnover (11)'!H123*'UK market share (11)'!J184</f>
        <v>0</v>
      </c>
      <c r="I129" s="51">
        <f>'Market turnover (11)'!I123*'UK market share (11)'!K184</f>
        <v>0</v>
      </c>
      <c r="J129" s="51">
        <f>'Market turnover (11)'!J123*'UK market share (11)'!L184</f>
        <v>0</v>
      </c>
      <c r="K129" s="51">
        <f>'Market turnover (11)'!K123*'UK market share (11)'!M184</f>
        <v>0</v>
      </c>
      <c r="L129" s="51">
        <f>'Market turnover (11)'!L123*'UK market share (11)'!N184</f>
        <v>0</v>
      </c>
    </row>
    <row r="130" spans="2:12">
      <c r="C130" s="112" t="s">
        <v>380</v>
      </c>
      <c r="D130" s="496" t="s">
        <v>296</v>
      </c>
      <c r="E130" s="51">
        <f>'Market turnover (11)'!E124*'UK market share (11)'!G185</f>
        <v>0</v>
      </c>
      <c r="F130" s="51">
        <f>'Market turnover (11)'!F124*'UK market share (11)'!H185</f>
        <v>0</v>
      </c>
      <c r="G130" s="51">
        <f>'Market turnover (11)'!G124*'UK market share (11)'!I185</f>
        <v>0</v>
      </c>
      <c r="H130" s="51">
        <f>'Market turnover (11)'!H124*'UK market share (11)'!J185</f>
        <v>0</v>
      </c>
      <c r="I130" s="51">
        <f>'Market turnover (11)'!I124*'UK market share (11)'!K185</f>
        <v>0</v>
      </c>
      <c r="J130" s="51">
        <f>'Market turnover (11)'!J124*'UK market share (11)'!L185</f>
        <v>0</v>
      </c>
      <c r="K130" s="51">
        <f>'Market turnover (11)'!K124*'UK market share (11)'!M185</f>
        <v>0</v>
      </c>
      <c r="L130" s="51">
        <f>'Market turnover (11)'!L124*'UK market share (11)'!N185</f>
        <v>0</v>
      </c>
    </row>
    <row r="131" spans="2:12">
      <c r="C131" s="496"/>
      <c r="D131" s="496" t="s">
        <v>296</v>
      </c>
      <c r="E131" s="315"/>
      <c r="F131" s="315"/>
      <c r="G131" s="315"/>
      <c r="H131" s="315"/>
      <c r="I131" s="315"/>
      <c r="J131" s="315"/>
      <c r="K131" s="315"/>
      <c r="L131" s="315"/>
    </row>
    <row r="132" spans="2:12">
      <c r="C132" s="496"/>
      <c r="D132" s="496" t="s">
        <v>296</v>
      </c>
      <c r="E132" s="315"/>
      <c r="F132" s="315"/>
      <c r="G132" s="315"/>
      <c r="H132" s="315"/>
      <c r="I132" s="315"/>
      <c r="J132" s="315"/>
      <c r="K132" s="315"/>
      <c r="L132" s="315"/>
    </row>
    <row r="134" spans="2:12" ht="14.1" thickBot="1">
      <c r="B134" s="365"/>
      <c r="C134" s="365"/>
      <c r="D134" s="365"/>
      <c r="E134" s="365"/>
      <c r="F134" s="365"/>
      <c r="G134" s="365"/>
      <c r="H134" s="365"/>
      <c r="I134" s="365"/>
      <c r="J134" s="365"/>
      <c r="K134" s="365"/>
      <c r="L134" s="365"/>
    </row>
    <row r="137" spans="2:12" ht="14.1">
      <c r="C137" s="2" t="s">
        <v>645</v>
      </c>
      <c r="D137" s="2"/>
    </row>
    <row r="138" spans="2:12" ht="14.1">
      <c r="C138" s="44" t="s">
        <v>354</v>
      </c>
    </row>
    <row r="139" spans="2:12" ht="14.1">
      <c r="B139" s="46" t="s">
        <v>125</v>
      </c>
      <c r="C139" s="46" t="s">
        <v>410</v>
      </c>
      <c r="D139" s="46" t="s">
        <v>24</v>
      </c>
      <c r="E139" s="46">
        <v>2015</v>
      </c>
      <c r="F139" s="46">
        <v>2020</v>
      </c>
      <c r="G139" s="46">
        <v>2025</v>
      </c>
      <c r="H139" s="46">
        <v>2030</v>
      </c>
      <c r="I139" s="46">
        <v>2035</v>
      </c>
      <c r="J139" s="46">
        <v>2040</v>
      </c>
      <c r="K139" s="46">
        <v>2045</v>
      </c>
      <c r="L139" s="46">
        <v>2050</v>
      </c>
    </row>
    <row r="140" spans="2:12">
      <c r="B140" s="497" t="s">
        <v>1134</v>
      </c>
      <c r="C140" s="496" t="s">
        <v>411</v>
      </c>
      <c r="D140" s="496" t="s">
        <v>296</v>
      </c>
      <c r="E140" s="128">
        <f>SUM(E145:E147)</f>
        <v>0</v>
      </c>
      <c r="F140" s="128">
        <f t="shared" ref="F140:L140" si="14">SUM(F145:F147)</f>
        <v>0</v>
      </c>
      <c r="G140" s="128">
        <f t="shared" si="14"/>
        <v>0</v>
      </c>
      <c r="H140" s="128">
        <f t="shared" si="14"/>
        <v>0</v>
      </c>
      <c r="I140" s="128">
        <f t="shared" si="14"/>
        <v>0</v>
      </c>
      <c r="J140" s="128">
        <f t="shared" si="14"/>
        <v>0</v>
      </c>
      <c r="K140" s="128">
        <f t="shared" si="14"/>
        <v>0</v>
      </c>
      <c r="L140" s="128">
        <f t="shared" si="14"/>
        <v>0</v>
      </c>
    </row>
    <row r="141" spans="2:12">
      <c r="C141" s="496" t="s">
        <v>380</v>
      </c>
      <c r="D141" s="496" t="s">
        <v>296</v>
      </c>
      <c r="E141" s="266">
        <f>SUM(E148)</f>
        <v>0</v>
      </c>
      <c r="F141" s="266">
        <f t="shared" ref="F141:L141" si="15">SUM(F148)</f>
        <v>0</v>
      </c>
      <c r="G141" s="266">
        <f t="shared" si="15"/>
        <v>0</v>
      </c>
      <c r="H141" s="266">
        <f t="shared" si="15"/>
        <v>0</v>
      </c>
      <c r="I141" s="266">
        <f t="shared" si="15"/>
        <v>0</v>
      </c>
      <c r="J141" s="266">
        <f t="shared" si="15"/>
        <v>0</v>
      </c>
      <c r="K141" s="266">
        <f t="shared" si="15"/>
        <v>0</v>
      </c>
      <c r="L141" s="266">
        <f t="shared" si="15"/>
        <v>0</v>
      </c>
    </row>
    <row r="143" spans="2:12" ht="14.1">
      <c r="C143" s="44" t="s">
        <v>372</v>
      </c>
    </row>
    <row r="144" spans="2:12" ht="14.1">
      <c r="C144" s="46" t="s">
        <v>373</v>
      </c>
      <c r="D144" s="46" t="s">
        <v>24</v>
      </c>
      <c r="E144" s="46">
        <v>2015</v>
      </c>
      <c r="F144" s="46">
        <v>2020</v>
      </c>
      <c r="G144" s="46">
        <v>2025</v>
      </c>
      <c r="H144" s="46">
        <v>2030</v>
      </c>
      <c r="I144" s="46">
        <v>2035</v>
      </c>
      <c r="J144" s="46">
        <v>2040</v>
      </c>
      <c r="K144" s="46">
        <v>2045</v>
      </c>
      <c r="L144" s="46">
        <v>2050</v>
      </c>
    </row>
    <row r="145" spans="2:12" ht="27.6">
      <c r="C145" s="112" t="s">
        <v>399</v>
      </c>
      <c r="D145" s="496" t="s">
        <v>296</v>
      </c>
      <c r="E145" s="51">
        <f>'Market turnover (11)'!E138*'UK market share (11)'!G209</f>
        <v>0</v>
      </c>
      <c r="F145" s="51">
        <f>'Market turnover (11)'!F138*'UK market share (11)'!H209</f>
        <v>0</v>
      </c>
      <c r="G145" s="51">
        <f>'Market turnover (11)'!G138*'UK market share (11)'!I209</f>
        <v>0</v>
      </c>
      <c r="H145" s="51">
        <f>'Market turnover (11)'!H138*'UK market share (11)'!J209</f>
        <v>0</v>
      </c>
      <c r="I145" s="51">
        <f>'Market turnover (11)'!I138*'UK market share (11)'!K209</f>
        <v>0</v>
      </c>
      <c r="J145" s="51">
        <f>'Market turnover (11)'!J138*'UK market share (11)'!L209</f>
        <v>0</v>
      </c>
      <c r="K145" s="51">
        <f>'Market turnover (11)'!K138*'UK market share (11)'!M209</f>
        <v>0</v>
      </c>
      <c r="L145" s="51">
        <f>'Market turnover (11)'!L138*'UK market share (11)'!N209</f>
        <v>0</v>
      </c>
    </row>
    <row r="146" spans="2:12">
      <c r="C146" s="112" t="s">
        <v>335</v>
      </c>
      <c r="D146" s="496" t="s">
        <v>296</v>
      </c>
      <c r="E146" s="51">
        <f>'Market turnover (11)'!E139*'UK market share (11)'!G210</f>
        <v>0</v>
      </c>
      <c r="F146" s="51">
        <f>'Market turnover (11)'!F139*'UK market share (11)'!H210</f>
        <v>0</v>
      </c>
      <c r="G146" s="51">
        <f>'Market turnover (11)'!G139*'UK market share (11)'!I210</f>
        <v>0</v>
      </c>
      <c r="H146" s="51">
        <f>'Market turnover (11)'!H139*'UK market share (11)'!J210</f>
        <v>0</v>
      </c>
      <c r="I146" s="51">
        <f>'Market turnover (11)'!I139*'UK market share (11)'!K210</f>
        <v>0</v>
      </c>
      <c r="J146" s="51">
        <f>'Market turnover (11)'!J139*'UK market share (11)'!L210</f>
        <v>0</v>
      </c>
      <c r="K146" s="51">
        <f>'Market turnover (11)'!K139*'UK market share (11)'!M210</f>
        <v>0</v>
      </c>
      <c r="L146" s="51">
        <f>'Market turnover (11)'!L139*'UK market share (11)'!N210</f>
        <v>0</v>
      </c>
    </row>
    <row r="147" spans="2:12">
      <c r="C147" s="112" t="s">
        <v>1095</v>
      </c>
      <c r="D147" s="496" t="s">
        <v>296</v>
      </c>
      <c r="E147" s="51">
        <f>'Market turnover (11)'!E140*'UK market share (11)'!G211</f>
        <v>0</v>
      </c>
      <c r="F147" s="51">
        <f>'Market turnover (11)'!F140*'UK market share (11)'!H211</f>
        <v>0</v>
      </c>
      <c r="G147" s="51">
        <f>'Market turnover (11)'!G140*'UK market share (11)'!I211</f>
        <v>0</v>
      </c>
      <c r="H147" s="51">
        <f>'Market turnover (11)'!H140*'UK market share (11)'!J211</f>
        <v>0</v>
      </c>
      <c r="I147" s="51">
        <f>'Market turnover (11)'!I140*'UK market share (11)'!K211</f>
        <v>0</v>
      </c>
      <c r="J147" s="51">
        <f>'Market turnover (11)'!J140*'UK market share (11)'!L211</f>
        <v>0</v>
      </c>
      <c r="K147" s="51">
        <f>'Market turnover (11)'!K140*'UK market share (11)'!M211</f>
        <v>0</v>
      </c>
      <c r="L147" s="51">
        <f>'Market turnover (11)'!L140*'UK market share (11)'!N211</f>
        <v>0</v>
      </c>
    </row>
    <row r="148" spans="2:12">
      <c r="C148" s="112" t="s">
        <v>380</v>
      </c>
      <c r="D148" s="496" t="s">
        <v>296</v>
      </c>
      <c r="E148" s="51">
        <f>'Market turnover (11)'!E141*'UK market share (11)'!G212</f>
        <v>0</v>
      </c>
      <c r="F148" s="51">
        <f>'Market turnover (11)'!F141*'UK market share (11)'!H212</f>
        <v>0</v>
      </c>
      <c r="G148" s="51">
        <f>'Market turnover (11)'!G141*'UK market share (11)'!I212</f>
        <v>0</v>
      </c>
      <c r="H148" s="51">
        <f>'Market turnover (11)'!H141*'UK market share (11)'!J212</f>
        <v>0</v>
      </c>
      <c r="I148" s="51">
        <f>'Market turnover (11)'!I141*'UK market share (11)'!K212</f>
        <v>0</v>
      </c>
      <c r="J148" s="51">
        <f>'Market turnover (11)'!J141*'UK market share (11)'!L212</f>
        <v>0</v>
      </c>
      <c r="K148" s="51">
        <f>'Market turnover (11)'!K141*'UK market share (11)'!M212</f>
        <v>0</v>
      </c>
      <c r="L148" s="51">
        <f>'Market turnover (11)'!L141*'UK market share (11)'!N212</f>
        <v>0</v>
      </c>
    </row>
    <row r="149" spans="2:12">
      <c r="C149" s="496"/>
      <c r="D149" s="496" t="s">
        <v>296</v>
      </c>
      <c r="E149" s="315"/>
      <c r="F149" s="315"/>
      <c r="G149" s="315"/>
      <c r="H149" s="315"/>
      <c r="I149" s="315"/>
      <c r="J149" s="315"/>
      <c r="K149" s="315"/>
      <c r="L149" s="315"/>
    </row>
    <row r="150" spans="2:12">
      <c r="C150" s="496"/>
      <c r="D150" s="496" t="s">
        <v>296</v>
      </c>
      <c r="E150" s="315"/>
      <c r="F150" s="315"/>
      <c r="G150" s="315"/>
      <c r="H150" s="315"/>
      <c r="I150" s="315"/>
      <c r="J150" s="315"/>
      <c r="K150" s="315"/>
      <c r="L150" s="315"/>
    </row>
    <row r="152" spans="2:12" ht="14.1" thickBot="1">
      <c r="B152" s="365"/>
      <c r="C152" s="365"/>
      <c r="D152" s="365"/>
      <c r="E152" s="365"/>
      <c r="F152" s="365"/>
      <c r="G152" s="365"/>
      <c r="H152" s="365"/>
      <c r="I152" s="365"/>
      <c r="J152" s="365"/>
      <c r="K152" s="365"/>
      <c r="L152" s="365"/>
    </row>
    <row r="155" spans="2:12" ht="14.1">
      <c r="C155" s="2" t="s">
        <v>645</v>
      </c>
      <c r="D155" s="2"/>
    </row>
    <row r="156" spans="2:12" ht="14.1">
      <c r="C156" s="44" t="s">
        <v>354</v>
      </c>
    </row>
    <row r="157" spans="2:12" ht="14.1">
      <c r="B157" s="46" t="s">
        <v>125</v>
      </c>
      <c r="C157" s="46" t="s">
        <v>410</v>
      </c>
      <c r="D157" s="46" t="s">
        <v>24</v>
      </c>
      <c r="E157" s="46">
        <v>2015</v>
      </c>
      <c r="F157" s="46">
        <v>2020</v>
      </c>
      <c r="G157" s="46">
        <v>2025</v>
      </c>
      <c r="H157" s="46">
        <v>2030</v>
      </c>
      <c r="I157" s="46">
        <v>2035</v>
      </c>
      <c r="J157" s="46">
        <v>2040</v>
      </c>
      <c r="K157" s="46">
        <v>2045</v>
      </c>
      <c r="L157" s="46">
        <v>2050</v>
      </c>
    </row>
    <row r="158" spans="2:12">
      <c r="B158" s="497" t="s">
        <v>287</v>
      </c>
      <c r="C158" s="496" t="s">
        <v>411</v>
      </c>
      <c r="D158" s="496" t="s">
        <v>296</v>
      </c>
      <c r="E158" s="128">
        <f>SUM(E163:E165)</f>
        <v>0</v>
      </c>
      <c r="F158" s="128">
        <f t="shared" ref="F158:L158" si="16">SUM(F163:F165)</f>
        <v>0</v>
      </c>
      <c r="G158" s="128">
        <f t="shared" si="16"/>
        <v>0</v>
      </c>
      <c r="H158" s="128">
        <f t="shared" si="16"/>
        <v>0</v>
      </c>
      <c r="I158" s="128">
        <f t="shared" si="16"/>
        <v>0</v>
      </c>
      <c r="J158" s="128">
        <f t="shared" si="16"/>
        <v>0</v>
      </c>
      <c r="K158" s="128">
        <f t="shared" si="16"/>
        <v>0</v>
      </c>
      <c r="L158" s="128">
        <f t="shared" si="16"/>
        <v>0</v>
      </c>
    </row>
    <row r="159" spans="2:12">
      <c r="C159" s="496" t="s">
        <v>380</v>
      </c>
      <c r="D159" s="496" t="s">
        <v>296</v>
      </c>
      <c r="E159" s="266">
        <f>SUM(E166)</f>
        <v>0</v>
      </c>
      <c r="F159" s="266">
        <f t="shared" ref="F159:L159" si="17">SUM(F166)</f>
        <v>0</v>
      </c>
      <c r="G159" s="266">
        <f t="shared" si="17"/>
        <v>0</v>
      </c>
      <c r="H159" s="266">
        <f t="shared" si="17"/>
        <v>0</v>
      </c>
      <c r="I159" s="266">
        <f t="shared" si="17"/>
        <v>0</v>
      </c>
      <c r="J159" s="266">
        <f t="shared" si="17"/>
        <v>0</v>
      </c>
      <c r="K159" s="266">
        <f t="shared" si="17"/>
        <v>0</v>
      </c>
      <c r="L159" s="266">
        <f t="shared" si="17"/>
        <v>0</v>
      </c>
    </row>
    <row r="161" spans="2:12" ht="14.1">
      <c r="C161" s="44" t="s">
        <v>372</v>
      </c>
    </row>
    <row r="162" spans="2:12" ht="14.1">
      <c r="C162" s="46" t="s">
        <v>373</v>
      </c>
      <c r="D162" s="46" t="s">
        <v>24</v>
      </c>
      <c r="E162" s="46">
        <v>2015</v>
      </c>
      <c r="F162" s="46">
        <v>2020</v>
      </c>
      <c r="G162" s="46">
        <v>2025</v>
      </c>
      <c r="H162" s="46">
        <v>2030</v>
      </c>
      <c r="I162" s="46">
        <v>2035</v>
      </c>
      <c r="J162" s="46">
        <v>2040</v>
      </c>
      <c r="K162" s="46">
        <v>2045</v>
      </c>
      <c r="L162" s="46">
        <v>2050</v>
      </c>
    </row>
    <row r="163" spans="2:12" ht="27.6">
      <c r="C163" s="112" t="s">
        <v>399</v>
      </c>
      <c r="D163" s="496" t="s">
        <v>296</v>
      </c>
      <c r="E163" s="51">
        <f>'Market turnover (11)'!E155*'UK market share (11)'!G236</f>
        <v>0</v>
      </c>
      <c r="F163" s="51">
        <f>'Market turnover (11)'!F155*'UK market share (11)'!H236</f>
        <v>0</v>
      </c>
      <c r="G163" s="51">
        <f>'Market turnover (11)'!G155*'UK market share (11)'!I236</f>
        <v>0</v>
      </c>
      <c r="H163" s="51">
        <f>'Market turnover (11)'!H155*'UK market share (11)'!J236</f>
        <v>0</v>
      </c>
      <c r="I163" s="51">
        <f>'Market turnover (11)'!I155*'UK market share (11)'!K236</f>
        <v>0</v>
      </c>
      <c r="J163" s="51">
        <f>'Market turnover (11)'!J155*'UK market share (11)'!L236</f>
        <v>0</v>
      </c>
      <c r="K163" s="51">
        <f>'Market turnover (11)'!K155*'UK market share (11)'!M236</f>
        <v>0</v>
      </c>
      <c r="L163" s="51">
        <f>'Market turnover (11)'!L155*'UK market share (11)'!N236</f>
        <v>0</v>
      </c>
    </row>
    <row r="164" spans="2:12">
      <c r="C164" s="112" t="s">
        <v>335</v>
      </c>
      <c r="D164" s="496" t="s">
        <v>296</v>
      </c>
      <c r="E164" s="51">
        <f>'Market turnover (11)'!E156*'UK market share (11)'!G237</f>
        <v>0</v>
      </c>
      <c r="F164" s="51">
        <f>'Market turnover (11)'!F156*'UK market share (11)'!H237</f>
        <v>0</v>
      </c>
      <c r="G164" s="51">
        <f>'Market turnover (11)'!G156*'UK market share (11)'!I237</f>
        <v>0</v>
      </c>
      <c r="H164" s="51">
        <f>'Market turnover (11)'!H156*'UK market share (11)'!J237</f>
        <v>0</v>
      </c>
      <c r="I164" s="51">
        <f>'Market turnover (11)'!I156*'UK market share (11)'!K237</f>
        <v>0</v>
      </c>
      <c r="J164" s="51">
        <f>'Market turnover (11)'!J156*'UK market share (11)'!L237</f>
        <v>0</v>
      </c>
      <c r="K164" s="51">
        <f>'Market turnover (11)'!K156*'UK market share (11)'!M237</f>
        <v>0</v>
      </c>
      <c r="L164" s="51">
        <f>'Market turnover (11)'!L156*'UK market share (11)'!N237</f>
        <v>0</v>
      </c>
    </row>
    <row r="165" spans="2:12">
      <c r="C165" s="112" t="s">
        <v>1095</v>
      </c>
      <c r="D165" s="496" t="s">
        <v>296</v>
      </c>
      <c r="E165" s="51">
        <f>'Market turnover (11)'!E157*'UK market share (11)'!G238</f>
        <v>0</v>
      </c>
      <c r="F165" s="51">
        <f>'Market turnover (11)'!F157*'UK market share (11)'!H238</f>
        <v>0</v>
      </c>
      <c r="G165" s="51">
        <f>'Market turnover (11)'!G157*'UK market share (11)'!I238</f>
        <v>0</v>
      </c>
      <c r="H165" s="51">
        <f>'Market turnover (11)'!H157*'UK market share (11)'!J238</f>
        <v>0</v>
      </c>
      <c r="I165" s="51">
        <f>'Market turnover (11)'!I157*'UK market share (11)'!K238</f>
        <v>0</v>
      </c>
      <c r="J165" s="51">
        <f>'Market turnover (11)'!J157*'UK market share (11)'!L238</f>
        <v>0</v>
      </c>
      <c r="K165" s="51">
        <f>'Market turnover (11)'!K157*'UK market share (11)'!M238</f>
        <v>0</v>
      </c>
      <c r="L165" s="51">
        <f>'Market turnover (11)'!L157*'UK market share (11)'!N238</f>
        <v>0</v>
      </c>
    </row>
    <row r="166" spans="2:12">
      <c r="C166" s="112" t="s">
        <v>380</v>
      </c>
      <c r="D166" s="496" t="s">
        <v>296</v>
      </c>
      <c r="E166" s="51">
        <f>'Market turnover (11)'!E158*'UK market share (11)'!G239</f>
        <v>0</v>
      </c>
      <c r="F166" s="51">
        <f>'Market turnover (11)'!F158*'UK market share (11)'!H239</f>
        <v>0</v>
      </c>
      <c r="G166" s="51">
        <f>'Market turnover (11)'!G158*'UK market share (11)'!I239</f>
        <v>0</v>
      </c>
      <c r="H166" s="51">
        <f>'Market turnover (11)'!H158*'UK market share (11)'!J239</f>
        <v>0</v>
      </c>
      <c r="I166" s="51">
        <f>'Market turnover (11)'!I158*'UK market share (11)'!K239</f>
        <v>0</v>
      </c>
      <c r="J166" s="51">
        <f>'Market turnover (11)'!J158*'UK market share (11)'!L239</f>
        <v>0</v>
      </c>
      <c r="K166" s="51">
        <f>'Market turnover (11)'!K158*'UK market share (11)'!M239</f>
        <v>0</v>
      </c>
      <c r="L166" s="51">
        <f>'Market turnover (11)'!L158*'UK market share (11)'!N239</f>
        <v>0</v>
      </c>
    </row>
    <row r="167" spans="2:12">
      <c r="C167" s="496"/>
      <c r="D167" s="496" t="s">
        <v>296</v>
      </c>
      <c r="E167" s="315"/>
      <c r="F167" s="315"/>
      <c r="G167" s="315"/>
      <c r="H167" s="315"/>
      <c r="I167" s="315"/>
      <c r="J167" s="315"/>
      <c r="K167" s="315"/>
      <c r="L167" s="315"/>
    </row>
    <row r="168" spans="2:12">
      <c r="C168" s="496"/>
      <c r="D168" s="496" t="s">
        <v>296</v>
      </c>
      <c r="E168" s="315"/>
      <c r="F168" s="315"/>
      <c r="G168" s="315"/>
      <c r="H168" s="315"/>
      <c r="I168" s="315"/>
      <c r="J168" s="315"/>
      <c r="K168" s="315"/>
      <c r="L168" s="315"/>
    </row>
    <row r="170" spans="2:12" ht="14.1" thickBot="1">
      <c r="B170" s="365"/>
      <c r="C170" s="365"/>
      <c r="D170" s="365"/>
      <c r="E170" s="365"/>
      <c r="F170" s="365"/>
      <c r="G170" s="365"/>
      <c r="H170" s="365"/>
      <c r="I170" s="365"/>
      <c r="J170" s="365"/>
      <c r="K170" s="365"/>
      <c r="L170" s="365"/>
    </row>
  </sheetData>
  <conditionalFormatting sqref="A11:A1048576 A1:D10 E1:XFD1048576 B11:D16 C14:D18 D19:D20 D22:D24 B25:D34 C32:D36 D37:D38 D40:D42 B43:D52 C50:D54 D55:D60 B61:D70 C68:D72 D73:D74 D76:D78 B79:D88 C86:D90 D91:D92 D94:D96 B97:D106 C104:D108 D109:D110 D112:D114 B115:D124 C122:D126 D127:D128 D130:D132 B133:D142 C140:D144 D145:D146 D148:D150 B169:D1048576 B151:D160 C158:D162 D163:D164 D166:D168">
    <cfRule type="expression" dxfId="409" priority="72">
      <formula>_xlfn.ISFORMULA(A1)</formula>
    </cfRule>
  </conditionalFormatting>
  <conditionalFormatting sqref="B17:B24">
    <cfRule type="expression" dxfId="408" priority="71">
      <formula>_xlfn.ISFORMULA(B17)</formula>
    </cfRule>
  </conditionalFormatting>
  <conditionalFormatting sqref="F19:L24">
    <cfRule type="expression" dxfId="407" priority="62">
      <formula>_xlfn.ISFORMULA(F19)</formula>
    </cfRule>
  </conditionalFormatting>
  <conditionalFormatting sqref="C23:C24">
    <cfRule type="expression" dxfId="406" priority="61">
      <formula>_xlfn.ISFORMULA(C23)</formula>
    </cfRule>
  </conditionalFormatting>
  <conditionalFormatting sqref="C127:C130">
    <cfRule type="expression" dxfId="405" priority="19">
      <formula>_xlfn.ISFORMULA(C127)</formula>
    </cfRule>
  </conditionalFormatting>
  <conditionalFormatting sqref="C19:C22">
    <cfRule type="expression" dxfId="404" priority="49">
      <formula>_xlfn.ISFORMULA(C19)</formula>
    </cfRule>
  </conditionalFormatting>
  <conditionalFormatting sqref="B35:B42">
    <cfRule type="expression" dxfId="403" priority="47">
      <formula>_xlfn.ISFORMULA(B35)</formula>
    </cfRule>
  </conditionalFormatting>
  <conditionalFormatting sqref="F37:L42">
    <cfRule type="expression" dxfId="402" priority="46">
      <formula>_xlfn.ISFORMULA(F37)</formula>
    </cfRule>
  </conditionalFormatting>
  <conditionalFormatting sqref="C41:C42">
    <cfRule type="expression" dxfId="401" priority="45">
      <formula>_xlfn.ISFORMULA(C41)</formula>
    </cfRule>
  </conditionalFormatting>
  <conditionalFormatting sqref="C37:C40">
    <cfRule type="expression" dxfId="400" priority="44">
      <formula>_xlfn.ISFORMULA(C37)</formula>
    </cfRule>
  </conditionalFormatting>
  <conditionalFormatting sqref="B53:B60">
    <cfRule type="expression" dxfId="399" priority="42">
      <formula>_xlfn.ISFORMULA(B53)</formula>
    </cfRule>
  </conditionalFormatting>
  <conditionalFormatting sqref="F55:L60">
    <cfRule type="expression" dxfId="398" priority="41">
      <formula>_xlfn.ISFORMULA(F55)</formula>
    </cfRule>
  </conditionalFormatting>
  <conditionalFormatting sqref="C59:C60">
    <cfRule type="expression" dxfId="397" priority="40">
      <formula>_xlfn.ISFORMULA(C59)</formula>
    </cfRule>
  </conditionalFormatting>
  <conditionalFormatting sqref="C55:C58">
    <cfRule type="expression" dxfId="396" priority="39">
      <formula>_xlfn.ISFORMULA(C55)</formula>
    </cfRule>
  </conditionalFormatting>
  <conditionalFormatting sqref="B71:B78">
    <cfRule type="expression" dxfId="395" priority="37">
      <formula>_xlfn.ISFORMULA(B71)</formula>
    </cfRule>
  </conditionalFormatting>
  <conditionalFormatting sqref="F73:L78">
    <cfRule type="expression" dxfId="394" priority="36">
      <formula>_xlfn.ISFORMULA(F73)</formula>
    </cfRule>
  </conditionalFormatting>
  <conditionalFormatting sqref="C77:C78">
    <cfRule type="expression" dxfId="393" priority="35">
      <formula>_xlfn.ISFORMULA(C77)</formula>
    </cfRule>
  </conditionalFormatting>
  <conditionalFormatting sqref="C73:C76">
    <cfRule type="expression" dxfId="392" priority="34">
      <formula>_xlfn.ISFORMULA(C73)</formula>
    </cfRule>
  </conditionalFormatting>
  <conditionalFormatting sqref="B89:B96">
    <cfRule type="expression" dxfId="391" priority="32">
      <formula>_xlfn.ISFORMULA(B89)</formula>
    </cfRule>
  </conditionalFormatting>
  <conditionalFormatting sqref="F91:L96">
    <cfRule type="expression" dxfId="390" priority="31">
      <formula>_xlfn.ISFORMULA(F91)</formula>
    </cfRule>
  </conditionalFormatting>
  <conditionalFormatting sqref="C95:C96">
    <cfRule type="expression" dxfId="389" priority="30">
      <formula>_xlfn.ISFORMULA(C95)</formula>
    </cfRule>
  </conditionalFormatting>
  <conditionalFormatting sqref="C91:C94">
    <cfRule type="expression" dxfId="388" priority="29">
      <formula>_xlfn.ISFORMULA(C91)</formula>
    </cfRule>
  </conditionalFormatting>
  <conditionalFormatting sqref="B107:B114">
    <cfRule type="expression" dxfId="387" priority="27">
      <formula>_xlfn.ISFORMULA(B107)</formula>
    </cfRule>
  </conditionalFormatting>
  <conditionalFormatting sqref="F109:L114">
    <cfRule type="expression" dxfId="386" priority="26">
      <formula>_xlfn.ISFORMULA(F109)</formula>
    </cfRule>
  </conditionalFormatting>
  <conditionalFormatting sqref="C113:C114">
    <cfRule type="expression" dxfId="385" priority="25">
      <formula>_xlfn.ISFORMULA(C113)</formula>
    </cfRule>
  </conditionalFormatting>
  <conditionalFormatting sqref="C109:C112">
    <cfRule type="expression" dxfId="384" priority="24">
      <formula>_xlfn.ISFORMULA(C109)</formula>
    </cfRule>
  </conditionalFormatting>
  <conditionalFormatting sqref="B125:B132">
    <cfRule type="expression" dxfId="383" priority="22">
      <formula>_xlfn.ISFORMULA(B125)</formula>
    </cfRule>
  </conditionalFormatting>
  <conditionalFormatting sqref="F127:L132">
    <cfRule type="expression" dxfId="382" priority="21">
      <formula>_xlfn.ISFORMULA(F127)</formula>
    </cfRule>
  </conditionalFormatting>
  <conditionalFormatting sqref="C131:C132">
    <cfRule type="expression" dxfId="381" priority="20">
      <formula>_xlfn.ISFORMULA(C131)</formula>
    </cfRule>
  </conditionalFormatting>
  <conditionalFormatting sqref="B143:B150">
    <cfRule type="expression" dxfId="380" priority="17">
      <formula>_xlfn.ISFORMULA(B143)</formula>
    </cfRule>
  </conditionalFormatting>
  <conditionalFormatting sqref="F145:L150">
    <cfRule type="expression" dxfId="379" priority="16">
      <formula>_xlfn.ISFORMULA(F145)</formula>
    </cfRule>
  </conditionalFormatting>
  <conditionalFormatting sqref="C149:C150">
    <cfRule type="expression" dxfId="378" priority="15">
      <formula>_xlfn.ISFORMULA(C149)</formula>
    </cfRule>
  </conditionalFormatting>
  <conditionalFormatting sqref="C145:C148">
    <cfRule type="expression" dxfId="377" priority="14">
      <formula>_xlfn.ISFORMULA(C145)</formula>
    </cfRule>
  </conditionalFormatting>
  <conditionalFormatting sqref="B161:B168">
    <cfRule type="expression" dxfId="376" priority="12">
      <formula>_xlfn.ISFORMULA(B161)</formula>
    </cfRule>
  </conditionalFormatting>
  <conditionalFormatting sqref="F163:L168">
    <cfRule type="expression" dxfId="375" priority="11">
      <formula>_xlfn.ISFORMULA(F163)</formula>
    </cfRule>
  </conditionalFormatting>
  <conditionalFormatting sqref="C167:C168">
    <cfRule type="expression" dxfId="374" priority="10">
      <formula>_xlfn.ISFORMULA(C167)</formula>
    </cfRule>
  </conditionalFormatting>
  <conditionalFormatting sqref="C163:C166">
    <cfRule type="expression" dxfId="373" priority="9">
      <formula>_xlfn.ISFORMULA(C163)</formula>
    </cfRule>
  </conditionalFormatting>
  <conditionalFormatting sqref="D39">
    <cfRule type="expression" dxfId="372" priority="8">
      <formula>_xlfn.ISFORMULA(D39)</formula>
    </cfRule>
  </conditionalFormatting>
  <conditionalFormatting sqref="D21">
    <cfRule type="expression" dxfId="371" priority="7">
      <formula>_xlfn.ISFORMULA(D21)</formula>
    </cfRule>
  </conditionalFormatting>
  <conditionalFormatting sqref="D75">
    <cfRule type="expression" dxfId="370" priority="6">
      <formula>_xlfn.ISFORMULA(D75)</formula>
    </cfRule>
  </conditionalFormatting>
  <conditionalFormatting sqref="D93">
    <cfRule type="expression" dxfId="369" priority="5">
      <formula>_xlfn.ISFORMULA(D93)</formula>
    </cfRule>
  </conditionalFormatting>
  <conditionalFormatting sqref="D111">
    <cfRule type="expression" dxfId="368" priority="4">
      <formula>_xlfn.ISFORMULA(D111)</formula>
    </cfRule>
  </conditionalFormatting>
  <conditionalFormatting sqref="D129">
    <cfRule type="expression" dxfId="367" priority="3">
      <formula>_xlfn.ISFORMULA(D129)</formula>
    </cfRule>
  </conditionalFormatting>
  <conditionalFormatting sqref="D147">
    <cfRule type="expression" dxfId="366" priority="2">
      <formula>_xlfn.ISFORMULA(D147)</formula>
    </cfRule>
  </conditionalFormatting>
  <conditionalFormatting sqref="D165">
    <cfRule type="expression" dxfId="365" priority="1">
      <formula>_xlfn.ISFORMULA(D165)</formula>
    </cfRule>
  </conditionalFormatting>
  <pageMargins left="0.7" right="0.7" top="0.75" bottom="0.75" header="0.3" footer="0.3"/>
  <pageSetup paperSize="9" orientation="portrait" horizontalDpi="4294967294" verticalDpi="4294967294"/>
  <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D091-C48E-4D7B-A42D-6BA4F6148631}">
  <sheetPr>
    <tabColor theme="9" tint="0.39997558519241921"/>
  </sheetPr>
  <dimension ref="B1:R286"/>
  <sheetViews>
    <sheetView topLeftCell="A73" zoomScale="85" zoomScaleNormal="85" workbookViewId="0">
      <selection activeCell="E16" sqref="E16:F17"/>
    </sheetView>
  </sheetViews>
  <sheetFormatPr defaultColWidth="8.85546875" defaultRowHeight="13.9"/>
  <cols>
    <col min="1" max="1" width="21.42578125" style="1" customWidth="1"/>
    <col min="2" max="2" width="14" style="1" customWidth="1"/>
    <col min="3" max="3" width="19.85546875" style="1" customWidth="1"/>
    <col min="4" max="6" width="8.85546875" style="1"/>
    <col min="7" max="7" width="24.42578125" style="1" customWidth="1"/>
    <col min="8" max="8" width="15.7109375" style="1" customWidth="1"/>
    <col min="9" max="9" width="21.85546875" style="1" customWidth="1"/>
    <col min="10" max="10" width="28.42578125" style="1" customWidth="1"/>
    <col min="11" max="11" width="17.140625" style="1" customWidth="1"/>
    <col min="12" max="12" width="20.85546875" style="1" customWidth="1"/>
    <col min="13" max="13" width="18.5703125" style="1" customWidth="1"/>
    <col min="14" max="16384" width="8.85546875" style="1"/>
  </cols>
  <sheetData>
    <row r="1" spans="2:18" s="3" customFormat="1" ht="49.5" customHeight="1">
      <c r="B1" s="109" t="s">
        <v>72</v>
      </c>
      <c r="C1" s="109"/>
      <c r="D1" s="109"/>
      <c r="E1" s="109"/>
      <c r="F1" s="109"/>
      <c r="G1" s="109"/>
      <c r="H1" s="109"/>
      <c r="I1" s="109"/>
      <c r="J1" s="109"/>
      <c r="K1" s="109"/>
      <c r="L1" s="109"/>
      <c r="M1" s="109"/>
      <c r="N1" s="109"/>
      <c r="O1" s="109"/>
      <c r="P1" s="109"/>
      <c r="Q1" s="109"/>
      <c r="R1" s="109"/>
    </row>
    <row r="4" spans="2:18" ht="14.1">
      <c r="Q4" s="7"/>
      <c r="R4" s="2"/>
    </row>
    <row r="5" spans="2:18" ht="14.1">
      <c r="R5" s="2"/>
    </row>
    <row r="12" spans="2:18" ht="14.1">
      <c r="C12" s="44" t="s">
        <v>372</v>
      </c>
    </row>
    <row r="13" spans="2:18" ht="14.1">
      <c r="B13" s="46" t="s">
        <v>125</v>
      </c>
      <c r="C13" s="46" t="s">
        <v>373</v>
      </c>
      <c r="D13" s="46" t="s">
        <v>24</v>
      </c>
      <c r="E13" s="46" t="s">
        <v>450</v>
      </c>
      <c r="F13" s="46" t="s">
        <v>18</v>
      </c>
      <c r="G13" s="46">
        <v>2015</v>
      </c>
      <c r="H13" s="46">
        <v>2020</v>
      </c>
      <c r="I13" s="46">
        <v>2025</v>
      </c>
      <c r="J13" s="46">
        <v>2030</v>
      </c>
      <c r="K13" s="46">
        <v>2035</v>
      </c>
      <c r="L13" s="46">
        <v>2040</v>
      </c>
      <c r="M13" s="46">
        <v>2045</v>
      </c>
      <c r="N13" s="46">
        <v>2050</v>
      </c>
    </row>
    <row r="14" spans="2:18" ht="27.6">
      <c r="B14" s="496" t="s">
        <v>84</v>
      </c>
      <c r="C14" s="112" t="s">
        <v>399</v>
      </c>
      <c r="D14" s="496" t="s">
        <v>402</v>
      </c>
      <c r="E14" s="496" t="s">
        <v>452</v>
      </c>
      <c r="F14" s="496" t="s">
        <v>453</v>
      </c>
      <c r="G14" s="79">
        <f>AVERAGEIF(L24:L28,"&gt;0")</f>
        <v>0.39554264710064047</v>
      </c>
      <c r="H14" s="57">
        <f>G14</f>
        <v>0.39554264710064047</v>
      </c>
      <c r="I14" s="57">
        <f t="shared" ref="I14:N17" si="0">H14</f>
        <v>0.39554264710064047</v>
      </c>
      <c r="J14" s="57">
        <f t="shared" si="0"/>
        <v>0.39554264710064047</v>
      </c>
      <c r="K14" s="57">
        <f t="shared" si="0"/>
        <v>0.39554264710064047</v>
      </c>
      <c r="L14" s="57">
        <f t="shared" si="0"/>
        <v>0.39554264710064047</v>
      </c>
      <c r="M14" s="57">
        <f t="shared" si="0"/>
        <v>0.39554264710064047</v>
      </c>
      <c r="N14" s="57">
        <f t="shared" si="0"/>
        <v>0.39554264710064047</v>
      </c>
    </row>
    <row r="15" spans="2:18">
      <c r="C15" s="112" t="s">
        <v>335</v>
      </c>
      <c r="D15" s="496" t="s">
        <v>402</v>
      </c>
      <c r="E15" s="496">
        <v>71.12</v>
      </c>
      <c r="F15" s="496" t="s">
        <v>453</v>
      </c>
      <c r="G15" s="79">
        <f>L29</f>
        <v>0.54469720920582787</v>
      </c>
      <c r="H15" s="79">
        <f>G15</f>
        <v>0.54469720920582787</v>
      </c>
      <c r="I15" s="79">
        <f t="shared" si="0"/>
        <v>0.54469720920582787</v>
      </c>
      <c r="J15" s="79">
        <f t="shared" si="0"/>
        <v>0.54469720920582787</v>
      </c>
      <c r="K15" s="79">
        <f t="shared" si="0"/>
        <v>0.54469720920582787</v>
      </c>
      <c r="L15" s="79">
        <f t="shared" si="0"/>
        <v>0.54469720920582787</v>
      </c>
      <c r="M15" s="79">
        <f t="shared" si="0"/>
        <v>0.54469720920582787</v>
      </c>
      <c r="N15" s="79">
        <f t="shared" si="0"/>
        <v>0.54469720920582787</v>
      </c>
    </row>
    <row r="16" spans="2:18">
      <c r="C16" s="112" t="s">
        <v>1095</v>
      </c>
      <c r="D16" s="496" t="s">
        <v>402</v>
      </c>
      <c r="E16" s="496">
        <v>33.200000000000003</v>
      </c>
      <c r="F16" s="496" t="s">
        <v>453</v>
      </c>
      <c r="G16" s="79">
        <f>L30</f>
        <v>0.45833714471689779</v>
      </c>
      <c r="H16" s="57">
        <f>G16</f>
        <v>0.45833714471689779</v>
      </c>
      <c r="I16" s="57">
        <f t="shared" si="0"/>
        <v>0.45833714471689779</v>
      </c>
      <c r="J16" s="57">
        <f t="shared" si="0"/>
        <v>0.45833714471689779</v>
      </c>
      <c r="K16" s="57">
        <f t="shared" si="0"/>
        <v>0.45833714471689779</v>
      </c>
      <c r="L16" s="57">
        <f t="shared" si="0"/>
        <v>0.45833714471689779</v>
      </c>
      <c r="M16" s="57">
        <f t="shared" si="0"/>
        <v>0.45833714471689779</v>
      </c>
      <c r="N16" s="57">
        <f t="shared" si="0"/>
        <v>0.45833714471689779</v>
      </c>
    </row>
    <row r="17" spans="3:14">
      <c r="C17" s="112" t="s">
        <v>380</v>
      </c>
      <c r="D17" s="496" t="s">
        <v>402</v>
      </c>
      <c r="E17" s="496">
        <v>33.119999999999997</v>
      </c>
      <c r="F17" s="496" t="s">
        <v>453</v>
      </c>
      <c r="G17" s="79">
        <f>L31</f>
        <v>0.44262756156378308</v>
      </c>
      <c r="H17" s="57">
        <f>G17</f>
        <v>0.44262756156378308</v>
      </c>
      <c r="I17" s="57">
        <f t="shared" si="0"/>
        <v>0.44262756156378308</v>
      </c>
      <c r="J17" s="57">
        <f t="shared" si="0"/>
        <v>0.44262756156378308</v>
      </c>
      <c r="K17" s="57">
        <f t="shared" si="0"/>
        <v>0.44262756156378308</v>
      </c>
      <c r="L17" s="57">
        <f t="shared" si="0"/>
        <v>0.44262756156378308</v>
      </c>
      <c r="M17" s="57">
        <f t="shared" si="0"/>
        <v>0.44262756156378308</v>
      </c>
      <c r="N17" s="57">
        <f t="shared" si="0"/>
        <v>0.44262756156378308</v>
      </c>
    </row>
    <row r="18" spans="3:14">
      <c r="C18" s="496"/>
      <c r="D18" s="496" t="s">
        <v>402</v>
      </c>
      <c r="E18" s="496"/>
      <c r="F18" s="496"/>
      <c r="G18" s="79"/>
      <c r="H18" s="57"/>
      <c r="I18" s="57"/>
      <c r="J18" s="79"/>
      <c r="K18" s="79"/>
      <c r="L18" s="79"/>
      <c r="M18" s="79"/>
      <c r="N18" s="79"/>
    </row>
    <row r="19" spans="3:14">
      <c r="C19" s="496"/>
      <c r="D19" s="496" t="s">
        <v>402</v>
      </c>
      <c r="E19" s="496"/>
      <c r="F19" s="496"/>
      <c r="G19" s="79"/>
      <c r="H19" s="57"/>
      <c r="I19" s="57"/>
      <c r="J19" s="79"/>
      <c r="K19" s="79"/>
      <c r="L19" s="79"/>
      <c r="M19" s="79"/>
      <c r="N19" s="79"/>
    </row>
    <row r="23" spans="3:14" ht="14.45">
      <c r="C23" s="126" t="s">
        <v>434</v>
      </c>
      <c r="D23" s="548" t="s">
        <v>435</v>
      </c>
      <c r="E23" s="550"/>
      <c r="F23" s="550"/>
      <c r="G23" s="550"/>
      <c r="H23" s="550"/>
      <c r="I23" s="549"/>
      <c r="J23" s="126" t="s">
        <v>436</v>
      </c>
      <c r="K23" s="126" t="s">
        <v>454</v>
      </c>
      <c r="L23" s="126" t="s">
        <v>455</v>
      </c>
      <c r="M23" s="126" t="s">
        <v>456</v>
      </c>
    </row>
    <row r="24" spans="3:14">
      <c r="C24" s="496">
        <f>'UK market share (11)'!C24</f>
        <v>730900</v>
      </c>
      <c r="D24" s="568" t="s">
        <v>437</v>
      </c>
      <c r="E24" s="569"/>
      <c r="F24" s="569"/>
      <c r="G24" s="569"/>
      <c r="H24" s="569"/>
      <c r="I24" s="570"/>
      <c r="J24" s="47" t="s">
        <v>438</v>
      </c>
      <c r="K24" s="47">
        <f>IFERROR(VLOOKUP(C24,'SIC codes data'!$A$9:$C$17,3),"")</f>
        <v>25.29</v>
      </c>
      <c r="L24" s="206">
        <f>IFERROR(VLOOKUP(K24,'SIC codes data'!$C$9:$K$17,8),"")</f>
        <v>0.39782391686960944</v>
      </c>
      <c r="M24" s="496">
        <f>IFERROR(VLOOKUP(K24,'SIC codes data'!$C$9:$K$17,9),"")</f>
        <v>49850</v>
      </c>
    </row>
    <row r="25" spans="3:14">
      <c r="C25" s="496">
        <f>'UK market share (11)'!C25</f>
        <v>741999</v>
      </c>
      <c r="D25" s="568" t="s">
        <v>439</v>
      </c>
      <c r="E25" s="569"/>
      <c r="F25" s="569"/>
      <c r="G25" s="569"/>
      <c r="H25" s="569"/>
      <c r="I25" s="570"/>
      <c r="J25" s="47" t="s">
        <v>438</v>
      </c>
      <c r="K25" s="47">
        <f>IFERROR(VLOOKUP(C25,'SIC codes data'!$A$9:$C$17,3),"")</f>
        <v>25.93</v>
      </c>
      <c r="L25" s="206">
        <f>IFERROR(VLOOKUP(K25,'SIC codes data'!$C$9:$K$17,8),"")</f>
        <v>0.38402401515606738</v>
      </c>
      <c r="M25" s="496">
        <f>IFERROR(VLOOKUP(K25,'SIC codes data'!$C$9:$K$17,9),"")</f>
        <v>44708.333333333336</v>
      </c>
    </row>
    <row r="26" spans="3:14">
      <c r="C26" s="496">
        <f>'UK market share (11)'!C26</f>
        <v>761100</v>
      </c>
      <c r="D26" s="568" t="s">
        <v>440</v>
      </c>
      <c r="E26" s="569"/>
      <c r="F26" s="569"/>
      <c r="G26" s="569"/>
      <c r="H26" s="569"/>
      <c r="I26" s="570"/>
      <c r="J26" s="47" t="s">
        <v>438</v>
      </c>
      <c r="K26" s="47">
        <f>IFERROR(VLOOKUP(C26,'SIC codes data'!$A$9:$C$17,3),"")</f>
        <v>0</v>
      </c>
      <c r="L26" s="206" t="str">
        <f>IFERROR(VLOOKUP(K26,'SIC codes data'!$C$9:$K$17,8),"")</f>
        <v/>
      </c>
      <c r="M26" s="496" t="str">
        <f>IFERROR(VLOOKUP(K26,'SIC codes data'!$C$9:$K$17,9),"")</f>
        <v/>
      </c>
    </row>
    <row r="27" spans="3:14">
      <c r="C27" s="496">
        <f>'UK market share (11)'!C27</f>
        <v>842139</v>
      </c>
      <c r="D27" s="571" t="s">
        <v>441</v>
      </c>
      <c r="E27" s="572"/>
      <c r="F27" s="572"/>
      <c r="G27" s="572"/>
      <c r="H27" s="572"/>
      <c r="I27" s="573"/>
      <c r="J27" s="47" t="s">
        <v>438</v>
      </c>
      <c r="K27" s="47">
        <f>IFERROR(VLOOKUP(C27,'SIC codes data'!$A$9:$C$17,3),"")</f>
        <v>28.25</v>
      </c>
      <c r="L27" s="206">
        <f>IFERROR(VLOOKUP(K27,'SIC codes data'!$C$9:$K$17,8),"")</f>
        <v>0.38402401515606738</v>
      </c>
      <c r="M27" s="496">
        <f>IFERROR(VLOOKUP(K27,'SIC codes data'!$C$9:$K$17,9),"")</f>
        <v>44708.333333333336</v>
      </c>
    </row>
    <row r="28" spans="3:14">
      <c r="C28" s="496">
        <f>'UK market share (11)'!C28</f>
        <v>8405</v>
      </c>
      <c r="D28" s="571" t="s">
        <v>442</v>
      </c>
      <c r="E28" s="572"/>
      <c r="F28" s="572"/>
      <c r="G28" s="572"/>
      <c r="H28" s="572"/>
      <c r="I28" s="573"/>
      <c r="J28" s="47" t="s">
        <v>438</v>
      </c>
      <c r="K28" s="47">
        <v>28.29</v>
      </c>
      <c r="L28" s="206">
        <f>IFERROR(VLOOKUP(K28,'SIC codes data'!$C$9:$K$17,8),"")</f>
        <v>0.41629864122081761</v>
      </c>
      <c r="M28" s="496">
        <f>IFERROR(VLOOKUP(K28,'SIC codes data'!$C$9:$K$17,9),"")</f>
        <v>64416.996047430825</v>
      </c>
    </row>
    <row r="29" spans="3:14">
      <c r="C29" s="496" t="s">
        <v>421</v>
      </c>
      <c r="D29" s="567" t="s">
        <v>457</v>
      </c>
      <c r="E29" s="567"/>
      <c r="F29" s="567"/>
      <c r="G29" s="567"/>
      <c r="H29" s="567"/>
      <c r="I29" s="567"/>
      <c r="J29" s="47" t="s">
        <v>438</v>
      </c>
      <c r="K29" s="496">
        <v>71.12</v>
      </c>
      <c r="L29" s="206">
        <v>0.54469720920582787</v>
      </c>
      <c r="M29" s="496">
        <v>73522.721343123296</v>
      </c>
    </row>
    <row r="30" spans="3:14">
      <c r="C30" s="496" t="s">
        <v>421</v>
      </c>
      <c r="D30" s="567" t="s">
        <v>1150</v>
      </c>
      <c r="E30" s="567"/>
      <c r="F30" s="567"/>
      <c r="G30" s="567"/>
      <c r="H30" s="567"/>
      <c r="I30" s="567"/>
      <c r="J30" s="496" t="s">
        <v>1095</v>
      </c>
      <c r="K30" s="496">
        <v>33.200000000000003</v>
      </c>
      <c r="L30" s="206">
        <v>0.45833714471689779</v>
      </c>
      <c r="M30" s="496">
        <v>74794.945820433437</v>
      </c>
    </row>
    <row r="31" spans="3:14">
      <c r="C31" s="496" t="s">
        <v>421</v>
      </c>
      <c r="D31" s="567" t="s">
        <v>1151</v>
      </c>
      <c r="E31" s="567"/>
      <c r="F31" s="567"/>
      <c r="G31" s="567"/>
      <c r="H31" s="567"/>
      <c r="I31" s="567"/>
      <c r="J31" s="496" t="s">
        <v>380</v>
      </c>
      <c r="K31" s="496">
        <v>33.119999999999997</v>
      </c>
      <c r="L31" s="206">
        <v>0.44262756156378308</v>
      </c>
      <c r="M31" s="496">
        <v>60744.660744660745</v>
      </c>
    </row>
    <row r="32" spans="3:14">
      <c r="C32" s="521"/>
      <c r="D32" s="547"/>
      <c r="E32" s="547"/>
      <c r="F32" s="547"/>
      <c r="G32" s="547"/>
      <c r="H32" s="547"/>
      <c r="I32" s="547"/>
      <c r="J32" s="496"/>
      <c r="K32" s="496"/>
      <c r="L32" s="206" t="str">
        <f>IFERROR(VLOOKUP(K32,'SIC codes data'!$C$9:$K$17,8),"")</f>
        <v/>
      </c>
      <c r="M32" s="496" t="str">
        <f>IFERROR(VLOOKUP(K32,'SIC codes data'!$C$9:$K$17,9),"")</f>
        <v/>
      </c>
    </row>
    <row r="33" spans="2:18" ht="14.45">
      <c r="C33" s="67"/>
      <c r="D33" s="547"/>
      <c r="E33" s="547"/>
      <c r="F33" s="547"/>
      <c r="G33" s="547"/>
      <c r="H33" s="547"/>
      <c r="I33" s="547"/>
      <c r="J33" s="496"/>
      <c r="K33" s="496"/>
      <c r="L33" s="206" t="str">
        <f>IFERROR(VLOOKUP(K33,'SIC codes data'!$C$9:$K$17,8),"")</f>
        <v/>
      </c>
      <c r="M33" s="496" t="str">
        <f>IFERROR(VLOOKUP(K33,'SIC codes data'!$C$9:$K$17,9),"")</f>
        <v/>
      </c>
    </row>
    <row r="34" spans="2:18" ht="14.45">
      <c r="C34" s="5"/>
      <c r="D34" s="402"/>
      <c r="E34" s="402"/>
      <c r="F34" s="402"/>
      <c r="G34" s="402"/>
      <c r="H34" s="402"/>
      <c r="I34" s="402"/>
      <c r="L34" s="91"/>
    </row>
    <row r="35" spans="2:18" ht="14.45">
      <c r="C35" s="5"/>
      <c r="D35" s="402"/>
      <c r="E35" s="402"/>
      <c r="F35" s="402"/>
      <c r="G35" s="402"/>
      <c r="H35" s="402"/>
      <c r="I35" s="402"/>
      <c r="L35" s="91"/>
    </row>
    <row r="36" spans="2:18" ht="21" customHeight="1">
      <c r="C36" s="5"/>
      <c r="D36" s="562"/>
      <c r="E36" s="562"/>
      <c r="F36" s="562"/>
      <c r="G36" s="562"/>
      <c r="H36" s="562"/>
      <c r="I36" s="562"/>
      <c r="L36" s="91"/>
    </row>
    <row r="37" spans="2:18" ht="14.45">
      <c r="C37" s="5"/>
      <c r="D37" s="402"/>
      <c r="E37" s="402"/>
      <c r="F37" s="402"/>
      <c r="G37" s="402"/>
      <c r="H37" s="402"/>
      <c r="I37" s="402"/>
      <c r="L37" s="91"/>
    </row>
    <row r="38" spans="2:18" ht="14.45">
      <c r="C38" s="5"/>
      <c r="D38" s="402"/>
      <c r="E38" s="402"/>
      <c r="F38" s="402"/>
      <c r="G38" s="402"/>
      <c r="H38" s="402"/>
      <c r="I38" s="402"/>
      <c r="L38" s="91"/>
    </row>
    <row r="41" spans="2:18" s="365" customFormat="1" ht="14.1" thickBot="1"/>
    <row r="45" spans="2:18" ht="14.1">
      <c r="C45" s="117" t="s">
        <v>397</v>
      </c>
      <c r="D45" s="114"/>
      <c r="E45" s="114"/>
      <c r="F45" s="114"/>
      <c r="G45" s="114"/>
      <c r="H45" s="114"/>
      <c r="I45" s="114"/>
      <c r="J45" s="114"/>
      <c r="K45" s="114"/>
      <c r="L45" s="114"/>
      <c r="M45" s="114"/>
      <c r="N45" s="114"/>
      <c r="O45" s="114"/>
      <c r="P45" s="114"/>
      <c r="Q45" s="114"/>
      <c r="R45" s="114"/>
    </row>
    <row r="46" spans="2:18" ht="14.1">
      <c r="B46" s="46" t="s">
        <v>125</v>
      </c>
      <c r="C46" s="111" t="s">
        <v>373</v>
      </c>
      <c r="D46" s="111" t="s">
        <v>24</v>
      </c>
      <c r="E46" s="46" t="s">
        <v>450</v>
      </c>
      <c r="F46" s="46" t="s">
        <v>18</v>
      </c>
      <c r="G46" s="111">
        <v>2015</v>
      </c>
      <c r="H46" s="111">
        <v>2020</v>
      </c>
      <c r="I46" s="111">
        <v>2025</v>
      </c>
      <c r="J46" s="111">
        <v>2030</v>
      </c>
      <c r="K46" s="111">
        <v>2035</v>
      </c>
      <c r="L46" s="111">
        <v>2040</v>
      </c>
      <c r="M46" s="111">
        <v>2045</v>
      </c>
      <c r="N46" s="111">
        <v>2050</v>
      </c>
    </row>
    <row r="47" spans="2:18" ht="27.6">
      <c r="B47" s="497" t="s">
        <v>222</v>
      </c>
      <c r="C47" s="112" t="s">
        <v>399</v>
      </c>
      <c r="D47" s="496" t="s">
        <v>402</v>
      </c>
      <c r="E47" s="496" t="s">
        <v>452</v>
      </c>
      <c r="F47" s="496" t="s">
        <v>453</v>
      </c>
      <c r="G47" s="309">
        <f>AVERAGEIF(L61:L66,"&gt;0")</f>
        <v>0.38440317729639484</v>
      </c>
      <c r="H47" s="309">
        <f>G47</f>
        <v>0.38440317729639484</v>
      </c>
      <c r="I47" s="309">
        <f t="shared" ref="I47:N50" si="1">H47</f>
        <v>0.38440317729639484</v>
      </c>
      <c r="J47" s="309">
        <f t="shared" si="1"/>
        <v>0.38440317729639484</v>
      </c>
      <c r="K47" s="309">
        <f t="shared" si="1"/>
        <v>0.38440317729639484</v>
      </c>
      <c r="L47" s="309">
        <f t="shared" si="1"/>
        <v>0.38440317729639484</v>
      </c>
      <c r="M47" s="309">
        <f t="shared" si="1"/>
        <v>0.38440317729639484</v>
      </c>
      <c r="N47" s="309">
        <f t="shared" si="1"/>
        <v>0.38440317729639484</v>
      </c>
    </row>
    <row r="48" spans="2:18">
      <c r="C48" s="112" t="s">
        <v>335</v>
      </c>
      <c r="D48" s="496" t="s">
        <v>402</v>
      </c>
      <c r="E48" s="496">
        <v>71.12</v>
      </c>
      <c r="F48" s="496" t="s">
        <v>453</v>
      </c>
      <c r="G48" s="309">
        <f>L67</f>
        <v>0.54469720920582787</v>
      </c>
      <c r="H48" s="309">
        <f>G48</f>
        <v>0.54469720920582787</v>
      </c>
      <c r="I48" s="309">
        <f t="shared" si="1"/>
        <v>0.54469720920582787</v>
      </c>
      <c r="J48" s="309">
        <f t="shared" si="1"/>
        <v>0.54469720920582787</v>
      </c>
      <c r="K48" s="309">
        <f t="shared" si="1"/>
        <v>0.54469720920582787</v>
      </c>
      <c r="L48" s="309">
        <f t="shared" si="1"/>
        <v>0.54469720920582787</v>
      </c>
      <c r="M48" s="309">
        <f t="shared" si="1"/>
        <v>0.54469720920582787</v>
      </c>
      <c r="N48" s="309">
        <f t="shared" si="1"/>
        <v>0.54469720920582787</v>
      </c>
    </row>
    <row r="49" spans="3:14">
      <c r="C49" s="112" t="s">
        <v>1095</v>
      </c>
      <c r="D49" s="496" t="s">
        <v>402</v>
      </c>
      <c r="E49" s="496">
        <v>33.200000000000003</v>
      </c>
      <c r="F49" s="496" t="s">
        <v>453</v>
      </c>
      <c r="G49" s="357">
        <f>L68</f>
        <v>0.45833714471689779</v>
      </c>
      <c r="H49" s="57">
        <f>G49</f>
        <v>0.45833714471689779</v>
      </c>
      <c r="I49" s="57">
        <f t="shared" si="1"/>
        <v>0.45833714471689779</v>
      </c>
      <c r="J49" s="57">
        <f t="shared" si="1"/>
        <v>0.45833714471689779</v>
      </c>
      <c r="K49" s="57">
        <f t="shared" si="1"/>
        <v>0.45833714471689779</v>
      </c>
      <c r="L49" s="57">
        <f t="shared" si="1"/>
        <v>0.45833714471689779</v>
      </c>
      <c r="M49" s="57">
        <f t="shared" si="1"/>
        <v>0.45833714471689779</v>
      </c>
      <c r="N49" s="57">
        <f t="shared" si="1"/>
        <v>0.45833714471689779</v>
      </c>
    </row>
    <row r="50" spans="3:14">
      <c r="C50" s="112" t="s">
        <v>380</v>
      </c>
      <c r="D50" s="496" t="s">
        <v>402</v>
      </c>
      <c r="E50" s="496">
        <v>33.119999999999997</v>
      </c>
      <c r="F50" s="496" t="s">
        <v>453</v>
      </c>
      <c r="G50" s="357">
        <f>L69</f>
        <v>0.44262756156378308</v>
      </c>
      <c r="H50" s="57">
        <f>G50</f>
        <v>0.44262756156378308</v>
      </c>
      <c r="I50" s="57">
        <f t="shared" si="1"/>
        <v>0.44262756156378308</v>
      </c>
      <c r="J50" s="57">
        <f t="shared" si="1"/>
        <v>0.44262756156378308</v>
      </c>
      <c r="K50" s="57">
        <f t="shared" si="1"/>
        <v>0.44262756156378308</v>
      </c>
      <c r="L50" s="57">
        <f t="shared" si="1"/>
        <v>0.44262756156378308</v>
      </c>
      <c r="M50" s="57">
        <f t="shared" si="1"/>
        <v>0.44262756156378308</v>
      </c>
      <c r="N50" s="57">
        <f t="shared" si="1"/>
        <v>0.44262756156378308</v>
      </c>
    </row>
    <row r="51" spans="3:14">
      <c r="C51" s="112"/>
      <c r="D51" s="65"/>
      <c r="E51" s="65"/>
      <c r="F51" s="65"/>
      <c r="G51" s="113"/>
      <c r="H51" s="187"/>
      <c r="I51" s="187"/>
      <c r="J51" s="187"/>
      <c r="K51" s="187"/>
      <c r="L51" s="187"/>
      <c r="M51" s="187"/>
      <c r="N51" s="187"/>
    </row>
    <row r="60" spans="3:14" ht="14.45">
      <c r="C60" s="126" t="s">
        <v>434</v>
      </c>
      <c r="D60" s="548" t="s">
        <v>435</v>
      </c>
      <c r="E60" s="550"/>
      <c r="F60" s="550"/>
      <c r="G60" s="550"/>
      <c r="H60" s="550"/>
      <c r="I60" s="549"/>
      <c r="J60" s="126" t="s">
        <v>436</v>
      </c>
      <c r="K60" s="126" t="s">
        <v>454</v>
      </c>
      <c r="L60" s="126" t="s">
        <v>511</v>
      </c>
      <c r="M60" s="126" t="s">
        <v>456</v>
      </c>
    </row>
    <row r="61" spans="3:14">
      <c r="C61" s="496">
        <v>730900</v>
      </c>
      <c r="D61" s="566" t="s">
        <v>437</v>
      </c>
      <c r="E61" s="566"/>
      <c r="F61" s="566"/>
      <c r="G61" s="566"/>
      <c r="H61" s="566"/>
      <c r="I61" s="566"/>
      <c r="J61" s="47" t="s">
        <v>438</v>
      </c>
      <c r="K61" s="47">
        <v>25291120</v>
      </c>
      <c r="L61" s="358">
        <f>'GVA turnover multiplier (3)'!J29</f>
        <v>0.39782391686960944</v>
      </c>
      <c r="M61" s="401">
        <f>'GVA turnover multiplier (3)'!K29</f>
        <v>49850</v>
      </c>
    </row>
    <row r="62" spans="3:14">
      <c r="C62" s="496">
        <v>741999</v>
      </c>
      <c r="D62" s="566" t="s">
        <v>439</v>
      </c>
      <c r="E62" s="566"/>
      <c r="F62" s="566"/>
      <c r="G62" s="566"/>
      <c r="H62" s="566"/>
      <c r="I62" s="566"/>
      <c r="J62" s="47" t="s">
        <v>438</v>
      </c>
      <c r="K62" s="47">
        <v>25931360</v>
      </c>
      <c r="L62" s="358">
        <f>'GVA turnover multiplier (3)'!J30</f>
        <v>0.38402401515606738</v>
      </c>
      <c r="M62" s="401">
        <f>'GVA turnover multiplier (3)'!K30</f>
        <v>44708.333333333336</v>
      </c>
    </row>
    <row r="63" spans="3:14">
      <c r="C63" s="496">
        <v>761100</v>
      </c>
      <c r="D63" s="566" t="s">
        <v>440</v>
      </c>
      <c r="E63" s="566"/>
      <c r="F63" s="566"/>
      <c r="G63" s="566"/>
      <c r="H63" s="566"/>
      <c r="I63" s="566"/>
      <c r="J63" s="47" t="s">
        <v>438</v>
      </c>
      <c r="K63" s="47" t="s">
        <v>421</v>
      </c>
      <c r="L63" s="358">
        <f>'GVA turnover multiplier (3)'!J31</f>
        <v>0</v>
      </c>
      <c r="M63" s="401">
        <f>'GVA turnover multiplier (3)'!K31</f>
        <v>0</v>
      </c>
    </row>
    <row r="64" spans="3:14">
      <c r="C64" s="496">
        <v>842139</v>
      </c>
      <c r="D64" s="567" t="s">
        <v>441</v>
      </c>
      <c r="E64" s="567"/>
      <c r="F64" s="567"/>
      <c r="G64" s="567"/>
      <c r="H64" s="567"/>
      <c r="I64" s="567"/>
      <c r="J64" s="47" t="s">
        <v>438</v>
      </c>
      <c r="K64" s="47">
        <v>28251430</v>
      </c>
      <c r="L64" s="358">
        <f>'GVA turnover multiplier (3)'!J32</f>
        <v>0.30757067201466198</v>
      </c>
      <c r="M64" s="401">
        <f>'GVA turnover multiplier (3)'!K32</f>
        <v>48505.79710144928</v>
      </c>
    </row>
    <row r="65" spans="3:13">
      <c r="C65" s="496">
        <v>840510</v>
      </c>
      <c r="D65" s="567" t="s">
        <v>507</v>
      </c>
      <c r="E65" s="567"/>
      <c r="F65" s="567"/>
      <c r="G65" s="567"/>
      <c r="H65" s="567"/>
      <c r="I65" s="567"/>
      <c r="J65" s="496" t="s">
        <v>508</v>
      </c>
      <c r="K65" s="496">
        <v>28291100</v>
      </c>
      <c r="L65" s="358">
        <f>'GVA turnover multiplier (3)'!J33</f>
        <v>0.41629864122081761</v>
      </c>
      <c r="M65" s="401">
        <f>'GVA turnover multiplier (3)'!K33</f>
        <v>64416.996047430825</v>
      </c>
    </row>
    <row r="66" spans="3:13">
      <c r="C66" s="496">
        <v>840590</v>
      </c>
      <c r="D66" s="567" t="s">
        <v>509</v>
      </c>
      <c r="E66" s="567"/>
      <c r="F66" s="567"/>
      <c r="G66" s="567"/>
      <c r="H66" s="567"/>
      <c r="I66" s="567"/>
      <c r="J66" s="496" t="s">
        <v>508</v>
      </c>
      <c r="K66" s="496">
        <v>28298100</v>
      </c>
      <c r="L66" s="358">
        <f>'GVA turnover multiplier (3)'!J34</f>
        <v>0.41629864122081761</v>
      </c>
      <c r="M66" s="401">
        <f>'GVA turnover multiplier (3)'!K34</f>
        <v>64416.996047430825</v>
      </c>
    </row>
    <row r="67" spans="3:13">
      <c r="C67" s="496" t="s">
        <v>421</v>
      </c>
      <c r="D67" s="567" t="s">
        <v>512</v>
      </c>
      <c r="E67" s="567"/>
      <c r="F67" s="567"/>
      <c r="G67" s="567"/>
      <c r="H67" s="567"/>
      <c r="I67" s="567"/>
      <c r="J67" s="496" t="s">
        <v>508</v>
      </c>
      <c r="K67" s="496">
        <v>71.12</v>
      </c>
      <c r="L67" s="358">
        <f>'GVA turnover multiplier (3)'!J35</f>
        <v>0.54469720920582787</v>
      </c>
      <c r="M67" s="401">
        <f>'GVA turnover multiplier (3)'!K35</f>
        <v>73522.721343123296</v>
      </c>
    </row>
    <row r="68" spans="3:13">
      <c r="C68" s="496" t="s">
        <v>421</v>
      </c>
      <c r="D68" s="567" t="s">
        <v>1150</v>
      </c>
      <c r="E68" s="567"/>
      <c r="F68" s="567"/>
      <c r="G68" s="567"/>
      <c r="H68" s="567"/>
      <c r="I68" s="567"/>
      <c r="J68" s="496" t="s">
        <v>1095</v>
      </c>
      <c r="K68" s="496">
        <v>33.200000000000003</v>
      </c>
      <c r="L68" s="206">
        <v>0.45833714471689779</v>
      </c>
      <c r="M68" s="496">
        <v>74794.945820433437</v>
      </c>
    </row>
    <row r="69" spans="3:13">
      <c r="C69" s="496" t="s">
        <v>421</v>
      </c>
      <c r="D69" s="567" t="s">
        <v>1151</v>
      </c>
      <c r="E69" s="567"/>
      <c r="F69" s="567"/>
      <c r="G69" s="567"/>
      <c r="H69" s="567"/>
      <c r="I69" s="567"/>
      <c r="J69" s="496" t="s">
        <v>380</v>
      </c>
      <c r="K69" s="496">
        <v>33.119999999999997</v>
      </c>
      <c r="L69" s="206">
        <v>0.44262756156378308</v>
      </c>
      <c r="M69" s="496">
        <v>60744.660744660745</v>
      </c>
    </row>
    <row r="70" spans="3:13" ht="14.45">
      <c r="C70" s="67"/>
      <c r="D70" s="547"/>
      <c r="E70" s="547"/>
      <c r="F70" s="547"/>
      <c r="G70" s="547"/>
      <c r="H70" s="547"/>
      <c r="I70" s="547"/>
      <c r="J70" s="496"/>
      <c r="K70" s="496"/>
      <c r="L70" s="496"/>
      <c r="M70" s="496"/>
    </row>
    <row r="71" spans="3:13">
      <c r="C71" s="521"/>
      <c r="D71" s="547"/>
      <c r="E71" s="547"/>
      <c r="F71" s="547"/>
      <c r="G71" s="547"/>
      <c r="H71" s="547"/>
      <c r="I71" s="547"/>
      <c r="J71" s="496"/>
      <c r="K71" s="496"/>
      <c r="L71" s="496"/>
      <c r="M71" s="496"/>
    </row>
    <row r="72" spans="3:13" ht="14.45">
      <c r="C72" s="67"/>
      <c r="D72" s="547"/>
      <c r="E72" s="547"/>
      <c r="F72" s="547"/>
      <c r="G72" s="547"/>
      <c r="H72" s="547"/>
      <c r="I72" s="547"/>
      <c r="J72" s="496"/>
      <c r="K72" s="496"/>
      <c r="L72" s="496"/>
      <c r="M72" s="496"/>
    </row>
    <row r="75" spans="3:13" s="365" customFormat="1" ht="14.1" thickBot="1"/>
    <row r="79" spans="3:13" ht="14.1">
      <c r="C79" s="2" t="s">
        <v>72</v>
      </c>
      <c r="D79" s="2"/>
      <c r="E79" s="2"/>
      <c r="F79" s="2"/>
      <c r="G79" s="2"/>
      <c r="H79" s="2"/>
      <c r="I79" s="2"/>
      <c r="J79" s="2"/>
    </row>
    <row r="81" spans="2:14" ht="14.1">
      <c r="C81" s="44" t="s">
        <v>372</v>
      </c>
    </row>
    <row r="82" spans="2:14" ht="14.1">
      <c r="B82" s="46" t="s">
        <v>125</v>
      </c>
      <c r="C82" s="46" t="s">
        <v>373</v>
      </c>
      <c r="D82" s="46" t="s">
        <v>24</v>
      </c>
      <c r="E82" s="46" t="s">
        <v>450</v>
      </c>
      <c r="F82" s="46" t="s">
        <v>18</v>
      </c>
      <c r="G82" s="46">
        <v>2015</v>
      </c>
      <c r="H82" s="46">
        <v>2020</v>
      </c>
      <c r="I82" s="46">
        <v>2025</v>
      </c>
      <c r="J82" s="46">
        <v>2030</v>
      </c>
      <c r="K82" s="46">
        <v>2035</v>
      </c>
      <c r="L82" s="46">
        <v>2040</v>
      </c>
      <c r="M82" s="46">
        <v>2045</v>
      </c>
      <c r="N82" s="46">
        <v>2050</v>
      </c>
    </row>
    <row r="83" spans="2:14" ht="27.6">
      <c r="B83" s="497" t="s">
        <v>136</v>
      </c>
      <c r="C83" s="112" t="s">
        <v>399</v>
      </c>
      <c r="D83" s="496" t="s">
        <v>402</v>
      </c>
      <c r="E83" s="496" t="s">
        <v>545</v>
      </c>
      <c r="F83" s="496" t="s">
        <v>453</v>
      </c>
      <c r="G83" s="79">
        <f>AVERAGEIF(L98:L99,"&gt;0")</f>
        <v>0.41437784784939946</v>
      </c>
      <c r="H83" s="57">
        <f>G83</f>
        <v>0.41437784784939946</v>
      </c>
      <c r="I83" s="57">
        <f t="shared" ref="I83:N86" si="2">H83</f>
        <v>0.41437784784939946</v>
      </c>
      <c r="J83" s="57">
        <f t="shared" si="2"/>
        <v>0.41437784784939946</v>
      </c>
      <c r="K83" s="57">
        <f t="shared" si="2"/>
        <v>0.41437784784939946</v>
      </c>
      <c r="L83" s="57">
        <f t="shared" si="2"/>
        <v>0.41437784784939946</v>
      </c>
      <c r="M83" s="57">
        <f t="shared" si="2"/>
        <v>0.41437784784939946</v>
      </c>
      <c r="N83" s="57">
        <f t="shared" si="2"/>
        <v>0.41437784784939946</v>
      </c>
    </row>
    <row r="84" spans="2:14">
      <c r="C84" s="112" t="s">
        <v>335</v>
      </c>
      <c r="D84" s="496" t="s">
        <v>402</v>
      </c>
      <c r="E84" s="496">
        <v>71.12</v>
      </c>
      <c r="F84" s="496" t="s">
        <v>453</v>
      </c>
      <c r="G84" s="79">
        <f>L100</f>
        <v>0.54469720920582787</v>
      </c>
      <c r="H84" s="79">
        <f>G84</f>
        <v>0.54469720920582787</v>
      </c>
      <c r="I84" s="79">
        <f t="shared" si="2"/>
        <v>0.54469720920582787</v>
      </c>
      <c r="J84" s="79">
        <f t="shared" si="2"/>
        <v>0.54469720920582787</v>
      </c>
      <c r="K84" s="79">
        <f t="shared" si="2"/>
        <v>0.54469720920582787</v>
      </c>
      <c r="L84" s="79">
        <f t="shared" si="2"/>
        <v>0.54469720920582787</v>
      </c>
      <c r="M84" s="79">
        <f t="shared" si="2"/>
        <v>0.54469720920582787</v>
      </c>
      <c r="N84" s="79">
        <f t="shared" si="2"/>
        <v>0.54469720920582787</v>
      </c>
    </row>
    <row r="85" spans="2:14">
      <c r="C85" s="112" t="s">
        <v>1095</v>
      </c>
      <c r="D85" s="496" t="s">
        <v>402</v>
      </c>
      <c r="E85" s="496">
        <v>33.200000000000003</v>
      </c>
      <c r="F85" s="496" t="s">
        <v>453</v>
      </c>
      <c r="G85" s="206">
        <f>L101</f>
        <v>0.45833714471689779</v>
      </c>
      <c r="H85" s="57">
        <f>G85</f>
        <v>0.45833714471689779</v>
      </c>
      <c r="I85" s="57">
        <f t="shared" si="2"/>
        <v>0.45833714471689779</v>
      </c>
      <c r="J85" s="57">
        <f t="shared" si="2"/>
        <v>0.45833714471689779</v>
      </c>
      <c r="K85" s="57">
        <f t="shared" si="2"/>
        <v>0.45833714471689779</v>
      </c>
      <c r="L85" s="57">
        <f t="shared" si="2"/>
        <v>0.45833714471689779</v>
      </c>
      <c r="M85" s="57">
        <f t="shared" si="2"/>
        <v>0.45833714471689779</v>
      </c>
      <c r="N85" s="57">
        <f t="shared" si="2"/>
        <v>0.45833714471689779</v>
      </c>
    </row>
    <row r="86" spans="2:14">
      <c r="C86" s="112" t="s">
        <v>380</v>
      </c>
      <c r="D86" s="496" t="s">
        <v>402</v>
      </c>
      <c r="E86" s="496">
        <v>33.119999999999997</v>
      </c>
      <c r="F86" s="496" t="s">
        <v>453</v>
      </c>
      <c r="G86" s="206">
        <f>L102</f>
        <v>0.44262756156378308</v>
      </c>
      <c r="H86" s="57">
        <f>G86</f>
        <v>0.44262756156378308</v>
      </c>
      <c r="I86" s="57">
        <f t="shared" si="2"/>
        <v>0.44262756156378308</v>
      </c>
      <c r="J86" s="57">
        <f t="shared" si="2"/>
        <v>0.44262756156378308</v>
      </c>
      <c r="K86" s="57">
        <f t="shared" si="2"/>
        <v>0.44262756156378308</v>
      </c>
      <c r="L86" s="57">
        <f t="shared" si="2"/>
        <v>0.44262756156378308</v>
      </c>
      <c r="M86" s="57">
        <f t="shared" si="2"/>
        <v>0.44262756156378308</v>
      </c>
      <c r="N86" s="57">
        <f t="shared" si="2"/>
        <v>0.44262756156378308</v>
      </c>
    </row>
    <row r="87" spans="2:14">
      <c r="C87" s="496"/>
      <c r="D87" s="496" t="s">
        <v>402</v>
      </c>
      <c r="E87" s="496"/>
      <c r="F87" s="496"/>
      <c r="G87" s="496"/>
      <c r="H87" s="57"/>
      <c r="I87" s="57"/>
      <c r="J87" s="57"/>
      <c r="K87" s="57"/>
      <c r="L87" s="57"/>
      <c r="M87" s="57"/>
      <c r="N87" s="57"/>
    </row>
    <row r="88" spans="2:14">
      <c r="C88" s="496"/>
      <c r="D88" s="496" t="s">
        <v>402</v>
      </c>
      <c r="E88" s="496"/>
      <c r="F88" s="496"/>
      <c r="G88" s="496"/>
      <c r="H88" s="57"/>
      <c r="I88" s="57"/>
      <c r="J88" s="57"/>
      <c r="K88" s="57"/>
      <c r="L88" s="57"/>
      <c r="M88" s="57"/>
      <c r="N88" s="57"/>
    </row>
    <row r="89" spans="2:14">
      <c r="C89" s="496"/>
      <c r="D89" s="496" t="s">
        <v>402</v>
      </c>
      <c r="E89" s="496"/>
      <c r="F89" s="496"/>
      <c r="G89" s="496"/>
      <c r="H89" s="496"/>
      <c r="I89" s="496"/>
      <c r="J89" s="496"/>
      <c r="K89" s="496"/>
      <c r="L89" s="496"/>
      <c r="M89" s="496"/>
      <c r="N89" s="496"/>
    </row>
    <row r="90" spans="2:14">
      <c r="C90" s="496"/>
      <c r="D90" s="496" t="s">
        <v>402</v>
      </c>
      <c r="E90" s="496"/>
      <c r="F90" s="496"/>
      <c r="G90" s="496"/>
      <c r="H90" s="496"/>
      <c r="I90" s="496"/>
      <c r="J90" s="496"/>
      <c r="K90" s="496"/>
      <c r="L90" s="496"/>
      <c r="M90" s="496"/>
      <c r="N90" s="496"/>
    </row>
    <row r="91" spans="2:14">
      <c r="C91" s="496"/>
      <c r="D91" s="496" t="s">
        <v>402</v>
      </c>
      <c r="E91" s="496"/>
      <c r="F91" s="496"/>
      <c r="G91" s="496"/>
      <c r="H91" s="496"/>
      <c r="I91" s="496"/>
      <c r="J91" s="496"/>
      <c r="K91" s="496"/>
      <c r="L91" s="496"/>
      <c r="M91" s="496"/>
      <c r="N91" s="496"/>
    </row>
    <row r="97" spans="3:13" ht="14.45">
      <c r="C97" s="126" t="s">
        <v>434</v>
      </c>
      <c r="D97" s="548" t="s">
        <v>435</v>
      </c>
      <c r="E97" s="550"/>
      <c r="F97" s="550"/>
      <c r="G97" s="550"/>
      <c r="H97" s="550"/>
      <c r="I97" s="549"/>
      <c r="J97" s="126" t="s">
        <v>436</v>
      </c>
      <c r="K97" s="126" t="s">
        <v>454</v>
      </c>
      <c r="L97" s="126" t="s">
        <v>455</v>
      </c>
      <c r="M97" s="126" t="s">
        <v>456</v>
      </c>
    </row>
    <row r="98" spans="3:13">
      <c r="C98" s="496">
        <f>'GVA turnover multiplier (4)'!C34</f>
        <v>847989</v>
      </c>
      <c r="D98" s="566" t="str">
        <f>'GVA turnover multiplier (4)'!D34:G34</f>
        <v>Machines and mechanical appliances; having individual functions, n.e.c. or included in this chapter</v>
      </c>
      <c r="E98" s="566"/>
      <c r="F98" s="566"/>
      <c r="G98" s="566"/>
      <c r="H98" s="566"/>
      <c r="I98" s="566"/>
      <c r="J98" s="47" t="s">
        <v>438</v>
      </c>
      <c r="K98" s="47">
        <f>IFERROR(VLOOKUP(C98,'SIC codes data'!$A$9:$C$17,3),"")</f>
        <v>28.99</v>
      </c>
      <c r="L98" s="206">
        <f>IFERROR(VLOOKUP(K98,'SIC codes data'!$C$9:$K$17,8),"")</f>
        <v>0.44473168054273149</v>
      </c>
      <c r="M98" s="51">
        <f>IFERROR(VLOOKUP(K98,'SIC codes data'!$C$9:$K$17,9),"")</f>
        <v>76293.939393939392</v>
      </c>
    </row>
    <row r="99" spans="3:13">
      <c r="C99" s="496">
        <f>'GVA turnover multiplier (4)'!C35</f>
        <v>842139</v>
      </c>
      <c r="D99" s="566" t="str">
        <f>'GVA turnover multiplier (4)'!D35:G35</f>
        <v>Machinery; for filtering or purifying gases, other than intake air filters for internal combustion engines</v>
      </c>
      <c r="E99" s="566"/>
      <c r="F99" s="566"/>
      <c r="G99" s="566"/>
      <c r="H99" s="566"/>
      <c r="I99" s="566"/>
      <c r="J99" s="47" t="s">
        <v>438</v>
      </c>
      <c r="K99" s="47">
        <f>IFERROR(VLOOKUP(C99,'SIC codes data'!$A$9:$C$17,3),"")</f>
        <v>28.25</v>
      </c>
      <c r="L99" s="206">
        <f>IFERROR(VLOOKUP(K99,'SIC codes data'!$C$9:$K$17,8),"")</f>
        <v>0.38402401515606738</v>
      </c>
      <c r="M99" s="51">
        <f>IFERROR(VLOOKUP(K99,'SIC codes data'!$C$9:$K$17,9),"")</f>
        <v>44708.333333333336</v>
      </c>
    </row>
    <row r="100" spans="3:13">
      <c r="C100" s="496" t="s">
        <v>421</v>
      </c>
      <c r="D100" s="566" t="str">
        <f>'GVA turnover multiplier (4)'!D36:G36</f>
        <v>Engineering activities and related technical consultancy</v>
      </c>
      <c r="E100" s="566"/>
      <c r="F100" s="566"/>
      <c r="G100" s="566"/>
      <c r="H100" s="566"/>
      <c r="I100" s="566"/>
      <c r="J100" s="47" t="s">
        <v>508</v>
      </c>
      <c r="K100" s="47">
        <v>71.12</v>
      </c>
      <c r="L100" s="206">
        <v>0.54469720920582787</v>
      </c>
      <c r="M100" s="51">
        <v>73522.721343123296</v>
      </c>
    </row>
    <row r="101" spans="3:13">
      <c r="C101" s="496" t="s">
        <v>421</v>
      </c>
      <c r="D101" s="567" t="s">
        <v>1150</v>
      </c>
      <c r="E101" s="567"/>
      <c r="F101" s="567"/>
      <c r="G101" s="567"/>
      <c r="H101" s="567"/>
      <c r="I101" s="567"/>
      <c r="J101" s="496" t="s">
        <v>1095</v>
      </c>
      <c r="K101" s="496">
        <v>33.200000000000003</v>
      </c>
      <c r="L101" s="206">
        <v>0.45833714471689779</v>
      </c>
      <c r="M101" s="51">
        <v>74794.945820433437</v>
      </c>
    </row>
    <row r="102" spans="3:13">
      <c r="C102" s="496" t="s">
        <v>421</v>
      </c>
      <c r="D102" s="567" t="s">
        <v>1151</v>
      </c>
      <c r="E102" s="567"/>
      <c r="F102" s="567"/>
      <c r="G102" s="567"/>
      <c r="H102" s="567"/>
      <c r="I102" s="567"/>
      <c r="J102" s="496" t="s">
        <v>380</v>
      </c>
      <c r="K102" s="496">
        <v>33.119999999999997</v>
      </c>
      <c r="L102" s="206">
        <v>0.44262756156378308</v>
      </c>
      <c r="M102" s="51">
        <v>60744.660744660745</v>
      </c>
    </row>
    <row r="103" spans="3:13">
      <c r="C103" s="496">
        <f>'UK market share (4)'!C119</f>
        <v>0</v>
      </c>
      <c r="D103" s="566">
        <f>'GVA turnover multiplier (4)'!D39:G39</f>
        <v>0</v>
      </c>
      <c r="E103" s="566"/>
      <c r="F103" s="566"/>
      <c r="G103" s="566"/>
      <c r="H103" s="566"/>
      <c r="I103" s="566"/>
      <c r="J103" s="496"/>
      <c r="K103" s="47" t="str">
        <f>IFERROR(VLOOKUP(C103,'SIC codes data'!$A$9:$C$17,3),"")</f>
        <v/>
      </c>
      <c r="L103" s="206" t="str">
        <f>IFERROR(VLOOKUP(K103,'SIC codes data'!$C$9:$K$17,8),"")</f>
        <v/>
      </c>
      <c r="M103" s="496" t="str">
        <f>IFERROR(VLOOKUP(K103,'SIC codes data'!$C$9:$K$17,9),"")</f>
        <v/>
      </c>
    </row>
    <row r="104" spans="3:13">
      <c r="C104" s="496">
        <f>'UK market share (4)'!C120</f>
        <v>0</v>
      </c>
      <c r="D104" s="566">
        <f>'GVA turnover multiplier (4)'!D40:G40</f>
        <v>0</v>
      </c>
      <c r="E104" s="566"/>
      <c r="F104" s="566"/>
      <c r="G104" s="566"/>
      <c r="H104" s="566"/>
      <c r="I104" s="566"/>
      <c r="J104" s="496"/>
      <c r="K104" s="47" t="str">
        <f>IFERROR(VLOOKUP(C104,'SIC codes data'!$A$9:$C$17,3),"")</f>
        <v/>
      </c>
      <c r="L104" s="206" t="str">
        <f>IFERROR(VLOOKUP(K104,'SIC codes data'!$C$9:$K$17,8),"")</f>
        <v/>
      </c>
      <c r="M104" s="496" t="str">
        <f>IFERROR(VLOOKUP(K104,'SIC codes data'!$C$9:$K$17,9),"")</f>
        <v/>
      </c>
    </row>
    <row r="105" spans="3:13">
      <c r="C105" s="496">
        <f>'UK market share (4)'!C121</f>
        <v>0</v>
      </c>
      <c r="D105" s="566">
        <f>'GVA turnover multiplier (4)'!D41:G41</f>
        <v>0</v>
      </c>
      <c r="E105" s="566"/>
      <c r="F105" s="566"/>
      <c r="G105" s="566"/>
      <c r="H105" s="566"/>
      <c r="I105" s="566"/>
      <c r="J105" s="496"/>
      <c r="K105" s="47" t="str">
        <f>IFERROR(VLOOKUP(C105,'SIC codes data'!$A$9:$C$17,3),"")</f>
        <v/>
      </c>
      <c r="L105" s="206" t="str">
        <f>IFERROR(VLOOKUP(K105,'SIC codes data'!$C$9:$K$17,8),"")</f>
        <v/>
      </c>
      <c r="M105" s="496" t="str">
        <f>IFERROR(VLOOKUP(K105,'SIC codes data'!$C$9:$K$17,9),"")</f>
        <v/>
      </c>
    </row>
    <row r="106" spans="3:13">
      <c r="C106" s="496">
        <f>'UK market share (4)'!C122</f>
        <v>0</v>
      </c>
      <c r="D106" s="566">
        <f>'GVA turnover multiplier (4)'!D42:G42</f>
        <v>0</v>
      </c>
      <c r="E106" s="566"/>
      <c r="F106" s="566"/>
      <c r="G106" s="566"/>
      <c r="H106" s="566"/>
      <c r="I106" s="566"/>
      <c r="J106" s="496"/>
      <c r="K106" s="47" t="str">
        <f>IFERROR(VLOOKUP(C106,'SIC codes data'!$A$9:$C$17,3),"")</f>
        <v/>
      </c>
      <c r="L106" s="206" t="str">
        <f>IFERROR(VLOOKUP(K106,'SIC codes data'!$C$9:$K$17,8),"")</f>
        <v/>
      </c>
      <c r="M106" s="496" t="str">
        <f>IFERROR(VLOOKUP(K106,'SIC codes data'!$C$9:$K$17,9),"")</f>
        <v/>
      </c>
    </row>
    <row r="107" spans="3:13">
      <c r="C107" s="496">
        <f>'UK market share (4)'!C123</f>
        <v>0</v>
      </c>
      <c r="D107" s="566">
        <f>'GVA turnover multiplier (4)'!D43:G43</f>
        <v>0</v>
      </c>
      <c r="E107" s="566"/>
      <c r="F107" s="566"/>
      <c r="G107" s="566"/>
      <c r="H107" s="566"/>
      <c r="I107" s="566"/>
      <c r="J107" s="496"/>
      <c r="K107" s="47" t="str">
        <f>IFERROR(VLOOKUP(C107,'SIC codes data'!$A$9:$C$17,3),"")</f>
        <v/>
      </c>
      <c r="L107" s="206" t="str">
        <f>IFERROR(VLOOKUP(K107,'SIC codes data'!$C$9:$K$17,8),"")</f>
        <v/>
      </c>
      <c r="M107" s="496" t="str">
        <f>IFERROR(VLOOKUP(K107,'SIC codes data'!$C$9:$K$17,9),"")</f>
        <v/>
      </c>
    </row>
    <row r="110" spans="3:13" s="365" customFormat="1" ht="14.1" thickBot="1"/>
    <row r="114" spans="2:14" ht="14.1">
      <c r="C114" s="2" t="s">
        <v>72</v>
      </c>
      <c r="D114" s="2"/>
      <c r="E114" s="2"/>
      <c r="F114" s="2"/>
      <c r="G114" s="2"/>
      <c r="H114" s="2"/>
      <c r="I114" s="2"/>
      <c r="J114" s="2"/>
    </row>
    <row r="116" spans="2:14" ht="14.1">
      <c r="C116" s="44" t="s">
        <v>372</v>
      </c>
    </row>
    <row r="117" spans="2:14" ht="14.1">
      <c r="B117" s="46" t="s">
        <v>125</v>
      </c>
      <c r="C117" s="46" t="s">
        <v>373</v>
      </c>
      <c r="D117" s="46" t="s">
        <v>24</v>
      </c>
      <c r="E117" s="46" t="s">
        <v>450</v>
      </c>
      <c r="F117" s="46" t="s">
        <v>18</v>
      </c>
      <c r="G117" s="46">
        <v>2015</v>
      </c>
      <c r="H117" s="46">
        <v>2020</v>
      </c>
      <c r="I117" s="46">
        <v>2025</v>
      </c>
      <c r="J117" s="46">
        <v>2030</v>
      </c>
      <c r="K117" s="46">
        <v>2035</v>
      </c>
      <c r="L117" s="46">
        <v>2040</v>
      </c>
      <c r="M117" s="46">
        <v>2045</v>
      </c>
      <c r="N117" s="46">
        <v>2050</v>
      </c>
    </row>
    <row r="118" spans="2:14" ht="27.6">
      <c r="B118" s="497" t="s">
        <v>282</v>
      </c>
      <c r="C118" s="112" t="s">
        <v>399</v>
      </c>
      <c r="D118" s="496" t="s">
        <v>402</v>
      </c>
      <c r="E118" s="496" t="s">
        <v>554</v>
      </c>
      <c r="F118" s="496" t="s">
        <v>453</v>
      </c>
      <c r="G118" s="79">
        <f>AVERAGEIF(L133:L138,"&gt;0")</f>
        <v>0.39969384592467588</v>
      </c>
      <c r="H118" s="57">
        <f>G118</f>
        <v>0.39969384592467588</v>
      </c>
      <c r="I118" s="57">
        <f t="shared" ref="I118:N121" si="3">H118</f>
        <v>0.39969384592467588</v>
      </c>
      <c r="J118" s="57">
        <f t="shared" si="3"/>
        <v>0.39969384592467588</v>
      </c>
      <c r="K118" s="57">
        <f t="shared" si="3"/>
        <v>0.39969384592467588</v>
      </c>
      <c r="L118" s="57">
        <f t="shared" si="3"/>
        <v>0.39969384592467588</v>
      </c>
      <c r="M118" s="57">
        <f t="shared" si="3"/>
        <v>0.39969384592467588</v>
      </c>
      <c r="N118" s="57">
        <f t="shared" si="3"/>
        <v>0.39969384592467588</v>
      </c>
    </row>
    <row r="119" spans="2:14">
      <c r="C119" s="112" t="s">
        <v>335</v>
      </c>
      <c r="D119" s="496" t="s">
        <v>402</v>
      </c>
      <c r="E119" s="496">
        <v>71.12</v>
      </c>
      <c r="F119" s="496" t="s">
        <v>453</v>
      </c>
      <c r="G119" s="79">
        <f>L139</f>
        <v>0.54469720920582787</v>
      </c>
      <c r="H119" s="79">
        <f>G119</f>
        <v>0.54469720920582787</v>
      </c>
      <c r="I119" s="79">
        <f t="shared" si="3"/>
        <v>0.54469720920582787</v>
      </c>
      <c r="J119" s="79">
        <f t="shared" si="3"/>
        <v>0.54469720920582787</v>
      </c>
      <c r="K119" s="79">
        <f t="shared" si="3"/>
        <v>0.54469720920582787</v>
      </c>
      <c r="L119" s="79">
        <f t="shared" si="3"/>
        <v>0.54469720920582787</v>
      </c>
      <c r="M119" s="79">
        <f t="shared" si="3"/>
        <v>0.54469720920582787</v>
      </c>
      <c r="N119" s="79">
        <f t="shared" si="3"/>
        <v>0.54469720920582787</v>
      </c>
    </row>
    <row r="120" spans="2:14">
      <c r="C120" s="112" t="s">
        <v>1095</v>
      </c>
      <c r="D120" s="496"/>
      <c r="E120" s="496">
        <v>33.200000000000003</v>
      </c>
      <c r="F120" s="496" t="s">
        <v>453</v>
      </c>
      <c r="G120" s="206">
        <f>L140</f>
        <v>0.45833714471689779</v>
      </c>
      <c r="H120" s="57">
        <f>G120</f>
        <v>0.45833714471689779</v>
      </c>
      <c r="I120" s="57">
        <f t="shared" si="3"/>
        <v>0.45833714471689779</v>
      </c>
      <c r="J120" s="57">
        <f t="shared" si="3"/>
        <v>0.45833714471689779</v>
      </c>
      <c r="K120" s="57">
        <f t="shared" si="3"/>
        <v>0.45833714471689779</v>
      </c>
      <c r="L120" s="57">
        <f t="shared" si="3"/>
        <v>0.45833714471689779</v>
      </c>
      <c r="M120" s="57">
        <f t="shared" si="3"/>
        <v>0.45833714471689779</v>
      </c>
      <c r="N120" s="57">
        <f t="shared" si="3"/>
        <v>0.45833714471689779</v>
      </c>
    </row>
    <row r="121" spans="2:14">
      <c r="C121" s="112" t="s">
        <v>380</v>
      </c>
      <c r="D121" s="496" t="s">
        <v>402</v>
      </c>
      <c r="E121" s="496">
        <v>33.119999999999997</v>
      </c>
      <c r="F121" s="496" t="s">
        <v>453</v>
      </c>
      <c r="G121" s="206">
        <f>L141</f>
        <v>0.44262756156378308</v>
      </c>
      <c r="H121" s="57">
        <f>G121</f>
        <v>0.44262756156378308</v>
      </c>
      <c r="I121" s="57">
        <f t="shared" si="3"/>
        <v>0.44262756156378308</v>
      </c>
      <c r="J121" s="57">
        <f t="shared" si="3"/>
        <v>0.44262756156378308</v>
      </c>
      <c r="K121" s="57">
        <f t="shared" si="3"/>
        <v>0.44262756156378308</v>
      </c>
      <c r="L121" s="57">
        <f t="shared" si="3"/>
        <v>0.44262756156378308</v>
      </c>
      <c r="M121" s="57">
        <f t="shared" si="3"/>
        <v>0.44262756156378308</v>
      </c>
      <c r="N121" s="57">
        <f t="shared" si="3"/>
        <v>0.44262756156378308</v>
      </c>
    </row>
    <row r="122" spans="2:14">
      <c r="C122" s="496"/>
      <c r="D122" s="496" t="s">
        <v>402</v>
      </c>
      <c r="E122" s="496"/>
      <c r="F122" s="496"/>
      <c r="G122" s="496"/>
      <c r="H122" s="57"/>
      <c r="I122" s="57"/>
      <c r="J122" s="57"/>
      <c r="K122" s="57"/>
      <c r="L122" s="57"/>
      <c r="M122" s="57"/>
      <c r="N122" s="57"/>
    </row>
    <row r="123" spans="2:14">
      <c r="C123" s="496"/>
      <c r="D123" s="496" t="s">
        <v>402</v>
      </c>
      <c r="E123" s="496"/>
      <c r="F123" s="496"/>
      <c r="G123" s="496"/>
      <c r="H123" s="57"/>
      <c r="I123" s="57"/>
      <c r="J123" s="57"/>
      <c r="K123" s="57"/>
      <c r="L123" s="57"/>
      <c r="M123" s="57"/>
      <c r="N123" s="57"/>
    </row>
    <row r="124" spans="2:14">
      <c r="C124" s="496"/>
      <c r="D124" s="496" t="s">
        <v>402</v>
      </c>
      <c r="E124" s="496"/>
      <c r="F124" s="496"/>
      <c r="G124" s="496"/>
      <c r="H124" s="496"/>
      <c r="I124" s="496"/>
      <c r="J124" s="496"/>
      <c r="K124" s="496"/>
      <c r="L124" s="496"/>
      <c r="M124" s="496"/>
      <c r="N124" s="496"/>
    </row>
    <row r="125" spans="2:14">
      <c r="C125" s="496"/>
      <c r="D125" s="496" t="s">
        <v>402</v>
      </c>
      <c r="E125" s="496"/>
      <c r="F125" s="496"/>
      <c r="G125" s="496"/>
      <c r="H125" s="496"/>
      <c r="I125" s="496"/>
      <c r="J125" s="496"/>
      <c r="K125" s="496"/>
      <c r="L125" s="496"/>
      <c r="M125" s="496"/>
      <c r="N125" s="496"/>
    </row>
    <row r="126" spans="2:14">
      <c r="C126" s="496"/>
      <c r="D126" s="496" t="s">
        <v>402</v>
      </c>
      <c r="E126" s="496"/>
      <c r="F126" s="496"/>
      <c r="G126" s="496"/>
      <c r="H126" s="496"/>
      <c r="I126" s="496"/>
      <c r="J126" s="496"/>
      <c r="K126" s="496"/>
      <c r="L126" s="496"/>
      <c r="M126" s="496"/>
      <c r="N126" s="496"/>
    </row>
    <row r="132" spans="3:13" ht="14.45">
      <c r="C132" s="126" t="s">
        <v>434</v>
      </c>
      <c r="D132" s="548" t="s">
        <v>435</v>
      </c>
      <c r="E132" s="550"/>
      <c r="F132" s="550"/>
      <c r="G132" s="550"/>
      <c r="H132" s="550"/>
      <c r="I132" s="549"/>
      <c r="J132" s="126" t="s">
        <v>436</v>
      </c>
      <c r="K132" s="126" t="s">
        <v>454</v>
      </c>
      <c r="L132" s="126" t="s">
        <v>455</v>
      </c>
      <c r="M132" s="126" t="s">
        <v>456</v>
      </c>
    </row>
    <row r="133" spans="3:13">
      <c r="C133" s="496">
        <f>'GVA turnover multiplier (5)'!C34</f>
        <v>8405</v>
      </c>
      <c r="D133" s="566" t="str">
        <f>'GVA turnover multiplier (5)'!D34:G34</f>
        <v>Generators; producer gas, water gas, acetylene gas and similar water process gas generators, with or without their purifiers</v>
      </c>
      <c r="E133" s="566"/>
      <c r="F133" s="566"/>
      <c r="G133" s="566"/>
      <c r="H133" s="566"/>
      <c r="I133" s="566"/>
      <c r="J133" s="47" t="s">
        <v>438</v>
      </c>
      <c r="K133" s="47">
        <v>28.29</v>
      </c>
      <c r="L133" s="206">
        <f>IFERROR(VLOOKUP(K133,'SIC codes data'!$C$9:$K$17,8),"")</f>
        <v>0.41629864122081761</v>
      </c>
      <c r="M133" s="496">
        <f>IFERROR(VLOOKUP(K133,'SIC codes data'!$C$9:$K$17,9),"")</f>
        <v>64416.996047430825</v>
      </c>
    </row>
    <row r="134" spans="3:13">
      <c r="C134" s="496">
        <f>'GVA turnover multiplier (5)'!C35</f>
        <v>842129</v>
      </c>
      <c r="D134" s="566" t="str">
        <f>'GVA turnover multiplier (5)'!D35:G35</f>
        <v>Machinery; for filtering or purifying liquids, n.e.c. in item no. 8421.2</v>
      </c>
      <c r="E134" s="566"/>
      <c r="F134" s="566"/>
      <c r="G134" s="566"/>
      <c r="H134" s="566"/>
      <c r="I134" s="566"/>
      <c r="J134" s="47" t="s">
        <v>438</v>
      </c>
      <c r="K134" s="47">
        <f>IFERROR(VLOOKUP(C134,'SIC codes data'!$A$9:$C$17,3),"")</f>
        <v>28.29</v>
      </c>
      <c r="L134" s="206">
        <f>IFERROR(VLOOKUP(K134,'SIC codes data'!$C$9:$K$17,8),"")</f>
        <v>0.41629864122081761</v>
      </c>
      <c r="M134" s="496">
        <f>IFERROR(VLOOKUP(K134,'SIC codes data'!$C$9:$K$17,9),"")</f>
        <v>64416.996047430825</v>
      </c>
    </row>
    <row r="135" spans="3:13">
      <c r="C135" s="496">
        <f>'GVA turnover multiplier (5)'!C36</f>
        <v>842139</v>
      </c>
      <c r="D135" s="566" t="str">
        <f>'GVA turnover multiplier (5)'!D36:G36</f>
        <v>Filtering or purifying machinery and apparatus for gases</v>
      </c>
      <c r="E135" s="566"/>
      <c r="F135" s="566"/>
      <c r="G135" s="566"/>
      <c r="H135" s="566"/>
      <c r="I135" s="566"/>
      <c r="J135" s="47" t="s">
        <v>438</v>
      </c>
      <c r="K135" s="47">
        <f>IFERROR(VLOOKUP(C135,'SIC codes data'!$A$9:$C$17,3),"")</f>
        <v>28.25</v>
      </c>
      <c r="L135" s="206">
        <f>IFERROR(VLOOKUP(K135,'SIC codes data'!$C$9:$K$17,8),"")</f>
        <v>0.38402401515606738</v>
      </c>
      <c r="M135" s="496">
        <f>IFERROR(VLOOKUP(K135,'SIC codes data'!$C$9:$K$17,9),"")</f>
        <v>44708.333333333336</v>
      </c>
    </row>
    <row r="136" spans="3:13">
      <c r="C136" s="496">
        <f>'GVA turnover multiplier (5)'!C37</f>
        <v>730900</v>
      </c>
      <c r="D136" s="566" t="str">
        <f>'GVA turnover multiplier (5)'!D37:G37</f>
        <v>Reservoirs, tanks, vats and similar containers; for any material (excluding compressed or liquefied gas), of iron or steel, capacity exceeding 300l, whether or not lined or heat insulated</v>
      </c>
      <c r="E136" s="566"/>
      <c r="F136" s="566"/>
      <c r="G136" s="566"/>
      <c r="H136" s="566"/>
      <c r="I136" s="566"/>
      <c r="J136" s="47" t="s">
        <v>438</v>
      </c>
      <c r="K136" s="47">
        <f>IFERROR(VLOOKUP(C136,'SIC codes data'!$A$9:$C$17,3),"")</f>
        <v>25.29</v>
      </c>
      <c r="L136" s="206">
        <f>IFERROR(VLOOKUP(K136,'SIC codes data'!$C$9:$K$17,8),"")</f>
        <v>0.39782391686960944</v>
      </c>
      <c r="M136" s="496">
        <f>IFERROR(VLOOKUP(K136,'SIC codes data'!$C$9:$K$17,9),"")</f>
        <v>49850</v>
      </c>
    </row>
    <row r="137" spans="3:13">
      <c r="C137" s="496">
        <f>'GVA turnover multiplier (5)'!C38</f>
        <v>741999</v>
      </c>
      <c r="D137" s="566" t="str">
        <f>'GVA turnover multiplier (5)'!D38:G38</f>
        <v>Copper; articles n.e.c. in heading no. 7419</v>
      </c>
      <c r="E137" s="566"/>
      <c r="F137" s="566"/>
      <c r="G137" s="566"/>
      <c r="H137" s="566"/>
      <c r="I137" s="566"/>
      <c r="J137" s="47" t="s">
        <v>438</v>
      </c>
      <c r="K137" s="47">
        <f>IFERROR(VLOOKUP(C137,'SIC codes data'!$A$9:$C$17,3),"")</f>
        <v>25.93</v>
      </c>
      <c r="L137" s="206">
        <f>IFERROR(VLOOKUP(K137,'SIC codes data'!$C$9:$K$17,8),"")</f>
        <v>0.38402401515606738</v>
      </c>
      <c r="M137" s="496">
        <f>IFERROR(VLOOKUP(K137,'SIC codes data'!$C$9:$K$17,9),"")</f>
        <v>44708.333333333336</v>
      </c>
    </row>
    <row r="138" spans="3:13">
      <c r="C138" s="496">
        <f>'GVA turnover multiplier (5)'!C39</f>
        <v>761100</v>
      </c>
      <c r="D138" s="566" t="str">
        <f>'GVA turnover multiplier (5)'!D39:G39</f>
        <v>Aluminium; reservoirs, tanks, vats and similar containers, for material (not compressed or liquefied gas), of a capacity over 300l, whether or not lined, not fitted with mechanical/thermal equipment</v>
      </c>
      <c r="E138" s="566"/>
      <c r="F138" s="566"/>
      <c r="G138" s="566"/>
      <c r="H138" s="566"/>
      <c r="I138" s="566"/>
      <c r="J138" s="47" t="s">
        <v>438</v>
      </c>
      <c r="K138" s="47">
        <f>IFERROR(VLOOKUP(C138,'SIC codes data'!$A$9:$C$17,3),"")</f>
        <v>0</v>
      </c>
      <c r="L138" s="206" t="str">
        <f>IFERROR(VLOOKUP(K138,'SIC codes data'!$C$9:$K$17,8),"")</f>
        <v/>
      </c>
      <c r="M138" s="496" t="str">
        <f>IFERROR(VLOOKUP(K138,'SIC codes data'!$C$9:$K$17,9),"")</f>
        <v/>
      </c>
    </row>
    <row r="139" spans="3:13">
      <c r="C139" s="496" t="str">
        <f>'GVA turnover multiplier (5)'!C40</f>
        <v>N/A</v>
      </c>
      <c r="D139" s="566" t="str">
        <f>'GVA turnover multiplier (5)'!D40:G40</f>
        <v>Engineering activities and related technical consultancy</v>
      </c>
      <c r="E139" s="566"/>
      <c r="F139" s="566"/>
      <c r="G139" s="566"/>
      <c r="H139" s="566"/>
      <c r="I139" s="566"/>
      <c r="J139" s="496" t="s">
        <v>508</v>
      </c>
      <c r="K139" s="47">
        <v>71.12</v>
      </c>
      <c r="L139" s="206">
        <v>0.54469720920582787</v>
      </c>
      <c r="M139" s="496">
        <v>73522.721343123296</v>
      </c>
    </row>
    <row r="140" spans="3:13">
      <c r="C140" s="496" t="s">
        <v>421</v>
      </c>
      <c r="D140" s="567" t="s">
        <v>1150</v>
      </c>
      <c r="E140" s="567"/>
      <c r="F140" s="567"/>
      <c r="G140" s="567"/>
      <c r="H140" s="567"/>
      <c r="I140" s="567"/>
      <c r="J140" s="496" t="s">
        <v>1095</v>
      </c>
      <c r="K140" s="496">
        <v>33.200000000000003</v>
      </c>
      <c r="L140" s="206">
        <v>0.45833714471689779</v>
      </c>
      <c r="M140" s="496">
        <v>74794.945820433437</v>
      </c>
    </row>
    <row r="141" spans="3:13">
      <c r="C141" s="496" t="s">
        <v>421</v>
      </c>
      <c r="D141" s="567" t="s">
        <v>1151</v>
      </c>
      <c r="E141" s="567"/>
      <c r="F141" s="567"/>
      <c r="G141" s="567"/>
      <c r="H141" s="567"/>
      <c r="I141" s="567"/>
      <c r="J141" s="496" t="s">
        <v>380</v>
      </c>
      <c r="K141" s="496">
        <v>33.119999999999997</v>
      </c>
      <c r="L141" s="206">
        <v>0.44262756156378308</v>
      </c>
      <c r="M141" s="496">
        <v>60744.660744660745</v>
      </c>
    </row>
    <row r="142" spans="3:13">
      <c r="C142" s="496">
        <f>'GVA turnover multiplier (5)'!C43</f>
        <v>0</v>
      </c>
      <c r="D142" s="566">
        <f>'GVA turnover multiplier (5)'!D43:G43</f>
        <v>0</v>
      </c>
      <c r="E142" s="566"/>
      <c r="F142" s="566"/>
      <c r="G142" s="566"/>
      <c r="H142" s="566"/>
      <c r="I142" s="566"/>
      <c r="J142" s="496"/>
      <c r="K142" s="47" t="str">
        <f>IFERROR(VLOOKUP(C142,'SIC codes data'!$A$9:$C$17,3),"")</f>
        <v/>
      </c>
      <c r="L142" s="206" t="str">
        <f>IFERROR(VLOOKUP(K142,'SIC codes data'!$C$9:$K$17,8),"")</f>
        <v/>
      </c>
      <c r="M142" s="496" t="str">
        <f>IFERROR(VLOOKUP(K142,'SIC codes data'!$C$9:$K$17,9),"")</f>
        <v/>
      </c>
    </row>
    <row r="145" spans="2:14" s="365" customFormat="1" ht="14.1" thickBot="1"/>
    <row r="148" spans="2:14" ht="14.1">
      <c r="C148" s="2" t="s">
        <v>72</v>
      </c>
      <c r="D148" s="2"/>
      <c r="E148" s="2"/>
      <c r="F148" s="2"/>
      <c r="G148" s="2"/>
      <c r="H148" s="2"/>
      <c r="I148" s="2"/>
      <c r="J148" s="2"/>
    </row>
    <row r="149" spans="2:14" ht="14.1">
      <c r="C149" s="44" t="s">
        <v>372</v>
      </c>
    </row>
    <row r="150" spans="2:14" ht="14.1">
      <c r="B150" s="46" t="s">
        <v>125</v>
      </c>
      <c r="C150" s="46" t="s">
        <v>373</v>
      </c>
      <c r="D150" s="46" t="s">
        <v>24</v>
      </c>
      <c r="E150" s="46" t="s">
        <v>450</v>
      </c>
      <c r="F150" s="46" t="s">
        <v>18</v>
      </c>
      <c r="G150" s="46">
        <v>2015</v>
      </c>
      <c r="H150" s="46">
        <v>2020</v>
      </c>
      <c r="I150" s="46">
        <v>2025</v>
      </c>
      <c r="J150" s="46">
        <v>2030</v>
      </c>
      <c r="K150" s="46">
        <v>2035</v>
      </c>
      <c r="L150" s="46">
        <v>2040</v>
      </c>
      <c r="M150" s="46">
        <v>2045</v>
      </c>
      <c r="N150" s="46">
        <v>2050</v>
      </c>
    </row>
    <row r="151" spans="2:14" ht="27.6">
      <c r="B151" s="497" t="s">
        <v>283</v>
      </c>
      <c r="C151" s="112" t="s">
        <v>399</v>
      </c>
      <c r="D151" s="496" t="s">
        <v>402</v>
      </c>
      <c r="E151" s="496" t="s">
        <v>559</v>
      </c>
      <c r="F151" s="496" t="s">
        <v>453</v>
      </c>
      <c r="G151" s="79">
        <f>AVERAGEIF(L166:L169,"&gt;0")</f>
        <v>0.39938219108216483</v>
      </c>
      <c r="H151" s="57">
        <f>G151</f>
        <v>0.39938219108216483</v>
      </c>
      <c r="I151" s="57">
        <f t="shared" ref="I151:N154" si="4">H151</f>
        <v>0.39938219108216483</v>
      </c>
      <c r="J151" s="57">
        <f t="shared" si="4"/>
        <v>0.39938219108216483</v>
      </c>
      <c r="K151" s="57">
        <f t="shared" si="4"/>
        <v>0.39938219108216483</v>
      </c>
      <c r="L151" s="57">
        <f t="shared" si="4"/>
        <v>0.39938219108216483</v>
      </c>
      <c r="M151" s="57">
        <f t="shared" si="4"/>
        <v>0.39938219108216483</v>
      </c>
      <c r="N151" s="57">
        <f t="shared" si="4"/>
        <v>0.39938219108216483</v>
      </c>
    </row>
    <row r="152" spans="2:14">
      <c r="C152" s="112" t="s">
        <v>335</v>
      </c>
      <c r="D152" s="496" t="s">
        <v>402</v>
      </c>
      <c r="E152" s="496">
        <v>71.12</v>
      </c>
      <c r="F152" s="496" t="s">
        <v>453</v>
      </c>
      <c r="G152" s="79">
        <f>L170</f>
        <v>0.54469720920582787</v>
      </c>
      <c r="H152" s="79">
        <f>G152</f>
        <v>0.54469720920582787</v>
      </c>
      <c r="I152" s="79">
        <f t="shared" si="4"/>
        <v>0.54469720920582787</v>
      </c>
      <c r="J152" s="79">
        <f t="shared" si="4"/>
        <v>0.54469720920582787</v>
      </c>
      <c r="K152" s="79">
        <f t="shared" si="4"/>
        <v>0.54469720920582787</v>
      </c>
      <c r="L152" s="79">
        <f t="shared" si="4"/>
        <v>0.54469720920582787</v>
      </c>
      <c r="M152" s="79">
        <f t="shared" si="4"/>
        <v>0.54469720920582787</v>
      </c>
      <c r="N152" s="79">
        <f t="shared" si="4"/>
        <v>0.54469720920582787</v>
      </c>
    </row>
    <row r="153" spans="2:14">
      <c r="C153" s="112" t="s">
        <v>1095</v>
      </c>
      <c r="D153" s="496"/>
      <c r="E153" s="496">
        <v>33.200000000000003</v>
      </c>
      <c r="F153" s="496" t="s">
        <v>453</v>
      </c>
      <c r="G153" s="206">
        <f>L171</f>
        <v>0.45833714471689779</v>
      </c>
      <c r="H153" s="57">
        <f>G153</f>
        <v>0.45833714471689779</v>
      </c>
      <c r="I153" s="57">
        <f t="shared" si="4"/>
        <v>0.45833714471689779</v>
      </c>
      <c r="J153" s="57">
        <f t="shared" si="4"/>
        <v>0.45833714471689779</v>
      </c>
      <c r="K153" s="57">
        <f t="shared" si="4"/>
        <v>0.45833714471689779</v>
      </c>
      <c r="L153" s="57">
        <f t="shared" si="4"/>
        <v>0.45833714471689779</v>
      </c>
      <c r="M153" s="57">
        <f t="shared" si="4"/>
        <v>0.45833714471689779</v>
      </c>
      <c r="N153" s="57">
        <f t="shared" si="4"/>
        <v>0.45833714471689779</v>
      </c>
    </row>
    <row r="154" spans="2:14">
      <c r="C154" s="112" t="s">
        <v>380</v>
      </c>
      <c r="D154" s="496" t="s">
        <v>402</v>
      </c>
      <c r="E154" s="496">
        <v>33.119999999999997</v>
      </c>
      <c r="F154" s="496" t="s">
        <v>453</v>
      </c>
      <c r="G154" s="206">
        <f>L172</f>
        <v>0.44262756156378308</v>
      </c>
      <c r="H154" s="57">
        <f>G154</f>
        <v>0.44262756156378308</v>
      </c>
      <c r="I154" s="57">
        <f t="shared" si="4"/>
        <v>0.44262756156378308</v>
      </c>
      <c r="J154" s="57">
        <f t="shared" si="4"/>
        <v>0.44262756156378308</v>
      </c>
      <c r="K154" s="57">
        <f t="shared" si="4"/>
        <v>0.44262756156378308</v>
      </c>
      <c r="L154" s="57">
        <f t="shared" si="4"/>
        <v>0.44262756156378308</v>
      </c>
      <c r="M154" s="57">
        <f t="shared" si="4"/>
        <v>0.44262756156378308</v>
      </c>
      <c r="N154" s="57">
        <f t="shared" si="4"/>
        <v>0.44262756156378308</v>
      </c>
    </row>
    <row r="155" spans="2:14">
      <c r="C155" s="496"/>
      <c r="D155" s="496" t="s">
        <v>402</v>
      </c>
      <c r="E155" s="496"/>
      <c r="F155" s="496"/>
      <c r="G155" s="496"/>
      <c r="H155" s="57"/>
      <c r="I155" s="57"/>
      <c r="J155" s="57"/>
      <c r="K155" s="57"/>
      <c r="L155" s="57"/>
      <c r="M155" s="57"/>
      <c r="N155" s="57"/>
    </row>
    <row r="156" spans="2:14">
      <c r="C156" s="496"/>
      <c r="D156" s="496" t="s">
        <v>402</v>
      </c>
      <c r="E156" s="496"/>
      <c r="F156" s="496"/>
      <c r="G156" s="496"/>
      <c r="H156" s="57"/>
      <c r="I156" s="57"/>
      <c r="J156" s="57"/>
      <c r="K156" s="57"/>
      <c r="L156" s="57"/>
      <c r="M156" s="57"/>
      <c r="N156" s="57"/>
    </row>
    <row r="157" spans="2:14">
      <c r="C157" s="496"/>
      <c r="D157" s="496" t="s">
        <v>402</v>
      </c>
      <c r="E157" s="496"/>
      <c r="F157" s="496"/>
      <c r="G157" s="496"/>
      <c r="H157" s="496"/>
      <c r="I157" s="496"/>
      <c r="J157" s="496"/>
      <c r="K157" s="496"/>
      <c r="L157" s="496"/>
      <c r="M157" s="496"/>
      <c r="N157" s="496"/>
    </row>
    <row r="158" spans="2:14">
      <c r="C158" s="496"/>
      <c r="D158" s="496" t="s">
        <v>402</v>
      </c>
      <c r="E158" s="496"/>
      <c r="F158" s="496"/>
      <c r="G158" s="496"/>
      <c r="H158" s="496"/>
      <c r="I158" s="496"/>
      <c r="J158" s="496"/>
      <c r="K158" s="496"/>
      <c r="L158" s="496"/>
      <c r="M158" s="496"/>
      <c r="N158" s="496"/>
    </row>
    <row r="159" spans="2:14">
      <c r="C159" s="496"/>
      <c r="D159" s="496" t="s">
        <v>402</v>
      </c>
      <c r="E159" s="496"/>
      <c r="F159" s="496"/>
      <c r="G159" s="496"/>
      <c r="H159" s="496"/>
      <c r="I159" s="496"/>
      <c r="J159" s="496"/>
      <c r="K159" s="496"/>
      <c r="L159" s="496"/>
      <c r="M159" s="496"/>
      <c r="N159" s="496"/>
    </row>
    <row r="165" spans="3:13" ht="14.45">
      <c r="C165" s="126" t="s">
        <v>434</v>
      </c>
      <c r="D165" s="548" t="s">
        <v>435</v>
      </c>
      <c r="E165" s="550"/>
      <c r="F165" s="550"/>
      <c r="G165" s="550"/>
      <c r="H165" s="550"/>
      <c r="I165" s="549"/>
      <c r="J165" s="126" t="s">
        <v>436</v>
      </c>
      <c r="K165" s="126" t="s">
        <v>454</v>
      </c>
      <c r="L165" s="126" t="s">
        <v>455</v>
      </c>
      <c r="M165" s="126" t="s">
        <v>456</v>
      </c>
    </row>
    <row r="166" spans="3:13">
      <c r="C166" s="496">
        <f>'GVA turnover multiplier (6)'!C34</f>
        <v>730900</v>
      </c>
      <c r="D166" s="566" t="str">
        <f>'GVA turnover multiplier (6)'!D34:G34</f>
        <v>Reservoirs, tanks, vats and similar containers; for any material (excluding compressed or liquefied gas), of iron or steel, capacity exceeding 300l, whether or not lined or heat insulated</v>
      </c>
      <c r="E166" s="566"/>
      <c r="F166" s="566"/>
      <c r="G166" s="566"/>
      <c r="H166" s="566"/>
      <c r="I166" s="566"/>
      <c r="J166" s="47" t="s">
        <v>438</v>
      </c>
      <c r="K166" s="47">
        <f>IFERROR(VLOOKUP(C166,'SIC codes data'!$A$9:$C$17,3),"")</f>
        <v>25.29</v>
      </c>
      <c r="L166" s="206">
        <f>IFERROR(VLOOKUP(K166,'SIC codes data'!$C$9:$K$17,8),"")</f>
        <v>0.39782391686960944</v>
      </c>
      <c r="M166" s="496">
        <f>IFERROR(VLOOKUP(K166,'SIC codes data'!$C$9:$K$17,9),"")</f>
        <v>49850</v>
      </c>
    </row>
    <row r="167" spans="3:13">
      <c r="C167" s="496">
        <f>'GVA turnover multiplier (6)'!C35</f>
        <v>741999</v>
      </c>
      <c r="D167" s="566" t="str">
        <f>'GVA turnover multiplier (6)'!D35:G35</f>
        <v>Copper; articles n.e.c. in heading no. 7419</v>
      </c>
      <c r="E167" s="566"/>
      <c r="F167" s="566"/>
      <c r="G167" s="566"/>
      <c r="H167" s="566"/>
      <c r="I167" s="566"/>
      <c r="J167" s="47" t="s">
        <v>438</v>
      </c>
      <c r="K167" s="47">
        <f>IFERROR(VLOOKUP(C167,'SIC codes data'!$A$9:$C$17,3),"")</f>
        <v>25.93</v>
      </c>
      <c r="L167" s="206">
        <f>IFERROR(VLOOKUP(K167,'SIC codes data'!$C$9:$K$17,8),"")</f>
        <v>0.38402401515606738</v>
      </c>
      <c r="M167" s="496">
        <f>IFERROR(VLOOKUP(K167,'SIC codes data'!$C$9:$K$17,9),"")</f>
        <v>44708.333333333336</v>
      </c>
    </row>
    <row r="168" spans="3:13">
      <c r="C168" s="496">
        <f>'GVA turnover multiplier (6)'!C36</f>
        <v>761100</v>
      </c>
      <c r="D168" s="566" t="str">
        <f>'GVA turnover multiplier (6)'!D36:G36</f>
        <v>Aluminium; reservoirs, tanks, vats and similar containers, for material (not compressed or liquefied gas), of a capacity over 300l, whether or not lined, not fitted with mechanical/thermal equipment</v>
      </c>
      <c r="E168" s="566"/>
      <c r="F168" s="566"/>
      <c r="G168" s="566"/>
      <c r="H168" s="566"/>
      <c r="I168" s="566"/>
      <c r="J168" s="47" t="s">
        <v>438</v>
      </c>
      <c r="K168" s="47">
        <f>IFERROR(VLOOKUP(C168,'SIC codes data'!$A$9:$C$17,3),"")</f>
        <v>0</v>
      </c>
      <c r="L168" s="206" t="str">
        <f>IFERROR(VLOOKUP(K168,'SIC codes data'!$C$9:$K$17,8),"")</f>
        <v/>
      </c>
      <c r="M168" s="496" t="str">
        <f>IFERROR(VLOOKUP(K168,'SIC codes data'!$C$9:$K$17,9),"")</f>
        <v/>
      </c>
    </row>
    <row r="169" spans="3:13">
      <c r="C169" s="496">
        <f>'GVA turnover multiplier (6)'!C37</f>
        <v>841940</v>
      </c>
      <c r="D169" s="566" t="str">
        <f>'GVA turnover multiplier (6)'!D37:G37</f>
        <v>Distilling or rectifying plant; not used for domestic purposes</v>
      </c>
      <c r="E169" s="566"/>
      <c r="F169" s="566"/>
      <c r="G169" s="566"/>
      <c r="H169" s="566"/>
      <c r="I169" s="566"/>
      <c r="J169" s="47" t="s">
        <v>438</v>
      </c>
      <c r="K169" s="47">
        <f>IFERROR(VLOOKUP(C169,'SIC codes data'!$A$9:$C$17,3),"")</f>
        <v>28.29</v>
      </c>
      <c r="L169" s="206">
        <f>IFERROR(VLOOKUP(K169,'SIC codes data'!$C$9:$K$17,8),"")</f>
        <v>0.41629864122081761</v>
      </c>
      <c r="M169" s="496">
        <f>IFERROR(VLOOKUP(K169,'SIC codes data'!$C$9:$K$17,9),"")</f>
        <v>64416.996047430825</v>
      </c>
    </row>
    <row r="170" spans="3:13">
      <c r="C170" s="496" t="str">
        <f>'GVA turnover multiplier (6)'!C38</f>
        <v>N/A</v>
      </c>
      <c r="D170" s="566" t="str">
        <f>'GVA turnover multiplier (6)'!D38:G38</f>
        <v>Engineering activities and related technical consultancy</v>
      </c>
      <c r="E170" s="566"/>
      <c r="F170" s="566"/>
      <c r="G170" s="566"/>
      <c r="H170" s="566"/>
      <c r="I170" s="566"/>
      <c r="J170" s="47" t="s">
        <v>508</v>
      </c>
      <c r="K170" s="47">
        <v>71.12</v>
      </c>
      <c r="L170" s="206">
        <v>0.54469720920582787</v>
      </c>
      <c r="M170" s="496">
        <v>73522.721343123296</v>
      </c>
    </row>
    <row r="171" spans="3:13">
      <c r="C171" s="496" t="s">
        <v>421</v>
      </c>
      <c r="D171" s="567" t="s">
        <v>1150</v>
      </c>
      <c r="E171" s="567"/>
      <c r="F171" s="567"/>
      <c r="G171" s="567"/>
      <c r="H171" s="567"/>
      <c r="I171" s="567"/>
      <c r="J171" s="496" t="s">
        <v>1095</v>
      </c>
      <c r="K171" s="496">
        <v>33.200000000000003</v>
      </c>
      <c r="L171" s="206">
        <v>0.45833714471689779</v>
      </c>
      <c r="M171" s="496">
        <v>74794.945820433437</v>
      </c>
    </row>
    <row r="172" spans="3:13">
      <c r="C172" s="496" t="s">
        <v>421</v>
      </c>
      <c r="D172" s="567" t="s">
        <v>1151</v>
      </c>
      <c r="E172" s="567"/>
      <c r="F172" s="567"/>
      <c r="G172" s="567"/>
      <c r="H172" s="567"/>
      <c r="I172" s="567"/>
      <c r="J172" s="496" t="s">
        <v>380</v>
      </c>
      <c r="K172" s="496">
        <v>33.119999999999997</v>
      </c>
      <c r="L172" s="206">
        <v>0.44262756156378308</v>
      </c>
      <c r="M172" s="496">
        <v>60744.660744660745</v>
      </c>
    </row>
    <row r="173" spans="3:13">
      <c r="C173" s="496">
        <f>'GVA turnover multiplier (6)'!C41</f>
        <v>0</v>
      </c>
      <c r="D173" s="566">
        <f>'GVA turnover multiplier (6)'!D41:G41</f>
        <v>0</v>
      </c>
      <c r="E173" s="566"/>
      <c r="F173" s="566"/>
      <c r="G173" s="566"/>
      <c r="H173" s="566"/>
      <c r="I173" s="566"/>
      <c r="J173" s="496"/>
      <c r="K173" s="47" t="str">
        <f>IFERROR(VLOOKUP(C173,'SIC codes data'!$A$9:$C$17,3),"")</f>
        <v/>
      </c>
      <c r="L173" s="206" t="str">
        <f>IFERROR(VLOOKUP(K173,'SIC codes data'!$C$9:$K$17,8),"")</f>
        <v/>
      </c>
      <c r="M173" s="496" t="str">
        <f>IFERROR(VLOOKUP(K173,'SIC codes data'!$C$9:$K$17,9),"")</f>
        <v/>
      </c>
    </row>
    <row r="174" spans="3:13">
      <c r="C174" s="496">
        <f>'GVA turnover multiplier (6)'!C42</f>
        <v>0</v>
      </c>
      <c r="D174" s="566">
        <f>'GVA turnover multiplier (6)'!D42:G42</f>
        <v>0</v>
      </c>
      <c r="E174" s="566"/>
      <c r="F174" s="566"/>
      <c r="G174" s="566"/>
      <c r="H174" s="566"/>
      <c r="I174" s="566"/>
      <c r="J174" s="496"/>
      <c r="K174" s="47" t="str">
        <f>IFERROR(VLOOKUP(C174,'SIC codes data'!$A$9:$C$17,3),"")</f>
        <v/>
      </c>
      <c r="L174" s="206" t="str">
        <f>IFERROR(VLOOKUP(K174,'SIC codes data'!$C$9:$K$17,8),"")</f>
        <v/>
      </c>
      <c r="M174" s="496" t="str">
        <f>IFERROR(VLOOKUP(K174,'SIC codes data'!$C$9:$K$17,9),"")</f>
        <v/>
      </c>
    </row>
    <row r="175" spans="3:13">
      <c r="C175" s="496">
        <f>'GVA turnover multiplier (6)'!C43</f>
        <v>0</v>
      </c>
      <c r="D175" s="566">
        <f>'GVA turnover multiplier (6)'!D43:G43</f>
        <v>0</v>
      </c>
      <c r="E175" s="566"/>
      <c r="F175" s="566"/>
      <c r="G175" s="566"/>
      <c r="H175" s="566"/>
      <c r="I175" s="566"/>
      <c r="J175" s="496"/>
      <c r="K175" s="47" t="str">
        <f>IFERROR(VLOOKUP(C175,'SIC codes data'!$A$9:$C$17,3),"")</f>
        <v/>
      </c>
      <c r="L175" s="206" t="str">
        <f>IFERROR(VLOOKUP(K175,'SIC codes data'!$C$9:$K$17,8),"")</f>
        <v/>
      </c>
      <c r="M175" s="496" t="str">
        <f>IFERROR(VLOOKUP(K175,'SIC codes data'!$C$9:$K$17,9),"")</f>
        <v/>
      </c>
    </row>
    <row r="178" spans="2:14" s="365" customFormat="1" ht="14.1" thickBot="1"/>
    <row r="181" spans="2:14" ht="14.1">
      <c r="C181" s="2" t="s">
        <v>72</v>
      </c>
      <c r="D181" s="2"/>
      <c r="E181" s="2"/>
      <c r="F181" s="2"/>
      <c r="G181" s="2"/>
      <c r="H181" s="2"/>
      <c r="I181" s="2"/>
      <c r="J181" s="2"/>
    </row>
    <row r="182" spans="2:14" ht="14.1">
      <c r="C182" s="44" t="s">
        <v>372</v>
      </c>
    </row>
    <row r="183" spans="2:14" ht="14.1">
      <c r="B183" s="46" t="s">
        <v>125</v>
      </c>
      <c r="C183" s="46" t="s">
        <v>373</v>
      </c>
      <c r="D183" s="46" t="s">
        <v>24</v>
      </c>
      <c r="E183" s="46" t="s">
        <v>450</v>
      </c>
      <c r="F183" s="46" t="s">
        <v>18</v>
      </c>
      <c r="G183" s="46">
        <v>2015</v>
      </c>
      <c r="H183" s="46">
        <v>2020</v>
      </c>
      <c r="I183" s="46">
        <v>2025</v>
      </c>
      <c r="J183" s="46">
        <v>2030</v>
      </c>
      <c r="K183" s="46">
        <v>2035</v>
      </c>
      <c r="L183" s="46">
        <v>2040</v>
      </c>
      <c r="M183" s="46">
        <v>2045</v>
      </c>
      <c r="N183" s="46">
        <v>2050</v>
      </c>
    </row>
    <row r="184" spans="2:14" ht="27.6">
      <c r="B184" s="497" t="s">
        <v>284</v>
      </c>
      <c r="C184" s="112" t="s">
        <v>399</v>
      </c>
      <c r="D184" s="496" t="s">
        <v>402</v>
      </c>
      <c r="E184" s="496" t="s">
        <v>559</v>
      </c>
      <c r="F184" s="496" t="s">
        <v>453</v>
      </c>
      <c r="G184" s="79">
        <f>AVERAGEIF(L194:L197,"&gt;0")</f>
        <v>0.39938219108216483</v>
      </c>
      <c r="H184" s="57">
        <f>G184</f>
        <v>0.39938219108216483</v>
      </c>
      <c r="I184" s="57">
        <f t="shared" ref="I184:N187" si="5">H184</f>
        <v>0.39938219108216483</v>
      </c>
      <c r="J184" s="57">
        <f t="shared" si="5"/>
        <v>0.39938219108216483</v>
      </c>
      <c r="K184" s="57">
        <f t="shared" si="5"/>
        <v>0.39938219108216483</v>
      </c>
      <c r="L184" s="57">
        <f t="shared" si="5"/>
        <v>0.39938219108216483</v>
      </c>
      <c r="M184" s="57">
        <f t="shared" si="5"/>
        <v>0.39938219108216483</v>
      </c>
      <c r="N184" s="57">
        <f t="shared" si="5"/>
        <v>0.39938219108216483</v>
      </c>
    </row>
    <row r="185" spans="2:14">
      <c r="C185" s="112" t="s">
        <v>335</v>
      </c>
      <c r="D185" s="496" t="s">
        <v>402</v>
      </c>
      <c r="E185" s="496">
        <v>71.12</v>
      </c>
      <c r="F185" s="496" t="s">
        <v>453</v>
      </c>
      <c r="G185" s="79">
        <f>L198</f>
        <v>0.54469720920582787</v>
      </c>
      <c r="H185" s="79">
        <f>G185</f>
        <v>0.54469720920582787</v>
      </c>
      <c r="I185" s="79">
        <f t="shared" si="5"/>
        <v>0.54469720920582787</v>
      </c>
      <c r="J185" s="79">
        <f t="shared" si="5"/>
        <v>0.54469720920582787</v>
      </c>
      <c r="K185" s="79">
        <f t="shared" si="5"/>
        <v>0.54469720920582787</v>
      </c>
      <c r="L185" s="79">
        <f t="shared" si="5"/>
        <v>0.54469720920582787</v>
      </c>
      <c r="M185" s="79">
        <f t="shared" si="5"/>
        <v>0.54469720920582787</v>
      </c>
      <c r="N185" s="79">
        <f t="shared" si="5"/>
        <v>0.54469720920582787</v>
      </c>
    </row>
    <row r="186" spans="2:14">
      <c r="C186" s="112" t="s">
        <v>1095</v>
      </c>
      <c r="D186" s="496" t="s">
        <v>402</v>
      </c>
      <c r="E186" s="496">
        <v>33.200000000000003</v>
      </c>
      <c r="F186" s="496" t="s">
        <v>453</v>
      </c>
      <c r="G186" s="79">
        <f>L199</f>
        <v>0.45833714471689779</v>
      </c>
      <c r="H186" s="57">
        <f>G186</f>
        <v>0.45833714471689779</v>
      </c>
      <c r="I186" s="57">
        <f t="shared" si="5"/>
        <v>0.45833714471689779</v>
      </c>
      <c r="J186" s="57">
        <f t="shared" si="5"/>
        <v>0.45833714471689779</v>
      </c>
      <c r="K186" s="57">
        <f t="shared" si="5"/>
        <v>0.45833714471689779</v>
      </c>
      <c r="L186" s="57">
        <f t="shared" si="5"/>
        <v>0.45833714471689779</v>
      </c>
      <c r="M186" s="57">
        <f t="shared" si="5"/>
        <v>0.45833714471689779</v>
      </c>
      <c r="N186" s="57">
        <f t="shared" si="5"/>
        <v>0.45833714471689779</v>
      </c>
    </row>
    <row r="187" spans="2:14">
      <c r="C187" s="112" t="s">
        <v>380</v>
      </c>
      <c r="D187" s="496" t="s">
        <v>402</v>
      </c>
      <c r="E187" s="496">
        <v>33.119999999999997</v>
      </c>
      <c r="F187" s="496" t="s">
        <v>453</v>
      </c>
      <c r="G187" s="79">
        <f>L200</f>
        <v>0.44262756156378308</v>
      </c>
      <c r="H187" s="57">
        <f>G187</f>
        <v>0.44262756156378308</v>
      </c>
      <c r="I187" s="57">
        <f t="shared" si="5"/>
        <v>0.44262756156378308</v>
      </c>
      <c r="J187" s="57">
        <f t="shared" si="5"/>
        <v>0.44262756156378308</v>
      </c>
      <c r="K187" s="57">
        <f t="shared" si="5"/>
        <v>0.44262756156378308</v>
      </c>
      <c r="L187" s="57">
        <f t="shared" si="5"/>
        <v>0.44262756156378308</v>
      </c>
      <c r="M187" s="57">
        <f t="shared" si="5"/>
        <v>0.44262756156378308</v>
      </c>
      <c r="N187" s="57">
        <f t="shared" si="5"/>
        <v>0.44262756156378308</v>
      </c>
    </row>
    <row r="188" spans="2:14">
      <c r="C188" s="496"/>
      <c r="D188" s="496" t="s">
        <v>402</v>
      </c>
      <c r="E188" s="496"/>
      <c r="F188" s="496"/>
      <c r="G188" s="79"/>
      <c r="H188" s="57"/>
      <c r="I188" s="57"/>
      <c r="J188" s="79"/>
      <c r="K188" s="79"/>
      <c r="L188" s="79"/>
      <c r="M188" s="79"/>
      <c r="N188" s="79"/>
    </row>
    <row r="189" spans="2:14">
      <c r="C189" s="496"/>
      <c r="D189" s="496" t="s">
        <v>402</v>
      </c>
      <c r="E189" s="496"/>
      <c r="F189" s="496"/>
      <c r="G189" s="79"/>
      <c r="H189" s="57"/>
      <c r="I189" s="57"/>
      <c r="J189" s="79"/>
      <c r="K189" s="79"/>
      <c r="L189" s="79"/>
      <c r="M189" s="79"/>
      <c r="N189" s="79"/>
    </row>
    <row r="193" spans="3:13" ht="14.45">
      <c r="C193" s="126" t="s">
        <v>434</v>
      </c>
      <c r="D193" s="548" t="s">
        <v>435</v>
      </c>
      <c r="E193" s="550"/>
      <c r="F193" s="550"/>
      <c r="G193" s="550"/>
      <c r="H193" s="550"/>
      <c r="I193" s="549"/>
      <c r="J193" s="126" t="s">
        <v>436</v>
      </c>
      <c r="K193" s="126" t="s">
        <v>454</v>
      </c>
      <c r="L193" s="126" t="s">
        <v>455</v>
      </c>
      <c r="M193" s="126" t="s">
        <v>456</v>
      </c>
    </row>
    <row r="194" spans="3:13">
      <c r="C194" s="496">
        <f>'GVA turnover multiplier (7)'!C29</f>
        <v>730900</v>
      </c>
      <c r="D194" s="566" t="str">
        <f>'GVA turnover multiplier (7)'!D29:G29</f>
        <v>Reservoirs, tanks, vats and similar containers; for any material (excluding compressed or liquefied gas), of iron or steel, capacity exceeding 300l, whether or not lined or heat insulated</v>
      </c>
      <c r="E194" s="566"/>
      <c r="F194" s="566"/>
      <c r="G194" s="566"/>
      <c r="H194" s="566"/>
      <c r="I194" s="566"/>
      <c r="J194" s="47" t="s">
        <v>438</v>
      </c>
      <c r="K194" s="47">
        <f>IFERROR(VLOOKUP(C194,'SIC codes data'!$A$9:$C$17,3),"")</f>
        <v>25.29</v>
      </c>
      <c r="L194" s="206">
        <f>IFERROR(VLOOKUP(K194,'SIC codes data'!$C$9:$K$17,8),"")</f>
        <v>0.39782391686960944</v>
      </c>
      <c r="M194" s="496">
        <f>IFERROR(VLOOKUP(K194,'SIC codes data'!$C$9:$K$17,9),"")</f>
        <v>49850</v>
      </c>
    </row>
    <row r="195" spans="3:13">
      <c r="C195" s="496">
        <f>'GVA turnover multiplier (7)'!C30</f>
        <v>741999</v>
      </c>
      <c r="D195" s="566" t="str">
        <f>'GVA turnover multiplier (7)'!D30:G30</f>
        <v>Copper; articles n.e.c. in heading no. 7419</v>
      </c>
      <c r="E195" s="566"/>
      <c r="F195" s="566"/>
      <c r="G195" s="566"/>
      <c r="H195" s="566"/>
      <c r="I195" s="566"/>
      <c r="J195" s="47" t="s">
        <v>438</v>
      </c>
      <c r="K195" s="47">
        <f>IFERROR(VLOOKUP(C195,'SIC codes data'!$A$9:$C$17,3),"")</f>
        <v>25.93</v>
      </c>
      <c r="L195" s="206">
        <f>IFERROR(VLOOKUP(K195,'SIC codes data'!$C$9:$K$17,8),"")</f>
        <v>0.38402401515606738</v>
      </c>
      <c r="M195" s="496">
        <f>IFERROR(VLOOKUP(K195,'SIC codes data'!$C$9:$K$17,9),"")</f>
        <v>44708.333333333336</v>
      </c>
    </row>
    <row r="196" spans="3:13">
      <c r="C196" s="496">
        <f>'GVA turnover multiplier (7)'!C31</f>
        <v>761100</v>
      </c>
      <c r="D196" s="566" t="str">
        <f>'GVA turnover multiplier (7)'!D31:G31</f>
        <v>Aluminium; reservoirs, tanks, vats and similar containers, for material (not compressed or liquefied gas), of a capacity over 300l, whether or not lined, not fitted with mechanical/thermal equipment</v>
      </c>
      <c r="E196" s="566"/>
      <c r="F196" s="566"/>
      <c r="G196" s="566"/>
      <c r="H196" s="566"/>
      <c r="I196" s="566"/>
      <c r="J196" s="47" t="s">
        <v>438</v>
      </c>
      <c r="K196" s="47">
        <f>IFERROR(VLOOKUP(C196,'SIC codes data'!$A$9:$C$17,3),"")</f>
        <v>0</v>
      </c>
      <c r="L196" s="206" t="str">
        <f>IFERROR(VLOOKUP(K196,'SIC codes data'!$C$9:$K$17,8),"")</f>
        <v/>
      </c>
      <c r="M196" s="496" t="str">
        <f>IFERROR(VLOOKUP(K196,'SIC codes data'!$C$9:$K$17,9),"")</f>
        <v/>
      </c>
    </row>
    <row r="197" spans="3:13">
      <c r="C197" s="496">
        <f>'GVA turnover multiplier (7)'!C32</f>
        <v>841940</v>
      </c>
      <c r="D197" s="566" t="str">
        <f>'GVA turnover multiplier (7)'!D32:G32</f>
        <v>Distilling or rectifying plant; not used for domestic purposes</v>
      </c>
      <c r="E197" s="566"/>
      <c r="F197" s="566"/>
      <c r="G197" s="566"/>
      <c r="H197" s="566"/>
      <c r="I197" s="566"/>
      <c r="J197" s="47" t="s">
        <v>438</v>
      </c>
      <c r="K197" s="47">
        <f>IFERROR(VLOOKUP(C197,'SIC codes data'!$A$9:$C$17,3),"")</f>
        <v>28.29</v>
      </c>
      <c r="L197" s="206">
        <f>IFERROR(VLOOKUP(K197,'SIC codes data'!$C$9:$K$17,8),"")</f>
        <v>0.41629864122081761</v>
      </c>
      <c r="M197" s="496">
        <f>IFERROR(VLOOKUP(K197,'SIC codes data'!$C$9:$K$17,9),"")</f>
        <v>64416.996047430825</v>
      </c>
    </row>
    <row r="198" spans="3:13">
      <c r="C198" s="496" t="str">
        <f>'GVA turnover multiplier (7)'!C33</f>
        <v>N/A</v>
      </c>
      <c r="D198" s="566" t="str">
        <f>'GVA turnover multiplier (7)'!D33:G33</f>
        <v>Engineering activities and related technical consultancy</v>
      </c>
      <c r="E198" s="566"/>
      <c r="F198" s="566"/>
      <c r="G198" s="566"/>
      <c r="H198" s="566"/>
      <c r="I198" s="566"/>
      <c r="J198" s="47" t="s">
        <v>438</v>
      </c>
      <c r="K198" s="47">
        <v>71.12</v>
      </c>
      <c r="L198" s="206">
        <v>0.54469720920582787</v>
      </c>
      <c r="M198" s="496">
        <v>73522.721343123296</v>
      </c>
    </row>
    <row r="199" spans="3:13">
      <c r="C199" s="496" t="s">
        <v>421</v>
      </c>
      <c r="D199" s="567" t="s">
        <v>1150</v>
      </c>
      <c r="E199" s="567"/>
      <c r="F199" s="567"/>
      <c r="G199" s="567"/>
      <c r="H199" s="567"/>
      <c r="I199" s="567"/>
      <c r="J199" s="496" t="s">
        <v>1095</v>
      </c>
      <c r="K199" s="496">
        <v>33.200000000000003</v>
      </c>
      <c r="L199" s="206">
        <v>0.45833714471689779</v>
      </c>
      <c r="M199" s="496">
        <v>74794.945820433437</v>
      </c>
    </row>
    <row r="200" spans="3:13">
      <c r="C200" s="496" t="s">
        <v>421</v>
      </c>
      <c r="D200" s="567" t="s">
        <v>1151</v>
      </c>
      <c r="E200" s="567"/>
      <c r="F200" s="567"/>
      <c r="G200" s="567"/>
      <c r="H200" s="567"/>
      <c r="I200" s="567"/>
      <c r="J200" s="496" t="s">
        <v>380</v>
      </c>
      <c r="K200" s="496">
        <v>33.119999999999997</v>
      </c>
      <c r="L200" s="206">
        <v>0.44262756156378308</v>
      </c>
      <c r="M200" s="496">
        <v>60744.660744660745</v>
      </c>
    </row>
    <row r="201" spans="3:13">
      <c r="C201" s="496">
        <f>'GVA turnover multiplier (7)'!C36</f>
        <v>0</v>
      </c>
      <c r="D201" s="566">
        <f>'GVA turnover multiplier (7)'!D36:G36</f>
        <v>0</v>
      </c>
      <c r="E201" s="566"/>
      <c r="F201" s="566"/>
      <c r="G201" s="566"/>
      <c r="H201" s="566"/>
      <c r="I201" s="566"/>
      <c r="J201" s="496"/>
      <c r="K201" s="47" t="str">
        <f>IFERROR(VLOOKUP(C201,'SIC codes data'!$A$9:$C$17,3),"")</f>
        <v/>
      </c>
      <c r="L201" s="206" t="str">
        <f>IFERROR(VLOOKUP(K201,'SIC codes data'!$C$9:$K$17,8),"")</f>
        <v/>
      </c>
      <c r="M201" s="496" t="str">
        <f>IFERROR(VLOOKUP(K201,'SIC codes data'!$C$9:$K$17,9),"")</f>
        <v/>
      </c>
    </row>
    <row r="202" spans="3:13">
      <c r="C202" s="496">
        <f>'GVA turnover multiplier (7)'!C37</f>
        <v>0</v>
      </c>
      <c r="D202" s="566">
        <f>'GVA turnover multiplier (7)'!D37:G37</f>
        <v>0</v>
      </c>
      <c r="E202" s="566"/>
      <c r="F202" s="566"/>
      <c r="G202" s="566"/>
      <c r="H202" s="566"/>
      <c r="I202" s="566"/>
      <c r="J202" s="496"/>
      <c r="K202" s="47" t="str">
        <f>IFERROR(VLOOKUP(C202,'SIC codes data'!$A$9:$C$17,3),"")</f>
        <v/>
      </c>
      <c r="L202" s="206" t="str">
        <f>IFERROR(VLOOKUP(K202,'SIC codes data'!$C$9:$K$17,8),"")</f>
        <v/>
      </c>
      <c r="M202" s="496" t="str">
        <f>IFERROR(VLOOKUP(K202,'SIC codes data'!$C$9:$K$17,9),"")</f>
        <v/>
      </c>
    </row>
    <row r="203" spans="3:13">
      <c r="C203" s="496">
        <f>'GVA turnover multiplier (7)'!C38</f>
        <v>0</v>
      </c>
      <c r="D203" s="566">
        <f>'GVA turnover multiplier (7)'!D38:G38</f>
        <v>0</v>
      </c>
      <c r="E203" s="566"/>
      <c r="F203" s="566"/>
      <c r="G203" s="566"/>
      <c r="H203" s="566"/>
      <c r="I203" s="566"/>
      <c r="J203" s="496"/>
      <c r="K203" s="47" t="str">
        <f>IFERROR(VLOOKUP(C203,'SIC codes data'!$A$9:$C$17,3),"")</f>
        <v/>
      </c>
      <c r="L203" s="206" t="str">
        <f>IFERROR(VLOOKUP(K203,'SIC codes data'!$C$9:$K$17,8),"")</f>
        <v/>
      </c>
      <c r="M203" s="496" t="str">
        <f>IFERROR(VLOOKUP(K203,'SIC codes data'!$C$9:$K$17,9),"")</f>
        <v/>
      </c>
    </row>
    <row r="206" spans="3:13" s="365" customFormat="1" ht="14.1" thickBot="1"/>
    <row r="209" spans="2:14" ht="14.1">
      <c r="C209" s="2" t="s">
        <v>72</v>
      </c>
      <c r="D209" s="2"/>
      <c r="E209" s="2"/>
      <c r="F209" s="2"/>
      <c r="G209" s="2"/>
      <c r="H209" s="2"/>
      <c r="I209" s="2"/>
      <c r="J209" s="2"/>
    </row>
    <row r="210" spans="2:14" ht="14.1">
      <c r="C210" s="44" t="s">
        <v>372</v>
      </c>
    </row>
    <row r="211" spans="2:14" ht="14.1">
      <c r="B211" s="46" t="s">
        <v>125</v>
      </c>
      <c r="C211" s="46" t="s">
        <v>373</v>
      </c>
      <c r="D211" s="46" t="s">
        <v>24</v>
      </c>
      <c r="E211" s="46" t="s">
        <v>450</v>
      </c>
      <c r="F211" s="46" t="s">
        <v>18</v>
      </c>
      <c r="G211" s="46">
        <v>2015</v>
      </c>
      <c r="H211" s="46">
        <v>2020</v>
      </c>
      <c r="I211" s="46">
        <v>2025</v>
      </c>
      <c r="J211" s="46">
        <v>2030</v>
      </c>
      <c r="K211" s="46">
        <v>2035</v>
      </c>
      <c r="L211" s="46">
        <v>2040</v>
      </c>
      <c r="M211" s="46">
        <v>2045</v>
      </c>
      <c r="N211" s="46">
        <v>2050</v>
      </c>
    </row>
    <row r="212" spans="2:14" ht="27.6">
      <c r="B212" s="497" t="s">
        <v>285</v>
      </c>
      <c r="C212" s="112" t="s">
        <v>399</v>
      </c>
      <c r="D212" s="496" t="s">
        <v>402</v>
      </c>
      <c r="E212" s="496" t="s">
        <v>559</v>
      </c>
      <c r="F212" s="496" t="s">
        <v>453</v>
      </c>
      <c r="G212" s="79">
        <f>AVERAGEIF(L222:L225,"&gt;0")</f>
        <v>0.39938219108216483</v>
      </c>
      <c r="H212" s="57">
        <f>G212</f>
        <v>0.39938219108216483</v>
      </c>
      <c r="I212" s="57">
        <f t="shared" ref="I212:N215" si="6">H212</f>
        <v>0.39938219108216483</v>
      </c>
      <c r="J212" s="57">
        <f t="shared" si="6"/>
        <v>0.39938219108216483</v>
      </c>
      <c r="K212" s="57">
        <f t="shared" si="6"/>
        <v>0.39938219108216483</v>
      </c>
      <c r="L212" s="57">
        <f t="shared" si="6"/>
        <v>0.39938219108216483</v>
      </c>
      <c r="M212" s="57">
        <f t="shared" si="6"/>
        <v>0.39938219108216483</v>
      </c>
      <c r="N212" s="57">
        <f t="shared" si="6"/>
        <v>0.39938219108216483</v>
      </c>
    </row>
    <row r="213" spans="2:14">
      <c r="C213" s="112" t="s">
        <v>335</v>
      </c>
      <c r="D213" s="496" t="s">
        <v>402</v>
      </c>
      <c r="E213" s="496">
        <v>71.12</v>
      </c>
      <c r="F213" s="496" t="s">
        <v>453</v>
      </c>
      <c r="G213" s="79">
        <f>L226</f>
        <v>0.54469720920582787</v>
      </c>
      <c r="H213" s="79">
        <f>G213</f>
        <v>0.54469720920582787</v>
      </c>
      <c r="I213" s="79">
        <f t="shared" si="6"/>
        <v>0.54469720920582787</v>
      </c>
      <c r="J213" s="79">
        <f t="shared" si="6"/>
        <v>0.54469720920582787</v>
      </c>
      <c r="K213" s="79">
        <f t="shared" si="6"/>
        <v>0.54469720920582787</v>
      </c>
      <c r="L213" s="79">
        <f t="shared" si="6"/>
        <v>0.54469720920582787</v>
      </c>
      <c r="M213" s="79">
        <f t="shared" si="6"/>
        <v>0.54469720920582787</v>
      </c>
      <c r="N213" s="79">
        <f t="shared" si="6"/>
        <v>0.54469720920582787</v>
      </c>
    </row>
    <row r="214" spans="2:14">
      <c r="C214" s="112" t="s">
        <v>1095</v>
      </c>
      <c r="D214" s="496" t="s">
        <v>402</v>
      </c>
      <c r="E214" s="496">
        <v>33.200000000000003</v>
      </c>
      <c r="F214" s="496" t="s">
        <v>453</v>
      </c>
      <c r="G214" s="79">
        <f>L227</f>
        <v>0.45833714471689779</v>
      </c>
      <c r="H214" s="57">
        <f>G214</f>
        <v>0.45833714471689779</v>
      </c>
      <c r="I214" s="57">
        <f t="shared" si="6"/>
        <v>0.45833714471689779</v>
      </c>
      <c r="J214" s="57">
        <f t="shared" si="6"/>
        <v>0.45833714471689779</v>
      </c>
      <c r="K214" s="57">
        <f t="shared" si="6"/>
        <v>0.45833714471689779</v>
      </c>
      <c r="L214" s="57">
        <f t="shared" si="6"/>
        <v>0.45833714471689779</v>
      </c>
      <c r="M214" s="57">
        <f t="shared" si="6"/>
        <v>0.45833714471689779</v>
      </c>
      <c r="N214" s="57">
        <f t="shared" si="6"/>
        <v>0.45833714471689779</v>
      </c>
    </row>
    <row r="215" spans="2:14">
      <c r="C215" s="112" t="s">
        <v>380</v>
      </c>
      <c r="D215" s="496" t="s">
        <v>402</v>
      </c>
      <c r="E215" s="496">
        <v>33.119999999999997</v>
      </c>
      <c r="F215" s="496" t="s">
        <v>453</v>
      </c>
      <c r="G215" s="79">
        <f>L228</f>
        <v>0.44262756156378308</v>
      </c>
      <c r="H215" s="57">
        <f>G215</f>
        <v>0.44262756156378308</v>
      </c>
      <c r="I215" s="57">
        <f t="shared" si="6"/>
        <v>0.44262756156378308</v>
      </c>
      <c r="J215" s="57">
        <f t="shared" si="6"/>
        <v>0.44262756156378308</v>
      </c>
      <c r="K215" s="57">
        <f t="shared" si="6"/>
        <v>0.44262756156378308</v>
      </c>
      <c r="L215" s="57">
        <f t="shared" si="6"/>
        <v>0.44262756156378308</v>
      </c>
      <c r="M215" s="57">
        <f t="shared" si="6"/>
        <v>0.44262756156378308</v>
      </c>
      <c r="N215" s="57">
        <f t="shared" si="6"/>
        <v>0.44262756156378308</v>
      </c>
    </row>
    <row r="216" spans="2:14">
      <c r="C216" s="496"/>
      <c r="D216" s="496" t="s">
        <v>402</v>
      </c>
      <c r="E216" s="496"/>
      <c r="F216" s="496"/>
      <c r="G216" s="79"/>
      <c r="H216" s="57"/>
      <c r="I216" s="57"/>
      <c r="J216" s="79"/>
      <c r="K216" s="79"/>
      <c r="L216" s="79"/>
      <c r="M216" s="79"/>
      <c r="N216" s="79"/>
    </row>
    <row r="217" spans="2:14">
      <c r="C217" s="496"/>
      <c r="D217" s="496" t="s">
        <v>402</v>
      </c>
      <c r="E217" s="496"/>
      <c r="F217" s="496"/>
      <c r="G217" s="79"/>
      <c r="H217" s="57"/>
      <c r="I217" s="57"/>
      <c r="J217" s="79"/>
      <c r="K217" s="79"/>
      <c r="L217" s="79"/>
      <c r="M217" s="79"/>
      <c r="N217" s="79"/>
    </row>
    <row r="221" spans="2:14" ht="14.45">
      <c r="C221" s="126" t="s">
        <v>434</v>
      </c>
      <c r="D221" s="548" t="s">
        <v>435</v>
      </c>
      <c r="E221" s="550"/>
      <c r="F221" s="550"/>
      <c r="G221" s="550"/>
      <c r="H221" s="550"/>
      <c r="I221" s="549"/>
      <c r="J221" s="126" t="s">
        <v>436</v>
      </c>
      <c r="K221" s="126" t="s">
        <v>454</v>
      </c>
      <c r="L221" s="126" t="s">
        <v>455</v>
      </c>
      <c r="M221" s="126" t="s">
        <v>456</v>
      </c>
    </row>
    <row r="222" spans="2:14">
      <c r="C222" s="496">
        <f>'GVA turnover multiplier (8)'!C29</f>
        <v>730900</v>
      </c>
      <c r="D222" s="566" t="str">
        <f>'GVA turnover multiplier (8)'!D29:G29</f>
        <v>Reservoirs, tanks, vats and similar containers; for any material (excluding compressed or liquefied gas), of iron or steel, capacity exceeding 300l, whether or not lined or heat insulated</v>
      </c>
      <c r="E222" s="566"/>
      <c r="F222" s="566"/>
      <c r="G222" s="566"/>
      <c r="H222" s="566"/>
      <c r="I222" s="566"/>
      <c r="J222" s="47" t="s">
        <v>438</v>
      </c>
      <c r="K222" s="47">
        <f>IFERROR(VLOOKUP(C222,'SIC codes data'!$A$9:$C$17,3),"")</f>
        <v>25.29</v>
      </c>
      <c r="L222" s="206">
        <f>IFERROR(VLOOKUP(K222,'SIC codes data'!$C$9:$K$17,8),"")</f>
        <v>0.39782391686960944</v>
      </c>
      <c r="M222" s="496">
        <f>IFERROR(VLOOKUP(K222,'SIC codes data'!$C$9:$K$17,9),"")</f>
        <v>49850</v>
      </c>
    </row>
    <row r="223" spans="2:14">
      <c r="C223" s="496">
        <f>'GVA turnover multiplier (8)'!C30</f>
        <v>741999</v>
      </c>
      <c r="D223" s="566" t="str">
        <f>'GVA turnover multiplier (8)'!D30:G30</f>
        <v>Copper; articles n.e.c. in heading no. 7419</v>
      </c>
      <c r="E223" s="566"/>
      <c r="F223" s="566"/>
      <c r="G223" s="566"/>
      <c r="H223" s="566"/>
      <c r="I223" s="566"/>
      <c r="J223" s="47" t="s">
        <v>438</v>
      </c>
      <c r="K223" s="47">
        <f>IFERROR(VLOOKUP(C223,'SIC codes data'!$A$9:$C$17,3),"")</f>
        <v>25.93</v>
      </c>
      <c r="L223" s="206">
        <f>IFERROR(VLOOKUP(K223,'SIC codes data'!$C$9:$K$17,8),"")</f>
        <v>0.38402401515606738</v>
      </c>
      <c r="M223" s="496">
        <f>IFERROR(VLOOKUP(K223,'SIC codes data'!$C$9:$K$17,9),"")</f>
        <v>44708.333333333336</v>
      </c>
    </row>
    <row r="224" spans="2:14">
      <c r="C224" s="496">
        <f>'GVA turnover multiplier (8)'!C31</f>
        <v>761100</v>
      </c>
      <c r="D224" s="566" t="str">
        <f>'GVA turnover multiplier (8)'!D31:G31</f>
        <v>Aluminium; reservoirs, tanks, vats and similar containers, for material (not compressed or liquefied gas), of a capacity over 300l, whether or not lined, not fitted with mechanical/thermal equipment</v>
      </c>
      <c r="E224" s="566"/>
      <c r="F224" s="566"/>
      <c r="G224" s="566"/>
      <c r="H224" s="566"/>
      <c r="I224" s="566"/>
      <c r="J224" s="47" t="s">
        <v>438</v>
      </c>
      <c r="K224" s="47">
        <f>IFERROR(VLOOKUP(C224,'SIC codes data'!$A$9:$C$17,3),"")</f>
        <v>0</v>
      </c>
      <c r="L224" s="206" t="str">
        <f>IFERROR(VLOOKUP(K224,'SIC codes data'!$C$9:$K$17,8),"")</f>
        <v/>
      </c>
      <c r="M224" s="496" t="str">
        <f>IFERROR(VLOOKUP(K224,'SIC codes data'!$C$9:$K$17,9),"")</f>
        <v/>
      </c>
    </row>
    <row r="225" spans="2:14">
      <c r="C225" s="496">
        <f>'GVA turnover multiplier (8)'!C32</f>
        <v>841940</v>
      </c>
      <c r="D225" s="566" t="str">
        <f>'GVA turnover multiplier (8)'!D32:G32</f>
        <v>Distilling or rectifying plant; not used for domestic purposes</v>
      </c>
      <c r="E225" s="566"/>
      <c r="F225" s="566"/>
      <c r="G225" s="566"/>
      <c r="H225" s="566"/>
      <c r="I225" s="566"/>
      <c r="J225" s="47" t="s">
        <v>438</v>
      </c>
      <c r="K225" s="47">
        <f>IFERROR(VLOOKUP(C225,'SIC codes data'!$A$9:$C$17,3),"")</f>
        <v>28.29</v>
      </c>
      <c r="L225" s="206">
        <f>IFERROR(VLOOKUP(K225,'SIC codes data'!$C$9:$K$17,8),"")</f>
        <v>0.41629864122081761</v>
      </c>
      <c r="M225" s="496">
        <f>IFERROR(VLOOKUP(K225,'SIC codes data'!$C$9:$K$17,9),"")</f>
        <v>64416.996047430825</v>
      </c>
    </row>
    <row r="226" spans="2:14">
      <c r="C226" s="496" t="str">
        <f>'GVA turnover multiplier (8)'!C33</f>
        <v>N/A</v>
      </c>
      <c r="D226" s="566" t="str">
        <f>'GVA turnover multiplier (8)'!D33:G33</f>
        <v>Engineering activities and related technical consultancy</v>
      </c>
      <c r="E226" s="566"/>
      <c r="F226" s="566"/>
      <c r="G226" s="566"/>
      <c r="H226" s="566"/>
      <c r="I226" s="566"/>
      <c r="J226" s="47" t="s">
        <v>438</v>
      </c>
      <c r="K226" s="47">
        <v>71.12</v>
      </c>
      <c r="L226" s="206">
        <v>0.54469720920582787</v>
      </c>
      <c r="M226" s="496">
        <v>73522.721343123296</v>
      </c>
    </row>
    <row r="227" spans="2:14">
      <c r="C227" s="496" t="s">
        <v>421</v>
      </c>
      <c r="D227" s="567" t="s">
        <v>1150</v>
      </c>
      <c r="E227" s="567"/>
      <c r="F227" s="567"/>
      <c r="G227" s="567"/>
      <c r="H227" s="567"/>
      <c r="I227" s="567"/>
      <c r="J227" s="496" t="s">
        <v>1095</v>
      </c>
      <c r="K227" s="496">
        <v>33.200000000000003</v>
      </c>
      <c r="L227" s="206">
        <v>0.45833714471689779</v>
      </c>
      <c r="M227" s="496">
        <v>74794.945820433437</v>
      </c>
    </row>
    <row r="228" spans="2:14">
      <c r="C228" s="496" t="s">
        <v>421</v>
      </c>
      <c r="D228" s="567" t="s">
        <v>1151</v>
      </c>
      <c r="E228" s="567"/>
      <c r="F228" s="567"/>
      <c r="G228" s="567"/>
      <c r="H228" s="567"/>
      <c r="I228" s="567"/>
      <c r="J228" s="496" t="s">
        <v>380</v>
      </c>
      <c r="K228" s="496">
        <v>33.119999999999997</v>
      </c>
      <c r="L228" s="206">
        <v>0.44262756156378308</v>
      </c>
      <c r="M228" s="496">
        <v>60744.660744660745</v>
      </c>
    </row>
    <row r="229" spans="2:14">
      <c r="C229" s="496">
        <f>'GVA turnover multiplier (8)'!C36</f>
        <v>0</v>
      </c>
      <c r="D229" s="566">
        <f>'GVA turnover multiplier (8)'!D36:G36</f>
        <v>0</v>
      </c>
      <c r="E229" s="566"/>
      <c r="F229" s="566"/>
      <c r="G229" s="566"/>
      <c r="H229" s="566"/>
      <c r="I229" s="566"/>
      <c r="J229" s="496"/>
      <c r="K229" s="47" t="str">
        <f>IFERROR(VLOOKUP(C229,'SIC codes data'!$A$9:$C$17,3),"")</f>
        <v/>
      </c>
      <c r="L229" s="206" t="str">
        <f>IFERROR(VLOOKUP(K229,'SIC codes data'!$C$9:$K$17,8),"")</f>
        <v/>
      </c>
      <c r="M229" s="496" t="str">
        <f>IFERROR(VLOOKUP(K229,'SIC codes data'!$C$9:$K$17,9),"")</f>
        <v/>
      </c>
    </row>
    <row r="230" spans="2:14">
      <c r="C230" s="496">
        <f>'GVA turnover multiplier (8)'!C37</f>
        <v>0</v>
      </c>
      <c r="D230" s="566">
        <f>'GVA turnover multiplier (8)'!D37:G37</f>
        <v>0</v>
      </c>
      <c r="E230" s="566"/>
      <c r="F230" s="566"/>
      <c r="G230" s="566"/>
      <c r="H230" s="566"/>
      <c r="I230" s="566"/>
      <c r="J230" s="496"/>
      <c r="K230" s="47" t="str">
        <f>IFERROR(VLOOKUP(C230,'SIC codes data'!$A$9:$C$17,3),"")</f>
        <v/>
      </c>
      <c r="L230" s="206" t="str">
        <f>IFERROR(VLOOKUP(K230,'SIC codes data'!$C$9:$K$17,8),"")</f>
        <v/>
      </c>
      <c r="M230" s="496" t="str">
        <f>IFERROR(VLOOKUP(K230,'SIC codes data'!$C$9:$K$17,9),"")</f>
        <v/>
      </c>
    </row>
    <row r="231" spans="2:14">
      <c r="C231" s="496">
        <f>'GVA turnover multiplier (8)'!C38</f>
        <v>0</v>
      </c>
      <c r="D231" s="566">
        <f>'GVA turnover multiplier (8)'!D38:G38</f>
        <v>0</v>
      </c>
      <c r="E231" s="566"/>
      <c r="F231" s="566"/>
      <c r="G231" s="566"/>
      <c r="H231" s="566"/>
      <c r="I231" s="566"/>
      <c r="J231" s="496"/>
      <c r="K231" s="47" t="str">
        <f>IFERROR(VLOOKUP(C231,'SIC codes data'!$A$9:$C$17,3),"")</f>
        <v/>
      </c>
      <c r="L231" s="206" t="str">
        <f>IFERROR(VLOOKUP(K231,'SIC codes data'!$C$9:$K$17,8),"")</f>
        <v/>
      </c>
      <c r="M231" s="496" t="str">
        <f>IFERROR(VLOOKUP(K231,'SIC codes data'!$C$9:$K$17,9),"")</f>
        <v/>
      </c>
    </row>
    <row r="234" spans="2:14" s="365" customFormat="1" ht="14.1" thickBot="1"/>
    <row r="237" spans="2:14" ht="14.1">
      <c r="C237" s="2" t="s">
        <v>72</v>
      </c>
      <c r="D237" s="2"/>
      <c r="E237" s="2"/>
      <c r="F237" s="2"/>
      <c r="G237" s="2"/>
      <c r="H237" s="2"/>
      <c r="I237" s="2"/>
      <c r="J237" s="2"/>
    </row>
    <row r="238" spans="2:14" ht="14.1">
      <c r="C238" s="44" t="s">
        <v>372</v>
      </c>
    </row>
    <row r="239" spans="2:14" ht="14.1">
      <c r="B239" s="46" t="s">
        <v>125</v>
      </c>
      <c r="C239" s="46" t="s">
        <v>373</v>
      </c>
      <c r="D239" s="46" t="s">
        <v>24</v>
      </c>
      <c r="E239" s="46" t="s">
        <v>450</v>
      </c>
      <c r="F239" s="46" t="s">
        <v>18</v>
      </c>
      <c r="G239" s="46">
        <v>2015</v>
      </c>
      <c r="H239" s="46">
        <v>2020</v>
      </c>
      <c r="I239" s="46">
        <v>2025</v>
      </c>
      <c r="J239" s="46">
        <v>2030</v>
      </c>
      <c r="K239" s="46">
        <v>2035</v>
      </c>
      <c r="L239" s="46">
        <v>2040</v>
      </c>
      <c r="M239" s="46">
        <v>2045</v>
      </c>
      <c r="N239" s="46">
        <v>2050</v>
      </c>
    </row>
    <row r="240" spans="2:14" ht="27.6">
      <c r="B240" s="497" t="s">
        <v>1134</v>
      </c>
      <c r="C240" s="112" t="s">
        <v>399</v>
      </c>
      <c r="D240" s="496" t="s">
        <v>402</v>
      </c>
      <c r="E240" s="496" t="s">
        <v>574</v>
      </c>
      <c r="F240" s="496" t="s">
        <v>453</v>
      </c>
      <c r="G240" s="79">
        <f>AVERAGEIF(L250:L255,"&gt;0")</f>
        <v>0.39969384592467588</v>
      </c>
      <c r="H240" s="57">
        <f>G240</f>
        <v>0.39969384592467588</v>
      </c>
      <c r="I240" s="57">
        <f t="shared" ref="I240:N243" si="7">H240</f>
        <v>0.39969384592467588</v>
      </c>
      <c r="J240" s="57">
        <f t="shared" si="7"/>
        <v>0.39969384592467588</v>
      </c>
      <c r="K240" s="57">
        <f t="shared" si="7"/>
        <v>0.39969384592467588</v>
      </c>
      <c r="L240" s="57">
        <f t="shared" si="7"/>
        <v>0.39969384592467588</v>
      </c>
      <c r="M240" s="57">
        <f t="shared" si="7"/>
        <v>0.39969384592467588</v>
      </c>
      <c r="N240" s="57">
        <f t="shared" si="7"/>
        <v>0.39969384592467588</v>
      </c>
    </row>
    <row r="241" spans="3:14">
      <c r="C241" s="112" t="s">
        <v>335</v>
      </c>
      <c r="D241" s="496" t="s">
        <v>402</v>
      </c>
      <c r="E241" s="496">
        <v>71.12</v>
      </c>
      <c r="F241" s="496" t="s">
        <v>453</v>
      </c>
      <c r="G241" s="79">
        <f>L256</f>
        <v>0.54469720920582787</v>
      </c>
      <c r="H241" s="79">
        <f>G241</f>
        <v>0.54469720920582787</v>
      </c>
      <c r="I241" s="79">
        <f t="shared" si="7"/>
        <v>0.54469720920582787</v>
      </c>
      <c r="J241" s="79">
        <f t="shared" si="7"/>
        <v>0.54469720920582787</v>
      </c>
      <c r="K241" s="79">
        <f t="shared" si="7"/>
        <v>0.54469720920582787</v>
      </c>
      <c r="L241" s="79">
        <f t="shared" si="7"/>
        <v>0.54469720920582787</v>
      </c>
      <c r="M241" s="79">
        <f t="shared" si="7"/>
        <v>0.54469720920582787</v>
      </c>
      <c r="N241" s="79">
        <f t="shared" si="7"/>
        <v>0.54469720920582787</v>
      </c>
    </row>
    <row r="242" spans="3:14">
      <c r="C242" s="112" t="s">
        <v>1095</v>
      </c>
      <c r="D242" s="496" t="s">
        <v>402</v>
      </c>
      <c r="E242" s="496">
        <v>33.200000000000003</v>
      </c>
      <c r="F242" s="496" t="s">
        <v>453</v>
      </c>
      <c r="G242" s="79">
        <f>L257</f>
        <v>0.45833714471689779</v>
      </c>
      <c r="H242" s="57">
        <f>G242</f>
        <v>0.45833714471689779</v>
      </c>
      <c r="I242" s="57">
        <f t="shared" si="7"/>
        <v>0.45833714471689779</v>
      </c>
      <c r="J242" s="57">
        <f t="shared" si="7"/>
        <v>0.45833714471689779</v>
      </c>
      <c r="K242" s="57">
        <f t="shared" si="7"/>
        <v>0.45833714471689779</v>
      </c>
      <c r="L242" s="57">
        <f t="shared" si="7"/>
        <v>0.45833714471689779</v>
      </c>
      <c r="M242" s="57">
        <f t="shared" si="7"/>
        <v>0.45833714471689779</v>
      </c>
      <c r="N242" s="57">
        <f t="shared" si="7"/>
        <v>0.45833714471689779</v>
      </c>
    </row>
    <row r="243" spans="3:14">
      <c r="C243" s="112" t="s">
        <v>380</v>
      </c>
      <c r="D243" s="496" t="s">
        <v>402</v>
      </c>
      <c r="E243" s="496">
        <v>33.119999999999997</v>
      </c>
      <c r="F243" s="496" t="s">
        <v>453</v>
      </c>
      <c r="G243" s="79">
        <f>L258</f>
        <v>0.44262756156378308</v>
      </c>
      <c r="H243" s="57">
        <f>G243</f>
        <v>0.44262756156378308</v>
      </c>
      <c r="I243" s="57">
        <f t="shared" si="7"/>
        <v>0.44262756156378308</v>
      </c>
      <c r="J243" s="57">
        <f t="shared" si="7"/>
        <v>0.44262756156378308</v>
      </c>
      <c r="K243" s="57">
        <f t="shared" si="7"/>
        <v>0.44262756156378308</v>
      </c>
      <c r="L243" s="57">
        <f t="shared" si="7"/>
        <v>0.44262756156378308</v>
      </c>
      <c r="M243" s="57">
        <f t="shared" si="7"/>
        <v>0.44262756156378308</v>
      </c>
      <c r="N243" s="57">
        <f t="shared" si="7"/>
        <v>0.44262756156378308</v>
      </c>
    </row>
    <row r="244" spans="3:14">
      <c r="C244" s="496"/>
      <c r="D244" s="496" t="s">
        <v>402</v>
      </c>
      <c r="E244" s="496"/>
      <c r="F244" s="496"/>
      <c r="G244" s="79"/>
      <c r="H244" s="57"/>
      <c r="I244" s="57"/>
      <c r="J244" s="79"/>
      <c r="K244" s="79"/>
      <c r="L244" s="79"/>
      <c r="M244" s="79"/>
      <c r="N244" s="79"/>
    </row>
    <row r="245" spans="3:14">
      <c r="C245" s="496"/>
      <c r="D245" s="496" t="s">
        <v>402</v>
      </c>
      <c r="E245" s="496"/>
      <c r="F245" s="496"/>
      <c r="G245" s="79"/>
      <c r="H245" s="57"/>
      <c r="I245" s="57"/>
      <c r="J245" s="79"/>
      <c r="K245" s="79"/>
      <c r="L245" s="79"/>
      <c r="M245" s="79"/>
      <c r="N245" s="79"/>
    </row>
    <row r="249" spans="3:14" ht="14.45">
      <c r="C249" s="126" t="s">
        <v>434</v>
      </c>
      <c r="D249" s="548" t="s">
        <v>435</v>
      </c>
      <c r="E249" s="550"/>
      <c r="F249" s="550"/>
      <c r="G249" s="550"/>
      <c r="H249" s="550"/>
      <c r="I249" s="549"/>
      <c r="J249" s="126" t="s">
        <v>436</v>
      </c>
      <c r="K249" s="126" t="s">
        <v>454</v>
      </c>
      <c r="L249" s="126" t="s">
        <v>455</v>
      </c>
      <c r="M249" s="126" t="s">
        <v>456</v>
      </c>
    </row>
    <row r="250" spans="3:14">
      <c r="C250" s="496">
        <f>'GVA turnover multiplier (9)'!C25</f>
        <v>8405</v>
      </c>
      <c r="D250" s="566" t="str">
        <f>'GVA turnover multiplier (9)'!D25:G25</f>
        <v>Generators; producer gas, water gas, acetylene gas and similar water process gas generators, with or without their purifiers</v>
      </c>
      <c r="E250" s="566"/>
      <c r="F250" s="566"/>
      <c r="G250" s="566"/>
      <c r="H250" s="566"/>
      <c r="I250" s="566"/>
      <c r="J250" s="47" t="s">
        <v>438</v>
      </c>
      <c r="K250" s="47">
        <v>28.29</v>
      </c>
      <c r="L250" s="206">
        <f>IFERROR(VLOOKUP(K250,'SIC codes data'!$C$9:$K$17,8),"")</f>
        <v>0.41629864122081761</v>
      </c>
      <c r="M250" s="51">
        <f>IFERROR(VLOOKUP(K250,'SIC codes data'!$C$9:$K$17,9),"")</f>
        <v>64416.996047430825</v>
      </c>
    </row>
    <row r="251" spans="3:14">
      <c r="C251" s="496">
        <f>'GVA turnover multiplier (9)'!C26</f>
        <v>842129</v>
      </c>
      <c r="D251" s="566" t="str">
        <f>'GVA turnover multiplier (9)'!D26:G26</f>
        <v>Machinery; for filtering or purifying liquids, n.e.c. in item no. 8421.2</v>
      </c>
      <c r="E251" s="566"/>
      <c r="F251" s="566"/>
      <c r="G251" s="566"/>
      <c r="H251" s="566"/>
      <c r="I251" s="566"/>
      <c r="J251" s="47" t="s">
        <v>438</v>
      </c>
      <c r="K251" s="47">
        <f>IFERROR(VLOOKUP(C251,'SIC codes data'!$A$9:$C$17,3),"")</f>
        <v>28.29</v>
      </c>
      <c r="L251" s="206">
        <f>IFERROR(VLOOKUP(K251,'SIC codes data'!$C$9:$K$17,8),"")</f>
        <v>0.41629864122081761</v>
      </c>
      <c r="M251" s="51">
        <f>IFERROR(VLOOKUP(K251,'SIC codes data'!$C$9:$K$17,9),"")</f>
        <v>64416.996047430825</v>
      </c>
    </row>
    <row r="252" spans="3:14">
      <c r="C252" s="496">
        <f>'GVA turnover multiplier (9)'!C27</f>
        <v>842139</v>
      </c>
      <c r="D252" s="566" t="str">
        <f>'GVA turnover multiplier (9)'!D27:G27</f>
        <v>Filtering or purifying machinery and apparatus for gases</v>
      </c>
      <c r="E252" s="566"/>
      <c r="F252" s="566"/>
      <c r="G252" s="566"/>
      <c r="H252" s="566"/>
      <c r="I252" s="566"/>
      <c r="J252" s="47" t="s">
        <v>438</v>
      </c>
      <c r="K252" s="47">
        <f>IFERROR(VLOOKUP(C252,'SIC codes data'!$A$9:$C$17,3),"")</f>
        <v>28.25</v>
      </c>
      <c r="L252" s="206">
        <f>IFERROR(VLOOKUP(K252,'SIC codes data'!$C$9:$K$17,8),"")</f>
        <v>0.38402401515606738</v>
      </c>
      <c r="M252" s="51">
        <f>IFERROR(VLOOKUP(K252,'SIC codes data'!$C$9:$K$17,9),"")</f>
        <v>44708.333333333336</v>
      </c>
    </row>
    <row r="253" spans="3:14">
      <c r="C253" s="496">
        <f>'GVA turnover multiplier (9)'!C28</f>
        <v>730900</v>
      </c>
      <c r="D253" s="566" t="str">
        <f>'GVA turnover multiplier (9)'!D28:G28</f>
        <v>Reservoirs, tanks, vats and similar containers; for any material (excluding compressed or liquefied gas), of iron or steel, capacity exceeding 300l, whether or not lined or heat insulated</v>
      </c>
      <c r="E253" s="566"/>
      <c r="F253" s="566"/>
      <c r="G253" s="566"/>
      <c r="H253" s="566"/>
      <c r="I253" s="566"/>
      <c r="J253" s="47" t="s">
        <v>438</v>
      </c>
      <c r="K253" s="47">
        <f>IFERROR(VLOOKUP(C253,'SIC codes data'!$A$9:$C$17,3),"")</f>
        <v>25.29</v>
      </c>
      <c r="L253" s="206">
        <f>IFERROR(VLOOKUP(K253,'SIC codes data'!$C$9:$K$17,8),"")</f>
        <v>0.39782391686960944</v>
      </c>
      <c r="M253" s="51">
        <f>IFERROR(VLOOKUP(K253,'SIC codes data'!$C$9:$K$17,9),"")</f>
        <v>49850</v>
      </c>
    </row>
    <row r="254" spans="3:14">
      <c r="C254" s="496">
        <f>'GVA turnover multiplier (9)'!C29</f>
        <v>741999</v>
      </c>
      <c r="D254" s="566" t="str">
        <f>'GVA turnover multiplier (9)'!D29:G29</f>
        <v>Copper; articles n.e.c. in heading no. 7419</v>
      </c>
      <c r="E254" s="566"/>
      <c r="F254" s="566"/>
      <c r="G254" s="566"/>
      <c r="H254" s="566"/>
      <c r="I254" s="566"/>
      <c r="J254" s="47" t="s">
        <v>438</v>
      </c>
      <c r="K254" s="47">
        <f>IFERROR(VLOOKUP(C254,'SIC codes data'!$A$9:$C$17,3),"")</f>
        <v>25.93</v>
      </c>
      <c r="L254" s="206">
        <f>IFERROR(VLOOKUP(K254,'SIC codes data'!$C$9:$K$17,8),"")</f>
        <v>0.38402401515606738</v>
      </c>
      <c r="M254" s="51">
        <f>IFERROR(VLOOKUP(K254,'SIC codes data'!$C$9:$K$17,9),"")</f>
        <v>44708.333333333336</v>
      </c>
    </row>
    <row r="255" spans="3:14">
      <c r="C255" s="496">
        <f>'GVA turnover multiplier (9)'!C30</f>
        <v>761100</v>
      </c>
      <c r="D255" s="566" t="str">
        <f>'GVA turnover multiplier (9)'!D30:G30</f>
        <v>Aluminium; reservoirs, tanks, vats and similar containers, for material (not compressed or liquefied gas), of a capacity over 300l, whether or not lined, not fitted with mechanical/thermal equipment</v>
      </c>
      <c r="E255" s="566"/>
      <c r="F255" s="566"/>
      <c r="G255" s="566"/>
      <c r="H255" s="566"/>
      <c r="I255" s="566"/>
      <c r="J255" s="47" t="s">
        <v>438</v>
      </c>
      <c r="K255" s="47">
        <f>IFERROR(VLOOKUP(C255,'SIC codes data'!$A$9:$C$17,3),"")</f>
        <v>0</v>
      </c>
      <c r="L255" s="206" t="str">
        <f>IFERROR(VLOOKUP(K255,'SIC codes data'!$C$9:$K$17,8),"")</f>
        <v/>
      </c>
      <c r="M255" s="51" t="str">
        <f>IFERROR(VLOOKUP(K255,'SIC codes data'!$C$9:$K$17,9),"")</f>
        <v/>
      </c>
    </row>
    <row r="256" spans="3:14">
      <c r="C256" s="496" t="str">
        <f>'GVA turnover multiplier (9)'!C31</f>
        <v>N/A</v>
      </c>
      <c r="D256" s="566" t="str">
        <f>'GVA turnover multiplier (9)'!D31:G31</f>
        <v>Engineering activities and related technical consultancy</v>
      </c>
      <c r="E256" s="566"/>
      <c r="F256" s="566"/>
      <c r="G256" s="566"/>
      <c r="H256" s="566"/>
      <c r="I256" s="566"/>
      <c r="J256" s="47" t="s">
        <v>438</v>
      </c>
      <c r="K256" s="47">
        <v>71.12</v>
      </c>
      <c r="L256" s="206">
        <v>0.54469720920582787</v>
      </c>
      <c r="M256" s="51">
        <v>73522.721343123296</v>
      </c>
    </row>
    <row r="257" spans="2:14">
      <c r="C257" s="496" t="s">
        <v>421</v>
      </c>
      <c r="D257" s="567" t="s">
        <v>1150</v>
      </c>
      <c r="E257" s="567"/>
      <c r="F257" s="567"/>
      <c r="G257" s="567"/>
      <c r="H257" s="567"/>
      <c r="I257" s="567"/>
      <c r="J257" s="496" t="s">
        <v>1095</v>
      </c>
      <c r="K257" s="496">
        <v>33.200000000000003</v>
      </c>
      <c r="L257" s="206">
        <v>0.45833714471689779</v>
      </c>
      <c r="M257" s="51">
        <v>74794.945820433437</v>
      </c>
    </row>
    <row r="258" spans="2:14">
      <c r="C258" s="496" t="s">
        <v>421</v>
      </c>
      <c r="D258" s="567" t="s">
        <v>1151</v>
      </c>
      <c r="E258" s="567"/>
      <c r="F258" s="567"/>
      <c r="G258" s="567"/>
      <c r="H258" s="567"/>
      <c r="I258" s="567"/>
      <c r="J258" s="496" t="s">
        <v>380</v>
      </c>
      <c r="K258" s="496">
        <v>33.119999999999997</v>
      </c>
      <c r="L258" s="206">
        <v>0.44262756156378308</v>
      </c>
      <c r="M258" s="51">
        <v>60744.660744660745</v>
      </c>
    </row>
    <row r="259" spans="2:14">
      <c r="C259" s="496">
        <f>'GVA turnover multiplier (9)'!C34</f>
        <v>0</v>
      </c>
      <c r="D259" s="566">
        <f>'GVA turnover multiplier (9)'!D34:G34</f>
        <v>0</v>
      </c>
      <c r="E259" s="566"/>
      <c r="F259" s="566"/>
      <c r="G259" s="566"/>
      <c r="H259" s="566"/>
      <c r="I259" s="566"/>
      <c r="J259" s="496"/>
      <c r="K259" s="47" t="str">
        <f>IFERROR(VLOOKUP(C259,'SIC codes data'!$A$9:$C$17,3),"")</f>
        <v/>
      </c>
      <c r="L259" s="206" t="str">
        <f>IFERROR(VLOOKUP(K259,'SIC codes data'!$C$9:$K$17,8),"")</f>
        <v/>
      </c>
      <c r="M259" s="496" t="str">
        <f>IFERROR(VLOOKUP(K259,'SIC codes data'!$C$9:$K$17,9),"")</f>
        <v/>
      </c>
    </row>
    <row r="262" spans="2:14" s="365" customFormat="1" ht="14.1" thickBot="1"/>
    <row r="266" spans="2:14" ht="14.1">
      <c r="C266" s="2" t="s">
        <v>72</v>
      </c>
      <c r="D266" s="2"/>
      <c r="E266" s="2"/>
      <c r="F266" s="2"/>
      <c r="G266" s="2"/>
      <c r="H266" s="2"/>
      <c r="I266" s="2"/>
      <c r="J266" s="2"/>
    </row>
    <row r="267" spans="2:14" ht="14.1">
      <c r="C267" s="44" t="s">
        <v>372</v>
      </c>
    </row>
    <row r="268" spans="2:14" ht="14.1">
      <c r="B268" s="46" t="s">
        <v>125</v>
      </c>
      <c r="C268" s="46" t="s">
        <v>373</v>
      </c>
      <c r="D268" s="46" t="s">
        <v>24</v>
      </c>
      <c r="E268" s="46" t="s">
        <v>450</v>
      </c>
      <c r="F268" s="46" t="s">
        <v>18</v>
      </c>
      <c r="G268" s="46">
        <v>2015</v>
      </c>
      <c r="H268" s="46">
        <v>2020</v>
      </c>
      <c r="I268" s="46">
        <v>2025</v>
      </c>
      <c r="J268" s="46">
        <v>2030</v>
      </c>
      <c r="K268" s="46">
        <v>2035</v>
      </c>
      <c r="L268" s="46">
        <v>2040</v>
      </c>
      <c r="M268" s="46">
        <v>2045</v>
      </c>
      <c r="N268" s="46">
        <v>2050</v>
      </c>
    </row>
    <row r="269" spans="2:14" ht="27.6">
      <c r="B269" s="497" t="s">
        <v>287</v>
      </c>
      <c r="C269" s="112" t="s">
        <v>399</v>
      </c>
      <c r="D269" s="496" t="s">
        <v>402</v>
      </c>
      <c r="E269" s="496">
        <v>28.29</v>
      </c>
      <c r="F269" s="496" t="s">
        <v>453</v>
      </c>
      <c r="G269" s="79">
        <f>AVERAGEIF(L281:L283,"&gt;0")</f>
        <v>0.41629864122081761</v>
      </c>
      <c r="H269" s="57">
        <f>G269</f>
        <v>0.41629864122081761</v>
      </c>
      <c r="I269" s="57">
        <f t="shared" ref="I269:N272" si="8">H269</f>
        <v>0.41629864122081761</v>
      </c>
      <c r="J269" s="57">
        <f t="shared" si="8"/>
        <v>0.41629864122081761</v>
      </c>
      <c r="K269" s="57">
        <f t="shared" si="8"/>
        <v>0.41629864122081761</v>
      </c>
      <c r="L269" s="57">
        <f t="shared" si="8"/>
        <v>0.41629864122081761</v>
      </c>
      <c r="M269" s="57">
        <f t="shared" si="8"/>
        <v>0.41629864122081761</v>
      </c>
      <c r="N269" s="57">
        <f t="shared" si="8"/>
        <v>0.41629864122081761</v>
      </c>
    </row>
    <row r="270" spans="2:14">
      <c r="C270" s="112" t="s">
        <v>335</v>
      </c>
      <c r="D270" s="496" t="s">
        <v>402</v>
      </c>
      <c r="E270" s="496">
        <v>71.12</v>
      </c>
      <c r="F270" s="496" t="s">
        <v>453</v>
      </c>
      <c r="G270" s="79">
        <f>L284</f>
        <v>0.54469720920582787</v>
      </c>
      <c r="H270" s="79">
        <f>G270</f>
        <v>0.54469720920582787</v>
      </c>
      <c r="I270" s="79">
        <f t="shared" si="8"/>
        <v>0.54469720920582787</v>
      </c>
      <c r="J270" s="79">
        <f t="shared" si="8"/>
        <v>0.54469720920582787</v>
      </c>
      <c r="K270" s="79">
        <f t="shared" si="8"/>
        <v>0.54469720920582787</v>
      </c>
      <c r="L270" s="79">
        <f t="shared" si="8"/>
        <v>0.54469720920582787</v>
      </c>
      <c r="M270" s="79">
        <f t="shared" si="8"/>
        <v>0.54469720920582787</v>
      </c>
      <c r="N270" s="79">
        <f t="shared" si="8"/>
        <v>0.54469720920582787</v>
      </c>
    </row>
    <row r="271" spans="2:14">
      <c r="C271" s="112" t="s">
        <v>1095</v>
      </c>
      <c r="D271" s="496" t="s">
        <v>402</v>
      </c>
      <c r="E271" s="496">
        <v>33.200000000000003</v>
      </c>
      <c r="F271" s="496" t="s">
        <v>453</v>
      </c>
      <c r="G271" s="79">
        <f>L285</f>
        <v>0.45833714471689779</v>
      </c>
      <c r="H271" s="57">
        <f>G271</f>
        <v>0.45833714471689779</v>
      </c>
      <c r="I271" s="57">
        <f t="shared" si="8"/>
        <v>0.45833714471689779</v>
      </c>
      <c r="J271" s="57">
        <f t="shared" si="8"/>
        <v>0.45833714471689779</v>
      </c>
      <c r="K271" s="57">
        <f t="shared" si="8"/>
        <v>0.45833714471689779</v>
      </c>
      <c r="L271" s="57">
        <f t="shared" si="8"/>
        <v>0.45833714471689779</v>
      </c>
      <c r="M271" s="57">
        <f t="shared" si="8"/>
        <v>0.45833714471689779</v>
      </c>
      <c r="N271" s="57">
        <f t="shared" si="8"/>
        <v>0.45833714471689779</v>
      </c>
    </row>
    <row r="272" spans="2:14">
      <c r="C272" s="112" t="s">
        <v>380</v>
      </c>
      <c r="D272" s="496" t="s">
        <v>402</v>
      </c>
      <c r="E272" s="496">
        <v>33.119999999999997</v>
      </c>
      <c r="F272" s="496" t="s">
        <v>453</v>
      </c>
      <c r="G272" s="79">
        <f>L286</f>
        <v>0.44262756156378308</v>
      </c>
      <c r="H272" s="57">
        <f>G272</f>
        <v>0.44262756156378308</v>
      </c>
      <c r="I272" s="57">
        <f t="shared" si="8"/>
        <v>0.44262756156378308</v>
      </c>
      <c r="J272" s="57">
        <f t="shared" si="8"/>
        <v>0.44262756156378308</v>
      </c>
      <c r="K272" s="57">
        <f t="shared" si="8"/>
        <v>0.44262756156378308</v>
      </c>
      <c r="L272" s="57">
        <f t="shared" si="8"/>
        <v>0.44262756156378308</v>
      </c>
      <c r="M272" s="57">
        <f t="shared" si="8"/>
        <v>0.44262756156378308</v>
      </c>
      <c r="N272" s="57">
        <f t="shared" si="8"/>
        <v>0.44262756156378308</v>
      </c>
    </row>
    <row r="273" spans="3:14">
      <c r="C273" s="496"/>
      <c r="D273" s="496" t="s">
        <v>402</v>
      </c>
      <c r="E273" s="496"/>
      <c r="F273" s="496"/>
      <c r="G273" s="79"/>
      <c r="H273" s="57"/>
      <c r="I273" s="57"/>
      <c r="J273" s="79"/>
      <c r="K273" s="79"/>
      <c r="L273" s="79"/>
      <c r="M273" s="79"/>
      <c r="N273" s="79"/>
    </row>
    <row r="274" spans="3:14">
      <c r="C274" s="496"/>
      <c r="D274" s="496" t="s">
        <v>402</v>
      </c>
      <c r="E274" s="496"/>
      <c r="F274" s="496"/>
      <c r="G274" s="79"/>
      <c r="H274" s="57"/>
      <c r="I274" s="57"/>
      <c r="J274" s="79"/>
      <c r="K274" s="79"/>
      <c r="L274" s="79"/>
      <c r="M274" s="79"/>
      <c r="N274" s="79"/>
    </row>
    <row r="280" spans="3:14" ht="14.45">
      <c r="C280" s="126" t="s">
        <v>434</v>
      </c>
      <c r="D280" s="548" t="s">
        <v>435</v>
      </c>
      <c r="E280" s="550"/>
      <c r="F280" s="550"/>
      <c r="G280" s="550"/>
      <c r="H280" s="550"/>
      <c r="I280" s="549"/>
      <c r="J280" s="126" t="s">
        <v>436</v>
      </c>
      <c r="K280" s="126" t="s">
        <v>454</v>
      </c>
      <c r="L280" s="126" t="s">
        <v>455</v>
      </c>
      <c r="M280" s="126" t="s">
        <v>456</v>
      </c>
    </row>
    <row r="281" spans="3:14">
      <c r="C281" s="496">
        <f>'GVA turnover multiplier (10)'!C27</f>
        <v>8405</v>
      </c>
      <c r="D281" s="566" t="str">
        <f>'GVA turnover multiplier (10)'!D27:G27</f>
        <v>Generators; producer gas, water gas, acetylene gas and similar water process gas generators, with or without their purifiers</v>
      </c>
      <c r="E281" s="566"/>
      <c r="F281" s="566"/>
      <c r="G281" s="566"/>
      <c r="H281" s="566"/>
      <c r="I281" s="566"/>
      <c r="J281" s="47" t="s">
        <v>438</v>
      </c>
      <c r="K281" s="47">
        <v>28.29</v>
      </c>
      <c r="L281" s="206">
        <f>IFERROR(VLOOKUP(K281,'SIC codes data'!$C$9:$K$17,8),"")</f>
        <v>0.41629864122081761</v>
      </c>
      <c r="M281" s="496">
        <f>IFERROR(VLOOKUP(K281,'SIC codes data'!$C$9:$K$17,9),"")</f>
        <v>64416.996047430825</v>
      </c>
    </row>
    <row r="282" spans="3:14">
      <c r="C282" s="496">
        <f>'GVA turnover multiplier (10)'!C28</f>
        <v>842129</v>
      </c>
      <c r="D282" s="566" t="str">
        <f>'GVA turnover multiplier (10)'!D28:G28</f>
        <v>Machinery; for filtering or purifying liquids, n.e.c. in item no. 8421.2</v>
      </c>
      <c r="E282" s="566"/>
      <c r="F282" s="566"/>
      <c r="G282" s="566"/>
      <c r="H282" s="566"/>
      <c r="I282" s="566"/>
      <c r="J282" s="47" t="s">
        <v>438</v>
      </c>
      <c r="K282" s="47">
        <f>IFERROR(VLOOKUP(C282,'SIC codes data'!$A$9:$C$17,3),"")</f>
        <v>28.29</v>
      </c>
      <c r="L282" s="206">
        <f>IFERROR(VLOOKUP(K282,'SIC codes data'!$C$9:$K$17,8),"")</f>
        <v>0.41629864122081761</v>
      </c>
      <c r="M282" s="496">
        <f>IFERROR(VLOOKUP(K282,'SIC codes data'!$C$9:$K$17,9),"")</f>
        <v>64416.996047430825</v>
      </c>
    </row>
    <row r="283" spans="3:14">
      <c r="C283" s="496">
        <f>'GVA turnover multiplier (10)'!C29</f>
        <v>841940</v>
      </c>
      <c r="D283" s="566" t="str">
        <f>'GVA turnover multiplier (10)'!D29:G29</f>
        <v>Distilling or rectifying plant; not used for domestic purposes</v>
      </c>
      <c r="E283" s="566"/>
      <c r="F283" s="566"/>
      <c r="G283" s="566"/>
      <c r="H283" s="566"/>
      <c r="I283" s="566"/>
      <c r="J283" s="47" t="s">
        <v>438</v>
      </c>
      <c r="K283" s="47"/>
      <c r="L283" s="206" t="str">
        <f>IFERROR(VLOOKUP(K283,'SIC codes data'!$C$9:$K$17,8),"")</f>
        <v/>
      </c>
      <c r="M283" s="496" t="str">
        <f>IFERROR(VLOOKUP(K283,'SIC codes data'!$C$9:$K$17,9),"")</f>
        <v/>
      </c>
    </row>
    <row r="284" spans="3:14">
      <c r="C284" s="496" t="str">
        <f>'GVA turnover multiplier (10)'!C30</f>
        <v>N/A</v>
      </c>
      <c r="D284" s="566" t="str">
        <f>'GVA turnover multiplier (10)'!D30:G30</f>
        <v>Engineering activities and related technical consultancy</v>
      </c>
      <c r="E284" s="566"/>
      <c r="F284" s="566"/>
      <c r="G284" s="566"/>
      <c r="H284" s="566"/>
      <c r="I284" s="566"/>
      <c r="J284" s="47" t="s">
        <v>438</v>
      </c>
      <c r="K284" s="47">
        <v>71.12</v>
      </c>
      <c r="L284" s="206">
        <v>0.54469720920582787</v>
      </c>
      <c r="M284" s="496">
        <v>73522.721343123296</v>
      </c>
    </row>
    <row r="285" spans="3:14">
      <c r="C285" s="496" t="s">
        <v>421</v>
      </c>
      <c r="D285" s="567" t="s">
        <v>1150</v>
      </c>
      <c r="E285" s="567"/>
      <c r="F285" s="567"/>
      <c r="G285" s="567"/>
      <c r="H285" s="567"/>
      <c r="I285" s="567"/>
      <c r="J285" s="496" t="s">
        <v>1095</v>
      </c>
      <c r="K285" s="496">
        <v>33.200000000000003</v>
      </c>
      <c r="L285" s="206">
        <v>0.45833714471689779</v>
      </c>
      <c r="M285" s="496">
        <v>74794.945820433437</v>
      </c>
    </row>
    <row r="286" spans="3:14">
      <c r="C286" s="496" t="s">
        <v>421</v>
      </c>
      <c r="D286" s="567" t="s">
        <v>1151</v>
      </c>
      <c r="E286" s="567"/>
      <c r="F286" s="567"/>
      <c r="G286" s="567"/>
      <c r="H286" s="567"/>
      <c r="I286" s="567"/>
      <c r="J286" s="496" t="s">
        <v>380</v>
      </c>
      <c r="K286" s="496">
        <v>33.119999999999997</v>
      </c>
      <c r="L286" s="206">
        <v>0.44262756156378308</v>
      </c>
      <c r="M286" s="496">
        <v>60744.660744660745</v>
      </c>
    </row>
  </sheetData>
  <mergeCells count="98">
    <mergeCell ref="D286:I286"/>
    <mergeCell ref="D280:I280"/>
    <mergeCell ref="D281:I281"/>
    <mergeCell ref="D282:I282"/>
    <mergeCell ref="D283:I283"/>
    <mergeCell ref="D284:I284"/>
    <mergeCell ref="D285:I285"/>
    <mergeCell ref="D259:I259"/>
    <mergeCell ref="D231:I231"/>
    <mergeCell ref="D249:I249"/>
    <mergeCell ref="D250:I250"/>
    <mergeCell ref="D251:I251"/>
    <mergeCell ref="D252:I252"/>
    <mergeCell ref="D253:I253"/>
    <mergeCell ref="D254:I254"/>
    <mergeCell ref="D255:I255"/>
    <mergeCell ref="D256:I256"/>
    <mergeCell ref="D257:I257"/>
    <mergeCell ref="D258:I258"/>
    <mergeCell ref="D230:I230"/>
    <mergeCell ref="D202:I202"/>
    <mergeCell ref="D203:I203"/>
    <mergeCell ref="D221:I221"/>
    <mergeCell ref="D222:I222"/>
    <mergeCell ref="D223:I223"/>
    <mergeCell ref="D224:I224"/>
    <mergeCell ref="D225:I225"/>
    <mergeCell ref="D226:I226"/>
    <mergeCell ref="D227:I227"/>
    <mergeCell ref="D228:I228"/>
    <mergeCell ref="D229:I229"/>
    <mergeCell ref="D201:I201"/>
    <mergeCell ref="D173:I173"/>
    <mergeCell ref="D174:I174"/>
    <mergeCell ref="D175:I175"/>
    <mergeCell ref="D193:I193"/>
    <mergeCell ref="D194:I194"/>
    <mergeCell ref="D195:I195"/>
    <mergeCell ref="D196:I196"/>
    <mergeCell ref="D197:I197"/>
    <mergeCell ref="D198:I198"/>
    <mergeCell ref="D199:I199"/>
    <mergeCell ref="D200:I200"/>
    <mergeCell ref="D172:I172"/>
    <mergeCell ref="D139:I139"/>
    <mergeCell ref="D140:I140"/>
    <mergeCell ref="D141:I141"/>
    <mergeCell ref="D142:I142"/>
    <mergeCell ref="D165:I165"/>
    <mergeCell ref="D166:I166"/>
    <mergeCell ref="D167:I167"/>
    <mergeCell ref="D168:I168"/>
    <mergeCell ref="D169:I169"/>
    <mergeCell ref="D170:I170"/>
    <mergeCell ref="D171:I171"/>
    <mergeCell ref="D138:I138"/>
    <mergeCell ref="D103:I103"/>
    <mergeCell ref="D104:I104"/>
    <mergeCell ref="D105:I105"/>
    <mergeCell ref="D106:I106"/>
    <mergeCell ref="D107:I107"/>
    <mergeCell ref="D132:I132"/>
    <mergeCell ref="D133:I133"/>
    <mergeCell ref="D134:I134"/>
    <mergeCell ref="D135:I135"/>
    <mergeCell ref="D136:I136"/>
    <mergeCell ref="D137:I137"/>
    <mergeCell ref="D102:I102"/>
    <mergeCell ref="D67:I67"/>
    <mergeCell ref="D68:I68"/>
    <mergeCell ref="D69:I69"/>
    <mergeCell ref="D70:I70"/>
    <mergeCell ref="D71:I71"/>
    <mergeCell ref="D72:I72"/>
    <mergeCell ref="D97:I97"/>
    <mergeCell ref="D98:I98"/>
    <mergeCell ref="D99:I99"/>
    <mergeCell ref="D100:I100"/>
    <mergeCell ref="D101:I101"/>
    <mergeCell ref="D64:I64"/>
    <mergeCell ref="D65:I65"/>
    <mergeCell ref="D66:I66"/>
    <mergeCell ref="D29:I29"/>
    <mergeCell ref="D30:I30"/>
    <mergeCell ref="D31:I31"/>
    <mergeCell ref="D32:I32"/>
    <mergeCell ref="D33:I33"/>
    <mergeCell ref="D60:I60"/>
    <mergeCell ref="D28:I28"/>
    <mergeCell ref="D36:I36"/>
    <mergeCell ref="D61:I61"/>
    <mergeCell ref="D62:I62"/>
    <mergeCell ref="D63:I63"/>
    <mergeCell ref="D23:I23"/>
    <mergeCell ref="D24:I24"/>
    <mergeCell ref="D25:I25"/>
    <mergeCell ref="D26:I26"/>
    <mergeCell ref="D27:I27"/>
  </mergeCells>
  <conditionalFormatting sqref="A1:XFD10 A11:A34 A35:B43 C22:R22 N23:R33 A44:A77 B47 L34:R38 A78:B78 C73:R78 B61:B64 C56:R59 C39:R44 A79:A111 A112:B113 C108:R113 B96:B100 C92:R96 A114:A146 A147:B147 C143:R147 B131:B135 C127:R131 C176:R180 B165:B169 C160:R164 C204:R208 N193:R203 B195:B197 C190:R192 C232:R236 B223:B225 C218:R220 A148:A264 A265:B265 C260:R265 B251:B253 C246:R248 A292:B1048576 C287:R1048576 C275:R279 O268:XFD274 C267:R267 C268:D268 C273:N274 D269:D272 S246:XFD267 O239:XFD245 C238:R238 C239:D239 C244:N245 D240:D243 S218:XFD238 O211:XFD217 C210:R210 C211:D211 C216:N217 D212:D215 S190:XFD210 O183:XFD189 C182:R182 C183:D183 C188:N189 D184:D187 C149:R149 C150:D150 S160:XFD182 O150:XFD159 C155:N159 D153:D154 C115:R116 C117:D117 S127:XFD149 O117:XFD126 C122:N126 D120:D121 C80:R81 C82:D82 S92:XFD116 O82:XFD91 C87:N91 D85:D86 S52:XFD81 O46:XFD51 S20:XFD45 C11:XFD12 C13:D13 G13:XFD19 G82:N82 G117:N117 G150:N150 G183:N185 G211:N213 G239:N241 G268:N270 A266:A291 S275:XFD1048576 B280:B291 G271:G272 G242:G243 G214:G215 G186:G187 G153:G154 G120:G121 G85:G86">
    <cfRule type="expression" dxfId="364" priority="122">
      <formula>_xlfn.ISFORMULA(A1)</formula>
    </cfRule>
  </conditionalFormatting>
  <conditionalFormatting sqref="C20:R21">
    <cfRule type="expression" dxfId="363" priority="121">
      <formula>_xlfn.ISFORMULA(C20)</formula>
    </cfRule>
  </conditionalFormatting>
  <conditionalFormatting sqref="L24:M33">
    <cfRule type="expression" dxfId="362" priority="119">
      <formula>_xlfn.ISFORMULA(L24)</formula>
    </cfRule>
  </conditionalFormatting>
  <conditionalFormatting sqref="H14:N19">
    <cfRule type="expression" dxfId="361" priority="118">
      <formula>_xlfn.ISFORMULA(H14)</formula>
    </cfRule>
  </conditionalFormatting>
  <conditionalFormatting sqref="C18:C19">
    <cfRule type="expression" dxfId="360" priority="117">
      <formula>_xlfn.ISFORMULA(C18)</formula>
    </cfRule>
  </conditionalFormatting>
  <conditionalFormatting sqref="B14">
    <cfRule type="expression" dxfId="359" priority="115">
      <formula>_xlfn.ISFORMULA(B14)</formula>
    </cfRule>
  </conditionalFormatting>
  <conditionalFormatting sqref="B65:B77 N60:R72">
    <cfRule type="expression" dxfId="358" priority="114">
      <formula>_xlfn.ISFORMULA(B60)</formula>
    </cfRule>
  </conditionalFormatting>
  <conditionalFormatting sqref="C52:R55">
    <cfRule type="expression" dxfId="357" priority="113">
      <formula>_xlfn.ISFORMULA(C52)</formula>
    </cfRule>
  </conditionalFormatting>
  <conditionalFormatting sqref="C45:R45 C46:D46 G46:N48 D51:N51 G49:G50">
    <cfRule type="expression" dxfId="356" priority="111">
      <formula>_xlfn.ISFORMULA(C45)</formula>
    </cfRule>
  </conditionalFormatting>
  <conditionalFormatting sqref="C51">
    <cfRule type="expression" dxfId="355" priority="110">
      <formula>_xlfn.ISFORMULA(C51)</formula>
    </cfRule>
  </conditionalFormatting>
  <conditionalFormatting sqref="D47:D48">
    <cfRule type="expression" dxfId="354" priority="108">
      <formula>_xlfn.ISFORMULA(D47)</formula>
    </cfRule>
  </conditionalFormatting>
  <conditionalFormatting sqref="B93:B95 N97:R107 B101:B111">
    <cfRule type="expression" dxfId="353" priority="107">
      <formula>_xlfn.ISFORMULA(B93)</formula>
    </cfRule>
  </conditionalFormatting>
  <conditionalFormatting sqref="D83:D84">
    <cfRule type="expression" dxfId="352" priority="106">
      <formula>_xlfn.ISFORMULA(D83)</formula>
    </cfRule>
  </conditionalFormatting>
  <conditionalFormatting sqref="B83">
    <cfRule type="expression" dxfId="351" priority="105">
      <formula>_xlfn.ISFORMULA(B83)</formula>
    </cfRule>
  </conditionalFormatting>
  <conditionalFormatting sqref="C87:C91">
    <cfRule type="expression" dxfId="350" priority="104">
      <formula>_xlfn.ISFORMULA(C87)</formula>
    </cfRule>
  </conditionalFormatting>
  <conditionalFormatting sqref="L98:M100 L103:M107">
    <cfRule type="expression" dxfId="349" priority="102">
      <formula>_xlfn.ISFORMULA(L98)</formula>
    </cfRule>
  </conditionalFormatting>
  <conditionalFormatting sqref="H83:N84">
    <cfRule type="expression" dxfId="348" priority="101">
      <formula>_xlfn.ISFORMULA(H83)</formula>
    </cfRule>
  </conditionalFormatting>
  <conditionalFormatting sqref="G83:N84">
    <cfRule type="expression" dxfId="347" priority="100">
      <formula>_xlfn.ISFORMULA(G83)</formula>
    </cfRule>
  </conditionalFormatting>
  <conditionalFormatting sqref="B128:B130 N132:R142 B136:B146">
    <cfRule type="expression" dxfId="346" priority="99">
      <formula>_xlfn.ISFORMULA(B128)</formula>
    </cfRule>
  </conditionalFormatting>
  <conditionalFormatting sqref="D118:D119">
    <cfRule type="expression" dxfId="345" priority="98">
      <formula>_xlfn.ISFORMULA(D118)</formula>
    </cfRule>
  </conditionalFormatting>
  <conditionalFormatting sqref="B118">
    <cfRule type="expression" dxfId="344" priority="97">
      <formula>_xlfn.ISFORMULA(B118)</formula>
    </cfRule>
  </conditionalFormatting>
  <conditionalFormatting sqref="C122:C126">
    <cfRule type="expression" dxfId="343" priority="96">
      <formula>_xlfn.ISFORMULA(C122)</formula>
    </cfRule>
  </conditionalFormatting>
  <conditionalFormatting sqref="L133:M139 L142:M142">
    <cfRule type="expression" dxfId="342" priority="94">
      <formula>_xlfn.ISFORMULA(L133)</formula>
    </cfRule>
  </conditionalFormatting>
  <conditionalFormatting sqref="H118:N119">
    <cfRule type="expression" dxfId="341" priority="93">
      <formula>_xlfn.ISFORMULA(H118)</formula>
    </cfRule>
  </conditionalFormatting>
  <conditionalFormatting sqref="G118:N119">
    <cfRule type="expression" dxfId="340" priority="92">
      <formula>_xlfn.ISFORMULA(G118)</formula>
    </cfRule>
  </conditionalFormatting>
  <conditionalFormatting sqref="B162:B164 N165:R175 B170:B180">
    <cfRule type="expression" dxfId="339" priority="91">
      <formula>_xlfn.ISFORMULA(B162)</formula>
    </cfRule>
  </conditionalFormatting>
  <conditionalFormatting sqref="D151:D152">
    <cfRule type="expression" dxfId="338" priority="90">
      <formula>_xlfn.ISFORMULA(D151)</formula>
    </cfRule>
  </conditionalFormatting>
  <conditionalFormatting sqref="B151">
    <cfRule type="expression" dxfId="337" priority="89">
      <formula>_xlfn.ISFORMULA(B151)</formula>
    </cfRule>
  </conditionalFormatting>
  <conditionalFormatting sqref="C155:C159">
    <cfRule type="expression" dxfId="336" priority="88">
      <formula>_xlfn.ISFORMULA(C155)</formula>
    </cfRule>
  </conditionalFormatting>
  <conditionalFormatting sqref="L166:M170 L173:M175">
    <cfRule type="expression" dxfId="335" priority="86">
      <formula>_xlfn.ISFORMULA(L166)</formula>
    </cfRule>
  </conditionalFormatting>
  <conditionalFormatting sqref="H151:N152">
    <cfRule type="expression" dxfId="334" priority="85">
      <formula>_xlfn.ISFORMULA(H151)</formula>
    </cfRule>
  </conditionalFormatting>
  <conditionalFormatting sqref="G151:N152">
    <cfRule type="expression" dxfId="333" priority="84">
      <formula>_xlfn.ISFORMULA(G151)</formula>
    </cfRule>
  </conditionalFormatting>
  <conditionalFormatting sqref="B198:B208">
    <cfRule type="expression" dxfId="332" priority="83">
      <formula>_xlfn.ISFORMULA(B198)</formula>
    </cfRule>
  </conditionalFormatting>
  <conditionalFormatting sqref="B184">
    <cfRule type="expression" dxfId="331" priority="81">
      <formula>_xlfn.ISFORMULA(B184)</formula>
    </cfRule>
  </conditionalFormatting>
  <conditionalFormatting sqref="D188:F189 H184:N185 H188:N189 D185:D187">
    <cfRule type="expression" dxfId="330" priority="80">
      <formula>_xlfn.ISFORMULA(D184)</formula>
    </cfRule>
  </conditionalFormatting>
  <conditionalFormatting sqref="L194:M198 L201:M203">
    <cfRule type="expression" dxfId="329" priority="77">
      <formula>_xlfn.ISFORMULA(L194)</formula>
    </cfRule>
  </conditionalFormatting>
  <conditionalFormatting sqref="N221:R231 B226:B236 B215:B222">
    <cfRule type="expression" dxfId="328" priority="76">
      <formula>_xlfn.ISFORMULA(B215)</formula>
    </cfRule>
  </conditionalFormatting>
  <conditionalFormatting sqref="B212">
    <cfRule type="expression" dxfId="327" priority="74">
      <formula>_xlfn.ISFORMULA(B212)</formula>
    </cfRule>
  </conditionalFormatting>
  <conditionalFormatting sqref="D216:F217 H212:N213 H216:N217 D213:D215">
    <cfRule type="expression" dxfId="326" priority="73">
      <formula>_xlfn.ISFORMULA(D212)</formula>
    </cfRule>
  </conditionalFormatting>
  <conditionalFormatting sqref="L222:M226 L229:M231">
    <cfRule type="expression" dxfId="325" priority="70">
      <formula>_xlfn.ISFORMULA(L222)</formula>
    </cfRule>
  </conditionalFormatting>
  <conditionalFormatting sqref="N249:R259 B254:B264 B243:B250">
    <cfRule type="expression" dxfId="324" priority="69">
      <formula>_xlfn.ISFORMULA(B243)</formula>
    </cfRule>
  </conditionalFormatting>
  <conditionalFormatting sqref="B240">
    <cfRule type="expression" dxfId="323" priority="67">
      <formula>_xlfn.ISFORMULA(B240)</formula>
    </cfRule>
  </conditionalFormatting>
  <conditionalFormatting sqref="D244:F245 H240:N241 H244:N245 D241:D243">
    <cfRule type="expression" dxfId="322" priority="66">
      <formula>_xlfn.ISFORMULA(D240)</formula>
    </cfRule>
  </conditionalFormatting>
  <conditionalFormatting sqref="L250:M256 L259:M259">
    <cfRule type="expression" dxfId="321" priority="63">
      <formula>_xlfn.ISFORMULA(L250)</formula>
    </cfRule>
  </conditionalFormatting>
  <conditionalFormatting sqref="N280:R286 B272:B279">
    <cfRule type="expression" dxfId="320" priority="62">
      <formula>_xlfn.ISFORMULA(B272)</formula>
    </cfRule>
  </conditionalFormatting>
  <conditionalFormatting sqref="B269">
    <cfRule type="expression" dxfId="319" priority="60">
      <formula>_xlfn.ISFORMULA(B269)</formula>
    </cfRule>
  </conditionalFormatting>
  <conditionalFormatting sqref="L171:M172">
    <cfRule type="expression" dxfId="318" priority="42">
      <formula>_xlfn.ISFORMULA(L171)</formula>
    </cfRule>
  </conditionalFormatting>
  <conditionalFormatting sqref="D273:F274 H269:N270 H273:N274 D270:D272">
    <cfRule type="expression" dxfId="317" priority="58">
      <formula>_xlfn.ISFORMULA(D269)</formula>
    </cfRule>
  </conditionalFormatting>
  <conditionalFormatting sqref="L281:M284">
    <cfRule type="expression" dxfId="316" priority="55">
      <formula>_xlfn.ISFORMULA(L281)</formula>
    </cfRule>
  </conditionalFormatting>
  <conditionalFormatting sqref="C14:C17">
    <cfRule type="expression" dxfId="315" priority="54">
      <formula>_xlfn.ISFORMULA(C14)</formula>
    </cfRule>
  </conditionalFormatting>
  <conditionalFormatting sqref="C47:C50">
    <cfRule type="expression" dxfId="314" priority="53">
      <formula>_xlfn.ISFORMULA(C47)</formula>
    </cfRule>
  </conditionalFormatting>
  <conditionalFormatting sqref="C83:C86">
    <cfRule type="expression" dxfId="313" priority="52">
      <formula>_xlfn.ISFORMULA(C83)</formula>
    </cfRule>
  </conditionalFormatting>
  <conditionalFormatting sqref="C118:C121">
    <cfRule type="expression" dxfId="312" priority="51">
      <formula>_xlfn.ISFORMULA(C118)</formula>
    </cfRule>
  </conditionalFormatting>
  <conditionalFormatting sqref="C151:C154">
    <cfRule type="expression" dxfId="311" priority="50">
      <formula>_xlfn.ISFORMULA(C151)</formula>
    </cfRule>
  </conditionalFormatting>
  <conditionalFormatting sqref="C184:C187">
    <cfRule type="expression" dxfId="310" priority="49">
      <formula>_xlfn.ISFORMULA(C184)</formula>
    </cfRule>
  </conditionalFormatting>
  <conditionalFormatting sqref="C212:C215">
    <cfRule type="expression" dxfId="309" priority="48">
      <formula>_xlfn.ISFORMULA(C212)</formula>
    </cfRule>
  </conditionalFormatting>
  <conditionalFormatting sqref="C240:C243">
    <cfRule type="expression" dxfId="308" priority="47">
      <formula>_xlfn.ISFORMULA(C240)</formula>
    </cfRule>
  </conditionalFormatting>
  <conditionalFormatting sqref="C269:C272">
    <cfRule type="expression" dxfId="307" priority="46">
      <formula>_xlfn.ISFORMULA(C269)</formula>
    </cfRule>
  </conditionalFormatting>
  <conditionalFormatting sqref="L68:M69">
    <cfRule type="expression" dxfId="306" priority="45">
      <formula>_xlfn.ISFORMULA(L68)</formula>
    </cfRule>
  </conditionalFormatting>
  <conditionalFormatting sqref="L101:M102">
    <cfRule type="expression" dxfId="305" priority="44">
      <formula>_xlfn.ISFORMULA(L101)</formula>
    </cfRule>
  </conditionalFormatting>
  <conditionalFormatting sqref="L140:M141">
    <cfRule type="expression" dxfId="304" priority="43">
      <formula>_xlfn.ISFORMULA(L140)</formula>
    </cfRule>
  </conditionalFormatting>
  <conditionalFormatting sqref="H271:N272">
    <cfRule type="expression" dxfId="303" priority="22">
      <formula>_xlfn.ISFORMULA(H271)</formula>
    </cfRule>
  </conditionalFormatting>
  <conditionalFormatting sqref="L199:M200">
    <cfRule type="expression" dxfId="302" priority="41">
      <formula>_xlfn.ISFORMULA(L199)</formula>
    </cfRule>
  </conditionalFormatting>
  <conditionalFormatting sqref="L227:M228">
    <cfRule type="expression" dxfId="301" priority="40">
      <formula>_xlfn.ISFORMULA(L227)</formula>
    </cfRule>
  </conditionalFormatting>
  <conditionalFormatting sqref="L257:M258">
    <cfRule type="expression" dxfId="300" priority="39">
      <formula>_xlfn.ISFORMULA(L257)</formula>
    </cfRule>
  </conditionalFormatting>
  <conditionalFormatting sqref="L285:M286">
    <cfRule type="expression" dxfId="299" priority="38">
      <formula>_xlfn.ISFORMULA(L285)</formula>
    </cfRule>
  </conditionalFormatting>
  <conditionalFormatting sqref="H49:N50">
    <cfRule type="expression" dxfId="298" priority="37">
      <formula>_xlfn.ISFORMULA(H49)</formula>
    </cfRule>
  </conditionalFormatting>
  <conditionalFormatting sqref="H49:N50">
    <cfRule type="expression" dxfId="297" priority="36">
      <formula>_xlfn.ISFORMULA(H49)</formula>
    </cfRule>
  </conditionalFormatting>
  <conditionalFormatting sqref="H85:N86">
    <cfRule type="expression" dxfId="296" priority="35">
      <formula>_xlfn.ISFORMULA(H85)</formula>
    </cfRule>
  </conditionalFormatting>
  <conditionalFormatting sqref="H85:N86">
    <cfRule type="expression" dxfId="295" priority="34">
      <formula>_xlfn.ISFORMULA(H85)</formula>
    </cfRule>
  </conditionalFormatting>
  <conditionalFormatting sqref="H120:N121">
    <cfRule type="expression" dxfId="294" priority="33">
      <formula>_xlfn.ISFORMULA(H120)</formula>
    </cfRule>
  </conditionalFormatting>
  <conditionalFormatting sqref="H120:N121">
    <cfRule type="expression" dxfId="293" priority="32">
      <formula>_xlfn.ISFORMULA(H120)</formula>
    </cfRule>
  </conditionalFormatting>
  <conditionalFormatting sqref="H153:N154">
    <cfRule type="expression" dxfId="292" priority="31">
      <formula>_xlfn.ISFORMULA(H153)</formula>
    </cfRule>
  </conditionalFormatting>
  <conditionalFormatting sqref="H153:N154">
    <cfRule type="expression" dxfId="291" priority="30">
      <formula>_xlfn.ISFORMULA(H153)</formula>
    </cfRule>
  </conditionalFormatting>
  <conditionalFormatting sqref="H186:N187">
    <cfRule type="expression" dxfId="290" priority="29">
      <formula>_xlfn.ISFORMULA(H186)</formula>
    </cfRule>
  </conditionalFormatting>
  <conditionalFormatting sqref="H186:N187">
    <cfRule type="expression" dxfId="289" priority="28">
      <formula>_xlfn.ISFORMULA(H186)</formula>
    </cfRule>
  </conditionalFormatting>
  <conditionalFormatting sqref="H214:N215">
    <cfRule type="expression" dxfId="288" priority="27">
      <formula>_xlfn.ISFORMULA(H214)</formula>
    </cfRule>
  </conditionalFormatting>
  <conditionalFormatting sqref="H214:N215">
    <cfRule type="expression" dxfId="287" priority="26">
      <formula>_xlfn.ISFORMULA(H214)</formula>
    </cfRule>
  </conditionalFormatting>
  <conditionalFormatting sqref="H242:N243">
    <cfRule type="expression" dxfId="286" priority="25">
      <formula>_xlfn.ISFORMULA(H242)</formula>
    </cfRule>
  </conditionalFormatting>
  <conditionalFormatting sqref="H242:N243">
    <cfRule type="expression" dxfId="285" priority="24">
      <formula>_xlfn.ISFORMULA(H242)</formula>
    </cfRule>
  </conditionalFormatting>
  <conditionalFormatting sqref="H271:N272">
    <cfRule type="expression" dxfId="284" priority="23">
      <formula>_xlfn.ISFORMULA(H271)</formula>
    </cfRule>
  </conditionalFormatting>
  <conditionalFormatting sqref="D18:F19 D14:D17">
    <cfRule type="expression" dxfId="283" priority="21">
      <formula>_xlfn.ISFORMULA(D14)</formula>
    </cfRule>
  </conditionalFormatting>
  <conditionalFormatting sqref="D49:D50">
    <cfRule type="expression" dxfId="282" priority="20">
      <formula>_xlfn.ISFORMULA(D49)</formula>
    </cfRule>
  </conditionalFormatting>
  <conditionalFormatting sqref="E14:F15">
    <cfRule type="expression" dxfId="281" priority="19">
      <formula>_xlfn.ISFORMULA(E14)</formula>
    </cfRule>
  </conditionalFormatting>
  <conditionalFormatting sqref="E268:F270">
    <cfRule type="expression" dxfId="280" priority="10">
      <formula>_xlfn.ISFORMULA(E268)</formula>
    </cfRule>
  </conditionalFormatting>
  <conditionalFormatting sqref="E47:F48">
    <cfRule type="expression" dxfId="279" priority="17">
      <formula>_xlfn.ISFORMULA(E47)</formula>
    </cfRule>
  </conditionalFormatting>
  <conditionalFormatting sqref="E83:F84">
    <cfRule type="expression" dxfId="278" priority="16">
      <formula>_xlfn.ISFORMULA(E83)</formula>
    </cfRule>
  </conditionalFormatting>
  <conditionalFormatting sqref="E118:F119">
    <cfRule type="expression" dxfId="277" priority="15">
      <formula>_xlfn.ISFORMULA(E118)</formula>
    </cfRule>
  </conditionalFormatting>
  <conditionalFormatting sqref="E151:F152">
    <cfRule type="expression" dxfId="276" priority="14">
      <formula>_xlfn.ISFORMULA(E151)</formula>
    </cfRule>
  </conditionalFormatting>
  <conditionalFormatting sqref="E183:F185">
    <cfRule type="expression" dxfId="275" priority="13">
      <formula>_xlfn.ISFORMULA(E183)</formula>
    </cfRule>
  </conditionalFormatting>
  <conditionalFormatting sqref="E211:F213">
    <cfRule type="expression" dxfId="274" priority="12">
      <formula>_xlfn.ISFORMULA(E211)</formula>
    </cfRule>
  </conditionalFormatting>
  <conditionalFormatting sqref="E239:F241">
    <cfRule type="expression" dxfId="273" priority="11">
      <formula>_xlfn.ISFORMULA(E239)</formula>
    </cfRule>
  </conditionalFormatting>
  <conditionalFormatting sqref="F271:F272">
    <cfRule type="expression" dxfId="272" priority="9">
      <formula>_xlfn.ISFORMULA(F271)</formula>
    </cfRule>
  </conditionalFormatting>
  <conditionalFormatting sqref="F242:F243">
    <cfRule type="expression" dxfId="271" priority="8">
      <formula>_xlfn.ISFORMULA(F242)</formula>
    </cfRule>
  </conditionalFormatting>
  <conditionalFormatting sqref="F214:F215">
    <cfRule type="expression" dxfId="270" priority="7">
      <formula>_xlfn.ISFORMULA(F214)</formula>
    </cfRule>
  </conditionalFormatting>
  <conditionalFormatting sqref="F186:F187">
    <cfRule type="expression" dxfId="269" priority="6">
      <formula>_xlfn.ISFORMULA(F186)</formula>
    </cfRule>
  </conditionalFormatting>
  <conditionalFormatting sqref="F153:F154">
    <cfRule type="expression" dxfId="268" priority="5">
      <formula>_xlfn.ISFORMULA(F153)</formula>
    </cfRule>
  </conditionalFormatting>
  <conditionalFormatting sqref="F120:F121">
    <cfRule type="expression" dxfId="267" priority="4">
      <formula>_xlfn.ISFORMULA(F120)</formula>
    </cfRule>
  </conditionalFormatting>
  <conditionalFormatting sqref="F85:F86">
    <cfRule type="expression" dxfId="266" priority="3">
      <formula>_xlfn.ISFORMULA(F85)</formula>
    </cfRule>
  </conditionalFormatting>
  <conditionalFormatting sqref="F49:F50">
    <cfRule type="expression" dxfId="265" priority="2">
      <formula>_xlfn.ISFORMULA(F49)</formula>
    </cfRule>
  </conditionalFormatting>
  <conditionalFormatting sqref="F16:F17">
    <cfRule type="expression" dxfId="264" priority="1">
      <formula>_xlfn.ISFORMULA(F16)</formula>
    </cfRule>
  </conditionalFormatting>
  <pageMargins left="0.7" right="0.7" top="0.75" bottom="0.75" header="0.3" footer="0.3"/>
  <pageSetup paperSize="9" orientation="portrait" horizontalDpi="4294967294" verticalDpi="4294967294"/>
  <drawing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AE17-4504-4D48-8C8B-797A9ADF9A85}">
  <sheetPr>
    <tabColor theme="9" tint="0.39997558519241921"/>
  </sheetPr>
  <dimension ref="B1:N180"/>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18.140625" style="1" bestFit="1" customWidth="1"/>
    <col min="6" max="6" width="18.42578125" style="1" customWidth="1"/>
    <col min="7" max="7" width="15.7109375" style="1" customWidth="1"/>
    <col min="8" max="8" width="16.140625" style="1" customWidth="1"/>
    <col min="9" max="9" width="15.42578125" style="1" customWidth="1"/>
    <col min="10" max="10" width="17" style="1" customWidth="1"/>
    <col min="11" max="12" width="16.7109375" style="1" customWidth="1"/>
    <col min="13" max="16384" width="8.85546875" style="1"/>
  </cols>
  <sheetData>
    <row r="1" spans="2:14" s="3" customFormat="1" ht="49.5" customHeight="1">
      <c r="B1" s="109" t="s">
        <v>458</v>
      </c>
      <c r="C1" s="109"/>
      <c r="D1" s="109"/>
      <c r="E1" s="109"/>
      <c r="F1" s="109"/>
      <c r="G1" s="109"/>
      <c r="H1" s="109"/>
      <c r="I1" s="109"/>
      <c r="J1" s="109"/>
      <c r="K1" s="109"/>
      <c r="L1" s="109"/>
      <c r="M1" s="109"/>
      <c r="N1" s="109"/>
    </row>
    <row r="4" spans="2:14" ht="14.1">
      <c r="K4" s="7"/>
      <c r="L4" s="2"/>
    </row>
    <row r="5" spans="2:14" ht="14.1">
      <c r="L5" s="2"/>
    </row>
    <row r="10" spans="2:14" ht="14.45">
      <c r="C10" s="5"/>
      <c r="D10" s="5"/>
      <c r="E10" s="5"/>
      <c r="F10" s="5"/>
      <c r="G10" s="5"/>
      <c r="H10" s="5"/>
      <c r="I10" s="5"/>
      <c r="J10" s="5"/>
      <c r="K10" s="5"/>
      <c r="L10" s="5"/>
      <c r="M10" s="5"/>
      <c r="N10" s="5"/>
    </row>
    <row r="11" spans="2:14" ht="14.45">
      <c r="C11" s="2" t="s">
        <v>1152</v>
      </c>
      <c r="D11" s="2"/>
      <c r="M11" s="5"/>
      <c r="N11" s="5"/>
    </row>
    <row r="12" spans="2:14" ht="14.45">
      <c r="C12" s="44" t="s">
        <v>354</v>
      </c>
      <c r="M12" s="5"/>
      <c r="N12" s="5"/>
    </row>
    <row r="13" spans="2:14"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4" ht="14.45">
      <c r="B14" s="496" t="s">
        <v>84</v>
      </c>
      <c r="C14" s="110" t="s">
        <v>411</v>
      </c>
      <c r="D14" s="110" t="s">
        <v>296</v>
      </c>
      <c r="E14" s="132">
        <f>SUM(E19:E21)</f>
        <v>0</v>
      </c>
      <c r="F14" s="132">
        <f t="shared" ref="F14:L14" si="0">SUM(F19:F21)</f>
        <v>0</v>
      </c>
      <c r="G14" s="132">
        <f t="shared" si="0"/>
        <v>0</v>
      </c>
      <c r="H14" s="132">
        <f t="shared" si="0"/>
        <v>0</v>
      </c>
      <c r="I14" s="132">
        <f t="shared" si="0"/>
        <v>0</v>
      </c>
      <c r="J14" s="132">
        <f t="shared" si="0"/>
        <v>0</v>
      </c>
      <c r="K14" s="132">
        <f t="shared" si="0"/>
        <v>0</v>
      </c>
      <c r="L14" s="132">
        <f t="shared" si="0"/>
        <v>0</v>
      </c>
      <c r="M14" s="5"/>
      <c r="N14" s="5"/>
    </row>
    <row r="15" spans="2:14" ht="14.45">
      <c r="C15" s="110" t="s">
        <v>380</v>
      </c>
      <c r="D15" s="110" t="s">
        <v>296</v>
      </c>
      <c r="E15" s="403">
        <f>E22</f>
        <v>0</v>
      </c>
      <c r="F15" s="403">
        <f t="shared" ref="F15:L15" si="1">F22</f>
        <v>0</v>
      </c>
      <c r="G15" s="132">
        <f t="shared" si="1"/>
        <v>0</v>
      </c>
      <c r="H15" s="132">
        <f t="shared" si="1"/>
        <v>0</v>
      </c>
      <c r="I15" s="132">
        <f t="shared" si="1"/>
        <v>0</v>
      </c>
      <c r="J15" s="132">
        <f t="shared" si="1"/>
        <v>0</v>
      </c>
      <c r="K15" s="132">
        <f t="shared" si="1"/>
        <v>0</v>
      </c>
      <c r="L15" s="132">
        <f t="shared" si="1"/>
        <v>0</v>
      </c>
      <c r="M15" s="5"/>
      <c r="N15" s="5"/>
    </row>
    <row r="16" spans="2:14" ht="14.45">
      <c r="C16" s="120"/>
      <c r="D16" s="120"/>
      <c r="E16" s="120"/>
      <c r="F16" s="120"/>
      <c r="G16" s="120"/>
      <c r="H16" s="120"/>
      <c r="I16" s="120"/>
      <c r="J16" s="120"/>
      <c r="K16" s="120"/>
      <c r="L16" s="120"/>
      <c r="M16" s="5"/>
      <c r="N16" s="5"/>
    </row>
    <row r="17" spans="2:14" ht="14.45">
      <c r="C17" s="44" t="s">
        <v>372</v>
      </c>
      <c r="M17" s="5"/>
      <c r="N17" s="5"/>
    </row>
    <row r="18" spans="2:14" ht="14.45">
      <c r="C18" s="46" t="s">
        <v>373</v>
      </c>
      <c r="D18" s="46" t="s">
        <v>24</v>
      </c>
      <c r="E18" s="46">
        <v>2015</v>
      </c>
      <c r="F18" s="46">
        <v>2020</v>
      </c>
      <c r="G18" s="46">
        <v>2025</v>
      </c>
      <c r="H18" s="46">
        <v>2030</v>
      </c>
      <c r="I18" s="46">
        <v>2035</v>
      </c>
      <c r="J18" s="46">
        <v>2040</v>
      </c>
      <c r="K18" s="46">
        <v>2045</v>
      </c>
      <c r="L18" s="46">
        <v>2050</v>
      </c>
      <c r="M18" s="5"/>
      <c r="N18" s="5"/>
    </row>
    <row r="19" spans="2:14" ht="14.45">
      <c r="C19" s="112" t="s">
        <v>399</v>
      </c>
      <c r="D19" s="496" t="s">
        <v>296</v>
      </c>
      <c r="E19" s="317">
        <f>'UK captured turnover (11)'!E19*'GVA turnover multiplier (11)'!G14</f>
        <v>0</v>
      </c>
      <c r="F19" s="317">
        <f>'UK captured turnover (11)'!F19*'GVA turnover multiplier (11)'!H14</f>
        <v>0</v>
      </c>
      <c r="G19" s="317">
        <f>'UK captured turnover (11)'!G19*'GVA turnover multiplier (11)'!I14</f>
        <v>0</v>
      </c>
      <c r="H19" s="317">
        <f>'UK captured turnover (11)'!H19*'GVA turnover multiplier (11)'!J14</f>
        <v>0</v>
      </c>
      <c r="I19" s="317">
        <f>'UK captured turnover (11)'!I19*'GVA turnover multiplier (11)'!K14</f>
        <v>0</v>
      </c>
      <c r="J19" s="317">
        <f>'UK captured turnover (11)'!J19*'GVA turnover multiplier (11)'!L14</f>
        <v>0</v>
      </c>
      <c r="K19" s="317">
        <f>'UK captured turnover (11)'!K19*'GVA turnover multiplier (11)'!M14</f>
        <v>0</v>
      </c>
      <c r="L19" s="317">
        <f>'UK captured turnover (11)'!L19*'GVA turnover multiplier (11)'!N14</f>
        <v>0</v>
      </c>
      <c r="M19" s="5"/>
      <c r="N19" s="5"/>
    </row>
    <row r="20" spans="2:14" ht="14.45">
      <c r="C20" s="112" t="s">
        <v>335</v>
      </c>
      <c r="D20" s="496" t="s">
        <v>296</v>
      </c>
      <c r="E20" s="317">
        <f>'UK captured turnover (11)'!E20*'GVA turnover multiplier (11)'!G15</f>
        <v>0</v>
      </c>
      <c r="F20" s="317">
        <f>'UK captured turnover (11)'!F20*'GVA turnover multiplier (11)'!H15</f>
        <v>0</v>
      </c>
      <c r="G20" s="317">
        <f>'UK captured turnover (11)'!G20*'GVA turnover multiplier (11)'!I15</f>
        <v>0</v>
      </c>
      <c r="H20" s="317">
        <f>'UK captured turnover (11)'!H20*'GVA turnover multiplier (11)'!J15</f>
        <v>0</v>
      </c>
      <c r="I20" s="317">
        <f>'UK captured turnover (11)'!I20*'GVA turnover multiplier (11)'!K15</f>
        <v>0</v>
      </c>
      <c r="J20" s="317">
        <f>'UK captured turnover (11)'!J20*'GVA turnover multiplier (11)'!L15</f>
        <v>0</v>
      </c>
      <c r="K20" s="317">
        <f>'UK captured turnover (11)'!K20*'GVA turnover multiplier (11)'!M15</f>
        <v>0</v>
      </c>
      <c r="L20" s="317">
        <f>'UK captured turnover (11)'!L20*'GVA turnover multiplier (11)'!N15</f>
        <v>0</v>
      </c>
      <c r="M20" s="5"/>
      <c r="N20" s="5"/>
    </row>
    <row r="21" spans="2:14" ht="14.45">
      <c r="C21" s="112" t="s">
        <v>1095</v>
      </c>
      <c r="D21" s="496" t="s">
        <v>296</v>
      </c>
      <c r="E21" s="317">
        <f>'UK captured turnover (11)'!E21*'GVA turnover multiplier (11)'!G16</f>
        <v>0</v>
      </c>
      <c r="F21" s="317">
        <f>'UK captured turnover (11)'!F21*'GVA turnover multiplier (11)'!H16</f>
        <v>0</v>
      </c>
      <c r="G21" s="317">
        <f>'UK captured turnover (11)'!G21*'GVA turnover multiplier (11)'!I16</f>
        <v>0</v>
      </c>
      <c r="H21" s="317">
        <f>'UK captured turnover (11)'!H21*'GVA turnover multiplier (11)'!J16</f>
        <v>0</v>
      </c>
      <c r="I21" s="317">
        <f>'UK captured turnover (11)'!I21*'GVA turnover multiplier (11)'!K16</f>
        <v>0</v>
      </c>
      <c r="J21" s="317">
        <f>'UK captured turnover (11)'!J21*'GVA turnover multiplier (11)'!L16</f>
        <v>0</v>
      </c>
      <c r="K21" s="317">
        <f>'UK captured turnover (11)'!K21*'GVA turnover multiplier (11)'!M16</f>
        <v>0</v>
      </c>
      <c r="L21" s="317">
        <f>'UK captured turnover (11)'!L21*'GVA turnover multiplier (11)'!N16</f>
        <v>0</v>
      </c>
      <c r="M21" s="5"/>
      <c r="N21" s="5"/>
    </row>
    <row r="22" spans="2:14" ht="14.45">
      <c r="C22" s="112" t="s">
        <v>380</v>
      </c>
      <c r="D22" s="496" t="s">
        <v>296</v>
      </c>
      <c r="E22" s="317">
        <f>'UK captured turnover (11)'!E22*'GVA turnover multiplier (11)'!G17</f>
        <v>0</v>
      </c>
      <c r="F22" s="317">
        <f>'UK captured turnover (11)'!F22*'GVA turnover multiplier (11)'!H17</f>
        <v>0</v>
      </c>
      <c r="G22" s="317">
        <f>'UK captured turnover (11)'!G22*'GVA turnover multiplier (11)'!I17</f>
        <v>0</v>
      </c>
      <c r="H22" s="317">
        <f>'UK captured turnover (11)'!H22*'GVA turnover multiplier (11)'!J17</f>
        <v>0</v>
      </c>
      <c r="I22" s="317">
        <f>'UK captured turnover (11)'!I22*'GVA turnover multiplier (11)'!K17</f>
        <v>0</v>
      </c>
      <c r="J22" s="317">
        <f>'UK captured turnover (11)'!J22*'GVA turnover multiplier (11)'!L17</f>
        <v>0</v>
      </c>
      <c r="K22" s="317">
        <f>'UK captured turnover (11)'!K22*'GVA turnover multiplier (11)'!M17</f>
        <v>0</v>
      </c>
      <c r="L22" s="317">
        <f>'UK captured turnover (11)'!L22*'GVA turnover multiplier (11)'!N17</f>
        <v>0</v>
      </c>
      <c r="M22" s="5"/>
      <c r="N22" s="5"/>
    </row>
    <row r="23" spans="2:14" ht="14.45">
      <c r="C23" s="496"/>
      <c r="D23" s="496" t="s">
        <v>296</v>
      </c>
      <c r="E23" s="317"/>
      <c r="F23" s="317"/>
      <c r="G23" s="317"/>
      <c r="H23" s="317"/>
      <c r="I23" s="317"/>
      <c r="J23" s="317"/>
      <c r="K23" s="317"/>
      <c r="L23" s="317"/>
      <c r="M23" s="5"/>
      <c r="N23" s="5"/>
    </row>
    <row r="24" spans="2:14" ht="14.45">
      <c r="C24" s="496"/>
      <c r="D24" s="496" t="s">
        <v>296</v>
      </c>
      <c r="E24" s="317"/>
      <c r="F24" s="317"/>
      <c r="G24" s="317"/>
      <c r="H24" s="317"/>
      <c r="I24" s="317"/>
      <c r="J24" s="317"/>
      <c r="K24" s="317"/>
      <c r="L24" s="317"/>
      <c r="M24" s="5"/>
      <c r="N24" s="5"/>
    </row>
    <row r="25" spans="2:14" ht="14.45">
      <c r="E25" s="186">
        <f>SUM(E19:E24)</f>
        <v>0</v>
      </c>
      <c r="F25" s="186">
        <f t="shared" ref="F25:L25" si="2">SUM(F19:F24)</f>
        <v>0</v>
      </c>
      <c r="G25" s="186">
        <f t="shared" si="2"/>
        <v>0</v>
      </c>
      <c r="H25" s="186">
        <f t="shared" si="2"/>
        <v>0</v>
      </c>
      <c r="I25" s="186">
        <f t="shared" si="2"/>
        <v>0</v>
      </c>
      <c r="J25" s="186">
        <f t="shared" si="2"/>
        <v>0</v>
      </c>
      <c r="K25" s="186">
        <f t="shared" si="2"/>
        <v>0</v>
      </c>
      <c r="L25" s="186">
        <f t="shared" si="2"/>
        <v>0</v>
      </c>
      <c r="M25" s="5"/>
      <c r="N25" s="5"/>
    </row>
    <row r="26" spans="2:14" ht="14.45">
      <c r="M26" s="5"/>
      <c r="N26" s="5"/>
    </row>
    <row r="27" spans="2:14" s="365" customFormat="1" ht="14.65" thickBot="1">
      <c r="M27" s="396"/>
      <c r="N27" s="396"/>
    </row>
    <row r="28" spans="2:14" ht="14.45">
      <c r="M28" s="5"/>
      <c r="N28" s="5"/>
    </row>
    <row r="29" spans="2:14" ht="14.45">
      <c r="M29" s="5"/>
      <c r="N29" s="5"/>
    </row>
    <row r="30" spans="2:14" ht="14.45">
      <c r="C30" s="2" t="s">
        <v>1152</v>
      </c>
      <c r="D30" s="2"/>
      <c r="M30" s="5"/>
      <c r="N30" s="5"/>
    </row>
    <row r="31" spans="2:14" ht="14.45">
      <c r="C31" s="44" t="s">
        <v>354</v>
      </c>
      <c r="M31" s="5"/>
      <c r="N31" s="5"/>
    </row>
    <row r="32" spans="2:14" ht="14.45">
      <c r="B32" s="46" t="s">
        <v>125</v>
      </c>
      <c r="C32" s="123" t="s">
        <v>410</v>
      </c>
      <c r="D32" s="123" t="s">
        <v>24</v>
      </c>
      <c r="E32" s="123">
        <v>2015</v>
      </c>
      <c r="F32" s="123">
        <v>2020</v>
      </c>
      <c r="G32" s="123">
        <v>2025</v>
      </c>
      <c r="H32" s="123">
        <v>2030</v>
      </c>
      <c r="I32" s="123">
        <v>2035</v>
      </c>
      <c r="J32" s="123">
        <v>2040</v>
      </c>
      <c r="K32" s="123">
        <v>2045</v>
      </c>
      <c r="L32" s="123">
        <v>2050</v>
      </c>
      <c r="M32" s="5"/>
      <c r="N32" s="5"/>
    </row>
    <row r="33" spans="2:14" ht="14.45">
      <c r="B33" s="496" t="s">
        <v>222</v>
      </c>
      <c r="C33" s="110" t="s">
        <v>411</v>
      </c>
      <c r="D33" s="110" t="s">
        <v>296</v>
      </c>
      <c r="E33" s="132">
        <f>SUM(E38:E40)</f>
        <v>3.075711885268994E-3</v>
      </c>
      <c r="F33" s="132">
        <f t="shared" ref="F33:L33" si="3">SUM(F38:F40)</f>
        <v>2.8864140417508488E-3</v>
      </c>
      <c r="G33" s="132">
        <f t="shared" si="3"/>
        <v>1.223696766117956E-2</v>
      </c>
      <c r="H33" s="132">
        <f t="shared" si="3"/>
        <v>235376652.29143098</v>
      </c>
      <c r="I33" s="132">
        <f t="shared" si="3"/>
        <v>305983858.31816989</v>
      </c>
      <c r="J33" s="132">
        <f t="shared" si="3"/>
        <v>1.2824919934397393E-2</v>
      </c>
      <c r="K33" s="132">
        <f t="shared" si="3"/>
        <v>2.5494824399437545E-2</v>
      </c>
      <c r="L33" s="132">
        <f t="shared" si="3"/>
        <v>278828755.46420431</v>
      </c>
      <c r="M33" s="5"/>
      <c r="N33" s="5"/>
    </row>
    <row r="34" spans="2:14" ht="14.45">
      <c r="C34" s="110" t="s">
        <v>380</v>
      </c>
      <c r="D34" s="110" t="s">
        <v>296</v>
      </c>
      <c r="E34" s="132">
        <f>E41</f>
        <v>5.2637757228692706E-3</v>
      </c>
      <c r="F34" s="132">
        <f t="shared" ref="F34:L34" si="4">F41</f>
        <v>9.4750637710939757E-3</v>
      </c>
      <c r="G34" s="132">
        <f t="shared" si="4"/>
        <v>2.6055751911253366E-2</v>
      </c>
      <c r="H34" s="132">
        <f t="shared" si="4"/>
        <v>298349546.47726613</v>
      </c>
      <c r="I34" s="132">
        <f t="shared" si="4"/>
        <v>641652983.65638793</v>
      </c>
      <c r="J34" s="132">
        <f t="shared" si="4"/>
        <v>610813848.01796579</v>
      </c>
      <c r="K34" s="132">
        <f t="shared" si="4"/>
        <v>579974712.38050985</v>
      </c>
      <c r="L34" s="132">
        <f t="shared" si="4"/>
        <v>568126351.3355453</v>
      </c>
      <c r="M34" s="5"/>
      <c r="N34" s="5"/>
    </row>
    <row r="35" spans="2:14" ht="14.45">
      <c r="C35" s="120"/>
      <c r="D35" s="120"/>
      <c r="E35" s="120"/>
      <c r="F35" s="120"/>
      <c r="G35" s="120"/>
      <c r="H35" s="120"/>
      <c r="I35" s="120"/>
      <c r="J35" s="120"/>
      <c r="K35" s="120"/>
      <c r="L35" s="120"/>
      <c r="M35" s="5"/>
      <c r="N35" s="5"/>
    </row>
    <row r="36" spans="2:14" ht="14.45">
      <c r="C36" s="44" t="s">
        <v>372</v>
      </c>
      <c r="M36" s="5"/>
      <c r="N36" s="5"/>
    </row>
    <row r="37" spans="2:14" ht="14.45">
      <c r="C37" s="46" t="s">
        <v>373</v>
      </c>
      <c r="D37" s="46" t="s">
        <v>24</v>
      </c>
      <c r="E37" s="46">
        <v>2015</v>
      </c>
      <c r="F37" s="46">
        <v>2020</v>
      </c>
      <c r="G37" s="46">
        <v>2025</v>
      </c>
      <c r="H37" s="46">
        <v>2030</v>
      </c>
      <c r="I37" s="46">
        <v>2035</v>
      </c>
      <c r="J37" s="46">
        <v>2040</v>
      </c>
      <c r="K37" s="46">
        <v>2045</v>
      </c>
      <c r="L37" s="46">
        <v>2050</v>
      </c>
      <c r="M37" s="5"/>
      <c r="N37" s="5"/>
    </row>
    <row r="38" spans="2:14" ht="14.45">
      <c r="C38" s="112" t="s">
        <v>399</v>
      </c>
      <c r="D38" s="496" t="s">
        <v>296</v>
      </c>
      <c r="E38" s="51">
        <f>'UK captured turnover (11)'!E37*'GVA turnover multiplier (11)'!G47</f>
        <v>0</v>
      </c>
      <c r="F38" s="51">
        <f>'UK captured turnover (11)'!F37*'GVA turnover multiplier (11)'!H47</f>
        <v>3.0169986090610953E-4</v>
      </c>
      <c r="G38" s="51">
        <f>'UK captured turnover (11)'!G37*'GVA turnover multiplier (11)'!I47</f>
        <v>2.316034843180245E-3</v>
      </c>
      <c r="H38" s="51">
        <f>'UK captured turnover (11)'!H37*'GVA turnover multiplier (11)'!J47</f>
        <v>61046039.761474296</v>
      </c>
      <c r="I38" s="51">
        <f>'UK captured turnover (11)'!I37*'GVA turnover multiplier (11)'!K47</f>
        <v>97391487.028646484</v>
      </c>
      <c r="J38" s="51">
        <f>'UK captured turnover (11)'!J37*'GVA turnover multiplier (11)'!L47</f>
        <v>4.7264534016663064E-3</v>
      </c>
      <c r="K38" s="51">
        <f>'UK captured turnover (11)'!K37*'GVA turnover multiplier (11)'!M47</f>
        <v>1.0500937382500339E-2</v>
      </c>
      <c r="L38" s="51">
        <f>'UK captured turnover (11)'!L37*'GVA turnover multiplier (11)'!N47</f>
        <v>125379321.48213819</v>
      </c>
      <c r="M38" s="5"/>
      <c r="N38" s="5"/>
    </row>
    <row r="39" spans="2:14" ht="14.45">
      <c r="C39" s="112" t="s">
        <v>335</v>
      </c>
      <c r="D39" s="496" t="s">
        <v>296</v>
      </c>
      <c r="E39" s="51">
        <f>'UK captured turnover (11)'!E38*'GVA turnover multiplier (11)'!G48</f>
        <v>1.1433779483557218E-3</v>
      </c>
      <c r="F39" s="51">
        <f>'UK captured turnover (11)'!F38*'GVA turnover multiplier (11)'!H48</f>
        <v>9.6085241642252688E-4</v>
      </c>
      <c r="G39" s="51">
        <f>'UK captured turnover (11)'!G38*'GVA turnover multiplier (11)'!I48</f>
        <v>3.6880488922085572E-3</v>
      </c>
      <c r="H39" s="51">
        <f>'UK captured turnover (11)'!H38*'GVA turnover multiplier (11)'!J48</f>
        <v>64806388.090107352</v>
      </c>
      <c r="I39" s="51">
        <f>'UK captured turnover (11)'!I38*'GVA turnover multiplier (11)'!K48</f>
        <v>77542997.011507034</v>
      </c>
      <c r="J39" s="51">
        <f>'UK captured turnover (11)'!J38*'GVA turnover multiplier (11)'!L48</f>
        <v>3.0105576836927058E-3</v>
      </c>
      <c r="K39" s="51">
        <f>'UK captured turnover (11)'!K38*'GVA turnover multiplier (11)'!M48</f>
        <v>5.573890017921434E-3</v>
      </c>
      <c r="L39" s="51">
        <f>'UK captured turnover (11)'!L38*'GVA turnover multiplier (11)'!N48</f>
        <v>57043931.794481806</v>
      </c>
      <c r="M39" s="5"/>
      <c r="N39" s="5"/>
    </row>
    <row r="40" spans="2:14" ht="14.45">
      <c r="C40" s="112" t="s">
        <v>1095</v>
      </c>
      <c r="D40" s="496" t="s">
        <v>296</v>
      </c>
      <c r="E40" s="51">
        <f>'UK captured turnover (11)'!E39*'GVA turnover multiplier (11)'!G49</f>
        <v>1.9323339369132723E-3</v>
      </c>
      <c r="F40" s="51">
        <f>'UK captured turnover (11)'!F39*'GVA turnover multiplier (11)'!H49</f>
        <v>1.6238617644222127E-3</v>
      </c>
      <c r="G40" s="51">
        <f>'UK captured turnover (11)'!G39*'GVA turnover multiplier (11)'!I49</f>
        <v>6.2328839257907581E-3</v>
      </c>
      <c r="H40" s="51">
        <f>'UK captured turnover (11)'!H39*'GVA turnover multiplier (11)'!J49</f>
        <v>109524224.43984933</v>
      </c>
      <c r="I40" s="51">
        <f>'UK captured turnover (11)'!I39*'GVA turnover multiplier (11)'!K49</f>
        <v>131049374.27801637</v>
      </c>
      <c r="J40" s="51">
        <f>'UK captured turnover (11)'!J39*'GVA turnover multiplier (11)'!L49</f>
        <v>5.0879088490383825E-3</v>
      </c>
      <c r="K40" s="51">
        <f>'UK captured turnover (11)'!K39*'GVA turnover multiplier (11)'!M49</f>
        <v>9.4199969990157745E-3</v>
      </c>
      <c r="L40" s="51">
        <f>'UK captured turnover (11)'!L39*'GVA turnover multiplier (11)'!N49</f>
        <v>96405502.187584311</v>
      </c>
      <c r="M40" s="5"/>
      <c r="N40" s="5"/>
    </row>
    <row r="41" spans="2:14" ht="14.45">
      <c r="C41" s="112" t="s">
        <v>380</v>
      </c>
      <c r="D41" s="496" t="s">
        <v>296</v>
      </c>
      <c r="E41" s="51">
        <f>'UK captured turnover (11)'!E40*'GVA turnover multiplier (11)'!G50</f>
        <v>5.2637757228692706E-3</v>
      </c>
      <c r="F41" s="51">
        <f>'UK captured turnover (11)'!F40*'GVA turnover multiplier (11)'!H50</f>
        <v>9.4750637710939757E-3</v>
      </c>
      <c r="G41" s="51">
        <f>'UK captured turnover (11)'!G40*'GVA turnover multiplier (11)'!I50</f>
        <v>2.6055751911253366E-2</v>
      </c>
      <c r="H41" s="51">
        <f>'UK captured turnover (11)'!H40*'GVA turnover multiplier (11)'!J50</f>
        <v>298349546.47726613</v>
      </c>
      <c r="I41" s="51">
        <f>'UK captured turnover (11)'!I40*'GVA turnover multiplier (11)'!K50</f>
        <v>641652983.65638793</v>
      </c>
      <c r="J41" s="51">
        <f>'UK captured turnover (11)'!J40*'GVA turnover multiplier (11)'!L50</f>
        <v>610813848.01796579</v>
      </c>
      <c r="K41" s="51">
        <f>'UK captured turnover (11)'!K40*'GVA turnover multiplier (11)'!M50</f>
        <v>579974712.38050985</v>
      </c>
      <c r="L41" s="51">
        <f>'UK captured turnover (11)'!L40*'GVA turnover multiplier (11)'!N50</f>
        <v>568126351.3355453</v>
      </c>
      <c r="M41" s="5"/>
      <c r="N41" s="5"/>
    </row>
    <row r="42" spans="2:14" ht="14.45">
      <c r="C42" s="496"/>
      <c r="D42" s="496" t="s">
        <v>296</v>
      </c>
      <c r="E42" s="317"/>
      <c r="F42" s="317"/>
      <c r="G42" s="317"/>
      <c r="H42" s="317"/>
      <c r="I42" s="317"/>
      <c r="J42" s="317"/>
      <c r="K42" s="317"/>
      <c r="L42" s="317"/>
      <c r="M42" s="5"/>
      <c r="N42" s="5"/>
    </row>
    <row r="43" spans="2:14">
      <c r="C43" s="496"/>
      <c r="D43" s="496" t="s">
        <v>296</v>
      </c>
      <c r="E43" s="317"/>
      <c r="F43" s="317"/>
      <c r="G43" s="317"/>
      <c r="H43" s="317"/>
      <c r="I43" s="317"/>
      <c r="J43" s="317"/>
      <c r="K43" s="317"/>
      <c r="L43" s="317"/>
    </row>
    <row r="44" spans="2:14">
      <c r="E44" s="130">
        <f>SUM(E38:E43)</f>
        <v>8.339487608138265E-3</v>
      </c>
      <c r="F44" s="130">
        <f t="shared" ref="F44" si="5">SUM(F38:F43)</f>
        <v>1.2361477812844825E-2</v>
      </c>
      <c r="G44" s="130">
        <f t="shared" ref="G44" si="6">SUM(G38:G43)</f>
        <v>3.8292719572432923E-2</v>
      </c>
      <c r="H44" s="130">
        <f t="shared" ref="H44" si="7">SUM(H38:H43)</f>
        <v>533726198.76869714</v>
      </c>
      <c r="I44" s="130">
        <f t="shared" ref="I44" si="8">SUM(I38:I43)</f>
        <v>947636841.97455788</v>
      </c>
      <c r="J44" s="130">
        <f t="shared" ref="J44" si="9">SUM(J38:J43)</f>
        <v>610813848.03079069</v>
      </c>
      <c r="K44" s="130">
        <f t="shared" ref="K44" si="10">SUM(K38:K43)</f>
        <v>579974712.40600467</v>
      </c>
      <c r="L44" s="130">
        <f t="shared" ref="L44" si="11">SUM(L38:L43)</f>
        <v>846955106.79974961</v>
      </c>
    </row>
    <row r="46" spans="2:14" ht="14.1" thickBot="1">
      <c r="B46" s="365"/>
      <c r="C46" s="365"/>
      <c r="D46" s="365"/>
      <c r="E46" s="365"/>
      <c r="F46" s="365"/>
      <c r="G46" s="365"/>
      <c r="H46" s="365"/>
      <c r="I46" s="365"/>
      <c r="J46" s="365"/>
      <c r="K46" s="365"/>
      <c r="L46" s="365"/>
    </row>
    <row r="50" spans="2:12" ht="14.1">
      <c r="C50" s="2" t="s">
        <v>1152</v>
      </c>
      <c r="D50" s="2"/>
    </row>
    <row r="51" spans="2:12" ht="14.1">
      <c r="C51" s="44" t="s">
        <v>354</v>
      </c>
    </row>
    <row r="52" spans="2:12" ht="14.1">
      <c r="B52" s="46" t="s">
        <v>125</v>
      </c>
      <c r="C52" s="123" t="s">
        <v>410</v>
      </c>
      <c r="D52" s="123" t="s">
        <v>24</v>
      </c>
      <c r="E52" s="123">
        <v>2015</v>
      </c>
      <c r="F52" s="123">
        <v>2020</v>
      </c>
      <c r="G52" s="123">
        <v>2025</v>
      </c>
      <c r="H52" s="123">
        <v>2030</v>
      </c>
      <c r="I52" s="123">
        <v>2035</v>
      </c>
      <c r="J52" s="123">
        <v>2040</v>
      </c>
      <c r="K52" s="123">
        <v>2045</v>
      </c>
      <c r="L52" s="123">
        <v>2050</v>
      </c>
    </row>
    <row r="53" spans="2:12">
      <c r="B53" s="496" t="s">
        <v>136</v>
      </c>
      <c r="C53" s="110" t="s">
        <v>411</v>
      </c>
      <c r="D53" s="110" t="s">
        <v>296</v>
      </c>
      <c r="E53" s="132">
        <f>SUM(E58:E60)</f>
        <v>14055800.708648998</v>
      </c>
      <c r="F53" s="132">
        <f t="shared" ref="F53:L53" si="12">SUM(F58:F60)</f>
        <v>15220196.594908046</v>
      </c>
      <c r="G53" s="132">
        <f t="shared" si="12"/>
        <v>0.27025346736225381</v>
      </c>
      <c r="H53" s="132">
        <f t="shared" si="12"/>
        <v>30000241.932652175</v>
      </c>
      <c r="I53" s="132">
        <f t="shared" si="12"/>
        <v>5972585.7011836916</v>
      </c>
      <c r="J53" s="132">
        <f t="shared" si="12"/>
        <v>0.22633981135678299</v>
      </c>
      <c r="K53" s="132">
        <f t="shared" si="12"/>
        <v>0.28823579514565145</v>
      </c>
      <c r="L53" s="132">
        <f t="shared" si="12"/>
        <v>141969461.63257813</v>
      </c>
    </row>
    <row r="54" spans="2:12">
      <c r="C54" s="110" t="s">
        <v>380</v>
      </c>
      <c r="D54" s="110" t="s">
        <v>296</v>
      </c>
      <c r="E54" s="403">
        <f>E61</f>
        <v>14326305.529807463</v>
      </c>
      <c r="F54" s="403">
        <f t="shared" ref="F54:L54" si="13">F61</f>
        <v>15513110.2970304</v>
      </c>
      <c r="G54" s="403">
        <f t="shared" si="13"/>
        <v>15140075.333518144</v>
      </c>
      <c r="H54" s="403">
        <f t="shared" si="13"/>
        <v>14767040.369263802</v>
      </c>
      <c r="I54" s="403">
        <f t="shared" si="13"/>
        <v>13717176.189634958</v>
      </c>
      <c r="J54" s="403">
        <f t="shared" si="13"/>
        <v>11984981.246281229</v>
      </c>
      <c r="K54" s="403">
        <f t="shared" si="13"/>
        <v>11666114.777221547</v>
      </c>
      <c r="L54" s="403">
        <f t="shared" si="13"/>
        <v>25555315.695134833</v>
      </c>
    </row>
    <row r="55" spans="2:12">
      <c r="C55" s="120"/>
      <c r="D55" s="120"/>
      <c r="E55" s="120"/>
      <c r="F55" s="120"/>
      <c r="G55" s="120"/>
      <c r="H55" s="120"/>
      <c r="I55" s="120"/>
      <c r="J55" s="120"/>
      <c r="K55" s="120"/>
      <c r="L55" s="120"/>
    </row>
    <row r="56" spans="2:12" ht="14.1">
      <c r="C56" s="44" t="s">
        <v>372</v>
      </c>
    </row>
    <row r="57" spans="2:12" ht="14.1">
      <c r="C57" s="46" t="s">
        <v>373</v>
      </c>
      <c r="D57" s="46" t="s">
        <v>24</v>
      </c>
      <c r="E57" s="46">
        <v>2015</v>
      </c>
      <c r="F57" s="46">
        <v>2020</v>
      </c>
      <c r="G57" s="46">
        <v>2025</v>
      </c>
      <c r="H57" s="46">
        <v>2030</v>
      </c>
      <c r="I57" s="46">
        <v>2035</v>
      </c>
      <c r="J57" s="46">
        <v>2040</v>
      </c>
      <c r="K57" s="46">
        <v>2045</v>
      </c>
      <c r="L57" s="46">
        <v>2050</v>
      </c>
    </row>
    <row r="58" spans="2:12">
      <c r="C58" s="112" t="s">
        <v>399</v>
      </c>
      <c r="D58" s="496" t="s">
        <v>296</v>
      </c>
      <c r="E58" s="317">
        <f>'UK captured turnover (11)'!E55*'GVA turnover multiplier (11)'!G83</f>
        <v>6582433.7260447228</v>
      </c>
      <c r="F58" s="317">
        <f>'UK captured turnover (11)'!F55*'GVA turnover multiplier (11)'!H83</f>
        <v>7127728.7904136302</v>
      </c>
      <c r="G58" s="317">
        <f>'UK captured turnover (11)'!G55*'GVA turnover multiplier (11)'!I83</f>
        <v>0.12656166482576797</v>
      </c>
      <c r="H58" s="317">
        <f>'UK captured turnover (11)'!H55*'GVA turnover multiplier (11)'!J83</f>
        <v>14049331.545052299</v>
      </c>
      <c r="I58" s="317">
        <f>'UK captured turnover (11)'!I55*'GVA turnover multiplier (11)'!K83</f>
        <v>2797005.3336749938</v>
      </c>
      <c r="J58" s="317">
        <f>'UK captured turnover (11)'!J55*'GVA turnover multiplier (11)'!L83</f>
        <v>0.1059965802520752</v>
      </c>
      <c r="K58" s="317">
        <f>'UK captured turnover (11)'!K55*'GVA turnover multiplier (11)'!M83</f>
        <v>0.13498291974590867</v>
      </c>
      <c r="L58" s="317">
        <f>'UK captured turnover (11)'!L55*'GVA turnover multiplier (11)'!N83</f>
        <v>66485331.692534834</v>
      </c>
    </row>
    <row r="59" spans="2:12">
      <c r="C59" s="112" t="s">
        <v>335</v>
      </c>
      <c r="D59" s="496" t="s">
        <v>296</v>
      </c>
      <c r="E59" s="317">
        <f>'UK captured turnover (11)'!E56*'GVA turnover multiplier (11)'!G84</f>
        <v>2778180.5730259921</v>
      </c>
      <c r="F59" s="317">
        <f>'UK captured turnover (11)'!F56*'GVA turnover multiplier (11)'!H84</f>
        <v>3008327.6914698188</v>
      </c>
      <c r="G59" s="317">
        <f>'UK captured turnover (11)'!G56*'GVA turnover multiplier (11)'!I84</f>
        <v>5.3416589234701335E-2</v>
      </c>
      <c r="H59" s="317">
        <f>'UK captured turnover (11)'!H56*'GVA turnover multiplier (11)'!J84</f>
        <v>5929657.8722895831</v>
      </c>
      <c r="I59" s="317">
        <f>'UK captured turnover (11)'!I56*'GVA turnover multiplier (11)'!K84</f>
        <v>1180503.4739537239</v>
      </c>
      <c r="J59" s="317">
        <f>'UK captured turnover (11)'!J56*'GVA turnover multiplier (11)'!L84</f>
        <v>4.4736894030295467E-2</v>
      </c>
      <c r="K59" s="317">
        <f>'UK captured turnover (11)'!K56*'GVA turnover multiplier (11)'!M84</f>
        <v>5.6970862288308312E-2</v>
      </c>
      <c r="L59" s="317">
        <f>'UK captured turnover (11)'!L56*'GVA turnover multiplier (11)'!N84</f>
        <v>28060784.899140596</v>
      </c>
    </row>
    <row r="60" spans="2:12">
      <c r="C60" s="112" t="s">
        <v>1095</v>
      </c>
      <c r="D60" s="496" t="s">
        <v>296</v>
      </c>
      <c r="E60" s="317">
        <f>'UK captured turnover (11)'!E57*'GVA turnover multiplier (11)'!G85</f>
        <v>4695186.4095782833</v>
      </c>
      <c r="F60" s="317">
        <f>'UK captured turnover (11)'!F57*'GVA turnover multiplier (11)'!H85</f>
        <v>5084140.1130245961</v>
      </c>
      <c r="G60" s="317">
        <f>'UK captured turnover (11)'!G57*'GVA turnover multiplier (11)'!I85</f>
        <v>9.0275213301784521E-2</v>
      </c>
      <c r="H60" s="317">
        <f>'UK captured turnover (11)'!H57*'GVA turnover multiplier (11)'!J85</f>
        <v>10021252.515310297</v>
      </c>
      <c r="I60" s="317">
        <f>'UK captured turnover (11)'!I57*'GVA turnover multiplier (11)'!K85</f>
        <v>1995076.8935549743</v>
      </c>
      <c r="J60" s="317">
        <f>'UK captured turnover (11)'!J57*'GVA turnover multiplier (11)'!L85</f>
        <v>7.5606337074412319E-2</v>
      </c>
      <c r="K60" s="317">
        <f>'UK captured turnover (11)'!K57*'GVA turnover multiplier (11)'!M85</f>
        <v>9.6282013111434472E-2</v>
      </c>
      <c r="L60" s="317">
        <f>'UK captured turnover (11)'!L57*'GVA turnover multiplier (11)'!N85</f>
        <v>47423345.040902711</v>
      </c>
    </row>
    <row r="61" spans="2:12">
      <c r="C61" s="112" t="s">
        <v>380</v>
      </c>
      <c r="D61" s="496" t="s">
        <v>296</v>
      </c>
      <c r="E61" s="317">
        <f>'UK captured turnover (11)'!E58*'GVA turnover multiplier (11)'!G86</f>
        <v>14326305.529807463</v>
      </c>
      <c r="F61" s="317">
        <f>'UK captured turnover (11)'!F58*'GVA turnover multiplier (11)'!H86</f>
        <v>15513110.2970304</v>
      </c>
      <c r="G61" s="317">
        <f>'UK captured turnover (11)'!G58*'GVA turnover multiplier (11)'!I86</f>
        <v>15140075.333518144</v>
      </c>
      <c r="H61" s="317">
        <f>'UK captured turnover (11)'!H58*'GVA turnover multiplier (11)'!J86</f>
        <v>14767040.369263802</v>
      </c>
      <c r="I61" s="317">
        <f>'UK captured turnover (11)'!I58*'GVA turnover multiplier (11)'!K86</f>
        <v>13717176.189634958</v>
      </c>
      <c r="J61" s="317">
        <f>'UK captured turnover (11)'!J58*'GVA turnover multiplier (11)'!L86</f>
        <v>11984981.246281229</v>
      </c>
      <c r="K61" s="317">
        <f>'UK captured turnover (11)'!K58*'GVA turnover multiplier (11)'!M86</f>
        <v>11666114.777221547</v>
      </c>
      <c r="L61" s="317">
        <f>'UK captured turnover (11)'!L58*'GVA turnover multiplier (11)'!N86</f>
        <v>25555315.695134833</v>
      </c>
    </row>
    <row r="62" spans="2:12">
      <c r="C62" s="496"/>
      <c r="D62" s="496" t="s">
        <v>296</v>
      </c>
      <c r="E62" s="317"/>
      <c r="F62" s="317"/>
      <c r="G62" s="317"/>
      <c r="H62" s="317"/>
      <c r="I62" s="317"/>
      <c r="J62" s="317"/>
      <c r="K62" s="317"/>
      <c r="L62" s="317"/>
    </row>
    <row r="63" spans="2:12">
      <c r="C63" s="496"/>
      <c r="D63" s="496" t="s">
        <v>296</v>
      </c>
      <c r="E63" s="317"/>
      <c r="F63" s="317"/>
      <c r="G63" s="317"/>
      <c r="H63" s="317"/>
      <c r="I63" s="317"/>
      <c r="J63" s="317"/>
      <c r="K63" s="317"/>
      <c r="L63" s="317"/>
    </row>
    <row r="64" spans="2:12">
      <c r="E64" s="186">
        <f>SUM(E58:E63)</f>
        <v>28382106.238456462</v>
      </c>
      <c r="F64" s="186">
        <f t="shared" ref="F64" si="14">SUM(F58:F63)</f>
        <v>30733306.891938448</v>
      </c>
      <c r="G64" s="186">
        <f t="shared" ref="G64" si="15">SUM(G58:G63)</f>
        <v>15140075.60377161</v>
      </c>
      <c r="H64" s="186">
        <f t="shared" ref="H64" si="16">SUM(H58:H63)</f>
        <v>44767282.301915973</v>
      </c>
      <c r="I64" s="186">
        <f t="shared" ref="I64" si="17">SUM(I58:I63)</f>
        <v>19689761.890818648</v>
      </c>
      <c r="J64" s="186">
        <f t="shared" ref="J64" si="18">SUM(J58:J63)</f>
        <v>11984981.47262104</v>
      </c>
      <c r="K64" s="186">
        <f t="shared" ref="K64" si="19">SUM(K58:K63)</f>
        <v>11666115.065457342</v>
      </c>
      <c r="L64" s="186">
        <f t="shared" ref="L64" si="20">SUM(L58:L63)</f>
        <v>167524777.32771295</v>
      </c>
    </row>
    <row r="66" spans="2:12" ht="14.1" thickBot="1">
      <c r="B66" s="365"/>
      <c r="C66" s="365"/>
      <c r="D66" s="365"/>
      <c r="E66" s="365"/>
      <c r="F66" s="365"/>
      <c r="G66" s="365"/>
      <c r="H66" s="365"/>
      <c r="I66" s="365"/>
      <c r="J66" s="365"/>
      <c r="K66" s="365"/>
      <c r="L66" s="365"/>
    </row>
    <row r="69" spans="2:12" ht="14.1">
      <c r="C69" s="2" t="s">
        <v>1152</v>
      </c>
      <c r="D69" s="2"/>
    </row>
    <row r="70" spans="2:12" ht="14.1">
      <c r="C70" s="44" t="s">
        <v>354</v>
      </c>
    </row>
    <row r="71" spans="2:12" ht="14.1">
      <c r="B71" s="46" t="s">
        <v>125</v>
      </c>
      <c r="C71" s="123" t="s">
        <v>410</v>
      </c>
      <c r="D71" s="123" t="s">
        <v>24</v>
      </c>
      <c r="E71" s="123">
        <v>2015</v>
      </c>
      <c r="F71" s="123">
        <v>2020</v>
      </c>
      <c r="G71" s="123">
        <v>2025</v>
      </c>
      <c r="H71" s="123">
        <v>2030</v>
      </c>
      <c r="I71" s="123">
        <v>2035</v>
      </c>
      <c r="J71" s="123">
        <v>2040</v>
      </c>
      <c r="K71" s="123">
        <v>2045</v>
      </c>
      <c r="L71" s="123">
        <v>2050</v>
      </c>
    </row>
    <row r="72" spans="2:12">
      <c r="B72" s="496" t="s">
        <v>282</v>
      </c>
      <c r="C72" s="110" t="s">
        <v>411</v>
      </c>
      <c r="D72" s="110" t="s">
        <v>296</v>
      </c>
      <c r="E72" s="132">
        <f>SUM(E77:E79)</f>
        <v>0</v>
      </c>
      <c r="F72" s="132">
        <f t="shared" ref="F72:L72" si="21">SUM(F77:F79)</f>
        <v>0</v>
      </c>
      <c r="G72" s="132">
        <f t="shared" si="21"/>
        <v>0</v>
      </c>
      <c r="H72" s="132">
        <f t="shared" si="21"/>
        <v>0</v>
      </c>
      <c r="I72" s="132">
        <f t="shared" si="21"/>
        <v>0</v>
      </c>
      <c r="J72" s="132">
        <f t="shared" si="21"/>
        <v>0</v>
      </c>
      <c r="K72" s="132">
        <f t="shared" si="21"/>
        <v>0</v>
      </c>
      <c r="L72" s="132">
        <f t="shared" si="21"/>
        <v>0</v>
      </c>
    </row>
    <row r="73" spans="2:12">
      <c r="C73" s="110" t="s">
        <v>380</v>
      </c>
      <c r="D73" s="110" t="s">
        <v>296</v>
      </c>
      <c r="E73" s="403">
        <f>E80</f>
        <v>0</v>
      </c>
      <c r="F73" s="403">
        <f t="shared" ref="F73:L73" si="22">F80</f>
        <v>0</v>
      </c>
      <c r="G73" s="403">
        <f t="shared" si="22"/>
        <v>0</v>
      </c>
      <c r="H73" s="403">
        <f t="shared" si="22"/>
        <v>0</v>
      </c>
      <c r="I73" s="403">
        <f t="shared" si="22"/>
        <v>0</v>
      </c>
      <c r="J73" s="403">
        <f t="shared" si="22"/>
        <v>0</v>
      </c>
      <c r="K73" s="403">
        <f t="shared" si="22"/>
        <v>0</v>
      </c>
      <c r="L73" s="403">
        <f t="shared" si="22"/>
        <v>0</v>
      </c>
    </row>
    <row r="74" spans="2:12">
      <c r="C74" s="120"/>
      <c r="D74" s="120"/>
      <c r="E74" s="120"/>
      <c r="F74" s="120"/>
      <c r="G74" s="120"/>
      <c r="H74" s="120"/>
      <c r="I74" s="120"/>
      <c r="J74" s="120"/>
      <c r="K74" s="120"/>
      <c r="L74" s="120"/>
    </row>
    <row r="75" spans="2:12" ht="14.1">
      <c r="C75" s="44" t="s">
        <v>372</v>
      </c>
    </row>
    <row r="76" spans="2:12" ht="14.1">
      <c r="C76" s="46" t="s">
        <v>373</v>
      </c>
      <c r="D76" s="46" t="s">
        <v>24</v>
      </c>
      <c r="E76" s="46">
        <v>2015</v>
      </c>
      <c r="F76" s="46">
        <v>2020</v>
      </c>
      <c r="G76" s="46">
        <v>2025</v>
      </c>
      <c r="H76" s="46">
        <v>2030</v>
      </c>
      <c r="I76" s="46">
        <v>2035</v>
      </c>
      <c r="J76" s="46">
        <v>2040</v>
      </c>
      <c r="K76" s="46">
        <v>2045</v>
      </c>
      <c r="L76" s="46">
        <v>2050</v>
      </c>
    </row>
    <row r="77" spans="2:12">
      <c r="C77" s="112" t="s">
        <v>399</v>
      </c>
      <c r="D77" s="496" t="s">
        <v>296</v>
      </c>
      <c r="E77" s="317">
        <f>'UK captured turnover (11)'!E73*'GVA turnover multiplier (11)'!G118</f>
        <v>0</v>
      </c>
      <c r="F77" s="317">
        <f>'UK captured turnover (11)'!F73*'GVA turnover multiplier (11)'!H118</f>
        <v>0</v>
      </c>
      <c r="G77" s="51">
        <f>'UK captured turnover (11)'!G73*'GVA turnover multiplier (11)'!I118</f>
        <v>0</v>
      </c>
      <c r="H77" s="51">
        <f>'UK captured turnover (11)'!H73*'GVA turnover multiplier (11)'!J118</f>
        <v>0</v>
      </c>
      <c r="I77" s="51">
        <f>'UK captured turnover (11)'!I73*'GVA turnover multiplier (11)'!K118</f>
        <v>0</v>
      </c>
      <c r="J77" s="51">
        <f>'UK captured turnover (11)'!J73*'GVA turnover multiplier (11)'!L118</f>
        <v>0</v>
      </c>
      <c r="K77" s="51">
        <f>'UK captured turnover (11)'!K73*'GVA turnover multiplier (11)'!M118</f>
        <v>0</v>
      </c>
      <c r="L77" s="51">
        <f>'UK captured turnover (11)'!L73*'GVA turnover multiplier (11)'!N118</f>
        <v>0</v>
      </c>
    </row>
    <row r="78" spans="2:12">
      <c r="C78" s="112" t="s">
        <v>335</v>
      </c>
      <c r="D78" s="496" t="s">
        <v>296</v>
      </c>
      <c r="E78" s="317">
        <f>'UK captured turnover (11)'!E74*'GVA turnover multiplier (11)'!G119</f>
        <v>0</v>
      </c>
      <c r="F78" s="317">
        <f>'UK captured turnover (11)'!F74*'GVA turnover multiplier (11)'!H119</f>
        <v>0</v>
      </c>
      <c r="G78" s="51">
        <f>'UK captured turnover (11)'!G74*'GVA turnover multiplier (11)'!I119</f>
        <v>0</v>
      </c>
      <c r="H78" s="51">
        <f>'UK captured turnover (11)'!H74*'GVA turnover multiplier (11)'!J119</f>
        <v>0</v>
      </c>
      <c r="I78" s="51">
        <f>'UK captured turnover (11)'!I74*'GVA turnover multiplier (11)'!K119</f>
        <v>0</v>
      </c>
      <c r="J78" s="51">
        <f>'UK captured turnover (11)'!J74*'GVA turnover multiplier (11)'!L119</f>
        <v>0</v>
      </c>
      <c r="K78" s="51">
        <f>'UK captured turnover (11)'!K74*'GVA turnover multiplier (11)'!M119</f>
        <v>0</v>
      </c>
      <c r="L78" s="51">
        <f>'UK captured turnover (11)'!L74*'GVA turnover multiplier (11)'!N119</f>
        <v>0</v>
      </c>
    </row>
    <row r="79" spans="2:12">
      <c r="C79" s="112" t="s">
        <v>1095</v>
      </c>
      <c r="D79" s="496" t="s">
        <v>296</v>
      </c>
      <c r="E79" s="317">
        <f>'UK captured turnover (11)'!E75*'GVA turnover multiplier (11)'!G120</f>
        <v>0</v>
      </c>
      <c r="F79" s="317">
        <f>'UK captured turnover (11)'!F75*'GVA turnover multiplier (11)'!H120</f>
        <v>0</v>
      </c>
      <c r="G79" s="51">
        <f>'UK captured turnover (11)'!G75*'GVA turnover multiplier (11)'!I120</f>
        <v>0</v>
      </c>
      <c r="H79" s="51">
        <f>'UK captured turnover (11)'!H75*'GVA turnover multiplier (11)'!J120</f>
        <v>0</v>
      </c>
      <c r="I79" s="51">
        <f>'UK captured turnover (11)'!I75*'GVA turnover multiplier (11)'!K120</f>
        <v>0</v>
      </c>
      <c r="J79" s="51">
        <f>'UK captured turnover (11)'!J75*'GVA turnover multiplier (11)'!L120</f>
        <v>0</v>
      </c>
      <c r="K79" s="51">
        <f>'UK captured turnover (11)'!K75*'GVA turnover multiplier (11)'!M120</f>
        <v>0</v>
      </c>
      <c r="L79" s="51">
        <f>'UK captured turnover (11)'!L75*'GVA turnover multiplier (11)'!N120</f>
        <v>0</v>
      </c>
    </row>
    <row r="80" spans="2:12">
      <c r="C80" s="112" t="s">
        <v>380</v>
      </c>
      <c r="D80" s="496" t="s">
        <v>296</v>
      </c>
      <c r="E80" s="317">
        <f>'UK captured turnover (11)'!E76*'GVA turnover multiplier (11)'!G121</f>
        <v>0</v>
      </c>
      <c r="F80" s="317">
        <f>'UK captured turnover (11)'!F76*'GVA turnover multiplier (11)'!H121</f>
        <v>0</v>
      </c>
      <c r="G80" s="51">
        <f>'UK captured turnover (11)'!G76*'GVA turnover multiplier (11)'!I121</f>
        <v>0</v>
      </c>
      <c r="H80" s="51">
        <f>'UK captured turnover (11)'!H76*'GVA turnover multiplier (11)'!J121</f>
        <v>0</v>
      </c>
      <c r="I80" s="51">
        <f>'UK captured turnover (11)'!I76*'GVA turnover multiplier (11)'!K121</f>
        <v>0</v>
      </c>
      <c r="J80" s="51">
        <f>'UK captured turnover (11)'!J76*'GVA turnover multiplier (11)'!L121</f>
        <v>0</v>
      </c>
      <c r="K80" s="51">
        <f>'UK captured turnover (11)'!K76*'GVA turnover multiplier (11)'!M121</f>
        <v>0</v>
      </c>
      <c r="L80" s="51">
        <f>'UK captured turnover (11)'!L76*'GVA turnover multiplier (11)'!N121</f>
        <v>0</v>
      </c>
    </row>
    <row r="81" spans="2:12">
      <c r="C81" s="496"/>
      <c r="D81" s="496" t="s">
        <v>296</v>
      </c>
      <c r="E81" s="317"/>
      <c r="F81" s="317"/>
      <c r="G81" s="51"/>
      <c r="H81" s="51"/>
      <c r="I81" s="51"/>
      <c r="J81" s="51"/>
      <c r="K81" s="51"/>
      <c r="L81" s="51"/>
    </row>
    <row r="82" spans="2:12">
      <c r="C82" s="496"/>
      <c r="D82" s="496" t="s">
        <v>296</v>
      </c>
      <c r="E82" s="317"/>
      <c r="F82" s="317"/>
      <c r="G82" s="51"/>
      <c r="H82" s="51"/>
      <c r="I82" s="51"/>
      <c r="J82" s="51"/>
      <c r="K82" s="51"/>
      <c r="L82" s="51"/>
    </row>
    <row r="83" spans="2:12">
      <c r="E83" s="186">
        <f>SUM(E77:E82)</f>
        <v>0</v>
      </c>
      <c r="F83" s="186">
        <f t="shared" ref="F83" si="23">SUM(F77:F82)</f>
        <v>0</v>
      </c>
      <c r="G83" s="130">
        <f t="shared" ref="G83" si="24">SUM(G77:G82)</f>
        <v>0</v>
      </c>
      <c r="H83" s="130">
        <f t="shared" ref="H83" si="25">SUM(H77:H82)</f>
        <v>0</v>
      </c>
      <c r="I83" s="130">
        <f t="shared" ref="I83" si="26">SUM(I77:I82)</f>
        <v>0</v>
      </c>
      <c r="J83" s="130">
        <f t="shared" ref="J83" si="27">SUM(J77:J82)</f>
        <v>0</v>
      </c>
      <c r="K83" s="130">
        <f t="shared" ref="K83" si="28">SUM(K77:K82)</f>
        <v>0</v>
      </c>
      <c r="L83" s="130">
        <f t="shared" ref="L83" si="29">SUM(L77:L82)</f>
        <v>0</v>
      </c>
    </row>
    <row r="85" spans="2:12" ht="14.1" thickBot="1">
      <c r="B85" s="365"/>
      <c r="C85" s="365"/>
      <c r="D85" s="365"/>
      <c r="E85" s="365"/>
      <c r="F85" s="365"/>
      <c r="G85" s="365"/>
      <c r="H85" s="365"/>
      <c r="I85" s="365"/>
      <c r="J85" s="365"/>
      <c r="K85" s="365"/>
      <c r="L85" s="365"/>
    </row>
    <row r="88" spans="2:12" ht="14.1">
      <c r="C88" s="2" t="s">
        <v>1152</v>
      </c>
      <c r="D88" s="2"/>
    </row>
    <row r="89" spans="2:12" ht="14.1">
      <c r="C89" s="44" t="s">
        <v>354</v>
      </c>
    </row>
    <row r="90" spans="2:12" ht="14.1">
      <c r="B90" s="46" t="s">
        <v>125</v>
      </c>
      <c r="C90" s="123" t="s">
        <v>410</v>
      </c>
      <c r="D90" s="123" t="s">
        <v>24</v>
      </c>
      <c r="E90" s="123">
        <v>2015</v>
      </c>
      <c r="F90" s="123">
        <v>2020</v>
      </c>
      <c r="G90" s="123">
        <v>2025</v>
      </c>
      <c r="H90" s="123">
        <v>2030</v>
      </c>
      <c r="I90" s="123">
        <v>2035</v>
      </c>
      <c r="J90" s="123">
        <v>2040</v>
      </c>
      <c r="K90" s="123">
        <v>2045</v>
      </c>
      <c r="L90" s="123">
        <v>2050</v>
      </c>
    </row>
    <row r="91" spans="2:12">
      <c r="B91" s="496" t="s">
        <v>283</v>
      </c>
      <c r="C91" s="110" t="s">
        <v>411</v>
      </c>
      <c r="D91" s="110" t="s">
        <v>296</v>
      </c>
      <c r="E91" s="132">
        <f>SUM(E96:E98)</f>
        <v>0</v>
      </c>
      <c r="F91" s="132">
        <f t="shared" ref="F91:L91" si="30">SUM(F96:F98)</f>
        <v>0</v>
      </c>
      <c r="G91" s="132">
        <f t="shared" si="30"/>
        <v>0</v>
      </c>
      <c r="H91" s="132">
        <f t="shared" si="30"/>
        <v>0</v>
      </c>
      <c r="I91" s="132">
        <f t="shared" si="30"/>
        <v>0</v>
      </c>
      <c r="J91" s="132">
        <f t="shared" si="30"/>
        <v>0</v>
      </c>
      <c r="K91" s="132">
        <f t="shared" si="30"/>
        <v>0</v>
      </c>
      <c r="L91" s="132">
        <f t="shared" si="30"/>
        <v>0</v>
      </c>
    </row>
    <row r="92" spans="2:12">
      <c r="C92" s="110" t="s">
        <v>380</v>
      </c>
      <c r="D92" s="110" t="s">
        <v>296</v>
      </c>
      <c r="E92" s="403">
        <f>E99</f>
        <v>0</v>
      </c>
      <c r="F92" s="403">
        <f t="shared" ref="F92:L92" si="31">F99</f>
        <v>0</v>
      </c>
      <c r="G92" s="403">
        <f t="shared" si="31"/>
        <v>0</v>
      </c>
      <c r="H92" s="403">
        <f t="shared" si="31"/>
        <v>0</v>
      </c>
      <c r="I92" s="403">
        <f t="shared" si="31"/>
        <v>0</v>
      </c>
      <c r="J92" s="403">
        <f t="shared" si="31"/>
        <v>0</v>
      </c>
      <c r="K92" s="403">
        <f t="shared" si="31"/>
        <v>0</v>
      </c>
      <c r="L92" s="403">
        <f t="shared" si="31"/>
        <v>0</v>
      </c>
    </row>
    <row r="93" spans="2:12">
      <c r="C93" s="120"/>
      <c r="D93" s="120"/>
      <c r="E93" s="120"/>
      <c r="F93" s="120"/>
      <c r="G93" s="120"/>
      <c r="H93" s="120"/>
      <c r="I93" s="120"/>
      <c r="J93" s="120"/>
      <c r="K93" s="120"/>
      <c r="L93" s="120"/>
    </row>
    <row r="94" spans="2:12" ht="14.1">
      <c r="C94" s="44" t="s">
        <v>372</v>
      </c>
    </row>
    <row r="95" spans="2:12" ht="14.1">
      <c r="C95" s="46" t="s">
        <v>373</v>
      </c>
      <c r="D95" s="46" t="s">
        <v>24</v>
      </c>
      <c r="E95" s="46">
        <v>2015</v>
      </c>
      <c r="F95" s="46">
        <v>2020</v>
      </c>
      <c r="G95" s="46">
        <v>2025</v>
      </c>
      <c r="H95" s="46">
        <v>2030</v>
      </c>
      <c r="I95" s="46">
        <v>2035</v>
      </c>
      <c r="J95" s="46">
        <v>2040</v>
      </c>
      <c r="K95" s="46">
        <v>2045</v>
      </c>
      <c r="L95" s="46">
        <v>2050</v>
      </c>
    </row>
    <row r="96" spans="2:12">
      <c r="C96" s="112" t="s">
        <v>399</v>
      </c>
      <c r="D96" s="496" t="s">
        <v>296</v>
      </c>
      <c r="E96" s="317">
        <f>'UK captured turnover (11)'!E91*'GVA turnover multiplier (11)'!G151</f>
        <v>0</v>
      </c>
      <c r="F96" s="317">
        <f>'UK captured turnover (11)'!F91*'GVA turnover multiplier (11)'!H151</f>
        <v>0</v>
      </c>
      <c r="G96" s="317">
        <f>'UK captured turnover (11)'!G91*'GVA turnover multiplier (11)'!I151</f>
        <v>0</v>
      </c>
      <c r="H96" s="317">
        <f>'UK captured turnover (11)'!H91*'GVA turnover multiplier (11)'!J151</f>
        <v>0</v>
      </c>
      <c r="I96" s="317">
        <f>'UK captured turnover (11)'!I91*'GVA turnover multiplier (11)'!K151</f>
        <v>0</v>
      </c>
      <c r="J96" s="317">
        <f>'UK captured turnover (11)'!J91*'GVA turnover multiplier (11)'!L151</f>
        <v>0</v>
      </c>
      <c r="K96" s="317">
        <f>'UK captured turnover (11)'!K91*'GVA turnover multiplier (11)'!M151</f>
        <v>0</v>
      </c>
      <c r="L96" s="317">
        <f>'UK captured turnover (11)'!L91*'GVA turnover multiplier (11)'!N151</f>
        <v>0</v>
      </c>
    </row>
    <row r="97" spans="2:12">
      <c r="C97" s="112" t="s">
        <v>335</v>
      </c>
      <c r="D97" s="496" t="s">
        <v>296</v>
      </c>
      <c r="E97" s="317">
        <f>'UK captured turnover (11)'!E92*'GVA turnover multiplier (11)'!G152</f>
        <v>0</v>
      </c>
      <c r="F97" s="317">
        <f>'UK captured turnover (11)'!F92*'GVA turnover multiplier (11)'!H152</f>
        <v>0</v>
      </c>
      <c r="G97" s="317">
        <f>'UK captured turnover (11)'!G92*'GVA turnover multiplier (11)'!I152</f>
        <v>0</v>
      </c>
      <c r="H97" s="317">
        <f>'UK captured turnover (11)'!H92*'GVA turnover multiplier (11)'!J152</f>
        <v>0</v>
      </c>
      <c r="I97" s="317">
        <f>'UK captured turnover (11)'!I92*'GVA turnover multiplier (11)'!K152</f>
        <v>0</v>
      </c>
      <c r="J97" s="317">
        <f>'UK captured turnover (11)'!J92*'GVA turnover multiplier (11)'!L152</f>
        <v>0</v>
      </c>
      <c r="K97" s="317">
        <f>'UK captured turnover (11)'!K92*'GVA turnover multiplier (11)'!M152</f>
        <v>0</v>
      </c>
      <c r="L97" s="317">
        <f>'UK captured turnover (11)'!L92*'GVA turnover multiplier (11)'!N152</f>
        <v>0</v>
      </c>
    </row>
    <row r="98" spans="2:12">
      <c r="C98" s="112" t="s">
        <v>1095</v>
      </c>
      <c r="D98" s="496" t="s">
        <v>296</v>
      </c>
      <c r="E98" s="317">
        <f>'UK captured turnover (11)'!E93*'GVA turnover multiplier (11)'!G153</f>
        <v>0</v>
      </c>
      <c r="F98" s="317">
        <f>'UK captured turnover (11)'!F93*'GVA turnover multiplier (11)'!H153</f>
        <v>0</v>
      </c>
      <c r="G98" s="317">
        <f>'UK captured turnover (11)'!G93*'GVA turnover multiplier (11)'!I153</f>
        <v>0</v>
      </c>
      <c r="H98" s="317">
        <f>'UK captured turnover (11)'!H93*'GVA turnover multiplier (11)'!J153</f>
        <v>0</v>
      </c>
      <c r="I98" s="317">
        <f>'UK captured turnover (11)'!I93*'GVA turnover multiplier (11)'!K153</f>
        <v>0</v>
      </c>
      <c r="J98" s="317">
        <f>'UK captured turnover (11)'!J93*'GVA turnover multiplier (11)'!L153</f>
        <v>0</v>
      </c>
      <c r="K98" s="317">
        <f>'UK captured turnover (11)'!K93*'GVA turnover multiplier (11)'!M153</f>
        <v>0</v>
      </c>
      <c r="L98" s="317">
        <f>'UK captured turnover (11)'!L93*'GVA turnover multiplier (11)'!N153</f>
        <v>0</v>
      </c>
    </row>
    <row r="99" spans="2:12">
      <c r="C99" s="112" t="s">
        <v>380</v>
      </c>
      <c r="D99" s="496" t="s">
        <v>296</v>
      </c>
      <c r="E99" s="317">
        <f>'UK captured turnover (11)'!E94*'GVA turnover multiplier (11)'!G154</f>
        <v>0</v>
      </c>
      <c r="F99" s="317">
        <f>'UK captured turnover (11)'!F94*'GVA turnover multiplier (11)'!H154</f>
        <v>0</v>
      </c>
      <c r="G99" s="317">
        <f>'UK captured turnover (11)'!G94*'GVA turnover multiplier (11)'!I154</f>
        <v>0</v>
      </c>
      <c r="H99" s="317">
        <f>'UK captured turnover (11)'!H94*'GVA turnover multiplier (11)'!J154</f>
        <v>0</v>
      </c>
      <c r="I99" s="317">
        <f>'UK captured turnover (11)'!I94*'GVA turnover multiplier (11)'!K154</f>
        <v>0</v>
      </c>
      <c r="J99" s="317">
        <f>'UK captured turnover (11)'!J94*'GVA turnover multiplier (11)'!L154</f>
        <v>0</v>
      </c>
      <c r="K99" s="317">
        <f>'UK captured turnover (11)'!K94*'GVA turnover multiplier (11)'!M154</f>
        <v>0</v>
      </c>
      <c r="L99" s="317">
        <f>'UK captured turnover (11)'!L94*'GVA turnover multiplier (11)'!N154</f>
        <v>0</v>
      </c>
    </row>
    <row r="100" spans="2:12">
      <c r="C100" s="496"/>
      <c r="D100" s="496" t="s">
        <v>296</v>
      </c>
      <c r="E100" s="317"/>
      <c r="F100" s="317"/>
      <c r="G100" s="317"/>
      <c r="H100" s="317"/>
      <c r="I100" s="317"/>
      <c r="J100" s="317"/>
      <c r="K100" s="317"/>
      <c r="L100" s="317"/>
    </row>
    <row r="101" spans="2:12">
      <c r="C101" s="496"/>
      <c r="D101" s="496" t="s">
        <v>296</v>
      </c>
      <c r="E101" s="317"/>
      <c r="F101" s="317"/>
      <c r="G101" s="317"/>
      <c r="H101" s="317"/>
      <c r="I101" s="317"/>
      <c r="J101" s="317"/>
      <c r="K101" s="317"/>
      <c r="L101" s="317"/>
    </row>
    <row r="102" spans="2:12">
      <c r="E102" s="186">
        <f>SUM(E96:E101)</f>
        <v>0</v>
      </c>
      <c r="F102" s="186">
        <f t="shared" ref="F102" si="32">SUM(F96:F101)</f>
        <v>0</v>
      </c>
      <c r="G102" s="186">
        <f t="shared" ref="G102" si="33">SUM(G96:G101)</f>
        <v>0</v>
      </c>
      <c r="H102" s="186">
        <f t="shared" ref="H102" si="34">SUM(H96:H101)</f>
        <v>0</v>
      </c>
      <c r="I102" s="186">
        <f t="shared" ref="I102" si="35">SUM(I96:I101)</f>
        <v>0</v>
      </c>
      <c r="J102" s="186">
        <f t="shared" ref="J102" si="36">SUM(J96:J101)</f>
        <v>0</v>
      </c>
      <c r="K102" s="186">
        <f t="shared" ref="K102" si="37">SUM(K96:K101)</f>
        <v>0</v>
      </c>
      <c r="L102" s="186">
        <f t="shared" ref="L102" si="38">SUM(L96:L101)</f>
        <v>0</v>
      </c>
    </row>
    <row r="104" spans="2:12" ht="14.1" thickBot="1">
      <c r="B104" s="365"/>
      <c r="C104" s="365"/>
      <c r="D104" s="365"/>
      <c r="E104" s="365"/>
      <c r="F104" s="365"/>
      <c r="G104" s="365"/>
      <c r="H104" s="365"/>
      <c r="I104" s="365"/>
      <c r="J104" s="365"/>
      <c r="K104" s="365"/>
      <c r="L104" s="365"/>
    </row>
    <row r="107" spans="2:12" ht="14.1">
      <c r="C107" s="2" t="s">
        <v>1152</v>
      </c>
      <c r="D107" s="2"/>
    </row>
    <row r="108" spans="2:12" ht="14.1">
      <c r="C108" s="44" t="s">
        <v>354</v>
      </c>
    </row>
    <row r="109" spans="2:12" ht="14.1">
      <c r="B109" s="46" t="s">
        <v>125</v>
      </c>
      <c r="C109" s="123" t="s">
        <v>410</v>
      </c>
      <c r="D109" s="123" t="s">
        <v>24</v>
      </c>
      <c r="E109" s="123">
        <v>2015</v>
      </c>
      <c r="F109" s="123">
        <v>2020</v>
      </c>
      <c r="G109" s="123">
        <v>2025</v>
      </c>
      <c r="H109" s="123">
        <v>2030</v>
      </c>
      <c r="I109" s="123">
        <v>2035</v>
      </c>
      <c r="J109" s="123">
        <v>2040</v>
      </c>
      <c r="K109" s="123">
        <v>2045</v>
      </c>
      <c r="L109" s="123">
        <v>2050</v>
      </c>
    </row>
    <row r="110" spans="2:12">
      <c r="B110" s="496" t="s">
        <v>284</v>
      </c>
      <c r="C110" s="110" t="s">
        <v>411</v>
      </c>
      <c r="D110" s="110" t="s">
        <v>296</v>
      </c>
      <c r="E110" s="132">
        <f>SUM(E115:E117)</f>
        <v>0</v>
      </c>
      <c r="F110" s="132">
        <f t="shared" ref="F110:L110" si="39">SUM(F115:F117)</f>
        <v>0</v>
      </c>
      <c r="G110" s="132">
        <f t="shared" si="39"/>
        <v>0</v>
      </c>
      <c r="H110" s="132">
        <f t="shared" si="39"/>
        <v>0</v>
      </c>
      <c r="I110" s="132">
        <f t="shared" si="39"/>
        <v>0</v>
      </c>
      <c r="J110" s="132">
        <f t="shared" si="39"/>
        <v>0</v>
      </c>
      <c r="K110" s="132">
        <f t="shared" si="39"/>
        <v>0</v>
      </c>
      <c r="L110" s="132">
        <f t="shared" si="39"/>
        <v>0</v>
      </c>
    </row>
    <row r="111" spans="2:12">
      <c r="C111" s="110" t="s">
        <v>380</v>
      </c>
      <c r="D111" s="110" t="s">
        <v>296</v>
      </c>
      <c r="E111" s="403">
        <f>E118</f>
        <v>0</v>
      </c>
      <c r="F111" s="403">
        <f t="shared" ref="F111:L111" si="40">F118</f>
        <v>0</v>
      </c>
      <c r="G111" s="403">
        <f t="shared" si="40"/>
        <v>0</v>
      </c>
      <c r="H111" s="403">
        <f t="shared" si="40"/>
        <v>0</v>
      </c>
      <c r="I111" s="403">
        <f t="shared" si="40"/>
        <v>0</v>
      </c>
      <c r="J111" s="403">
        <f t="shared" si="40"/>
        <v>0</v>
      </c>
      <c r="K111" s="403">
        <f t="shared" si="40"/>
        <v>0</v>
      </c>
      <c r="L111" s="403">
        <f t="shared" si="40"/>
        <v>0</v>
      </c>
    </row>
    <row r="112" spans="2:12">
      <c r="C112" s="120"/>
      <c r="D112" s="120"/>
      <c r="E112" s="120"/>
      <c r="F112" s="120"/>
      <c r="G112" s="120"/>
      <c r="H112" s="120"/>
      <c r="I112" s="120"/>
      <c r="J112" s="120"/>
      <c r="K112" s="120"/>
      <c r="L112" s="120"/>
    </row>
    <row r="113" spans="2:12" ht="14.1">
      <c r="C113" s="44" t="s">
        <v>372</v>
      </c>
    </row>
    <row r="114" spans="2:12" ht="14.1">
      <c r="C114" s="46" t="s">
        <v>373</v>
      </c>
      <c r="D114" s="46" t="s">
        <v>24</v>
      </c>
      <c r="E114" s="46">
        <v>2015</v>
      </c>
      <c r="F114" s="46">
        <v>2020</v>
      </c>
      <c r="G114" s="46">
        <v>2025</v>
      </c>
      <c r="H114" s="46">
        <v>2030</v>
      </c>
      <c r="I114" s="46">
        <v>2035</v>
      </c>
      <c r="J114" s="46">
        <v>2040</v>
      </c>
      <c r="K114" s="46">
        <v>2045</v>
      </c>
      <c r="L114" s="46">
        <v>2050</v>
      </c>
    </row>
    <row r="115" spans="2:12">
      <c r="C115" s="112" t="s">
        <v>399</v>
      </c>
      <c r="D115" s="496" t="s">
        <v>296</v>
      </c>
      <c r="E115" s="317">
        <f>'UK captured turnover (11)'!E109*'GVA turnover multiplier (11)'!G184</f>
        <v>0</v>
      </c>
      <c r="F115" s="317">
        <f>'UK captured turnover (11)'!F109*'GVA turnover multiplier (11)'!H184</f>
        <v>0</v>
      </c>
      <c r="G115" s="317">
        <f>'UK captured turnover (11)'!G109*'GVA turnover multiplier (11)'!I184</f>
        <v>0</v>
      </c>
      <c r="H115" s="317">
        <f>'UK captured turnover (11)'!H109*'GVA turnover multiplier (11)'!J184</f>
        <v>0</v>
      </c>
      <c r="I115" s="317">
        <f>'UK captured turnover (11)'!I109*'GVA turnover multiplier (11)'!K184</f>
        <v>0</v>
      </c>
      <c r="J115" s="317">
        <f>'UK captured turnover (11)'!J109*'GVA turnover multiplier (11)'!L184</f>
        <v>0</v>
      </c>
      <c r="K115" s="317">
        <f>'UK captured turnover (11)'!K109*'GVA turnover multiplier (11)'!M184</f>
        <v>0</v>
      </c>
      <c r="L115" s="317">
        <f>'UK captured turnover (11)'!L109*'GVA turnover multiplier (11)'!N184</f>
        <v>0</v>
      </c>
    </row>
    <row r="116" spans="2:12">
      <c r="C116" s="112" t="s">
        <v>335</v>
      </c>
      <c r="D116" s="496" t="s">
        <v>296</v>
      </c>
      <c r="E116" s="317">
        <f>'UK captured turnover (11)'!E110*'GVA turnover multiplier (11)'!G185</f>
        <v>0</v>
      </c>
      <c r="F116" s="317">
        <f>'UK captured turnover (11)'!F110*'GVA turnover multiplier (11)'!H185</f>
        <v>0</v>
      </c>
      <c r="G116" s="317">
        <f>'UK captured turnover (11)'!G110*'GVA turnover multiplier (11)'!I185</f>
        <v>0</v>
      </c>
      <c r="H116" s="317">
        <f>'UK captured turnover (11)'!H110*'GVA turnover multiplier (11)'!J185</f>
        <v>0</v>
      </c>
      <c r="I116" s="317">
        <f>'UK captured turnover (11)'!I110*'GVA turnover multiplier (11)'!K185</f>
        <v>0</v>
      </c>
      <c r="J116" s="317">
        <f>'UK captured turnover (11)'!J110*'GVA turnover multiplier (11)'!L185</f>
        <v>0</v>
      </c>
      <c r="K116" s="317">
        <f>'UK captured turnover (11)'!K110*'GVA turnover multiplier (11)'!M185</f>
        <v>0</v>
      </c>
      <c r="L116" s="317">
        <f>'UK captured turnover (11)'!L110*'GVA turnover multiplier (11)'!N185</f>
        <v>0</v>
      </c>
    </row>
    <row r="117" spans="2:12">
      <c r="C117" s="112" t="s">
        <v>1095</v>
      </c>
      <c r="D117" s="496" t="s">
        <v>296</v>
      </c>
      <c r="E117" s="317">
        <f>'UK captured turnover (11)'!E111*'GVA turnover multiplier (11)'!G186</f>
        <v>0</v>
      </c>
      <c r="F117" s="317">
        <f>'UK captured turnover (11)'!F111*'GVA turnover multiplier (11)'!H186</f>
        <v>0</v>
      </c>
      <c r="G117" s="317">
        <f>'UK captured turnover (11)'!G111*'GVA turnover multiplier (11)'!I186</f>
        <v>0</v>
      </c>
      <c r="H117" s="317">
        <f>'UK captured turnover (11)'!H111*'GVA turnover multiplier (11)'!J186</f>
        <v>0</v>
      </c>
      <c r="I117" s="317">
        <f>'UK captured turnover (11)'!I111*'GVA turnover multiplier (11)'!K186</f>
        <v>0</v>
      </c>
      <c r="J117" s="317">
        <f>'UK captured turnover (11)'!J111*'GVA turnover multiplier (11)'!L186</f>
        <v>0</v>
      </c>
      <c r="K117" s="317">
        <f>'UK captured turnover (11)'!K111*'GVA turnover multiplier (11)'!M186</f>
        <v>0</v>
      </c>
      <c r="L117" s="317">
        <f>'UK captured turnover (11)'!L111*'GVA turnover multiplier (11)'!N186</f>
        <v>0</v>
      </c>
    </row>
    <row r="118" spans="2:12">
      <c r="C118" s="112" t="s">
        <v>380</v>
      </c>
      <c r="D118" s="496" t="s">
        <v>296</v>
      </c>
      <c r="E118" s="317">
        <f>'UK captured turnover (11)'!E112*'GVA turnover multiplier (11)'!G187</f>
        <v>0</v>
      </c>
      <c r="F118" s="317">
        <f>'UK captured turnover (11)'!F112*'GVA turnover multiplier (11)'!H187</f>
        <v>0</v>
      </c>
      <c r="G118" s="317">
        <f>'UK captured turnover (11)'!G112*'GVA turnover multiplier (11)'!I187</f>
        <v>0</v>
      </c>
      <c r="H118" s="317">
        <f>'UK captured turnover (11)'!H112*'GVA turnover multiplier (11)'!J187</f>
        <v>0</v>
      </c>
      <c r="I118" s="317">
        <f>'UK captured turnover (11)'!I112*'GVA turnover multiplier (11)'!K187</f>
        <v>0</v>
      </c>
      <c r="J118" s="317">
        <f>'UK captured turnover (11)'!J112*'GVA turnover multiplier (11)'!L187</f>
        <v>0</v>
      </c>
      <c r="K118" s="317">
        <f>'UK captured turnover (11)'!K112*'GVA turnover multiplier (11)'!M187</f>
        <v>0</v>
      </c>
      <c r="L118" s="317">
        <f>'UK captured turnover (11)'!L112*'GVA turnover multiplier (11)'!N187</f>
        <v>0</v>
      </c>
    </row>
    <row r="119" spans="2:12">
      <c r="C119" s="496"/>
      <c r="D119" s="496" t="s">
        <v>296</v>
      </c>
      <c r="E119" s="317"/>
      <c r="F119" s="317"/>
      <c r="G119" s="317"/>
      <c r="H119" s="317"/>
      <c r="I119" s="317"/>
      <c r="J119" s="317"/>
      <c r="K119" s="317"/>
      <c r="L119" s="317"/>
    </row>
    <row r="120" spans="2:12">
      <c r="C120" s="496"/>
      <c r="D120" s="496" t="s">
        <v>296</v>
      </c>
      <c r="E120" s="317"/>
      <c r="F120" s="317"/>
      <c r="G120" s="317"/>
      <c r="H120" s="317"/>
      <c r="I120" s="317"/>
      <c r="J120" s="317"/>
      <c r="K120" s="317"/>
      <c r="L120" s="317"/>
    </row>
    <row r="121" spans="2:12">
      <c r="E121" s="186">
        <f>SUM(E115:E120)</f>
        <v>0</v>
      </c>
      <c r="F121" s="186">
        <f t="shared" ref="F121" si="41">SUM(F115:F120)</f>
        <v>0</v>
      </c>
      <c r="G121" s="186">
        <f t="shared" ref="G121" si="42">SUM(G115:G120)</f>
        <v>0</v>
      </c>
      <c r="H121" s="186">
        <f t="shared" ref="H121" si="43">SUM(H115:H120)</f>
        <v>0</v>
      </c>
      <c r="I121" s="186">
        <f t="shared" ref="I121" si="44">SUM(I115:I120)</f>
        <v>0</v>
      </c>
      <c r="J121" s="186">
        <f t="shared" ref="J121" si="45">SUM(J115:J120)</f>
        <v>0</v>
      </c>
      <c r="K121" s="186">
        <f t="shared" ref="K121" si="46">SUM(K115:K120)</f>
        <v>0</v>
      </c>
      <c r="L121" s="186">
        <f t="shared" ref="L121" si="47">SUM(L115:L120)</f>
        <v>0</v>
      </c>
    </row>
    <row r="123" spans="2:12" ht="14.1" thickBot="1">
      <c r="B123" s="365"/>
      <c r="C123" s="365"/>
      <c r="D123" s="365"/>
      <c r="E123" s="365"/>
      <c r="F123" s="365"/>
      <c r="G123" s="365"/>
      <c r="H123" s="365"/>
      <c r="I123" s="365"/>
      <c r="J123" s="365"/>
      <c r="K123" s="365"/>
      <c r="L123" s="365"/>
    </row>
    <row r="126" spans="2:12" ht="14.1">
      <c r="C126" s="2" t="s">
        <v>1152</v>
      </c>
      <c r="D126" s="2"/>
    </row>
    <row r="127" spans="2:12" ht="14.1">
      <c r="C127" s="44" t="s">
        <v>354</v>
      </c>
    </row>
    <row r="128" spans="2:12" ht="14.1">
      <c r="B128" s="46" t="s">
        <v>125</v>
      </c>
      <c r="C128" s="123" t="s">
        <v>410</v>
      </c>
      <c r="D128" s="123" t="s">
        <v>24</v>
      </c>
      <c r="E128" s="123">
        <v>2015</v>
      </c>
      <c r="F128" s="123">
        <v>2020</v>
      </c>
      <c r="G128" s="123">
        <v>2025</v>
      </c>
      <c r="H128" s="123">
        <v>2030</v>
      </c>
      <c r="I128" s="123">
        <v>2035</v>
      </c>
      <c r="J128" s="123">
        <v>2040</v>
      </c>
      <c r="K128" s="123">
        <v>2045</v>
      </c>
      <c r="L128" s="123">
        <v>2050</v>
      </c>
    </row>
    <row r="129" spans="2:12">
      <c r="B129" s="496" t="s">
        <v>285</v>
      </c>
      <c r="C129" s="110" t="s">
        <v>411</v>
      </c>
      <c r="D129" s="110" t="s">
        <v>296</v>
      </c>
      <c r="E129" s="132">
        <f>SUM(E134:E136)</f>
        <v>0</v>
      </c>
      <c r="F129" s="132">
        <f t="shared" ref="F129:L129" si="48">SUM(F134:F136)</f>
        <v>0</v>
      </c>
      <c r="G129" s="132">
        <f t="shared" si="48"/>
        <v>0</v>
      </c>
      <c r="H129" s="132">
        <f t="shared" si="48"/>
        <v>0</v>
      </c>
      <c r="I129" s="132">
        <f t="shared" si="48"/>
        <v>0</v>
      </c>
      <c r="J129" s="132">
        <f t="shared" si="48"/>
        <v>0</v>
      </c>
      <c r="K129" s="132">
        <f t="shared" si="48"/>
        <v>0</v>
      </c>
      <c r="L129" s="132">
        <f t="shared" si="48"/>
        <v>0</v>
      </c>
    </row>
    <row r="130" spans="2:12">
      <c r="C130" s="110" t="s">
        <v>380</v>
      </c>
      <c r="D130" s="110" t="s">
        <v>296</v>
      </c>
      <c r="E130" s="403">
        <f>E137</f>
        <v>0</v>
      </c>
      <c r="F130" s="403">
        <f t="shared" ref="F130:L130" si="49">F137</f>
        <v>0</v>
      </c>
      <c r="G130" s="403">
        <f t="shared" si="49"/>
        <v>0</v>
      </c>
      <c r="H130" s="403">
        <f t="shared" si="49"/>
        <v>0</v>
      </c>
      <c r="I130" s="403">
        <f t="shared" si="49"/>
        <v>0</v>
      </c>
      <c r="J130" s="403">
        <f t="shared" si="49"/>
        <v>0</v>
      </c>
      <c r="K130" s="403">
        <f t="shared" si="49"/>
        <v>0</v>
      </c>
      <c r="L130" s="403">
        <f t="shared" si="49"/>
        <v>0</v>
      </c>
    </row>
    <row r="131" spans="2:12">
      <c r="C131" s="120"/>
      <c r="D131" s="120"/>
      <c r="E131" s="120"/>
      <c r="F131" s="120"/>
      <c r="G131" s="120"/>
      <c r="H131" s="120"/>
      <c r="I131" s="120"/>
      <c r="J131" s="120"/>
      <c r="K131" s="120"/>
      <c r="L131" s="120"/>
    </row>
    <row r="132" spans="2:12" ht="14.1">
      <c r="C132" s="44" t="s">
        <v>372</v>
      </c>
    </row>
    <row r="133" spans="2:12" ht="14.1">
      <c r="C133" s="46" t="s">
        <v>373</v>
      </c>
      <c r="D133" s="46" t="s">
        <v>24</v>
      </c>
      <c r="E133" s="46">
        <v>2015</v>
      </c>
      <c r="F133" s="46">
        <v>2020</v>
      </c>
      <c r="G133" s="46">
        <v>2025</v>
      </c>
      <c r="H133" s="46">
        <v>2030</v>
      </c>
      <c r="I133" s="46">
        <v>2035</v>
      </c>
      <c r="J133" s="46">
        <v>2040</v>
      </c>
      <c r="K133" s="46">
        <v>2045</v>
      </c>
      <c r="L133" s="46">
        <v>2050</v>
      </c>
    </row>
    <row r="134" spans="2:12">
      <c r="C134" s="112" t="s">
        <v>399</v>
      </c>
      <c r="D134" s="496" t="s">
        <v>296</v>
      </c>
      <c r="E134" s="317">
        <f>'UK captured turnover (11)'!E127*'GVA turnover multiplier (11)'!G212</f>
        <v>0</v>
      </c>
      <c r="F134" s="317">
        <f>'UK captured turnover (11)'!F127*'GVA turnover multiplier (11)'!H212</f>
        <v>0</v>
      </c>
      <c r="G134" s="317">
        <f>'UK captured turnover (11)'!G127*'GVA turnover multiplier (11)'!I212</f>
        <v>0</v>
      </c>
      <c r="H134" s="317">
        <f>'UK captured turnover (11)'!H127*'GVA turnover multiplier (11)'!J212</f>
        <v>0</v>
      </c>
      <c r="I134" s="317">
        <f>'UK captured turnover (11)'!I127*'GVA turnover multiplier (11)'!K212</f>
        <v>0</v>
      </c>
      <c r="J134" s="317">
        <f>'UK captured turnover (11)'!J127*'GVA turnover multiplier (11)'!L212</f>
        <v>0</v>
      </c>
      <c r="K134" s="317">
        <f>'UK captured turnover (11)'!K127*'GVA turnover multiplier (11)'!M212</f>
        <v>0</v>
      </c>
      <c r="L134" s="317">
        <f>'UK captured turnover (11)'!L127*'GVA turnover multiplier (11)'!N212</f>
        <v>0</v>
      </c>
    </row>
    <row r="135" spans="2:12">
      <c r="C135" s="112" t="s">
        <v>335</v>
      </c>
      <c r="D135" s="496" t="s">
        <v>296</v>
      </c>
      <c r="E135" s="317">
        <f>'UK captured turnover (11)'!E128*'GVA turnover multiplier (11)'!G213</f>
        <v>0</v>
      </c>
      <c r="F135" s="317">
        <f>'UK captured turnover (11)'!F128*'GVA turnover multiplier (11)'!H213</f>
        <v>0</v>
      </c>
      <c r="G135" s="317">
        <f>'UK captured turnover (11)'!G128*'GVA turnover multiplier (11)'!I213</f>
        <v>0</v>
      </c>
      <c r="H135" s="317">
        <f>'UK captured turnover (11)'!H128*'GVA turnover multiplier (11)'!J213</f>
        <v>0</v>
      </c>
      <c r="I135" s="317">
        <f>'UK captured turnover (11)'!I128*'GVA turnover multiplier (11)'!K213</f>
        <v>0</v>
      </c>
      <c r="J135" s="317">
        <f>'UK captured turnover (11)'!J128*'GVA turnover multiplier (11)'!L213</f>
        <v>0</v>
      </c>
      <c r="K135" s="317">
        <f>'UK captured turnover (11)'!K128*'GVA turnover multiplier (11)'!M213</f>
        <v>0</v>
      </c>
      <c r="L135" s="317">
        <f>'UK captured turnover (11)'!L128*'GVA turnover multiplier (11)'!N213</f>
        <v>0</v>
      </c>
    </row>
    <row r="136" spans="2:12">
      <c r="C136" s="112" t="s">
        <v>1095</v>
      </c>
      <c r="D136" s="496" t="s">
        <v>296</v>
      </c>
      <c r="E136" s="317">
        <f>'UK captured turnover (11)'!E129*'GVA turnover multiplier (11)'!G214</f>
        <v>0</v>
      </c>
      <c r="F136" s="317">
        <f>'UK captured turnover (11)'!F129*'GVA turnover multiplier (11)'!H214</f>
        <v>0</v>
      </c>
      <c r="G136" s="317">
        <f>'UK captured turnover (11)'!G129*'GVA turnover multiplier (11)'!I214</f>
        <v>0</v>
      </c>
      <c r="H136" s="317">
        <f>'UK captured turnover (11)'!H129*'GVA turnover multiplier (11)'!J214</f>
        <v>0</v>
      </c>
      <c r="I136" s="317">
        <f>'UK captured turnover (11)'!I129*'GVA turnover multiplier (11)'!K214</f>
        <v>0</v>
      </c>
      <c r="J136" s="317">
        <f>'UK captured turnover (11)'!J129*'GVA turnover multiplier (11)'!L214</f>
        <v>0</v>
      </c>
      <c r="K136" s="317">
        <f>'UK captured turnover (11)'!K129*'GVA turnover multiplier (11)'!M214</f>
        <v>0</v>
      </c>
      <c r="L136" s="317">
        <f>'UK captured turnover (11)'!L129*'GVA turnover multiplier (11)'!N214</f>
        <v>0</v>
      </c>
    </row>
    <row r="137" spans="2:12">
      <c r="C137" s="112" t="s">
        <v>380</v>
      </c>
      <c r="D137" s="496" t="s">
        <v>296</v>
      </c>
      <c r="E137" s="317">
        <f>'UK captured turnover (11)'!E130*'GVA turnover multiplier (11)'!G215</f>
        <v>0</v>
      </c>
      <c r="F137" s="317">
        <f>'UK captured turnover (11)'!F130*'GVA turnover multiplier (11)'!H215</f>
        <v>0</v>
      </c>
      <c r="G137" s="317">
        <f>'UK captured turnover (11)'!G130*'GVA turnover multiplier (11)'!I215</f>
        <v>0</v>
      </c>
      <c r="H137" s="317">
        <f>'UK captured turnover (11)'!H130*'GVA turnover multiplier (11)'!J215</f>
        <v>0</v>
      </c>
      <c r="I137" s="317">
        <f>'UK captured turnover (11)'!I130*'GVA turnover multiplier (11)'!K215</f>
        <v>0</v>
      </c>
      <c r="J137" s="317">
        <f>'UK captured turnover (11)'!J130*'GVA turnover multiplier (11)'!L215</f>
        <v>0</v>
      </c>
      <c r="K137" s="317">
        <f>'UK captured turnover (11)'!K130*'GVA turnover multiplier (11)'!M215</f>
        <v>0</v>
      </c>
      <c r="L137" s="317">
        <f>'UK captured turnover (11)'!L130*'GVA turnover multiplier (11)'!N215</f>
        <v>0</v>
      </c>
    </row>
    <row r="138" spans="2:12">
      <c r="C138" s="496"/>
      <c r="D138" s="496" t="s">
        <v>296</v>
      </c>
      <c r="E138" s="317"/>
      <c r="F138" s="317"/>
      <c r="G138" s="317"/>
      <c r="H138" s="317"/>
      <c r="I138" s="317"/>
      <c r="J138" s="317"/>
      <c r="K138" s="317"/>
      <c r="L138" s="317"/>
    </row>
    <row r="139" spans="2:12">
      <c r="C139" s="496"/>
      <c r="D139" s="496" t="s">
        <v>296</v>
      </c>
      <c r="E139" s="317"/>
      <c r="F139" s="317"/>
      <c r="G139" s="317"/>
      <c r="H139" s="317"/>
      <c r="I139" s="317"/>
      <c r="J139" s="317"/>
      <c r="K139" s="317"/>
      <c r="L139" s="317"/>
    </row>
    <row r="140" spans="2:12">
      <c r="E140" s="186">
        <f>SUM(E134:E139)</f>
        <v>0</v>
      </c>
      <c r="F140" s="186">
        <f t="shared" ref="F140" si="50">SUM(F134:F139)</f>
        <v>0</v>
      </c>
      <c r="G140" s="186">
        <f t="shared" ref="G140" si="51">SUM(G134:G139)</f>
        <v>0</v>
      </c>
      <c r="H140" s="186">
        <f t="shared" ref="H140" si="52">SUM(H134:H139)</f>
        <v>0</v>
      </c>
      <c r="I140" s="186">
        <f t="shared" ref="I140" si="53">SUM(I134:I139)</f>
        <v>0</v>
      </c>
      <c r="J140" s="186">
        <f t="shared" ref="J140" si="54">SUM(J134:J139)</f>
        <v>0</v>
      </c>
      <c r="K140" s="186">
        <f t="shared" ref="K140" si="55">SUM(K134:K139)</f>
        <v>0</v>
      </c>
      <c r="L140" s="186">
        <f t="shared" ref="L140" si="56">SUM(L134:L139)</f>
        <v>0</v>
      </c>
    </row>
    <row r="142" spans="2:12" ht="14.1" thickBot="1">
      <c r="B142" s="365"/>
      <c r="C142" s="365"/>
      <c r="D142" s="365"/>
      <c r="E142" s="365"/>
      <c r="F142" s="365"/>
      <c r="G142" s="365"/>
      <c r="H142" s="365"/>
      <c r="I142" s="365"/>
      <c r="J142" s="365"/>
      <c r="K142" s="365"/>
      <c r="L142" s="365"/>
    </row>
    <row r="145" spans="2:12" ht="14.1">
      <c r="C145" s="2" t="s">
        <v>1152</v>
      </c>
      <c r="D145" s="2"/>
    </row>
    <row r="146" spans="2:12" ht="14.1">
      <c r="C146" s="44" t="s">
        <v>354</v>
      </c>
    </row>
    <row r="147" spans="2:12" ht="14.1">
      <c r="B147" s="46" t="s">
        <v>125</v>
      </c>
      <c r="C147" s="123" t="s">
        <v>410</v>
      </c>
      <c r="D147" s="123" t="s">
        <v>24</v>
      </c>
      <c r="E147" s="123">
        <v>2015</v>
      </c>
      <c r="F147" s="123">
        <v>2020</v>
      </c>
      <c r="G147" s="123">
        <v>2025</v>
      </c>
      <c r="H147" s="123">
        <v>2030</v>
      </c>
      <c r="I147" s="123">
        <v>2035</v>
      </c>
      <c r="J147" s="123">
        <v>2040</v>
      </c>
      <c r="K147" s="123">
        <v>2045</v>
      </c>
      <c r="L147" s="123">
        <v>2050</v>
      </c>
    </row>
    <row r="148" spans="2:12">
      <c r="B148" s="496" t="s">
        <v>1134</v>
      </c>
      <c r="C148" s="110" t="s">
        <v>411</v>
      </c>
      <c r="D148" s="110" t="s">
        <v>296</v>
      </c>
      <c r="E148" s="132">
        <f>SUM(E153:E155)</f>
        <v>0</v>
      </c>
      <c r="F148" s="132">
        <f t="shared" ref="F148:L148" si="57">SUM(F153:F155)</f>
        <v>0</v>
      </c>
      <c r="G148" s="132">
        <f t="shared" si="57"/>
        <v>0</v>
      </c>
      <c r="H148" s="132">
        <f t="shared" si="57"/>
        <v>0</v>
      </c>
      <c r="I148" s="132">
        <f t="shared" si="57"/>
        <v>0</v>
      </c>
      <c r="J148" s="132">
        <f t="shared" si="57"/>
        <v>0</v>
      </c>
      <c r="K148" s="132">
        <f t="shared" si="57"/>
        <v>0</v>
      </c>
      <c r="L148" s="132">
        <f t="shared" si="57"/>
        <v>0</v>
      </c>
    </row>
    <row r="149" spans="2:12">
      <c r="C149" s="110" t="s">
        <v>380</v>
      </c>
      <c r="D149" s="110" t="s">
        <v>296</v>
      </c>
      <c r="E149" s="403">
        <f>E156</f>
        <v>0</v>
      </c>
      <c r="F149" s="403">
        <f t="shared" ref="F149:L149" si="58">F156</f>
        <v>0</v>
      </c>
      <c r="G149" s="403">
        <f t="shared" si="58"/>
        <v>0</v>
      </c>
      <c r="H149" s="403">
        <f t="shared" si="58"/>
        <v>0</v>
      </c>
      <c r="I149" s="403">
        <f t="shared" si="58"/>
        <v>0</v>
      </c>
      <c r="J149" s="403">
        <f t="shared" si="58"/>
        <v>0</v>
      </c>
      <c r="K149" s="403">
        <f t="shared" si="58"/>
        <v>0</v>
      </c>
      <c r="L149" s="403">
        <f t="shared" si="58"/>
        <v>0</v>
      </c>
    </row>
    <row r="150" spans="2:12">
      <c r="C150" s="120"/>
      <c r="D150" s="120"/>
      <c r="E150" s="120"/>
      <c r="F150" s="120"/>
      <c r="G150" s="120"/>
      <c r="H150" s="120"/>
      <c r="I150" s="120"/>
      <c r="J150" s="120"/>
      <c r="K150" s="120"/>
      <c r="L150" s="120"/>
    </row>
    <row r="151" spans="2:12" ht="14.1">
      <c r="C151" s="44" t="s">
        <v>372</v>
      </c>
    </row>
    <row r="152" spans="2:12" ht="14.1">
      <c r="C152" s="46" t="s">
        <v>373</v>
      </c>
      <c r="D152" s="46" t="s">
        <v>24</v>
      </c>
      <c r="E152" s="46">
        <v>2015</v>
      </c>
      <c r="F152" s="46">
        <v>2020</v>
      </c>
      <c r="G152" s="46">
        <v>2025</v>
      </c>
      <c r="H152" s="46">
        <v>2030</v>
      </c>
      <c r="I152" s="46">
        <v>2035</v>
      </c>
      <c r="J152" s="46">
        <v>2040</v>
      </c>
      <c r="K152" s="46">
        <v>2045</v>
      </c>
      <c r="L152" s="46">
        <v>2050</v>
      </c>
    </row>
    <row r="153" spans="2:12">
      <c r="C153" s="112" t="s">
        <v>399</v>
      </c>
      <c r="D153" s="496" t="s">
        <v>296</v>
      </c>
      <c r="E153" s="317">
        <f>'UK captured turnover (11)'!E145*'GVA turnover multiplier (11)'!G240</f>
        <v>0</v>
      </c>
      <c r="F153" s="317">
        <f>'UK captured turnover (11)'!F145*'GVA turnover multiplier (11)'!H240</f>
        <v>0</v>
      </c>
      <c r="G153" s="317">
        <f>'UK captured turnover (11)'!G145*'GVA turnover multiplier (11)'!I240</f>
        <v>0</v>
      </c>
      <c r="H153" s="317">
        <f>'UK captured turnover (11)'!H145*'GVA turnover multiplier (11)'!J240</f>
        <v>0</v>
      </c>
      <c r="I153" s="317">
        <f>'UK captured turnover (11)'!I145*'GVA turnover multiplier (11)'!K240</f>
        <v>0</v>
      </c>
      <c r="J153" s="317">
        <f>'UK captured turnover (11)'!J145*'GVA turnover multiplier (11)'!L240</f>
        <v>0</v>
      </c>
      <c r="K153" s="317">
        <f>'UK captured turnover (11)'!K145*'GVA turnover multiplier (11)'!M240</f>
        <v>0</v>
      </c>
      <c r="L153" s="317">
        <f>'UK captured turnover (11)'!L145*'GVA turnover multiplier (11)'!N240</f>
        <v>0</v>
      </c>
    </row>
    <row r="154" spans="2:12">
      <c r="C154" s="112" t="s">
        <v>335</v>
      </c>
      <c r="D154" s="496" t="s">
        <v>296</v>
      </c>
      <c r="E154" s="317">
        <f>'UK captured turnover (11)'!E146*'GVA turnover multiplier (11)'!G241</f>
        <v>0</v>
      </c>
      <c r="F154" s="317">
        <f>'UK captured turnover (11)'!F146*'GVA turnover multiplier (11)'!H241</f>
        <v>0</v>
      </c>
      <c r="G154" s="317">
        <f>'UK captured turnover (11)'!G146*'GVA turnover multiplier (11)'!I241</f>
        <v>0</v>
      </c>
      <c r="H154" s="317">
        <f>'UK captured turnover (11)'!H146*'GVA turnover multiplier (11)'!J241</f>
        <v>0</v>
      </c>
      <c r="I154" s="317">
        <f>'UK captured turnover (11)'!I146*'GVA turnover multiplier (11)'!K241</f>
        <v>0</v>
      </c>
      <c r="J154" s="317">
        <f>'UK captured turnover (11)'!J146*'GVA turnover multiplier (11)'!L241</f>
        <v>0</v>
      </c>
      <c r="K154" s="317">
        <f>'UK captured turnover (11)'!K146*'GVA turnover multiplier (11)'!M241</f>
        <v>0</v>
      </c>
      <c r="L154" s="317">
        <f>'UK captured turnover (11)'!L146*'GVA turnover multiplier (11)'!N241</f>
        <v>0</v>
      </c>
    </row>
    <row r="155" spans="2:12">
      <c r="C155" s="112" t="s">
        <v>1095</v>
      </c>
      <c r="D155" s="496" t="s">
        <v>296</v>
      </c>
      <c r="E155" s="317">
        <f>'UK captured turnover (11)'!E147*'GVA turnover multiplier (11)'!G242</f>
        <v>0</v>
      </c>
      <c r="F155" s="317">
        <f>'UK captured turnover (11)'!F147*'GVA turnover multiplier (11)'!H242</f>
        <v>0</v>
      </c>
      <c r="G155" s="317">
        <f>'UK captured turnover (11)'!G147*'GVA turnover multiplier (11)'!I242</f>
        <v>0</v>
      </c>
      <c r="H155" s="317">
        <f>'UK captured turnover (11)'!H147*'GVA turnover multiplier (11)'!J242</f>
        <v>0</v>
      </c>
      <c r="I155" s="317">
        <f>'UK captured turnover (11)'!I147*'GVA turnover multiplier (11)'!K242</f>
        <v>0</v>
      </c>
      <c r="J155" s="317">
        <f>'UK captured turnover (11)'!J147*'GVA turnover multiplier (11)'!L242</f>
        <v>0</v>
      </c>
      <c r="K155" s="317">
        <f>'UK captured turnover (11)'!K147*'GVA turnover multiplier (11)'!M242</f>
        <v>0</v>
      </c>
      <c r="L155" s="317">
        <f>'UK captured turnover (11)'!L147*'GVA turnover multiplier (11)'!N242</f>
        <v>0</v>
      </c>
    </row>
    <row r="156" spans="2:12">
      <c r="C156" s="112" t="s">
        <v>380</v>
      </c>
      <c r="D156" s="496" t="s">
        <v>296</v>
      </c>
      <c r="E156" s="317">
        <f>'UK captured turnover (11)'!E148*'GVA turnover multiplier (11)'!G243</f>
        <v>0</v>
      </c>
      <c r="F156" s="317">
        <f>'UK captured turnover (11)'!F148*'GVA turnover multiplier (11)'!H243</f>
        <v>0</v>
      </c>
      <c r="G156" s="317">
        <f>'UK captured turnover (11)'!G148*'GVA turnover multiplier (11)'!I243</f>
        <v>0</v>
      </c>
      <c r="H156" s="317">
        <f>'UK captured turnover (11)'!H148*'GVA turnover multiplier (11)'!J243</f>
        <v>0</v>
      </c>
      <c r="I156" s="317">
        <f>'UK captured turnover (11)'!I148*'GVA turnover multiplier (11)'!K243</f>
        <v>0</v>
      </c>
      <c r="J156" s="317">
        <f>'UK captured turnover (11)'!J148*'GVA turnover multiplier (11)'!L243</f>
        <v>0</v>
      </c>
      <c r="K156" s="317">
        <f>'UK captured turnover (11)'!K148*'GVA turnover multiplier (11)'!M243</f>
        <v>0</v>
      </c>
      <c r="L156" s="317">
        <f>'UK captured turnover (11)'!L148*'GVA turnover multiplier (11)'!N243</f>
        <v>0</v>
      </c>
    </row>
    <row r="157" spans="2:12">
      <c r="C157" s="496"/>
      <c r="D157" s="496" t="s">
        <v>296</v>
      </c>
      <c r="E157" s="317"/>
      <c r="F157" s="317"/>
      <c r="G157" s="317"/>
      <c r="H157" s="317"/>
      <c r="I157" s="317"/>
      <c r="J157" s="317"/>
      <c r="K157" s="317"/>
      <c r="L157" s="317"/>
    </row>
    <row r="158" spans="2:12">
      <c r="C158" s="496"/>
      <c r="D158" s="496" t="s">
        <v>296</v>
      </c>
      <c r="E158" s="317"/>
      <c r="F158" s="317"/>
      <c r="G158" s="317"/>
      <c r="H158" s="317"/>
      <c r="I158" s="317"/>
      <c r="J158" s="317"/>
      <c r="K158" s="317"/>
      <c r="L158" s="317"/>
    </row>
    <row r="159" spans="2:12">
      <c r="E159" s="186">
        <f>SUM(E153:E158)</f>
        <v>0</v>
      </c>
      <c r="F159" s="186">
        <f t="shared" ref="F159" si="59">SUM(F153:F158)</f>
        <v>0</v>
      </c>
      <c r="G159" s="186">
        <f t="shared" ref="G159" si="60">SUM(G153:G158)</f>
        <v>0</v>
      </c>
      <c r="H159" s="186">
        <f t="shared" ref="H159" si="61">SUM(H153:H158)</f>
        <v>0</v>
      </c>
      <c r="I159" s="186">
        <f t="shared" ref="I159" si="62">SUM(I153:I158)</f>
        <v>0</v>
      </c>
      <c r="J159" s="186">
        <f t="shared" ref="J159" si="63">SUM(J153:J158)</f>
        <v>0</v>
      </c>
      <c r="K159" s="186">
        <f t="shared" ref="K159" si="64">SUM(K153:K158)</f>
        <v>0</v>
      </c>
      <c r="L159" s="186">
        <f t="shared" ref="L159" si="65">SUM(L153:L158)</f>
        <v>0</v>
      </c>
    </row>
    <row r="161" spans="2:12" ht="14.1" thickBot="1">
      <c r="B161" s="365"/>
      <c r="C161" s="365"/>
      <c r="D161" s="365"/>
      <c r="E161" s="365"/>
      <c r="F161" s="365"/>
      <c r="G161" s="365"/>
      <c r="H161" s="365"/>
      <c r="I161" s="365"/>
      <c r="J161" s="365"/>
      <c r="K161" s="365"/>
      <c r="L161" s="365"/>
    </row>
    <row r="164" spans="2:12" ht="14.1">
      <c r="C164" s="2" t="s">
        <v>1152</v>
      </c>
      <c r="D164" s="2"/>
    </row>
    <row r="165" spans="2:12" ht="14.1">
      <c r="C165" s="44" t="s">
        <v>354</v>
      </c>
    </row>
    <row r="166" spans="2:12" ht="14.1">
      <c r="B166" s="46" t="s">
        <v>125</v>
      </c>
      <c r="C166" s="123" t="s">
        <v>410</v>
      </c>
      <c r="D166" s="123" t="s">
        <v>24</v>
      </c>
      <c r="E166" s="123">
        <v>2015</v>
      </c>
      <c r="F166" s="123">
        <v>2020</v>
      </c>
      <c r="G166" s="123">
        <v>2025</v>
      </c>
      <c r="H166" s="123">
        <v>2030</v>
      </c>
      <c r="I166" s="123">
        <v>2035</v>
      </c>
      <c r="J166" s="123">
        <v>2040</v>
      </c>
      <c r="K166" s="123">
        <v>2045</v>
      </c>
      <c r="L166" s="123">
        <v>2050</v>
      </c>
    </row>
    <row r="167" spans="2:12">
      <c r="B167" s="496" t="s">
        <v>287</v>
      </c>
      <c r="C167" s="110" t="s">
        <v>411</v>
      </c>
      <c r="D167" s="110" t="s">
        <v>296</v>
      </c>
      <c r="E167" s="132">
        <f>SUM(E172:E174)</f>
        <v>0</v>
      </c>
      <c r="F167" s="132">
        <f t="shared" ref="F167:L167" si="66">SUM(F172:F174)</f>
        <v>0</v>
      </c>
      <c r="G167" s="132">
        <f t="shared" si="66"/>
        <v>0</v>
      </c>
      <c r="H167" s="132">
        <f t="shared" si="66"/>
        <v>0</v>
      </c>
      <c r="I167" s="132">
        <f t="shared" si="66"/>
        <v>0</v>
      </c>
      <c r="J167" s="132">
        <f t="shared" si="66"/>
        <v>0</v>
      </c>
      <c r="K167" s="132">
        <f t="shared" si="66"/>
        <v>0</v>
      </c>
      <c r="L167" s="132">
        <f t="shared" si="66"/>
        <v>0</v>
      </c>
    </row>
    <row r="168" spans="2:12">
      <c r="C168" s="110" t="s">
        <v>380</v>
      </c>
      <c r="D168" s="110" t="s">
        <v>296</v>
      </c>
      <c r="E168" s="403">
        <f>E175</f>
        <v>0</v>
      </c>
      <c r="F168" s="403">
        <f t="shared" ref="F168:L168" si="67">F175</f>
        <v>0</v>
      </c>
      <c r="G168" s="403">
        <f t="shared" si="67"/>
        <v>0</v>
      </c>
      <c r="H168" s="403">
        <f t="shared" si="67"/>
        <v>0</v>
      </c>
      <c r="I168" s="403">
        <f t="shared" si="67"/>
        <v>0</v>
      </c>
      <c r="J168" s="403">
        <f t="shared" si="67"/>
        <v>0</v>
      </c>
      <c r="K168" s="403">
        <f t="shared" si="67"/>
        <v>0</v>
      </c>
      <c r="L168" s="403">
        <f t="shared" si="67"/>
        <v>0</v>
      </c>
    </row>
    <row r="169" spans="2:12">
      <c r="C169" s="120"/>
      <c r="D169" s="120"/>
      <c r="E169" s="120"/>
      <c r="F169" s="120"/>
      <c r="G169" s="120"/>
      <c r="H169" s="120"/>
      <c r="I169" s="120"/>
      <c r="J169" s="120"/>
      <c r="K169" s="120"/>
      <c r="L169" s="120"/>
    </row>
    <row r="170" spans="2:12" ht="14.1">
      <c r="C170" s="44" t="s">
        <v>372</v>
      </c>
    </row>
    <row r="171" spans="2:12" ht="14.1">
      <c r="C171" s="46" t="s">
        <v>373</v>
      </c>
      <c r="D171" s="46" t="s">
        <v>24</v>
      </c>
      <c r="E171" s="46">
        <v>2015</v>
      </c>
      <c r="F171" s="46">
        <v>2020</v>
      </c>
      <c r="G171" s="46">
        <v>2025</v>
      </c>
      <c r="H171" s="46">
        <v>2030</v>
      </c>
      <c r="I171" s="46">
        <v>2035</v>
      </c>
      <c r="J171" s="46">
        <v>2040</v>
      </c>
      <c r="K171" s="46">
        <v>2045</v>
      </c>
      <c r="L171" s="46">
        <v>2050</v>
      </c>
    </row>
    <row r="172" spans="2:12">
      <c r="C172" s="112" t="s">
        <v>399</v>
      </c>
      <c r="D172" s="496" t="s">
        <v>296</v>
      </c>
      <c r="E172" s="317">
        <f>'UK captured turnover (11)'!E163*'GVA turnover multiplier (11)'!G269</f>
        <v>0</v>
      </c>
      <c r="F172" s="317">
        <f>'UK captured turnover (11)'!F163*'GVA turnover multiplier (11)'!H269</f>
        <v>0</v>
      </c>
      <c r="G172" s="317">
        <f>'UK captured turnover (11)'!G163*'GVA turnover multiplier (11)'!I269</f>
        <v>0</v>
      </c>
      <c r="H172" s="317">
        <f>'UK captured turnover (11)'!H163*'GVA turnover multiplier (11)'!J269</f>
        <v>0</v>
      </c>
      <c r="I172" s="317">
        <f>'UK captured turnover (11)'!I163*'GVA turnover multiplier (11)'!K269</f>
        <v>0</v>
      </c>
      <c r="J172" s="317">
        <f>'UK captured turnover (11)'!J163*'GVA turnover multiplier (11)'!L269</f>
        <v>0</v>
      </c>
      <c r="K172" s="317">
        <f>'UK captured turnover (11)'!K163*'GVA turnover multiplier (11)'!M269</f>
        <v>0</v>
      </c>
      <c r="L172" s="317">
        <f>'UK captured turnover (11)'!L163*'GVA turnover multiplier (11)'!N269</f>
        <v>0</v>
      </c>
    </row>
    <row r="173" spans="2:12">
      <c r="C173" s="112" t="s">
        <v>335</v>
      </c>
      <c r="D173" s="496" t="s">
        <v>296</v>
      </c>
      <c r="E173" s="317">
        <f>'UK captured turnover (11)'!E164*'GVA turnover multiplier (11)'!G270</f>
        <v>0</v>
      </c>
      <c r="F173" s="317">
        <f>'UK captured turnover (11)'!F164*'GVA turnover multiplier (11)'!H270</f>
        <v>0</v>
      </c>
      <c r="G173" s="317">
        <f>'UK captured turnover (11)'!G164*'GVA turnover multiplier (11)'!I270</f>
        <v>0</v>
      </c>
      <c r="H173" s="317">
        <f>'UK captured turnover (11)'!H164*'GVA turnover multiplier (11)'!J270</f>
        <v>0</v>
      </c>
      <c r="I173" s="317">
        <f>'UK captured turnover (11)'!I164*'GVA turnover multiplier (11)'!K270</f>
        <v>0</v>
      </c>
      <c r="J173" s="317">
        <f>'UK captured turnover (11)'!J164*'GVA turnover multiplier (11)'!L270</f>
        <v>0</v>
      </c>
      <c r="K173" s="317">
        <f>'UK captured turnover (11)'!K164*'GVA turnover multiplier (11)'!M270</f>
        <v>0</v>
      </c>
      <c r="L173" s="317">
        <f>'UK captured turnover (11)'!L164*'GVA turnover multiplier (11)'!N270</f>
        <v>0</v>
      </c>
    </row>
    <row r="174" spans="2:12">
      <c r="C174" s="112" t="s">
        <v>1095</v>
      </c>
      <c r="D174" s="496" t="s">
        <v>296</v>
      </c>
      <c r="E174" s="317">
        <f>'UK captured turnover (11)'!E165*'GVA turnover multiplier (11)'!G271</f>
        <v>0</v>
      </c>
      <c r="F174" s="317">
        <f>'UK captured turnover (11)'!F165*'GVA turnover multiplier (11)'!H271</f>
        <v>0</v>
      </c>
      <c r="G174" s="317">
        <f>'UK captured turnover (11)'!G165*'GVA turnover multiplier (11)'!I271</f>
        <v>0</v>
      </c>
      <c r="H174" s="317">
        <f>'UK captured turnover (11)'!H165*'GVA turnover multiplier (11)'!J271</f>
        <v>0</v>
      </c>
      <c r="I174" s="317">
        <f>'UK captured turnover (11)'!I165*'GVA turnover multiplier (11)'!K271</f>
        <v>0</v>
      </c>
      <c r="J174" s="317">
        <f>'UK captured turnover (11)'!J165*'GVA turnover multiplier (11)'!L271</f>
        <v>0</v>
      </c>
      <c r="K174" s="317">
        <f>'UK captured turnover (11)'!K165*'GVA turnover multiplier (11)'!M271</f>
        <v>0</v>
      </c>
      <c r="L174" s="317">
        <f>'UK captured turnover (11)'!L165*'GVA turnover multiplier (11)'!N271</f>
        <v>0</v>
      </c>
    </row>
    <row r="175" spans="2:12">
      <c r="C175" s="112" t="s">
        <v>380</v>
      </c>
      <c r="D175" s="496" t="s">
        <v>296</v>
      </c>
      <c r="E175" s="317">
        <f>'UK captured turnover (11)'!E166*'GVA turnover multiplier (11)'!G272</f>
        <v>0</v>
      </c>
      <c r="F175" s="317">
        <f>'UK captured turnover (11)'!F166*'GVA turnover multiplier (11)'!H272</f>
        <v>0</v>
      </c>
      <c r="G175" s="317">
        <f>'UK captured turnover (11)'!G166*'GVA turnover multiplier (11)'!I272</f>
        <v>0</v>
      </c>
      <c r="H175" s="317">
        <f>'UK captured turnover (11)'!H166*'GVA turnover multiplier (11)'!J272</f>
        <v>0</v>
      </c>
      <c r="I175" s="317">
        <f>'UK captured turnover (11)'!I166*'GVA turnover multiplier (11)'!K272</f>
        <v>0</v>
      </c>
      <c r="J175" s="317">
        <f>'UK captured turnover (11)'!J166*'GVA turnover multiplier (11)'!L272</f>
        <v>0</v>
      </c>
      <c r="K175" s="317">
        <f>'UK captured turnover (11)'!K166*'GVA turnover multiplier (11)'!M272</f>
        <v>0</v>
      </c>
      <c r="L175" s="317">
        <f>'UK captured turnover (11)'!L166*'GVA turnover multiplier (11)'!N272</f>
        <v>0</v>
      </c>
    </row>
    <row r="176" spans="2:12">
      <c r="C176" s="496"/>
      <c r="D176" s="496" t="s">
        <v>296</v>
      </c>
      <c r="E176" s="317"/>
      <c r="F176" s="317"/>
      <c r="G176" s="317"/>
      <c r="H176" s="317"/>
      <c r="I176" s="317"/>
      <c r="J176" s="317"/>
      <c r="K176" s="317"/>
      <c r="L176" s="317"/>
    </row>
    <row r="177" spans="2:12">
      <c r="C177" s="496"/>
      <c r="D177" s="496" t="s">
        <v>296</v>
      </c>
      <c r="E177" s="317"/>
      <c r="F177" s="317"/>
      <c r="G177" s="317"/>
      <c r="H177" s="317"/>
      <c r="I177" s="317"/>
      <c r="J177" s="317"/>
      <c r="K177" s="317"/>
      <c r="L177" s="317"/>
    </row>
    <row r="178" spans="2:12">
      <c r="E178" s="186">
        <f>SUM(E172:E177)</f>
        <v>0</v>
      </c>
      <c r="F178" s="186">
        <f t="shared" ref="F178" si="68">SUM(F172:F177)</f>
        <v>0</v>
      </c>
      <c r="G178" s="186">
        <f t="shared" ref="G178" si="69">SUM(G172:G177)</f>
        <v>0</v>
      </c>
      <c r="H178" s="186">
        <f t="shared" ref="H178" si="70">SUM(H172:H177)</f>
        <v>0</v>
      </c>
      <c r="I178" s="186">
        <f t="shared" ref="I178" si="71">SUM(I172:I177)</f>
        <v>0</v>
      </c>
      <c r="J178" s="186">
        <f t="shared" ref="J178" si="72">SUM(J172:J177)</f>
        <v>0</v>
      </c>
      <c r="K178" s="186">
        <f t="shared" ref="K178" si="73">SUM(K172:K177)</f>
        <v>0</v>
      </c>
      <c r="L178" s="186">
        <f t="shared" ref="L178" si="74">SUM(L172:L177)</f>
        <v>0</v>
      </c>
    </row>
    <row r="180" spans="2:12" ht="14.1" thickBot="1">
      <c r="B180" s="365"/>
      <c r="C180" s="365"/>
      <c r="D180" s="365"/>
      <c r="E180" s="365"/>
      <c r="F180" s="365"/>
      <c r="G180" s="365"/>
      <c r="H180" s="365"/>
      <c r="I180" s="365"/>
      <c r="J180" s="365"/>
      <c r="K180" s="365"/>
      <c r="L180" s="365"/>
    </row>
  </sheetData>
  <conditionalFormatting sqref="A10:B10 O10:XFD42 B17:B29 M43:XFD1048576 A11:A46 A50:A66 A69:A85 A88:A104 A107:A123 A126:A142 A145:A161 A164:A180 A1:XFD9 B11:L13 C14:L14 B15:L16 A47:L49 A67:L68 A86:L87 A105:L106 A124:L125 A143:L144 A162:L163 A181:L1048576 C24:L29 C17:L18 D19:L23 B30:L32 C45:L46 C33:L33 B34:L35 C36:L37 C43:L43 D38:L42 B50:L52 C65:L66 C53:L53 B54:L55 C56:L57 C63:L63 D58:L62 B69:L71 C84:L85 C72:L72 B73:L74 C75:L76 C82:L82 D77:L81 B88:L90 C103:L104 C91:L91 B92:L93 C94:L95 C101:L101 D96:L100 B107:L109 C122:L123 C110:L110 B111:L112 C113:L114 C120:L120 D115:L119 B126:L128 C141:L142 C129:L129 B130:L131 C132:L133 C139:L139 D134:L138 B145:L147 C160:L161 C148:L148 B149:L150 C151:L152 C158:L158 D153:L157 B164:L166 C179:L180 C167:L167 B168:L169 C170:L171 C177:L177 D172:L176">
    <cfRule type="expression" dxfId="263" priority="54">
      <formula>_xlfn.ISFORMULA(A1)</formula>
    </cfRule>
  </conditionalFormatting>
  <conditionalFormatting sqref="D24 F19:L24">
    <cfRule type="expression" dxfId="262" priority="53">
      <formula>_xlfn.ISFORMULA(D19)</formula>
    </cfRule>
  </conditionalFormatting>
  <conditionalFormatting sqref="C23">
    <cfRule type="expression" dxfId="261" priority="52">
      <formula>_xlfn.ISFORMULA(C23)</formula>
    </cfRule>
  </conditionalFormatting>
  <conditionalFormatting sqref="B14">
    <cfRule type="expression" dxfId="260" priority="50">
      <formula>_xlfn.ISFORMULA(B14)</formula>
    </cfRule>
  </conditionalFormatting>
  <conditionalFormatting sqref="C19:C22">
    <cfRule type="expression" dxfId="259" priority="49">
      <formula>_xlfn.ISFORMULA(C19)</formula>
    </cfRule>
  </conditionalFormatting>
  <conditionalFormatting sqref="B36:B46 C44:D44">
    <cfRule type="expression" dxfId="258" priority="48">
      <formula>_xlfn.ISFORMULA(B36)</formula>
    </cfRule>
  </conditionalFormatting>
  <conditionalFormatting sqref="D43 F38:L43">
    <cfRule type="expression" dxfId="257" priority="47">
      <formula>_xlfn.ISFORMULA(D38)</formula>
    </cfRule>
  </conditionalFormatting>
  <conditionalFormatting sqref="C42">
    <cfRule type="expression" dxfId="256" priority="46">
      <formula>_xlfn.ISFORMULA(C42)</formula>
    </cfRule>
  </conditionalFormatting>
  <conditionalFormatting sqref="B33">
    <cfRule type="expression" dxfId="255" priority="45">
      <formula>_xlfn.ISFORMULA(B33)</formula>
    </cfRule>
  </conditionalFormatting>
  <conditionalFormatting sqref="C38:C41">
    <cfRule type="expression" dxfId="254" priority="44">
      <formula>_xlfn.ISFORMULA(C38)</formula>
    </cfRule>
  </conditionalFormatting>
  <conditionalFormatting sqref="B56:B66 C64:D64">
    <cfRule type="expression" dxfId="253" priority="43">
      <formula>_xlfn.ISFORMULA(B56)</formula>
    </cfRule>
  </conditionalFormatting>
  <conditionalFormatting sqref="D63 F58:L63">
    <cfRule type="expression" dxfId="252" priority="42">
      <formula>_xlfn.ISFORMULA(D58)</formula>
    </cfRule>
  </conditionalFormatting>
  <conditionalFormatting sqref="C62">
    <cfRule type="expression" dxfId="251" priority="41">
      <formula>_xlfn.ISFORMULA(C62)</formula>
    </cfRule>
  </conditionalFormatting>
  <conditionalFormatting sqref="B53">
    <cfRule type="expression" dxfId="250" priority="40">
      <formula>_xlfn.ISFORMULA(B53)</formula>
    </cfRule>
  </conditionalFormatting>
  <conditionalFormatting sqref="C58:C61">
    <cfRule type="expression" dxfId="249" priority="39">
      <formula>_xlfn.ISFORMULA(C58)</formula>
    </cfRule>
  </conditionalFormatting>
  <conditionalFormatting sqref="B75:B85 C83:D83">
    <cfRule type="expression" dxfId="248" priority="38">
      <formula>_xlfn.ISFORMULA(B75)</formula>
    </cfRule>
  </conditionalFormatting>
  <conditionalFormatting sqref="D82 F77:L82">
    <cfRule type="expression" dxfId="247" priority="37">
      <formula>_xlfn.ISFORMULA(D77)</formula>
    </cfRule>
  </conditionalFormatting>
  <conditionalFormatting sqref="C81">
    <cfRule type="expression" dxfId="246" priority="36">
      <formula>_xlfn.ISFORMULA(C81)</formula>
    </cfRule>
  </conditionalFormatting>
  <conditionalFormatting sqref="B72">
    <cfRule type="expression" dxfId="245" priority="35">
      <formula>_xlfn.ISFORMULA(B72)</formula>
    </cfRule>
  </conditionalFormatting>
  <conditionalFormatting sqref="C77:C80">
    <cfRule type="expression" dxfId="244" priority="34">
      <formula>_xlfn.ISFORMULA(C77)</formula>
    </cfRule>
  </conditionalFormatting>
  <conditionalFormatting sqref="B94:B104 C102:D102">
    <cfRule type="expression" dxfId="243" priority="33">
      <formula>_xlfn.ISFORMULA(B94)</formula>
    </cfRule>
  </conditionalFormatting>
  <conditionalFormatting sqref="D101 F96:L101">
    <cfRule type="expression" dxfId="242" priority="32">
      <formula>_xlfn.ISFORMULA(D96)</formula>
    </cfRule>
  </conditionalFormatting>
  <conditionalFormatting sqref="C100">
    <cfRule type="expression" dxfId="241" priority="31">
      <formula>_xlfn.ISFORMULA(C100)</formula>
    </cfRule>
  </conditionalFormatting>
  <conditionalFormatting sqref="B91">
    <cfRule type="expression" dxfId="240" priority="30">
      <formula>_xlfn.ISFORMULA(B91)</formula>
    </cfRule>
  </conditionalFormatting>
  <conditionalFormatting sqref="C96:C99">
    <cfRule type="expression" dxfId="239" priority="29">
      <formula>_xlfn.ISFORMULA(C96)</formula>
    </cfRule>
  </conditionalFormatting>
  <conditionalFormatting sqref="B113:B123 C121:D121">
    <cfRule type="expression" dxfId="238" priority="28">
      <formula>_xlfn.ISFORMULA(B113)</formula>
    </cfRule>
  </conditionalFormatting>
  <conditionalFormatting sqref="D120 F115:L120">
    <cfRule type="expression" dxfId="237" priority="27">
      <formula>_xlfn.ISFORMULA(D115)</formula>
    </cfRule>
  </conditionalFormatting>
  <conditionalFormatting sqref="C119">
    <cfRule type="expression" dxfId="236" priority="26">
      <formula>_xlfn.ISFORMULA(C119)</formula>
    </cfRule>
  </conditionalFormatting>
  <conditionalFormatting sqref="B110">
    <cfRule type="expression" dxfId="235" priority="25">
      <formula>_xlfn.ISFORMULA(B110)</formula>
    </cfRule>
  </conditionalFormatting>
  <conditionalFormatting sqref="C115:C118">
    <cfRule type="expression" dxfId="234" priority="24">
      <formula>_xlfn.ISFORMULA(C115)</formula>
    </cfRule>
  </conditionalFormatting>
  <conditionalFormatting sqref="B132:B142 C140:D140">
    <cfRule type="expression" dxfId="233" priority="23">
      <formula>_xlfn.ISFORMULA(B132)</formula>
    </cfRule>
  </conditionalFormatting>
  <conditionalFormatting sqref="D139 F134:L139">
    <cfRule type="expression" dxfId="232" priority="22">
      <formula>_xlfn.ISFORMULA(D134)</formula>
    </cfRule>
  </conditionalFormatting>
  <conditionalFormatting sqref="C138">
    <cfRule type="expression" dxfId="231" priority="21">
      <formula>_xlfn.ISFORMULA(C138)</formula>
    </cfRule>
  </conditionalFormatting>
  <conditionalFormatting sqref="B129">
    <cfRule type="expression" dxfId="230" priority="20">
      <formula>_xlfn.ISFORMULA(B129)</formula>
    </cfRule>
  </conditionalFormatting>
  <conditionalFormatting sqref="C134:C137">
    <cfRule type="expression" dxfId="229" priority="19">
      <formula>_xlfn.ISFORMULA(C134)</formula>
    </cfRule>
  </conditionalFormatting>
  <conditionalFormatting sqref="B151:B161 C159:D159">
    <cfRule type="expression" dxfId="228" priority="18">
      <formula>_xlfn.ISFORMULA(B151)</formula>
    </cfRule>
  </conditionalFormatting>
  <conditionalFormatting sqref="D158 F153:L158">
    <cfRule type="expression" dxfId="227" priority="17">
      <formula>_xlfn.ISFORMULA(D153)</formula>
    </cfRule>
  </conditionalFormatting>
  <conditionalFormatting sqref="C157">
    <cfRule type="expression" dxfId="226" priority="16">
      <formula>_xlfn.ISFORMULA(C157)</formula>
    </cfRule>
  </conditionalFormatting>
  <conditionalFormatting sqref="B148">
    <cfRule type="expression" dxfId="225" priority="15">
      <formula>_xlfn.ISFORMULA(B148)</formula>
    </cfRule>
  </conditionalFormatting>
  <conditionalFormatting sqref="C153:C156">
    <cfRule type="expression" dxfId="224" priority="14">
      <formula>_xlfn.ISFORMULA(C153)</formula>
    </cfRule>
  </conditionalFormatting>
  <conditionalFormatting sqref="B170:B180 C178:D178">
    <cfRule type="expression" dxfId="223" priority="13">
      <formula>_xlfn.ISFORMULA(B170)</formula>
    </cfRule>
  </conditionalFormatting>
  <conditionalFormatting sqref="D177 F172:L177">
    <cfRule type="expression" dxfId="222" priority="12">
      <formula>_xlfn.ISFORMULA(D172)</formula>
    </cfRule>
  </conditionalFormatting>
  <conditionalFormatting sqref="C176">
    <cfRule type="expression" dxfId="221" priority="11">
      <formula>_xlfn.ISFORMULA(C176)</formula>
    </cfRule>
  </conditionalFormatting>
  <conditionalFormatting sqref="B167">
    <cfRule type="expression" dxfId="220" priority="10">
      <formula>_xlfn.ISFORMULA(B167)</formula>
    </cfRule>
  </conditionalFormatting>
  <conditionalFormatting sqref="C172:C175">
    <cfRule type="expression" dxfId="219" priority="9">
      <formula>_xlfn.ISFORMULA(C172)</formula>
    </cfRule>
  </conditionalFormatting>
  <conditionalFormatting sqref="E44:L44">
    <cfRule type="expression" dxfId="218" priority="8">
      <formula>_xlfn.ISFORMULA(E44)</formula>
    </cfRule>
  </conditionalFormatting>
  <conditionalFormatting sqref="E64:L64">
    <cfRule type="expression" dxfId="217" priority="7">
      <formula>_xlfn.ISFORMULA(E64)</formula>
    </cfRule>
  </conditionalFormatting>
  <conditionalFormatting sqref="E83:L83">
    <cfRule type="expression" dxfId="216" priority="6">
      <formula>_xlfn.ISFORMULA(E83)</formula>
    </cfRule>
  </conditionalFormatting>
  <conditionalFormatting sqref="E102:L102">
    <cfRule type="expression" dxfId="215" priority="5">
      <formula>_xlfn.ISFORMULA(E102)</formula>
    </cfRule>
  </conditionalFormatting>
  <conditionalFormatting sqref="E121:L121">
    <cfRule type="expression" dxfId="214" priority="4">
      <formula>_xlfn.ISFORMULA(E121)</formula>
    </cfRule>
  </conditionalFormatting>
  <conditionalFormatting sqref="E140:L140">
    <cfRule type="expression" dxfId="213" priority="3">
      <formula>_xlfn.ISFORMULA(E140)</formula>
    </cfRule>
  </conditionalFormatting>
  <conditionalFormatting sqref="E159:L159">
    <cfRule type="expression" dxfId="212" priority="2">
      <formula>_xlfn.ISFORMULA(E159)</formula>
    </cfRule>
  </conditionalFormatting>
  <conditionalFormatting sqref="E178:L178">
    <cfRule type="expression" dxfId="211" priority="1">
      <formula>_xlfn.ISFORMULA(E178)</formula>
    </cfRule>
  </conditionalFormatting>
  <pageMargins left="0.7" right="0.7" top="0.75" bottom="0.75" header="0.3" footer="0.3"/>
  <pageSetup paperSize="9" orientation="portrait" horizontalDpi="4294967294" verticalDpi="4294967294"/>
  <drawing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1D685-9D8E-44F7-8072-6C626F4B4096}">
  <sheetPr>
    <tabColor theme="9" tint="0.39997558519241921"/>
  </sheetPr>
  <dimension ref="B1:T357"/>
  <sheetViews>
    <sheetView topLeftCell="A211" workbookViewId="0">
      <selection activeCell="E219" sqref="E219:F223"/>
    </sheetView>
  </sheetViews>
  <sheetFormatPr defaultColWidth="8.85546875" defaultRowHeight="13.9"/>
  <cols>
    <col min="1" max="1" width="21.42578125" style="1" customWidth="1"/>
    <col min="2" max="2" width="17.85546875" style="1" customWidth="1"/>
    <col min="3" max="3" width="25.140625" style="1" customWidth="1"/>
    <col min="4" max="6" width="14" style="1" customWidth="1"/>
    <col min="7" max="7" width="29.85546875" style="1" customWidth="1"/>
    <col min="8" max="8" width="15.7109375" style="1" customWidth="1"/>
    <col min="9" max="9" width="21.85546875" style="1" customWidth="1"/>
    <col min="10" max="10" width="21.42578125" style="1" customWidth="1"/>
    <col min="11" max="11" width="13.140625" style="1" bestFit="1" customWidth="1"/>
    <col min="12" max="12" width="14.85546875" style="1" customWidth="1"/>
    <col min="13" max="13" width="10.85546875" style="1" customWidth="1"/>
    <col min="14" max="14" width="11.7109375" style="1" customWidth="1"/>
    <col min="15" max="15" width="10.7109375" style="1" customWidth="1"/>
    <col min="16" max="16" width="11.42578125" style="1" customWidth="1"/>
    <col min="17" max="18" width="10.85546875" style="1" customWidth="1"/>
    <col min="19" max="19" width="9.7109375" style="1" bestFit="1" customWidth="1"/>
    <col min="20" max="16384" width="8.85546875" style="1"/>
  </cols>
  <sheetData>
    <row r="1" spans="2:20" s="3" customFormat="1" ht="49.5" customHeight="1">
      <c r="B1" s="109" t="s">
        <v>460</v>
      </c>
      <c r="C1" s="109"/>
      <c r="D1" s="109"/>
      <c r="E1" s="109"/>
      <c r="F1" s="109"/>
      <c r="G1" s="109"/>
      <c r="H1" s="109"/>
      <c r="I1" s="109"/>
      <c r="J1" s="109"/>
      <c r="K1" s="109"/>
      <c r="L1" s="109"/>
      <c r="M1" s="109"/>
      <c r="N1" s="109"/>
      <c r="O1" s="109"/>
      <c r="P1" s="109"/>
      <c r="Q1" s="109"/>
      <c r="R1" s="109"/>
      <c r="S1" s="109"/>
      <c r="T1" s="109"/>
    </row>
    <row r="4" spans="2:20" ht="14.1">
      <c r="Q4" s="7"/>
      <c r="R4" s="2"/>
    </row>
    <row r="5" spans="2:20" ht="14.1">
      <c r="R5" s="2"/>
    </row>
    <row r="10" spans="2:20" ht="14.45">
      <c r="C10" s="5"/>
      <c r="D10" s="5"/>
      <c r="E10" s="5"/>
      <c r="F10" s="5"/>
      <c r="G10" s="5"/>
      <c r="H10" s="5"/>
      <c r="I10" s="5"/>
      <c r="J10" s="5"/>
      <c r="K10" s="5"/>
      <c r="L10" s="5"/>
      <c r="M10" s="5"/>
      <c r="N10" s="5"/>
      <c r="O10" s="5"/>
      <c r="P10" s="5"/>
      <c r="Q10" s="5"/>
      <c r="R10" s="5"/>
      <c r="S10" s="5"/>
      <c r="T10" s="5"/>
    </row>
    <row r="11" spans="2:20" ht="14.45">
      <c r="C11" s="2"/>
      <c r="D11" s="2"/>
      <c r="E11" s="2"/>
      <c r="F11" s="2"/>
      <c r="G11" s="2"/>
      <c r="H11" s="2"/>
      <c r="I11" s="2"/>
      <c r="J11" s="2"/>
      <c r="L11" s="91"/>
      <c r="S11" s="5"/>
      <c r="T11" s="5"/>
    </row>
    <row r="12" spans="2:20" ht="14.45">
      <c r="S12" s="5"/>
      <c r="T12" s="5"/>
    </row>
    <row r="13" spans="2:20" ht="14.45">
      <c r="B13" s="46" t="s">
        <v>125</v>
      </c>
      <c r="C13" s="44" t="s">
        <v>372</v>
      </c>
      <c r="S13" s="5"/>
      <c r="T13" s="5"/>
    </row>
    <row r="14" spans="2:20" ht="14.45">
      <c r="B14" s="496" t="s">
        <v>84</v>
      </c>
      <c r="C14" s="46" t="s">
        <v>373</v>
      </c>
      <c r="D14" s="46" t="s">
        <v>24</v>
      </c>
      <c r="E14" s="46" t="s">
        <v>450</v>
      </c>
      <c r="F14" s="46" t="s">
        <v>18</v>
      </c>
      <c r="G14" s="46">
        <v>2015</v>
      </c>
      <c r="H14" s="46">
        <v>2020</v>
      </c>
      <c r="I14" s="46">
        <v>2025</v>
      </c>
      <c r="J14" s="46">
        <v>2030</v>
      </c>
      <c r="K14" s="46">
        <v>2035</v>
      </c>
      <c r="L14" s="46">
        <v>2040</v>
      </c>
      <c r="M14" s="46">
        <v>2045</v>
      </c>
      <c r="N14" s="46">
        <v>2050</v>
      </c>
      <c r="O14" s="5"/>
      <c r="P14" s="5"/>
    </row>
    <row r="15" spans="2:20" ht="14.45">
      <c r="C15" s="112" t="s">
        <v>399</v>
      </c>
      <c r="D15" s="496" t="s">
        <v>461</v>
      </c>
      <c r="E15" s="496" t="s">
        <v>452</v>
      </c>
      <c r="F15" s="496" t="s">
        <v>453</v>
      </c>
      <c r="G15" s="315">
        <f>AVERAGEIF(M40:M44,"&gt;0")*K29</f>
        <v>80964.25592885376</v>
      </c>
      <c r="H15" s="315">
        <f t="shared" ref="H15:N15" si="0">$G$15*L25</f>
        <v>84255.059487593739</v>
      </c>
      <c r="I15" s="315">
        <f t="shared" si="0"/>
        <v>87679.618219378623</v>
      </c>
      <c r="J15" s="315">
        <f t="shared" si="0"/>
        <v>91243.368622011141</v>
      </c>
      <c r="K15" s="315">
        <f t="shared" si="0"/>
        <v>94951.968160511067</v>
      </c>
      <c r="L15" s="315">
        <f t="shared" si="0"/>
        <v>98811.304248358923</v>
      </c>
      <c r="M15" s="315">
        <f t="shared" si="0"/>
        <v>102827.50359378336</v>
      </c>
      <c r="N15" s="315">
        <f t="shared" si="0"/>
        <v>107006.94192592984</v>
      </c>
      <c r="O15" s="5"/>
      <c r="P15" s="5"/>
    </row>
    <row r="16" spans="2:20" ht="14.45">
      <c r="C16" s="112" t="s">
        <v>335</v>
      </c>
      <c r="D16" s="496" t="s">
        <v>461</v>
      </c>
      <c r="E16" s="496">
        <v>71.12</v>
      </c>
      <c r="F16" s="496" t="s">
        <v>453</v>
      </c>
      <c r="G16" s="315">
        <f>M45*K29</f>
        <v>116901.12693556605</v>
      </c>
      <c r="H16" s="315">
        <f t="shared" ref="H16:N16" si="1">$G$16*L25</f>
        <v>121652.58966596307</v>
      </c>
      <c r="I16" s="315">
        <f t="shared" si="1"/>
        <v>126597.17626667826</v>
      </c>
      <c r="J16" s="315">
        <f t="shared" si="1"/>
        <v>131742.73628455709</v>
      </c>
      <c r="K16" s="315">
        <f t="shared" si="1"/>
        <v>137097.43831237944</v>
      </c>
      <c r="L16" s="315">
        <f t="shared" si="1"/>
        <v>142669.78295652667</v>
      </c>
      <c r="M16" s="315">
        <f t="shared" si="1"/>
        <v>148468.61633172084</v>
      </c>
      <c r="N16" s="315">
        <f t="shared" si="1"/>
        <v>154503.14410425987</v>
      </c>
      <c r="O16" s="5"/>
      <c r="P16" s="5"/>
    </row>
    <row r="17" spans="3:20" ht="14.45">
      <c r="C17" s="112" t="s">
        <v>1095</v>
      </c>
      <c r="D17" s="496" t="s">
        <v>461</v>
      </c>
      <c r="E17" s="496">
        <v>33.200000000000003</v>
      </c>
      <c r="F17" s="496" t="s">
        <v>453</v>
      </c>
      <c r="G17" s="315">
        <f>M46*$K$29</f>
        <v>118923.96385448916</v>
      </c>
      <c r="H17" s="315">
        <f>G17</f>
        <v>118923.96385448916</v>
      </c>
      <c r="I17" s="315">
        <f t="shared" ref="I17:N17" si="2">H17</f>
        <v>118923.96385448916</v>
      </c>
      <c r="J17" s="315">
        <f t="shared" si="2"/>
        <v>118923.96385448916</v>
      </c>
      <c r="K17" s="315">
        <f t="shared" si="2"/>
        <v>118923.96385448916</v>
      </c>
      <c r="L17" s="315">
        <f t="shared" si="2"/>
        <v>118923.96385448916</v>
      </c>
      <c r="M17" s="315">
        <f t="shared" si="2"/>
        <v>118923.96385448916</v>
      </c>
      <c r="N17" s="315">
        <f t="shared" si="2"/>
        <v>118923.96385448916</v>
      </c>
      <c r="O17" s="5"/>
      <c r="P17" s="5"/>
    </row>
    <row r="18" spans="3:20" ht="14.45">
      <c r="C18" s="112" t="s">
        <v>380</v>
      </c>
      <c r="D18" s="496" t="s">
        <v>461</v>
      </c>
      <c r="E18" s="496">
        <v>33.119999999999997</v>
      </c>
      <c r="F18" s="496" t="s">
        <v>453</v>
      </c>
      <c r="G18" s="315">
        <f>M47*$K$29</f>
        <v>96584.010584010583</v>
      </c>
      <c r="H18" s="315">
        <f>G18</f>
        <v>96584.010584010583</v>
      </c>
      <c r="I18" s="315">
        <f t="shared" ref="I18:N18" si="3">H18</f>
        <v>96584.010584010583</v>
      </c>
      <c r="J18" s="315">
        <f t="shared" si="3"/>
        <v>96584.010584010583</v>
      </c>
      <c r="K18" s="315">
        <f t="shared" si="3"/>
        <v>96584.010584010583</v>
      </c>
      <c r="L18" s="315">
        <f t="shared" si="3"/>
        <v>96584.010584010583</v>
      </c>
      <c r="M18" s="315">
        <f t="shared" si="3"/>
        <v>96584.010584010583</v>
      </c>
      <c r="N18" s="315">
        <f t="shared" si="3"/>
        <v>96584.010584010583</v>
      </c>
      <c r="O18" s="5"/>
      <c r="P18" s="5"/>
    </row>
    <row r="19" spans="3:20" ht="14.45">
      <c r="C19" s="496"/>
      <c r="D19" s="496" t="s">
        <v>461</v>
      </c>
      <c r="E19" s="496"/>
      <c r="F19" s="496"/>
      <c r="G19" s="315"/>
      <c r="H19" s="315"/>
      <c r="I19" s="315"/>
      <c r="J19" s="315"/>
      <c r="K19" s="315"/>
      <c r="L19" s="315"/>
      <c r="M19" s="315"/>
      <c r="N19" s="315"/>
      <c r="O19" s="5"/>
      <c r="P19" s="5"/>
    </row>
    <row r="20" spans="3:20" ht="14.45">
      <c r="C20" s="496"/>
      <c r="D20" s="496" t="s">
        <v>461</v>
      </c>
      <c r="E20" s="496"/>
      <c r="F20" s="496"/>
      <c r="G20" s="315"/>
      <c r="H20" s="315"/>
      <c r="I20" s="315"/>
      <c r="J20" s="315"/>
      <c r="K20" s="315"/>
      <c r="L20" s="315"/>
      <c r="M20" s="315"/>
      <c r="N20" s="315"/>
      <c r="O20" s="5"/>
      <c r="P20" s="5"/>
    </row>
    <row r="21" spans="3:20" ht="14.45">
      <c r="S21" s="5"/>
      <c r="T21" s="5"/>
    </row>
    <row r="22" spans="3:20" ht="14.45">
      <c r="S22" s="5"/>
      <c r="T22" s="5"/>
    </row>
    <row r="23" spans="3:20" ht="14.45">
      <c r="S23" s="5"/>
      <c r="T23" s="5"/>
    </row>
    <row r="24" spans="3:20" ht="28.5">
      <c r="J24" s="133" t="s">
        <v>463</v>
      </c>
      <c r="K24" s="46">
        <v>2015</v>
      </c>
      <c r="L24" s="46">
        <v>2020</v>
      </c>
      <c r="M24" s="46">
        <v>2025</v>
      </c>
      <c r="N24" s="46">
        <v>2030</v>
      </c>
      <c r="O24" s="46">
        <v>2035</v>
      </c>
      <c r="P24" s="46">
        <v>2040</v>
      </c>
      <c r="Q24" s="46">
        <v>2045</v>
      </c>
      <c r="R24" s="46">
        <v>2050</v>
      </c>
      <c r="S24" s="5"/>
      <c r="T24" s="5"/>
    </row>
    <row r="25" spans="3:20" ht="14.45">
      <c r="J25" s="496"/>
      <c r="K25" s="496">
        <v>1</v>
      </c>
      <c r="L25" s="134">
        <f>K25*1.008^(L24-K24)</f>
        <v>1.0406451405127681</v>
      </c>
      <c r="M25" s="134">
        <f t="shared" ref="M25:R25" si="4">L25*1.008^(M24-L24)</f>
        <v>1.0829423084728389</v>
      </c>
      <c r="N25" s="134">
        <f t="shared" si="4"/>
        <v>1.126958650767939</v>
      </c>
      <c r="O25" s="134">
        <f t="shared" si="4"/>
        <v>1.1727640434804814</v>
      </c>
      <c r="P25" s="134">
        <f t="shared" si="4"/>
        <v>1.2204312028160675</v>
      </c>
      <c r="Q25" s="134">
        <f t="shared" si="4"/>
        <v>1.2700358005406933</v>
      </c>
      <c r="R25" s="134">
        <f t="shared" si="4"/>
        <v>1.3216565841099157</v>
      </c>
      <c r="S25" s="5"/>
      <c r="T25" s="5"/>
    </row>
    <row r="26" spans="3:20" ht="14.45">
      <c r="S26" s="5"/>
      <c r="T26" s="5"/>
    </row>
    <row r="27" spans="3:20" ht="14.45">
      <c r="J27"/>
      <c r="K27" s="135"/>
      <c r="L27" s="136" t="s">
        <v>464</v>
      </c>
      <c r="S27" s="5"/>
      <c r="T27" s="5"/>
    </row>
    <row r="28" spans="3:20" ht="28.5">
      <c r="J28" s="133" t="s">
        <v>465</v>
      </c>
      <c r="K28" s="46">
        <v>2015</v>
      </c>
      <c r="L28" s="46">
        <v>2020</v>
      </c>
      <c r="M28" s="46">
        <v>2025</v>
      </c>
      <c r="N28" s="46">
        <v>2030</v>
      </c>
      <c r="O28" s="46">
        <v>2035</v>
      </c>
      <c r="P28" s="46">
        <v>2040</v>
      </c>
      <c r="Q28" s="46">
        <v>2045</v>
      </c>
      <c r="R28" s="46">
        <v>2050</v>
      </c>
      <c r="S28" s="5"/>
      <c r="T28" s="5"/>
    </row>
    <row r="29" spans="3:20" ht="14.45">
      <c r="J29" s="1" t="s">
        <v>466</v>
      </c>
      <c r="K29" s="1">
        <v>1.59</v>
      </c>
      <c r="L29" s="137"/>
      <c r="M29" s="137"/>
      <c r="N29" s="137"/>
      <c r="O29" s="137"/>
      <c r="P29" s="137"/>
      <c r="Q29" s="137"/>
      <c r="R29" s="137"/>
      <c r="S29" s="5"/>
      <c r="T29" s="5"/>
    </row>
    <row r="30" spans="3:20" ht="14.45">
      <c r="S30" s="5"/>
      <c r="T30" s="5"/>
    </row>
    <row r="31" spans="3:20" ht="14.45">
      <c r="N31" s="265"/>
      <c r="O31" s="265"/>
      <c r="P31" s="265"/>
      <c r="Q31" s="265"/>
      <c r="R31" s="265"/>
      <c r="S31" s="5"/>
      <c r="T31" s="5"/>
    </row>
    <row r="32" spans="3:20" ht="14.45">
      <c r="S32" s="5"/>
      <c r="T32" s="5"/>
    </row>
    <row r="33" spans="3:20" ht="14.45">
      <c r="S33" s="5"/>
      <c r="T33" s="5"/>
    </row>
    <row r="34" spans="3:20" ht="14.45">
      <c r="S34" s="5"/>
      <c r="T34" s="5"/>
    </row>
    <row r="39" spans="3:20" ht="14.45">
      <c r="C39" s="126" t="s">
        <v>434</v>
      </c>
      <c r="D39" s="548" t="s">
        <v>435</v>
      </c>
      <c r="E39" s="550"/>
      <c r="F39" s="550"/>
      <c r="G39" s="550"/>
      <c r="H39" s="550"/>
      <c r="I39" s="549"/>
      <c r="J39" s="126" t="s">
        <v>436</v>
      </c>
      <c r="K39" s="126" t="s">
        <v>454</v>
      </c>
      <c r="L39" s="126" t="s">
        <v>455</v>
      </c>
      <c r="M39" s="126" t="s">
        <v>456</v>
      </c>
    </row>
    <row r="40" spans="3:20">
      <c r="C40" s="496">
        <f>'GVA turnover multiplier (11)'!C24</f>
        <v>730900</v>
      </c>
      <c r="D40" s="566" t="str">
        <f>'GVA turnover multiplier (11)'!D24:I24</f>
        <v>Reservoirs, tanks, vats and similar containers; for any material (excluding compressed or liquefied gas), of iron or steel, capacity exceeding 300l, whether or not lined or heat insulated</v>
      </c>
      <c r="E40" s="566"/>
      <c r="F40" s="566"/>
      <c r="G40" s="566"/>
      <c r="H40" s="566"/>
      <c r="I40" s="566"/>
      <c r="J40" s="47" t="s">
        <v>438</v>
      </c>
      <c r="K40" s="47">
        <f>'GVA turnover multiplier (11)'!K24</f>
        <v>25.29</v>
      </c>
      <c r="L40" s="47">
        <f>'GVA turnover multiplier (11)'!L24</f>
        <v>0.39782391686960944</v>
      </c>
      <c r="M40" s="47">
        <f>'GVA turnover multiplier (11)'!M24</f>
        <v>49850</v>
      </c>
    </row>
    <row r="41" spans="3:20">
      <c r="C41" s="496">
        <f>'GVA turnover multiplier (11)'!C25</f>
        <v>741999</v>
      </c>
      <c r="D41" s="566" t="str">
        <f>'GVA turnover multiplier (11)'!D25:I25</f>
        <v>Copper; articles n.e.c. in heading no. 7419</v>
      </c>
      <c r="E41" s="566"/>
      <c r="F41" s="566"/>
      <c r="G41" s="566"/>
      <c r="H41" s="566"/>
      <c r="I41" s="566"/>
      <c r="J41" s="47" t="s">
        <v>438</v>
      </c>
      <c r="K41" s="47">
        <f>'GVA turnover multiplier (11)'!K25</f>
        <v>25.93</v>
      </c>
      <c r="L41" s="47">
        <f>'GVA turnover multiplier (11)'!L25</f>
        <v>0.38402401515606738</v>
      </c>
      <c r="M41" s="47">
        <f>'GVA turnover multiplier (11)'!M25</f>
        <v>44708.333333333336</v>
      </c>
    </row>
    <row r="42" spans="3:20">
      <c r="C42" s="496">
        <f>'GVA turnover multiplier (11)'!C26</f>
        <v>761100</v>
      </c>
      <c r="D42" s="566" t="str">
        <f>'GVA turnover multiplier (11)'!D26:I26</f>
        <v>Aluminium; reservoirs, tanks, vats and similar containers, for material (not compressed or liquefied gas), of a capacity over 300l, whether or not lined, not fitted with mechanical/thermal equipment</v>
      </c>
      <c r="E42" s="566"/>
      <c r="F42" s="566"/>
      <c r="G42" s="566"/>
      <c r="H42" s="566"/>
      <c r="I42" s="566"/>
      <c r="J42" s="47" t="s">
        <v>438</v>
      </c>
      <c r="K42" s="47">
        <f>'GVA turnover multiplier (11)'!K26</f>
        <v>0</v>
      </c>
      <c r="L42" s="47" t="str">
        <f>'GVA turnover multiplier (11)'!L26</f>
        <v/>
      </c>
      <c r="M42" s="47" t="str">
        <f>'GVA turnover multiplier (11)'!M26</f>
        <v/>
      </c>
    </row>
    <row r="43" spans="3:20">
      <c r="C43" s="496">
        <f>'GVA turnover multiplier (11)'!C27</f>
        <v>842139</v>
      </c>
      <c r="D43" s="566" t="str">
        <f>'GVA turnover multiplier (11)'!D27:I27</f>
        <v>Machinery; for filtering or purifying gases, other than intake air filters for internal combustion engines</v>
      </c>
      <c r="E43" s="566"/>
      <c r="F43" s="566"/>
      <c r="G43" s="566"/>
      <c r="H43" s="566"/>
      <c r="I43" s="566"/>
      <c r="J43" s="47" t="s">
        <v>438</v>
      </c>
      <c r="K43" s="47">
        <f>'GVA turnover multiplier (11)'!K27</f>
        <v>28.25</v>
      </c>
      <c r="L43" s="47">
        <f>'GVA turnover multiplier (11)'!L27</f>
        <v>0.38402401515606738</v>
      </c>
      <c r="M43" s="47">
        <f>'GVA turnover multiplier (11)'!M27</f>
        <v>44708.333333333336</v>
      </c>
    </row>
    <row r="44" spans="3:20">
      <c r="C44" s="496">
        <f>'GVA turnover multiplier (11)'!C28</f>
        <v>8405</v>
      </c>
      <c r="D44" s="566" t="str">
        <f>'GVA turnover multiplier (11)'!D28:I28</f>
        <v>Generators for producer or water gas with or without their purifiers acetylene gas generators and similar water process gas generators, with or without their purifiers</v>
      </c>
      <c r="E44" s="566"/>
      <c r="F44" s="566"/>
      <c r="G44" s="566"/>
      <c r="H44" s="566"/>
      <c r="I44" s="566"/>
      <c r="J44" s="47" t="s">
        <v>438</v>
      </c>
      <c r="K44" s="47">
        <f>'GVA turnover multiplier (11)'!K28</f>
        <v>28.29</v>
      </c>
      <c r="L44" s="47">
        <f>'GVA turnover multiplier (11)'!L28</f>
        <v>0.41629864122081761</v>
      </c>
      <c r="M44" s="47">
        <f>'GVA turnover multiplier (11)'!M28</f>
        <v>64416.996047430825</v>
      </c>
    </row>
    <row r="45" spans="3:20">
      <c r="C45" s="496" t="str">
        <f>'GVA turnover multiplier (11)'!C29</f>
        <v>N/A</v>
      </c>
      <c r="D45" s="566" t="str">
        <f>'GVA turnover multiplier (11)'!D29:I29</f>
        <v>Engineering activities and related technical consultancy</v>
      </c>
      <c r="E45" s="566"/>
      <c r="F45" s="566"/>
      <c r="G45" s="566"/>
      <c r="H45" s="566"/>
      <c r="I45" s="566"/>
      <c r="J45" s="47" t="s">
        <v>438</v>
      </c>
      <c r="K45" s="47">
        <f>'GVA turnover multiplier (11)'!K29</f>
        <v>71.12</v>
      </c>
      <c r="L45" s="47">
        <v>0.54469720920582787</v>
      </c>
      <c r="M45" s="47">
        <v>73522.721343123296</v>
      </c>
    </row>
    <row r="46" spans="3:20">
      <c r="C46" s="496" t="str">
        <f>'GVA turnover multiplier (11)'!C30</f>
        <v>N/A</v>
      </c>
      <c r="D46" s="566" t="str">
        <f>'GVA turnover multiplier (11)'!D30:I30</f>
        <v>Installation of industrial machinery and equipment</v>
      </c>
      <c r="E46" s="566"/>
      <c r="F46" s="566"/>
      <c r="G46" s="566"/>
      <c r="H46" s="566"/>
      <c r="I46" s="566"/>
      <c r="J46" s="496"/>
      <c r="K46" s="47">
        <f>'GVA turnover multiplier (11)'!K30</f>
        <v>33.200000000000003</v>
      </c>
      <c r="L46" s="47">
        <f>'GVA turnover multiplier (11)'!L30</f>
        <v>0.45833714471689779</v>
      </c>
      <c r="M46" s="47">
        <f>'GVA turnover multiplier (11)'!M30</f>
        <v>74794.945820433437</v>
      </c>
    </row>
    <row r="47" spans="3:20">
      <c r="C47" s="496" t="str">
        <f>'GVA turnover multiplier (11)'!C31</f>
        <v>N/A</v>
      </c>
      <c r="D47" s="566" t="str">
        <f>'GVA turnover multiplier (11)'!D31:I31</f>
        <v>Repair of machinery</v>
      </c>
      <c r="E47" s="566"/>
      <c r="F47" s="566"/>
      <c r="G47" s="566"/>
      <c r="H47" s="566"/>
      <c r="I47" s="566"/>
      <c r="J47" s="496"/>
      <c r="K47" s="47">
        <f>'GVA turnover multiplier (11)'!K31</f>
        <v>33.119999999999997</v>
      </c>
      <c r="L47" s="47">
        <f>'GVA turnover multiplier (11)'!L31</f>
        <v>0.44262756156378308</v>
      </c>
      <c r="M47" s="47">
        <f>'GVA turnover multiplier (11)'!M31</f>
        <v>60744.660744660745</v>
      </c>
    </row>
    <row r="48" spans="3:20">
      <c r="C48" s="496">
        <f>'GVA turnover multiplier (11)'!C32</f>
        <v>0</v>
      </c>
      <c r="D48" s="566">
        <f>'GVA turnover multiplier (11)'!D32:I32</f>
        <v>0</v>
      </c>
      <c r="E48" s="566"/>
      <c r="F48" s="566"/>
      <c r="G48" s="566"/>
      <c r="H48" s="566"/>
      <c r="I48" s="566"/>
      <c r="J48" s="496"/>
      <c r="K48" s="47">
        <f>'GVA turnover multiplier (11)'!K32</f>
        <v>0</v>
      </c>
      <c r="L48" s="47" t="str">
        <f>'GVA turnover multiplier (11)'!L32</f>
        <v/>
      </c>
      <c r="M48" s="47" t="str">
        <f>'GVA turnover multiplier (11)'!M32</f>
        <v/>
      </c>
    </row>
    <row r="49" spans="2:18">
      <c r="C49" s="496">
        <f>'GVA turnover multiplier (11)'!C33</f>
        <v>0</v>
      </c>
      <c r="D49" s="566">
        <f>'GVA turnover multiplier (11)'!D33:I33</f>
        <v>0</v>
      </c>
      <c r="E49" s="566"/>
      <c r="F49" s="566"/>
      <c r="G49" s="566"/>
      <c r="H49" s="566"/>
      <c r="I49" s="566"/>
      <c r="J49" s="496"/>
      <c r="K49" s="47">
        <f>'GVA turnover multiplier (11)'!K33</f>
        <v>0</v>
      </c>
      <c r="L49" s="47" t="str">
        <f>'GVA turnover multiplier (11)'!L33</f>
        <v/>
      </c>
      <c r="M49" s="47" t="str">
        <f>'GVA turnover multiplier (11)'!M33</f>
        <v/>
      </c>
    </row>
    <row r="50" spans="2:18">
      <c r="D50" s="404"/>
      <c r="E50" s="404"/>
      <c r="F50" s="404"/>
      <c r="G50" s="404"/>
      <c r="H50" s="404"/>
      <c r="I50" s="404"/>
      <c r="K50" s="50"/>
      <c r="L50" s="50"/>
      <c r="M50" s="50"/>
    </row>
    <row r="51" spans="2:18">
      <c r="D51" s="404"/>
      <c r="E51" s="404"/>
      <c r="F51" s="404"/>
      <c r="G51" s="404"/>
      <c r="H51" s="404"/>
      <c r="I51" s="404"/>
      <c r="K51" s="50"/>
      <c r="L51" s="50"/>
      <c r="M51" s="50"/>
    </row>
    <row r="52" spans="2:18">
      <c r="D52" s="404"/>
      <c r="E52" s="404"/>
      <c r="F52" s="404"/>
      <c r="G52" s="404"/>
      <c r="H52" s="404"/>
      <c r="I52" s="404"/>
      <c r="K52" s="50"/>
      <c r="L52" s="50"/>
      <c r="M52" s="50"/>
    </row>
    <row r="53" spans="2:18">
      <c r="D53" s="404"/>
      <c r="E53" s="404"/>
      <c r="F53" s="404"/>
      <c r="G53" s="404"/>
      <c r="H53" s="404"/>
      <c r="I53" s="404"/>
      <c r="K53" s="50"/>
      <c r="L53" s="50"/>
      <c r="M53" s="50"/>
    </row>
    <row r="54" spans="2:18">
      <c r="D54" s="404"/>
      <c r="E54" s="404"/>
      <c r="F54" s="404"/>
      <c r="G54" s="404"/>
      <c r="H54" s="404"/>
      <c r="I54" s="404"/>
      <c r="K54" s="50"/>
      <c r="L54" s="50"/>
      <c r="M54" s="50"/>
    </row>
    <row r="56" spans="2:18" s="365" customFormat="1" ht="14.1" thickBot="1"/>
    <row r="57" spans="2:18" ht="15" customHeight="1"/>
    <row r="58" spans="2:18" ht="14.1">
      <c r="C58" s="117" t="s">
        <v>397</v>
      </c>
      <c r="D58" s="114"/>
      <c r="E58" s="114"/>
      <c r="F58" s="114"/>
      <c r="G58" s="114"/>
      <c r="H58" s="114"/>
      <c r="I58" s="114"/>
      <c r="J58" s="114"/>
      <c r="K58" s="114"/>
      <c r="L58" s="114"/>
      <c r="M58" s="114"/>
      <c r="N58" s="114"/>
      <c r="O58" s="114"/>
      <c r="P58" s="114"/>
      <c r="Q58" s="114"/>
      <c r="R58" s="114"/>
    </row>
    <row r="59" spans="2:18" ht="14.1">
      <c r="C59" s="111" t="s">
        <v>373</v>
      </c>
      <c r="D59" s="111" t="s">
        <v>24</v>
      </c>
      <c r="E59" s="46" t="s">
        <v>450</v>
      </c>
      <c r="F59" s="46" t="s">
        <v>18</v>
      </c>
      <c r="G59" s="111">
        <v>2015</v>
      </c>
      <c r="H59" s="111">
        <v>2020</v>
      </c>
      <c r="I59" s="111">
        <v>2025</v>
      </c>
      <c r="J59" s="111">
        <v>2030</v>
      </c>
      <c r="K59" s="111">
        <v>2035</v>
      </c>
      <c r="L59" s="111">
        <v>2040</v>
      </c>
      <c r="M59" s="111">
        <v>2045</v>
      </c>
      <c r="N59" s="111">
        <v>2050</v>
      </c>
    </row>
    <row r="60" spans="2:18" ht="14.1">
      <c r="B60" s="46" t="s">
        <v>125</v>
      </c>
      <c r="C60" s="112" t="s">
        <v>399</v>
      </c>
      <c r="D60" s="496" t="s">
        <v>461</v>
      </c>
      <c r="E60" s="496" t="s">
        <v>452</v>
      </c>
      <c r="F60" s="496" t="s">
        <v>453</v>
      </c>
      <c r="G60" s="113">
        <f>AVERAGEIF('GVA per worker (11)'!M82:M87,"&gt;0")*K75</f>
        <v>86463.602964426886</v>
      </c>
      <c r="H60" s="113">
        <f t="shared" ref="H60:N60" si="5">$G$60*L71</f>
        <v>89977.928256156214</v>
      </c>
      <c r="I60" s="113">
        <f t="shared" si="5"/>
        <v>93635.093793175445</v>
      </c>
      <c r="J60" s="113">
        <f t="shared" si="5"/>
        <v>97440.905337325297</v>
      </c>
      <c r="K60" s="113">
        <f t="shared" si="5"/>
        <v>101401.4046264522</v>
      </c>
      <c r="L60" s="113">
        <f t="shared" si="5"/>
        <v>105522.87896568641</v>
      </c>
      <c r="M60" s="113">
        <f t="shared" si="5"/>
        <v>109811.87120855856</v>
      </c>
      <c r="N60" s="113">
        <f t="shared" si="5"/>
        <v>114275.19014380041</v>
      </c>
    </row>
    <row r="61" spans="2:18">
      <c r="B61" s="497" t="s">
        <v>222</v>
      </c>
      <c r="C61" s="112" t="s">
        <v>335</v>
      </c>
      <c r="D61" s="496" t="s">
        <v>461</v>
      </c>
      <c r="E61" s="496">
        <v>71.12</v>
      </c>
      <c r="F61" s="496" t="s">
        <v>453</v>
      </c>
      <c r="G61" s="113">
        <f>M88*K75</f>
        <v>116901.12693556605</v>
      </c>
      <c r="H61" s="113">
        <f t="shared" ref="H61:N61" si="6">$G$61*L71</f>
        <v>121652.58966596307</v>
      </c>
      <c r="I61" s="113">
        <f t="shared" si="6"/>
        <v>126597.17626667826</v>
      </c>
      <c r="J61" s="113">
        <f t="shared" si="6"/>
        <v>131742.73628455709</v>
      </c>
      <c r="K61" s="113">
        <f t="shared" si="6"/>
        <v>137097.43831237944</v>
      </c>
      <c r="L61" s="113">
        <f t="shared" si="6"/>
        <v>142669.78295652667</v>
      </c>
      <c r="M61" s="113">
        <f t="shared" si="6"/>
        <v>148468.61633172084</v>
      </c>
      <c r="N61" s="113">
        <f t="shared" si="6"/>
        <v>154503.14410425987</v>
      </c>
    </row>
    <row r="62" spans="2:18">
      <c r="C62" s="112" t="s">
        <v>1095</v>
      </c>
      <c r="D62" s="496" t="s">
        <v>461</v>
      </c>
      <c r="E62" s="496">
        <v>33.200000000000003</v>
      </c>
      <c r="F62" s="496" t="s">
        <v>453</v>
      </c>
      <c r="G62" s="187">
        <f>M89*$K$75</f>
        <v>118923.96385448916</v>
      </c>
      <c r="H62" s="315">
        <f>G62</f>
        <v>118923.96385448916</v>
      </c>
      <c r="I62" s="315">
        <f t="shared" ref="I62:N62" si="7">H62</f>
        <v>118923.96385448916</v>
      </c>
      <c r="J62" s="315">
        <f t="shared" si="7"/>
        <v>118923.96385448916</v>
      </c>
      <c r="K62" s="315">
        <f t="shared" si="7"/>
        <v>118923.96385448916</v>
      </c>
      <c r="L62" s="315">
        <f t="shared" si="7"/>
        <v>118923.96385448916</v>
      </c>
      <c r="M62" s="315">
        <f t="shared" si="7"/>
        <v>118923.96385448916</v>
      </c>
      <c r="N62" s="315">
        <f t="shared" si="7"/>
        <v>118923.96385448916</v>
      </c>
    </row>
    <row r="63" spans="2:18">
      <c r="C63" s="112" t="s">
        <v>380</v>
      </c>
      <c r="D63" s="496" t="s">
        <v>461</v>
      </c>
      <c r="E63" s="496">
        <v>33.119999999999997</v>
      </c>
      <c r="F63" s="496" t="s">
        <v>453</v>
      </c>
      <c r="G63" s="187">
        <f>M90*$K$75</f>
        <v>96584.010584010583</v>
      </c>
      <c r="H63" s="315">
        <f>G63</f>
        <v>96584.010584010583</v>
      </c>
      <c r="I63" s="315">
        <f t="shared" ref="I63:N63" si="8">H63</f>
        <v>96584.010584010583</v>
      </c>
      <c r="J63" s="315">
        <f t="shared" si="8"/>
        <v>96584.010584010583</v>
      </c>
      <c r="K63" s="315">
        <f t="shared" si="8"/>
        <v>96584.010584010583</v>
      </c>
      <c r="L63" s="315">
        <f t="shared" si="8"/>
        <v>96584.010584010583</v>
      </c>
      <c r="M63" s="315">
        <f t="shared" si="8"/>
        <v>96584.010584010583</v>
      </c>
      <c r="N63" s="315">
        <f t="shared" si="8"/>
        <v>96584.010584010583</v>
      </c>
    </row>
    <row r="64" spans="2:18">
      <c r="C64" s="112"/>
      <c r="D64" s="65"/>
      <c r="E64" s="65"/>
      <c r="F64" s="65"/>
      <c r="G64" s="113"/>
      <c r="H64" s="187"/>
      <c r="I64" s="187"/>
      <c r="J64" s="187"/>
      <c r="K64" s="187"/>
      <c r="L64" s="187"/>
      <c r="M64" s="187"/>
      <c r="N64" s="187"/>
    </row>
    <row r="70" spans="10:18" ht="28.15">
      <c r="J70" s="133" t="s">
        <v>463</v>
      </c>
      <c r="K70" s="46">
        <v>2015</v>
      </c>
      <c r="L70" s="46">
        <v>2020</v>
      </c>
      <c r="M70" s="46">
        <v>2025</v>
      </c>
      <c r="N70" s="46">
        <v>2030</v>
      </c>
      <c r="O70" s="46">
        <v>2035</v>
      </c>
      <c r="P70" s="46">
        <v>2040</v>
      </c>
      <c r="Q70" s="46">
        <v>2045</v>
      </c>
      <c r="R70" s="46">
        <v>2050</v>
      </c>
    </row>
    <row r="71" spans="10:18">
      <c r="J71" s="496"/>
      <c r="K71" s="496">
        <v>1</v>
      </c>
      <c r="L71" s="134">
        <f t="shared" ref="L71:R71" si="9">K71*1.008^(L70-K70)</f>
        <v>1.0406451405127681</v>
      </c>
      <c r="M71" s="134">
        <f t="shared" si="9"/>
        <v>1.0829423084728389</v>
      </c>
      <c r="N71" s="134">
        <f t="shared" si="9"/>
        <v>1.126958650767939</v>
      </c>
      <c r="O71" s="134">
        <f t="shared" si="9"/>
        <v>1.1727640434804814</v>
      </c>
      <c r="P71" s="134">
        <f t="shared" si="9"/>
        <v>1.2204312028160675</v>
      </c>
      <c r="Q71" s="134">
        <f t="shared" si="9"/>
        <v>1.2700358005406933</v>
      </c>
      <c r="R71" s="134">
        <f t="shared" si="9"/>
        <v>1.3216565841099157</v>
      </c>
    </row>
    <row r="73" spans="10:18" ht="14.45">
      <c r="J73"/>
      <c r="K73" s="135"/>
      <c r="L73" s="136" t="s">
        <v>464</v>
      </c>
    </row>
    <row r="74" spans="10:18" ht="28.15">
      <c r="J74" s="133" t="s">
        <v>465</v>
      </c>
      <c r="K74" s="46">
        <v>2015</v>
      </c>
      <c r="L74" s="46">
        <v>2020</v>
      </c>
      <c r="M74" s="46">
        <v>2025</v>
      </c>
      <c r="N74" s="46">
        <v>2030</v>
      </c>
      <c r="O74" s="46">
        <v>2035</v>
      </c>
      <c r="P74" s="46">
        <v>2040</v>
      </c>
      <c r="Q74" s="46">
        <v>2045</v>
      </c>
      <c r="R74" s="46">
        <v>2050</v>
      </c>
    </row>
    <row r="75" spans="10:18">
      <c r="J75" s="1" t="s">
        <v>466</v>
      </c>
      <c r="K75" s="1">
        <v>1.59</v>
      </c>
      <c r="L75" s="137"/>
      <c r="M75" s="137"/>
      <c r="N75" s="137"/>
      <c r="O75" s="137"/>
      <c r="P75" s="137"/>
      <c r="Q75" s="137"/>
      <c r="R75" s="137"/>
    </row>
    <row r="81" spans="3:13" ht="14.45">
      <c r="C81" s="126" t="s">
        <v>434</v>
      </c>
      <c r="D81" s="548" t="s">
        <v>435</v>
      </c>
      <c r="E81" s="550"/>
      <c r="F81" s="550"/>
      <c r="G81" s="550"/>
      <c r="H81" s="550"/>
      <c r="I81" s="549"/>
      <c r="J81" s="126" t="s">
        <v>436</v>
      </c>
      <c r="K81" s="126" t="s">
        <v>454</v>
      </c>
      <c r="L81" s="126" t="s">
        <v>511</v>
      </c>
      <c r="M81" s="126" t="s">
        <v>456</v>
      </c>
    </row>
    <row r="82" spans="3:13">
      <c r="C82" s="496">
        <f>'GVA per worker (3)'!C41</f>
        <v>730900</v>
      </c>
      <c r="D82" s="566" t="s">
        <v>437</v>
      </c>
      <c r="E82" s="566"/>
      <c r="F82" s="566"/>
      <c r="G82" s="566"/>
      <c r="H82" s="566"/>
      <c r="I82" s="566"/>
      <c r="J82" s="47" t="s">
        <v>438</v>
      </c>
      <c r="K82" s="47">
        <v>25291120</v>
      </c>
      <c r="L82" s="358">
        <f>'GVA per worker (3)'!J41</f>
        <v>0.39782391686960944</v>
      </c>
      <c r="M82" s="401">
        <f>'GVA per worker (3)'!K41</f>
        <v>49850</v>
      </c>
    </row>
    <row r="83" spans="3:13">
      <c r="C83" s="496">
        <f>'GVA per worker (3)'!C42</f>
        <v>741999</v>
      </c>
      <c r="D83" s="566" t="s">
        <v>439</v>
      </c>
      <c r="E83" s="566"/>
      <c r="F83" s="566"/>
      <c r="G83" s="566"/>
      <c r="H83" s="566"/>
      <c r="I83" s="566"/>
      <c r="J83" s="47" t="s">
        <v>438</v>
      </c>
      <c r="K83" s="47">
        <v>25931360</v>
      </c>
      <c r="L83" s="358">
        <f>'GVA per worker (3)'!J42</f>
        <v>0.38402401515606738</v>
      </c>
      <c r="M83" s="401">
        <f>'GVA per worker (3)'!K42</f>
        <v>44708.333333333336</v>
      </c>
    </row>
    <row r="84" spans="3:13">
      <c r="C84" s="496">
        <f>'GVA per worker (3)'!C43</f>
        <v>761100</v>
      </c>
      <c r="D84" s="566" t="s">
        <v>440</v>
      </c>
      <c r="E84" s="566"/>
      <c r="F84" s="566"/>
      <c r="G84" s="566"/>
      <c r="H84" s="566"/>
      <c r="I84" s="566"/>
      <c r="J84" s="47" t="s">
        <v>438</v>
      </c>
      <c r="K84" s="47" t="s">
        <v>421</v>
      </c>
      <c r="L84" s="358">
        <f>'GVA per worker (3)'!J43</f>
        <v>0</v>
      </c>
      <c r="M84" s="401">
        <f>'GVA per worker (3)'!K43</f>
        <v>0</v>
      </c>
    </row>
    <row r="85" spans="3:13">
      <c r="C85" s="496">
        <f>'GVA per worker (3)'!C44</f>
        <v>842139</v>
      </c>
      <c r="D85" s="567" t="s">
        <v>441</v>
      </c>
      <c r="E85" s="567"/>
      <c r="F85" s="567"/>
      <c r="G85" s="567"/>
      <c r="H85" s="567"/>
      <c r="I85" s="567"/>
      <c r="J85" s="47" t="s">
        <v>438</v>
      </c>
      <c r="K85" s="47">
        <v>28251430</v>
      </c>
      <c r="L85" s="358">
        <f>'GVA per worker (3)'!J44</f>
        <v>0.30757067201466198</v>
      </c>
      <c r="M85" s="401">
        <f>'GVA per worker (3)'!K44</f>
        <v>48505.79710144928</v>
      </c>
    </row>
    <row r="86" spans="3:13">
      <c r="C86" s="496">
        <f>'GVA per worker (3)'!C45</f>
        <v>840510</v>
      </c>
      <c r="D86" s="567" t="s">
        <v>507</v>
      </c>
      <c r="E86" s="567"/>
      <c r="F86" s="567"/>
      <c r="G86" s="567"/>
      <c r="H86" s="567"/>
      <c r="I86" s="567"/>
      <c r="J86" s="496" t="s">
        <v>508</v>
      </c>
      <c r="K86" s="496">
        <v>28291100</v>
      </c>
      <c r="L86" s="358">
        <f>'GVA per worker (3)'!J45</f>
        <v>0.41629864122081761</v>
      </c>
      <c r="M86" s="401">
        <f>'GVA per worker (3)'!K45</f>
        <v>64416.996047430825</v>
      </c>
    </row>
    <row r="87" spans="3:13">
      <c r="C87" s="496">
        <f>'GVA per worker (3)'!C46</f>
        <v>840590</v>
      </c>
      <c r="D87" s="567" t="s">
        <v>509</v>
      </c>
      <c r="E87" s="567"/>
      <c r="F87" s="567"/>
      <c r="G87" s="567"/>
      <c r="H87" s="567"/>
      <c r="I87" s="567"/>
      <c r="J87" s="496" t="s">
        <v>508</v>
      </c>
      <c r="K87" s="496">
        <v>28298100</v>
      </c>
      <c r="L87" s="358">
        <f>'GVA per worker (3)'!J46</f>
        <v>0.41629864122081761</v>
      </c>
      <c r="M87" s="401">
        <f>'GVA per worker (3)'!K46</f>
        <v>64416.996047430825</v>
      </c>
    </row>
    <row r="88" spans="3:13">
      <c r="C88" s="496" t="str">
        <f>'GVA per worker (3)'!C47</f>
        <v>N/A</v>
      </c>
      <c r="D88" s="567" t="s">
        <v>512</v>
      </c>
      <c r="E88" s="567"/>
      <c r="F88" s="567"/>
      <c r="G88" s="567"/>
      <c r="H88" s="567"/>
      <c r="I88" s="567"/>
      <c r="J88" s="496" t="s">
        <v>508</v>
      </c>
      <c r="K88" s="496"/>
      <c r="L88" s="358">
        <f>'GVA per worker (3)'!J47</f>
        <v>0.54469720920582787</v>
      </c>
      <c r="M88" s="401">
        <f>'GVA per worker (3)'!K47</f>
        <v>73522.721343123296</v>
      </c>
    </row>
    <row r="89" spans="3:13">
      <c r="C89" s="496" t="s">
        <v>421</v>
      </c>
      <c r="D89" s="567" t="s">
        <v>1150</v>
      </c>
      <c r="E89" s="567"/>
      <c r="F89" s="567"/>
      <c r="G89" s="567"/>
      <c r="H89" s="567"/>
      <c r="I89" s="567"/>
      <c r="J89" s="496" t="s">
        <v>1095</v>
      </c>
      <c r="K89" s="496">
        <v>33.200000000000003</v>
      </c>
      <c r="L89" s="206">
        <v>0.45833714471689779</v>
      </c>
      <c r="M89" s="496">
        <v>74794.945820433437</v>
      </c>
    </row>
    <row r="90" spans="3:13">
      <c r="C90" s="496" t="s">
        <v>421</v>
      </c>
      <c r="D90" s="567" t="s">
        <v>1151</v>
      </c>
      <c r="E90" s="567"/>
      <c r="F90" s="567"/>
      <c r="G90" s="567"/>
      <c r="H90" s="567"/>
      <c r="I90" s="567"/>
      <c r="J90" s="496" t="s">
        <v>380</v>
      </c>
      <c r="K90" s="496">
        <v>33.119999999999997</v>
      </c>
      <c r="L90" s="206">
        <v>0.44262756156378308</v>
      </c>
      <c r="M90" s="496">
        <v>60744.660744660745</v>
      </c>
    </row>
    <row r="91" spans="3:13">
      <c r="C91" s="496"/>
      <c r="D91" s="547"/>
      <c r="E91" s="547"/>
      <c r="F91" s="547"/>
      <c r="G91" s="547"/>
      <c r="H91" s="547"/>
      <c r="I91" s="547"/>
      <c r="J91" s="496"/>
      <c r="K91" s="496"/>
      <c r="L91" s="496"/>
      <c r="M91" s="496"/>
    </row>
    <row r="92" spans="3:13">
      <c r="C92" s="496"/>
      <c r="D92" s="547"/>
      <c r="E92" s="547"/>
      <c r="F92" s="547"/>
      <c r="G92" s="547"/>
      <c r="H92" s="547"/>
      <c r="I92" s="547"/>
      <c r="J92" s="496"/>
      <c r="K92" s="496"/>
      <c r="L92" s="496"/>
      <c r="M92" s="496"/>
    </row>
    <row r="93" spans="3:13">
      <c r="C93" s="496"/>
      <c r="D93" s="547"/>
      <c r="E93" s="547"/>
      <c r="F93" s="547"/>
      <c r="G93" s="547"/>
      <c r="H93" s="547"/>
      <c r="I93" s="547"/>
      <c r="J93" s="496"/>
      <c r="K93" s="496"/>
      <c r="L93" s="496"/>
      <c r="M93" s="496"/>
    </row>
    <row r="99" spans="2:14" s="365" customFormat="1" ht="14.1" thickBot="1"/>
    <row r="104" spans="2:14" ht="14.1">
      <c r="C104" s="2"/>
      <c r="D104" s="2"/>
      <c r="E104" s="2"/>
      <c r="F104" s="2"/>
      <c r="G104" s="2"/>
      <c r="H104" s="2"/>
      <c r="I104" s="2"/>
      <c r="J104" s="2"/>
      <c r="L104" s="91"/>
    </row>
    <row r="105" spans="2:14" ht="14.1">
      <c r="C105" s="44" t="s">
        <v>372</v>
      </c>
    </row>
    <row r="106" spans="2:14" ht="14.1">
      <c r="B106" s="46" t="s">
        <v>125</v>
      </c>
      <c r="C106" s="46" t="s">
        <v>373</v>
      </c>
      <c r="D106" s="46" t="s">
        <v>24</v>
      </c>
      <c r="E106" s="46" t="s">
        <v>450</v>
      </c>
      <c r="F106" s="46" t="s">
        <v>18</v>
      </c>
      <c r="G106" s="46">
        <v>2015</v>
      </c>
      <c r="H106" s="46">
        <v>2020</v>
      </c>
      <c r="I106" s="46">
        <v>2025</v>
      </c>
      <c r="J106" s="46">
        <v>2030</v>
      </c>
      <c r="K106" s="46">
        <v>2035</v>
      </c>
      <c r="L106" s="46">
        <v>2040</v>
      </c>
      <c r="M106" s="46">
        <v>2045</v>
      </c>
      <c r="N106" s="46">
        <v>2050</v>
      </c>
    </row>
    <row r="107" spans="2:14">
      <c r="B107" s="497" t="s">
        <v>136</v>
      </c>
      <c r="C107" s="112" t="s">
        <v>399</v>
      </c>
      <c r="D107" s="496" t="s">
        <v>461</v>
      </c>
      <c r="E107" s="496" t="s">
        <v>545</v>
      </c>
      <c r="F107" s="496" t="s">
        <v>453</v>
      </c>
      <c r="G107" s="496">
        <f>AVERAGEIF(M124:M125,"&gt;0")*K121</f>
        <v>99215.790513833999</v>
      </c>
      <c r="H107" s="60">
        <f t="shared" ref="H107:N107" si="10">$G$107*L117</f>
        <v>103248.43026035414</v>
      </c>
      <c r="I107" s="60">
        <f t="shared" si="10"/>
        <v>107444.97721600898</v>
      </c>
      <c r="J107" s="60">
        <f t="shared" si="10"/>
        <v>111812.09341234484</v>
      </c>
      <c r="K107" s="60">
        <f t="shared" si="10"/>
        <v>116356.71166011634</v>
      </c>
      <c r="L107" s="60">
        <f t="shared" si="10"/>
        <v>121086.04655514541</v>
      </c>
      <c r="M107" s="60">
        <f t="shared" si="10"/>
        <v>126007.60593151489</v>
      </c>
      <c r="N107" s="60">
        <f t="shared" si="10"/>
        <v>131129.20278027884</v>
      </c>
    </row>
    <row r="108" spans="2:14">
      <c r="C108" s="112" t="s">
        <v>335</v>
      </c>
      <c r="D108" s="496" t="s">
        <v>461</v>
      </c>
      <c r="E108" s="496">
        <v>71.12</v>
      </c>
      <c r="F108" s="496" t="s">
        <v>453</v>
      </c>
      <c r="G108" s="496">
        <f>M126*K121</f>
        <v>116901.12693556605</v>
      </c>
      <c r="H108" s="496">
        <f t="shared" ref="H108:N108" si="11">$G$108*L117</f>
        <v>121652.58966596307</v>
      </c>
      <c r="I108" s="496">
        <f t="shared" si="11"/>
        <v>126597.17626667826</v>
      </c>
      <c r="J108" s="496">
        <f t="shared" si="11"/>
        <v>131742.73628455709</v>
      </c>
      <c r="K108" s="496">
        <f t="shared" si="11"/>
        <v>137097.43831237944</v>
      </c>
      <c r="L108" s="496">
        <f t="shared" si="11"/>
        <v>142669.78295652667</v>
      </c>
      <c r="M108" s="496">
        <f t="shared" si="11"/>
        <v>148468.61633172084</v>
      </c>
      <c r="N108" s="496">
        <f t="shared" si="11"/>
        <v>154503.14410425987</v>
      </c>
    </row>
    <row r="109" spans="2:14">
      <c r="C109" s="112" t="s">
        <v>1095</v>
      </c>
      <c r="D109" s="496" t="s">
        <v>461</v>
      </c>
      <c r="E109" s="496">
        <v>33.200000000000003</v>
      </c>
      <c r="F109" s="496" t="s">
        <v>453</v>
      </c>
      <c r="G109" s="496">
        <f>M127*$K$121</f>
        <v>118923.96385448916</v>
      </c>
      <c r="H109" s="315">
        <f>G109</f>
        <v>118923.96385448916</v>
      </c>
      <c r="I109" s="315">
        <f t="shared" ref="I109:N109" si="12">H109</f>
        <v>118923.96385448916</v>
      </c>
      <c r="J109" s="315">
        <f t="shared" si="12"/>
        <v>118923.96385448916</v>
      </c>
      <c r="K109" s="315">
        <f t="shared" si="12"/>
        <v>118923.96385448916</v>
      </c>
      <c r="L109" s="315">
        <f t="shared" si="12"/>
        <v>118923.96385448916</v>
      </c>
      <c r="M109" s="315">
        <f t="shared" si="12"/>
        <v>118923.96385448916</v>
      </c>
      <c r="N109" s="315">
        <f t="shared" si="12"/>
        <v>118923.96385448916</v>
      </c>
    </row>
    <row r="110" spans="2:14">
      <c r="C110" s="112" t="s">
        <v>380</v>
      </c>
      <c r="D110" s="496" t="s">
        <v>461</v>
      </c>
      <c r="E110" s="496">
        <v>33.119999999999997</v>
      </c>
      <c r="F110" s="496" t="s">
        <v>453</v>
      </c>
      <c r="G110" s="496">
        <f>M128*$K$121</f>
        <v>96584.010584010583</v>
      </c>
      <c r="H110" s="315">
        <f>G110</f>
        <v>96584.010584010583</v>
      </c>
      <c r="I110" s="315">
        <f t="shared" ref="I110:N110" si="13">H110</f>
        <v>96584.010584010583</v>
      </c>
      <c r="J110" s="315">
        <f t="shared" si="13"/>
        <v>96584.010584010583</v>
      </c>
      <c r="K110" s="315">
        <f t="shared" si="13"/>
        <v>96584.010584010583</v>
      </c>
      <c r="L110" s="315">
        <f t="shared" si="13"/>
        <v>96584.010584010583</v>
      </c>
      <c r="M110" s="315">
        <f t="shared" si="13"/>
        <v>96584.010584010583</v>
      </c>
      <c r="N110" s="315">
        <f t="shared" si="13"/>
        <v>96584.010584010583</v>
      </c>
    </row>
    <row r="111" spans="2:14">
      <c r="C111" s="496"/>
      <c r="D111" s="496" t="s">
        <v>461</v>
      </c>
      <c r="E111" s="496"/>
      <c r="F111" s="496"/>
      <c r="G111" s="496"/>
      <c r="H111" s="60"/>
      <c r="I111" s="60"/>
      <c r="J111" s="60"/>
      <c r="K111" s="60"/>
      <c r="L111" s="60"/>
      <c r="M111" s="60"/>
      <c r="N111" s="60"/>
    </row>
    <row r="112" spans="2:14">
      <c r="C112" s="496"/>
      <c r="D112" s="496" t="s">
        <v>461</v>
      </c>
      <c r="E112" s="496"/>
      <c r="F112" s="496"/>
      <c r="G112" s="496"/>
      <c r="H112" s="60"/>
      <c r="I112" s="60"/>
      <c r="J112" s="60"/>
      <c r="K112" s="60"/>
      <c r="L112" s="60"/>
      <c r="M112" s="60"/>
      <c r="N112" s="60"/>
    </row>
    <row r="116" spans="3:18" ht="28.15">
      <c r="J116" s="133" t="s">
        <v>463</v>
      </c>
      <c r="K116" s="46">
        <v>2015</v>
      </c>
      <c r="L116" s="46">
        <v>2020</v>
      </c>
      <c r="M116" s="46">
        <v>2025</v>
      </c>
      <c r="N116" s="46">
        <v>2030</v>
      </c>
      <c r="O116" s="46">
        <v>2035</v>
      </c>
      <c r="P116" s="46">
        <v>2040</v>
      </c>
      <c r="Q116" s="46">
        <v>2045</v>
      </c>
      <c r="R116" s="46">
        <v>2050</v>
      </c>
    </row>
    <row r="117" spans="3:18">
      <c r="J117" s="496"/>
      <c r="K117" s="496">
        <v>1</v>
      </c>
      <c r="L117" s="134">
        <f t="shared" ref="L117:R117" si="14">K117*1.008^(L116-K116)</f>
        <v>1.0406451405127681</v>
      </c>
      <c r="M117" s="134">
        <f t="shared" si="14"/>
        <v>1.0829423084728389</v>
      </c>
      <c r="N117" s="134">
        <f t="shared" si="14"/>
        <v>1.126958650767939</v>
      </c>
      <c r="O117" s="134">
        <f t="shared" si="14"/>
        <v>1.1727640434804814</v>
      </c>
      <c r="P117" s="134">
        <f t="shared" si="14"/>
        <v>1.2204312028160675</v>
      </c>
      <c r="Q117" s="134">
        <f t="shared" si="14"/>
        <v>1.2700358005406933</v>
      </c>
      <c r="R117" s="134">
        <f t="shared" si="14"/>
        <v>1.3216565841099157</v>
      </c>
    </row>
    <row r="119" spans="3:18" ht="14.45">
      <c r="J119"/>
      <c r="K119" s="135"/>
      <c r="L119" s="136" t="s">
        <v>464</v>
      </c>
    </row>
    <row r="120" spans="3:18" ht="28.15">
      <c r="J120" s="133" t="s">
        <v>465</v>
      </c>
      <c r="K120" s="46">
        <v>2015</v>
      </c>
      <c r="L120" s="46">
        <v>2020</v>
      </c>
      <c r="M120" s="46">
        <v>2025</v>
      </c>
      <c r="N120" s="46">
        <v>2030</v>
      </c>
      <c r="O120" s="46">
        <v>2035</v>
      </c>
      <c r="P120" s="46">
        <v>2040</v>
      </c>
      <c r="Q120" s="46">
        <v>2045</v>
      </c>
      <c r="R120" s="46">
        <v>2050</v>
      </c>
    </row>
    <row r="121" spans="3:18">
      <c r="J121" s="1" t="s">
        <v>466</v>
      </c>
      <c r="K121" s="1">
        <v>1.59</v>
      </c>
      <c r="L121" s="137"/>
      <c r="M121" s="137"/>
      <c r="N121" s="137"/>
      <c r="O121" s="137"/>
      <c r="P121" s="137"/>
      <c r="Q121" s="137"/>
      <c r="R121" s="137"/>
    </row>
    <row r="123" spans="3:18" ht="14.45">
      <c r="C123" s="126" t="s">
        <v>434</v>
      </c>
      <c r="D123" s="548" t="s">
        <v>435</v>
      </c>
      <c r="E123" s="550"/>
      <c r="F123" s="550"/>
      <c r="G123" s="550"/>
      <c r="H123" s="550"/>
      <c r="I123" s="549"/>
      <c r="J123" s="126" t="s">
        <v>436</v>
      </c>
      <c r="K123" s="126" t="s">
        <v>454</v>
      </c>
      <c r="L123" s="126" t="s">
        <v>455</v>
      </c>
      <c r="M123" s="126" t="s">
        <v>456</v>
      </c>
    </row>
    <row r="124" spans="3:18">
      <c r="C124" s="496">
        <v>847989</v>
      </c>
      <c r="D124" s="566" t="s">
        <v>544</v>
      </c>
      <c r="E124" s="566"/>
      <c r="F124" s="566"/>
      <c r="G124" s="566"/>
      <c r="H124" s="566"/>
      <c r="I124" s="566"/>
      <c r="J124" s="47" t="s">
        <v>438</v>
      </c>
      <c r="K124" s="47">
        <v>28.99</v>
      </c>
      <c r="L124" s="206">
        <f>'GVA per worker (4)'!H37</f>
        <v>0.44473168054273149</v>
      </c>
      <c r="M124" s="266">
        <f>'GVA per worker (4)'!I37</f>
        <v>76293.939393939392</v>
      </c>
    </row>
    <row r="125" spans="3:18">
      <c r="C125" s="496">
        <v>842139</v>
      </c>
      <c r="D125" s="566" t="s">
        <v>441</v>
      </c>
      <c r="E125" s="566"/>
      <c r="F125" s="566"/>
      <c r="G125" s="566"/>
      <c r="H125" s="566"/>
      <c r="I125" s="566"/>
      <c r="J125" s="47" t="s">
        <v>438</v>
      </c>
      <c r="K125" s="47">
        <v>28.25</v>
      </c>
      <c r="L125" s="206">
        <f>'GVA per worker (4)'!H38</f>
        <v>0.30757067201466198</v>
      </c>
      <c r="M125" s="266">
        <f>'GVA per worker (4)'!I38</f>
        <v>48505.79710144928</v>
      </c>
    </row>
    <row r="126" spans="3:18">
      <c r="C126" s="496" t="s">
        <v>421</v>
      </c>
      <c r="D126" s="568" t="s">
        <v>457</v>
      </c>
      <c r="E126" s="569"/>
      <c r="F126" s="569"/>
      <c r="G126" s="569"/>
      <c r="H126" s="569"/>
      <c r="I126" s="570"/>
      <c r="J126" s="47" t="s">
        <v>438</v>
      </c>
      <c r="K126" s="47">
        <f>'GVA turnover multiplier (4)'!J129</f>
        <v>0</v>
      </c>
      <c r="L126" s="206">
        <f>'GVA per worker (4)'!H39</f>
        <v>0.54469720920582787</v>
      </c>
      <c r="M126" s="266">
        <f>'GVA per worker (4)'!I39</f>
        <v>73522.721343123296</v>
      </c>
    </row>
    <row r="127" spans="3:18">
      <c r="C127" s="496" t="s">
        <v>421</v>
      </c>
      <c r="D127" s="567" t="s">
        <v>1150</v>
      </c>
      <c r="E127" s="567"/>
      <c r="F127" s="567"/>
      <c r="G127" s="567"/>
      <c r="H127" s="567"/>
      <c r="I127" s="567"/>
      <c r="J127" s="496" t="s">
        <v>1095</v>
      </c>
      <c r="K127" s="496">
        <v>33.200000000000003</v>
      </c>
      <c r="L127" s="206">
        <v>0.45833714471689779</v>
      </c>
      <c r="M127" s="496">
        <v>74794.945820433437</v>
      </c>
    </row>
    <row r="128" spans="3:18">
      <c r="C128" s="496" t="s">
        <v>421</v>
      </c>
      <c r="D128" s="567" t="s">
        <v>1151</v>
      </c>
      <c r="E128" s="567"/>
      <c r="F128" s="567"/>
      <c r="G128" s="567"/>
      <c r="H128" s="567"/>
      <c r="I128" s="567"/>
      <c r="J128" s="496" t="s">
        <v>380</v>
      </c>
      <c r="K128" s="496">
        <v>33.119999999999997</v>
      </c>
      <c r="L128" s="206">
        <v>0.44262756156378308</v>
      </c>
      <c r="M128" s="496">
        <v>60744.660744660745</v>
      </c>
    </row>
    <row r="129" spans="2:14">
      <c r="C129" s="496"/>
      <c r="D129" s="567"/>
      <c r="E129" s="567"/>
      <c r="F129" s="567"/>
      <c r="G129" s="567"/>
      <c r="H129" s="567"/>
      <c r="I129" s="567"/>
      <c r="J129" s="496"/>
      <c r="K129" s="496"/>
      <c r="L129" s="496"/>
      <c r="M129" s="496"/>
    </row>
    <row r="130" spans="2:14">
      <c r="C130" s="496"/>
      <c r="D130" s="567"/>
      <c r="E130" s="567"/>
      <c r="F130" s="567"/>
      <c r="G130" s="567"/>
      <c r="H130" s="567"/>
      <c r="I130" s="567"/>
      <c r="J130" s="496"/>
      <c r="K130" s="496"/>
      <c r="L130" s="496"/>
      <c r="M130" s="496"/>
    </row>
    <row r="131" spans="2:14">
      <c r="C131" s="496"/>
      <c r="D131" s="567"/>
      <c r="E131" s="567"/>
      <c r="F131" s="567"/>
      <c r="G131" s="567"/>
      <c r="H131" s="567"/>
      <c r="I131" s="567"/>
      <c r="J131" s="496"/>
      <c r="K131" s="496"/>
      <c r="L131" s="496"/>
      <c r="M131" s="496"/>
    </row>
    <row r="132" spans="2:14">
      <c r="C132" s="521"/>
      <c r="D132" s="547"/>
      <c r="E132" s="547"/>
      <c r="F132" s="547"/>
      <c r="G132" s="547"/>
      <c r="H132" s="547"/>
      <c r="I132" s="547"/>
      <c r="J132" s="496"/>
      <c r="K132" s="496"/>
      <c r="L132" s="496"/>
      <c r="M132" s="496"/>
    </row>
    <row r="133" spans="2:14" ht="14.45">
      <c r="C133" s="67"/>
      <c r="D133" s="547"/>
      <c r="E133" s="547"/>
      <c r="F133" s="547"/>
      <c r="G133" s="547"/>
      <c r="H133" s="547"/>
      <c r="I133" s="547"/>
      <c r="J133" s="496"/>
      <c r="K133" s="496"/>
      <c r="L133" s="496"/>
      <c r="M133" s="496"/>
    </row>
    <row r="138" spans="2:14" s="365" customFormat="1" ht="14.1" thickBot="1"/>
    <row r="141" spans="2:14" ht="14.1">
      <c r="C141" s="44" t="s">
        <v>372</v>
      </c>
    </row>
    <row r="142" spans="2:14" ht="14.1">
      <c r="B142" s="46" t="s">
        <v>125</v>
      </c>
      <c r="C142" s="46" t="s">
        <v>373</v>
      </c>
      <c r="D142" s="46" t="s">
        <v>24</v>
      </c>
      <c r="E142" s="46" t="s">
        <v>450</v>
      </c>
      <c r="F142" s="46" t="s">
        <v>18</v>
      </c>
      <c r="G142" s="46">
        <v>2015</v>
      </c>
      <c r="H142" s="46">
        <v>2020</v>
      </c>
      <c r="I142" s="46">
        <v>2025</v>
      </c>
      <c r="J142" s="46">
        <v>2030</v>
      </c>
      <c r="K142" s="46">
        <v>2035</v>
      </c>
      <c r="L142" s="46">
        <v>2040</v>
      </c>
      <c r="M142" s="46">
        <v>2045</v>
      </c>
      <c r="N142" s="46">
        <v>2050</v>
      </c>
    </row>
    <row r="143" spans="2:14">
      <c r="B143" s="497" t="s">
        <v>282</v>
      </c>
      <c r="C143" s="112" t="s">
        <v>399</v>
      </c>
      <c r="D143" s="496" t="s">
        <v>461</v>
      </c>
      <c r="E143" s="496" t="s">
        <v>554</v>
      </c>
      <c r="F143" s="496" t="s">
        <v>453</v>
      </c>
      <c r="G143" s="496">
        <f>AVERAGEIF(M160:M165,"&gt;0")*K157</f>
        <v>85256.009486166004</v>
      </c>
      <c r="H143" s="60">
        <f t="shared" ref="H143:N143" si="15">$G$143*L153</f>
        <v>88721.251971289108</v>
      </c>
      <c r="I143" s="60">
        <f t="shared" si="15"/>
        <v>92327.33972413087</v>
      </c>
      <c r="J143" s="60">
        <f t="shared" si="15"/>
        <v>96079.997420388245</v>
      </c>
      <c r="K143" s="60">
        <f t="shared" si="15"/>
        <v>99985.182416006312</v>
      </c>
      <c r="L143" s="60">
        <f t="shared" si="15"/>
        <v>104049.09420449963</v>
      </c>
      <c r="M143" s="60">
        <f t="shared" si="15"/>
        <v>108278.18425866778</v>
      </c>
      <c r="N143" s="60">
        <f t="shared" si="15"/>
        <v>112679.16627232873</v>
      </c>
    </row>
    <row r="144" spans="2:14">
      <c r="C144" s="112" t="s">
        <v>335</v>
      </c>
      <c r="D144" s="496" t="s">
        <v>461</v>
      </c>
      <c r="E144" s="496">
        <v>71.12</v>
      </c>
      <c r="F144" s="496" t="s">
        <v>453</v>
      </c>
      <c r="G144" s="496">
        <f>M166*K157</f>
        <v>116901.12693556605</v>
      </c>
      <c r="H144" s="496">
        <f t="shared" ref="H144:N144" si="16">$G$144*L153</f>
        <v>121652.58966596307</v>
      </c>
      <c r="I144" s="496">
        <f t="shared" si="16"/>
        <v>126597.17626667826</v>
      </c>
      <c r="J144" s="496">
        <f t="shared" si="16"/>
        <v>131742.73628455709</v>
      </c>
      <c r="K144" s="496">
        <f t="shared" si="16"/>
        <v>137097.43831237944</v>
      </c>
      <c r="L144" s="496">
        <f t="shared" si="16"/>
        <v>142669.78295652667</v>
      </c>
      <c r="M144" s="496">
        <f t="shared" si="16"/>
        <v>148468.61633172084</v>
      </c>
      <c r="N144" s="496">
        <f t="shared" si="16"/>
        <v>154503.14410425987</v>
      </c>
    </row>
    <row r="145" spans="3:18">
      <c r="C145" s="112" t="s">
        <v>1095</v>
      </c>
      <c r="D145" s="496" t="s">
        <v>461</v>
      </c>
      <c r="E145" s="496">
        <v>33.200000000000003</v>
      </c>
      <c r="F145" s="496" t="s">
        <v>453</v>
      </c>
      <c r="G145" s="496">
        <f>M167*$K$157</f>
        <v>118923.96385448916</v>
      </c>
      <c r="H145" s="315">
        <f>G145</f>
        <v>118923.96385448916</v>
      </c>
      <c r="I145" s="315">
        <f t="shared" ref="I145:N145" si="17">H145</f>
        <v>118923.96385448916</v>
      </c>
      <c r="J145" s="315">
        <f t="shared" si="17"/>
        <v>118923.96385448916</v>
      </c>
      <c r="K145" s="315">
        <f t="shared" si="17"/>
        <v>118923.96385448916</v>
      </c>
      <c r="L145" s="315">
        <f t="shared" si="17"/>
        <v>118923.96385448916</v>
      </c>
      <c r="M145" s="315">
        <f t="shared" si="17"/>
        <v>118923.96385448916</v>
      </c>
      <c r="N145" s="315">
        <f t="shared" si="17"/>
        <v>118923.96385448916</v>
      </c>
    </row>
    <row r="146" spans="3:18">
      <c r="C146" s="112" t="s">
        <v>380</v>
      </c>
      <c r="D146" s="496" t="s">
        <v>461</v>
      </c>
      <c r="E146" s="496">
        <v>33.119999999999997</v>
      </c>
      <c r="F146" s="496" t="s">
        <v>453</v>
      </c>
      <c r="G146" s="496">
        <f>M168*$K$157</f>
        <v>96584.010584010583</v>
      </c>
      <c r="H146" s="315">
        <f>G146</f>
        <v>96584.010584010583</v>
      </c>
      <c r="I146" s="315">
        <f t="shared" ref="I146:N146" si="18">H146</f>
        <v>96584.010584010583</v>
      </c>
      <c r="J146" s="315">
        <f t="shared" si="18"/>
        <v>96584.010584010583</v>
      </c>
      <c r="K146" s="315">
        <f t="shared" si="18"/>
        <v>96584.010584010583</v>
      </c>
      <c r="L146" s="315">
        <f t="shared" si="18"/>
        <v>96584.010584010583</v>
      </c>
      <c r="M146" s="315">
        <f t="shared" si="18"/>
        <v>96584.010584010583</v>
      </c>
      <c r="N146" s="315">
        <f t="shared" si="18"/>
        <v>96584.010584010583</v>
      </c>
    </row>
    <row r="147" spans="3:18">
      <c r="C147" s="496"/>
      <c r="D147" s="496" t="s">
        <v>461</v>
      </c>
      <c r="E147" s="496"/>
      <c r="F147" s="496"/>
      <c r="G147" s="496"/>
      <c r="H147" s="60"/>
      <c r="I147" s="60"/>
      <c r="J147" s="60"/>
      <c r="K147" s="60"/>
      <c r="L147" s="60"/>
      <c r="M147" s="60"/>
      <c r="N147" s="60"/>
    </row>
    <row r="148" spans="3:18">
      <c r="C148" s="496"/>
      <c r="D148" s="496" t="s">
        <v>461</v>
      </c>
      <c r="E148" s="496"/>
      <c r="F148" s="496"/>
      <c r="G148" s="496"/>
      <c r="H148" s="60"/>
      <c r="I148" s="60"/>
      <c r="J148" s="60"/>
      <c r="K148" s="60"/>
      <c r="L148" s="60"/>
      <c r="M148" s="60"/>
      <c r="N148" s="60"/>
    </row>
    <row r="152" spans="3:18" ht="28.15">
      <c r="J152" s="133" t="s">
        <v>463</v>
      </c>
      <c r="K152" s="46">
        <v>2015</v>
      </c>
      <c r="L152" s="46">
        <v>2020</v>
      </c>
      <c r="M152" s="46">
        <v>2025</v>
      </c>
      <c r="N152" s="46">
        <v>2030</v>
      </c>
      <c r="O152" s="46">
        <v>2035</v>
      </c>
      <c r="P152" s="46">
        <v>2040</v>
      </c>
      <c r="Q152" s="46">
        <v>2045</v>
      </c>
      <c r="R152" s="46">
        <v>2050</v>
      </c>
    </row>
    <row r="153" spans="3:18">
      <c r="J153" s="496"/>
      <c r="K153" s="496">
        <v>1</v>
      </c>
      <c r="L153" s="134">
        <f t="shared" ref="L153:R153" si="19">K153*1.008^(L152-K152)</f>
        <v>1.0406451405127681</v>
      </c>
      <c r="M153" s="134">
        <f t="shared" si="19"/>
        <v>1.0829423084728389</v>
      </c>
      <c r="N153" s="134">
        <f t="shared" si="19"/>
        <v>1.126958650767939</v>
      </c>
      <c r="O153" s="134">
        <f t="shared" si="19"/>
        <v>1.1727640434804814</v>
      </c>
      <c r="P153" s="134">
        <f t="shared" si="19"/>
        <v>1.2204312028160675</v>
      </c>
      <c r="Q153" s="134">
        <f t="shared" si="19"/>
        <v>1.2700358005406933</v>
      </c>
      <c r="R153" s="134">
        <f t="shared" si="19"/>
        <v>1.3216565841099157</v>
      </c>
    </row>
    <row r="155" spans="3:18" ht="14.45">
      <c r="J155"/>
      <c r="K155" s="135"/>
      <c r="L155" s="136" t="s">
        <v>464</v>
      </c>
    </row>
    <row r="156" spans="3:18" ht="28.15">
      <c r="J156" s="133" t="s">
        <v>465</v>
      </c>
      <c r="K156" s="46">
        <v>2015</v>
      </c>
      <c r="L156" s="46">
        <v>2020</v>
      </c>
      <c r="M156" s="46">
        <v>2025</v>
      </c>
      <c r="N156" s="46">
        <v>2030</v>
      </c>
      <c r="O156" s="46">
        <v>2035</v>
      </c>
      <c r="P156" s="46">
        <v>2040</v>
      </c>
      <c r="Q156" s="46">
        <v>2045</v>
      </c>
      <c r="R156" s="46">
        <v>2050</v>
      </c>
    </row>
    <row r="157" spans="3:18">
      <c r="J157" s="1" t="s">
        <v>466</v>
      </c>
      <c r="K157" s="1">
        <v>1.59</v>
      </c>
      <c r="L157" s="137"/>
      <c r="M157" s="137"/>
      <c r="N157" s="137"/>
      <c r="O157" s="137"/>
      <c r="P157" s="137"/>
      <c r="Q157" s="137"/>
      <c r="R157" s="137"/>
    </row>
    <row r="159" spans="3:18" ht="14.45">
      <c r="C159" s="126" t="s">
        <v>434</v>
      </c>
      <c r="D159" s="548" t="s">
        <v>435</v>
      </c>
      <c r="E159" s="550"/>
      <c r="F159" s="550"/>
      <c r="G159" s="550"/>
      <c r="H159" s="550"/>
      <c r="I159" s="549"/>
      <c r="J159" s="126" t="s">
        <v>436</v>
      </c>
      <c r="K159" s="126" t="s">
        <v>454</v>
      </c>
      <c r="L159" s="126" t="s">
        <v>455</v>
      </c>
      <c r="M159" s="126" t="s">
        <v>456</v>
      </c>
    </row>
    <row r="160" spans="3:18">
      <c r="C160" s="496">
        <f>'GVA per worker (5)'!C32</f>
        <v>8405</v>
      </c>
      <c r="D160" s="566" t="s">
        <v>507</v>
      </c>
      <c r="E160" s="566"/>
      <c r="F160" s="566"/>
      <c r="G160" s="566"/>
      <c r="H160" s="566"/>
      <c r="I160" s="566"/>
      <c r="J160" s="47" t="str">
        <f>'GVA turnover multiplier (11)'!J133</f>
        <v>CAPEX</v>
      </c>
      <c r="K160" s="47">
        <f>'GVA turnover multiplier (11)'!K133</f>
        <v>28.29</v>
      </c>
      <c r="L160" s="47">
        <f>'GVA turnover multiplier (11)'!L133</f>
        <v>0.41629864122081761</v>
      </c>
      <c r="M160" s="47">
        <f>'GVA turnover multiplier (11)'!M133</f>
        <v>64416.996047430825</v>
      </c>
    </row>
    <row r="161" spans="3:13">
      <c r="C161" s="496">
        <f>'GVA per worker (5)'!C33</f>
        <v>842129</v>
      </c>
      <c r="D161" s="566" t="s">
        <v>552</v>
      </c>
      <c r="E161" s="566"/>
      <c r="F161" s="566"/>
      <c r="G161" s="566"/>
      <c r="H161" s="566"/>
      <c r="I161" s="566"/>
      <c r="J161" s="47" t="str">
        <f>'GVA turnover multiplier (11)'!J134</f>
        <v>CAPEX</v>
      </c>
      <c r="K161" s="47">
        <f>'GVA turnover multiplier (11)'!K134</f>
        <v>28.29</v>
      </c>
      <c r="L161" s="47">
        <f>'GVA turnover multiplier (11)'!L134</f>
        <v>0.41629864122081761</v>
      </c>
      <c r="M161" s="47">
        <f>'GVA turnover multiplier (11)'!M134</f>
        <v>64416.996047430825</v>
      </c>
    </row>
    <row r="162" spans="3:13">
      <c r="C162" s="496">
        <f>'GVA per worker (5)'!C34</f>
        <v>842139</v>
      </c>
      <c r="D162" s="566" t="s">
        <v>553</v>
      </c>
      <c r="E162" s="566"/>
      <c r="F162" s="566"/>
      <c r="G162" s="566"/>
      <c r="H162" s="566"/>
      <c r="I162" s="566"/>
      <c r="J162" s="47" t="str">
        <f>'GVA turnover multiplier (11)'!J135</f>
        <v>CAPEX</v>
      </c>
      <c r="K162" s="47">
        <f>'GVA turnover multiplier (11)'!K135</f>
        <v>28.25</v>
      </c>
      <c r="L162" s="47">
        <f>'GVA turnover multiplier (11)'!L135</f>
        <v>0.38402401515606738</v>
      </c>
      <c r="M162" s="47">
        <f>'GVA turnover multiplier (11)'!M135</f>
        <v>44708.333333333336</v>
      </c>
    </row>
    <row r="163" spans="3:13">
      <c r="C163" s="496">
        <f>'GVA per worker (5)'!C35</f>
        <v>730900</v>
      </c>
      <c r="D163" s="566" t="s">
        <v>437</v>
      </c>
      <c r="E163" s="566"/>
      <c r="F163" s="566"/>
      <c r="G163" s="566"/>
      <c r="H163" s="566"/>
      <c r="I163" s="566"/>
      <c r="J163" s="47" t="str">
        <f>'GVA turnover multiplier (11)'!J136</f>
        <v>CAPEX</v>
      </c>
      <c r="K163" s="47">
        <f>'GVA turnover multiplier (11)'!K136</f>
        <v>25.29</v>
      </c>
      <c r="L163" s="47">
        <f>'GVA turnover multiplier (11)'!L136</f>
        <v>0.39782391686960944</v>
      </c>
      <c r="M163" s="47">
        <f>'GVA turnover multiplier (11)'!M136</f>
        <v>49850</v>
      </c>
    </row>
    <row r="164" spans="3:13">
      <c r="C164" s="496">
        <f>'GVA per worker (5)'!C36</f>
        <v>741999</v>
      </c>
      <c r="D164" s="566" t="s">
        <v>439</v>
      </c>
      <c r="E164" s="566"/>
      <c r="F164" s="566"/>
      <c r="G164" s="566"/>
      <c r="H164" s="566"/>
      <c r="I164" s="566"/>
      <c r="J164" s="47" t="str">
        <f>'GVA turnover multiplier (11)'!J137</f>
        <v>CAPEX</v>
      </c>
      <c r="K164" s="47">
        <f>'GVA turnover multiplier (11)'!K137</f>
        <v>25.93</v>
      </c>
      <c r="L164" s="47">
        <f>'GVA turnover multiplier (11)'!L137</f>
        <v>0.38402401515606738</v>
      </c>
      <c r="M164" s="47">
        <f>'GVA turnover multiplier (11)'!M137</f>
        <v>44708.333333333336</v>
      </c>
    </row>
    <row r="165" spans="3:13">
      <c r="C165" s="496">
        <f>'GVA per worker (5)'!C37</f>
        <v>761100</v>
      </c>
      <c r="D165" s="566" t="s">
        <v>440</v>
      </c>
      <c r="E165" s="566"/>
      <c r="F165" s="566"/>
      <c r="G165" s="566"/>
      <c r="H165" s="566"/>
      <c r="I165" s="566"/>
      <c r="J165" s="47" t="str">
        <f>'GVA turnover multiplier (11)'!J138</f>
        <v>CAPEX</v>
      </c>
      <c r="K165" s="47">
        <f>'GVA turnover multiplier (11)'!K138</f>
        <v>0</v>
      </c>
      <c r="L165" s="47" t="str">
        <f>'GVA turnover multiplier (11)'!L138</f>
        <v/>
      </c>
      <c r="M165" s="47" t="str">
        <f>'GVA turnover multiplier (11)'!M138</f>
        <v/>
      </c>
    </row>
    <row r="166" spans="3:13">
      <c r="C166" s="496" t="str">
        <f>'GVA per worker (5)'!C38</f>
        <v>N/A</v>
      </c>
      <c r="D166" s="566" t="s">
        <v>457</v>
      </c>
      <c r="E166" s="566"/>
      <c r="F166" s="566"/>
      <c r="G166" s="566"/>
      <c r="H166" s="566"/>
      <c r="I166" s="566"/>
      <c r="J166" s="47" t="str">
        <f>'GVA turnover multiplier (11)'!J139</f>
        <v>Capex</v>
      </c>
      <c r="K166" s="47">
        <f>'GVA turnover multiplier (11)'!K139</f>
        <v>71.12</v>
      </c>
      <c r="L166" s="47">
        <f>'GVA turnover multiplier (11)'!L139</f>
        <v>0.54469720920582787</v>
      </c>
      <c r="M166" s="47">
        <f>'GVA turnover multiplier (11)'!M139</f>
        <v>73522.721343123296</v>
      </c>
    </row>
    <row r="167" spans="3:13">
      <c r="C167" s="496" t="s">
        <v>421</v>
      </c>
      <c r="D167" s="567" t="s">
        <v>1150</v>
      </c>
      <c r="E167" s="567"/>
      <c r="F167" s="567"/>
      <c r="G167" s="567"/>
      <c r="H167" s="567"/>
      <c r="I167" s="567"/>
      <c r="J167" s="496" t="s">
        <v>1095</v>
      </c>
      <c r="K167" s="496">
        <v>33.200000000000003</v>
      </c>
      <c r="L167" s="206">
        <v>0.45833714471689779</v>
      </c>
      <c r="M167" s="496">
        <v>74794.945820433437</v>
      </c>
    </row>
    <row r="168" spans="3:13">
      <c r="C168" s="496" t="s">
        <v>421</v>
      </c>
      <c r="D168" s="567" t="s">
        <v>1151</v>
      </c>
      <c r="E168" s="567"/>
      <c r="F168" s="567"/>
      <c r="G168" s="567"/>
      <c r="H168" s="567"/>
      <c r="I168" s="567"/>
      <c r="J168" s="496" t="s">
        <v>380</v>
      </c>
      <c r="K168" s="496">
        <v>33.119999999999997</v>
      </c>
      <c r="L168" s="206">
        <v>0.44262756156378308</v>
      </c>
      <c r="M168" s="496">
        <v>60744.660744660745</v>
      </c>
    </row>
    <row r="169" spans="3:13">
      <c r="C169" s="496">
        <f>'GVA per worker (5)'!C41</f>
        <v>0</v>
      </c>
      <c r="D169" s="566">
        <v>0</v>
      </c>
      <c r="E169" s="566"/>
      <c r="F169" s="566"/>
      <c r="G169" s="566"/>
      <c r="H169" s="566"/>
      <c r="I169" s="566"/>
      <c r="J169" s="47">
        <f>'GVA turnover multiplier (5)'!I173</f>
        <v>0</v>
      </c>
      <c r="K169" s="47">
        <f>'GVA turnover multiplier (5)'!J173</f>
        <v>0</v>
      </c>
      <c r="L169" s="47">
        <f>'GVA turnover multiplier (5)'!K173</f>
        <v>0</v>
      </c>
      <c r="M169" s="47">
        <f>'GVA turnover multiplier (5)'!L173</f>
        <v>0</v>
      </c>
    </row>
    <row r="172" spans="3:13" s="365" customFormat="1" ht="14.1" thickBot="1"/>
    <row r="175" spans="3:13" ht="14.1">
      <c r="C175" s="2"/>
      <c r="D175" s="2"/>
      <c r="E175" s="2"/>
      <c r="F175" s="2"/>
      <c r="G175" s="2"/>
      <c r="H175" s="2"/>
      <c r="I175" s="2"/>
      <c r="J175" s="2"/>
      <c r="L175" s="91"/>
    </row>
    <row r="177" spans="2:18" ht="14.1">
      <c r="C177" s="44" t="s">
        <v>372</v>
      </c>
    </row>
    <row r="178" spans="2:18" ht="14.1">
      <c r="B178" s="46" t="s">
        <v>125</v>
      </c>
      <c r="C178" s="46" t="s">
        <v>373</v>
      </c>
      <c r="D178" s="46" t="s">
        <v>24</v>
      </c>
      <c r="E178" s="46" t="s">
        <v>450</v>
      </c>
      <c r="F178" s="46" t="s">
        <v>18</v>
      </c>
      <c r="G178" s="46">
        <v>2015</v>
      </c>
      <c r="H178" s="46">
        <v>2020</v>
      </c>
      <c r="I178" s="46">
        <v>2025</v>
      </c>
      <c r="J178" s="46">
        <v>2030</v>
      </c>
      <c r="K178" s="46">
        <v>2035</v>
      </c>
      <c r="L178" s="46">
        <v>2040</v>
      </c>
      <c r="M178" s="46">
        <v>2045</v>
      </c>
      <c r="N178" s="46">
        <v>2050</v>
      </c>
    </row>
    <row r="179" spans="2:18">
      <c r="B179" s="497" t="s">
        <v>556</v>
      </c>
      <c r="C179" s="112" t="s">
        <v>399</v>
      </c>
      <c r="D179" s="496" t="s">
        <v>461</v>
      </c>
      <c r="E179" s="496" t="s">
        <v>559</v>
      </c>
      <c r="F179" s="496" t="s">
        <v>453</v>
      </c>
      <c r="G179" s="496">
        <f>AVERAGEIF(M196:M199,"&gt;0")*K193</f>
        <v>84256.924571805008</v>
      </c>
      <c r="H179" s="60">
        <f t="shared" ref="H179:N179" si="20">$G$179*L189</f>
        <v>87681.559110199727</v>
      </c>
      <c r="I179" s="60">
        <f t="shared" si="20"/>
        <v>91245.388400612384</v>
      </c>
      <c r="J179" s="60">
        <f t="shared" si="20"/>
        <v>94954.070033297379</v>
      </c>
      <c r="K179" s="60">
        <f t="shared" si="20"/>
        <v>98813.491552059961</v>
      </c>
      <c r="L179" s="60">
        <f t="shared" si="20"/>
        <v>102829.77980075066</v>
      </c>
      <c r="M179" s="60">
        <f t="shared" si="20"/>
        <v>107009.31064964918</v>
      </c>
      <c r="N179" s="60">
        <f t="shared" si="20"/>
        <v>111358.71911717863</v>
      </c>
    </row>
    <row r="180" spans="2:18">
      <c r="C180" s="112" t="s">
        <v>335</v>
      </c>
      <c r="D180" s="496" t="s">
        <v>461</v>
      </c>
      <c r="E180" s="496">
        <v>71.12</v>
      </c>
      <c r="F180" s="496" t="s">
        <v>453</v>
      </c>
      <c r="G180" s="496">
        <f>M200*K193</f>
        <v>116901.12693556605</v>
      </c>
      <c r="H180" s="496">
        <f t="shared" ref="H180:N180" si="21">$G$180*L189</f>
        <v>121652.58966596307</v>
      </c>
      <c r="I180" s="496">
        <f t="shared" si="21"/>
        <v>126597.17626667826</v>
      </c>
      <c r="J180" s="496">
        <f t="shared" si="21"/>
        <v>131742.73628455709</v>
      </c>
      <c r="K180" s="496">
        <f t="shared" si="21"/>
        <v>137097.43831237944</v>
      </c>
      <c r="L180" s="496">
        <f t="shared" si="21"/>
        <v>142669.78295652667</v>
      </c>
      <c r="M180" s="496">
        <f t="shared" si="21"/>
        <v>148468.61633172084</v>
      </c>
      <c r="N180" s="496">
        <f t="shared" si="21"/>
        <v>154503.14410425987</v>
      </c>
    </row>
    <row r="181" spans="2:18">
      <c r="C181" s="112" t="s">
        <v>1095</v>
      </c>
      <c r="D181" s="496" t="s">
        <v>461</v>
      </c>
      <c r="E181" s="496">
        <v>33.200000000000003</v>
      </c>
      <c r="F181" s="496" t="s">
        <v>453</v>
      </c>
      <c r="G181" s="496">
        <f>M201*$K$193</f>
        <v>118923.96385448916</v>
      </c>
      <c r="H181" s="315">
        <f>G181</f>
        <v>118923.96385448916</v>
      </c>
      <c r="I181" s="315">
        <f t="shared" ref="I181:N181" si="22">H181</f>
        <v>118923.96385448916</v>
      </c>
      <c r="J181" s="315">
        <f t="shared" si="22"/>
        <v>118923.96385448916</v>
      </c>
      <c r="K181" s="315">
        <f t="shared" si="22"/>
        <v>118923.96385448916</v>
      </c>
      <c r="L181" s="315">
        <f t="shared" si="22"/>
        <v>118923.96385448916</v>
      </c>
      <c r="M181" s="315">
        <f t="shared" si="22"/>
        <v>118923.96385448916</v>
      </c>
      <c r="N181" s="315">
        <f t="shared" si="22"/>
        <v>118923.96385448916</v>
      </c>
    </row>
    <row r="182" spans="2:18">
      <c r="C182" s="112" t="s">
        <v>380</v>
      </c>
      <c r="D182" s="496" t="s">
        <v>461</v>
      </c>
      <c r="E182" s="496">
        <v>33.119999999999997</v>
      </c>
      <c r="F182" s="496" t="s">
        <v>453</v>
      </c>
      <c r="G182" s="496">
        <f>M202*$K$193</f>
        <v>96584.010584010583</v>
      </c>
      <c r="H182" s="315">
        <f>G182</f>
        <v>96584.010584010583</v>
      </c>
      <c r="I182" s="315">
        <f t="shared" ref="I182:N182" si="23">H182</f>
        <v>96584.010584010583</v>
      </c>
      <c r="J182" s="315">
        <f t="shared" si="23"/>
        <v>96584.010584010583</v>
      </c>
      <c r="K182" s="315">
        <f t="shared" si="23"/>
        <v>96584.010584010583</v>
      </c>
      <c r="L182" s="315">
        <f t="shared" si="23"/>
        <v>96584.010584010583</v>
      </c>
      <c r="M182" s="315">
        <f t="shared" si="23"/>
        <v>96584.010584010583</v>
      </c>
      <c r="N182" s="315">
        <f t="shared" si="23"/>
        <v>96584.010584010583</v>
      </c>
    </row>
    <row r="183" spans="2:18">
      <c r="C183" s="496"/>
      <c r="D183" s="496" t="s">
        <v>461</v>
      </c>
      <c r="E183" s="496"/>
      <c r="F183" s="496"/>
      <c r="G183" s="496"/>
      <c r="H183" s="60"/>
      <c r="I183" s="60"/>
      <c r="J183" s="60"/>
      <c r="K183" s="60"/>
      <c r="L183" s="60"/>
      <c r="M183" s="60"/>
      <c r="N183" s="60"/>
    </row>
    <row r="184" spans="2:18">
      <c r="C184" s="496"/>
      <c r="D184" s="496" t="s">
        <v>461</v>
      </c>
      <c r="E184" s="496"/>
      <c r="F184" s="496"/>
      <c r="G184" s="496"/>
      <c r="H184" s="60"/>
      <c r="I184" s="60"/>
      <c r="J184" s="60"/>
      <c r="K184" s="60"/>
      <c r="L184" s="60"/>
      <c r="M184" s="60"/>
      <c r="N184" s="60"/>
    </row>
    <row r="188" spans="2:18" ht="28.15">
      <c r="J188" s="133" t="s">
        <v>463</v>
      </c>
      <c r="K188" s="46">
        <v>2015</v>
      </c>
      <c r="L188" s="46">
        <v>2020</v>
      </c>
      <c r="M188" s="46">
        <v>2025</v>
      </c>
      <c r="N188" s="46">
        <v>2030</v>
      </c>
      <c r="O188" s="46">
        <v>2035</v>
      </c>
      <c r="P188" s="46">
        <v>2040</v>
      </c>
      <c r="Q188" s="46">
        <v>2045</v>
      </c>
      <c r="R188" s="46">
        <v>2050</v>
      </c>
    </row>
    <row r="189" spans="2:18">
      <c r="J189" s="496"/>
      <c r="K189" s="496">
        <v>1</v>
      </c>
      <c r="L189" s="134">
        <f t="shared" ref="L189:R189" si="24">K189*1.008^(L188-K188)</f>
        <v>1.0406451405127681</v>
      </c>
      <c r="M189" s="134">
        <f t="shared" si="24"/>
        <v>1.0829423084728389</v>
      </c>
      <c r="N189" s="134">
        <f t="shared" si="24"/>
        <v>1.126958650767939</v>
      </c>
      <c r="O189" s="134">
        <f t="shared" si="24"/>
        <v>1.1727640434804814</v>
      </c>
      <c r="P189" s="134">
        <f t="shared" si="24"/>
        <v>1.2204312028160675</v>
      </c>
      <c r="Q189" s="134">
        <f t="shared" si="24"/>
        <v>1.2700358005406933</v>
      </c>
      <c r="R189" s="134">
        <f t="shared" si="24"/>
        <v>1.3216565841099157</v>
      </c>
    </row>
    <row r="191" spans="2:18" ht="14.45">
      <c r="J191"/>
      <c r="K191" s="135"/>
      <c r="L191" s="136" t="s">
        <v>464</v>
      </c>
    </row>
    <row r="192" spans="2:18" ht="28.15">
      <c r="J192" s="133" t="s">
        <v>465</v>
      </c>
      <c r="K192" s="46">
        <v>2015</v>
      </c>
      <c r="L192" s="46">
        <v>2020</v>
      </c>
      <c r="M192" s="46">
        <v>2025</v>
      </c>
      <c r="N192" s="46">
        <v>2030</v>
      </c>
      <c r="O192" s="46">
        <v>2035</v>
      </c>
      <c r="P192" s="46">
        <v>2040</v>
      </c>
      <c r="Q192" s="46">
        <v>2045</v>
      </c>
      <c r="R192" s="46">
        <v>2050</v>
      </c>
    </row>
    <row r="193" spans="3:18">
      <c r="J193" s="1" t="s">
        <v>466</v>
      </c>
      <c r="K193" s="1">
        <v>1.59</v>
      </c>
      <c r="L193" s="137"/>
      <c r="M193" s="137"/>
      <c r="N193" s="137"/>
      <c r="O193" s="137"/>
      <c r="P193" s="137"/>
      <c r="Q193" s="137"/>
      <c r="R193" s="137"/>
    </row>
    <row r="195" spans="3:18" ht="14.45">
      <c r="C195" s="126" t="s">
        <v>434</v>
      </c>
      <c r="D195" s="548" t="s">
        <v>435</v>
      </c>
      <c r="E195" s="550"/>
      <c r="F195" s="550"/>
      <c r="G195" s="550"/>
      <c r="H195" s="550"/>
      <c r="I195" s="549"/>
      <c r="J195" s="126" t="s">
        <v>436</v>
      </c>
      <c r="K195" s="126" t="s">
        <v>454</v>
      </c>
      <c r="L195" s="126" t="s">
        <v>455</v>
      </c>
      <c r="M195" s="126" t="s">
        <v>456</v>
      </c>
    </row>
    <row r="196" spans="3:18">
      <c r="C196" s="496">
        <f>'GVA turnover multiplier (11)'!C166</f>
        <v>730900</v>
      </c>
      <c r="D196" s="566" t="s">
        <v>437</v>
      </c>
      <c r="E196" s="566"/>
      <c r="F196" s="566"/>
      <c r="G196" s="566"/>
      <c r="H196" s="566"/>
      <c r="I196" s="566"/>
      <c r="J196" s="47" t="str">
        <f>'GVA turnover multiplier (11)'!J166</f>
        <v>CAPEX</v>
      </c>
      <c r="K196" s="47">
        <f>'GVA turnover multiplier (11)'!K166</f>
        <v>25.29</v>
      </c>
      <c r="L196" s="47">
        <f>'GVA turnover multiplier (11)'!L166</f>
        <v>0.39782391686960944</v>
      </c>
      <c r="M196" s="47">
        <f>'GVA turnover multiplier (11)'!M166</f>
        <v>49850</v>
      </c>
    </row>
    <row r="197" spans="3:18">
      <c r="C197" s="496">
        <f>'GVA turnover multiplier (11)'!C167</f>
        <v>741999</v>
      </c>
      <c r="D197" s="566" t="s">
        <v>439</v>
      </c>
      <c r="E197" s="566"/>
      <c r="F197" s="566"/>
      <c r="G197" s="566"/>
      <c r="H197" s="566"/>
      <c r="I197" s="566"/>
      <c r="J197" s="47" t="str">
        <f>'GVA turnover multiplier (11)'!J167</f>
        <v>CAPEX</v>
      </c>
      <c r="K197" s="47">
        <f>'GVA turnover multiplier (11)'!K167</f>
        <v>25.93</v>
      </c>
      <c r="L197" s="47">
        <f>'GVA turnover multiplier (11)'!L167</f>
        <v>0.38402401515606738</v>
      </c>
      <c r="M197" s="47">
        <f>'GVA turnover multiplier (11)'!M167</f>
        <v>44708.333333333336</v>
      </c>
    </row>
    <row r="198" spans="3:18">
      <c r="C198" s="496">
        <f>'GVA turnover multiplier (11)'!C168</f>
        <v>761100</v>
      </c>
      <c r="D198" s="566" t="s">
        <v>440</v>
      </c>
      <c r="E198" s="566"/>
      <c r="F198" s="566"/>
      <c r="G198" s="566"/>
      <c r="H198" s="566"/>
      <c r="I198" s="566"/>
      <c r="J198" s="47" t="str">
        <f>'GVA turnover multiplier (11)'!J168</f>
        <v>CAPEX</v>
      </c>
      <c r="K198" s="47">
        <f>'GVA turnover multiplier (11)'!K168</f>
        <v>0</v>
      </c>
      <c r="L198" s="47" t="str">
        <f>'GVA turnover multiplier (11)'!L168</f>
        <v/>
      </c>
      <c r="M198" s="47" t="str">
        <f>'GVA turnover multiplier (11)'!M168</f>
        <v/>
      </c>
    </row>
    <row r="199" spans="3:18">
      <c r="C199" s="496">
        <f>'GVA turnover multiplier (11)'!C169</f>
        <v>841940</v>
      </c>
      <c r="D199" s="566" t="s">
        <v>558</v>
      </c>
      <c r="E199" s="566"/>
      <c r="F199" s="566"/>
      <c r="G199" s="566"/>
      <c r="H199" s="566"/>
      <c r="I199" s="566"/>
      <c r="J199" s="47" t="str">
        <f>'GVA turnover multiplier (11)'!J169</f>
        <v>CAPEX</v>
      </c>
      <c r="K199" s="47">
        <f>'GVA turnover multiplier (11)'!K169</f>
        <v>28.29</v>
      </c>
      <c r="L199" s="47">
        <f>'GVA turnover multiplier (11)'!L169</f>
        <v>0.41629864122081761</v>
      </c>
      <c r="M199" s="47">
        <f>'GVA turnover multiplier (11)'!M169</f>
        <v>64416.996047430825</v>
      </c>
    </row>
    <row r="200" spans="3:18">
      <c r="C200" s="496" t="str">
        <f>'GVA turnover multiplier (11)'!C170</f>
        <v>N/A</v>
      </c>
      <c r="D200" s="566" t="s">
        <v>457</v>
      </c>
      <c r="E200" s="566"/>
      <c r="F200" s="566"/>
      <c r="G200" s="566"/>
      <c r="H200" s="566"/>
      <c r="I200" s="566"/>
      <c r="J200" s="47" t="str">
        <f>'GVA turnover multiplier (11)'!J170</f>
        <v>Capex</v>
      </c>
      <c r="K200" s="47">
        <f>'GVA turnover multiplier (11)'!K170</f>
        <v>71.12</v>
      </c>
      <c r="L200" s="47">
        <f>'GVA turnover multiplier (11)'!L170</f>
        <v>0.54469720920582787</v>
      </c>
      <c r="M200" s="47">
        <f>'GVA turnover multiplier (11)'!M170</f>
        <v>73522.721343123296</v>
      </c>
    </row>
    <row r="201" spans="3:18">
      <c r="C201" s="496" t="str">
        <f>'GVA turnover multiplier (11)'!C171</f>
        <v>N/A</v>
      </c>
      <c r="D201" s="566">
        <v>0</v>
      </c>
      <c r="E201" s="566"/>
      <c r="F201" s="566"/>
      <c r="G201" s="566"/>
      <c r="H201" s="566"/>
      <c r="I201" s="566"/>
      <c r="J201" s="47" t="str">
        <f>'GVA turnover multiplier (11)'!J171</f>
        <v>Installation services</v>
      </c>
      <c r="K201" s="47">
        <f>'GVA turnover multiplier (11)'!K171</f>
        <v>33.200000000000003</v>
      </c>
      <c r="L201" s="47">
        <f>'GVA turnover multiplier (11)'!L171</f>
        <v>0.45833714471689779</v>
      </c>
      <c r="M201" s="47">
        <f>'GVA turnover multiplier (11)'!M171</f>
        <v>74794.945820433437</v>
      </c>
    </row>
    <row r="202" spans="3:18">
      <c r="C202" s="496" t="str">
        <f>'GVA turnover multiplier (11)'!C172</f>
        <v>N/A</v>
      </c>
      <c r="D202" s="566">
        <v>0</v>
      </c>
      <c r="E202" s="566"/>
      <c r="F202" s="566"/>
      <c r="G202" s="566"/>
      <c r="H202" s="566"/>
      <c r="I202" s="566"/>
      <c r="J202" s="47" t="str">
        <f>'GVA turnover multiplier (11)'!J172</f>
        <v>O&amp;M</v>
      </c>
      <c r="K202" s="47">
        <f>'GVA turnover multiplier (11)'!K172</f>
        <v>33.119999999999997</v>
      </c>
      <c r="L202" s="47">
        <f>'GVA turnover multiplier (11)'!L172</f>
        <v>0.44262756156378308</v>
      </c>
      <c r="M202" s="47">
        <f>'GVA turnover multiplier (11)'!M172</f>
        <v>60744.660744660745</v>
      </c>
    </row>
    <row r="203" spans="3:18">
      <c r="C203" s="496">
        <f>'GVA turnover multiplier (11)'!C173</f>
        <v>0</v>
      </c>
      <c r="D203" s="566">
        <v>0</v>
      </c>
      <c r="E203" s="566"/>
      <c r="F203" s="566"/>
      <c r="G203" s="566"/>
      <c r="H203" s="566"/>
      <c r="I203" s="566"/>
      <c r="J203" s="47">
        <f>'GVA turnover multiplier (11)'!J173</f>
        <v>0</v>
      </c>
      <c r="K203" s="47" t="str">
        <f>'GVA turnover multiplier (11)'!K173</f>
        <v/>
      </c>
      <c r="L203" s="47" t="str">
        <f>'GVA turnover multiplier (11)'!L173</f>
        <v/>
      </c>
      <c r="M203" s="47" t="str">
        <f>'GVA turnover multiplier (11)'!M173</f>
        <v/>
      </c>
    </row>
    <row r="204" spans="3:18">
      <c r="C204" s="496">
        <f>'GVA turnover multiplier (11)'!C174</f>
        <v>0</v>
      </c>
      <c r="D204" s="566">
        <v>0</v>
      </c>
      <c r="E204" s="566"/>
      <c r="F204" s="566"/>
      <c r="G204" s="566"/>
      <c r="H204" s="566"/>
      <c r="I204" s="566"/>
      <c r="J204" s="47">
        <f>'GVA turnover multiplier (11)'!J174</f>
        <v>0</v>
      </c>
      <c r="K204" s="47" t="str">
        <f>'GVA turnover multiplier (11)'!K174</f>
        <v/>
      </c>
      <c r="L204" s="47" t="str">
        <f>'GVA turnover multiplier (11)'!L174</f>
        <v/>
      </c>
      <c r="M204" s="47" t="str">
        <f>'GVA turnover multiplier (11)'!M174</f>
        <v/>
      </c>
    </row>
    <row r="205" spans="3:18">
      <c r="C205" s="496">
        <f>'GVA turnover multiplier (11)'!C175</f>
        <v>0</v>
      </c>
      <c r="D205" s="566">
        <v>0</v>
      </c>
      <c r="E205" s="566"/>
      <c r="F205" s="566"/>
      <c r="G205" s="566"/>
      <c r="H205" s="566"/>
      <c r="I205" s="566"/>
      <c r="J205" s="47">
        <f>'GVA turnover multiplier (11)'!J175</f>
        <v>0</v>
      </c>
      <c r="K205" s="47" t="str">
        <f>'GVA turnover multiplier (11)'!K175</f>
        <v/>
      </c>
      <c r="L205" s="47" t="str">
        <f>'GVA turnover multiplier (11)'!L175</f>
        <v/>
      </c>
      <c r="M205" s="47" t="str">
        <f>'GVA turnover multiplier (11)'!M175</f>
        <v/>
      </c>
    </row>
    <row r="209" spans="2:14" s="365" customFormat="1" ht="14.1" thickBot="1"/>
    <row r="212" spans="2:14" ht="14.1">
      <c r="C212" s="2"/>
      <c r="D212" s="2"/>
      <c r="E212" s="2"/>
      <c r="F212" s="2"/>
      <c r="G212" s="2"/>
      <c r="H212" s="2"/>
      <c r="I212" s="2"/>
      <c r="J212" s="2"/>
      <c r="L212" s="91"/>
    </row>
    <row r="214" spans="2:14" ht="14.1">
      <c r="C214" s="44" t="s">
        <v>372</v>
      </c>
    </row>
    <row r="215" spans="2:14" ht="14.1">
      <c r="B215" s="46" t="s">
        <v>125</v>
      </c>
      <c r="C215" s="46" t="s">
        <v>373</v>
      </c>
      <c r="D215" s="46" t="s">
        <v>24</v>
      </c>
      <c r="E215" s="46" t="s">
        <v>450</v>
      </c>
      <c r="F215" s="46" t="s">
        <v>18</v>
      </c>
      <c r="G215" s="46">
        <v>2015</v>
      </c>
      <c r="H215" s="46">
        <v>2020</v>
      </c>
      <c r="I215" s="46">
        <v>2025</v>
      </c>
      <c r="J215" s="46">
        <v>2030</v>
      </c>
      <c r="K215" s="46">
        <v>2035</v>
      </c>
      <c r="L215" s="46">
        <v>2040</v>
      </c>
      <c r="M215" s="46">
        <v>2045</v>
      </c>
      <c r="N215" s="46">
        <v>2050</v>
      </c>
    </row>
    <row r="216" spans="2:14">
      <c r="B216" s="497" t="s">
        <v>284</v>
      </c>
      <c r="C216" s="112" t="s">
        <v>399</v>
      </c>
      <c r="D216" s="496" t="s">
        <v>461</v>
      </c>
      <c r="E216" s="496" t="s">
        <v>559</v>
      </c>
      <c r="F216" s="496" t="s">
        <v>453</v>
      </c>
      <c r="G216" s="496">
        <f>AVERAGEIF(M233:M236,"&gt;0")*K230</f>
        <v>84256.924571805008</v>
      </c>
      <c r="H216" s="60">
        <f t="shared" ref="H216:N216" si="25">$G$216*L226</f>
        <v>87681.559110199727</v>
      </c>
      <c r="I216" s="60">
        <f t="shared" si="25"/>
        <v>91245.388400612384</v>
      </c>
      <c r="J216" s="60">
        <f t="shared" si="25"/>
        <v>94954.070033297379</v>
      </c>
      <c r="K216" s="60">
        <f t="shared" si="25"/>
        <v>98813.491552059961</v>
      </c>
      <c r="L216" s="60">
        <f t="shared" si="25"/>
        <v>102829.77980075066</v>
      </c>
      <c r="M216" s="60">
        <f t="shared" si="25"/>
        <v>107009.31064964918</v>
      </c>
      <c r="N216" s="60">
        <f t="shared" si="25"/>
        <v>111358.71911717863</v>
      </c>
    </row>
    <row r="217" spans="2:14">
      <c r="C217" s="112" t="s">
        <v>335</v>
      </c>
      <c r="D217" s="496" t="s">
        <v>461</v>
      </c>
      <c r="E217" s="496">
        <v>71.12</v>
      </c>
      <c r="F217" s="496" t="s">
        <v>453</v>
      </c>
      <c r="G217" s="496">
        <f>M237*K230</f>
        <v>116901.12693556605</v>
      </c>
      <c r="H217" s="496">
        <f t="shared" ref="H217:N217" si="26">$G$217*L226</f>
        <v>121652.58966596307</v>
      </c>
      <c r="I217" s="496">
        <f t="shared" si="26"/>
        <v>126597.17626667826</v>
      </c>
      <c r="J217" s="496">
        <f t="shared" si="26"/>
        <v>131742.73628455709</v>
      </c>
      <c r="K217" s="496">
        <f t="shared" si="26"/>
        <v>137097.43831237944</v>
      </c>
      <c r="L217" s="496">
        <f t="shared" si="26"/>
        <v>142669.78295652667</v>
      </c>
      <c r="M217" s="496">
        <f t="shared" si="26"/>
        <v>148468.61633172084</v>
      </c>
      <c r="N217" s="496">
        <f t="shared" si="26"/>
        <v>154503.14410425987</v>
      </c>
    </row>
    <row r="218" spans="2:14">
      <c r="C218" s="112" t="s">
        <v>1095</v>
      </c>
      <c r="D218" s="496" t="s">
        <v>461</v>
      </c>
      <c r="E218" s="496">
        <v>33.200000000000003</v>
      </c>
      <c r="F218" s="496" t="s">
        <v>453</v>
      </c>
      <c r="G218" s="496">
        <f>M238*$K$230</f>
        <v>118923.96385448916</v>
      </c>
      <c r="H218" s="315">
        <f>G218</f>
        <v>118923.96385448916</v>
      </c>
      <c r="I218" s="315">
        <f t="shared" ref="I218:N218" si="27">H218</f>
        <v>118923.96385448916</v>
      </c>
      <c r="J218" s="315">
        <f t="shared" si="27"/>
        <v>118923.96385448916</v>
      </c>
      <c r="K218" s="315">
        <f t="shared" si="27"/>
        <v>118923.96385448916</v>
      </c>
      <c r="L218" s="315">
        <f t="shared" si="27"/>
        <v>118923.96385448916</v>
      </c>
      <c r="M218" s="315">
        <f t="shared" si="27"/>
        <v>118923.96385448916</v>
      </c>
      <c r="N218" s="315">
        <f t="shared" si="27"/>
        <v>118923.96385448916</v>
      </c>
    </row>
    <row r="219" spans="2:14">
      <c r="C219" s="112" t="s">
        <v>380</v>
      </c>
      <c r="D219" s="496" t="s">
        <v>461</v>
      </c>
      <c r="E219" s="496">
        <v>33.119999999999997</v>
      </c>
      <c r="F219" s="496" t="s">
        <v>453</v>
      </c>
      <c r="G219" s="496">
        <f>M239*$K$230</f>
        <v>96584.010584010583</v>
      </c>
      <c r="H219" s="315">
        <f>G219</f>
        <v>96584.010584010583</v>
      </c>
      <c r="I219" s="315">
        <f t="shared" ref="I219:N219" si="28">H219</f>
        <v>96584.010584010583</v>
      </c>
      <c r="J219" s="315">
        <f t="shared" si="28"/>
        <v>96584.010584010583</v>
      </c>
      <c r="K219" s="315">
        <f t="shared" si="28"/>
        <v>96584.010584010583</v>
      </c>
      <c r="L219" s="315">
        <f t="shared" si="28"/>
        <v>96584.010584010583</v>
      </c>
      <c r="M219" s="315">
        <f t="shared" si="28"/>
        <v>96584.010584010583</v>
      </c>
      <c r="N219" s="315">
        <f t="shared" si="28"/>
        <v>96584.010584010583</v>
      </c>
    </row>
    <row r="220" spans="2:14">
      <c r="C220" s="496"/>
      <c r="D220" s="496" t="s">
        <v>461</v>
      </c>
      <c r="E220" s="496"/>
      <c r="F220" s="496"/>
      <c r="G220" s="496"/>
      <c r="H220" s="60"/>
      <c r="I220" s="60"/>
      <c r="J220" s="60"/>
      <c r="K220" s="60"/>
      <c r="L220" s="60"/>
      <c r="M220" s="60"/>
      <c r="N220" s="60"/>
    </row>
    <row r="221" spans="2:14">
      <c r="C221" s="496"/>
      <c r="D221" s="496" t="s">
        <v>461</v>
      </c>
      <c r="E221" s="496"/>
      <c r="F221" s="496"/>
      <c r="G221" s="496"/>
      <c r="H221" s="60"/>
      <c r="I221" s="60"/>
      <c r="J221" s="60"/>
      <c r="K221" s="60"/>
      <c r="L221" s="60"/>
      <c r="M221" s="60"/>
      <c r="N221" s="60"/>
    </row>
    <row r="225" spans="3:18" ht="28.15">
      <c r="J225" s="133" t="s">
        <v>463</v>
      </c>
      <c r="K225" s="46">
        <v>2015</v>
      </c>
      <c r="L225" s="46">
        <v>2020</v>
      </c>
      <c r="M225" s="46">
        <v>2025</v>
      </c>
      <c r="N225" s="46">
        <v>2030</v>
      </c>
      <c r="O225" s="46">
        <v>2035</v>
      </c>
      <c r="P225" s="46">
        <v>2040</v>
      </c>
      <c r="Q225" s="46">
        <v>2045</v>
      </c>
      <c r="R225" s="46">
        <v>2050</v>
      </c>
    </row>
    <row r="226" spans="3:18">
      <c r="J226" s="496"/>
      <c r="K226" s="496">
        <v>1</v>
      </c>
      <c r="L226" s="134">
        <f t="shared" ref="L226:R226" si="29">K226*1.008^(L225-K225)</f>
        <v>1.0406451405127681</v>
      </c>
      <c r="M226" s="134">
        <f t="shared" si="29"/>
        <v>1.0829423084728389</v>
      </c>
      <c r="N226" s="134">
        <f t="shared" si="29"/>
        <v>1.126958650767939</v>
      </c>
      <c r="O226" s="134">
        <f t="shared" si="29"/>
        <v>1.1727640434804814</v>
      </c>
      <c r="P226" s="134">
        <f t="shared" si="29"/>
        <v>1.2204312028160675</v>
      </c>
      <c r="Q226" s="134">
        <f t="shared" si="29"/>
        <v>1.2700358005406933</v>
      </c>
      <c r="R226" s="134">
        <f t="shared" si="29"/>
        <v>1.3216565841099157</v>
      </c>
    </row>
    <row r="228" spans="3:18" ht="14.45">
      <c r="J228"/>
      <c r="K228" s="135"/>
      <c r="L228" s="136" t="s">
        <v>464</v>
      </c>
    </row>
    <row r="229" spans="3:18" ht="28.15">
      <c r="J229" s="133" t="s">
        <v>465</v>
      </c>
      <c r="K229" s="46">
        <v>2015</v>
      </c>
      <c r="L229" s="46">
        <v>2020</v>
      </c>
      <c r="M229" s="46">
        <v>2025</v>
      </c>
      <c r="N229" s="46">
        <v>2030</v>
      </c>
      <c r="O229" s="46">
        <v>2035</v>
      </c>
      <c r="P229" s="46">
        <v>2040</v>
      </c>
      <c r="Q229" s="46">
        <v>2045</v>
      </c>
      <c r="R229" s="46">
        <v>2050</v>
      </c>
    </row>
    <row r="230" spans="3:18">
      <c r="J230" s="1" t="s">
        <v>466</v>
      </c>
      <c r="K230" s="1">
        <v>1.59</v>
      </c>
      <c r="L230" s="137"/>
      <c r="M230" s="137"/>
      <c r="N230" s="137"/>
      <c r="O230" s="137"/>
      <c r="P230" s="137"/>
      <c r="Q230" s="137"/>
      <c r="R230" s="137"/>
    </row>
    <row r="232" spans="3:18" ht="14.45">
      <c r="C232" s="126" t="s">
        <v>434</v>
      </c>
      <c r="D232" s="548" t="s">
        <v>435</v>
      </c>
      <c r="E232" s="550"/>
      <c r="F232" s="550"/>
      <c r="G232" s="550"/>
      <c r="H232" s="550"/>
      <c r="I232" s="549"/>
      <c r="J232" s="126" t="s">
        <v>436</v>
      </c>
      <c r="K232" s="126" t="s">
        <v>454</v>
      </c>
      <c r="L232" s="126" t="s">
        <v>455</v>
      </c>
      <c r="M232" s="126" t="s">
        <v>456</v>
      </c>
    </row>
    <row r="233" spans="3:18">
      <c r="C233" s="496">
        <f>'GVA turnover multiplier (11)'!C194</f>
        <v>730900</v>
      </c>
      <c r="D233" s="566" t="s">
        <v>437</v>
      </c>
      <c r="E233" s="566"/>
      <c r="F233" s="566"/>
      <c r="G233" s="566"/>
      <c r="H233" s="566"/>
      <c r="I233" s="566"/>
      <c r="J233" s="47" t="str">
        <f>'GVA turnover multiplier (11)'!J194</f>
        <v>CAPEX</v>
      </c>
      <c r="K233" s="47">
        <f>'GVA turnover multiplier (11)'!K194</f>
        <v>25.29</v>
      </c>
      <c r="L233" s="47">
        <f>'GVA turnover multiplier (11)'!L194</f>
        <v>0.39782391686960944</v>
      </c>
      <c r="M233" s="47">
        <f>'GVA turnover multiplier (11)'!M194</f>
        <v>49850</v>
      </c>
    </row>
    <row r="234" spans="3:18">
      <c r="C234" s="496">
        <f>'GVA turnover multiplier (11)'!C195</f>
        <v>741999</v>
      </c>
      <c r="D234" s="566" t="s">
        <v>439</v>
      </c>
      <c r="E234" s="566"/>
      <c r="F234" s="566"/>
      <c r="G234" s="566"/>
      <c r="H234" s="566"/>
      <c r="I234" s="566"/>
      <c r="J234" s="47" t="str">
        <f>'GVA turnover multiplier (11)'!J195</f>
        <v>CAPEX</v>
      </c>
      <c r="K234" s="47">
        <f>'GVA turnover multiplier (11)'!K195</f>
        <v>25.93</v>
      </c>
      <c r="L234" s="47">
        <f>'GVA turnover multiplier (11)'!L195</f>
        <v>0.38402401515606738</v>
      </c>
      <c r="M234" s="47">
        <f>'GVA turnover multiplier (11)'!M195</f>
        <v>44708.333333333336</v>
      </c>
    </row>
    <row r="235" spans="3:18">
      <c r="C235" s="496">
        <f>'GVA turnover multiplier (11)'!C196</f>
        <v>761100</v>
      </c>
      <c r="D235" s="566" t="s">
        <v>440</v>
      </c>
      <c r="E235" s="566"/>
      <c r="F235" s="566"/>
      <c r="G235" s="566"/>
      <c r="H235" s="566"/>
      <c r="I235" s="566"/>
      <c r="J235" s="47" t="str">
        <f>'GVA turnover multiplier (11)'!J196</f>
        <v>CAPEX</v>
      </c>
      <c r="K235" s="47">
        <f>'GVA turnover multiplier (11)'!K196</f>
        <v>0</v>
      </c>
      <c r="L235" s="47" t="str">
        <f>'GVA turnover multiplier (11)'!L196</f>
        <v/>
      </c>
      <c r="M235" s="47" t="str">
        <f>'GVA turnover multiplier (11)'!M196</f>
        <v/>
      </c>
    </row>
    <row r="236" spans="3:18">
      <c r="C236" s="496">
        <f>'GVA turnover multiplier (11)'!C197</f>
        <v>841940</v>
      </c>
      <c r="D236" s="566" t="s">
        <v>558</v>
      </c>
      <c r="E236" s="566"/>
      <c r="F236" s="566"/>
      <c r="G236" s="566"/>
      <c r="H236" s="566"/>
      <c r="I236" s="566"/>
      <c r="J236" s="47" t="str">
        <f>'GVA turnover multiplier (11)'!J197</f>
        <v>CAPEX</v>
      </c>
      <c r="K236" s="47">
        <f>'GVA turnover multiplier (11)'!K197</f>
        <v>28.29</v>
      </c>
      <c r="L236" s="47">
        <f>'GVA turnover multiplier (11)'!L197</f>
        <v>0.41629864122081761</v>
      </c>
      <c r="M236" s="47">
        <f>'GVA turnover multiplier (11)'!M197</f>
        <v>64416.996047430825</v>
      </c>
    </row>
    <row r="237" spans="3:18">
      <c r="C237" s="496" t="str">
        <f>'GVA turnover multiplier (11)'!C198</f>
        <v>N/A</v>
      </c>
      <c r="D237" s="566" t="s">
        <v>457</v>
      </c>
      <c r="E237" s="566"/>
      <c r="F237" s="566"/>
      <c r="G237" s="566"/>
      <c r="H237" s="566"/>
      <c r="I237" s="566"/>
      <c r="J237" s="47" t="str">
        <f>'GVA turnover multiplier (11)'!J198</f>
        <v>CAPEX</v>
      </c>
      <c r="K237" s="47">
        <f>'GVA turnover multiplier (11)'!K198</f>
        <v>71.12</v>
      </c>
      <c r="L237" s="47">
        <f>'GVA turnover multiplier (11)'!L198</f>
        <v>0.54469720920582787</v>
      </c>
      <c r="M237" s="47">
        <f>'GVA turnover multiplier (11)'!M198</f>
        <v>73522.721343123296</v>
      </c>
    </row>
    <row r="238" spans="3:18">
      <c r="C238" s="496" t="str">
        <f>'GVA turnover multiplier (11)'!C199</f>
        <v>N/A</v>
      </c>
      <c r="D238" s="566">
        <v>0</v>
      </c>
      <c r="E238" s="566"/>
      <c r="F238" s="566"/>
      <c r="G238" s="566"/>
      <c r="H238" s="566"/>
      <c r="I238" s="566"/>
      <c r="J238" s="47" t="str">
        <f>'GVA turnover multiplier (11)'!J199</f>
        <v>Installation services</v>
      </c>
      <c r="K238" s="47">
        <f>'GVA turnover multiplier (11)'!K199</f>
        <v>33.200000000000003</v>
      </c>
      <c r="L238" s="47">
        <f>'GVA turnover multiplier (11)'!L199</f>
        <v>0.45833714471689779</v>
      </c>
      <c r="M238" s="47">
        <f>'GVA turnover multiplier (11)'!M199</f>
        <v>74794.945820433437</v>
      </c>
    </row>
    <row r="239" spans="3:18">
      <c r="C239" s="496" t="str">
        <f>'GVA turnover multiplier (11)'!C200</f>
        <v>N/A</v>
      </c>
      <c r="D239" s="566">
        <v>0</v>
      </c>
      <c r="E239" s="566"/>
      <c r="F239" s="566"/>
      <c r="G239" s="566"/>
      <c r="H239" s="566"/>
      <c r="I239" s="566"/>
      <c r="J239" s="47" t="str">
        <f>'GVA turnover multiplier (11)'!J200</f>
        <v>O&amp;M</v>
      </c>
      <c r="K239" s="47">
        <f>'GVA turnover multiplier (11)'!K200</f>
        <v>33.119999999999997</v>
      </c>
      <c r="L239" s="47">
        <f>'GVA turnover multiplier (11)'!L200</f>
        <v>0.44262756156378308</v>
      </c>
      <c r="M239" s="47">
        <f>'GVA turnover multiplier (11)'!M200</f>
        <v>60744.660744660745</v>
      </c>
    </row>
    <row r="240" spans="3:18">
      <c r="C240" s="496">
        <f>'GVA turnover multiplier (11)'!C201</f>
        <v>0</v>
      </c>
      <c r="D240" s="566">
        <v>0</v>
      </c>
      <c r="E240" s="566"/>
      <c r="F240" s="566"/>
      <c r="G240" s="566"/>
      <c r="H240" s="566"/>
      <c r="I240" s="566"/>
      <c r="J240" s="47">
        <f>'GVA turnover multiplier (11)'!J201</f>
        <v>0</v>
      </c>
      <c r="K240" s="47" t="str">
        <f>'GVA turnover multiplier (11)'!K201</f>
        <v/>
      </c>
      <c r="L240" s="47" t="str">
        <f>'GVA turnover multiplier (11)'!L201</f>
        <v/>
      </c>
      <c r="M240" s="47" t="str">
        <f>'GVA turnover multiplier (11)'!M201</f>
        <v/>
      </c>
    </row>
    <row r="241" spans="2:14">
      <c r="C241" s="496">
        <f>'GVA turnover multiplier (11)'!C202</f>
        <v>0</v>
      </c>
      <c r="D241" s="566">
        <v>0</v>
      </c>
      <c r="E241" s="566"/>
      <c r="F241" s="566"/>
      <c r="G241" s="566"/>
      <c r="H241" s="566"/>
      <c r="I241" s="566"/>
      <c r="J241" s="47">
        <f>'GVA turnover multiplier (11)'!J202</f>
        <v>0</v>
      </c>
      <c r="K241" s="47" t="str">
        <f>'GVA turnover multiplier (11)'!K202</f>
        <v/>
      </c>
      <c r="L241" s="47" t="str">
        <f>'GVA turnover multiplier (11)'!L202</f>
        <v/>
      </c>
      <c r="M241" s="47" t="str">
        <f>'GVA turnover multiplier (11)'!M202</f>
        <v/>
      </c>
    </row>
    <row r="242" spans="2:14">
      <c r="C242" s="496">
        <f>'GVA turnover multiplier (11)'!C203</f>
        <v>0</v>
      </c>
      <c r="D242" s="566">
        <v>0</v>
      </c>
      <c r="E242" s="566"/>
      <c r="F242" s="566"/>
      <c r="G242" s="566"/>
      <c r="H242" s="566"/>
      <c r="I242" s="566"/>
      <c r="J242" s="47">
        <f>'GVA turnover multiplier (11)'!J203</f>
        <v>0</v>
      </c>
      <c r="K242" s="47" t="str">
        <f>'GVA turnover multiplier (11)'!K203</f>
        <v/>
      </c>
      <c r="L242" s="47" t="str">
        <f>'GVA turnover multiplier (11)'!L203</f>
        <v/>
      </c>
      <c r="M242" s="47" t="str">
        <f>'GVA turnover multiplier (11)'!M203</f>
        <v/>
      </c>
    </row>
    <row r="245" spans="2:14" s="365" customFormat="1" ht="14.1" thickBot="1"/>
    <row r="248" spans="2:14" ht="14.1">
      <c r="C248" s="2"/>
      <c r="D248" s="2"/>
      <c r="E248" s="2"/>
      <c r="F248" s="2"/>
      <c r="G248" s="2"/>
      <c r="H248" s="2"/>
      <c r="I248" s="2"/>
      <c r="J248" s="2"/>
      <c r="L248" s="91"/>
    </row>
    <row r="249" spans="2:14" ht="14.45">
      <c r="C249" s="44"/>
      <c r="K249" s="92"/>
    </row>
    <row r="250" spans="2:14" ht="14.1">
      <c r="C250" s="44" t="s">
        <v>372</v>
      </c>
    </row>
    <row r="251" spans="2:14" ht="14.1">
      <c r="B251" s="46" t="s">
        <v>125</v>
      </c>
      <c r="C251" s="46" t="s">
        <v>373</v>
      </c>
      <c r="D251" s="46" t="s">
        <v>24</v>
      </c>
      <c r="E251" s="46"/>
      <c r="F251" s="46"/>
      <c r="G251" s="46">
        <v>2015</v>
      </c>
      <c r="H251" s="46">
        <v>2020</v>
      </c>
      <c r="I251" s="46">
        <v>2025</v>
      </c>
      <c r="J251" s="46">
        <v>2030</v>
      </c>
      <c r="K251" s="46">
        <v>2035</v>
      </c>
      <c r="L251" s="46">
        <v>2040</v>
      </c>
      <c r="M251" s="46">
        <v>2045</v>
      </c>
      <c r="N251" s="46">
        <v>2050</v>
      </c>
    </row>
    <row r="252" spans="2:14">
      <c r="B252" s="497" t="s">
        <v>285</v>
      </c>
      <c r="C252" s="112" t="s">
        <v>399</v>
      </c>
      <c r="D252" s="496" t="s">
        <v>461</v>
      </c>
      <c r="E252" s="496"/>
      <c r="F252" s="496"/>
      <c r="G252" s="315">
        <f>AVERAGEIF(M272:M275,"&gt;0")*K266</f>
        <v>84256.924571805008</v>
      </c>
      <c r="H252" s="315">
        <f t="shared" ref="H252:N252" si="30">$G$252*L262</f>
        <v>87681.559110199727</v>
      </c>
      <c r="I252" s="315">
        <f t="shared" si="30"/>
        <v>91245.388400612384</v>
      </c>
      <c r="J252" s="315">
        <f t="shared" si="30"/>
        <v>94954.070033297379</v>
      </c>
      <c r="K252" s="315">
        <f t="shared" si="30"/>
        <v>98813.491552059961</v>
      </c>
      <c r="L252" s="315">
        <f t="shared" si="30"/>
        <v>102829.77980075066</v>
      </c>
      <c r="M252" s="315">
        <f t="shared" si="30"/>
        <v>107009.31064964918</v>
      </c>
      <c r="N252" s="315">
        <f t="shared" si="30"/>
        <v>111358.71911717863</v>
      </c>
    </row>
    <row r="253" spans="2:14">
      <c r="C253" s="112" t="s">
        <v>335</v>
      </c>
      <c r="D253" s="496" t="s">
        <v>461</v>
      </c>
      <c r="E253" s="496"/>
      <c r="F253" s="496"/>
      <c r="G253" s="315">
        <f>M276*K266</f>
        <v>116901.12693556605</v>
      </c>
      <c r="H253" s="315">
        <f t="shared" ref="H253:N253" si="31">$G$253*L262</f>
        <v>121652.58966596307</v>
      </c>
      <c r="I253" s="315">
        <f t="shared" si="31"/>
        <v>126597.17626667826</v>
      </c>
      <c r="J253" s="315">
        <f t="shared" si="31"/>
        <v>131742.73628455709</v>
      </c>
      <c r="K253" s="315">
        <f t="shared" si="31"/>
        <v>137097.43831237944</v>
      </c>
      <c r="L253" s="315">
        <f t="shared" si="31"/>
        <v>142669.78295652667</v>
      </c>
      <c r="M253" s="315">
        <f t="shared" si="31"/>
        <v>148468.61633172084</v>
      </c>
      <c r="N253" s="315">
        <f t="shared" si="31"/>
        <v>154503.14410425987</v>
      </c>
    </row>
    <row r="254" spans="2:14">
      <c r="C254" s="112" t="s">
        <v>1095</v>
      </c>
      <c r="D254" s="496" t="s">
        <v>461</v>
      </c>
      <c r="E254" s="496"/>
      <c r="F254" s="496"/>
      <c r="G254" s="315">
        <f>M277*$K$266</f>
        <v>118923.96385448916</v>
      </c>
      <c r="H254" s="315">
        <f>G254</f>
        <v>118923.96385448916</v>
      </c>
      <c r="I254" s="315">
        <f t="shared" ref="I254:N254" si="32">H254</f>
        <v>118923.96385448916</v>
      </c>
      <c r="J254" s="315">
        <f t="shared" si="32"/>
        <v>118923.96385448916</v>
      </c>
      <c r="K254" s="315">
        <f t="shared" si="32"/>
        <v>118923.96385448916</v>
      </c>
      <c r="L254" s="315">
        <f t="shared" si="32"/>
        <v>118923.96385448916</v>
      </c>
      <c r="M254" s="315">
        <f t="shared" si="32"/>
        <v>118923.96385448916</v>
      </c>
      <c r="N254" s="315">
        <f t="shared" si="32"/>
        <v>118923.96385448916</v>
      </c>
    </row>
    <row r="255" spans="2:14">
      <c r="C255" s="112" t="s">
        <v>380</v>
      </c>
      <c r="D255" s="496" t="s">
        <v>461</v>
      </c>
      <c r="E255" s="496"/>
      <c r="F255" s="496"/>
      <c r="G255" s="315">
        <f>M278*$K$266</f>
        <v>96584.010584010583</v>
      </c>
      <c r="H255" s="315">
        <f>G255</f>
        <v>96584.010584010583</v>
      </c>
      <c r="I255" s="315">
        <f t="shared" ref="I255:N255" si="33">H255</f>
        <v>96584.010584010583</v>
      </c>
      <c r="J255" s="315">
        <f t="shared" si="33"/>
        <v>96584.010584010583</v>
      </c>
      <c r="K255" s="315">
        <f t="shared" si="33"/>
        <v>96584.010584010583</v>
      </c>
      <c r="L255" s="315">
        <f t="shared" si="33"/>
        <v>96584.010584010583</v>
      </c>
      <c r="M255" s="315">
        <f t="shared" si="33"/>
        <v>96584.010584010583</v>
      </c>
      <c r="N255" s="315">
        <f t="shared" si="33"/>
        <v>96584.010584010583</v>
      </c>
    </row>
    <row r="256" spans="2:14">
      <c r="C256" s="496"/>
      <c r="D256" s="496" t="s">
        <v>461</v>
      </c>
      <c r="E256" s="496"/>
      <c r="F256" s="496"/>
      <c r="G256" s="315"/>
      <c r="H256" s="315"/>
      <c r="I256" s="315"/>
      <c r="J256" s="315"/>
      <c r="K256" s="315"/>
      <c r="L256" s="315"/>
      <c r="M256" s="315"/>
      <c r="N256" s="315"/>
    </row>
    <row r="257" spans="3:18">
      <c r="C257" s="496"/>
      <c r="D257" s="496" t="s">
        <v>461</v>
      </c>
      <c r="E257" s="496"/>
      <c r="F257" s="496"/>
      <c r="G257" s="315"/>
      <c r="H257" s="315"/>
      <c r="I257" s="315"/>
      <c r="J257" s="315"/>
      <c r="K257" s="315"/>
      <c r="L257" s="315"/>
      <c r="M257" s="315"/>
      <c r="N257" s="315"/>
    </row>
    <row r="261" spans="3:18" ht="28.15">
      <c r="J261" s="133" t="s">
        <v>463</v>
      </c>
      <c r="K261" s="46">
        <v>2015</v>
      </c>
      <c r="L261" s="46">
        <v>2020</v>
      </c>
      <c r="M261" s="46">
        <v>2025</v>
      </c>
      <c r="N261" s="46">
        <v>2030</v>
      </c>
      <c r="O261" s="46">
        <v>2035</v>
      </c>
      <c r="P261" s="46">
        <v>2040</v>
      </c>
      <c r="Q261" s="46">
        <v>2045</v>
      </c>
      <c r="R261" s="46">
        <v>2050</v>
      </c>
    </row>
    <row r="262" spans="3:18">
      <c r="J262" s="496"/>
      <c r="K262" s="496">
        <v>1</v>
      </c>
      <c r="L262" s="134">
        <f t="shared" ref="L262:R262" si="34">K262*1.008^(L261-K261)</f>
        <v>1.0406451405127681</v>
      </c>
      <c r="M262" s="134">
        <f t="shared" si="34"/>
        <v>1.0829423084728389</v>
      </c>
      <c r="N262" s="134">
        <f t="shared" si="34"/>
        <v>1.126958650767939</v>
      </c>
      <c r="O262" s="134">
        <f t="shared" si="34"/>
        <v>1.1727640434804814</v>
      </c>
      <c r="P262" s="134">
        <f t="shared" si="34"/>
        <v>1.2204312028160675</v>
      </c>
      <c r="Q262" s="134">
        <f t="shared" si="34"/>
        <v>1.2700358005406933</v>
      </c>
      <c r="R262" s="134">
        <f t="shared" si="34"/>
        <v>1.3216565841099157</v>
      </c>
    </row>
    <row r="264" spans="3:18" ht="14.45">
      <c r="J264"/>
      <c r="K264" s="135"/>
      <c r="L264" s="136" t="s">
        <v>464</v>
      </c>
    </row>
    <row r="265" spans="3:18" ht="28.15">
      <c r="J265" s="133" t="s">
        <v>465</v>
      </c>
      <c r="K265" s="46">
        <v>2015</v>
      </c>
      <c r="L265" s="46">
        <v>2020</v>
      </c>
      <c r="M265" s="46">
        <v>2025</v>
      </c>
      <c r="N265" s="46">
        <v>2030</v>
      </c>
      <c r="O265" s="46">
        <v>2035</v>
      </c>
      <c r="P265" s="46">
        <v>2040</v>
      </c>
      <c r="Q265" s="46">
        <v>2045</v>
      </c>
      <c r="R265" s="46">
        <v>2050</v>
      </c>
    </row>
    <row r="266" spans="3:18">
      <c r="J266" s="1" t="s">
        <v>466</v>
      </c>
      <c r="K266" s="1">
        <v>1.59</v>
      </c>
      <c r="L266" s="137"/>
      <c r="M266" s="137"/>
      <c r="N266" s="137"/>
      <c r="O266" s="137"/>
      <c r="P266" s="137"/>
      <c r="Q266" s="137"/>
      <c r="R266" s="137"/>
    </row>
    <row r="271" spans="3:18" ht="14.45">
      <c r="C271" s="126" t="s">
        <v>434</v>
      </c>
      <c r="D271" s="548" t="s">
        <v>435</v>
      </c>
      <c r="E271" s="550"/>
      <c r="F271" s="550"/>
      <c r="G271" s="550"/>
      <c r="H271" s="550"/>
      <c r="I271" s="549"/>
      <c r="J271" s="126" t="s">
        <v>436</v>
      </c>
      <c r="K271" s="126" t="s">
        <v>454</v>
      </c>
      <c r="L271" s="126" t="s">
        <v>455</v>
      </c>
      <c r="M271" s="126" t="s">
        <v>456</v>
      </c>
    </row>
    <row r="272" spans="3:18">
      <c r="C272" s="496">
        <f>'GVA turnover multiplier (11)'!C222</f>
        <v>730900</v>
      </c>
      <c r="D272" s="566" t="s">
        <v>437</v>
      </c>
      <c r="E272" s="566"/>
      <c r="F272" s="566"/>
      <c r="G272" s="566"/>
      <c r="H272" s="566"/>
      <c r="I272" s="566"/>
      <c r="J272" s="47" t="str">
        <f>'GVA turnover multiplier (11)'!J222</f>
        <v>CAPEX</v>
      </c>
      <c r="K272" s="47">
        <f>'GVA turnover multiplier (11)'!K222</f>
        <v>25.29</v>
      </c>
      <c r="L272" s="47">
        <f>'GVA turnover multiplier (11)'!L222</f>
        <v>0.39782391686960944</v>
      </c>
      <c r="M272" s="47">
        <f>'GVA turnover multiplier (11)'!M222</f>
        <v>49850</v>
      </c>
    </row>
    <row r="273" spans="3:13">
      <c r="C273" s="496">
        <f>'GVA turnover multiplier (11)'!C223</f>
        <v>741999</v>
      </c>
      <c r="D273" s="566" t="s">
        <v>439</v>
      </c>
      <c r="E273" s="566"/>
      <c r="F273" s="566"/>
      <c r="G273" s="566"/>
      <c r="H273" s="566"/>
      <c r="I273" s="566"/>
      <c r="J273" s="47" t="str">
        <f>'GVA turnover multiplier (11)'!J223</f>
        <v>CAPEX</v>
      </c>
      <c r="K273" s="47">
        <f>'GVA turnover multiplier (11)'!K223</f>
        <v>25.93</v>
      </c>
      <c r="L273" s="47">
        <f>'GVA turnover multiplier (11)'!L223</f>
        <v>0.38402401515606738</v>
      </c>
      <c r="M273" s="47">
        <f>'GVA turnover multiplier (11)'!M223</f>
        <v>44708.333333333336</v>
      </c>
    </row>
    <row r="274" spans="3:13">
      <c r="C274" s="496">
        <f>'GVA turnover multiplier (11)'!C224</f>
        <v>761100</v>
      </c>
      <c r="D274" s="566" t="s">
        <v>440</v>
      </c>
      <c r="E274" s="566"/>
      <c r="F274" s="566"/>
      <c r="G274" s="566"/>
      <c r="H274" s="566"/>
      <c r="I274" s="566"/>
      <c r="J274" s="47" t="str">
        <f>'GVA turnover multiplier (11)'!J224</f>
        <v>CAPEX</v>
      </c>
      <c r="K274" s="47">
        <f>'GVA turnover multiplier (11)'!K224</f>
        <v>0</v>
      </c>
      <c r="L274" s="47" t="str">
        <f>'GVA turnover multiplier (11)'!L224</f>
        <v/>
      </c>
      <c r="M274" s="47" t="str">
        <f>'GVA turnover multiplier (11)'!M224</f>
        <v/>
      </c>
    </row>
    <row r="275" spans="3:13">
      <c r="C275" s="496">
        <f>'GVA turnover multiplier (11)'!C225</f>
        <v>841940</v>
      </c>
      <c r="D275" s="566" t="s">
        <v>558</v>
      </c>
      <c r="E275" s="566"/>
      <c r="F275" s="566"/>
      <c r="G275" s="566"/>
      <c r="H275" s="566"/>
      <c r="I275" s="566"/>
      <c r="J275" s="47" t="str">
        <f>'GVA turnover multiplier (11)'!J225</f>
        <v>CAPEX</v>
      </c>
      <c r="K275" s="47">
        <f>'GVA turnover multiplier (11)'!K225</f>
        <v>28.29</v>
      </c>
      <c r="L275" s="47">
        <f>'GVA turnover multiplier (11)'!L225</f>
        <v>0.41629864122081761</v>
      </c>
      <c r="M275" s="47">
        <f>'GVA turnover multiplier (11)'!M225</f>
        <v>64416.996047430825</v>
      </c>
    </row>
    <row r="276" spans="3:13">
      <c r="C276" s="496" t="str">
        <f>'GVA turnover multiplier (11)'!C226</f>
        <v>N/A</v>
      </c>
      <c r="D276" s="566" t="s">
        <v>457</v>
      </c>
      <c r="E276" s="566"/>
      <c r="F276" s="566"/>
      <c r="G276" s="566"/>
      <c r="H276" s="566"/>
      <c r="I276" s="566"/>
      <c r="J276" s="47" t="str">
        <f>'GVA turnover multiplier (11)'!J226</f>
        <v>CAPEX</v>
      </c>
      <c r="K276" s="47">
        <f>'GVA turnover multiplier (11)'!K226</f>
        <v>71.12</v>
      </c>
      <c r="L276" s="47">
        <f>'GVA turnover multiplier (11)'!L226</f>
        <v>0.54469720920582787</v>
      </c>
      <c r="M276" s="47">
        <f>'GVA turnover multiplier (11)'!M226</f>
        <v>73522.721343123296</v>
      </c>
    </row>
    <row r="277" spans="3:13">
      <c r="C277" s="496" t="str">
        <f>'GVA turnover multiplier (11)'!C227</f>
        <v>N/A</v>
      </c>
      <c r="D277" s="566">
        <v>0</v>
      </c>
      <c r="E277" s="566"/>
      <c r="F277" s="566"/>
      <c r="G277" s="566"/>
      <c r="H277" s="566"/>
      <c r="I277" s="566"/>
      <c r="J277" s="47" t="str">
        <f>'GVA turnover multiplier (11)'!J227</f>
        <v>Installation services</v>
      </c>
      <c r="K277" s="47">
        <f>'GVA turnover multiplier (11)'!K227</f>
        <v>33.200000000000003</v>
      </c>
      <c r="L277" s="47">
        <f>'GVA turnover multiplier (11)'!L227</f>
        <v>0.45833714471689779</v>
      </c>
      <c r="M277" s="47">
        <f>'GVA turnover multiplier (11)'!M227</f>
        <v>74794.945820433437</v>
      </c>
    </row>
    <row r="278" spans="3:13">
      <c r="C278" s="496" t="str">
        <f>'GVA turnover multiplier (11)'!C228</f>
        <v>N/A</v>
      </c>
      <c r="D278" s="566">
        <v>0</v>
      </c>
      <c r="E278" s="566"/>
      <c r="F278" s="566"/>
      <c r="G278" s="566"/>
      <c r="H278" s="566"/>
      <c r="I278" s="566"/>
      <c r="J278" s="47" t="str">
        <f>'GVA turnover multiplier (11)'!J228</f>
        <v>O&amp;M</v>
      </c>
      <c r="K278" s="47">
        <f>'GVA turnover multiplier (11)'!K228</f>
        <v>33.119999999999997</v>
      </c>
      <c r="L278" s="47">
        <f>'GVA turnover multiplier (11)'!L228</f>
        <v>0.44262756156378308</v>
      </c>
      <c r="M278" s="47">
        <f>'GVA turnover multiplier (11)'!M228</f>
        <v>60744.660744660745</v>
      </c>
    </row>
    <row r="279" spans="3:13">
      <c r="C279" s="496">
        <f>'GVA turnover multiplier (11)'!C229</f>
        <v>0</v>
      </c>
      <c r="D279" s="566">
        <v>0</v>
      </c>
      <c r="E279" s="566"/>
      <c r="F279" s="566"/>
      <c r="G279" s="566"/>
      <c r="H279" s="566"/>
      <c r="I279" s="566"/>
      <c r="J279" s="47">
        <f>'GVA turnover multiplier (11)'!J229</f>
        <v>0</v>
      </c>
      <c r="K279" s="47" t="str">
        <f>'GVA turnover multiplier (11)'!K229</f>
        <v/>
      </c>
      <c r="L279" s="47" t="str">
        <f>'GVA turnover multiplier (11)'!L229</f>
        <v/>
      </c>
      <c r="M279" s="47" t="str">
        <f>'GVA turnover multiplier (11)'!M229</f>
        <v/>
      </c>
    </row>
    <row r="280" spans="3:13">
      <c r="C280" s="496">
        <f>'GVA turnover multiplier (11)'!C230</f>
        <v>0</v>
      </c>
      <c r="D280" s="566">
        <v>0</v>
      </c>
      <c r="E280" s="566"/>
      <c r="F280" s="566"/>
      <c r="G280" s="566"/>
      <c r="H280" s="566"/>
      <c r="I280" s="566"/>
      <c r="J280" s="47">
        <f>'GVA turnover multiplier (11)'!J230</f>
        <v>0</v>
      </c>
      <c r="K280" s="47" t="str">
        <f>'GVA turnover multiplier (11)'!K230</f>
        <v/>
      </c>
      <c r="L280" s="47" t="str">
        <f>'GVA turnover multiplier (11)'!L230</f>
        <v/>
      </c>
      <c r="M280" s="47" t="str">
        <f>'GVA turnover multiplier (11)'!M230</f>
        <v/>
      </c>
    </row>
    <row r="281" spans="3:13">
      <c r="C281" s="496">
        <f>'GVA turnover multiplier (11)'!C231</f>
        <v>0</v>
      </c>
      <c r="D281" s="566">
        <v>0</v>
      </c>
      <c r="E281" s="566"/>
      <c r="F281" s="566"/>
      <c r="G281" s="566"/>
      <c r="H281" s="566"/>
      <c r="I281" s="566"/>
      <c r="J281" s="47">
        <f>'GVA turnover multiplier (11)'!J231</f>
        <v>0</v>
      </c>
      <c r="K281" s="47" t="str">
        <f>'GVA turnover multiplier (11)'!K231</f>
        <v/>
      </c>
      <c r="L281" s="47" t="str">
        <f>'GVA turnover multiplier (11)'!L231</f>
        <v/>
      </c>
      <c r="M281" s="47" t="str">
        <f>'GVA turnover multiplier (11)'!M231</f>
        <v/>
      </c>
    </row>
    <row r="285" spans="3:13" s="365" customFormat="1" ht="14.1" thickBot="1"/>
    <row r="288" spans="3:13" ht="14.1">
      <c r="C288" s="2"/>
      <c r="D288" s="2"/>
      <c r="E288" s="2"/>
      <c r="F288" s="2"/>
      <c r="G288" s="2"/>
      <c r="H288" s="2"/>
      <c r="I288" s="2"/>
      <c r="J288" s="2"/>
      <c r="L288" s="91"/>
    </row>
    <row r="289" spans="2:18" ht="14.1">
      <c r="C289" s="44" t="s">
        <v>372</v>
      </c>
    </row>
    <row r="290" spans="2:18" ht="14.1">
      <c r="B290" s="46" t="s">
        <v>125</v>
      </c>
      <c r="C290" s="46" t="s">
        <v>373</v>
      </c>
      <c r="D290" s="46" t="s">
        <v>24</v>
      </c>
      <c r="E290" s="46"/>
      <c r="F290" s="46"/>
      <c r="G290" s="46">
        <v>2015</v>
      </c>
      <c r="H290" s="46">
        <v>2020</v>
      </c>
      <c r="I290" s="46">
        <v>2025</v>
      </c>
      <c r="J290" s="46">
        <v>2030</v>
      </c>
      <c r="K290" s="46">
        <v>2035</v>
      </c>
      <c r="L290" s="46">
        <v>2040</v>
      </c>
      <c r="M290" s="46">
        <v>2045</v>
      </c>
      <c r="N290" s="46">
        <v>2050</v>
      </c>
    </row>
    <row r="291" spans="2:18">
      <c r="B291" s="497" t="s">
        <v>1153</v>
      </c>
      <c r="C291" s="112" t="s">
        <v>399</v>
      </c>
      <c r="D291" s="496" t="s">
        <v>461</v>
      </c>
      <c r="E291" s="496"/>
      <c r="F291" s="496"/>
      <c r="G291" s="315">
        <f>AVERAGEIF(M308:M313,"&gt;0")*K304</f>
        <v>85256.009486166004</v>
      </c>
      <c r="H291" s="315">
        <f t="shared" ref="H291:N291" si="35">$G$291*L300</f>
        <v>88721.251971289108</v>
      </c>
      <c r="I291" s="315">
        <f t="shared" si="35"/>
        <v>92327.33972413087</v>
      </c>
      <c r="J291" s="315">
        <f t="shared" si="35"/>
        <v>96079.997420388245</v>
      </c>
      <c r="K291" s="315">
        <f t="shared" si="35"/>
        <v>99985.182416006312</v>
      </c>
      <c r="L291" s="315">
        <f t="shared" si="35"/>
        <v>104049.09420449963</v>
      </c>
      <c r="M291" s="315">
        <f t="shared" si="35"/>
        <v>108278.18425866778</v>
      </c>
      <c r="N291" s="315">
        <f t="shared" si="35"/>
        <v>112679.16627232873</v>
      </c>
    </row>
    <row r="292" spans="2:18">
      <c r="C292" s="112" t="s">
        <v>335</v>
      </c>
      <c r="D292" s="496" t="s">
        <v>461</v>
      </c>
      <c r="E292" s="496"/>
      <c r="F292" s="496"/>
      <c r="G292" s="315">
        <f>M314*K304</f>
        <v>116901.12693556605</v>
      </c>
      <c r="H292" s="315">
        <f t="shared" ref="H292:N292" si="36">$G$292*L300</f>
        <v>121652.58966596307</v>
      </c>
      <c r="I292" s="315">
        <f t="shared" si="36"/>
        <v>126597.17626667826</v>
      </c>
      <c r="J292" s="315">
        <f t="shared" si="36"/>
        <v>131742.73628455709</v>
      </c>
      <c r="K292" s="315">
        <f t="shared" si="36"/>
        <v>137097.43831237944</v>
      </c>
      <c r="L292" s="315">
        <f t="shared" si="36"/>
        <v>142669.78295652667</v>
      </c>
      <c r="M292" s="315">
        <f t="shared" si="36"/>
        <v>148468.61633172084</v>
      </c>
      <c r="N292" s="315">
        <f t="shared" si="36"/>
        <v>154503.14410425987</v>
      </c>
    </row>
    <row r="293" spans="2:18">
      <c r="C293" s="112" t="s">
        <v>1095</v>
      </c>
      <c r="D293" s="496" t="s">
        <v>461</v>
      </c>
      <c r="E293" s="496"/>
      <c r="F293" s="496"/>
      <c r="G293" s="315">
        <f>M315*$K$304</f>
        <v>118923.96385448916</v>
      </c>
      <c r="H293" s="315">
        <f>G293</f>
        <v>118923.96385448916</v>
      </c>
      <c r="I293" s="315">
        <f t="shared" ref="I293:N293" si="37">H293</f>
        <v>118923.96385448916</v>
      </c>
      <c r="J293" s="315">
        <f t="shared" si="37"/>
        <v>118923.96385448916</v>
      </c>
      <c r="K293" s="315">
        <f t="shared" si="37"/>
        <v>118923.96385448916</v>
      </c>
      <c r="L293" s="315">
        <f t="shared" si="37"/>
        <v>118923.96385448916</v>
      </c>
      <c r="M293" s="315">
        <f t="shared" si="37"/>
        <v>118923.96385448916</v>
      </c>
      <c r="N293" s="315">
        <f t="shared" si="37"/>
        <v>118923.96385448916</v>
      </c>
    </row>
    <row r="294" spans="2:18">
      <c r="C294" s="112" t="s">
        <v>380</v>
      </c>
      <c r="D294" s="496" t="s">
        <v>461</v>
      </c>
      <c r="E294" s="496"/>
      <c r="F294" s="496"/>
      <c r="G294" s="315">
        <f>M316*$K$304</f>
        <v>96584.010584010583</v>
      </c>
      <c r="H294" s="315">
        <f>G294</f>
        <v>96584.010584010583</v>
      </c>
      <c r="I294" s="315">
        <f t="shared" ref="I294:N294" si="38">H294</f>
        <v>96584.010584010583</v>
      </c>
      <c r="J294" s="315">
        <f t="shared" si="38"/>
        <v>96584.010584010583</v>
      </c>
      <c r="K294" s="315">
        <f t="shared" si="38"/>
        <v>96584.010584010583</v>
      </c>
      <c r="L294" s="315">
        <f t="shared" si="38"/>
        <v>96584.010584010583</v>
      </c>
      <c r="M294" s="315">
        <f t="shared" si="38"/>
        <v>96584.010584010583</v>
      </c>
      <c r="N294" s="315">
        <f t="shared" si="38"/>
        <v>96584.010584010583</v>
      </c>
    </row>
    <row r="295" spans="2:18">
      <c r="C295" s="496"/>
      <c r="D295" s="496" t="s">
        <v>461</v>
      </c>
      <c r="E295" s="496"/>
      <c r="F295" s="496"/>
      <c r="G295" s="315"/>
      <c r="H295" s="315"/>
      <c r="I295" s="315"/>
      <c r="J295" s="315"/>
      <c r="K295" s="315"/>
      <c r="L295" s="315"/>
      <c r="M295" s="315"/>
      <c r="N295" s="315"/>
    </row>
    <row r="296" spans="2:18">
      <c r="C296" s="496"/>
      <c r="D296" s="496" t="s">
        <v>461</v>
      </c>
      <c r="E296" s="496"/>
      <c r="F296" s="496"/>
      <c r="G296" s="315"/>
      <c r="H296" s="315"/>
      <c r="I296" s="315"/>
      <c r="J296" s="315"/>
      <c r="K296" s="315"/>
      <c r="L296" s="315"/>
      <c r="M296" s="315"/>
      <c r="N296" s="315"/>
    </row>
    <row r="299" spans="2:18" ht="28.15">
      <c r="J299" s="133" t="s">
        <v>463</v>
      </c>
      <c r="K299" s="46">
        <v>2015</v>
      </c>
      <c r="L299" s="46">
        <v>2020</v>
      </c>
      <c r="M299" s="46">
        <v>2025</v>
      </c>
      <c r="N299" s="46">
        <v>2030</v>
      </c>
      <c r="O299" s="46">
        <v>2035</v>
      </c>
      <c r="P299" s="46">
        <v>2040</v>
      </c>
      <c r="Q299" s="46">
        <v>2045</v>
      </c>
      <c r="R299" s="46">
        <v>2050</v>
      </c>
    </row>
    <row r="300" spans="2:18">
      <c r="J300" s="496"/>
      <c r="K300" s="496">
        <v>1</v>
      </c>
      <c r="L300" s="134">
        <f t="shared" ref="L300:R300" si="39">K300*1.008^(L299-K299)</f>
        <v>1.0406451405127681</v>
      </c>
      <c r="M300" s="134">
        <f t="shared" si="39"/>
        <v>1.0829423084728389</v>
      </c>
      <c r="N300" s="134">
        <f t="shared" si="39"/>
        <v>1.126958650767939</v>
      </c>
      <c r="O300" s="134">
        <f t="shared" si="39"/>
        <v>1.1727640434804814</v>
      </c>
      <c r="P300" s="134">
        <f t="shared" si="39"/>
        <v>1.2204312028160675</v>
      </c>
      <c r="Q300" s="134">
        <f t="shared" si="39"/>
        <v>1.2700358005406933</v>
      </c>
      <c r="R300" s="134">
        <f t="shared" si="39"/>
        <v>1.3216565841099157</v>
      </c>
    </row>
    <row r="302" spans="2:18" ht="14.45">
      <c r="J302"/>
      <c r="K302" s="135"/>
      <c r="L302" s="136" t="s">
        <v>464</v>
      </c>
    </row>
    <row r="303" spans="2:18" ht="28.15">
      <c r="J303" s="133" t="s">
        <v>465</v>
      </c>
      <c r="K303" s="46">
        <v>2015</v>
      </c>
      <c r="L303" s="46">
        <v>2020</v>
      </c>
      <c r="M303" s="46">
        <v>2025</v>
      </c>
      <c r="N303" s="46">
        <v>2030</v>
      </c>
      <c r="O303" s="46">
        <v>2035</v>
      </c>
      <c r="P303" s="46">
        <v>2040</v>
      </c>
      <c r="Q303" s="46">
        <v>2045</v>
      </c>
      <c r="R303" s="46">
        <v>2050</v>
      </c>
    </row>
    <row r="304" spans="2:18">
      <c r="J304" s="1" t="s">
        <v>466</v>
      </c>
      <c r="K304" s="1">
        <v>1.59</v>
      </c>
      <c r="L304" s="137"/>
      <c r="M304" s="137"/>
      <c r="N304" s="137"/>
      <c r="O304" s="137"/>
      <c r="P304" s="137"/>
      <c r="Q304" s="137"/>
      <c r="R304" s="137"/>
    </row>
    <row r="307" spans="3:13" ht="14.45">
      <c r="C307" s="126" t="s">
        <v>434</v>
      </c>
      <c r="D307" s="548" t="s">
        <v>435</v>
      </c>
      <c r="E307" s="550"/>
      <c r="F307" s="550"/>
      <c r="G307" s="550"/>
      <c r="H307" s="550"/>
      <c r="I307" s="549"/>
      <c r="J307" s="126" t="s">
        <v>436</v>
      </c>
      <c r="K307" s="126" t="s">
        <v>454</v>
      </c>
      <c r="L307" s="126" t="s">
        <v>455</v>
      </c>
      <c r="M307" s="126" t="s">
        <v>456</v>
      </c>
    </row>
    <row r="308" spans="3:13">
      <c r="C308" s="496">
        <f>'GVA turnover multiplier (11)'!C250</f>
        <v>8405</v>
      </c>
      <c r="D308" s="566" t="s">
        <v>507</v>
      </c>
      <c r="E308" s="566"/>
      <c r="F308" s="566"/>
      <c r="G308" s="566"/>
      <c r="H308" s="566"/>
      <c r="I308" s="566"/>
      <c r="J308" s="47" t="str">
        <f>'GVA turnover multiplier (11)'!J250</f>
        <v>CAPEX</v>
      </c>
      <c r="K308" s="47">
        <f>'GVA turnover multiplier (11)'!K250</f>
        <v>28.29</v>
      </c>
      <c r="L308" s="47">
        <f>'GVA turnover multiplier (11)'!L250</f>
        <v>0.41629864122081761</v>
      </c>
      <c r="M308" s="47">
        <f>'GVA turnover multiplier (11)'!M250</f>
        <v>64416.996047430825</v>
      </c>
    </row>
    <row r="309" spans="3:13">
      <c r="C309" s="496">
        <f>'GVA turnover multiplier (11)'!C251</f>
        <v>842129</v>
      </c>
      <c r="D309" s="566" t="s">
        <v>552</v>
      </c>
      <c r="E309" s="566"/>
      <c r="F309" s="566"/>
      <c r="G309" s="566"/>
      <c r="H309" s="566"/>
      <c r="I309" s="566"/>
      <c r="J309" s="47" t="str">
        <f>'GVA turnover multiplier (11)'!J251</f>
        <v>CAPEX</v>
      </c>
      <c r="K309" s="47">
        <f>'GVA turnover multiplier (11)'!K251</f>
        <v>28.29</v>
      </c>
      <c r="L309" s="47">
        <f>'GVA turnover multiplier (11)'!L251</f>
        <v>0.41629864122081761</v>
      </c>
      <c r="M309" s="47">
        <f>'GVA turnover multiplier (11)'!M251</f>
        <v>64416.996047430825</v>
      </c>
    </row>
    <row r="310" spans="3:13">
      <c r="C310" s="496">
        <f>'GVA turnover multiplier (11)'!C252</f>
        <v>842139</v>
      </c>
      <c r="D310" s="566" t="s">
        <v>553</v>
      </c>
      <c r="E310" s="566"/>
      <c r="F310" s="566"/>
      <c r="G310" s="566"/>
      <c r="H310" s="566"/>
      <c r="I310" s="566"/>
      <c r="J310" s="47" t="str">
        <f>'GVA turnover multiplier (11)'!J252</f>
        <v>CAPEX</v>
      </c>
      <c r="K310" s="47">
        <f>'GVA turnover multiplier (11)'!K252</f>
        <v>28.25</v>
      </c>
      <c r="L310" s="47">
        <f>'GVA turnover multiplier (11)'!L252</f>
        <v>0.38402401515606738</v>
      </c>
      <c r="M310" s="47">
        <f>'GVA turnover multiplier (11)'!M252</f>
        <v>44708.333333333336</v>
      </c>
    </row>
    <row r="311" spans="3:13">
      <c r="C311" s="496">
        <f>'GVA turnover multiplier (11)'!C253</f>
        <v>730900</v>
      </c>
      <c r="D311" s="566" t="s">
        <v>437</v>
      </c>
      <c r="E311" s="566"/>
      <c r="F311" s="566"/>
      <c r="G311" s="566"/>
      <c r="H311" s="566"/>
      <c r="I311" s="566"/>
      <c r="J311" s="47" t="str">
        <f>'GVA turnover multiplier (11)'!J253</f>
        <v>CAPEX</v>
      </c>
      <c r="K311" s="47">
        <f>'GVA turnover multiplier (11)'!K253</f>
        <v>25.29</v>
      </c>
      <c r="L311" s="47">
        <f>'GVA turnover multiplier (11)'!L253</f>
        <v>0.39782391686960944</v>
      </c>
      <c r="M311" s="47">
        <f>'GVA turnover multiplier (11)'!M253</f>
        <v>49850</v>
      </c>
    </row>
    <row r="312" spans="3:13">
      <c r="C312" s="496">
        <f>'GVA turnover multiplier (11)'!C254</f>
        <v>741999</v>
      </c>
      <c r="D312" s="566" t="s">
        <v>439</v>
      </c>
      <c r="E312" s="566"/>
      <c r="F312" s="566"/>
      <c r="G312" s="566"/>
      <c r="H312" s="566"/>
      <c r="I312" s="566"/>
      <c r="J312" s="47" t="str">
        <f>'GVA turnover multiplier (11)'!J254</f>
        <v>CAPEX</v>
      </c>
      <c r="K312" s="47">
        <f>'GVA turnover multiplier (11)'!K254</f>
        <v>25.93</v>
      </c>
      <c r="L312" s="47">
        <f>'GVA turnover multiplier (11)'!L254</f>
        <v>0.38402401515606738</v>
      </c>
      <c r="M312" s="47">
        <f>'GVA turnover multiplier (11)'!M254</f>
        <v>44708.333333333336</v>
      </c>
    </row>
    <row r="313" spans="3:13">
      <c r="C313" s="496">
        <f>'GVA turnover multiplier (11)'!C255</f>
        <v>761100</v>
      </c>
      <c r="D313" s="566" t="s">
        <v>440</v>
      </c>
      <c r="E313" s="566"/>
      <c r="F313" s="566"/>
      <c r="G313" s="566"/>
      <c r="H313" s="566"/>
      <c r="I313" s="566"/>
      <c r="J313" s="47" t="str">
        <f>'GVA turnover multiplier (11)'!J255</f>
        <v>CAPEX</v>
      </c>
      <c r="K313" s="47">
        <f>'GVA turnover multiplier (11)'!K255</f>
        <v>0</v>
      </c>
      <c r="L313" s="47" t="str">
        <f>'GVA turnover multiplier (11)'!L255</f>
        <v/>
      </c>
      <c r="M313" s="47" t="str">
        <f>'GVA turnover multiplier (11)'!M255</f>
        <v/>
      </c>
    </row>
    <row r="314" spans="3:13">
      <c r="C314" s="496" t="str">
        <f>'GVA turnover multiplier (11)'!C256</f>
        <v>N/A</v>
      </c>
      <c r="D314" s="566" t="s">
        <v>457</v>
      </c>
      <c r="E314" s="566"/>
      <c r="F314" s="566"/>
      <c r="G314" s="566"/>
      <c r="H314" s="566"/>
      <c r="I314" s="566"/>
      <c r="J314" s="47" t="str">
        <f>'GVA turnover multiplier (11)'!J256</f>
        <v>CAPEX</v>
      </c>
      <c r="K314" s="47">
        <f>'GVA turnover multiplier (11)'!K256</f>
        <v>71.12</v>
      </c>
      <c r="L314" s="47">
        <f>'GVA turnover multiplier (11)'!L256</f>
        <v>0.54469720920582787</v>
      </c>
      <c r="M314" s="47">
        <f>'GVA turnover multiplier (11)'!M256</f>
        <v>73522.721343123296</v>
      </c>
    </row>
    <row r="315" spans="3:13">
      <c r="C315" s="496" t="str">
        <f>'GVA turnover multiplier (11)'!C257</f>
        <v>N/A</v>
      </c>
      <c r="D315" s="566">
        <v>0</v>
      </c>
      <c r="E315" s="566"/>
      <c r="F315" s="566"/>
      <c r="G315" s="566"/>
      <c r="H315" s="566"/>
      <c r="I315" s="566"/>
      <c r="J315" s="47" t="str">
        <f>'GVA turnover multiplier (11)'!J257</f>
        <v>Installation services</v>
      </c>
      <c r="K315" s="47">
        <f>'GVA turnover multiplier (11)'!K257</f>
        <v>33.200000000000003</v>
      </c>
      <c r="L315" s="47">
        <f>'GVA turnover multiplier (11)'!L257</f>
        <v>0.45833714471689779</v>
      </c>
      <c r="M315" s="47">
        <f>'GVA turnover multiplier (11)'!M257</f>
        <v>74794.945820433437</v>
      </c>
    </row>
    <row r="316" spans="3:13">
      <c r="C316" s="496" t="str">
        <f>'GVA turnover multiplier (11)'!C258</f>
        <v>N/A</v>
      </c>
      <c r="D316" s="566">
        <v>0</v>
      </c>
      <c r="E316" s="566"/>
      <c r="F316" s="566"/>
      <c r="G316" s="566"/>
      <c r="H316" s="566"/>
      <c r="I316" s="566"/>
      <c r="J316" s="47" t="str">
        <f>'GVA turnover multiplier (11)'!J258</f>
        <v>O&amp;M</v>
      </c>
      <c r="K316" s="47">
        <f>'GVA turnover multiplier (11)'!K258</f>
        <v>33.119999999999997</v>
      </c>
      <c r="L316" s="47">
        <f>'GVA turnover multiplier (11)'!L258</f>
        <v>0.44262756156378308</v>
      </c>
      <c r="M316" s="47">
        <f>'GVA turnover multiplier (11)'!M258</f>
        <v>60744.660744660745</v>
      </c>
    </row>
    <row r="317" spans="3:13">
      <c r="C317" s="496">
        <f>'GVA turnover multiplier (11)'!C259</f>
        <v>0</v>
      </c>
      <c r="D317" s="566">
        <v>0</v>
      </c>
      <c r="E317" s="566"/>
      <c r="F317" s="566"/>
      <c r="G317" s="566"/>
      <c r="H317" s="566"/>
      <c r="I317" s="566"/>
      <c r="J317" s="47">
        <f>'GVA turnover multiplier (11)'!J259</f>
        <v>0</v>
      </c>
      <c r="K317" s="47" t="str">
        <f>'GVA turnover multiplier (11)'!K259</f>
        <v/>
      </c>
      <c r="L317" s="47" t="str">
        <f>'GVA turnover multiplier (11)'!L259</f>
        <v/>
      </c>
      <c r="M317" s="47" t="str">
        <f>'GVA turnover multiplier (11)'!M259</f>
        <v/>
      </c>
    </row>
    <row r="318" spans="3:13">
      <c r="D318" s="404"/>
      <c r="E318" s="404"/>
      <c r="F318" s="404"/>
      <c r="G318" s="404"/>
      <c r="H318" s="404"/>
      <c r="I318" s="404"/>
      <c r="J318" s="50"/>
      <c r="K318" s="50"/>
      <c r="L318" s="50"/>
      <c r="M318" s="50"/>
    </row>
    <row r="319" spans="3:13">
      <c r="D319" s="404"/>
      <c r="E319" s="404"/>
      <c r="F319" s="404"/>
      <c r="G319" s="404"/>
      <c r="H319" s="404"/>
      <c r="I319" s="404"/>
      <c r="J319" s="50"/>
      <c r="K319" s="50"/>
      <c r="L319" s="50"/>
      <c r="M319" s="50"/>
    </row>
    <row r="320" spans="3:13">
      <c r="D320" s="404"/>
      <c r="E320" s="404"/>
      <c r="F320" s="404"/>
      <c r="G320" s="404"/>
      <c r="H320" s="404"/>
      <c r="I320" s="404"/>
      <c r="J320" s="50"/>
      <c r="K320" s="50"/>
      <c r="L320" s="50"/>
      <c r="M320" s="50"/>
    </row>
    <row r="321" spans="2:14">
      <c r="D321" s="404"/>
      <c r="E321" s="404"/>
      <c r="F321" s="404"/>
      <c r="G321" s="404"/>
      <c r="H321" s="404"/>
      <c r="I321" s="404"/>
      <c r="J321" s="50"/>
      <c r="K321" s="50"/>
      <c r="L321" s="50"/>
      <c r="M321" s="50"/>
    </row>
    <row r="326" spans="2:14" s="365" customFormat="1" ht="14.1" thickBot="1"/>
    <row r="330" spans="2:14" ht="14.1">
      <c r="C330" s="2"/>
      <c r="D330" s="2"/>
      <c r="E330" s="2"/>
      <c r="F330" s="2"/>
      <c r="G330" s="2"/>
      <c r="H330" s="2"/>
      <c r="I330" s="2"/>
      <c r="J330" s="2"/>
      <c r="L330" s="91"/>
    </row>
    <row r="331" spans="2:14" ht="14.1">
      <c r="C331" s="44" t="s">
        <v>372</v>
      </c>
    </row>
    <row r="332" spans="2:14" ht="14.1">
      <c r="B332" s="46" t="s">
        <v>125</v>
      </c>
      <c r="C332" s="46" t="s">
        <v>373</v>
      </c>
      <c r="D332" s="46" t="s">
        <v>24</v>
      </c>
      <c r="E332" s="46"/>
      <c r="F332" s="46"/>
      <c r="G332" s="46">
        <v>2015</v>
      </c>
      <c r="H332" s="46">
        <v>2020</v>
      </c>
      <c r="I332" s="46">
        <v>2025</v>
      </c>
      <c r="J332" s="46">
        <v>2030</v>
      </c>
      <c r="K332" s="46">
        <v>2035</v>
      </c>
      <c r="L332" s="46">
        <v>2040</v>
      </c>
      <c r="M332" s="46">
        <v>2045</v>
      </c>
      <c r="N332" s="46">
        <v>2050</v>
      </c>
    </row>
    <row r="333" spans="2:14">
      <c r="B333" s="497" t="s">
        <v>287</v>
      </c>
      <c r="C333" s="112" t="s">
        <v>399</v>
      </c>
      <c r="D333" s="496" t="s">
        <v>461</v>
      </c>
      <c r="E333" s="496"/>
      <c r="F333" s="496"/>
      <c r="G333" s="317">
        <f>AVERAGEIF(M352:M354,"&gt;0")*K349</f>
        <v>102423.02371541501</v>
      </c>
      <c r="H333" s="317">
        <f>$G$333*L345</f>
        <v>106586.02190607063</v>
      </c>
      <c r="I333" s="317">
        <f t="shared" ref="I333:N333" si="40">$G$333*M345</f>
        <v>110918.22574313986</v>
      </c>
      <c r="J333" s="317">
        <f t="shared" si="40"/>
        <v>115426.51261389672</v>
      </c>
      <c r="K333" s="317">
        <f t="shared" si="40"/>
        <v>120118.03943798735</v>
      </c>
      <c r="L333" s="317">
        <f t="shared" si="40"/>
        <v>125000.25402906255</v>
      </c>
      <c r="M333" s="317">
        <f t="shared" si="40"/>
        <v>130080.90691820552</v>
      </c>
      <c r="N333" s="317">
        <f t="shared" si="40"/>
        <v>135368.0636579243</v>
      </c>
    </row>
    <row r="334" spans="2:14">
      <c r="C334" s="112" t="s">
        <v>335</v>
      </c>
      <c r="D334" s="496" t="s">
        <v>461</v>
      </c>
      <c r="E334" s="496"/>
      <c r="F334" s="496"/>
      <c r="G334" s="317">
        <f>M355*K349</f>
        <v>116901.12693556605</v>
      </c>
      <c r="H334" s="317">
        <f>$G$334*L345</f>
        <v>121652.58966596307</v>
      </c>
      <c r="I334" s="317">
        <f t="shared" ref="I334:N334" si="41">$G$334*M345</f>
        <v>126597.17626667826</v>
      </c>
      <c r="J334" s="317">
        <f t="shared" si="41"/>
        <v>131742.73628455709</v>
      </c>
      <c r="K334" s="317">
        <f t="shared" si="41"/>
        <v>137097.43831237944</v>
      </c>
      <c r="L334" s="317">
        <f t="shared" si="41"/>
        <v>142669.78295652667</v>
      </c>
      <c r="M334" s="317">
        <f t="shared" si="41"/>
        <v>148468.61633172084</v>
      </c>
      <c r="N334" s="317">
        <f t="shared" si="41"/>
        <v>154503.14410425987</v>
      </c>
    </row>
    <row r="335" spans="2:14">
      <c r="C335" s="112" t="s">
        <v>1095</v>
      </c>
      <c r="D335" s="496" t="s">
        <v>461</v>
      </c>
      <c r="E335" s="496"/>
      <c r="F335" s="496"/>
      <c r="G335" s="317">
        <f>M356*$K$349</f>
        <v>118923.96385448916</v>
      </c>
      <c r="H335" s="317">
        <f>G335</f>
        <v>118923.96385448916</v>
      </c>
      <c r="I335" s="317">
        <f t="shared" ref="I335:N335" si="42">H335</f>
        <v>118923.96385448916</v>
      </c>
      <c r="J335" s="317">
        <f t="shared" si="42"/>
        <v>118923.96385448916</v>
      </c>
      <c r="K335" s="317">
        <f t="shared" si="42"/>
        <v>118923.96385448916</v>
      </c>
      <c r="L335" s="317">
        <f t="shared" si="42"/>
        <v>118923.96385448916</v>
      </c>
      <c r="M335" s="317">
        <f t="shared" si="42"/>
        <v>118923.96385448916</v>
      </c>
      <c r="N335" s="317">
        <f t="shared" si="42"/>
        <v>118923.96385448916</v>
      </c>
    </row>
    <row r="336" spans="2:14">
      <c r="C336" s="112" t="s">
        <v>380</v>
      </c>
      <c r="D336" s="496" t="s">
        <v>461</v>
      </c>
      <c r="E336" s="496"/>
      <c r="F336" s="496"/>
      <c r="G336" s="317">
        <f>M357*$K$349</f>
        <v>96584.010584010583</v>
      </c>
      <c r="H336" s="317">
        <f>G336</f>
        <v>96584.010584010583</v>
      </c>
      <c r="I336" s="317">
        <f t="shared" ref="I336:N336" si="43">H336</f>
        <v>96584.010584010583</v>
      </c>
      <c r="J336" s="317">
        <f t="shared" si="43"/>
        <v>96584.010584010583</v>
      </c>
      <c r="K336" s="317">
        <f t="shared" si="43"/>
        <v>96584.010584010583</v>
      </c>
      <c r="L336" s="317">
        <f t="shared" si="43"/>
        <v>96584.010584010583</v>
      </c>
      <c r="M336" s="317">
        <f t="shared" si="43"/>
        <v>96584.010584010583</v>
      </c>
      <c r="N336" s="317">
        <f t="shared" si="43"/>
        <v>96584.010584010583</v>
      </c>
    </row>
    <row r="337" spans="3:18">
      <c r="C337" s="496"/>
      <c r="D337" s="496" t="s">
        <v>461</v>
      </c>
      <c r="E337" s="496"/>
      <c r="F337" s="496"/>
      <c r="G337" s="315"/>
      <c r="H337" s="315"/>
      <c r="I337" s="315"/>
      <c r="J337" s="315"/>
      <c r="K337" s="315"/>
      <c r="L337" s="315"/>
      <c r="M337" s="315"/>
      <c r="N337" s="315"/>
    </row>
    <row r="338" spans="3:18">
      <c r="C338" s="496"/>
      <c r="D338" s="496" t="s">
        <v>461</v>
      </c>
      <c r="E338" s="496"/>
      <c r="F338" s="496"/>
      <c r="G338" s="315"/>
      <c r="H338" s="315"/>
      <c r="I338" s="315"/>
      <c r="J338" s="315"/>
      <c r="K338" s="315"/>
      <c r="L338" s="315"/>
      <c r="M338" s="315"/>
      <c r="N338" s="315"/>
    </row>
    <row r="344" spans="3:18" ht="28.15">
      <c r="J344" s="133" t="s">
        <v>463</v>
      </c>
      <c r="K344" s="46">
        <v>2015</v>
      </c>
      <c r="L344" s="46">
        <v>2020</v>
      </c>
      <c r="M344" s="46">
        <v>2025</v>
      </c>
      <c r="N344" s="46">
        <v>2030</v>
      </c>
      <c r="O344" s="46">
        <v>2035</v>
      </c>
      <c r="P344" s="46">
        <v>2040</v>
      </c>
      <c r="Q344" s="46">
        <v>2045</v>
      </c>
      <c r="R344" s="46">
        <v>2050</v>
      </c>
    </row>
    <row r="345" spans="3:18">
      <c r="J345" s="496"/>
      <c r="K345" s="496">
        <v>1</v>
      </c>
      <c r="L345" s="134">
        <f t="shared" ref="L345:R345" si="44">K345*1.008^(L344-K344)</f>
        <v>1.0406451405127681</v>
      </c>
      <c r="M345" s="134">
        <f t="shared" si="44"/>
        <v>1.0829423084728389</v>
      </c>
      <c r="N345" s="134">
        <f t="shared" si="44"/>
        <v>1.126958650767939</v>
      </c>
      <c r="O345" s="134">
        <f t="shared" si="44"/>
        <v>1.1727640434804814</v>
      </c>
      <c r="P345" s="134">
        <f t="shared" si="44"/>
        <v>1.2204312028160675</v>
      </c>
      <c r="Q345" s="134">
        <f t="shared" si="44"/>
        <v>1.2700358005406933</v>
      </c>
      <c r="R345" s="134">
        <f t="shared" si="44"/>
        <v>1.3216565841099157</v>
      </c>
    </row>
    <row r="347" spans="3:18" ht="14.45">
      <c r="J347"/>
      <c r="K347" s="135"/>
      <c r="L347" s="136" t="s">
        <v>464</v>
      </c>
    </row>
    <row r="348" spans="3:18" ht="28.15">
      <c r="J348" s="133" t="s">
        <v>465</v>
      </c>
      <c r="K348" s="46">
        <v>2015</v>
      </c>
      <c r="L348" s="46">
        <v>2020</v>
      </c>
      <c r="M348" s="46">
        <v>2025</v>
      </c>
      <c r="N348" s="46">
        <v>2030</v>
      </c>
      <c r="O348" s="46">
        <v>2035</v>
      </c>
      <c r="P348" s="46">
        <v>2040</v>
      </c>
      <c r="Q348" s="46">
        <v>2045</v>
      </c>
      <c r="R348" s="46">
        <v>2050</v>
      </c>
    </row>
    <row r="349" spans="3:18">
      <c r="J349" s="1" t="s">
        <v>466</v>
      </c>
      <c r="K349" s="1">
        <v>1.59</v>
      </c>
      <c r="L349" s="137"/>
      <c r="M349" s="137"/>
      <c r="N349" s="137"/>
      <c r="O349" s="137"/>
      <c r="P349" s="137"/>
      <c r="Q349" s="137"/>
      <c r="R349" s="137"/>
    </row>
    <row r="351" spans="3:18" ht="14.45">
      <c r="C351" s="126" t="s">
        <v>434</v>
      </c>
      <c r="D351" s="548" t="s">
        <v>435</v>
      </c>
      <c r="E351" s="550"/>
      <c r="F351" s="550"/>
      <c r="G351" s="550"/>
      <c r="H351" s="550"/>
      <c r="I351" s="549"/>
      <c r="J351" s="126" t="s">
        <v>436</v>
      </c>
      <c r="K351" s="126" t="s">
        <v>454</v>
      </c>
      <c r="L351" s="126" t="s">
        <v>455</v>
      </c>
      <c r="M351" s="126" t="s">
        <v>456</v>
      </c>
    </row>
    <row r="352" spans="3:18">
      <c r="C352" s="496">
        <f>'GVA turnover multiplier (11)'!C281</f>
        <v>8405</v>
      </c>
      <c r="D352" s="566" t="s">
        <v>507</v>
      </c>
      <c r="E352" s="566"/>
      <c r="F352" s="566"/>
      <c r="G352" s="566"/>
      <c r="H352" s="566"/>
      <c r="I352" s="566"/>
      <c r="J352" s="47" t="str">
        <f>'GVA turnover multiplier (11)'!J281</f>
        <v>CAPEX</v>
      </c>
      <c r="K352" s="47">
        <f>'GVA turnover multiplier (11)'!K281</f>
        <v>28.29</v>
      </c>
      <c r="L352" s="47">
        <f>'GVA turnover multiplier (11)'!L281</f>
        <v>0.41629864122081761</v>
      </c>
      <c r="M352" s="47">
        <f>'GVA turnover multiplier (11)'!M281</f>
        <v>64416.996047430825</v>
      </c>
    </row>
    <row r="353" spans="3:13">
      <c r="C353" s="496">
        <f>'GVA turnover multiplier (11)'!C282</f>
        <v>842129</v>
      </c>
      <c r="D353" s="566" t="s">
        <v>552</v>
      </c>
      <c r="E353" s="566"/>
      <c r="F353" s="566"/>
      <c r="G353" s="566"/>
      <c r="H353" s="566"/>
      <c r="I353" s="566"/>
      <c r="J353" s="47" t="str">
        <f>'GVA turnover multiplier (11)'!J282</f>
        <v>CAPEX</v>
      </c>
      <c r="K353" s="47">
        <f>'GVA turnover multiplier (11)'!K282</f>
        <v>28.29</v>
      </c>
      <c r="L353" s="47">
        <f>'GVA turnover multiplier (11)'!L282</f>
        <v>0.41629864122081761</v>
      </c>
      <c r="M353" s="47">
        <f>'GVA turnover multiplier (11)'!M282</f>
        <v>64416.996047430825</v>
      </c>
    </row>
    <row r="354" spans="3:13">
      <c r="C354" s="496">
        <f>'GVA turnover multiplier (11)'!C283</f>
        <v>841940</v>
      </c>
      <c r="D354" s="566" t="s">
        <v>558</v>
      </c>
      <c r="E354" s="566"/>
      <c r="F354" s="566"/>
      <c r="G354" s="566"/>
      <c r="H354" s="566"/>
      <c r="I354" s="566"/>
      <c r="J354" s="47" t="str">
        <f>'GVA turnover multiplier (11)'!J283</f>
        <v>CAPEX</v>
      </c>
      <c r="K354" s="47">
        <f>'GVA turnover multiplier (11)'!K283</f>
        <v>0</v>
      </c>
      <c r="L354" s="47" t="str">
        <f>'GVA turnover multiplier (11)'!L283</f>
        <v/>
      </c>
      <c r="M354" s="47" t="str">
        <f>'GVA turnover multiplier (11)'!M283</f>
        <v/>
      </c>
    </row>
    <row r="355" spans="3:13">
      <c r="C355" s="496" t="str">
        <f>'GVA turnover multiplier (11)'!C284</f>
        <v>N/A</v>
      </c>
      <c r="D355" s="566" t="s">
        <v>457</v>
      </c>
      <c r="E355" s="566"/>
      <c r="F355" s="566"/>
      <c r="G355" s="566"/>
      <c r="H355" s="566"/>
      <c r="I355" s="566"/>
      <c r="J355" s="47" t="str">
        <f>'GVA turnover multiplier (11)'!J284</f>
        <v>CAPEX</v>
      </c>
      <c r="K355" s="47">
        <f>'GVA turnover multiplier (11)'!K284</f>
        <v>71.12</v>
      </c>
      <c r="L355" s="47">
        <f>'GVA turnover multiplier (11)'!L284</f>
        <v>0.54469720920582787</v>
      </c>
      <c r="M355" s="47">
        <f>'GVA turnover multiplier (11)'!M284</f>
        <v>73522.721343123296</v>
      </c>
    </row>
    <row r="356" spans="3:13">
      <c r="C356" s="496" t="str">
        <f>'GVA turnover multiplier (11)'!C285</f>
        <v>N/A</v>
      </c>
      <c r="D356" s="566">
        <v>0</v>
      </c>
      <c r="E356" s="566"/>
      <c r="F356" s="566"/>
      <c r="G356" s="566"/>
      <c r="H356" s="566"/>
      <c r="I356" s="566"/>
      <c r="J356" s="47" t="str">
        <f>'GVA turnover multiplier (11)'!J285</f>
        <v>Installation services</v>
      </c>
      <c r="K356" s="47">
        <f>'GVA turnover multiplier (11)'!K285</f>
        <v>33.200000000000003</v>
      </c>
      <c r="L356" s="47">
        <f>'GVA turnover multiplier (11)'!L285</f>
        <v>0.45833714471689779</v>
      </c>
      <c r="M356" s="47">
        <f>'GVA turnover multiplier (11)'!M285</f>
        <v>74794.945820433437</v>
      </c>
    </row>
    <row r="357" spans="3:13">
      <c r="C357" s="496" t="str">
        <f>'GVA turnover multiplier (11)'!C286</f>
        <v>N/A</v>
      </c>
      <c r="D357" s="566">
        <v>0</v>
      </c>
      <c r="E357" s="566"/>
      <c r="F357" s="566"/>
      <c r="G357" s="566"/>
      <c r="H357" s="566"/>
      <c r="I357" s="566"/>
      <c r="J357" s="47" t="str">
        <f>'GVA turnover multiplier (11)'!J286</f>
        <v>O&amp;M</v>
      </c>
      <c r="K357" s="47">
        <f>'GVA turnover multiplier (11)'!K286</f>
        <v>33.119999999999997</v>
      </c>
      <c r="L357" s="47">
        <f>'GVA turnover multiplier (11)'!L286</f>
        <v>0.44262756156378308</v>
      </c>
      <c r="M357" s="47">
        <f>'GVA turnover multiplier (11)'!M286</f>
        <v>60744.660744660745</v>
      </c>
    </row>
  </sheetData>
  <mergeCells count="97">
    <mergeCell ref="D357:I357"/>
    <mergeCell ref="D351:I351"/>
    <mergeCell ref="D352:I352"/>
    <mergeCell ref="D353:I353"/>
    <mergeCell ref="D354:I354"/>
    <mergeCell ref="D355:I355"/>
    <mergeCell ref="D356:I356"/>
    <mergeCell ref="D317:I317"/>
    <mergeCell ref="D281:I281"/>
    <mergeCell ref="D307:I307"/>
    <mergeCell ref="D308:I308"/>
    <mergeCell ref="D309:I309"/>
    <mergeCell ref="D310:I310"/>
    <mergeCell ref="D311:I311"/>
    <mergeCell ref="D312:I312"/>
    <mergeCell ref="D313:I313"/>
    <mergeCell ref="D314:I314"/>
    <mergeCell ref="D315:I315"/>
    <mergeCell ref="D316:I316"/>
    <mergeCell ref="D280:I280"/>
    <mergeCell ref="D241:I241"/>
    <mergeCell ref="D242:I242"/>
    <mergeCell ref="D271:I271"/>
    <mergeCell ref="D272:I272"/>
    <mergeCell ref="D273:I273"/>
    <mergeCell ref="D274:I274"/>
    <mergeCell ref="D275:I275"/>
    <mergeCell ref="D276:I276"/>
    <mergeCell ref="D277:I277"/>
    <mergeCell ref="D278:I278"/>
    <mergeCell ref="D279:I279"/>
    <mergeCell ref="D240:I240"/>
    <mergeCell ref="D203:I203"/>
    <mergeCell ref="D204:I204"/>
    <mergeCell ref="D205:I205"/>
    <mergeCell ref="D232:I232"/>
    <mergeCell ref="D233:I233"/>
    <mergeCell ref="D234:I234"/>
    <mergeCell ref="D235:I235"/>
    <mergeCell ref="D236:I236"/>
    <mergeCell ref="D237:I237"/>
    <mergeCell ref="D238:I238"/>
    <mergeCell ref="D239:I239"/>
    <mergeCell ref="D202:I202"/>
    <mergeCell ref="D166:I166"/>
    <mergeCell ref="D167:I167"/>
    <mergeCell ref="D168:I168"/>
    <mergeCell ref="D169:I169"/>
    <mergeCell ref="D195:I195"/>
    <mergeCell ref="D196:I196"/>
    <mergeCell ref="D197:I197"/>
    <mergeCell ref="D198:I198"/>
    <mergeCell ref="D199:I199"/>
    <mergeCell ref="D200:I200"/>
    <mergeCell ref="D201:I201"/>
    <mergeCell ref="D165:I165"/>
    <mergeCell ref="D129:I129"/>
    <mergeCell ref="D130:I130"/>
    <mergeCell ref="D131:I131"/>
    <mergeCell ref="D132:I132"/>
    <mergeCell ref="D133:I133"/>
    <mergeCell ref="D159:I159"/>
    <mergeCell ref="D160:I160"/>
    <mergeCell ref="D161:I161"/>
    <mergeCell ref="D162:I162"/>
    <mergeCell ref="D163:I163"/>
    <mergeCell ref="D164:I164"/>
    <mergeCell ref="D128:I128"/>
    <mergeCell ref="D88:I88"/>
    <mergeCell ref="D89:I89"/>
    <mergeCell ref="D90:I90"/>
    <mergeCell ref="D91:I91"/>
    <mergeCell ref="D92:I92"/>
    <mergeCell ref="D93:I93"/>
    <mergeCell ref="D123:I123"/>
    <mergeCell ref="D124:I124"/>
    <mergeCell ref="D125:I125"/>
    <mergeCell ref="D126:I126"/>
    <mergeCell ref="D127:I127"/>
    <mergeCell ref="D86:I86"/>
    <mergeCell ref="D87:I87"/>
    <mergeCell ref="D45:I45"/>
    <mergeCell ref="D46:I46"/>
    <mergeCell ref="D47:I47"/>
    <mergeCell ref="D48:I48"/>
    <mergeCell ref="D49:I49"/>
    <mergeCell ref="D81:I81"/>
    <mergeCell ref="D44:I44"/>
    <mergeCell ref="D82:I82"/>
    <mergeCell ref="D83:I83"/>
    <mergeCell ref="D84:I84"/>
    <mergeCell ref="D85:I85"/>
    <mergeCell ref="D39:I39"/>
    <mergeCell ref="D40:I40"/>
    <mergeCell ref="D41:I41"/>
    <mergeCell ref="D42:I42"/>
    <mergeCell ref="D43:I43"/>
  </mergeCells>
  <conditionalFormatting sqref="A1:XFD9 A10:B10 L40:M49 L29:R29 C39:K49 C65:R69 C70:J70 C71:R72 C74:J74 C73:I73 B109:B111 C116:J116 C117:R118 C120:J120 C119:I119 C122:R122 C152:J152 C153:R154 C156:J156 C155:I155 C158:R158 B152:B164 C157:I157 C225:J225 C226:R227 C229:J229 C228:I228 C230:I230 C231:R231 B223:B235 C258:R260 C261:J261 C262:R263 C265:J265 C264:I264 C266:I266 C267:R270 B262:B272 C358:R1048576 C350:R350 C297:R298 C299:J299 C300:R301 C303:J303 C302:I302 C305:R306 B323:B335 C339:R343 C344:J344 C345:R346 C348:J348 C347:I347 C349:I349 N318:R321 B251:B253 B215:B219 B145:B148 B139:B143 C21:R28 C30:R30 C29:I29 B15:B39 C31:F31 C75:I75 B71:B86 C76:R80 B115:B127 C121:I121 B302:B311 C304:I304 B53:B58 B247:B249 B206:B213 B100:B106 C188:J188 C189:R190 C192:J192 C191:I191 C194:R194 B183:B194 C193:I193 B284:B290 N32:R49 C50:R57 U10:XFD13 U21:XFD34 Q14:XFD20 B11:R13 C14:D14 G14:N20 S35:XFD58 O59:XFD64 C113:R115 C111:N112 C94:R105 C106:D106 S65:XFD105 O106:XFD112 D107:D110 C134:R141 C142:D142 C149:R151 C148:N148 S113:XFD141 O142:XFD148 D143:D146 C170:R177 C178:D178 C185:R187 C183:N184 O178:XFD184 D179:D182 C223:R224 C220:N222 C206:R214 C215:D215 S185:XFD214 O215:XFD222 D216:D219 S223:XFD250 O251:XFD257 C243:R250 C251:F251 G251:N253 G256:N257 G254:G255 S258:XFD289 O290:XFD296 C282:R289 C290:F290 G290:N292 G295:N296 G293:G294 S297:XFD331 O332:XFD338 C322:R331 C332:F332 G332:N334 G337:N338 G335:G336 S339:XFD1048576 B344:B1048576 G109 G106:N108 G145 C147:D147 G147:N147 G142:N144 G181:G182 G178:N180 G218 G215:N217 B175:B179 S149:XFD177 A11:A1048576">
    <cfRule type="expression" dxfId="210" priority="175">
      <formula>_xlfn.ISFORMULA(A1)</formula>
    </cfRule>
  </conditionalFormatting>
  <conditionalFormatting sqref="K27 M27:R27 B40:B52">
    <cfRule type="expression" dxfId="209" priority="172">
      <formula>_xlfn.ISFORMULA(B27)</formula>
    </cfRule>
  </conditionalFormatting>
  <conditionalFormatting sqref="K24:R24">
    <cfRule type="expression" dxfId="208" priority="171">
      <formula>_xlfn.ISFORMULA(K24)</formula>
    </cfRule>
  </conditionalFormatting>
  <conditionalFormatting sqref="K28:R28">
    <cfRule type="expression" dxfId="207" priority="170">
      <formula>_xlfn.ISFORMULA(K28)</formula>
    </cfRule>
  </conditionalFormatting>
  <conditionalFormatting sqref="C38:M38">
    <cfRule type="expression" dxfId="206" priority="169">
      <formula>_xlfn.ISFORMULA(C38)</formula>
    </cfRule>
  </conditionalFormatting>
  <conditionalFormatting sqref="L40:M49">
    <cfRule type="expression" dxfId="205" priority="168">
      <formula>_xlfn.ISFORMULA(L40)</formula>
    </cfRule>
  </conditionalFormatting>
  <conditionalFormatting sqref="H15:N20">
    <cfRule type="expression" dxfId="204" priority="163">
      <formula>_xlfn.ISFORMULA(H15)</formula>
    </cfRule>
  </conditionalFormatting>
  <conditionalFormatting sqref="C19:C20">
    <cfRule type="expression" dxfId="203" priority="162">
      <formula>_xlfn.ISFORMULA(C19)</formula>
    </cfRule>
  </conditionalFormatting>
  <conditionalFormatting sqref="D19:F20 D15:D18">
    <cfRule type="expression" dxfId="202" priority="160">
      <formula>_xlfn.ISFORMULA(D15)</formula>
    </cfRule>
  </conditionalFormatting>
  <conditionalFormatting sqref="J29:K29">
    <cfRule type="expression" dxfId="201" priority="159">
      <formula>_xlfn.ISFORMULA(J29)</formula>
    </cfRule>
  </conditionalFormatting>
  <conditionalFormatting sqref="B14">
    <cfRule type="expression" dxfId="200" priority="158">
      <formula>_xlfn.ISFORMULA(B14)</formula>
    </cfRule>
  </conditionalFormatting>
  <conditionalFormatting sqref="R81:R93 B59:B70">
    <cfRule type="expression" dxfId="199" priority="157">
      <formula>_xlfn.ISFORMULA(B59)</formula>
    </cfRule>
  </conditionalFormatting>
  <conditionalFormatting sqref="K73 M73:R73 N81:Q93 B87:B99 L75:R75">
    <cfRule type="expression" dxfId="198" priority="154">
      <formula>_xlfn.ISFORMULA(B73)</formula>
    </cfRule>
  </conditionalFormatting>
  <conditionalFormatting sqref="K70:R70">
    <cfRule type="expression" dxfId="197" priority="153">
      <formula>_xlfn.ISFORMULA(K70)</formula>
    </cfRule>
  </conditionalFormatting>
  <conditionalFormatting sqref="K74:R74">
    <cfRule type="expression" dxfId="196" priority="149">
      <formula>_xlfn.ISFORMULA(K74)</formula>
    </cfRule>
  </conditionalFormatting>
  <conditionalFormatting sqref="D64 C58:R58 C59:D59 G59:N61 G64:N64 G62:G63">
    <cfRule type="expression" dxfId="195" priority="147">
      <formula>_xlfn.ISFORMULA(C58)</formula>
    </cfRule>
  </conditionalFormatting>
  <conditionalFormatting sqref="C64">
    <cfRule type="expression" dxfId="194" priority="146">
      <formula>_xlfn.ISFORMULA(C64)</formula>
    </cfRule>
  </conditionalFormatting>
  <conditionalFormatting sqref="J75:K75">
    <cfRule type="expression" dxfId="193" priority="144">
      <formula>_xlfn.ISFORMULA(J75)</formula>
    </cfRule>
  </conditionalFormatting>
  <conditionalFormatting sqref="D60:D61">
    <cfRule type="expression" dxfId="192" priority="143">
      <formula>_xlfn.ISFORMULA(D60)</formula>
    </cfRule>
  </conditionalFormatting>
  <conditionalFormatting sqref="B107:B108 R123:R133 B112:B114 G110">
    <cfRule type="expression" dxfId="191" priority="142">
      <formula>_xlfn.ISFORMULA(B107)</formula>
    </cfRule>
  </conditionalFormatting>
  <conditionalFormatting sqref="K119 M119:R119 B128:B138 N123:Q133 L121:R121">
    <cfRule type="expression" dxfId="190" priority="139">
      <formula>_xlfn.ISFORMULA(B119)</formula>
    </cfRule>
  </conditionalFormatting>
  <conditionalFormatting sqref="K116:R116">
    <cfRule type="expression" dxfId="189" priority="138">
      <formula>_xlfn.ISFORMULA(K116)</formula>
    </cfRule>
  </conditionalFormatting>
  <conditionalFormatting sqref="K120:R120">
    <cfRule type="expression" dxfId="188" priority="134">
      <formula>_xlfn.ISFORMULA(K120)</formula>
    </cfRule>
  </conditionalFormatting>
  <conditionalFormatting sqref="L124:M126">
    <cfRule type="expression" dxfId="187" priority="131">
      <formula>_xlfn.ISFORMULA(L124)</formula>
    </cfRule>
  </conditionalFormatting>
  <conditionalFormatting sqref="J121:K121">
    <cfRule type="expression" dxfId="186" priority="128">
      <formula>_xlfn.ISFORMULA(J121)</formula>
    </cfRule>
  </conditionalFormatting>
  <conditionalFormatting sqref="R159:R169 B149:B151 G146">
    <cfRule type="expression" dxfId="185" priority="127">
      <formula>_xlfn.ISFORMULA(B146)</formula>
    </cfRule>
  </conditionalFormatting>
  <conditionalFormatting sqref="K155 M155:R155 B165:B174 N159:Q169 L157:R157">
    <cfRule type="expression" dxfId="184" priority="124">
      <formula>_xlfn.ISFORMULA(B155)</formula>
    </cfRule>
  </conditionalFormatting>
  <conditionalFormatting sqref="K152:R152">
    <cfRule type="expression" dxfId="183" priority="123">
      <formula>_xlfn.ISFORMULA(K152)</formula>
    </cfRule>
  </conditionalFormatting>
  <conditionalFormatting sqref="K156:R156">
    <cfRule type="expression" dxfId="182" priority="119">
      <formula>_xlfn.ISFORMULA(K156)</formula>
    </cfRule>
  </conditionalFormatting>
  <conditionalFormatting sqref="J157:K157">
    <cfRule type="expression" dxfId="181" priority="114">
      <formula>_xlfn.ISFORMULA(J157)</formula>
    </cfRule>
  </conditionalFormatting>
  <conditionalFormatting sqref="R195:R205 B180:B182">
    <cfRule type="expression" dxfId="180" priority="113">
      <formula>_xlfn.ISFORMULA(B180)</formula>
    </cfRule>
  </conditionalFormatting>
  <conditionalFormatting sqref="K191 M191:R191 B195:B205 N195:Q205 L193:R193">
    <cfRule type="expression" dxfId="179" priority="110">
      <formula>_xlfn.ISFORMULA(B191)</formula>
    </cfRule>
  </conditionalFormatting>
  <conditionalFormatting sqref="K188:R188">
    <cfRule type="expression" dxfId="178" priority="109">
      <formula>_xlfn.ISFORMULA(K188)</formula>
    </cfRule>
  </conditionalFormatting>
  <conditionalFormatting sqref="K192:R192">
    <cfRule type="expression" dxfId="177" priority="105">
      <formula>_xlfn.ISFORMULA(K192)</formula>
    </cfRule>
  </conditionalFormatting>
  <conditionalFormatting sqref="C256:C257">
    <cfRule type="expression" dxfId="176" priority="75">
      <formula>_xlfn.ISFORMULA(C256)</formula>
    </cfRule>
  </conditionalFormatting>
  <conditionalFormatting sqref="H252:N253 H256:N257">
    <cfRule type="expression" dxfId="175" priority="76">
      <formula>_xlfn.ISFORMULA(H252)</formula>
    </cfRule>
  </conditionalFormatting>
  <conditionalFormatting sqref="J193:K193">
    <cfRule type="expression" dxfId="174" priority="100">
      <formula>_xlfn.ISFORMULA(J193)</formula>
    </cfRule>
  </conditionalFormatting>
  <conditionalFormatting sqref="R232:R242 B220:B222 G219">
    <cfRule type="expression" dxfId="173" priority="99">
      <formula>_xlfn.ISFORMULA(B219)</formula>
    </cfRule>
  </conditionalFormatting>
  <conditionalFormatting sqref="K228 M228:R228 B236:B246 N232:Q242 L230:R230">
    <cfRule type="expression" dxfId="172" priority="96">
      <formula>_xlfn.ISFORMULA(B228)</formula>
    </cfRule>
  </conditionalFormatting>
  <conditionalFormatting sqref="K225:R225">
    <cfRule type="expression" dxfId="171" priority="95">
      <formula>_xlfn.ISFORMULA(K225)</formula>
    </cfRule>
  </conditionalFormatting>
  <conditionalFormatting sqref="K229:R229">
    <cfRule type="expression" dxfId="170" priority="91">
      <formula>_xlfn.ISFORMULA(K229)</formula>
    </cfRule>
  </conditionalFormatting>
  <conditionalFormatting sqref="J230:K230">
    <cfRule type="expression" dxfId="169" priority="86">
      <formula>_xlfn.ISFORMULA(J230)</formula>
    </cfRule>
  </conditionalFormatting>
  <conditionalFormatting sqref="R271:R281 B254:B261">
    <cfRule type="expression" dxfId="168" priority="85">
      <formula>_xlfn.ISFORMULA(B254)</formula>
    </cfRule>
  </conditionalFormatting>
  <conditionalFormatting sqref="K264 M264:R264 B273:B283 N271:Q281 L266:R266">
    <cfRule type="expression" dxfId="167" priority="82">
      <formula>_xlfn.ISFORMULA(B264)</formula>
    </cfRule>
  </conditionalFormatting>
  <conditionalFormatting sqref="K261:R261">
    <cfRule type="expression" dxfId="166" priority="81">
      <formula>_xlfn.ISFORMULA(K261)</formula>
    </cfRule>
  </conditionalFormatting>
  <conditionalFormatting sqref="K265:R265">
    <cfRule type="expression" dxfId="165" priority="77">
      <formula>_xlfn.ISFORMULA(K265)</formula>
    </cfRule>
  </conditionalFormatting>
  <conditionalFormatting sqref="D252:F257">
    <cfRule type="expression" dxfId="164" priority="73">
      <formula>_xlfn.ISFORMULA(D252)</formula>
    </cfRule>
  </conditionalFormatting>
  <conditionalFormatting sqref="J266:K266">
    <cfRule type="expression" dxfId="163" priority="72">
      <formula>_xlfn.ISFORMULA(J266)</formula>
    </cfRule>
  </conditionalFormatting>
  <conditionalFormatting sqref="R307:R317 B291:B301">
    <cfRule type="expression" dxfId="162" priority="71">
      <formula>_xlfn.ISFORMULA(B291)</formula>
    </cfRule>
  </conditionalFormatting>
  <conditionalFormatting sqref="K302 M302:R302 B312:B322 N307:Q317 L304:R304">
    <cfRule type="expression" dxfId="161" priority="68">
      <formula>_xlfn.ISFORMULA(B302)</formula>
    </cfRule>
  </conditionalFormatting>
  <conditionalFormatting sqref="K299:R299">
    <cfRule type="expression" dxfId="160" priority="67">
      <formula>_xlfn.ISFORMULA(K299)</formula>
    </cfRule>
  </conditionalFormatting>
  <conditionalFormatting sqref="K303:R303">
    <cfRule type="expression" dxfId="159" priority="63">
      <formula>_xlfn.ISFORMULA(K303)</formula>
    </cfRule>
  </conditionalFormatting>
  <conditionalFormatting sqref="H291:N292 H295:N296">
    <cfRule type="expression" dxfId="158" priority="62">
      <formula>_xlfn.ISFORMULA(H291)</formula>
    </cfRule>
  </conditionalFormatting>
  <conditionalFormatting sqref="C295:C296">
    <cfRule type="expression" dxfId="157" priority="61">
      <formula>_xlfn.ISFORMULA(C295)</formula>
    </cfRule>
  </conditionalFormatting>
  <conditionalFormatting sqref="D291:F296">
    <cfRule type="expression" dxfId="156" priority="59">
      <formula>_xlfn.ISFORMULA(D291)</formula>
    </cfRule>
  </conditionalFormatting>
  <conditionalFormatting sqref="J304:K304">
    <cfRule type="expression" dxfId="155" priority="58">
      <formula>_xlfn.ISFORMULA(J304)</formula>
    </cfRule>
  </conditionalFormatting>
  <conditionalFormatting sqref="R351:R357 B336:B343">
    <cfRule type="expression" dxfId="154" priority="57">
      <formula>_xlfn.ISFORMULA(B336)</formula>
    </cfRule>
  </conditionalFormatting>
  <conditionalFormatting sqref="K347 M347:R347 N351:Q357 L349:R349">
    <cfRule type="expression" dxfId="153" priority="54">
      <formula>_xlfn.ISFORMULA(K347)</formula>
    </cfRule>
  </conditionalFormatting>
  <conditionalFormatting sqref="K344:R344">
    <cfRule type="expression" dxfId="152" priority="53">
      <formula>_xlfn.ISFORMULA(K344)</formula>
    </cfRule>
  </conditionalFormatting>
  <conditionalFormatting sqref="K348:R348">
    <cfRule type="expression" dxfId="151" priority="49">
      <formula>_xlfn.ISFORMULA(K348)</formula>
    </cfRule>
  </conditionalFormatting>
  <conditionalFormatting sqref="H333:N334 H337:N338">
    <cfRule type="expression" dxfId="150" priority="48">
      <formula>_xlfn.ISFORMULA(H333)</formula>
    </cfRule>
  </conditionalFormatting>
  <conditionalFormatting sqref="C337:C338">
    <cfRule type="expression" dxfId="149" priority="47">
      <formula>_xlfn.ISFORMULA(C337)</formula>
    </cfRule>
  </conditionalFormatting>
  <conditionalFormatting sqref="D333:F338">
    <cfRule type="expression" dxfId="148" priority="45">
      <formula>_xlfn.ISFORMULA(D333)</formula>
    </cfRule>
  </conditionalFormatting>
  <conditionalFormatting sqref="J349:K349">
    <cfRule type="expression" dxfId="147" priority="44">
      <formula>_xlfn.ISFORMULA(J349)</formula>
    </cfRule>
  </conditionalFormatting>
  <conditionalFormatting sqref="C15:C18">
    <cfRule type="expression" dxfId="146" priority="43">
      <formula>_xlfn.ISFORMULA(C15)</formula>
    </cfRule>
  </conditionalFormatting>
  <conditionalFormatting sqref="C60:C63">
    <cfRule type="expression" dxfId="145" priority="42">
      <formula>_xlfn.ISFORMULA(C60)</formula>
    </cfRule>
  </conditionalFormatting>
  <conditionalFormatting sqref="C107:C110">
    <cfRule type="expression" dxfId="144" priority="41">
      <formula>_xlfn.ISFORMULA(C107)</formula>
    </cfRule>
  </conditionalFormatting>
  <conditionalFormatting sqref="C143:C146">
    <cfRule type="expression" dxfId="143" priority="40">
      <formula>_xlfn.ISFORMULA(C143)</formula>
    </cfRule>
  </conditionalFormatting>
  <conditionalFormatting sqref="C179:C182">
    <cfRule type="expression" dxfId="142" priority="39">
      <formula>_xlfn.ISFORMULA(C179)</formula>
    </cfRule>
  </conditionalFormatting>
  <conditionalFormatting sqref="C216:C219">
    <cfRule type="expression" dxfId="141" priority="38">
      <formula>_xlfn.ISFORMULA(C216)</formula>
    </cfRule>
  </conditionalFormatting>
  <conditionalFormatting sqref="C252:C255">
    <cfRule type="expression" dxfId="140" priority="37">
      <formula>_xlfn.ISFORMULA(C252)</formula>
    </cfRule>
  </conditionalFormatting>
  <conditionalFormatting sqref="C291:C294">
    <cfRule type="expression" dxfId="139" priority="36">
      <formula>_xlfn.ISFORMULA(C291)</formula>
    </cfRule>
  </conditionalFormatting>
  <conditionalFormatting sqref="C333:C336">
    <cfRule type="expression" dxfId="138" priority="35">
      <formula>_xlfn.ISFORMULA(C333)</formula>
    </cfRule>
  </conditionalFormatting>
  <conditionalFormatting sqref="H62:N63">
    <cfRule type="expression" dxfId="137" priority="34">
      <formula>_xlfn.ISFORMULA(H62)</formula>
    </cfRule>
  </conditionalFormatting>
  <conditionalFormatting sqref="H62:N63">
    <cfRule type="expression" dxfId="136" priority="33">
      <formula>_xlfn.ISFORMULA(H62)</formula>
    </cfRule>
  </conditionalFormatting>
  <conditionalFormatting sqref="H109:N110">
    <cfRule type="expression" dxfId="135" priority="32">
      <formula>_xlfn.ISFORMULA(H109)</formula>
    </cfRule>
  </conditionalFormatting>
  <conditionalFormatting sqref="H109:N110">
    <cfRule type="expression" dxfId="134" priority="31">
      <formula>_xlfn.ISFORMULA(H109)</formula>
    </cfRule>
  </conditionalFormatting>
  <conditionalFormatting sqref="H145:N146">
    <cfRule type="expression" dxfId="133" priority="30">
      <formula>_xlfn.ISFORMULA(H145)</formula>
    </cfRule>
  </conditionalFormatting>
  <conditionalFormatting sqref="H145:N146">
    <cfRule type="expression" dxfId="132" priority="29">
      <formula>_xlfn.ISFORMULA(H145)</formula>
    </cfRule>
  </conditionalFormatting>
  <conditionalFormatting sqref="H181:N182">
    <cfRule type="expression" dxfId="131" priority="28">
      <formula>_xlfn.ISFORMULA(H181)</formula>
    </cfRule>
  </conditionalFormatting>
  <conditionalFormatting sqref="H181:N182">
    <cfRule type="expression" dxfId="130" priority="27">
      <formula>_xlfn.ISFORMULA(H181)</formula>
    </cfRule>
  </conditionalFormatting>
  <conditionalFormatting sqref="H218:N219">
    <cfRule type="expression" dxfId="129" priority="26">
      <formula>_xlfn.ISFORMULA(H218)</formula>
    </cfRule>
  </conditionalFormatting>
  <conditionalFormatting sqref="H218:N219">
    <cfRule type="expression" dxfId="128" priority="25">
      <formula>_xlfn.ISFORMULA(H218)</formula>
    </cfRule>
  </conditionalFormatting>
  <conditionalFormatting sqref="H254:N255">
    <cfRule type="expression" dxfId="127" priority="24">
      <formula>_xlfn.ISFORMULA(H254)</formula>
    </cfRule>
  </conditionalFormatting>
  <conditionalFormatting sqref="H254:N255">
    <cfRule type="expression" dxfId="126" priority="23">
      <formula>_xlfn.ISFORMULA(H254)</formula>
    </cfRule>
  </conditionalFormatting>
  <conditionalFormatting sqref="H293:N294">
    <cfRule type="expression" dxfId="125" priority="22">
      <formula>_xlfn.ISFORMULA(H293)</formula>
    </cfRule>
  </conditionalFormatting>
  <conditionalFormatting sqref="H293:N294">
    <cfRule type="expression" dxfId="124" priority="21">
      <formula>_xlfn.ISFORMULA(H293)</formula>
    </cfRule>
  </conditionalFormatting>
  <conditionalFormatting sqref="H335:N336">
    <cfRule type="expression" dxfId="123" priority="20">
      <formula>_xlfn.ISFORMULA(H335)</formula>
    </cfRule>
  </conditionalFormatting>
  <conditionalFormatting sqref="H335:N336">
    <cfRule type="expression" dxfId="122" priority="19">
      <formula>_xlfn.ISFORMULA(H335)</formula>
    </cfRule>
  </conditionalFormatting>
  <conditionalFormatting sqref="L89:M90">
    <cfRule type="expression" dxfId="121" priority="18">
      <formula>_xlfn.ISFORMULA(L89)</formula>
    </cfRule>
  </conditionalFormatting>
  <conditionalFormatting sqref="L127:M128">
    <cfRule type="expression" dxfId="120" priority="17">
      <formula>_xlfn.ISFORMULA(L127)</formula>
    </cfRule>
  </conditionalFormatting>
  <conditionalFormatting sqref="L167:M168">
    <cfRule type="expression" dxfId="119" priority="16">
      <formula>_xlfn.ISFORMULA(L167)</formula>
    </cfRule>
  </conditionalFormatting>
  <conditionalFormatting sqref="E15:F16">
    <cfRule type="expression" dxfId="118" priority="15">
      <formula>_xlfn.ISFORMULA(E15)</formula>
    </cfRule>
  </conditionalFormatting>
  <conditionalFormatting sqref="F17:F18">
    <cfRule type="expression" dxfId="117" priority="14">
      <formula>_xlfn.ISFORMULA(F17)</formula>
    </cfRule>
  </conditionalFormatting>
  <conditionalFormatting sqref="E64:F64">
    <cfRule type="expression" dxfId="116" priority="13">
      <formula>_xlfn.ISFORMULA(E64)</formula>
    </cfRule>
  </conditionalFormatting>
  <conditionalFormatting sqref="E60:F61">
    <cfRule type="expression" dxfId="115" priority="12">
      <formula>_xlfn.ISFORMULA(E60)</formula>
    </cfRule>
  </conditionalFormatting>
  <conditionalFormatting sqref="F62:F63">
    <cfRule type="expression" dxfId="114" priority="11">
      <formula>_xlfn.ISFORMULA(F62)</formula>
    </cfRule>
  </conditionalFormatting>
  <conditionalFormatting sqref="D62:D63">
    <cfRule type="expression" dxfId="113" priority="10">
      <formula>_xlfn.ISFORMULA(D62)</formula>
    </cfRule>
  </conditionalFormatting>
  <conditionalFormatting sqref="E107:F108">
    <cfRule type="expression" dxfId="112" priority="9">
      <formula>_xlfn.ISFORMULA(E107)</formula>
    </cfRule>
  </conditionalFormatting>
  <conditionalFormatting sqref="F109:F110">
    <cfRule type="expression" dxfId="111" priority="8">
      <formula>_xlfn.ISFORMULA(F109)</formula>
    </cfRule>
  </conditionalFormatting>
  <conditionalFormatting sqref="E147:F147">
    <cfRule type="expression" dxfId="110" priority="7">
      <formula>_xlfn.ISFORMULA(E147)</formula>
    </cfRule>
  </conditionalFormatting>
  <conditionalFormatting sqref="E143:F144">
    <cfRule type="expression" dxfId="109" priority="6">
      <formula>_xlfn.ISFORMULA(E143)</formula>
    </cfRule>
  </conditionalFormatting>
  <conditionalFormatting sqref="F145:F146">
    <cfRule type="expression" dxfId="108" priority="5">
      <formula>_xlfn.ISFORMULA(F145)</formula>
    </cfRule>
  </conditionalFormatting>
  <conditionalFormatting sqref="E179:F180">
    <cfRule type="expression" dxfId="107" priority="4">
      <formula>_xlfn.ISFORMULA(E179)</formula>
    </cfRule>
  </conditionalFormatting>
  <conditionalFormatting sqref="F181:F182">
    <cfRule type="expression" dxfId="106" priority="3">
      <formula>_xlfn.ISFORMULA(F181)</formula>
    </cfRule>
  </conditionalFormatting>
  <conditionalFormatting sqref="E215:F217">
    <cfRule type="expression" dxfId="105" priority="2">
      <formula>_xlfn.ISFORMULA(E215)</formula>
    </cfRule>
  </conditionalFormatting>
  <conditionalFormatting sqref="F218:F219">
    <cfRule type="expression" dxfId="104" priority="1">
      <formula>_xlfn.ISFORMULA(F218)</formula>
    </cfRule>
  </conditionalFormatting>
  <hyperlinks>
    <hyperlink ref="L27" r:id="rId1" xr:uid="{58EA2FBD-6B84-46B6-9D2E-C02603881FA0}"/>
    <hyperlink ref="L73" r:id="rId2" xr:uid="{CBFEE0F3-B9EE-4FAA-8CEF-83E42DFF04B2}"/>
    <hyperlink ref="L119" r:id="rId3" xr:uid="{4D63360D-3CB6-4D2C-87E0-B1FB5EF33A38}"/>
    <hyperlink ref="L155" r:id="rId4" xr:uid="{2DE66A83-92F4-4865-914C-B961F06B525F}"/>
    <hyperlink ref="L191" r:id="rId5" xr:uid="{012932E0-9C97-4659-BD4A-453444F856B3}"/>
    <hyperlink ref="L228" r:id="rId6" xr:uid="{7DFCE1F9-262B-4E91-9440-4F27C0D01F94}"/>
    <hyperlink ref="L264" r:id="rId7" xr:uid="{B1C75BC7-9FDF-4D91-961B-727EDE19996C}"/>
    <hyperlink ref="L302" r:id="rId8" xr:uid="{CF562BE3-2A4A-41F7-9AA7-05D45D360BF8}"/>
    <hyperlink ref="L347" r:id="rId9" xr:uid="{2B4D30FD-323D-4AEC-9B91-6C64F588F5CC}"/>
  </hyperlinks>
  <pageMargins left="0.7" right="0.7" top="0.75" bottom="0.75" header="0.3" footer="0.3"/>
  <pageSetup paperSize="9" orientation="portrait" horizontalDpi="4294967294" verticalDpi="4294967294"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sheetPr>
  <dimension ref="A1:E32"/>
  <sheetViews>
    <sheetView topLeftCell="A14" workbookViewId="0">
      <selection activeCell="E23" sqref="E23"/>
    </sheetView>
  </sheetViews>
  <sheetFormatPr defaultColWidth="8.85546875" defaultRowHeight="13.9"/>
  <cols>
    <col min="1" max="1" width="8.85546875" style="40"/>
    <col min="2" max="2" width="44.7109375" style="39" customWidth="1"/>
    <col min="3" max="3" width="25.140625" style="40" customWidth="1"/>
    <col min="4" max="4" width="46.140625" style="40" customWidth="1"/>
    <col min="5" max="5" width="37.28515625" style="40" customWidth="1"/>
    <col min="6" max="12" width="25.85546875" style="40" customWidth="1"/>
    <col min="13" max="20" width="15.85546875" style="40" customWidth="1"/>
    <col min="21" max="16384" width="8.85546875" style="40"/>
  </cols>
  <sheetData>
    <row r="1" spans="1:5" s="8" customFormat="1" ht="49.5" customHeight="1">
      <c r="A1" s="100"/>
      <c r="B1" s="100" t="s">
        <v>34</v>
      </c>
      <c r="C1" s="100"/>
      <c r="D1" s="100"/>
      <c r="E1" s="100"/>
    </row>
    <row r="2" spans="1:5" ht="14.1" thickBot="1">
      <c r="B2" s="502"/>
    </row>
    <row r="3" spans="1:5" ht="12.6" thickBot="1">
      <c r="B3" s="535" t="s">
        <v>35</v>
      </c>
      <c r="C3" s="536"/>
      <c r="D3" s="536"/>
      <c r="E3" s="537"/>
    </row>
    <row r="4" spans="1:5" ht="12.4">
      <c r="B4" s="392" t="s">
        <v>36</v>
      </c>
      <c r="C4" s="538" t="s">
        <v>37</v>
      </c>
      <c r="D4" s="538"/>
      <c r="E4" s="539"/>
    </row>
    <row r="5" spans="1:5" ht="12.4">
      <c r="B5" s="393" t="s">
        <v>38</v>
      </c>
      <c r="C5" s="540" t="s">
        <v>39</v>
      </c>
      <c r="D5" s="540"/>
      <c r="E5" s="541"/>
    </row>
    <row r="6" spans="1:5" ht="12.6" thickBot="1">
      <c r="B6" s="394" t="s">
        <v>40</v>
      </c>
      <c r="C6" s="542" t="s">
        <v>41</v>
      </c>
      <c r="D6" s="542"/>
      <c r="E6" s="543"/>
    </row>
    <row r="9" spans="1:5" ht="14.1">
      <c r="B9" s="81" t="s">
        <v>42</v>
      </c>
      <c r="C9" s="58" t="s">
        <v>43</v>
      </c>
      <c r="D9" s="58" t="s">
        <v>44</v>
      </c>
      <c r="E9" s="58" t="s">
        <v>45</v>
      </c>
    </row>
    <row r="10" spans="1:5" ht="36.950000000000003">
      <c r="B10" s="532" t="s">
        <v>46</v>
      </c>
      <c r="C10" s="61" t="s">
        <v>47</v>
      </c>
      <c r="D10" s="42" t="s">
        <v>48</v>
      </c>
      <c r="E10" s="520" t="s">
        <v>49</v>
      </c>
    </row>
    <row r="11" spans="1:5" ht="43.5" customHeight="1">
      <c r="B11" s="533"/>
      <c r="C11" s="61" t="s">
        <v>50</v>
      </c>
      <c r="D11" s="59" t="s">
        <v>51</v>
      </c>
      <c r="E11" s="520" t="s">
        <v>52</v>
      </c>
    </row>
    <row r="12" spans="1:5" ht="30" customHeight="1">
      <c r="B12" s="534"/>
      <c r="C12" s="80" t="s">
        <v>53</v>
      </c>
      <c r="D12" s="520" t="s">
        <v>54</v>
      </c>
      <c r="E12" s="520" t="s">
        <v>55</v>
      </c>
    </row>
    <row r="13" spans="1:5" ht="61.5">
      <c r="B13" s="532" t="s">
        <v>56</v>
      </c>
      <c r="C13" s="62" t="s">
        <v>57</v>
      </c>
      <c r="D13" s="520" t="s">
        <v>58</v>
      </c>
      <c r="E13" s="520" t="s">
        <v>59</v>
      </c>
    </row>
    <row r="14" spans="1:5" ht="37.5" customHeight="1">
      <c r="B14" s="534"/>
      <c r="C14" s="62" t="s">
        <v>60</v>
      </c>
      <c r="D14" s="520" t="s">
        <v>61</v>
      </c>
      <c r="E14" s="520" t="s">
        <v>62</v>
      </c>
    </row>
    <row r="15" spans="1:5" ht="24.6">
      <c r="B15" s="532" t="s">
        <v>63</v>
      </c>
      <c r="C15" s="62" t="s">
        <v>64</v>
      </c>
      <c r="D15" s="520" t="s">
        <v>65</v>
      </c>
      <c r="E15" s="520" t="s">
        <v>66</v>
      </c>
    </row>
    <row r="16" spans="1:5" ht="24.6">
      <c r="B16" s="534"/>
      <c r="C16" s="62" t="s">
        <v>67</v>
      </c>
      <c r="D16" s="43" t="s">
        <v>68</v>
      </c>
      <c r="E16" s="520" t="s">
        <v>69</v>
      </c>
    </row>
    <row r="17" spans="2:5" ht="27" customHeight="1">
      <c r="B17" s="532" t="s">
        <v>70</v>
      </c>
      <c r="C17" s="62" t="s">
        <v>71</v>
      </c>
      <c r="D17" s="43" t="s">
        <v>72</v>
      </c>
      <c r="E17" s="43" t="s">
        <v>73</v>
      </c>
    </row>
    <row r="18" spans="2:5" ht="24.6">
      <c r="B18" s="533"/>
      <c r="C18" s="62" t="s">
        <v>74</v>
      </c>
      <c r="D18" s="520" t="s">
        <v>75</v>
      </c>
      <c r="E18" s="520" t="s">
        <v>76</v>
      </c>
    </row>
    <row r="19" spans="2:5" ht="12.4">
      <c r="B19" s="533"/>
      <c r="C19" s="62" t="s">
        <v>77</v>
      </c>
      <c r="D19" s="520" t="s">
        <v>78</v>
      </c>
      <c r="E19" s="520" t="s">
        <v>79</v>
      </c>
    </row>
    <row r="20" spans="2:5" ht="23.25" customHeight="1">
      <c r="B20" s="534"/>
      <c r="C20" s="62" t="s">
        <v>80</v>
      </c>
      <c r="D20" s="43" t="s">
        <v>80</v>
      </c>
      <c r="E20" s="43" t="s">
        <v>81</v>
      </c>
    </row>
    <row r="22" spans="2:5" ht="12.4">
      <c r="B22" s="58" t="s">
        <v>82</v>
      </c>
    </row>
    <row r="23" spans="2:5" ht="42.75" customHeight="1">
      <c r="B23" s="58" t="s">
        <v>83</v>
      </c>
    </row>
    <row r="24" spans="2:5" ht="12.4">
      <c r="B24" s="43" t="s">
        <v>84</v>
      </c>
    </row>
    <row r="25" spans="2:5" ht="12.4">
      <c r="B25" s="43" t="s">
        <v>85</v>
      </c>
    </row>
    <row r="26" spans="2:5" ht="12.4">
      <c r="B26" s="43" t="s">
        <v>86</v>
      </c>
    </row>
    <row r="27" spans="2:5" ht="12.4">
      <c r="B27" s="43" t="s">
        <v>87</v>
      </c>
    </row>
    <row r="28" spans="2:5" ht="12.4">
      <c r="B28" s="43" t="s">
        <v>88</v>
      </c>
    </row>
    <row r="29" spans="2:5" ht="12.4">
      <c r="B29" s="43" t="s">
        <v>89</v>
      </c>
    </row>
    <row r="30" spans="2:5" ht="12.4">
      <c r="B30" s="43" t="s">
        <v>90</v>
      </c>
    </row>
    <row r="31" spans="2:5" ht="12.4">
      <c r="B31" s="43" t="s">
        <v>91</v>
      </c>
    </row>
    <row r="32" spans="2:5" ht="12.4">
      <c r="B32" s="43" t="s">
        <v>92</v>
      </c>
    </row>
  </sheetData>
  <mergeCells count="8">
    <mergeCell ref="B10:B12"/>
    <mergeCell ref="B13:B14"/>
    <mergeCell ref="B15:B16"/>
    <mergeCell ref="B17:B20"/>
    <mergeCell ref="B3:E3"/>
    <mergeCell ref="C4:E4"/>
    <mergeCell ref="C5:E5"/>
    <mergeCell ref="C6:E6"/>
  </mergeCells>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F447-097B-44E6-A686-2F57AD37D17D}">
  <sheetPr>
    <tabColor theme="9" tint="0.39997558519241921"/>
  </sheetPr>
  <dimension ref="B1:F57"/>
  <sheetViews>
    <sheetView topLeftCell="A24" workbookViewId="0">
      <selection activeCell="J29" sqref="J29"/>
    </sheetView>
  </sheetViews>
  <sheetFormatPr defaultColWidth="8.85546875" defaultRowHeight="13.9"/>
  <cols>
    <col min="1" max="1" width="8" style="1" customWidth="1"/>
    <col min="2" max="2" width="19.85546875" style="1" customWidth="1"/>
    <col min="3" max="4" width="25.5703125" style="1" customWidth="1"/>
    <col min="5" max="5" width="12" style="1" customWidth="1"/>
    <col min="6" max="6" width="10.140625" style="1" customWidth="1"/>
    <col min="7" max="16384" width="8.85546875" style="1"/>
  </cols>
  <sheetData>
    <row r="1" spans="2:6" s="109" customFormat="1" ht="49.5" customHeight="1">
      <c r="B1" s="109" t="s">
        <v>427</v>
      </c>
    </row>
    <row r="4" spans="2:6" ht="14.1">
      <c r="F4" s="2"/>
    </row>
    <row r="5" spans="2:6" ht="14.1">
      <c r="F5" s="2"/>
    </row>
    <row r="8" spans="2:6" s="165" customFormat="1" ht="14.1">
      <c r="B8" s="165" t="s">
        <v>443</v>
      </c>
    </row>
    <row r="11" spans="2:6" ht="14.1">
      <c r="C11" s="2" t="s">
        <v>428</v>
      </c>
      <c r="D11" s="2"/>
      <c r="E11" s="2"/>
    </row>
    <row r="12" spans="2:6" ht="14.1">
      <c r="C12" s="44" t="s">
        <v>354</v>
      </c>
      <c r="D12" s="44"/>
    </row>
    <row r="13" spans="2:6" ht="14.1">
      <c r="B13" s="46" t="s">
        <v>125</v>
      </c>
      <c r="C13" s="46" t="s">
        <v>410</v>
      </c>
      <c r="D13" s="46" t="s">
        <v>18</v>
      </c>
      <c r="E13" s="46" t="s">
        <v>24</v>
      </c>
      <c r="F13" s="46">
        <v>2015</v>
      </c>
    </row>
    <row r="14" spans="2:6">
      <c r="B14" s="166" t="s">
        <v>84</v>
      </c>
      <c r="C14" s="496" t="s">
        <v>411</v>
      </c>
      <c r="D14" s="496" t="s">
        <v>444</v>
      </c>
      <c r="E14" s="496" t="s">
        <v>402</v>
      </c>
      <c r="F14" s="79">
        <f>'Market shares'!C14</f>
        <v>0.3134606387381611</v>
      </c>
    </row>
    <row r="15" spans="2:6">
      <c r="C15" s="496" t="s">
        <v>380</v>
      </c>
      <c r="D15" s="496" t="s">
        <v>444</v>
      </c>
      <c r="E15" s="496" t="s">
        <v>402</v>
      </c>
      <c r="F15" s="124"/>
    </row>
    <row r="18" spans="2:6" ht="14.1">
      <c r="C18" s="2" t="s">
        <v>433</v>
      </c>
      <c r="D18" s="2"/>
    </row>
    <row r="19" spans="2:6" ht="14.1">
      <c r="C19" s="44" t="s">
        <v>354</v>
      </c>
      <c r="D19" s="44"/>
    </row>
    <row r="20" spans="2:6" ht="14.1">
      <c r="B20" s="46" t="s">
        <v>125</v>
      </c>
      <c r="C20" s="46" t="s">
        <v>410</v>
      </c>
      <c r="D20" s="46" t="s">
        <v>18</v>
      </c>
      <c r="E20" s="46" t="s">
        <v>24</v>
      </c>
      <c r="F20" s="46">
        <v>2015</v>
      </c>
    </row>
    <row r="21" spans="2:6">
      <c r="B21" s="496" t="str">
        <f>B14</f>
        <v>BioSNG</v>
      </c>
      <c r="C21" s="496" t="s">
        <v>411</v>
      </c>
      <c r="D21" s="496" t="s">
        <v>444</v>
      </c>
      <c r="E21" s="496" t="s">
        <v>402</v>
      </c>
      <c r="F21" s="79">
        <f>'Market shares'!D14</f>
        <v>0.11638981262695774</v>
      </c>
    </row>
    <row r="22" spans="2:6">
      <c r="C22" s="496" t="s">
        <v>380</v>
      </c>
      <c r="D22" s="496" t="s">
        <v>444</v>
      </c>
      <c r="E22" s="496" t="s">
        <v>402</v>
      </c>
      <c r="F22" s="124"/>
    </row>
    <row r="26" spans="2:6" s="165" customFormat="1" ht="14.1">
      <c r="B26" s="165" t="s">
        <v>445</v>
      </c>
    </row>
    <row r="29" spans="2:6" ht="14.1">
      <c r="C29" s="2" t="s">
        <v>428</v>
      </c>
      <c r="D29" s="2"/>
      <c r="E29" s="2"/>
    </row>
    <row r="30" spans="2:6" ht="14.1">
      <c r="C30" s="44" t="s">
        <v>354</v>
      </c>
      <c r="D30" s="44"/>
    </row>
    <row r="31" spans="2:6" ht="14.1">
      <c r="B31" s="46" t="s">
        <v>125</v>
      </c>
      <c r="C31" s="46" t="s">
        <v>410</v>
      </c>
      <c r="D31" s="46" t="s">
        <v>18</v>
      </c>
      <c r="E31" s="46" t="s">
        <v>24</v>
      </c>
      <c r="F31" s="46">
        <v>2015</v>
      </c>
    </row>
    <row r="32" spans="2:6">
      <c r="B32" s="497" t="str">
        <f>B14</f>
        <v>BioSNG</v>
      </c>
      <c r="C32" s="496" t="s">
        <v>411</v>
      </c>
      <c r="D32" s="496" t="s">
        <v>444</v>
      </c>
      <c r="E32" s="496" t="s">
        <v>402</v>
      </c>
      <c r="F32" s="79">
        <f>'Market shares'!C15</f>
        <v>3.3003048115121107E-2</v>
      </c>
    </row>
    <row r="33" spans="2:6">
      <c r="C33" s="496" t="s">
        <v>380</v>
      </c>
      <c r="D33" s="496" t="s">
        <v>444</v>
      </c>
      <c r="E33" s="496" t="s">
        <v>402</v>
      </c>
      <c r="F33" s="124"/>
    </row>
    <row r="36" spans="2:6" ht="14.1">
      <c r="C36" s="2" t="s">
        <v>433</v>
      </c>
      <c r="D36" s="2"/>
    </row>
    <row r="37" spans="2:6" ht="14.1">
      <c r="C37" s="44" t="s">
        <v>354</v>
      </c>
      <c r="D37" s="44"/>
    </row>
    <row r="38" spans="2:6" ht="14.1">
      <c r="B38" s="46" t="s">
        <v>125</v>
      </c>
      <c r="C38" s="46" t="s">
        <v>410</v>
      </c>
      <c r="D38" s="46" t="s">
        <v>18</v>
      </c>
      <c r="E38" s="46" t="s">
        <v>24</v>
      </c>
      <c r="F38" s="46">
        <v>2015</v>
      </c>
    </row>
    <row r="39" spans="2:6">
      <c r="B39" s="496" t="str">
        <f>B14</f>
        <v>BioSNG</v>
      </c>
      <c r="C39" s="496" t="s">
        <v>411</v>
      </c>
      <c r="D39" s="496" t="s">
        <v>444</v>
      </c>
      <c r="E39" s="496" t="s">
        <v>402</v>
      </c>
      <c r="F39" s="79">
        <f>'Market shares'!D15</f>
        <v>0.1779880696437989</v>
      </c>
    </row>
    <row r="40" spans="2:6">
      <c r="C40" s="496" t="s">
        <v>380</v>
      </c>
      <c r="D40" s="496" t="s">
        <v>444</v>
      </c>
      <c r="E40" s="496" t="s">
        <v>402</v>
      </c>
      <c r="F40" s="124"/>
    </row>
    <row r="43" spans="2:6" s="165" customFormat="1" ht="14.1">
      <c r="B43" s="165" t="s">
        <v>446</v>
      </c>
    </row>
    <row r="46" spans="2:6" ht="14.1">
      <c r="C46" s="2" t="s">
        <v>428</v>
      </c>
      <c r="D46" s="2"/>
      <c r="E46" s="2"/>
    </row>
    <row r="47" spans="2:6" ht="14.1">
      <c r="C47" s="44" t="s">
        <v>354</v>
      </c>
      <c r="D47" s="44"/>
    </row>
    <row r="48" spans="2:6" ht="14.1">
      <c r="B48" s="46" t="s">
        <v>125</v>
      </c>
      <c r="C48" s="46" t="s">
        <v>410</v>
      </c>
      <c r="D48" s="46" t="s">
        <v>18</v>
      </c>
      <c r="E48" s="46" t="s">
        <v>24</v>
      </c>
      <c r="F48" s="46">
        <v>2015</v>
      </c>
    </row>
    <row r="49" spans="2:6">
      <c r="B49" s="497" t="str">
        <f>B14</f>
        <v>BioSNG</v>
      </c>
      <c r="C49" s="496" t="s">
        <v>411</v>
      </c>
      <c r="D49" s="496" t="s">
        <v>444</v>
      </c>
      <c r="E49" s="496" t="s">
        <v>402</v>
      </c>
      <c r="F49" s="79">
        <f>'Market shares'!C16</f>
        <v>1.0978262023631653E-2</v>
      </c>
    </row>
    <row r="50" spans="2:6">
      <c r="C50" s="496" t="s">
        <v>380</v>
      </c>
      <c r="D50" s="496" t="s">
        <v>444</v>
      </c>
      <c r="E50" s="496" t="s">
        <v>402</v>
      </c>
      <c r="F50" s="124"/>
    </row>
    <row r="53" spans="2:6" ht="14.1">
      <c r="C53" s="2" t="s">
        <v>433</v>
      </c>
      <c r="D53" s="2"/>
    </row>
    <row r="54" spans="2:6" ht="14.1">
      <c r="C54" s="44" t="s">
        <v>354</v>
      </c>
      <c r="D54" s="44"/>
    </row>
    <row r="55" spans="2:6" ht="14.1">
      <c r="B55" s="46" t="s">
        <v>125</v>
      </c>
      <c r="C55" s="46" t="s">
        <v>410</v>
      </c>
      <c r="D55" s="46" t="s">
        <v>18</v>
      </c>
      <c r="E55" s="46" t="s">
        <v>24</v>
      </c>
      <c r="F55" s="46">
        <v>2015</v>
      </c>
    </row>
    <row r="56" spans="2:6">
      <c r="B56" s="496" t="str">
        <f>B14</f>
        <v>BioSNG</v>
      </c>
      <c r="C56" s="496" t="s">
        <v>411</v>
      </c>
      <c r="D56" s="496" t="s">
        <v>444</v>
      </c>
      <c r="E56" s="496" t="s">
        <v>402</v>
      </c>
      <c r="F56" s="79">
        <f>'Market shares'!D16</f>
        <v>0.13721286598818536</v>
      </c>
    </row>
    <row r="57" spans="2:6">
      <c r="C57" s="496" t="s">
        <v>380</v>
      </c>
      <c r="D57" s="496" t="s">
        <v>444</v>
      </c>
      <c r="E57" s="496" t="s">
        <v>402</v>
      </c>
      <c r="F57" s="124"/>
    </row>
  </sheetData>
  <conditionalFormatting sqref="E20:E23 E38:E41 A29:A41 A11:A23 A46:A59 G46:XFD59 A1:E10 F1:XFD42 A60:XFD1048576 A42:E42 A24:E28 B11:E13 B16:E19 C14:E14 B29:E30 A43:XFD43 B59:E59 B44:E47 F44:F59 B34:E37 B31:C33 E31:E33 B51:E54 B48:C50 E48:E50">
    <cfRule type="expression" dxfId="3678" priority="38">
      <formula>_xlfn.ISFORMULA(A1)</formula>
    </cfRule>
  </conditionalFormatting>
  <conditionalFormatting sqref="B20:B22 B23:D23 B15:C15 E15">
    <cfRule type="expression" dxfId="3677" priority="37">
      <formula>_xlfn.ISFORMULA(B15)</formula>
    </cfRule>
  </conditionalFormatting>
  <conditionalFormatting sqref="C20:C21">
    <cfRule type="expression" dxfId="3676" priority="36">
      <formula>_xlfn.ISFORMULA(C20)</formula>
    </cfRule>
  </conditionalFormatting>
  <conditionalFormatting sqref="C22">
    <cfRule type="expression" dxfId="3675" priority="35">
      <formula>_xlfn.ISFORMULA(C22)</formula>
    </cfRule>
  </conditionalFormatting>
  <conditionalFormatting sqref="B38:B40 B41:D41">
    <cfRule type="expression" dxfId="3674" priority="34">
      <formula>_xlfn.ISFORMULA(B38)</formula>
    </cfRule>
  </conditionalFormatting>
  <conditionalFormatting sqref="C38:C39">
    <cfRule type="expression" dxfId="3673" priority="33">
      <formula>_xlfn.ISFORMULA(C38)</formula>
    </cfRule>
  </conditionalFormatting>
  <conditionalFormatting sqref="C40">
    <cfRule type="expression" dxfId="3672" priority="32">
      <formula>_xlfn.ISFORMULA(C40)</formula>
    </cfRule>
  </conditionalFormatting>
  <conditionalFormatting sqref="A44:A45 G44:XFD45">
    <cfRule type="expression" dxfId="3671" priority="31">
      <formula>_xlfn.ISFORMULA(A44)</formula>
    </cfRule>
  </conditionalFormatting>
  <conditionalFormatting sqref="E55:E58">
    <cfRule type="expression" dxfId="3670" priority="15">
      <formula>_xlfn.ISFORMULA(E55)</formula>
    </cfRule>
  </conditionalFormatting>
  <conditionalFormatting sqref="B55:B57 B58:D58">
    <cfRule type="expression" dxfId="3669" priority="14">
      <formula>_xlfn.ISFORMULA(B55)</formula>
    </cfRule>
  </conditionalFormatting>
  <conditionalFormatting sqref="C55:C56">
    <cfRule type="expression" dxfId="3668" priority="13">
      <formula>_xlfn.ISFORMULA(C55)</formula>
    </cfRule>
  </conditionalFormatting>
  <conditionalFormatting sqref="C57">
    <cfRule type="expression" dxfId="3667" priority="12">
      <formula>_xlfn.ISFORMULA(C57)</formula>
    </cfRule>
  </conditionalFormatting>
  <conditionalFormatting sqref="D15">
    <cfRule type="expression" dxfId="3666" priority="11">
      <formula>_xlfn.ISFORMULA(D15)</formula>
    </cfRule>
  </conditionalFormatting>
  <conditionalFormatting sqref="D20:D21">
    <cfRule type="expression" dxfId="3665" priority="10">
      <formula>_xlfn.ISFORMULA(D20)</formula>
    </cfRule>
  </conditionalFormatting>
  <conditionalFormatting sqref="D22">
    <cfRule type="expression" dxfId="3664" priority="9">
      <formula>_xlfn.ISFORMULA(D22)</formula>
    </cfRule>
  </conditionalFormatting>
  <conditionalFormatting sqref="D31:D32">
    <cfRule type="expression" dxfId="3663" priority="8">
      <formula>_xlfn.ISFORMULA(D31)</formula>
    </cfRule>
  </conditionalFormatting>
  <conditionalFormatting sqref="D33">
    <cfRule type="expression" dxfId="3662" priority="7">
      <formula>_xlfn.ISFORMULA(D33)</formula>
    </cfRule>
  </conditionalFormatting>
  <conditionalFormatting sqref="D38:D39">
    <cfRule type="expression" dxfId="3661" priority="6">
      <formula>_xlfn.ISFORMULA(D38)</formula>
    </cfRule>
  </conditionalFormatting>
  <conditionalFormatting sqref="D40">
    <cfRule type="expression" dxfId="3660" priority="5">
      <formula>_xlfn.ISFORMULA(D40)</formula>
    </cfRule>
  </conditionalFormatting>
  <conditionalFormatting sqref="D48:D49">
    <cfRule type="expression" dxfId="3659" priority="4">
      <formula>_xlfn.ISFORMULA(D48)</formula>
    </cfRule>
  </conditionalFormatting>
  <conditionalFormatting sqref="D50">
    <cfRule type="expression" dxfId="3658" priority="3">
      <formula>_xlfn.ISFORMULA(D50)</formula>
    </cfRule>
  </conditionalFormatting>
  <conditionalFormatting sqref="D55:D56">
    <cfRule type="expression" dxfId="3657" priority="2">
      <formula>_xlfn.ISFORMULA(D55)</formula>
    </cfRule>
  </conditionalFormatting>
  <conditionalFormatting sqref="D57">
    <cfRule type="expression" dxfId="3656" priority="1">
      <formula>_xlfn.ISFORMULA(D57)</formula>
    </cfRule>
  </conditionalFormatting>
  <pageMargins left="0.7" right="0.7" top="0.75" bottom="0.75" header="0.3" footer="0.3"/>
  <pageSetup paperSize="9" orientation="portrait" horizontalDpi="4294967294" verticalDpi="4294967294"/>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C0CBB-68AA-459C-A4FB-AAA8D50A5BF0}">
  <sheetPr>
    <tabColor theme="9" tint="0.39997558519241921"/>
  </sheetPr>
  <dimension ref="B1:N181"/>
  <sheetViews>
    <sheetView topLeftCell="A10"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15.28515625" style="1" bestFit="1" customWidth="1"/>
    <col min="6" max="6" width="17.85546875" style="1" customWidth="1"/>
    <col min="7" max="7" width="10.85546875" style="1" customWidth="1"/>
    <col min="8" max="8" width="11.7109375" style="1" customWidth="1"/>
    <col min="9" max="9" width="10.7109375" style="1" customWidth="1"/>
    <col min="10" max="10" width="11.42578125" style="1" customWidth="1"/>
    <col min="11" max="12" width="10.85546875" style="1" customWidth="1"/>
    <col min="13" max="16384" width="8.85546875" style="1"/>
  </cols>
  <sheetData>
    <row r="1" spans="2:14" s="3" customFormat="1" ht="49.5" customHeight="1">
      <c r="B1" s="109" t="s">
        <v>80</v>
      </c>
      <c r="C1" s="109"/>
      <c r="D1" s="109"/>
      <c r="E1" s="109"/>
      <c r="F1" s="109"/>
      <c r="G1" s="109"/>
      <c r="H1" s="109"/>
      <c r="I1" s="109"/>
      <c r="J1" s="109"/>
      <c r="K1" s="109"/>
      <c r="L1" s="109"/>
      <c r="M1" s="109"/>
      <c r="N1" s="109"/>
    </row>
    <row r="4" spans="2:14" ht="14.1">
      <c r="K4" s="7"/>
      <c r="L4" s="2"/>
    </row>
    <row r="5" spans="2:14" ht="14.1">
      <c r="L5" s="2"/>
    </row>
    <row r="10" spans="2:14" ht="14.45">
      <c r="C10" s="5"/>
      <c r="D10" s="5"/>
      <c r="E10" s="5"/>
      <c r="F10" s="5"/>
      <c r="G10" s="5"/>
      <c r="H10" s="5"/>
      <c r="I10" s="5"/>
      <c r="J10" s="5"/>
      <c r="K10" s="5"/>
      <c r="L10" s="5"/>
      <c r="M10" s="5"/>
      <c r="N10" s="5"/>
    </row>
    <row r="11" spans="2:14" ht="14.45">
      <c r="C11" s="2" t="s">
        <v>467</v>
      </c>
      <c r="D11" s="2"/>
      <c r="M11" s="5"/>
      <c r="N11" s="5"/>
    </row>
    <row r="12" spans="2:14" ht="14.45">
      <c r="C12" s="44" t="s">
        <v>354</v>
      </c>
      <c r="M12" s="5"/>
      <c r="N12" s="5"/>
    </row>
    <row r="13" spans="2:14" ht="14.45">
      <c r="B13" s="46" t="s">
        <v>125</v>
      </c>
      <c r="C13" s="46" t="s">
        <v>410</v>
      </c>
      <c r="D13" s="46" t="s">
        <v>24</v>
      </c>
      <c r="E13" s="46">
        <v>2015</v>
      </c>
      <c r="F13" s="46">
        <v>2020</v>
      </c>
      <c r="G13" s="46">
        <v>2025</v>
      </c>
      <c r="H13" s="46">
        <v>2030</v>
      </c>
      <c r="I13" s="46">
        <v>2035</v>
      </c>
      <c r="J13" s="46">
        <v>2040</v>
      </c>
      <c r="K13" s="46">
        <v>2045</v>
      </c>
      <c r="L13" s="46">
        <v>2050</v>
      </c>
      <c r="M13" s="5"/>
      <c r="N13" s="5"/>
    </row>
    <row r="14" spans="2:14" ht="14.45">
      <c r="B14" s="497" t="s">
        <v>84</v>
      </c>
      <c r="C14" s="496" t="s">
        <v>411</v>
      </c>
      <c r="D14" s="496" t="s">
        <v>124</v>
      </c>
      <c r="E14" s="266">
        <f>SUM(E19:E21)</f>
        <v>0</v>
      </c>
      <c r="F14" s="266">
        <f t="shared" ref="F14:L14" si="0">SUM(F19:F21)</f>
        <v>0</v>
      </c>
      <c r="G14" s="266">
        <f t="shared" si="0"/>
        <v>0</v>
      </c>
      <c r="H14" s="266">
        <f t="shared" si="0"/>
        <v>0</v>
      </c>
      <c r="I14" s="266">
        <f t="shared" si="0"/>
        <v>0</v>
      </c>
      <c r="J14" s="266">
        <f t="shared" si="0"/>
        <v>0</v>
      </c>
      <c r="K14" s="266">
        <f t="shared" si="0"/>
        <v>0</v>
      </c>
      <c r="L14" s="266">
        <f t="shared" si="0"/>
        <v>0</v>
      </c>
      <c r="M14" s="5"/>
      <c r="N14" s="5"/>
    </row>
    <row r="15" spans="2:14" ht="14.45">
      <c r="C15" s="496" t="s">
        <v>380</v>
      </c>
      <c r="D15" s="496" t="s">
        <v>124</v>
      </c>
      <c r="E15" s="266">
        <f>E22</f>
        <v>0</v>
      </c>
      <c r="F15" s="266">
        <f t="shared" ref="F15:L15" si="1">F22</f>
        <v>0</v>
      </c>
      <c r="G15" s="266">
        <f t="shared" si="1"/>
        <v>0</v>
      </c>
      <c r="H15" s="266">
        <f t="shared" si="1"/>
        <v>0</v>
      </c>
      <c r="I15" s="266">
        <f t="shared" si="1"/>
        <v>0</v>
      </c>
      <c r="J15" s="266">
        <f t="shared" si="1"/>
        <v>0</v>
      </c>
      <c r="K15" s="266">
        <f t="shared" si="1"/>
        <v>0</v>
      </c>
      <c r="L15" s="266">
        <f t="shared" si="1"/>
        <v>0</v>
      </c>
      <c r="M15" s="5"/>
      <c r="N15" s="5"/>
    </row>
    <row r="16" spans="2:14" ht="14.45">
      <c r="M16" s="5"/>
      <c r="N16" s="5"/>
    </row>
    <row r="17" spans="2:14" ht="14.45">
      <c r="C17" s="44" t="s">
        <v>372</v>
      </c>
      <c r="M17" s="5"/>
      <c r="N17" s="5"/>
    </row>
    <row r="18" spans="2:14" ht="14.45">
      <c r="C18" s="46" t="s">
        <v>373</v>
      </c>
      <c r="D18" s="46" t="s">
        <v>24</v>
      </c>
      <c r="E18" s="46">
        <v>2015</v>
      </c>
      <c r="F18" s="46">
        <v>2020</v>
      </c>
      <c r="G18" s="46">
        <v>2025</v>
      </c>
      <c r="H18" s="46">
        <v>2030</v>
      </c>
      <c r="I18" s="46">
        <v>2035</v>
      </c>
      <c r="J18" s="46">
        <v>2040</v>
      </c>
      <c r="K18" s="46">
        <v>2045</v>
      </c>
      <c r="L18" s="46">
        <v>2050</v>
      </c>
      <c r="M18" s="5"/>
      <c r="N18" s="5"/>
    </row>
    <row r="19" spans="2:14" ht="14.45">
      <c r="C19" s="112" t="s">
        <v>399</v>
      </c>
      <c r="D19" s="496" t="s">
        <v>124</v>
      </c>
      <c r="E19" s="315">
        <f>'GVA (11)'!E19/'GVA per worker (11)'!G15</f>
        <v>0</v>
      </c>
      <c r="F19" s="315">
        <f>'GVA (11)'!F19/'GVA per worker (11)'!H15</f>
        <v>0</v>
      </c>
      <c r="G19" s="315">
        <f>'GVA (11)'!G19/'GVA per worker (11)'!I15</f>
        <v>0</v>
      </c>
      <c r="H19" s="315">
        <f>'GVA (11)'!H19/'GVA per worker (11)'!J15</f>
        <v>0</v>
      </c>
      <c r="I19" s="315">
        <f>'GVA (11)'!I19/'GVA per worker (11)'!K15</f>
        <v>0</v>
      </c>
      <c r="J19" s="315">
        <f>'GVA (11)'!J19/'GVA per worker (11)'!L15</f>
        <v>0</v>
      </c>
      <c r="K19" s="315">
        <f>'GVA (11)'!K19/'GVA per worker (11)'!M15</f>
        <v>0</v>
      </c>
      <c r="L19" s="315">
        <f>'GVA (11)'!L19/'GVA per worker (11)'!N15</f>
        <v>0</v>
      </c>
      <c r="M19" s="5"/>
      <c r="N19" s="5"/>
    </row>
    <row r="20" spans="2:14" ht="14.45">
      <c r="C20" s="112" t="s">
        <v>335</v>
      </c>
      <c r="D20" s="496" t="s">
        <v>124</v>
      </c>
      <c r="E20" s="315">
        <f>'GVA (11)'!E20/'GVA per worker (11)'!G16</f>
        <v>0</v>
      </c>
      <c r="F20" s="315">
        <f>'GVA (11)'!F20/'GVA per worker (11)'!H16</f>
        <v>0</v>
      </c>
      <c r="G20" s="315">
        <f>'GVA (11)'!G20/'GVA per worker (11)'!I16</f>
        <v>0</v>
      </c>
      <c r="H20" s="315">
        <f>'GVA (11)'!H20/'GVA per worker (11)'!J16</f>
        <v>0</v>
      </c>
      <c r="I20" s="315">
        <f>'GVA (11)'!I20/'GVA per worker (11)'!K16</f>
        <v>0</v>
      </c>
      <c r="J20" s="315">
        <f>'GVA (11)'!J20/'GVA per worker (11)'!L16</f>
        <v>0</v>
      </c>
      <c r="K20" s="315">
        <f>'GVA (11)'!K20/'GVA per worker (11)'!M16</f>
        <v>0</v>
      </c>
      <c r="L20" s="315">
        <f>'GVA (11)'!L20/'GVA per worker (11)'!N16</f>
        <v>0</v>
      </c>
      <c r="M20" s="5"/>
      <c r="N20" s="5"/>
    </row>
    <row r="21" spans="2:14" ht="14.45">
      <c r="C21" s="112" t="s">
        <v>1095</v>
      </c>
      <c r="D21" s="496" t="s">
        <v>124</v>
      </c>
      <c r="E21" s="315">
        <f>'GVA (11)'!E21/'GVA per worker (11)'!G17</f>
        <v>0</v>
      </c>
      <c r="F21" s="315">
        <f>'GVA (11)'!F21/'GVA per worker (11)'!H17</f>
        <v>0</v>
      </c>
      <c r="G21" s="315">
        <f>'GVA (11)'!G21/'GVA per worker (11)'!I17</f>
        <v>0</v>
      </c>
      <c r="H21" s="315">
        <f>'GVA (11)'!H21/'GVA per worker (11)'!J17</f>
        <v>0</v>
      </c>
      <c r="I21" s="315">
        <f>'GVA (11)'!I21/'GVA per worker (11)'!K17</f>
        <v>0</v>
      </c>
      <c r="J21" s="315">
        <f>'GVA (11)'!J21/'GVA per worker (11)'!L17</f>
        <v>0</v>
      </c>
      <c r="K21" s="315">
        <f>'GVA (11)'!K21/'GVA per worker (11)'!M17</f>
        <v>0</v>
      </c>
      <c r="L21" s="315">
        <f>'GVA (11)'!L21/'GVA per worker (11)'!N17</f>
        <v>0</v>
      </c>
      <c r="M21" s="5"/>
      <c r="N21" s="5"/>
    </row>
    <row r="22" spans="2:14" ht="14.45">
      <c r="C22" s="112" t="s">
        <v>380</v>
      </c>
      <c r="D22" s="496" t="s">
        <v>124</v>
      </c>
      <c r="E22" s="315">
        <f>'GVA (11)'!E22/'GVA per worker (11)'!G18</f>
        <v>0</v>
      </c>
      <c r="F22" s="315">
        <f>'GVA (11)'!F22/'GVA per worker (11)'!H18</f>
        <v>0</v>
      </c>
      <c r="G22" s="315">
        <f>'GVA (11)'!G22/'GVA per worker (11)'!I18</f>
        <v>0</v>
      </c>
      <c r="H22" s="315">
        <f>'GVA (11)'!H22/'GVA per worker (11)'!J18</f>
        <v>0</v>
      </c>
      <c r="I22" s="315">
        <f>'GVA (11)'!I22/'GVA per worker (11)'!K18</f>
        <v>0</v>
      </c>
      <c r="J22" s="315">
        <f>'GVA (11)'!J22/'GVA per worker (11)'!L18</f>
        <v>0</v>
      </c>
      <c r="K22" s="315">
        <f>'GVA (11)'!K22/'GVA per worker (11)'!M18</f>
        <v>0</v>
      </c>
      <c r="L22" s="315">
        <f>'GVA (11)'!L22/'GVA per worker (11)'!N18</f>
        <v>0</v>
      </c>
      <c r="M22" s="5"/>
      <c r="N22" s="5"/>
    </row>
    <row r="23" spans="2:14" ht="14.45">
      <c r="C23" s="496"/>
      <c r="D23" s="496" t="s">
        <v>124</v>
      </c>
      <c r="E23" s="79"/>
      <c r="F23" s="57"/>
      <c r="G23" s="57"/>
      <c r="H23" s="79"/>
      <c r="I23" s="79"/>
      <c r="J23" s="79"/>
      <c r="K23" s="79"/>
      <c r="L23" s="79"/>
      <c r="M23" s="5"/>
      <c r="N23" s="5"/>
    </row>
    <row r="24" spans="2:14" ht="14.45">
      <c r="C24" s="496"/>
      <c r="D24" s="496" t="s">
        <v>124</v>
      </c>
      <c r="E24" s="79"/>
      <c r="F24" s="57"/>
      <c r="G24" s="57"/>
      <c r="H24" s="79"/>
      <c r="I24" s="79"/>
      <c r="J24" s="79"/>
      <c r="K24" s="79"/>
      <c r="L24" s="79"/>
      <c r="M24" s="5"/>
      <c r="N24" s="5"/>
    </row>
    <row r="25" spans="2:14" ht="14.45">
      <c r="E25" s="256">
        <f>SUM(E19:E24)</f>
        <v>0</v>
      </c>
      <c r="F25" s="256">
        <f t="shared" ref="F25:L25" si="2">SUM(F19:F24)</f>
        <v>0</v>
      </c>
      <c r="G25" s="256">
        <f t="shared" si="2"/>
        <v>0</v>
      </c>
      <c r="H25" s="256">
        <f t="shared" si="2"/>
        <v>0</v>
      </c>
      <c r="I25" s="256">
        <f t="shared" si="2"/>
        <v>0</v>
      </c>
      <c r="J25" s="256">
        <f t="shared" si="2"/>
        <v>0</v>
      </c>
      <c r="K25" s="256">
        <f t="shared" si="2"/>
        <v>0</v>
      </c>
      <c r="L25" s="256">
        <f t="shared" si="2"/>
        <v>0</v>
      </c>
      <c r="M25" s="5"/>
      <c r="N25" s="5"/>
    </row>
    <row r="26" spans="2:14" ht="14.45">
      <c r="M26" s="5"/>
      <c r="N26" s="5"/>
    </row>
    <row r="27" spans="2:14" s="365" customFormat="1" ht="14.65" thickBot="1">
      <c r="M27" s="396"/>
      <c r="N27" s="396"/>
    </row>
    <row r="28" spans="2:14" ht="14.45">
      <c r="M28" s="5"/>
      <c r="N28" s="5"/>
    </row>
    <row r="29" spans="2:14" ht="14.45">
      <c r="M29" s="5"/>
      <c r="N29" s="5"/>
    </row>
    <row r="30" spans="2:14" ht="14.45">
      <c r="C30" s="2" t="s">
        <v>467</v>
      </c>
      <c r="D30" s="2"/>
      <c r="M30" s="5"/>
      <c r="N30" s="5"/>
    </row>
    <row r="31" spans="2:14" ht="14.45">
      <c r="C31" s="44" t="s">
        <v>354</v>
      </c>
      <c r="M31" s="5"/>
      <c r="N31" s="5"/>
    </row>
    <row r="32" spans="2:14" ht="14.45">
      <c r="B32" s="46" t="s">
        <v>125</v>
      </c>
      <c r="C32" s="46" t="s">
        <v>410</v>
      </c>
      <c r="D32" s="46" t="s">
        <v>24</v>
      </c>
      <c r="E32" s="46">
        <v>2015</v>
      </c>
      <c r="F32" s="46">
        <v>2020</v>
      </c>
      <c r="G32" s="46">
        <v>2025</v>
      </c>
      <c r="H32" s="46">
        <v>2030</v>
      </c>
      <c r="I32" s="46">
        <v>2035</v>
      </c>
      <c r="J32" s="46">
        <v>2040</v>
      </c>
      <c r="K32" s="46">
        <v>2045</v>
      </c>
      <c r="L32" s="46">
        <v>2050</v>
      </c>
      <c r="M32" s="5"/>
      <c r="N32" s="5"/>
    </row>
    <row r="33" spans="2:14" ht="14.45">
      <c r="B33" s="497" t="s">
        <v>222</v>
      </c>
      <c r="C33" s="496" t="s">
        <v>411</v>
      </c>
      <c r="D33" s="496" t="s">
        <v>124</v>
      </c>
      <c r="E33" s="266">
        <f>SUM(E38:E40)</f>
        <v>2.6029208912717187E-8</v>
      </c>
      <c r="F33" s="266">
        <f t="shared" ref="F33:L33" si="3">SUM(F38:F40)</f>
        <v>2.4905995877796615E-8</v>
      </c>
      <c r="G33" s="266">
        <f t="shared" si="3"/>
        <v>1.0627750986705667E-7</v>
      </c>
      <c r="H33" s="266">
        <f t="shared" si="3"/>
        <v>2039.3692492775465</v>
      </c>
      <c r="I33" s="266">
        <f t="shared" si="3"/>
        <v>2628.0193654832938</v>
      </c>
      <c r="J33" s="266">
        <f t="shared" si="3"/>
        <v>1.0867524471663959E-7</v>
      </c>
      <c r="K33" s="266">
        <f t="shared" si="3"/>
        <v>2.1237941149431674E-7</v>
      </c>
      <c r="L33" s="266">
        <f t="shared" si="3"/>
        <v>2277.0272124290254</v>
      </c>
      <c r="M33" s="5"/>
      <c r="N33" s="5"/>
    </row>
    <row r="34" spans="2:14" ht="14.45">
      <c r="C34" s="496" t="s">
        <v>380</v>
      </c>
      <c r="D34" s="496" t="s">
        <v>124</v>
      </c>
      <c r="E34" s="266">
        <f>E41</f>
        <v>5.4499452766985067E-8</v>
      </c>
      <c r="F34" s="266">
        <f t="shared" ref="F34:L34" si="4">F41</f>
        <v>9.810178427880035E-8</v>
      </c>
      <c r="G34" s="266">
        <f t="shared" si="4"/>
        <v>2.6977293398465353E-7</v>
      </c>
      <c r="H34" s="266">
        <f t="shared" si="4"/>
        <v>3089.0159217167329</v>
      </c>
      <c r="I34" s="266">
        <f t="shared" si="4"/>
        <v>6643.470071045208</v>
      </c>
      <c r="J34" s="266">
        <f t="shared" si="4"/>
        <v>6324.1715095964919</v>
      </c>
      <c r="K34" s="266">
        <f t="shared" si="4"/>
        <v>6004.8729481577802</v>
      </c>
      <c r="L34" s="266">
        <f t="shared" si="4"/>
        <v>5882.1988018542506</v>
      </c>
      <c r="M34" s="5"/>
      <c r="N34" s="5"/>
    </row>
    <row r="35" spans="2:14" ht="14.45">
      <c r="M35" s="5"/>
      <c r="N35" s="5"/>
    </row>
    <row r="36" spans="2:14" ht="14.45">
      <c r="C36" s="44" t="s">
        <v>372</v>
      </c>
      <c r="M36" s="5"/>
      <c r="N36" s="5"/>
    </row>
    <row r="37" spans="2:14" ht="14.45">
      <c r="C37" s="46" t="s">
        <v>373</v>
      </c>
      <c r="D37" s="46" t="s">
        <v>24</v>
      </c>
      <c r="E37" s="46">
        <v>2015</v>
      </c>
      <c r="F37" s="46">
        <v>2020</v>
      </c>
      <c r="G37" s="46">
        <v>2025</v>
      </c>
      <c r="H37" s="46">
        <v>2030</v>
      </c>
      <c r="I37" s="46">
        <v>2035</v>
      </c>
      <c r="J37" s="46">
        <v>2040</v>
      </c>
      <c r="K37" s="46">
        <v>2045</v>
      </c>
      <c r="L37" s="46">
        <v>2050</v>
      </c>
      <c r="M37" s="5"/>
      <c r="N37" s="5"/>
    </row>
    <row r="38" spans="2:14">
      <c r="C38" s="112" t="s">
        <v>399</v>
      </c>
      <c r="D38" s="496" t="s">
        <v>124</v>
      </c>
      <c r="E38" s="315">
        <f>'GVA (11)'!E38/'GVA per worker (11)'!G60</f>
        <v>0</v>
      </c>
      <c r="F38" s="315">
        <f>'GVA (11)'!F38/'GVA per worker (11)'!H60</f>
        <v>3.3530429823545918E-9</v>
      </c>
      <c r="G38" s="315">
        <f>'GVA (11)'!G38/'GVA per worker (11)'!I60</f>
        <v>2.4734688131951745E-8</v>
      </c>
      <c r="H38" s="315">
        <f>'GVA (11)'!H38/'GVA per worker (11)'!J60</f>
        <v>626.49294513574534</v>
      </c>
      <c r="I38" s="315">
        <f>'GVA (11)'!I38/'GVA per worker (11)'!K60</f>
        <v>960.45500935043583</v>
      </c>
      <c r="J38" s="315">
        <f>'GVA (11)'!J38/'GVA per worker (11)'!L60</f>
        <v>4.4790792745554635E-8</v>
      </c>
      <c r="K38" s="315">
        <f>'GVA (11)'!K38/'GVA per worker (11)'!M60</f>
        <v>9.5626613652330816E-8</v>
      </c>
      <c r="L38" s="315">
        <f>'GVA (11)'!L38/'GVA per worker (11)'!N60</f>
        <v>1097.1700972395204</v>
      </c>
    </row>
    <row r="39" spans="2:14">
      <c r="C39" s="112" t="s">
        <v>335</v>
      </c>
      <c r="D39" s="496" t="s">
        <v>124</v>
      </c>
      <c r="E39" s="315">
        <f>'GVA (11)'!E39/'GVA per worker (11)'!G61</f>
        <v>9.7807264850913935E-9</v>
      </c>
      <c r="F39" s="315">
        <f>'GVA (11)'!F39/'GVA per worker (11)'!H61</f>
        <v>7.8983309690394687E-9</v>
      </c>
      <c r="G39" s="315">
        <f>'GVA (11)'!G39/'GVA per worker (11)'!I61</f>
        <v>2.9132157611790993E-8</v>
      </c>
      <c r="H39" s="315">
        <f>'GVA (11)'!H39/'GVA per worker (11)'!J61</f>
        <v>491.91621426572698</v>
      </c>
      <c r="I39" s="315">
        <f>'GVA (11)'!I39/'GVA per worker (11)'!K61</f>
        <v>565.60500302583091</v>
      </c>
      <c r="J39" s="315">
        <f>'GVA (11)'!J39/'GVA per worker (11)'!L61</f>
        <v>2.1101578913946072E-8</v>
      </c>
      <c r="K39" s="315">
        <f>'GVA (11)'!K39/'GVA per worker (11)'!M61</f>
        <v>3.7542547075860051E-8</v>
      </c>
      <c r="L39" s="315">
        <f>'GVA (11)'!L39/'GVA per worker (11)'!N61</f>
        <v>369.20887354880063</v>
      </c>
    </row>
    <row r="40" spans="2:14">
      <c r="C40" s="112" t="s">
        <v>1095</v>
      </c>
      <c r="D40" s="496" t="s">
        <v>124</v>
      </c>
      <c r="E40" s="315">
        <f>'GVA (11)'!E40/'GVA per worker (11)'!G62</f>
        <v>1.6248482427625794E-8</v>
      </c>
      <c r="F40" s="315">
        <f>'GVA (11)'!F40/'GVA per worker (11)'!H62</f>
        <v>1.3654621926402555E-8</v>
      </c>
      <c r="G40" s="315">
        <f>'GVA (11)'!G40/'GVA per worker (11)'!I62</f>
        <v>5.2410664123313932E-8</v>
      </c>
      <c r="H40" s="315">
        <f>'GVA (11)'!H40/'GVA per worker (11)'!J62</f>
        <v>920.96008987607411</v>
      </c>
      <c r="I40" s="315">
        <f>'GVA (11)'!I40/'GVA per worker (11)'!K62</f>
        <v>1101.9593531070273</v>
      </c>
      <c r="J40" s="315">
        <f>'GVA (11)'!J40/'GVA per worker (11)'!L62</f>
        <v>4.278287305713888E-8</v>
      </c>
      <c r="K40" s="315">
        <f>'GVA (11)'!K40/'GVA per worker (11)'!M62</f>
        <v>7.9210250766125855E-8</v>
      </c>
      <c r="L40" s="315">
        <f>'GVA (11)'!L40/'GVA per worker (11)'!N62</f>
        <v>810.64824164070421</v>
      </c>
    </row>
    <row r="41" spans="2:14">
      <c r="C41" s="112" t="s">
        <v>380</v>
      </c>
      <c r="D41" s="496" t="s">
        <v>124</v>
      </c>
      <c r="E41" s="315">
        <f>'GVA (11)'!E41/'GVA per worker (11)'!G63</f>
        <v>5.4499452766985067E-8</v>
      </c>
      <c r="F41" s="315">
        <f>'GVA (11)'!F41/'GVA per worker (11)'!H63</f>
        <v>9.810178427880035E-8</v>
      </c>
      <c r="G41" s="315">
        <f>'GVA (11)'!G41/'GVA per worker (11)'!I63</f>
        <v>2.6977293398465353E-7</v>
      </c>
      <c r="H41" s="315">
        <f>'GVA (11)'!H41/'GVA per worker (11)'!J63</f>
        <v>3089.0159217167329</v>
      </c>
      <c r="I41" s="315">
        <f>'GVA (11)'!I41/'GVA per worker (11)'!K63</f>
        <v>6643.470071045208</v>
      </c>
      <c r="J41" s="315">
        <f>'GVA (11)'!J41/'GVA per worker (11)'!L63</f>
        <v>6324.1715095964919</v>
      </c>
      <c r="K41" s="315">
        <f>'GVA (11)'!K41/'GVA per worker (11)'!M63</f>
        <v>6004.8729481577802</v>
      </c>
      <c r="L41" s="315">
        <f>'GVA (11)'!L41/'GVA per worker (11)'!N63</f>
        <v>5882.1988018542506</v>
      </c>
    </row>
    <row r="42" spans="2:14">
      <c r="C42" s="496"/>
      <c r="D42" s="496" t="s">
        <v>124</v>
      </c>
      <c r="E42" s="79"/>
      <c r="F42" s="57"/>
      <c r="G42" s="57"/>
      <c r="H42" s="79"/>
      <c r="I42" s="79"/>
      <c r="J42" s="79"/>
      <c r="K42" s="79"/>
      <c r="L42" s="79"/>
    </row>
    <row r="43" spans="2:14">
      <c r="C43" s="496"/>
      <c r="D43" s="496" t="s">
        <v>124</v>
      </c>
      <c r="E43" s="79"/>
      <c r="F43" s="57"/>
      <c r="G43" s="57"/>
      <c r="H43" s="79"/>
      <c r="I43" s="79"/>
      <c r="J43" s="79"/>
      <c r="K43" s="79"/>
      <c r="L43" s="79"/>
    </row>
    <row r="44" spans="2:14">
      <c r="E44" s="256">
        <f>SUM(E38:E43)</f>
        <v>8.0528661679702257E-8</v>
      </c>
      <c r="F44" s="256">
        <f t="shared" ref="F44" si="5">SUM(F38:F43)</f>
        <v>1.2300778015659697E-7</v>
      </c>
      <c r="G44" s="256">
        <f t="shared" ref="G44" si="6">SUM(G38:G43)</f>
        <v>3.7605044385171021E-7</v>
      </c>
      <c r="H44" s="256">
        <f t="shared" ref="H44" si="7">SUM(H38:H43)</f>
        <v>5128.3851709942792</v>
      </c>
      <c r="I44" s="256">
        <f t="shared" ref="I44" si="8">SUM(I38:I43)</f>
        <v>9271.4894365285018</v>
      </c>
      <c r="J44" s="256">
        <f t="shared" ref="J44" si="9">SUM(J38:J43)</f>
        <v>6324.1715097051674</v>
      </c>
      <c r="K44" s="256">
        <f t="shared" ref="K44" si="10">SUM(K38:K43)</f>
        <v>6004.87294837016</v>
      </c>
      <c r="L44" s="256">
        <f t="shared" ref="L44" si="11">SUM(L38:L43)</f>
        <v>8159.2260142832765</v>
      </c>
    </row>
    <row r="46" spans="2:14" ht="14.1" thickBot="1">
      <c r="B46" s="365"/>
      <c r="C46" s="365"/>
      <c r="D46" s="365"/>
      <c r="E46" s="365"/>
      <c r="F46" s="365"/>
      <c r="G46" s="365"/>
      <c r="H46" s="365"/>
      <c r="I46" s="365"/>
      <c r="J46" s="365"/>
      <c r="K46" s="365"/>
      <c r="L46" s="365"/>
    </row>
    <row r="49" spans="2:12" ht="14.1">
      <c r="C49" s="2" t="s">
        <v>467</v>
      </c>
      <c r="D49" s="2"/>
    </row>
    <row r="50" spans="2:12" ht="14.1">
      <c r="C50" s="44" t="s">
        <v>354</v>
      </c>
    </row>
    <row r="51" spans="2:12" ht="14.1">
      <c r="B51" s="46" t="s">
        <v>125</v>
      </c>
      <c r="C51" s="46" t="s">
        <v>410</v>
      </c>
      <c r="D51" s="46" t="s">
        <v>24</v>
      </c>
      <c r="E51" s="46">
        <v>2015</v>
      </c>
      <c r="F51" s="46">
        <v>2020</v>
      </c>
      <c r="G51" s="46">
        <v>2025</v>
      </c>
      <c r="H51" s="46">
        <v>2030</v>
      </c>
      <c r="I51" s="46">
        <v>2035</v>
      </c>
      <c r="J51" s="46">
        <v>2040</v>
      </c>
      <c r="K51" s="46">
        <v>2045</v>
      </c>
      <c r="L51" s="46">
        <v>2050</v>
      </c>
    </row>
    <row r="52" spans="2:12">
      <c r="B52" s="497" t="s">
        <v>136</v>
      </c>
      <c r="C52" s="496" t="s">
        <v>411</v>
      </c>
      <c r="D52" s="496" t="s">
        <v>124</v>
      </c>
      <c r="E52" s="266">
        <f>SUM(E57:E59)</f>
        <v>129.59040885356228</v>
      </c>
      <c r="F52" s="266">
        <f t="shared" ref="F52:L52" si="12">SUM(F57:F59)</f>
        <v>136.51476738517306</v>
      </c>
      <c r="G52" s="266">
        <f t="shared" si="12"/>
        <v>2.3589623866488907E-6</v>
      </c>
      <c r="H52" s="266">
        <f t="shared" si="12"/>
        <v>254.92669098944748</v>
      </c>
      <c r="I52" s="266">
        <f t="shared" si="12"/>
        <v>49.424955861402445</v>
      </c>
      <c r="J52" s="266">
        <f t="shared" si="12"/>
        <v>1.8247053877930251E-6</v>
      </c>
      <c r="K52" s="266">
        <f t="shared" si="12"/>
        <v>2.2645614700144712E-6</v>
      </c>
      <c r="L52" s="266">
        <f t="shared" si="12"/>
        <v>1087.4113601112983</v>
      </c>
    </row>
    <row r="53" spans="2:12">
      <c r="C53" s="496" t="s">
        <v>380</v>
      </c>
      <c r="D53" s="496" t="s">
        <v>124</v>
      </c>
      <c r="E53" s="266">
        <f>E60</f>
        <v>148.32999212997242</v>
      </c>
      <c r="F53" s="266">
        <f t="shared" ref="F53:L53" si="13">F60</f>
        <v>160.61778966547269</v>
      </c>
      <c r="G53" s="266">
        <f t="shared" si="13"/>
        <v>156.75550478771041</v>
      </c>
      <c r="H53" s="266">
        <f t="shared" si="13"/>
        <v>152.8932199022648</v>
      </c>
      <c r="I53" s="266">
        <f t="shared" si="13"/>
        <v>142.02326147663439</v>
      </c>
      <c r="J53" s="266">
        <f t="shared" si="13"/>
        <v>124.08866823620322</v>
      </c>
      <c r="K53" s="266">
        <f t="shared" si="13"/>
        <v>120.78722665046242</v>
      </c>
      <c r="L53" s="266">
        <f t="shared" si="13"/>
        <v>264.59157722495218</v>
      </c>
    </row>
    <row r="55" spans="2:12" ht="14.1">
      <c r="C55" s="44" t="s">
        <v>372</v>
      </c>
    </row>
    <row r="56" spans="2:12" ht="14.1">
      <c r="C56" s="46" t="s">
        <v>373</v>
      </c>
      <c r="D56" s="46" t="s">
        <v>24</v>
      </c>
      <c r="E56" s="46">
        <v>2015</v>
      </c>
      <c r="F56" s="46">
        <v>2020</v>
      </c>
      <c r="G56" s="46">
        <v>2025</v>
      </c>
      <c r="H56" s="46">
        <v>2030</v>
      </c>
      <c r="I56" s="46">
        <v>2035</v>
      </c>
      <c r="J56" s="46">
        <v>2040</v>
      </c>
      <c r="K56" s="46">
        <v>2045</v>
      </c>
      <c r="L56" s="46">
        <v>2050</v>
      </c>
    </row>
    <row r="57" spans="2:12">
      <c r="C57" s="112" t="s">
        <v>399</v>
      </c>
      <c r="D57" s="496" t="s">
        <v>124</v>
      </c>
      <c r="E57" s="315">
        <f>'GVA (11)'!E58/'GVA per worker (11)'!G107</f>
        <v>66.344618048746099</v>
      </c>
      <c r="F57" s="315">
        <f>'GVA (11)'!F58/'GVA per worker (11)'!H107</f>
        <v>69.034742440540242</v>
      </c>
      <c r="G57" s="315">
        <f>'GVA (11)'!G58/'GVA per worker (11)'!I107</f>
        <v>1.1779207190981718E-6</v>
      </c>
      <c r="H57" s="315">
        <f>'GVA (11)'!H58/'GVA per worker (11)'!J107</f>
        <v>125.65127005752989</v>
      </c>
      <c r="I57" s="315">
        <f>'GVA (11)'!I58/'GVA per worker (11)'!K107</f>
        <v>24.038195079327984</v>
      </c>
      <c r="J57" s="315">
        <f>'GVA (11)'!J58/'GVA per worker (11)'!L107</f>
        <v>8.7538228613155589E-7</v>
      </c>
      <c r="K57" s="315">
        <f>'GVA (11)'!K58/'GVA per worker (11)'!M107</f>
        <v>1.0712283496543207E-6</v>
      </c>
      <c r="L57" s="315">
        <f>'GVA (11)'!L58/'GVA per worker (11)'!N107</f>
        <v>507.02155037073015</v>
      </c>
    </row>
    <row r="58" spans="2:12">
      <c r="C58" s="112" t="s">
        <v>335</v>
      </c>
      <c r="D58" s="496" t="s">
        <v>124</v>
      </c>
      <c r="E58" s="315">
        <f>'GVA (11)'!E59/'GVA per worker (11)'!G108</f>
        <v>23.765216348660857</v>
      </c>
      <c r="F58" s="315">
        <f>'GVA (11)'!F59/'GVA per worker (11)'!H108</f>
        <v>24.728842186838484</v>
      </c>
      <c r="G58" s="315">
        <f>'GVA (11)'!G59/'GVA per worker (11)'!I108</f>
        <v>4.219413956135857E-7</v>
      </c>
      <c r="H58" s="315">
        <f>'GVA (11)'!H59/'GVA per worker (11)'!J108</f>
        <v>45.009372353416488</v>
      </c>
      <c r="I58" s="315">
        <f>'GVA (11)'!I59/'GVA per worker (11)'!K108</f>
        <v>8.6106895102147831</v>
      </c>
      <c r="J58" s="315">
        <f>'GVA (11)'!J59/'GVA per worker (11)'!L108</f>
        <v>3.135695106785673E-7</v>
      </c>
      <c r="K58" s="315">
        <f>'GVA (11)'!K59/'GVA per worker (11)'!M108</f>
        <v>3.8372326553525164E-7</v>
      </c>
      <c r="L58" s="315">
        <f>'GVA (11)'!L59/'GVA per worker (11)'!N108</f>
        <v>181.61950723931525</v>
      </c>
    </row>
    <row r="59" spans="2:12">
      <c r="C59" s="112" t="s">
        <v>1095</v>
      </c>
      <c r="D59" s="496" t="s">
        <v>124</v>
      </c>
      <c r="E59" s="315">
        <f>'GVA (11)'!E60/'GVA per worker (11)'!G109</f>
        <v>39.480574456155317</v>
      </c>
      <c r="F59" s="315">
        <f>'GVA (11)'!F60/'GVA per worker (11)'!H109</f>
        <v>42.751182757794354</v>
      </c>
      <c r="G59" s="315">
        <f>'GVA (11)'!G60/'GVA per worker (11)'!I109</f>
        <v>7.5910027193713321E-7</v>
      </c>
      <c r="H59" s="315">
        <f>'GVA (11)'!H60/'GVA per worker (11)'!J109</f>
        <v>84.266048578501128</v>
      </c>
      <c r="I59" s="315">
        <f>'GVA (11)'!I60/'GVA per worker (11)'!K109</f>
        <v>16.776071271859678</v>
      </c>
      <c r="J59" s="315">
        <f>'GVA (11)'!J60/'GVA per worker (11)'!L109</f>
        <v>6.3575359098290191E-7</v>
      </c>
      <c r="K59" s="315">
        <f>'GVA (11)'!K60/'GVA per worker (11)'!M109</f>
        <v>8.0960985482489871E-7</v>
      </c>
      <c r="L59" s="315">
        <f>'GVA (11)'!L60/'GVA per worker (11)'!N109</f>
        <v>398.7703025012529</v>
      </c>
    </row>
    <row r="60" spans="2:12">
      <c r="C60" s="112" t="s">
        <v>380</v>
      </c>
      <c r="D60" s="496" t="s">
        <v>124</v>
      </c>
      <c r="E60" s="315">
        <f>'GVA (11)'!E61/'GVA per worker (11)'!G110</f>
        <v>148.32999212997242</v>
      </c>
      <c r="F60" s="315">
        <f>'GVA (11)'!F61/'GVA per worker (11)'!H110</f>
        <v>160.61778966547269</v>
      </c>
      <c r="G60" s="315">
        <f>'GVA (11)'!G61/'GVA per worker (11)'!I110</f>
        <v>156.75550478771041</v>
      </c>
      <c r="H60" s="315">
        <f>'GVA (11)'!H61/'GVA per worker (11)'!J110</f>
        <v>152.8932199022648</v>
      </c>
      <c r="I60" s="315">
        <f>'GVA (11)'!I61/'GVA per worker (11)'!K110</f>
        <v>142.02326147663439</v>
      </c>
      <c r="J60" s="315">
        <f>'GVA (11)'!J61/'GVA per worker (11)'!L110</f>
        <v>124.08866823620322</v>
      </c>
      <c r="K60" s="315">
        <f>'GVA (11)'!K61/'GVA per worker (11)'!M110</f>
        <v>120.78722665046242</v>
      </c>
      <c r="L60" s="315">
        <f>'GVA (11)'!L61/'GVA per worker (11)'!N110</f>
        <v>264.59157722495218</v>
      </c>
    </row>
    <row r="61" spans="2:12">
      <c r="C61" s="496"/>
      <c r="D61" s="496" t="s">
        <v>124</v>
      </c>
      <c r="E61" s="79"/>
      <c r="F61" s="57"/>
      <c r="G61" s="57"/>
      <c r="H61" s="79"/>
      <c r="I61" s="79"/>
      <c r="J61" s="79"/>
      <c r="K61" s="79"/>
      <c r="L61" s="79"/>
    </row>
    <row r="62" spans="2:12">
      <c r="C62" s="496"/>
      <c r="D62" s="496" t="s">
        <v>124</v>
      </c>
      <c r="E62" s="79"/>
      <c r="F62" s="57"/>
      <c r="G62" s="57"/>
      <c r="H62" s="79"/>
      <c r="I62" s="79"/>
      <c r="J62" s="79"/>
      <c r="K62" s="79"/>
      <c r="L62" s="79"/>
    </row>
    <row r="63" spans="2:12">
      <c r="E63" s="256">
        <f>SUM(E57:E62)</f>
        <v>277.92040098353471</v>
      </c>
      <c r="F63" s="256">
        <f t="shared" ref="F63" si="14">SUM(F57:F62)</f>
        <v>297.13255705064574</v>
      </c>
      <c r="G63" s="256">
        <f t="shared" ref="G63" si="15">SUM(G57:G62)</f>
        <v>156.75550714667278</v>
      </c>
      <c r="H63" s="256">
        <f t="shared" ref="H63" si="16">SUM(H57:H62)</f>
        <v>407.81991089171231</v>
      </c>
      <c r="I63" s="256">
        <f t="shared" ref="I63" si="17">SUM(I57:I62)</f>
        <v>191.44821733803684</v>
      </c>
      <c r="J63" s="256">
        <f t="shared" ref="J63" si="18">SUM(J57:J62)</f>
        <v>124.08867006090861</v>
      </c>
      <c r="K63" s="256">
        <f t="shared" ref="K63" si="19">SUM(K57:K62)</f>
        <v>120.78722891502389</v>
      </c>
      <c r="L63" s="256">
        <f t="shared" ref="L63" si="20">SUM(L57:L62)</f>
        <v>1352.0029373362504</v>
      </c>
    </row>
    <row r="65" spans="2:12" ht="14.1" thickBot="1">
      <c r="B65" s="365"/>
      <c r="C65" s="365"/>
      <c r="D65" s="365"/>
      <c r="E65" s="365"/>
      <c r="F65" s="365"/>
      <c r="G65" s="365"/>
      <c r="H65" s="365"/>
      <c r="I65" s="365"/>
      <c r="J65" s="365"/>
      <c r="K65" s="365"/>
      <c r="L65" s="365"/>
    </row>
    <row r="70" spans="2:12" ht="14.1">
      <c r="C70" s="2" t="s">
        <v>467</v>
      </c>
      <c r="D70" s="2"/>
    </row>
    <row r="71" spans="2:12" ht="14.1">
      <c r="C71" s="44" t="s">
        <v>354</v>
      </c>
    </row>
    <row r="72" spans="2:12" ht="14.1">
      <c r="B72" s="46" t="s">
        <v>125</v>
      </c>
      <c r="C72" s="46" t="s">
        <v>410</v>
      </c>
      <c r="D72" s="46" t="s">
        <v>24</v>
      </c>
      <c r="E72" s="46">
        <v>2015</v>
      </c>
      <c r="F72" s="46">
        <v>2020</v>
      </c>
      <c r="G72" s="46">
        <v>2025</v>
      </c>
      <c r="H72" s="46">
        <v>2030</v>
      </c>
      <c r="I72" s="46">
        <v>2035</v>
      </c>
      <c r="J72" s="46">
        <v>2040</v>
      </c>
      <c r="K72" s="46">
        <v>2045</v>
      </c>
      <c r="L72" s="46">
        <v>2050</v>
      </c>
    </row>
    <row r="73" spans="2:12">
      <c r="B73" s="497" t="s">
        <v>282</v>
      </c>
      <c r="C73" s="496" t="s">
        <v>411</v>
      </c>
      <c r="D73" s="496" t="s">
        <v>124</v>
      </c>
      <c r="E73" s="266">
        <f>SUM(E78:E80)</f>
        <v>0</v>
      </c>
      <c r="F73" s="266">
        <f t="shared" ref="F73:L73" si="21">SUM(F78:F80)</f>
        <v>0</v>
      </c>
      <c r="G73" s="266">
        <f t="shared" si="21"/>
        <v>0</v>
      </c>
      <c r="H73" s="266">
        <f t="shared" si="21"/>
        <v>0</v>
      </c>
      <c r="I73" s="266">
        <f t="shared" si="21"/>
        <v>0</v>
      </c>
      <c r="J73" s="266">
        <f t="shared" si="21"/>
        <v>0</v>
      </c>
      <c r="K73" s="266">
        <f t="shared" si="21"/>
        <v>0</v>
      </c>
      <c r="L73" s="266">
        <f t="shared" si="21"/>
        <v>0</v>
      </c>
    </row>
    <row r="74" spans="2:12">
      <c r="C74" s="496" t="s">
        <v>380</v>
      </c>
      <c r="D74" s="496" t="s">
        <v>124</v>
      </c>
      <c r="E74" s="266">
        <f>E81</f>
        <v>0</v>
      </c>
      <c r="F74" s="266">
        <f t="shared" ref="F74:L74" si="22">F81</f>
        <v>0</v>
      </c>
      <c r="G74" s="266">
        <f t="shared" si="22"/>
        <v>0</v>
      </c>
      <c r="H74" s="266">
        <f t="shared" si="22"/>
        <v>0</v>
      </c>
      <c r="I74" s="266">
        <f t="shared" si="22"/>
        <v>0</v>
      </c>
      <c r="J74" s="266">
        <f t="shared" si="22"/>
        <v>0</v>
      </c>
      <c r="K74" s="266">
        <f t="shared" si="22"/>
        <v>0</v>
      </c>
      <c r="L74" s="266">
        <f t="shared" si="22"/>
        <v>0</v>
      </c>
    </row>
    <row r="76" spans="2:12" ht="14.1">
      <c r="C76" s="44" t="s">
        <v>372</v>
      </c>
    </row>
    <row r="77" spans="2:12" ht="14.1">
      <c r="C77" s="46" t="s">
        <v>373</v>
      </c>
      <c r="D77" s="46" t="s">
        <v>24</v>
      </c>
      <c r="E77" s="46">
        <v>2015</v>
      </c>
      <c r="F77" s="46">
        <v>2020</v>
      </c>
      <c r="G77" s="46">
        <v>2025</v>
      </c>
      <c r="H77" s="46">
        <v>2030</v>
      </c>
      <c r="I77" s="46">
        <v>2035</v>
      </c>
      <c r="J77" s="46">
        <v>2040</v>
      </c>
      <c r="K77" s="46">
        <v>2045</v>
      </c>
      <c r="L77" s="46">
        <v>2050</v>
      </c>
    </row>
    <row r="78" spans="2:12">
      <c r="C78" s="112" t="s">
        <v>399</v>
      </c>
      <c r="D78" s="496" t="s">
        <v>124</v>
      </c>
      <c r="E78" s="315">
        <f>'GVA (11)'!E77/'GVA per worker (11)'!G143</f>
        <v>0</v>
      </c>
      <c r="F78" s="315">
        <f>'GVA (11)'!F77/'GVA per worker (11)'!H143</f>
        <v>0</v>
      </c>
      <c r="G78" s="315">
        <f>'GVA (11)'!G77/'GVA per worker (11)'!I143</f>
        <v>0</v>
      </c>
      <c r="H78" s="315">
        <f>'GVA (11)'!H77/'GVA per worker (11)'!J143</f>
        <v>0</v>
      </c>
      <c r="I78" s="315">
        <f>'GVA (11)'!I77/'GVA per worker (11)'!K143</f>
        <v>0</v>
      </c>
      <c r="J78" s="315">
        <f>'GVA (11)'!J77/'GVA per worker (11)'!L143</f>
        <v>0</v>
      </c>
      <c r="K78" s="315">
        <f>'GVA (11)'!K77/'GVA per worker (11)'!M143</f>
        <v>0</v>
      </c>
      <c r="L78" s="315">
        <f>'GVA (11)'!L77/'GVA per worker (11)'!N143</f>
        <v>0</v>
      </c>
    </row>
    <row r="79" spans="2:12">
      <c r="C79" s="112" t="s">
        <v>335</v>
      </c>
      <c r="D79" s="496" t="s">
        <v>124</v>
      </c>
      <c r="E79" s="315">
        <f>'GVA (11)'!E78/'GVA per worker (11)'!G144</f>
        <v>0</v>
      </c>
      <c r="F79" s="315">
        <f>'GVA (11)'!F78/'GVA per worker (11)'!H144</f>
        <v>0</v>
      </c>
      <c r="G79" s="315">
        <f>'GVA (11)'!G78/'GVA per worker (11)'!I144</f>
        <v>0</v>
      </c>
      <c r="H79" s="315">
        <f>'GVA (11)'!H78/'GVA per worker (11)'!J144</f>
        <v>0</v>
      </c>
      <c r="I79" s="315">
        <f>'GVA (11)'!I78/'GVA per worker (11)'!K144</f>
        <v>0</v>
      </c>
      <c r="J79" s="315">
        <f>'GVA (11)'!J78/'GVA per worker (11)'!L144</f>
        <v>0</v>
      </c>
      <c r="K79" s="315">
        <f>'GVA (11)'!K78/'GVA per worker (11)'!M144</f>
        <v>0</v>
      </c>
      <c r="L79" s="315">
        <f>'GVA (11)'!L78/'GVA per worker (11)'!N144</f>
        <v>0</v>
      </c>
    </row>
    <row r="80" spans="2:12">
      <c r="C80" s="112" t="s">
        <v>1095</v>
      </c>
      <c r="D80" s="496" t="s">
        <v>124</v>
      </c>
      <c r="E80" s="315">
        <f>'GVA (11)'!E79/'GVA per worker (11)'!G145</f>
        <v>0</v>
      </c>
      <c r="F80" s="315">
        <f>'GVA (11)'!F79/'GVA per worker (11)'!H145</f>
        <v>0</v>
      </c>
      <c r="G80" s="315">
        <f>'GVA (11)'!G79/'GVA per worker (11)'!I145</f>
        <v>0</v>
      </c>
      <c r="H80" s="315">
        <f>'GVA (11)'!H79/'GVA per worker (11)'!J145</f>
        <v>0</v>
      </c>
      <c r="I80" s="315">
        <f>'GVA (11)'!I79/'GVA per worker (11)'!K145</f>
        <v>0</v>
      </c>
      <c r="J80" s="315">
        <f>'GVA (11)'!J79/'GVA per worker (11)'!L145</f>
        <v>0</v>
      </c>
      <c r="K80" s="315">
        <f>'GVA (11)'!K79/'GVA per worker (11)'!M145</f>
        <v>0</v>
      </c>
      <c r="L80" s="315">
        <f>'GVA (11)'!L79/'GVA per worker (11)'!N145</f>
        <v>0</v>
      </c>
    </row>
    <row r="81" spans="2:12">
      <c r="C81" s="112" t="s">
        <v>380</v>
      </c>
      <c r="D81" s="496" t="s">
        <v>124</v>
      </c>
      <c r="E81" s="315">
        <f>'GVA (11)'!E80/'GVA per worker (11)'!G146</f>
        <v>0</v>
      </c>
      <c r="F81" s="315">
        <f>'GVA (11)'!F80/'GVA per worker (11)'!H146</f>
        <v>0</v>
      </c>
      <c r="G81" s="315">
        <f>'GVA (11)'!G80/'GVA per worker (11)'!I146</f>
        <v>0</v>
      </c>
      <c r="H81" s="315">
        <f>'GVA (11)'!H80/'GVA per worker (11)'!J146</f>
        <v>0</v>
      </c>
      <c r="I81" s="315">
        <f>'GVA (11)'!I80/'GVA per worker (11)'!K146</f>
        <v>0</v>
      </c>
      <c r="J81" s="315">
        <f>'GVA (11)'!J80/'GVA per worker (11)'!L146</f>
        <v>0</v>
      </c>
      <c r="K81" s="315">
        <f>'GVA (11)'!K80/'GVA per worker (11)'!M146</f>
        <v>0</v>
      </c>
      <c r="L81" s="315">
        <f>'GVA (11)'!L80/'GVA per worker (11)'!N146</f>
        <v>0</v>
      </c>
    </row>
    <row r="82" spans="2:12">
      <c r="C82" s="496"/>
      <c r="D82" s="496" t="s">
        <v>124</v>
      </c>
      <c r="E82" s="79"/>
      <c r="F82" s="57"/>
      <c r="G82" s="57"/>
      <c r="H82" s="79"/>
      <c r="I82" s="79"/>
      <c r="J82" s="79"/>
      <c r="K82" s="79"/>
      <c r="L82" s="79"/>
    </row>
    <row r="83" spans="2:12">
      <c r="C83" s="496"/>
      <c r="D83" s="496" t="s">
        <v>124</v>
      </c>
      <c r="E83" s="79"/>
      <c r="F83" s="57"/>
      <c r="G83" s="57"/>
      <c r="H83" s="79"/>
      <c r="I83" s="79"/>
      <c r="J83" s="79"/>
      <c r="K83" s="79"/>
      <c r="L83" s="79"/>
    </row>
    <row r="84" spans="2:12">
      <c r="E84" s="256">
        <f>SUM(E78:E83)</f>
        <v>0</v>
      </c>
      <c r="F84" s="256">
        <f t="shared" ref="F84" si="23">SUM(F78:F83)</f>
        <v>0</v>
      </c>
      <c r="G84" s="256">
        <f t="shared" ref="G84" si="24">SUM(G78:G83)</f>
        <v>0</v>
      </c>
      <c r="H84" s="256">
        <f t="shared" ref="H84" si="25">SUM(H78:H83)</f>
        <v>0</v>
      </c>
      <c r="I84" s="256">
        <f t="shared" ref="I84" si="26">SUM(I78:I83)</f>
        <v>0</v>
      </c>
      <c r="J84" s="256">
        <f t="shared" ref="J84" si="27">SUM(J78:J83)</f>
        <v>0</v>
      </c>
      <c r="K84" s="256">
        <f t="shared" ref="K84" si="28">SUM(K78:K83)</f>
        <v>0</v>
      </c>
      <c r="L84" s="256">
        <f t="shared" ref="L84" si="29">SUM(L78:L83)</f>
        <v>0</v>
      </c>
    </row>
    <row r="86" spans="2:12" ht="14.1" thickBot="1">
      <c r="B86" s="365"/>
      <c r="C86" s="365"/>
      <c r="D86" s="365"/>
      <c r="E86" s="365"/>
      <c r="F86" s="365"/>
      <c r="G86" s="365"/>
      <c r="H86" s="365"/>
      <c r="I86" s="365"/>
      <c r="J86" s="365"/>
      <c r="K86" s="365"/>
      <c r="L86" s="365"/>
    </row>
    <row r="89" spans="2:12" ht="14.1">
      <c r="C89" s="2" t="s">
        <v>467</v>
      </c>
      <c r="D89" s="2"/>
    </row>
    <row r="90" spans="2:12" ht="14.1">
      <c r="C90" s="44" t="s">
        <v>354</v>
      </c>
    </row>
    <row r="91" spans="2:12" ht="14.1">
      <c r="B91" s="46" t="s">
        <v>125</v>
      </c>
      <c r="C91" s="46" t="s">
        <v>410</v>
      </c>
      <c r="D91" s="46" t="s">
        <v>24</v>
      </c>
      <c r="E91" s="46">
        <v>2015</v>
      </c>
      <c r="F91" s="46">
        <v>2020</v>
      </c>
      <c r="G91" s="46">
        <v>2025</v>
      </c>
      <c r="H91" s="46">
        <v>2030</v>
      </c>
      <c r="I91" s="46">
        <v>2035</v>
      </c>
      <c r="J91" s="46">
        <v>2040</v>
      </c>
      <c r="K91" s="46">
        <v>2045</v>
      </c>
      <c r="L91" s="46">
        <v>2050</v>
      </c>
    </row>
    <row r="92" spans="2:12">
      <c r="B92" s="497" t="s">
        <v>283</v>
      </c>
      <c r="C92" s="496" t="s">
        <v>411</v>
      </c>
      <c r="D92" s="496" t="s">
        <v>124</v>
      </c>
      <c r="E92" s="266">
        <f>SUM(E97:E99)</f>
        <v>0</v>
      </c>
      <c r="F92" s="266">
        <f t="shared" ref="F92:L92" si="30">SUM(F97:F99)</f>
        <v>0</v>
      </c>
      <c r="G92" s="266">
        <f t="shared" si="30"/>
        <v>0</v>
      </c>
      <c r="H92" s="266">
        <f t="shared" si="30"/>
        <v>0</v>
      </c>
      <c r="I92" s="266">
        <f t="shared" si="30"/>
        <v>0</v>
      </c>
      <c r="J92" s="266">
        <f t="shared" si="30"/>
        <v>0</v>
      </c>
      <c r="K92" s="266">
        <f t="shared" si="30"/>
        <v>0</v>
      </c>
      <c r="L92" s="266">
        <f t="shared" si="30"/>
        <v>0</v>
      </c>
    </row>
    <row r="93" spans="2:12">
      <c r="C93" s="496" t="s">
        <v>380</v>
      </c>
      <c r="D93" s="496" t="s">
        <v>124</v>
      </c>
      <c r="E93" s="266">
        <f>E100</f>
        <v>0</v>
      </c>
      <c r="F93" s="266">
        <f t="shared" ref="F93:L93" si="31">F100</f>
        <v>0</v>
      </c>
      <c r="G93" s="266">
        <f t="shared" si="31"/>
        <v>0</v>
      </c>
      <c r="H93" s="266">
        <f t="shared" si="31"/>
        <v>0</v>
      </c>
      <c r="I93" s="266">
        <f t="shared" si="31"/>
        <v>0</v>
      </c>
      <c r="J93" s="266">
        <f t="shared" si="31"/>
        <v>0</v>
      </c>
      <c r="K93" s="266">
        <f t="shared" si="31"/>
        <v>0</v>
      </c>
      <c r="L93" s="266">
        <f t="shared" si="31"/>
        <v>0</v>
      </c>
    </row>
    <row r="95" spans="2:12" ht="14.1">
      <c r="C95" s="44" t="s">
        <v>372</v>
      </c>
    </row>
    <row r="96" spans="2:12" ht="14.1">
      <c r="C96" s="46" t="s">
        <v>373</v>
      </c>
      <c r="D96" s="46" t="s">
        <v>24</v>
      </c>
      <c r="E96" s="46">
        <v>2015</v>
      </c>
      <c r="F96" s="46">
        <v>2020</v>
      </c>
      <c r="G96" s="46">
        <v>2025</v>
      </c>
      <c r="H96" s="46">
        <v>2030</v>
      </c>
      <c r="I96" s="46">
        <v>2035</v>
      </c>
      <c r="J96" s="46">
        <v>2040</v>
      </c>
      <c r="K96" s="46">
        <v>2045</v>
      </c>
      <c r="L96" s="46">
        <v>2050</v>
      </c>
    </row>
    <row r="97" spans="2:12">
      <c r="C97" s="112" t="s">
        <v>399</v>
      </c>
      <c r="D97" s="496" t="s">
        <v>124</v>
      </c>
      <c r="E97" s="315">
        <f>'GVA (11)'!E96/'GVA per worker (11)'!G179</f>
        <v>0</v>
      </c>
      <c r="F97" s="315">
        <f>'GVA (11)'!F96/'GVA per worker (11)'!H179</f>
        <v>0</v>
      </c>
      <c r="G97" s="315">
        <f>'GVA (11)'!G96/'GVA per worker (11)'!I179</f>
        <v>0</v>
      </c>
      <c r="H97" s="315">
        <f>'GVA (11)'!H96/'GVA per worker (11)'!J179</f>
        <v>0</v>
      </c>
      <c r="I97" s="315">
        <f>'GVA (11)'!I96/'GVA per worker (11)'!K179</f>
        <v>0</v>
      </c>
      <c r="J97" s="315">
        <f>'GVA (11)'!J96/'GVA per worker (11)'!L179</f>
        <v>0</v>
      </c>
      <c r="K97" s="315">
        <f>'GVA (11)'!K96/'GVA per worker (11)'!M179</f>
        <v>0</v>
      </c>
      <c r="L97" s="315">
        <f>'GVA (11)'!L96/'GVA per worker (11)'!N179</f>
        <v>0</v>
      </c>
    </row>
    <row r="98" spans="2:12">
      <c r="C98" s="112" t="s">
        <v>335</v>
      </c>
      <c r="D98" s="496" t="s">
        <v>124</v>
      </c>
      <c r="E98" s="315">
        <f>'GVA (11)'!E97/'GVA per worker (11)'!G180</f>
        <v>0</v>
      </c>
      <c r="F98" s="315">
        <f>'GVA (11)'!F97/'GVA per worker (11)'!H180</f>
        <v>0</v>
      </c>
      <c r="G98" s="315">
        <f>'GVA (11)'!G97/'GVA per worker (11)'!I180</f>
        <v>0</v>
      </c>
      <c r="H98" s="315">
        <f>'GVA (11)'!H97/'GVA per worker (11)'!J180</f>
        <v>0</v>
      </c>
      <c r="I98" s="315">
        <f>'GVA (11)'!I97/'GVA per worker (11)'!K180</f>
        <v>0</v>
      </c>
      <c r="J98" s="315">
        <f>'GVA (11)'!J97/'GVA per worker (11)'!L180</f>
        <v>0</v>
      </c>
      <c r="K98" s="315">
        <f>'GVA (11)'!K97/'GVA per worker (11)'!M180</f>
        <v>0</v>
      </c>
      <c r="L98" s="315">
        <f>'GVA (11)'!L97/'GVA per worker (11)'!N180</f>
        <v>0</v>
      </c>
    </row>
    <row r="99" spans="2:12">
      <c r="C99" s="112" t="s">
        <v>1095</v>
      </c>
      <c r="D99" s="496" t="s">
        <v>124</v>
      </c>
      <c r="E99" s="315">
        <f>'GVA (11)'!E98/'GVA per worker (11)'!G181</f>
        <v>0</v>
      </c>
      <c r="F99" s="315">
        <f>'GVA (11)'!F98/'GVA per worker (11)'!H181</f>
        <v>0</v>
      </c>
      <c r="G99" s="315">
        <f>'GVA (11)'!G98/'GVA per worker (11)'!I181</f>
        <v>0</v>
      </c>
      <c r="H99" s="315">
        <f>'GVA (11)'!H98/'GVA per worker (11)'!J181</f>
        <v>0</v>
      </c>
      <c r="I99" s="315">
        <f>'GVA (11)'!I98/'GVA per worker (11)'!K181</f>
        <v>0</v>
      </c>
      <c r="J99" s="315">
        <f>'GVA (11)'!J98/'GVA per worker (11)'!L181</f>
        <v>0</v>
      </c>
      <c r="K99" s="315">
        <f>'GVA (11)'!K98/'GVA per worker (11)'!M181</f>
        <v>0</v>
      </c>
      <c r="L99" s="315">
        <f>'GVA (11)'!L98/'GVA per worker (11)'!N181</f>
        <v>0</v>
      </c>
    </row>
    <row r="100" spans="2:12">
      <c r="C100" s="112" t="s">
        <v>380</v>
      </c>
      <c r="D100" s="496" t="s">
        <v>124</v>
      </c>
      <c r="E100" s="315">
        <f>'GVA (11)'!E99/'GVA per worker (11)'!G182</f>
        <v>0</v>
      </c>
      <c r="F100" s="315">
        <f>'GVA (11)'!F99/'GVA per worker (11)'!H182</f>
        <v>0</v>
      </c>
      <c r="G100" s="315">
        <f>'GVA (11)'!G99/'GVA per worker (11)'!I182</f>
        <v>0</v>
      </c>
      <c r="H100" s="315">
        <f>'GVA (11)'!H99/'GVA per worker (11)'!J182</f>
        <v>0</v>
      </c>
      <c r="I100" s="315">
        <f>'GVA (11)'!I99/'GVA per worker (11)'!K182</f>
        <v>0</v>
      </c>
      <c r="J100" s="315">
        <f>'GVA (11)'!J99/'GVA per worker (11)'!L182</f>
        <v>0</v>
      </c>
      <c r="K100" s="315">
        <f>'GVA (11)'!K99/'GVA per worker (11)'!M182</f>
        <v>0</v>
      </c>
      <c r="L100" s="315">
        <f>'GVA (11)'!L99/'GVA per worker (11)'!N182</f>
        <v>0</v>
      </c>
    </row>
    <row r="101" spans="2:12">
      <c r="C101" s="496"/>
      <c r="D101" s="496" t="s">
        <v>124</v>
      </c>
      <c r="E101" s="79"/>
      <c r="F101" s="57"/>
      <c r="G101" s="57"/>
      <c r="H101" s="79"/>
      <c r="I101" s="79"/>
      <c r="J101" s="79"/>
      <c r="K101" s="79"/>
      <c r="L101" s="79"/>
    </row>
    <row r="102" spans="2:12">
      <c r="C102" s="496"/>
      <c r="D102" s="496" t="s">
        <v>124</v>
      </c>
      <c r="E102" s="79"/>
      <c r="F102" s="57"/>
      <c r="G102" s="57"/>
      <c r="H102" s="79"/>
      <c r="I102" s="79"/>
      <c r="J102" s="79"/>
      <c r="K102" s="79"/>
      <c r="L102" s="79"/>
    </row>
    <row r="103" spans="2:12">
      <c r="E103" s="256">
        <f>SUM(E97:E102)</f>
        <v>0</v>
      </c>
      <c r="F103" s="256">
        <f t="shared" ref="F103" si="32">SUM(F97:F102)</f>
        <v>0</v>
      </c>
      <c r="G103" s="256">
        <f t="shared" ref="G103" si="33">SUM(G97:G102)</f>
        <v>0</v>
      </c>
      <c r="H103" s="256">
        <f t="shared" ref="H103" si="34">SUM(H97:H102)</f>
        <v>0</v>
      </c>
      <c r="I103" s="256">
        <f t="shared" ref="I103" si="35">SUM(I97:I102)</f>
        <v>0</v>
      </c>
      <c r="J103" s="256">
        <f t="shared" ref="J103" si="36">SUM(J97:J102)</f>
        <v>0</v>
      </c>
      <c r="K103" s="256">
        <f t="shared" ref="K103" si="37">SUM(K97:K102)</f>
        <v>0</v>
      </c>
      <c r="L103" s="256">
        <f t="shared" ref="L103" si="38">SUM(L97:L102)</f>
        <v>0</v>
      </c>
    </row>
    <row r="105" spans="2:12" ht="14.1" thickBot="1">
      <c r="B105" s="365"/>
      <c r="C105" s="365"/>
      <c r="D105" s="365"/>
      <c r="E105" s="365"/>
      <c r="F105" s="365"/>
      <c r="G105" s="365"/>
      <c r="H105" s="365"/>
      <c r="I105" s="365"/>
      <c r="J105" s="365"/>
      <c r="K105" s="365"/>
      <c r="L105" s="365"/>
    </row>
    <row r="108" spans="2:12" ht="14.1">
      <c r="C108" s="2" t="s">
        <v>467</v>
      </c>
      <c r="D108" s="2"/>
    </row>
    <row r="109" spans="2:12" ht="14.1">
      <c r="C109" s="44" t="s">
        <v>354</v>
      </c>
    </row>
    <row r="110" spans="2:12" ht="14.1">
      <c r="B110" s="46" t="s">
        <v>125</v>
      </c>
      <c r="C110" s="46" t="s">
        <v>410</v>
      </c>
      <c r="D110" s="46" t="s">
        <v>24</v>
      </c>
      <c r="E110" s="46">
        <v>2015</v>
      </c>
      <c r="F110" s="46">
        <v>2020</v>
      </c>
      <c r="G110" s="46">
        <v>2025</v>
      </c>
      <c r="H110" s="46">
        <v>2030</v>
      </c>
      <c r="I110" s="46">
        <v>2035</v>
      </c>
      <c r="J110" s="46">
        <v>2040</v>
      </c>
      <c r="K110" s="46">
        <v>2045</v>
      </c>
      <c r="L110" s="46">
        <v>2050</v>
      </c>
    </row>
    <row r="111" spans="2:12">
      <c r="B111" s="497" t="s">
        <v>284</v>
      </c>
      <c r="C111" s="496" t="s">
        <v>411</v>
      </c>
      <c r="D111" s="496" t="s">
        <v>124</v>
      </c>
      <c r="E111" s="266">
        <f>SUM(E116:E118)</f>
        <v>0</v>
      </c>
      <c r="F111" s="266">
        <f t="shared" ref="F111:L111" si="39">SUM(F116:F118)</f>
        <v>0</v>
      </c>
      <c r="G111" s="266">
        <f t="shared" si="39"/>
        <v>0</v>
      </c>
      <c r="H111" s="266">
        <f t="shared" si="39"/>
        <v>0</v>
      </c>
      <c r="I111" s="266">
        <f t="shared" si="39"/>
        <v>0</v>
      </c>
      <c r="J111" s="266">
        <f t="shared" si="39"/>
        <v>0</v>
      </c>
      <c r="K111" s="266">
        <f t="shared" si="39"/>
        <v>0</v>
      </c>
      <c r="L111" s="266">
        <f t="shared" si="39"/>
        <v>0</v>
      </c>
    </row>
    <row r="112" spans="2:12">
      <c r="C112" s="496" t="s">
        <v>380</v>
      </c>
      <c r="D112" s="496" t="s">
        <v>124</v>
      </c>
      <c r="E112" s="266">
        <f>E119</f>
        <v>0</v>
      </c>
      <c r="F112" s="266">
        <f t="shared" ref="F112:L112" si="40">F119</f>
        <v>0</v>
      </c>
      <c r="G112" s="266">
        <f t="shared" si="40"/>
        <v>0</v>
      </c>
      <c r="H112" s="266">
        <f t="shared" si="40"/>
        <v>0</v>
      </c>
      <c r="I112" s="266">
        <f t="shared" si="40"/>
        <v>0</v>
      </c>
      <c r="J112" s="266">
        <f t="shared" si="40"/>
        <v>0</v>
      </c>
      <c r="K112" s="266">
        <f t="shared" si="40"/>
        <v>0</v>
      </c>
      <c r="L112" s="266">
        <f t="shared" si="40"/>
        <v>0</v>
      </c>
    </row>
    <row r="114" spans="2:12" ht="14.1">
      <c r="C114" s="44" t="s">
        <v>372</v>
      </c>
    </row>
    <row r="115" spans="2:12" ht="14.1">
      <c r="C115" s="46" t="s">
        <v>373</v>
      </c>
      <c r="D115" s="46" t="s">
        <v>24</v>
      </c>
      <c r="E115" s="46">
        <v>2015</v>
      </c>
      <c r="F115" s="46">
        <v>2020</v>
      </c>
      <c r="G115" s="46">
        <v>2025</v>
      </c>
      <c r="H115" s="46">
        <v>2030</v>
      </c>
      <c r="I115" s="46">
        <v>2035</v>
      </c>
      <c r="J115" s="46">
        <v>2040</v>
      </c>
      <c r="K115" s="46">
        <v>2045</v>
      </c>
      <c r="L115" s="46">
        <v>2050</v>
      </c>
    </row>
    <row r="116" spans="2:12">
      <c r="C116" s="112" t="s">
        <v>399</v>
      </c>
      <c r="D116" s="496" t="s">
        <v>124</v>
      </c>
      <c r="E116" s="315">
        <f>'GVA (11)'!E115/'GVA per worker (11)'!G216</f>
        <v>0</v>
      </c>
      <c r="F116" s="315">
        <f>'GVA (11)'!F115/'GVA per worker (11)'!H216</f>
        <v>0</v>
      </c>
      <c r="G116" s="315">
        <f>'GVA (11)'!G115/'GVA per worker (11)'!I216</f>
        <v>0</v>
      </c>
      <c r="H116" s="315">
        <f>'GVA (11)'!H115/'GVA per worker (11)'!J216</f>
        <v>0</v>
      </c>
      <c r="I116" s="315">
        <f>'GVA (11)'!I115/'GVA per worker (11)'!K216</f>
        <v>0</v>
      </c>
      <c r="J116" s="315">
        <f>'GVA (11)'!J115/'GVA per worker (11)'!L216</f>
        <v>0</v>
      </c>
      <c r="K116" s="315">
        <f>'GVA (11)'!K115/'GVA per worker (11)'!M216</f>
        <v>0</v>
      </c>
      <c r="L116" s="315">
        <f>'GVA (11)'!L115/'GVA per worker (11)'!N216</f>
        <v>0</v>
      </c>
    </row>
    <row r="117" spans="2:12">
      <c r="C117" s="112" t="s">
        <v>335</v>
      </c>
      <c r="D117" s="496" t="s">
        <v>124</v>
      </c>
      <c r="E117" s="315">
        <f>'GVA (11)'!E116/'GVA per worker (11)'!G217</f>
        <v>0</v>
      </c>
      <c r="F117" s="315">
        <f>'GVA (11)'!F116/'GVA per worker (11)'!H217</f>
        <v>0</v>
      </c>
      <c r="G117" s="315">
        <f>'GVA (11)'!G116/'GVA per worker (11)'!I217</f>
        <v>0</v>
      </c>
      <c r="H117" s="315">
        <f>'GVA (11)'!H116/'GVA per worker (11)'!J217</f>
        <v>0</v>
      </c>
      <c r="I117" s="315">
        <f>'GVA (11)'!I116/'GVA per worker (11)'!K217</f>
        <v>0</v>
      </c>
      <c r="J117" s="315">
        <f>'GVA (11)'!J116/'GVA per worker (11)'!L217</f>
        <v>0</v>
      </c>
      <c r="K117" s="315">
        <f>'GVA (11)'!K116/'GVA per worker (11)'!M217</f>
        <v>0</v>
      </c>
      <c r="L117" s="315">
        <f>'GVA (11)'!L116/'GVA per worker (11)'!N217</f>
        <v>0</v>
      </c>
    </row>
    <row r="118" spans="2:12">
      <c r="C118" s="112" t="s">
        <v>1095</v>
      </c>
      <c r="D118" s="496" t="s">
        <v>124</v>
      </c>
      <c r="E118" s="315">
        <f>'GVA (11)'!E117/'GVA per worker (11)'!G218</f>
        <v>0</v>
      </c>
      <c r="F118" s="315">
        <f>'GVA (11)'!F117/'GVA per worker (11)'!H218</f>
        <v>0</v>
      </c>
      <c r="G118" s="315">
        <f>'GVA (11)'!G117/'GVA per worker (11)'!I218</f>
        <v>0</v>
      </c>
      <c r="H118" s="315">
        <f>'GVA (11)'!H117/'GVA per worker (11)'!J218</f>
        <v>0</v>
      </c>
      <c r="I118" s="315">
        <f>'GVA (11)'!I117/'GVA per worker (11)'!K218</f>
        <v>0</v>
      </c>
      <c r="J118" s="315">
        <f>'GVA (11)'!J117/'GVA per worker (11)'!L218</f>
        <v>0</v>
      </c>
      <c r="K118" s="315">
        <f>'GVA (11)'!K117/'GVA per worker (11)'!M218</f>
        <v>0</v>
      </c>
      <c r="L118" s="315">
        <f>'GVA (11)'!L117/'GVA per worker (11)'!N218</f>
        <v>0</v>
      </c>
    </row>
    <row r="119" spans="2:12">
      <c r="C119" s="112" t="s">
        <v>380</v>
      </c>
      <c r="D119" s="496" t="s">
        <v>124</v>
      </c>
      <c r="E119" s="315">
        <f>'GVA (11)'!E118/'GVA per worker (11)'!G219</f>
        <v>0</v>
      </c>
      <c r="F119" s="315">
        <f>'GVA (11)'!F118/'GVA per worker (11)'!H219</f>
        <v>0</v>
      </c>
      <c r="G119" s="315">
        <f>'GVA (11)'!G118/'GVA per worker (11)'!I219</f>
        <v>0</v>
      </c>
      <c r="H119" s="315">
        <f>'GVA (11)'!H118/'GVA per worker (11)'!J219</f>
        <v>0</v>
      </c>
      <c r="I119" s="315">
        <f>'GVA (11)'!I118/'GVA per worker (11)'!K219</f>
        <v>0</v>
      </c>
      <c r="J119" s="315">
        <f>'GVA (11)'!J118/'GVA per worker (11)'!L219</f>
        <v>0</v>
      </c>
      <c r="K119" s="315">
        <f>'GVA (11)'!K118/'GVA per worker (11)'!M219</f>
        <v>0</v>
      </c>
      <c r="L119" s="315">
        <f>'GVA (11)'!L118/'GVA per worker (11)'!N219</f>
        <v>0</v>
      </c>
    </row>
    <row r="120" spans="2:12">
      <c r="C120" s="496"/>
      <c r="D120" s="496" t="s">
        <v>124</v>
      </c>
      <c r="E120" s="79"/>
      <c r="F120" s="57"/>
      <c r="G120" s="57"/>
      <c r="H120" s="79"/>
      <c r="I120" s="79"/>
      <c r="J120" s="79"/>
      <c r="K120" s="79"/>
      <c r="L120" s="79"/>
    </row>
    <row r="121" spans="2:12">
      <c r="C121" s="496"/>
      <c r="D121" s="496" t="s">
        <v>124</v>
      </c>
      <c r="E121" s="79"/>
      <c r="F121" s="57"/>
      <c r="G121" s="57"/>
      <c r="H121" s="79"/>
      <c r="I121" s="79"/>
      <c r="J121" s="79"/>
      <c r="K121" s="79"/>
      <c r="L121" s="79"/>
    </row>
    <row r="122" spans="2:12">
      <c r="E122" s="256">
        <f>SUM(E116:E121)</f>
        <v>0</v>
      </c>
      <c r="F122" s="256">
        <f t="shared" ref="F122" si="41">SUM(F116:F121)</f>
        <v>0</v>
      </c>
      <c r="G122" s="256">
        <f t="shared" ref="G122" si="42">SUM(G116:G121)</f>
        <v>0</v>
      </c>
      <c r="H122" s="256">
        <f t="shared" ref="H122" si="43">SUM(H116:H121)</f>
        <v>0</v>
      </c>
      <c r="I122" s="256">
        <f t="shared" ref="I122" si="44">SUM(I116:I121)</f>
        <v>0</v>
      </c>
      <c r="J122" s="256">
        <f t="shared" ref="J122" si="45">SUM(J116:J121)</f>
        <v>0</v>
      </c>
      <c r="K122" s="256">
        <f t="shared" ref="K122" si="46">SUM(K116:K121)</f>
        <v>0</v>
      </c>
      <c r="L122" s="256">
        <f t="shared" ref="L122" si="47">SUM(L116:L121)</f>
        <v>0</v>
      </c>
    </row>
    <row r="124" spans="2:12" ht="14.1" thickBot="1">
      <c r="B124" s="365"/>
      <c r="C124" s="365"/>
      <c r="D124" s="365"/>
      <c r="E124" s="365"/>
      <c r="F124" s="365"/>
      <c r="G124" s="365"/>
      <c r="H124" s="365"/>
      <c r="I124" s="365"/>
      <c r="J124" s="365"/>
      <c r="K124" s="365"/>
      <c r="L124" s="365"/>
    </row>
    <row r="127" spans="2:12" ht="14.1">
      <c r="C127" s="2" t="s">
        <v>467</v>
      </c>
      <c r="D127" s="2"/>
    </row>
    <row r="128" spans="2:12" ht="14.1">
      <c r="C128" s="44" t="s">
        <v>354</v>
      </c>
    </row>
    <row r="129" spans="2:12" ht="14.1">
      <c r="B129" s="46" t="s">
        <v>125</v>
      </c>
      <c r="C129" s="46" t="s">
        <v>410</v>
      </c>
      <c r="D129" s="46" t="s">
        <v>24</v>
      </c>
      <c r="E129" s="46">
        <v>2015</v>
      </c>
      <c r="F129" s="46">
        <v>2020</v>
      </c>
      <c r="G129" s="46">
        <v>2025</v>
      </c>
      <c r="H129" s="46">
        <v>2030</v>
      </c>
      <c r="I129" s="46">
        <v>2035</v>
      </c>
      <c r="J129" s="46">
        <v>2040</v>
      </c>
      <c r="K129" s="46">
        <v>2045</v>
      </c>
      <c r="L129" s="46">
        <v>2050</v>
      </c>
    </row>
    <row r="130" spans="2:12">
      <c r="B130" s="497" t="s">
        <v>285</v>
      </c>
      <c r="C130" s="496" t="s">
        <v>411</v>
      </c>
      <c r="D130" s="496" t="s">
        <v>124</v>
      </c>
      <c r="E130" s="266">
        <f>SUM(E135:E137)</f>
        <v>0</v>
      </c>
      <c r="F130" s="266">
        <f t="shared" ref="F130:L130" si="48">SUM(F135:F137)</f>
        <v>0</v>
      </c>
      <c r="G130" s="266">
        <f t="shared" si="48"/>
        <v>0</v>
      </c>
      <c r="H130" s="266">
        <f t="shared" si="48"/>
        <v>0</v>
      </c>
      <c r="I130" s="266">
        <f t="shared" si="48"/>
        <v>0</v>
      </c>
      <c r="J130" s="266">
        <f t="shared" si="48"/>
        <v>0</v>
      </c>
      <c r="K130" s="266">
        <f t="shared" si="48"/>
        <v>0</v>
      </c>
      <c r="L130" s="266">
        <f t="shared" si="48"/>
        <v>0</v>
      </c>
    </row>
    <row r="131" spans="2:12">
      <c r="C131" s="496" t="s">
        <v>380</v>
      </c>
      <c r="D131" s="496" t="s">
        <v>124</v>
      </c>
      <c r="E131" s="266">
        <f>E138</f>
        <v>0</v>
      </c>
      <c r="F131" s="266">
        <f t="shared" ref="F131:L131" si="49">F138</f>
        <v>0</v>
      </c>
      <c r="G131" s="266">
        <f t="shared" si="49"/>
        <v>0</v>
      </c>
      <c r="H131" s="266">
        <f t="shared" si="49"/>
        <v>0</v>
      </c>
      <c r="I131" s="266">
        <f t="shared" si="49"/>
        <v>0</v>
      </c>
      <c r="J131" s="266">
        <f t="shared" si="49"/>
        <v>0</v>
      </c>
      <c r="K131" s="266">
        <f t="shared" si="49"/>
        <v>0</v>
      </c>
      <c r="L131" s="266">
        <f t="shared" si="49"/>
        <v>0</v>
      </c>
    </row>
    <row r="133" spans="2:12" ht="14.1">
      <c r="C133" s="44" t="s">
        <v>372</v>
      </c>
    </row>
    <row r="134" spans="2:12" ht="14.1">
      <c r="C134" s="46" t="s">
        <v>373</v>
      </c>
      <c r="D134" s="46" t="s">
        <v>24</v>
      </c>
      <c r="E134" s="46">
        <v>2015</v>
      </c>
      <c r="F134" s="46">
        <v>2020</v>
      </c>
      <c r="G134" s="46">
        <v>2025</v>
      </c>
      <c r="H134" s="46">
        <v>2030</v>
      </c>
      <c r="I134" s="46">
        <v>2035</v>
      </c>
      <c r="J134" s="46">
        <v>2040</v>
      </c>
      <c r="K134" s="46">
        <v>2045</v>
      </c>
      <c r="L134" s="46">
        <v>2050</v>
      </c>
    </row>
    <row r="135" spans="2:12">
      <c r="C135" s="112" t="s">
        <v>399</v>
      </c>
      <c r="D135" s="496" t="s">
        <v>124</v>
      </c>
      <c r="E135" s="315">
        <f>'GVA (11)'!E134/'GVA per worker (11)'!G252</f>
        <v>0</v>
      </c>
      <c r="F135" s="315">
        <f>'GVA (11)'!F134/'GVA per worker (11)'!H252</f>
        <v>0</v>
      </c>
      <c r="G135" s="315">
        <f>'GVA (11)'!G134/'GVA per worker (11)'!I252</f>
        <v>0</v>
      </c>
      <c r="H135" s="315">
        <f>'GVA (11)'!H134/'GVA per worker (11)'!J252</f>
        <v>0</v>
      </c>
      <c r="I135" s="315">
        <f>'GVA (11)'!I134/'GVA per worker (11)'!K252</f>
        <v>0</v>
      </c>
      <c r="J135" s="315">
        <f>'GVA (11)'!J134/'GVA per worker (11)'!L252</f>
        <v>0</v>
      </c>
      <c r="K135" s="315">
        <f>'GVA (11)'!K134/'GVA per worker (11)'!M252</f>
        <v>0</v>
      </c>
      <c r="L135" s="315">
        <f>'GVA (11)'!L134/'GVA per worker (11)'!N252</f>
        <v>0</v>
      </c>
    </row>
    <row r="136" spans="2:12">
      <c r="C136" s="112" t="s">
        <v>335</v>
      </c>
      <c r="D136" s="496" t="s">
        <v>124</v>
      </c>
      <c r="E136" s="315">
        <f>'GVA (11)'!E135/'GVA per worker (11)'!G253</f>
        <v>0</v>
      </c>
      <c r="F136" s="315">
        <f>'GVA (11)'!F135/'GVA per worker (11)'!H253</f>
        <v>0</v>
      </c>
      <c r="G136" s="315">
        <f>'GVA (11)'!G135/'GVA per worker (11)'!I253</f>
        <v>0</v>
      </c>
      <c r="H136" s="315">
        <f>'GVA (11)'!H135/'GVA per worker (11)'!J253</f>
        <v>0</v>
      </c>
      <c r="I136" s="315">
        <f>'GVA (11)'!I135/'GVA per worker (11)'!K253</f>
        <v>0</v>
      </c>
      <c r="J136" s="315">
        <f>'GVA (11)'!J135/'GVA per worker (11)'!L253</f>
        <v>0</v>
      </c>
      <c r="K136" s="315">
        <f>'GVA (11)'!K135/'GVA per worker (11)'!M253</f>
        <v>0</v>
      </c>
      <c r="L136" s="315">
        <f>'GVA (11)'!L135/'GVA per worker (11)'!N253</f>
        <v>0</v>
      </c>
    </row>
    <row r="137" spans="2:12">
      <c r="C137" s="112" t="s">
        <v>1095</v>
      </c>
      <c r="D137" s="496" t="s">
        <v>124</v>
      </c>
      <c r="E137" s="315">
        <f>'GVA (11)'!E136/'GVA per worker (11)'!G254</f>
        <v>0</v>
      </c>
      <c r="F137" s="315">
        <f>'GVA (11)'!F136/'GVA per worker (11)'!H254</f>
        <v>0</v>
      </c>
      <c r="G137" s="315">
        <f>'GVA (11)'!G136/'GVA per worker (11)'!I254</f>
        <v>0</v>
      </c>
      <c r="H137" s="315">
        <f>'GVA (11)'!H136/'GVA per worker (11)'!J254</f>
        <v>0</v>
      </c>
      <c r="I137" s="315">
        <f>'GVA (11)'!I136/'GVA per worker (11)'!K254</f>
        <v>0</v>
      </c>
      <c r="J137" s="315">
        <f>'GVA (11)'!J136/'GVA per worker (11)'!L254</f>
        <v>0</v>
      </c>
      <c r="K137" s="315">
        <f>'GVA (11)'!K136/'GVA per worker (11)'!M254</f>
        <v>0</v>
      </c>
      <c r="L137" s="315">
        <f>'GVA (11)'!L136/'GVA per worker (11)'!N254</f>
        <v>0</v>
      </c>
    </row>
    <row r="138" spans="2:12">
      <c r="C138" s="112" t="s">
        <v>380</v>
      </c>
      <c r="D138" s="496" t="s">
        <v>124</v>
      </c>
      <c r="E138" s="315">
        <f>'GVA (11)'!E137/'GVA per worker (11)'!G255</f>
        <v>0</v>
      </c>
      <c r="F138" s="315">
        <f>'GVA (11)'!F137/'GVA per worker (11)'!H255</f>
        <v>0</v>
      </c>
      <c r="G138" s="315">
        <f>'GVA (11)'!G137/'GVA per worker (11)'!I255</f>
        <v>0</v>
      </c>
      <c r="H138" s="315">
        <f>'GVA (11)'!H137/'GVA per worker (11)'!J255</f>
        <v>0</v>
      </c>
      <c r="I138" s="315">
        <f>'GVA (11)'!I137/'GVA per worker (11)'!K255</f>
        <v>0</v>
      </c>
      <c r="J138" s="315">
        <f>'GVA (11)'!J137/'GVA per worker (11)'!L255</f>
        <v>0</v>
      </c>
      <c r="K138" s="315">
        <f>'GVA (11)'!K137/'GVA per worker (11)'!M255</f>
        <v>0</v>
      </c>
      <c r="L138" s="315">
        <f>'GVA (11)'!L137/'GVA per worker (11)'!N255</f>
        <v>0</v>
      </c>
    </row>
    <row r="139" spans="2:12">
      <c r="C139" s="496"/>
      <c r="D139" s="496" t="s">
        <v>124</v>
      </c>
      <c r="E139" s="79"/>
      <c r="F139" s="57"/>
      <c r="G139" s="57"/>
      <c r="H139" s="79"/>
      <c r="I139" s="79"/>
      <c r="J139" s="79"/>
      <c r="K139" s="79"/>
      <c r="L139" s="79"/>
    </row>
    <row r="140" spans="2:12">
      <c r="C140" s="496"/>
      <c r="D140" s="496" t="s">
        <v>124</v>
      </c>
      <c r="E140" s="79"/>
      <c r="F140" s="57"/>
      <c r="G140" s="57"/>
      <c r="H140" s="79"/>
      <c r="I140" s="79"/>
      <c r="J140" s="79"/>
      <c r="K140" s="79"/>
      <c r="L140" s="79"/>
    </row>
    <row r="141" spans="2:12">
      <c r="E141" s="256">
        <f>SUM(E135:E140)</f>
        <v>0</v>
      </c>
      <c r="F141" s="256">
        <f t="shared" ref="F141" si="50">SUM(F135:F140)</f>
        <v>0</v>
      </c>
      <c r="G141" s="256">
        <f t="shared" ref="G141" si="51">SUM(G135:G140)</f>
        <v>0</v>
      </c>
      <c r="H141" s="256">
        <f t="shared" ref="H141" si="52">SUM(H135:H140)</f>
        <v>0</v>
      </c>
      <c r="I141" s="256">
        <f t="shared" ref="I141" si="53">SUM(I135:I140)</f>
        <v>0</v>
      </c>
      <c r="J141" s="256">
        <f t="shared" ref="J141" si="54">SUM(J135:J140)</f>
        <v>0</v>
      </c>
      <c r="K141" s="256">
        <f t="shared" ref="K141" si="55">SUM(K135:K140)</f>
        <v>0</v>
      </c>
      <c r="L141" s="256">
        <f t="shared" ref="L141" si="56">SUM(L135:L140)</f>
        <v>0</v>
      </c>
    </row>
    <row r="143" spans="2:12" ht="14.1" thickBot="1">
      <c r="B143" s="365"/>
      <c r="C143" s="365"/>
      <c r="D143" s="365"/>
      <c r="E143" s="365"/>
      <c r="F143" s="365"/>
      <c r="G143" s="365"/>
      <c r="H143" s="365"/>
      <c r="I143" s="365"/>
      <c r="J143" s="365"/>
      <c r="K143" s="365"/>
      <c r="L143" s="365"/>
    </row>
    <row r="146" spans="2:12" ht="14.1">
      <c r="C146" s="2" t="s">
        <v>467</v>
      </c>
      <c r="D146" s="2"/>
    </row>
    <row r="147" spans="2:12" ht="14.1">
      <c r="C147" s="44" t="s">
        <v>354</v>
      </c>
    </row>
    <row r="148" spans="2:12" ht="14.1">
      <c r="B148" s="46" t="s">
        <v>125</v>
      </c>
      <c r="C148" s="46" t="s">
        <v>410</v>
      </c>
      <c r="D148" s="46" t="s">
        <v>24</v>
      </c>
      <c r="E148" s="46">
        <v>2015</v>
      </c>
      <c r="F148" s="46">
        <v>2020</v>
      </c>
      <c r="G148" s="46">
        <v>2025</v>
      </c>
      <c r="H148" s="46">
        <v>2030</v>
      </c>
      <c r="I148" s="46">
        <v>2035</v>
      </c>
      <c r="J148" s="46">
        <v>2040</v>
      </c>
      <c r="K148" s="46">
        <v>2045</v>
      </c>
      <c r="L148" s="46">
        <v>2050</v>
      </c>
    </row>
    <row r="149" spans="2:12">
      <c r="B149" s="497" t="s">
        <v>1134</v>
      </c>
      <c r="C149" s="496" t="s">
        <v>411</v>
      </c>
      <c r="D149" s="496" t="s">
        <v>124</v>
      </c>
      <c r="E149" s="266">
        <f>SUM(E154:E156)</f>
        <v>0</v>
      </c>
      <c r="F149" s="266">
        <f t="shared" ref="F149:L149" si="57">SUM(F154:F156)</f>
        <v>0</v>
      </c>
      <c r="G149" s="266">
        <f t="shared" si="57"/>
        <v>0</v>
      </c>
      <c r="H149" s="266">
        <f t="shared" si="57"/>
        <v>0</v>
      </c>
      <c r="I149" s="266">
        <f t="shared" si="57"/>
        <v>0</v>
      </c>
      <c r="J149" s="266">
        <f t="shared" si="57"/>
        <v>0</v>
      </c>
      <c r="K149" s="266">
        <f t="shared" si="57"/>
        <v>0</v>
      </c>
      <c r="L149" s="266">
        <f t="shared" si="57"/>
        <v>0</v>
      </c>
    </row>
    <row r="150" spans="2:12">
      <c r="C150" s="496" t="s">
        <v>380</v>
      </c>
      <c r="D150" s="496" t="s">
        <v>124</v>
      </c>
      <c r="E150" s="266">
        <f>E157</f>
        <v>0</v>
      </c>
      <c r="F150" s="266">
        <f t="shared" ref="F150:L150" si="58">F157</f>
        <v>0</v>
      </c>
      <c r="G150" s="266">
        <f t="shared" si="58"/>
        <v>0</v>
      </c>
      <c r="H150" s="266">
        <f t="shared" si="58"/>
        <v>0</v>
      </c>
      <c r="I150" s="266">
        <f t="shared" si="58"/>
        <v>0</v>
      </c>
      <c r="J150" s="266">
        <f t="shared" si="58"/>
        <v>0</v>
      </c>
      <c r="K150" s="266">
        <f t="shared" si="58"/>
        <v>0</v>
      </c>
      <c r="L150" s="266">
        <f t="shared" si="58"/>
        <v>0</v>
      </c>
    </row>
    <row r="152" spans="2:12" ht="14.1">
      <c r="C152" s="44" t="s">
        <v>372</v>
      </c>
    </row>
    <row r="153" spans="2:12" ht="14.1">
      <c r="C153" s="46" t="s">
        <v>373</v>
      </c>
      <c r="D153" s="46" t="s">
        <v>24</v>
      </c>
      <c r="E153" s="46">
        <v>2015</v>
      </c>
      <c r="F153" s="46">
        <v>2020</v>
      </c>
      <c r="G153" s="46">
        <v>2025</v>
      </c>
      <c r="H153" s="46">
        <v>2030</v>
      </c>
      <c r="I153" s="46">
        <v>2035</v>
      </c>
      <c r="J153" s="46">
        <v>2040</v>
      </c>
      <c r="K153" s="46">
        <v>2045</v>
      </c>
      <c r="L153" s="46">
        <v>2050</v>
      </c>
    </row>
    <row r="154" spans="2:12">
      <c r="C154" s="112" t="s">
        <v>399</v>
      </c>
      <c r="D154" s="496" t="s">
        <v>124</v>
      </c>
      <c r="E154" s="315">
        <f>'GVA (11)'!E153/'GVA per worker (11)'!G291</f>
        <v>0</v>
      </c>
      <c r="F154" s="315">
        <f>'GVA (11)'!F153/'GVA per worker (11)'!H291</f>
        <v>0</v>
      </c>
      <c r="G154" s="315">
        <f>'GVA (11)'!G153/'GVA per worker (11)'!I291</f>
        <v>0</v>
      </c>
      <c r="H154" s="315">
        <f>'GVA (11)'!H153/'GVA per worker (11)'!J291</f>
        <v>0</v>
      </c>
      <c r="I154" s="315">
        <f>'GVA (11)'!I153/'GVA per worker (11)'!K291</f>
        <v>0</v>
      </c>
      <c r="J154" s="315">
        <f>'GVA (11)'!J153/'GVA per worker (11)'!L291</f>
        <v>0</v>
      </c>
      <c r="K154" s="315">
        <f>'GVA (11)'!K153/'GVA per worker (11)'!M291</f>
        <v>0</v>
      </c>
      <c r="L154" s="315">
        <f>'GVA (11)'!L153/'GVA per worker (11)'!N291</f>
        <v>0</v>
      </c>
    </row>
    <row r="155" spans="2:12">
      <c r="C155" s="112" t="s">
        <v>335</v>
      </c>
      <c r="D155" s="496" t="s">
        <v>124</v>
      </c>
      <c r="E155" s="315">
        <f>'GVA (11)'!E154/'GVA per worker (11)'!G292</f>
        <v>0</v>
      </c>
      <c r="F155" s="315">
        <f>'GVA (11)'!F154/'GVA per worker (11)'!H292</f>
        <v>0</v>
      </c>
      <c r="G155" s="315">
        <f>'GVA (11)'!G154/'GVA per worker (11)'!I292</f>
        <v>0</v>
      </c>
      <c r="H155" s="315">
        <f>'GVA (11)'!H154/'GVA per worker (11)'!J292</f>
        <v>0</v>
      </c>
      <c r="I155" s="315">
        <f>'GVA (11)'!I154/'GVA per worker (11)'!K292</f>
        <v>0</v>
      </c>
      <c r="J155" s="315">
        <f>'GVA (11)'!J154/'GVA per worker (11)'!L292</f>
        <v>0</v>
      </c>
      <c r="K155" s="315">
        <f>'GVA (11)'!K154/'GVA per worker (11)'!M292</f>
        <v>0</v>
      </c>
      <c r="L155" s="315">
        <f>'GVA (11)'!L154/'GVA per worker (11)'!N292</f>
        <v>0</v>
      </c>
    </row>
    <row r="156" spans="2:12">
      <c r="C156" s="112" t="s">
        <v>1095</v>
      </c>
      <c r="D156" s="496" t="s">
        <v>124</v>
      </c>
      <c r="E156" s="315">
        <f>'GVA (11)'!E155/'GVA per worker (11)'!G293</f>
        <v>0</v>
      </c>
      <c r="F156" s="315">
        <f>'GVA (11)'!F155/'GVA per worker (11)'!H293</f>
        <v>0</v>
      </c>
      <c r="G156" s="315">
        <f>'GVA (11)'!G155/'GVA per worker (11)'!I293</f>
        <v>0</v>
      </c>
      <c r="H156" s="315">
        <f>'GVA (11)'!H155/'GVA per worker (11)'!J293</f>
        <v>0</v>
      </c>
      <c r="I156" s="315">
        <f>'GVA (11)'!I155/'GVA per worker (11)'!K293</f>
        <v>0</v>
      </c>
      <c r="J156" s="315">
        <f>'GVA (11)'!J155/'GVA per worker (11)'!L293</f>
        <v>0</v>
      </c>
      <c r="K156" s="315">
        <f>'GVA (11)'!K155/'GVA per worker (11)'!M293</f>
        <v>0</v>
      </c>
      <c r="L156" s="315">
        <f>'GVA (11)'!L155/'GVA per worker (11)'!N293</f>
        <v>0</v>
      </c>
    </row>
    <row r="157" spans="2:12">
      <c r="C157" s="112" t="s">
        <v>380</v>
      </c>
      <c r="D157" s="496" t="s">
        <v>124</v>
      </c>
      <c r="E157" s="315">
        <f>'GVA (11)'!E156/'GVA per worker (11)'!G294</f>
        <v>0</v>
      </c>
      <c r="F157" s="315">
        <f>'GVA (11)'!F156/'GVA per worker (11)'!H294</f>
        <v>0</v>
      </c>
      <c r="G157" s="315">
        <f>'GVA (11)'!G156/'GVA per worker (11)'!I294</f>
        <v>0</v>
      </c>
      <c r="H157" s="315">
        <f>'GVA (11)'!H156/'GVA per worker (11)'!J294</f>
        <v>0</v>
      </c>
      <c r="I157" s="315">
        <f>'GVA (11)'!I156/'GVA per worker (11)'!K294</f>
        <v>0</v>
      </c>
      <c r="J157" s="315">
        <f>'GVA (11)'!J156/'GVA per worker (11)'!L294</f>
        <v>0</v>
      </c>
      <c r="K157" s="315">
        <f>'GVA (11)'!K156/'GVA per worker (11)'!M294</f>
        <v>0</v>
      </c>
      <c r="L157" s="315">
        <f>'GVA (11)'!L156/'GVA per worker (11)'!N294</f>
        <v>0</v>
      </c>
    </row>
    <row r="158" spans="2:12">
      <c r="C158" s="496"/>
      <c r="D158" s="496" t="s">
        <v>124</v>
      </c>
      <c r="E158" s="79"/>
      <c r="F158" s="57"/>
      <c r="G158" s="57"/>
      <c r="H158" s="79"/>
      <c r="I158" s="79"/>
      <c r="J158" s="79"/>
      <c r="K158" s="79"/>
      <c r="L158" s="79"/>
    </row>
    <row r="159" spans="2:12">
      <c r="C159" s="496"/>
      <c r="D159" s="496" t="s">
        <v>124</v>
      </c>
      <c r="E159" s="79"/>
      <c r="F159" s="57"/>
      <c r="G159" s="57"/>
      <c r="H159" s="79"/>
      <c r="I159" s="79"/>
      <c r="J159" s="79"/>
      <c r="K159" s="79"/>
      <c r="L159" s="79"/>
    </row>
    <row r="160" spans="2:12">
      <c r="E160" s="256">
        <f>SUM(E154:E159)</f>
        <v>0</v>
      </c>
      <c r="F160" s="256">
        <f t="shared" ref="F160" si="59">SUM(F154:F159)</f>
        <v>0</v>
      </c>
      <c r="G160" s="256">
        <f t="shared" ref="G160" si="60">SUM(G154:G159)</f>
        <v>0</v>
      </c>
      <c r="H160" s="256">
        <f t="shared" ref="H160" si="61">SUM(H154:H159)</f>
        <v>0</v>
      </c>
      <c r="I160" s="256">
        <f t="shared" ref="I160" si="62">SUM(I154:I159)</f>
        <v>0</v>
      </c>
      <c r="J160" s="256">
        <f t="shared" ref="J160" si="63">SUM(J154:J159)</f>
        <v>0</v>
      </c>
      <c r="K160" s="256">
        <f t="shared" ref="K160" si="64">SUM(K154:K159)</f>
        <v>0</v>
      </c>
      <c r="L160" s="256">
        <f t="shared" ref="L160" si="65">SUM(L154:L159)</f>
        <v>0</v>
      </c>
    </row>
    <row r="162" spans="2:12" ht="14.1" thickBot="1">
      <c r="B162" s="365"/>
      <c r="C162" s="365"/>
      <c r="D162" s="365"/>
      <c r="E162" s="365"/>
      <c r="F162" s="365"/>
      <c r="G162" s="365"/>
      <c r="H162" s="365"/>
      <c r="I162" s="365"/>
      <c r="J162" s="365"/>
      <c r="K162" s="365"/>
      <c r="L162" s="365"/>
    </row>
    <row r="165" spans="2:12" ht="14.1">
      <c r="C165" s="2" t="s">
        <v>467</v>
      </c>
      <c r="D165" s="2"/>
    </row>
    <row r="166" spans="2:12" ht="14.1">
      <c r="C166" s="44" t="s">
        <v>354</v>
      </c>
    </row>
    <row r="167" spans="2:12" ht="14.1">
      <c r="B167" s="46" t="s">
        <v>125</v>
      </c>
      <c r="C167" s="46" t="s">
        <v>410</v>
      </c>
      <c r="D167" s="46" t="s">
        <v>24</v>
      </c>
      <c r="E167" s="46">
        <v>2015</v>
      </c>
      <c r="F167" s="46">
        <v>2020</v>
      </c>
      <c r="G167" s="46">
        <v>2025</v>
      </c>
      <c r="H167" s="46">
        <v>2030</v>
      </c>
      <c r="I167" s="46">
        <v>2035</v>
      </c>
      <c r="J167" s="46">
        <v>2040</v>
      </c>
      <c r="K167" s="46">
        <v>2045</v>
      </c>
      <c r="L167" s="46">
        <v>2050</v>
      </c>
    </row>
    <row r="168" spans="2:12">
      <c r="B168" s="497" t="s">
        <v>287</v>
      </c>
      <c r="C168" s="496" t="s">
        <v>411</v>
      </c>
      <c r="D168" s="496" t="s">
        <v>124</v>
      </c>
      <c r="E168" s="266">
        <f>SUM(E173:E175)</f>
        <v>0</v>
      </c>
      <c r="F168" s="266">
        <f t="shared" ref="F168:L168" si="66">SUM(F173:F175)</f>
        <v>0</v>
      </c>
      <c r="G168" s="266">
        <f t="shared" si="66"/>
        <v>0</v>
      </c>
      <c r="H168" s="266">
        <f t="shared" si="66"/>
        <v>0</v>
      </c>
      <c r="I168" s="266">
        <f t="shared" si="66"/>
        <v>0</v>
      </c>
      <c r="J168" s="266">
        <f t="shared" si="66"/>
        <v>0</v>
      </c>
      <c r="K168" s="266">
        <f t="shared" si="66"/>
        <v>0</v>
      </c>
      <c r="L168" s="266">
        <f t="shared" si="66"/>
        <v>0</v>
      </c>
    </row>
    <row r="169" spans="2:12">
      <c r="C169" s="496" t="s">
        <v>380</v>
      </c>
      <c r="D169" s="496" t="s">
        <v>124</v>
      </c>
      <c r="E169" s="266">
        <f>E176</f>
        <v>0</v>
      </c>
      <c r="F169" s="266">
        <f t="shared" ref="F169:L169" si="67">F176</f>
        <v>0</v>
      </c>
      <c r="G169" s="266">
        <f t="shared" si="67"/>
        <v>0</v>
      </c>
      <c r="H169" s="266">
        <f t="shared" si="67"/>
        <v>0</v>
      </c>
      <c r="I169" s="266">
        <f t="shared" si="67"/>
        <v>0</v>
      </c>
      <c r="J169" s="266">
        <f t="shared" si="67"/>
        <v>0</v>
      </c>
      <c r="K169" s="266">
        <f t="shared" si="67"/>
        <v>0</v>
      </c>
      <c r="L169" s="266">
        <f t="shared" si="67"/>
        <v>0</v>
      </c>
    </row>
    <row r="171" spans="2:12" ht="14.1">
      <c r="C171" s="44" t="s">
        <v>372</v>
      </c>
    </row>
    <row r="172" spans="2:12" ht="14.1">
      <c r="C172" s="46" t="s">
        <v>373</v>
      </c>
      <c r="D172" s="46" t="s">
        <v>24</v>
      </c>
      <c r="E172" s="46">
        <v>2015</v>
      </c>
      <c r="F172" s="46">
        <v>2020</v>
      </c>
      <c r="G172" s="46">
        <v>2025</v>
      </c>
      <c r="H172" s="46">
        <v>2030</v>
      </c>
      <c r="I172" s="46">
        <v>2035</v>
      </c>
      <c r="J172" s="46">
        <v>2040</v>
      </c>
      <c r="K172" s="46">
        <v>2045</v>
      </c>
      <c r="L172" s="46">
        <v>2050</v>
      </c>
    </row>
    <row r="173" spans="2:12">
      <c r="C173" s="112" t="s">
        <v>399</v>
      </c>
      <c r="D173" s="496" t="s">
        <v>124</v>
      </c>
      <c r="E173" s="315">
        <f>'GVA (11)'!E172/'GVA per worker (11)'!G333</f>
        <v>0</v>
      </c>
      <c r="F173" s="315">
        <f>'GVA (11)'!F172/'GVA per worker (11)'!H333</f>
        <v>0</v>
      </c>
      <c r="G173" s="315">
        <f>'GVA (11)'!G172/'GVA per worker (11)'!I333</f>
        <v>0</v>
      </c>
      <c r="H173" s="315">
        <f>'GVA (11)'!H172/'GVA per worker (11)'!J333</f>
        <v>0</v>
      </c>
      <c r="I173" s="315">
        <f>'GVA (11)'!I172/'GVA per worker (11)'!K333</f>
        <v>0</v>
      </c>
      <c r="J173" s="315">
        <f>'GVA (11)'!J172/'GVA per worker (11)'!L333</f>
        <v>0</v>
      </c>
      <c r="K173" s="315">
        <f>'GVA (11)'!K172/'GVA per worker (11)'!M333</f>
        <v>0</v>
      </c>
      <c r="L173" s="315">
        <f>'GVA (11)'!L172/'GVA per worker (11)'!N333</f>
        <v>0</v>
      </c>
    </row>
    <row r="174" spans="2:12">
      <c r="C174" s="112" t="s">
        <v>335</v>
      </c>
      <c r="D174" s="496" t="s">
        <v>124</v>
      </c>
      <c r="E174" s="315">
        <f>'GVA (11)'!E173/'GVA per worker (11)'!G334</f>
        <v>0</v>
      </c>
      <c r="F174" s="315">
        <f>'GVA (11)'!F173/'GVA per worker (11)'!H334</f>
        <v>0</v>
      </c>
      <c r="G174" s="315">
        <f>'GVA (11)'!G173/'GVA per worker (11)'!I334</f>
        <v>0</v>
      </c>
      <c r="H174" s="315">
        <f>'GVA (11)'!H173/'GVA per worker (11)'!J334</f>
        <v>0</v>
      </c>
      <c r="I174" s="315">
        <f>'GVA (11)'!I173/'GVA per worker (11)'!K334</f>
        <v>0</v>
      </c>
      <c r="J174" s="315">
        <f>'GVA (11)'!J173/'GVA per worker (11)'!L334</f>
        <v>0</v>
      </c>
      <c r="K174" s="315">
        <f>'GVA (11)'!K173/'GVA per worker (11)'!M334</f>
        <v>0</v>
      </c>
      <c r="L174" s="315">
        <f>'GVA (11)'!L173/'GVA per worker (11)'!N334</f>
        <v>0</v>
      </c>
    </row>
    <row r="175" spans="2:12">
      <c r="C175" s="112" t="s">
        <v>1095</v>
      </c>
      <c r="D175" s="496" t="s">
        <v>124</v>
      </c>
      <c r="E175" s="315">
        <f>'GVA (11)'!E174/'GVA per worker (11)'!G335</f>
        <v>0</v>
      </c>
      <c r="F175" s="315">
        <f>'GVA (11)'!F174/'GVA per worker (11)'!H335</f>
        <v>0</v>
      </c>
      <c r="G175" s="315">
        <f>'GVA (11)'!G174/'GVA per worker (11)'!I335</f>
        <v>0</v>
      </c>
      <c r="H175" s="315">
        <f>'GVA (11)'!H174/'GVA per worker (11)'!J335</f>
        <v>0</v>
      </c>
      <c r="I175" s="315">
        <f>'GVA (11)'!I174/'GVA per worker (11)'!K335</f>
        <v>0</v>
      </c>
      <c r="J175" s="315">
        <f>'GVA (11)'!J174/'GVA per worker (11)'!L335</f>
        <v>0</v>
      </c>
      <c r="K175" s="315">
        <f>'GVA (11)'!K174/'GVA per worker (11)'!M335</f>
        <v>0</v>
      </c>
      <c r="L175" s="315">
        <f>'GVA (11)'!L174/'GVA per worker (11)'!N335</f>
        <v>0</v>
      </c>
    </row>
    <row r="176" spans="2:12">
      <c r="C176" s="112" t="s">
        <v>380</v>
      </c>
      <c r="D176" s="496" t="s">
        <v>124</v>
      </c>
      <c r="E176" s="315">
        <f>'GVA (11)'!E175/'GVA per worker (11)'!G336</f>
        <v>0</v>
      </c>
      <c r="F176" s="315">
        <f>'GVA (11)'!F175/'GVA per worker (11)'!H336</f>
        <v>0</v>
      </c>
      <c r="G176" s="315">
        <f>'GVA (11)'!G175/'GVA per worker (11)'!I336</f>
        <v>0</v>
      </c>
      <c r="H176" s="315">
        <f>'GVA (11)'!H175/'GVA per worker (11)'!J336</f>
        <v>0</v>
      </c>
      <c r="I176" s="315">
        <f>'GVA (11)'!I175/'GVA per worker (11)'!K336</f>
        <v>0</v>
      </c>
      <c r="J176" s="315">
        <f>'GVA (11)'!J175/'GVA per worker (11)'!L336</f>
        <v>0</v>
      </c>
      <c r="K176" s="315">
        <f>'GVA (11)'!K175/'GVA per worker (11)'!M336</f>
        <v>0</v>
      </c>
      <c r="L176" s="315">
        <f>'GVA (11)'!L175/'GVA per worker (11)'!N336</f>
        <v>0</v>
      </c>
    </row>
    <row r="177" spans="2:12">
      <c r="C177" s="496"/>
      <c r="D177" s="496" t="s">
        <v>124</v>
      </c>
      <c r="E177" s="79"/>
      <c r="F177" s="57"/>
      <c r="G177" s="57"/>
      <c r="H177" s="79"/>
      <c r="I177" s="79"/>
      <c r="J177" s="79"/>
      <c r="K177" s="79"/>
      <c r="L177" s="79"/>
    </row>
    <row r="178" spans="2:12">
      <c r="C178" s="496"/>
      <c r="D178" s="496" t="s">
        <v>124</v>
      </c>
      <c r="E178" s="79"/>
      <c r="F178" s="57"/>
      <c r="G178" s="57"/>
      <c r="H178" s="79"/>
      <c r="I178" s="79"/>
      <c r="J178" s="79"/>
      <c r="K178" s="79"/>
      <c r="L178" s="79"/>
    </row>
    <row r="179" spans="2:12">
      <c r="E179" s="256">
        <f>SUM(E173:E178)</f>
        <v>0</v>
      </c>
      <c r="F179" s="256">
        <f t="shared" ref="F179" si="68">SUM(F173:F178)</f>
        <v>0</v>
      </c>
      <c r="G179" s="256">
        <f t="shared" ref="G179" si="69">SUM(G173:G178)</f>
        <v>0</v>
      </c>
      <c r="H179" s="256">
        <f t="shared" ref="H179" si="70">SUM(H173:H178)</f>
        <v>0</v>
      </c>
      <c r="I179" s="256">
        <f t="shared" ref="I179" si="71">SUM(I173:I178)</f>
        <v>0</v>
      </c>
      <c r="J179" s="256">
        <f t="shared" ref="J179" si="72">SUM(J173:J178)</f>
        <v>0</v>
      </c>
      <c r="K179" s="256">
        <f t="shared" ref="K179" si="73">SUM(K173:K178)</f>
        <v>0</v>
      </c>
      <c r="L179" s="256">
        <f t="shared" ref="L179" si="74">SUM(L173:L178)</f>
        <v>0</v>
      </c>
    </row>
    <row r="181" spans="2:12" ht="14.1" thickBot="1">
      <c r="B181" s="365"/>
      <c r="C181" s="365"/>
      <c r="D181" s="365"/>
      <c r="E181" s="365"/>
      <c r="F181" s="365"/>
      <c r="G181" s="365"/>
      <c r="H181" s="365"/>
      <c r="I181" s="365"/>
      <c r="J181" s="365"/>
      <c r="K181" s="365"/>
      <c r="L181" s="365"/>
    </row>
  </sheetData>
  <conditionalFormatting sqref="A10:B10 O10:XFD37 B17:B24 A11:A1048576 M38:XFD1048576 A1:XFD9 B11:D16 C17:D18 B25:D35 C36:D37 B44:D54 C55:D56 B63:D75 C76:D77 B84:D94 C95:D96 B103:D113 C114:D115 B122:D132 C133:D134 B141:D151 C152:D153 B160:D170 B179:D1048576 C171:D172 E11:L1048576">
    <cfRule type="expression" dxfId="103" priority="55">
      <formula>_xlfn.ISFORMULA(A1)</formula>
    </cfRule>
  </conditionalFormatting>
  <conditionalFormatting sqref="F19:L24">
    <cfRule type="expression" dxfId="102" priority="54">
      <formula>_xlfn.ISFORMULA(F19)</formula>
    </cfRule>
  </conditionalFormatting>
  <conditionalFormatting sqref="C23:C24">
    <cfRule type="expression" dxfId="101" priority="53">
      <formula>_xlfn.ISFORMULA(C23)</formula>
    </cfRule>
  </conditionalFormatting>
  <conditionalFormatting sqref="D19:D24">
    <cfRule type="expression" dxfId="100" priority="48">
      <formula>_xlfn.ISFORMULA(D19)</formula>
    </cfRule>
  </conditionalFormatting>
  <conditionalFormatting sqref="C19:C22">
    <cfRule type="expression" dxfId="99" priority="46">
      <formula>_xlfn.ISFORMULA(C19)</formula>
    </cfRule>
  </conditionalFormatting>
  <conditionalFormatting sqref="B36:B43">
    <cfRule type="expression" dxfId="98" priority="45">
      <formula>_xlfn.ISFORMULA(B36)</formula>
    </cfRule>
  </conditionalFormatting>
  <conditionalFormatting sqref="F38:L43">
    <cfRule type="expression" dxfId="97" priority="44">
      <formula>_xlfn.ISFORMULA(F38)</formula>
    </cfRule>
  </conditionalFormatting>
  <conditionalFormatting sqref="C42:C43">
    <cfRule type="expression" dxfId="96" priority="43">
      <formula>_xlfn.ISFORMULA(C42)</formula>
    </cfRule>
  </conditionalFormatting>
  <conditionalFormatting sqref="D38:D43">
    <cfRule type="expression" dxfId="95" priority="42">
      <formula>_xlfn.ISFORMULA(D38)</formula>
    </cfRule>
  </conditionalFormatting>
  <conditionalFormatting sqref="C38:C41">
    <cfRule type="expression" dxfId="94" priority="41">
      <formula>_xlfn.ISFORMULA(C38)</formula>
    </cfRule>
  </conditionalFormatting>
  <conditionalFormatting sqref="B55:B62">
    <cfRule type="expression" dxfId="93" priority="40">
      <formula>_xlfn.ISFORMULA(B55)</formula>
    </cfRule>
  </conditionalFormatting>
  <conditionalFormatting sqref="F57:L62">
    <cfRule type="expression" dxfId="92" priority="39">
      <formula>_xlfn.ISFORMULA(F57)</formula>
    </cfRule>
  </conditionalFormatting>
  <conditionalFormatting sqref="C61:C62">
    <cfRule type="expression" dxfId="91" priority="38">
      <formula>_xlfn.ISFORMULA(C61)</formula>
    </cfRule>
  </conditionalFormatting>
  <conditionalFormatting sqref="D57:D62">
    <cfRule type="expression" dxfId="90" priority="37">
      <formula>_xlfn.ISFORMULA(D57)</formula>
    </cfRule>
  </conditionalFormatting>
  <conditionalFormatting sqref="C57:C60">
    <cfRule type="expression" dxfId="89" priority="36">
      <formula>_xlfn.ISFORMULA(C57)</formula>
    </cfRule>
  </conditionalFormatting>
  <conditionalFormatting sqref="B76:B83">
    <cfRule type="expression" dxfId="88" priority="30">
      <formula>_xlfn.ISFORMULA(B76)</formula>
    </cfRule>
  </conditionalFormatting>
  <conditionalFormatting sqref="F78:L83">
    <cfRule type="expression" dxfId="87" priority="29">
      <formula>_xlfn.ISFORMULA(F78)</formula>
    </cfRule>
  </conditionalFormatting>
  <conditionalFormatting sqref="C82:C83">
    <cfRule type="expression" dxfId="86" priority="28">
      <formula>_xlfn.ISFORMULA(C82)</formula>
    </cfRule>
  </conditionalFormatting>
  <conditionalFormatting sqref="D78:D83">
    <cfRule type="expression" dxfId="85" priority="27">
      <formula>_xlfn.ISFORMULA(D78)</formula>
    </cfRule>
  </conditionalFormatting>
  <conditionalFormatting sqref="C78:C81">
    <cfRule type="expression" dxfId="84" priority="26">
      <formula>_xlfn.ISFORMULA(C78)</formula>
    </cfRule>
  </conditionalFormatting>
  <conditionalFormatting sqref="B95:B102">
    <cfRule type="expression" dxfId="83" priority="25">
      <formula>_xlfn.ISFORMULA(B95)</formula>
    </cfRule>
  </conditionalFormatting>
  <conditionalFormatting sqref="F97:L102">
    <cfRule type="expression" dxfId="82" priority="24">
      <formula>_xlfn.ISFORMULA(F97)</formula>
    </cfRule>
  </conditionalFormatting>
  <conditionalFormatting sqref="C101:C102">
    <cfRule type="expression" dxfId="81" priority="23">
      <formula>_xlfn.ISFORMULA(C101)</formula>
    </cfRule>
  </conditionalFormatting>
  <conditionalFormatting sqref="D97:D102">
    <cfRule type="expression" dxfId="80" priority="22">
      <formula>_xlfn.ISFORMULA(D97)</formula>
    </cfRule>
  </conditionalFormatting>
  <conditionalFormatting sqref="C97:C100">
    <cfRule type="expression" dxfId="79" priority="21">
      <formula>_xlfn.ISFORMULA(C97)</formula>
    </cfRule>
  </conditionalFormatting>
  <conditionalFormatting sqref="B114:B121">
    <cfRule type="expression" dxfId="78" priority="20">
      <formula>_xlfn.ISFORMULA(B114)</formula>
    </cfRule>
  </conditionalFormatting>
  <conditionalFormatting sqref="F116:L121">
    <cfRule type="expression" dxfId="77" priority="19">
      <formula>_xlfn.ISFORMULA(F116)</formula>
    </cfRule>
  </conditionalFormatting>
  <conditionalFormatting sqref="C120:C121">
    <cfRule type="expression" dxfId="76" priority="18">
      <formula>_xlfn.ISFORMULA(C120)</formula>
    </cfRule>
  </conditionalFormatting>
  <conditionalFormatting sqref="D116:D121">
    <cfRule type="expression" dxfId="75" priority="17">
      <formula>_xlfn.ISFORMULA(D116)</formula>
    </cfRule>
  </conditionalFormatting>
  <conditionalFormatting sqref="C116:C119">
    <cfRule type="expression" dxfId="74" priority="16">
      <formula>_xlfn.ISFORMULA(C116)</formula>
    </cfRule>
  </conditionalFormatting>
  <conditionalFormatting sqref="B133:B140">
    <cfRule type="expression" dxfId="73" priority="15">
      <formula>_xlfn.ISFORMULA(B133)</formula>
    </cfRule>
  </conditionalFormatting>
  <conditionalFormatting sqref="F135:L140">
    <cfRule type="expression" dxfId="72" priority="14">
      <formula>_xlfn.ISFORMULA(F135)</formula>
    </cfRule>
  </conditionalFormatting>
  <conditionalFormatting sqref="C139:C140">
    <cfRule type="expression" dxfId="71" priority="13">
      <formula>_xlfn.ISFORMULA(C139)</formula>
    </cfRule>
  </conditionalFormatting>
  <conditionalFormatting sqref="D135:D140">
    <cfRule type="expression" dxfId="70" priority="12">
      <formula>_xlfn.ISFORMULA(D135)</formula>
    </cfRule>
  </conditionalFormatting>
  <conditionalFormatting sqref="C135:C138">
    <cfRule type="expression" dxfId="69" priority="11">
      <formula>_xlfn.ISFORMULA(C135)</formula>
    </cfRule>
  </conditionalFormatting>
  <conditionalFormatting sqref="B152:B159">
    <cfRule type="expression" dxfId="68" priority="10">
      <formula>_xlfn.ISFORMULA(B152)</formula>
    </cfRule>
  </conditionalFormatting>
  <conditionalFormatting sqref="F154:L159">
    <cfRule type="expression" dxfId="67" priority="9">
      <formula>_xlfn.ISFORMULA(F154)</formula>
    </cfRule>
  </conditionalFormatting>
  <conditionalFormatting sqref="C158:C159">
    <cfRule type="expression" dxfId="66" priority="8">
      <formula>_xlfn.ISFORMULA(C158)</formula>
    </cfRule>
  </conditionalFormatting>
  <conditionalFormatting sqref="D154:D159">
    <cfRule type="expression" dxfId="65" priority="7">
      <formula>_xlfn.ISFORMULA(D154)</formula>
    </cfRule>
  </conditionalFormatting>
  <conditionalFormatting sqref="C154:C157">
    <cfRule type="expression" dxfId="64" priority="6">
      <formula>_xlfn.ISFORMULA(C154)</formula>
    </cfRule>
  </conditionalFormatting>
  <conditionalFormatting sqref="B171:B178">
    <cfRule type="expression" dxfId="63" priority="5">
      <formula>_xlfn.ISFORMULA(B171)</formula>
    </cfRule>
  </conditionalFormatting>
  <conditionalFormatting sqref="F173:L178">
    <cfRule type="expression" dxfId="62" priority="4">
      <formula>_xlfn.ISFORMULA(F173)</formula>
    </cfRule>
  </conditionalFormatting>
  <conditionalFormatting sqref="C177:C178">
    <cfRule type="expression" dxfId="61" priority="3">
      <formula>_xlfn.ISFORMULA(C177)</formula>
    </cfRule>
  </conditionalFormatting>
  <conditionalFormatting sqref="D173:D178">
    <cfRule type="expression" dxfId="60" priority="2">
      <formula>_xlfn.ISFORMULA(D173)</formula>
    </cfRule>
  </conditionalFormatting>
  <conditionalFormatting sqref="C173:C176">
    <cfRule type="expression" dxfId="59" priority="1">
      <formula>_xlfn.ISFORMULA(C173)</formula>
    </cfRule>
  </conditionalFormatting>
  <pageMargins left="0.7" right="0.7" top="0.75" bottom="0.75" header="0.3" footer="0.3"/>
  <pageSetup paperSize="9" orientation="portrait" horizontalDpi="4294967294" verticalDpi="4294967294"/>
  <drawing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BAD96-2A78-4C0B-84EC-269C94C06B55}">
  <dimension ref="A1:S300"/>
  <sheetViews>
    <sheetView workbookViewId="0">
      <selection activeCell="H12" sqref="H12"/>
    </sheetView>
  </sheetViews>
  <sheetFormatPr defaultColWidth="8.85546875" defaultRowHeight="13.9"/>
  <cols>
    <col min="1" max="1" width="21.42578125" style="1" customWidth="1"/>
    <col min="2" max="2" width="17.85546875" style="1" customWidth="1"/>
    <col min="3" max="3" width="25.140625" style="1" customWidth="1"/>
    <col min="4" max="4" width="15.42578125" style="1" bestFit="1" customWidth="1"/>
    <col min="5" max="5" width="12.42578125" style="1" bestFit="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2" width="14" style="1" bestFit="1" customWidth="1"/>
    <col min="13" max="13" width="11.42578125" style="1" bestFit="1" customWidth="1"/>
    <col min="14" max="14" width="11.42578125" style="1" customWidth="1"/>
    <col min="15" max="16" width="10.85546875" style="1" customWidth="1"/>
    <col min="17" max="16384" width="8.85546875" style="1"/>
  </cols>
  <sheetData>
    <row r="1" spans="1:19" s="3" customFormat="1" ht="49.5" customHeight="1">
      <c r="A1" s="109" t="s">
        <v>1154</v>
      </c>
      <c r="B1" s="109"/>
      <c r="C1" s="109"/>
      <c r="D1" s="109"/>
      <c r="E1" s="109"/>
      <c r="F1" s="109"/>
      <c r="G1" s="109"/>
      <c r="H1" s="109"/>
      <c r="I1" s="109"/>
      <c r="J1" s="109"/>
      <c r="K1" s="109"/>
      <c r="L1" s="109"/>
      <c r="M1" s="109"/>
      <c r="N1" s="109"/>
      <c r="O1" s="109"/>
      <c r="P1" s="109"/>
      <c r="Q1" s="109"/>
      <c r="R1" s="109"/>
      <c r="S1" s="109"/>
    </row>
    <row r="3" spans="1:19">
      <c r="B3" s="563" t="s">
        <v>646</v>
      </c>
      <c r="C3" s="563"/>
      <c r="D3" s="525" t="s">
        <v>292</v>
      </c>
      <c r="E3" s="563" t="s">
        <v>1155</v>
      </c>
      <c r="F3" s="563"/>
      <c r="G3" s="564" t="s">
        <v>679</v>
      </c>
    </row>
    <row r="4" spans="1:19">
      <c r="A4" s="497" t="s">
        <v>434</v>
      </c>
      <c r="B4" s="496" t="s">
        <v>1064</v>
      </c>
      <c r="C4" s="496" t="s">
        <v>724</v>
      </c>
      <c r="D4" s="496" t="s">
        <v>724</v>
      </c>
      <c r="E4" s="496" t="s">
        <v>646</v>
      </c>
      <c r="F4" s="496" t="s">
        <v>292</v>
      </c>
      <c r="G4" s="565"/>
    </row>
    <row r="5" spans="1:19" ht="14.1">
      <c r="A5" s="496">
        <v>730900</v>
      </c>
      <c r="B5" s="496">
        <f>(SUMIFS($J$21:$J$300,$C$21:$C$300,$A5,$B$21:$B$300,$B$3,$H$21:$H$300,B$4))/7</f>
        <v>74234.621571428564</v>
      </c>
      <c r="C5" s="496">
        <f>(SUMIFS($J$21:$J$300,$C$21:$C$300,$A5,$B$21:$B$300,$B$3,$H$21:$H$300,C$4))/7</f>
        <v>121094.836</v>
      </c>
      <c r="D5" s="496">
        <f>(SUMIFS($J$21:$J$300,$C$21:$C$300,$A5,$B$21:$B$300,$D$3,$H$21:$H$300,$D$4))/7</f>
        <v>3511916.7588571431</v>
      </c>
      <c r="E5" s="496">
        <f>'Total exports'!$B$4</f>
        <v>474895428.16614288</v>
      </c>
      <c r="F5" s="496">
        <f>'Total exports'!$B$5</f>
        <v>14282009276.872145</v>
      </c>
      <c r="G5" s="496">
        <f>(C5/E5)/(D5/F5)</f>
        <v>1.0369856153482169</v>
      </c>
      <c r="P5" s="7"/>
      <c r="Q5" s="2"/>
    </row>
    <row r="6" spans="1:19" ht="14.1">
      <c r="A6" s="496">
        <v>741999</v>
      </c>
      <c r="B6" s="496">
        <f t="shared" ref="B6:C14" si="0">(SUMIFS($J$21:$J$300,$C$21:$C$300,$A6,$B$21:$B$300,$B$3,$H$21:$H$300,B$4))/7</f>
        <v>57777.035571428576</v>
      </c>
      <c r="C6" s="496">
        <f t="shared" si="0"/>
        <v>82904.879571428566</v>
      </c>
      <c r="D6" s="496">
        <f t="shared" ref="D6:D14" si="1">(SUMIFS($J$21:$J$300,$C$21:$C$300,$A6,$B$21:$B$300,$D$3,$H$21:$H$300,$D$4))/7</f>
        <v>2702879.9087142856</v>
      </c>
      <c r="E6" s="496">
        <f>'Total exports'!$B$4</f>
        <v>474895428.16614288</v>
      </c>
      <c r="F6" s="496">
        <f>'Total exports'!$B$5</f>
        <v>14282009276.872145</v>
      </c>
      <c r="G6" s="496">
        <f t="shared" ref="G6:G14" si="2">(C6/E6)/(D6/F6)</f>
        <v>0.92245388639206372</v>
      </c>
      <c r="Q6" s="2"/>
    </row>
    <row r="7" spans="1:19">
      <c r="A7" s="496">
        <v>761100</v>
      </c>
      <c r="B7" s="496">
        <f t="shared" si="0"/>
        <v>3675.2228571428573</v>
      </c>
      <c r="C7" s="496">
        <f t="shared" si="0"/>
        <v>12349.049714285717</v>
      </c>
      <c r="D7" s="496">
        <f t="shared" si="1"/>
        <v>167857.74714285717</v>
      </c>
      <c r="E7" s="496">
        <f>'Total exports'!$B$4</f>
        <v>474895428.16614288</v>
      </c>
      <c r="F7" s="496">
        <f>'Total exports'!$B$5</f>
        <v>14282009276.872145</v>
      </c>
      <c r="G7" s="496">
        <f t="shared" si="2"/>
        <v>2.2125009769860675</v>
      </c>
    </row>
    <row r="8" spans="1:19">
      <c r="A8" s="496">
        <v>840510</v>
      </c>
      <c r="B8" s="496">
        <f t="shared" si="0"/>
        <v>12392.963142857143</v>
      </c>
      <c r="C8" s="496">
        <f t="shared" si="0"/>
        <v>38221.231857142855</v>
      </c>
      <c r="D8" s="496">
        <f t="shared" si="1"/>
        <v>423731.47571428574</v>
      </c>
      <c r="E8" s="496">
        <f>'Total exports'!$B$4</f>
        <v>474895428.16614288</v>
      </c>
      <c r="F8" s="496">
        <f>'Total exports'!$B$5</f>
        <v>14282009276.872145</v>
      </c>
      <c r="G8" s="496">
        <f t="shared" si="2"/>
        <v>2.7127219203305777</v>
      </c>
    </row>
    <row r="9" spans="1:19">
      <c r="A9" s="496">
        <v>840590</v>
      </c>
      <c r="B9" s="496">
        <f t="shared" si="0"/>
        <v>3202.6624285714283</v>
      </c>
      <c r="C9" s="496">
        <f t="shared" si="0"/>
        <v>11825.513285714285</v>
      </c>
      <c r="D9" s="496">
        <f t="shared" si="1"/>
        <v>169700.93</v>
      </c>
      <c r="E9" s="496">
        <f>'Total exports'!$B$4</f>
        <v>474895428.16614288</v>
      </c>
      <c r="F9" s="496">
        <f>'Total exports'!$B$5</f>
        <v>14282009276.872145</v>
      </c>
      <c r="G9" s="496">
        <f t="shared" si="2"/>
        <v>2.0956902852451034</v>
      </c>
    </row>
    <row r="10" spans="1:19">
      <c r="A10" s="496">
        <v>841931</v>
      </c>
      <c r="B10" s="496">
        <f t="shared" si="0"/>
        <v>8597.7120000000014</v>
      </c>
      <c r="C10" s="496">
        <f t="shared" si="0"/>
        <v>14195.991714285714</v>
      </c>
      <c r="D10" s="496">
        <f t="shared" si="1"/>
        <v>385994.33771428571</v>
      </c>
      <c r="E10" s="496">
        <f>'Total exports'!$B$4</f>
        <v>474895428.16614288</v>
      </c>
      <c r="F10" s="496">
        <f>'Total exports'!$B$5</f>
        <v>14282009276.872145</v>
      </c>
      <c r="G10" s="496">
        <f t="shared" si="2"/>
        <v>1.1060534773720843</v>
      </c>
    </row>
    <row r="11" spans="1:19">
      <c r="A11" s="496">
        <v>841940</v>
      </c>
      <c r="B11" s="496">
        <f t="shared" si="0"/>
        <v>7838.5192857142847</v>
      </c>
      <c r="C11" s="496">
        <f t="shared" si="0"/>
        <v>30391.060857142857</v>
      </c>
      <c r="D11" s="496">
        <f t="shared" si="1"/>
        <v>1071443.019285714</v>
      </c>
      <c r="E11" s="496">
        <f>'Total exports'!$B$4</f>
        <v>474895428.16614288</v>
      </c>
      <c r="F11" s="496">
        <f>'Total exports'!$B$5</f>
        <v>14282009276.872145</v>
      </c>
      <c r="G11" s="496">
        <f t="shared" si="2"/>
        <v>0.85303745942581932</v>
      </c>
    </row>
    <row r="12" spans="1:19" ht="14.45">
      <c r="A12" s="496">
        <v>842129</v>
      </c>
      <c r="B12" s="496">
        <f t="shared" si="0"/>
        <v>169773.44542857143</v>
      </c>
      <c r="C12" s="496">
        <f t="shared" si="0"/>
        <v>524873.625</v>
      </c>
      <c r="D12" s="496">
        <f t="shared" si="1"/>
        <v>6972537.6087142872</v>
      </c>
      <c r="E12" s="496">
        <f>'Total exports'!$B$4</f>
        <v>474895428.16614288</v>
      </c>
      <c r="F12" s="496">
        <f>'Total exports'!$B$5</f>
        <v>14282009276.872145</v>
      </c>
      <c r="G12" s="496">
        <f t="shared" si="2"/>
        <v>2.2638894034217008</v>
      </c>
      <c r="H12" s="5"/>
      <c r="O12" s="5"/>
      <c r="P12" s="5"/>
      <c r="Q12" s="5"/>
      <c r="R12" s="5"/>
      <c r="S12" s="5"/>
    </row>
    <row r="13" spans="1:19" ht="14.45">
      <c r="A13" s="496">
        <v>842139</v>
      </c>
      <c r="B13" s="496">
        <f t="shared" si="0"/>
        <v>687444.53171428572</v>
      </c>
      <c r="C13" s="496">
        <f t="shared" si="0"/>
        <v>971200.85957142839</v>
      </c>
      <c r="D13" s="496">
        <f t="shared" si="1"/>
        <v>16005308.051571429</v>
      </c>
      <c r="E13" s="496">
        <f>'Total exports'!$B$4</f>
        <v>474895428.16614288</v>
      </c>
      <c r="F13" s="496">
        <f>'Total exports'!$B$5</f>
        <v>14282009276.872145</v>
      </c>
      <c r="G13" s="496">
        <f t="shared" si="2"/>
        <v>1.8248885360440432</v>
      </c>
      <c r="S13" s="5"/>
    </row>
    <row r="14" spans="1:19" ht="14.45">
      <c r="A14" s="496">
        <v>847989</v>
      </c>
      <c r="B14" s="496">
        <f t="shared" si="0"/>
        <v>718389.66299999994</v>
      </c>
      <c r="C14" s="496">
        <f t="shared" si="0"/>
        <v>968118.17342857143</v>
      </c>
      <c r="D14" s="496">
        <f t="shared" si="1"/>
        <v>31360077.337285716</v>
      </c>
      <c r="E14" s="496">
        <f>'Total exports'!$B$4</f>
        <v>474895428.16614288</v>
      </c>
      <c r="F14" s="496">
        <f>'Total exports'!$B$5</f>
        <v>14282009276.872145</v>
      </c>
      <c r="G14" s="496">
        <f t="shared" si="2"/>
        <v>0.92841590076116209</v>
      </c>
      <c r="S14" s="5"/>
    </row>
    <row r="15" spans="1:19" ht="14.45">
      <c r="R15" s="5"/>
    </row>
    <row r="16" spans="1:19" ht="14.45">
      <c r="R16" s="5"/>
    </row>
    <row r="17" spans="1:18" ht="14.45">
      <c r="R17" s="5"/>
    </row>
    <row r="18" spans="1:18" ht="14.45">
      <c r="R18" s="5"/>
    </row>
    <row r="19" spans="1:18" ht="14.45">
      <c r="R19" s="5"/>
    </row>
    <row r="20" spans="1:18" ht="14.45">
      <c r="A20" t="s">
        <v>712</v>
      </c>
      <c r="B20" t="s">
        <v>713</v>
      </c>
      <c r="C20" t="s">
        <v>714</v>
      </c>
      <c r="D20" t="s">
        <v>715</v>
      </c>
      <c r="E20" t="s">
        <v>716</v>
      </c>
      <c r="F20" t="s">
        <v>717</v>
      </c>
      <c r="G20" t="s">
        <v>672</v>
      </c>
      <c r="H20" t="s">
        <v>719</v>
      </c>
      <c r="I20" t="s">
        <v>720</v>
      </c>
      <c r="J20" t="s">
        <v>721</v>
      </c>
      <c r="R20" s="5"/>
    </row>
    <row r="21" spans="1:18" ht="14.45">
      <c r="A21" t="s">
        <v>723</v>
      </c>
      <c r="B21" t="s">
        <v>292</v>
      </c>
      <c r="C21">
        <v>730900</v>
      </c>
      <c r="D21" t="s">
        <v>1156</v>
      </c>
      <c r="E21" t="s">
        <v>292</v>
      </c>
      <c r="F21" t="s">
        <v>1156</v>
      </c>
      <c r="G21">
        <v>2012</v>
      </c>
      <c r="H21" t="s">
        <v>724</v>
      </c>
      <c r="I21">
        <v>6</v>
      </c>
      <c r="J21">
        <v>4151242.1880000001</v>
      </c>
      <c r="R21" s="5"/>
    </row>
    <row r="22" spans="1:18" ht="14.45">
      <c r="A22" t="s">
        <v>723</v>
      </c>
      <c r="B22" t="s">
        <v>292</v>
      </c>
      <c r="C22">
        <v>730900</v>
      </c>
      <c r="D22" t="s">
        <v>1156</v>
      </c>
      <c r="E22" t="s">
        <v>292</v>
      </c>
      <c r="F22" t="s">
        <v>1156</v>
      </c>
      <c r="G22">
        <v>2012</v>
      </c>
      <c r="H22" t="s">
        <v>1064</v>
      </c>
      <c r="I22">
        <v>5</v>
      </c>
      <c r="J22">
        <v>3172697.0070000002</v>
      </c>
      <c r="R22" s="5"/>
    </row>
    <row r="23" spans="1:18" ht="14.45">
      <c r="A23" t="s">
        <v>723</v>
      </c>
      <c r="B23" t="s">
        <v>292</v>
      </c>
      <c r="C23">
        <v>730900</v>
      </c>
      <c r="D23" t="s">
        <v>1156</v>
      </c>
      <c r="E23" t="s">
        <v>292</v>
      </c>
      <c r="F23" t="s">
        <v>1156</v>
      </c>
      <c r="G23">
        <v>2013</v>
      </c>
      <c r="H23" t="s">
        <v>724</v>
      </c>
      <c r="I23">
        <v>6</v>
      </c>
      <c r="J23">
        <v>4322664.5439999998</v>
      </c>
      <c r="R23" s="5"/>
    </row>
    <row r="24" spans="1:18" ht="14.45">
      <c r="A24" t="s">
        <v>723</v>
      </c>
      <c r="B24" t="s">
        <v>292</v>
      </c>
      <c r="C24">
        <v>730900</v>
      </c>
      <c r="D24" t="s">
        <v>1156</v>
      </c>
      <c r="E24" t="s">
        <v>292</v>
      </c>
      <c r="F24" t="s">
        <v>1156</v>
      </c>
      <c r="G24">
        <v>2013</v>
      </c>
      <c r="H24" t="s">
        <v>1064</v>
      </c>
      <c r="I24">
        <v>5</v>
      </c>
      <c r="J24">
        <v>3515200.5440000002</v>
      </c>
      <c r="R24" s="5"/>
    </row>
    <row r="25" spans="1:18" ht="14.45">
      <c r="A25" t="s">
        <v>723</v>
      </c>
      <c r="B25" t="s">
        <v>292</v>
      </c>
      <c r="C25">
        <v>730900</v>
      </c>
      <c r="D25" t="s">
        <v>1156</v>
      </c>
      <c r="E25" t="s">
        <v>292</v>
      </c>
      <c r="F25" t="s">
        <v>1156</v>
      </c>
      <c r="G25">
        <v>2014</v>
      </c>
      <c r="H25" t="s">
        <v>724</v>
      </c>
      <c r="I25">
        <v>6</v>
      </c>
      <c r="J25">
        <v>4620776.0959999999</v>
      </c>
      <c r="R25" s="5"/>
    </row>
    <row r="26" spans="1:18" ht="14.45">
      <c r="A26" t="s">
        <v>723</v>
      </c>
      <c r="B26" t="s">
        <v>292</v>
      </c>
      <c r="C26">
        <v>730900</v>
      </c>
      <c r="D26" t="s">
        <v>1156</v>
      </c>
      <c r="E26" t="s">
        <v>292</v>
      </c>
      <c r="F26" t="s">
        <v>1156</v>
      </c>
      <c r="G26">
        <v>2014</v>
      </c>
      <c r="H26" t="s">
        <v>1064</v>
      </c>
      <c r="I26">
        <v>5</v>
      </c>
      <c r="J26">
        <v>3861219.5129999998</v>
      </c>
      <c r="R26" s="5"/>
    </row>
    <row r="27" spans="1:18" ht="14.45">
      <c r="A27" t="s">
        <v>723</v>
      </c>
      <c r="B27" t="s">
        <v>292</v>
      </c>
      <c r="C27">
        <v>730900</v>
      </c>
      <c r="D27" t="s">
        <v>1156</v>
      </c>
      <c r="E27" t="s">
        <v>292</v>
      </c>
      <c r="F27" t="s">
        <v>1156</v>
      </c>
      <c r="G27">
        <v>2015</v>
      </c>
      <c r="H27" t="s">
        <v>724</v>
      </c>
      <c r="I27">
        <v>6</v>
      </c>
      <c r="J27">
        <v>3831636.2480000001</v>
      </c>
      <c r="R27" s="5"/>
    </row>
    <row r="28" spans="1:18" ht="14.45">
      <c r="A28" t="s">
        <v>723</v>
      </c>
      <c r="B28" t="s">
        <v>292</v>
      </c>
      <c r="C28">
        <v>730900</v>
      </c>
      <c r="D28" t="s">
        <v>1156</v>
      </c>
      <c r="E28" t="s">
        <v>292</v>
      </c>
      <c r="F28" t="s">
        <v>1156</v>
      </c>
      <c r="G28">
        <v>2015</v>
      </c>
      <c r="H28" t="s">
        <v>1064</v>
      </c>
      <c r="I28">
        <v>5</v>
      </c>
      <c r="J28">
        <v>3490626.7489999998</v>
      </c>
      <c r="R28" s="5"/>
    </row>
    <row r="29" spans="1:18" ht="14.45">
      <c r="A29" t="s">
        <v>723</v>
      </c>
      <c r="B29" t="s">
        <v>292</v>
      </c>
      <c r="C29">
        <v>730900</v>
      </c>
      <c r="D29" t="s">
        <v>1156</v>
      </c>
      <c r="E29" t="s">
        <v>292</v>
      </c>
      <c r="F29" t="s">
        <v>1156</v>
      </c>
      <c r="G29">
        <v>2016</v>
      </c>
      <c r="H29" t="s">
        <v>724</v>
      </c>
      <c r="I29">
        <v>6</v>
      </c>
      <c r="J29">
        <v>3490442.952</v>
      </c>
      <c r="R29" s="5"/>
    </row>
    <row r="30" spans="1:18" ht="14.45">
      <c r="A30" t="s">
        <v>723</v>
      </c>
      <c r="B30" t="s">
        <v>292</v>
      </c>
      <c r="C30">
        <v>730900</v>
      </c>
      <c r="D30" t="s">
        <v>1156</v>
      </c>
      <c r="E30" t="s">
        <v>292</v>
      </c>
      <c r="F30" t="s">
        <v>1156</v>
      </c>
      <c r="G30">
        <v>2016</v>
      </c>
      <c r="H30" t="s">
        <v>1064</v>
      </c>
      <c r="I30">
        <v>5</v>
      </c>
      <c r="J30">
        <v>3125469.128</v>
      </c>
      <c r="R30" s="5"/>
    </row>
    <row r="31" spans="1:18" ht="14.45">
      <c r="A31" t="s">
        <v>723</v>
      </c>
      <c r="B31" t="s">
        <v>292</v>
      </c>
      <c r="C31">
        <v>730900</v>
      </c>
      <c r="D31" t="s">
        <v>1156</v>
      </c>
      <c r="E31" t="s">
        <v>292</v>
      </c>
      <c r="F31" t="s">
        <v>1156</v>
      </c>
      <c r="G31">
        <v>2017</v>
      </c>
      <c r="H31" t="s">
        <v>724</v>
      </c>
      <c r="I31">
        <v>6</v>
      </c>
      <c r="J31">
        <v>3544687.2280000001</v>
      </c>
      <c r="R31" s="5"/>
    </row>
    <row r="32" spans="1:18" ht="14.45">
      <c r="A32" t="s">
        <v>723</v>
      </c>
      <c r="B32" t="s">
        <v>292</v>
      </c>
      <c r="C32">
        <v>730900</v>
      </c>
      <c r="D32" t="s">
        <v>1156</v>
      </c>
      <c r="E32" t="s">
        <v>292</v>
      </c>
      <c r="F32" t="s">
        <v>1156</v>
      </c>
      <c r="G32">
        <v>2017</v>
      </c>
      <c r="H32" t="s">
        <v>1064</v>
      </c>
      <c r="I32">
        <v>5</v>
      </c>
      <c r="J32">
        <v>3032153.6630000002</v>
      </c>
      <c r="R32" s="5"/>
    </row>
    <row r="33" spans="1:18" ht="14.45">
      <c r="A33" t="s">
        <v>723</v>
      </c>
      <c r="B33" t="s">
        <v>292</v>
      </c>
      <c r="C33">
        <v>730900</v>
      </c>
      <c r="D33" t="s">
        <v>1156</v>
      </c>
      <c r="E33" t="s">
        <v>292</v>
      </c>
      <c r="F33" t="s">
        <v>1156</v>
      </c>
      <c r="G33">
        <v>2018</v>
      </c>
      <c r="H33" t="s">
        <v>724</v>
      </c>
      <c r="I33">
        <v>6</v>
      </c>
      <c r="J33">
        <v>621968.05599999998</v>
      </c>
      <c r="R33" s="5"/>
    </row>
    <row r="34" spans="1:18" ht="14.45">
      <c r="A34" t="s">
        <v>723</v>
      </c>
      <c r="B34" t="s">
        <v>292</v>
      </c>
      <c r="C34">
        <v>730900</v>
      </c>
      <c r="D34" t="s">
        <v>1156</v>
      </c>
      <c r="E34" t="s">
        <v>292</v>
      </c>
      <c r="F34" t="s">
        <v>1156</v>
      </c>
      <c r="G34">
        <v>2018</v>
      </c>
      <c r="H34" t="s">
        <v>1064</v>
      </c>
      <c r="I34">
        <v>5</v>
      </c>
      <c r="J34">
        <v>836640.625</v>
      </c>
      <c r="R34" s="5"/>
    </row>
    <row r="35" spans="1:18" ht="14.45">
      <c r="A35" t="s">
        <v>723</v>
      </c>
      <c r="B35" t="s">
        <v>292</v>
      </c>
      <c r="C35">
        <v>741999</v>
      </c>
      <c r="D35" t="s">
        <v>1156</v>
      </c>
      <c r="E35" t="s">
        <v>292</v>
      </c>
      <c r="F35" t="s">
        <v>1156</v>
      </c>
      <c r="G35">
        <v>2012</v>
      </c>
      <c r="H35" t="s">
        <v>724</v>
      </c>
      <c r="I35">
        <v>6</v>
      </c>
      <c r="J35">
        <v>2495413.122</v>
      </c>
      <c r="R35" s="5"/>
    </row>
    <row r="36" spans="1:18" ht="14.45">
      <c r="A36" t="s">
        <v>723</v>
      </c>
      <c r="B36" t="s">
        <v>292</v>
      </c>
      <c r="C36">
        <v>741999</v>
      </c>
      <c r="D36" t="s">
        <v>1156</v>
      </c>
      <c r="E36" t="s">
        <v>292</v>
      </c>
      <c r="F36" t="s">
        <v>1156</v>
      </c>
      <c r="G36">
        <v>2012</v>
      </c>
      <c r="H36" t="s">
        <v>1064</v>
      </c>
      <c r="I36">
        <v>5</v>
      </c>
      <c r="J36">
        <v>3127080.537</v>
      </c>
      <c r="R36" s="5"/>
    </row>
    <row r="37" spans="1:18" ht="14.45">
      <c r="A37" t="s">
        <v>723</v>
      </c>
      <c r="B37" t="s">
        <v>292</v>
      </c>
      <c r="C37">
        <v>741999</v>
      </c>
      <c r="D37" t="s">
        <v>1156</v>
      </c>
      <c r="E37" t="s">
        <v>292</v>
      </c>
      <c r="F37" t="s">
        <v>1156</v>
      </c>
      <c r="G37">
        <v>2013</v>
      </c>
      <c r="H37" t="s">
        <v>724</v>
      </c>
      <c r="I37">
        <v>6</v>
      </c>
      <c r="J37">
        <v>3141139.6140000001</v>
      </c>
      <c r="R37" s="5"/>
    </row>
    <row r="38" spans="1:18" ht="14.45">
      <c r="A38" t="s">
        <v>723</v>
      </c>
      <c r="B38" t="s">
        <v>292</v>
      </c>
      <c r="C38">
        <v>741999</v>
      </c>
      <c r="D38" t="s">
        <v>1156</v>
      </c>
      <c r="E38" t="s">
        <v>292</v>
      </c>
      <c r="F38" t="s">
        <v>1156</v>
      </c>
      <c r="G38">
        <v>2013</v>
      </c>
      <c r="H38" t="s">
        <v>1064</v>
      </c>
      <c r="I38">
        <v>5</v>
      </c>
      <c r="J38">
        <v>2902570.7289999998</v>
      </c>
      <c r="R38" s="5"/>
    </row>
    <row r="39" spans="1:18" ht="14.45">
      <c r="A39" t="s">
        <v>723</v>
      </c>
      <c r="B39" t="s">
        <v>292</v>
      </c>
      <c r="C39">
        <v>741999</v>
      </c>
      <c r="D39" t="s">
        <v>1156</v>
      </c>
      <c r="E39" t="s">
        <v>292</v>
      </c>
      <c r="F39" t="s">
        <v>1156</v>
      </c>
      <c r="G39">
        <v>2014</v>
      </c>
      <c r="H39" t="s">
        <v>724</v>
      </c>
      <c r="I39">
        <v>6</v>
      </c>
      <c r="J39">
        <v>3462884.5780000002</v>
      </c>
      <c r="R39" s="5"/>
    </row>
    <row r="40" spans="1:18" ht="14.45">
      <c r="A40" t="s">
        <v>723</v>
      </c>
      <c r="B40" t="s">
        <v>292</v>
      </c>
      <c r="C40">
        <v>741999</v>
      </c>
      <c r="D40" t="s">
        <v>1156</v>
      </c>
      <c r="E40" t="s">
        <v>292</v>
      </c>
      <c r="F40" t="s">
        <v>1156</v>
      </c>
      <c r="G40">
        <v>2014</v>
      </c>
      <c r="H40" t="s">
        <v>1064</v>
      </c>
      <c r="I40">
        <v>5</v>
      </c>
      <c r="J40">
        <v>3100363.446</v>
      </c>
      <c r="R40" s="5"/>
    </row>
    <row r="41" spans="1:18" ht="14.45">
      <c r="A41" t="s">
        <v>723</v>
      </c>
      <c r="B41" t="s">
        <v>292</v>
      </c>
      <c r="C41">
        <v>741999</v>
      </c>
      <c r="D41" t="s">
        <v>1156</v>
      </c>
      <c r="E41" t="s">
        <v>292</v>
      </c>
      <c r="F41" t="s">
        <v>1156</v>
      </c>
      <c r="G41">
        <v>2015</v>
      </c>
      <c r="H41" t="s">
        <v>724</v>
      </c>
      <c r="I41">
        <v>6</v>
      </c>
      <c r="J41">
        <v>2914968.432</v>
      </c>
    </row>
    <row r="42" spans="1:18" ht="14.45">
      <c r="A42" t="s">
        <v>723</v>
      </c>
      <c r="B42" t="s">
        <v>292</v>
      </c>
      <c r="C42">
        <v>741999</v>
      </c>
      <c r="D42" t="s">
        <v>1156</v>
      </c>
      <c r="E42" t="s">
        <v>292</v>
      </c>
      <c r="F42" t="s">
        <v>1156</v>
      </c>
      <c r="G42">
        <v>2015</v>
      </c>
      <c r="H42" t="s">
        <v>1064</v>
      </c>
      <c r="I42">
        <v>5</v>
      </c>
      <c r="J42">
        <v>3306963.53</v>
      </c>
    </row>
    <row r="43" spans="1:18" ht="14.45">
      <c r="A43" t="s">
        <v>723</v>
      </c>
      <c r="B43" t="s">
        <v>292</v>
      </c>
      <c r="C43">
        <v>741999</v>
      </c>
      <c r="D43" t="s">
        <v>1156</v>
      </c>
      <c r="E43" t="s">
        <v>292</v>
      </c>
      <c r="F43" t="s">
        <v>1156</v>
      </c>
      <c r="G43">
        <v>2016</v>
      </c>
      <c r="H43" t="s">
        <v>724</v>
      </c>
      <c r="I43">
        <v>6</v>
      </c>
      <c r="J43">
        <v>2966081.9029999999</v>
      </c>
    </row>
    <row r="44" spans="1:18" ht="14.45">
      <c r="A44" t="s">
        <v>723</v>
      </c>
      <c r="B44" t="s">
        <v>292</v>
      </c>
      <c r="C44">
        <v>741999</v>
      </c>
      <c r="D44" t="s">
        <v>1156</v>
      </c>
      <c r="E44" t="s">
        <v>292</v>
      </c>
      <c r="F44" t="s">
        <v>1156</v>
      </c>
      <c r="G44">
        <v>2016</v>
      </c>
      <c r="H44" t="s">
        <v>1064</v>
      </c>
      <c r="I44">
        <v>5</v>
      </c>
      <c r="J44">
        <v>2818796.4449999998</v>
      </c>
    </row>
    <row r="45" spans="1:18" ht="14.45">
      <c r="A45" t="s">
        <v>723</v>
      </c>
      <c r="B45" t="s">
        <v>292</v>
      </c>
      <c r="C45">
        <v>741999</v>
      </c>
      <c r="D45" t="s">
        <v>1156</v>
      </c>
      <c r="E45" t="s">
        <v>292</v>
      </c>
      <c r="F45" t="s">
        <v>1156</v>
      </c>
      <c r="G45">
        <v>2017</v>
      </c>
      <c r="H45" t="s">
        <v>724</v>
      </c>
      <c r="I45">
        <v>6</v>
      </c>
      <c r="J45">
        <v>3144756.051</v>
      </c>
    </row>
    <row r="46" spans="1:18" ht="14.45">
      <c r="A46" t="s">
        <v>723</v>
      </c>
      <c r="B46" t="s">
        <v>292</v>
      </c>
      <c r="C46">
        <v>741999</v>
      </c>
      <c r="D46" t="s">
        <v>1156</v>
      </c>
      <c r="E46" t="s">
        <v>292</v>
      </c>
      <c r="F46" t="s">
        <v>1156</v>
      </c>
      <c r="G46">
        <v>2017</v>
      </c>
      <c r="H46" t="s">
        <v>1064</v>
      </c>
      <c r="I46">
        <v>5</v>
      </c>
      <c r="J46">
        <v>2724591.608</v>
      </c>
    </row>
    <row r="47" spans="1:18" ht="14.45">
      <c r="A47" t="s">
        <v>723</v>
      </c>
      <c r="B47" t="s">
        <v>292</v>
      </c>
      <c r="C47">
        <v>741999</v>
      </c>
      <c r="D47" t="s">
        <v>1156</v>
      </c>
      <c r="E47" t="s">
        <v>292</v>
      </c>
      <c r="F47" t="s">
        <v>1156</v>
      </c>
      <c r="G47">
        <v>2018</v>
      </c>
      <c r="H47" t="s">
        <v>724</v>
      </c>
      <c r="I47">
        <v>6</v>
      </c>
      <c r="J47">
        <v>794915.66099999996</v>
      </c>
    </row>
    <row r="48" spans="1:18" ht="14.45">
      <c r="A48" t="s">
        <v>723</v>
      </c>
      <c r="B48" t="s">
        <v>292</v>
      </c>
      <c r="C48">
        <v>741999</v>
      </c>
      <c r="D48" t="s">
        <v>1156</v>
      </c>
      <c r="E48" t="s">
        <v>292</v>
      </c>
      <c r="F48" t="s">
        <v>1156</v>
      </c>
      <c r="G48">
        <v>2018</v>
      </c>
      <c r="H48" t="s">
        <v>1064</v>
      </c>
      <c r="I48">
        <v>5</v>
      </c>
      <c r="J48">
        <v>1000693.505</v>
      </c>
    </row>
    <row r="49" spans="1:10" ht="14.45">
      <c r="A49" t="s">
        <v>723</v>
      </c>
      <c r="B49" t="s">
        <v>292</v>
      </c>
      <c r="C49">
        <v>761100</v>
      </c>
      <c r="D49" t="s">
        <v>1156</v>
      </c>
      <c r="E49" t="s">
        <v>292</v>
      </c>
      <c r="F49" t="s">
        <v>1156</v>
      </c>
      <c r="G49">
        <v>2012</v>
      </c>
      <c r="H49" t="s">
        <v>724</v>
      </c>
      <c r="I49">
        <v>6</v>
      </c>
      <c r="J49">
        <v>182144.31400000001</v>
      </c>
    </row>
    <row r="50" spans="1:10" ht="14.45">
      <c r="A50" t="s">
        <v>723</v>
      </c>
      <c r="B50" t="s">
        <v>292</v>
      </c>
      <c r="C50">
        <v>761100</v>
      </c>
      <c r="D50" t="s">
        <v>1156</v>
      </c>
      <c r="E50" t="s">
        <v>292</v>
      </c>
      <c r="F50" t="s">
        <v>1156</v>
      </c>
      <c r="G50">
        <v>2012</v>
      </c>
      <c r="H50" t="s">
        <v>1064</v>
      </c>
      <c r="I50">
        <v>5</v>
      </c>
      <c r="J50">
        <v>159264.86600000001</v>
      </c>
    </row>
    <row r="51" spans="1:10" ht="14.45">
      <c r="A51" t="s">
        <v>723</v>
      </c>
      <c r="B51" t="s">
        <v>292</v>
      </c>
      <c r="C51">
        <v>761100</v>
      </c>
      <c r="D51" t="s">
        <v>1156</v>
      </c>
      <c r="E51" t="s">
        <v>292</v>
      </c>
      <c r="F51" t="s">
        <v>1156</v>
      </c>
      <c r="G51">
        <v>2013</v>
      </c>
      <c r="H51" t="s">
        <v>724</v>
      </c>
      <c r="I51">
        <v>6</v>
      </c>
      <c r="J51">
        <v>227104.552</v>
      </c>
    </row>
    <row r="52" spans="1:10" ht="14.45">
      <c r="A52" t="s">
        <v>723</v>
      </c>
      <c r="B52" t="s">
        <v>292</v>
      </c>
      <c r="C52">
        <v>761100</v>
      </c>
      <c r="D52" t="s">
        <v>1156</v>
      </c>
      <c r="E52" t="s">
        <v>292</v>
      </c>
      <c r="F52" t="s">
        <v>1156</v>
      </c>
      <c r="G52">
        <v>2013</v>
      </c>
      <c r="H52" t="s">
        <v>1064</v>
      </c>
      <c r="I52">
        <v>5</v>
      </c>
      <c r="J52">
        <v>160967.96599999999</v>
      </c>
    </row>
    <row r="53" spans="1:10" ht="14.45">
      <c r="A53" t="s">
        <v>723</v>
      </c>
      <c r="B53" t="s">
        <v>292</v>
      </c>
      <c r="C53">
        <v>761100</v>
      </c>
      <c r="D53" t="s">
        <v>1156</v>
      </c>
      <c r="E53" t="s">
        <v>292</v>
      </c>
      <c r="F53" t="s">
        <v>1156</v>
      </c>
      <c r="G53">
        <v>2014</v>
      </c>
      <c r="H53" t="s">
        <v>724</v>
      </c>
      <c r="I53">
        <v>6</v>
      </c>
      <c r="J53">
        <v>207440.19399999999</v>
      </c>
    </row>
    <row r="54" spans="1:10" ht="14.45">
      <c r="A54" t="s">
        <v>723</v>
      </c>
      <c r="B54" t="s">
        <v>292</v>
      </c>
      <c r="C54">
        <v>761100</v>
      </c>
      <c r="D54" t="s">
        <v>1156</v>
      </c>
      <c r="E54" t="s">
        <v>292</v>
      </c>
      <c r="F54" t="s">
        <v>1156</v>
      </c>
      <c r="G54">
        <v>2014</v>
      </c>
      <c r="H54" t="s">
        <v>1064</v>
      </c>
      <c r="I54">
        <v>5</v>
      </c>
      <c r="J54">
        <v>152028.88</v>
      </c>
    </row>
    <row r="55" spans="1:10" ht="14.45">
      <c r="A55" t="s">
        <v>723</v>
      </c>
      <c r="B55" t="s">
        <v>292</v>
      </c>
      <c r="C55">
        <v>761100</v>
      </c>
      <c r="D55" t="s">
        <v>1156</v>
      </c>
      <c r="E55" t="s">
        <v>292</v>
      </c>
      <c r="F55" t="s">
        <v>1156</v>
      </c>
      <c r="G55">
        <v>2015</v>
      </c>
      <c r="H55" t="s">
        <v>724</v>
      </c>
      <c r="I55">
        <v>6</v>
      </c>
      <c r="J55">
        <v>178082.93900000001</v>
      </c>
    </row>
    <row r="56" spans="1:10" ht="14.45">
      <c r="A56" t="s">
        <v>723</v>
      </c>
      <c r="B56" t="s">
        <v>292</v>
      </c>
      <c r="C56">
        <v>761100</v>
      </c>
      <c r="D56" t="s">
        <v>1156</v>
      </c>
      <c r="E56" t="s">
        <v>292</v>
      </c>
      <c r="F56" t="s">
        <v>1156</v>
      </c>
      <c r="G56">
        <v>2015</v>
      </c>
      <c r="H56" t="s">
        <v>1064</v>
      </c>
      <c r="I56">
        <v>5</v>
      </c>
      <c r="J56">
        <v>144617.54</v>
      </c>
    </row>
    <row r="57" spans="1:10" ht="14.45">
      <c r="A57" t="s">
        <v>723</v>
      </c>
      <c r="B57" t="s">
        <v>292</v>
      </c>
      <c r="C57">
        <v>761100</v>
      </c>
      <c r="D57" t="s">
        <v>1156</v>
      </c>
      <c r="E57" t="s">
        <v>292</v>
      </c>
      <c r="F57" t="s">
        <v>1156</v>
      </c>
      <c r="G57">
        <v>2016</v>
      </c>
      <c r="H57" t="s">
        <v>724</v>
      </c>
      <c r="I57">
        <v>6</v>
      </c>
      <c r="J57">
        <v>171234.625</v>
      </c>
    </row>
    <row r="58" spans="1:10" ht="14.45">
      <c r="A58" t="s">
        <v>723</v>
      </c>
      <c r="B58" t="s">
        <v>292</v>
      </c>
      <c r="C58">
        <v>761100</v>
      </c>
      <c r="D58" t="s">
        <v>1156</v>
      </c>
      <c r="E58" t="s">
        <v>292</v>
      </c>
      <c r="F58" t="s">
        <v>1156</v>
      </c>
      <c r="G58">
        <v>2016</v>
      </c>
      <c r="H58" t="s">
        <v>1064</v>
      </c>
      <c r="I58">
        <v>5</v>
      </c>
      <c r="J58">
        <v>131473.36499999999</v>
      </c>
    </row>
    <row r="59" spans="1:10" ht="14.45">
      <c r="A59" t="s">
        <v>723</v>
      </c>
      <c r="B59" t="s">
        <v>292</v>
      </c>
      <c r="C59">
        <v>761100</v>
      </c>
      <c r="D59" t="s">
        <v>1156</v>
      </c>
      <c r="E59" t="s">
        <v>292</v>
      </c>
      <c r="F59" t="s">
        <v>1156</v>
      </c>
      <c r="G59">
        <v>2017</v>
      </c>
      <c r="H59" t="s">
        <v>724</v>
      </c>
      <c r="I59">
        <v>6</v>
      </c>
      <c r="J59">
        <v>188574.18799999999</v>
      </c>
    </row>
    <row r="60" spans="1:10" ht="14.45">
      <c r="A60" t="s">
        <v>723</v>
      </c>
      <c r="B60" t="s">
        <v>292</v>
      </c>
      <c r="C60">
        <v>761100</v>
      </c>
      <c r="D60" t="s">
        <v>1156</v>
      </c>
      <c r="E60" t="s">
        <v>292</v>
      </c>
      <c r="F60" t="s">
        <v>1156</v>
      </c>
      <c r="G60">
        <v>2017</v>
      </c>
      <c r="H60" t="s">
        <v>1064</v>
      </c>
      <c r="I60">
        <v>5</v>
      </c>
      <c r="J60">
        <v>154662.56299999999</v>
      </c>
    </row>
    <row r="61" spans="1:10" ht="14.45">
      <c r="A61" t="s">
        <v>723</v>
      </c>
      <c r="B61" t="s">
        <v>292</v>
      </c>
      <c r="C61">
        <v>761100</v>
      </c>
      <c r="D61" t="s">
        <v>1156</v>
      </c>
      <c r="E61" t="s">
        <v>292</v>
      </c>
      <c r="F61" t="s">
        <v>1156</v>
      </c>
      <c r="G61">
        <v>2018</v>
      </c>
      <c r="H61" t="s">
        <v>724</v>
      </c>
      <c r="I61">
        <v>6</v>
      </c>
      <c r="J61">
        <v>20423.418000000001</v>
      </c>
    </row>
    <row r="62" spans="1:10" ht="14.45">
      <c r="A62" t="s">
        <v>723</v>
      </c>
      <c r="B62" t="s">
        <v>292</v>
      </c>
      <c r="C62">
        <v>761100</v>
      </c>
      <c r="D62" t="s">
        <v>1156</v>
      </c>
      <c r="E62" t="s">
        <v>292</v>
      </c>
      <c r="F62" t="s">
        <v>1156</v>
      </c>
      <c r="G62">
        <v>2018</v>
      </c>
      <c r="H62" t="s">
        <v>1064</v>
      </c>
      <c r="I62">
        <v>5</v>
      </c>
      <c r="J62">
        <v>37587.713000000003</v>
      </c>
    </row>
    <row r="63" spans="1:10" ht="14.45">
      <c r="A63" t="s">
        <v>723</v>
      </c>
      <c r="B63" t="s">
        <v>292</v>
      </c>
      <c r="C63">
        <v>840510</v>
      </c>
      <c r="D63" t="s">
        <v>1156</v>
      </c>
      <c r="E63" t="s">
        <v>292</v>
      </c>
      <c r="F63" t="s">
        <v>1156</v>
      </c>
      <c r="G63">
        <v>2012</v>
      </c>
      <c r="H63" t="s">
        <v>724</v>
      </c>
      <c r="I63">
        <v>6</v>
      </c>
      <c r="J63">
        <v>581711.23800000001</v>
      </c>
    </row>
    <row r="64" spans="1:10" ht="14.45">
      <c r="A64" t="s">
        <v>723</v>
      </c>
      <c r="B64" t="s">
        <v>292</v>
      </c>
      <c r="C64">
        <v>840510</v>
      </c>
      <c r="D64" t="s">
        <v>1156</v>
      </c>
      <c r="E64" t="s">
        <v>292</v>
      </c>
      <c r="F64" t="s">
        <v>1156</v>
      </c>
      <c r="G64">
        <v>2012</v>
      </c>
      <c r="H64" t="s">
        <v>1064</v>
      </c>
      <c r="I64">
        <v>5</v>
      </c>
      <c r="J64">
        <v>995329.92200000002</v>
      </c>
    </row>
    <row r="65" spans="1:10" ht="14.45">
      <c r="A65" t="s">
        <v>723</v>
      </c>
      <c r="B65" t="s">
        <v>292</v>
      </c>
      <c r="C65">
        <v>840510</v>
      </c>
      <c r="D65" t="s">
        <v>1156</v>
      </c>
      <c r="E65" t="s">
        <v>292</v>
      </c>
      <c r="F65" t="s">
        <v>1156</v>
      </c>
      <c r="G65">
        <v>2013</v>
      </c>
      <c r="H65" t="s">
        <v>724</v>
      </c>
      <c r="I65">
        <v>6</v>
      </c>
      <c r="J65">
        <v>483941.897</v>
      </c>
    </row>
    <row r="66" spans="1:10" ht="14.45">
      <c r="A66" t="s">
        <v>723</v>
      </c>
      <c r="B66" t="s">
        <v>292</v>
      </c>
      <c r="C66">
        <v>840510</v>
      </c>
      <c r="D66" t="s">
        <v>1156</v>
      </c>
      <c r="E66" t="s">
        <v>292</v>
      </c>
      <c r="F66" t="s">
        <v>1156</v>
      </c>
      <c r="G66">
        <v>2013</v>
      </c>
      <c r="H66" t="s">
        <v>1064</v>
      </c>
      <c r="I66">
        <v>5</v>
      </c>
      <c r="J66">
        <v>761595.86100000003</v>
      </c>
    </row>
    <row r="67" spans="1:10" ht="14.45">
      <c r="A67" t="s">
        <v>723</v>
      </c>
      <c r="B67" t="s">
        <v>292</v>
      </c>
      <c r="C67">
        <v>840510</v>
      </c>
      <c r="D67" t="s">
        <v>1156</v>
      </c>
      <c r="E67" t="s">
        <v>292</v>
      </c>
      <c r="F67" t="s">
        <v>1156</v>
      </c>
      <c r="G67">
        <v>2014</v>
      </c>
      <c r="H67" t="s">
        <v>724</v>
      </c>
      <c r="I67">
        <v>6</v>
      </c>
      <c r="J67">
        <v>526277.03899999999</v>
      </c>
    </row>
    <row r="68" spans="1:10" ht="14.45">
      <c r="A68" t="s">
        <v>723</v>
      </c>
      <c r="B68" t="s">
        <v>292</v>
      </c>
      <c r="C68">
        <v>840510</v>
      </c>
      <c r="D68" t="s">
        <v>1156</v>
      </c>
      <c r="E68" t="s">
        <v>292</v>
      </c>
      <c r="F68" t="s">
        <v>1156</v>
      </c>
      <c r="G68">
        <v>2014</v>
      </c>
      <c r="H68" t="s">
        <v>1064</v>
      </c>
      <c r="I68">
        <v>5</v>
      </c>
      <c r="J68">
        <v>952482.31700000004</v>
      </c>
    </row>
    <row r="69" spans="1:10" ht="14.45">
      <c r="A69" t="s">
        <v>723</v>
      </c>
      <c r="B69" t="s">
        <v>292</v>
      </c>
      <c r="C69">
        <v>840510</v>
      </c>
      <c r="D69" t="s">
        <v>1156</v>
      </c>
      <c r="E69" t="s">
        <v>292</v>
      </c>
      <c r="F69" t="s">
        <v>1156</v>
      </c>
      <c r="G69">
        <v>2015</v>
      </c>
      <c r="H69" t="s">
        <v>724</v>
      </c>
      <c r="I69">
        <v>6</v>
      </c>
      <c r="J69">
        <v>463032.72899999999</v>
      </c>
    </row>
    <row r="70" spans="1:10" ht="14.45">
      <c r="A70" t="s">
        <v>723</v>
      </c>
      <c r="B70" t="s">
        <v>292</v>
      </c>
      <c r="C70">
        <v>840510</v>
      </c>
      <c r="D70" t="s">
        <v>1156</v>
      </c>
      <c r="E70" t="s">
        <v>292</v>
      </c>
      <c r="F70" t="s">
        <v>1156</v>
      </c>
      <c r="G70">
        <v>2015</v>
      </c>
      <c r="H70" t="s">
        <v>1064</v>
      </c>
      <c r="I70">
        <v>5</v>
      </c>
      <c r="J70">
        <v>792847.33400000003</v>
      </c>
    </row>
    <row r="71" spans="1:10" ht="14.45">
      <c r="A71" t="s">
        <v>723</v>
      </c>
      <c r="B71" t="s">
        <v>292</v>
      </c>
      <c r="C71">
        <v>840510</v>
      </c>
      <c r="D71" t="s">
        <v>1156</v>
      </c>
      <c r="E71" t="s">
        <v>292</v>
      </c>
      <c r="F71" t="s">
        <v>1156</v>
      </c>
      <c r="G71">
        <v>2016</v>
      </c>
      <c r="H71" t="s">
        <v>724</v>
      </c>
      <c r="I71">
        <v>6</v>
      </c>
      <c r="J71">
        <v>439618.27600000001</v>
      </c>
    </row>
    <row r="72" spans="1:10" ht="14.45">
      <c r="A72" t="s">
        <v>723</v>
      </c>
      <c r="B72" t="s">
        <v>292</v>
      </c>
      <c r="C72">
        <v>840510</v>
      </c>
      <c r="D72" t="s">
        <v>1156</v>
      </c>
      <c r="E72" t="s">
        <v>292</v>
      </c>
      <c r="F72" t="s">
        <v>1156</v>
      </c>
      <c r="G72">
        <v>2016</v>
      </c>
      <c r="H72" t="s">
        <v>1064</v>
      </c>
      <c r="I72">
        <v>5</v>
      </c>
      <c r="J72">
        <v>911254.42200000002</v>
      </c>
    </row>
    <row r="73" spans="1:10" ht="14.45">
      <c r="A73" t="s">
        <v>723</v>
      </c>
      <c r="B73" t="s">
        <v>292</v>
      </c>
      <c r="C73">
        <v>840510</v>
      </c>
      <c r="D73" t="s">
        <v>1156</v>
      </c>
      <c r="E73" t="s">
        <v>292</v>
      </c>
      <c r="F73" t="s">
        <v>1156</v>
      </c>
      <c r="G73">
        <v>2017</v>
      </c>
      <c r="H73" t="s">
        <v>724</v>
      </c>
      <c r="I73">
        <v>6</v>
      </c>
      <c r="J73">
        <v>384740.21799999999</v>
      </c>
    </row>
    <row r="74" spans="1:10" ht="14.45">
      <c r="A74" t="s">
        <v>723</v>
      </c>
      <c r="B74" t="s">
        <v>292</v>
      </c>
      <c r="C74">
        <v>840510</v>
      </c>
      <c r="D74" t="s">
        <v>1156</v>
      </c>
      <c r="E74" t="s">
        <v>292</v>
      </c>
      <c r="F74" t="s">
        <v>1156</v>
      </c>
      <c r="G74">
        <v>2017</v>
      </c>
      <c r="H74" t="s">
        <v>1064</v>
      </c>
      <c r="I74">
        <v>5</v>
      </c>
      <c r="J74">
        <v>711545.34199999995</v>
      </c>
    </row>
    <row r="75" spans="1:10" ht="14.45">
      <c r="A75" t="s">
        <v>723</v>
      </c>
      <c r="B75" t="s">
        <v>292</v>
      </c>
      <c r="C75">
        <v>840510</v>
      </c>
      <c r="D75" t="s">
        <v>1156</v>
      </c>
      <c r="E75" t="s">
        <v>292</v>
      </c>
      <c r="F75" t="s">
        <v>1156</v>
      </c>
      <c r="G75">
        <v>2018</v>
      </c>
      <c r="H75" t="s">
        <v>724</v>
      </c>
      <c r="I75">
        <v>6</v>
      </c>
      <c r="J75">
        <v>86798.933000000005</v>
      </c>
    </row>
    <row r="76" spans="1:10" ht="14.45">
      <c r="A76" t="s">
        <v>723</v>
      </c>
      <c r="B76" t="s">
        <v>292</v>
      </c>
      <c r="C76">
        <v>840510</v>
      </c>
      <c r="D76" t="s">
        <v>1156</v>
      </c>
      <c r="E76" t="s">
        <v>292</v>
      </c>
      <c r="F76" t="s">
        <v>1156</v>
      </c>
      <c r="G76">
        <v>2018</v>
      </c>
      <c r="H76" t="s">
        <v>1064</v>
      </c>
      <c r="I76">
        <v>5</v>
      </c>
      <c r="J76">
        <v>140255.55300000001</v>
      </c>
    </row>
    <row r="77" spans="1:10" ht="14.45">
      <c r="A77" t="s">
        <v>723</v>
      </c>
      <c r="B77" t="s">
        <v>292</v>
      </c>
      <c r="C77">
        <v>840590</v>
      </c>
      <c r="D77" t="s">
        <v>1156</v>
      </c>
      <c r="E77" t="s">
        <v>292</v>
      </c>
      <c r="F77" t="s">
        <v>1156</v>
      </c>
      <c r="G77">
        <v>2012</v>
      </c>
      <c r="H77" t="s">
        <v>724</v>
      </c>
      <c r="I77">
        <v>6</v>
      </c>
      <c r="J77">
        <v>253307.86499999999</v>
      </c>
    </row>
    <row r="78" spans="1:10" ht="14.45">
      <c r="A78" t="s">
        <v>723</v>
      </c>
      <c r="B78" t="s">
        <v>292</v>
      </c>
      <c r="C78">
        <v>840590</v>
      </c>
      <c r="D78" t="s">
        <v>1156</v>
      </c>
      <c r="E78" t="s">
        <v>292</v>
      </c>
      <c r="F78" t="s">
        <v>1156</v>
      </c>
      <c r="G78">
        <v>2012</v>
      </c>
      <c r="H78" t="s">
        <v>1064</v>
      </c>
      <c r="I78">
        <v>5</v>
      </c>
      <c r="J78">
        <v>407006.62199999997</v>
      </c>
    </row>
    <row r="79" spans="1:10" ht="14.45">
      <c r="A79" t="s">
        <v>723</v>
      </c>
      <c r="B79" t="s">
        <v>292</v>
      </c>
      <c r="C79">
        <v>840590</v>
      </c>
      <c r="D79" t="s">
        <v>1156</v>
      </c>
      <c r="E79" t="s">
        <v>292</v>
      </c>
      <c r="F79" t="s">
        <v>1156</v>
      </c>
      <c r="G79">
        <v>2013</v>
      </c>
      <c r="H79" t="s">
        <v>724</v>
      </c>
      <c r="I79">
        <v>6</v>
      </c>
      <c r="J79">
        <v>230126.63800000001</v>
      </c>
    </row>
    <row r="80" spans="1:10" ht="14.45">
      <c r="A80" t="s">
        <v>723</v>
      </c>
      <c r="B80" t="s">
        <v>292</v>
      </c>
      <c r="C80">
        <v>840590</v>
      </c>
      <c r="D80" t="s">
        <v>1156</v>
      </c>
      <c r="E80" t="s">
        <v>292</v>
      </c>
      <c r="F80" t="s">
        <v>1156</v>
      </c>
      <c r="G80">
        <v>2013</v>
      </c>
      <c r="H80" t="s">
        <v>1064</v>
      </c>
      <c r="I80">
        <v>5</v>
      </c>
      <c r="J80">
        <v>343070.42</v>
      </c>
    </row>
    <row r="81" spans="1:10" ht="14.45">
      <c r="A81" t="s">
        <v>723</v>
      </c>
      <c r="B81" t="s">
        <v>292</v>
      </c>
      <c r="C81">
        <v>840590</v>
      </c>
      <c r="D81" t="s">
        <v>1156</v>
      </c>
      <c r="E81" t="s">
        <v>292</v>
      </c>
      <c r="F81" t="s">
        <v>1156</v>
      </c>
      <c r="G81">
        <v>2014</v>
      </c>
      <c r="H81" t="s">
        <v>724</v>
      </c>
      <c r="I81">
        <v>6</v>
      </c>
      <c r="J81">
        <v>190685.10699999999</v>
      </c>
    </row>
    <row r="82" spans="1:10" ht="14.45">
      <c r="A82" t="s">
        <v>723</v>
      </c>
      <c r="B82" t="s">
        <v>292</v>
      </c>
      <c r="C82">
        <v>840590</v>
      </c>
      <c r="D82" t="s">
        <v>1156</v>
      </c>
      <c r="E82" t="s">
        <v>292</v>
      </c>
      <c r="F82" t="s">
        <v>1156</v>
      </c>
      <c r="G82">
        <v>2014</v>
      </c>
      <c r="H82" t="s">
        <v>1064</v>
      </c>
      <c r="I82">
        <v>5</v>
      </c>
      <c r="J82">
        <v>366396.07900000003</v>
      </c>
    </row>
    <row r="83" spans="1:10" ht="14.45">
      <c r="A83" t="s">
        <v>723</v>
      </c>
      <c r="B83" t="s">
        <v>292</v>
      </c>
      <c r="C83">
        <v>840590</v>
      </c>
      <c r="D83" t="s">
        <v>1156</v>
      </c>
      <c r="E83" t="s">
        <v>292</v>
      </c>
      <c r="F83" t="s">
        <v>1156</v>
      </c>
      <c r="G83">
        <v>2015</v>
      </c>
      <c r="H83" t="s">
        <v>724</v>
      </c>
      <c r="I83">
        <v>6</v>
      </c>
      <c r="J83">
        <v>169517.88800000001</v>
      </c>
    </row>
    <row r="84" spans="1:10" ht="14.45">
      <c r="A84" t="s">
        <v>723</v>
      </c>
      <c r="B84" t="s">
        <v>292</v>
      </c>
      <c r="C84">
        <v>840590</v>
      </c>
      <c r="D84" t="s">
        <v>1156</v>
      </c>
      <c r="E84" t="s">
        <v>292</v>
      </c>
      <c r="F84" t="s">
        <v>1156</v>
      </c>
      <c r="G84">
        <v>2015</v>
      </c>
      <c r="H84" t="s">
        <v>1064</v>
      </c>
      <c r="I84">
        <v>5</v>
      </c>
      <c r="J84">
        <v>381035.99099999998</v>
      </c>
    </row>
    <row r="85" spans="1:10" ht="14.45">
      <c r="A85" t="s">
        <v>723</v>
      </c>
      <c r="B85" t="s">
        <v>292</v>
      </c>
      <c r="C85">
        <v>840590</v>
      </c>
      <c r="D85" t="s">
        <v>1156</v>
      </c>
      <c r="E85" t="s">
        <v>292</v>
      </c>
      <c r="F85" t="s">
        <v>1156</v>
      </c>
      <c r="G85">
        <v>2016</v>
      </c>
      <c r="H85" t="s">
        <v>724</v>
      </c>
      <c r="I85">
        <v>6</v>
      </c>
      <c r="J85">
        <v>149219.28200000001</v>
      </c>
    </row>
    <row r="86" spans="1:10" ht="14.45">
      <c r="A86" t="s">
        <v>723</v>
      </c>
      <c r="B86" t="s">
        <v>292</v>
      </c>
      <c r="C86">
        <v>840590</v>
      </c>
      <c r="D86" t="s">
        <v>1156</v>
      </c>
      <c r="E86" t="s">
        <v>292</v>
      </c>
      <c r="F86" t="s">
        <v>1156</v>
      </c>
      <c r="G86">
        <v>2016</v>
      </c>
      <c r="H86" t="s">
        <v>1064</v>
      </c>
      <c r="I86">
        <v>5</v>
      </c>
      <c r="J86">
        <v>327753.84100000001</v>
      </c>
    </row>
    <row r="87" spans="1:10" ht="14.45">
      <c r="A87" t="s">
        <v>723</v>
      </c>
      <c r="B87" t="s">
        <v>292</v>
      </c>
      <c r="C87">
        <v>840590</v>
      </c>
      <c r="D87" t="s">
        <v>1156</v>
      </c>
      <c r="E87" t="s">
        <v>292</v>
      </c>
      <c r="F87" t="s">
        <v>1156</v>
      </c>
      <c r="G87">
        <v>2017</v>
      </c>
      <c r="H87" t="s">
        <v>724</v>
      </c>
      <c r="I87">
        <v>6</v>
      </c>
      <c r="J87">
        <v>154539.78599999999</v>
      </c>
    </row>
    <row r="88" spans="1:10" ht="14.45">
      <c r="A88" t="s">
        <v>723</v>
      </c>
      <c r="B88" t="s">
        <v>292</v>
      </c>
      <c r="C88">
        <v>840590</v>
      </c>
      <c r="D88" t="s">
        <v>1156</v>
      </c>
      <c r="E88" t="s">
        <v>292</v>
      </c>
      <c r="F88" t="s">
        <v>1156</v>
      </c>
      <c r="G88">
        <v>2017</v>
      </c>
      <c r="H88" t="s">
        <v>1064</v>
      </c>
      <c r="I88">
        <v>5</v>
      </c>
      <c r="J88">
        <v>199609.33</v>
      </c>
    </row>
    <row r="89" spans="1:10" ht="14.45">
      <c r="A89" t="s">
        <v>723</v>
      </c>
      <c r="B89" t="s">
        <v>292</v>
      </c>
      <c r="C89">
        <v>840590</v>
      </c>
      <c r="D89" t="s">
        <v>1156</v>
      </c>
      <c r="E89" t="s">
        <v>292</v>
      </c>
      <c r="F89" t="s">
        <v>1156</v>
      </c>
      <c r="G89">
        <v>2018</v>
      </c>
      <c r="H89" t="s">
        <v>724</v>
      </c>
      <c r="I89">
        <v>6</v>
      </c>
      <c r="J89">
        <v>40509.944000000003</v>
      </c>
    </row>
    <row r="90" spans="1:10" ht="14.45">
      <c r="A90" t="s">
        <v>723</v>
      </c>
      <c r="B90" t="s">
        <v>292</v>
      </c>
      <c r="C90">
        <v>840590</v>
      </c>
      <c r="D90" t="s">
        <v>1156</v>
      </c>
      <c r="E90" t="s">
        <v>292</v>
      </c>
      <c r="F90" t="s">
        <v>1156</v>
      </c>
      <c r="G90">
        <v>2018</v>
      </c>
      <c r="H90" t="s">
        <v>1064</v>
      </c>
      <c r="I90">
        <v>5</v>
      </c>
      <c r="J90">
        <v>37170.023000000001</v>
      </c>
    </row>
    <row r="91" spans="1:10" ht="14.45">
      <c r="A91" t="s">
        <v>723</v>
      </c>
      <c r="B91" t="s">
        <v>292</v>
      </c>
      <c r="C91">
        <v>841931</v>
      </c>
      <c r="D91" t="s">
        <v>1156</v>
      </c>
      <c r="E91" t="s">
        <v>292</v>
      </c>
      <c r="F91" t="s">
        <v>1156</v>
      </c>
      <c r="G91">
        <v>2012</v>
      </c>
      <c r="H91" t="s">
        <v>724</v>
      </c>
      <c r="I91">
        <v>6</v>
      </c>
      <c r="J91">
        <v>471971.41600000003</v>
      </c>
    </row>
    <row r="92" spans="1:10" ht="14.45">
      <c r="A92" t="s">
        <v>723</v>
      </c>
      <c r="B92" t="s">
        <v>292</v>
      </c>
      <c r="C92">
        <v>841931</v>
      </c>
      <c r="D92" t="s">
        <v>1156</v>
      </c>
      <c r="E92" t="s">
        <v>292</v>
      </c>
      <c r="F92" t="s">
        <v>1156</v>
      </c>
      <c r="G92">
        <v>2012</v>
      </c>
      <c r="H92" t="s">
        <v>1064</v>
      </c>
      <c r="I92">
        <v>5</v>
      </c>
      <c r="J92">
        <v>363756.44500000001</v>
      </c>
    </row>
    <row r="93" spans="1:10" ht="14.45">
      <c r="A93" t="s">
        <v>723</v>
      </c>
      <c r="B93" t="s">
        <v>292</v>
      </c>
      <c r="C93">
        <v>841931</v>
      </c>
      <c r="D93" t="s">
        <v>1156</v>
      </c>
      <c r="E93" t="s">
        <v>292</v>
      </c>
      <c r="F93" t="s">
        <v>1156</v>
      </c>
      <c r="G93">
        <v>2013</v>
      </c>
      <c r="H93" t="s">
        <v>724</v>
      </c>
      <c r="I93">
        <v>6</v>
      </c>
      <c r="J93">
        <v>548095.94499999995</v>
      </c>
    </row>
    <row r="94" spans="1:10" ht="14.45">
      <c r="A94" t="s">
        <v>723</v>
      </c>
      <c r="B94" t="s">
        <v>292</v>
      </c>
      <c r="C94">
        <v>841931</v>
      </c>
      <c r="D94" t="s">
        <v>1156</v>
      </c>
      <c r="E94" t="s">
        <v>292</v>
      </c>
      <c r="F94" t="s">
        <v>1156</v>
      </c>
      <c r="G94">
        <v>2013</v>
      </c>
      <c r="H94" t="s">
        <v>1064</v>
      </c>
      <c r="I94">
        <v>5</v>
      </c>
      <c r="J94">
        <v>425520.60399999999</v>
      </c>
    </row>
    <row r="95" spans="1:10" ht="14.45">
      <c r="A95" t="s">
        <v>723</v>
      </c>
      <c r="B95" t="s">
        <v>292</v>
      </c>
      <c r="C95">
        <v>841931</v>
      </c>
      <c r="D95" t="s">
        <v>1156</v>
      </c>
      <c r="E95" t="s">
        <v>292</v>
      </c>
      <c r="F95" t="s">
        <v>1156</v>
      </c>
      <c r="G95">
        <v>2014</v>
      </c>
      <c r="H95" t="s">
        <v>724</v>
      </c>
      <c r="I95">
        <v>6</v>
      </c>
      <c r="J95">
        <v>461675.40399999998</v>
      </c>
    </row>
    <row r="96" spans="1:10" ht="14.45">
      <c r="A96" t="s">
        <v>723</v>
      </c>
      <c r="B96" t="s">
        <v>292</v>
      </c>
      <c r="C96">
        <v>841931</v>
      </c>
      <c r="D96" t="s">
        <v>1156</v>
      </c>
      <c r="E96" t="s">
        <v>292</v>
      </c>
      <c r="F96" t="s">
        <v>1156</v>
      </c>
      <c r="G96">
        <v>2014</v>
      </c>
      <c r="H96" t="s">
        <v>1064</v>
      </c>
      <c r="I96">
        <v>5</v>
      </c>
      <c r="J96">
        <v>407433.95699999999</v>
      </c>
    </row>
    <row r="97" spans="1:10" ht="14.45">
      <c r="A97" t="s">
        <v>723</v>
      </c>
      <c r="B97" t="s">
        <v>292</v>
      </c>
      <c r="C97">
        <v>841931</v>
      </c>
      <c r="D97" t="s">
        <v>1156</v>
      </c>
      <c r="E97" t="s">
        <v>292</v>
      </c>
      <c r="F97" t="s">
        <v>1156</v>
      </c>
      <c r="G97">
        <v>2015</v>
      </c>
      <c r="H97" t="s">
        <v>724</v>
      </c>
      <c r="I97">
        <v>6</v>
      </c>
      <c r="J97">
        <v>393790.23300000001</v>
      </c>
    </row>
    <row r="98" spans="1:10" ht="14.45">
      <c r="A98" t="s">
        <v>723</v>
      </c>
      <c r="B98" t="s">
        <v>292</v>
      </c>
      <c r="C98">
        <v>841931</v>
      </c>
      <c r="D98" t="s">
        <v>1156</v>
      </c>
      <c r="E98" t="s">
        <v>292</v>
      </c>
      <c r="F98" t="s">
        <v>1156</v>
      </c>
      <c r="G98">
        <v>2015</v>
      </c>
      <c r="H98" t="s">
        <v>1064</v>
      </c>
      <c r="I98">
        <v>5</v>
      </c>
      <c r="J98">
        <v>350570.55200000003</v>
      </c>
    </row>
    <row r="99" spans="1:10" ht="14.45">
      <c r="A99" t="s">
        <v>723</v>
      </c>
      <c r="B99" t="s">
        <v>292</v>
      </c>
      <c r="C99">
        <v>841931</v>
      </c>
      <c r="D99" t="s">
        <v>1156</v>
      </c>
      <c r="E99" t="s">
        <v>292</v>
      </c>
      <c r="F99" t="s">
        <v>1156</v>
      </c>
      <c r="G99">
        <v>2016</v>
      </c>
      <c r="H99" t="s">
        <v>724</v>
      </c>
      <c r="I99">
        <v>6</v>
      </c>
      <c r="J99">
        <v>364128.63799999998</v>
      </c>
    </row>
    <row r="100" spans="1:10" ht="14.45">
      <c r="A100" t="s">
        <v>723</v>
      </c>
      <c r="B100" t="s">
        <v>292</v>
      </c>
      <c r="C100">
        <v>841931</v>
      </c>
      <c r="D100" t="s">
        <v>1156</v>
      </c>
      <c r="E100" t="s">
        <v>292</v>
      </c>
      <c r="F100" t="s">
        <v>1156</v>
      </c>
      <c r="G100">
        <v>2016</v>
      </c>
      <c r="H100" t="s">
        <v>1064</v>
      </c>
      <c r="I100">
        <v>5</v>
      </c>
      <c r="J100">
        <v>290474.21999999997</v>
      </c>
    </row>
    <row r="101" spans="1:10" ht="14.45">
      <c r="A101" t="s">
        <v>723</v>
      </c>
      <c r="B101" t="s">
        <v>292</v>
      </c>
      <c r="C101">
        <v>841931</v>
      </c>
      <c r="D101" t="s">
        <v>1156</v>
      </c>
      <c r="E101" t="s">
        <v>292</v>
      </c>
      <c r="F101" t="s">
        <v>1156</v>
      </c>
      <c r="G101">
        <v>2017</v>
      </c>
      <c r="H101" t="s">
        <v>724</v>
      </c>
      <c r="I101">
        <v>6</v>
      </c>
      <c r="J101">
        <v>360591.59399999998</v>
      </c>
    </row>
    <row r="102" spans="1:10" ht="14.45">
      <c r="A102" t="s">
        <v>723</v>
      </c>
      <c r="B102" t="s">
        <v>292</v>
      </c>
      <c r="C102">
        <v>841931</v>
      </c>
      <c r="D102" t="s">
        <v>1156</v>
      </c>
      <c r="E102" t="s">
        <v>292</v>
      </c>
      <c r="F102" t="s">
        <v>1156</v>
      </c>
      <c r="G102">
        <v>2017</v>
      </c>
      <c r="H102" t="s">
        <v>1064</v>
      </c>
      <c r="I102">
        <v>5</v>
      </c>
      <c r="J102">
        <v>328578.82500000001</v>
      </c>
    </row>
    <row r="103" spans="1:10" ht="14.45">
      <c r="A103" t="s">
        <v>723</v>
      </c>
      <c r="B103" t="s">
        <v>292</v>
      </c>
      <c r="C103">
        <v>841931</v>
      </c>
      <c r="D103" t="s">
        <v>1156</v>
      </c>
      <c r="E103" t="s">
        <v>292</v>
      </c>
      <c r="F103" t="s">
        <v>1156</v>
      </c>
      <c r="G103">
        <v>2018</v>
      </c>
      <c r="H103" t="s">
        <v>724</v>
      </c>
      <c r="I103">
        <v>6</v>
      </c>
      <c r="J103">
        <v>101707.13400000001</v>
      </c>
    </row>
    <row r="104" spans="1:10" ht="14.45">
      <c r="A104" t="s">
        <v>723</v>
      </c>
      <c r="B104" t="s">
        <v>292</v>
      </c>
      <c r="C104">
        <v>841931</v>
      </c>
      <c r="D104" t="s">
        <v>1156</v>
      </c>
      <c r="E104" t="s">
        <v>292</v>
      </c>
      <c r="F104" t="s">
        <v>1156</v>
      </c>
      <c r="G104">
        <v>2018</v>
      </c>
      <c r="H104" t="s">
        <v>1064</v>
      </c>
      <c r="I104">
        <v>5</v>
      </c>
      <c r="J104">
        <v>208024.32699999999</v>
      </c>
    </row>
    <row r="105" spans="1:10" ht="14.45">
      <c r="A105" t="s">
        <v>723</v>
      </c>
      <c r="B105" t="s">
        <v>292</v>
      </c>
      <c r="C105">
        <v>841940</v>
      </c>
      <c r="D105" t="s">
        <v>1156</v>
      </c>
      <c r="E105" t="s">
        <v>292</v>
      </c>
      <c r="F105" t="s">
        <v>1156</v>
      </c>
      <c r="G105">
        <v>2012</v>
      </c>
      <c r="H105" t="s">
        <v>724</v>
      </c>
      <c r="I105">
        <v>6</v>
      </c>
      <c r="J105">
        <v>1291669.571</v>
      </c>
    </row>
    <row r="106" spans="1:10" ht="14.45">
      <c r="A106" t="s">
        <v>723</v>
      </c>
      <c r="B106" t="s">
        <v>292</v>
      </c>
      <c r="C106">
        <v>841940</v>
      </c>
      <c r="D106" t="s">
        <v>1156</v>
      </c>
      <c r="E106" t="s">
        <v>292</v>
      </c>
      <c r="F106" t="s">
        <v>1156</v>
      </c>
      <c r="G106">
        <v>2012</v>
      </c>
      <c r="H106" t="s">
        <v>1064</v>
      </c>
      <c r="I106">
        <v>5</v>
      </c>
      <c r="J106">
        <v>1232788.8289999999</v>
      </c>
    </row>
    <row r="107" spans="1:10" ht="14.45">
      <c r="A107" t="s">
        <v>723</v>
      </c>
      <c r="B107" t="s">
        <v>292</v>
      </c>
      <c r="C107">
        <v>841940</v>
      </c>
      <c r="D107" t="s">
        <v>1156</v>
      </c>
      <c r="E107" t="s">
        <v>292</v>
      </c>
      <c r="F107" t="s">
        <v>1156</v>
      </c>
      <c r="G107">
        <v>2013</v>
      </c>
      <c r="H107" t="s">
        <v>724</v>
      </c>
      <c r="I107">
        <v>6</v>
      </c>
      <c r="J107">
        <v>1336820.69</v>
      </c>
    </row>
    <row r="108" spans="1:10" ht="14.45">
      <c r="A108" t="s">
        <v>723</v>
      </c>
      <c r="B108" t="s">
        <v>292</v>
      </c>
      <c r="C108">
        <v>841940</v>
      </c>
      <c r="D108" t="s">
        <v>1156</v>
      </c>
      <c r="E108" t="s">
        <v>292</v>
      </c>
      <c r="F108" t="s">
        <v>1156</v>
      </c>
      <c r="G108">
        <v>2013</v>
      </c>
      <c r="H108" t="s">
        <v>1064</v>
      </c>
      <c r="I108">
        <v>5</v>
      </c>
      <c r="J108">
        <v>1769757.199</v>
      </c>
    </row>
    <row r="109" spans="1:10" ht="14.45">
      <c r="A109" t="s">
        <v>723</v>
      </c>
      <c r="B109" t="s">
        <v>292</v>
      </c>
      <c r="C109">
        <v>841940</v>
      </c>
      <c r="D109" t="s">
        <v>1156</v>
      </c>
      <c r="E109" t="s">
        <v>292</v>
      </c>
      <c r="F109" t="s">
        <v>1156</v>
      </c>
      <c r="G109">
        <v>2014</v>
      </c>
      <c r="H109" t="s">
        <v>724</v>
      </c>
      <c r="I109">
        <v>6</v>
      </c>
      <c r="J109">
        <v>1358206.6129999999</v>
      </c>
    </row>
    <row r="110" spans="1:10" ht="14.45">
      <c r="A110" t="s">
        <v>723</v>
      </c>
      <c r="B110" t="s">
        <v>292</v>
      </c>
      <c r="C110">
        <v>841940</v>
      </c>
      <c r="D110" t="s">
        <v>1156</v>
      </c>
      <c r="E110" t="s">
        <v>292</v>
      </c>
      <c r="F110" t="s">
        <v>1156</v>
      </c>
      <c r="G110">
        <v>2014</v>
      </c>
      <c r="H110" t="s">
        <v>1064</v>
      </c>
      <c r="I110">
        <v>5</v>
      </c>
      <c r="J110">
        <v>2037452.2150000001</v>
      </c>
    </row>
    <row r="111" spans="1:10" ht="14.45">
      <c r="A111" t="s">
        <v>723</v>
      </c>
      <c r="B111" t="s">
        <v>292</v>
      </c>
      <c r="C111">
        <v>841940</v>
      </c>
      <c r="D111" t="s">
        <v>1156</v>
      </c>
      <c r="E111" t="s">
        <v>292</v>
      </c>
      <c r="F111" t="s">
        <v>1156</v>
      </c>
      <c r="G111">
        <v>2015</v>
      </c>
      <c r="H111" t="s">
        <v>724</v>
      </c>
      <c r="I111">
        <v>6</v>
      </c>
      <c r="J111">
        <v>1093399.97</v>
      </c>
    </row>
    <row r="112" spans="1:10" ht="14.45">
      <c r="A112" t="s">
        <v>723</v>
      </c>
      <c r="B112" t="s">
        <v>292</v>
      </c>
      <c r="C112">
        <v>841940</v>
      </c>
      <c r="D112" t="s">
        <v>1156</v>
      </c>
      <c r="E112" t="s">
        <v>292</v>
      </c>
      <c r="F112" t="s">
        <v>1156</v>
      </c>
      <c r="G112">
        <v>2015</v>
      </c>
      <c r="H112" t="s">
        <v>1064</v>
      </c>
      <c r="I112">
        <v>5</v>
      </c>
      <c r="J112">
        <v>1311380.169</v>
      </c>
    </row>
    <row r="113" spans="1:10" ht="14.45">
      <c r="A113" t="s">
        <v>723</v>
      </c>
      <c r="B113" t="s">
        <v>292</v>
      </c>
      <c r="C113">
        <v>841940</v>
      </c>
      <c r="D113" t="s">
        <v>1156</v>
      </c>
      <c r="E113" t="s">
        <v>292</v>
      </c>
      <c r="F113" t="s">
        <v>1156</v>
      </c>
      <c r="G113">
        <v>2016</v>
      </c>
      <c r="H113" t="s">
        <v>724</v>
      </c>
      <c r="I113">
        <v>6</v>
      </c>
      <c r="J113">
        <v>1068326.0260000001</v>
      </c>
    </row>
    <row r="114" spans="1:10" ht="14.45">
      <c r="A114" t="s">
        <v>723</v>
      </c>
      <c r="B114" t="s">
        <v>292</v>
      </c>
      <c r="C114">
        <v>841940</v>
      </c>
      <c r="D114" t="s">
        <v>1156</v>
      </c>
      <c r="E114" t="s">
        <v>292</v>
      </c>
      <c r="F114" t="s">
        <v>1156</v>
      </c>
      <c r="G114">
        <v>2016</v>
      </c>
      <c r="H114" t="s">
        <v>1064</v>
      </c>
      <c r="I114">
        <v>5</v>
      </c>
      <c r="J114">
        <v>1278786.6340000001</v>
      </c>
    </row>
    <row r="115" spans="1:10" ht="14.45">
      <c r="A115" t="s">
        <v>723</v>
      </c>
      <c r="B115" t="s">
        <v>292</v>
      </c>
      <c r="C115">
        <v>841940</v>
      </c>
      <c r="D115" t="s">
        <v>1156</v>
      </c>
      <c r="E115" t="s">
        <v>292</v>
      </c>
      <c r="F115" t="s">
        <v>1156</v>
      </c>
      <c r="G115">
        <v>2017</v>
      </c>
      <c r="H115" t="s">
        <v>724</v>
      </c>
      <c r="I115">
        <v>6</v>
      </c>
      <c r="J115">
        <v>1130639.442</v>
      </c>
    </row>
    <row r="116" spans="1:10" ht="14.45">
      <c r="A116" t="s">
        <v>723</v>
      </c>
      <c r="B116" t="s">
        <v>292</v>
      </c>
      <c r="C116">
        <v>841940</v>
      </c>
      <c r="D116" t="s">
        <v>1156</v>
      </c>
      <c r="E116" t="s">
        <v>292</v>
      </c>
      <c r="F116" t="s">
        <v>1156</v>
      </c>
      <c r="G116">
        <v>2017</v>
      </c>
      <c r="H116" t="s">
        <v>1064</v>
      </c>
      <c r="I116">
        <v>5</v>
      </c>
      <c r="J116">
        <v>936575.38100000005</v>
      </c>
    </row>
    <row r="117" spans="1:10" ht="14.45">
      <c r="A117" t="s">
        <v>723</v>
      </c>
      <c r="B117" t="s">
        <v>292</v>
      </c>
      <c r="C117">
        <v>841940</v>
      </c>
      <c r="D117" t="s">
        <v>1156</v>
      </c>
      <c r="E117" t="s">
        <v>292</v>
      </c>
      <c r="F117" t="s">
        <v>1156</v>
      </c>
      <c r="G117">
        <v>2018</v>
      </c>
      <c r="H117" t="s">
        <v>724</v>
      </c>
      <c r="I117">
        <v>6</v>
      </c>
      <c r="J117">
        <v>221038.823</v>
      </c>
    </row>
    <row r="118" spans="1:10" ht="14.45">
      <c r="A118" t="s">
        <v>723</v>
      </c>
      <c r="B118" t="s">
        <v>292</v>
      </c>
      <c r="C118">
        <v>841940</v>
      </c>
      <c r="D118" t="s">
        <v>1156</v>
      </c>
      <c r="E118" t="s">
        <v>292</v>
      </c>
      <c r="F118" t="s">
        <v>1156</v>
      </c>
      <c r="G118">
        <v>2018</v>
      </c>
      <c r="H118" t="s">
        <v>1064</v>
      </c>
      <c r="I118">
        <v>5</v>
      </c>
      <c r="J118">
        <v>203544.08100000001</v>
      </c>
    </row>
    <row r="119" spans="1:10" ht="14.45">
      <c r="A119" t="s">
        <v>723</v>
      </c>
      <c r="B119" t="s">
        <v>292</v>
      </c>
      <c r="C119">
        <v>842129</v>
      </c>
      <c r="D119" t="s">
        <v>1156</v>
      </c>
      <c r="E119" t="s">
        <v>292</v>
      </c>
      <c r="F119" t="s">
        <v>1156</v>
      </c>
      <c r="G119">
        <v>2012</v>
      </c>
      <c r="H119" t="s">
        <v>724</v>
      </c>
      <c r="I119">
        <v>6</v>
      </c>
      <c r="J119">
        <v>7293919.5999999996</v>
      </c>
    </row>
    <row r="120" spans="1:10" ht="14.45">
      <c r="A120" t="s">
        <v>723</v>
      </c>
      <c r="B120" t="s">
        <v>292</v>
      </c>
      <c r="C120">
        <v>842129</v>
      </c>
      <c r="D120" t="s">
        <v>1156</v>
      </c>
      <c r="E120" t="s">
        <v>292</v>
      </c>
      <c r="F120" t="s">
        <v>1156</v>
      </c>
      <c r="G120">
        <v>2012</v>
      </c>
      <c r="H120" t="s">
        <v>1064</v>
      </c>
      <c r="I120">
        <v>5</v>
      </c>
      <c r="J120">
        <v>6809037.8839999996</v>
      </c>
    </row>
    <row r="121" spans="1:10" ht="14.45">
      <c r="A121" t="s">
        <v>723</v>
      </c>
      <c r="B121" t="s">
        <v>292</v>
      </c>
      <c r="C121">
        <v>842129</v>
      </c>
      <c r="D121" t="s">
        <v>1156</v>
      </c>
      <c r="E121" t="s">
        <v>292</v>
      </c>
      <c r="F121" t="s">
        <v>1156</v>
      </c>
      <c r="G121">
        <v>2013</v>
      </c>
      <c r="H121" t="s">
        <v>724</v>
      </c>
      <c r="I121">
        <v>6</v>
      </c>
      <c r="J121">
        <v>7728532.9979999997</v>
      </c>
    </row>
    <row r="122" spans="1:10" ht="14.45">
      <c r="A122" t="s">
        <v>723</v>
      </c>
      <c r="B122" t="s">
        <v>292</v>
      </c>
      <c r="C122">
        <v>842129</v>
      </c>
      <c r="D122" t="s">
        <v>1156</v>
      </c>
      <c r="E122" t="s">
        <v>292</v>
      </c>
      <c r="F122" t="s">
        <v>1156</v>
      </c>
      <c r="G122">
        <v>2013</v>
      </c>
      <c r="H122" t="s">
        <v>1064</v>
      </c>
      <c r="I122">
        <v>5</v>
      </c>
      <c r="J122">
        <v>7432243.5410000002</v>
      </c>
    </row>
    <row r="123" spans="1:10" ht="14.45">
      <c r="A123" t="s">
        <v>723</v>
      </c>
      <c r="B123" t="s">
        <v>292</v>
      </c>
      <c r="C123">
        <v>842129</v>
      </c>
      <c r="D123" t="s">
        <v>1156</v>
      </c>
      <c r="E123" t="s">
        <v>292</v>
      </c>
      <c r="F123" t="s">
        <v>1156</v>
      </c>
      <c r="G123">
        <v>2014</v>
      </c>
      <c r="H123" t="s">
        <v>724</v>
      </c>
      <c r="I123">
        <v>6</v>
      </c>
      <c r="J123">
        <v>8442046.2100000009</v>
      </c>
    </row>
    <row r="124" spans="1:10" ht="14.45">
      <c r="A124" t="s">
        <v>723</v>
      </c>
      <c r="B124" t="s">
        <v>292</v>
      </c>
      <c r="C124">
        <v>842129</v>
      </c>
      <c r="D124" t="s">
        <v>1156</v>
      </c>
      <c r="E124" t="s">
        <v>292</v>
      </c>
      <c r="F124" t="s">
        <v>1156</v>
      </c>
      <c r="G124">
        <v>2014</v>
      </c>
      <c r="H124" t="s">
        <v>1064</v>
      </c>
      <c r="I124">
        <v>5</v>
      </c>
      <c r="J124">
        <v>8071835.0240000002</v>
      </c>
    </row>
    <row r="125" spans="1:10" ht="14.45">
      <c r="A125" t="s">
        <v>723</v>
      </c>
      <c r="B125" t="s">
        <v>292</v>
      </c>
      <c r="C125">
        <v>842129</v>
      </c>
      <c r="D125" t="s">
        <v>1156</v>
      </c>
      <c r="E125" t="s">
        <v>292</v>
      </c>
      <c r="F125" t="s">
        <v>1156</v>
      </c>
      <c r="G125">
        <v>2015</v>
      </c>
      <c r="H125" t="s">
        <v>724</v>
      </c>
      <c r="I125">
        <v>6</v>
      </c>
      <c r="J125">
        <v>8131260.1639999999</v>
      </c>
    </row>
    <row r="126" spans="1:10" ht="14.45">
      <c r="A126" t="s">
        <v>723</v>
      </c>
      <c r="B126" t="s">
        <v>292</v>
      </c>
      <c r="C126">
        <v>842129</v>
      </c>
      <c r="D126" t="s">
        <v>1156</v>
      </c>
      <c r="E126" t="s">
        <v>292</v>
      </c>
      <c r="F126" t="s">
        <v>1156</v>
      </c>
      <c r="G126">
        <v>2015</v>
      </c>
      <c r="H126" t="s">
        <v>1064</v>
      </c>
      <c r="I126">
        <v>5</v>
      </c>
      <c r="J126">
        <v>7444724.8619999997</v>
      </c>
    </row>
    <row r="127" spans="1:10" ht="14.45">
      <c r="A127" t="s">
        <v>723</v>
      </c>
      <c r="B127" t="s">
        <v>292</v>
      </c>
      <c r="C127">
        <v>842129</v>
      </c>
      <c r="D127" t="s">
        <v>1156</v>
      </c>
      <c r="E127" t="s">
        <v>292</v>
      </c>
      <c r="F127" t="s">
        <v>1156</v>
      </c>
      <c r="G127">
        <v>2016</v>
      </c>
      <c r="H127" t="s">
        <v>724</v>
      </c>
      <c r="I127">
        <v>6</v>
      </c>
      <c r="J127">
        <v>7713408.3930000002</v>
      </c>
    </row>
    <row r="128" spans="1:10" ht="14.45">
      <c r="A128" t="s">
        <v>723</v>
      </c>
      <c r="B128" t="s">
        <v>292</v>
      </c>
      <c r="C128">
        <v>842129</v>
      </c>
      <c r="D128" t="s">
        <v>1156</v>
      </c>
      <c r="E128" t="s">
        <v>292</v>
      </c>
      <c r="F128" t="s">
        <v>1156</v>
      </c>
      <c r="G128">
        <v>2016</v>
      </c>
      <c r="H128" t="s">
        <v>1064</v>
      </c>
      <c r="I128">
        <v>5</v>
      </c>
      <c r="J128">
        <v>7489807.8159999996</v>
      </c>
    </row>
    <row r="129" spans="1:10" ht="14.45">
      <c r="A129" t="s">
        <v>723</v>
      </c>
      <c r="B129" t="s">
        <v>292</v>
      </c>
      <c r="C129">
        <v>842129</v>
      </c>
      <c r="D129" t="s">
        <v>1156</v>
      </c>
      <c r="E129" t="s">
        <v>292</v>
      </c>
      <c r="F129" t="s">
        <v>1156</v>
      </c>
      <c r="G129">
        <v>2017</v>
      </c>
      <c r="H129" t="s">
        <v>724</v>
      </c>
      <c r="I129">
        <v>6</v>
      </c>
      <c r="J129">
        <v>8083986.1600000001</v>
      </c>
    </row>
    <row r="130" spans="1:10" ht="14.45">
      <c r="A130" t="s">
        <v>723</v>
      </c>
      <c r="B130" t="s">
        <v>292</v>
      </c>
      <c r="C130">
        <v>842129</v>
      </c>
      <c r="D130" t="s">
        <v>1156</v>
      </c>
      <c r="E130" t="s">
        <v>292</v>
      </c>
      <c r="F130" t="s">
        <v>1156</v>
      </c>
      <c r="G130">
        <v>2017</v>
      </c>
      <c r="H130" t="s">
        <v>1064</v>
      </c>
      <c r="I130">
        <v>5</v>
      </c>
      <c r="J130">
        <v>7595803.1840000004</v>
      </c>
    </row>
    <row r="131" spans="1:10" ht="14.45">
      <c r="A131" t="s">
        <v>723</v>
      </c>
      <c r="B131" t="s">
        <v>292</v>
      </c>
      <c r="C131">
        <v>842129</v>
      </c>
      <c r="D131" t="s">
        <v>1156</v>
      </c>
      <c r="E131" t="s">
        <v>292</v>
      </c>
      <c r="F131" t="s">
        <v>1156</v>
      </c>
      <c r="G131">
        <v>2018</v>
      </c>
      <c r="H131" t="s">
        <v>724</v>
      </c>
      <c r="I131">
        <v>6</v>
      </c>
      <c r="J131">
        <v>1414609.736</v>
      </c>
    </row>
    <row r="132" spans="1:10" ht="14.45">
      <c r="A132" t="s">
        <v>723</v>
      </c>
      <c r="B132" t="s">
        <v>292</v>
      </c>
      <c r="C132">
        <v>842129</v>
      </c>
      <c r="D132" t="s">
        <v>1156</v>
      </c>
      <c r="E132" t="s">
        <v>292</v>
      </c>
      <c r="F132" t="s">
        <v>1156</v>
      </c>
      <c r="G132">
        <v>2018</v>
      </c>
      <c r="H132" t="s">
        <v>1064</v>
      </c>
      <c r="I132">
        <v>5</v>
      </c>
      <c r="J132">
        <v>1843173.067</v>
      </c>
    </row>
    <row r="133" spans="1:10" ht="14.45">
      <c r="A133" t="s">
        <v>723</v>
      </c>
      <c r="B133" t="s">
        <v>292</v>
      </c>
      <c r="C133">
        <v>842139</v>
      </c>
      <c r="D133" t="s">
        <v>1156</v>
      </c>
      <c r="E133" t="s">
        <v>292</v>
      </c>
      <c r="F133" t="s">
        <v>1156</v>
      </c>
      <c r="G133">
        <v>2012</v>
      </c>
      <c r="H133" t="s">
        <v>724</v>
      </c>
      <c r="I133">
        <v>6</v>
      </c>
      <c r="J133">
        <v>14912211.108999999</v>
      </c>
    </row>
    <row r="134" spans="1:10" ht="14.45">
      <c r="A134" t="s">
        <v>723</v>
      </c>
      <c r="B134" t="s">
        <v>292</v>
      </c>
      <c r="C134">
        <v>842139</v>
      </c>
      <c r="D134" t="s">
        <v>1156</v>
      </c>
      <c r="E134" t="s">
        <v>292</v>
      </c>
      <c r="F134" t="s">
        <v>1156</v>
      </c>
      <c r="G134">
        <v>2012</v>
      </c>
      <c r="H134" t="s">
        <v>1064</v>
      </c>
      <c r="I134">
        <v>5</v>
      </c>
      <c r="J134">
        <v>15242121.467</v>
      </c>
    </row>
    <row r="135" spans="1:10" ht="14.45">
      <c r="A135" t="s">
        <v>723</v>
      </c>
      <c r="B135" t="s">
        <v>292</v>
      </c>
      <c r="C135">
        <v>842139</v>
      </c>
      <c r="D135" t="s">
        <v>1156</v>
      </c>
      <c r="E135" t="s">
        <v>292</v>
      </c>
      <c r="F135" t="s">
        <v>1156</v>
      </c>
      <c r="G135">
        <v>2013</v>
      </c>
      <c r="H135" t="s">
        <v>724</v>
      </c>
      <c r="I135">
        <v>6</v>
      </c>
      <c r="J135">
        <v>16390130.806</v>
      </c>
    </row>
    <row r="136" spans="1:10" ht="14.45">
      <c r="A136" t="s">
        <v>723</v>
      </c>
      <c r="B136" t="s">
        <v>292</v>
      </c>
      <c r="C136">
        <v>842139</v>
      </c>
      <c r="D136" t="s">
        <v>1156</v>
      </c>
      <c r="E136" t="s">
        <v>292</v>
      </c>
      <c r="F136" t="s">
        <v>1156</v>
      </c>
      <c r="G136">
        <v>2013</v>
      </c>
      <c r="H136" t="s">
        <v>1064</v>
      </c>
      <c r="I136">
        <v>5</v>
      </c>
      <c r="J136">
        <v>17257518.710000001</v>
      </c>
    </row>
    <row r="137" spans="1:10" ht="14.45">
      <c r="A137" t="s">
        <v>723</v>
      </c>
      <c r="B137" t="s">
        <v>292</v>
      </c>
      <c r="C137">
        <v>842139</v>
      </c>
      <c r="D137" t="s">
        <v>1156</v>
      </c>
      <c r="E137" t="s">
        <v>292</v>
      </c>
      <c r="F137" t="s">
        <v>1156</v>
      </c>
      <c r="G137">
        <v>2014</v>
      </c>
      <c r="H137" t="s">
        <v>724</v>
      </c>
      <c r="I137">
        <v>6</v>
      </c>
      <c r="J137">
        <v>18933184.541000001</v>
      </c>
    </row>
    <row r="138" spans="1:10" ht="14.45">
      <c r="A138" t="s">
        <v>723</v>
      </c>
      <c r="B138" t="s">
        <v>292</v>
      </c>
      <c r="C138">
        <v>842139</v>
      </c>
      <c r="D138" t="s">
        <v>1156</v>
      </c>
      <c r="E138" t="s">
        <v>292</v>
      </c>
      <c r="F138" t="s">
        <v>1156</v>
      </c>
      <c r="G138">
        <v>2014</v>
      </c>
      <c r="H138" t="s">
        <v>1064</v>
      </c>
      <c r="I138">
        <v>5</v>
      </c>
      <c r="J138">
        <v>19693666.978999998</v>
      </c>
    </row>
    <row r="139" spans="1:10" ht="14.45">
      <c r="A139" t="s">
        <v>723</v>
      </c>
      <c r="B139" t="s">
        <v>292</v>
      </c>
      <c r="C139">
        <v>842139</v>
      </c>
      <c r="D139" t="s">
        <v>1156</v>
      </c>
      <c r="E139" t="s">
        <v>292</v>
      </c>
      <c r="F139" t="s">
        <v>1156</v>
      </c>
      <c r="G139">
        <v>2015</v>
      </c>
      <c r="H139" t="s">
        <v>724</v>
      </c>
      <c r="I139">
        <v>6</v>
      </c>
      <c r="J139">
        <v>17879413.668000001</v>
      </c>
    </row>
    <row r="140" spans="1:10" ht="14.45">
      <c r="A140" t="s">
        <v>723</v>
      </c>
      <c r="B140" t="s">
        <v>292</v>
      </c>
      <c r="C140">
        <v>842139</v>
      </c>
      <c r="D140" t="s">
        <v>1156</v>
      </c>
      <c r="E140" t="s">
        <v>292</v>
      </c>
      <c r="F140" t="s">
        <v>1156</v>
      </c>
      <c r="G140">
        <v>2015</v>
      </c>
      <c r="H140" t="s">
        <v>1064</v>
      </c>
      <c r="I140">
        <v>5</v>
      </c>
      <c r="J140">
        <v>18617458.142000001</v>
      </c>
    </row>
    <row r="141" spans="1:10" ht="14.45">
      <c r="A141" t="s">
        <v>723</v>
      </c>
      <c r="B141" t="s">
        <v>292</v>
      </c>
      <c r="C141">
        <v>842139</v>
      </c>
      <c r="D141" t="s">
        <v>1156</v>
      </c>
      <c r="E141" t="s">
        <v>292</v>
      </c>
      <c r="F141" t="s">
        <v>1156</v>
      </c>
      <c r="G141">
        <v>2016</v>
      </c>
      <c r="H141" t="s">
        <v>724</v>
      </c>
      <c r="I141">
        <v>6</v>
      </c>
      <c r="J141">
        <v>18901950.958000001</v>
      </c>
    </row>
    <row r="142" spans="1:10" ht="14.45">
      <c r="A142" t="s">
        <v>723</v>
      </c>
      <c r="B142" t="s">
        <v>292</v>
      </c>
      <c r="C142">
        <v>842139</v>
      </c>
      <c r="D142" t="s">
        <v>1156</v>
      </c>
      <c r="E142" t="s">
        <v>292</v>
      </c>
      <c r="F142" t="s">
        <v>1156</v>
      </c>
      <c r="G142">
        <v>2016</v>
      </c>
      <c r="H142" t="s">
        <v>1064</v>
      </c>
      <c r="I142">
        <v>5</v>
      </c>
      <c r="J142">
        <v>18830260.488000002</v>
      </c>
    </row>
    <row r="143" spans="1:10" ht="14.45">
      <c r="A143" t="s">
        <v>723</v>
      </c>
      <c r="B143" t="s">
        <v>292</v>
      </c>
      <c r="C143">
        <v>842139</v>
      </c>
      <c r="D143" t="s">
        <v>1156</v>
      </c>
      <c r="E143" t="s">
        <v>292</v>
      </c>
      <c r="F143" t="s">
        <v>1156</v>
      </c>
      <c r="G143">
        <v>2017</v>
      </c>
      <c r="H143" t="s">
        <v>724</v>
      </c>
      <c r="I143">
        <v>6</v>
      </c>
      <c r="J143">
        <v>19920767.421</v>
      </c>
    </row>
    <row r="144" spans="1:10" ht="14.45">
      <c r="A144" t="s">
        <v>723</v>
      </c>
      <c r="B144" t="s">
        <v>292</v>
      </c>
      <c r="C144">
        <v>842139</v>
      </c>
      <c r="D144" t="s">
        <v>1156</v>
      </c>
      <c r="E144" t="s">
        <v>292</v>
      </c>
      <c r="F144" t="s">
        <v>1156</v>
      </c>
      <c r="G144">
        <v>2017</v>
      </c>
      <c r="H144" t="s">
        <v>1064</v>
      </c>
      <c r="I144">
        <v>5</v>
      </c>
      <c r="J144">
        <v>19762481.846000001</v>
      </c>
    </row>
    <row r="145" spans="1:10" ht="14.45">
      <c r="A145" t="s">
        <v>723</v>
      </c>
      <c r="B145" t="s">
        <v>292</v>
      </c>
      <c r="C145">
        <v>842139</v>
      </c>
      <c r="D145" t="s">
        <v>1156</v>
      </c>
      <c r="E145" t="s">
        <v>292</v>
      </c>
      <c r="F145" t="s">
        <v>1156</v>
      </c>
      <c r="G145">
        <v>2018</v>
      </c>
      <c r="H145" t="s">
        <v>724</v>
      </c>
      <c r="I145">
        <v>6</v>
      </c>
      <c r="J145">
        <v>5099497.858</v>
      </c>
    </row>
    <row r="146" spans="1:10" ht="14.45">
      <c r="A146" t="s">
        <v>723</v>
      </c>
      <c r="B146" t="s">
        <v>292</v>
      </c>
      <c r="C146">
        <v>842139</v>
      </c>
      <c r="D146" t="s">
        <v>1156</v>
      </c>
      <c r="E146" t="s">
        <v>292</v>
      </c>
      <c r="F146" t="s">
        <v>1156</v>
      </c>
      <c r="G146">
        <v>2018</v>
      </c>
      <c r="H146" t="s">
        <v>1064</v>
      </c>
      <c r="I146">
        <v>5</v>
      </c>
      <c r="J146">
        <v>5256480.2460000003</v>
      </c>
    </row>
    <row r="147" spans="1:10" ht="14.45">
      <c r="A147" t="s">
        <v>723</v>
      </c>
      <c r="B147" t="s">
        <v>292</v>
      </c>
      <c r="C147">
        <v>847989</v>
      </c>
      <c r="D147" t="s">
        <v>1156</v>
      </c>
      <c r="E147" t="s">
        <v>292</v>
      </c>
      <c r="F147" t="s">
        <v>1156</v>
      </c>
      <c r="G147">
        <v>2012</v>
      </c>
      <c r="H147" t="s">
        <v>724</v>
      </c>
      <c r="I147">
        <v>6</v>
      </c>
      <c r="J147">
        <v>34270504.791000001</v>
      </c>
    </row>
    <row r="148" spans="1:10" ht="14.45">
      <c r="A148" t="s">
        <v>723</v>
      </c>
      <c r="B148" t="s">
        <v>292</v>
      </c>
      <c r="C148">
        <v>847989</v>
      </c>
      <c r="D148" t="s">
        <v>1156</v>
      </c>
      <c r="E148" t="s">
        <v>292</v>
      </c>
      <c r="F148" t="s">
        <v>1156</v>
      </c>
      <c r="G148">
        <v>2012</v>
      </c>
      <c r="H148" t="s">
        <v>1064</v>
      </c>
      <c r="I148">
        <v>5</v>
      </c>
      <c r="J148">
        <v>30066720.644000001</v>
      </c>
    </row>
    <row r="149" spans="1:10" ht="14.45">
      <c r="A149" t="s">
        <v>723</v>
      </c>
      <c r="B149" t="s">
        <v>292</v>
      </c>
      <c r="C149">
        <v>847989</v>
      </c>
      <c r="D149" t="s">
        <v>1156</v>
      </c>
      <c r="E149" t="s">
        <v>292</v>
      </c>
      <c r="F149" t="s">
        <v>1156</v>
      </c>
      <c r="G149">
        <v>2013</v>
      </c>
      <c r="H149" t="s">
        <v>724</v>
      </c>
      <c r="I149">
        <v>6</v>
      </c>
      <c r="J149">
        <v>33888334.869000003</v>
      </c>
    </row>
    <row r="150" spans="1:10" ht="14.45">
      <c r="A150" t="s">
        <v>723</v>
      </c>
      <c r="B150" t="s">
        <v>292</v>
      </c>
      <c r="C150">
        <v>847989</v>
      </c>
      <c r="D150" t="s">
        <v>1156</v>
      </c>
      <c r="E150" t="s">
        <v>292</v>
      </c>
      <c r="F150" t="s">
        <v>1156</v>
      </c>
      <c r="G150">
        <v>2013</v>
      </c>
      <c r="H150" t="s">
        <v>1064</v>
      </c>
      <c r="I150">
        <v>5</v>
      </c>
      <c r="J150">
        <v>33656190.740999997</v>
      </c>
    </row>
    <row r="151" spans="1:10" ht="14.45">
      <c r="A151" t="s">
        <v>723</v>
      </c>
      <c r="B151" t="s">
        <v>292</v>
      </c>
      <c r="C151">
        <v>847989</v>
      </c>
      <c r="D151" t="s">
        <v>1156</v>
      </c>
      <c r="E151" t="s">
        <v>292</v>
      </c>
      <c r="F151" t="s">
        <v>1156</v>
      </c>
      <c r="G151">
        <v>2014</v>
      </c>
      <c r="H151" t="s">
        <v>724</v>
      </c>
      <c r="I151">
        <v>6</v>
      </c>
      <c r="J151">
        <v>36483492.122000001</v>
      </c>
    </row>
    <row r="152" spans="1:10" ht="14.45">
      <c r="A152" t="s">
        <v>723</v>
      </c>
      <c r="B152" t="s">
        <v>292</v>
      </c>
      <c r="C152">
        <v>847989</v>
      </c>
      <c r="D152" t="s">
        <v>1156</v>
      </c>
      <c r="E152" t="s">
        <v>292</v>
      </c>
      <c r="F152" t="s">
        <v>1156</v>
      </c>
      <c r="G152">
        <v>2014</v>
      </c>
      <c r="H152" t="s">
        <v>1064</v>
      </c>
      <c r="I152">
        <v>5</v>
      </c>
      <c r="J152">
        <v>36703307.118000001</v>
      </c>
    </row>
    <row r="153" spans="1:10" ht="14.45">
      <c r="A153" t="s">
        <v>723</v>
      </c>
      <c r="B153" t="s">
        <v>292</v>
      </c>
      <c r="C153">
        <v>847989</v>
      </c>
      <c r="D153" t="s">
        <v>1156</v>
      </c>
      <c r="E153" t="s">
        <v>292</v>
      </c>
      <c r="F153" t="s">
        <v>1156</v>
      </c>
      <c r="G153">
        <v>2015</v>
      </c>
      <c r="H153" t="s">
        <v>724</v>
      </c>
      <c r="I153">
        <v>6</v>
      </c>
      <c r="J153">
        <v>33179146.008000001</v>
      </c>
    </row>
    <row r="154" spans="1:10" ht="14.45">
      <c r="A154" t="s">
        <v>723</v>
      </c>
      <c r="B154" t="s">
        <v>292</v>
      </c>
      <c r="C154">
        <v>847989</v>
      </c>
      <c r="D154" t="s">
        <v>1156</v>
      </c>
      <c r="E154" t="s">
        <v>292</v>
      </c>
      <c r="F154" t="s">
        <v>1156</v>
      </c>
      <c r="G154">
        <v>2015</v>
      </c>
      <c r="H154" t="s">
        <v>1064</v>
      </c>
      <c r="I154">
        <v>5</v>
      </c>
      <c r="J154">
        <v>34508549.405000001</v>
      </c>
    </row>
    <row r="155" spans="1:10" ht="14.45">
      <c r="A155" t="s">
        <v>723</v>
      </c>
      <c r="B155" t="s">
        <v>292</v>
      </c>
      <c r="C155">
        <v>847989</v>
      </c>
      <c r="D155" t="s">
        <v>1156</v>
      </c>
      <c r="E155" t="s">
        <v>292</v>
      </c>
      <c r="F155" t="s">
        <v>1156</v>
      </c>
      <c r="G155">
        <v>2016</v>
      </c>
      <c r="H155" t="s">
        <v>724</v>
      </c>
      <c r="I155">
        <v>6</v>
      </c>
      <c r="J155">
        <v>33551879.951000001</v>
      </c>
    </row>
    <row r="156" spans="1:10" ht="14.45">
      <c r="A156" t="s">
        <v>723</v>
      </c>
      <c r="B156" t="s">
        <v>292</v>
      </c>
      <c r="C156">
        <v>847989</v>
      </c>
      <c r="D156" t="s">
        <v>1156</v>
      </c>
      <c r="E156" t="s">
        <v>292</v>
      </c>
      <c r="F156" t="s">
        <v>1156</v>
      </c>
      <c r="G156">
        <v>2016</v>
      </c>
      <c r="H156" t="s">
        <v>1064</v>
      </c>
      <c r="I156">
        <v>5</v>
      </c>
      <c r="J156">
        <v>36430438.505999997</v>
      </c>
    </row>
    <row r="157" spans="1:10" ht="14.45">
      <c r="A157" t="s">
        <v>723</v>
      </c>
      <c r="B157" t="s">
        <v>292</v>
      </c>
      <c r="C157">
        <v>847989</v>
      </c>
      <c r="D157" t="s">
        <v>1156</v>
      </c>
      <c r="E157" t="s">
        <v>292</v>
      </c>
      <c r="F157" t="s">
        <v>1156</v>
      </c>
      <c r="G157">
        <v>2017</v>
      </c>
      <c r="H157" t="s">
        <v>724</v>
      </c>
      <c r="I157">
        <v>6</v>
      </c>
      <c r="J157">
        <v>40619183.170000002</v>
      </c>
    </row>
    <row r="158" spans="1:10" ht="14.45">
      <c r="A158" t="s">
        <v>723</v>
      </c>
      <c r="B158" t="s">
        <v>292</v>
      </c>
      <c r="C158">
        <v>847989</v>
      </c>
      <c r="D158" t="s">
        <v>1156</v>
      </c>
      <c r="E158" t="s">
        <v>292</v>
      </c>
      <c r="F158" t="s">
        <v>1156</v>
      </c>
      <c r="G158">
        <v>2017</v>
      </c>
      <c r="H158" t="s">
        <v>1064</v>
      </c>
      <c r="I158">
        <v>5</v>
      </c>
      <c r="J158">
        <v>39849866.075999998</v>
      </c>
    </row>
    <row r="159" spans="1:10" ht="14.45">
      <c r="A159" t="s">
        <v>723</v>
      </c>
      <c r="B159" t="s">
        <v>292</v>
      </c>
      <c r="C159">
        <v>847989</v>
      </c>
      <c r="D159" t="s">
        <v>1156</v>
      </c>
      <c r="E159" t="s">
        <v>292</v>
      </c>
      <c r="F159" t="s">
        <v>1156</v>
      </c>
      <c r="G159">
        <v>2018</v>
      </c>
      <c r="H159" t="s">
        <v>724</v>
      </c>
      <c r="I159">
        <v>6</v>
      </c>
      <c r="J159">
        <v>7528000.4500000002</v>
      </c>
    </row>
    <row r="160" spans="1:10" ht="14.45">
      <c r="A160" t="s">
        <v>723</v>
      </c>
      <c r="B160" t="s">
        <v>292</v>
      </c>
      <c r="C160">
        <v>847989</v>
      </c>
      <c r="D160" t="s">
        <v>1156</v>
      </c>
      <c r="E160" t="s">
        <v>292</v>
      </c>
      <c r="F160" t="s">
        <v>1156</v>
      </c>
      <c r="G160">
        <v>2018</v>
      </c>
      <c r="H160" t="s">
        <v>1064</v>
      </c>
      <c r="I160">
        <v>5</v>
      </c>
      <c r="J160">
        <v>10018016.112</v>
      </c>
    </row>
    <row r="161" spans="1:10" ht="14.45">
      <c r="A161" t="s">
        <v>723</v>
      </c>
      <c r="B161" t="s">
        <v>646</v>
      </c>
      <c r="C161">
        <v>730900</v>
      </c>
      <c r="D161" t="s">
        <v>646</v>
      </c>
      <c r="E161" t="s">
        <v>292</v>
      </c>
      <c r="F161" t="s">
        <v>1156</v>
      </c>
      <c r="G161">
        <v>2012</v>
      </c>
      <c r="H161" t="s">
        <v>724</v>
      </c>
      <c r="I161">
        <v>6</v>
      </c>
      <c r="J161">
        <v>125134.73699999999</v>
      </c>
    </row>
    <row r="162" spans="1:10" ht="14.45">
      <c r="A162" t="s">
        <v>723</v>
      </c>
      <c r="B162" t="s">
        <v>646</v>
      </c>
      <c r="C162">
        <v>730900</v>
      </c>
      <c r="D162" t="s">
        <v>646</v>
      </c>
      <c r="E162" t="s">
        <v>292</v>
      </c>
      <c r="F162" t="s">
        <v>1156</v>
      </c>
      <c r="G162">
        <v>2012</v>
      </c>
      <c r="H162" t="s">
        <v>1064</v>
      </c>
      <c r="I162">
        <v>5</v>
      </c>
      <c r="J162">
        <v>67684.063999999998</v>
      </c>
    </row>
    <row r="163" spans="1:10" ht="14.45">
      <c r="A163" t="s">
        <v>723</v>
      </c>
      <c r="B163" t="s">
        <v>646</v>
      </c>
      <c r="C163">
        <v>730900</v>
      </c>
      <c r="D163" t="s">
        <v>646</v>
      </c>
      <c r="E163" t="s">
        <v>292</v>
      </c>
      <c r="F163" t="s">
        <v>1156</v>
      </c>
      <c r="G163">
        <v>2013</v>
      </c>
      <c r="H163" t="s">
        <v>724</v>
      </c>
      <c r="I163">
        <v>6</v>
      </c>
      <c r="J163">
        <v>139723.76999999999</v>
      </c>
    </row>
    <row r="164" spans="1:10" ht="14.45">
      <c r="A164" t="s">
        <v>723</v>
      </c>
      <c r="B164" t="s">
        <v>646</v>
      </c>
      <c r="C164">
        <v>730900</v>
      </c>
      <c r="D164" t="s">
        <v>646</v>
      </c>
      <c r="E164" t="s">
        <v>292</v>
      </c>
      <c r="F164" t="s">
        <v>1156</v>
      </c>
      <c r="G164">
        <v>2013</v>
      </c>
      <c r="H164" t="s">
        <v>1064</v>
      </c>
      <c r="I164">
        <v>5</v>
      </c>
      <c r="J164">
        <v>64578.817000000003</v>
      </c>
    </row>
    <row r="165" spans="1:10" ht="14.45">
      <c r="A165" t="s">
        <v>723</v>
      </c>
      <c r="B165" t="s">
        <v>646</v>
      </c>
      <c r="C165">
        <v>730900</v>
      </c>
      <c r="D165" t="s">
        <v>646</v>
      </c>
      <c r="E165" t="s">
        <v>292</v>
      </c>
      <c r="F165" t="s">
        <v>1156</v>
      </c>
      <c r="G165">
        <v>2014</v>
      </c>
      <c r="H165" t="s">
        <v>724</v>
      </c>
      <c r="I165">
        <v>6</v>
      </c>
      <c r="J165">
        <v>147905.67199999999</v>
      </c>
    </row>
    <row r="166" spans="1:10" ht="14.45">
      <c r="A166" t="s">
        <v>723</v>
      </c>
      <c r="B166" t="s">
        <v>646</v>
      </c>
      <c r="C166">
        <v>730900</v>
      </c>
      <c r="D166" t="s">
        <v>646</v>
      </c>
      <c r="E166" t="s">
        <v>292</v>
      </c>
      <c r="F166" t="s">
        <v>1156</v>
      </c>
      <c r="G166">
        <v>2014</v>
      </c>
      <c r="H166" t="s">
        <v>1064</v>
      </c>
      <c r="I166">
        <v>5</v>
      </c>
      <c r="J166">
        <v>156634.375</v>
      </c>
    </row>
    <row r="167" spans="1:10" ht="14.45">
      <c r="A167" t="s">
        <v>723</v>
      </c>
      <c r="B167" t="s">
        <v>646</v>
      </c>
      <c r="C167">
        <v>730900</v>
      </c>
      <c r="D167" t="s">
        <v>646</v>
      </c>
      <c r="E167" t="s">
        <v>292</v>
      </c>
      <c r="F167" t="s">
        <v>1156</v>
      </c>
      <c r="G167">
        <v>2015</v>
      </c>
      <c r="H167" t="s">
        <v>724</v>
      </c>
      <c r="I167">
        <v>6</v>
      </c>
      <c r="J167">
        <v>126881.554</v>
      </c>
    </row>
    <row r="168" spans="1:10" ht="14.45">
      <c r="A168" t="s">
        <v>723</v>
      </c>
      <c r="B168" t="s">
        <v>646</v>
      </c>
      <c r="C168">
        <v>730900</v>
      </c>
      <c r="D168" t="s">
        <v>646</v>
      </c>
      <c r="E168" t="s">
        <v>292</v>
      </c>
      <c r="F168" t="s">
        <v>1156</v>
      </c>
      <c r="G168">
        <v>2015</v>
      </c>
      <c r="H168" t="s">
        <v>1064</v>
      </c>
      <c r="I168">
        <v>5</v>
      </c>
      <c r="J168">
        <v>83949.262000000002</v>
      </c>
    </row>
    <row r="169" spans="1:10" ht="14.45">
      <c r="A169" t="s">
        <v>723</v>
      </c>
      <c r="B169" t="s">
        <v>646</v>
      </c>
      <c r="C169">
        <v>730900</v>
      </c>
      <c r="D169" t="s">
        <v>646</v>
      </c>
      <c r="E169" t="s">
        <v>292</v>
      </c>
      <c r="F169" t="s">
        <v>1156</v>
      </c>
      <c r="G169">
        <v>2016</v>
      </c>
      <c r="H169" t="s">
        <v>724</v>
      </c>
      <c r="I169">
        <v>6</v>
      </c>
      <c r="J169">
        <v>98315.373999999996</v>
      </c>
    </row>
    <row r="170" spans="1:10" ht="14.45">
      <c r="A170" t="s">
        <v>723</v>
      </c>
      <c r="B170" t="s">
        <v>646</v>
      </c>
      <c r="C170">
        <v>730900</v>
      </c>
      <c r="D170" t="s">
        <v>646</v>
      </c>
      <c r="E170" t="s">
        <v>292</v>
      </c>
      <c r="F170" t="s">
        <v>1156</v>
      </c>
      <c r="G170">
        <v>2016</v>
      </c>
      <c r="H170" t="s">
        <v>1064</v>
      </c>
      <c r="I170">
        <v>5</v>
      </c>
      <c r="J170">
        <v>45295.224999999999</v>
      </c>
    </row>
    <row r="171" spans="1:10" ht="14.45">
      <c r="A171" t="s">
        <v>723</v>
      </c>
      <c r="B171" t="s">
        <v>646</v>
      </c>
      <c r="C171">
        <v>730900</v>
      </c>
      <c r="D171" t="s">
        <v>646</v>
      </c>
      <c r="E171" t="s">
        <v>292</v>
      </c>
      <c r="F171" t="s">
        <v>1156</v>
      </c>
      <c r="G171">
        <v>2017</v>
      </c>
      <c r="H171" t="s">
        <v>724</v>
      </c>
      <c r="I171">
        <v>6</v>
      </c>
      <c r="J171">
        <v>100952.27800000001</v>
      </c>
    </row>
    <row r="172" spans="1:10" ht="14.45">
      <c r="A172" t="s">
        <v>723</v>
      </c>
      <c r="B172" t="s">
        <v>646</v>
      </c>
      <c r="C172">
        <v>730900</v>
      </c>
      <c r="D172" t="s">
        <v>646</v>
      </c>
      <c r="E172" t="s">
        <v>292</v>
      </c>
      <c r="F172" t="s">
        <v>1156</v>
      </c>
      <c r="G172">
        <v>2017</v>
      </c>
      <c r="H172" t="s">
        <v>1064</v>
      </c>
      <c r="I172">
        <v>5</v>
      </c>
      <c r="J172">
        <v>46938.504999999997</v>
      </c>
    </row>
    <row r="173" spans="1:10" ht="14.45">
      <c r="A173" t="s">
        <v>723</v>
      </c>
      <c r="B173" t="s">
        <v>646</v>
      </c>
      <c r="C173">
        <v>730900</v>
      </c>
      <c r="D173" t="s">
        <v>646</v>
      </c>
      <c r="E173" t="s">
        <v>292</v>
      </c>
      <c r="F173" t="s">
        <v>1156</v>
      </c>
      <c r="G173">
        <v>2018</v>
      </c>
      <c r="H173" t="s">
        <v>724</v>
      </c>
      <c r="I173">
        <v>6</v>
      </c>
      <c r="J173">
        <v>108750.467</v>
      </c>
    </row>
    <row r="174" spans="1:10" ht="14.45">
      <c r="A174" t="s">
        <v>723</v>
      </c>
      <c r="B174" t="s">
        <v>646</v>
      </c>
      <c r="C174">
        <v>730900</v>
      </c>
      <c r="D174" t="s">
        <v>646</v>
      </c>
      <c r="E174" t="s">
        <v>292</v>
      </c>
      <c r="F174" t="s">
        <v>1156</v>
      </c>
      <c r="G174">
        <v>2018</v>
      </c>
      <c r="H174" t="s">
        <v>1064</v>
      </c>
      <c r="I174">
        <v>5</v>
      </c>
      <c r="J174">
        <v>54562.103000000003</v>
      </c>
    </row>
    <row r="175" spans="1:10" ht="14.45">
      <c r="A175" t="s">
        <v>723</v>
      </c>
      <c r="B175" t="s">
        <v>646</v>
      </c>
      <c r="C175">
        <v>741999</v>
      </c>
      <c r="D175" t="s">
        <v>646</v>
      </c>
      <c r="E175" t="s">
        <v>292</v>
      </c>
      <c r="F175" t="s">
        <v>1156</v>
      </c>
      <c r="G175">
        <v>2012</v>
      </c>
      <c r="H175" t="s">
        <v>724</v>
      </c>
      <c r="I175">
        <v>6</v>
      </c>
      <c r="J175">
        <v>87332.891000000003</v>
      </c>
    </row>
    <row r="176" spans="1:10" ht="14.45">
      <c r="A176" t="s">
        <v>723</v>
      </c>
      <c r="B176" t="s">
        <v>646</v>
      </c>
      <c r="C176">
        <v>741999</v>
      </c>
      <c r="D176" t="s">
        <v>646</v>
      </c>
      <c r="E176" t="s">
        <v>292</v>
      </c>
      <c r="F176" t="s">
        <v>1156</v>
      </c>
      <c r="G176">
        <v>2012</v>
      </c>
      <c r="H176" t="s">
        <v>1064</v>
      </c>
      <c r="I176">
        <v>5</v>
      </c>
      <c r="J176">
        <v>60173.838000000003</v>
      </c>
    </row>
    <row r="177" spans="1:10" ht="14.45">
      <c r="A177" t="s">
        <v>723</v>
      </c>
      <c r="B177" t="s">
        <v>646</v>
      </c>
      <c r="C177">
        <v>741999</v>
      </c>
      <c r="D177" t="s">
        <v>646</v>
      </c>
      <c r="E177" t="s">
        <v>292</v>
      </c>
      <c r="F177" t="s">
        <v>1156</v>
      </c>
      <c r="G177">
        <v>2013</v>
      </c>
      <c r="H177" t="s">
        <v>724</v>
      </c>
      <c r="I177">
        <v>6</v>
      </c>
      <c r="J177">
        <v>85795.600999999995</v>
      </c>
    </row>
    <row r="178" spans="1:10" ht="14.45">
      <c r="A178" t="s">
        <v>723</v>
      </c>
      <c r="B178" t="s">
        <v>646</v>
      </c>
      <c r="C178">
        <v>741999</v>
      </c>
      <c r="D178" t="s">
        <v>646</v>
      </c>
      <c r="E178" t="s">
        <v>292</v>
      </c>
      <c r="F178" t="s">
        <v>1156</v>
      </c>
      <c r="G178">
        <v>2013</v>
      </c>
      <c r="H178" t="s">
        <v>1064</v>
      </c>
      <c r="I178">
        <v>5</v>
      </c>
      <c r="J178">
        <v>56903.722999999998</v>
      </c>
    </row>
    <row r="179" spans="1:10" ht="14.45">
      <c r="A179" t="s">
        <v>723</v>
      </c>
      <c r="B179" t="s">
        <v>646</v>
      </c>
      <c r="C179">
        <v>741999</v>
      </c>
      <c r="D179" t="s">
        <v>646</v>
      </c>
      <c r="E179" t="s">
        <v>292</v>
      </c>
      <c r="F179" t="s">
        <v>1156</v>
      </c>
      <c r="G179">
        <v>2014</v>
      </c>
      <c r="H179" t="s">
        <v>724</v>
      </c>
      <c r="I179">
        <v>6</v>
      </c>
      <c r="J179">
        <v>95704.067999999999</v>
      </c>
    </row>
    <row r="180" spans="1:10" ht="14.45">
      <c r="A180" t="s">
        <v>723</v>
      </c>
      <c r="B180" t="s">
        <v>646</v>
      </c>
      <c r="C180">
        <v>741999</v>
      </c>
      <c r="D180" t="s">
        <v>646</v>
      </c>
      <c r="E180" t="s">
        <v>292</v>
      </c>
      <c r="F180" t="s">
        <v>1156</v>
      </c>
      <c r="G180">
        <v>2014</v>
      </c>
      <c r="H180" t="s">
        <v>1064</v>
      </c>
      <c r="I180">
        <v>5</v>
      </c>
      <c r="J180">
        <v>61085.355000000003</v>
      </c>
    </row>
    <row r="181" spans="1:10" ht="14.45">
      <c r="A181" t="s">
        <v>723</v>
      </c>
      <c r="B181" t="s">
        <v>646</v>
      </c>
      <c r="C181">
        <v>741999</v>
      </c>
      <c r="D181" t="s">
        <v>646</v>
      </c>
      <c r="E181" t="s">
        <v>292</v>
      </c>
      <c r="F181" t="s">
        <v>1156</v>
      </c>
      <c r="G181">
        <v>2015</v>
      </c>
      <c r="H181" t="s">
        <v>724</v>
      </c>
      <c r="I181">
        <v>6</v>
      </c>
      <c r="J181">
        <v>88993.918000000005</v>
      </c>
    </row>
    <row r="182" spans="1:10" ht="14.45">
      <c r="A182" t="s">
        <v>723</v>
      </c>
      <c r="B182" t="s">
        <v>646</v>
      </c>
      <c r="C182">
        <v>741999</v>
      </c>
      <c r="D182" t="s">
        <v>646</v>
      </c>
      <c r="E182" t="s">
        <v>292</v>
      </c>
      <c r="F182" t="s">
        <v>1156</v>
      </c>
      <c r="G182">
        <v>2015</v>
      </c>
      <c r="H182" t="s">
        <v>1064</v>
      </c>
      <c r="I182">
        <v>5</v>
      </c>
      <c r="J182">
        <v>65361.023999999998</v>
      </c>
    </row>
    <row r="183" spans="1:10" ht="14.45">
      <c r="A183" t="s">
        <v>723</v>
      </c>
      <c r="B183" t="s">
        <v>646</v>
      </c>
      <c r="C183">
        <v>741999</v>
      </c>
      <c r="D183" t="s">
        <v>646</v>
      </c>
      <c r="E183" t="s">
        <v>292</v>
      </c>
      <c r="F183" t="s">
        <v>1156</v>
      </c>
      <c r="G183">
        <v>2016</v>
      </c>
      <c r="H183" t="s">
        <v>724</v>
      </c>
      <c r="I183">
        <v>6</v>
      </c>
      <c r="J183">
        <v>80474.107999999993</v>
      </c>
    </row>
    <row r="184" spans="1:10" ht="14.45">
      <c r="A184" t="s">
        <v>723</v>
      </c>
      <c r="B184" t="s">
        <v>646</v>
      </c>
      <c r="C184">
        <v>741999</v>
      </c>
      <c r="D184" t="s">
        <v>646</v>
      </c>
      <c r="E184" t="s">
        <v>292</v>
      </c>
      <c r="F184" t="s">
        <v>1156</v>
      </c>
      <c r="G184">
        <v>2016</v>
      </c>
      <c r="H184" t="s">
        <v>1064</v>
      </c>
      <c r="I184">
        <v>5</v>
      </c>
      <c r="J184">
        <v>58547.243999999999</v>
      </c>
    </row>
    <row r="185" spans="1:10" ht="14.45">
      <c r="A185" t="s">
        <v>723</v>
      </c>
      <c r="B185" t="s">
        <v>646</v>
      </c>
      <c r="C185">
        <v>741999</v>
      </c>
      <c r="D185" t="s">
        <v>646</v>
      </c>
      <c r="E185" t="s">
        <v>292</v>
      </c>
      <c r="F185" t="s">
        <v>1156</v>
      </c>
      <c r="G185">
        <v>2017</v>
      </c>
      <c r="H185" t="s">
        <v>724</v>
      </c>
      <c r="I185">
        <v>6</v>
      </c>
      <c r="J185">
        <v>71094.497000000003</v>
      </c>
    </row>
    <row r="186" spans="1:10" ht="14.45">
      <c r="A186" t="s">
        <v>723</v>
      </c>
      <c r="B186" t="s">
        <v>646</v>
      </c>
      <c r="C186">
        <v>741999</v>
      </c>
      <c r="D186" t="s">
        <v>646</v>
      </c>
      <c r="E186" t="s">
        <v>292</v>
      </c>
      <c r="F186" t="s">
        <v>1156</v>
      </c>
      <c r="G186">
        <v>2017</v>
      </c>
      <c r="H186" t="s">
        <v>1064</v>
      </c>
      <c r="I186">
        <v>5</v>
      </c>
      <c r="J186">
        <v>47107.26</v>
      </c>
    </row>
    <row r="187" spans="1:10" ht="14.45">
      <c r="A187" t="s">
        <v>723</v>
      </c>
      <c r="B187" t="s">
        <v>646</v>
      </c>
      <c r="C187">
        <v>741999</v>
      </c>
      <c r="D187" t="s">
        <v>646</v>
      </c>
      <c r="E187" t="s">
        <v>292</v>
      </c>
      <c r="F187" t="s">
        <v>1156</v>
      </c>
      <c r="G187">
        <v>2018</v>
      </c>
      <c r="H187" t="s">
        <v>724</v>
      </c>
      <c r="I187">
        <v>6</v>
      </c>
      <c r="J187">
        <v>70939.073999999993</v>
      </c>
    </row>
    <row r="188" spans="1:10" ht="14.45">
      <c r="A188" t="s">
        <v>723</v>
      </c>
      <c r="B188" t="s">
        <v>646</v>
      </c>
      <c r="C188">
        <v>741999</v>
      </c>
      <c r="D188" t="s">
        <v>646</v>
      </c>
      <c r="E188" t="s">
        <v>292</v>
      </c>
      <c r="F188" t="s">
        <v>1156</v>
      </c>
      <c r="G188">
        <v>2018</v>
      </c>
      <c r="H188" t="s">
        <v>1064</v>
      </c>
      <c r="I188">
        <v>5</v>
      </c>
      <c r="J188">
        <v>55260.805</v>
      </c>
    </row>
    <row r="189" spans="1:10" ht="14.45">
      <c r="A189" t="s">
        <v>723</v>
      </c>
      <c r="B189" t="s">
        <v>646</v>
      </c>
      <c r="C189">
        <v>761100</v>
      </c>
      <c r="D189" t="s">
        <v>646</v>
      </c>
      <c r="E189" t="s">
        <v>292</v>
      </c>
      <c r="F189" t="s">
        <v>1156</v>
      </c>
      <c r="G189">
        <v>2012</v>
      </c>
      <c r="H189" t="s">
        <v>724</v>
      </c>
      <c r="I189">
        <v>6</v>
      </c>
      <c r="J189">
        <v>5978.4830000000002</v>
      </c>
    </row>
    <row r="190" spans="1:10" ht="14.45">
      <c r="A190" t="s">
        <v>723</v>
      </c>
      <c r="B190" t="s">
        <v>646</v>
      </c>
      <c r="C190">
        <v>761100</v>
      </c>
      <c r="D190" t="s">
        <v>646</v>
      </c>
      <c r="E190" t="s">
        <v>292</v>
      </c>
      <c r="F190" t="s">
        <v>1156</v>
      </c>
      <c r="G190">
        <v>2012</v>
      </c>
      <c r="H190" t="s">
        <v>1064</v>
      </c>
      <c r="I190">
        <v>5</v>
      </c>
      <c r="J190">
        <v>6342.9409999999998</v>
      </c>
    </row>
    <row r="191" spans="1:10" ht="14.45">
      <c r="A191" t="s">
        <v>723</v>
      </c>
      <c r="B191" t="s">
        <v>646</v>
      </c>
      <c r="C191">
        <v>761100</v>
      </c>
      <c r="D191" t="s">
        <v>646</v>
      </c>
      <c r="E191" t="s">
        <v>292</v>
      </c>
      <c r="F191" t="s">
        <v>1156</v>
      </c>
      <c r="G191">
        <v>2013</v>
      </c>
      <c r="H191" t="s">
        <v>724</v>
      </c>
      <c r="I191">
        <v>6</v>
      </c>
      <c r="J191">
        <v>11600.673000000001</v>
      </c>
    </row>
    <row r="192" spans="1:10" ht="14.45">
      <c r="A192" t="s">
        <v>723</v>
      </c>
      <c r="B192" t="s">
        <v>646</v>
      </c>
      <c r="C192">
        <v>761100</v>
      </c>
      <c r="D192" t="s">
        <v>646</v>
      </c>
      <c r="E192" t="s">
        <v>292</v>
      </c>
      <c r="F192" t="s">
        <v>1156</v>
      </c>
      <c r="G192">
        <v>2013</v>
      </c>
      <c r="H192" t="s">
        <v>1064</v>
      </c>
      <c r="I192">
        <v>5</v>
      </c>
      <c r="J192">
        <v>749.86800000000005</v>
      </c>
    </row>
    <row r="193" spans="1:10" ht="14.45">
      <c r="A193" t="s">
        <v>723</v>
      </c>
      <c r="B193" t="s">
        <v>646</v>
      </c>
      <c r="C193">
        <v>761100</v>
      </c>
      <c r="D193" t="s">
        <v>646</v>
      </c>
      <c r="E193" t="s">
        <v>292</v>
      </c>
      <c r="F193" t="s">
        <v>1156</v>
      </c>
      <c r="G193">
        <v>2014</v>
      </c>
      <c r="H193" t="s">
        <v>724</v>
      </c>
      <c r="I193">
        <v>6</v>
      </c>
      <c r="J193">
        <v>18451.559000000001</v>
      </c>
    </row>
    <row r="194" spans="1:10" ht="14.45">
      <c r="A194" t="s">
        <v>723</v>
      </c>
      <c r="B194" t="s">
        <v>646</v>
      </c>
      <c r="C194">
        <v>761100</v>
      </c>
      <c r="D194" t="s">
        <v>646</v>
      </c>
      <c r="E194" t="s">
        <v>292</v>
      </c>
      <c r="F194" t="s">
        <v>1156</v>
      </c>
      <c r="G194">
        <v>2014</v>
      </c>
      <c r="H194" t="s">
        <v>1064</v>
      </c>
      <c r="I194">
        <v>5</v>
      </c>
      <c r="J194">
        <v>4545.25</v>
      </c>
    </row>
    <row r="195" spans="1:10" ht="14.45">
      <c r="A195" t="s">
        <v>723</v>
      </c>
      <c r="B195" t="s">
        <v>646</v>
      </c>
      <c r="C195">
        <v>761100</v>
      </c>
      <c r="D195" t="s">
        <v>646</v>
      </c>
      <c r="E195" t="s">
        <v>292</v>
      </c>
      <c r="F195" t="s">
        <v>1156</v>
      </c>
      <c r="G195">
        <v>2015</v>
      </c>
      <c r="H195" t="s">
        <v>724</v>
      </c>
      <c r="I195">
        <v>6</v>
      </c>
      <c r="J195">
        <v>13496.575000000001</v>
      </c>
    </row>
    <row r="196" spans="1:10" ht="14.45">
      <c r="A196" t="s">
        <v>723</v>
      </c>
      <c r="B196" t="s">
        <v>646</v>
      </c>
      <c r="C196">
        <v>761100</v>
      </c>
      <c r="D196" t="s">
        <v>646</v>
      </c>
      <c r="E196" t="s">
        <v>292</v>
      </c>
      <c r="F196" t="s">
        <v>1156</v>
      </c>
      <c r="G196">
        <v>2015</v>
      </c>
      <c r="H196" t="s">
        <v>1064</v>
      </c>
      <c r="I196">
        <v>5</v>
      </c>
      <c r="J196">
        <v>3795.7</v>
      </c>
    </row>
    <row r="197" spans="1:10" ht="14.45">
      <c r="A197" t="s">
        <v>723</v>
      </c>
      <c r="B197" t="s">
        <v>646</v>
      </c>
      <c r="C197">
        <v>761100</v>
      </c>
      <c r="D197" t="s">
        <v>646</v>
      </c>
      <c r="E197" t="s">
        <v>292</v>
      </c>
      <c r="F197" t="s">
        <v>1156</v>
      </c>
      <c r="G197">
        <v>2016</v>
      </c>
      <c r="H197" t="s">
        <v>724</v>
      </c>
      <c r="I197">
        <v>6</v>
      </c>
      <c r="J197">
        <v>12910.691999999999</v>
      </c>
    </row>
    <row r="198" spans="1:10" ht="14.45">
      <c r="A198" t="s">
        <v>723</v>
      </c>
      <c r="B198" t="s">
        <v>646</v>
      </c>
      <c r="C198">
        <v>761100</v>
      </c>
      <c r="D198" t="s">
        <v>646</v>
      </c>
      <c r="E198" t="s">
        <v>292</v>
      </c>
      <c r="F198" t="s">
        <v>1156</v>
      </c>
      <c r="G198">
        <v>2016</v>
      </c>
      <c r="H198" t="s">
        <v>1064</v>
      </c>
      <c r="I198">
        <v>5</v>
      </c>
      <c r="J198">
        <v>2153.5430000000001</v>
      </c>
    </row>
    <row r="199" spans="1:10" ht="14.45">
      <c r="A199" t="s">
        <v>723</v>
      </c>
      <c r="B199" t="s">
        <v>646</v>
      </c>
      <c r="C199">
        <v>761100</v>
      </c>
      <c r="D199" t="s">
        <v>646</v>
      </c>
      <c r="E199" t="s">
        <v>292</v>
      </c>
      <c r="F199" t="s">
        <v>1156</v>
      </c>
      <c r="G199">
        <v>2017</v>
      </c>
      <c r="H199" t="s">
        <v>724</v>
      </c>
      <c r="I199">
        <v>6</v>
      </c>
      <c r="J199">
        <v>14045.384</v>
      </c>
    </row>
    <row r="200" spans="1:10" ht="14.45">
      <c r="A200" t="s">
        <v>723</v>
      </c>
      <c r="B200" t="s">
        <v>646</v>
      </c>
      <c r="C200">
        <v>761100</v>
      </c>
      <c r="D200" t="s">
        <v>646</v>
      </c>
      <c r="E200" t="s">
        <v>292</v>
      </c>
      <c r="F200" t="s">
        <v>1156</v>
      </c>
      <c r="G200">
        <v>2017</v>
      </c>
      <c r="H200" t="s">
        <v>1064</v>
      </c>
      <c r="I200">
        <v>5</v>
      </c>
      <c r="J200">
        <v>6726.7110000000002</v>
      </c>
    </row>
    <row r="201" spans="1:10" ht="14.45">
      <c r="A201" t="s">
        <v>723</v>
      </c>
      <c r="B201" t="s">
        <v>646</v>
      </c>
      <c r="C201">
        <v>761100</v>
      </c>
      <c r="D201" t="s">
        <v>646</v>
      </c>
      <c r="E201" t="s">
        <v>292</v>
      </c>
      <c r="F201" t="s">
        <v>1156</v>
      </c>
      <c r="G201">
        <v>2018</v>
      </c>
      <c r="H201" t="s">
        <v>724</v>
      </c>
      <c r="I201">
        <v>6</v>
      </c>
      <c r="J201">
        <v>9959.982</v>
      </c>
    </row>
    <row r="202" spans="1:10" ht="14.45">
      <c r="A202" t="s">
        <v>723</v>
      </c>
      <c r="B202" t="s">
        <v>646</v>
      </c>
      <c r="C202">
        <v>761100</v>
      </c>
      <c r="D202" t="s">
        <v>646</v>
      </c>
      <c r="E202" t="s">
        <v>292</v>
      </c>
      <c r="F202" t="s">
        <v>1156</v>
      </c>
      <c r="G202">
        <v>2018</v>
      </c>
      <c r="H202" t="s">
        <v>1064</v>
      </c>
      <c r="I202">
        <v>5</v>
      </c>
      <c r="J202">
        <v>1412.547</v>
      </c>
    </row>
    <row r="203" spans="1:10" ht="14.45">
      <c r="A203" t="s">
        <v>723</v>
      </c>
      <c r="B203" t="s">
        <v>646</v>
      </c>
      <c r="C203">
        <v>840510</v>
      </c>
      <c r="D203" t="s">
        <v>646</v>
      </c>
      <c r="E203" t="s">
        <v>292</v>
      </c>
      <c r="F203" t="s">
        <v>1156</v>
      </c>
      <c r="G203">
        <v>2012</v>
      </c>
      <c r="H203" t="s">
        <v>724</v>
      </c>
      <c r="I203">
        <v>6</v>
      </c>
      <c r="J203">
        <v>40604.33</v>
      </c>
    </row>
    <row r="204" spans="1:10" ht="14.45">
      <c r="A204" t="s">
        <v>723</v>
      </c>
      <c r="B204" t="s">
        <v>646</v>
      </c>
      <c r="C204">
        <v>840510</v>
      </c>
      <c r="D204" t="s">
        <v>646</v>
      </c>
      <c r="E204" t="s">
        <v>292</v>
      </c>
      <c r="F204" t="s">
        <v>1156</v>
      </c>
      <c r="G204">
        <v>2012</v>
      </c>
      <c r="H204" t="s">
        <v>1064</v>
      </c>
      <c r="I204">
        <v>5</v>
      </c>
      <c r="J204">
        <v>11768.773999999999</v>
      </c>
    </row>
    <row r="205" spans="1:10" ht="14.45">
      <c r="A205" t="s">
        <v>723</v>
      </c>
      <c r="B205" t="s">
        <v>646</v>
      </c>
      <c r="C205">
        <v>840510</v>
      </c>
      <c r="D205" t="s">
        <v>646</v>
      </c>
      <c r="E205" t="s">
        <v>292</v>
      </c>
      <c r="F205" t="s">
        <v>1156</v>
      </c>
      <c r="G205">
        <v>2013</v>
      </c>
      <c r="H205" t="s">
        <v>724</v>
      </c>
      <c r="I205">
        <v>6</v>
      </c>
      <c r="J205">
        <v>33205.336000000003</v>
      </c>
    </row>
    <row r="206" spans="1:10" ht="14.45">
      <c r="A206" t="s">
        <v>723</v>
      </c>
      <c r="B206" t="s">
        <v>646</v>
      </c>
      <c r="C206">
        <v>840510</v>
      </c>
      <c r="D206" t="s">
        <v>646</v>
      </c>
      <c r="E206" t="s">
        <v>292</v>
      </c>
      <c r="F206" t="s">
        <v>1156</v>
      </c>
      <c r="G206">
        <v>2013</v>
      </c>
      <c r="H206" t="s">
        <v>1064</v>
      </c>
      <c r="I206">
        <v>5</v>
      </c>
      <c r="J206">
        <v>9276.4539999999997</v>
      </c>
    </row>
    <row r="207" spans="1:10" ht="14.45">
      <c r="A207" t="s">
        <v>723</v>
      </c>
      <c r="B207" t="s">
        <v>646</v>
      </c>
      <c r="C207">
        <v>840510</v>
      </c>
      <c r="D207" t="s">
        <v>646</v>
      </c>
      <c r="E207" t="s">
        <v>292</v>
      </c>
      <c r="F207" t="s">
        <v>1156</v>
      </c>
      <c r="G207">
        <v>2014</v>
      </c>
      <c r="H207" t="s">
        <v>724</v>
      </c>
      <c r="I207">
        <v>6</v>
      </c>
      <c r="J207">
        <v>39454.218999999997</v>
      </c>
    </row>
    <row r="208" spans="1:10" ht="14.45">
      <c r="A208" t="s">
        <v>723</v>
      </c>
      <c r="B208" t="s">
        <v>646</v>
      </c>
      <c r="C208">
        <v>840510</v>
      </c>
      <c r="D208" t="s">
        <v>646</v>
      </c>
      <c r="E208" t="s">
        <v>292</v>
      </c>
      <c r="F208" t="s">
        <v>1156</v>
      </c>
      <c r="G208">
        <v>2014</v>
      </c>
      <c r="H208" t="s">
        <v>1064</v>
      </c>
      <c r="I208">
        <v>5</v>
      </c>
      <c r="J208">
        <v>8024.567</v>
      </c>
    </row>
    <row r="209" spans="1:10" ht="14.45">
      <c r="A209" t="s">
        <v>723</v>
      </c>
      <c r="B209" t="s">
        <v>646</v>
      </c>
      <c r="C209">
        <v>840510</v>
      </c>
      <c r="D209" t="s">
        <v>646</v>
      </c>
      <c r="E209" t="s">
        <v>292</v>
      </c>
      <c r="F209" t="s">
        <v>1156</v>
      </c>
      <c r="G209">
        <v>2015</v>
      </c>
      <c r="H209" t="s">
        <v>724</v>
      </c>
      <c r="I209">
        <v>6</v>
      </c>
      <c r="J209">
        <v>29941.034</v>
      </c>
    </row>
    <row r="210" spans="1:10" ht="14.45">
      <c r="A210" t="s">
        <v>723</v>
      </c>
      <c r="B210" t="s">
        <v>646</v>
      </c>
      <c r="C210">
        <v>840510</v>
      </c>
      <c r="D210" t="s">
        <v>646</v>
      </c>
      <c r="E210" t="s">
        <v>292</v>
      </c>
      <c r="F210" t="s">
        <v>1156</v>
      </c>
      <c r="G210">
        <v>2015</v>
      </c>
      <c r="H210" t="s">
        <v>1064</v>
      </c>
      <c r="I210">
        <v>5</v>
      </c>
      <c r="J210">
        <v>9479.3989999999994</v>
      </c>
    </row>
    <row r="211" spans="1:10" ht="14.45">
      <c r="A211" t="s">
        <v>723</v>
      </c>
      <c r="B211" t="s">
        <v>646</v>
      </c>
      <c r="C211">
        <v>840510</v>
      </c>
      <c r="D211" t="s">
        <v>646</v>
      </c>
      <c r="E211" t="s">
        <v>292</v>
      </c>
      <c r="F211" t="s">
        <v>1156</v>
      </c>
      <c r="G211">
        <v>2016</v>
      </c>
      <c r="H211" t="s">
        <v>724</v>
      </c>
      <c r="I211">
        <v>6</v>
      </c>
      <c r="J211">
        <v>47662.347999999998</v>
      </c>
    </row>
    <row r="212" spans="1:10" ht="14.45">
      <c r="A212" t="s">
        <v>723</v>
      </c>
      <c r="B212" t="s">
        <v>646</v>
      </c>
      <c r="C212">
        <v>840510</v>
      </c>
      <c r="D212" t="s">
        <v>646</v>
      </c>
      <c r="E212" t="s">
        <v>292</v>
      </c>
      <c r="F212" t="s">
        <v>1156</v>
      </c>
      <c r="G212">
        <v>2016</v>
      </c>
      <c r="H212" t="s">
        <v>1064</v>
      </c>
      <c r="I212">
        <v>5</v>
      </c>
      <c r="J212">
        <v>13116.286</v>
      </c>
    </row>
    <row r="213" spans="1:10" ht="14.45">
      <c r="A213" t="s">
        <v>723</v>
      </c>
      <c r="B213" t="s">
        <v>646</v>
      </c>
      <c r="C213">
        <v>840510</v>
      </c>
      <c r="D213" t="s">
        <v>646</v>
      </c>
      <c r="E213" t="s">
        <v>292</v>
      </c>
      <c r="F213" t="s">
        <v>1156</v>
      </c>
      <c r="G213">
        <v>2017</v>
      </c>
      <c r="H213" t="s">
        <v>724</v>
      </c>
      <c r="I213">
        <v>6</v>
      </c>
      <c r="J213">
        <v>41230.343999999997</v>
      </c>
    </row>
    <row r="214" spans="1:10" ht="14.45">
      <c r="A214" t="s">
        <v>723</v>
      </c>
      <c r="B214" t="s">
        <v>646</v>
      </c>
      <c r="C214">
        <v>840510</v>
      </c>
      <c r="D214" t="s">
        <v>646</v>
      </c>
      <c r="E214" t="s">
        <v>292</v>
      </c>
      <c r="F214" t="s">
        <v>1156</v>
      </c>
      <c r="G214">
        <v>2017</v>
      </c>
      <c r="H214" t="s">
        <v>1064</v>
      </c>
      <c r="I214">
        <v>5</v>
      </c>
      <c r="J214">
        <v>25865.751</v>
      </c>
    </row>
    <row r="215" spans="1:10" ht="14.45">
      <c r="A215" t="s">
        <v>723</v>
      </c>
      <c r="B215" t="s">
        <v>646</v>
      </c>
      <c r="C215">
        <v>840510</v>
      </c>
      <c r="D215" t="s">
        <v>646</v>
      </c>
      <c r="E215" t="s">
        <v>292</v>
      </c>
      <c r="F215" t="s">
        <v>1156</v>
      </c>
      <c r="G215">
        <v>2018</v>
      </c>
      <c r="H215" t="s">
        <v>724</v>
      </c>
      <c r="I215">
        <v>6</v>
      </c>
      <c r="J215">
        <v>35451.012000000002</v>
      </c>
    </row>
    <row r="216" spans="1:10" ht="14.45">
      <c r="A216" t="s">
        <v>723</v>
      </c>
      <c r="B216" t="s">
        <v>646</v>
      </c>
      <c r="C216">
        <v>840510</v>
      </c>
      <c r="D216" t="s">
        <v>646</v>
      </c>
      <c r="E216" t="s">
        <v>292</v>
      </c>
      <c r="F216" t="s">
        <v>1156</v>
      </c>
      <c r="G216">
        <v>2018</v>
      </c>
      <c r="H216" t="s">
        <v>1064</v>
      </c>
      <c r="I216">
        <v>5</v>
      </c>
      <c r="J216">
        <v>9219.5110000000004</v>
      </c>
    </row>
    <row r="217" spans="1:10" ht="14.45">
      <c r="A217" t="s">
        <v>723</v>
      </c>
      <c r="B217" t="s">
        <v>646</v>
      </c>
      <c r="C217">
        <v>840590</v>
      </c>
      <c r="D217" t="s">
        <v>646</v>
      </c>
      <c r="E217" t="s">
        <v>292</v>
      </c>
      <c r="F217" t="s">
        <v>1156</v>
      </c>
      <c r="G217">
        <v>2012</v>
      </c>
      <c r="H217" t="s">
        <v>724</v>
      </c>
      <c r="I217">
        <v>6</v>
      </c>
      <c r="J217">
        <v>6442.2520000000004</v>
      </c>
    </row>
    <row r="218" spans="1:10" ht="14.45">
      <c r="A218" t="s">
        <v>723</v>
      </c>
      <c r="B218" t="s">
        <v>646</v>
      </c>
      <c r="C218">
        <v>840590</v>
      </c>
      <c r="D218" t="s">
        <v>646</v>
      </c>
      <c r="E218" t="s">
        <v>292</v>
      </c>
      <c r="F218" t="s">
        <v>1156</v>
      </c>
      <c r="G218">
        <v>2012</v>
      </c>
      <c r="H218" t="s">
        <v>1064</v>
      </c>
      <c r="I218">
        <v>5</v>
      </c>
      <c r="J218">
        <v>1928.8589999999999</v>
      </c>
    </row>
    <row r="219" spans="1:10" ht="14.45">
      <c r="A219" t="s">
        <v>723</v>
      </c>
      <c r="B219" t="s">
        <v>646</v>
      </c>
      <c r="C219">
        <v>840590</v>
      </c>
      <c r="D219" t="s">
        <v>646</v>
      </c>
      <c r="E219" t="s">
        <v>292</v>
      </c>
      <c r="F219" t="s">
        <v>1156</v>
      </c>
      <c r="G219">
        <v>2013</v>
      </c>
      <c r="H219" t="s">
        <v>724</v>
      </c>
      <c r="I219">
        <v>6</v>
      </c>
      <c r="J219">
        <v>15840.439</v>
      </c>
    </row>
    <row r="220" spans="1:10" ht="14.45">
      <c r="A220" t="s">
        <v>723</v>
      </c>
      <c r="B220" t="s">
        <v>646</v>
      </c>
      <c r="C220">
        <v>840590</v>
      </c>
      <c r="D220" t="s">
        <v>646</v>
      </c>
      <c r="E220" t="s">
        <v>292</v>
      </c>
      <c r="F220" t="s">
        <v>1156</v>
      </c>
      <c r="G220">
        <v>2013</v>
      </c>
      <c r="H220" t="s">
        <v>1064</v>
      </c>
      <c r="I220">
        <v>5</v>
      </c>
      <c r="J220">
        <v>2483.4119999999998</v>
      </c>
    </row>
    <row r="221" spans="1:10" ht="14.45">
      <c r="A221" t="s">
        <v>723</v>
      </c>
      <c r="B221" t="s">
        <v>646</v>
      </c>
      <c r="C221">
        <v>840590</v>
      </c>
      <c r="D221" t="s">
        <v>646</v>
      </c>
      <c r="E221" t="s">
        <v>292</v>
      </c>
      <c r="F221" t="s">
        <v>1156</v>
      </c>
      <c r="G221">
        <v>2014</v>
      </c>
      <c r="H221" t="s">
        <v>724</v>
      </c>
      <c r="I221">
        <v>6</v>
      </c>
      <c r="J221">
        <v>12597.455</v>
      </c>
    </row>
    <row r="222" spans="1:10" ht="14.45">
      <c r="A222" t="s">
        <v>723</v>
      </c>
      <c r="B222" t="s">
        <v>646</v>
      </c>
      <c r="C222">
        <v>840590</v>
      </c>
      <c r="D222" t="s">
        <v>646</v>
      </c>
      <c r="E222" t="s">
        <v>292</v>
      </c>
      <c r="F222" t="s">
        <v>1156</v>
      </c>
      <c r="G222">
        <v>2014</v>
      </c>
      <c r="H222" t="s">
        <v>1064</v>
      </c>
      <c r="I222">
        <v>5</v>
      </c>
      <c r="J222">
        <v>3110.9589999999998</v>
      </c>
    </row>
    <row r="223" spans="1:10" ht="14.45">
      <c r="A223" t="s">
        <v>723</v>
      </c>
      <c r="B223" t="s">
        <v>646</v>
      </c>
      <c r="C223">
        <v>840590</v>
      </c>
      <c r="D223" t="s">
        <v>646</v>
      </c>
      <c r="E223" t="s">
        <v>292</v>
      </c>
      <c r="F223" t="s">
        <v>1156</v>
      </c>
      <c r="G223">
        <v>2015</v>
      </c>
      <c r="H223" t="s">
        <v>724</v>
      </c>
      <c r="I223">
        <v>6</v>
      </c>
      <c r="J223">
        <v>15756.226000000001</v>
      </c>
    </row>
    <row r="224" spans="1:10" ht="14.45">
      <c r="A224" t="s">
        <v>723</v>
      </c>
      <c r="B224" t="s">
        <v>646</v>
      </c>
      <c r="C224">
        <v>840590</v>
      </c>
      <c r="D224" t="s">
        <v>646</v>
      </c>
      <c r="E224" t="s">
        <v>292</v>
      </c>
      <c r="F224" t="s">
        <v>1156</v>
      </c>
      <c r="G224">
        <v>2015</v>
      </c>
      <c r="H224" t="s">
        <v>1064</v>
      </c>
      <c r="I224">
        <v>5</v>
      </c>
      <c r="J224">
        <v>3681.64</v>
      </c>
    </row>
    <row r="225" spans="1:10" ht="14.45">
      <c r="A225" t="s">
        <v>723</v>
      </c>
      <c r="B225" t="s">
        <v>646</v>
      </c>
      <c r="C225">
        <v>840590</v>
      </c>
      <c r="D225" t="s">
        <v>646</v>
      </c>
      <c r="E225" t="s">
        <v>292</v>
      </c>
      <c r="F225" t="s">
        <v>1156</v>
      </c>
      <c r="G225">
        <v>2016</v>
      </c>
      <c r="H225" t="s">
        <v>724</v>
      </c>
      <c r="I225">
        <v>6</v>
      </c>
      <c r="J225">
        <v>9409.5529999999999</v>
      </c>
    </row>
    <row r="226" spans="1:10" ht="14.45">
      <c r="A226" t="s">
        <v>723</v>
      </c>
      <c r="B226" t="s">
        <v>646</v>
      </c>
      <c r="C226">
        <v>840590</v>
      </c>
      <c r="D226" t="s">
        <v>646</v>
      </c>
      <c r="E226" t="s">
        <v>292</v>
      </c>
      <c r="F226" t="s">
        <v>1156</v>
      </c>
      <c r="G226">
        <v>2016</v>
      </c>
      <c r="H226" t="s">
        <v>1064</v>
      </c>
      <c r="I226">
        <v>5</v>
      </c>
      <c r="J226">
        <v>3155.96</v>
      </c>
    </row>
    <row r="227" spans="1:10" ht="14.45">
      <c r="A227" t="s">
        <v>723</v>
      </c>
      <c r="B227" t="s">
        <v>646</v>
      </c>
      <c r="C227">
        <v>840590</v>
      </c>
      <c r="D227" t="s">
        <v>646</v>
      </c>
      <c r="E227" t="s">
        <v>292</v>
      </c>
      <c r="F227" t="s">
        <v>1156</v>
      </c>
      <c r="G227">
        <v>2017</v>
      </c>
      <c r="H227" t="s">
        <v>724</v>
      </c>
      <c r="I227">
        <v>6</v>
      </c>
      <c r="J227">
        <v>8642.7870000000003</v>
      </c>
    </row>
    <row r="228" spans="1:10" ht="14.45">
      <c r="A228" t="s">
        <v>723</v>
      </c>
      <c r="B228" t="s">
        <v>646</v>
      </c>
      <c r="C228">
        <v>840590</v>
      </c>
      <c r="D228" t="s">
        <v>646</v>
      </c>
      <c r="E228" t="s">
        <v>292</v>
      </c>
      <c r="F228" t="s">
        <v>1156</v>
      </c>
      <c r="G228">
        <v>2017</v>
      </c>
      <c r="H228" t="s">
        <v>1064</v>
      </c>
      <c r="I228">
        <v>5</v>
      </c>
      <c r="J228">
        <v>7141.4319999999998</v>
      </c>
    </row>
    <row r="229" spans="1:10" ht="14.45">
      <c r="A229" t="s">
        <v>723</v>
      </c>
      <c r="B229" t="s">
        <v>646</v>
      </c>
      <c r="C229">
        <v>840590</v>
      </c>
      <c r="D229" t="s">
        <v>646</v>
      </c>
      <c r="E229" t="s">
        <v>292</v>
      </c>
      <c r="F229" t="s">
        <v>1156</v>
      </c>
      <c r="G229">
        <v>2018</v>
      </c>
      <c r="H229" t="s">
        <v>724</v>
      </c>
      <c r="I229">
        <v>6</v>
      </c>
      <c r="J229">
        <v>14089.880999999999</v>
      </c>
    </row>
    <row r="230" spans="1:10" ht="14.45">
      <c r="A230" t="s">
        <v>723</v>
      </c>
      <c r="B230" t="s">
        <v>646</v>
      </c>
      <c r="C230">
        <v>840590</v>
      </c>
      <c r="D230" t="s">
        <v>646</v>
      </c>
      <c r="E230" t="s">
        <v>292</v>
      </c>
      <c r="F230" t="s">
        <v>1156</v>
      </c>
      <c r="G230">
        <v>2018</v>
      </c>
      <c r="H230" t="s">
        <v>1064</v>
      </c>
      <c r="I230">
        <v>5</v>
      </c>
      <c r="J230">
        <v>916.375</v>
      </c>
    </row>
    <row r="231" spans="1:10" ht="14.45">
      <c r="A231" t="s">
        <v>723</v>
      </c>
      <c r="B231" t="s">
        <v>646</v>
      </c>
      <c r="C231">
        <v>841931</v>
      </c>
      <c r="D231" t="s">
        <v>646</v>
      </c>
      <c r="E231" t="s">
        <v>292</v>
      </c>
      <c r="F231" t="s">
        <v>1156</v>
      </c>
      <c r="G231">
        <v>2012</v>
      </c>
      <c r="H231" t="s">
        <v>724</v>
      </c>
      <c r="I231">
        <v>6</v>
      </c>
      <c r="J231">
        <v>16864.237000000001</v>
      </c>
    </row>
    <row r="232" spans="1:10" ht="14.45">
      <c r="A232" t="s">
        <v>723</v>
      </c>
      <c r="B232" t="s">
        <v>646</v>
      </c>
      <c r="C232">
        <v>841931</v>
      </c>
      <c r="D232" t="s">
        <v>646</v>
      </c>
      <c r="E232" t="s">
        <v>292</v>
      </c>
      <c r="F232" t="s">
        <v>1156</v>
      </c>
      <c r="G232">
        <v>2012</v>
      </c>
      <c r="H232" t="s">
        <v>1064</v>
      </c>
      <c r="I232">
        <v>5</v>
      </c>
      <c r="J232">
        <v>12864</v>
      </c>
    </row>
    <row r="233" spans="1:10" ht="14.45">
      <c r="A233" t="s">
        <v>723</v>
      </c>
      <c r="B233" t="s">
        <v>646</v>
      </c>
      <c r="C233">
        <v>841931</v>
      </c>
      <c r="D233" t="s">
        <v>646</v>
      </c>
      <c r="E233" t="s">
        <v>292</v>
      </c>
      <c r="F233" t="s">
        <v>1156</v>
      </c>
      <c r="G233">
        <v>2013</v>
      </c>
      <c r="H233" t="s">
        <v>724</v>
      </c>
      <c r="I233">
        <v>6</v>
      </c>
      <c r="J233">
        <v>16934.302</v>
      </c>
    </row>
    <row r="234" spans="1:10" ht="14.45">
      <c r="A234" t="s">
        <v>723</v>
      </c>
      <c r="B234" t="s">
        <v>646</v>
      </c>
      <c r="C234">
        <v>841931</v>
      </c>
      <c r="D234" t="s">
        <v>646</v>
      </c>
      <c r="E234" t="s">
        <v>292</v>
      </c>
      <c r="F234" t="s">
        <v>1156</v>
      </c>
      <c r="G234">
        <v>2013</v>
      </c>
      <c r="H234" t="s">
        <v>1064</v>
      </c>
      <c r="I234">
        <v>5</v>
      </c>
      <c r="J234">
        <v>13067.374</v>
      </c>
    </row>
    <row r="235" spans="1:10" ht="14.45">
      <c r="A235" t="s">
        <v>723</v>
      </c>
      <c r="B235" t="s">
        <v>646</v>
      </c>
      <c r="C235">
        <v>841931</v>
      </c>
      <c r="D235" t="s">
        <v>646</v>
      </c>
      <c r="E235" t="s">
        <v>292</v>
      </c>
      <c r="F235" t="s">
        <v>1156</v>
      </c>
      <c r="G235">
        <v>2014</v>
      </c>
      <c r="H235" t="s">
        <v>724</v>
      </c>
      <c r="I235">
        <v>6</v>
      </c>
      <c r="J235">
        <v>16626.392</v>
      </c>
    </row>
    <row r="236" spans="1:10" ht="14.45">
      <c r="A236" t="s">
        <v>723</v>
      </c>
      <c r="B236" t="s">
        <v>646</v>
      </c>
      <c r="C236">
        <v>841931</v>
      </c>
      <c r="D236" t="s">
        <v>646</v>
      </c>
      <c r="E236" t="s">
        <v>292</v>
      </c>
      <c r="F236" t="s">
        <v>1156</v>
      </c>
      <c r="G236">
        <v>2014</v>
      </c>
      <c r="H236" t="s">
        <v>1064</v>
      </c>
      <c r="I236">
        <v>5</v>
      </c>
      <c r="J236">
        <v>10130.797</v>
      </c>
    </row>
    <row r="237" spans="1:10" ht="14.45">
      <c r="A237" t="s">
        <v>723</v>
      </c>
      <c r="B237" t="s">
        <v>646</v>
      </c>
      <c r="C237">
        <v>841931</v>
      </c>
      <c r="D237" t="s">
        <v>646</v>
      </c>
      <c r="E237" t="s">
        <v>292</v>
      </c>
      <c r="F237" t="s">
        <v>1156</v>
      </c>
      <c r="G237">
        <v>2015</v>
      </c>
      <c r="H237" t="s">
        <v>724</v>
      </c>
      <c r="I237">
        <v>6</v>
      </c>
      <c r="J237">
        <v>10541.870999999999</v>
      </c>
    </row>
    <row r="238" spans="1:10" ht="14.45">
      <c r="A238" t="s">
        <v>723</v>
      </c>
      <c r="B238" t="s">
        <v>646</v>
      </c>
      <c r="C238">
        <v>841931</v>
      </c>
      <c r="D238" t="s">
        <v>646</v>
      </c>
      <c r="E238" t="s">
        <v>292</v>
      </c>
      <c r="F238" t="s">
        <v>1156</v>
      </c>
      <c r="G238">
        <v>2015</v>
      </c>
      <c r="H238" t="s">
        <v>1064</v>
      </c>
      <c r="I238">
        <v>5</v>
      </c>
      <c r="J238">
        <v>4757.8500000000004</v>
      </c>
    </row>
    <row r="239" spans="1:10" ht="14.45">
      <c r="A239" t="s">
        <v>723</v>
      </c>
      <c r="B239" t="s">
        <v>646</v>
      </c>
      <c r="C239">
        <v>841931</v>
      </c>
      <c r="D239" t="s">
        <v>646</v>
      </c>
      <c r="E239" t="s">
        <v>292</v>
      </c>
      <c r="F239" t="s">
        <v>1156</v>
      </c>
      <c r="G239">
        <v>2016</v>
      </c>
      <c r="H239" t="s">
        <v>724</v>
      </c>
      <c r="I239">
        <v>6</v>
      </c>
      <c r="J239">
        <v>12049.162</v>
      </c>
    </row>
    <row r="240" spans="1:10" ht="14.45">
      <c r="A240" t="s">
        <v>723</v>
      </c>
      <c r="B240" t="s">
        <v>646</v>
      </c>
      <c r="C240">
        <v>841931</v>
      </c>
      <c r="D240" t="s">
        <v>646</v>
      </c>
      <c r="E240" t="s">
        <v>292</v>
      </c>
      <c r="F240" t="s">
        <v>1156</v>
      </c>
      <c r="G240">
        <v>2016</v>
      </c>
      <c r="H240" t="s">
        <v>1064</v>
      </c>
      <c r="I240">
        <v>5</v>
      </c>
      <c r="J240">
        <v>5865.3010000000004</v>
      </c>
    </row>
    <row r="241" spans="1:10" ht="14.45">
      <c r="A241" t="s">
        <v>723</v>
      </c>
      <c r="B241" t="s">
        <v>646</v>
      </c>
      <c r="C241">
        <v>841931</v>
      </c>
      <c r="D241" t="s">
        <v>646</v>
      </c>
      <c r="E241" t="s">
        <v>292</v>
      </c>
      <c r="F241" t="s">
        <v>1156</v>
      </c>
      <c r="G241">
        <v>2017</v>
      </c>
      <c r="H241" t="s">
        <v>724</v>
      </c>
      <c r="I241">
        <v>6</v>
      </c>
      <c r="J241">
        <v>11174.828</v>
      </c>
    </row>
    <row r="242" spans="1:10" ht="14.45">
      <c r="A242" t="s">
        <v>723</v>
      </c>
      <c r="B242" t="s">
        <v>646</v>
      </c>
      <c r="C242">
        <v>841931</v>
      </c>
      <c r="D242" t="s">
        <v>646</v>
      </c>
      <c r="E242" t="s">
        <v>292</v>
      </c>
      <c r="F242" t="s">
        <v>1156</v>
      </c>
      <c r="G242">
        <v>2017</v>
      </c>
      <c r="H242" t="s">
        <v>1064</v>
      </c>
      <c r="I242">
        <v>5</v>
      </c>
      <c r="J242">
        <v>7834.16</v>
      </c>
    </row>
    <row r="243" spans="1:10" ht="14.45">
      <c r="A243" t="s">
        <v>723</v>
      </c>
      <c r="B243" t="s">
        <v>646</v>
      </c>
      <c r="C243">
        <v>841931</v>
      </c>
      <c r="D243" t="s">
        <v>646</v>
      </c>
      <c r="E243" t="s">
        <v>292</v>
      </c>
      <c r="F243" t="s">
        <v>1156</v>
      </c>
      <c r="G243">
        <v>2018</v>
      </c>
      <c r="H243" t="s">
        <v>724</v>
      </c>
      <c r="I243">
        <v>6</v>
      </c>
      <c r="J243">
        <v>15181.15</v>
      </c>
    </row>
    <row r="244" spans="1:10" ht="14.45">
      <c r="A244" t="s">
        <v>723</v>
      </c>
      <c r="B244" t="s">
        <v>646</v>
      </c>
      <c r="C244">
        <v>841931</v>
      </c>
      <c r="D244" t="s">
        <v>646</v>
      </c>
      <c r="E244" t="s">
        <v>292</v>
      </c>
      <c r="F244" t="s">
        <v>1156</v>
      </c>
      <c r="G244">
        <v>2018</v>
      </c>
      <c r="H244" t="s">
        <v>1064</v>
      </c>
      <c r="I244">
        <v>5</v>
      </c>
      <c r="J244">
        <v>5664.5020000000004</v>
      </c>
    </row>
    <row r="245" spans="1:10" ht="14.45">
      <c r="A245" t="s">
        <v>723</v>
      </c>
      <c r="B245" t="s">
        <v>646</v>
      </c>
      <c r="C245">
        <v>841940</v>
      </c>
      <c r="D245" t="s">
        <v>646</v>
      </c>
      <c r="E245" t="s">
        <v>292</v>
      </c>
      <c r="F245" t="s">
        <v>1156</v>
      </c>
      <c r="G245">
        <v>2012</v>
      </c>
      <c r="H245" t="s">
        <v>724</v>
      </c>
      <c r="I245">
        <v>6</v>
      </c>
      <c r="J245">
        <v>27042.799999999999</v>
      </c>
    </row>
    <row r="246" spans="1:10" ht="14.45">
      <c r="A246" t="s">
        <v>723</v>
      </c>
      <c r="B246" t="s">
        <v>646</v>
      </c>
      <c r="C246">
        <v>841940</v>
      </c>
      <c r="D246" t="s">
        <v>646</v>
      </c>
      <c r="E246" t="s">
        <v>292</v>
      </c>
      <c r="F246" t="s">
        <v>1156</v>
      </c>
      <c r="G246">
        <v>2012</v>
      </c>
      <c r="H246" t="s">
        <v>1064</v>
      </c>
      <c r="I246">
        <v>5</v>
      </c>
      <c r="J246">
        <v>7335.3410000000003</v>
      </c>
    </row>
    <row r="247" spans="1:10" ht="14.45">
      <c r="A247" t="s">
        <v>723</v>
      </c>
      <c r="B247" t="s">
        <v>646</v>
      </c>
      <c r="C247">
        <v>841940</v>
      </c>
      <c r="D247" t="s">
        <v>646</v>
      </c>
      <c r="E247" t="s">
        <v>292</v>
      </c>
      <c r="F247" t="s">
        <v>1156</v>
      </c>
      <c r="G247">
        <v>2013</v>
      </c>
      <c r="H247" t="s">
        <v>724</v>
      </c>
      <c r="I247">
        <v>6</v>
      </c>
      <c r="J247">
        <v>36198.296000000002</v>
      </c>
    </row>
    <row r="248" spans="1:10" ht="14.45">
      <c r="A248" t="s">
        <v>723</v>
      </c>
      <c r="B248" t="s">
        <v>646</v>
      </c>
      <c r="C248">
        <v>841940</v>
      </c>
      <c r="D248" t="s">
        <v>646</v>
      </c>
      <c r="E248" t="s">
        <v>292</v>
      </c>
      <c r="F248" t="s">
        <v>1156</v>
      </c>
      <c r="G248">
        <v>2013</v>
      </c>
      <c r="H248" t="s">
        <v>1064</v>
      </c>
      <c r="I248">
        <v>5</v>
      </c>
      <c r="J248">
        <v>5092.6559999999999</v>
      </c>
    </row>
    <row r="249" spans="1:10" ht="14.45">
      <c r="A249" t="s">
        <v>723</v>
      </c>
      <c r="B249" t="s">
        <v>646</v>
      </c>
      <c r="C249">
        <v>841940</v>
      </c>
      <c r="D249" t="s">
        <v>646</v>
      </c>
      <c r="E249" t="s">
        <v>292</v>
      </c>
      <c r="F249" t="s">
        <v>1156</v>
      </c>
      <c r="G249">
        <v>2014</v>
      </c>
      <c r="H249" t="s">
        <v>724</v>
      </c>
      <c r="I249">
        <v>6</v>
      </c>
      <c r="J249">
        <v>28236.803</v>
      </c>
    </row>
    <row r="250" spans="1:10" ht="14.45">
      <c r="A250" t="s">
        <v>723</v>
      </c>
      <c r="B250" t="s">
        <v>646</v>
      </c>
      <c r="C250">
        <v>841940</v>
      </c>
      <c r="D250" t="s">
        <v>646</v>
      </c>
      <c r="E250" t="s">
        <v>292</v>
      </c>
      <c r="F250" t="s">
        <v>1156</v>
      </c>
      <c r="G250">
        <v>2014</v>
      </c>
      <c r="H250" t="s">
        <v>1064</v>
      </c>
      <c r="I250">
        <v>5</v>
      </c>
      <c r="J250">
        <v>6331.4219999999996</v>
      </c>
    </row>
    <row r="251" spans="1:10" ht="14.45">
      <c r="A251" t="s">
        <v>723</v>
      </c>
      <c r="B251" t="s">
        <v>646</v>
      </c>
      <c r="C251">
        <v>841940</v>
      </c>
      <c r="D251" t="s">
        <v>646</v>
      </c>
      <c r="E251" t="s">
        <v>292</v>
      </c>
      <c r="F251" t="s">
        <v>1156</v>
      </c>
      <c r="G251">
        <v>2015</v>
      </c>
      <c r="H251" t="s">
        <v>724</v>
      </c>
      <c r="I251">
        <v>6</v>
      </c>
      <c r="J251">
        <v>31157.51</v>
      </c>
    </row>
    <row r="252" spans="1:10" ht="14.45">
      <c r="A252" t="s">
        <v>723</v>
      </c>
      <c r="B252" t="s">
        <v>646</v>
      </c>
      <c r="C252">
        <v>841940</v>
      </c>
      <c r="D252" t="s">
        <v>646</v>
      </c>
      <c r="E252" t="s">
        <v>292</v>
      </c>
      <c r="F252" t="s">
        <v>1156</v>
      </c>
      <c r="G252">
        <v>2015</v>
      </c>
      <c r="H252" t="s">
        <v>1064</v>
      </c>
      <c r="I252">
        <v>5</v>
      </c>
      <c r="J252">
        <v>14815.795</v>
      </c>
    </row>
    <row r="253" spans="1:10" ht="14.45">
      <c r="A253" t="s">
        <v>723</v>
      </c>
      <c r="B253" t="s">
        <v>646</v>
      </c>
      <c r="C253">
        <v>841940</v>
      </c>
      <c r="D253" t="s">
        <v>646</v>
      </c>
      <c r="E253" t="s">
        <v>292</v>
      </c>
      <c r="F253" t="s">
        <v>1156</v>
      </c>
      <c r="G253">
        <v>2016</v>
      </c>
      <c r="H253" t="s">
        <v>724</v>
      </c>
      <c r="I253">
        <v>6</v>
      </c>
      <c r="J253">
        <v>22098.418000000001</v>
      </c>
    </row>
    <row r="254" spans="1:10" ht="14.45">
      <c r="A254" t="s">
        <v>723</v>
      </c>
      <c r="B254" t="s">
        <v>646</v>
      </c>
      <c r="C254">
        <v>841940</v>
      </c>
      <c r="D254" t="s">
        <v>646</v>
      </c>
      <c r="E254" t="s">
        <v>292</v>
      </c>
      <c r="F254" t="s">
        <v>1156</v>
      </c>
      <c r="G254">
        <v>2016</v>
      </c>
      <c r="H254" t="s">
        <v>1064</v>
      </c>
      <c r="I254">
        <v>5</v>
      </c>
      <c r="J254">
        <v>10549.736000000001</v>
      </c>
    </row>
    <row r="255" spans="1:10" ht="14.45">
      <c r="A255" t="s">
        <v>723</v>
      </c>
      <c r="B255" t="s">
        <v>646</v>
      </c>
      <c r="C255">
        <v>841940</v>
      </c>
      <c r="D255" t="s">
        <v>646</v>
      </c>
      <c r="E255" t="s">
        <v>292</v>
      </c>
      <c r="F255" t="s">
        <v>1156</v>
      </c>
      <c r="G255">
        <v>2017</v>
      </c>
      <c r="H255" t="s">
        <v>724</v>
      </c>
      <c r="I255">
        <v>6</v>
      </c>
      <c r="J255">
        <v>38266.050999999999</v>
      </c>
    </row>
    <row r="256" spans="1:10" ht="14.45">
      <c r="A256" t="s">
        <v>723</v>
      </c>
      <c r="B256" t="s">
        <v>646</v>
      </c>
      <c r="C256">
        <v>841940</v>
      </c>
      <c r="D256" t="s">
        <v>646</v>
      </c>
      <c r="E256" t="s">
        <v>292</v>
      </c>
      <c r="F256" t="s">
        <v>1156</v>
      </c>
      <c r="G256">
        <v>2017</v>
      </c>
      <c r="H256" t="s">
        <v>1064</v>
      </c>
      <c r="I256">
        <v>5</v>
      </c>
      <c r="J256">
        <v>6364.5259999999998</v>
      </c>
    </row>
    <row r="257" spans="1:10" ht="14.45">
      <c r="A257" t="s">
        <v>723</v>
      </c>
      <c r="B257" t="s">
        <v>646</v>
      </c>
      <c r="C257">
        <v>841940</v>
      </c>
      <c r="D257" t="s">
        <v>646</v>
      </c>
      <c r="E257" t="s">
        <v>292</v>
      </c>
      <c r="F257" t="s">
        <v>1156</v>
      </c>
      <c r="G257">
        <v>2018</v>
      </c>
      <c r="H257" t="s">
        <v>724</v>
      </c>
      <c r="I257">
        <v>6</v>
      </c>
      <c r="J257">
        <v>29737.547999999999</v>
      </c>
    </row>
    <row r="258" spans="1:10" ht="14.45">
      <c r="A258" t="s">
        <v>723</v>
      </c>
      <c r="B258" t="s">
        <v>646</v>
      </c>
      <c r="C258">
        <v>841940</v>
      </c>
      <c r="D258" t="s">
        <v>646</v>
      </c>
      <c r="E258" t="s">
        <v>292</v>
      </c>
      <c r="F258" t="s">
        <v>1156</v>
      </c>
      <c r="G258">
        <v>2018</v>
      </c>
      <c r="H258" t="s">
        <v>1064</v>
      </c>
      <c r="I258">
        <v>5</v>
      </c>
      <c r="J258">
        <v>4380.1589999999997</v>
      </c>
    </row>
    <row r="259" spans="1:10" ht="14.45">
      <c r="A259" t="s">
        <v>723</v>
      </c>
      <c r="B259" t="s">
        <v>646</v>
      </c>
      <c r="C259">
        <v>842129</v>
      </c>
      <c r="D259" t="s">
        <v>646</v>
      </c>
      <c r="E259" t="s">
        <v>292</v>
      </c>
      <c r="F259" t="s">
        <v>1156</v>
      </c>
      <c r="G259">
        <v>2012</v>
      </c>
      <c r="H259" t="s">
        <v>724</v>
      </c>
      <c r="I259">
        <v>6</v>
      </c>
      <c r="J259">
        <v>481234.82500000001</v>
      </c>
    </row>
    <row r="260" spans="1:10" ht="14.45">
      <c r="A260" t="s">
        <v>723</v>
      </c>
      <c r="B260" t="s">
        <v>646</v>
      </c>
      <c r="C260">
        <v>842129</v>
      </c>
      <c r="D260" t="s">
        <v>646</v>
      </c>
      <c r="E260" t="s">
        <v>292</v>
      </c>
      <c r="F260" t="s">
        <v>1156</v>
      </c>
      <c r="G260">
        <v>2012</v>
      </c>
      <c r="H260" t="s">
        <v>1064</v>
      </c>
      <c r="I260">
        <v>5</v>
      </c>
      <c r="J260">
        <v>149544.052</v>
      </c>
    </row>
    <row r="261" spans="1:10" ht="14.45">
      <c r="A261" t="s">
        <v>723</v>
      </c>
      <c r="B261" t="s">
        <v>646</v>
      </c>
      <c r="C261">
        <v>842129</v>
      </c>
      <c r="D261" t="s">
        <v>646</v>
      </c>
      <c r="E261" t="s">
        <v>292</v>
      </c>
      <c r="F261" t="s">
        <v>1156</v>
      </c>
      <c r="G261">
        <v>2013</v>
      </c>
      <c r="H261" t="s">
        <v>724</v>
      </c>
      <c r="I261">
        <v>6</v>
      </c>
      <c r="J261">
        <v>497790.53200000001</v>
      </c>
    </row>
    <row r="262" spans="1:10" ht="14.45">
      <c r="A262" t="s">
        <v>723</v>
      </c>
      <c r="B262" t="s">
        <v>646</v>
      </c>
      <c r="C262">
        <v>842129</v>
      </c>
      <c r="D262" t="s">
        <v>646</v>
      </c>
      <c r="E262" t="s">
        <v>292</v>
      </c>
      <c r="F262" t="s">
        <v>1156</v>
      </c>
      <c r="G262">
        <v>2013</v>
      </c>
      <c r="H262" t="s">
        <v>1064</v>
      </c>
      <c r="I262">
        <v>5</v>
      </c>
      <c r="J262">
        <v>161158.87</v>
      </c>
    </row>
    <row r="263" spans="1:10" ht="14.45">
      <c r="A263" t="s">
        <v>723</v>
      </c>
      <c r="B263" t="s">
        <v>646</v>
      </c>
      <c r="C263">
        <v>842129</v>
      </c>
      <c r="D263" t="s">
        <v>646</v>
      </c>
      <c r="E263" t="s">
        <v>292</v>
      </c>
      <c r="F263" t="s">
        <v>1156</v>
      </c>
      <c r="G263">
        <v>2014</v>
      </c>
      <c r="H263" t="s">
        <v>724</v>
      </c>
      <c r="I263">
        <v>6</v>
      </c>
      <c r="J263">
        <v>612716.60499999998</v>
      </c>
    </row>
    <row r="264" spans="1:10" ht="14.45">
      <c r="A264" t="s">
        <v>723</v>
      </c>
      <c r="B264" t="s">
        <v>646</v>
      </c>
      <c r="C264">
        <v>842129</v>
      </c>
      <c r="D264" t="s">
        <v>646</v>
      </c>
      <c r="E264" t="s">
        <v>292</v>
      </c>
      <c r="F264" t="s">
        <v>1156</v>
      </c>
      <c r="G264">
        <v>2014</v>
      </c>
      <c r="H264" t="s">
        <v>1064</v>
      </c>
      <c r="I264">
        <v>5</v>
      </c>
      <c r="J264">
        <v>183629.32500000001</v>
      </c>
    </row>
    <row r="265" spans="1:10" ht="14.45">
      <c r="A265" t="s">
        <v>723</v>
      </c>
      <c r="B265" t="s">
        <v>646</v>
      </c>
      <c r="C265">
        <v>842129</v>
      </c>
      <c r="D265" t="s">
        <v>646</v>
      </c>
      <c r="E265" t="s">
        <v>292</v>
      </c>
      <c r="F265" t="s">
        <v>1156</v>
      </c>
      <c r="G265">
        <v>2015</v>
      </c>
      <c r="H265" t="s">
        <v>724</v>
      </c>
      <c r="I265">
        <v>6</v>
      </c>
      <c r="J265">
        <v>541198.11600000004</v>
      </c>
    </row>
    <row r="266" spans="1:10" ht="14.45">
      <c r="A266" t="s">
        <v>723</v>
      </c>
      <c r="B266" t="s">
        <v>646</v>
      </c>
      <c r="C266">
        <v>842129</v>
      </c>
      <c r="D266" t="s">
        <v>646</v>
      </c>
      <c r="E266" t="s">
        <v>292</v>
      </c>
      <c r="F266" t="s">
        <v>1156</v>
      </c>
      <c r="G266">
        <v>2015</v>
      </c>
      <c r="H266" t="s">
        <v>1064</v>
      </c>
      <c r="I266">
        <v>5</v>
      </c>
      <c r="J266">
        <v>156206.01</v>
      </c>
    </row>
    <row r="267" spans="1:10" ht="14.45">
      <c r="A267" t="s">
        <v>723</v>
      </c>
      <c r="B267" t="s">
        <v>646</v>
      </c>
      <c r="C267">
        <v>842129</v>
      </c>
      <c r="D267" t="s">
        <v>646</v>
      </c>
      <c r="E267" t="s">
        <v>292</v>
      </c>
      <c r="F267" t="s">
        <v>1156</v>
      </c>
      <c r="G267">
        <v>2016</v>
      </c>
      <c r="H267" t="s">
        <v>724</v>
      </c>
      <c r="I267">
        <v>6</v>
      </c>
      <c r="J267">
        <v>514726.39199999999</v>
      </c>
    </row>
    <row r="268" spans="1:10" ht="14.45">
      <c r="A268" t="s">
        <v>723</v>
      </c>
      <c r="B268" t="s">
        <v>646</v>
      </c>
      <c r="C268">
        <v>842129</v>
      </c>
      <c r="D268" t="s">
        <v>646</v>
      </c>
      <c r="E268" t="s">
        <v>292</v>
      </c>
      <c r="F268" t="s">
        <v>1156</v>
      </c>
      <c r="G268">
        <v>2016</v>
      </c>
      <c r="H268" t="s">
        <v>1064</v>
      </c>
      <c r="I268">
        <v>5</v>
      </c>
      <c r="J268">
        <v>170039.20199999999</v>
      </c>
    </row>
    <row r="269" spans="1:10" ht="14.45">
      <c r="A269" t="s">
        <v>723</v>
      </c>
      <c r="B269" t="s">
        <v>646</v>
      </c>
      <c r="C269">
        <v>842129</v>
      </c>
      <c r="D269" t="s">
        <v>646</v>
      </c>
      <c r="E269" t="s">
        <v>292</v>
      </c>
      <c r="F269" t="s">
        <v>1156</v>
      </c>
      <c r="G269">
        <v>2017</v>
      </c>
      <c r="H269" t="s">
        <v>724</v>
      </c>
      <c r="I269">
        <v>6</v>
      </c>
      <c r="J269">
        <v>486235.22700000001</v>
      </c>
    </row>
    <row r="270" spans="1:10" ht="14.45">
      <c r="A270" t="s">
        <v>723</v>
      </c>
      <c r="B270" t="s">
        <v>646</v>
      </c>
      <c r="C270">
        <v>842129</v>
      </c>
      <c r="D270" t="s">
        <v>646</v>
      </c>
      <c r="E270" t="s">
        <v>292</v>
      </c>
      <c r="F270" t="s">
        <v>1156</v>
      </c>
      <c r="G270">
        <v>2017</v>
      </c>
      <c r="H270" t="s">
        <v>1064</v>
      </c>
      <c r="I270">
        <v>5</v>
      </c>
      <c r="J270">
        <v>169314.204</v>
      </c>
    </row>
    <row r="271" spans="1:10" ht="14.45">
      <c r="A271" t="s">
        <v>723</v>
      </c>
      <c r="B271" t="s">
        <v>646</v>
      </c>
      <c r="C271">
        <v>842129</v>
      </c>
      <c r="D271" t="s">
        <v>646</v>
      </c>
      <c r="E271" t="s">
        <v>292</v>
      </c>
      <c r="F271" t="s">
        <v>1156</v>
      </c>
      <c r="G271">
        <v>2018</v>
      </c>
      <c r="H271" t="s">
        <v>724</v>
      </c>
      <c r="I271">
        <v>6</v>
      </c>
      <c r="J271">
        <v>540213.67799999996</v>
      </c>
    </row>
    <row r="272" spans="1:10" ht="14.45">
      <c r="A272" t="s">
        <v>723</v>
      </c>
      <c r="B272" t="s">
        <v>646</v>
      </c>
      <c r="C272">
        <v>842129</v>
      </c>
      <c r="D272" t="s">
        <v>646</v>
      </c>
      <c r="E272" t="s">
        <v>292</v>
      </c>
      <c r="F272" t="s">
        <v>1156</v>
      </c>
      <c r="G272">
        <v>2018</v>
      </c>
      <c r="H272" t="s">
        <v>1064</v>
      </c>
      <c r="I272">
        <v>5</v>
      </c>
      <c r="J272">
        <v>198522.45499999999</v>
      </c>
    </row>
    <row r="273" spans="1:10" ht="14.45">
      <c r="A273" t="s">
        <v>723</v>
      </c>
      <c r="B273" t="s">
        <v>646</v>
      </c>
      <c r="C273">
        <v>842139</v>
      </c>
      <c r="D273" t="s">
        <v>646</v>
      </c>
      <c r="E273" t="s">
        <v>292</v>
      </c>
      <c r="F273" t="s">
        <v>1156</v>
      </c>
      <c r="G273">
        <v>2012</v>
      </c>
      <c r="H273" t="s">
        <v>724</v>
      </c>
      <c r="I273">
        <v>6</v>
      </c>
      <c r="J273">
        <v>654134.89800000004</v>
      </c>
    </row>
    <row r="274" spans="1:10" ht="14.45">
      <c r="A274" t="s">
        <v>723</v>
      </c>
      <c r="B274" t="s">
        <v>646</v>
      </c>
      <c r="C274">
        <v>842139</v>
      </c>
      <c r="D274" t="s">
        <v>646</v>
      </c>
      <c r="E274" t="s">
        <v>292</v>
      </c>
      <c r="F274" t="s">
        <v>1156</v>
      </c>
      <c r="G274">
        <v>2012</v>
      </c>
      <c r="H274" t="s">
        <v>1064</v>
      </c>
      <c r="I274">
        <v>5</v>
      </c>
      <c r="J274">
        <v>596084.16299999994</v>
      </c>
    </row>
    <row r="275" spans="1:10" ht="14.45">
      <c r="A275" t="s">
        <v>723</v>
      </c>
      <c r="B275" t="s">
        <v>646</v>
      </c>
      <c r="C275">
        <v>842139</v>
      </c>
      <c r="D275" t="s">
        <v>646</v>
      </c>
      <c r="E275" t="s">
        <v>292</v>
      </c>
      <c r="F275" t="s">
        <v>1156</v>
      </c>
      <c r="G275">
        <v>2013</v>
      </c>
      <c r="H275" t="s">
        <v>724</v>
      </c>
      <c r="I275">
        <v>6</v>
      </c>
      <c r="J275">
        <v>682380.95400000003</v>
      </c>
    </row>
    <row r="276" spans="1:10" ht="14.45">
      <c r="A276" t="s">
        <v>723</v>
      </c>
      <c r="B276" t="s">
        <v>646</v>
      </c>
      <c r="C276">
        <v>842139</v>
      </c>
      <c r="D276" t="s">
        <v>646</v>
      </c>
      <c r="E276" t="s">
        <v>292</v>
      </c>
      <c r="F276" t="s">
        <v>1156</v>
      </c>
      <c r="G276">
        <v>2013</v>
      </c>
      <c r="H276" t="s">
        <v>1064</v>
      </c>
      <c r="I276">
        <v>5</v>
      </c>
      <c r="J276">
        <v>609516.52599999995</v>
      </c>
    </row>
    <row r="277" spans="1:10" ht="14.45">
      <c r="A277" t="s">
        <v>723</v>
      </c>
      <c r="B277" t="s">
        <v>646</v>
      </c>
      <c r="C277">
        <v>842139</v>
      </c>
      <c r="D277" t="s">
        <v>646</v>
      </c>
      <c r="E277" t="s">
        <v>292</v>
      </c>
      <c r="F277" t="s">
        <v>1156</v>
      </c>
      <c r="G277">
        <v>2014</v>
      </c>
      <c r="H277" t="s">
        <v>724</v>
      </c>
      <c r="I277">
        <v>6</v>
      </c>
      <c r="J277">
        <v>827245.65800000005</v>
      </c>
    </row>
    <row r="278" spans="1:10" ht="14.45">
      <c r="A278" t="s">
        <v>723</v>
      </c>
      <c r="B278" t="s">
        <v>646</v>
      </c>
      <c r="C278">
        <v>842139</v>
      </c>
      <c r="D278" t="s">
        <v>646</v>
      </c>
      <c r="E278" t="s">
        <v>292</v>
      </c>
      <c r="F278" t="s">
        <v>1156</v>
      </c>
      <c r="G278">
        <v>2014</v>
      </c>
      <c r="H278" t="s">
        <v>1064</v>
      </c>
      <c r="I278">
        <v>5</v>
      </c>
      <c r="J278">
        <v>754456.26500000001</v>
      </c>
    </row>
    <row r="279" spans="1:10" ht="14.45">
      <c r="A279" t="s">
        <v>723</v>
      </c>
      <c r="B279" t="s">
        <v>646</v>
      </c>
      <c r="C279">
        <v>842139</v>
      </c>
      <c r="D279" t="s">
        <v>646</v>
      </c>
      <c r="E279" t="s">
        <v>292</v>
      </c>
      <c r="F279" t="s">
        <v>1156</v>
      </c>
      <c r="G279">
        <v>2015</v>
      </c>
      <c r="H279" t="s">
        <v>724</v>
      </c>
      <c r="I279">
        <v>6</v>
      </c>
      <c r="J279">
        <v>749105.6</v>
      </c>
    </row>
    <row r="280" spans="1:10" ht="14.45">
      <c r="A280" t="s">
        <v>723</v>
      </c>
      <c r="B280" t="s">
        <v>646</v>
      </c>
      <c r="C280">
        <v>842139</v>
      </c>
      <c r="D280" t="s">
        <v>646</v>
      </c>
      <c r="E280" t="s">
        <v>292</v>
      </c>
      <c r="F280" t="s">
        <v>1156</v>
      </c>
      <c r="G280">
        <v>2015</v>
      </c>
      <c r="H280" t="s">
        <v>1064</v>
      </c>
      <c r="I280">
        <v>5</v>
      </c>
      <c r="J280">
        <v>696297.13800000004</v>
      </c>
    </row>
    <row r="281" spans="1:10" ht="14.45">
      <c r="A281" t="s">
        <v>723</v>
      </c>
      <c r="B281" t="s">
        <v>646</v>
      </c>
      <c r="C281">
        <v>842139</v>
      </c>
      <c r="D281" t="s">
        <v>646</v>
      </c>
      <c r="E281" t="s">
        <v>292</v>
      </c>
      <c r="F281" t="s">
        <v>1156</v>
      </c>
      <c r="G281">
        <v>2016</v>
      </c>
      <c r="H281" t="s">
        <v>724</v>
      </c>
      <c r="I281">
        <v>6</v>
      </c>
      <c r="J281">
        <v>1244720.3829999999</v>
      </c>
    </row>
    <row r="282" spans="1:10" ht="14.45">
      <c r="A282" t="s">
        <v>723</v>
      </c>
      <c r="B282" t="s">
        <v>646</v>
      </c>
      <c r="C282">
        <v>842139</v>
      </c>
      <c r="D282" t="s">
        <v>646</v>
      </c>
      <c r="E282" t="s">
        <v>292</v>
      </c>
      <c r="F282" t="s">
        <v>1156</v>
      </c>
      <c r="G282">
        <v>2016</v>
      </c>
      <c r="H282" t="s">
        <v>1064</v>
      </c>
      <c r="I282">
        <v>5</v>
      </c>
      <c r="J282">
        <v>685354.61800000002</v>
      </c>
    </row>
    <row r="283" spans="1:10" ht="14.45">
      <c r="A283" t="s">
        <v>723</v>
      </c>
      <c r="B283" t="s">
        <v>646</v>
      </c>
      <c r="C283">
        <v>842139</v>
      </c>
      <c r="D283" t="s">
        <v>646</v>
      </c>
      <c r="E283" t="s">
        <v>292</v>
      </c>
      <c r="F283" t="s">
        <v>1156</v>
      </c>
      <c r="G283">
        <v>2017</v>
      </c>
      <c r="H283" t="s">
        <v>724</v>
      </c>
      <c r="I283">
        <v>6</v>
      </c>
      <c r="J283">
        <v>1300760.0249999999</v>
      </c>
    </row>
    <row r="284" spans="1:10" ht="14.45">
      <c r="A284" t="s">
        <v>723</v>
      </c>
      <c r="B284" t="s">
        <v>646</v>
      </c>
      <c r="C284">
        <v>842139</v>
      </c>
      <c r="D284" t="s">
        <v>646</v>
      </c>
      <c r="E284" t="s">
        <v>292</v>
      </c>
      <c r="F284" t="s">
        <v>1156</v>
      </c>
      <c r="G284">
        <v>2017</v>
      </c>
      <c r="H284" t="s">
        <v>1064</v>
      </c>
      <c r="I284">
        <v>5</v>
      </c>
      <c r="J284">
        <v>670280.56200000003</v>
      </c>
    </row>
    <row r="285" spans="1:10" ht="14.45">
      <c r="A285" t="s">
        <v>723</v>
      </c>
      <c r="B285" t="s">
        <v>646</v>
      </c>
      <c r="C285">
        <v>842139</v>
      </c>
      <c r="D285" t="s">
        <v>646</v>
      </c>
      <c r="E285" t="s">
        <v>292</v>
      </c>
      <c r="F285" t="s">
        <v>1156</v>
      </c>
      <c r="G285">
        <v>2018</v>
      </c>
      <c r="H285" t="s">
        <v>724</v>
      </c>
      <c r="I285">
        <v>6</v>
      </c>
      <c r="J285">
        <v>1340058.4990000001</v>
      </c>
    </row>
    <row r="286" spans="1:10" ht="14.45">
      <c r="A286" t="s">
        <v>723</v>
      </c>
      <c r="B286" t="s">
        <v>646</v>
      </c>
      <c r="C286">
        <v>842139</v>
      </c>
      <c r="D286" t="s">
        <v>646</v>
      </c>
      <c r="E286" t="s">
        <v>292</v>
      </c>
      <c r="F286" t="s">
        <v>1156</v>
      </c>
      <c r="G286">
        <v>2018</v>
      </c>
      <c r="H286" t="s">
        <v>1064</v>
      </c>
      <c r="I286">
        <v>5</v>
      </c>
      <c r="J286">
        <v>800122.45</v>
      </c>
    </row>
    <row r="287" spans="1:10" ht="14.45">
      <c r="A287" t="s">
        <v>723</v>
      </c>
      <c r="B287" t="s">
        <v>646</v>
      </c>
      <c r="C287">
        <v>847989</v>
      </c>
      <c r="D287" t="s">
        <v>646</v>
      </c>
      <c r="E287" t="s">
        <v>292</v>
      </c>
      <c r="F287" t="s">
        <v>1156</v>
      </c>
      <c r="G287">
        <v>2012</v>
      </c>
      <c r="H287" t="s">
        <v>724</v>
      </c>
      <c r="I287">
        <v>6</v>
      </c>
      <c r="J287">
        <v>834311.36199999996</v>
      </c>
    </row>
    <row r="288" spans="1:10" ht="14.45">
      <c r="A288" t="s">
        <v>723</v>
      </c>
      <c r="B288" t="s">
        <v>646</v>
      </c>
      <c r="C288">
        <v>847989</v>
      </c>
      <c r="D288" t="s">
        <v>646</v>
      </c>
      <c r="E288" t="s">
        <v>292</v>
      </c>
      <c r="F288" t="s">
        <v>1156</v>
      </c>
      <c r="G288">
        <v>2012</v>
      </c>
      <c r="H288" t="s">
        <v>1064</v>
      </c>
      <c r="I288">
        <v>5</v>
      </c>
      <c r="J288">
        <v>588535.17299999995</v>
      </c>
    </row>
    <row r="289" spans="1:10" ht="14.45">
      <c r="A289" t="s">
        <v>723</v>
      </c>
      <c r="B289" t="s">
        <v>646</v>
      </c>
      <c r="C289">
        <v>847989</v>
      </c>
      <c r="D289" t="s">
        <v>646</v>
      </c>
      <c r="E289" t="s">
        <v>292</v>
      </c>
      <c r="F289" t="s">
        <v>1156</v>
      </c>
      <c r="G289">
        <v>2013</v>
      </c>
      <c r="H289" t="s">
        <v>724</v>
      </c>
      <c r="I289">
        <v>6</v>
      </c>
      <c r="J289">
        <v>929230.30799999996</v>
      </c>
    </row>
    <row r="290" spans="1:10" ht="14.45">
      <c r="A290" t="s">
        <v>723</v>
      </c>
      <c r="B290" t="s">
        <v>646</v>
      </c>
      <c r="C290">
        <v>847989</v>
      </c>
      <c r="D290" t="s">
        <v>646</v>
      </c>
      <c r="E290" t="s">
        <v>292</v>
      </c>
      <c r="F290" t="s">
        <v>1156</v>
      </c>
      <c r="G290">
        <v>2013</v>
      </c>
      <c r="H290" t="s">
        <v>1064</v>
      </c>
      <c r="I290">
        <v>5</v>
      </c>
      <c r="J290">
        <v>650648.11399999994</v>
      </c>
    </row>
    <row r="291" spans="1:10" ht="14.45">
      <c r="A291" t="s">
        <v>723</v>
      </c>
      <c r="B291" t="s">
        <v>646</v>
      </c>
      <c r="C291">
        <v>847989</v>
      </c>
      <c r="D291" t="s">
        <v>646</v>
      </c>
      <c r="E291" t="s">
        <v>292</v>
      </c>
      <c r="F291" t="s">
        <v>1156</v>
      </c>
      <c r="G291">
        <v>2014</v>
      </c>
      <c r="H291" t="s">
        <v>724</v>
      </c>
      <c r="I291">
        <v>6</v>
      </c>
      <c r="J291">
        <v>1046021.142</v>
      </c>
    </row>
    <row r="292" spans="1:10" ht="14.45">
      <c r="A292" t="s">
        <v>723</v>
      </c>
      <c r="B292" t="s">
        <v>646</v>
      </c>
      <c r="C292">
        <v>847989</v>
      </c>
      <c r="D292" t="s">
        <v>646</v>
      </c>
      <c r="E292" t="s">
        <v>292</v>
      </c>
      <c r="F292" t="s">
        <v>1156</v>
      </c>
      <c r="G292">
        <v>2014</v>
      </c>
      <c r="H292" t="s">
        <v>1064</v>
      </c>
      <c r="I292">
        <v>5</v>
      </c>
      <c r="J292">
        <v>748688.76899999997</v>
      </c>
    </row>
    <row r="293" spans="1:10" ht="14.45">
      <c r="A293" t="s">
        <v>723</v>
      </c>
      <c r="B293" t="s">
        <v>646</v>
      </c>
      <c r="C293">
        <v>847989</v>
      </c>
      <c r="D293" t="s">
        <v>646</v>
      </c>
      <c r="E293" t="s">
        <v>292</v>
      </c>
      <c r="F293" t="s">
        <v>1156</v>
      </c>
      <c r="G293">
        <v>2015</v>
      </c>
      <c r="H293" t="s">
        <v>724</v>
      </c>
      <c r="I293">
        <v>6</v>
      </c>
      <c r="J293">
        <v>985038.179</v>
      </c>
    </row>
    <row r="294" spans="1:10" ht="14.45">
      <c r="A294" t="s">
        <v>723</v>
      </c>
      <c r="B294" t="s">
        <v>646</v>
      </c>
      <c r="C294">
        <v>847989</v>
      </c>
      <c r="D294" t="s">
        <v>646</v>
      </c>
      <c r="E294" t="s">
        <v>292</v>
      </c>
      <c r="F294" t="s">
        <v>1156</v>
      </c>
      <c r="G294">
        <v>2015</v>
      </c>
      <c r="H294" t="s">
        <v>1064</v>
      </c>
      <c r="I294">
        <v>5</v>
      </c>
      <c r="J294">
        <v>648929.995</v>
      </c>
    </row>
    <row r="295" spans="1:10" ht="14.45">
      <c r="A295" t="s">
        <v>723</v>
      </c>
      <c r="B295" t="s">
        <v>646</v>
      </c>
      <c r="C295">
        <v>847989</v>
      </c>
      <c r="D295" t="s">
        <v>646</v>
      </c>
      <c r="E295" t="s">
        <v>292</v>
      </c>
      <c r="F295" t="s">
        <v>1156</v>
      </c>
      <c r="G295">
        <v>2016</v>
      </c>
      <c r="H295" t="s">
        <v>724</v>
      </c>
      <c r="I295">
        <v>6</v>
      </c>
      <c r="J295">
        <v>1010474.399</v>
      </c>
    </row>
    <row r="296" spans="1:10" ht="14.45">
      <c r="A296" t="s">
        <v>723</v>
      </c>
      <c r="B296" t="s">
        <v>646</v>
      </c>
      <c r="C296">
        <v>847989</v>
      </c>
      <c r="D296" t="s">
        <v>646</v>
      </c>
      <c r="E296" t="s">
        <v>292</v>
      </c>
      <c r="F296" t="s">
        <v>1156</v>
      </c>
      <c r="G296">
        <v>2016</v>
      </c>
      <c r="H296" t="s">
        <v>1064</v>
      </c>
      <c r="I296">
        <v>5</v>
      </c>
      <c r="J296">
        <v>806050.951</v>
      </c>
    </row>
    <row r="297" spans="1:10" ht="14.45">
      <c r="A297" t="s">
        <v>723</v>
      </c>
      <c r="B297" t="s">
        <v>646</v>
      </c>
      <c r="C297">
        <v>847989</v>
      </c>
      <c r="D297" t="s">
        <v>646</v>
      </c>
      <c r="E297" t="s">
        <v>292</v>
      </c>
      <c r="F297" t="s">
        <v>1156</v>
      </c>
      <c r="G297">
        <v>2017</v>
      </c>
      <c r="H297" t="s">
        <v>724</v>
      </c>
      <c r="I297">
        <v>6</v>
      </c>
      <c r="J297">
        <v>915805.06900000002</v>
      </c>
    </row>
    <row r="298" spans="1:10" ht="14.45">
      <c r="A298" t="s">
        <v>723</v>
      </c>
      <c r="B298" t="s">
        <v>646</v>
      </c>
      <c r="C298">
        <v>847989</v>
      </c>
      <c r="D298" t="s">
        <v>646</v>
      </c>
      <c r="E298" t="s">
        <v>292</v>
      </c>
      <c r="F298" t="s">
        <v>1156</v>
      </c>
      <c r="G298">
        <v>2017</v>
      </c>
      <c r="H298" t="s">
        <v>1064</v>
      </c>
      <c r="I298">
        <v>5</v>
      </c>
      <c r="J298">
        <v>753220.18599999999</v>
      </c>
    </row>
    <row r="299" spans="1:10" ht="14.45">
      <c r="A299" t="s">
        <v>723</v>
      </c>
      <c r="B299" t="s">
        <v>646</v>
      </c>
      <c r="C299">
        <v>847989</v>
      </c>
      <c r="D299" t="s">
        <v>646</v>
      </c>
      <c r="E299" t="s">
        <v>292</v>
      </c>
      <c r="F299" t="s">
        <v>1156</v>
      </c>
      <c r="G299">
        <v>2018</v>
      </c>
      <c r="H299" t="s">
        <v>724</v>
      </c>
      <c r="I299">
        <v>6</v>
      </c>
      <c r="J299">
        <v>1055946.7549999999</v>
      </c>
    </row>
    <row r="300" spans="1:10" ht="14.45">
      <c r="A300" t="s">
        <v>723</v>
      </c>
      <c r="B300" t="s">
        <v>646</v>
      </c>
      <c r="C300">
        <v>847989</v>
      </c>
      <c r="D300" t="s">
        <v>646</v>
      </c>
      <c r="E300" t="s">
        <v>292</v>
      </c>
      <c r="F300" t="s">
        <v>1156</v>
      </c>
      <c r="G300">
        <v>2018</v>
      </c>
      <c r="H300" t="s">
        <v>1064</v>
      </c>
      <c r="I300">
        <v>5</v>
      </c>
      <c r="J300">
        <v>832654.45299999998</v>
      </c>
    </row>
  </sheetData>
  <mergeCells count="3">
    <mergeCell ref="B3:C3"/>
    <mergeCell ref="E3:F3"/>
    <mergeCell ref="G3:G4"/>
  </mergeCells>
  <conditionalFormatting sqref="A1:XFD2 R41:XFD1048576 A3:B3 E3 A16:Q1048576 G3:H3 S15:XFD40 T12:XFD14 B4:F4 H4 H6:H11 H13:H14 B6:G14 O13:R14 A15:H15 O15:Q15 B5:H5 O6:XFD11 N6:N15 N3:XFD5">
    <cfRule type="expression" dxfId="58" priority="50">
      <formula>_xlfn.ISFORMULA(A1)</formula>
    </cfRule>
  </conditionalFormatting>
  <pageMargins left="0.7" right="0.7" top="0.75" bottom="0.75" header="0.3" footer="0.3"/>
  <pageSetup paperSize="9" orientation="portrait" verticalDpi="0"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66C27-D093-4300-AA88-A5D7B9350DB6}">
  <dimension ref="A1:S37"/>
  <sheetViews>
    <sheetView workbookViewId="0">
      <selection activeCell="B4" sqref="B4:B5"/>
    </sheetView>
  </sheetViews>
  <sheetFormatPr defaultColWidth="8.85546875" defaultRowHeight="13.9"/>
  <cols>
    <col min="1" max="1" width="21.42578125" style="1" customWidth="1"/>
    <col min="2" max="2" width="17.85546875" style="1" customWidth="1"/>
    <col min="3" max="3" width="25.140625" style="1" customWidth="1"/>
    <col min="4" max="4" width="15.42578125" style="1" bestFit="1" customWidth="1"/>
    <col min="5" max="5" width="11.5703125" style="1" bestFit="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9" s="3" customFormat="1" ht="49.5" customHeight="1">
      <c r="A1" s="109" t="s">
        <v>667</v>
      </c>
      <c r="B1" s="109"/>
      <c r="C1" s="109"/>
      <c r="D1" s="109"/>
      <c r="E1" s="109"/>
      <c r="F1" s="109"/>
      <c r="G1" s="109"/>
      <c r="H1" s="109"/>
      <c r="I1" s="109"/>
      <c r="J1" s="109"/>
      <c r="K1" s="109"/>
      <c r="L1" s="109"/>
      <c r="M1" s="109"/>
      <c r="N1" s="109"/>
      <c r="O1" s="109"/>
      <c r="P1" s="109"/>
      <c r="Q1" s="109"/>
      <c r="R1" s="109"/>
      <c r="S1" s="109"/>
    </row>
    <row r="3" spans="1:19">
      <c r="A3" s="1" t="s">
        <v>667</v>
      </c>
    </row>
    <row r="4" spans="1:19">
      <c r="A4" s="1" t="s">
        <v>646</v>
      </c>
      <c r="B4" s="1">
        <f>(SUMIFS($J$9:$J$22,$B$9:$B$22,$A4))/7</f>
        <v>474895428.16614288</v>
      </c>
    </row>
    <row r="5" spans="1:19" ht="14.1">
      <c r="A5" s="1" t="s">
        <v>292</v>
      </c>
      <c r="B5" s="1">
        <f>(SUMIFS($J$9:$J$22,$B$9:$B$22,$A5))/7</f>
        <v>14282009276.872145</v>
      </c>
      <c r="P5" s="7"/>
      <c r="Q5" s="2"/>
    </row>
    <row r="6" spans="1:19" ht="14.1">
      <c r="Q6" s="2"/>
    </row>
    <row r="8" spans="1:19" ht="14.45">
      <c r="A8" t="s">
        <v>712</v>
      </c>
      <c r="B8" t="s">
        <v>713</v>
      </c>
      <c r="C8" t="s">
        <v>714</v>
      </c>
      <c r="D8" t="s">
        <v>715</v>
      </c>
      <c r="E8" t="s">
        <v>716</v>
      </c>
      <c r="F8" t="s">
        <v>717</v>
      </c>
      <c r="G8" t="s">
        <v>672</v>
      </c>
      <c r="H8" t="s">
        <v>719</v>
      </c>
      <c r="I8" t="s">
        <v>720</v>
      </c>
      <c r="J8" t="s">
        <v>721</v>
      </c>
    </row>
    <row r="9" spans="1:19" ht="14.45">
      <c r="A9" t="s">
        <v>723</v>
      </c>
      <c r="B9" t="s">
        <v>292</v>
      </c>
      <c r="C9" t="s">
        <v>1157</v>
      </c>
      <c r="D9" t="s">
        <v>1156</v>
      </c>
      <c r="E9" t="s">
        <v>292</v>
      </c>
      <c r="F9" t="s">
        <v>1156</v>
      </c>
      <c r="G9">
        <v>2012</v>
      </c>
      <c r="H9" t="s">
        <v>724</v>
      </c>
      <c r="I9">
        <v>6</v>
      </c>
      <c r="J9">
        <v>15448778801.591</v>
      </c>
    </row>
    <row r="10" spans="1:19" ht="14.45">
      <c r="A10" t="s">
        <v>723</v>
      </c>
      <c r="B10" t="s">
        <v>292</v>
      </c>
      <c r="C10" t="s">
        <v>1157</v>
      </c>
      <c r="D10" t="s">
        <v>1156</v>
      </c>
      <c r="E10" t="s">
        <v>292</v>
      </c>
      <c r="F10" t="s">
        <v>1156</v>
      </c>
      <c r="G10">
        <v>2013</v>
      </c>
      <c r="H10" t="s">
        <v>724</v>
      </c>
      <c r="I10">
        <v>6</v>
      </c>
      <c r="J10">
        <v>17208957139.368</v>
      </c>
    </row>
    <row r="11" spans="1:19" ht="14.45">
      <c r="A11" t="s">
        <v>723</v>
      </c>
      <c r="B11" t="s">
        <v>292</v>
      </c>
      <c r="C11" t="s">
        <v>1157</v>
      </c>
      <c r="D11" t="s">
        <v>1156</v>
      </c>
      <c r="E11" t="s">
        <v>292</v>
      </c>
      <c r="F11" t="s">
        <v>1156</v>
      </c>
      <c r="G11">
        <v>2014</v>
      </c>
      <c r="H11" t="s">
        <v>724</v>
      </c>
      <c r="I11">
        <v>6</v>
      </c>
      <c r="J11">
        <v>17325431697.518002</v>
      </c>
    </row>
    <row r="12" spans="1:19" ht="14.45">
      <c r="A12" t="s">
        <v>723</v>
      </c>
      <c r="B12" t="s">
        <v>292</v>
      </c>
      <c r="C12" t="s">
        <v>1157</v>
      </c>
      <c r="D12" t="s">
        <v>1156</v>
      </c>
      <c r="E12" t="s">
        <v>292</v>
      </c>
      <c r="F12" t="s">
        <v>1156</v>
      </c>
      <c r="G12">
        <v>2015</v>
      </c>
      <c r="H12" t="s">
        <v>724</v>
      </c>
      <c r="I12">
        <v>6</v>
      </c>
      <c r="J12">
        <v>15141035404.818001</v>
      </c>
      <c r="L12" s="5"/>
      <c r="M12" s="5"/>
      <c r="N12" s="5"/>
      <c r="O12" s="5"/>
      <c r="P12" s="5"/>
      <c r="Q12" s="5"/>
      <c r="R12" s="5"/>
      <c r="S12" s="5"/>
    </row>
    <row r="13" spans="1:19" ht="14.45">
      <c r="A13" t="s">
        <v>723</v>
      </c>
      <c r="B13" t="s">
        <v>292</v>
      </c>
      <c r="C13" t="s">
        <v>1157</v>
      </c>
      <c r="D13" t="s">
        <v>1156</v>
      </c>
      <c r="E13" t="s">
        <v>292</v>
      </c>
      <c r="F13" t="s">
        <v>1156</v>
      </c>
      <c r="G13">
        <v>2016</v>
      </c>
      <c r="H13" t="s">
        <v>724</v>
      </c>
      <c r="I13">
        <v>6</v>
      </c>
      <c r="J13">
        <v>14715318736.594999</v>
      </c>
      <c r="S13" s="5"/>
    </row>
    <row r="14" spans="1:19" ht="14.45">
      <c r="A14" t="s">
        <v>723</v>
      </c>
      <c r="B14" t="s">
        <v>292</v>
      </c>
      <c r="C14" t="s">
        <v>1157</v>
      </c>
      <c r="D14" t="s">
        <v>1156</v>
      </c>
      <c r="E14" t="s">
        <v>292</v>
      </c>
      <c r="F14" t="s">
        <v>1156</v>
      </c>
      <c r="G14">
        <v>2017</v>
      </c>
      <c r="H14" t="s">
        <v>724</v>
      </c>
      <c r="I14">
        <v>6</v>
      </c>
      <c r="J14">
        <v>16078431758.848</v>
      </c>
      <c r="S14" s="5"/>
    </row>
    <row r="15" spans="1:19" ht="14.45">
      <c r="A15" t="s">
        <v>723</v>
      </c>
      <c r="B15" t="s">
        <v>292</v>
      </c>
      <c r="C15" t="s">
        <v>1157</v>
      </c>
      <c r="D15" t="s">
        <v>1156</v>
      </c>
      <c r="E15" t="s">
        <v>292</v>
      </c>
      <c r="F15" t="s">
        <v>1156</v>
      </c>
      <c r="G15">
        <v>2018</v>
      </c>
      <c r="H15" t="s">
        <v>724</v>
      </c>
      <c r="I15">
        <v>6</v>
      </c>
      <c r="J15">
        <v>4056111399.3670001</v>
      </c>
      <c r="R15" s="5"/>
    </row>
    <row r="16" spans="1:19" ht="14.45">
      <c r="A16" t="s">
        <v>723</v>
      </c>
      <c r="B16" t="s">
        <v>646</v>
      </c>
      <c r="C16" t="s">
        <v>1157</v>
      </c>
      <c r="D16" t="s">
        <v>1061</v>
      </c>
      <c r="E16" t="s">
        <v>292</v>
      </c>
      <c r="F16" t="s">
        <v>1156</v>
      </c>
      <c r="G16">
        <v>2012</v>
      </c>
      <c r="H16" t="s">
        <v>724</v>
      </c>
      <c r="I16">
        <v>6</v>
      </c>
      <c r="J16">
        <v>473998149.98699999</v>
      </c>
      <c r="R16" s="5"/>
    </row>
    <row r="17" spans="1:18" ht="14.45">
      <c r="A17" t="s">
        <v>723</v>
      </c>
      <c r="B17" t="s">
        <v>646</v>
      </c>
      <c r="C17" t="s">
        <v>1157</v>
      </c>
      <c r="D17" t="s">
        <v>1061</v>
      </c>
      <c r="E17" t="s">
        <v>292</v>
      </c>
      <c r="F17" t="s">
        <v>1156</v>
      </c>
      <c r="G17">
        <v>2013</v>
      </c>
      <c r="H17" t="s">
        <v>724</v>
      </c>
      <c r="I17">
        <v>6</v>
      </c>
      <c r="J17">
        <v>541501968.07299995</v>
      </c>
      <c r="R17" s="5"/>
    </row>
    <row r="18" spans="1:18" ht="14.45">
      <c r="A18" t="s">
        <v>723</v>
      </c>
      <c r="B18" t="s">
        <v>646</v>
      </c>
      <c r="C18" t="s">
        <v>1157</v>
      </c>
      <c r="D18" t="s">
        <v>1061</v>
      </c>
      <c r="E18" t="s">
        <v>292</v>
      </c>
      <c r="F18" t="s">
        <v>1156</v>
      </c>
      <c r="G18">
        <v>2014</v>
      </c>
      <c r="H18" t="s">
        <v>724</v>
      </c>
      <c r="I18">
        <v>6</v>
      </c>
      <c r="J18">
        <v>501873834.16600001</v>
      </c>
      <c r="R18" s="5"/>
    </row>
    <row r="19" spans="1:18" ht="14.45">
      <c r="A19" t="s">
        <v>723</v>
      </c>
      <c r="B19" t="s">
        <v>646</v>
      </c>
      <c r="C19" t="s">
        <v>1157</v>
      </c>
      <c r="D19" t="s">
        <v>1061</v>
      </c>
      <c r="E19" t="s">
        <v>292</v>
      </c>
      <c r="F19" t="s">
        <v>1156</v>
      </c>
      <c r="G19">
        <v>2015</v>
      </c>
      <c r="H19" t="s">
        <v>724</v>
      </c>
      <c r="I19">
        <v>6</v>
      </c>
      <c r="J19">
        <v>466295682.755</v>
      </c>
      <c r="R19" s="5"/>
    </row>
    <row r="20" spans="1:18" ht="14.45">
      <c r="A20" t="s">
        <v>723</v>
      </c>
      <c r="B20" t="s">
        <v>646</v>
      </c>
      <c r="C20" t="s">
        <v>1157</v>
      </c>
      <c r="D20" t="s">
        <v>1061</v>
      </c>
      <c r="E20" t="s">
        <v>292</v>
      </c>
      <c r="F20" t="s">
        <v>1156</v>
      </c>
      <c r="G20">
        <v>2016</v>
      </c>
      <c r="H20" t="s">
        <v>724</v>
      </c>
      <c r="I20">
        <v>6</v>
      </c>
      <c r="J20">
        <v>411463355.62800002</v>
      </c>
      <c r="R20" s="5"/>
    </row>
    <row r="21" spans="1:18" ht="14.45">
      <c r="A21" t="s">
        <v>723</v>
      </c>
      <c r="B21" t="s">
        <v>646</v>
      </c>
      <c r="C21" t="s">
        <v>1157</v>
      </c>
      <c r="D21" t="s">
        <v>1061</v>
      </c>
      <c r="E21" t="s">
        <v>292</v>
      </c>
      <c r="F21" t="s">
        <v>1156</v>
      </c>
      <c r="G21">
        <v>2017</v>
      </c>
      <c r="H21" t="s">
        <v>724</v>
      </c>
      <c r="I21">
        <v>6</v>
      </c>
      <c r="J21">
        <v>442065707.22399998</v>
      </c>
      <c r="R21" s="5"/>
    </row>
    <row r="22" spans="1:18" ht="14.45">
      <c r="A22" t="s">
        <v>723</v>
      </c>
      <c r="B22" t="s">
        <v>646</v>
      </c>
      <c r="C22" t="s">
        <v>1157</v>
      </c>
      <c r="D22" t="s">
        <v>1061</v>
      </c>
      <c r="E22" t="s">
        <v>292</v>
      </c>
      <c r="F22" t="s">
        <v>1156</v>
      </c>
      <c r="G22">
        <v>2018</v>
      </c>
      <c r="H22" t="s">
        <v>724</v>
      </c>
      <c r="I22">
        <v>6</v>
      </c>
      <c r="J22">
        <v>487069299.32999998</v>
      </c>
      <c r="R22" s="5"/>
    </row>
    <row r="23" spans="1:18" ht="14.45">
      <c r="R23" s="5"/>
    </row>
    <row r="24" spans="1:18" ht="14.45">
      <c r="R24" s="5"/>
    </row>
    <row r="25" spans="1:18" ht="14.45">
      <c r="R25" s="5"/>
    </row>
    <row r="26" spans="1:18" ht="14.45">
      <c r="R26" s="5"/>
    </row>
    <row r="27" spans="1:18" ht="14.45">
      <c r="R27" s="5"/>
    </row>
    <row r="28" spans="1:18" ht="14.45">
      <c r="R28" s="5"/>
    </row>
    <row r="29" spans="1:18" ht="14.45">
      <c r="R29" s="5"/>
    </row>
    <row r="30" spans="1:18" ht="14.45">
      <c r="R30" s="5"/>
    </row>
    <row r="31" spans="1:18" ht="14.45">
      <c r="R31" s="5"/>
    </row>
    <row r="32" spans="1:18" ht="14.45">
      <c r="R32" s="5"/>
    </row>
    <row r="33" spans="18:18" ht="14.45">
      <c r="R33" s="5"/>
    </row>
    <row r="34" spans="18:18" ht="14.45">
      <c r="R34" s="5"/>
    </row>
    <row r="35" spans="18:18" ht="14.45">
      <c r="R35" s="5"/>
    </row>
    <row r="36" spans="18:18" ht="14.45">
      <c r="R36" s="5"/>
    </row>
    <row r="37" spans="18:18" ht="14.45">
      <c r="R37" s="5"/>
    </row>
  </sheetData>
  <conditionalFormatting sqref="A1:XFD2 R38:XFD1048576 S15:XFD37 T12:XFD14 L3:XFD11 L13:R14 L15:Q1048576 A3:K1048576">
    <cfRule type="expression" dxfId="57" priority="1">
      <formula>_xlfn.ISFORMULA(A1)</formula>
    </cfRule>
  </conditionalFormatting>
  <pageMargins left="0.7" right="0.7" top="0.75" bottom="0.75" header="0.3" footer="0.3"/>
  <pageSetup paperSize="9" orientation="portrait" verticalDpi="0"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E7715-1C2E-41DD-8D08-6D2235F9CCB7}">
  <dimension ref="A1:U70"/>
  <sheetViews>
    <sheetView workbookViewId="0"/>
  </sheetViews>
  <sheetFormatPr defaultColWidth="8.85546875" defaultRowHeight="13.9"/>
  <cols>
    <col min="1" max="2" width="21.42578125" style="1" customWidth="1"/>
    <col min="3" max="3" width="17.85546875" style="1" customWidth="1"/>
    <col min="4" max="4" width="25.140625" style="1" customWidth="1"/>
    <col min="5" max="5" width="15.42578125" style="1" bestFit="1" customWidth="1"/>
    <col min="6" max="6" width="11.5703125" style="1" bestFit="1" customWidth="1"/>
    <col min="7" max="7" width="15.7109375" style="1" customWidth="1"/>
    <col min="8" max="9" width="21.85546875" style="1" customWidth="1"/>
    <col min="10" max="10" width="24" style="1" customWidth="1"/>
    <col min="11" max="11" width="15.28515625" style="1" bestFit="1" customWidth="1"/>
    <col min="12" max="12" width="17.85546875" style="1" customWidth="1"/>
    <col min="13" max="13" width="10.85546875" style="1" customWidth="1"/>
    <col min="14" max="14" width="11.7109375" style="1" customWidth="1"/>
    <col min="15" max="15" width="10.7109375" style="1" customWidth="1"/>
    <col min="16" max="16" width="11.42578125" style="1" customWidth="1"/>
    <col min="17" max="18" width="10.85546875" style="1" customWidth="1"/>
    <col min="19" max="16384" width="8.85546875" style="1"/>
  </cols>
  <sheetData>
    <row r="1" spans="1:21" s="3" customFormat="1" ht="49.5" customHeight="1">
      <c r="A1" s="109" t="s">
        <v>1158</v>
      </c>
      <c r="B1" s="109"/>
      <c r="C1" s="109"/>
      <c r="D1" s="109"/>
      <c r="E1" s="109"/>
      <c r="F1" s="109"/>
      <c r="G1" s="109"/>
      <c r="H1" s="109"/>
      <c r="I1" s="109"/>
      <c r="J1" s="109"/>
      <c r="K1" s="109"/>
      <c r="L1" s="109"/>
      <c r="M1" s="109"/>
      <c r="N1" s="109"/>
      <c r="O1" s="109"/>
      <c r="P1" s="109"/>
      <c r="Q1" s="109"/>
      <c r="R1" s="109"/>
      <c r="S1" s="109"/>
      <c r="T1" s="109"/>
      <c r="U1" s="109"/>
    </row>
    <row r="4" spans="1:21">
      <c r="A4" s="1" t="s">
        <v>1159</v>
      </c>
      <c r="B4" s="1" t="s">
        <v>1160</v>
      </c>
      <c r="D4" s="1" t="s">
        <v>724</v>
      </c>
      <c r="E4" s="1" t="s">
        <v>1064</v>
      </c>
      <c r="F4" s="1" t="s">
        <v>1161</v>
      </c>
      <c r="H4" s="1" t="s">
        <v>1162</v>
      </c>
      <c r="J4" s="1" t="s">
        <v>724</v>
      </c>
      <c r="K4" s="1" t="s">
        <v>1064</v>
      </c>
      <c r="L4" s="1" t="s">
        <v>1161</v>
      </c>
      <c r="M4" s="1" t="s">
        <v>1163</v>
      </c>
    </row>
    <row r="5" spans="1:21" ht="14.1">
      <c r="A5" s="1" t="s">
        <v>1164</v>
      </c>
      <c r="B5" s="1" t="str">
        <f>LEFT(A5,8)</f>
        <v>25291120</v>
      </c>
      <c r="C5" s="1">
        <v>2012</v>
      </c>
      <c r="D5" s="1">
        <v>25274730</v>
      </c>
      <c r="E5" s="1">
        <v>3705400</v>
      </c>
      <c r="F5" s="1">
        <v>111541924</v>
      </c>
      <c r="R5" s="7"/>
      <c r="S5" s="2"/>
    </row>
    <row r="6" spans="1:21" ht="14.1">
      <c r="A6" s="1" t="s">
        <v>1165</v>
      </c>
      <c r="B6" s="1" t="str">
        <f t="shared" ref="B6:B69" si="0">LEFT(A6,8)</f>
        <v>25931360</v>
      </c>
      <c r="C6" s="1">
        <v>2012</v>
      </c>
      <c r="D6" s="1">
        <v>7034170</v>
      </c>
      <c r="E6" s="1">
        <v>5993410</v>
      </c>
      <c r="F6" s="1">
        <v>2912921</v>
      </c>
      <c r="H6" s="1" t="s">
        <v>1166</v>
      </c>
      <c r="J6" s="130"/>
      <c r="K6" s="130"/>
      <c r="L6" s="130"/>
      <c r="M6" s="91"/>
      <c r="S6" s="2"/>
    </row>
    <row r="7" spans="1:21">
      <c r="A7" s="1" t="s">
        <v>1167</v>
      </c>
      <c r="B7" s="1" t="str">
        <f t="shared" si="0"/>
        <v>28251410</v>
      </c>
      <c r="C7" s="1">
        <v>2012</v>
      </c>
      <c r="D7" s="1">
        <v>236756990</v>
      </c>
      <c r="E7" s="1">
        <v>86936590</v>
      </c>
      <c r="F7" s="1">
        <v>368946934</v>
      </c>
      <c r="H7" s="1" t="str">
        <f>H6</f>
        <v>25291120</v>
      </c>
      <c r="I7" s="1">
        <v>2015</v>
      </c>
      <c r="J7" s="130">
        <f t="array" ref="J7">INDEX($D$5:$F$70,MATCH($H7&amp;$I7,$B$5:$B$70&amp;$C$5:$C$70,0),MATCH(J$4,$D$4:$F$4,0))</f>
        <v>34454680</v>
      </c>
      <c r="K7" s="130">
        <f t="array" ref="K7">INDEX($D$5:$F$70,MATCH($H7&amp;$I7,$B$5:$B$70&amp;$C$5:$C$70,0),MATCH(K$4,$D$4:$F$4,0))</f>
        <v>4464520</v>
      </c>
      <c r="L7" s="130">
        <f t="array" ref="L7">INDEX($D$5:$F$70,MATCH($H7&amp;$I7,$B$5:$B$70&amp;$C$5:$C$70,0),MATCH(L$4,$D$4:$F$4,0))</f>
        <v>97707484</v>
      </c>
      <c r="M7" s="91">
        <f t="shared" ref="M7:M9" si="1">(L7-J7)/(L7+K7-J7)</f>
        <v>0.93407122821332988</v>
      </c>
    </row>
    <row r="8" spans="1:21">
      <c r="A8" s="1" t="s">
        <v>1168</v>
      </c>
      <c r="B8" s="1" t="str">
        <f t="shared" si="0"/>
        <v>28291100</v>
      </c>
      <c r="C8" s="1">
        <v>2012</v>
      </c>
      <c r="D8" s="1">
        <v>53763870</v>
      </c>
      <c r="E8" s="1">
        <v>15472010</v>
      </c>
      <c r="F8" s="1">
        <v>32917730</v>
      </c>
      <c r="H8" s="1" t="str">
        <f>H7</f>
        <v>25291120</v>
      </c>
      <c r="I8" s="1">
        <v>2016</v>
      </c>
      <c r="J8" s="130">
        <f t="array" ref="J8">INDEX($D$5:$F$70,MATCH($H8&amp;$I8,$B$5:$B$70&amp;$C$5:$C$70,0),MATCH(J$4,$D$4:$F$4,0))</f>
        <v>29262370</v>
      </c>
      <c r="K8" s="130">
        <f t="array" ref="K8">INDEX($D$5:$F$70,MATCH($H8&amp;$I8,$B$5:$B$70&amp;$C$5:$C$70,0),MATCH(K$4,$D$4:$F$4,0))</f>
        <v>4756770</v>
      </c>
      <c r="L8" s="130">
        <f t="array" ref="L8">INDEX($D$5:$F$70,MATCH($H8&amp;$I8,$B$5:$B$70&amp;$C$5:$C$70,0),MATCH(L$4,$D$4:$F$4,0))</f>
        <v>73128081</v>
      </c>
      <c r="M8" s="91">
        <f t="shared" si="1"/>
        <v>0.90216932780538284</v>
      </c>
    </row>
    <row r="9" spans="1:21">
      <c r="A9" s="1" t="s">
        <v>1169</v>
      </c>
      <c r="B9" s="1" t="str">
        <f t="shared" si="0"/>
        <v>28291270</v>
      </c>
      <c r="C9" s="1">
        <v>2012</v>
      </c>
      <c r="D9" s="1">
        <v>380124330</v>
      </c>
      <c r="E9" s="1">
        <v>117217040</v>
      </c>
      <c r="F9" s="1">
        <v>187949980</v>
      </c>
      <c r="H9" s="1" t="str">
        <f>H8</f>
        <v>25291120</v>
      </c>
      <c r="I9" s="1">
        <v>2017</v>
      </c>
      <c r="J9" s="130">
        <f t="array" ref="J9">INDEX($D$5:$F$70,MATCH($H9&amp;$I9,$B$5:$B$70&amp;$C$5:$C$70,0),MATCH(J$4,$D$4:$F$4,0))</f>
        <v>34281610</v>
      </c>
      <c r="K9" s="130">
        <f t="array" ref="K9">INDEX($D$5:$F$70,MATCH($H9&amp;$I9,$B$5:$B$70&amp;$C$5:$C$70,0),MATCH(K$4,$D$4:$F$4,0))</f>
        <v>6710740</v>
      </c>
      <c r="L9" s="130">
        <f t="array" ref="L9">INDEX($D$5:$F$70,MATCH($H9&amp;$I9,$B$5:$B$70&amp;$C$5:$C$70,0),MATCH(L$4,$D$4:$F$4,0))</f>
        <v>74362075</v>
      </c>
      <c r="M9" s="91">
        <f t="shared" si="1"/>
        <v>0.85658116733689593</v>
      </c>
    </row>
    <row r="10" spans="1:21">
      <c r="A10" s="1" t="s">
        <v>1170</v>
      </c>
      <c r="B10" s="1" t="str">
        <f t="shared" si="0"/>
        <v>28298100</v>
      </c>
      <c r="C10" s="1">
        <v>2012</v>
      </c>
      <c r="D10" s="1">
        <v>5109950</v>
      </c>
      <c r="E10" s="1">
        <v>1664900</v>
      </c>
      <c r="F10" s="1">
        <v>0</v>
      </c>
      <c r="J10" s="409">
        <f>AVERAGE(J7:J9)</f>
        <v>32666220</v>
      </c>
      <c r="K10" s="409">
        <f t="shared" ref="K10:L10" si="2">AVERAGE(K7:K9)</f>
        <v>5310676.666666667</v>
      </c>
      <c r="L10" s="409">
        <f t="shared" si="2"/>
        <v>81732546.666666672</v>
      </c>
      <c r="M10" s="91">
        <f>(L10-J10)/(L10+K10-J10)</f>
        <v>0.90233598136859439</v>
      </c>
    </row>
    <row r="11" spans="1:21">
      <c r="A11" s="1" t="s">
        <v>1171</v>
      </c>
      <c r="B11" s="1" t="str">
        <f t="shared" si="0"/>
        <v>28931600</v>
      </c>
      <c r="C11" s="1">
        <v>2012</v>
      </c>
      <c r="D11" s="1">
        <v>13676070</v>
      </c>
      <c r="E11" s="1">
        <v>10890830</v>
      </c>
      <c r="F11" s="1">
        <v>18392591</v>
      </c>
      <c r="H11" s="1" t="s">
        <v>1172</v>
      </c>
      <c r="J11" s="130"/>
      <c r="K11" s="130"/>
      <c r="L11" s="130"/>
      <c r="M11" s="91"/>
    </row>
    <row r="12" spans="1:21" ht="14.45">
      <c r="A12" s="1" t="s">
        <v>1173</v>
      </c>
      <c r="B12" s="1" t="str">
        <f t="shared" si="0"/>
        <v>28993925</v>
      </c>
      <c r="C12" s="1">
        <v>2012</v>
      </c>
      <c r="D12" s="1">
        <v>133159570</v>
      </c>
      <c r="E12" s="1">
        <v>2952430</v>
      </c>
      <c r="F12" s="1" t="s">
        <v>1174</v>
      </c>
      <c r="H12" s="1" t="str">
        <f>H11</f>
        <v>25931360</v>
      </c>
      <c r="I12" s="1">
        <v>2015</v>
      </c>
      <c r="J12" s="130">
        <f t="array" ref="J12">INDEX($D$5:$F$70,MATCH($H12&amp;$I12,$B$5:$B$70&amp;$C$5:$C$70,0),MATCH(J$4,$D$4:$F$4,0))</f>
        <v>6064270</v>
      </c>
      <c r="K12" s="130">
        <f t="array" ref="K12">INDEX($D$5:$F$70,MATCH($H12&amp;$I12,$B$5:$B$70&amp;$C$5:$C$70,0),MATCH(K$4,$D$4:$F$4,0))</f>
        <v>3003520</v>
      </c>
      <c r="L12" s="130">
        <f t="array" ref="L12">INDEX($D$5:$F$70,MATCH($H12&amp;$I12,$B$5:$B$70&amp;$C$5:$C$70,0),MATCH(L$4,$D$4:$F$4,0))</f>
        <v>2577703</v>
      </c>
      <c r="M12" s="91">
        <f t="shared" ref="M12:M14" si="3">(L12-J12)/(L12+K12-J12)</f>
        <v>7.2178628580655708</v>
      </c>
      <c r="N12" s="5"/>
      <c r="O12" s="5"/>
      <c r="P12" s="5"/>
      <c r="Q12" s="5"/>
      <c r="R12" s="5"/>
      <c r="S12" s="5"/>
      <c r="T12" s="5"/>
      <c r="U12" s="5"/>
    </row>
    <row r="13" spans="1:21" ht="14.45">
      <c r="A13" s="1" t="s">
        <v>1175</v>
      </c>
      <c r="B13" s="1" t="str">
        <f t="shared" si="0"/>
        <v>28993940</v>
      </c>
      <c r="C13" s="1">
        <v>2012</v>
      </c>
      <c r="D13" s="1">
        <v>2953520</v>
      </c>
      <c r="E13" s="1">
        <v>2718630</v>
      </c>
      <c r="F13" s="1" t="s">
        <v>1174</v>
      </c>
      <c r="H13" s="1" t="str">
        <f>H12</f>
        <v>25931360</v>
      </c>
      <c r="I13" s="1">
        <v>2016</v>
      </c>
      <c r="J13" s="130">
        <f t="array" ref="J13">INDEX($D$5:$F$70,MATCH($H13&amp;$I13,$B$5:$B$70&amp;$C$5:$C$70,0),MATCH(J$4,$D$4:$F$4,0))</f>
        <v>4830530</v>
      </c>
      <c r="K13" s="130">
        <f t="array" ref="K13">INDEX($D$5:$F$70,MATCH($H13&amp;$I13,$B$5:$B$70&amp;$C$5:$C$70,0),MATCH(K$4,$D$4:$F$4,0))</f>
        <v>1412900</v>
      </c>
      <c r="L13" s="130">
        <f t="array" ref="L13">INDEX($D$5:$F$70,MATCH($H13&amp;$I13,$B$5:$B$70&amp;$C$5:$C$70,0),MATCH(L$4,$D$4:$F$4,0))</f>
        <v>2445453</v>
      </c>
      <c r="M13" s="91">
        <f t="shared" si="3"/>
        <v>2.4533361723225298</v>
      </c>
      <c r="U13" s="5"/>
    </row>
    <row r="14" spans="1:21" ht="14.45">
      <c r="A14" s="1" t="s">
        <v>1176</v>
      </c>
      <c r="B14" s="1" t="str">
        <f t="shared" si="0"/>
        <v>28993955</v>
      </c>
      <c r="C14" s="1">
        <v>2012</v>
      </c>
      <c r="D14" s="1">
        <v>538327850</v>
      </c>
      <c r="E14" s="1">
        <v>530799960</v>
      </c>
      <c r="F14" s="1">
        <v>259280773</v>
      </c>
      <c r="H14" s="1" t="str">
        <f>H13</f>
        <v>25931360</v>
      </c>
      <c r="I14" s="1">
        <v>2017</v>
      </c>
      <c r="J14" s="130">
        <f t="array" ref="J14">INDEX($D$5:$F$70,MATCH($H14&amp;$I14,$B$5:$B$70&amp;$C$5:$C$70,0),MATCH(J$4,$D$4:$F$4,0))</f>
        <v>6562040</v>
      </c>
      <c r="K14" s="130">
        <f t="array" ref="K14">INDEX($D$5:$F$70,MATCH($H14&amp;$I14,$B$5:$B$70&amp;$C$5:$C$70,0),MATCH(K$4,$D$4:$F$4,0))</f>
        <v>1616070</v>
      </c>
      <c r="L14" s="130">
        <f t="array" ref="L14">INDEX($D$5:$F$70,MATCH($H14&amp;$I14,$B$5:$B$70&amp;$C$5:$C$70,0),MATCH(L$4,$D$4:$F$4,0))</f>
        <v>2361208</v>
      </c>
      <c r="M14" s="91">
        <f t="shared" si="3"/>
        <v>1.6252297116717129</v>
      </c>
      <c r="U14" s="5"/>
    </row>
    <row r="15" spans="1:21" ht="14.45">
      <c r="A15" s="1" t="s">
        <v>1177</v>
      </c>
      <c r="B15" s="1" t="str">
        <f t="shared" si="0"/>
        <v>28993956</v>
      </c>
      <c r="C15" s="1">
        <v>2012</v>
      </c>
      <c r="D15" s="1" t="s">
        <v>1174</v>
      </c>
      <c r="E15" s="1" t="s">
        <v>1174</v>
      </c>
      <c r="F15" s="1" t="s">
        <v>1174</v>
      </c>
      <c r="J15" s="409">
        <f>AVERAGE(J12:J14)</f>
        <v>5818946.666666667</v>
      </c>
      <c r="K15" s="409">
        <f t="shared" ref="K15:L15" si="4">AVERAGE(K12:K14)</f>
        <v>2010830</v>
      </c>
      <c r="L15" s="409">
        <f t="shared" si="4"/>
        <v>2461454.6666666665</v>
      </c>
      <c r="M15" s="91">
        <f>(L15-J15)/(L15+K15-J15)</f>
        <v>2.4931957685001866</v>
      </c>
      <c r="T15" s="5"/>
    </row>
    <row r="16" spans="1:21" ht="14.45">
      <c r="A16" s="1" t="s">
        <v>1164</v>
      </c>
      <c r="B16" s="1" t="str">
        <f t="shared" si="0"/>
        <v>25291120</v>
      </c>
      <c r="C16" s="1">
        <v>2013</v>
      </c>
      <c r="D16" s="1">
        <v>27101440</v>
      </c>
      <c r="E16" s="1">
        <v>5968770</v>
      </c>
      <c r="F16" s="1">
        <v>109271601</v>
      </c>
      <c r="H16" s="1" t="s">
        <v>1178</v>
      </c>
      <c r="J16" s="130"/>
      <c r="K16" s="130"/>
      <c r="L16" s="130"/>
      <c r="M16" s="91"/>
      <c r="T16" s="5"/>
    </row>
    <row r="17" spans="1:20" ht="14.45">
      <c r="A17" s="1" t="s">
        <v>1165</v>
      </c>
      <c r="B17" s="1" t="str">
        <f t="shared" si="0"/>
        <v>25931360</v>
      </c>
      <c r="C17" s="1">
        <v>2013</v>
      </c>
      <c r="D17" s="1">
        <v>5827270</v>
      </c>
      <c r="E17" s="1">
        <v>4833610</v>
      </c>
      <c r="F17" s="1">
        <v>2642300</v>
      </c>
      <c r="H17" s="1" t="str">
        <f>H16</f>
        <v>28251410</v>
      </c>
      <c r="I17" s="1">
        <v>2015</v>
      </c>
      <c r="J17" s="130">
        <f t="array" ref="J17">INDEX($D$5:$F$70,MATCH($H17&amp;$I17,$B$5:$B$70&amp;$C$5:$C$70,0),MATCH(J$4,$D$4:$F$4,0))</f>
        <v>309835950</v>
      </c>
      <c r="K17" s="130">
        <f t="array" ref="K17">INDEX($D$5:$F$70,MATCH($H17&amp;$I17,$B$5:$B$70&amp;$C$5:$C$70,0),MATCH(K$4,$D$4:$F$4,0))</f>
        <v>98673860</v>
      </c>
      <c r="L17" s="130">
        <f t="array" ref="L17">INDEX($D$5:$F$70,MATCH($H17&amp;$I17,$B$5:$B$70&amp;$C$5:$C$70,0),MATCH(L$4,$D$4:$F$4,0))</f>
        <v>326472776</v>
      </c>
      <c r="M17" s="91">
        <f t="shared" ref="M17:M19" si="5">(L17-J17)/(L17+K17-J17)</f>
        <v>0.1442782674972552</v>
      </c>
      <c r="T17" s="5"/>
    </row>
    <row r="18" spans="1:20" ht="14.45">
      <c r="A18" s="1" t="s">
        <v>1167</v>
      </c>
      <c r="B18" s="1" t="str">
        <f t="shared" si="0"/>
        <v>28251410</v>
      </c>
      <c r="C18" s="1">
        <v>2013</v>
      </c>
      <c r="D18" s="1">
        <v>262383480</v>
      </c>
      <c r="E18" s="1">
        <v>77044140</v>
      </c>
      <c r="F18" s="1">
        <v>350487483</v>
      </c>
      <c r="H18" s="1" t="str">
        <f>H17</f>
        <v>28251410</v>
      </c>
      <c r="I18" s="1">
        <v>2016</v>
      </c>
      <c r="J18" s="130">
        <f t="array" ref="J18">INDEX($D$5:$F$70,MATCH($H18&amp;$I18,$B$5:$B$70&amp;$C$5:$C$70,0),MATCH(J$4,$D$4:$F$4,0))</f>
        <v>335389690</v>
      </c>
      <c r="K18" s="130">
        <f t="array" ref="K18">INDEX($D$5:$F$70,MATCH($H18&amp;$I18,$B$5:$B$70&amp;$C$5:$C$70,0),MATCH(K$4,$D$4:$F$4,0))</f>
        <v>110889200</v>
      </c>
      <c r="L18" s="130">
        <f t="array" ref="L18">INDEX($D$5:$F$70,MATCH($H18&amp;$I18,$B$5:$B$70&amp;$C$5:$C$70,0),MATCH(L$4,$D$4:$F$4,0))</f>
        <v>376779177</v>
      </c>
      <c r="M18" s="91">
        <f t="shared" si="5"/>
        <v>0.27180091853563199</v>
      </c>
      <c r="T18" s="5"/>
    </row>
    <row r="19" spans="1:20" ht="14.45">
      <c r="A19" s="1" t="s">
        <v>1168</v>
      </c>
      <c r="B19" s="1" t="str">
        <f t="shared" si="0"/>
        <v>28291100</v>
      </c>
      <c r="C19" s="1">
        <v>2013</v>
      </c>
      <c r="D19" s="1">
        <v>52237550</v>
      </c>
      <c r="E19" s="1">
        <v>11079210</v>
      </c>
      <c r="F19" s="1">
        <v>36996915</v>
      </c>
      <c r="H19" s="1" t="str">
        <f>H18</f>
        <v>28251410</v>
      </c>
      <c r="I19" s="1">
        <v>2017</v>
      </c>
      <c r="J19" s="130">
        <f t="array" ref="J19">INDEX($D$5:$F$70,MATCH($H19&amp;$I19,$B$5:$B$70&amp;$C$5:$C$70,0),MATCH(J$4,$D$4:$F$4,0))</f>
        <v>284713580</v>
      </c>
      <c r="K19" s="130">
        <f t="array" ref="K19">INDEX($D$5:$F$70,MATCH($H19&amp;$I19,$B$5:$B$70&amp;$C$5:$C$70,0),MATCH(K$4,$D$4:$F$4,0))</f>
        <v>115873310</v>
      </c>
      <c r="L19" s="130">
        <f t="array" ref="L19">INDEX($D$5:$F$70,MATCH($H19&amp;$I19,$B$5:$B$70&amp;$C$5:$C$70,0),MATCH(L$4,$D$4:$F$4,0))</f>
        <v>401983643</v>
      </c>
      <c r="M19" s="91">
        <f t="shared" si="5"/>
        <v>0.5029954808108571</v>
      </c>
      <c r="T19" s="5"/>
    </row>
    <row r="20" spans="1:20" ht="14.45">
      <c r="A20" s="1" t="s">
        <v>1169</v>
      </c>
      <c r="B20" s="1" t="str">
        <f t="shared" si="0"/>
        <v>28291270</v>
      </c>
      <c r="C20" s="1">
        <v>2013</v>
      </c>
      <c r="D20" s="1">
        <v>374855920</v>
      </c>
      <c r="E20" s="1">
        <v>120107160</v>
      </c>
      <c r="F20" s="1">
        <v>173757153</v>
      </c>
      <c r="J20" s="409">
        <f>AVERAGE(J17:J19)</f>
        <v>309979740</v>
      </c>
      <c r="K20" s="409">
        <f t="shared" ref="K20:L20" si="6">AVERAGE(K17:K19)</f>
        <v>108478790</v>
      </c>
      <c r="L20" s="409">
        <f t="shared" si="6"/>
        <v>368411865.33333331</v>
      </c>
      <c r="M20" s="91">
        <f>(L20-J20)/(L20+K20-J20)</f>
        <v>0.35007971298126356</v>
      </c>
      <c r="T20" s="5"/>
    </row>
    <row r="21" spans="1:20" ht="14.45">
      <c r="A21" s="1" t="s">
        <v>1170</v>
      </c>
      <c r="B21" s="1" t="str">
        <f t="shared" si="0"/>
        <v>28298100</v>
      </c>
      <c r="C21" s="1">
        <v>2013</v>
      </c>
      <c r="D21" s="1">
        <v>11950200</v>
      </c>
      <c r="E21" s="1">
        <v>1877300</v>
      </c>
      <c r="F21" s="1">
        <v>0</v>
      </c>
      <c r="H21" s="1" t="s">
        <v>1179</v>
      </c>
      <c r="J21" s="130"/>
      <c r="K21" s="130"/>
      <c r="L21" s="130"/>
      <c r="M21" s="91"/>
      <c r="T21" s="5"/>
    </row>
    <row r="22" spans="1:20" ht="14.45">
      <c r="A22" s="1" t="s">
        <v>1171</v>
      </c>
      <c r="B22" s="1" t="str">
        <f t="shared" si="0"/>
        <v>28931600</v>
      </c>
      <c r="C22" s="1">
        <v>2013</v>
      </c>
      <c r="D22" s="1">
        <v>12697670</v>
      </c>
      <c r="E22" s="1">
        <v>9798180</v>
      </c>
      <c r="F22" s="1" t="s">
        <v>1174</v>
      </c>
      <c r="H22" s="1" t="str">
        <f>H21</f>
        <v>28291100</v>
      </c>
      <c r="I22" s="1">
        <v>2015</v>
      </c>
      <c r="J22" s="130">
        <f t="array" ref="J22">INDEX($D$5:$F$70,MATCH($H22&amp;$I22,$B$5:$B$70&amp;$C$5:$C$70,0),MATCH(J$4,$D$4:$F$4,0))</f>
        <v>52071470</v>
      </c>
      <c r="K22" s="130">
        <f t="array" ref="K22">INDEX($D$5:$F$70,MATCH($H22&amp;$I22,$B$5:$B$70&amp;$C$5:$C$70,0),MATCH(K$4,$D$4:$F$4,0))</f>
        <v>20633870</v>
      </c>
      <c r="L22" s="130">
        <f t="array" ref="L22">INDEX($D$5:$F$70,MATCH($H22&amp;$I22,$B$5:$B$70&amp;$C$5:$C$70,0),MATCH(L$4,$D$4:$F$4,0))</f>
        <v>60739281</v>
      </c>
      <c r="M22" s="91">
        <f t="shared" ref="M22:M24" si="7">(L22-J22)/(L22+K22-J22)</f>
        <v>0.29581275558900527</v>
      </c>
      <c r="T22" s="5"/>
    </row>
    <row r="23" spans="1:20" ht="14.45">
      <c r="A23" s="1" t="s">
        <v>1173</v>
      </c>
      <c r="B23" s="1" t="str">
        <f t="shared" si="0"/>
        <v>28993925</v>
      </c>
      <c r="C23" s="1">
        <v>2013</v>
      </c>
      <c r="D23" s="1">
        <v>156653810</v>
      </c>
      <c r="E23" s="1">
        <v>8482970</v>
      </c>
      <c r="F23" s="1" t="s">
        <v>1174</v>
      </c>
      <c r="H23" s="1" t="str">
        <f>H22</f>
        <v>28291100</v>
      </c>
      <c r="I23" s="1">
        <v>2016</v>
      </c>
      <c r="J23" s="130">
        <f t="array" ref="J23">INDEX($D$5:$F$70,MATCH($H23&amp;$I23,$B$5:$B$70&amp;$C$5:$C$70,0),MATCH(J$4,$D$4:$F$4,0))</f>
        <v>58341310</v>
      </c>
      <c r="K23" s="130">
        <f t="array" ref="K23">INDEX($D$5:$F$70,MATCH($H23&amp;$I23,$B$5:$B$70&amp;$C$5:$C$70,0),MATCH(K$4,$D$4:$F$4,0))</f>
        <v>18434310</v>
      </c>
      <c r="L23" s="130">
        <f t="array" ref="L23">INDEX($D$5:$F$70,MATCH($H23&amp;$I23,$B$5:$B$70&amp;$C$5:$C$70,0),MATCH(L$4,$D$4:$F$4,0))</f>
        <v>49064041</v>
      </c>
      <c r="M23" s="91">
        <f t="shared" si="7"/>
        <v>-1.0131295688203208</v>
      </c>
      <c r="T23" s="5"/>
    </row>
    <row r="24" spans="1:20" ht="14.45">
      <c r="A24" s="1" t="s">
        <v>1175</v>
      </c>
      <c r="B24" s="1" t="str">
        <f t="shared" si="0"/>
        <v>28993940</v>
      </c>
      <c r="C24" s="1">
        <v>2013</v>
      </c>
      <c r="D24" s="1">
        <v>2154670</v>
      </c>
      <c r="E24" s="1">
        <v>3404570</v>
      </c>
      <c r="F24" s="1">
        <v>6248970</v>
      </c>
      <c r="H24" s="1" t="str">
        <f>H23</f>
        <v>28291100</v>
      </c>
      <c r="I24" s="1">
        <v>2017</v>
      </c>
      <c r="J24" s="130">
        <f t="array" ref="J24">INDEX($D$5:$F$70,MATCH($H24&amp;$I24,$B$5:$B$70&amp;$C$5:$C$70,0),MATCH(J$4,$D$4:$F$4,0))</f>
        <v>68208940</v>
      </c>
      <c r="K24" s="130">
        <f t="array" ref="K24">INDEX($D$5:$F$70,MATCH($H24&amp;$I24,$B$5:$B$70&amp;$C$5:$C$70,0),MATCH(K$4,$D$4:$F$4,0))</f>
        <v>22978890</v>
      </c>
      <c r="L24" s="130" t="str">
        <f t="array" ref="L24">INDEX($D$5:$F$70,MATCH($H24&amp;$I24,$B$5:$B$70&amp;$C$5:$C$70,0),MATCH(L$4,$D$4:$F$4,0))</f>
        <v>:</v>
      </c>
      <c r="M24" s="91" t="e">
        <f t="shared" si="7"/>
        <v>#VALUE!</v>
      </c>
      <c r="T24" s="5"/>
    </row>
    <row r="25" spans="1:20" ht="14.45">
      <c r="A25" s="1" t="s">
        <v>1176</v>
      </c>
      <c r="B25" s="1" t="str">
        <f t="shared" si="0"/>
        <v>28993955</v>
      </c>
      <c r="C25" s="1">
        <v>2013</v>
      </c>
      <c r="D25" s="1">
        <v>552113440</v>
      </c>
      <c r="E25" s="1">
        <v>510966220</v>
      </c>
      <c r="F25" s="1">
        <v>213728422</v>
      </c>
      <c r="J25" s="409">
        <f>AVERAGE(J22:J23)</f>
        <v>55206390</v>
      </c>
      <c r="K25" s="409">
        <f t="shared" ref="K25:L25" si="8">AVERAGE(K22:K23)</f>
        <v>19534090</v>
      </c>
      <c r="L25" s="409">
        <f t="shared" si="8"/>
        <v>54901661</v>
      </c>
      <c r="M25" s="91">
        <f>(L25-J25)/(L25+K25-J25)</f>
        <v>-1.5847068449128393E-2</v>
      </c>
      <c r="T25" s="5"/>
    </row>
    <row r="26" spans="1:20" ht="14.45">
      <c r="A26" s="1" t="s">
        <v>1177</v>
      </c>
      <c r="B26" s="1" t="str">
        <f t="shared" si="0"/>
        <v>28993956</v>
      </c>
      <c r="C26" s="1">
        <v>2013</v>
      </c>
      <c r="D26" s="1" t="s">
        <v>1174</v>
      </c>
      <c r="E26" s="1" t="s">
        <v>1174</v>
      </c>
      <c r="F26" s="1" t="s">
        <v>1174</v>
      </c>
      <c r="H26" s="1" t="s">
        <v>1180</v>
      </c>
      <c r="J26" s="130"/>
      <c r="K26" s="130"/>
      <c r="L26" s="130"/>
      <c r="M26" s="91"/>
      <c r="T26" s="5"/>
    </row>
    <row r="27" spans="1:20" ht="14.45">
      <c r="A27" s="1" t="s">
        <v>1164</v>
      </c>
      <c r="B27" s="1" t="str">
        <f t="shared" si="0"/>
        <v>25291120</v>
      </c>
      <c r="C27" s="1">
        <v>2014</v>
      </c>
      <c r="D27" s="1">
        <v>28141180</v>
      </c>
      <c r="E27" s="1">
        <v>4150870</v>
      </c>
      <c r="F27" s="1">
        <v>104278519</v>
      </c>
      <c r="H27" s="1" t="str">
        <f>H26</f>
        <v>28291270</v>
      </c>
      <c r="I27" s="1">
        <v>2015</v>
      </c>
      <c r="J27" s="130">
        <f t="array" ref="J27">INDEX($D$5:$F$70,MATCH($H27&amp;$I27,$B$5:$B$70&amp;$C$5:$C$70,0),MATCH(J$4,$D$4:$F$4,0))</f>
        <v>473157480</v>
      </c>
      <c r="K27" s="130">
        <f t="array" ref="K27">INDEX($D$5:$F$70,MATCH($H27&amp;$I27,$B$5:$B$70&amp;$C$5:$C$70,0),MATCH(K$4,$D$4:$F$4,0))</f>
        <v>119544500</v>
      </c>
      <c r="L27" s="130">
        <f t="array" ref="L27">INDEX($D$5:$F$70,MATCH($H27&amp;$I27,$B$5:$B$70&amp;$C$5:$C$70,0),MATCH(L$4,$D$4:$F$4,0))</f>
        <v>186494269</v>
      </c>
      <c r="M27" s="91">
        <f t="shared" ref="M27:M29" si="9">(L27-J27)/(L27+K27-J27)</f>
        <v>1.715326843323965</v>
      </c>
      <c r="T27" s="5"/>
    </row>
    <row r="28" spans="1:20" ht="14.45">
      <c r="A28" s="1" t="s">
        <v>1165</v>
      </c>
      <c r="B28" s="1" t="str">
        <f t="shared" si="0"/>
        <v>25931360</v>
      </c>
      <c r="C28" s="1">
        <v>2014</v>
      </c>
      <c r="D28" s="1">
        <v>5508610</v>
      </c>
      <c r="E28" s="1">
        <v>4321920</v>
      </c>
      <c r="F28" s="1">
        <v>2546767</v>
      </c>
      <c r="H28" s="1" t="str">
        <f>H27</f>
        <v>28291270</v>
      </c>
      <c r="I28" s="1">
        <v>2016</v>
      </c>
      <c r="J28" s="130">
        <f t="array" ref="J28">INDEX($D$5:$F$70,MATCH($H28&amp;$I28,$B$5:$B$70&amp;$C$5:$C$70,0),MATCH(J$4,$D$4:$F$4,0))</f>
        <v>454518340</v>
      </c>
      <c r="K28" s="130">
        <f t="array" ref="K28">INDEX($D$5:$F$70,MATCH($H28&amp;$I28,$B$5:$B$70&amp;$C$5:$C$70,0),MATCH(K$4,$D$4:$F$4,0))</f>
        <v>148128070</v>
      </c>
      <c r="L28" s="130">
        <f t="array" ref="L28">INDEX($D$5:$F$70,MATCH($H28&amp;$I28,$B$5:$B$70&amp;$C$5:$C$70,0),MATCH(L$4,$D$4:$F$4,0))</f>
        <v>181953190</v>
      </c>
      <c r="M28" s="91">
        <f t="shared" si="9"/>
        <v>2.1903852935154053</v>
      </c>
      <c r="T28" s="5"/>
    </row>
    <row r="29" spans="1:20" ht="14.45">
      <c r="A29" s="1" t="s">
        <v>1167</v>
      </c>
      <c r="B29" s="1" t="str">
        <f t="shared" si="0"/>
        <v>28251410</v>
      </c>
      <c r="C29" s="1">
        <v>2014</v>
      </c>
      <c r="D29" s="1">
        <v>271096200</v>
      </c>
      <c r="E29" s="1">
        <v>90015400</v>
      </c>
      <c r="F29" s="1">
        <v>286784846</v>
      </c>
      <c r="H29" s="1" t="str">
        <f>H28</f>
        <v>28291270</v>
      </c>
      <c r="I29" s="1">
        <v>2017</v>
      </c>
      <c r="J29" s="130">
        <f t="array" ref="J29">INDEX($D$5:$F$70,MATCH($H29&amp;$I29,$B$5:$B$70&amp;$C$5:$C$70,0),MATCH(J$4,$D$4:$F$4,0))</f>
        <v>424680110</v>
      </c>
      <c r="K29" s="130">
        <f t="array" ref="K29">INDEX($D$5:$F$70,MATCH($H29&amp;$I29,$B$5:$B$70&amp;$C$5:$C$70,0),MATCH(K$4,$D$4:$F$4,0))</f>
        <v>142968960</v>
      </c>
      <c r="L29" s="130">
        <f t="array" ref="L29">INDEX($D$5:$F$70,MATCH($H29&amp;$I29,$B$5:$B$70&amp;$C$5:$C$70,0),MATCH(L$4,$D$4:$F$4,0))</f>
        <v>261651477</v>
      </c>
      <c r="M29" s="91">
        <f t="shared" si="9"/>
        <v>8.1271829805002298</v>
      </c>
      <c r="T29" s="5"/>
    </row>
    <row r="30" spans="1:20" ht="14.45">
      <c r="A30" s="1" t="s">
        <v>1168</v>
      </c>
      <c r="B30" s="1" t="str">
        <f t="shared" si="0"/>
        <v>28291100</v>
      </c>
      <c r="C30" s="1">
        <v>2014</v>
      </c>
      <c r="D30" s="1">
        <v>48883030</v>
      </c>
      <c r="E30" s="1">
        <v>10351750</v>
      </c>
      <c r="F30" s="1" t="s">
        <v>1174</v>
      </c>
      <c r="J30" s="409">
        <f>AVERAGE(J27:J29)</f>
        <v>450785310</v>
      </c>
      <c r="K30" s="409">
        <f t="shared" ref="K30:L30" si="10">AVERAGE(K27:K29)</f>
        <v>136880510</v>
      </c>
      <c r="L30" s="409">
        <f t="shared" si="10"/>
        <v>210032978.66666666</v>
      </c>
      <c r="M30" s="91">
        <f>(L30-J30)/(L30+K30-J30)</f>
        <v>2.3177829005302502</v>
      </c>
      <c r="T30" s="5"/>
    </row>
    <row r="31" spans="1:20" ht="14.45">
      <c r="A31" s="1" t="s">
        <v>1169</v>
      </c>
      <c r="B31" s="1" t="str">
        <f t="shared" si="0"/>
        <v>28291270</v>
      </c>
      <c r="C31" s="1">
        <v>2014</v>
      </c>
      <c r="D31" s="1">
        <v>453371360</v>
      </c>
      <c r="E31" s="1">
        <v>128365500</v>
      </c>
      <c r="F31" s="1">
        <v>208646355</v>
      </c>
      <c r="H31" s="1" t="s">
        <v>1181</v>
      </c>
      <c r="J31" s="130"/>
      <c r="K31" s="130"/>
      <c r="L31" s="130"/>
      <c r="M31" s="91"/>
      <c r="T31" s="5"/>
    </row>
    <row r="32" spans="1:20" ht="14.45">
      <c r="A32" s="1" t="s">
        <v>1170</v>
      </c>
      <c r="B32" s="1" t="str">
        <f t="shared" si="0"/>
        <v>28298100</v>
      </c>
      <c r="C32" s="1">
        <v>2014</v>
      </c>
      <c r="D32" s="1">
        <v>8605790</v>
      </c>
      <c r="E32" s="1">
        <v>2275810</v>
      </c>
      <c r="F32" s="1">
        <v>0</v>
      </c>
      <c r="H32" s="1" t="str">
        <f>H31</f>
        <v>28298100</v>
      </c>
      <c r="I32" s="1">
        <v>2015</v>
      </c>
      <c r="J32" s="130">
        <f t="array" ref="J32">INDEX($D$5:$F$70,MATCH($H32&amp;$I32,$B$5:$B$70&amp;$C$5:$C$70,0),MATCH(J$4,$D$4:$F$4,0))</f>
        <v>13711900</v>
      </c>
      <c r="K32" s="130">
        <f t="array" ref="K32">INDEX($D$5:$F$70,MATCH($H32&amp;$I32,$B$5:$B$70&amp;$C$5:$C$70,0),MATCH(K$4,$D$4:$F$4,0))</f>
        <v>2198490</v>
      </c>
      <c r="L32" s="130">
        <f t="array" ref="L32">INDEX($D$5:$F$70,MATCH($H32&amp;$I32,$B$5:$B$70&amp;$C$5:$C$70,0),MATCH(L$4,$D$4:$F$4,0))</f>
        <v>0</v>
      </c>
      <c r="M32" s="91"/>
      <c r="T32" s="5"/>
    </row>
    <row r="33" spans="1:20" ht="14.45">
      <c r="A33" s="1" t="s">
        <v>1171</v>
      </c>
      <c r="B33" s="1" t="str">
        <f t="shared" si="0"/>
        <v>28931600</v>
      </c>
      <c r="C33" s="1">
        <v>2014</v>
      </c>
      <c r="D33" s="1">
        <v>12229540</v>
      </c>
      <c r="E33" s="1">
        <v>5651930</v>
      </c>
      <c r="F33" s="1">
        <v>9209547</v>
      </c>
      <c r="H33" s="1" t="str">
        <f>H32</f>
        <v>28298100</v>
      </c>
      <c r="I33" s="1">
        <v>2016</v>
      </c>
      <c r="J33" s="130">
        <f t="array" ref="J33">INDEX($D$5:$F$70,MATCH($H33&amp;$I33,$B$5:$B$70&amp;$C$5:$C$70,0),MATCH(J$4,$D$4:$F$4,0))</f>
        <v>7849300</v>
      </c>
      <c r="K33" s="130">
        <f t="array" ref="K33">INDEX($D$5:$F$70,MATCH($H33&amp;$I33,$B$5:$B$70&amp;$C$5:$C$70,0),MATCH(K$4,$D$4:$F$4,0))</f>
        <v>2856700</v>
      </c>
      <c r="L33" s="130">
        <f t="array" ref="L33">INDEX($D$5:$F$70,MATCH($H33&amp;$I33,$B$5:$B$70&amp;$C$5:$C$70,0),MATCH(L$4,$D$4:$F$4,0))</f>
        <v>0</v>
      </c>
      <c r="M33" s="91"/>
      <c r="T33" s="5"/>
    </row>
    <row r="34" spans="1:20" ht="14.45">
      <c r="A34" s="1" t="s">
        <v>1173</v>
      </c>
      <c r="B34" s="1" t="str">
        <f t="shared" si="0"/>
        <v>28993925</v>
      </c>
      <c r="C34" s="1">
        <v>2014</v>
      </c>
      <c r="D34" s="1">
        <v>55824600</v>
      </c>
      <c r="E34" s="1">
        <v>8223210</v>
      </c>
      <c r="F34" s="1" t="s">
        <v>1174</v>
      </c>
      <c r="H34" s="1" t="str">
        <f>H33</f>
        <v>28298100</v>
      </c>
      <c r="I34" s="1">
        <v>2017</v>
      </c>
      <c r="J34" s="130">
        <f t="array" ref="J34">INDEX($D$5:$F$70,MATCH($H34&amp;$I34,$B$5:$B$70&amp;$C$5:$C$70,0),MATCH(J$4,$D$4:$F$4,0))</f>
        <v>7045640</v>
      </c>
      <c r="K34" s="130">
        <f t="array" ref="K34">INDEX($D$5:$F$70,MATCH($H34&amp;$I34,$B$5:$B$70&amp;$C$5:$C$70,0),MATCH(K$4,$D$4:$F$4,0))</f>
        <v>3990140</v>
      </c>
      <c r="L34" s="130">
        <f t="array" ref="L34">INDEX($D$5:$F$70,MATCH($H34&amp;$I34,$B$5:$B$70&amp;$C$5:$C$70,0),MATCH(L$4,$D$4:$F$4,0))</f>
        <v>0</v>
      </c>
      <c r="M34" s="91"/>
      <c r="T34" s="5"/>
    </row>
    <row r="35" spans="1:20" ht="14.45">
      <c r="A35" s="1" t="s">
        <v>1175</v>
      </c>
      <c r="B35" s="1" t="str">
        <f t="shared" si="0"/>
        <v>28993940</v>
      </c>
      <c r="C35" s="1">
        <v>2014</v>
      </c>
      <c r="D35" s="1">
        <v>3741140</v>
      </c>
      <c r="E35" s="1">
        <v>5020930</v>
      </c>
      <c r="F35" s="1" t="s">
        <v>1174</v>
      </c>
      <c r="J35" s="409"/>
      <c r="K35" s="409"/>
      <c r="L35" s="409"/>
      <c r="M35" s="91"/>
      <c r="T35" s="5"/>
    </row>
    <row r="36" spans="1:20" ht="14.45">
      <c r="A36" s="1" t="s">
        <v>1176</v>
      </c>
      <c r="B36" s="1" t="str">
        <f t="shared" si="0"/>
        <v>28993955</v>
      </c>
      <c r="C36" s="1">
        <v>2014</v>
      </c>
      <c r="D36" s="1">
        <v>738627720</v>
      </c>
      <c r="E36" s="1">
        <v>525168250</v>
      </c>
      <c r="F36" s="1">
        <v>317509800</v>
      </c>
      <c r="H36" s="1" t="s">
        <v>1182</v>
      </c>
      <c r="J36" s="130"/>
      <c r="K36" s="130"/>
      <c r="L36" s="130"/>
      <c r="M36" s="91"/>
      <c r="T36" s="5"/>
    </row>
    <row r="37" spans="1:20" ht="14.45">
      <c r="A37" s="1" t="s">
        <v>1177</v>
      </c>
      <c r="B37" s="1" t="str">
        <f t="shared" si="0"/>
        <v>28993956</v>
      </c>
      <c r="C37" s="1">
        <v>2014</v>
      </c>
      <c r="D37" s="1" t="s">
        <v>1174</v>
      </c>
      <c r="E37" s="1" t="s">
        <v>1174</v>
      </c>
      <c r="F37" s="1" t="s">
        <v>1174</v>
      </c>
      <c r="H37" s="1" t="str">
        <f>H36</f>
        <v>28931600</v>
      </c>
      <c r="I37" s="1">
        <v>2015</v>
      </c>
      <c r="J37" s="130">
        <f t="array" ref="J37">INDEX($D$5:$F$70,MATCH($H37&amp;$I37,$B$5:$B$70&amp;$C$5:$C$70,0),MATCH(J$4,$D$4:$F$4,0))</f>
        <v>9137890</v>
      </c>
      <c r="K37" s="130">
        <f t="array" ref="K37">INDEX($D$5:$F$70,MATCH($H37&amp;$I37,$B$5:$B$70&amp;$C$5:$C$70,0),MATCH(K$4,$D$4:$F$4,0))</f>
        <v>3410600</v>
      </c>
      <c r="L37" s="130" t="str">
        <f t="array" ref="L37">INDEX($D$5:$F$70,MATCH($H37&amp;$I37,$B$5:$B$70&amp;$C$5:$C$70,0),MATCH(L$4,$D$4:$F$4,0))</f>
        <v>:</v>
      </c>
      <c r="M37" s="91"/>
      <c r="T37" s="5"/>
    </row>
    <row r="38" spans="1:20">
      <c r="A38" s="1" t="s">
        <v>1164</v>
      </c>
      <c r="B38" s="1" t="str">
        <f t="shared" si="0"/>
        <v>25291120</v>
      </c>
      <c r="C38" s="1">
        <v>2015</v>
      </c>
      <c r="D38" s="1">
        <v>34454680</v>
      </c>
      <c r="E38" s="1">
        <v>4464520</v>
      </c>
      <c r="F38" s="1">
        <v>97707484</v>
      </c>
      <c r="H38" s="1" t="str">
        <f>H37</f>
        <v>28931600</v>
      </c>
      <c r="I38" s="1">
        <v>2016</v>
      </c>
      <c r="J38" s="130">
        <f t="array" ref="J38">INDEX($D$5:$F$70,MATCH($H38&amp;$I38,$B$5:$B$70&amp;$C$5:$C$70,0),MATCH(J$4,$D$4:$F$4,0))</f>
        <v>10248670</v>
      </c>
      <c r="K38" s="130">
        <f t="array" ref="K38">INDEX($D$5:$F$70,MATCH($H38&amp;$I38,$B$5:$B$70&amp;$C$5:$C$70,0),MATCH(K$4,$D$4:$F$4,0))</f>
        <v>4194190</v>
      </c>
      <c r="L38" s="130" t="str">
        <f t="array" ref="L38">INDEX($D$5:$F$70,MATCH($H38&amp;$I38,$B$5:$B$70&amp;$C$5:$C$70,0),MATCH(L$4,$D$4:$F$4,0))</f>
        <v>:</v>
      </c>
      <c r="M38" s="91"/>
    </row>
    <row r="39" spans="1:20">
      <c r="A39" s="1" t="s">
        <v>1165</v>
      </c>
      <c r="B39" s="1" t="str">
        <f t="shared" si="0"/>
        <v>25931360</v>
      </c>
      <c r="C39" s="1">
        <v>2015</v>
      </c>
      <c r="D39" s="1">
        <v>6064270</v>
      </c>
      <c r="E39" s="1">
        <v>3003520</v>
      </c>
      <c r="F39" s="1">
        <v>2577703</v>
      </c>
      <c r="H39" s="1" t="str">
        <f>H38</f>
        <v>28931600</v>
      </c>
      <c r="I39" s="1">
        <v>2017</v>
      </c>
      <c r="J39" s="130">
        <f t="array" ref="J39">INDEX($D$5:$F$70,MATCH($H39&amp;$I39,$B$5:$B$70&amp;$C$5:$C$70,0),MATCH(J$4,$D$4:$F$4,0))</f>
        <v>9684380</v>
      </c>
      <c r="K39" s="130">
        <f t="array" ref="K39">INDEX($D$5:$F$70,MATCH($H39&amp;$I39,$B$5:$B$70&amp;$C$5:$C$70,0),MATCH(K$4,$D$4:$F$4,0))</f>
        <v>5967000</v>
      </c>
      <c r="L39" s="130" t="str">
        <f t="array" ref="L39">INDEX($D$5:$F$70,MATCH($H39&amp;$I39,$B$5:$B$70&amp;$C$5:$C$70,0),MATCH(L$4,$D$4:$F$4,0))</f>
        <v>:</v>
      </c>
      <c r="M39" s="91"/>
    </row>
    <row r="40" spans="1:20">
      <c r="A40" s="1" t="s">
        <v>1167</v>
      </c>
      <c r="B40" s="1" t="str">
        <f t="shared" si="0"/>
        <v>28251410</v>
      </c>
      <c r="C40" s="1">
        <v>2015</v>
      </c>
      <c r="D40" s="1">
        <v>309835950</v>
      </c>
      <c r="E40" s="1">
        <v>98673860</v>
      </c>
      <c r="F40" s="1">
        <v>326472776</v>
      </c>
      <c r="J40" s="409"/>
      <c r="K40" s="409"/>
      <c r="L40" s="409"/>
      <c r="M40" s="91"/>
    </row>
    <row r="41" spans="1:20" ht="14.45">
      <c r="A41" s="1" t="s">
        <v>1168</v>
      </c>
      <c r="B41" s="1" t="str">
        <f t="shared" si="0"/>
        <v>28291100</v>
      </c>
      <c r="C41" s="1">
        <v>2015</v>
      </c>
      <c r="D41" s="1">
        <v>52071470</v>
      </c>
      <c r="E41" s="1">
        <v>20633870</v>
      </c>
      <c r="F41" s="1">
        <v>60739281</v>
      </c>
      <c r="H41" s="5" t="s">
        <v>1183</v>
      </c>
      <c r="I41" s="5"/>
      <c r="J41" s="130"/>
      <c r="K41" s="130"/>
      <c r="L41" s="130"/>
      <c r="M41" s="91"/>
    </row>
    <row r="42" spans="1:20">
      <c r="A42" s="1" t="s">
        <v>1169</v>
      </c>
      <c r="B42" s="1" t="str">
        <f t="shared" si="0"/>
        <v>28291270</v>
      </c>
      <c r="C42" s="1">
        <v>2015</v>
      </c>
      <c r="D42" s="1">
        <v>473157480</v>
      </c>
      <c r="E42" s="1">
        <v>119544500</v>
      </c>
      <c r="F42" s="1">
        <v>186494269</v>
      </c>
      <c r="H42" s="1" t="str">
        <f>H41</f>
        <v>28993925</v>
      </c>
      <c r="I42" s="1">
        <v>2015</v>
      </c>
      <c r="J42" s="130">
        <f t="array" ref="J42">INDEX($D$5:$F$70,MATCH($H42&amp;$I42,$B$5:$B$70&amp;$C$5:$C$70,0),MATCH(J$4,$D$4:$F$4,0))</f>
        <v>71944710</v>
      </c>
      <c r="K42" s="130">
        <f t="array" ref="K42">INDEX($D$5:$F$70,MATCH($H42&amp;$I42,$B$5:$B$70&amp;$C$5:$C$70,0),MATCH(K$4,$D$4:$F$4,0))</f>
        <v>4542990</v>
      </c>
      <c r="L42" s="130" t="str">
        <f t="array" ref="L42">INDEX($D$5:$F$70,MATCH($H42&amp;$I42,$B$5:$B$70&amp;$C$5:$C$70,0),MATCH(L$4,$D$4:$F$4,0))</f>
        <v>:</v>
      </c>
      <c r="M42" s="91"/>
    </row>
    <row r="43" spans="1:20">
      <c r="A43" s="1" t="s">
        <v>1170</v>
      </c>
      <c r="B43" s="1" t="str">
        <f t="shared" si="0"/>
        <v>28298100</v>
      </c>
      <c r="C43" s="1">
        <v>2015</v>
      </c>
      <c r="D43" s="1">
        <v>13711900</v>
      </c>
      <c r="E43" s="1">
        <v>2198490</v>
      </c>
      <c r="F43" s="1">
        <v>0</v>
      </c>
      <c r="H43" s="1" t="str">
        <f>H42</f>
        <v>28993925</v>
      </c>
      <c r="I43" s="1">
        <v>2016</v>
      </c>
      <c r="J43" s="130">
        <f t="array" ref="J43">INDEX($D$5:$F$70,MATCH($H43&amp;$I43,$B$5:$B$70&amp;$C$5:$C$70,0),MATCH(J$4,$D$4:$F$4,0))</f>
        <v>39484220</v>
      </c>
      <c r="K43" s="130">
        <f t="array" ref="K43">INDEX($D$5:$F$70,MATCH($H43&amp;$I43,$B$5:$B$70&amp;$C$5:$C$70,0),MATCH(K$4,$D$4:$F$4,0))</f>
        <v>5997330</v>
      </c>
      <c r="L43" s="130" t="str">
        <f t="array" ref="L43">INDEX($D$5:$F$70,MATCH($H43&amp;$I43,$B$5:$B$70&amp;$C$5:$C$70,0),MATCH(L$4,$D$4:$F$4,0))</f>
        <v>:</v>
      </c>
      <c r="M43" s="91"/>
    </row>
    <row r="44" spans="1:20">
      <c r="A44" s="1" t="s">
        <v>1171</v>
      </c>
      <c r="B44" s="1" t="str">
        <f t="shared" si="0"/>
        <v>28931600</v>
      </c>
      <c r="C44" s="1">
        <v>2015</v>
      </c>
      <c r="D44" s="1">
        <v>9137890</v>
      </c>
      <c r="E44" s="1">
        <v>3410600</v>
      </c>
      <c r="F44" s="1" t="s">
        <v>1174</v>
      </c>
      <c r="H44" s="1" t="str">
        <f>H43</f>
        <v>28993925</v>
      </c>
      <c r="I44" s="1">
        <v>2017</v>
      </c>
      <c r="J44" s="130">
        <f t="array" ref="J44">INDEX($D$5:$F$70,MATCH($H44&amp;$I44,$B$5:$B$70&amp;$C$5:$C$70,0),MATCH(J$4,$D$4:$F$4,0))</f>
        <v>22602730</v>
      </c>
      <c r="K44" s="130">
        <f t="array" ref="K44">INDEX($D$5:$F$70,MATCH($H44&amp;$I44,$B$5:$B$70&amp;$C$5:$C$70,0),MATCH(K$4,$D$4:$F$4,0))</f>
        <v>3309440</v>
      </c>
      <c r="L44" s="130" t="str">
        <f t="array" ref="L44">INDEX($D$5:$F$70,MATCH($H44&amp;$I44,$B$5:$B$70&amp;$C$5:$C$70,0),MATCH(L$4,$D$4:$F$4,0))</f>
        <v>:</v>
      </c>
      <c r="M44" s="91"/>
    </row>
    <row r="45" spans="1:20" ht="14.45">
      <c r="A45" s="1" t="s">
        <v>1173</v>
      </c>
      <c r="B45" s="1" t="str">
        <f t="shared" si="0"/>
        <v>28993925</v>
      </c>
      <c r="C45" s="1">
        <v>2015</v>
      </c>
      <c r="D45" s="1">
        <v>71944710</v>
      </c>
      <c r="E45" s="1">
        <v>4542990</v>
      </c>
      <c r="F45" s="1" t="s">
        <v>1174</v>
      </c>
      <c r="H45" s="5"/>
      <c r="I45" s="5"/>
      <c r="J45" s="409"/>
      <c r="K45" s="409"/>
      <c r="L45" s="409"/>
      <c r="M45" s="91"/>
    </row>
    <row r="46" spans="1:20">
      <c r="A46" s="1" t="s">
        <v>1175</v>
      </c>
      <c r="B46" s="1" t="str">
        <f t="shared" si="0"/>
        <v>28993940</v>
      </c>
      <c r="C46" s="1">
        <v>2015</v>
      </c>
      <c r="D46" s="1">
        <v>3774310</v>
      </c>
      <c r="E46" s="1">
        <v>4018380</v>
      </c>
      <c r="F46" s="1" t="s">
        <v>1174</v>
      </c>
      <c r="H46" s="1" t="s">
        <v>1184</v>
      </c>
      <c r="J46" s="130"/>
      <c r="K46" s="130"/>
      <c r="L46" s="130"/>
      <c r="M46" s="91"/>
    </row>
    <row r="47" spans="1:20">
      <c r="A47" s="1" t="s">
        <v>1176</v>
      </c>
      <c r="B47" s="1" t="str">
        <f t="shared" si="0"/>
        <v>28993955</v>
      </c>
      <c r="C47" s="1">
        <v>2015</v>
      </c>
      <c r="D47" s="1">
        <v>799283070</v>
      </c>
      <c r="E47" s="1">
        <v>525442830</v>
      </c>
      <c r="F47" s="1">
        <v>379612587</v>
      </c>
      <c r="H47" s="1" t="str">
        <f>H46</f>
        <v>28993940</v>
      </c>
      <c r="I47" s="1">
        <v>2015</v>
      </c>
      <c r="J47" s="130">
        <f t="array" ref="J47">INDEX($D$5:$F$70,MATCH($H47&amp;$I47,$B$5:$B$70&amp;$C$5:$C$70,0),MATCH(J$4,$D$4:$F$4,0))</f>
        <v>3774310</v>
      </c>
      <c r="K47" s="130">
        <f t="array" ref="K47">INDEX($D$5:$F$70,MATCH($H47&amp;$I47,$B$5:$B$70&amp;$C$5:$C$70,0),MATCH(K$4,$D$4:$F$4,0))</f>
        <v>4018380</v>
      </c>
      <c r="L47" s="130" t="str">
        <f t="array" ref="L47">INDEX($D$5:$F$70,MATCH($H47&amp;$I47,$B$5:$B$70&amp;$C$5:$C$70,0),MATCH(L$4,$D$4:$F$4,0))</f>
        <v>:</v>
      </c>
      <c r="M47" s="91"/>
    </row>
    <row r="48" spans="1:20">
      <c r="A48" s="1" t="s">
        <v>1177</v>
      </c>
      <c r="B48" s="1" t="str">
        <f t="shared" si="0"/>
        <v>28993956</v>
      </c>
      <c r="C48" s="1">
        <v>2015</v>
      </c>
      <c r="D48" s="1" t="s">
        <v>1174</v>
      </c>
      <c r="E48" s="1" t="s">
        <v>1174</v>
      </c>
      <c r="F48" s="1" t="s">
        <v>1174</v>
      </c>
      <c r="H48" s="1" t="str">
        <f>H47</f>
        <v>28993940</v>
      </c>
      <c r="I48" s="1">
        <v>2016</v>
      </c>
      <c r="J48" s="130">
        <f t="array" ref="J48">INDEX($D$5:$F$70,MATCH($H48&amp;$I48,$B$5:$B$70&amp;$C$5:$C$70,0),MATCH(J$4,$D$4:$F$4,0))</f>
        <v>3102500</v>
      </c>
      <c r="K48" s="130">
        <f t="array" ref="K48">INDEX($D$5:$F$70,MATCH($H48&amp;$I48,$B$5:$B$70&amp;$C$5:$C$70,0),MATCH(K$4,$D$4:$F$4,0))</f>
        <v>7077990</v>
      </c>
      <c r="L48" s="130" t="str">
        <f t="array" ref="L48">INDEX($D$5:$F$70,MATCH($H48&amp;$I48,$B$5:$B$70&amp;$C$5:$C$70,0),MATCH(L$4,$D$4:$F$4,0))</f>
        <v>:</v>
      </c>
      <c r="M48" s="91"/>
    </row>
    <row r="49" spans="1:13">
      <c r="A49" s="1" t="s">
        <v>1164</v>
      </c>
      <c r="B49" s="1" t="str">
        <f t="shared" si="0"/>
        <v>25291120</v>
      </c>
      <c r="C49" s="1">
        <v>2016</v>
      </c>
      <c r="D49" s="1">
        <v>29262370</v>
      </c>
      <c r="E49" s="1">
        <v>4756770</v>
      </c>
      <c r="F49" s="1">
        <v>73128081</v>
      </c>
      <c r="H49" s="1" t="str">
        <f>H48</f>
        <v>28993940</v>
      </c>
      <c r="I49" s="1">
        <v>2017</v>
      </c>
      <c r="J49" s="130">
        <f t="array" ref="J49">INDEX($D$5:$F$70,MATCH($H49&amp;$I49,$B$5:$B$70&amp;$C$5:$C$70,0),MATCH(J$4,$D$4:$F$4,0))</f>
        <v>2076550</v>
      </c>
      <c r="K49" s="130">
        <f t="array" ref="K49">INDEX($D$5:$F$70,MATCH($H49&amp;$I49,$B$5:$B$70&amp;$C$5:$C$70,0),MATCH(K$4,$D$4:$F$4,0))</f>
        <v>7564980</v>
      </c>
      <c r="L49" s="130" t="str">
        <f t="array" ref="L49">INDEX($D$5:$F$70,MATCH($H49&amp;$I49,$B$5:$B$70&amp;$C$5:$C$70,0),MATCH(L$4,$D$4:$F$4,0))</f>
        <v>:</v>
      </c>
      <c r="M49" s="91"/>
    </row>
    <row r="50" spans="1:13">
      <c r="A50" s="1" t="s">
        <v>1165</v>
      </c>
      <c r="B50" s="1" t="str">
        <f t="shared" si="0"/>
        <v>25931360</v>
      </c>
      <c r="C50" s="1">
        <v>2016</v>
      </c>
      <c r="D50" s="1">
        <v>4830530</v>
      </c>
      <c r="E50" s="1">
        <v>1412900</v>
      </c>
      <c r="F50" s="1">
        <v>2445453</v>
      </c>
      <c r="J50" s="409"/>
      <c r="K50" s="409"/>
      <c r="L50" s="409"/>
      <c r="M50" s="91"/>
    </row>
    <row r="51" spans="1:13">
      <c r="A51" s="1" t="s">
        <v>1167</v>
      </c>
      <c r="B51" s="1" t="str">
        <f t="shared" si="0"/>
        <v>28251410</v>
      </c>
      <c r="C51" s="1">
        <v>2016</v>
      </c>
      <c r="D51" s="1">
        <v>335389690</v>
      </c>
      <c r="E51" s="1">
        <v>110889200</v>
      </c>
      <c r="F51" s="1">
        <v>376779177</v>
      </c>
      <c r="H51" s="1" t="s">
        <v>1185</v>
      </c>
      <c r="J51" s="130"/>
      <c r="K51" s="130"/>
      <c r="L51" s="130"/>
      <c r="M51" s="91"/>
    </row>
    <row r="52" spans="1:13">
      <c r="A52" s="1" t="s">
        <v>1168</v>
      </c>
      <c r="B52" s="1" t="str">
        <f t="shared" si="0"/>
        <v>28291100</v>
      </c>
      <c r="C52" s="1">
        <v>2016</v>
      </c>
      <c r="D52" s="1">
        <v>58341310</v>
      </c>
      <c r="E52" s="1">
        <v>18434310</v>
      </c>
      <c r="F52" s="1">
        <v>49064041</v>
      </c>
      <c r="H52" s="1" t="str">
        <f>H51</f>
        <v>28993955</v>
      </c>
      <c r="I52" s="1">
        <v>2015</v>
      </c>
      <c r="J52" s="130">
        <f t="array" ref="J52">INDEX($D$5:$F$70,MATCH($H52&amp;$I52,$B$5:$B$70&amp;$C$5:$C$70,0),MATCH(J$4,$D$4:$F$4,0))</f>
        <v>799283070</v>
      </c>
      <c r="K52" s="130">
        <f t="array" ref="K52">INDEX($D$5:$F$70,MATCH($H52&amp;$I52,$B$5:$B$70&amp;$C$5:$C$70,0),MATCH(K$4,$D$4:$F$4,0))</f>
        <v>525442830</v>
      </c>
      <c r="L52" s="130">
        <f t="array" ref="L52">INDEX($D$5:$F$70,MATCH($H52&amp;$I52,$B$5:$B$70&amp;$C$5:$C$70,0),MATCH(L$4,$D$4:$F$4,0))</f>
        <v>379612587</v>
      </c>
      <c r="M52" s="91">
        <f t="shared" ref="M52:M54" si="11">(L52-J52)/(L52+K52-J52)</f>
        <v>-3.967676759597667</v>
      </c>
    </row>
    <row r="53" spans="1:13">
      <c r="A53" s="1" t="s">
        <v>1169</v>
      </c>
      <c r="B53" s="1" t="str">
        <f t="shared" si="0"/>
        <v>28291270</v>
      </c>
      <c r="C53" s="1">
        <v>2016</v>
      </c>
      <c r="D53" s="1">
        <v>454518340</v>
      </c>
      <c r="E53" s="1">
        <v>148128070</v>
      </c>
      <c r="F53" s="1">
        <v>181953190</v>
      </c>
      <c r="H53" s="1" t="str">
        <f>H52</f>
        <v>28993955</v>
      </c>
      <c r="I53" s="1">
        <v>2016</v>
      </c>
      <c r="J53" s="130" t="str">
        <f t="array" ref="J53">INDEX($D$5:$F$70,MATCH($H53&amp;$I53,$B$5:$B$70&amp;$C$5:$C$70,0),MATCH(J$4,$D$4:$F$4,0))</f>
        <v>:</v>
      </c>
      <c r="K53" s="130" t="str">
        <f t="array" ref="K53">INDEX($D$5:$F$70,MATCH($H53&amp;$I53,$B$5:$B$70&amp;$C$5:$C$70,0),MATCH(K$4,$D$4:$F$4,0))</f>
        <v>:</v>
      </c>
      <c r="L53" s="130" t="str">
        <f t="array" ref="L53">INDEX($D$5:$F$70,MATCH($H53&amp;$I53,$B$5:$B$70&amp;$C$5:$C$70,0),MATCH(L$4,$D$4:$F$4,0))</f>
        <v>:</v>
      </c>
      <c r="M53" s="91" t="e">
        <f t="shared" si="11"/>
        <v>#VALUE!</v>
      </c>
    </row>
    <row r="54" spans="1:13">
      <c r="A54" s="1" t="s">
        <v>1170</v>
      </c>
      <c r="B54" s="1" t="str">
        <f t="shared" si="0"/>
        <v>28298100</v>
      </c>
      <c r="C54" s="1">
        <v>2016</v>
      </c>
      <c r="D54" s="1">
        <v>7849300</v>
      </c>
      <c r="E54" s="1">
        <v>2856700</v>
      </c>
      <c r="F54" s="1">
        <v>0</v>
      </c>
      <c r="H54" s="1" t="str">
        <f>H53</f>
        <v>28993955</v>
      </c>
      <c r="I54" s="1">
        <v>2017</v>
      </c>
      <c r="J54" s="130" t="str">
        <f t="array" ref="J54">INDEX($D$5:$F$70,MATCH($H54&amp;$I54,$B$5:$B$70&amp;$C$5:$C$70,0),MATCH(J$4,$D$4:$F$4,0))</f>
        <v>:</v>
      </c>
      <c r="K54" s="130" t="str">
        <f t="array" ref="K54">INDEX($D$5:$F$70,MATCH($H54&amp;$I54,$B$5:$B$70&amp;$C$5:$C$70,0),MATCH(K$4,$D$4:$F$4,0))</f>
        <v>:</v>
      </c>
      <c r="L54" s="130" t="str">
        <f t="array" ref="L54">INDEX($D$5:$F$70,MATCH($H54&amp;$I54,$B$5:$B$70&amp;$C$5:$C$70,0),MATCH(L$4,$D$4:$F$4,0))</f>
        <v>:</v>
      </c>
      <c r="M54" s="91" t="e">
        <f t="shared" si="11"/>
        <v>#VALUE!</v>
      </c>
    </row>
    <row r="55" spans="1:13">
      <c r="A55" s="1" t="s">
        <v>1171</v>
      </c>
      <c r="B55" s="1" t="str">
        <f t="shared" si="0"/>
        <v>28931600</v>
      </c>
      <c r="C55" s="1">
        <v>2016</v>
      </c>
      <c r="D55" s="1">
        <v>10248670</v>
      </c>
      <c r="E55" s="1">
        <v>4194190</v>
      </c>
      <c r="F55" s="1" t="s">
        <v>1174</v>
      </c>
      <c r="J55" s="409">
        <f>J52</f>
        <v>799283070</v>
      </c>
      <c r="K55" s="409">
        <f t="shared" ref="K55:L55" si="12">K52</f>
        <v>525442830</v>
      </c>
      <c r="L55" s="409">
        <f t="shared" si="12"/>
        <v>379612587</v>
      </c>
      <c r="M55" s="91">
        <f>(L55-J55)/(L55+K55-J55)</f>
        <v>-3.967676759597667</v>
      </c>
    </row>
    <row r="56" spans="1:13">
      <c r="A56" s="1" t="s">
        <v>1173</v>
      </c>
      <c r="B56" s="1" t="str">
        <f t="shared" si="0"/>
        <v>28993925</v>
      </c>
      <c r="C56" s="1">
        <v>2016</v>
      </c>
      <c r="D56" s="1">
        <v>39484220</v>
      </c>
      <c r="E56" s="1">
        <v>5997330</v>
      </c>
      <c r="F56" s="1" t="s">
        <v>1174</v>
      </c>
      <c r="H56" s="1" t="s">
        <v>1186</v>
      </c>
      <c r="J56" s="130"/>
      <c r="K56" s="130"/>
      <c r="L56" s="130"/>
      <c r="M56" s="91"/>
    </row>
    <row r="57" spans="1:13">
      <c r="A57" s="1" t="s">
        <v>1175</v>
      </c>
      <c r="B57" s="1" t="str">
        <f t="shared" si="0"/>
        <v>28993940</v>
      </c>
      <c r="C57" s="1">
        <v>2016</v>
      </c>
      <c r="D57" s="1">
        <v>3102500</v>
      </c>
      <c r="E57" s="1">
        <v>7077990</v>
      </c>
      <c r="F57" s="1" t="s">
        <v>1174</v>
      </c>
      <c r="H57" s="1" t="str">
        <f>H56</f>
        <v>28993956</v>
      </c>
      <c r="I57" s="1">
        <v>2015</v>
      </c>
      <c r="J57" s="130" t="str">
        <f t="array" ref="J57">INDEX($D$5:$F$70,MATCH($H57&amp;$I57,$B$5:$B$70&amp;$C$5:$C$70,0),MATCH(J$4,$D$4:$F$4,0))</f>
        <v>:</v>
      </c>
      <c r="K57" s="130" t="str">
        <f t="array" ref="K57">INDEX($D$5:$F$70,MATCH($H57&amp;$I57,$B$5:$B$70&amp;$C$5:$C$70,0),MATCH(K$4,$D$4:$F$4,0))</f>
        <v>:</v>
      </c>
      <c r="L57" s="130" t="str">
        <f t="array" ref="L57">INDEX($D$5:$F$70,MATCH($H57&amp;$I57,$B$5:$B$70&amp;$C$5:$C$70,0),MATCH(L$4,$D$4:$F$4,0))</f>
        <v>:</v>
      </c>
      <c r="M57" s="91" t="e">
        <f t="shared" ref="M57:M59" si="13">(L57-J57)/(L57+K57-J57)</f>
        <v>#VALUE!</v>
      </c>
    </row>
    <row r="58" spans="1:13">
      <c r="A58" s="1" t="s">
        <v>1176</v>
      </c>
      <c r="B58" s="1" t="str">
        <f t="shared" si="0"/>
        <v>28993955</v>
      </c>
      <c r="C58" s="1">
        <v>2016</v>
      </c>
      <c r="D58" s="1" t="s">
        <v>1174</v>
      </c>
      <c r="E58" s="1" t="s">
        <v>1174</v>
      </c>
      <c r="F58" s="1" t="s">
        <v>1174</v>
      </c>
      <c r="H58" s="1" t="str">
        <f>H57</f>
        <v>28993956</v>
      </c>
      <c r="I58" s="1">
        <v>2016</v>
      </c>
      <c r="J58" s="130">
        <f t="array" ref="J58">INDEX($D$5:$F$70,MATCH($H58&amp;$I58,$B$5:$B$70&amp;$C$5:$C$70,0),MATCH(J$4,$D$4:$F$4,0))</f>
        <v>858806600</v>
      </c>
      <c r="K58" s="130">
        <f t="array" ref="K58">INDEX($D$5:$F$70,MATCH($H58&amp;$I58,$B$5:$B$70&amp;$C$5:$C$70,0),MATCH(K$4,$D$4:$F$4,0))</f>
        <v>671774460</v>
      </c>
      <c r="L58" s="130">
        <f t="array" ref="L58">INDEX($D$5:$F$70,MATCH($H58&amp;$I58,$B$5:$B$70&amp;$C$5:$C$70,0),MATCH(L$4,$D$4:$F$4,0))</f>
        <v>298726021</v>
      </c>
      <c r="M58" s="91">
        <f t="shared" si="13"/>
        <v>-5.0144249083797172</v>
      </c>
    </row>
    <row r="59" spans="1:13">
      <c r="A59" s="1" t="s">
        <v>1177</v>
      </c>
      <c r="B59" s="1" t="str">
        <f t="shared" si="0"/>
        <v>28993956</v>
      </c>
      <c r="C59" s="1">
        <v>2016</v>
      </c>
      <c r="D59" s="1">
        <v>858806600</v>
      </c>
      <c r="E59" s="1">
        <v>671774460</v>
      </c>
      <c r="F59" s="1">
        <v>298726021</v>
      </c>
      <c r="H59" s="1" t="str">
        <f>H58</f>
        <v>28993956</v>
      </c>
      <c r="I59" s="1">
        <v>2017</v>
      </c>
      <c r="J59" s="130">
        <f t="array" ref="J59">INDEX($D$5:$F$70,MATCH($H59&amp;$I59,$B$5:$B$70&amp;$C$5:$C$70,0),MATCH(J$4,$D$4:$F$4,0))</f>
        <v>786480320</v>
      </c>
      <c r="K59" s="130">
        <f t="array" ref="K59">INDEX($D$5:$F$70,MATCH($H59&amp;$I59,$B$5:$B$70&amp;$C$5:$C$70,0),MATCH(K$4,$D$4:$F$4,0))</f>
        <v>622957260</v>
      </c>
      <c r="L59" s="130">
        <f t="array" ref="L59">INDEX($D$5:$F$70,MATCH($H59&amp;$I59,$B$5:$B$70&amp;$C$5:$C$70,0),MATCH(L$4,$D$4:$F$4,0))</f>
        <v>546373208</v>
      </c>
      <c r="M59" s="91">
        <f t="shared" si="13"/>
        <v>-0.62715690004121405</v>
      </c>
    </row>
    <row r="60" spans="1:13">
      <c r="A60" s="1" t="s">
        <v>1164</v>
      </c>
      <c r="B60" s="1" t="str">
        <f t="shared" si="0"/>
        <v>25291120</v>
      </c>
      <c r="C60" s="1">
        <v>2017</v>
      </c>
      <c r="D60" s="1">
        <v>34281610</v>
      </c>
      <c r="E60" s="1">
        <v>6710740</v>
      </c>
      <c r="F60" s="1">
        <v>74362075</v>
      </c>
      <c r="J60" s="409">
        <f>AVERAGE(J58:J59)</f>
        <v>822643460</v>
      </c>
      <c r="K60" s="409">
        <f t="shared" ref="K60:L60" si="14">AVERAGE(K58:K59)</f>
        <v>647365860</v>
      </c>
      <c r="L60" s="409">
        <f t="shared" si="14"/>
        <v>422549614.5</v>
      </c>
      <c r="M60" s="91">
        <f>(L60-J60)/(L60+K60-J60)</f>
        <v>-1.6180312451007268</v>
      </c>
    </row>
    <row r="61" spans="1:13">
      <c r="A61" s="1" t="s">
        <v>1165</v>
      </c>
      <c r="B61" s="1" t="str">
        <f t="shared" si="0"/>
        <v>25931360</v>
      </c>
      <c r="C61" s="1">
        <v>2017</v>
      </c>
      <c r="D61" s="1">
        <v>6562040</v>
      </c>
      <c r="E61" s="1">
        <v>1616070</v>
      </c>
      <c r="F61" s="1">
        <v>2361208</v>
      </c>
    </row>
    <row r="62" spans="1:13">
      <c r="A62" s="1" t="s">
        <v>1167</v>
      </c>
      <c r="B62" s="1" t="str">
        <f t="shared" si="0"/>
        <v>28251410</v>
      </c>
      <c r="C62" s="1">
        <v>2017</v>
      </c>
      <c r="D62" s="1">
        <v>284713580</v>
      </c>
      <c r="E62" s="1">
        <v>115873310</v>
      </c>
      <c r="F62" s="1">
        <v>401983643</v>
      </c>
    </row>
    <row r="63" spans="1:13">
      <c r="A63" s="1" t="s">
        <v>1168</v>
      </c>
      <c r="B63" s="1" t="str">
        <f t="shared" si="0"/>
        <v>28291100</v>
      </c>
      <c r="C63" s="1">
        <v>2017</v>
      </c>
      <c r="D63" s="1">
        <v>68208940</v>
      </c>
      <c r="E63" s="1">
        <v>22978890</v>
      </c>
      <c r="F63" s="1" t="s">
        <v>1174</v>
      </c>
    </row>
    <row r="64" spans="1:13">
      <c r="A64" s="1" t="s">
        <v>1169</v>
      </c>
      <c r="B64" s="1" t="str">
        <f t="shared" si="0"/>
        <v>28291270</v>
      </c>
      <c r="C64" s="1">
        <v>2017</v>
      </c>
      <c r="D64" s="1">
        <v>424680110</v>
      </c>
      <c r="E64" s="1">
        <v>142968960</v>
      </c>
      <c r="F64" s="1">
        <v>261651477</v>
      </c>
    </row>
    <row r="65" spans="1:6">
      <c r="A65" s="1" t="s">
        <v>1170</v>
      </c>
      <c r="B65" s="1" t="str">
        <f t="shared" si="0"/>
        <v>28298100</v>
      </c>
      <c r="C65" s="1">
        <v>2017</v>
      </c>
      <c r="D65" s="1">
        <v>7045640</v>
      </c>
      <c r="E65" s="1">
        <v>3990140</v>
      </c>
      <c r="F65" s="1">
        <v>0</v>
      </c>
    </row>
    <row r="66" spans="1:6">
      <c r="A66" s="1" t="s">
        <v>1171</v>
      </c>
      <c r="B66" s="1" t="str">
        <f t="shared" si="0"/>
        <v>28931600</v>
      </c>
      <c r="C66" s="1">
        <v>2017</v>
      </c>
      <c r="D66" s="1">
        <v>9684380</v>
      </c>
      <c r="E66" s="1">
        <v>5967000</v>
      </c>
      <c r="F66" s="1" t="s">
        <v>1174</v>
      </c>
    </row>
    <row r="67" spans="1:6">
      <c r="A67" s="1" t="s">
        <v>1173</v>
      </c>
      <c r="B67" s="1" t="str">
        <f t="shared" si="0"/>
        <v>28993925</v>
      </c>
      <c r="C67" s="1">
        <v>2017</v>
      </c>
      <c r="D67" s="1">
        <v>22602730</v>
      </c>
      <c r="E67" s="1">
        <v>3309440</v>
      </c>
      <c r="F67" s="1" t="s">
        <v>1174</v>
      </c>
    </row>
    <row r="68" spans="1:6">
      <c r="A68" s="1" t="s">
        <v>1175</v>
      </c>
      <c r="B68" s="1" t="str">
        <f t="shared" si="0"/>
        <v>28993940</v>
      </c>
      <c r="C68" s="1">
        <v>2017</v>
      </c>
      <c r="D68" s="1">
        <v>2076550</v>
      </c>
      <c r="E68" s="1">
        <v>7564980</v>
      </c>
      <c r="F68" s="1" t="s">
        <v>1174</v>
      </c>
    </row>
    <row r="69" spans="1:6">
      <c r="A69" s="1" t="s">
        <v>1176</v>
      </c>
      <c r="B69" s="1" t="str">
        <f t="shared" si="0"/>
        <v>28993955</v>
      </c>
      <c r="C69" s="1">
        <v>2017</v>
      </c>
      <c r="D69" s="1" t="s">
        <v>1174</v>
      </c>
      <c r="E69" s="1" t="s">
        <v>1174</v>
      </c>
      <c r="F69" s="1" t="s">
        <v>1174</v>
      </c>
    </row>
    <row r="70" spans="1:6">
      <c r="A70" s="1" t="s">
        <v>1177</v>
      </c>
      <c r="B70" s="1" t="str">
        <f t="shared" ref="B70" si="15">LEFT(A70,8)</f>
        <v>28993956</v>
      </c>
      <c r="C70" s="1">
        <v>2017</v>
      </c>
      <c r="D70" s="1">
        <v>786480320</v>
      </c>
      <c r="E70" s="1">
        <v>622957260</v>
      </c>
      <c r="F70" s="1">
        <v>546373208</v>
      </c>
    </row>
  </sheetData>
  <conditionalFormatting sqref="A1:XFD2 U15:XFD37 V12:XFD14 N3:XFD11 N13:T14 T38:XFD1048576 N15:S1048576 A3:M3 A4:G1048576 H46:I1048576 H7:M40 J41:M1048576">
    <cfRule type="expression" dxfId="56" priority="4">
      <formula>_xlfn.ISFORMULA(A1)</formula>
    </cfRule>
  </conditionalFormatting>
  <conditionalFormatting sqref="H4:M6">
    <cfRule type="expression" dxfId="55" priority="3">
      <formula>_xlfn.ISFORMULA(H4)</formula>
    </cfRule>
  </conditionalFormatting>
  <conditionalFormatting sqref="I42:I44">
    <cfRule type="expression" dxfId="54" priority="2">
      <formula>_xlfn.ISFORMULA(I42)</formula>
    </cfRule>
  </conditionalFormatting>
  <conditionalFormatting sqref="H42:H44">
    <cfRule type="expression" dxfId="53" priority="1">
      <formula>_xlfn.ISFORMULA(H42)</formula>
    </cfRule>
  </conditionalFormatting>
  <pageMargins left="0.7" right="0.7" top="0.75" bottom="0.75" header="0.3" footer="0.3"/>
  <pageSetup paperSize="9" orientation="portrait" verticalDpi="0"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F3FCE-4CF7-4B2A-9125-2AD9E37A8938}">
  <sheetPr>
    <tabColor theme="8"/>
  </sheetPr>
  <dimension ref="A1"/>
  <sheetViews>
    <sheetView workbookViewId="0"/>
  </sheetViews>
  <sheetFormatPr defaultRowHeight="14.45"/>
  <sheetData/>
  <pageMargins left="0.7" right="0.7" top="0.75" bottom="0.75" header="0.3" footer="0.3"/>
  <pageSetup paperSize="9" orientation="portrait" verticalDpi="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20295-819D-43CC-82B5-818309153FE5}">
  <sheetPr>
    <tabColor theme="9" tint="0.39997558519241921"/>
  </sheetPr>
  <dimension ref="B1:AT80"/>
  <sheetViews>
    <sheetView workbookViewId="0">
      <selection activeCell="B14" sqref="B14"/>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9" width="17.28515625" style="1" bestFit="1" customWidth="1"/>
    <col min="10" max="12" width="17.7109375" style="1" bestFit="1" customWidth="1"/>
    <col min="13" max="16" width="18.5703125" style="1" bestFit="1" customWidth="1"/>
    <col min="17" max="18" width="8.85546875" style="1"/>
    <col min="19" max="19" width="24.28515625" style="1" customWidth="1"/>
    <col min="20" max="20" width="28.7109375" style="1" customWidth="1"/>
    <col min="21" max="21" width="27.42578125" style="1" customWidth="1"/>
    <col min="22" max="22" width="33.85546875" style="1" customWidth="1"/>
    <col min="23" max="23" width="39.28515625" style="1" customWidth="1"/>
    <col min="24" max="24" width="32.42578125" style="1" customWidth="1"/>
    <col min="25" max="25" width="8.85546875" style="1"/>
    <col min="26" max="28" width="16" style="1" customWidth="1"/>
    <col min="29" max="29" width="18.28515625" style="1" customWidth="1"/>
    <col min="30" max="31" width="17.28515625" style="1" bestFit="1" customWidth="1"/>
    <col min="32" max="32" width="17.7109375" style="1" bestFit="1" customWidth="1"/>
    <col min="33" max="33" width="16.85546875" style="1" bestFit="1" customWidth="1"/>
    <col min="34" max="34" width="8.85546875" style="1"/>
    <col min="35" max="35" width="15.28515625" style="1" bestFit="1" customWidth="1"/>
    <col min="36" max="40" width="8.85546875" style="1"/>
    <col min="41" max="41" width="11.7109375" style="1" bestFit="1" customWidth="1"/>
    <col min="42" max="43" width="8.85546875" style="1"/>
    <col min="44" max="44" width="11.28515625" style="1" bestFit="1" customWidth="1"/>
    <col min="45" max="16384" width="8.85546875" style="1"/>
  </cols>
  <sheetData>
    <row r="1" spans="2:46"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3" spans="2:46">
      <c r="S3" s="154"/>
      <c r="T3" s="154"/>
    </row>
    <row r="4" spans="2:46">
      <c r="S4" s="154"/>
      <c r="T4" s="154"/>
    </row>
    <row r="5" spans="2:46">
      <c r="S5" s="154"/>
      <c r="T5" s="154"/>
    </row>
    <row r="6" spans="2:46">
      <c r="K6" s="45"/>
      <c r="L6" s="45"/>
      <c r="M6" s="45"/>
      <c r="N6" s="45"/>
      <c r="O6" s="45"/>
      <c r="P6" s="45"/>
      <c r="Q6" s="45"/>
      <c r="R6" s="45"/>
      <c r="S6" s="154"/>
      <c r="T6" s="154"/>
      <c r="X6" s="45"/>
      <c r="Y6" s="45"/>
      <c r="Z6" s="45"/>
      <c r="AA6" s="45"/>
      <c r="AB6" s="45"/>
      <c r="AC6" s="45"/>
      <c r="AD6" s="45"/>
      <c r="AE6" s="45"/>
      <c r="AF6" s="45"/>
      <c r="AG6" s="45"/>
      <c r="AH6" s="45"/>
      <c r="AI6" s="45"/>
      <c r="AJ6" s="45"/>
      <c r="AK6" s="45"/>
      <c r="AL6" s="45"/>
      <c r="AM6" s="45"/>
      <c r="AN6" s="45"/>
      <c r="AO6" s="45"/>
      <c r="AP6" s="45"/>
      <c r="AQ6" s="45"/>
      <c r="AR6" s="45"/>
    </row>
    <row r="7" spans="2:46" ht="14.1">
      <c r="S7" s="154"/>
      <c r="T7" s="154"/>
      <c r="AI7" s="87"/>
    </row>
    <row r="8" spans="2:46">
      <c r="S8" s="154"/>
      <c r="T8" s="154"/>
    </row>
    <row r="9" spans="2:46">
      <c r="S9" s="154"/>
      <c r="T9" s="154"/>
    </row>
    <row r="10" spans="2:46" ht="14.1">
      <c r="C10" s="54" t="s">
        <v>346</v>
      </c>
      <c r="D10" s="55"/>
      <c r="E10" s="55"/>
      <c r="H10" s="2" t="s">
        <v>347</v>
      </c>
      <c r="I10" s="1">
        <v>277778</v>
      </c>
      <c r="S10" s="154"/>
      <c r="T10" s="154"/>
    </row>
    <row r="11" spans="2:46" ht="14.1">
      <c r="C11" s="153"/>
      <c r="D11" s="154"/>
      <c r="E11" s="154"/>
      <c r="H11" s="2" t="s">
        <v>538</v>
      </c>
      <c r="I11" s="1">
        <v>3.6</v>
      </c>
      <c r="S11" s="154"/>
      <c r="T11" s="154"/>
      <c r="AI11" s="154"/>
      <c r="AJ11" s="154"/>
      <c r="AK11" s="154"/>
      <c r="AL11" s="154"/>
      <c r="AM11" s="154"/>
      <c r="AN11" s="154"/>
      <c r="AO11" s="154"/>
      <c r="AP11" s="154"/>
      <c r="AQ11" s="154"/>
      <c r="AR11" s="154"/>
      <c r="AS11" s="154"/>
      <c r="AT11" s="154"/>
    </row>
    <row r="12" spans="2:46" ht="14.1">
      <c r="C12" s="2" t="s">
        <v>367</v>
      </c>
      <c r="D12" s="2"/>
      <c r="E12" s="2"/>
      <c r="F12" s="2"/>
      <c r="G12" s="2"/>
      <c r="H12" s="2"/>
      <c r="I12" s="45"/>
      <c r="J12" s="45"/>
      <c r="K12" s="45"/>
      <c r="L12" s="45"/>
      <c r="M12" s="45"/>
      <c r="N12" s="45"/>
      <c r="S12" s="154"/>
      <c r="T12" s="154"/>
    </row>
    <row r="13" spans="2:46" ht="14.1">
      <c r="C13" s="44" t="s">
        <v>354</v>
      </c>
      <c r="S13" s="154"/>
      <c r="T13" s="154"/>
    </row>
    <row r="14" spans="2:46" ht="14.1">
      <c r="C14" s="46" t="s">
        <v>125</v>
      </c>
      <c r="D14" s="46" t="s">
        <v>24</v>
      </c>
      <c r="E14" s="46" t="s">
        <v>18</v>
      </c>
      <c r="F14" s="46">
        <v>2015</v>
      </c>
      <c r="G14" s="46">
        <v>2020</v>
      </c>
      <c r="H14" s="46">
        <v>2025</v>
      </c>
      <c r="I14" s="46">
        <v>2030</v>
      </c>
      <c r="J14" s="46">
        <v>2035</v>
      </c>
      <c r="K14" s="46">
        <v>2040</v>
      </c>
      <c r="L14" s="46">
        <v>2045</v>
      </c>
      <c r="M14" s="46">
        <v>2050</v>
      </c>
      <c r="P14" s="154"/>
      <c r="Q14" s="154"/>
    </row>
    <row r="15" spans="2:46">
      <c r="C15" s="47" t="s">
        <v>261</v>
      </c>
      <c r="D15" s="496" t="s">
        <v>383</v>
      </c>
      <c r="E15" s="47" t="s">
        <v>1187</v>
      </c>
      <c r="F15" s="159">
        <f>SUM(F20:F23)</f>
        <v>17.104712041884817</v>
      </c>
      <c r="G15" s="159">
        <f t="shared" ref="G15:M15" si="0">SUM(G20:G23)</f>
        <v>33</v>
      </c>
      <c r="H15" s="159">
        <f t="shared" si="0"/>
        <v>65.333333333333329</v>
      </c>
      <c r="I15" s="159">
        <f t="shared" si="0"/>
        <v>97.666666666666686</v>
      </c>
      <c r="J15" s="159">
        <f t="shared" si="0"/>
        <v>130</v>
      </c>
      <c r="K15" s="159">
        <f t="shared" si="0"/>
        <v>162.33333333333337</v>
      </c>
      <c r="L15" s="159">
        <f t="shared" si="0"/>
        <v>194.66666666666666</v>
      </c>
      <c r="M15" s="159">
        <f t="shared" si="0"/>
        <v>227</v>
      </c>
      <c r="P15" s="154"/>
      <c r="Q15" s="154"/>
    </row>
    <row r="16" spans="2:46">
      <c r="C16" s="47" t="s">
        <v>261</v>
      </c>
      <c r="D16" s="496" t="s">
        <v>539</v>
      </c>
      <c r="E16" s="47" t="s">
        <v>1187</v>
      </c>
      <c r="F16" s="159">
        <f>SUM(F25:F28)</f>
        <v>17104712.041884817</v>
      </c>
      <c r="G16" s="159">
        <f t="shared" ref="G16:M16" si="1">SUM(G25:G28)</f>
        <v>45661181.750186987</v>
      </c>
      <c r="H16" s="159">
        <f t="shared" si="1"/>
        <v>75884318.125155807</v>
      </c>
      <c r="I16" s="159">
        <f t="shared" si="1"/>
        <v>106107454.50012466</v>
      </c>
      <c r="J16" s="159">
        <f t="shared" si="1"/>
        <v>136330590.87509349</v>
      </c>
      <c r="K16" s="159">
        <f t="shared" si="1"/>
        <v>166553727.25006235</v>
      </c>
      <c r="L16" s="159">
        <f t="shared" si="1"/>
        <v>196776863.62503114</v>
      </c>
      <c r="M16" s="159">
        <f t="shared" si="1"/>
        <v>227000000</v>
      </c>
      <c r="P16" s="154"/>
      <c r="Q16" s="154"/>
    </row>
    <row r="17" spans="3:17">
      <c r="P17" s="154"/>
      <c r="Q17" s="154"/>
    </row>
    <row r="18" spans="3:17" ht="14.1">
      <c r="C18" s="44" t="s">
        <v>372</v>
      </c>
      <c r="P18" s="154"/>
      <c r="Q18" s="154"/>
    </row>
    <row r="19" spans="3:17" ht="14.1">
      <c r="C19" s="46" t="s">
        <v>373</v>
      </c>
      <c r="D19" s="46" t="s">
        <v>24</v>
      </c>
      <c r="E19" s="46" t="s">
        <v>18</v>
      </c>
      <c r="F19" s="46">
        <v>2015</v>
      </c>
      <c r="G19" s="46">
        <v>2020</v>
      </c>
      <c r="H19" s="46">
        <v>2025</v>
      </c>
      <c r="I19" s="46">
        <v>2030</v>
      </c>
      <c r="J19" s="46">
        <v>2035</v>
      </c>
      <c r="K19" s="46">
        <v>2040</v>
      </c>
      <c r="L19" s="46">
        <v>2045</v>
      </c>
      <c r="M19" s="46">
        <v>2050</v>
      </c>
      <c r="P19" s="154"/>
      <c r="Q19" s="154"/>
    </row>
    <row r="20" spans="3:17">
      <c r="C20" s="496" t="s">
        <v>1188</v>
      </c>
      <c r="D20" s="47" t="s">
        <v>383</v>
      </c>
      <c r="E20" s="48" t="s">
        <v>1187</v>
      </c>
      <c r="F20" s="159">
        <f>G20*G20/H20</f>
        <v>17.104712041884817</v>
      </c>
      <c r="G20" s="427">
        <v>33</v>
      </c>
      <c r="H20" s="159">
        <f>G20+(($M20-$G20)/6)</f>
        <v>63.666666666666671</v>
      </c>
      <c r="I20" s="159">
        <f t="shared" ref="I20:L20" si="2">H20+(($M20-$G20)/6)</f>
        <v>94.333333333333343</v>
      </c>
      <c r="J20" s="159">
        <f t="shared" si="2"/>
        <v>125.00000000000001</v>
      </c>
      <c r="K20" s="159">
        <f t="shared" si="2"/>
        <v>155.66666666666669</v>
      </c>
      <c r="L20" s="159">
        <f t="shared" si="2"/>
        <v>186.33333333333334</v>
      </c>
      <c r="M20" s="427">
        <v>217</v>
      </c>
      <c r="P20" s="154"/>
      <c r="Q20" s="154"/>
    </row>
    <row r="21" spans="3:17">
      <c r="C21" s="496" t="s">
        <v>1189</v>
      </c>
      <c r="D21" s="47" t="s">
        <v>383</v>
      </c>
      <c r="E21" s="496" t="s">
        <v>1187</v>
      </c>
      <c r="F21" s="159">
        <v>0</v>
      </c>
      <c r="G21" s="427">
        <v>0</v>
      </c>
      <c r="H21" s="159">
        <f t="shared" ref="H21:L23" si="3">G21+(($M21-$G21)/6)</f>
        <v>0.33333333333333331</v>
      </c>
      <c r="I21" s="159">
        <f t="shared" si="3"/>
        <v>0.66666666666666663</v>
      </c>
      <c r="J21" s="159">
        <f t="shared" si="3"/>
        <v>1</v>
      </c>
      <c r="K21" s="159">
        <f t="shared" si="3"/>
        <v>1.3333333333333333</v>
      </c>
      <c r="L21" s="159">
        <f t="shared" si="3"/>
        <v>1.6666666666666665</v>
      </c>
      <c r="M21" s="427">
        <v>2</v>
      </c>
      <c r="P21" s="154"/>
      <c r="Q21" s="154"/>
    </row>
    <row r="22" spans="3:17">
      <c r="C22" s="496" t="s">
        <v>1190</v>
      </c>
      <c r="D22" s="47" t="s">
        <v>383</v>
      </c>
      <c r="E22" s="496" t="s">
        <v>1191</v>
      </c>
      <c r="F22" s="159">
        <v>0</v>
      </c>
      <c r="G22" s="427">
        <v>0</v>
      </c>
      <c r="H22" s="159">
        <f t="shared" si="3"/>
        <v>0</v>
      </c>
      <c r="I22" s="159">
        <f t="shared" si="3"/>
        <v>0</v>
      </c>
      <c r="J22" s="159">
        <f t="shared" si="3"/>
        <v>0</v>
      </c>
      <c r="K22" s="159">
        <f t="shared" si="3"/>
        <v>0</v>
      </c>
      <c r="L22" s="159">
        <f t="shared" si="3"/>
        <v>0</v>
      </c>
      <c r="M22" s="427">
        <v>0</v>
      </c>
    </row>
    <row r="23" spans="3:17" ht="14.1" thickBot="1">
      <c r="C23" s="311" t="s">
        <v>1192</v>
      </c>
      <c r="D23" s="410" t="s">
        <v>383</v>
      </c>
      <c r="E23" s="311" t="s">
        <v>1187</v>
      </c>
      <c r="F23" s="411">
        <v>0</v>
      </c>
      <c r="G23" s="428">
        <v>0</v>
      </c>
      <c r="H23" s="411">
        <f t="shared" si="3"/>
        <v>1.3333333333333333</v>
      </c>
      <c r="I23" s="411">
        <f t="shared" si="3"/>
        <v>2.6666666666666665</v>
      </c>
      <c r="J23" s="411">
        <f t="shared" si="3"/>
        <v>4</v>
      </c>
      <c r="K23" s="411">
        <f t="shared" si="3"/>
        <v>5.333333333333333</v>
      </c>
      <c r="L23" s="411">
        <f t="shared" si="3"/>
        <v>6.6666666666666661</v>
      </c>
      <c r="M23" s="428">
        <v>8</v>
      </c>
    </row>
    <row r="24" spans="3:17" ht="14.1" thickBot="1">
      <c r="C24" s="413"/>
      <c r="D24" s="414"/>
      <c r="E24" s="415"/>
      <c r="F24" s="416"/>
      <c r="G24" s="416"/>
      <c r="H24" s="416"/>
      <c r="I24" s="416"/>
      <c r="J24" s="416"/>
      <c r="K24" s="416"/>
      <c r="L24" s="416"/>
      <c r="M24" s="417"/>
    </row>
    <row r="25" spans="3:17">
      <c r="C25" s="408" t="s">
        <v>1188</v>
      </c>
      <c r="D25" s="412" t="s">
        <v>539</v>
      </c>
      <c r="E25" s="408" t="s">
        <v>1187</v>
      </c>
      <c r="F25" s="418">
        <f>F20*1*10^6</f>
        <v>17104712.041884817</v>
      </c>
      <c r="G25" s="418">
        <f>F25+(($M25-$F25)/7)</f>
        <v>45661181.750186987</v>
      </c>
      <c r="H25" s="418">
        <f t="shared" ref="H25:L25" si="4">G25+(($M25-$F25)/7)</f>
        <v>74217651.45848915</v>
      </c>
      <c r="I25" s="419">
        <f t="shared" si="4"/>
        <v>102774121.16679132</v>
      </c>
      <c r="J25" s="419">
        <f t="shared" si="4"/>
        <v>131330590.87509349</v>
      </c>
      <c r="K25" s="419">
        <f t="shared" si="4"/>
        <v>159887060.58339566</v>
      </c>
      <c r="L25" s="419">
        <f t="shared" si="4"/>
        <v>188443530.29169783</v>
      </c>
      <c r="M25" s="418">
        <f t="shared" ref="M25" si="5">M20*1*10^6</f>
        <v>217000000</v>
      </c>
    </row>
    <row r="26" spans="3:17">
      <c r="C26" s="496" t="s">
        <v>1189</v>
      </c>
      <c r="D26" s="47" t="s">
        <v>539</v>
      </c>
      <c r="E26" s="496" t="s">
        <v>1187</v>
      </c>
      <c r="F26" s="418">
        <f t="shared" ref="F26:M28" si="6">F21*1*10^6</f>
        <v>0</v>
      </c>
      <c r="G26" s="418">
        <f t="shared" si="6"/>
        <v>0</v>
      </c>
      <c r="H26" s="418">
        <f t="shared" si="6"/>
        <v>333333.33333333331</v>
      </c>
      <c r="I26" s="418">
        <f t="shared" si="6"/>
        <v>666666.66666666663</v>
      </c>
      <c r="J26" s="418">
        <f t="shared" si="6"/>
        <v>1000000</v>
      </c>
      <c r="K26" s="418">
        <f t="shared" si="6"/>
        <v>1333333.3333333333</v>
      </c>
      <c r="L26" s="418">
        <f t="shared" si="6"/>
        <v>1666666.6666666665</v>
      </c>
      <c r="M26" s="418">
        <f t="shared" si="6"/>
        <v>2000000</v>
      </c>
    </row>
    <row r="27" spans="3:17">
      <c r="C27" s="496" t="s">
        <v>1190</v>
      </c>
      <c r="D27" s="47" t="s">
        <v>539</v>
      </c>
      <c r="E27" s="496" t="s">
        <v>1187</v>
      </c>
      <c r="F27" s="418">
        <f t="shared" si="6"/>
        <v>0</v>
      </c>
      <c r="G27" s="418">
        <f t="shared" si="6"/>
        <v>0</v>
      </c>
      <c r="H27" s="418">
        <f t="shared" si="6"/>
        <v>0</v>
      </c>
      <c r="I27" s="418">
        <f t="shared" si="6"/>
        <v>0</v>
      </c>
      <c r="J27" s="418">
        <f t="shared" si="6"/>
        <v>0</v>
      </c>
      <c r="K27" s="418">
        <f t="shared" si="6"/>
        <v>0</v>
      </c>
      <c r="L27" s="418">
        <f t="shared" si="6"/>
        <v>0</v>
      </c>
      <c r="M27" s="418">
        <f t="shared" si="6"/>
        <v>0</v>
      </c>
    </row>
    <row r="28" spans="3:17">
      <c r="C28" s="496" t="s">
        <v>1192</v>
      </c>
      <c r="D28" s="47" t="s">
        <v>539</v>
      </c>
      <c r="E28" s="496" t="s">
        <v>1187</v>
      </c>
      <c r="F28" s="418">
        <f t="shared" si="6"/>
        <v>0</v>
      </c>
      <c r="G28" s="418">
        <f t="shared" si="6"/>
        <v>0</v>
      </c>
      <c r="H28" s="418">
        <f t="shared" si="6"/>
        <v>1333333.3333333333</v>
      </c>
      <c r="I28" s="418">
        <f t="shared" si="6"/>
        <v>2666666.6666666665</v>
      </c>
      <c r="J28" s="418">
        <f t="shared" si="6"/>
        <v>4000000</v>
      </c>
      <c r="K28" s="418">
        <f t="shared" si="6"/>
        <v>5333333.333333333</v>
      </c>
      <c r="L28" s="418">
        <f t="shared" si="6"/>
        <v>6666666.666666666</v>
      </c>
      <c r="M28" s="418">
        <f t="shared" si="6"/>
        <v>8000000</v>
      </c>
    </row>
    <row r="29" spans="3:17">
      <c r="C29" s="496"/>
      <c r="D29" s="496"/>
      <c r="E29" s="496"/>
      <c r="F29" s="127"/>
      <c r="G29" s="127"/>
      <c r="H29" s="127"/>
      <c r="I29" s="127"/>
      <c r="J29" s="127"/>
      <c r="K29" s="127"/>
      <c r="L29" s="127"/>
      <c r="M29" s="127"/>
    </row>
    <row r="30" spans="3:17">
      <c r="C30" s="496"/>
      <c r="D30" s="496"/>
      <c r="E30" s="496"/>
      <c r="F30" s="127"/>
      <c r="G30" s="127"/>
      <c r="H30" s="127"/>
      <c r="I30" s="127"/>
      <c r="J30" s="127"/>
      <c r="K30" s="127"/>
      <c r="L30" s="127"/>
      <c r="M30" s="127"/>
    </row>
    <row r="31" spans="3:17" ht="14.1">
      <c r="C31" s="153"/>
      <c r="D31" s="154"/>
      <c r="E31" s="154"/>
    </row>
    <row r="32" spans="3:17" ht="14.1">
      <c r="C32" s="153"/>
      <c r="D32" s="154"/>
      <c r="E32" s="154"/>
    </row>
    <row r="33" spans="3:5" ht="14.1">
      <c r="C33" s="153"/>
      <c r="D33" s="154"/>
      <c r="E33" s="154"/>
    </row>
    <row r="52" hidden="1" outlineLevel="1"/>
    <row r="53" hidden="1" outlineLevel="1"/>
    <row r="54" hidden="1" outlineLevel="1"/>
    <row r="55" hidden="1" outlineLevel="1"/>
    <row r="56" hidden="1" outlineLevel="1"/>
    <row r="57" hidden="1" outlineLevel="1"/>
    <row r="58" hidden="1" outlineLevel="1"/>
    <row r="59" hidden="1" outlineLevel="1"/>
    <row r="60" hidden="1" outlineLevel="1"/>
    <row r="61" hidden="1" outlineLevel="1"/>
    <row r="62" hidden="1" outlineLevel="1"/>
    <row r="63" hidden="1" outlineLevel="1"/>
    <row r="64" hidden="1" outlineLevel="1"/>
    <row r="65" hidden="1" outlineLevel="1"/>
    <row r="66" hidden="1" outlineLevel="1"/>
    <row r="67" hidden="1" outlineLevel="1"/>
    <row r="68" hidden="1" outlineLevel="1"/>
    <row r="69" hidden="1" outlineLevel="1"/>
    <row r="70" hidden="1" outlineLevel="1"/>
    <row r="71" hidden="1" outlineLevel="1"/>
    <row r="72" hidden="1" outlineLevel="1"/>
    <row r="73" hidden="1" outlineLevel="1"/>
    <row r="74" hidden="1" outlineLevel="1"/>
    <row r="75" hidden="1" outlineLevel="1"/>
    <row r="76" hidden="1" outlineLevel="1"/>
    <row r="77" hidden="1" outlineLevel="1"/>
    <row r="78" hidden="1" outlineLevel="1"/>
    <row r="79" hidden="1" outlineLevel="1"/>
    <row r="80" collapsed="1"/>
  </sheetData>
  <conditionalFormatting sqref="Q35:R102 C34:P54">
    <cfRule type="expression" dxfId="52" priority="43">
      <formula>_xlfn.ISFORMULA(C34)</formula>
    </cfRule>
  </conditionalFormatting>
  <pageMargins left="0.7" right="0.7" top="0.75" bottom="0.75" header="0.3" footer="0.3"/>
  <pageSetup paperSize="9" orientation="portrait" horizontalDpi="4294967294" verticalDpi="4294967294" r:id="rId1"/>
  <ignoredErrors>
    <ignoredError sqref="G15" formulaRange="1"/>
  </ignoredErrors>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58F7-18B4-4B2C-B488-994336E9C9D7}">
  <sheetPr>
    <tabColor theme="9" tint="0.39997558519241921"/>
  </sheetPr>
  <dimension ref="A1:U44"/>
  <sheetViews>
    <sheetView workbookViewId="0"/>
  </sheetViews>
  <sheetFormatPr defaultColWidth="8.85546875" defaultRowHeight="13.9"/>
  <cols>
    <col min="1" max="1" width="33.28515625" style="1" bestFit="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1:21" s="3" customFormat="1" ht="49.5" customHeight="1">
      <c r="A1" s="109"/>
      <c r="B1" s="109" t="s">
        <v>391</v>
      </c>
      <c r="C1" s="109"/>
      <c r="D1" s="109"/>
      <c r="E1" s="109"/>
      <c r="F1" s="109"/>
      <c r="G1" s="109"/>
      <c r="H1" s="109"/>
      <c r="I1" s="109"/>
      <c r="J1" s="109"/>
      <c r="K1" s="109"/>
      <c r="L1" s="109"/>
      <c r="M1" s="109"/>
      <c r="N1" s="109"/>
      <c r="O1" s="109"/>
      <c r="P1" s="109"/>
      <c r="Q1" s="109"/>
      <c r="R1" s="109"/>
      <c r="S1" s="109"/>
      <c r="T1" s="109"/>
      <c r="U1" s="109"/>
    </row>
    <row r="10" spans="1:21" ht="20.100000000000001">
      <c r="A10" s="399" t="s">
        <v>125</v>
      </c>
    </row>
    <row r="11" spans="1:21" ht="20.100000000000001">
      <c r="A11" s="397"/>
      <c r="C11" s="2"/>
      <c r="D11" s="2"/>
      <c r="E11" s="2"/>
      <c r="F11" s="2"/>
      <c r="G11" s="2"/>
      <c r="H11" s="2"/>
    </row>
    <row r="12" spans="1:21">
      <c r="C12" s="114"/>
      <c r="D12" s="114"/>
      <c r="E12" s="114"/>
      <c r="F12" s="114"/>
      <c r="G12" s="114"/>
      <c r="H12" s="114"/>
      <c r="I12" s="114"/>
      <c r="J12" s="115"/>
      <c r="K12" s="116"/>
      <c r="L12" s="116"/>
      <c r="M12" s="116"/>
      <c r="N12" s="116"/>
      <c r="O12" s="116"/>
      <c r="P12" s="116"/>
    </row>
    <row r="13" spans="1:21" ht="19.899999999999999">
      <c r="A13" s="398" t="s">
        <v>261</v>
      </c>
      <c r="C13" s="117" t="s">
        <v>397</v>
      </c>
      <c r="D13" s="114"/>
      <c r="E13" s="114"/>
      <c r="F13" s="114"/>
      <c r="G13" s="114"/>
      <c r="H13" s="114"/>
      <c r="I13" s="114"/>
      <c r="J13" s="114"/>
      <c r="K13" s="114"/>
      <c r="L13" s="114"/>
      <c r="M13" s="114"/>
      <c r="N13" s="114"/>
      <c r="O13" s="114"/>
      <c r="P13" s="114"/>
    </row>
    <row r="14" spans="1:21" ht="65.25" customHeight="1">
      <c r="C14" s="111" t="s">
        <v>373</v>
      </c>
      <c r="D14" s="111" t="s">
        <v>24</v>
      </c>
      <c r="E14" s="111" t="s">
        <v>18</v>
      </c>
      <c r="F14" s="111">
        <v>2015</v>
      </c>
      <c r="G14" s="111">
        <v>2020</v>
      </c>
      <c r="H14" s="111">
        <v>2025</v>
      </c>
      <c r="I14" s="111">
        <v>2030</v>
      </c>
      <c r="J14" s="111">
        <v>2035</v>
      </c>
      <c r="K14" s="111">
        <v>2040</v>
      </c>
      <c r="L14" s="111">
        <v>2045</v>
      </c>
      <c r="M14" s="111">
        <v>2050</v>
      </c>
    </row>
    <row r="15" spans="1:21" ht="29.25" customHeight="1">
      <c r="C15" s="496" t="s">
        <v>1188</v>
      </c>
      <c r="D15" s="65" t="s">
        <v>541</v>
      </c>
      <c r="E15" s="112" t="s">
        <v>384</v>
      </c>
      <c r="F15" s="187">
        <v>7</v>
      </c>
      <c r="G15" s="187">
        <f>F15+(($M15-$F15)/7)</f>
        <v>6.4285714285714288</v>
      </c>
      <c r="H15" s="187">
        <f t="shared" ref="H15:L15" si="0">G15+(($M15-$F15)/7)</f>
        <v>5.8571428571428577</v>
      </c>
      <c r="I15" s="187">
        <f t="shared" si="0"/>
        <v>5.2857142857142865</v>
      </c>
      <c r="J15" s="187">
        <f t="shared" si="0"/>
        <v>4.7142857142857153</v>
      </c>
      <c r="K15" s="187">
        <f t="shared" si="0"/>
        <v>4.1428571428571441</v>
      </c>
      <c r="L15" s="187">
        <f t="shared" si="0"/>
        <v>3.571428571428573</v>
      </c>
      <c r="M15" s="187">
        <v>3</v>
      </c>
    </row>
    <row r="16" spans="1:21">
      <c r="C16" s="496" t="s">
        <v>1189</v>
      </c>
      <c r="D16" s="65" t="s">
        <v>541</v>
      </c>
      <c r="E16" s="112" t="s">
        <v>384</v>
      </c>
      <c r="F16" s="187">
        <v>41</v>
      </c>
      <c r="G16" s="187">
        <f t="shared" ref="G16:L18" si="1">F16+(($M16-$F16)/7)</f>
        <v>37.714285714285715</v>
      </c>
      <c r="H16" s="187">
        <f t="shared" si="1"/>
        <v>34.428571428571431</v>
      </c>
      <c r="I16" s="187">
        <f t="shared" si="1"/>
        <v>31.142857142857146</v>
      </c>
      <c r="J16" s="187">
        <f t="shared" si="1"/>
        <v>27.857142857142861</v>
      </c>
      <c r="K16" s="187">
        <f t="shared" si="1"/>
        <v>24.571428571428577</v>
      </c>
      <c r="L16" s="187">
        <f t="shared" si="1"/>
        <v>21.285714285714292</v>
      </c>
      <c r="M16" s="187">
        <v>18</v>
      </c>
    </row>
    <row r="17" spans="3:16">
      <c r="C17" s="496" t="s">
        <v>1190</v>
      </c>
      <c r="D17" s="65" t="s">
        <v>541</v>
      </c>
      <c r="E17" s="112" t="s">
        <v>384</v>
      </c>
      <c r="F17" s="187">
        <v>47</v>
      </c>
      <c r="G17" s="187">
        <f t="shared" si="1"/>
        <v>42.428571428571431</v>
      </c>
      <c r="H17" s="187">
        <f t="shared" si="1"/>
        <v>37.857142857142861</v>
      </c>
      <c r="I17" s="187">
        <f t="shared" si="1"/>
        <v>33.285714285714292</v>
      </c>
      <c r="J17" s="187">
        <f t="shared" si="1"/>
        <v>28.714285714285722</v>
      </c>
      <c r="K17" s="187">
        <f t="shared" si="1"/>
        <v>24.142857142857153</v>
      </c>
      <c r="L17" s="187">
        <f t="shared" si="1"/>
        <v>19.571428571428584</v>
      </c>
      <c r="M17" s="187">
        <v>15</v>
      </c>
    </row>
    <row r="18" spans="3:16">
      <c r="C18" s="496" t="s">
        <v>1192</v>
      </c>
      <c r="D18" s="65" t="s">
        <v>541</v>
      </c>
      <c r="E18" s="112" t="s">
        <v>384</v>
      </c>
      <c r="F18" s="113">
        <v>47</v>
      </c>
      <c r="G18" s="187">
        <f t="shared" si="1"/>
        <v>41.571428571428569</v>
      </c>
      <c r="H18" s="187">
        <f t="shared" si="1"/>
        <v>36.142857142857139</v>
      </c>
      <c r="I18" s="187">
        <f t="shared" si="1"/>
        <v>30.714285714285708</v>
      </c>
      <c r="J18" s="187">
        <f t="shared" si="1"/>
        <v>25.285714285714278</v>
      </c>
      <c r="K18" s="187">
        <f t="shared" si="1"/>
        <v>19.857142857142847</v>
      </c>
      <c r="L18" s="187">
        <f t="shared" si="1"/>
        <v>14.428571428571418</v>
      </c>
      <c r="M18" s="187">
        <v>9</v>
      </c>
    </row>
    <row r="19" spans="3:16">
      <c r="C19" s="112"/>
      <c r="D19" s="65"/>
      <c r="E19" s="112"/>
      <c r="F19" s="113"/>
      <c r="G19" s="187"/>
      <c r="H19" s="187"/>
      <c r="I19" s="187"/>
      <c r="J19" s="187"/>
      <c r="K19" s="187"/>
      <c r="L19" s="187"/>
      <c r="M19" s="187"/>
    </row>
    <row r="20" spans="3:16">
      <c r="C20" s="120"/>
      <c r="D20" s="120"/>
      <c r="E20" s="120"/>
      <c r="F20" s="120"/>
      <c r="G20" s="120"/>
      <c r="H20" s="120"/>
      <c r="I20" s="120"/>
      <c r="J20" s="120"/>
      <c r="K20" s="120"/>
      <c r="L20" s="120"/>
      <c r="M20" s="120"/>
      <c r="N20" s="120"/>
      <c r="O20" s="120"/>
      <c r="P20" s="120"/>
    </row>
    <row r="44" spans="1:18" s="365" customFormat="1" ht="14.1" thickBot="1">
      <c r="A44" s="1"/>
      <c r="B44" s="1"/>
      <c r="C44" s="1"/>
      <c r="D44" s="1"/>
      <c r="E44" s="1"/>
      <c r="F44" s="1"/>
      <c r="G44" s="1"/>
      <c r="H44" s="1"/>
      <c r="I44" s="1"/>
      <c r="J44" s="1"/>
      <c r="K44" s="1"/>
      <c r="L44" s="1"/>
      <c r="M44" s="1"/>
      <c r="N44" s="1"/>
      <c r="O44" s="1"/>
      <c r="P44" s="1"/>
      <c r="Q44" s="1"/>
      <c r="R44" s="1"/>
    </row>
  </sheetData>
  <conditionalFormatting sqref="D15:E19 C20:P20 C12:P13 C14:E14 F14:M19">
    <cfRule type="expression" dxfId="51" priority="80">
      <formula>_xlfn.ISFORMULA(C12)</formula>
    </cfRule>
  </conditionalFormatting>
  <conditionalFormatting sqref="C19">
    <cfRule type="expression" dxfId="50" priority="79">
      <formula>_xlfn.ISFORMULA(C19)</formula>
    </cfRule>
  </conditionalFormatting>
  <pageMargins left="0.7" right="0.7" top="0.75" bottom="0.75" header="0.3" footer="0.3"/>
  <pageSetup paperSize="9" orientation="portrait" horizontalDpi="4294967294" verticalDpi="4294967294"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2F31-FEE9-4F58-B2BF-5DAFC6CB137F}">
  <sheetPr>
    <tabColor theme="9" tint="0.39997558519241921"/>
  </sheetPr>
  <dimension ref="A1:T25"/>
  <sheetViews>
    <sheetView workbookViewId="0">
      <selection activeCell="L14" sqref="L14"/>
    </sheetView>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0.28515625" style="5" customWidth="1"/>
    <col min="6" max="6" width="8.85546875" style="5"/>
    <col min="7" max="7" width="15.7109375" style="5" customWidth="1"/>
    <col min="8" max="8" width="21.85546875" style="5" customWidth="1"/>
    <col min="9" max="9" width="18" style="5" bestFit="1" customWidth="1"/>
    <col min="10" max="10" width="25.42578125" style="5" customWidth="1"/>
    <col min="11" max="12" width="23.140625" style="5" customWidth="1"/>
    <col min="13" max="13" width="22.28515625" style="5" customWidth="1"/>
    <col min="14" max="15" width="24.28515625" style="5" customWidth="1"/>
    <col min="16" max="16" width="21.42578125" style="5" customWidth="1"/>
    <col min="17" max="17" width="8.85546875" style="5"/>
    <col min="18" max="18" width="18.5703125" style="5" bestFit="1" customWidth="1"/>
    <col min="19" max="16384" width="8.85546875" style="5"/>
  </cols>
  <sheetData>
    <row r="1" spans="2:17" s="188" customFormat="1" ht="49.5" customHeight="1">
      <c r="B1" s="168" t="s">
        <v>408</v>
      </c>
      <c r="C1" s="168"/>
      <c r="D1" s="168"/>
      <c r="E1" s="168"/>
      <c r="F1" s="168"/>
      <c r="G1" s="168"/>
      <c r="H1" s="168"/>
      <c r="I1" s="168"/>
      <c r="J1" s="168"/>
      <c r="K1" s="168"/>
      <c r="L1" s="168"/>
      <c r="M1" s="168"/>
      <c r="N1" s="168"/>
      <c r="O1" s="168"/>
      <c r="P1" s="168"/>
      <c r="Q1" s="168"/>
    </row>
    <row r="4" spans="2:17">
      <c r="P4" s="189"/>
      <c r="Q4" s="170"/>
    </row>
    <row r="5" spans="2:17">
      <c r="Q5" s="170"/>
    </row>
    <row r="13" spans="2:17">
      <c r="B13" s="6" t="s">
        <v>125</v>
      </c>
      <c r="C13" s="111" t="s">
        <v>373</v>
      </c>
      <c r="D13" s="111" t="s">
        <v>24</v>
      </c>
      <c r="E13" s="111">
        <v>2015</v>
      </c>
      <c r="F13" s="111">
        <v>2020</v>
      </c>
      <c r="G13" s="111">
        <v>2025</v>
      </c>
      <c r="H13" s="111">
        <v>2030</v>
      </c>
      <c r="I13" s="111">
        <v>2035</v>
      </c>
      <c r="J13" s="111">
        <v>2040</v>
      </c>
      <c r="K13" s="111">
        <v>2045</v>
      </c>
      <c r="L13" s="111">
        <v>2050</v>
      </c>
    </row>
    <row r="14" spans="2:17">
      <c r="B14" s="47" t="s">
        <v>261</v>
      </c>
      <c r="C14" s="496" t="s">
        <v>1188</v>
      </c>
      <c r="D14" s="67" t="s">
        <v>296</v>
      </c>
      <c r="E14" s="187">
        <f>'Deployment (12)'!F25*'Tech costs (12)'!F15</f>
        <v>119732984.29319373</v>
      </c>
      <c r="F14" s="187">
        <f>'Deployment (12)'!G25*'Tech costs (12)'!G15</f>
        <v>293536168.39405924</v>
      </c>
      <c r="G14" s="187">
        <f>'Deployment (12)'!H25*'Tech costs (12)'!H15</f>
        <v>434703387.11400789</v>
      </c>
      <c r="H14" s="187">
        <f>'Deployment (12)'!I25*'Tech costs (12)'!I15</f>
        <v>543234640.45303988</v>
      </c>
      <c r="I14" s="187">
        <f>'Deployment (12)'!J25*'Tech costs (12)'!J15</f>
        <v>619129928.4111551</v>
      </c>
      <c r="J14" s="187">
        <f>'Deployment (12)'!K25*'Tech costs (12)'!K15</f>
        <v>662389250.98835361</v>
      </c>
      <c r="K14" s="187">
        <f>'Deployment (12)'!L25*'Tech costs (12)'!L15</f>
        <v>673012608.1846354</v>
      </c>
      <c r="L14" s="187">
        <f>'Deployment (12)'!M25*'Tech costs (12)'!M15</f>
        <v>651000000</v>
      </c>
    </row>
    <row r="15" spans="2:17">
      <c r="C15" s="496" t="s">
        <v>1189</v>
      </c>
      <c r="D15" s="67" t="s">
        <v>296</v>
      </c>
      <c r="E15" s="187">
        <f>'Deployment (12)'!F26*'Tech costs (12)'!F16</f>
        <v>0</v>
      </c>
      <c r="F15" s="187">
        <f>'Deployment (12)'!G26*'Tech costs (12)'!G16</f>
        <v>0</v>
      </c>
      <c r="G15" s="187">
        <f>'Deployment (12)'!H26*'Tech costs (12)'!H16</f>
        <v>11476190.476190476</v>
      </c>
      <c r="H15" s="187">
        <f>'Deployment (12)'!I26*'Tech costs (12)'!I16</f>
        <v>20761904.761904761</v>
      </c>
      <c r="I15" s="187">
        <f>'Deployment (12)'!J26*'Tech costs (12)'!J16</f>
        <v>27857142.857142862</v>
      </c>
      <c r="J15" s="187">
        <f>'Deployment (12)'!K26*'Tech costs (12)'!K16</f>
        <v>32761904.761904765</v>
      </c>
      <c r="K15" s="187">
        <f>'Deployment (12)'!L26*'Tech costs (12)'!L16</f>
        <v>35476190.476190485</v>
      </c>
      <c r="L15" s="187">
        <f>'Deployment (12)'!M26*'Tech costs (12)'!M16</f>
        <v>36000000</v>
      </c>
    </row>
    <row r="16" spans="2:17">
      <c r="C16" s="496" t="s">
        <v>1190</v>
      </c>
      <c r="D16" s="67" t="s">
        <v>296</v>
      </c>
      <c r="E16" s="187">
        <f>'Deployment (12)'!F27*'Tech costs (12)'!F17</f>
        <v>0</v>
      </c>
      <c r="F16" s="187">
        <f>'Deployment (12)'!G27*'Tech costs (12)'!G17</f>
        <v>0</v>
      </c>
      <c r="G16" s="187">
        <f>'Deployment (12)'!H27*'Tech costs (12)'!H17</f>
        <v>0</v>
      </c>
      <c r="H16" s="187">
        <f>'Deployment (12)'!I27*'Tech costs (12)'!I17</f>
        <v>0</v>
      </c>
      <c r="I16" s="187">
        <f>'Deployment (12)'!J27*'Tech costs (12)'!J17</f>
        <v>0</v>
      </c>
      <c r="J16" s="187">
        <f>'Deployment (12)'!K27*'Tech costs (12)'!K17</f>
        <v>0</v>
      </c>
      <c r="K16" s="187">
        <f>'Deployment (12)'!L27*'Tech costs (12)'!L17</f>
        <v>0</v>
      </c>
      <c r="L16" s="187">
        <f>'Deployment (12)'!M27*'Tech costs (12)'!M17</f>
        <v>0</v>
      </c>
    </row>
    <row r="17" spans="1:20">
      <c r="C17" s="496" t="s">
        <v>1192</v>
      </c>
      <c r="D17" s="67" t="s">
        <v>296</v>
      </c>
      <c r="E17" s="187">
        <f>'Deployment (12)'!F28*'Tech costs (12)'!F18</f>
        <v>0</v>
      </c>
      <c r="F17" s="187">
        <f>'Deployment (12)'!G28*'Tech costs (12)'!G18</f>
        <v>0</v>
      </c>
      <c r="G17" s="187">
        <f>'Deployment (12)'!H28*'Tech costs (12)'!H18</f>
        <v>48190476.190476179</v>
      </c>
      <c r="H17" s="187">
        <f>'Deployment (12)'!I28*'Tech costs (12)'!I18</f>
        <v>81904761.904761881</v>
      </c>
      <c r="I17" s="187">
        <f>'Deployment (12)'!J28*'Tech costs (12)'!J18</f>
        <v>101142857.1428571</v>
      </c>
      <c r="J17" s="187">
        <f>'Deployment (12)'!K28*'Tech costs (12)'!K18</f>
        <v>105904761.90476185</v>
      </c>
      <c r="K17" s="187">
        <f>'Deployment (12)'!L28*'Tech costs (12)'!L18</f>
        <v>96190476.19047612</v>
      </c>
      <c r="L17" s="187">
        <f>'Deployment (12)'!M28*'Tech costs (12)'!M18</f>
        <v>72000000</v>
      </c>
    </row>
    <row r="18" spans="1:20">
      <c r="C18" s="112"/>
      <c r="D18" s="65"/>
      <c r="E18" s="113"/>
      <c r="F18" s="187"/>
      <c r="G18" s="187"/>
      <c r="H18" s="187"/>
      <c r="I18" s="187"/>
      <c r="J18" s="187"/>
      <c r="K18" s="187"/>
      <c r="L18" s="187"/>
    </row>
    <row r="25" spans="1:20" s="396" customFormat="1" ht="14.65" thickBot="1">
      <c r="A25" s="5"/>
      <c r="B25" s="5"/>
      <c r="C25" s="5"/>
      <c r="D25" s="5"/>
      <c r="E25" s="5"/>
      <c r="F25" s="5"/>
      <c r="G25" s="5"/>
      <c r="H25" s="5"/>
      <c r="I25" s="5"/>
      <c r="J25" s="5"/>
      <c r="K25" s="5"/>
      <c r="L25" s="5"/>
      <c r="M25" s="5"/>
      <c r="N25" s="5"/>
      <c r="O25" s="5"/>
      <c r="P25" s="5"/>
      <c r="Q25" s="5"/>
      <c r="R25" s="5"/>
      <c r="S25" s="5"/>
      <c r="T25" s="5"/>
    </row>
  </sheetData>
  <conditionalFormatting sqref="A14 A15:B1048576 C19:XFD1048576 M13:XFD18 A1:XFD12 A13:L13">
    <cfRule type="expression" dxfId="49" priority="90">
      <formula>_xlfn.ISFORMULA(A1)</formula>
    </cfRule>
  </conditionalFormatting>
  <conditionalFormatting sqref="C19:P19">
    <cfRule type="expression" dxfId="48" priority="89">
      <formula>_xlfn.ISFORMULA(C19)</formula>
    </cfRule>
  </conditionalFormatting>
  <conditionalFormatting sqref="D18 E14:L18 C13:L13">
    <cfRule type="expression" dxfId="47" priority="88">
      <formula>_xlfn.ISFORMULA(C13)</formula>
    </cfRule>
  </conditionalFormatting>
  <conditionalFormatting sqref="C18">
    <cfRule type="expression" dxfId="46" priority="87">
      <formula>_xlfn.ISFORMULA(C18)</formula>
    </cfRule>
  </conditionalFormatting>
  <conditionalFormatting sqref="D14:D15">
    <cfRule type="expression" dxfId="45" priority="85">
      <formula>_xlfn.ISFORMULA(D14)</formula>
    </cfRule>
  </conditionalFormatting>
  <conditionalFormatting sqref="D14:D15">
    <cfRule type="expression" dxfId="44" priority="84">
      <formula>_xlfn.ISFORMULA(D14)</formula>
    </cfRule>
  </conditionalFormatting>
  <conditionalFormatting sqref="D16:D17">
    <cfRule type="expression" dxfId="43" priority="82">
      <formula>_xlfn.ISFORMULA(D16)</formula>
    </cfRule>
  </conditionalFormatting>
  <conditionalFormatting sqref="D16:D17">
    <cfRule type="expression" dxfId="42" priority="81">
      <formula>_xlfn.ISFORMULA(D16)</formula>
    </cfRule>
  </conditionalFormatting>
  <pageMargins left="0.7" right="0.7" top="0.75" bottom="0.75" header="0.3" footer="0.3"/>
  <pageSetup paperSize="9" orientation="portrait" horizontalDpi="4294967294" verticalDpi="4294967294"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F9516-2269-4660-8314-8D24E7DA38A2}">
  <sheetPr>
    <tabColor theme="9" tint="0.39997558519241921"/>
  </sheetPr>
  <dimension ref="A1:S36"/>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14.42578125" style="1" customWidth="1"/>
    <col min="6" max="6" width="40.28515625" style="1" customWidth="1"/>
    <col min="7" max="7" width="21.85546875" style="1" customWidth="1"/>
    <col min="8" max="8" width="22" style="1" customWidth="1"/>
    <col min="9" max="9" width="8.85546875" style="1"/>
    <col min="10" max="10" width="11.42578125" style="1" customWidth="1"/>
    <col min="11" max="15" width="8.85546875" style="1"/>
    <col min="16" max="16" width="14.85546875" style="1" customWidth="1"/>
    <col min="17" max="16384" width="8.85546875" style="1"/>
  </cols>
  <sheetData>
    <row r="1" spans="2:16" s="3" customFormat="1" ht="49.5" customHeight="1">
      <c r="B1" s="109" t="s">
        <v>427</v>
      </c>
      <c r="C1" s="109"/>
      <c r="D1" s="109"/>
      <c r="E1" s="109"/>
      <c r="F1" s="109"/>
      <c r="G1" s="109"/>
      <c r="H1" s="109"/>
      <c r="I1" s="109"/>
      <c r="J1" s="109"/>
      <c r="K1" s="109"/>
      <c r="L1" s="109"/>
      <c r="M1" s="109"/>
      <c r="N1" s="109"/>
      <c r="O1" s="109"/>
      <c r="P1" s="109"/>
    </row>
    <row r="4" spans="2:16" ht="14.1">
      <c r="O4" s="7"/>
      <c r="P4" s="2"/>
    </row>
    <row r="5" spans="2:16" ht="14.1">
      <c r="P5" s="2"/>
    </row>
    <row r="12" spans="2:16" ht="14.1">
      <c r="C12" s="44" t="s">
        <v>372</v>
      </c>
    </row>
    <row r="13" spans="2:16" ht="14.1">
      <c r="B13" s="46" t="s">
        <v>125</v>
      </c>
      <c r="C13" s="46" t="s">
        <v>373</v>
      </c>
      <c r="D13" s="46" t="s">
        <v>24</v>
      </c>
      <c r="E13" s="46">
        <v>2015</v>
      </c>
      <c r="F13" s="46">
        <v>2020</v>
      </c>
      <c r="G13" s="46">
        <v>2025</v>
      </c>
      <c r="H13" s="46">
        <v>2030</v>
      </c>
      <c r="I13" s="46">
        <v>2035</v>
      </c>
      <c r="J13" s="46">
        <v>2040</v>
      </c>
      <c r="K13" s="46">
        <v>2045</v>
      </c>
      <c r="L13" s="46">
        <v>2050</v>
      </c>
    </row>
    <row r="14" spans="2:16">
      <c r="B14" s="497" t="s">
        <v>261</v>
      </c>
      <c r="C14" s="496" t="s">
        <v>1188</v>
      </c>
      <c r="D14" s="496" t="s">
        <v>402</v>
      </c>
      <c r="E14" s="57">
        <v>1</v>
      </c>
      <c r="F14" s="57">
        <f>E14</f>
        <v>1</v>
      </c>
      <c r="G14" s="57">
        <f t="shared" ref="G14:L14" si="0">F14</f>
        <v>1</v>
      </c>
      <c r="H14" s="57">
        <f t="shared" si="0"/>
        <v>1</v>
      </c>
      <c r="I14" s="57">
        <f t="shared" si="0"/>
        <v>1</v>
      </c>
      <c r="J14" s="57">
        <f t="shared" si="0"/>
        <v>1</v>
      </c>
      <c r="K14" s="57">
        <f t="shared" si="0"/>
        <v>1</v>
      </c>
      <c r="L14" s="57">
        <f t="shared" si="0"/>
        <v>1</v>
      </c>
    </row>
    <row r="15" spans="2:16">
      <c r="C15" s="496" t="s">
        <v>1189</v>
      </c>
      <c r="D15" s="496" t="s">
        <v>402</v>
      </c>
      <c r="E15" s="57">
        <v>1</v>
      </c>
      <c r="F15" s="57">
        <f t="shared" ref="F15:L17" si="1">E15</f>
        <v>1</v>
      </c>
      <c r="G15" s="57">
        <f t="shared" si="1"/>
        <v>1</v>
      </c>
      <c r="H15" s="57">
        <f t="shared" si="1"/>
        <v>1</v>
      </c>
      <c r="I15" s="57">
        <f t="shared" si="1"/>
        <v>1</v>
      </c>
      <c r="J15" s="57">
        <f t="shared" si="1"/>
        <v>1</v>
      </c>
      <c r="K15" s="57">
        <f t="shared" si="1"/>
        <v>1</v>
      </c>
      <c r="L15" s="57">
        <f t="shared" si="1"/>
        <v>1</v>
      </c>
    </row>
    <row r="16" spans="2:16">
      <c r="C16" s="496" t="s">
        <v>1190</v>
      </c>
      <c r="D16" s="496" t="s">
        <v>402</v>
      </c>
      <c r="E16" s="57">
        <v>1</v>
      </c>
      <c r="F16" s="57">
        <f t="shared" si="1"/>
        <v>1</v>
      </c>
      <c r="G16" s="57">
        <f t="shared" si="1"/>
        <v>1</v>
      </c>
      <c r="H16" s="57">
        <f t="shared" si="1"/>
        <v>1</v>
      </c>
      <c r="I16" s="57">
        <f t="shared" si="1"/>
        <v>1</v>
      </c>
      <c r="J16" s="57">
        <f t="shared" si="1"/>
        <v>1</v>
      </c>
      <c r="K16" s="57">
        <f t="shared" si="1"/>
        <v>1</v>
      </c>
      <c r="L16" s="57">
        <f t="shared" si="1"/>
        <v>1</v>
      </c>
    </row>
    <row r="17" spans="3:16">
      <c r="C17" s="496" t="s">
        <v>1192</v>
      </c>
      <c r="D17" s="496" t="s">
        <v>402</v>
      </c>
      <c r="E17" s="57">
        <v>1</v>
      </c>
      <c r="F17" s="57">
        <f t="shared" si="1"/>
        <v>1</v>
      </c>
      <c r="G17" s="57">
        <f t="shared" si="1"/>
        <v>1</v>
      </c>
      <c r="H17" s="57">
        <f t="shared" si="1"/>
        <v>1</v>
      </c>
      <c r="I17" s="57">
        <f t="shared" si="1"/>
        <v>1</v>
      </c>
      <c r="J17" s="57">
        <f t="shared" si="1"/>
        <v>1</v>
      </c>
      <c r="K17" s="57">
        <f t="shared" si="1"/>
        <v>1</v>
      </c>
      <c r="L17" s="57">
        <f t="shared" si="1"/>
        <v>1</v>
      </c>
    </row>
    <row r="18" spans="3:16">
      <c r="C18" s="496"/>
      <c r="D18" s="496" t="s">
        <v>402</v>
      </c>
      <c r="E18" s="79"/>
      <c r="F18" s="57"/>
      <c r="G18" s="57"/>
      <c r="H18" s="79"/>
      <c r="I18" s="79"/>
      <c r="J18" s="79"/>
      <c r="K18" s="79"/>
      <c r="L18" s="79"/>
    </row>
    <row r="19" spans="3:16">
      <c r="C19" s="496"/>
      <c r="D19" s="496" t="s">
        <v>402</v>
      </c>
      <c r="E19" s="79"/>
      <c r="F19" s="57"/>
      <c r="G19" s="57"/>
      <c r="H19" s="79"/>
      <c r="I19" s="79"/>
      <c r="J19" s="79"/>
      <c r="K19" s="79"/>
      <c r="L19" s="79"/>
    </row>
    <row r="20" spans="3:16">
      <c r="J20" s="68"/>
      <c r="K20" s="68"/>
      <c r="L20" s="68"/>
      <c r="M20" s="68"/>
      <c r="N20" s="68"/>
      <c r="O20" s="68"/>
      <c r="P20" s="68"/>
    </row>
    <row r="36" spans="1:19" s="365" customFormat="1" ht="14.1" thickBot="1">
      <c r="A36" s="1"/>
      <c r="B36" s="1"/>
      <c r="C36" s="1"/>
      <c r="D36" s="1"/>
      <c r="E36" s="1"/>
      <c r="F36" s="1"/>
      <c r="G36" s="1"/>
      <c r="H36" s="1"/>
      <c r="I36" s="1"/>
      <c r="J36" s="1"/>
      <c r="K36" s="1"/>
      <c r="L36" s="1"/>
      <c r="M36" s="1"/>
      <c r="N36" s="1"/>
      <c r="O36" s="1"/>
      <c r="P36" s="1"/>
      <c r="Q36" s="1"/>
      <c r="R36" s="1"/>
      <c r="S36" s="1"/>
    </row>
  </sheetData>
  <conditionalFormatting sqref="A1:XFD10 B14:B18 A11:A21 A22:XFD1048576 C13:D13 C18:D19 C11:XFD12 C20:XFD21 D14 E13:XFD19">
    <cfRule type="expression" dxfId="41" priority="105">
      <formula>_xlfn.ISFORMULA(A1)</formula>
    </cfRule>
  </conditionalFormatting>
  <conditionalFormatting sqref="B19:B21 D15:D19 F14:L19">
    <cfRule type="expression" dxfId="40" priority="103">
      <formula>_xlfn.ISFORMULA(B14)</formula>
    </cfRule>
  </conditionalFormatting>
  <conditionalFormatting sqref="B19:B21 D15:D17">
    <cfRule type="expression" dxfId="39" priority="102">
      <formula>_xlfn.ISFORMULA(B15)</formula>
    </cfRule>
  </conditionalFormatting>
  <pageMargins left="0.7" right="0.7" top="0.75" bottom="0.75" header="0.3" footer="0.3"/>
  <pageSetup paperSize="9" orientation="portrait" horizontalDpi="4294967294" verticalDpi="4294967294"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1391E-E919-4A35-ADDD-E80EE1B04E4B}">
  <sheetPr>
    <tabColor theme="9" tint="0.39997558519241921"/>
  </sheetPr>
  <dimension ref="A1:R26"/>
  <sheetViews>
    <sheetView workbookViewId="0"/>
  </sheetViews>
  <sheetFormatPr defaultColWidth="8.85546875" defaultRowHeight="13.9"/>
  <cols>
    <col min="1" max="1" width="21.42578125" style="1" customWidth="1"/>
    <col min="2" max="2" width="16.42578125" style="1" customWidth="1"/>
    <col min="3" max="3" width="19.85546875" style="1" customWidth="1"/>
    <col min="4" max="5" width="8.85546875" style="1"/>
    <col min="6" max="6" width="15.7109375" style="1" customWidth="1"/>
    <col min="7" max="7" width="21.85546875" style="1" customWidth="1"/>
    <col min="8" max="8" width="24.7109375" style="1" customWidth="1"/>
    <col min="9" max="9" width="18.140625" style="1" bestFit="1" customWidth="1"/>
    <col min="10" max="10" width="29.42578125" style="1" customWidth="1"/>
    <col min="11" max="11" width="25" style="1" customWidth="1"/>
    <col min="12" max="12" width="18.140625" style="1" customWidth="1"/>
    <col min="13" max="13" width="21.140625" style="1" customWidth="1"/>
    <col min="14" max="14" width="27.42578125" style="1" customWidth="1"/>
    <col min="15" max="15" width="17" style="1" customWidth="1"/>
    <col min="16" max="16" width="19.42578125" style="1" customWidth="1"/>
    <col min="17" max="16384" width="8.85546875" style="1"/>
  </cols>
  <sheetData>
    <row r="1" spans="2:16" s="3" customFormat="1" ht="49.5" customHeight="1">
      <c r="B1" s="109" t="s">
        <v>67</v>
      </c>
      <c r="C1" s="109"/>
      <c r="D1" s="109"/>
      <c r="E1" s="109"/>
      <c r="F1" s="109"/>
      <c r="G1" s="109"/>
      <c r="H1" s="109"/>
      <c r="I1" s="109"/>
      <c r="J1" s="109"/>
      <c r="K1" s="109"/>
      <c r="L1" s="109"/>
      <c r="M1" s="109"/>
      <c r="N1" s="109"/>
      <c r="O1" s="109"/>
      <c r="P1" s="109"/>
    </row>
    <row r="4" spans="2:16" ht="14.1">
      <c r="O4" s="7"/>
      <c r="P4" s="2"/>
    </row>
    <row r="5" spans="2:16" ht="14.1">
      <c r="P5" s="2"/>
    </row>
    <row r="12" spans="2:16" ht="14.1">
      <c r="C12" s="44" t="s">
        <v>372</v>
      </c>
    </row>
    <row r="13" spans="2:16" ht="14.1">
      <c r="B13" s="46" t="s">
        <v>125</v>
      </c>
      <c r="C13" s="46" t="s">
        <v>373</v>
      </c>
      <c r="D13" s="46" t="s">
        <v>24</v>
      </c>
      <c r="E13" s="46">
        <v>2015</v>
      </c>
      <c r="F13" s="46">
        <v>2020</v>
      </c>
      <c r="G13" s="46">
        <v>2025</v>
      </c>
      <c r="H13" s="46">
        <v>2030</v>
      </c>
      <c r="I13" s="46">
        <v>2035</v>
      </c>
      <c r="J13" s="46">
        <v>2040</v>
      </c>
      <c r="K13" s="46">
        <v>2045</v>
      </c>
      <c r="L13" s="46">
        <v>2050</v>
      </c>
    </row>
    <row r="14" spans="2:16">
      <c r="B14" s="497" t="s">
        <v>261</v>
      </c>
      <c r="C14" s="496" t="s">
        <v>1188</v>
      </c>
      <c r="D14" s="496" t="s">
        <v>296</v>
      </c>
      <c r="E14" s="51">
        <f>'Market turnover (12)'!E14</f>
        <v>119732984.29319373</v>
      </c>
      <c r="F14" s="51">
        <f>'Market turnover (12)'!F14</f>
        <v>293536168.39405924</v>
      </c>
      <c r="G14" s="51">
        <f>'Market turnover (12)'!G14</f>
        <v>434703387.11400789</v>
      </c>
      <c r="H14" s="51">
        <f>'Market turnover (12)'!H14</f>
        <v>543234640.45303988</v>
      </c>
      <c r="I14" s="51">
        <f>'Market turnover (12)'!I14</f>
        <v>619129928.4111551</v>
      </c>
      <c r="J14" s="51">
        <f>'Market turnover (12)'!J14</f>
        <v>662389250.98835361</v>
      </c>
      <c r="K14" s="51">
        <f>'Market turnover (12)'!K14</f>
        <v>673012608.1846354</v>
      </c>
      <c r="L14" s="51">
        <f>'Market turnover (12)'!L14</f>
        <v>651000000</v>
      </c>
    </row>
    <row r="15" spans="2:16">
      <c r="C15" s="496" t="s">
        <v>1189</v>
      </c>
      <c r="D15" s="496" t="s">
        <v>296</v>
      </c>
      <c r="E15" s="51">
        <f>'Market turnover (12)'!E15</f>
        <v>0</v>
      </c>
      <c r="F15" s="51">
        <f>'Market turnover (12)'!F15</f>
        <v>0</v>
      </c>
      <c r="G15" s="51">
        <f>'Market turnover (12)'!G15</f>
        <v>11476190.476190476</v>
      </c>
      <c r="H15" s="51">
        <f>'Market turnover (12)'!H15</f>
        <v>20761904.761904761</v>
      </c>
      <c r="I15" s="51">
        <f>'Market turnover (12)'!I15</f>
        <v>27857142.857142862</v>
      </c>
      <c r="J15" s="51">
        <f>'Market turnover (12)'!J15</f>
        <v>32761904.761904765</v>
      </c>
      <c r="K15" s="51">
        <f>'Market turnover (12)'!K15</f>
        <v>35476190.476190485</v>
      </c>
      <c r="L15" s="51">
        <f>'Market turnover (12)'!L15</f>
        <v>36000000</v>
      </c>
    </row>
    <row r="16" spans="2:16">
      <c r="C16" s="496" t="s">
        <v>1190</v>
      </c>
      <c r="D16" s="496"/>
      <c r="E16" s="51">
        <f>'Market turnover (12)'!E16</f>
        <v>0</v>
      </c>
      <c r="F16" s="51">
        <f>'Market turnover (12)'!F16</f>
        <v>0</v>
      </c>
      <c r="G16" s="51">
        <f>'Market turnover (12)'!G16</f>
        <v>0</v>
      </c>
      <c r="H16" s="51">
        <f>'Market turnover (12)'!H16</f>
        <v>0</v>
      </c>
      <c r="I16" s="51">
        <f>'Market turnover (12)'!I16</f>
        <v>0</v>
      </c>
      <c r="J16" s="51">
        <f>'Market turnover (12)'!J16</f>
        <v>0</v>
      </c>
      <c r="K16" s="51">
        <f>'Market turnover (12)'!K16</f>
        <v>0</v>
      </c>
      <c r="L16" s="51">
        <f>'Market turnover (12)'!L16</f>
        <v>0</v>
      </c>
    </row>
    <row r="17" spans="1:18">
      <c r="C17" s="496" t="s">
        <v>1192</v>
      </c>
      <c r="D17" s="496" t="s">
        <v>296</v>
      </c>
      <c r="E17" s="51">
        <f>'Market turnover (12)'!E17</f>
        <v>0</v>
      </c>
      <c r="F17" s="51">
        <f>'Market turnover (12)'!F17</f>
        <v>0</v>
      </c>
      <c r="G17" s="51">
        <f>'Market turnover (12)'!G17</f>
        <v>48190476.190476179</v>
      </c>
      <c r="H17" s="51">
        <f>'Market turnover (12)'!H17</f>
        <v>81904761.904761881</v>
      </c>
      <c r="I17" s="51">
        <f>'Market turnover (12)'!I17</f>
        <v>101142857.1428571</v>
      </c>
      <c r="J17" s="51">
        <f>'Market turnover (12)'!J17</f>
        <v>105904761.90476185</v>
      </c>
      <c r="K17" s="51">
        <f>'Market turnover (12)'!K17</f>
        <v>96190476.19047612</v>
      </c>
      <c r="L17" s="51">
        <f>'Market turnover (12)'!L17</f>
        <v>72000000</v>
      </c>
    </row>
    <row r="18" spans="1:18">
      <c r="C18" s="496"/>
      <c r="D18" s="496" t="s">
        <v>296</v>
      </c>
      <c r="E18" s="51"/>
      <c r="F18" s="51"/>
      <c r="G18" s="51"/>
      <c r="H18" s="51"/>
      <c r="I18" s="51"/>
      <c r="J18" s="51"/>
      <c r="K18" s="51"/>
      <c r="L18" s="51"/>
    </row>
    <row r="19" spans="1:18">
      <c r="C19" s="496"/>
      <c r="D19" s="496" t="s">
        <v>296</v>
      </c>
      <c r="E19" s="315"/>
      <c r="F19" s="315"/>
      <c r="G19" s="315"/>
      <c r="H19" s="315"/>
      <c r="I19" s="315"/>
      <c r="J19" s="315"/>
      <c r="K19" s="315"/>
      <c r="L19" s="315"/>
    </row>
    <row r="26" spans="1:18" s="365" customFormat="1" ht="14.1" thickBot="1">
      <c r="A26" s="1"/>
      <c r="B26" s="1"/>
      <c r="C26" s="1"/>
      <c r="D26" s="1"/>
      <c r="E26" s="1"/>
      <c r="F26" s="1"/>
      <c r="G26" s="1"/>
      <c r="H26" s="1"/>
      <c r="I26" s="1"/>
      <c r="J26" s="1"/>
      <c r="K26" s="1"/>
      <c r="L26" s="1"/>
      <c r="M26" s="1"/>
      <c r="N26" s="1"/>
      <c r="O26" s="1"/>
      <c r="P26" s="1"/>
      <c r="Q26" s="1"/>
      <c r="R26" s="1"/>
    </row>
  </sheetData>
  <conditionalFormatting sqref="A1:XFD10 A11:A25 A26:B1048576 B25 B11:B16 C20:XFD1048576 M13:XFD19 C11:XFD12 C13:L13 D14:L19">
    <cfRule type="expression" dxfId="38" priority="45">
      <formula>_xlfn.ISFORMULA(A1)</formula>
    </cfRule>
  </conditionalFormatting>
  <conditionalFormatting sqref="B17:B24">
    <cfRule type="expression" dxfId="37" priority="44">
      <formula>_xlfn.ISFORMULA(B17)</formula>
    </cfRule>
  </conditionalFormatting>
  <conditionalFormatting sqref="F14:L19">
    <cfRule type="expression" dxfId="36" priority="43">
      <formula>_xlfn.ISFORMULA(F14)</formula>
    </cfRule>
  </conditionalFormatting>
  <conditionalFormatting sqref="C18:C19">
    <cfRule type="expression" dxfId="35" priority="42">
      <formula>_xlfn.ISFORMULA(C18)</formula>
    </cfRule>
  </conditionalFormatting>
  <pageMargins left="0.7" right="0.7" top="0.75" bottom="0.75" header="0.3" footer="0.3"/>
  <pageSetup paperSize="9" orientation="portrait" horizontalDpi="4294967294" verticalDpi="4294967294"/>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9" tint="0.39997558519241921"/>
  </sheetPr>
  <dimension ref="B1:L55"/>
  <sheetViews>
    <sheetView topLeftCell="C6" workbookViewId="0">
      <selection activeCell="N26" sqref="N26"/>
    </sheetView>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
        <v>84</v>
      </c>
      <c r="C14" s="496" t="s">
        <v>411</v>
      </c>
      <c r="D14" s="496" t="s">
        <v>296</v>
      </c>
      <c r="E14" s="128"/>
      <c r="F14" s="128">
        <f t="shared" ref="F14:K14" si="0">F29+F44</f>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0</v>
      </c>
      <c r="F19" s="315">
        <f t="shared" ref="F19:L19" si="1">F34+F50</f>
        <v>92921937.841035724</v>
      </c>
      <c r="G19" s="315">
        <f t="shared" si="1"/>
        <v>178863013.85340676</v>
      </c>
      <c r="H19" s="315">
        <f t="shared" si="1"/>
        <v>195535131.59678102</v>
      </c>
      <c r="I19" s="315">
        <f t="shared" si="1"/>
        <v>222334151.62941551</v>
      </c>
      <c r="J19" s="315">
        <f t="shared" si="1"/>
        <v>360155503.19950879</v>
      </c>
      <c r="K19" s="315">
        <f t="shared" si="1"/>
        <v>469067364.53013682</v>
      </c>
      <c r="L19" s="315">
        <f t="shared" si="1"/>
        <v>513317989.04533702</v>
      </c>
    </row>
    <row r="20" spans="2:12">
      <c r="C20" s="112" t="s">
        <v>335</v>
      </c>
      <c r="D20" s="496" t="s">
        <v>296</v>
      </c>
      <c r="E20" s="315">
        <f t="shared" ref="E20:L20" si="2">E35+E51</f>
        <v>0</v>
      </c>
      <c r="F20" s="315">
        <f t="shared" si="2"/>
        <v>111272498.86392629</v>
      </c>
      <c r="G20" s="315">
        <f t="shared" si="2"/>
        <v>203014039.8340534</v>
      </c>
      <c r="H20" s="315">
        <f t="shared" si="2"/>
        <v>203314207.97255656</v>
      </c>
      <c r="I20" s="315">
        <f t="shared" si="2"/>
        <v>210840538.55294794</v>
      </c>
      <c r="J20" s="315">
        <f t="shared" si="2"/>
        <v>314434423.42910737</v>
      </c>
      <c r="K20" s="315">
        <f t="shared" si="2"/>
        <v>385546624.50718617</v>
      </c>
      <c r="L20" s="315">
        <f t="shared" si="2"/>
        <v>385743341.81853783</v>
      </c>
    </row>
    <row r="21" spans="2:12">
      <c r="C21" s="112"/>
      <c r="D21" s="496"/>
      <c r="E21" s="315"/>
      <c r="F21" s="315"/>
      <c r="G21" s="315"/>
      <c r="H21" s="315"/>
      <c r="I21" s="315"/>
      <c r="J21" s="315"/>
      <c r="K21" s="315"/>
      <c r="L21" s="315"/>
    </row>
    <row r="22" spans="2:12">
      <c r="C22" s="496"/>
      <c r="D22" s="496" t="s">
        <v>296</v>
      </c>
      <c r="E22" s="315"/>
      <c r="F22" s="315"/>
      <c r="G22" s="315"/>
      <c r="H22" s="315"/>
      <c r="I22" s="315"/>
      <c r="J22" s="315"/>
      <c r="K22" s="315"/>
      <c r="L22" s="315"/>
    </row>
    <row r="23" spans="2:12">
      <c r="C23" s="496"/>
      <c r="D23" s="496" t="s">
        <v>296</v>
      </c>
      <c r="E23" s="315"/>
      <c r="F23" s="315"/>
      <c r="G23" s="315"/>
      <c r="H23" s="315"/>
      <c r="I23" s="315"/>
      <c r="J23" s="315"/>
      <c r="K23" s="315"/>
      <c r="L23" s="315"/>
    </row>
    <row r="24" spans="2:12">
      <c r="C24" s="496"/>
      <c r="D24" s="496" t="s">
        <v>296</v>
      </c>
      <c r="E24" s="315"/>
      <c r="F24" s="315"/>
      <c r="G24" s="315"/>
      <c r="H24" s="315"/>
      <c r="I24" s="315"/>
      <c r="J24" s="315"/>
      <c r="K24" s="315"/>
      <c r="L24" s="315"/>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B14</f>
        <v>BioSNG</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turnover'!E33*'UK market share'!G19</f>
        <v>0</v>
      </c>
      <c r="F34" s="315">
        <f>'Total tradeable turnover'!F33*'UK market share'!H19</f>
        <v>12516193.243522448</v>
      </c>
      <c r="G34" s="315">
        <f>'Total tradeable turnover'!G33*'UK market share'!I19</f>
        <v>14948193.729790609</v>
      </c>
      <c r="H34" s="315">
        <f>'Total tradeable turnover'!H33*'UK market share'!J19</f>
        <v>19898943.441103522</v>
      </c>
      <c r="I34" s="315">
        <f>'Total tradeable turnover'!I33*'UK market share'!K19</f>
        <v>29847223.720113829</v>
      </c>
      <c r="J34" s="315">
        <f>'Total tradeable turnover'!J33*'UK market share'!L19</f>
        <v>56871187.436462</v>
      </c>
      <c r="K34" s="315">
        <f>'Total tradeable turnover'!K33*'UK market share'!M19</f>
        <v>72342154.495378226</v>
      </c>
      <c r="L34" s="315">
        <f>'Total tradeable turnover'!L33*'UK market share'!N19</f>
        <v>101396541.17394823</v>
      </c>
    </row>
    <row r="35" spans="2:12">
      <c r="C35" s="112" t="s">
        <v>335</v>
      </c>
      <c r="D35" s="496" t="s">
        <v>296</v>
      </c>
      <c r="E35" s="315">
        <f>'Total tradeable turnover'!E34*'UK market share'!G20</f>
        <v>0</v>
      </c>
      <c r="F35" s="315">
        <f>'Total tradeable turnover'!F34*'UK market share'!H20</f>
        <v>7425328.914673741</v>
      </c>
      <c r="G35" s="315">
        <f>'Total tradeable turnover'!G34*'UK market share'!I20</f>
        <v>7753971.6361889224</v>
      </c>
      <c r="H35" s="315">
        <f>'Total tradeable turnover'!H34*'UK market share'!J20</f>
        <v>9169958.4409357086</v>
      </c>
      <c r="I35" s="315">
        <f>'Total tradeable turnover'!I34*'UK market share'!K20</f>
        <v>12373353.070304722</v>
      </c>
      <c r="J35" s="315">
        <f>'Total tradeable turnover'!J34*'UK market share'!L20</f>
        <v>21425080.153483544</v>
      </c>
      <c r="K35" s="315">
        <f>'Total tradeable turnover'!K34*'UK market share'!M20</f>
        <v>24974639.733787268</v>
      </c>
      <c r="L35" s="315">
        <f>'Total tradeable turnover'!L34*'UK market share'!N20</f>
        <v>32303950.814017601</v>
      </c>
    </row>
    <row r="36" spans="2:12">
      <c r="C36" s="112"/>
      <c r="D36" s="496"/>
      <c r="E36" s="315"/>
      <c r="F36" s="315"/>
      <c r="G36" s="315"/>
      <c r="H36" s="315"/>
      <c r="I36" s="315"/>
      <c r="J36" s="315"/>
      <c r="K36" s="315"/>
      <c r="L36" s="315"/>
    </row>
    <row r="37" spans="2:12">
      <c r="C37" s="496"/>
      <c r="D37" s="496" t="s">
        <v>296</v>
      </c>
      <c r="E37" s="315"/>
      <c r="F37" s="315"/>
      <c r="G37" s="315"/>
      <c r="H37" s="315"/>
      <c r="I37" s="315"/>
      <c r="J37" s="315"/>
      <c r="K37" s="315"/>
      <c r="L37" s="315"/>
    </row>
    <row r="38" spans="2:12">
      <c r="C38" s="496"/>
      <c r="D38" s="496" t="s">
        <v>296</v>
      </c>
      <c r="E38" s="315"/>
      <c r="F38" s="315"/>
      <c r="G38" s="315"/>
      <c r="H38" s="315"/>
      <c r="I38" s="315"/>
      <c r="J38" s="315"/>
      <c r="K38" s="315"/>
      <c r="L38" s="315"/>
    </row>
    <row r="39" spans="2:12">
      <c r="C39" s="496"/>
      <c r="D39" s="496" t="s">
        <v>296</v>
      </c>
      <c r="E39" s="315"/>
      <c r="F39" s="315"/>
      <c r="G39" s="315"/>
      <c r="H39" s="315"/>
      <c r="I39" s="315"/>
      <c r="J39" s="315"/>
      <c r="K39" s="315"/>
      <c r="L39" s="315"/>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B14</f>
        <v>BioSNG</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turnover'!E47*'UK market share'!G36</f>
        <v>0</v>
      </c>
      <c r="F50" s="315">
        <f>'Total tradeable turnover'!F47*'UK market share'!H36</f>
        <v>80405744.597513273</v>
      </c>
      <c r="G50" s="315">
        <f>'Total tradeable turnover'!G47*'UK market share'!I36</f>
        <v>163914820.12361616</v>
      </c>
      <c r="H50" s="315">
        <f>'Total tradeable turnover'!H47*'UK market share'!J36</f>
        <v>175636188.1556775</v>
      </c>
      <c r="I50" s="315">
        <f>'Total tradeable turnover'!I47*'UK market share'!K36</f>
        <v>192486927.90930167</v>
      </c>
      <c r="J50" s="315">
        <f>'Total tradeable turnover'!J47*'UK market share'!L36</f>
        <v>303284315.7630468</v>
      </c>
      <c r="K50" s="315">
        <f>'Total tradeable turnover'!K47*'UK market share'!M36</f>
        <v>396725210.03475857</v>
      </c>
      <c r="L50" s="315">
        <f>'Total tradeable turnover'!L47*'UK market share'!N36</f>
        <v>411921447.87138879</v>
      </c>
    </row>
    <row r="51" spans="3:12">
      <c r="C51" s="112" t="s">
        <v>335</v>
      </c>
      <c r="D51" s="496" t="s">
        <v>296</v>
      </c>
      <c r="E51" s="315">
        <f>'Total tradeable turnover'!E48*'UK market share'!G37</f>
        <v>0</v>
      </c>
      <c r="F51" s="315">
        <f>'Total tradeable turnover'!F48*'UK market share'!H37</f>
        <v>103847169.94925255</v>
      </c>
      <c r="G51" s="315">
        <f>'Total tradeable turnover'!G48*'UK market share'!I37</f>
        <v>195260068.19786447</v>
      </c>
      <c r="H51" s="315">
        <f>'Total tradeable turnover'!H48*'UK market share'!J37</f>
        <v>194144249.53162086</v>
      </c>
      <c r="I51" s="315">
        <f>'Total tradeable turnover'!I48*'UK market share'!K37</f>
        <v>198467185.48264322</v>
      </c>
      <c r="J51" s="315">
        <f>'Total tradeable turnover'!J48*'UK market share'!L37</f>
        <v>293009343.2756238</v>
      </c>
      <c r="K51" s="315">
        <f>'Total tradeable turnover'!K48*'UK market share'!M37</f>
        <v>360571984.77339894</v>
      </c>
      <c r="L51" s="315">
        <f>'Total tradeable turnover'!L48*'UK market share'!N37</f>
        <v>353439391.00452024</v>
      </c>
    </row>
    <row r="52" spans="3:12">
      <c r="C52" s="112"/>
      <c r="D52" s="496"/>
      <c r="E52" s="315"/>
      <c r="F52" s="315"/>
      <c r="G52" s="315"/>
      <c r="H52" s="315"/>
      <c r="I52" s="315"/>
      <c r="J52" s="315"/>
      <c r="K52" s="315"/>
      <c r="L52" s="315"/>
    </row>
    <row r="53" spans="3:12">
      <c r="C53" s="496"/>
      <c r="D53" s="496" t="s">
        <v>296</v>
      </c>
      <c r="E53" s="315"/>
      <c r="F53" s="315"/>
      <c r="G53" s="315"/>
      <c r="H53" s="315"/>
      <c r="I53" s="315"/>
      <c r="J53" s="315"/>
      <c r="K53" s="315"/>
      <c r="L53" s="315"/>
    </row>
    <row r="54" spans="3:12">
      <c r="C54" s="496"/>
      <c r="D54" s="496" t="s">
        <v>296</v>
      </c>
      <c r="E54" s="315"/>
      <c r="F54" s="315"/>
      <c r="G54" s="315"/>
      <c r="H54" s="315"/>
      <c r="I54" s="315"/>
      <c r="J54" s="315"/>
      <c r="K54" s="315"/>
      <c r="L54" s="315"/>
    </row>
    <row r="55" spans="3:12">
      <c r="C55" s="496"/>
      <c r="D55" s="496" t="s">
        <v>296</v>
      </c>
      <c r="E55" s="315"/>
      <c r="F55" s="315"/>
      <c r="G55" s="315"/>
      <c r="H55" s="315"/>
      <c r="I55" s="315"/>
      <c r="J55" s="315"/>
      <c r="K55" s="315"/>
      <c r="L55" s="315"/>
    </row>
  </sheetData>
  <conditionalFormatting sqref="A11:A46 A48:B55 A1:D10 E1:XFD1048576 A47:D47 B41:D42 A56:D1048576 B11:D16 B25:D27 C14:D18 D19:D24 C25:D33 C40:D46 C48:D49">
    <cfRule type="expression" dxfId="3655" priority="36">
      <formula>_xlfn.ISFORMULA(A1)</formula>
    </cfRule>
  </conditionalFormatting>
  <conditionalFormatting sqref="B17:B24">
    <cfRule type="expression" dxfId="3654" priority="33">
      <formula>_xlfn.ISFORMULA(B17)</formula>
    </cfRule>
  </conditionalFormatting>
  <conditionalFormatting sqref="B28:B30 B43:B46 B31:C31 E45 B32:B40">
    <cfRule type="expression" dxfId="3653" priority="21">
      <formula>_xlfn.ISFORMULA(B28)</formula>
    </cfRule>
  </conditionalFormatting>
  <conditionalFormatting sqref="C28:C29">
    <cfRule type="expression" dxfId="3652" priority="20">
      <formula>_xlfn.ISFORMULA(C28)</formula>
    </cfRule>
  </conditionalFormatting>
  <conditionalFormatting sqref="C30">
    <cfRule type="expression" dxfId="3651" priority="19">
      <formula>_xlfn.ISFORMULA(C30)</formula>
    </cfRule>
  </conditionalFormatting>
  <conditionalFormatting sqref="C43:C44">
    <cfRule type="expression" dxfId="3650" priority="18">
      <formula>_xlfn.ISFORMULA(C43)</formula>
    </cfRule>
  </conditionalFormatting>
  <conditionalFormatting sqref="C45:C46">
    <cfRule type="expression" dxfId="3649" priority="17">
      <formula>_xlfn.ISFORMULA(C45)</formula>
    </cfRule>
  </conditionalFormatting>
  <conditionalFormatting sqref="E29:L29">
    <cfRule type="expression" dxfId="3648" priority="15">
      <formula>_xlfn.ISFORMULA(E29)</formula>
    </cfRule>
  </conditionalFormatting>
  <conditionalFormatting sqref="E30:L30">
    <cfRule type="expression" dxfId="3647" priority="14">
      <formula>_xlfn.ISFORMULA(E30)</formula>
    </cfRule>
  </conditionalFormatting>
  <conditionalFormatting sqref="D34:D39">
    <cfRule type="expression" dxfId="3646" priority="7">
      <formula>_xlfn.ISFORMULA(D34)</formula>
    </cfRule>
  </conditionalFormatting>
  <conditionalFormatting sqref="C34:C36">
    <cfRule type="expression" dxfId="3645" priority="8">
      <formula>_xlfn.ISFORMULA(C34)</formula>
    </cfRule>
  </conditionalFormatting>
  <conditionalFormatting sqref="F19:L24">
    <cfRule type="expression" dxfId="3644" priority="13">
      <formula>_xlfn.ISFORMULA(F19)</formula>
    </cfRule>
  </conditionalFormatting>
  <conditionalFormatting sqref="C22:C24">
    <cfRule type="expression" dxfId="3643" priority="12">
      <formula>_xlfn.ISFORMULA(C22)</formula>
    </cfRule>
  </conditionalFormatting>
  <conditionalFormatting sqref="C19:C21">
    <cfRule type="expression" dxfId="3642" priority="11">
      <formula>_xlfn.ISFORMULA(C19)</formula>
    </cfRule>
  </conditionalFormatting>
  <conditionalFormatting sqref="D40 F34:L40">
    <cfRule type="expression" dxfId="3641" priority="10">
      <formula>_xlfn.ISFORMULA(D34)</formula>
    </cfRule>
  </conditionalFormatting>
  <conditionalFormatting sqref="C37:C39">
    <cfRule type="expression" dxfId="3640" priority="9">
      <formula>_xlfn.ISFORMULA(C37)</formula>
    </cfRule>
  </conditionalFormatting>
  <conditionalFormatting sqref="D50:D55">
    <cfRule type="expression" dxfId="3639" priority="3">
      <formula>_xlfn.ISFORMULA(D50)</formula>
    </cfRule>
  </conditionalFormatting>
  <conditionalFormatting sqref="C50:C52">
    <cfRule type="expression" dxfId="3638" priority="4">
      <formula>_xlfn.ISFORMULA(C50)</formula>
    </cfRule>
  </conditionalFormatting>
  <conditionalFormatting sqref="F50:L55">
    <cfRule type="expression" dxfId="3637" priority="6">
      <formula>_xlfn.ISFORMULA(F50)</formula>
    </cfRule>
  </conditionalFormatting>
  <conditionalFormatting sqref="C53:C55">
    <cfRule type="expression" dxfId="3636" priority="5">
      <formula>_xlfn.ISFORMULA(C53)</formula>
    </cfRule>
  </conditionalFormatting>
  <conditionalFormatting sqref="D29:D30">
    <cfRule type="expression" dxfId="3635" priority="2">
      <formula>_xlfn.ISFORMULA(D29)</formula>
    </cfRule>
  </conditionalFormatting>
  <conditionalFormatting sqref="D44:D45">
    <cfRule type="expression" dxfId="3634" priority="1">
      <formula>_xlfn.ISFORMULA(D44)</formula>
    </cfRule>
  </conditionalFormatting>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E370F-293E-4FB6-B24C-28D3721AE4FA}">
  <sheetPr>
    <tabColor theme="9" tint="0.39997558519241921"/>
  </sheetPr>
  <dimension ref="A1:R262"/>
  <sheetViews>
    <sheetView zoomScale="46" workbookViewId="0">
      <selection activeCell="E28" sqref="E28"/>
    </sheetView>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7.140625" style="1" customWidth="1"/>
    <col min="10" max="10" width="20.85546875" style="1" customWidth="1"/>
    <col min="11" max="11" width="18.5703125" style="1" customWidth="1"/>
    <col min="12" max="16384" width="8.85546875" style="1"/>
  </cols>
  <sheetData>
    <row r="1" spans="2:16" s="3"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2" spans="2:16" ht="14.1">
      <c r="C12" s="44" t="s">
        <v>372</v>
      </c>
    </row>
    <row r="13" spans="2:16" ht="14.1">
      <c r="B13" s="46" t="s">
        <v>125</v>
      </c>
      <c r="C13" s="46" t="s">
        <v>373</v>
      </c>
      <c r="D13" s="46" t="s">
        <v>24</v>
      </c>
      <c r="E13" s="46" t="s">
        <v>8</v>
      </c>
      <c r="F13" s="46">
        <v>2015</v>
      </c>
      <c r="G13" s="46">
        <v>2020</v>
      </c>
      <c r="H13" s="46">
        <v>2025</v>
      </c>
      <c r="I13" s="46">
        <v>2030</v>
      </c>
      <c r="J13" s="46">
        <v>2035</v>
      </c>
      <c r="K13" s="46">
        <v>2040</v>
      </c>
      <c r="L13" s="46">
        <v>2045</v>
      </c>
      <c r="M13" s="46">
        <v>2050</v>
      </c>
    </row>
    <row r="14" spans="2:16">
      <c r="B14" s="496" t="s">
        <v>261</v>
      </c>
      <c r="C14" s="496" t="s">
        <v>1188</v>
      </c>
      <c r="D14" s="496" t="s">
        <v>402</v>
      </c>
      <c r="E14" s="496" t="s">
        <v>1193</v>
      </c>
      <c r="F14" s="79">
        <v>0.54709434023913894</v>
      </c>
      <c r="G14" s="57">
        <f>F14</f>
        <v>0.54709434023913894</v>
      </c>
      <c r="H14" s="57">
        <f t="shared" ref="H14:M14" si="0">G14</f>
        <v>0.54709434023913894</v>
      </c>
      <c r="I14" s="57">
        <f t="shared" si="0"/>
        <v>0.54709434023913894</v>
      </c>
      <c r="J14" s="57">
        <f t="shared" si="0"/>
        <v>0.54709434023913894</v>
      </c>
      <c r="K14" s="57">
        <f t="shared" si="0"/>
        <v>0.54709434023913894</v>
      </c>
      <c r="L14" s="57">
        <f t="shared" si="0"/>
        <v>0.54709434023913894</v>
      </c>
      <c r="M14" s="57">
        <f t="shared" si="0"/>
        <v>0.54709434023913894</v>
      </c>
    </row>
    <row r="15" spans="2:16">
      <c r="C15" s="496" t="s">
        <v>1189</v>
      </c>
      <c r="D15" s="496" t="s">
        <v>402</v>
      </c>
      <c r="E15" s="496" t="s">
        <v>1193</v>
      </c>
      <c r="F15" s="79">
        <v>0.54709434023913894</v>
      </c>
      <c r="G15" s="57">
        <f t="shared" ref="G15:M17" si="1">F15</f>
        <v>0.54709434023913894</v>
      </c>
      <c r="H15" s="57">
        <f t="shared" si="1"/>
        <v>0.54709434023913894</v>
      </c>
      <c r="I15" s="57">
        <f t="shared" si="1"/>
        <v>0.54709434023913894</v>
      </c>
      <c r="J15" s="57">
        <f t="shared" si="1"/>
        <v>0.54709434023913894</v>
      </c>
      <c r="K15" s="57">
        <f t="shared" si="1"/>
        <v>0.54709434023913894</v>
      </c>
      <c r="L15" s="57">
        <f t="shared" si="1"/>
        <v>0.54709434023913894</v>
      </c>
      <c r="M15" s="57">
        <f t="shared" si="1"/>
        <v>0.54709434023913894</v>
      </c>
    </row>
    <row r="16" spans="2:16">
      <c r="C16" s="496" t="s">
        <v>1190</v>
      </c>
      <c r="D16" s="496" t="s">
        <v>402</v>
      </c>
      <c r="E16" s="496" t="s">
        <v>1193</v>
      </c>
      <c r="F16" s="79">
        <v>0.54709434023913894</v>
      </c>
      <c r="G16" s="57">
        <f t="shared" si="1"/>
        <v>0.54709434023913894</v>
      </c>
      <c r="H16" s="57">
        <f t="shared" si="1"/>
        <v>0.54709434023913894</v>
      </c>
      <c r="I16" s="57">
        <f t="shared" si="1"/>
        <v>0.54709434023913894</v>
      </c>
      <c r="J16" s="57">
        <f t="shared" si="1"/>
        <v>0.54709434023913894</v>
      </c>
      <c r="K16" s="57">
        <f t="shared" si="1"/>
        <v>0.54709434023913894</v>
      </c>
      <c r="L16" s="57">
        <f t="shared" si="1"/>
        <v>0.54709434023913894</v>
      </c>
      <c r="M16" s="57">
        <f t="shared" si="1"/>
        <v>0.54709434023913894</v>
      </c>
    </row>
    <row r="17" spans="3:13">
      <c r="C17" s="496" t="s">
        <v>1192</v>
      </c>
      <c r="D17" s="496" t="s">
        <v>402</v>
      </c>
      <c r="E17" s="496" t="s">
        <v>1193</v>
      </c>
      <c r="F17" s="79">
        <v>0.54709434023913894</v>
      </c>
      <c r="G17" s="57">
        <f t="shared" si="1"/>
        <v>0.54709434023913894</v>
      </c>
      <c r="H17" s="57">
        <f t="shared" si="1"/>
        <v>0.54709434023913894</v>
      </c>
      <c r="I17" s="57">
        <f t="shared" si="1"/>
        <v>0.54709434023913894</v>
      </c>
      <c r="J17" s="57">
        <f t="shared" si="1"/>
        <v>0.54709434023913894</v>
      </c>
      <c r="K17" s="57">
        <f t="shared" si="1"/>
        <v>0.54709434023913894</v>
      </c>
      <c r="L17" s="57">
        <f t="shared" si="1"/>
        <v>0.54709434023913894</v>
      </c>
      <c r="M17" s="57">
        <f t="shared" si="1"/>
        <v>0.54709434023913894</v>
      </c>
    </row>
    <row r="18" spans="3:13">
      <c r="C18" s="496"/>
      <c r="D18" s="496" t="s">
        <v>402</v>
      </c>
      <c r="E18" s="496"/>
      <c r="F18" s="79"/>
      <c r="G18" s="57"/>
      <c r="H18" s="57"/>
      <c r="I18" s="79"/>
      <c r="J18" s="79"/>
      <c r="K18" s="79"/>
      <c r="L18" s="79"/>
      <c r="M18" s="79"/>
    </row>
    <row r="19" spans="3:13">
      <c r="C19" s="496"/>
      <c r="D19" s="496" t="s">
        <v>402</v>
      </c>
      <c r="E19" s="496"/>
      <c r="F19" s="79"/>
      <c r="G19" s="57"/>
      <c r="H19" s="57"/>
      <c r="I19" s="79"/>
      <c r="J19" s="79"/>
      <c r="K19" s="79"/>
      <c r="L19" s="79"/>
      <c r="M19" s="79"/>
    </row>
    <row r="36" spans="1:18" ht="21" customHeight="1"/>
    <row r="41" spans="1:18" s="365" customFormat="1" ht="14.1" thickBot="1">
      <c r="A41" s="1"/>
      <c r="B41" s="1"/>
      <c r="C41" s="1"/>
      <c r="D41" s="1"/>
      <c r="E41" s="1"/>
      <c r="F41" s="1"/>
      <c r="G41" s="1"/>
      <c r="H41" s="1"/>
      <c r="I41" s="1"/>
      <c r="J41" s="1"/>
      <c r="K41" s="1"/>
      <c r="L41" s="1"/>
      <c r="M41" s="1"/>
      <c r="N41" s="1"/>
      <c r="O41" s="1"/>
      <c r="P41" s="1"/>
      <c r="Q41" s="1"/>
      <c r="R41" s="1"/>
    </row>
    <row r="75" spans="1:18" s="365" customFormat="1" ht="14.1" thickBot="1">
      <c r="A75" s="1"/>
      <c r="B75" s="1"/>
      <c r="C75" s="1"/>
      <c r="D75" s="1"/>
      <c r="E75" s="1"/>
      <c r="F75" s="1"/>
      <c r="G75" s="1"/>
      <c r="H75" s="1"/>
      <c r="I75" s="1"/>
      <c r="J75" s="1"/>
      <c r="K75" s="1"/>
      <c r="L75" s="1"/>
      <c r="M75" s="1"/>
      <c r="N75" s="1"/>
      <c r="O75" s="1"/>
      <c r="P75" s="1"/>
      <c r="Q75" s="1"/>
      <c r="R75" s="1"/>
    </row>
    <row r="110" spans="1:18" s="365" customFormat="1" ht="14.1" thickBot="1">
      <c r="A110" s="1"/>
      <c r="B110" s="1"/>
      <c r="C110" s="1"/>
      <c r="D110" s="1"/>
      <c r="E110" s="1"/>
      <c r="F110" s="1"/>
      <c r="G110" s="1"/>
      <c r="H110" s="1"/>
      <c r="I110" s="1"/>
      <c r="J110" s="1"/>
      <c r="K110" s="1"/>
      <c r="L110" s="1"/>
      <c r="M110" s="1"/>
      <c r="N110" s="1"/>
      <c r="O110" s="1"/>
      <c r="P110" s="1"/>
      <c r="Q110" s="1"/>
      <c r="R110" s="1"/>
    </row>
    <row r="145" spans="1:18" s="365" customFormat="1" ht="14.1" thickBot="1">
      <c r="A145" s="1"/>
      <c r="B145" s="1"/>
      <c r="C145" s="1"/>
      <c r="D145" s="1"/>
      <c r="E145" s="1"/>
      <c r="F145" s="1"/>
      <c r="G145" s="1"/>
      <c r="H145" s="1"/>
      <c r="I145" s="1"/>
      <c r="J145" s="1"/>
      <c r="K145" s="1"/>
      <c r="L145" s="1"/>
      <c r="M145" s="1"/>
      <c r="N145" s="1"/>
      <c r="O145" s="1"/>
      <c r="P145" s="1"/>
      <c r="Q145" s="1"/>
      <c r="R145" s="1"/>
    </row>
    <row r="178" spans="1:18" s="365" customFormat="1" ht="14.1" thickBot="1">
      <c r="A178" s="1"/>
      <c r="B178" s="1"/>
      <c r="C178" s="1"/>
      <c r="D178" s="1"/>
      <c r="E178" s="1"/>
      <c r="F178" s="1"/>
      <c r="G178" s="1"/>
      <c r="H178" s="1"/>
      <c r="I178" s="1"/>
      <c r="J178" s="1"/>
      <c r="K178" s="1"/>
      <c r="L178" s="1"/>
      <c r="M178" s="1"/>
      <c r="N178" s="1"/>
      <c r="O178" s="1"/>
      <c r="P178" s="1"/>
      <c r="Q178" s="1"/>
      <c r="R178" s="1"/>
    </row>
    <row r="206" spans="1:18" s="365" customFormat="1" ht="14.1" thickBot="1">
      <c r="A206" s="1"/>
      <c r="B206" s="1"/>
      <c r="C206" s="1"/>
      <c r="D206" s="1"/>
      <c r="E206" s="1"/>
      <c r="F206" s="1"/>
      <c r="G206" s="1"/>
      <c r="H206" s="1"/>
      <c r="I206" s="1"/>
      <c r="J206" s="1"/>
      <c r="K206" s="1"/>
      <c r="L206" s="1"/>
      <c r="M206" s="1"/>
      <c r="N206" s="1"/>
      <c r="O206" s="1"/>
      <c r="P206" s="1"/>
      <c r="Q206" s="1"/>
      <c r="R206" s="1"/>
    </row>
    <row r="234" spans="1:18" s="365" customFormat="1" ht="14.1" thickBot="1">
      <c r="A234" s="1"/>
      <c r="B234" s="1"/>
      <c r="C234" s="1"/>
      <c r="D234" s="1"/>
      <c r="E234" s="1"/>
      <c r="F234" s="1"/>
      <c r="G234" s="1"/>
      <c r="H234" s="1"/>
      <c r="I234" s="1"/>
      <c r="J234" s="1"/>
      <c r="K234" s="1"/>
      <c r="L234" s="1"/>
      <c r="M234" s="1"/>
      <c r="N234" s="1"/>
      <c r="O234" s="1"/>
      <c r="P234" s="1"/>
      <c r="Q234" s="1"/>
      <c r="R234" s="1"/>
    </row>
    <row r="262" spans="1:18" s="365" customFormat="1" ht="14.1" thickBot="1">
      <c r="A262" s="1"/>
      <c r="B262" s="1"/>
      <c r="C262" s="1"/>
      <c r="D262" s="1"/>
      <c r="E262" s="1"/>
      <c r="F262" s="1"/>
      <c r="G262" s="1"/>
      <c r="H262" s="1"/>
      <c r="I262" s="1"/>
      <c r="J262" s="1"/>
      <c r="K262" s="1"/>
      <c r="L262" s="1"/>
      <c r="M262" s="1"/>
      <c r="N262" s="1"/>
      <c r="O262" s="1"/>
      <c r="P262" s="1"/>
      <c r="Q262" s="1"/>
      <c r="R262" s="1"/>
    </row>
  </sheetData>
  <conditionalFormatting sqref="A1:XFD10 A11:A21 S181:XFD1048576 A22:R1048576 Q20:XFD180 C11:XFD12 F13:XFD19 C13:E13 E18:E19">
    <cfRule type="expression" dxfId="34" priority="89">
      <formula>_xlfn.ISFORMULA(A1)</formula>
    </cfRule>
  </conditionalFormatting>
  <conditionalFormatting sqref="C20:P21">
    <cfRule type="expression" dxfId="33" priority="88">
      <formula>_xlfn.ISFORMULA(C20)</formula>
    </cfRule>
  </conditionalFormatting>
  <conditionalFormatting sqref="G14:M19">
    <cfRule type="expression" dxfId="32" priority="86">
      <formula>_xlfn.ISFORMULA(G14)</formula>
    </cfRule>
  </conditionalFormatting>
  <conditionalFormatting sqref="C18:C19">
    <cfRule type="expression" dxfId="31" priority="85">
      <formula>_xlfn.ISFORMULA(C18)</formula>
    </cfRule>
  </conditionalFormatting>
  <conditionalFormatting sqref="B14">
    <cfRule type="expression" dxfId="30" priority="84">
      <formula>_xlfn.ISFORMULA(B14)</formula>
    </cfRule>
  </conditionalFormatting>
  <conditionalFormatting sqref="D14:D19">
    <cfRule type="expression" dxfId="29" priority="3">
      <formula>_xlfn.ISFORMULA(D14)</formula>
    </cfRule>
  </conditionalFormatting>
  <conditionalFormatting sqref="E15:E17">
    <cfRule type="expression" dxfId="28" priority="2">
      <formula>_xlfn.ISFORMULA(E15)</formula>
    </cfRule>
  </conditionalFormatting>
  <conditionalFormatting sqref="E14:E17">
    <cfRule type="expression" dxfId="27" priority="1">
      <formula>_xlfn.ISFORMULA(E14)</formula>
    </cfRule>
  </conditionalFormatting>
  <pageMargins left="0.7" right="0.7" top="0.75" bottom="0.75" header="0.3" footer="0.3"/>
  <pageSetup paperSize="9" orientation="portrait" horizontalDpi="4294967294" verticalDpi="4294967294"/>
  <drawing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FF015-B027-460D-B789-2929B22C5CB4}">
  <sheetPr>
    <tabColor theme="9" tint="0.39997558519241921"/>
  </sheetPr>
  <dimension ref="A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12.570312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120"/>
      <c r="D11" s="120"/>
      <c r="E11" s="120"/>
      <c r="F11" s="120"/>
      <c r="G11" s="120"/>
      <c r="H11" s="120"/>
      <c r="I11" s="120"/>
      <c r="J11" s="120"/>
      <c r="K11" s="120"/>
      <c r="L11" s="120"/>
      <c r="M11" s="120"/>
      <c r="N11" s="120"/>
      <c r="O11" s="120"/>
      <c r="P11" s="120"/>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6" t="s">
        <v>261</v>
      </c>
      <c r="C14" s="496" t="s">
        <v>1188</v>
      </c>
      <c r="D14" s="496" t="s">
        <v>296</v>
      </c>
      <c r="E14" s="51">
        <f>'UK captured turnover (12)'!E14*'GVA turnover multiplier (12)'!F14</f>
        <v>65505238.046748005</v>
      </c>
      <c r="F14" s="51">
        <f>'UK captured turnover (12)'!F14*'GVA turnover multiplier (12)'!G14</f>
        <v>160591976.38387263</v>
      </c>
      <c r="G14" s="51">
        <f>'UK captured turnover (12)'!G14*'GVA turnover multiplier (12)'!H14</f>
        <v>237823762.77285716</v>
      </c>
      <c r="H14" s="51">
        <f>'UK captured turnover (12)'!H14*'GVA turnover multiplier (12)'!I14</f>
        <v>297200597.21370173</v>
      </c>
      <c r="I14" s="51">
        <f>'UK captured turnover (12)'!I14*'GVA turnover multiplier (12)'!J14</f>
        <v>338722479.70640624</v>
      </c>
      <c r="J14" s="51">
        <f>'UK captured turnover (12)'!J14*'GVA turnover multiplier (12)'!K14</f>
        <v>362389410.25097072</v>
      </c>
      <c r="K14" s="51">
        <f>'UK captured turnover (12)'!K14*'GVA turnover multiplier (12)'!L14</f>
        <v>368201388.84739524</v>
      </c>
      <c r="L14" s="51">
        <f>'UK captured turnover (12)'!L14*'GVA turnover multiplier (12)'!M14</f>
        <v>356158415.49567944</v>
      </c>
      <c r="M14" s="5"/>
      <c r="N14" s="5"/>
    </row>
    <row r="15" spans="2:18" ht="14.45">
      <c r="C15" s="496" t="s">
        <v>1189</v>
      </c>
      <c r="D15" s="496" t="s">
        <v>296</v>
      </c>
      <c r="E15" s="51">
        <f>'UK captured turnover (12)'!E15*'GVA turnover multiplier (12)'!F15</f>
        <v>0</v>
      </c>
      <c r="F15" s="51">
        <f>'UK captured turnover (12)'!F15*'GVA turnover multiplier (12)'!G15</f>
        <v>0</v>
      </c>
      <c r="G15" s="51">
        <f>'UK captured turnover (12)'!G15*'GVA turnover multiplier (12)'!H15</f>
        <v>6278558.8570301179</v>
      </c>
      <c r="H15" s="51">
        <f>'UK captured turnover (12)'!H15*'GVA turnover multiplier (12)'!I15</f>
        <v>11358720.587822122</v>
      </c>
      <c r="I15" s="51">
        <f>'UK captured turnover (12)'!I15*'GVA turnover multiplier (12)'!J15</f>
        <v>15240485.192376016</v>
      </c>
      <c r="J15" s="51">
        <f>'UK captured turnover (12)'!J15*'GVA turnover multiplier (12)'!K15</f>
        <v>17923852.670691792</v>
      </c>
      <c r="K15" s="51">
        <f>'UK captured turnover (12)'!K15*'GVA turnover multiplier (12)'!L15</f>
        <v>19408823.022769459</v>
      </c>
      <c r="L15" s="51">
        <f>'UK captured turnover (12)'!L15*'GVA turnover multiplier (12)'!M15</f>
        <v>19695396.248609003</v>
      </c>
      <c r="M15" s="5"/>
      <c r="N15" s="5"/>
    </row>
    <row r="16" spans="2:18" ht="14.45">
      <c r="C16" s="496" t="s">
        <v>1190</v>
      </c>
      <c r="D16" s="496" t="s">
        <v>296</v>
      </c>
      <c r="E16" s="51">
        <f>'UK captured turnover (12)'!E16*'GVA turnover multiplier (12)'!F16</f>
        <v>0</v>
      </c>
      <c r="F16" s="51">
        <f>'UK captured turnover (12)'!F16*'GVA turnover multiplier (12)'!G16</f>
        <v>0</v>
      </c>
      <c r="G16" s="51">
        <f>'UK captured turnover (12)'!G16*'GVA turnover multiplier (12)'!H16</f>
        <v>0</v>
      </c>
      <c r="H16" s="51">
        <f>'UK captured turnover (12)'!H16*'GVA turnover multiplier (12)'!I16</f>
        <v>0</v>
      </c>
      <c r="I16" s="51">
        <f>'UK captured turnover (12)'!I16*'GVA turnover multiplier (12)'!J16</f>
        <v>0</v>
      </c>
      <c r="J16" s="51">
        <f>'UK captured turnover (12)'!J16*'GVA turnover multiplier (12)'!K16</f>
        <v>0</v>
      </c>
      <c r="K16" s="51">
        <f>'UK captured turnover (12)'!K16*'GVA turnover multiplier (12)'!L16</f>
        <v>0</v>
      </c>
      <c r="L16" s="51">
        <f>'UK captured turnover (12)'!L16*'GVA turnover multiplier (12)'!M16</f>
        <v>0</v>
      </c>
      <c r="M16" s="5"/>
      <c r="N16" s="5"/>
    </row>
    <row r="17" spans="1:18" ht="14.45">
      <c r="C17" s="496" t="s">
        <v>1192</v>
      </c>
      <c r="D17" s="496" t="s">
        <v>296</v>
      </c>
      <c r="E17" s="51">
        <f>'UK captured turnover (12)'!E17*'GVA turnover multiplier (12)'!F17</f>
        <v>0</v>
      </c>
      <c r="F17" s="51">
        <f>'UK captured turnover (12)'!F17*'GVA turnover multiplier (12)'!G17</f>
        <v>0</v>
      </c>
      <c r="G17" s="51">
        <f>'UK captured turnover (12)'!G17*'GVA turnover multiplier (12)'!H17</f>
        <v>26364736.777238499</v>
      </c>
      <c r="H17" s="51">
        <f>'UK captured turnover (12)'!H17*'GVA turnover multiplier (12)'!I17</f>
        <v>44809631.676729463</v>
      </c>
      <c r="I17" s="51">
        <f>'UK captured turnover (12)'!I17*'GVA turnover multiplier (12)'!J17</f>
        <v>55334684.698472887</v>
      </c>
      <c r="J17" s="51">
        <f>'UK captured turnover (12)'!J17*'GVA turnover multiplier (12)'!K17</f>
        <v>57939895.842468783</v>
      </c>
      <c r="K17" s="51">
        <f>'UK captured turnover (12)'!K17*'GVA turnover multiplier (12)'!L17</f>
        <v>52625265.108717136</v>
      </c>
      <c r="L17" s="51">
        <f>'UK captured turnover (12)'!L17*'GVA turnover multiplier (12)'!M17</f>
        <v>39390792.497218005</v>
      </c>
      <c r="M17" s="5"/>
      <c r="N17" s="5"/>
    </row>
    <row r="18" spans="1:18" ht="14.45">
      <c r="C18" s="496"/>
      <c r="D18" s="496" t="s">
        <v>296</v>
      </c>
      <c r="E18" s="317"/>
      <c r="F18" s="317"/>
      <c r="G18" s="317"/>
      <c r="H18" s="317"/>
      <c r="I18" s="317"/>
      <c r="J18" s="317"/>
      <c r="K18" s="317"/>
      <c r="L18" s="317"/>
      <c r="M18" s="5"/>
      <c r="N18" s="5"/>
    </row>
    <row r="19" spans="1:18" ht="14.45">
      <c r="C19" s="496"/>
      <c r="D19" s="496" t="s">
        <v>296</v>
      </c>
      <c r="E19" s="317"/>
      <c r="F19" s="317"/>
      <c r="G19" s="317"/>
      <c r="H19" s="317"/>
      <c r="I19" s="317"/>
      <c r="J19" s="317"/>
      <c r="K19" s="317"/>
      <c r="L19" s="317"/>
      <c r="M19" s="5"/>
      <c r="N19" s="5"/>
    </row>
    <row r="20" spans="1:18" ht="14.45">
      <c r="C20" s="2" t="s">
        <v>290</v>
      </c>
      <c r="E20" s="130">
        <f>SUM(E14:E19)</f>
        <v>65505238.046748005</v>
      </c>
      <c r="F20" s="130">
        <f t="shared" ref="F20:L20" si="0">SUM(F14:F19)</f>
        <v>160591976.38387263</v>
      </c>
      <c r="G20" s="130">
        <f t="shared" si="0"/>
        <v>270467058.40712577</v>
      </c>
      <c r="H20" s="130">
        <f t="shared" si="0"/>
        <v>353368949.4782533</v>
      </c>
      <c r="I20" s="130">
        <f t="shared" si="0"/>
        <v>409297649.59725511</v>
      </c>
      <c r="J20" s="130">
        <f t="shared" si="0"/>
        <v>438253158.76413131</v>
      </c>
      <c r="K20" s="130">
        <f t="shared" si="0"/>
        <v>440235476.97888184</v>
      </c>
      <c r="L20" s="130">
        <f t="shared" si="0"/>
        <v>415244604.24150646</v>
      </c>
      <c r="M20" s="5"/>
      <c r="N20" s="5"/>
    </row>
    <row r="21" spans="1:18" ht="14.45">
      <c r="Q21" s="5"/>
      <c r="R21" s="5"/>
    </row>
    <row r="22" spans="1:18" ht="14.45">
      <c r="Q22" s="5"/>
      <c r="R22" s="5"/>
    </row>
    <row r="23" spans="1:18" ht="14.45">
      <c r="Q23" s="5"/>
      <c r="R23" s="5"/>
    </row>
    <row r="24" spans="1:18" ht="14.45">
      <c r="Q24" s="5"/>
      <c r="R24" s="5"/>
    </row>
    <row r="25" spans="1:18" ht="14.45">
      <c r="Q25" s="5"/>
      <c r="R25" s="5"/>
    </row>
    <row r="26" spans="1:18" ht="14.45">
      <c r="Q26" s="5"/>
      <c r="R26" s="5"/>
    </row>
    <row r="27" spans="1:18" s="365" customFormat="1" ht="14.65" thickBot="1">
      <c r="A27" s="1"/>
      <c r="B27" s="1"/>
      <c r="C27" s="1"/>
      <c r="D27" s="1"/>
      <c r="E27" s="1"/>
      <c r="F27" s="1"/>
      <c r="G27" s="1"/>
      <c r="H27" s="1"/>
      <c r="I27" s="1"/>
      <c r="J27" s="1"/>
      <c r="K27" s="1"/>
      <c r="L27" s="1"/>
      <c r="M27" s="1"/>
      <c r="N27" s="1"/>
      <c r="O27" s="1"/>
      <c r="P27" s="1"/>
      <c r="Q27" s="396"/>
      <c r="R27" s="396"/>
    </row>
    <row r="28" spans="1:18" ht="14.45">
      <c r="Q28" s="5"/>
      <c r="R28" s="5"/>
    </row>
    <row r="29" spans="1:18" ht="14.45">
      <c r="Q29" s="5"/>
      <c r="R29" s="5"/>
    </row>
    <row r="30" spans="1:18" ht="14.45">
      <c r="Q30" s="5"/>
      <c r="R30" s="5"/>
    </row>
    <row r="31" spans="1:18" ht="14.45">
      <c r="Q31" s="5"/>
      <c r="R31" s="5"/>
    </row>
    <row r="32" spans="1: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B11:B13 Q43:XFD1048576 A11:A26 B15:B26 A27:B1048576 S10:XFD12 S21:XFD42 O13:XFD20 C21:P1048576 C19:L20 C11:P12 C13:L13 D14:L18">
    <cfRule type="expression" dxfId="26" priority="53">
      <formula>_xlfn.ISFORMULA(A1)</formula>
    </cfRule>
  </conditionalFormatting>
  <conditionalFormatting sqref="D19 F14:L19">
    <cfRule type="expression" dxfId="25" priority="52">
      <formula>_xlfn.ISFORMULA(D14)</formula>
    </cfRule>
  </conditionalFormatting>
  <conditionalFormatting sqref="C18">
    <cfRule type="expression" dxfId="24" priority="51">
      <formula>_xlfn.ISFORMULA(C18)</formula>
    </cfRule>
  </conditionalFormatting>
  <conditionalFormatting sqref="B14">
    <cfRule type="expression" dxfId="23" priority="50">
      <formula>_xlfn.ISFORMULA(B14)</formula>
    </cfRule>
  </conditionalFormatting>
  <pageMargins left="0.7" right="0.7" top="0.75" bottom="0.75" header="0.3" footer="0.3"/>
  <pageSetup paperSize="9" orientation="portrait" horizontalDpi="4294967294" verticalDpi="4294967294"/>
  <drawing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6D7DC-1B5C-4EFB-B749-E62EAF3B0855}">
  <sheetPr>
    <tabColor theme="9" tint="0.39997558519241921"/>
  </sheetPr>
  <dimension ref="A1:T330"/>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3.140625" style="1" bestFit="1" customWidth="1"/>
    <col min="10" max="10" width="14.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c r="D11" s="2"/>
      <c r="E11" s="2"/>
      <c r="F11" s="2"/>
      <c r="G11" s="2"/>
      <c r="H11" s="2"/>
      <c r="J11" s="91"/>
      <c r="Q11" s="5"/>
      <c r="R11" s="5"/>
    </row>
    <row r="12" spans="2:18" ht="14.45">
      <c r="C12" s="44" t="s">
        <v>372</v>
      </c>
      <c r="Q12" s="5"/>
      <c r="R12" s="5"/>
    </row>
    <row r="13" spans="2:18" ht="14.45">
      <c r="B13" s="46" t="s">
        <v>125</v>
      </c>
      <c r="C13" s="46" t="s">
        <v>373</v>
      </c>
      <c r="D13" s="46" t="s">
        <v>24</v>
      </c>
      <c r="E13" s="46" t="s">
        <v>18</v>
      </c>
      <c r="F13" s="46">
        <v>2015</v>
      </c>
      <c r="G13" s="46">
        <v>2020</v>
      </c>
      <c r="H13" s="46">
        <v>2025</v>
      </c>
      <c r="I13" s="46">
        <v>2030</v>
      </c>
      <c r="J13" s="46">
        <v>2035</v>
      </c>
      <c r="K13" s="46">
        <v>2040</v>
      </c>
      <c r="L13" s="46">
        <v>2045</v>
      </c>
      <c r="M13" s="46">
        <v>2050</v>
      </c>
      <c r="N13" s="5"/>
      <c r="O13" s="5"/>
    </row>
    <row r="14" spans="2:18" ht="14.45">
      <c r="B14" s="496" t="s">
        <v>261</v>
      </c>
      <c r="C14" s="496" t="s">
        <v>1188</v>
      </c>
      <c r="D14" s="496" t="s">
        <v>461</v>
      </c>
      <c r="E14" s="496" t="s">
        <v>1193</v>
      </c>
      <c r="F14" s="315">
        <v>62649.090909090904</v>
      </c>
      <c r="G14" s="315">
        <f t="shared" ref="G14:M17" si="0">$F14*J$24</f>
        <v>65195.472012088088</v>
      </c>
      <c r="H14" s="315">
        <f t="shared" si="0"/>
        <v>67845.351132815646</v>
      </c>
      <c r="I14" s="315">
        <f t="shared" si="0"/>
        <v>70602.934962747036</v>
      </c>
      <c r="J14" s="315">
        <f t="shared" si="0"/>
        <v>73472.601174921714</v>
      </c>
      <c r="K14" s="315">
        <f t="shared" si="0"/>
        <v>76458.905373514979</v>
      </c>
      <c r="L14" s="315">
        <f t="shared" si="0"/>
        <v>79566.588325873934</v>
      </c>
      <c r="M14" s="315">
        <f t="shared" si="0"/>
        <v>82800.583488500662</v>
      </c>
      <c r="N14" s="5"/>
      <c r="O14" s="5"/>
    </row>
    <row r="15" spans="2:18" ht="14.45">
      <c r="C15" s="496" t="s">
        <v>1189</v>
      </c>
      <c r="D15" s="496" t="s">
        <v>461</v>
      </c>
      <c r="E15" s="496" t="s">
        <v>1193</v>
      </c>
      <c r="F15" s="315">
        <v>62649.090909090904</v>
      </c>
      <c r="G15" s="315">
        <f t="shared" si="0"/>
        <v>65195.472012088088</v>
      </c>
      <c r="H15" s="315">
        <f t="shared" si="0"/>
        <v>67845.351132815646</v>
      </c>
      <c r="I15" s="315">
        <f t="shared" si="0"/>
        <v>70602.934962747036</v>
      </c>
      <c r="J15" s="315">
        <f t="shared" si="0"/>
        <v>73472.601174921714</v>
      </c>
      <c r="K15" s="315">
        <f t="shared" si="0"/>
        <v>76458.905373514979</v>
      </c>
      <c r="L15" s="315">
        <f t="shared" si="0"/>
        <v>79566.588325873934</v>
      </c>
      <c r="M15" s="315">
        <f t="shared" si="0"/>
        <v>82800.583488500662</v>
      </c>
      <c r="N15" s="5"/>
      <c r="O15" s="5"/>
    </row>
    <row r="16" spans="2:18" ht="14.45">
      <c r="C16" s="496" t="s">
        <v>1190</v>
      </c>
      <c r="D16" s="496" t="s">
        <v>461</v>
      </c>
      <c r="E16" s="496" t="s">
        <v>1193</v>
      </c>
      <c r="F16" s="315">
        <v>62649.090909090904</v>
      </c>
      <c r="G16" s="315">
        <f t="shared" si="0"/>
        <v>65195.472012088088</v>
      </c>
      <c r="H16" s="315">
        <f t="shared" si="0"/>
        <v>67845.351132815646</v>
      </c>
      <c r="I16" s="315">
        <f t="shared" si="0"/>
        <v>70602.934962747036</v>
      </c>
      <c r="J16" s="315">
        <f t="shared" si="0"/>
        <v>73472.601174921714</v>
      </c>
      <c r="K16" s="315">
        <f t="shared" si="0"/>
        <v>76458.905373514979</v>
      </c>
      <c r="L16" s="315">
        <f t="shared" si="0"/>
        <v>79566.588325873934</v>
      </c>
      <c r="M16" s="315">
        <f t="shared" si="0"/>
        <v>82800.583488500662</v>
      </c>
      <c r="N16" s="5"/>
      <c r="O16" s="5"/>
    </row>
    <row r="17" spans="3:18" ht="14.45">
      <c r="C17" s="496" t="s">
        <v>1192</v>
      </c>
      <c r="D17" s="496" t="s">
        <v>461</v>
      </c>
      <c r="E17" s="496" t="s">
        <v>1193</v>
      </c>
      <c r="F17" s="315">
        <v>62649.090909090904</v>
      </c>
      <c r="G17" s="315">
        <f t="shared" si="0"/>
        <v>65195.472012088088</v>
      </c>
      <c r="H17" s="315">
        <f t="shared" si="0"/>
        <v>67845.351132815646</v>
      </c>
      <c r="I17" s="315">
        <f t="shared" si="0"/>
        <v>70602.934962747036</v>
      </c>
      <c r="J17" s="315">
        <f t="shared" si="0"/>
        <v>73472.601174921714</v>
      </c>
      <c r="K17" s="315">
        <f t="shared" si="0"/>
        <v>76458.905373514979</v>
      </c>
      <c r="L17" s="315">
        <f t="shared" si="0"/>
        <v>79566.588325873934</v>
      </c>
      <c r="M17" s="315">
        <f t="shared" si="0"/>
        <v>82800.583488500662</v>
      </c>
      <c r="N17" s="5"/>
      <c r="O17" s="5"/>
    </row>
    <row r="18" spans="3:18" ht="14.45">
      <c r="C18" s="496"/>
      <c r="D18" s="496" t="s">
        <v>461</v>
      </c>
      <c r="E18" s="496"/>
      <c r="F18" s="315"/>
      <c r="G18" s="315"/>
      <c r="H18" s="315"/>
      <c r="I18" s="315"/>
      <c r="J18" s="315"/>
      <c r="K18" s="315"/>
      <c r="L18" s="315"/>
      <c r="M18" s="315"/>
      <c r="N18" s="5"/>
      <c r="O18" s="5"/>
    </row>
    <row r="19" spans="3:18" ht="14.45">
      <c r="C19" s="496"/>
      <c r="D19" s="496" t="s">
        <v>461</v>
      </c>
      <c r="E19" s="496"/>
      <c r="F19" s="315"/>
      <c r="G19" s="315"/>
      <c r="H19" s="315"/>
      <c r="I19" s="315"/>
      <c r="J19" s="315"/>
      <c r="K19" s="315"/>
      <c r="L19" s="315"/>
      <c r="M19" s="315"/>
      <c r="N19" s="5"/>
      <c r="O19" s="5"/>
    </row>
    <row r="20" spans="3:18" ht="14.45">
      <c r="Q20" s="5"/>
      <c r="R20" s="5"/>
    </row>
    <row r="21" spans="3:18" ht="14.45">
      <c r="Q21" s="5"/>
      <c r="R21" s="5"/>
    </row>
    <row r="22" spans="3:18" ht="14.45">
      <c r="Q22" s="5"/>
      <c r="R22" s="5"/>
    </row>
    <row r="23" spans="3:18" ht="28.5">
      <c r="H23" s="133" t="s">
        <v>463</v>
      </c>
      <c r="I23" s="46">
        <v>2015</v>
      </c>
      <c r="J23" s="46">
        <v>2020</v>
      </c>
      <c r="K23" s="46">
        <v>2025</v>
      </c>
      <c r="L23" s="46">
        <v>2030</v>
      </c>
      <c r="M23" s="46">
        <v>2035</v>
      </c>
      <c r="N23" s="46">
        <v>2040</v>
      </c>
      <c r="O23" s="46">
        <v>2045</v>
      </c>
      <c r="P23" s="46">
        <v>2050</v>
      </c>
      <c r="Q23" s="5"/>
      <c r="R23" s="5"/>
    </row>
    <row r="24" spans="3:18" ht="14.45">
      <c r="H24" s="496"/>
      <c r="I24" s="496">
        <v>1</v>
      </c>
      <c r="J24" s="134">
        <f>I24*1.008^(J23-I23)</f>
        <v>1.0406451405127681</v>
      </c>
      <c r="K24" s="134">
        <f t="shared" ref="K24:P24" si="1">J24*1.008^(K23-J23)</f>
        <v>1.0829423084728389</v>
      </c>
      <c r="L24" s="134">
        <f t="shared" si="1"/>
        <v>1.126958650767939</v>
      </c>
      <c r="M24" s="134">
        <f t="shared" si="1"/>
        <v>1.1727640434804814</v>
      </c>
      <c r="N24" s="134">
        <f t="shared" si="1"/>
        <v>1.2204312028160675</v>
      </c>
      <c r="O24" s="134">
        <f t="shared" si="1"/>
        <v>1.2700358005406933</v>
      </c>
      <c r="P24" s="134">
        <f t="shared" si="1"/>
        <v>1.3216565841099157</v>
      </c>
      <c r="Q24" s="5"/>
      <c r="R24" s="5"/>
    </row>
    <row r="25" spans="3:18" ht="14.45">
      <c r="Q25" s="5"/>
      <c r="R25" s="5"/>
    </row>
    <row r="26" spans="3:18" ht="14.45">
      <c r="H26"/>
      <c r="I26" s="135"/>
      <c r="J26" s="136" t="s">
        <v>464</v>
      </c>
      <c r="Q26" s="5"/>
      <c r="R26" s="5"/>
    </row>
    <row r="27" spans="3:18" ht="28.5">
      <c r="H27" s="133" t="s">
        <v>465</v>
      </c>
      <c r="I27" s="46">
        <v>2015</v>
      </c>
      <c r="J27" s="46">
        <v>2020</v>
      </c>
      <c r="K27" s="46">
        <v>2025</v>
      </c>
      <c r="L27" s="46">
        <v>2030</v>
      </c>
      <c r="M27" s="46">
        <v>2035</v>
      </c>
      <c r="N27" s="46">
        <v>2040</v>
      </c>
      <c r="O27" s="46">
        <v>2045</v>
      </c>
      <c r="P27" s="46">
        <v>2050</v>
      </c>
      <c r="Q27" s="5"/>
      <c r="R27" s="5"/>
    </row>
    <row r="28" spans="3:18" ht="14.45">
      <c r="H28" s="1" t="s">
        <v>466</v>
      </c>
      <c r="I28" s="1">
        <v>1.59</v>
      </c>
      <c r="J28" s="137"/>
      <c r="K28" s="137"/>
      <c r="L28" s="137"/>
      <c r="M28" s="137"/>
      <c r="N28" s="137"/>
      <c r="O28" s="137"/>
      <c r="P28" s="137"/>
      <c r="Q28" s="5"/>
      <c r="R28" s="5"/>
    </row>
    <row r="29" spans="3:18" ht="14.45">
      <c r="Q29" s="5"/>
      <c r="R29" s="5"/>
    </row>
    <row r="30" spans="3:18" ht="14.45">
      <c r="L30" s="265"/>
      <c r="M30" s="265"/>
      <c r="N30" s="265"/>
      <c r="O30" s="265"/>
      <c r="P30" s="265"/>
      <c r="Q30" s="5"/>
      <c r="R30" s="5"/>
    </row>
    <row r="31" spans="3:18" ht="14.45">
      <c r="Q31" s="5"/>
      <c r="R31" s="5"/>
    </row>
    <row r="32" spans="3:18" ht="14.45">
      <c r="Q32" s="5"/>
      <c r="R32" s="5"/>
    </row>
    <row r="33" spans="17:18" ht="14.45">
      <c r="R33" s="5"/>
    </row>
    <row r="34" spans="17:18" ht="14.45">
      <c r="Q34" s="5"/>
      <c r="R34" s="5"/>
    </row>
    <row r="56" spans="1:20" s="365" customFormat="1" ht="14.1" thickBot="1">
      <c r="A56" s="1"/>
      <c r="B56" s="1"/>
      <c r="C56" s="1"/>
      <c r="D56" s="1"/>
      <c r="E56" s="1"/>
      <c r="F56" s="1"/>
      <c r="G56" s="1"/>
      <c r="H56" s="1"/>
      <c r="I56" s="1"/>
      <c r="J56" s="1"/>
      <c r="K56" s="1"/>
      <c r="L56" s="1"/>
      <c r="M56" s="1"/>
      <c r="N56" s="1"/>
      <c r="O56" s="1"/>
      <c r="P56" s="1"/>
      <c r="Q56" s="1"/>
      <c r="R56" s="1"/>
      <c r="S56" s="1"/>
      <c r="T56" s="1"/>
    </row>
    <row r="57" spans="1:20" ht="15" customHeight="1"/>
    <row r="99" spans="1:20" s="365" customFormat="1" ht="14.1" thickBot="1">
      <c r="A99" s="1"/>
      <c r="B99" s="1"/>
      <c r="C99" s="1"/>
      <c r="D99" s="1"/>
      <c r="E99" s="1"/>
      <c r="F99" s="1"/>
      <c r="G99" s="1"/>
      <c r="H99" s="1"/>
      <c r="I99" s="1"/>
      <c r="J99" s="1"/>
      <c r="K99" s="1"/>
      <c r="L99" s="1"/>
      <c r="M99" s="1"/>
      <c r="N99" s="1"/>
      <c r="O99" s="1"/>
      <c r="P99" s="1"/>
      <c r="Q99" s="1"/>
      <c r="R99" s="1"/>
      <c r="S99" s="1"/>
      <c r="T99" s="1"/>
    </row>
    <row r="138" spans="1:20" s="365" customFormat="1" ht="14.1" thickBot="1">
      <c r="A138" s="1"/>
      <c r="B138" s="1"/>
      <c r="C138" s="1"/>
      <c r="D138" s="1"/>
      <c r="E138" s="1"/>
      <c r="F138" s="1"/>
      <c r="G138" s="1"/>
      <c r="H138" s="1"/>
      <c r="I138" s="1"/>
      <c r="J138" s="1"/>
      <c r="K138" s="1"/>
      <c r="L138" s="1"/>
      <c r="M138" s="1"/>
      <c r="N138" s="1"/>
      <c r="O138" s="1"/>
      <c r="P138" s="1"/>
      <c r="Q138" s="1"/>
      <c r="R138" s="1"/>
      <c r="S138" s="1"/>
      <c r="T138" s="1"/>
    </row>
    <row r="172" spans="1:20" s="365" customFormat="1" ht="14.1" thickBot="1">
      <c r="A172" s="1"/>
      <c r="B172" s="1"/>
      <c r="C172" s="1"/>
      <c r="D172" s="1"/>
      <c r="E172" s="1"/>
      <c r="F172" s="1"/>
      <c r="G172" s="1"/>
      <c r="H172" s="1"/>
      <c r="I172" s="1"/>
      <c r="J172" s="1"/>
      <c r="K172" s="1"/>
      <c r="L172" s="1"/>
      <c r="M172" s="1"/>
      <c r="N172" s="1"/>
      <c r="O172" s="1"/>
      <c r="P172" s="1"/>
      <c r="Q172" s="1"/>
      <c r="R172" s="1"/>
      <c r="S172" s="1"/>
      <c r="T172" s="1"/>
    </row>
    <row r="213" spans="1:20" s="365" customFormat="1" ht="14.1" thickBot="1">
      <c r="A213" s="1"/>
      <c r="B213" s="1"/>
      <c r="C213" s="1"/>
      <c r="D213" s="1"/>
      <c r="E213" s="1"/>
      <c r="F213" s="1"/>
      <c r="G213" s="1"/>
      <c r="H213" s="1"/>
      <c r="I213" s="1"/>
      <c r="J213" s="1"/>
      <c r="K213" s="1"/>
      <c r="L213" s="1"/>
      <c r="M213" s="1"/>
      <c r="N213" s="1"/>
      <c r="O213" s="1"/>
      <c r="P213" s="1"/>
      <c r="Q213" s="1"/>
      <c r="R213" s="1"/>
      <c r="S213" s="1"/>
      <c r="T213" s="1"/>
    </row>
    <row r="249" spans="1:20" s="365" customFormat="1" ht="14.1" thickBot="1">
      <c r="A249" s="1"/>
      <c r="B249" s="1"/>
      <c r="C249" s="1"/>
      <c r="D249" s="1"/>
      <c r="E249" s="1"/>
      <c r="F249" s="1"/>
      <c r="G249" s="1"/>
      <c r="H249" s="1"/>
      <c r="I249" s="1"/>
      <c r="J249" s="1"/>
      <c r="K249" s="1"/>
      <c r="L249" s="1"/>
      <c r="M249" s="1"/>
      <c r="N249" s="1"/>
      <c r="O249" s="1"/>
      <c r="P249" s="1"/>
      <c r="Q249" s="1"/>
      <c r="R249" s="1"/>
      <c r="S249" s="1"/>
      <c r="T249" s="1"/>
    </row>
    <row r="289" spans="1:20" s="365" customFormat="1" ht="14.1" thickBot="1">
      <c r="A289" s="1"/>
      <c r="B289" s="1"/>
      <c r="C289" s="1"/>
      <c r="D289" s="1"/>
      <c r="E289" s="1"/>
      <c r="F289" s="1"/>
      <c r="G289" s="1"/>
      <c r="H289" s="1"/>
      <c r="I289" s="1"/>
      <c r="J289" s="1"/>
      <c r="K289" s="1"/>
      <c r="L289" s="1"/>
      <c r="M289" s="1"/>
      <c r="N289" s="1"/>
      <c r="O289" s="1"/>
      <c r="P289" s="1"/>
      <c r="Q289" s="1"/>
      <c r="R289" s="1"/>
      <c r="S289" s="1"/>
      <c r="T289" s="1"/>
    </row>
    <row r="330" spans="1:20" s="365" customFormat="1" ht="14.1" thickBot="1">
      <c r="A330" s="1"/>
      <c r="B330" s="1"/>
      <c r="C330" s="1"/>
      <c r="D330" s="1"/>
      <c r="E330" s="1"/>
      <c r="F330" s="1"/>
      <c r="G330" s="1"/>
      <c r="H330" s="1"/>
      <c r="I330" s="1"/>
      <c r="J330" s="1"/>
      <c r="K330" s="1"/>
      <c r="L330" s="1"/>
      <c r="M330" s="1"/>
      <c r="N330" s="1"/>
      <c r="O330" s="1"/>
      <c r="P330" s="1"/>
      <c r="Q330" s="1"/>
      <c r="R330" s="1"/>
      <c r="S330" s="1"/>
      <c r="T330" s="1"/>
    </row>
  </sheetData>
  <conditionalFormatting sqref="A1:XFD9 A10:B10 Q35:XFD58 J28:P28 A11:A1048576 U59:XFD1048576 C20:P27 C29:P29 C28:G28 B15:B39 C30:D30 B42:B1048576 Q42:T1048576 C38:P1048576 L34:P37 L31:P32 S10:XFD12 S20:XFD34 P13:XFD19 B11:P12 B13:E13 E18:E19 F13:M19">
    <cfRule type="expression" dxfId="22" priority="101">
      <formula>_xlfn.ISFORMULA(A1)</formula>
    </cfRule>
  </conditionalFormatting>
  <conditionalFormatting sqref="I26 K26:P26 B40:B41">
    <cfRule type="expression" dxfId="21" priority="98">
      <formula>_xlfn.ISFORMULA(B26)</formula>
    </cfRule>
  </conditionalFormatting>
  <conditionalFormatting sqref="I23:P23">
    <cfRule type="expression" dxfId="20" priority="97">
      <formula>_xlfn.ISFORMULA(I23)</formula>
    </cfRule>
  </conditionalFormatting>
  <conditionalFormatting sqref="I27:P27">
    <cfRule type="expression" dxfId="19" priority="96">
      <formula>_xlfn.ISFORMULA(I27)</formula>
    </cfRule>
  </conditionalFormatting>
  <conditionalFormatting sqref="E18:E19 G14:M19">
    <cfRule type="expression" dxfId="18" priority="92">
      <formula>_xlfn.ISFORMULA(E14)</formula>
    </cfRule>
  </conditionalFormatting>
  <conditionalFormatting sqref="C18:C19">
    <cfRule type="expression" dxfId="17" priority="91">
      <formula>_xlfn.ISFORMULA(C18)</formula>
    </cfRule>
  </conditionalFormatting>
  <conditionalFormatting sqref="D14:D19">
    <cfRule type="expression" dxfId="16" priority="90">
      <formula>_xlfn.ISFORMULA(D14)</formula>
    </cfRule>
  </conditionalFormatting>
  <conditionalFormatting sqref="H28:I28">
    <cfRule type="expression" dxfId="15" priority="89">
      <formula>_xlfn.ISFORMULA(H28)</formula>
    </cfRule>
  </conditionalFormatting>
  <conditionalFormatting sqref="B14">
    <cfRule type="expression" dxfId="14" priority="88">
      <formula>_xlfn.ISFORMULA(B14)</formula>
    </cfRule>
  </conditionalFormatting>
  <conditionalFormatting sqref="E15:E17">
    <cfRule type="expression" dxfId="13" priority="2">
      <formula>_xlfn.ISFORMULA(E15)</formula>
    </cfRule>
  </conditionalFormatting>
  <conditionalFormatting sqref="E14:E17">
    <cfRule type="expression" dxfId="12" priority="1">
      <formula>_xlfn.ISFORMULA(E14)</formula>
    </cfRule>
  </conditionalFormatting>
  <hyperlinks>
    <hyperlink ref="J26" r:id="rId1" xr:uid="{6484B7A8-2D57-489F-9631-9AC755996F35}"/>
  </hyperlinks>
  <pageMargins left="0.7" right="0.7" top="0.75" bottom="0.75" header="0.3" footer="0.3"/>
  <pageSetup paperSize="9" orientation="portrait" horizontalDpi="4294967294" verticalDpi="4294967294" r:id="rId2"/>
  <drawing r:id="rId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A78F5-7C13-44C2-8013-CF3C3BFA8F9C}">
  <sheetPr>
    <tabColor theme="9" tint="0.39997558519241921"/>
  </sheetPr>
  <dimension ref="A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
        <v>261</v>
      </c>
      <c r="C14" s="496" t="s">
        <v>1188</v>
      </c>
      <c r="D14" s="496" t="s">
        <v>124</v>
      </c>
      <c r="E14" s="315">
        <f>'GVA (12)'!E14/'GVA per worker (12)'!F14</f>
        <v>1045.5896022785328</v>
      </c>
      <c r="F14" s="315">
        <f>'GVA (12)'!F14/'GVA per worker (12)'!G14</f>
        <v>2463.2381885983859</v>
      </c>
      <c r="G14" s="315">
        <f>'GVA (12)'!G14/'GVA per worker (12)'!H14</f>
        <v>3505.3803805552984</v>
      </c>
      <c r="H14" s="315">
        <f>'GVA (12)'!H14/'GVA per worker (12)'!I14</f>
        <v>4209.4651924954223</v>
      </c>
      <c r="I14" s="315">
        <f>'GVA (12)'!I14/'GVA per worker (12)'!J14</f>
        <v>4610.1876657392913</v>
      </c>
      <c r="J14" s="315">
        <f>'GVA (12)'!J14/'GVA per worker (12)'!K14</f>
        <v>4739.6625478828892</v>
      </c>
      <c r="K14" s="315">
        <f>'GVA (12)'!K14/'GVA per worker (12)'!L14</f>
        <v>4627.5879938371236</v>
      </c>
      <c r="L14" s="315">
        <f>'GVA (12)'!L14/'GVA per worker (12)'!M14</f>
        <v>4301.3998270331358</v>
      </c>
      <c r="M14" s="5"/>
      <c r="N14" s="5"/>
    </row>
    <row r="15" spans="2:18" ht="14.45">
      <c r="C15" s="496" t="s">
        <v>1189</v>
      </c>
      <c r="D15" s="496" t="s">
        <v>124</v>
      </c>
      <c r="E15" s="315">
        <f>'GVA (12)'!E15/'GVA per worker (12)'!F15</f>
        <v>0</v>
      </c>
      <c r="F15" s="315">
        <f>'GVA (12)'!F15/'GVA per worker (12)'!G15</f>
        <v>0</v>
      </c>
      <c r="G15" s="315">
        <f>'GVA (12)'!G15/'GVA per worker (12)'!H15</f>
        <v>92.542211842032685</v>
      </c>
      <c r="H15" s="315">
        <f>'GVA (12)'!H15/'GVA per worker (12)'!I15</f>
        <v>160.88170546756226</v>
      </c>
      <c r="I15" s="315">
        <f>'GVA (12)'!I15/'GVA per worker (12)'!J15</f>
        <v>207.43086468507971</v>
      </c>
      <c r="J15" s="315">
        <f>'GVA (12)'!J15/'GVA per worker (12)'!K15</f>
        <v>234.42465705113972</v>
      </c>
      <c r="K15" s="315">
        <f>'GVA (12)'!K15/'GVA per worker (12)'!L15</f>
        <v>243.93182403747707</v>
      </c>
      <c r="L15" s="315">
        <f>'GVA (12)'!L15/'GVA per worker (12)'!M15</f>
        <v>237.86542822303053</v>
      </c>
      <c r="M15" s="5"/>
      <c r="N15" s="5"/>
    </row>
    <row r="16" spans="2:18" ht="14.45">
      <c r="C16" s="496" t="s">
        <v>1190</v>
      </c>
      <c r="D16" s="496" t="s">
        <v>124</v>
      </c>
      <c r="E16" s="315">
        <f>'GVA (12)'!E16/'GVA per worker (12)'!F16</f>
        <v>0</v>
      </c>
      <c r="F16" s="315">
        <f>'GVA (12)'!F16/'GVA per worker (12)'!G16</f>
        <v>0</v>
      </c>
      <c r="G16" s="315">
        <f>'GVA (12)'!G16/'GVA per worker (12)'!H16</f>
        <v>0</v>
      </c>
      <c r="H16" s="315">
        <f>'GVA (12)'!H16/'GVA per worker (12)'!I16</f>
        <v>0</v>
      </c>
      <c r="I16" s="315">
        <f>'GVA (12)'!I16/'GVA per worker (12)'!J16</f>
        <v>0</v>
      </c>
      <c r="J16" s="315">
        <f>'GVA (12)'!J16/'GVA per worker (12)'!K16</f>
        <v>0</v>
      </c>
      <c r="K16" s="315">
        <f>'GVA (12)'!K16/'GVA per worker (12)'!L16</f>
        <v>0</v>
      </c>
      <c r="L16" s="315">
        <f>'GVA (12)'!L16/'GVA per worker (12)'!M16</f>
        <v>0</v>
      </c>
      <c r="M16" s="5"/>
      <c r="N16" s="5"/>
    </row>
    <row r="17" spans="1:18" ht="14.45">
      <c r="C17" s="496" t="s">
        <v>1192</v>
      </c>
      <c r="D17" s="496" t="s">
        <v>124</v>
      </c>
      <c r="E17" s="315">
        <f>'GVA (12)'!E17/'GVA per worker (12)'!F17</f>
        <v>0</v>
      </c>
      <c r="F17" s="315">
        <f>'GVA (12)'!F17/'GVA per worker (12)'!G17</f>
        <v>0</v>
      </c>
      <c r="G17" s="315">
        <f>'GVA (12)'!G17/'GVA per worker (12)'!H17</f>
        <v>388.60049122048576</v>
      </c>
      <c r="H17" s="315">
        <f>'GVA (12)'!H17/'GVA per worker (12)'!I17</f>
        <v>634.67094817478676</v>
      </c>
      <c r="I17" s="315">
        <f>'GVA (12)'!I17/'GVA per worker (12)'!J17</f>
        <v>753.13360101044293</v>
      </c>
      <c r="J17" s="315">
        <f>'GVA (12)'!J17/'GVA per worker (12)'!K17</f>
        <v>757.79133325833493</v>
      </c>
      <c r="K17" s="315">
        <f>'GVA (12)'!K17/'GVA per worker (12)'!L17</f>
        <v>661.39903967208488</v>
      </c>
      <c r="L17" s="315">
        <f>'GVA (12)'!L17/'GVA per worker (12)'!M17</f>
        <v>475.73085644606107</v>
      </c>
      <c r="M17" s="5"/>
      <c r="N17" s="5"/>
    </row>
    <row r="18" spans="1:18" ht="14.45">
      <c r="C18" s="496"/>
      <c r="D18" s="496" t="s">
        <v>124</v>
      </c>
      <c r="E18" s="79"/>
      <c r="F18" s="57"/>
      <c r="G18" s="57"/>
      <c r="H18" s="79"/>
      <c r="I18" s="79"/>
      <c r="J18" s="79"/>
      <c r="K18" s="79"/>
      <c r="L18" s="79"/>
      <c r="M18" s="5"/>
      <c r="N18" s="5"/>
    </row>
    <row r="19" spans="1:18" ht="14.45">
      <c r="C19" s="496"/>
      <c r="D19" s="496" t="s">
        <v>124</v>
      </c>
      <c r="E19" s="79"/>
      <c r="F19" s="57"/>
      <c r="G19" s="57"/>
      <c r="H19" s="79"/>
      <c r="I19" s="79"/>
      <c r="J19" s="79"/>
      <c r="K19" s="79"/>
      <c r="L19" s="79"/>
      <c r="M19" s="5"/>
      <c r="N19" s="5"/>
    </row>
    <row r="20" spans="1:18" ht="14.45">
      <c r="E20" s="256">
        <f>SUM(E14:E19)</f>
        <v>1045.5896022785328</v>
      </c>
      <c r="F20" s="256">
        <f t="shared" ref="F20:L20" si="0">SUM(F14:F19)</f>
        <v>2463.2381885983859</v>
      </c>
      <c r="G20" s="256">
        <f t="shared" si="0"/>
        <v>3986.5230836178171</v>
      </c>
      <c r="H20" s="256">
        <f t="shared" si="0"/>
        <v>5005.0178461377709</v>
      </c>
      <c r="I20" s="256">
        <f t="shared" si="0"/>
        <v>5570.7521314348141</v>
      </c>
      <c r="J20" s="256">
        <f t="shared" si="0"/>
        <v>5731.8785381923635</v>
      </c>
      <c r="K20" s="256">
        <f t="shared" si="0"/>
        <v>5532.9188575466851</v>
      </c>
      <c r="L20" s="256">
        <f t="shared" si="0"/>
        <v>5014.9961117022276</v>
      </c>
      <c r="M20" s="5"/>
      <c r="N20" s="5"/>
    </row>
    <row r="21" spans="1:18" ht="14.45">
      <c r="Q21" s="5"/>
      <c r="R21" s="5"/>
    </row>
    <row r="22" spans="1:18" ht="14.45">
      <c r="Q22" s="5"/>
      <c r="R22" s="5"/>
    </row>
    <row r="23" spans="1:18" ht="14.45">
      <c r="Q23" s="5"/>
      <c r="R23" s="5"/>
    </row>
    <row r="24" spans="1:18" ht="14.45">
      <c r="Q24" s="5"/>
      <c r="R24" s="5"/>
    </row>
    <row r="25" spans="1:18" ht="14.45">
      <c r="Q25" s="5"/>
      <c r="R25" s="5"/>
    </row>
    <row r="26" spans="1:18" ht="14.45">
      <c r="Q26" s="5"/>
      <c r="R26" s="5"/>
    </row>
    <row r="27" spans="1:18" s="365" customFormat="1" ht="14.65" thickBot="1">
      <c r="A27" s="1"/>
      <c r="B27" s="1"/>
      <c r="C27" s="1"/>
      <c r="D27" s="1"/>
      <c r="E27" s="1"/>
      <c r="F27" s="1"/>
      <c r="G27" s="1"/>
      <c r="H27" s="1"/>
      <c r="I27" s="1"/>
      <c r="J27" s="1"/>
      <c r="K27" s="1"/>
      <c r="L27" s="1"/>
      <c r="M27" s="1"/>
      <c r="N27" s="1"/>
      <c r="O27" s="1"/>
      <c r="P27" s="1"/>
      <c r="Q27" s="1"/>
      <c r="R27" s="396"/>
    </row>
    <row r="28" spans="1:18" ht="14.45">
      <c r="R28" s="5"/>
    </row>
    <row r="29" spans="1:18" ht="14.45">
      <c r="R29" s="5"/>
    </row>
    <row r="30" spans="1:18" ht="14.45">
      <c r="R30" s="5"/>
    </row>
    <row r="31" spans="1:18" ht="14.45">
      <c r="R31" s="5"/>
    </row>
    <row r="32" spans="1:18" ht="14.45">
      <c r="R32" s="5"/>
    </row>
    <row r="33" spans="18:18" ht="14.45">
      <c r="R33" s="5"/>
    </row>
    <row r="34" spans="18:18" ht="14.45">
      <c r="R34" s="5"/>
    </row>
    <row r="35" spans="18:18" ht="14.45">
      <c r="R35" s="5"/>
    </row>
    <row r="36" spans="18:18" ht="14.45">
      <c r="R36" s="5"/>
    </row>
    <row r="37" spans="18:18" ht="14.45">
      <c r="R37" s="5"/>
    </row>
  </sheetData>
  <conditionalFormatting sqref="A1:XFD9 R38:XFD1048576 A10:B1048576 Q27:Q1048576 S10:XFD12 S21:XFD37 O13:XFD20 C21:P1048576 C20:D20 C11:P12 C13:D13 E13:L20">
    <cfRule type="expression" dxfId="11" priority="45">
      <formula>_xlfn.ISFORMULA(A1)</formula>
    </cfRule>
  </conditionalFormatting>
  <conditionalFormatting sqref="F14:L19">
    <cfRule type="expression" dxfId="10" priority="44">
      <formula>_xlfn.ISFORMULA(F14)</formula>
    </cfRule>
  </conditionalFormatting>
  <conditionalFormatting sqref="C18:C19">
    <cfRule type="expression" dxfId="9" priority="43">
      <formula>_xlfn.ISFORMULA(C18)</formula>
    </cfRule>
  </conditionalFormatting>
  <conditionalFormatting sqref="D14:D19">
    <cfRule type="expression" dxfId="8" priority="42">
      <formula>_xlfn.ISFORMULA(D14)</formula>
    </cfRule>
  </conditionalFormatting>
  <pageMargins left="0.7" right="0.7" top="0.75" bottom="0.75" header="0.3" footer="0.3"/>
  <pageSetup paperSize="9" orientation="portrait" horizontalDpi="4294967294" verticalDpi="4294967294"/>
  <drawing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7A85C-B0A0-4BAA-8351-26A3ADD4C065}">
  <dimension ref="A1:P12"/>
  <sheetViews>
    <sheetView workbookViewId="0"/>
  </sheetViews>
  <sheetFormatPr defaultColWidth="8.85546875" defaultRowHeight="13.9"/>
  <cols>
    <col min="1" max="2" width="31.5703125" style="1" customWidth="1"/>
    <col min="3" max="3" width="17.85546875" style="1" customWidth="1"/>
    <col min="4" max="4" width="25.140625" style="1" customWidth="1"/>
    <col min="5" max="5" width="32.28515625" style="1" bestFit="1" customWidth="1"/>
    <col min="6" max="6" width="9.85546875" style="1" customWidth="1"/>
    <col min="7" max="7" width="15.7109375" style="1" customWidth="1"/>
    <col min="8" max="8" width="21.85546875" style="1" customWidth="1"/>
    <col min="9" max="9" width="24" style="1" customWidth="1"/>
    <col min="10" max="10" width="15.28515625" style="1" bestFit="1" customWidth="1"/>
    <col min="11" max="11" width="17.85546875" style="1" customWidth="1"/>
    <col min="12" max="12" width="16.7109375" style="1" customWidth="1"/>
    <col min="13" max="13" width="11.7109375" style="1" customWidth="1"/>
    <col min="14" max="14" width="10.7109375" style="1" customWidth="1"/>
    <col min="15" max="15" width="11.42578125" style="1" customWidth="1"/>
    <col min="16" max="17" width="10.85546875" style="1" customWidth="1"/>
    <col min="18" max="16384" width="8.85546875" style="1"/>
  </cols>
  <sheetData>
    <row r="1" spans="1:16" s="109" customFormat="1" ht="49.5" customHeight="1">
      <c r="A1" s="109" t="s">
        <v>1194</v>
      </c>
    </row>
    <row r="3" spans="1:16">
      <c r="A3" s="1" t="s">
        <v>1195</v>
      </c>
    </row>
    <row r="6" spans="1:16">
      <c r="C6" s="1" t="s">
        <v>1196</v>
      </c>
    </row>
    <row r="7" spans="1:16">
      <c r="A7" s="1" t="s">
        <v>1091</v>
      </c>
      <c r="B7" s="68">
        <f>'Domestic combustion MS'!$C$34</f>
        <v>0.46801914699368069</v>
      </c>
      <c r="C7" s="1" t="s">
        <v>1197</v>
      </c>
    </row>
    <row r="8" spans="1:16">
      <c r="A8" s="1" t="s">
        <v>299</v>
      </c>
      <c r="B8" s="68">
        <f>'Domestic combustion MS'!$C$34</f>
        <v>0.46801914699368069</v>
      </c>
      <c r="C8" s="1" t="s">
        <v>1197</v>
      </c>
    </row>
    <row r="9" spans="1:16">
      <c r="A9" s="1" t="s">
        <v>318</v>
      </c>
      <c r="B9" s="68">
        <f>'Domestic combustion MS'!$C$34</f>
        <v>0.46801914699368069</v>
      </c>
      <c r="C9" s="1" t="s">
        <v>1197</v>
      </c>
      <c r="D9" s="50"/>
      <c r="E9" s="160"/>
      <c r="F9" s="160"/>
      <c r="G9" s="160"/>
      <c r="H9" s="50"/>
      <c r="I9" s="429"/>
      <c r="J9" s="429"/>
      <c r="K9" s="429"/>
      <c r="L9" s="429"/>
      <c r="M9" s="429"/>
      <c r="N9" s="429"/>
      <c r="O9" s="429"/>
      <c r="P9" s="429"/>
    </row>
    <row r="10" spans="1:16">
      <c r="P10" s="430"/>
    </row>
    <row r="12" spans="1:16" ht="14.1">
      <c r="C12" s="2"/>
      <c r="D12" s="2"/>
    </row>
  </sheetData>
  <conditionalFormatting sqref="A1:XFD7 Q26:XFD32 R21:XFD25 M33:XFD1048576 A13:L1048576 Q9:XFD20 A8 D8:XFD8 B8:B9">
    <cfRule type="expression" dxfId="7" priority="11">
      <formula>_xlfn.ISFORMULA(A1)</formula>
    </cfRule>
  </conditionalFormatting>
  <conditionalFormatting sqref="C10:P12 M13:P20 M26:P26 M21:Q25">
    <cfRule type="expression" dxfId="6" priority="10">
      <formula>_xlfn.ISFORMULA(C10)</formula>
    </cfRule>
  </conditionalFormatting>
  <conditionalFormatting sqref="C8:C9">
    <cfRule type="expression" dxfId="5" priority="1">
      <formula>_xlfn.ISFORMULA(C8)</formula>
    </cfRule>
  </conditionalFormatting>
  <pageMargins left="0.7" right="0.7" top="0.75" bottom="0.75" header="0.3" footer="0.3"/>
  <pageSetup paperSize="9" orientation="portrait" verticalDpi="0"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620DC-2AB1-46B4-A7A0-C29AE553C08B}">
  <dimension ref="A1:P22"/>
  <sheetViews>
    <sheetView workbookViewId="0">
      <selection activeCell="A14" sqref="A14"/>
    </sheetView>
  </sheetViews>
  <sheetFormatPr defaultColWidth="8.85546875" defaultRowHeight="13.9"/>
  <cols>
    <col min="1" max="2" width="31.5703125" style="1" customWidth="1"/>
    <col min="3" max="3" width="17.85546875" style="1" customWidth="1"/>
    <col min="4" max="4" width="25.140625" style="1" customWidth="1"/>
    <col min="5" max="5" width="32.28515625" style="1" bestFit="1" customWidth="1"/>
    <col min="6" max="6" width="9.85546875" style="1" customWidth="1"/>
    <col min="7" max="7" width="15.7109375" style="1" customWidth="1"/>
    <col min="8" max="8" width="21.85546875" style="1" customWidth="1"/>
    <col min="9" max="9" width="24" style="1" customWidth="1"/>
    <col min="10" max="10" width="15.28515625" style="1" bestFit="1" customWidth="1"/>
    <col min="11" max="11" width="17.85546875" style="1" customWidth="1"/>
    <col min="12" max="12" width="16.7109375" style="1" customWidth="1"/>
    <col min="13" max="16" width="17.140625" style="1" bestFit="1" customWidth="1"/>
    <col min="17" max="17" width="10.85546875" style="1" customWidth="1"/>
    <col min="18" max="16384" width="8.85546875" style="1"/>
  </cols>
  <sheetData>
    <row r="1" spans="1:16" s="109" customFormat="1" ht="35.1">
      <c r="A1" s="109" t="s">
        <v>1198</v>
      </c>
    </row>
    <row r="3" spans="1:16">
      <c r="A3" s="1" t="s">
        <v>1199</v>
      </c>
    </row>
    <row r="5" spans="1:16" ht="14.1">
      <c r="C5" s="46" t="s">
        <v>373</v>
      </c>
      <c r="D5" s="46" t="s">
        <v>24</v>
      </c>
      <c r="E5" s="46" t="s">
        <v>18</v>
      </c>
      <c r="F5" s="46" t="s">
        <v>8</v>
      </c>
      <c r="G5" s="46" t="s">
        <v>368</v>
      </c>
      <c r="H5" s="46" t="s">
        <v>343</v>
      </c>
      <c r="I5" s="46">
        <v>2015</v>
      </c>
      <c r="J5" s="46">
        <v>2020</v>
      </c>
      <c r="K5" s="46">
        <v>2025</v>
      </c>
      <c r="L5" s="46">
        <v>2030</v>
      </c>
      <c r="M5" s="46">
        <v>2035</v>
      </c>
      <c r="N5" s="46">
        <v>2040</v>
      </c>
      <c r="O5" s="46">
        <v>2045</v>
      </c>
      <c r="P5" s="46">
        <v>2050</v>
      </c>
    </row>
    <row r="6" spans="1:16">
      <c r="C6" s="496" t="s">
        <v>1200</v>
      </c>
      <c r="D6" s="47" t="s">
        <v>1201</v>
      </c>
      <c r="E6" s="496" t="s">
        <v>1202</v>
      </c>
      <c r="F6" s="48"/>
      <c r="G6" s="48"/>
      <c r="H6" s="47"/>
      <c r="I6" s="405">
        <f t="shared" ref="I6:P6" si="0">I9*I12</f>
        <v>2.7460029245464799E-10</v>
      </c>
      <c r="J6" s="405">
        <f t="shared" si="0"/>
        <v>5.150575270246414E-10</v>
      </c>
      <c r="K6" s="405">
        <f t="shared" si="0"/>
        <v>1.4784755782710554E-9</v>
      </c>
      <c r="L6" s="405">
        <f t="shared" si="0"/>
        <v>17.705518301224718</v>
      </c>
      <c r="M6" s="405">
        <f t="shared" si="0"/>
        <v>39.908964724004285</v>
      </c>
      <c r="N6" s="405">
        <f t="shared" si="0"/>
        <v>39.908964724669381</v>
      </c>
      <c r="O6" s="405">
        <f t="shared" si="0"/>
        <v>39.908964725471712</v>
      </c>
      <c r="P6" s="405">
        <f t="shared" si="0"/>
        <v>41.28913783012333</v>
      </c>
    </row>
    <row r="7" spans="1:16">
      <c r="P7" s="430"/>
    </row>
    <row r="8" spans="1:16" ht="14.1">
      <c r="C8" s="46" t="s">
        <v>373</v>
      </c>
      <c r="D8" s="46" t="s">
        <v>24</v>
      </c>
      <c r="E8" s="46" t="s">
        <v>18</v>
      </c>
      <c r="F8" s="46" t="s">
        <v>8</v>
      </c>
      <c r="G8" s="46" t="s">
        <v>368</v>
      </c>
      <c r="H8" s="46" t="s">
        <v>343</v>
      </c>
      <c r="I8" s="46">
        <v>2015</v>
      </c>
      <c r="J8" s="46">
        <v>2020</v>
      </c>
      <c r="K8" s="46">
        <v>2025</v>
      </c>
      <c r="L8" s="46">
        <v>2030</v>
      </c>
      <c r="M8" s="46">
        <v>2035</v>
      </c>
      <c r="N8" s="46">
        <v>2040</v>
      </c>
      <c r="O8" s="46">
        <v>2045</v>
      </c>
      <c r="P8" s="46">
        <v>2050</v>
      </c>
    </row>
    <row r="9" spans="1:16" ht="27.6">
      <c r="C9" s="496" t="s">
        <v>1200</v>
      </c>
      <c r="D9" s="47" t="s">
        <v>1203</v>
      </c>
      <c r="E9" s="48" t="s">
        <v>1204</v>
      </c>
      <c r="F9" s="48"/>
      <c r="G9" s="48"/>
      <c r="H9" s="47"/>
      <c r="I9" s="405">
        <f>$F$22/(1*10^9)</f>
        <v>7.5899999999999995E-7</v>
      </c>
      <c r="J9" s="405">
        <f t="shared" ref="J9:P9" si="1">$F$22/(1*10^9)</f>
        <v>7.5899999999999995E-7</v>
      </c>
      <c r="K9" s="405">
        <f t="shared" si="1"/>
        <v>7.5899999999999995E-7</v>
      </c>
      <c r="L9" s="405">
        <f t="shared" si="1"/>
        <v>7.5899999999999995E-7</v>
      </c>
      <c r="M9" s="405">
        <f t="shared" si="1"/>
        <v>7.5899999999999995E-7</v>
      </c>
      <c r="N9" s="405">
        <f t="shared" si="1"/>
        <v>7.5899999999999995E-7</v>
      </c>
      <c r="O9" s="405">
        <f t="shared" si="1"/>
        <v>7.5899999999999995E-7</v>
      </c>
      <c r="P9" s="405">
        <f t="shared" si="1"/>
        <v>7.5899999999999995E-7</v>
      </c>
    </row>
    <row r="10" spans="1:16">
      <c r="P10" s="430"/>
    </row>
    <row r="11" spans="1:16" ht="14.1">
      <c r="C11" s="46" t="s">
        <v>373</v>
      </c>
      <c r="D11" s="46" t="s">
        <v>24</v>
      </c>
      <c r="E11" s="46" t="s">
        <v>18</v>
      </c>
      <c r="F11" s="46" t="s">
        <v>8</v>
      </c>
      <c r="G11" s="46" t="s">
        <v>368</v>
      </c>
      <c r="H11" s="46" t="s">
        <v>343</v>
      </c>
      <c r="I11" s="46">
        <v>2015</v>
      </c>
      <c r="J11" s="46">
        <v>2020</v>
      </c>
      <c r="K11" s="46">
        <v>2025</v>
      </c>
      <c r="L11" s="46">
        <v>2030</v>
      </c>
      <c r="M11" s="46">
        <v>2035</v>
      </c>
      <c r="N11" s="46">
        <v>2040</v>
      </c>
      <c r="O11" s="46">
        <v>2045</v>
      </c>
      <c r="P11" s="46">
        <v>2050</v>
      </c>
    </row>
    <row r="12" spans="1:16" ht="82.9">
      <c r="C12" s="496" t="s">
        <v>1205</v>
      </c>
      <c r="D12" s="47" t="s">
        <v>280</v>
      </c>
      <c r="E12" s="48" t="s">
        <v>403</v>
      </c>
      <c r="F12" s="48"/>
      <c r="G12" s="48"/>
      <c r="H12" s="47"/>
      <c r="I12" s="405">
        <f t="shared" ref="I12:P12" si="2">I18*I15</f>
        <v>3.6179221667279049E-4</v>
      </c>
      <c r="J12" s="405">
        <f t="shared" si="2"/>
        <v>6.7860016735789383E-4</v>
      </c>
      <c r="K12" s="405">
        <f t="shared" si="2"/>
        <v>1.9479256630712193E-3</v>
      </c>
      <c r="L12" s="405">
        <f t="shared" si="2"/>
        <v>23327428.591863927</v>
      </c>
      <c r="M12" s="405">
        <f t="shared" si="2"/>
        <v>52580981.191046491</v>
      </c>
      <c r="N12" s="405">
        <f t="shared" si="2"/>
        <v>52580981.191922776</v>
      </c>
      <c r="O12" s="405">
        <f t="shared" si="2"/>
        <v>52580981.192979857</v>
      </c>
      <c r="P12" s="405">
        <f t="shared" si="2"/>
        <v>54399391.080531403</v>
      </c>
    </row>
    <row r="13" spans="1:16">
      <c r="D13" s="50"/>
      <c r="I13" s="429"/>
      <c r="J13" s="429"/>
      <c r="K13" s="429"/>
      <c r="L13" s="429"/>
      <c r="M13" s="429"/>
      <c r="N13" s="429"/>
      <c r="O13" s="429"/>
      <c r="P13" s="429"/>
    </row>
    <row r="14" spans="1:16" ht="14.1">
      <c r="C14" s="46" t="s">
        <v>373</v>
      </c>
      <c r="D14" s="46" t="s">
        <v>24</v>
      </c>
      <c r="E14" s="46" t="s">
        <v>18</v>
      </c>
      <c r="F14" s="46" t="s">
        <v>8</v>
      </c>
      <c r="G14" s="46" t="s">
        <v>368</v>
      </c>
      <c r="H14" s="46" t="s">
        <v>343</v>
      </c>
      <c r="I14" s="46">
        <v>2015</v>
      </c>
      <c r="J14" s="46">
        <v>2020</v>
      </c>
      <c r="K14" s="46">
        <v>2025</v>
      </c>
      <c r="L14" s="46">
        <v>2030</v>
      </c>
      <c r="M14" s="46">
        <v>2035</v>
      </c>
      <c r="N14" s="46">
        <v>2040</v>
      </c>
      <c r="O14" s="46">
        <v>2045</v>
      </c>
      <c r="P14" s="46">
        <v>2050</v>
      </c>
    </row>
    <row r="15" spans="1:16" ht="82.9">
      <c r="C15" s="496" t="s">
        <v>1205</v>
      </c>
      <c r="D15" s="47" t="s">
        <v>1206</v>
      </c>
      <c r="E15" s="48" t="s">
        <v>403</v>
      </c>
      <c r="F15" s="48"/>
      <c r="G15" s="48"/>
      <c r="H15" s="47"/>
      <c r="I15" s="405">
        <v>1</v>
      </c>
      <c r="J15" s="405">
        <v>1</v>
      </c>
      <c r="K15" s="405">
        <v>1</v>
      </c>
      <c r="L15" s="405">
        <v>1</v>
      </c>
      <c r="M15" s="405">
        <v>1</v>
      </c>
      <c r="N15" s="405">
        <v>1</v>
      </c>
      <c r="O15" s="405">
        <v>1</v>
      </c>
      <c r="P15" s="405">
        <v>1</v>
      </c>
    </row>
    <row r="16" spans="1:16">
      <c r="P16" s="430"/>
    </row>
    <row r="17" spans="3:16" ht="14.1">
      <c r="C17" s="46" t="s">
        <v>373</v>
      </c>
      <c r="D17" s="46" t="s">
        <v>24</v>
      </c>
      <c r="E17" s="46" t="s">
        <v>18</v>
      </c>
      <c r="F17" s="46" t="s">
        <v>8</v>
      </c>
      <c r="G17" s="46" t="s">
        <v>368</v>
      </c>
      <c r="H17" s="46" t="s">
        <v>343</v>
      </c>
      <c r="I17" s="46">
        <v>2015</v>
      </c>
      <c r="J17" s="46">
        <v>2020</v>
      </c>
      <c r="K17" s="46">
        <v>2025</v>
      </c>
      <c r="L17" s="46">
        <v>2030</v>
      </c>
      <c r="M17" s="46">
        <v>2035</v>
      </c>
      <c r="N17" s="46">
        <v>2040</v>
      </c>
      <c r="O17" s="46">
        <v>2045</v>
      </c>
      <c r="P17" s="46">
        <v>2050</v>
      </c>
    </row>
    <row r="18" spans="3:16">
      <c r="C18" s="496" t="s">
        <v>1207</v>
      </c>
      <c r="D18" s="47" t="s">
        <v>280</v>
      </c>
      <c r="E18" s="47" t="s">
        <v>403</v>
      </c>
      <c r="F18" s="48"/>
      <c r="G18" s="48"/>
      <c r="H18" s="47"/>
      <c r="I18" s="405">
        <f>'Deployment (11)'!T37</f>
        <v>3.6179221667279049E-4</v>
      </c>
      <c r="J18" s="405">
        <f>'Deployment (11)'!U37</f>
        <v>6.7860016735789383E-4</v>
      </c>
      <c r="K18" s="405">
        <f>'Deployment (11)'!V37</f>
        <v>1.9479256630712193E-3</v>
      </c>
      <c r="L18" s="405">
        <f>'Deployment (11)'!W37</f>
        <v>23327428.591863927</v>
      </c>
      <c r="M18" s="405">
        <f>'Deployment (11)'!X37</f>
        <v>52580981.191046491</v>
      </c>
      <c r="N18" s="405">
        <f>'Deployment (11)'!Y37</f>
        <v>52580981.191922776</v>
      </c>
      <c r="O18" s="405">
        <f>'Deployment (11)'!Z37</f>
        <v>52580981.192979857</v>
      </c>
      <c r="P18" s="405">
        <f>'Deployment (11)'!AA37</f>
        <v>54399391.080531403</v>
      </c>
    </row>
    <row r="19" spans="3:16">
      <c r="P19" s="430"/>
    </row>
    <row r="20" spans="3:16">
      <c r="P20" s="430"/>
    </row>
    <row r="21" spans="3:16">
      <c r="E21" s="496" t="s">
        <v>18</v>
      </c>
      <c r="P21" s="430"/>
    </row>
    <row r="22" spans="3:16">
      <c r="C22" s="496" t="s">
        <v>1208</v>
      </c>
      <c r="D22" s="47" t="s">
        <v>1209</v>
      </c>
      <c r="E22" s="496" t="s">
        <v>1202</v>
      </c>
      <c r="F22" s="496">
        <v>759</v>
      </c>
      <c r="P22" s="430"/>
    </row>
  </sheetData>
  <conditionalFormatting sqref="A1:XFD4 Q5:XFD1048576 A28:B1048576 G24:P1048576 C23:F1048576">
    <cfRule type="expression" dxfId="4" priority="7">
      <formula>_xlfn.ISFORMULA(A1)</formula>
    </cfRule>
  </conditionalFormatting>
  <conditionalFormatting sqref="C7:P7 C10:P10 C16:P16 C19:P21 E22:P23">
    <cfRule type="expression" dxfId="3" priority="3">
      <formula>_xlfn.ISFORMULA(C7)</formula>
    </cfRule>
  </conditionalFormatting>
  <conditionalFormatting sqref="E18">
    <cfRule type="expression" dxfId="2" priority="2">
      <formula>_xlfn.ISFORMULA(E18)</formula>
    </cfRule>
  </conditionalFormatting>
  <conditionalFormatting sqref="E6">
    <cfRule type="expression" dxfId="1" priority="1">
      <formula>_xlfn.ISFORMULA(E6)</formula>
    </cfRule>
  </conditionalFormatting>
  <pageMargins left="0.7" right="0.7" top="0.75" bottom="0.75" header="0.3" footer="0.3"/>
  <pageSetup paperSize="9"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74D7B-59BC-441C-B1E0-AE3E739D131B}">
  <dimension ref="A1:J71"/>
  <sheetViews>
    <sheetView workbookViewId="0"/>
  </sheetViews>
  <sheetFormatPr defaultColWidth="8.85546875" defaultRowHeight="13.9"/>
  <cols>
    <col min="1" max="1" width="21.42578125" style="1" customWidth="1"/>
    <col min="2" max="2" width="23.85546875" style="1" customWidth="1"/>
    <col min="3" max="3" width="30" style="1" customWidth="1"/>
    <col min="4" max="4" width="28.5703125" style="1" customWidth="1"/>
    <col min="5" max="5" width="17.140625" style="1" customWidth="1"/>
    <col min="6" max="6" width="15.7109375" style="1" customWidth="1"/>
    <col min="7" max="7" width="21.85546875" style="1" customWidth="1"/>
    <col min="8" max="8" width="24" style="1" customWidth="1"/>
    <col min="9" max="9" width="21" style="1" customWidth="1"/>
    <col min="10" max="10" width="19.7109375" style="1" customWidth="1"/>
    <col min="11" max="11" width="17.7109375" style="1" customWidth="1"/>
    <col min="12" max="12" width="11.7109375" style="1" customWidth="1"/>
    <col min="13" max="13" width="10.7109375" style="1" customWidth="1"/>
    <col min="14" max="14" width="11.42578125" style="1" customWidth="1"/>
    <col min="15" max="16" width="10.85546875" style="1" customWidth="1"/>
    <col min="17" max="17" width="8.85546875" style="1"/>
    <col min="18" max="19" width="9.5703125" style="1" bestFit="1" customWidth="1"/>
    <col min="20" max="20" width="8.85546875" style="1"/>
    <col min="21" max="22" width="9.5703125" style="1" bestFit="1" customWidth="1"/>
    <col min="23" max="23" width="8.85546875" style="1"/>
    <col min="24" max="25" width="9.5703125" style="1" bestFit="1" customWidth="1"/>
    <col min="26" max="16384" width="8.85546875" style="1"/>
  </cols>
  <sheetData>
    <row r="1" spans="1:10" s="109" customFormat="1" ht="35.1">
      <c r="A1" s="109" t="s">
        <v>1210</v>
      </c>
    </row>
    <row r="2" spans="1:10" s="167" customFormat="1" ht="12.4">
      <c r="A2" s="167" t="s">
        <v>486</v>
      </c>
    </row>
    <row r="3" spans="1:10" s="167" customFormat="1" ht="12.4">
      <c r="A3" s="167" t="s">
        <v>1057</v>
      </c>
    </row>
    <row r="4" spans="1:10" s="167" customFormat="1" ht="12.4">
      <c r="A4" s="167" t="s">
        <v>470</v>
      </c>
    </row>
    <row r="5" spans="1:10" ht="14.1">
      <c r="A5" s="2"/>
    </row>
    <row r="6" spans="1:10">
      <c r="G6" s="496" t="s">
        <v>1058</v>
      </c>
      <c r="H6" s="496">
        <v>1.3</v>
      </c>
    </row>
    <row r="7" spans="1:10">
      <c r="A7" s="1" t="s">
        <v>1059</v>
      </c>
      <c r="B7" s="1" t="s">
        <v>1060</v>
      </c>
    </row>
    <row r="8" spans="1:10" ht="41.25" customHeight="1">
      <c r="A8" t="s">
        <v>712</v>
      </c>
      <c r="B8" t="s">
        <v>713</v>
      </c>
      <c r="C8" t="s">
        <v>714</v>
      </c>
      <c r="D8" t="s">
        <v>715</v>
      </c>
      <c r="E8" t="s">
        <v>716</v>
      </c>
      <c r="F8" t="s">
        <v>717</v>
      </c>
      <c r="G8" t="s">
        <v>672</v>
      </c>
      <c r="H8" t="s">
        <v>719</v>
      </c>
      <c r="I8" t="s">
        <v>720</v>
      </c>
      <c r="J8" t="s">
        <v>721</v>
      </c>
    </row>
    <row r="9" spans="1:10" ht="14.45">
      <c r="A9" t="s">
        <v>723</v>
      </c>
      <c r="B9" t="s">
        <v>727</v>
      </c>
      <c r="C9">
        <v>840681</v>
      </c>
      <c r="D9" t="s">
        <v>1061</v>
      </c>
      <c r="E9" t="s">
        <v>1062</v>
      </c>
      <c r="F9" t="s">
        <v>1063</v>
      </c>
      <c r="G9">
        <v>2017</v>
      </c>
      <c r="H9" t="s">
        <v>1064</v>
      </c>
      <c r="I9">
        <v>5</v>
      </c>
      <c r="J9">
        <v>472.12900000000002</v>
      </c>
    </row>
    <row r="10" spans="1:10" ht="14.45">
      <c r="A10" t="s">
        <v>723</v>
      </c>
      <c r="B10" t="s">
        <v>727</v>
      </c>
      <c r="C10">
        <v>840682</v>
      </c>
      <c r="D10" t="s">
        <v>1061</v>
      </c>
      <c r="E10" t="s">
        <v>1062</v>
      </c>
      <c r="F10" t="s">
        <v>1063</v>
      </c>
      <c r="G10">
        <v>2017</v>
      </c>
      <c r="H10" t="s">
        <v>1064</v>
      </c>
      <c r="I10">
        <v>5</v>
      </c>
      <c r="J10">
        <v>9356.2369999999992</v>
      </c>
    </row>
    <row r="11" spans="1:10" ht="14.45">
      <c r="A11" t="s">
        <v>723</v>
      </c>
      <c r="B11" t="s">
        <v>727</v>
      </c>
      <c r="C11">
        <v>841620</v>
      </c>
      <c r="D11" t="s">
        <v>1061</v>
      </c>
      <c r="E11" t="s">
        <v>1062</v>
      </c>
      <c r="F11" t="s">
        <v>1063</v>
      </c>
      <c r="G11">
        <v>2017</v>
      </c>
      <c r="H11" t="s">
        <v>1064</v>
      </c>
      <c r="I11">
        <v>5</v>
      </c>
      <c r="J11">
        <v>10201.141</v>
      </c>
    </row>
    <row r="12" spans="1:10" ht="14.45">
      <c r="A12" t="s">
        <v>723</v>
      </c>
      <c r="B12" t="s">
        <v>727</v>
      </c>
      <c r="C12">
        <v>842139</v>
      </c>
      <c r="D12" t="s">
        <v>1061</v>
      </c>
      <c r="E12" t="s">
        <v>1062</v>
      </c>
      <c r="F12" t="s">
        <v>1063</v>
      </c>
      <c r="G12">
        <v>2017</v>
      </c>
      <c r="H12" t="s">
        <v>1064</v>
      </c>
      <c r="I12">
        <v>5</v>
      </c>
      <c r="J12">
        <v>670280.56200000003</v>
      </c>
    </row>
    <row r="13" spans="1:10" ht="14.45">
      <c r="A13" t="s">
        <v>723</v>
      </c>
      <c r="B13" t="s">
        <v>727</v>
      </c>
      <c r="C13">
        <v>850161</v>
      </c>
      <c r="D13" t="s">
        <v>1061</v>
      </c>
      <c r="E13" t="s">
        <v>1062</v>
      </c>
      <c r="F13" t="s">
        <v>1063</v>
      </c>
      <c r="G13">
        <v>2017</v>
      </c>
      <c r="H13" t="s">
        <v>1064</v>
      </c>
      <c r="I13">
        <v>5</v>
      </c>
      <c r="J13">
        <v>54471.749000000003</v>
      </c>
    </row>
    <row r="14" spans="1:10" ht="14.45">
      <c r="A14" t="s">
        <v>723</v>
      </c>
      <c r="B14" t="s">
        <v>727</v>
      </c>
      <c r="C14">
        <v>850162</v>
      </c>
      <c r="D14" t="s">
        <v>1061</v>
      </c>
      <c r="E14" t="s">
        <v>1062</v>
      </c>
      <c r="F14" t="s">
        <v>1063</v>
      </c>
      <c r="G14">
        <v>2017</v>
      </c>
      <c r="H14" t="s">
        <v>1064</v>
      </c>
      <c r="I14">
        <v>5</v>
      </c>
      <c r="J14">
        <v>64469.803999999996</v>
      </c>
    </row>
    <row r="15" spans="1:10" ht="14.45">
      <c r="A15" t="s">
        <v>723</v>
      </c>
      <c r="B15" t="s">
        <v>727</v>
      </c>
      <c r="C15">
        <v>850163</v>
      </c>
      <c r="D15" t="s">
        <v>1061</v>
      </c>
      <c r="E15" t="s">
        <v>1062</v>
      </c>
      <c r="F15" t="s">
        <v>1063</v>
      </c>
      <c r="G15">
        <v>2017</v>
      </c>
      <c r="H15" t="s">
        <v>1064</v>
      </c>
      <c r="I15">
        <v>5</v>
      </c>
      <c r="J15">
        <v>21295.777999999998</v>
      </c>
    </row>
    <row r="16" spans="1:10" ht="14.45">
      <c r="A16" t="s">
        <v>723</v>
      </c>
      <c r="B16" t="s">
        <v>727</v>
      </c>
      <c r="C16">
        <v>850164</v>
      </c>
      <c r="D16" t="s">
        <v>1061</v>
      </c>
      <c r="E16" t="s">
        <v>1062</v>
      </c>
      <c r="F16" t="s">
        <v>1063</v>
      </c>
      <c r="G16">
        <v>2017</v>
      </c>
      <c r="H16" t="s">
        <v>1064</v>
      </c>
      <c r="I16">
        <v>5</v>
      </c>
      <c r="J16">
        <v>53862.536999999997</v>
      </c>
    </row>
    <row r="17" spans="2:10">
      <c r="I17" s="1" t="s">
        <v>1065</v>
      </c>
      <c r="J17" s="1">
        <f>SUM(J9:J16)</f>
        <v>884409.93700000003</v>
      </c>
    </row>
    <row r="18" spans="2:10">
      <c r="I18" s="1" t="s">
        <v>1066</v>
      </c>
      <c r="J18" s="130">
        <f>J17/H6</f>
        <v>680315.33615384612</v>
      </c>
    </row>
    <row r="19" spans="2:10">
      <c r="D19" s="1" t="s">
        <v>18</v>
      </c>
      <c r="I19" s="1" t="s">
        <v>1067</v>
      </c>
      <c r="J19" s="388">
        <f>J18/(1*10^6)</f>
        <v>0.6803153361538461</v>
      </c>
    </row>
    <row r="20" spans="2:10">
      <c r="B20" s="496" t="s">
        <v>1068</v>
      </c>
      <c r="C20" s="496">
        <f>B41</f>
        <v>11.2</v>
      </c>
      <c r="D20" s="496" t="s">
        <v>1069</v>
      </c>
    </row>
    <row r="21" spans="2:10">
      <c r="B21" s="496" t="s">
        <v>1070</v>
      </c>
      <c r="C21" s="496">
        <v>42</v>
      </c>
      <c r="D21" s="496" t="s">
        <v>1071</v>
      </c>
    </row>
    <row r="22" spans="2:10">
      <c r="B22" s="496" t="s">
        <v>1072</v>
      </c>
      <c r="C22" s="496">
        <f>C21-(C21/5)</f>
        <v>33.6</v>
      </c>
      <c r="D22" s="496" t="s">
        <v>1073</v>
      </c>
    </row>
    <row r="23" spans="2:10">
      <c r="B23" s="496" t="s">
        <v>1074</v>
      </c>
      <c r="C23" s="496">
        <v>45</v>
      </c>
      <c r="D23" s="496" t="s">
        <v>1071</v>
      </c>
    </row>
    <row r="24" spans="2:10">
      <c r="B24" s="496" t="s">
        <v>1075</v>
      </c>
      <c r="C24" s="496">
        <v>8.8000000000000007</v>
      </c>
      <c r="D24" s="496" t="s">
        <v>1071</v>
      </c>
    </row>
    <row r="25" spans="2:10">
      <c r="B25" s="496" t="s">
        <v>1076</v>
      </c>
      <c r="C25" s="496">
        <f>C24-(C24/5)</f>
        <v>7.0400000000000009</v>
      </c>
      <c r="D25" s="496" t="s">
        <v>1071</v>
      </c>
    </row>
    <row r="26" spans="2:10">
      <c r="B26" s="496" t="s">
        <v>1077</v>
      </c>
      <c r="C26" s="496">
        <f>C22-C25</f>
        <v>26.560000000000002</v>
      </c>
      <c r="D26" s="496" t="s">
        <v>1073</v>
      </c>
    </row>
    <row r="27" spans="2:10" ht="14.45">
      <c r="B27" s="496" t="s">
        <v>1078</v>
      </c>
      <c r="C27" s="496">
        <v>16</v>
      </c>
      <c r="D27" s="495" t="s">
        <v>1079</v>
      </c>
    </row>
    <row r="28" spans="2:10">
      <c r="B28" s="496" t="s">
        <v>1080</v>
      </c>
      <c r="C28" s="496">
        <f>C27-((C27/6)*2)</f>
        <v>10.666666666666668</v>
      </c>
      <c r="D28" s="496" t="s">
        <v>1073</v>
      </c>
    </row>
    <row r="29" spans="2:10">
      <c r="B29" s="266" t="s">
        <v>1081</v>
      </c>
      <c r="C29" s="496">
        <f>C23-C26-C28</f>
        <v>7.7733333333333299</v>
      </c>
      <c r="D29" s="496" t="s">
        <v>1073</v>
      </c>
    </row>
    <row r="30" spans="2:10">
      <c r="B30" s="496" t="s">
        <v>1211</v>
      </c>
      <c r="C30" s="305">
        <f>'Tech costs (11)'!D37</f>
        <v>0.66100000000000003</v>
      </c>
      <c r="D30" s="496" t="s">
        <v>1073</v>
      </c>
    </row>
    <row r="31" spans="2:10">
      <c r="B31" s="496" t="s">
        <v>1212</v>
      </c>
      <c r="C31" s="496">
        <f>C29*C30</f>
        <v>5.1381733333333317</v>
      </c>
      <c r="D31" s="496" t="s">
        <v>1073</v>
      </c>
    </row>
    <row r="32" spans="2:10">
      <c r="B32" s="496" t="s">
        <v>1213</v>
      </c>
      <c r="C32" s="57">
        <f>C31/C23</f>
        <v>0.11418162962962959</v>
      </c>
      <c r="D32" s="496" t="s">
        <v>1073</v>
      </c>
    </row>
    <row r="33" spans="2:4">
      <c r="B33" s="496" t="s">
        <v>1214</v>
      </c>
      <c r="C33" s="496">
        <f>C20*C32</f>
        <v>1.2788342518518514</v>
      </c>
      <c r="D33" s="496" t="s">
        <v>1073</v>
      </c>
    </row>
    <row r="34" spans="2:4">
      <c r="B34" s="494" t="s">
        <v>1215</v>
      </c>
      <c r="C34" s="308">
        <f>(C33-J19)/C33</f>
        <v>0.46801914699368069</v>
      </c>
      <c r="D34" s="496" t="s">
        <v>1073</v>
      </c>
    </row>
    <row r="37" spans="2:4">
      <c r="B37" s="1" t="s">
        <v>1082</v>
      </c>
    </row>
    <row r="38" spans="2:4">
      <c r="B38" s="1" t="s">
        <v>1083</v>
      </c>
    </row>
    <row r="39" spans="2:4">
      <c r="B39" s="1" t="s">
        <v>1084</v>
      </c>
    </row>
    <row r="41" spans="2:4">
      <c r="B41" s="1">
        <f>16.9-5.7</f>
        <v>11.2</v>
      </c>
    </row>
    <row r="71" spans="2:2">
      <c r="B71" s="1" t="s">
        <v>1085</v>
      </c>
    </row>
  </sheetData>
  <conditionalFormatting sqref="A1:XFD6 L7:XFD7">
    <cfRule type="expression" dxfId="0" priority="1">
      <formula>_xlfn.ISFORMULA(A1)</formula>
    </cfRule>
  </conditionalFormatting>
  <hyperlinks>
    <hyperlink ref="D27" r:id="rId1" xr:uid="{2B1BAB48-B853-42B8-B4AB-9AF40D9B3C5A}"/>
  </hyperlinks>
  <pageMargins left="0.7" right="0.7" top="0.75" bottom="0.75" header="0.3" footer="0.3"/>
  <pageSetup paperSize="9" orientation="portrait" verticalDpi="0"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39997558519241921"/>
  </sheetPr>
  <dimension ref="B1:P38"/>
  <sheetViews>
    <sheetView topLeftCell="B5" workbookViewId="0">
      <selection activeCell="J21" sqref="J21"/>
    </sheetView>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7.140625" style="1" customWidth="1"/>
    <col min="10" max="10" width="20.85546875" style="1" customWidth="1"/>
    <col min="11" max="11" width="18.5703125" style="1" customWidth="1"/>
    <col min="12" max="16384" width="8.85546875" style="1"/>
  </cols>
  <sheetData>
    <row r="1" spans="2:16" s="3"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t="s">
        <v>450</v>
      </c>
      <c r="F13" s="46" t="s">
        <v>18</v>
      </c>
      <c r="G13" s="46">
        <v>2015</v>
      </c>
      <c r="H13" s="46">
        <v>2020</v>
      </c>
      <c r="I13" s="46">
        <v>2025</v>
      </c>
      <c r="J13" s="46">
        <v>2030</v>
      </c>
      <c r="K13" s="46">
        <v>2035</v>
      </c>
      <c r="L13" s="46">
        <v>2040</v>
      </c>
      <c r="M13" s="46">
        <v>2045</v>
      </c>
      <c r="N13" s="46">
        <v>2050</v>
      </c>
    </row>
    <row r="14" spans="2:16">
      <c r="B14" s="496" t="s">
        <v>84</v>
      </c>
      <c r="C14" s="496" t="s">
        <v>411</v>
      </c>
      <c r="D14" s="496" t="s">
        <v>296</v>
      </c>
      <c r="E14" s="496" t="s">
        <v>451</v>
      </c>
      <c r="F14" s="496"/>
      <c r="G14" s="88">
        <f>AVERAGEA($J$29:$J$32)</f>
        <v>0.29146798679543606</v>
      </c>
      <c r="H14" s="88">
        <f t="shared" ref="H14:N14" si="0">AVERAGEA($J$29:$J$32)</f>
        <v>0.29146798679543606</v>
      </c>
      <c r="I14" s="88">
        <f t="shared" si="0"/>
        <v>0.29146798679543606</v>
      </c>
      <c r="J14" s="88">
        <f t="shared" si="0"/>
        <v>0.29146798679543606</v>
      </c>
      <c r="K14" s="88">
        <f t="shared" si="0"/>
        <v>0.29146798679543606</v>
      </c>
      <c r="L14" s="88">
        <f t="shared" si="0"/>
        <v>0.29146798679543606</v>
      </c>
      <c r="M14" s="88">
        <f t="shared" si="0"/>
        <v>0.29146798679543606</v>
      </c>
      <c r="N14" s="88">
        <f t="shared" si="0"/>
        <v>0.29146798679543606</v>
      </c>
    </row>
    <row r="15" spans="2:16">
      <c r="C15" s="496" t="s">
        <v>380</v>
      </c>
      <c r="D15" s="496" t="s">
        <v>296</v>
      </c>
      <c r="E15" s="496"/>
      <c r="F15" s="496"/>
      <c r="G15" s="89"/>
      <c r="H15" s="89"/>
      <c r="I15" s="89"/>
      <c r="J15" s="89"/>
      <c r="K15" s="89"/>
      <c r="L15" s="89"/>
      <c r="M15" s="89"/>
      <c r="N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296</v>
      </c>
      <c r="E19" s="496" t="s">
        <v>452</v>
      </c>
      <c r="F19" s="496" t="s">
        <v>453</v>
      </c>
      <c r="G19" s="79">
        <f>AVERAGEIF(J29:J33,"&gt;0")</f>
        <v>0.39554264710064047</v>
      </c>
      <c r="H19" s="57">
        <f>G19</f>
        <v>0.39554264710064047</v>
      </c>
      <c r="I19" s="57">
        <f t="shared" ref="I19:N20" si="1">H19</f>
        <v>0.39554264710064047</v>
      </c>
      <c r="J19" s="57">
        <f t="shared" si="1"/>
        <v>0.39554264710064047</v>
      </c>
      <c r="K19" s="57">
        <f t="shared" si="1"/>
        <v>0.39554264710064047</v>
      </c>
      <c r="L19" s="57">
        <f t="shared" si="1"/>
        <v>0.39554264710064047</v>
      </c>
      <c r="M19" s="57">
        <f t="shared" si="1"/>
        <v>0.39554264710064047</v>
      </c>
      <c r="N19" s="57">
        <f t="shared" si="1"/>
        <v>0.39554264710064047</v>
      </c>
    </row>
    <row r="20" spans="3:14">
      <c r="C20" s="112" t="s">
        <v>324</v>
      </c>
      <c r="D20" s="496" t="s">
        <v>296</v>
      </c>
      <c r="E20" s="496">
        <v>71.12</v>
      </c>
      <c r="F20" s="496" t="s">
        <v>453</v>
      </c>
      <c r="G20" s="79">
        <f>J34</f>
        <v>0.54469720920582787</v>
      </c>
      <c r="H20" s="79">
        <f>G20</f>
        <v>0.54469720920582787</v>
      </c>
      <c r="I20" s="79">
        <f t="shared" si="1"/>
        <v>0.54469720920582787</v>
      </c>
      <c r="J20" s="79">
        <f t="shared" si="1"/>
        <v>0.54469720920582787</v>
      </c>
      <c r="K20" s="79">
        <f t="shared" si="1"/>
        <v>0.54469720920582787</v>
      </c>
      <c r="L20" s="79">
        <f t="shared" si="1"/>
        <v>0.54469720920582787</v>
      </c>
      <c r="M20" s="79">
        <f t="shared" si="1"/>
        <v>0.54469720920582787</v>
      </c>
      <c r="N20" s="79">
        <f t="shared" si="1"/>
        <v>0.54469720920582787</v>
      </c>
    </row>
    <row r="21" spans="3:14">
      <c r="C21" s="112"/>
      <c r="D21" s="496"/>
      <c r="E21" s="496"/>
      <c r="F21" s="496"/>
      <c r="G21" s="79"/>
      <c r="H21" s="57"/>
      <c r="I21" s="57"/>
      <c r="J21" s="79"/>
      <c r="K21" s="79"/>
      <c r="L21" s="79"/>
      <c r="M21" s="79"/>
      <c r="N21" s="79"/>
    </row>
    <row r="22" spans="3:14">
      <c r="C22" s="496"/>
      <c r="D22" s="496" t="s">
        <v>296</v>
      </c>
      <c r="E22" s="496"/>
      <c r="F22" s="496"/>
      <c r="G22" s="79"/>
      <c r="H22" s="57"/>
      <c r="I22" s="57"/>
      <c r="J22" s="79"/>
      <c r="K22" s="79"/>
      <c r="L22" s="79"/>
      <c r="M22" s="79"/>
      <c r="N22" s="79"/>
    </row>
    <row r="23" spans="3:14">
      <c r="C23" s="496"/>
      <c r="D23" s="496" t="s">
        <v>296</v>
      </c>
      <c r="E23" s="496"/>
      <c r="F23" s="496"/>
      <c r="G23" s="79"/>
      <c r="H23" s="57"/>
      <c r="I23" s="57"/>
      <c r="J23" s="79"/>
      <c r="K23" s="79"/>
      <c r="L23" s="79"/>
      <c r="M23" s="79"/>
      <c r="N23" s="79"/>
    </row>
    <row r="24" spans="3:14">
      <c r="C24" s="496"/>
      <c r="D24" s="496" t="s">
        <v>296</v>
      </c>
      <c r="E24" s="496"/>
      <c r="F24" s="496"/>
      <c r="G24" s="79"/>
      <c r="H24" s="57"/>
      <c r="I24" s="57"/>
      <c r="J24" s="79"/>
      <c r="K24" s="79"/>
      <c r="L24" s="79"/>
      <c r="M24" s="79"/>
      <c r="N24" s="79"/>
    </row>
    <row r="28" spans="3:14" ht="14.45">
      <c r="C28" s="126" t="s">
        <v>434</v>
      </c>
      <c r="D28" s="548" t="s">
        <v>435</v>
      </c>
      <c r="E28" s="550"/>
      <c r="F28" s="550"/>
      <c r="G28" s="549"/>
      <c r="H28" s="126" t="s">
        <v>436</v>
      </c>
      <c r="I28" s="126" t="s">
        <v>454</v>
      </c>
      <c r="J28" s="126" t="s">
        <v>455</v>
      </c>
      <c r="K28" s="126" t="s">
        <v>456</v>
      </c>
    </row>
    <row r="29" spans="3:14">
      <c r="C29" s="496">
        <f>'UK market share'!C50</f>
        <v>730900</v>
      </c>
      <c r="D29" s="568" t="s">
        <v>437</v>
      </c>
      <c r="E29" s="569"/>
      <c r="F29" s="569"/>
      <c r="G29" s="570"/>
      <c r="H29" s="47" t="s">
        <v>438</v>
      </c>
      <c r="I29" s="47">
        <f>IFERROR(VLOOKUP(C29,'SIC codes data'!$A$9:$C$17,3),"")</f>
        <v>25.29</v>
      </c>
      <c r="J29" s="206">
        <f>IFERROR(VLOOKUP(I29,'SIC codes data'!$C$9:$K$17,8),"")</f>
        <v>0.39782391686960944</v>
      </c>
      <c r="K29" s="496">
        <f>IFERROR(VLOOKUP(I29,'SIC codes data'!$C$9:$K$17,9),"")</f>
        <v>49850</v>
      </c>
    </row>
    <row r="30" spans="3:14">
      <c r="C30" s="496">
        <f>'UK market share'!C51</f>
        <v>741999</v>
      </c>
      <c r="D30" s="568" t="s">
        <v>439</v>
      </c>
      <c r="E30" s="569"/>
      <c r="F30" s="569"/>
      <c r="G30" s="570"/>
      <c r="H30" s="47" t="s">
        <v>438</v>
      </c>
      <c r="I30" s="47">
        <f>IFERROR(VLOOKUP(C30,'SIC codes data'!$A$9:$C$17,3),"")</f>
        <v>25.93</v>
      </c>
      <c r="J30" s="206">
        <f>IFERROR(VLOOKUP(I30,'SIC codes data'!$C$9:$K$17,8),"")</f>
        <v>0.38402401515606738</v>
      </c>
      <c r="K30" s="496">
        <f>IFERROR(VLOOKUP(I30,'SIC codes data'!$C$9:$K$17,9),"")</f>
        <v>44708.333333333336</v>
      </c>
    </row>
    <row r="31" spans="3:14">
      <c r="C31" s="496">
        <f>'UK market share'!C52</f>
        <v>761100</v>
      </c>
      <c r="D31" s="568" t="s">
        <v>440</v>
      </c>
      <c r="E31" s="569"/>
      <c r="F31" s="569"/>
      <c r="G31" s="570"/>
      <c r="H31" s="47" t="s">
        <v>438</v>
      </c>
      <c r="I31" s="47">
        <f>IFERROR(VLOOKUP(C31,'SIC codes data'!$A$9:$C$17,3),"")</f>
        <v>0</v>
      </c>
      <c r="J31" s="206" t="str">
        <f>IFERROR(VLOOKUP(I31,'SIC codes data'!$C$9:$K$17,8),"")</f>
        <v/>
      </c>
      <c r="K31" s="496" t="str">
        <f>IFERROR(VLOOKUP(I31,'SIC codes data'!$C$9:$K$17,9),"")</f>
        <v/>
      </c>
    </row>
    <row r="32" spans="3:14">
      <c r="C32" s="496">
        <f>'UK market share'!C53</f>
        <v>842139</v>
      </c>
      <c r="D32" s="571" t="s">
        <v>441</v>
      </c>
      <c r="E32" s="572"/>
      <c r="F32" s="572"/>
      <c r="G32" s="573"/>
      <c r="H32" s="47" t="s">
        <v>438</v>
      </c>
      <c r="I32" s="47">
        <f>IFERROR(VLOOKUP(C32,'SIC codes data'!$A$9:$C$17,3),"")</f>
        <v>28.25</v>
      </c>
      <c r="J32" s="206">
        <f>IFERROR(VLOOKUP(I32,'SIC codes data'!$C$9:$K$17,8),"")</f>
        <v>0.38402401515606738</v>
      </c>
      <c r="K32" s="496">
        <f>IFERROR(VLOOKUP(I32,'SIC codes data'!$C$9:$K$17,9),"")</f>
        <v>44708.333333333336</v>
      </c>
    </row>
    <row r="33" spans="3:11">
      <c r="C33" s="496">
        <f>'UK market share'!C54</f>
        <v>8405</v>
      </c>
      <c r="D33" s="571" t="s">
        <v>442</v>
      </c>
      <c r="E33" s="572"/>
      <c r="F33" s="572"/>
      <c r="G33" s="573"/>
      <c r="H33" s="47" t="s">
        <v>438</v>
      </c>
      <c r="I33" s="47">
        <v>28.29</v>
      </c>
      <c r="J33" s="206">
        <f>IFERROR(VLOOKUP(I33,'SIC codes data'!$C$9:$K$17,8),"")</f>
        <v>0.41629864122081761</v>
      </c>
      <c r="K33" s="496">
        <f>IFERROR(VLOOKUP(I33,'SIC codes data'!$C$9:$K$17,9),"")</f>
        <v>64416.996047430825</v>
      </c>
    </row>
    <row r="34" spans="3:11">
      <c r="C34" s="496" t="s">
        <v>421</v>
      </c>
      <c r="D34" s="567" t="s">
        <v>457</v>
      </c>
      <c r="E34" s="567"/>
      <c r="F34" s="567"/>
      <c r="G34" s="567"/>
      <c r="H34" s="47" t="s">
        <v>438</v>
      </c>
      <c r="I34" s="496">
        <v>71.12</v>
      </c>
      <c r="J34" s="206">
        <v>0.54469720920582787</v>
      </c>
      <c r="K34" s="496">
        <v>73522.721343123296</v>
      </c>
    </row>
    <row r="35" spans="3:11">
      <c r="C35" s="496"/>
      <c r="D35" s="567"/>
      <c r="E35" s="567"/>
      <c r="F35" s="567"/>
      <c r="G35" s="567"/>
      <c r="H35" s="496"/>
      <c r="I35" s="496"/>
      <c r="J35" s="206" t="str">
        <f>IFERROR(VLOOKUP(I35,'SIC codes data'!$C$9:$K$17,8),"")</f>
        <v/>
      </c>
      <c r="K35" s="496" t="str">
        <f>IFERROR(VLOOKUP(I35,'SIC codes data'!$C$9:$K$17,9),"")</f>
        <v/>
      </c>
    </row>
    <row r="36" spans="3:11">
      <c r="C36" s="496"/>
      <c r="D36" s="567"/>
      <c r="E36" s="567"/>
      <c r="F36" s="567"/>
      <c r="G36" s="567"/>
      <c r="H36" s="496"/>
      <c r="I36" s="496"/>
      <c r="J36" s="206" t="str">
        <f>IFERROR(VLOOKUP(I36,'SIC codes data'!$C$9:$K$17,8),"")</f>
        <v/>
      </c>
      <c r="K36" s="496" t="str">
        <f>IFERROR(VLOOKUP(I36,'SIC codes data'!$C$9:$K$17,9),"")</f>
        <v/>
      </c>
    </row>
    <row r="37" spans="3:11">
      <c r="C37" s="521"/>
      <c r="D37" s="547"/>
      <c r="E37" s="547"/>
      <c r="F37" s="547"/>
      <c r="G37" s="547"/>
      <c r="H37" s="496"/>
      <c r="I37" s="496"/>
      <c r="J37" s="206" t="str">
        <f>IFERROR(VLOOKUP(I37,'SIC codes data'!$C$9:$K$17,8),"")</f>
        <v/>
      </c>
      <c r="K37" s="496" t="str">
        <f>IFERROR(VLOOKUP(I37,'SIC codes data'!$C$9:$K$17,9),"")</f>
        <v/>
      </c>
    </row>
    <row r="38" spans="3:11" ht="14.45">
      <c r="C38" s="67"/>
      <c r="D38" s="547"/>
      <c r="E38" s="547"/>
      <c r="F38" s="547"/>
      <c r="G38" s="547"/>
      <c r="H38" s="496"/>
      <c r="I38" s="496"/>
      <c r="J38" s="206" t="str">
        <f>IFERROR(VLOOKUP(I38,'SIC codes data'!$C$9:$K$17,8),"")</f>
        <v/>
      </c>
      <c r="K38" s="496" t="str">
        <f>IFERROR(VLOOKUP(I38,'SIC codes data'!$C$9:$K$17,9),"")</f>
        <v/>
      </c>
    </row>
  </sheetData>
  <mergeCells count="11">
    <mergeCell ref="D28:G28"/>
    <mergeCell ref="D29:G29"/>
    <mergeCell ref="D30:G30"/>
    <mergeCell ref="D31:G31"/>
    <mergeCell ref="D32:G32"/>
    <mergeCell ref="D38:G38"/>
    <mergeCell ref="D33:G33"/>
    <mergeCell ref="D34:G34"/>
    <mergeCell ref="D35:G35"/>
    <mergeCell ref="D36:G36"/>
    <mergeCell ref="D37:G37"/>
  </mergeCells>
  <conditionalFormatting sqref="A1:XFD10 A11:A34 A35:B1048576 C27:P27 C39:P1048576 L28:P38 Q25:XFD1048576 O13:XFD24 Q11:XFD11 S12:XFD12 C14:D18 C24:D24 D19:D23 E14:N17 E19:N24 G18:N18">
    <cfRule type="expression" dxfId="3633" priority="12">
      <formula>_xlfn.ISFORMULA(A1)</formula>
    </cfRule>
  </conditionalFormatting>
  <conditionalFormatting sqref="C25:P26">
    <cfRule type="expression" dxfId="3632" priority="11">
      <formula>_xlfn.ISFORMULA(C25)</formula>
    </cfRule>
  </conditionalFormatting>
  <conditionalFormatting sqref="C14:D14">
    <cfRule type="expression" dxfId="3631" priority="10">
      <formula>_xlfn.ISFORMULA(C14)</formula>
    </cfRule>
  </conditionalFormatting>
  <conditionalFormatting sqref="J29:K38">
    <cfRule type="expression" dxfId="3630" priority="5">
      <formula>_xlfn.ISFORMULA(J29)</formula>
    </cfRule>
  </conditionalFormatting>
  <conditionalFormatting sqref="D24 H19:N24">
    <cfRule type="expression" dxfId="3629" priority="4">
      <formula>_xlfn.ISFORMULA(D19)</formula>
    </cfRule>
  </conditionalFormatting>
  <conditionalFormatting sqref="C22:C23">
    <cfRule type="expression" dxfId="3628" priority="3">
      <formula>_xlfn.ISFORMULA(C22)</formula>
    </cfRule>
  </conditionalFormatting>
  <conditionalFormatting sqref="C19:C21">
    <cfRule type="expression" dxfId="3627" priority="2">
      <formula>_xlfn.ISFORMULA(C19)</formula>
    </cfRule>
  </conditionalFormatting>
  <conditionalFormatting sqref="B14">
    <cfRule type="expression" dxfId="3626" priority="1">
      <formula>_xlfn.ISFORMULA(B14)</formula>
    </cfRule>
  </conditionalFormatting>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39997558519241921"/>
  </sheetPr>
  <dimension ref="B1:R42"/>
  <sheetViews>
    <sheetView topLeftCell="B2" workbookViewId="0">
      <selection activeCell="G29" sqref="G29"/>
    </sheetView>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354</v>
      </c>
      <c r="Q12" s="5"/>
      <c r="R12" s="5"/>
    </row>
    <row r="13" spans="2:18"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8" ht="14.45">
      <c r="B14" s="496" t="s">
        <v>84</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8"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8" ht="14.45">
      <c r="C16" s="120"/>
      <c r="D16" s="120"/>
      <c r="E16" s="120"/>
      <c r="F16" s="120"/>
      <c r="G16" s="120"/>
      <c r="H16" s="120"/>
      <c r="I16" s="120"/>
      <c r="J16" s="120"/>
      <c r="K16" s="120"/>
      <c r="L16" s="120"/>
      <c r="M16" s="5"/>
      <c r="N16" s="5"/>
    </row>
    <row r="17" spans="3:18" ht="14.45">
      <c r="C17" s="44" t="s">
        <v>372</v>
      </c>
      <c r="M17" s="5"/>
      <c r="N17" s="5"/>
    </row>
    <row r="18" spans="3:18" ht="14.45">
      <c r="C18" s="46" t="s">
        <v>373</v>
      </c>
      <c r="D18" s="46" t="s">
        <v>24</v>
      </c>
      <c r="E18" s="46">
        <v>2015</v>
      </c>
      <c r="F18" s="46">
        <v>2020</v>
      </c>
      <c r="G18" s="46">
        <v>2025</v>
      </c>
      <c r="H18" s="46">
        <v>2030</v>
      </c>
      <c r="I18" s="46">
        <v>2035</v>
      </c>
      <c r="J18" s="46">
        <v>2040</v>
      </c>
      <c r="K18" s="46">
        <v>2045</v>
      </c>
      <c r="L18" s="46">
        <v>2050</v>
      </c>
      <c r="M18" s="5"/>
      <c r="N18" s="5"/>
    </row>
    <row r="19" spans="3:18" ht="14.45">
      <c r="C19" s="112" t="s">
        <v>399</v>
      </c>
      <c r="D19" s="496" t="s">
        <v>296</v>
      </c>
      <c r="E19" s="317">
        <f>'UK captured turnover'!E19*'GVA turnover multiplier'!G19</f>
        <v>0</v>
      </c>
      <c r="F19" s="317">
        <f>'UK captured turnover'!F19*'GVA turnover multiplier'!H19</f>
        <v>36754589.267364442</v>
      </c>
      <c r="G19" s="317">
        <f>'UK captured turnover'!G19*'GVA turnover multiplier'!I19</f>
        <v>70747949.967975035</v>
      </c>
      <c r="H19" s="317">
        <f>'UK captured turnover'!H19*'GVA turnover multiplier'!J19</f>
        <v>77342483.55296284</v>
      </c>
      <c r="I19" s="317">
        <f>'UK captured turnover'!I19*'GVA turnover multiplier'!K19</f>
        <v>87942638.876374185</v>
      </c>
      <c r="J19" s="317">
        <f>'UK captured turnover'!J19*'GVA turnover multiplier'!L19</f>
        <v>142456861.10339689</v>
      </c>
      <c r="K19" s="317">
        <f>'UK captured turnover'!K19*'GVA turnover multiplier'!M19</f>
        <v>185536147.03477138</v>
      </c>
      <c r="L19" s="317">
        <f>'UK captured turnover'!L19*'GVA turnover multiplier'!N19</f>
        <v>203039156.19137016</v>
      </c>
      <c r="M19" s="5"/>
      <c r="N19" s="5"/>
    </row>
    <row r="20" spans="3:18" ht="14.45">
      <c r="C20" s="112" t="s">
        <v>335</v>
      </c>
      <c r="D20" s="496" t="s">
        <v>296</v>
      </c>
      <c r="E20" s="317">
        <f>'UK captured turnover'!E20*'GVA turnover multiplier'!G20</f>
        <v>0</v>
      </c>
      <c r="F20" s="317">
        <f>'UK captured turnover'!F20*'GVA turnover multiplier'!H20</f>
        <v>60609819.592539303</v>
      </c>
      <c r="G20" s="317">
        <f>'UK captured turnover'!G20*'GVA turnover multiplier'!I20</f>
        <v>110581180.92720966</v>
      </c>
      <c r="H20" s="317">
        <f>'UK captured turnover'!H20*'GVA turnover multiplier'!J20</f>
        <v>110744681.67454484</v>
      </c>
      <c r="I20" s="317">
        <f>'UK captured turnover'!I20*'GVA turnover multiplier'!K20</f>
        <v>114844252.9372445</v>
      </c>
      <c r="J20" s="317">
        <f>'UK captured turnover'!J20*'GVA turnover multiplier'!L20</f>
        <v>171271552.92007837</v>
      </c>
      <c r="K20" s="317">
        <f>'UK captured turnover'!K20*'GVA turnover multiplier'!M20</f>
        <v>210006170.38779154</v>
      </c>
      <c r="L20" s="317">
        <f>'UK captured turnover'!L20*'GVA turnover multiplier'!N20</f>
        <v>210113321.75828728</v>
      </c>
      <c r="M20" s="5"/>
      <c r="N20" s="5"/>
    </row>
    <row r="21" spans="3:18" ht="14.45">
      <c r="C21" s="112"/>
      <c r="D21" s="496"/>
      <c r="E21" s="317"/>
      <c r="F21" s="317"/>
      <c r="G21" s="317"/>
      <c r="H21" s="317"/>
      <c r="I21" s="317"/>
      <c r="J21" s="317"/>
      <c r="K21" s="317"/>
      <c r="L21" s="317"/>
      <c r="M21" s="5"/>
      <c r="N21" s="5"/>
    </row>
    <row r="22" spans="3:18" ht="14.45">
      <c r="C22" s="496"/>
      <c r="D22" s="496" t="s">
        <v>296</v>
      </c>
      <c r="E22" s="317"/>
      <c r="F22" s="317"/>
      <c r="G22" s="317"/>
      <c r="H22" s="317"/>
      <c r="I22" s="317"/>
      <c r="J22" s="317"/>
      <c r="K22" s="317"/>
      <c r="L22" s="317"/>
      <c r="M22" s="5"/>
      <c r="N22" s="5"/>
    </row>
    <row r="23" spans="3:18" ht="14.45">
      <c r="C23" s="496"/>
      <c r="D23" s="496" t="s">
        <v>296</v>
      </c>
      <c r="E23" s="317"/>
      <c r="F23" s="317"/>
      <c r="G23" s="317"/>
      <c r="H23" s="317"/>
      <c r="I23" s="317"/>
      <c r="J23" s="317"/>
      <c r="K23" s="317"/>
      <c r="L23" s="317"/>
      <c r="M23" s="5"/>
      <c r="N23" s="5"/>
    </row>
    <row r="24" spans="3:18" ht="14.45">
      <c r="C24" s="496"/>
      <c r="D24" s="496" t="s">
        <v>296</v>
      </c>
      <c r="E24" s="317"/>
      <c r="F24" s="317"/>
      <c r="G24" s="317"/>
      <c r="H24" s="317"/>
      <c r="I24" s="317"/>
      <c r="J24" s="317"/>
      <c r="K24" s="317"/>
      <c r="L24" s="317"/>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B17:B42 A43:B1048576 Q43:XFD1048576 C25:P1048576 B11:P12 B13:L13 B15:E15 B16:L16 S10:XFD12 S25:XFD42 O13:XFD24 C14:L14 C17:L18 C24:L24 D19:L23">
    <cfRule type="expression" dxfId="3625" priority="16">
      <formula>_xlfn.ISFORMULA(A1)</formula>
    </cfRule>
  </conditionalFormatting>
  <conditionalFormatting sqref="D24 F19:L24">
    <cfRule type="expression" dxfId="3624" priority="4">
      <formula>_xlfn.ISFORMULA(D19)</formula>
    </cfRule>
  </conditionalFormatting>
  <conditionalFormatting sqref="C22:C23">
    <cfRule type="expression" dxfId="3623" priority="3">
      <formula>_xlfn.ISFORMULA(C22)</formula>
    </cfRule>
  </conditionalFormatting>
  <conditionalFormatting sqref="C19:C21">
    <cfRule type="expression" dxfId="3622" priority="2">
      <formula>_xlfn.ISFORMULA(C19)</formula>
    </cfRule>
  </conditionalFormatting>
  <conditionalFormatting sqref="B14">
    <cfRule type="expression" dxfId="3621" priority="1">
      <formula>_xlfn.ISFORMULA(B14)</formula>
    </cfRule>
  </conditionalFormatting>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7558519241921"/>
  </sheetPr>
  <dimension ref="B1:R57"/>
  <sheetViews>
    <sheetView topLeftCell="B2" workbookViewId="0">
      <selection activeCell="J29" sqref="J29"/>
    </sheetView>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3.140625" style="1" bestFit="1" customWidth="1"/>
    <col min="10" max="10" width="11.42578125" style="1" bestFit="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354</v>
      </c>
      <c r="I12" s="92"/>
      <c r="Q12" s="5"/>
      <c r="R12" s="5"/>
    </row>
    <row r="13" spans="2:18" ht="14.45">
      <c r="B13" s="46" t="s">
        <v>125</v>
      </c>
      <c r="C13" s="46" t="s">
        <v>410</v>
      </c>
      <c r="D13" s="46" t="s">
        <v>24</v>
      </c>
      <c r="E13" s="46">
        <v>2015</v>
      </c>
      <c r="F13" s="46">
        <v>2020</v>
      </c>
      <c r="G13" s="46">
        <v>2025</v>
      </c>
      <c r="H13" s="46">
        <v>2030</v>
      </c>
      <c r="I13" s="46">
        <v>2035</v>
      </c>
      <c r="J13" s="46">
        <v>2040</v>
      </c>
      <c r="K13" s="46">
        <v>2045</v>
      </c>
      <c r="L13" s="46">
        <v>2050</v>
      </c>
      <c r="M13" s="5"/>
      <c r="N13" s="5"/>
    </row>
    <row r="14" spans="2:18" ht="14.45">
      <c r="B14" s="496" t="s">
        <v>84</v>
      </c>
      <c r="C14" s="496" t="s">
        <v>411</v>
      </c>
      <c r="D14" s="496" t="s">
        <v>461</v>
      </c>
      <c r="E14" s="51"/>
      <c r="F14" s="51"/>
      <c r="G14" s="51"/>
      <c r="H14" s="51"/>
      <c r="I14" s="51"/>
      <c r="J14" s="51"/>
      <c r="K14" s="51"/>
      <c r="L14" s="51"/>
      <c r="M14" s="5"/>
      <c r="N14" s="5"/>
    </row>
    <row r="15" spans="2:18" ht="14.45">
      <c r="C15" s="496" t="s">
        <v>380</v>
      </c>
      <c r="D15" s="496" t="s">
        <v>461</v>
      </c>
      <c r="E15" s="90"/>
      <c r="F15" s="90"/>
      <c r="G15" s="90"/>
      <c r="H15" s="90"/>
      <c r="I15" s="90"/>
      <c r="J15" s="90"/>
      <c r="K15" s="90"/>
      <c r="L15" s="90"/>
      <c r="M15" s="5"/>
      <c r="N15" s="5"/>
    </row>
    <row r="16" spans="2:18" ht="14.45">
      <c r="M16" s="5"/>
      <c r="N16" s="5"/>
    </row>
    <row r="17" spans="3:18" ht="14.45">
      <c r="C17" s="44" t="s">
        <v>372</v>
      </c>
      <c r="M17" s="5"/>
      <c r="N17" s="5"/>
    </row>
    <row r="18" spans="3:18" ht="14.1">
      <c r="C18" s="46" t="s">
        <v>373</v>
      </c>
      <c r="D18" s="46" t="s">
        <v>24</v>
      </c>
      <c r="E18" s="46" t="s">
        <v>450</v>
      </c>
      <c r="F18" s="46" t="s">
        <v>18</v>
      </c>
      <c r="G18" s="46">
        <v>2015</v>
      </c>
      <c r="H18" s="46">
        <v>2020</v>
      </c>
      <c r="I18" s="46">
        <v>2025</v>
      </c>
      <c r="J18" s="46">
        <v>2030</v>
      </c>
      <c r="K18" s="46">
        <v>2035</v>
      </c>
      <c r="L18" s="46">
        <v>2040</v>
      </c>
      <c r="M18" s="46">
        <v>2045</v>
      </c>
      <c r="N18" s="46">
        <v>2050</v>
      </c>
    </row>
    <row r="19" spans="3:18">
      <c r="C19" s="112" t="s">
        <v>399</v>
      </c>
      <c r="D19" s="496" t="s">
        <v>461</v>
      </c>
      <c r="E19" s="496" t="s">
        <v>462</v>
      </c>
      <c r="F19" s="496" t="s">
        <v>453</v>
      </c>
      <c r="G19" s="315">
        <f>AVERAGEIF(K44:K48,"&gt;0")*I33</f>
        <v>80964.25592885376</v>
      </c>
      <c r="H19" s="315">
        <f t="shared" ref="H19:N19" si="0">$G$19*J29</f>
        <v>84255.059487593739</v>
      </c>
      <c r="I19" s="315">
        <f t="shared" si="0"/>
        <v>87679.618219378623</v>
      </c>
      <c r="J19" s="315">
        <f t="shared" si="0"/>
        <v>91243.368622011141</v>
      </c>
      <c r="K19" s="315">
        <f t="shared" si="0"/>
        <v>94951.968160511067</v>
      </c>
      <c r="L19" s="315">
        <f t="shared" si="0"/>
        <v>98811.304248358923</v>
      </c>
      <c r="M19" s="315">
        <f t="shared" si="0"/>
        <v>102827.50359378336</v>
      </c>
      <c r="N19" s="315">
        <f t="shared" si="0"/>
        <v>107006.94192592984</v>
      </c>
    </row>
    <row r="20" spans="3:18">
      <c r="C20" s="112" t="s">
        <v>335</v>
      </c>
      <c r="D20" s="496" t="s">
        <v>461</v>
      </c>
      <c r="E20" s="496">
        <v>71.12</v>
      </c>
      <c r="F20" s="496" t="s">
        <v>453</v>
      </c>
      <c r="G20" s="315">
        <f>K49*I33</f>
        <v>116901.12693556605</v>
      </c>
      <c r="H20" s="315">
        <f t="shared" ref="H20:N20" si="1">$G$20*J29</f>
        <v>121652.58966596307</v>
      </c>
      <c r="I20" s="315">
        <f t="shared" si="1"/>
        <v>126597.17626667826</v>
      </c>
      <c r="J20" s="315">
        <f>$G$20*L29</f>
        <v>131742.73628455709</v>
      </c>
      <c r="K20" s="315">
        <f t="shared" si="1"/>
        <v>137097.43831237944</v>
      </c>
      <c r="L20" s="315">
        <f t="shared" si="1"/>
        <v>142669.78295652667</v>
      </c>
      <c r="M20" s="315">
        <f t="shared" si="1"/>
        <v>148468.61633172084</v>
      </c>
      <c r="N20" s="315">
        <f t="shared" si="1"/>
        <v>154503.14410425987</v>
      </c>
    </row>
    <row r="21" spans="3:18">
      <c r="C21" s="112"/>
      <c r="D21" s="496" t="s">
        <v>461</v>
      </c>
      <c r="E21" s="496"/>
      <c r="F21" s="496"/>
      <c r="G21" s="315"/>
      <c r="H21" s="315"/>
      <c r="I21" s="315"/>
      <c r="J21" s="315"/>
      <c r="K21" s="315"/>
      <c r="L21" s="315"/>
      <c r="M21" s="315"/>
      <c r="N21" s="315"/>
    </row>
    <row r="22" spans="3:18">
      <c r="C22" s="496"/>
      <c r="D22" s="496" t="s">
        <v>461</v>
      </c>
      <c r="E22" s="496"/>
      <c r="F22" s="496"/>
      <c r="G22" s="315"/>
      <c r="H22" s="315"/>
      <c r="I22" s="315"/>
      <c r="J22" s="315"/>
      <c r="K22" s="315"/>
      <c r="L22" s="315"/>
      <c r="M22" s="315"/>
      <c r="N22" s="315"/>
    </row>
    <row r="23" spans="3:18">
      <c r="C23" s="496"/>
      <c r="D23" s="496" t="s">
        <v>461</v>
      </c>
      <c r="E23" s="496"/>
      <c r="F23" s="496"/>
      <c r="G23" s="315"/>
      <c r="H23" s="315"/>
      <c r="I23" s="315"/>
      <c r="J23" s="315"/>
      <c r="K23" s="315"/>
      <c r="L23" s="315"/>
      <c r="M23" s="315"/>
      <c r="N23" s="315"/>
    </row>
    <row r="24" spans="3:18">
      <c r="C24" s="496"/>
      <c r="D24" s="496" t="s">
        <v>461</v>
      </c>
      <c r="E24" s="496"/>
      <c r="F24" s="496"/>
      <c r="G24" s="315"/>
      <c r="H24" s="315"/>
      <c r="I24" s="315"/>
      <c r="J24" s="315"/>
      <c r="K24" s="315"/>
      <c r="L24" s="315"/>
      <c r="M24" s="315"/>
      <c r="N24" s="315"/>
    </row>
    <row r="25" spans="3:18" ht="14.45">
      <c r="Q25" s="5"/>
      <c r="R25" s="5"/>
    </row>
    <row r="26" spans="3:18" ht="14.45">
      <c r="Q26" s="5"/>
      <c r="R26" s="5"/>
    </row>
    <row r="27" spans="3:18" ht="14.45">
      <c r="Q27" s="5"/>
      <c r="R27" s="5"/>
    </row>
    <row r="28" spans="3:18" ht="28.5">
      <c r="H28" s="133" t="s">
        <v>463</v>
      </c>
      <c r="I28" s="46">
        <v>2015</v>
      </c>
      <c r="J28" s="46">
        <v>2020</v>
      </c>
      <c r="K28" s="46">
        <v>2025</v>
      </c>
      <c r="L28" s="46">
        <v>2030</v>
      </c>
      <c r="M28" s="46">
        <v>2035</v>
      </c>
      <c r="N28" s="46">
        <v>2040</v>
      </c>
      <c r="O28" s="46">
        <v>2045</v>
      </c>
      <c r="P28" s="46">
        <v>2050</v>
      </c>
      <c r="Q28" s="5"/>
      <c r="R28" s="5"/>
    </row>
    <row r="29" spans="3:18" ht="14.45">
      <c r="H29" s="496"/>
      <c r="I29" s="496">
        <v>1</v>
      </c>
      <c r="J29" s="134">
        <f>I29*1.008^(J28-I28)</f>
        <v>1.0406451405127681</v>
      </c>
      <c r="K29" s="134">
        <f t="shared" ref="K29:P29" si="2">J29*1.008^(K28-J28)</f>
        <v>1.0829423084728389</v>
      </c>
      <c r="L29" s="134">
        <f t="shared" si="2"/>
        <v>1.126958650767939</v>
      </c>
      <c r="M29" s="134">
        <f t="shared" si="2"/>
        <v>1.1727640434804814</v>
      </c>
      <c r="N29" s="134">
        <f t="shared" si="2"/>
        <v>1.2204312028160675</v>
      </c>
      <c r="O29" s="134">
        <f t="shared" si="2"/>
        <v>1.2700358005406933</v>
      </c>
      <c r="P29" s="134">
        <f t="shared" si="2"/>
        <v>1.3216565841099157</v>
      </c>
      <c r="Q29" s="5"/>
      <c r="R29" s="5"/>
    </row>
    <row r="30" spans="3:18" ht="14.45">
      <c r="Q30" s="5"/>
      <c r="R30" s="5"/>
    </row>
    <row r="31" spans="3:18" ht="14.45">
      <c r="H31"/>
      <c r="I31" s="135"/>
      <c r="J31" s="136" t="s">
        <v>464</v>
      </c>
      <c r="Q31" s="5"/>
      <c r="R31" s="5"/>
    </row>
    <row r="32" spans="3:18" ht="28.5">
      <c r="H32" s="133" t="s">
        <v>465</v>
      </c>
      <c r="I32" s="46">
        <v>2015</v>
      </c>
      <c r="J32" s="46">
        <v>2020</v>
      </c>
      <c r="K32" s="46">
        <v>2025</v>
      </c>
      <c r="L32" s="46">
        <v>2030</v>
      </c>
      <c r="M32" s="46">
        <v>2035</v>
      </c>
      <c r="N32" s="46">
        <v>2040</v>
      </c>
      <c r="O32" s="46">
        <v>2045</v>
      </c>
      <c r="P32" s="46">
        <v>2050</v>
      </c>
      <c r="Q32" s="5"/>
      <c r="R32" s="5"/>
    </row>
    <row r="33" spans="3:18" ht="14.45">
      <c r="H33" s="1" t="s">
        <v>466</v>
      </c>
      <c r="I33" s="1">
        <v>1.59</v>
      </c>
      <c r="J33" s="137"/>
      <c r="K33" s="137"/>
      <c r="L33" s="137"/>
      <c r="M33" s="137"/>
      <c r="N33" s="137"/>
      <c r="O33" s="137"/>
      <c r="P33" s="137"/>
      <c r="Q33" s="5"/>
      <c r="R33" s="5"/>
    </row>
    <row r="34" spans="3:18" ht="14.45">
      <c r="Q34" s="5"/>
      <c r="R34" s="5"/>
    </row>
    <row r="35" spans="3:18">
      <c r="L35" s="265"/>
      <c r="M35" s="265"/>
      <c r="N35" s="265"/>
      <c r="O35" s="265"/>
      <c r="P35" s="265"/>
    </row>
    <row r="43" spans="3:18" ht="14.45">
      <c r="C43" s="126" t="s">
        <v>434</v>
      </c>
      <c r="D43" s="548" t="s">
        <v>435</v>
      </c>
      <c r="E43" s="550"/>
      <c r="F43" s="550"/>
      <c r="G43" s="549"/>
      <c r="H43" s="126" t="s">
        <v>436</v>
      </c>
      <c r="I43" s="126" t="s">
        <v>454</v>
      </c>
      <c r="J43" s="126" t="s">
        <v>455</v>
      </c>
      <c r="K43" s="126" t="s">
        <v>456</v>
      </c>
    </row>
    <row r="44" spans="3:18">
      <c r="C44" s="496">
        <f>'GVA turnover multiplier'!C29</f>
        <v>730900</v>
      </c>
      <c r="D44" s="566" t="str">
        <f>'GVA turnover multiplier'!D29:G29</f>
        <v>Reservoirs, tanks, vats and similar containers; for any material (excluding compressed or liquefied gas), of iron or steel, capacity exceeding 300l, whether or not lined or heat insulated</v>
      </c>
      <c r="E44" s="566"/>
      <c r="F44" s="566"/>
      <c r="G44" s="566"/>
      <c r="H44" s="47" t="s">
        <v>438</v>
      </c>
      <c r="I44" s="47">
        <f>'GVA turnover multiplier'!I29</f>
        <v>25.29</v>
      </c>
      <c r="J44" s="47">
        <f>'GVA turnover multiplier'!J29</f>
        <v>0.39782391686960944</v>
      </c>
      <c r="K44" s="47">
        <f>'GVA turnover multiplier'!K29</f>
        <v>49850</v>
      </c>
    </row>
    <row r="45" spans="3:18">
      <c r="C45" s="496">
        <f>'GVA turnover multiplier'!C30</f>
        <v>741999</v>
      </c>
      <c r="D45" s="566" t="str">
        <f>'GVA turnover multiplier'!D30:G30</f>
        <v>Copper; articles n.e.c. in heading no. 7419</v>
      </c>
      <c r="E45" s="566"/>
      <c r="F45" s="566"/>
      <c r="G45" s="566"/>
      <c r="H45" s="47" t="s">
        <v>438</v>
      </c>
      <c r="I45" s="47">
        <f>'GVA turnover multiplier'!I30</f>
        <v>25.93</v>
      </c>
      <c r="J45" s="47">
        <f>'GVA turnover multiplier'!J30</f>
        <v>0.38402401515606738</v>
      </c>
      <c r="K45" s="47">
        <f>'GVA turnover multiplier'!K30</f>
        <v>44708.333333333336</v>
      </c>
    </row>
    <row r="46" spans="3:18">
      <c r="C46" s="496">
        <f>'GVA turnover multiplier'!C31</f>
        <v>761100</v>
      </c>
      <c r="D46" s="566" t="str">
        <f>'GVA turnover multiplier'!D31:G31</f>
        <v>Aluminium; reservoirs, tanks, vats and similar containers, for material (not compressed or liquefied gas), of a capacity over 300l, whether or not lined, not fitted with mechanical/thermal equipment</v>
      </c>
      <c r="E46" s="566"/>
      <c r="F46" s="566"/>
      <c r="G46" s="566"/>
      <c r="H46" s="47" t="s">
        <v>438</v>
      </c>
      <c r="I46" s="47">
        <f>'GVA turnover multiplier'!I31</f>
        <v>0</v>
      </c>
      <c r="J46" s="47" t="str">
        <f>'GVA turnover multiplier'!J31</f>
        <v/>
      </c>
      <c r="K46" s="47" t="str">
        <f>'GVA turnover multiplier'!K31</f>
        <v/>
      </c>
    </row>
    <row r="47" spans="3:18">
      <c r="C47" s="496">
        <f>'GVA turnover multiplier'!C32</f>
        <v>842139</v>
      </c>
      <c r="D47" s="566" t="str">
        <f>'GVA turnover multiplier'!D32:G32</f>
        <v>Machinery; for filtering or purifying gases, other than intake air filters for internal combustion engines</v>
      </c>
      <c r="E47" s="566"/>
      <c r="F47" s="566"/>
      <c r="G47" s="566"/>
      <c r="H47" s="47" t="s">
        <v>438</v>
      </c>
      <c r="I47" s="47">
        <f>'GVA turnover multiplier'!I32</f>
        <v>28.25</v>
      </c>
      <c r="J47" s="47">
        <f>'GVA turnover multiplier'!J32</f>
        <v>0.38402401515606738</v>
      </c>
      <c r="K47" s="47">
        <f>'GVA turnover multiplier'!K32</f>
        <v>44708.333333333336</v>
      </c>
    </row>
    <row r="48" spans="3:18">
      <c r="C48" s="496">
        <f>'GVA turnover multiplier'!C33</f>
        <v>8405</v>
      </c>
      <c r="D48" s="566" t="str">
        <f>'GVA turnover multiplier'!D33:G33</f>
        <v>Generators for producer or water gas with or without their purifiers acetylene gas generators and similar water process gas generators, with or without their purifiers</v>
      </c>
      <c r="E48" s="566"/>
      <c r="F48" s="566"/>
      <c r="G48" s="566"/>
      <c r="H48" s="47" t="s">
        <v>438</v>
      </c>
      <c r="I48" s="47">
        <f>'GVA turnover multiplier'!I33</f>
        <v>28.29</v>
      </c>
      <c r="J48" s="47">
        <f>'GVA turnover multiplier'!J33</f>
        <v>0.41629864122081761</v>
      </c>
      <c r="K48" s="47">
        <f>'GVA turnover multiplier'!K33</f>
        <v>64416.996047430825</v>
      </c>
    </row>
    <row r="49" spans="3:11">
      <c r="C49" s="496" t="str">
        <f>'GVA turnover multiplier'!C34</f>
        <v>N/A</v>
      </c>
      <c r="D49" s="566" t="str">
        <f>'GVA turnover multiplier'!D34:G34</f>
        <v>Engineering activities and related technical consultancy</v>
      </c>
      <c r="E49" s="566"/>
      <c r="F49" s="566"/>
      <c r="G49" s="566"/>
      <c r="H49" s="47" t="s">
        <v>438</v>
      </c>
      <c r="I49" s="47">
        <f>'GVA turnover multiplier'!I34</f>
        <v>71.12</v>
      </c>
      <c r="J49" s="47">
        <v>0.54469720920582787</v>
      </c>
      <c r="K49" s="47">
        <v>73522.721343123296</v>
      </c>
    </row>
    <row r="50" spans="3:11">
      <c r="C50" s="496">
        <f>'GVA turnover multiplier'!C35</f>
        <v>0</v>
      </c>
      <c r="D50" s="566">
        <f>'GVA turnover multiplier'!D35:G35</f>
        <v>0</v>
      </c>
      <c r="E50" s="566"/>
      <c r="F50" s="566"/>
      <c r="G50" s="566"/>
      <c r="H50" s="496"/>
      <c r="I50" s="47">
        <f>'GVA turnover multiplier'!I35</f>
        <v>0</v>
      </c>
      <c r="J50" s="47" t="str">
        <f>'GVA turnover multiplier'!J35</f>
        <v/>
      </c>
      <c r="K50" s="47" t="str">
        <f>'GVA turnover multiplier'!K35</f>
        <v/>
      </c>
    </row>
    <row r="51" spans="3:11">
      <c r="C51" s="496">
        <f>'GVA turnover multiplier'!C36</f>
        <v>0</v>
      </c>
      <c r="D51" s="566">
        <f>'GVA turnover multiplier'!D36:G36</f>
        <v>0</v>
      </c>
      <c r="E51" s="566"/>
      <c r="F51" s="566"/>
      <c r="G51" s="566"/>
      <c r="H51" s="496"/>
      <c r="I51" s="47">
        <f>'GVA turnover multiplier'!I36</f>
        <v>0</v>
      </c>
      <c r="J51" s="47" t="str">
        <f>'GVA turnover multiplier'!J36</f>
        <v/>
      </c>
      <c r="K51" s="47" t="str">
        <f>'GVA turnover multiplier'!K36</f>
        <v/>
      </c>
    </row>
    <row r="52" spans="3:11">
      <c r="C52" s="496">
        <f>'GVA turnover multiplier'!C37</f>
        <v>0</v>
      </c>
      <c r="D52" s="566">
        <f>'GVA turnover multiplier'!D37:G37</f>
        <v>0</v>
      </c>
      <c r="E52" s="566"/>
      <c r="F52" s="566"/>
      <c r="G52" s="566"/>
      <c r="H52" s="496"/>
      <c r="I52" s="47">
        <f>'GVA turnover multiplier'!I37</f>
        <v>0</v>
      </c>
      <c r="J52" s="47" t="str">
        <f>'GVA turnover multiplier'!J37</f>
        <v/>
      </c>
      <c r="K52" s="47" t="str">
        <f>'GVA turnover multiplier'!K37</f>
        <v/>
      </c>
    </row>
    <row r="53" spans="3:11">
      <c r="C53" s="496">
        <f>'GVA turnover multiplier'!C38</f>
        <v>0</v>
      </c>
      <c r="D53" s="566">
        <f>'GVA turnover multiplier'!D38:G38</f>
        <v>0</v>
      </c>
      <c r="E53" s="566"/>
      <c r="F53" s="566"/>
      <c r="G53" s="566"/>
      <c r="H53" s="496"/>
      <c r="I53" s="47">
        <f>'GVA turnover multiplier'!I38</f>
        <v>0</v>
      </c>
      <c r="J53" s="47" t="str">
        <f>'GVA turnover multiplier'!J38</f>
        <v/>
      </c>
      <c r="K53" s="47" t="str">
        <f>'GVA turnover multiplier'!K38</f>
        <v/>
      </c>
    </row>
    <row r="57" spans="3:11" ht="15" customHeight="1"/>
  </sheetData>
  <mergeCells count="11">
    <mergeCell ref="D43:G43"/>
    <mergeCell ref="D44:G44"/>
    <mergeCell ref="D45:G45"/>
    <mergeCell ref="D46:G46"/>
    <mergeCell ref="D47:G47"/>
    <mergeCell ref="D53:G53"/>
    <mergeCell ref="D48:G48"/>
    <mergeCell ref="D49:G49"/>
    <mergeCell ref="D50:G50"/>
    <mergeCell ref="D51:G51"/>
    <mergeCell ref="D52:G52"/>
  </mergeCells>
  <conditionalFormatting sqref="A1:XFD9 A10:B10 B53:B1048576 L36:P1048576 A11:A1048576 Q35:XFD1048576 B36:B39 B25:P32 B17:B24 C54:K1048576 J44:K53 B34:P34 B33:G33 J33:P33 C43:I53 C14:D14 B35:D35 S10:XFD12 S25:XFD34 O13:XFD24 B11:P12 B13:L13 B15:D16 C17:D18 E16:L17 G18:N24">
    <cfRule type="expression" dxfId="3620" priority="38">
      <formula>_xlfn.ISFORMULA(A1)</formula>
    </cfRule>
  </conditionalFormatting>
  <conditionalFormatting sqref="I31 K31:P31 B40:B52">
    <cfRule type="expression" dxfId="3619" priority="27">
      <formula>_xlfn.ISFORMULA(B31)</formula>
    </cfRule>
  </conditionalFormatting>
  <conditionalFormatting sqref="I28:P28">
    <cfRule type="expression" dxfId="3618" priority="26">
      <formula>_xlfn.ISFORMULA(I28)</formula>
    </cfRule>
  </conditionalFormatting>
  <conditionalFormatting sqref="I32:P32">
    <cfRule type="expression" dxfId="3617" priority="22">
      <formula>_xlfn.ISFORMULA(I32)</formula>
    </cfRule>
  </conditionalFormatting>
  <conditionalFormatting sqref="C42:K42">
    <cfRule type="expression" dxfId="3616" priority="16">
      <formula>_xlfn.ISFORMULA(C42)</formula>
    </cfRule>
  </conditionalFormatting>
  <conditionalFormatting sqref="J44:K53">
    <cfRule type="expression" dxfId="3615" priority="15">
      <formula>_xlfn.ISFORMULA(J44)</formula>
    </cfRule>
  </conditionalFormatting>
  <conditionalFormatting sqref="E14:L14">
    <cfRule type="expression" dxfId="3614" priority="14">
      <formula>_xlfn.ISFORMULA(E14)</formula>
    </cfRule>
  </conditionalFormatting>
  <conditionalFormatting sqref="H19:N24">
    <cfRule type="expression" dxfId="3613" priority="10">
      <formula>_xlfn.ISFORMULA(H19)</formula>
    </cfRule>
  </conditionalFormatting>
  <conditionalFormatting sqref="C22:C24">
    <cfRule type="expression" dxfId="3612" priority="9">
      <formula>_xlfn.ISFORMULA(C22)</formula>
    </cfRule>
  </conditionalFormatting>
  <conditionalFormatting sqref="C19:C21">
    <cfRule type="expression" dxfId="3611" priority="8">
      <formula>_xlfn.ISFORMULA(C19)</formula>
    </cfRule>
  </conditionalFormatting>
  <conditionalFormatting sqref="D19:D24">
    <cfRule type="expression" dxfId="3610" priority="6">
      <formula>_xlfn.ISFORMULA(D19)</formula>
    </cfRule>
  </conditionalFormatting>
  <conditionalFormatting sqref="H33:I33">
    <cfRule type="expression" dxfId="3609" priority="5">
      <formula>_xlfn.ISFORMULA(H33)</formula>
    </cfRule>
  </conditionalFormatting>
  <conditionalFormatting sqref="B14">
    <cfRule type="expression" dxfId="3608" priority="4">
      <formula>_xlfn.ISFORMULA(B14)</formula>
    </cfRule>
  </conditionalFormatting>
  <conditionalFormatting sqref="E18:F18">
    <cfRule type="expression" dxfId="3607" priority="3">
      <formula>_xlfn.ISFORMULA(E18)</formula>
    </cfRule>
  </conditionalFormatting>
  <conditionalFormatting sqref="E19:E24">
    <cfRule type="expression" dxfId="3606" priority="2">
      <formula>_xlfn.ISFORMULA(E19)</formula>
    </cfRule>
  </conditionalFormatting>
  <conditionalFormatting sqref="F19:F24">
    <cfRule type="expression" dxfId="3605" priority="1">
      <formula>_xlfn.ISFORMULA(F19)</formula>
    </cfRule>
  </conditionalFormatting>
  <hyperlinks>
    <hyperlink ref="J31" r:id="rId1" xr:uid="{937C31D6-521F-467C-A204-D9F5A1C303D6}"/>
  </hyperlinks>
  <pageMargins left="0.7" right="0.7" top="0.75" bottom="0.75" header="0.3" footer="0.3"/>
  <pageSetup paperSize="9" orientation="portrait" horizontalDpi="4294967294" verticalDpi="4294967294" r:id="rId2"/>
  <drawing r:id="rId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B1:N37"/>
  <sheetViews>
    <sheetView workbookViewId="0">
      <selection activeCell="H20" sqref="H20"/>
    </sheetView>
  </sheetViews>
  <sheetFormatPr defaultColWidth="8.85546875" defaultRowHeight="13.9"/>
  <cols>
    <col min="1" max="1" width="21.42578125" style="1" customWidth="1"/>
    <col min="2" max="2" width="17.85546875" style="1" customWidth="1"/>
    <col min="3" max="3" width="25.140625" style="1" customWidth="1"/>
    <col min="4" max="4" width="8.85546875" style="1"/>
    <col min="5" max="5" width="15.28515625" style="1" bestFit="1" customWidth="1"/>
    <col min="6" max="6" width="17.85546875" style="1" customWidth="1"/>
    <col min="7" max="7" width="10.85546875" style="1" customWidth="1"/>
    <col min="8" max="8" width="11.7109375" style="1" customWidth="1"/>
    <col min="9" max="9" width="10.7109375" style="1" customWidth="1"/>
    <col min="10" max="10" width="11.42578125" style="1" customWidth="1"/>
    <col min="11" max="12" width="10.85546875" style="1" customWidth="1"/>
    <col min="13" max="16384" width="8.85546875" style="1"/>
  </cols>
  <sheetData>
    <row r="1" spans="2:14" s="3" customFormat="1" ht="49.5" customHeight="1">
      <c r="B1" s="109" t="s">
        <v>80</v>
      </c>
      <c r="C1" s="109"/>
      <c r="D1" s="109"/>
      <c r="E1" s="109"/>
      <c r="F1" s="109"/>
      <c r="G1" s="109"/>
      <c r="H1" s="109"/>
      <c r="I1" s="109"/>
      <c r="J1" s="109"/>
      <c r="K1" s="109"/>
      <c r="L1" s="109"/>
      <c r="M1" s="109"/>
      <c r="N1" s="109"/>
    </row>
    <row r="4" spans="2:14" ht="14.1">
      <c r="K4" s="7"/>
      <c r="L4" s="2"/>
    </row>
    <row r="5" spans="2:14" ht="14.1">
      <c r="L5" s="2"/>
    </row>
    <row r="10" spans="2:14" ht="14.45">
      <c r="C10" s="5"/>
      <c r="D10" s="5"/>
      <c r="E10" s="5"/>
      <c r="F10" s="5"/>
      <c r="G10" s="5"/>
      <c r="H10" s="5"/>
      <c r="I10" s="5"/>
      <c r="J10" s="5"/>
      <c r="K10" s="5"/>
      <c r="L10" s="5"/>
      <c r="M10" s="5"/>
      <c r="N10" s="5"/>
    </row>
    <row r="11" spans="2:14" ht="14.45">
      <c r="C11" s="2" t="s">
        <v>467</v>
      </c>
      <c r="D11" s="2"/>
      <c r="M11" s="5"/>
      <c r="N11" s="5"/>
    </row>
    <row r="12" spans="2:14" ht="14.45">
      <c r="C12" s="44" t="s">
        <v>372</v>
      </c>
      <c r="M12" s="5"/>
      <c r="N12" s="5"/>
    </row>
    <row r="13" spans="2:14" ht="14.45">
      <c r="B13" s="46" t="s">
        <v>125</v>
      </c>
      <c r="C13" s="46" t="s">
        <v>373</v>
      </c>
      <c r="D13" s="46" t="s">
        <v>24</v>
      </c>
      <c r="E13" s="46">
        <v>2015</v>
      </c>
      <c r="F13" s="46">
        <v>2020</v>
      </c>
      <c r="G13" s="46">
        <v>2025</v>
      </c>
      <c r="H13" s="46">
        <v>2030</v>
      </c>
      <c r="I13" s="46">
        <v>2035</v>
      </c>
      <c r="J13" s="46">
        <v>2040</v>
      </c>
      <c r="K13" s="46">
        <v>2045</v>
      </c>
      <c r="L13" s="46">
        <v>2050</v>
      </c>
      <c r="M13" s="5"/>
      <c r="N13" s="5"/>
    </row>
    <row r="14" spans="2:14" ht="14.45">
      <c r="B14" s="497" t="s">
        <v>84</v>
      </c>
      <c r="C14" s="112" t="s">
        <v>399</v>
      </c>
      <c r="D14" s="496" t="s">
        <v>124</v>
      </c>
      <c r="E14" s="315">
        <f>GVA!E19/'GVA per worker'!G19</f>
        <v>0</v>
      </c>
      <c r="F14" s="315">
        <f>GVA!F19/'GVA per worker'!H19</f>
        <v>436.23005539241746</v>
      </c>
      <c r="G14" s="315">
        <f>GVA!G19/'GVA per worker'!I19</f>
        <v>806.89162891836804</v>
      </c>
      <c r="H14" s="315">
        <f>GVA!H19/'GVA per worker'!J19</f>
        <v>847.65046184742778</v>
      </c>
      <c r="I14" s="315">
        <f>GVA!I19/'GVA per worker'!K19</f>
        <v>926.18026334864385</v>
      </c>
      <c r="J14" s="315">
        <f>GVA!J19/'GVA per worker'!L19</f>
        <v>1441.7061103184744</v>
      </c>
      <c r="K14" s="315">
        <f>GVA!K19/'GVA per worker'!M19</f>
        <v>1804.3435904826181</v>
      </c>
      <c r="L14" s="315">
        <f>GVA!L19/'GVA per worker'!N19</f>
        <v>1897.439105697589</v>
      </c>
      <c r="M14" s="5"/>
      <c r="N14" s="5"/>
    </row>
    <row r="15" spans="2:14" ht="14.45">
      <c r="C15" s="112" t="s">
        <v>335</v>
      </c>
      <c r="D15" s="496" t="s">
        <v>124</v>
      </c>
      <c r="E15" s="315">
        <f>GVA!E20/'GVA per worker'!G20</f>
        <v>0</v>
      </c>
      <c r="F15" s="315">
        <f>GVA!F20/'GVA per worker'!H20</f>
        <v>498.22054556309376</v>
      </c>
      <c r="G15" s="315">
        <f>GVA!G20/'GVA per worker'!I20</f>
        <v>873.48852627067492</v>
      </c>
      <c r="H15" s="315">
        <f>GVA!H20/'GVA per worker'!J20</f>
        <v>840.61318899087075</v>
      </c>
      <c r="I15" s="315">
        <f>GVA!I20/'GVA per worker'!K20</f>
        <v>837.68343413951629</v>
      </c>
      <c r="J15" s="315">
        <f>GVA!J20/'GVA per worker'!L20</f>
        <v>1200.4753169931366</v>
      </c>
      <c r="K15" s="315">
        <f>GVA!K20/'GVA per worker'!M20</f>
        <v>1414.4818991144796</v>
      </c>
      <c r="L15" s="315">
        <f>GVA!L20/'GVA per worker'!N20</f>
        <v>1359.9291003198048</v>
      </c>
      <c r="M15" s="5"/>
      <c r="N15" s="5"/>
    </row>
    <row r="16" spans="2:14" ht="14.45">
      <c r="C16" s="112"/>
      <c r="D16" s="496" t="s">
        <v>124</v>
      </c>
      <c r="E16" s="315"/>
      <c r="F16" s="315"/>
      <c r="G16" s="315"/>
      <c r="H16" s="315"/>
      <c r="I16" s="315"/>
      <c r="J16" s="315"/>
      <c r="K16" s="315"/>
      <c r="L16" s="315"/>
      <c r="M16" s="5"/>
      <c r="N16" s="5"/>
    </row>
    <row r="17" spans="3:14" ht="14.45">
      <c r="C17" s="496"/>
      <c r="D17" s="496" t="s">
        <v>124</v>
      </c>
      <c r="E17" s="79"/>
      <c r="F17" s="57"/>
      <c r="G17" s="57"/>
      <c r="H17" s="79"/>
      <c r="I17" s="79"/>
      <c r="J17" s="79"/>
      <c r="K17" s="79"/>
      <c r="L17" s="79"/>
      <c r="M17" s="5"/>
      <c r="N17" s="5"/>
    </row>
    <row r="18" spans="3:14" ht="14.45">
      <c r="C18" s="496"/>
      <c r="D18" s="496" t="s">
        <v>124</v>
      </c>
      <c r="E18" s="79"/>
      <c r="F18" s="57"/>
      <c r="G18" s="57"/>
      <c r="H18" s="79"/>
      <c r="I18" s="79"/>
      <c r="J18" s="79"/>
      <c r="K18" s="79"/>
      <c r="L18" s="79"/>
      <c r="M18" s="5"/>
      <c r="N18" s="5"/>
    </row>
    <row r="19" spans="3:14" ht="14.45">
      <c r="C19" s="496"/>
      <c r="D19" s="496" t="s">
        <v>124</v>
      </c>
      <c r="E19" s="79"/>
      <c r="F19" s="57"/>
      <c r="G19" s="57"/>
      <c r="H19" s="79"/>
      <c r="I19" s="79"/>
      <c r="J19" s="79"/>
      <c r="K19" s="79"/>
      <c r="L19" s="79"/>
      <c r="M19" s="5"/>
      <c r="N19" s="5"/>
    </row>
    <row r="20" spans="3:14" ht="14.45">
      <c r="M20" s="5"/>
      <c r="N20" s="5"/>
    </row>
    <row r="21" spans="3:14" ht="14.45">
      <c r="M21" s="5"/>
      <c r="N21" s="5"/>
    </row>
    <row r="22" spans="3:14" ht="14.45">
      <c r="M22" s="5"/>
      <c r="N22" s="5"/>
    </row>
    <row r="23" spans="3:14" ht="14.45">
      <c r="M23" s="5"/>
      <c r="N23" s="5"/>
    </row>
    <row r="24" spans="3:14" ht="14.45">
      <c r="M24" s="5"/>
      <c r="N24" s="5"/>
    </row>
    <row r="25" spans="3:14" ht="14.45">
      <c r="M25" s="5"/>
      <c r="N25" s="5"/>
    </row>
    <row r="26" spans="3:14" ht="14.45">
      <c r="M26" s="5"/>
      <c r="N26" s="5"/>
    </row>
    <row r="27" spans="3:14" ht="14.45">
      <c r="M27" s="5"/>
      <c r="N27" s="5"/>
    </row>
    <row r="28" spans="3:14" ht="14.45">
      <c r="M28" s="5"/>
      <c r="N28" s="5"/>
    </row>
    <row r="29" spans="3:14" ht="14.45">
      <c r="M29" s="5"/>
      <c r="N29" s="5"/>
    </row>
    <row r="30" spans="3:14" ht="14.45">
      <c r="M30" s="5"/>
      <c r="N30" s="5"/>
    </row>
    <row r="31" spans="3:14" ht="14.45">
      <c r="M31" s="5"/>
      <c r="N31" s="5"/>
    </row>
    <row r="32" spans="3:14" ht="14.45">
      <c r="M32" s="5"/>
      <c r="N32" s="5"/>
    </row>
    <row r="33" spans="13:14" ht="14.45">
      <c r="M33" s="5"/>
      <c r="N33" s="5"/>
    </row>
    <row r="34" spans="13:14" ht="14.45">
      <c r="M34" s="5"/>
      <c r="N34" s="5"/>
    </row>
    <row r="35" spans="13:14" ht="14.45">
      <c r="M35" s="5"/>
      <c r="N35" s="5"/>
    </row>
    <row r="36" spans="13:14" ht="14.45">
      <c r="M36" s="5"/>
      <c r="N36" s="5"/>
    </row>
    <row r="37" spans="13:14" ht="14.45">
      <c r="M37" s="5"/>
      <c r="N37" s="5"/>
    </row>
  </sheetData>
  <conditionalFormatting sqref="A10:B10 O10:XFD37 A1:XFD9 A11:A1048576 M38:XFD1048576 C20:D22 B11:D16 E11:L22 B17:B1048576 C23:L1048576">
    <cfRule type="expression" dxfId="3604" priority="21">
      <formula>_xlfn.ISFORMULA(A1)</formula>
    </cfRule>
  </conditionalFormatting>
  <conditionalFormatting sqref="F14:L19">
    <cfRule type="expression" dxfId="3603" priority="8">
      <formula>_xlfn.ISFORMULA(F14)</formula>
    </cfRule>
  </conditionalFormatting>
  <conditionalFormatting sqref="C17:C19">
    <cfRule type="expression" dxfId="3602" priority="7">
      <formula>_xlfn.ISFORMULA(C17)</formula>
    </cfRule>
  </conditionalFormatting>
  <conditionalFormatting sqref="C14:C16">
    <cfRule type="expression" dxfId="3601" priority="6">
      <formula>_xlfn.ISFORMULA(C14)</formula>
    </cfRule>
  </conditionalFormatting>
  <conditionalFormatting sqref="D14:D19">
    <cfRule type="expression" dxfId="3600" priority="2">
      <formula>_xlfn.ISFORMULA(D14)</formula>
    </cfRule>
  </conditionalFormatting>
  <pageMargins left="0.7" right="0.7" top="0.75" bottom="0.75" header="0.3" footer="0.3"/>
  <pageSetup paperSize="9" orientation="portrait" horizontalDpi="4294967294" verticalDpi="4294967294"/>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30045-751E-435E-8EB7-031B819F30CD}">
  <sheetPr>
    <tabColor theme="5" tint="0.39997558519241921"/>
  </sheetPr>
  <dimension ref="A1:R18"/>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456</v>
      </c>
    </row>
    <row r="7" spans="1:18" ht="14.45">
      <c r="A7" s="126" t="s">
        <v>454</v>
      </c>
      <c r="B7" s="496">
        <v>2015</v>
      </c>
      <c r="C7" s="496">
        <v>2016</v>
      </c>
      <c r="D7" s="496">
        <v>2017</v>
      </c>
      <c r="E7" s="496" t="s">
        <v>471</v>
      </c>
    </row>
    <row r="8" spans="1:18">
      <c r="A8" s="47">
        <v>25.29</v>
      </c>
      <c r="B8" s="496"/>
      <c r="C8" s="496">
        <v>59500</v>
      </c>
      <c r="D8" s="496">
        <v>40200</v>
      </c>
      <c r="E8" s="496">
        <f>AVERAGEA(B8:D8)</f>
        <v>49850</v>
      </c>
    </row>
    <row r="9" spans="1:18" ht="14.45">
      <c r="A9" s="47">
        <v>25.93</v>
      </c>
      <c r="B9" s="496">
        <v>33000</v>
      </c>
      <c r="C9" s="496">
        <v>49000</v>
      </c>
      <c r="D9" s="496">
        <v>52125</v>
      </c>
      <c r="E9" s="496">
        <f t="shared" ref="E9:E11" si="0">AVERAGE(B9:D9)</f>
        <v>44708.333333333336</v>
      </c>
      <c r="Q9" s="5"/>
      <c r="R9" s="5"/>
    </row>
    <row r="10" spans="1:18" ht="14.45">
      <c r="A10" s="47" t="s">
        <v>421</v>
      </c>
      <c r="B10" s="496"/>
      <c r="C10" s="496"/>
      <c r="D10" s="496"/>
      <c r="E10" s="496"/>
      <c r="Q10" s="5"/>
      <c r="R10" s="5"/>
    </row>
    <row r="11" spans="1:18">
      <c r="A11" s="47">
        <v>28.25</v>
      </c>
      <c r="B11" s="496">
        <v>51217.391304347824</v>
      </c>
      <c r="C11" s="496">
        <v>53500</v>
      </c>
      <c r="D11" s="496">
        <v>40800</v>
      </c>
      <c r="E11" s="496">
        <f t="shared" si="0"/>
        <v>48505.79710144928</v>
      </c>
    </row>
    <row r="13" spans="1:18" ht="14.1">
      <c r="A13" s="2" t="s">
        <v>472</v>
      </c>
    </row>
    <row r="14" spans="1:18" ht="14.45">
      <c r="A14" s="126" t="s">
        <v>454</v>
      </c>
      <c r="B14" s="496">
        <v>2015</v>
      </c>
      <c r="C14" s="496">
        <v>2016</v>
      </c>
      <c r="D14" s="496">
        <v>2017</v>
      </c>
      <c r="E14" s="496" t="s">
        <v>471</v>
      </c>
    </row>
    <row r="15" spans="1:18">
      <c r="A15" s="47">
        <v>25.29</v>
      </c>
      <c r="B15" s="206">
        <v>0.37645348837209303</v>
      </c>
      <c r="C15" s="206">
        <v>0.44821092278719399</v>
      </c>
      <c r="D15" s="206">
        <v>0.3688073394495413</v>
      </c>
      <c r="E15" s="206">
        <f>AVERAGEA(B15:D15)</f>
        <v>0.39782391686960944</v>
      </c>
    </row>
    <row r="16" spans="1:18">
      <c r="A16" s="47">
        <v>25.93</v>
      </c>
      <c r="B16" s="206">
        <v>0.3329596412556054</v>
      </c>
      <c r="C16" s="206">
        <v>0.42608695652173911</v>
      </c>
      <c r="D16" s="206">
        <v>0.39302544769085768</v>
      </c>
      <c r="E16" s="206">
        <f t="shared" ref="E16:E18" si="1">AVERAGE(B16:D16)</f>
        <v>0.38402401515606738</v>
      </c>
    </row>
    <row r="17" spans="1:5">
      <c r="A17" s="47" t="s">
        <v>421</v>
      </c>
      <c r="B17" s="206"/>
      <c r="C17" s="206"/>
      <c r="D17" s="206"/>
      <c r="E17" s="206"/>
    </row>
    <row r="18" spans="1:5">
      <c r="A18" s="47">
        <v>28.25</v>
      </c>
      <c r="B18" s="206">
        <v>0.33551694673882088</v>
      </c>
      <c r="C18" s="206">
        <v>0.32877094972067039</v>
      </c>
      <c r="D18" s="206">
        <v>0.25842411958449457</v>
      </c>
      <c r="E18" s="206">
        <f t="shared" si="1"/>
        <v>0.30757067201466198</v>
      </c>
    </row>
  </sheetData>
  <conditionalFormatting sqref="A1:XFD7 L49:XFD83 A84:XFD88 L89:XFD1048576 A13:XFD13 F8:XFD12 B7:E11 A19:XFD48 F14:XFD18">
    <cfRule type="expression" dxfId="3599" priority="2">
      <formula>_xlfn.ISFORMULA(A1)</formula>
    </cfRule>
  </conditionalFormatting>
  <conditionalFormatting sqref="A14:E14 B15:E18">
    <cfRule type="expression" dxfId="3598" priority="1">
      <formula>_xlfn.ISFORMULA(A14)</formula>
    </cfRule>
  </conditionalFormatting>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4EC7E-A2F7-4D45-9B0D-260D2B3EE556}">
  <sheetPr>
    <tabColor theme="5" tint="0.39997558519241921"/>
  </sheetPr>
  <dimension ref="A1:I15"/>
  <sheetViews>
    <sheetView topLeftCell="D1" workbookViewId="0">
      <selection activeCell="G11" sqref="G11"/>
    </sheetView>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473</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0</v>
      </c>
      <c r="D10" s="171">
        <f>C10+(($E$10-$B$10)/3)</f>
        <v>0</v>
      </c>
      <c r="E10" s="171">
        <v>0</v>
      </c>
      <c r="F10" s="171">
        <f t="shared" ref="F10:I15" si="1">E10</f>
        <v>0</v>
      </c>
      <c r="G10" s="171">
        <f t="shared" si="1"/>
        <v>0</v>
      </c>
      <c r="H10" s="171">
        <f t="shared" si="1"/>
        <v>0</v>
      </c>
      <c r="I10" s="239">
        <f t="shared" si="1"/>
        <v>0</v>
      </c>
    </row>
    <row r="11" spans="1:9">
      <c r="A11" s="174" t="s">
        <v>84</v>
      </c>
      <c r="B11" s="171">
        <v>1</v>
      </c>
      <c r="C11" s="171">
        <f>B11+(($E$11-$B$11)/3)</f>
        <v>1</v>
      </c>
      <c r="D11" s="171">
        <f>C11+(($E$11-$B$11)/3)</f>
        <v>1</v>
      </c>
      <c r="E11" s="171">
        <v>1</v>
      </c>
      <c r="F11" s="171">
        <f t="shared" si="1"/>
        <v>1</v>
      </c>
      <c r="G11" s="171">
        <f t="shared" si="1"/>
        <v>1</v>
      </c>
      <c r="H11" s="171">
        <f t="shared" si="1"/>
        <v>1</v>
      </c>
      <c r="I11" s="239">
        <f t="shared" si="1"/>
        <v>1</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0</v>
      </c>
      <c r="D15" s="510">
        <f>C15+(($E$15-$B$15)/3)</f>
        <v>0</v>
      </c>
      <c r="E15" s="510">
        <v>0</v>
      </c>
      <c r="F15" s="510">
        <f t="shared" si="1"/>
        <v>0</v>
      </c>
      <c r="G15" s="510">
        <f t="shared" si="1"/>
        <v>0</v>
      </c>
      <c r="H15" s="510">
        <f t="shared" si="1"/>
        <v>0</v>
      </c>
      <c r="I15" s="255">
        <f t="shared" si="1"/>
        <v>0</v>
      </c>
    </row>
  </sheetData>
  <conditionalFormatting sqref="A1:XFD6 A7:I7 J7:XFD25 L26:XFD1048576">
    <cfRule type="expression" dxfId="3597" priority="86">
      <formula>_xlfn.ISFORMULA(A1)</formula>
    </cfRule>
  </conditionalFormatting>
  <conditionalFormatting sqref="A16:I17">
    <cfRule type="expression" dxfId="3596" priority="65">
      <formula>_xlfn.ISFORMULA(A16)</formula>
    </cfRule>
  </conditionalFormatting>
  <conditionalFormatting sqref="A8:I8 A10:B13 C10:C15 A9:C9 D9:I15">
    <cfRule type="expression" dxfId="3595" priority="2">
      <formula>_xlfn.ISFORMULA(A8)</formula>
    </cfRule>
  </conditionalFormatting>
  <conditionalFormatting sqref="A14:B15">
    <cfRule type="expression" dxfId="3594" priority="1">
      <formula>_xlfn.ISFORMULA(A14)</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1A78-FC1E-4EC6-A881-300826F30645}">
  <sheetPr>
    <tabColor theme="5" tint="0.39997558519241921"/>
  </sheetPr>
  <dimension ref="A1:R166"/>
  <sheetViews>
    <sheetView workbookViewId="0">
      <selection activeCell="J18" sqref="J18"/>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485</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6994180.5990005648</v>
      </c>
      <c r="D7" s="256">
        <f t="shared" si="0"/>
        <v>14429693.200357962</v>
      </c>
      <c r="E7" s="256">
        <f t="shared" si="0"/>
        <v>24092116.116969571</v>
      </c>
      <c r="F7" s="256">
        <f t="shared" si="0"/>
        <v>37582358.956724174</v>
      </c>
      <c r="G7" s="256">
        <f t="shared" si="0"/>
        <v>54661162.898510784</v>
      </c>
      <c r="H7" s="256">
        <f t="shared" si="0"/>
        <v>75319769.18729122</v>
      </c>
      <c r="I7" s="260">
        <f t="shared" si="0"/>
        <v>108783747.85907282</v>
      </c>
    </row>
    <row r="8" spans="1:18">
      <c r="A8" s="236" t="s">
        <v>490</v>
      </c>
      <c r="B8" s="256">
        <f>SUM(B67:B73,B77:B83,B87:B93,B97:B103,B107:B113)</f>
        <v>0</v>
      </c>
      <c r="C8" s="256">
        <f t="shared" ref="C8:I8" si="1">SUM(C67:C73,C77:C83,C87:C93,C97:C103,C107:C113)</f>
        <v>6835398.074312361</v>
      </c>
      <c r="D8" s="256">
        <f t="shared" si="1"/>
        <v>14567772.491483063</v>
      </c>
      <c r="E8" s="256">
        <f t="shared" si="1"/>
        <v>24098958.723774217</v>
      </c>
      <c r="F8" s="256">
        <f t="shared" si="1"/>
        <v>37795942.924473174</v>
      </c>
      <c r="G8" s="256">
        <f t="shared" si="1"/>
        <v>56072289.411370166</v>
      </c>
      <c r="H8" s="256">
        <f t="shared" si="1"/>
        <v>80648629.935531586</v>
      </c>
      <c r="I8" s="261">
        <f t="shared" si="1"/>
        <v>117302657.28723305</v>
      </c>
    </row>
    <row r="9" spans="1:18">
      <c r="A9" s="506" t="s">
        <v>491</v>
      </c>
      <c r="B9" s="259">
        <f>SUM(B120:B126,B130:B136,B140:B146,B150:B156,B160:B166)</f>
        <v>0</v>
      </c>
      <c r="C9" s="511">
        <f t="shared" ref="C9:I9" si="2">SUM(C120:C126,C130:C136,C140:C146,C150:C156,C160:C166)</f>
        <v>6986899.3806602266</v>
      </c>
      <c r="D9" s="511">
        <f t="shared" si="2"/>
        <v>15060699.992679281</v>
      </c>
      <c r="E9" s="511">
        <f t="shared" si="2"/>
        <v>24364015.573629878</v>
      </c>
      <c r="F9" s="511">
        <f t="shared" si="2"/>
        <v>37539825.352717444</v>
      </c>
      <c r="G9" s="511">
        <f t="shared" si="2"/>
        <v>54809312.600164711</v>
      </c>
      <c r="H9" s="511">
        <f t="shared" si="2"/>
        <v>77846545.893211797</v>
      </c>
      <c r="I9" s="262">
        <f t="shared" si="2"/>
        <v>114981972.36096278</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'BioSNG%'!B9*'Fuel demand EU'!B9</f>
        <v>0</v>
      </c>
      <c r="C14" s="252">
        <f>'BioSNG%'!C9*'Fuel demand EU'!C9</f>
        <v>0</v>
      </c>
      <c r="D14" s="252">
        <f>'BioSNG%'!D9*'Fuel demand EU'!D9</f>
        <v>0</v>
      </c>
      <c r="E14" s="252">
        <f>'BioSNG%'!E9*'Fuel demand EU'!E9</f>
        <v>0</v>
      </c>
      <c r="F14" s="252">
        <f>'BioSNG%'!F9*'Fuel demand EU'!F9</f>
        <v>0</v>
      </c>
      <c r="G14" s="252">
        <f>'BioSNG%'!G9*'Fuel demand EU'!G9</f>
        <v>0</v>
      </c>
      <c r="H14" s="252">
        <f>'BioSNG%'!H9*'Fuel demand EU'!H9</f>
        <v>0</v>
      </c>
      <c r="I14" s="253">
        <f>'BioSNG%'!I9*'Fuel demand EU'!I9</f>
        <v>0</v>
      </c>
      <c r="Q14" s="5"/>
      <c r="R14" s="5"/>
    </row>
    <row r="15" spans="1:18" ht="14.45">
      <c r="A15" s="246" t="s">
        <v>480</v>
      </c>
      <c r="B15" s="252">
        <f>'BioSNG%'!B10*'Fuel demand EU'!B10</f>
        <v>0</v>
      </c>
      <c r="C15" s="252">
        <f>'BioSNG%'!C10*'Fuel demand EU'!C10</f>
        <v>0</v>
      </c>
      <c r="D15" s="252">
        <f>'BioSNG%'!D10*'Fuel demand EU'!D10</f>
        <v>0</v>
      </c>
      <c r="E15" s="252">
        <f>'BioSNG%'!E10*'Fuel demand EU'!E10</f>
        <v>0</v>
      </c>
      <c r="F15" s="252">
        <f>'BioSNG%'!F10*'Fuel demand EU'!F10</f>
        <v>0</v>
      </c>
      <c r="G15" s="252">
        <f>'BioSNG%'!G10*'Fuel demand EU'!G10</f>
        <v>0</v>
      </c>
      <c r="H15" s="252">
        <f>'BioSNG%'!H10*'Fuel demand EU'!H10</f>
        <v>0</v>
      </c>
      <c r="I15" s="253">
        <f>'BioSNG%'!I10*'Fuel demand EU'!I10</f>
        <v>0</v>
      </c>
    </row>
    <row r="16" spans="1:18" ht="14.45">
      <c r="A16" s="246" t="s">
        <v>84</v>
      </c>
      <c r="B16" s="252">
        <f>'BioSNG%'!B11*'Fuel demand EU'!B11</f>
        <v>0</v>
      </c>
      <c r="C16" s="252">
        <f>'BioSNG%'!C11*'Fuel demand EU'!C11</f>
        <v>0</v>
      </c>
      <c r="D16" s="252">
        <f>'BioSNG%'!D11*'Fuel demand EU'!D11</f>
        <v>0</v>
      </c>
      <c r="E16" s="252">
        <f>'BioSNG%'!E11*'Fuel demand EU'!E11</f>
        <v>0</v>
      </c>
      <c r="F16" s="252">
        <f>'BioSNG%'!F11*'Fuel demand EU'!F11</f>
        <v>0</v>
      </c>
      <c r="G16" s="252">
        <f>'BioSNG%'!G11*'Fuel demand EU'!G11</f>
        <v>0</v>
      </c>
      <c r="H16" s="252">
        <f>'BioSNG%'!H11*'Fuel demand EU'!H11</f>
        <v>0</v>
      </c>
      <c r="I16" s="253">
        <f>'BioSNG%'!I11*'Fuel demand EU'!I11</f>
        <v>0</v>
      </c>
    </row>
    <row r="17" spans="1:12" ht="14.45">
      <c r="A17" s="246" t="s">
        <v>481</v>
      </c>
      <c r="B17" s="252">
        <f>'BioSNG%'!B12*'Fuel demand EU'!B12</f>
        <v>0</v>
      </c>
      <c r="C17" s="252">
        <f>'BioSNG%'!C12*'Fuel demand EU'!C12</f>
        <v>0</v>
      </c>
      <c r="D17" s="252">
        <f>'BioSNG%'!D12*'Fuel demand EU'!D12</f>
        <v>0</v>
      </c>
      <c r="E17" s="252">
        <f>'BioSNG%'!E12*'Fuel demand EU'!E12</f>
        <v>0</v>
      </c>
      <c r="F17" s="252">
        <f>'BioSNG%'!F12*'Fuel demand EU'!F12</f>
        <v>0</v>
      </c>
      <c r="G17" s="252">
        <f>'BioSNG%'!G12*'Fuel demand EU'!G12</f>
        <v>0</v>
      </c>
      <c r="H17" s="252">
        <f>'BioSNG%'!H12*'Fuel demand EU'!H12</f>
        <v>0</v>
      </c>
      <c r="I17" s="253">
        <f>'BioSNG%'!I12*'Fuel demand EU'!I12</f>
        <v>0</v>
      </c>
    </row>
    <row r="18" spans="1:12" ht="14.45">
      <c r="A18" s="246" t="s">
        <v>482</v>
      </c>
      <c r="B18" s="252">
        <f>'BioSNG%'!B13*'Fuel demand EU'!B13</f>
        <v>0</v>
      </c>
      <c r="C18" s="252">
        <f>'BioSNG%'!C13*'Fuel demand EU'!C13</f>
        <v>0</v>
      </c>
      <c r="D18" s="252">
        <f>'BioSNG%'!D13*'Fuel demand EU'!D13</f>
        <v>0</v>
      </c>
      <c r="E18" s="252">
        <f>'BioSNG%'!E13*'Fuel demand EU'!E13</f>
        <v>0</v>
      </c>
      <c r="F18" s="252">
        <f>'BioSNG%'!F13*'Fuel demand EU'!F13</f>
        <v>0</v>
      </c>
      <c r="G18" s="252">
        <f>'BioSNG%'!G13*'Fuel demand EU'!G13</f>
        <v>0</v>
      </c>
      <c r="H18" s="252">
        <f>'BioSNG%'!H13*'Fuel demand EU'!H13</f>
        <v>0</v>
      </c>
      <c r="I18" s="253">
        <f>'BioSNG%'!I13*'Fuel demand EU'!I13</f>
        <v>0</v>
      </c>
    </row>
    <row r="19" spans="1:12" ht="14.45">
      <c r="A19" s="247" t="s">
        <v>483</v>
      </c>
      <c r="B19" s="252">
        <f>'BioSNG%'!B14*'Fuel demand EU'!B14</f>
        <v>0</v>
      </c>
      <c r="C19" s="252">
        <f>'BioSNG%'!C14*'Fuel demand EU'!C14</f>
        <v>0</v>
      </c>
      <c r="D19" s="252">
        <f>'BioSNG%'!D14*'Fuel demand EU'!D14</f>
        <v>0</v>
      </c>
      <c r="E19" s="252">
        <f>'BioSNG%'!E14*'Fuel demand EU'!E14</f>
        <v>0</v>
      </c>
      <c r="F19" s="252">
        <f>'BioSNG%'!F14*'Fuel demand EU'!F14</f>
        <v>0</v>
      </c>
      <c r="G19" s="252">
        <f>'BioSNG%'!G14*'Fuel demand EU'!G14</f>
        <v>0</v>
      </c>
      <c r="H19" s="252">
        <f>'BioSNG%'!H14*'Fuel demand EU'!H14</f>
        <v>0</v>
      </c>
      <c r="I19" s="253">
        <f>'BioSNG%'!I14*'Fuel demand EU'!I14</f>
        <v>0</v>
      </c>
    </row>
    <row r="20" spans="1:12" ht="14.45">
      <c r="A20" s="248" t="s">
        <v>484</v>
      </c>
      <c r="B20" s="252">
        <f>'BioSNG%'!B15*'Fuel demand EU'!B15</f>
        <v>0</v>
      </c>
      <c r="C20" s="252">
        <f>'BioSNG%'!C15*'Fuel demand EU'!C15</f>
        <v>0</v>
      </c>
      <c r="D20" s="252">
        <f>'BioSNG%'!D15*'Fuel demand EU'!D15</f>
        <v>0</v>
      </c>
      <c r="E20" s="252">
        <f>'BioSNG%'!E15*'Fuel demand EU'!E15</f>
        <v>0</v>
      </c>
      <c r="F20" s="252">
        <f>'BioSNG%'!F15*'Fuel demand EU'!F15</f>
        <v>0</v>
      </c>
      <c r="G20" s="252">
        <f>'BioSNG%'!G15*'Fuel demand EU'!G15</f>
        <v>0</v>
      </c>
      <c r="H20" s="252">
        <f>'BioSNG%'!H15*'Fuel demand EU'!H15</f>
        <v>0</v>
      </c>
      <c r="I20" s="253">
        <f>'BioSNG%'!I15*'Fuel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'BioSNG%'!B9*'Fuel demand EU'!B19</f>
        <v>0</v>
      </c>
      <c r="C24" s="252">
        <f>'BioSNG%'!C9*'Fuel demand EU'!C19</f>
        <v>0</v>
      </c>
      <c r="D24" s="252">
        <f>'BioSNG%'!D9*'Fuel demand EU'!D19</f>
        <v>0</v>
      </c>
      <c r="E24" s="252">
        <f>'BioSNG%'!E9*'Fuel demand EU'!E19</f>
        <v>0</v>
      </c>
      <c r="F24" s="252">
        <f>'BioSNG%'!F9*'Fuel demand EU'!F19</f>
        <v>0</v>
      </c>
      <c r="G24" s="252">
        <f>'BioSNG%'!G9*'Fuel demand EU'!G19</f>
        <v>0</v>
      </c>
      <c r="H24" s="252">
        <f>'BioSNG%'!H9*'Fuel demand EU'!H19</f>
        <v>0</v>
      </c>
      <c r="I24" s="253">
        <f>'BioSNG%'!I9*'Fuel demand EU'!I19</f>
        <v>0</v>
      </c>
      <c r="K24" s="256"/>
      <c r="L24" s="256"/>
    </row>
    <row r="25" spans="1:12" ht="14.45">
      <c r="A25" s="246" t="s">
        <v>480</v>
      </c>
      <c r="B25" s="252">
        <f>'BioSNG%'!B10*'Fuel demand EU'!B20</f>
        <v>0</v>
      </c>
      <c r="C25" s="252">
        <f>'BioSNG%'!C10*'Fuel demand EU'!C20</f>
        <v>0</v>
      </c>
      <c r="D25" s="252">
        <f>'BioSNG%'!D10*'Fuel demand EU'!D20</f>
        <v>0</v>
      </c>
      <c r="E25" s="252">
        <f>'BioSNG%'!E10*'Fuel demand EU'!E20</f>
        <v>0</v>
      </c>
      <c r="F25" s="252">
        <f>'BioSNG%'!F10*'Fuel demand EU'!F20</f>
        <v>0</v>
      </c>
      <c r="G25" s="252">
        <f>'BioSNG%'!G10*'Fuel demand EU'!G20</f>
        <v>0</v>
      </c>
      <c r="H25" s="252">
        <f>'BioSNG%'!H10*'Fuel demand EU'!H20</f>
        <v>0</v>
      </c>
      <c r="I25" s="253">
        <f>'BioSNG%'!I10*'Fuel demand EU'!I20</f>
        <v>0</v>
      </c>
    </row>
    <row r="26" spans="1:12" ht="14.45">
      <c r="A26" s="246" t="s">
        <v>84</v>
      </c>
      <c r="B26" s="252">
        <f>'BioSNG%'!B11*'Fuel demand EU'!B21</f>
        <v>0</v>
      </c>
      <c r="C26" s="252">
        <f>'BioSNG%'!C11*'Fuel demand EU'!C21</f>
        <v>1701436.2433012298</v>
      </c>
      <c r="D26" s="252">
        <f>'BioSNG%'!D11*'Fuel demand EU'!D21</f>
        <v>2296719.84016603</v>
      </c>
      <c r="E26" s="252">
        <f>'BioSNG%'!E11*'Fuel demand EU'!E21</f>
        <v>3283604.5025658752</v>
      </c>
      <c r="F26" s="252">
        <f>'BioSNG%'!F11*'Fuel demand EU'!F21</f>
        <v>5045672.3389205327</v>
      </c>
      <c r="G26" s="252">
        <f>'BioSNG%'!G11*'Fuel demand EU'!G21</f>
        <v>7213627.8711164203</v>
      </c>
      <c r="H26" s="252">
        <f>'BioSNG%'!H11*'Fuel demand EU'!H21</f>
        <v>10081798.787854299</v>
      </c>
      <c r="I26" s="253">
        <f>'BioSNG%'!I11*'Fuel demand EU'!I21</f>
        <v>13565101.212175526</v>
      </c>
    </row>
    <row r="27" spans="1:12" ht="14.45">
      <c r="A27" s="246" t="s">
        <v>481</v>
      </c>
      <c r="B27" s="252">
        <f>'BioSNG%'!B12*'Fuel demand EU'!B22</f>
        <v>0</v>
      </c>
      <c r="C27" s="252">
        <f>'BioSNG%'!C12*'Fuel demand EU'!C22</f>
        <v>0</v>
      </c>
      <c r="D27" s="252">
        <f>'BioSNG%'!D12*'Fuel demand EU'!D22</f>
        <v>0</v>
      </c>
      <c r="E27" s="252">
        <f>'BioSNG%'!E12*'Fuel demand EU'!E22</f>
        <v>0</v>
      </c>
      <c r="F27" s="252">
        <f>'BioSNG%'!F12*'Fuel demand EU'!F22</f>
        <v>0</v>
      </c>
      <c r="G27" s="252">
        <f>'BioSNG%'!G12*'Fuel demand EU'!G22</f>
        <v>0</v>
      </c>
      <c r="H27" s="252">
        <f>'BioSNG%'!H12*'Fuel demand EU'!H22</f>
        <v>0</v>
      </c>
      <c r="I27" s="253">
        <f>'BioSNG%'!I12*'Fuel demand EU'!I22</f>
        <v>0</v>
      </c>
    </row>
    <row r="28" spans="1:12" ht="14.45">
      <c r="A28" s="246" t="s">
        <v>482</v>
      </c>
      <c r="B28" s="252">
        <f>'BioSNG%'!B13*'Fuel demand EU'!B23</f>
        <v>0</v>
      </c>
      <c r="C28" s="252">
        <f>'BioSNG%'!C13*'Fuel demand EU'!C23</f>
        <v>0</v>
      </c>
      <c r="D28" s="252">
        <f>'BioSNG%'!D13*'Fuel demand EU'!D23</f>
        <v>0</v>
      </c>
      <c r="E28" s="252">
        <f>'BioSNG%'!E13*'Fuel demand EU'!E23</f>
        <v>0</v>
      </c>
      <c r="F28" s="252">
        <f>'BioSNG%'!F13*'Fuel demand EU'!F23</f>
        <v>0</v>
      </c>
      <c r="G28" s="252">
        <f>'BioSNG%'!G13*'Fuel demand EU'!G23</f>
        <v>0</v>
      </c>
      <c r="H28" s="252">
        <f>'BioSNG%'!H13*'Fuel demand EU'!H23</f>
        <v>0</v>
      </c>
      <c r="I28" s="253">
        <f>'BioSNG%'!I13*'Fuel demand EU'!I23</f>
        <v>0</v>
      </c>
    </row>
    <row r="29" spans="1:12" ht="14.45">
      <c r="A29" s="247" t="s">
        <v>483</v>
      </c>
      <c r="B29" s="252">
        <f>'BioSNG%'!B14*'Fuel demand EU'!B24</f>
        <v>0</v>
      </c>
      <c r="C29" s="252">
        <f>'BioSNG%'!C14*'Fuel demand EU'!C24</f>
        <v>0</v>
      </c>
      <c r="D29" s="252">
        <f>'BioSNG%'!D14*'Fuel demand EU'!D24</f>
        <v>0</v>
      </c>
      <c r="E29" s="252">
        <f>'BioSNG%'!E14*'Fuel demand EU'!E24</f>
        <v>0</v>
      </c>
      <c r="F29" s="252">
        <f>'BioSNG%'!F14*'Fuel demand EU'!F24</f>
        <v>0</v>
      </c>
      <c r="G29" s="252">
        <f>'BioSNG%'!G14*'Fuel demand EU'!G24</f>
        <v>0</v>
      </c>
      <c r="H29" s="252">
        <f>'BioSNG%'!H14*'Fuel demand EU'!H24</f>
        <v>0</v>
      </c>
      <c r="I29" s="253">
        <f>'BioSNG%'!I14*'Fuel demand EU'!I24</f>
        <v>0</v>
      </c>
    </row>
    <row r="30" spans="1:12" ht="14.45">
      <c r="A30" s="248" t="s">
        <v>484</v>
      </c>
      <c r="B30" s="252">
        <f>'BioSNG%'!B15*'Fuel demand EU'!B25</f>
        <v>0</v>
      </c>
      <c r="C30" s="252">
        <f>'BioSNG%'!C15*'Fuel demand EU'!C25</f>
        <v>0</v>
      </c>
      <c r="D30" s="252">
        <f>'BioSNG%'!D15*'Fuel demand EU'!D25</f>
        <v>0</v>
      </c>
      <c r="E30" s="252">
        <f>'BioSNG%'!E15*'Fuel demand EU'!E25</f>
        <v>0</v>
      </c>
      <c r="F30" s="252">
        <f>'BioSNG%'!F15*'Fuel demand EU'!F25</f>
        <v>0</v>
      </c>
      <c r="G30" s="252">
        <f>'BioSNG%'!G15*'Fuel demand EU'!G25</f>
        <v>0</v>
      </c>
      <c r="H30" s="252">
        <f>'BioSNG%'!H15*'Fuel demand EU'!H25</f>
        <v>0</v>
      </c>
      <c r="I30" s="253">
        <f>'BioSNG%'!I15*'Fuel demand EU'!I25</f>
        <v>0</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'BioSNG%'!B9*'Fuel demand EU'!B29</f>
        <v>0</v>
      </c>
      <c r="C34" s="252">
        <f>'BioSNG%'!C9*'Fuel demand EU'!C29</f>
        <v>0</v>
      </c>
      <c r="D34" s="252">
        <f>'BioSNG%'!D9*'Fuel demand EU'!D29</f>
        <v>0</v>
      </c>
      <c r="E34" s="252">
        <f>'BioSNG%'!E9*'Fuel demand EU'!E29</f>
        <v>0</v>
      </c>
      <c r="F34" s="252">
        <f>'BioSNG%'!F9*'Fuel demand EU'!F29</f>
        <v>0</v>
      </c>
      <c r="G34" s="252">
        <f>'BioSNG%'!G9*'Fuel demand EU'!G29</f>
        <v>0</v>
      </c>
      <c r="H34" s="252">
        <f>'BioSNG%'!H9*'Fuel demand EU'!H29</f>
        <v>0</v>
      </c>
      <c r="I34" s="253">
        <f>'BioSNG%'!I9*'Fuel demand EU'!I29</f>
        <v>0</v>
      </c>
    </row>
    <row r="35" spans="1:9" ht="14.45">
      <c r="A35" s="246" t="s">
        <v>480</v>
      </c>
      <c r="B35" s="252">
        <f>'BioSNG%'!B10*'Fuel demand EU'!B30</f>
        <v>0</v>
      </c>
      <c r="C35" s="252">
        <f>'BioSNG%'!C10*'Fuel demand EU'!C30</f>
        <v>0</v>
      </c>
      <c r="D35" s="252">
        <f>'BioSNG%'!D10*'Fuel demand EU'!D30</f>
        <v>0</v>
      </c>
      <c r="E35" s="252">
        <f>'BioSNG%'!E10*'Fuel demand EU'!E30</f>
        <v>0</v>
      </c>
      <c r="F35" s="252">
        <f>'BioSNG%'!F10*'Fuel demand EU'!F30</f>
        <v>0</v>
      </c>
      <c r="G35" s="252">
        <f>'BioSNG%'!G10*'Fuel demand EU'!G30</f>
        <v>0</v>
      </c>
      <c r="H35" s="252">
        <f>'BioSNG%'!H10*'Fuel demand EU'!H30</f>
        <v>0</v>
      </c>
      <c r="I35" s="253">
        <f>'BioSNG%'!I10*'Fuel demand EU'!I30</f>
        <v>0</v>
      </c>
    </row>
    <row r="36" spans="1:9" ht="14.45">
      <c r="A36" s="246" t="s">
        <v>84</v>
      </c>
      <c r="B36" s="252">
        <f>'BioSNG%'!B11*'Fuel demand EU'!B31</f>
        <v>0</v>
      </c>
      <c r="C36" s="252">
        <f>'BioSNG%'!C11*'Fuel demand EU'!C31</f>
        <v>4779388.2203079062</v>
      </c>
      <c r="D36" s="252">
        <f>'BioSNG%'!D11*'Fuel demand EU'!D31</f>
        <v>7472145.030184865</v>
      </c>
      <c r="E36" s="252">
        <f>'BioSNG%'!E11*'Fuel demand EU'!E31</f>
        <v>11254617.634455869</v>
      </c>
      <c r="F36" s="252">
        <f>'BioSNG%'!F11*'Fuel demand EU'!F31</f>
        <v>17489648.446456965</v>
      </c>
      <c r="G36" s="252">
        <f>'BioSNG%'!G11*'Fuel demand EU'!G31</f>
        <v>26156483.117924966</v>
      </c>
      <c r="H36" s="252">
        <f>'BioSNG%'!H11*'Fuel demand EU'!H31</f>
        <v>37551641.889204822</v>
      </c>
      <c r="I36" s="253">
        <f>'BioSNG%'!I11*'Fuel demand EU'!I31</f>
        <v>54649036.046331719</v>
      </c>
    </row>
    <row r="37" spans="1:9" ht="14.45">
      <c r="A37" s="246" t="s">
        <v>481</v>
      </c>
      <c r="B37" s="252">
        <f>'BioSNG%'!B12*'Fuel demand EU'!B32</f>
        <v>0</v>
      </c>
      <c r="C37" s="252">
        <f>'BioSNG%'!C12*'Fuel demand EU'!C32</f>
        <v>0</v>
      </c>
      <c r="D37" s="252">
        <f>'BioSNG%'!D12*'Fuel demand EU'!D32</f>
        <v>0</v>
      </c>
      <c r="E37" s="252">
        <f>'BioSNG%'!E12*'Fuel demand EU'!E32</f>
        <v>0</v>
      </c>
      <c r="F37" s="252">
        <f>'BioSNG%'!F12*'Fuel demand EU'!F32</f>
        <v>0</v>
      </c>
      <c r="G37" s="252">
        <f>'BioSNG%'!G12*'Fuel demand EU'!G32</f>
        <v>0</v>
      </c>
      <c r="H37" s="252">
        <f>'BioSNG%'!H12*'Fuel demand EU'!H32</f>
        <v>0</v>
      </c>
      <c r="I37" s="253">
        <f>'BioSNG%'!I12*'Fuel demand EU'!I32</f>
        <v>0</v>
      </c>
    </row>
    <row r="38" spans="1:9" ht="14.45">
      <c r="A38" s="246" t="s">
        <v>482</v>
      </c>
      <c r="B38" s="252">
        <f>'BioSNG%'!B13*'Fuel demand EU'!B33</f>
        <v>0</v>
      </c>
      <c r="C38" s="252">
        <f>'BioSNG%'!C13*'Fuel demand EU'!C33</f>
        <v>0</v>
      </c>
      <c r="D38" s="252">
        <f>'BioSNG%'!D13*'Fuel demand EU'!D33</f>
        <v>0</v>
      </c>
      <c r="E38" s="252">
        <f>'BioSNG%'!E13*'Fuel demand EU'!E33</f>
        <v>0</v>
      </c>
      <c r="F38" s="252">
        <f>'BioSNG%'!F13*'Fuel demand EU'!F33</f>
        <v>0</v>
      </c>
      <c r="G38" s="252">
        <f>'BioSNG%'!G13*'Fuel demand EU'!G33</f>
        <v>0</v>
      </c>
      <c r="H38" s="252">
        <f>'BioSNG%'!H13*'Fuel demand EU'!H33</f>
        <v>0</v>
      </c>
      <c r="I38" s="253">
        <f>'BioSNG%'!I13*'Fuel demand EU'!I33</f>
        <v>0</v>
      </c>
    </row>
    <row r="39" spans="1:9" ht="14.45">
      <c r="A39" s="247" t="s">
        <v>483</v>
      </c>
      <c r="B39" s="252">
        <f>'BioSNG%'!B14*'Fuel demand EU'!B34</f>
        <v>0</v>
      </c>
      <c r="C39" s="252">
        <f>'BioSNG%'!C14*'Fuel demand EU'!C34</f>
        <v>0</v>
      </c>
      <c r="D39" s="252">
        <f>'BioSNG%'!D14*'Fuel demand EU'!D34</f>
        <v>0</v>
      </c>
      <c r="E39" s="252">
        <f>'BioSNG%'!E14*'Fuel demand EU'!E34</f>
        <v>0</v>
      </c>
      <c r="F39" s="252">
        <f>'BioSNG%'!F14*'Fuel demand EU'!F34</f>
        <v>0</v>
      </c>
      <c r="G39" s="252">
        <f>'BioSNG%'!G14*'Fuel demand EU'!G34</f>
        <v>0</v>
      </c>
      <c r="H39" s="252">
        <f>'BioSNG%'!H14*'Fuel demand EU'!H34</f>
        <v>0</v>
      </c>
      <c r="I39" s="253">
        <f>'BioSNG%'!I14*'Fuel demand EU'!I34</f>
        <v>0</v>
      </c>
    </row>
    <row r="40" spans="1:9" ht="14.45">
      <c r="A40" s="248" t="s">
        <v>484</v>
      </c>
      <c r="B40" s="252">
        <f>'BioSNG%'!B15*'Fuel demand EU'!B35</f>
        <v>0</v>
      </c>
      <c r="C40" s="252">
        <f>'BioSNG%'!C15*'Fuel demand EU'!C35</f>
        <v>0</v>
      </c>
      <c r="D40" s="252">
        <f>'BioSNG%'!D15*'Fuel demand EU'!D35</f>
        <v>0</v>
      </c>
      <c r="E40" s="252">
        <f>'BioSNG%'!E15*'Fuel demand EU'!E35</f>
        <v>0</v>
      </c>
      <c r="F40" s="252">
        <f>'BioSNG%'!F15*'Fuel demand EU'!F35</f>
        <v>0</v>
      </c>
      <c r="G40" s="252">
        <f>'BioSNG%'!G15*'Fuel demand EU'!G35</f>
        <v>0</v>
      </c>
      <c r="H40" s="252">
        <f>'BioSNG%'!H15*'Fuel demand EU'!H35</f>
        <v>0</v>
      </c>
      <c r="I40" s="253">
        <f>'BioSNG%'!I15*'Fuel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'BioSNG%'!B9*'Fuel demand EU'!B39</f>
        <v>0</v>
      </c>
      <c r="C44" s="252">
        <f>'BioSNG%'!C9*'Fuel demand EU'!C39</f>
        <v>0</v>
      </c>
      <c r="D44" s="252">
        <f>'BioSNG%'!D9*'Fuel demand EU'!D39</f>
        <v>0</v>
      </c>
      <c r="E44" s="252">
        <f>'BioSNG%'!E9*'Fuel demand EU'!E39</f>
        <v>0</v>
      </c>
      <c r="F44" s="252">
        <f>'BioSNG%'!F9*'Fuel demand EU'!F39</f>
        <v>0</v>
      </c>
      <c r="G44" s="252">
        <f>'BioSNG%'!G9*'Fuel demand EU'!G39</f>
        <v>0</v>
      </c>
      <c r="H44" s="252">
        <f>'BioSNG%'!H9*'Fuel demand EU'!H39</f>
        <v>0</v>
      </c>
      <c r="I44" s="253">
        <f>'BioSNG%'!I9*'Fuel demand EU'!I39</f>
        <v>0</v>
      </c>
    </row>
    <row r="45" spans="1:9" ht="14.45">
      <c r="A45" s="246" t="s">
        <v>480</v>
      </c>
      <c r="B45" s="252">
        <f>'BioSNG%'!B10*'Fuel demand EU'!B40</f>
        <v>0</v>
      </c>
      <c r="C45" s="252">
        <f>'BioSNG%'!C10*'Fuel demand EU'!C40</f>
        <v>0</v>
      </c>
      <c r="D45" s="252">
        <f>'BioSNG%'!D10*'Fuel demand EU'!D40</f>
        <v>0</v>
      </c>
      <c r="E45" s="252">
        <f>'BioSNG%'!E10*'Fuel demand EU'!E40</f>
        <v>0</v>
      </c>
      <c r="F45" s="252">
        <f>'BioSNG%'!F10*'Fuel demand EU'!F40</f>
        <v>0</v>
      </c>
      <c r="G45" s="252">
        <f>'BioSNG%'!G10*'Fuel demand EU'!G40</f>
        <v>0</v>
      </c>
      <c r="H45" s="252">
        <f>'BioSNG%'!H10*'Fuel demand EU'!H40</f>
        <v>0</v>
      </c>
      <c r="I45" s="253">
        <f>'BioSNG%'!I10*'Fuel demand EU'!I40</f>
        <v>0</v>
      </c>
    </row>
    <row r="46" spans="1:9" ht="14.45">
      <c r="A46" s="246" t="s">
        <v>84</v>
      </c>
      <c r="B46" s="252">
        <f>'BioSNG%'!B11*'Fuel demand EU'!B41</f>
        <v>0</v>
      </c>
      <c r="C46" s="252">
        <f>'BioSNG%'!C11*'Fuel demand EU'!C41</f>
        <v>486071.05840946524</v>
      </c>
      <c r="D46" s="252">
        <f>'BioSNG%'!D11*'Fuel demand EU'!D41</f>
        <v>738650.77545195585</v>
      </c>
      <c r="E46" s="252">
        <f>'BioSNG%'!E11*'Fuel demand EU'!E41</f>
        <v>1227367.1675302705</v>
      </c>
      <c r="F46" s="252">
        <f>'BioSNG%'!F11*'Fuel demand EU'!F41</f>
        <v>1922204.7772935024</v>
      </c>
      <c r="G46" s="252">
        <f>'BioSNG%'!G11*'Fuel demand EU'!G41</f>
        <v>2990188.6850758758</v>
      </c>
      <c r="H46" s="252">
        <f>'BioSNG%'!H11*'Fuel demand EU'!H41</f>
        <v>4622556.6291375589</v>
      </c>
      <c r="I46" s="253">
        <f>'BioSNG%'!I11*'Fuel demand EU'!I41</f>
        <v>7110051.6826993488</v>
      </c>
    </row>
    <row r="47" spans="1:9" ht="14.45">
      <c r="A47" s="246" t="s">
        <v>481</v>
      </c>
      <c r="B47" s="252">
        <f>'BioSNG%'!B12*'Fuel demand EU'!B42</f>
        <v>0</v>
      </c>
      <c r="C47" s="252">
        <f>'BioSNG%'!C12*'Fuel demand EU'!C42</f>
        <v>0</v>
      </c>
      <c r="D47" s="252">
        <f>'BioSNG%'!D12*'Fuel demand EU'!D42</f>
        <v>0</v>
      </c>
      <c r="E47" s="252">
        <f>'BioSNG%'!E12*'Fuel demand EU'!E42</f>
        <v>0</v>
      </c>
      <c r="F47" s="252">
        <f>'BioSNG%'!F12*'Fuel demand EU'!F42</f>
        <v>0</v>
      </c>
      <c r="G47" s="252">
        <f>'BioSNG%'!G12*'Fuel demand EU'!G42</f>
        <v>0</v>
      </c>
      <c r="H47" s="252">
        <f>'BioSNG%'!H12*'Fuel demand EU'!H42</f>
        <v>0</v>
      </c>
      <c r="I47" s="253">
        <f>'BioSNG%'!I12*'Fuel demand EU'!I42</f>
        <v>0</v>
      </c>
    </row>
    <row r="48" spans="1:9" ht="14.45">
      <c r="A48" s="246" t="s">
        <v>482</v>
      </c>
      <c r="B48" s="252">
        <f>'BioSNG%'!B13*'Fuel demand EU'!B43</f>
        <v>0</v>
      </c>
      <c r="C48" s="252">
        <f>'BioSNG%'!C13*'Fuel demand EU'!C43</f>
        <v>0</v>
      </c>
      <c r="D48" s="252">
        <f>'BioSNG%'!D13*'Fuel demand EU'!D43</f>
        <v>0</v>
      </c>
      <c r="E48" s="252">
        <f>'BioSNG%'!E13*'Fuel demand EU'!E43</f>
        <v>0</v>
      </c>
      <c r="F48" s="252">
        <f>'BioSNG%'!F13*'Fuel demand EU'!F43</f>
        <v>0</v>
      </c>
      <c r="G48" s="252">
        <f>'BioSNG%'!G13*'Fuel demand EU'!G43</f>
        <v>0</v>
      </c>
      <c r="H48" s="252">
        <f>'BioSNG%'!H13*'Fuel demand EU'!H43</f>
        <v>0</v>
      </c>
      <c r="I48" s="253">
        <f>'BioSNG%'!I13*'Fuel demand EU'!I43</f>
        <v>0</v>
      </c>
    </row>
    <row r="49" spans="1:9" ht="14.45">
      <c r="A49" s="247" t="s">
        <v>483</v>
      </c>
      <c r="B49" s="252">
        <f>'BioSNG%'!B14*'Fuel demand EU'!B44</f>
        <v>0</v>
      </c>
      <c r="C49" s="252">
        <f>'BioSNG%'!C14*'Fuel demand EU'!C44</f>
        <v>0</v>
      </c>
      <c r="D49" s="252">
        <f>'BioSNG%'!D14*'Fuel demand EU'!D44</f>
        <v>0</v>
      </c>
      <c r="E49" s="252">
        <f>'BioSNG%'!E14*'Fuel demand EU'!E44</f>
        <v>0</v>
      </c>
      <c r="F49" s="252">
        <f>'BioSNG%'!F14*'Fuel demand EU'!F44</f>
        <v>0</v>
      </c>
      <c r="G49" s="252">
        <f>'BioSNG%'!G14*'Fuel demand EU'!G44</f>
        <v>0</v>
      </c>
      <c r="H49" s="252">
        <f>'BioSNG%'!H14*'Fuel demand EU'!H44</f>
        <v>0</v>
      </c>
      <c r="I49" s="253">
        <f>'BioSNG%'!I14*'Fuel demand EU'!I44</f>
        <v>0</v>
      </c>
    </row>
    <row r="50" spans="1:9" ht="14.45">
      <c r="A50" s="248" t="s">
        <v>484</v>
      </c>
      <c r="B50" s="252">
        <f>'BioSNG%'!B15*'Fuel demand EU'!B45</f>
        <v>0</v>
      </c>
      <c r="C50" s="252">
        <f>'BioSNG%'!C15*'Fuel demand EU'!C45</f>
        <v>0</v>
      </c>
      <c r="D50" s="252">
        <f>'BioSNG%'!D15*'Fuel demand EU'!D45</f>
        <v>0</v>
      </c>
      <c r="E50" s="252">
        <f>'BioSNG%'!E15*'Fuel demand EU'!E45</f>
        <v>0</v>
      </c>
      <c r="F50" s="252">
        <f>'BioSNG%'!F15*'Fuel demand EU'!F45</f>
        <v>0</v>
      </c>
      <c r="G50" s="252">
        <f>'BioSNG%'!G15*'Fuel demand EU'!G45</f>
        <v>0</v>
      </c>
      <c r="H50" s="252">
        <f>'BioSNG%'!H15*'Fuel demand EU'!H45</f>
        <v>0</v>
      </c>
      <c r="I50" s="253">
        <f>'BioSNG%'!I15*'Fuel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'BioSNG%'!B9*'Fuel demand EU'!B49</f>
        <v>0</v>
      </c>
      <c r="C54" s="252">
        <f>'BioSNG%'!C9*'Fuel demand EU'!C49</f>
        <v>0</v>
      </c>
      <c r="D54" s="252">
        <f>'BioSNG%'!D9*'Fuel demand EU'!D49</f>
        <v>0</v>
      </c>
      <c r="E54" s="252">
        <f>'BioSNG%'!E9*'Fuel demand EU'!E49</f>
        <v>0</v>
      </c>
      <c r="F54" s="252">
        <f>'BioSNG%'!F9*'Fuel demand EU'!F49</f>
        <v>0</v>
      </c>
      <c r="G54" s="252">
        <f>'BioSNG%'!G9*'Fuel demand EU'!G49</f>
        <v>0</v>
      </c>
      <c r="H54" s="252">
        <f>'BioSNG%'!H9*'Fuel demand EU'!H49</f>
        <v>0</v>
      </c>
      <c r="I54" s="253">
        <f>'BioSNG%'!I9*'Fuel demand EU'!I49</f>
        <v>0</v>
      </c>
    </row>
    <row r="55" spans="1:9" ht="14.45">
      <c r="A55" s="246" t="s">
        <v>480</v>
      </c>
      <c r="B55" s="252">
        <f>'BioSNG%'!B10*'Fuel demand EU'!B50</f>
        <v>0</v>
      </c>
      <c r="C55" s="252">
        <f>'BioSNG%'!C10*'Fuel demand EU'!C50</f>
        <v>0</v>
      </c>
      <c r="D55" s="252">
        <f>'BioSNG%'!D10*'Fuel demand EU'!D50</f>
        <v>0</v>
      </c>
      <c r="E55" s="252">
        <f>'BioSNG%'!E10*'Fuel demand EU'!E50</f>
        <v>0</v>
      </c>
      <c r="F55" s="252">
        <f>'BioSNG%'!F10*'Fuel demand EU'!F50</f>
        <v>0</v>
      </c>
      <c r="G55" s="252">
        <f>'BioSNG%'!G10*'Fuel demand EU'!G50</f>
        <v>0</v>
      </c>
      <c r="H55" s="252">
        <f>'BioSNG%'!H10*'Fuel demand EU'!H50</f>
        <v>0</v>
      </c>
      <c r="I55" s="253">
        <f>'BioSNG%'!I10*'Fuel demand EU'!I50</f>
        <v>0</v>
      </c>
    </row>
    <row r="56" spans="1:9" ht="14.45">
      <c r="A56" s="246" t="s">
        <v>84</v>
      </c>
      <c r="B56" s="252">
        <f>'BioSNG%'!B11*'Fuel demand EU'!B51</f>
        <v>0</v>
      </c>
      <c r="C56" s="252">
        <f>'BioSNG%'!C11*'Fuel demand EU'!C51</f>
        <v>27285.076981963648</v>
      </c>
      <c r="D56" s="252">
        <f>'BioSNG%'!D11*'Fuel demand EU'!D51</f>
        <v>3922177.5545551106</v>
      </c>
      <c r="E56" s="252">
        <f>'BioSNG%'!E11*'Fuel demand EU'!E51</f>
        <v>8326526.8124175565</v>
      </c>
      <c r="F56" s="252">
        <f>'BioSNG%'!F11*'Fuel demand EU'!F51</f>
        <v>13124833.394053172</v>
      </c>
      <c r="G56" s="252">
        <f>'BioSNG%'!G11*'Fuel demand EU'!G51</f>
        <v>18300863.224393521</v>
      </c>
      <c r="H56" s="252">
        <f>'BioSNG%'!H11*'Fuel demand EU'!H51</f>
        <v>23063771.881094534</v>
      </c>
      <c r="I56" s="253">
        <f>'BioSNG%'!I11*'Fuel demand EU'!I51</f>
        <v>33459558.917866219</v>
      </c>
    </row>
    <row r="57" spans="1:9" ht="14.45">
      <c r="A57" s="246" t="s">
        <v>481</v>
      </c>
      <c r="B57" s="252">
        <f>'BioSNG%'!B12*'Fuel demand EU'!B52</f>
        <v>0</v>
      </c>
      <c r="C57" s="252">
        <f>'BioSNG%'!C12*'Fuel demand EU'!C52</f>
        <v>0</v>
      </c>
      <c r="D57" s="252">
        <f>'BioSNG%'!D12*'Fuel demand EU'!D52</f>
        <v>0</v>
      </c>
      <c r="E57" s="252">
        <f>'BioSNG%'!E12*'Fuel demand EU'!E52</f>
        <v>0</v>
      </c>
      <c r="F57" s="252">
        <f>'BioSNG%'!F12*'Fuel demand EU'!F52</f>
        <v>0</v>
      </c>
      <c r="G57" s="252">
        <f>'BioSNG%'!G12*'Fuel demand EU'!G52</f>
        <v>0</v>
      </c>
      <c r="H57" s="252">
        <f>'BioSNG%'!H12*'Fuel demand EU'!H52</f>
        <v>0</v>
      </c>
      <c r="I57" s="253">
        <f>'BioSNG%'!I12*'Fuel demand EU'!I52</f>
        <v>0</v>
      </c>
    </row>
    <row r="58" spans="1:9" ht="14.45">
      <c r="A58" s="246" t="s">
        <v>482</v>
      </c>
      <c r="B58" s="252">
        <f>'BioSNG%'!B13*'Fuel demand EU'!B53</f>
        <v>0</v>
      </c>
      <c r="C58" s="252">
        <f>'BioSNG%'!C13*'Fuel demand EU'!C53</f>
        <v>0</v>
      </c>
      <c r="D58" s="252">
        <f>'BioSNG%'!D13*'Fuel demand EU'!D53</f>
        <v>0</v>
      </c>
      <c r="E58" s="252">
        <f>'BioSNG%'!E13*'Fuel demand EU'!E53</f>
        <v>0</v>
      </c>
      <c r="F58" s="252">
        <f>'BioSNG%'!F13*'Fuel demand EU'!F53</f>
        <v>0</v>
      </c>
      <c r="G58" s="252">
        <f>'BioSNG%'!G13*'Fuel demand EU'!G53</f>
        <v>0</v>
      </c>
      <c r="H58" s="252">
        <f>'BioSNG%'!H13*'Fuel demand EU'!H53</f>
        <v>0</v>
      </c>
      <c r="I58" s="253">
        <f>'BioSNG%'!I13*'Fuel demand EU'!I53</f>
        <v>0</v>
      </c>
    </row>
    <row r="59" spans="1:9" ht="14.45">
      <c r="A59" s="247" t="s">
        <v>483</v>
      </c>
      <c r="B59" s="252">
        <f>'BioSNG%'!B14*'Fuel demand EU'!B54</f>
        <v>0</v>
      </c>
      <c r="C59" s="252">
        <f>'BioSNG%'!C14*'Fuel demand EU'!C54</f>
        <v>0</v>
      </c>
      <c r="D59" s="252">
        <f>'BioSNG%'!D14*'Fuel demand EU'!D54</f>
        <v>0</v>
      </c>
      <c r="E59" s="252">
        <f>'BioSNG%'!E14*'Fuel demand EU'!E54</f>
        <v>0</v>
      </c>
      <c r="F59" s="252">
        <f>'BioSNG%'!F14*'Fuel demand EU'!F54</f>
        <v>0</v>
      </c>
      <c r="G59" s="252">
        <f>'BioSNG%'!G14*'Fuel demand EU'!G54</f>
        <v>0</v>
      </c>
      <c r="H59" s="252">
        <f>'BioSNG%'!H14*'Fuel demand EU'!H54</f>
        <v>0</v>
      </c>
      <c r="I59" s="253">
        <f>'BioSNG%'!I14*'Fuel demand EU'!I54</f>
        <v>0</v>
      </c>
    </row>
    <row r="60" spans="1:9" ht="14.65" thickBot="1">
      <c r="A60" s="251" t="s">
        <v>484</v>
      </c>
      <c r="B60" s="254">
        <f>'BioSNG%'!B15*'Fuel demand EU'!B55</f>
        <v>0</v>
      </c>
      <c r="C60" s="254">
        <f>'BioSNG%'!C15*'Fuel demand EU'!C55</f>
        <v>0</v>
      </c>
      <c r="D60" s="254">
        <f>'BioSNG%'!D15*'Fuel demand EU'!D55</f>
        <v>0</v>
      </c>
      <c r="E60" s="254">
        <f>'BioSNG%'!E15*'Fuel demand EU'!E55</f>
        <v>0</v>
      </c>
      <c r="F60" s="254">
        <f>'BioSNG%'!F15*'Fuel demand EU'!F55</f>
        <v>0</v>
      </c>
      <c r="G60" s="254">
        <f>'BioSNG%'!G15*'Fuel demand EU'!G55</f>
        <v>0</v>
      </c>
      <c r="H60" s="254">
        <f>'BioSNG%'!H15*'Fuel demand EU'!H55</f>
        <v>0</v>
      </c>
      <c r="I60" s="263">
        <f>'BioSNG%'!I15*'Fuel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'BioSNG%'!B9*'Fuel demand EU'!B62</f>
        <v>0</v>
      </c>
      <c r="C67" s="252">
        <f>'BioSNG%'!C9*'Fuel demand EU'!C62</f>
        <v>0</v>
      </c>
      <c r="D67" s="252">
        <f>'BioSNG%'!D9*'Fuel demand EU'!D62</f>
        <v>0</v>
      </c>
      <c r="E67" s="252">
        <f>'BioSNG%'!E9*'Fuel demand EU'!E62</f>
        <v>0</v>
      </c>
      <c r="F67" s="252">
        <f>'BioSNG%'!F9*'Fuel demand EU'!F62</f>
        <v>0</v>
      </c>
      <c r="G67" s="252">
        <f>'BioSNG%'!G9*'Fuel demand EU'!G62</f>
        <v>0</v>
      </c>
      <c r="H67" s="252">
        <f>'BioSNG%'!H9*'Fuel demand EU'!H62</f>
        <v>0</v>
      </c>
      <c r="I67" s="253">
        <f>'BioSNG%'!I9*'Fuel demand EU'!I62</f>
        <v>0</v>
      </c>
    </row>
    <row r="68" spans="1:9" ht="14.45">
      <c r="A68" s="246" t="s">
        <v>480</v>
      </c>
      <c r="B68" s="252">
        <f>'BioSNG%'!B10*'Fuel demand EU'!B63</f>
        <v>0</v>
      </c>
      <c r="C68" s="252">
        <f>'BioSNG%'!C10*'Fuel demand EU'!C63</f>
        <v>0</v>
      </c>
      <c r="D68" s="252">
        <f>'BioSNG%'!D10*'Fuel demand EU'!D63</f>
        <v>0</v>
      </c>
      <c r="E68" s="252">
        <f>'BioSNG%'!E10*'Fuel demand EU'!E63</f>
        <v>0</v>
      </c>
      <c r="F68" s="252">
        <f>'BioSNG%'!F10*'Fuel demand EU'!F63</f>
        <v>0</v>
      </c>
      <c r="G68" s="252">
        <f>'BioSNG%'!G10*'Fuel demand EU'!G63</f>
        <v>0</v>
      </c>
      <c r="H68" s="252">
        <f>'BioSNG%'!H10*'Fuel demand EU'!H63</f>
        <v>0</v>
      </c>
      <c r="I68" s="253">
        <f>'BioSNG%'!I10*'Fuel demand EU'!I63</f>
        <v>0</v>
      </c>
    </row>
    <row r="69" spans="1:9" ht="14.45">
      <c r="A69" s="246" t="s">
        <v>84</v>
      </c>
      <c r="B69" s="252">
        <f>'BioSNG%'!B11*'Fuel demand EU'!B64</f>
        <v>0</v>
      </c>
      <c r="C69" s="252">
        <f>'BioSNG%'!C11*'Fuel demand EU'!C64</f>
        <v>0</v>
      </c>
      <c r="D69" s="252">
        <f>'BioSNG%'!D11*'Fuel demand EU'!D64</f>
        <v>0</v>
      </c>
      <c r="E69" s="252">
        <f>'BioSNG%'!E11*'Fuel demand EU'!E64</f>
        <v>0</v>
      </c>
      <c r="F69" s="252">
        <f>'BioSNG%'!F11*'Fuel demand EU'!F64</f>
        <v>0</v>
      </c>
      <c r="G69" s="252">
        <f>'BioSNG%'!G11*'Fuel demand EU'!G64</f>
        <v>0</v>
      </c>
      <c r="H69" s="252">
        <f>'BioSNG%'!H11*'Fuel demand EU'!H64</f>
        <v>0</v>
      </c>
      <c r="I69" s="253">
        <f>'BioSNG%'!I11*'Fuel demand EU'!I64</f>
        <v>0</v>
      </c>
    </row>
    <row r="70" spans="1:9" ht="14.45">
      <c r="A70" s="246" t="s">
        <v>481</v>
      </c>
      <c r="B70" s="252">
        <f>'BioSNG%'!B12*'Fuel demand EU'!B65</f>
        <v>0</v>
      </c>
      <c r="C70" s="252">
        <f>'BioSNG%'!C12*'Fuel demand EU'!C65</f>
        <v>0</v>
      </c>
      <c r="D70" s="252">
        <f>'BioSNG%'!D12*'Fuel demand EU'!D65</f>
        <v>0</v>
      </c>
      <c r="E70" s="252">
        <f>'BioSNG%'!E12*'Fuel demand EU'!E65</f>
        <v>0</v>
      </c>
      <c r="F70" s="252">
        <f>'BioSNG%'!F12*'Fuel demand EU'!F65</f>
        <v>0</v>
      </c>
      <c r="G70" s="252">
        <f>'BioSNG%'!G12*'Fuel demand EU'!G65</f>
        <v>0</v>
      </c>
      <c r="H70" s="252">
        <f>'BioSNG%'!H12*'Fuel demand EU'!H65</f>
        <v>0</v>
      </c>
      <c r="I70" s="253">
        <f>'BioSNG%'!I12*'Fuel demand EU'!I65</f>
        <v>0</v>
      </c>
    </row>
    <row r="71" spans="1:9" ht="14.45">
      <c r="A71" s="246" t="s">
        <v>482</v>
      </c>
      <c r="B71" s="252">
        <f>'BioSNG%'!B13*'Fuel demand EU'!B66</f>
        <v>0</v>
      </c>
      <c r="C71" s="252">
        <f>'BioSNG%'!C13*'Fuel demand EU'!C66</f>
        <v>0</v>
      </c>
      <c r="D71" s="252">
        <f>'BioSNG%'!D13*'Fuel demand EU'!D66</f>
        <v>0</v>
      </c>
      <c r="E71" s="252">
        <f>'BioSNG%'!E13*'Fuel demand EU'!E66</f>
        <v>0</v>
      </c>
      <c r="F71" s="252">
        <f>'BioSNG%'!F13*'Fuel demand EU'!F66</f>
        <v>0</v>
      </c>
      <c r="G71" s="252">
        <f>'BioSNG%'!G13*'Fuel demand EU'!G66</f>
        <v>0</v>
      </c>
      <c r="H71" s="252">
        <f>'BioSNG%'!H13*'Fuel demand EU'!H66</f>
        <v>0</v>
      </c>
      <c r="I71" s="253">
        <f>'BioSNG%'!I13*'Fuel demand EU'!I66</f>
        <v>0</v>
      </c>
    </row>
    <row r="72" spans="1:9" ht="14.45">
      <c r="A72" s="247" t="s">
        <v>483</v>
      </c>
      <c r="B72" s="252">
        <f>'BioSNG%'!B14*'Fuel demand EU'!B67</f>
        <v>0</v>
      </c>
      <c r="C72" s="252">
        <f>'BioSNG%'!C14*'Fuel demand EU'!C67</f>
        <v>0</v>
      </c>
      <c r="D72" s="252">
        <f>'BioSNG%'!D14*'Fuel demand EU'!D67</f>
        <v>0</v>
      </c>
      <c r="E72" s="252">
        <f>'BioSNG%'!E14*'Fuel demand EU'!E67</f>
        <v>0</v>
      </c>
      <c r="F72" s="252">
        <f>'BioSNG%'!F14*'Fuel demand EU'!F67</f>
        <v>0</v>
      </c>
      <c r="G72" s="252">
        <f>'BioSNG%'!G14*'Fuel demand EU'!G67</f>
        <v>0</v>
      </c>
      <c r="H72" s="252">
        <f>'BioSNG%'!H14*'Fuel demand EU'!H67</f>
        <v>0</v>
      </c>
      <c r="I72" s="253">
        <f>'BioSNG%'!I14*'Fuel demand EU'!I67</f>
        <v>0</v>
      </c>
    </row>
    <row r="73" spans="1:9" ht="14.45">
      <c r="A73" s="248" t="s">
        <v>484</v>
      </c>
      <c r="B73" s="252">
        <f>'BioSNG%'!B15*'Fuel demand EU'!B68</f>
        <v>0</v>
      </c>
      <c r="C73" s="252">
        <f>'BioSNG%'!C15*'Fuel demand EU'!C68</f>
        <v>0</v>
      </c>
      <c r="D73" s="252">
        <f>'BioSNG%'!D15*'Fuel demand EU'!D68</f>
        <v>0</v>
      </c>
      <c r="E73" s="252">
        <f>'BioSNG%'!E15*'Fuel demand EU'!E68</f>
        <v>0</v>
      </c>
      <c r="F73" s="252">
        <f>'BioSNG%'!F15*'Fuel demand EU'!F68</f>
        <v>0</v>
      </c>
      <c r="G73" s="252">
        <f>'BioSNG%'!G15*'Fuel demand EU'!G68</f>
        <v>0</v>
      </c>
      <c r="H73" s="252">
        <f>'BioSNG%'!H15*'Fuel demand EU'!H68</f>
        <v>0</v>
      </c>
      <c r="I73" s="253">
        <f>'BioSNG%'!I15*'Fuel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'BioSNG%'!B9*'Fuel demand EU'!B72</f>
        <v>0</v>
      </c>
      <c r="C77" s="252">
        <f>'BioSNG%'!C9*'Fuel demand EU'!C72</f>
        <v>0</v>
      </c>
      <c r="D77" s="252">
        <f>'BioSNG%'!D9*'Fuel demand EU'!D72</f>
        <v>0</v>
      </c>
      <c r="E77" s="252">
        <f>'BioSNG%'!E9*'Fuel demand EU'!E72</f>
        <v>0</v>
      </c>
      <c r="F77" s="252">
        <f>'BioSNG%'!F9*'Fuel demand EU'!F72</f>
        <v>0</v>
      </c>
      <c r="G77" s="252">
        <f>'BioSNG%'!G9*'Fuel demand EU'!G72</f>
        <v>0</v>
      </c>
      <c r="H77" s="252">
        <f>'BioSNG%'!H9*'Fuel demand EU'!H72</f>
        <v>0</v>
      </c>
      <c r="I77" s="253">
        <f>'BioSNG%'!I9*'Fuel demand EU'!I72</f>
        <v>0</v>
      </c>
    </row>
    <row r="78" spans="1:9" ht="14.45">
      <c r="A78" s="246" t="s">
        <v>480</v>
      </c>
      <c r="B78" s="252">
        <f>'BioSNG%'!B10*'Fuel demand EU'!B73</f>
        <v>0</v>
      </c>
      <c r="C78" s="252">
        <f>'BioSNG%'!C10*'Fuel demand EU'!C73</f>
        <v>0</v>
      </c>
      <c r="D78" s="252">
        <f>'BioSNG%'!D10*'Fuel demand EU'!D73</f>
        <v>0</v>
      </c>
      <c r="E78" s="252">
        <f>'BioSNG%'!E10*'Fuel demand EU'!E73</f>
        <v>0</v>
      </c>
      <c r="F78" s="252">
        <f>'BioSNG%'!F10*'Fuel demand EU'!F73</f>
        <v>0</v>
      </c>
      <c r="G78" s="252">
        <f>'BioSNG%'!G10*'Fuel demand EU'!G73</f>
        <v>0</v>
      </c>
      <c r="H78" s="252">
        <f>'BioSNG%'!H10*'Fuel demand EU'!H73</f>
        <v>0</v>
      </c>
      <c r="I78" s="253">
        <f>'BioSNG%'!I10*'Fuel demand EU'!I73</f>
        <v>0</v>
      </c>
    </row>
    <row r="79" spans="1:9" ht="14.45">
      <c r="A79" s="246" t="s">
        <v>84</v>
      </c>
      <c r="B79" s="252">
        <f>'BioSNG%'!B11*'Fuel demand EU'!B74</f>
        <v>0</v>
      </c>
      <c r="C79" s="252">
        <f>'BioSNG%'!C11*'Fuel demand EU'!C74</f>
        <v>1815060.2066740447</v>
      </c>
      <c r="D79" s="252">
        <f>'BioSNG%'!D11*'Fuel demand EU'!D74</f>
        <v>2593882.9744994002</v>
      </c>
      <c r="E79" s="252">
        <f>'BioSNG%'!E11*'Fuel demand EU'!E74</f>
        <v>4339360.7202174887</v>
      </c>
      <c r="F79" s="252">
        <f>'BioSNG%'!F11*'Fuel demand EU'!F74</f>
        <v>7690421.4652057821</v>
      </c>
      <c r="G79" s="252">
        <f>'BioSNG%'!G11*'Fuel demand EU'!G74</f>
        <v>12916246.024886345</v>
      </c>
      <c r="H79" s="252">
        <f>'BioSNG%'!H11*'Fuel demand EU'!H74</f>
        <v>20464874.707265485</v>
      </c>
      <c r="I79" s="253">
        <f>'BioSNG%'!I11*'Fuel demand EU'!I74</f>
        <v>28637946.10269741</v>
      </c>
    </row>
    <row r="80" spans="1:9" ht="14.45">
      <c r="A80" s="246" t="s">
        <v>481</v>
      </c>
      <c r="B80" s="252">
        <f>'BioSNG%'!B12*'Fuel demand EU'!B75</f>
        <v>0</v>
      </c>
      <c r="C80" s="252">
        <f>'BioSNG%'!C12*'Fuel demand EU'!C75</f>
        <v>0</v>
      </c>
      <c r="D80" s="252">
        <f>'BioSNG%'!D12*'Fuel demand EU'!D75</f>
        <v>0</v>
      </c>
      <c r="E80" s="252">
        <f>'BioSNG%'!E12*'Fuel demand EU'!E75</f>
        <v>0</v>
      </c>
      <c r="F80" s="252">
        <f>'BioSNG%'!F12*'Fuel demand EU'!F75</f>
        <v>0</v>
      </c>
      <c r="G80" s="252">
        <f>'BioSNG%'!G12*'Fuel demand EU'!G75</f>
        <v>0</v>
      </c>
      <c r="H80" s="252">
        <f>'BioSNG%'!H12*'Fuel demand EU'!H75</f>
        <v>0</v>
      </c>
      <c r="I80" s="253">
        <f>'BioSNG%'!I12*'Fuel demand EU'!I75</f>
        <v>0</v>
      </c>
    </row>
    <row r="81" spans="1:9" ht="14.45">
      <c r="A81" s="246" t="s">
        <v>482</v>
      </c>
      <c r="B81" s="252">
        <f>'BioSNG%'!B13*'Fuel demand EU'!B76</f>
        <v>0</v>
      </c>
      <c r="C81" s="252">
        <f>'BioSNG%'!C13*'Fuel demand EU'!C76</f>
        <v>0</v>
      </c>
      <c r="D81" s="252">
        <f>'BioSNG%'!D13*'Fuel demand EU'!D76</f>
        <v>0</v>
      </c>
      <c r="E81" s="252">
        <f>'BioSNG%'!E13*'Fuel demand EU'!E76</f>
        <v>0</v>
      </c>
      <c r="F81" s="252">
        <f>'BioSNG%'!F13*'Fuel demand EU'!F76</f>
        <v>0</v>
      </c>
      <c r="G81" s="252">
        <f>'BioSNG%'!G13*'Fuel demand EU'!G76</f>
        <v>0</v>
      </c>
      <c r="H81" s="252">
        <f>'BioSNG%'!H13*'Fuel demand EU'!H76</f>
        <v>0</v>
      </c>
      <c r="I81" s="253">
        <f>'BioSNG%'!I13*'Fuel demand EU'!I76</f>
        <v>0</v>
      </c>
    </row>
    <row r="82" spans="1:9" ht="14.45">
      <c r="A82" s="247" t="s">
        <v>483</v>
      </c>
      <c r="B82" s="252">
        <f>'BioSNG%'!B14*'Fuel demand EU'!B77</f>
        <v>0</v>
      </c>
      <c r="C82" s="252">
        <f>'BioSNG%'!C14*'Fuel demand EU'!C77</f>
        <v>0</v>
      </c>
      <c r="D82" s="252">
        <f>'BioSNG%'!D14*'Fuel demand EU'!D77</f>
        <v>0</v>
      </c>
      <c r="E82" s="252">
        <f>'BioSNG%'!E14*'Fuel demand EU'!E77</f>
        <v>0</v>
      </c>
      <c r="F82" s="252">
        <f>'BioSNG%'!F14*'Fuel demand EU'!F77</f>
        <v>0</v>
      </c>
      <c r="G82" s="252">
        <f>'BioSNG%'!G14*'Fuel demand EU'!G77</f>
        <v>0</v>
      </c>
      <c r="H82" s="252">
        <f>'BioSNG%'!H14*'Fuel demand EU'!H77</f>
        <v>0</v>
      </c>
      <c r="I82" s="253">
        <f>'BioSNG%'!I14*'Fuel demand EU'!I77</f>
        <v>0</v>
      </c>
    </row>
    <row r="83" spans="1:9" ht="14.45">
      <c r="A83" s="248" t="s">
        <v>484</v>
      </c>
      <c r="B83" s="252">
        <f>'BioSNG%'!B15*'Fuel demand EU'!B78</f>
        <v>0</v>
      </c>
      <c r="C83" s="252">
        <f>'BioSNG%'!C15*'Fuel demand EU'!C78</f>
        <v>0</v>
      </c>
      <c r="D83" s="252">
        <f>'BioSNG%'!D15*'Fuel demand EU'!D78</f>
        <v>0</v>
      </c>
      <c r="E83" s="252">
        <f>'BioSNG%'!E15*'Fuel demand EU'!E78</f>
        <v>0</v>
      </c>
      <c r="F83" s="252">
        <f>'BioSNG%'!F15*'Fuel demand EU'!F78</f>
        <v>0</v>
      </c>
      <c r="G83" s="252">
        <f>'BioSNG%'!G15*'Fuel demand EU'!G78</f>
        <v>0</v>
      </c>
      <c r="H83" s="252">
        <f>'BioSNG%'!H15*'Fuel demand EU'!H78</f>
        <v>0</v>
      </c>
      <c r="I83" s="253">
        <f>'BioSNG%'!I15*'Fuel demand EU'!I78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'BioSNG%'!B9*'Fuel demand EU'!B82</f>
        <v>0</v>
      </c>
      <c r="C87" s="252">
        <f>'BioSNG%'!C9*'Fuel demand EU'!C82</f>
        <v>0</v>
      </c>
      <c r="D87" s="252">
        <f>'BioSNG%'!D9*'Fuel demand EU'!D82</f>
        <v>0</v>
      </c>
      <c r="E87" s="252">
        <f>'BioSNG%'!E9*'Fuel demand EU'!E82</f>
        <v>0</v>
      </c>
      <c r="F87" s="252">
        <f>'BioSNG%'!F9*'Fuel demand EU'!F82</f>
        <v>0</v>
      </c>
      <c r="G87" s="252">
        <f>'BioSNG%'!G9*'Fuel demand EU'!G82</f>
        <v>0</v>
      </c>
      <c r="H87" s="252">
        <f>'BioSNG%'!H9*'Fuel demand EU'!H82</f>
        <v>0</v>
      </c>
      <c r="I87" s="253">
        <f>'BioSNG%'!I9*'Fuel demand EU'!I82</f>
        <v>0</v>
      </c>
    </row>
    <row r="88" spans="1:9" ht="14.45">
      <c r="A88" s="246" t="s">
        <v>480</v>
      </c>
      <c r="B88" s="252">
        <f>'BioSNG%'!B10*'Fuel demand EU'!B83</f>
        <v>0</v>
      </c>
      <c r="C88" s="252">
        <f>'BioSNG%'!C10*'Fuel demand EU'!C83</f>
        <v>0</v>
      </c>
      <c r="D88" s="252">
        <f>'BioSNG%'!D10*'Fuel demand EU'!D83</f>
        <v>0</v>
      </c>
      <c r="E88" s="252">
        <f>'BioSNG%'!E10*'Fuel demand EU'!E83</f>
        <v>0</v>
      </c>
      <c r="F88" s="252">
        <f>'BioSNG%'!F10*'Fuel demand EU'!F83</f>
        <v>0</v>
      </c>
      <c r="G88" s="252">
        <f>'BioSNG%'!G10*'Fuel demand EU'!G83</f>
        <v>0</v>
      </c>
      <c r="H88" s="252">
        <f>'BioSNG%'!H10*'Fuel demand EU'!H83</f>
        <v>0</v>
      </c>
      <c r="I88" s="253">
        <f>'BioSNG%'!I10*'Fuel demand EU'!I83</f>
        <v>0</v>
      </c>
    </row>
    <row r="89" spans="1:9" ht="14.45">
      <c r="A89" s="246" t="s">
        <v>84</v>
      </c>
      <c r="B89" s="252">
        <f>'BioSNG%'!B11*'Fuel demand EU'!B84</f>
        <v>0</v>
      </c>
      <c r="C89" s="252">
        <f>'BioSNG%'!C11*'Fuel demand EU'!C84</f>
        <v>4502325.8872528262</v>
      </c>
      <c r="D89" s="252">
        <f>'BioSNG%'!D11*'Fuel demand EU'!D84</f>
        <v>6658801.2510970505</v>
      </c>
      <c r="E89" s="252">
        <f>'BioSNG%'!E11*'Fuel demand EU'!E84</f>
        <v>9139984.5221607275</v>
      </c>
      <c r="F89" s="252">
        <f>'BioSNG%'!F11*'Fuel demand EU'!F84</f>
        <v>13440266.912185673</v>
      </c>
      <c r="G89" s="252">
        <f>'BioSNG%'!G11*'Fuel demand EU'!G84</f>
        <v>19532497.655943587</v>
      </c>
      <c r="H89" s="252">
        <f>'BioSNG%'!H11*'Fuel demand EU'!H84</f>
        <v>27581757.95323202</v>
      </c>
      <c r="I89" s="253">
        <f>'BioSNG%'!I11*'Fuel demand EU'!I84</f>
        <v>39292169.168487452</v>
      </c>
    </row>
    <row r="90" spans="1:9" ht="14.45">
      <c r="A90" s="246" t="s">
        <v>481</v>
      </c>
      <c r="B90" s="252">
        <f>'BioSNG%'!B12*'Fuel demand EU'!B85</f>
        <v>0</v>
      </c>
      <c r="C90" s="252">
        <f>'BioSNG%'!C12*'Fuel demand EU'!C85</f>
        <v>0</v>
      </c>
      <c r="D90" s="252">
        <f>'BioSNG%'!D12*'Fuel demand EU'!D85</f>
        <v>0</v>
      </c>
      <c r="E90" s="252">
        <f>'BioSNG%'!E12*'Fuel demand EU'!E85</f>
        <v>0</v>
      </c>
      <c r="F90" s="252">
        <f>'BioSNG%'!F12*'Fuel demand EU'!F85</f>
        <v>0</v>
      </c>
      <c r="G90" s="252">
        <f>'BioSNG%'!G12*'Fuel demand EU'!G85</f>
        <v>0</v>
      </c>
      <c r="H90" s="252">
        <f>'BioSNG%'!H12*'Fuel demand EU'!H85</f>
        <v>0</v>
      </c>
      <c r="I90" s="253">
        <f>'BioSNG%'!I12*'Fuel demand EU'!I85</f>
        <v>0</v>
      </c>
    </row>
    <row r="91" spans="1:9" ht="14.45">
      <c r="A91" s="246" t="s">
        <v>482</v>
      </c>
      <c r="B91" s="252">
        <f>'BioSNG%'!B13*'Fuel demand EU'!B86</f>
        <v>0</v>
      </c>
      <c r="C91" s="252">
        <f>'BioSNG%'!C13*'Fuel demand EU'!C86</f>
        <v>0</v>
      </c>
      <c r="D91" s="252">
        <f>'BioSNG%'!D13*'Fuel demand EU'!D86</f>
        <v>0</v>
      </c>
      <c r="E91" s="252">
        <f>'BioSNG%'!E13*'Fuel demand EU'!E86</f>
        <v>0</v>
      </c>
      <c r="F91" s="252">
        <f>'BioSNG%'!F13*'Fuel demand EU'!F86</f>
        <v>0</v>
      </c>
      <c r="G91" s="252">
        <f>'BioSNG%'!G13*'Fuel demand EU'!G86</f>
        <v>0</v>
      </c>
      <c r="H91" s="252">
        <f>'BioSNG%'!H13*'Fuel demand EU'!H86</f>
        <v>0</v>
      </c>
      <c r="I91" s="253">
        <f>'BioSNG%'!I13*'Fuel demand EU'!I86</f>
        <v>0</v>
      </c>
    </row>
    <row r="92" spans="1:9" ht="14.45">
      <c r="A92" s="247" t="s">
        <v>483</v>
      </c>
      <c r="B92" s="252">
        <f>'BioSNG%'!B14*'Fuel demand EU'!B87</f>
        <v>0</v>
      </c>
      <c r="C92" s="252">
        <f>'BioSNG%'!C14*'Fuel demand EU'!C87</f>
        <v>0</v>
      </c>
      <c r="D92" s="252">
        <f>'BioSNG%'!D14*'Fuel demand EU'!D87</f>
        <v>0</v>
      </c>
      <c r="E92" s="252">
        <f>'BioSNG%'!E14*'Fuel demand EU'!E87</f>
        <v>0</v>
      </c>
      <c r="F92" s="252">
        <f>'BioSNG%'!F14*'Fuel demand EU'!F87</f>
        <v>0</v>
      </c>
      <c r="G92" s="252">
        <f>'BioSNG%'!G14*'Fuel demand EU'!G87</f>
        <v>0</v>
      </c>
      <c r="H92" s="252">
        <f>'BioSNG%'!H14*'Fuel demand EU'!H87</f>
        <v>0</v>
      </c>
      <c r="I92" s="253">
        <f>'BioSNG%'!I14*'Fuel demand EU'!I87</f>
        <v>0</v>
      </c>
    </row>
    <row r="93" spans="1:9" ht="14.45">
      <c r="A93" s="248" t="s">
        <v>484</v>
      </c>
      <c r="B93" s="252">
        <f>'BioSNG%'!B15*'Fuel demand EU'!B88</f>
        <v>0</v>
      </c>
      <c r="C93" s="252">
        <f>'BioSNG%'!C15*'Fuel demand EU'!C88</f>
        <v>0</v>
      </c>
      <c r="D93" s="252">
        <f>'BioSNG%'!D15*'Fuel demand EU'!D88</f>
        <v>0</v>
      </c>
      <c r="E93" s="252">
        <f>'BioSNG%'!E15*'Fuel demand EU'!E88</f>
        <v>0</v>
      </c>
      <c r="F93" s="252">
        <f>'BioSNG%'!F15*'Fuel demand EU'!F88</f>
        <v>0</v>
      </c>
      <c r="G93" s="252">
        <f>'BioSNG%'!G15*'Fuel demand EU'!G88</f>
        <v>0</v>
      </c>
      <c r="H93" s="252">
        <f>'BioSNG%'!H15*'Fuel demand EU'!H88</f>
        <v>0</v>
      </c>
      <c r="I93" s="253">
        <f>'BioSNG%'!I15*'Fuel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'BioSNG%'!B9*'Fuel demand EU'!B92</f>
        <v>0</v>
      </c>
      <c r="C97" s="252">
        <f>'BioSNG%'!C9*'Fuel demand EU'!C92</f>
        <v>0</v>
      </c>
      <c r="D97" s="252">
        <f>'BioSNG%'!D9*'Fuel demand EU'!D92</f>
        <v>0</v>
      </c>
      <c r="E97" s="252">
        <f>'BioSNG%'!E9*'Fuel demand EU'!E92</f>
        <v>0</v>
      </c>
      <c r="F97" s="252">
        <f>'BioSNG%'!F9*'Fuel demand EU'!F92</f>
        <v>0</v>
      </c>
      <c r="G97" s="252">
        <f>'BioSNG%'!G9*'Fuel demand EU'!G92</f>
        <v>0</v>
      </c>
      <c r="H97" s="252">
        <f>'BioSNG%'!H9*'Fuel demand EU'!H92</f>
        <v>0</v>
      </c>
      <c r="I97" s="253">
        <f>'BioSNG%'!I9*'Fuel demand EU'!I92</f>
        <v>0</v>
      </c>
    </row>
    <row r="98" spans="1:9" ht="14.45">
      <c r="A98" s="246" t="s">
        <v>480</v>
      </c>
      <c r="B98" s="252">
        <f>'BioSNG%'!B10*'Fuel demand EU'!B93</f>
        <v>0</v>
      </c>
      <c r="C98" s="252">
        <f>'BioSNG%'!C10*'Fuel demand EU'!C93</f>
        <v>0</v>
      </c>
      <c r="D98" s="252">
        <f>'BioSNG%'!D10*'Fuel demand EU'!D93</f>
        <v>0</v>
      </c>
      <c r="E98" s="252">
        <f>'BioSNG%'!E10*'Fuel demand EU'!E93</f>
        <v>0</v>
      </c>
      <c r="F98" s="252">
        <f>'BioSNG%'!F10*'Fuel demand EU'!F93</f>
        <v>0</v>
      </c>
      <c r="G98" s="252">
        <f>'BioSNG%'!G10*'Fuel demand EU'!G93</f>
        <v>0</v>
      </c>
      <c r="H98" s="252">
        <f>'BioSNG%'!H10*'Fuel demand EU'!H93</f>
        <v>0</v>
      </c>
      <c r="I98" s="253">
        <f>'BioSNG%'!I10*'Fuel demand EU'!I93</f>
        <v>0</v>
      </c>
    </row>
    <row r="99" spans="1:9" ht="14.45">
      <c r="A99" s="246" t="s">
        <v>84</v>
      </c>
      <c r="B99" s="252">
        <f>'BioSNG%'!B11*'Fuel demand EU'!B94</f>
        <v>0</v>
      </c>
      <c r="C99" s="252">
        <f>'BioSNG%'!C11*'Fuel demand EU'!C94</f>
        <v>488477.4645481109</v>
      </c>
      <c r="D99" s="252">
        <f>'BioSNG%'!D11*'Fuel demand EU'!D94</f>
        <v>745715.01778776641</v>
      </c>
      <c r="E99" s="252">
        <f>'BioSNG%'!E11*'Fuel demand EU'!E94</f>
        <v>1266413.6061640417</v>
      </c>
      <c r="F99" s="252">
        <f>'BioSNG%'!F11*'Fuel demand EU'!F94</f>
        <v>2021674.1078062563</v>
      </c>
      <c r="G99" s="252">
        <f>'BioSNG%'!G11*'Fuel demand EU'!G94</f>
        <v>3189867.8837808892</v>
      </c>
      <c r="H99" s="252">
        <f>'BioSNG%'!H11*'Fuel demand EU'!H94</f>
        <v>4985251.9939542441</v>
      </c>
      <c r="I99" s="253">
        <f>'BioSNG%'!I11*'Fuel demand EU'!I94</f>
        <v>7733917.0778145734</v>
      </c>
    </row>
    <row r="100" spans="1:9" ht="14.45">
      <c r="A100" s="246" t="s">
        <v>481</v>
      </c>
      <c r="B100" s="252">
        <f>'BioSNG%'!B12*'Fuel demand EU'!B95</f>
        <v>0</v>
      </c>
      <c r="C100" s="252">
        <f>'BioSNG%'!C12*'Fuel demand EU'!C95</f>
        <v>0</v>
      </c>
      <c r="D100" s="252">
        <f>'BioSNG%'!D12*'Fuel demand EU'!D95</f>
        <v>0</v>
      </c>
      <c r="E100" s="252">
        <f>'BioSNG%'!E12*'Fuel demand EU'!E95</f>
        <v>0</v>
      </c>
      <c r="F100" s="252">
        <f>'BioSNG%'!F12*'Fuel demand EU'!F95</f>
        <v>0</v>
      </c>
      <c r="G100" s="252">
        <f>'BioSNG%'!G12*'Fuel demand EU'!G95</f>
        <v>0</v>
      </c>
      <c r="H100" s="252">
        <f>'BioSNG%'!H12*'Fuel demand EU'!H95</f>
        <v>0</v>
      </c>
      <c r="I100" s="253">
        <f>'BioSNG%'!I12*'Fuel demand EU'!I95</f>
        <v>0</v>
      </c>
    </row>
    <row r="101" spans="1:9" ht="14.45">
      <c r="A101" s="246" t="s">
        <v>482</v>
      </c>
      <c r="B101" s="252">
        <f>'BioSNG%'!B13*'Fuel demand EU'!B96</f>
        <v>0</v>
      </c>
      <c r="C101" s="252">
        <f>'BioSNG%'!C13*'Fuel demand EU'!C96</f>
        <v>0</v>
      </c>
      <c r="D101" s="252">
        <f>'BioSNG%'!D13*'Fuel demand EU'!D96</f>
        <v>0</v>
      </c>
      <c r="E101" s="252">
        <f>'BioSNG%'!E13*'Fuel demand EU'!E96</f>
        <v>0</v>
      </c>
      <c r="F101" s="252">
        <f>'BioSNG%'!F13*'Fuel demand EU'!F96</f>
        <v>0</v>
      </c>
      <c r="G101" s="252">
        <f>'BioSNG%'!G13*'Fuel demand EU'!G96</f>
        <v>0</v>
      </c>
      <c r="H101" s="252">
        <f>'BioSNG%'!H13*'Fuel demand EU'!H96</f>
        <v>0</v>
      </c>
      <c r="I101" s="253">
        <f>'BioSNG%'!I13*'Fuel demand EU'!I96</f>
        <v>0</v>
      </c>
    </row>
    <row r="102" spans="1:9" ht="14.45">
      <c r="A102" s="247" t="s">
        <v>483</v>
      </c>
      <c r="B102" s="252">
        <f>'BioSNG%'!B14*'Fuel demand EU'!B97</f>
        <v>0</v>
      </c>
      <c r="C102" s="252">
        <f>'BioSNG%'!C14*'Fuel demand EU'!C97</f>
        <v>0</v>
      </c>
      <c r="D102" s="252">
        <f>'BioSNG%'!D14*'Fuel demand EU'!D97</f>
        <v>0</v>
      </c>
      <c r="E102" s="252">
        <f>'BioSNG%'!E14*'Fuel demand EU'!E97</f>
        <v>0</v>
      </c>
      <c r="F102" s="252">
        <f>'BioSNG%'!F14*'Fuel demand EU'!F97</f>
        <v>0</v>
      </c>
      <c r="G102" s="252">
        <f>'BioSNG%'!G14*'Fuel demand EU'!G97</f>
        <v>0</v>
      </c>
      <c r="H102" s="252">
        <f>'BioSNG%'!H14*'Fuel demand EU'!H97</f>
        <v>0</v>
      </c>
      <c r="I102" s="253">
        <f>'BioSNG%'!I14*'Fuel demand EU'!I97</f>
        <v>0</v>
      </c>
    </row>
    <row r="103" spans="1:9" ht="14.45">
      <c r="A103" s="248" t="s">
        <v>484</v>
      </c>
      <c r="B103" s="252">
        <f>'BioSNG%'!B15*'Fuel demand EU'!B98</f>
        <v>0</v>
      </c>
      <c r="C103" s="252">
        <f>'BioSNG%'!C15*'Fuel demand EU'!C98</f>
        <v>0</v>
      </c>
      <c r="D103" s="252">
        <f>'BioSNG%'!D15*'Fuel demand EU'!D98</f>
        <v>0</v>
      </c>
      <c r="E103" s="252">
        <f>'BioSNG%'!E15*'Fuel demand EU'!E98</f>
        <v>0</v>
      </c>
      <c r="F103" s="252">
        <f>'BioSNG%'!F15*'Fuel demand EU'!F98</f>
        <v>0</v>
      </c>
      <c r="G103" s="252">
        <f>'BioSNG%'!G15*'Fuel demand EU'!G98</f>
        <v>0</v>
      </c>
      <c r="H103" s="252">
        <f>'BioSNG%'!H15*'Fuel demand EU'!H98</f>
        <v>0</v>
      </c>
      <c r="I103" s="253">
        <f>'BioSNG%'!I15*'Fuel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'BioSNG%'!B9*'Fuel demand EU'!B102</f>
        <v>0</v>
      </c>
      <c r="C107" s="252">
        <f>'BioSNG%'!C9*'Fuel demand EU'!C102</f>
        <v>0</v>
      </c>
      <c r="D107" s="252">
        <f>'BioSNG%'!D9*'Fuel demand EU'!D102</f>
        <v>0</v>
      </c>
      <c r="E107" s="252">
        <f>'BioSNG%'!E9*'Fuel demand EU'!E102</f>
        <v>0</v>
      </c>
      <c r="F107" s="252">
        <f>'BioSNG%'!F9*'Fuel demand EU'!F102</f>
        <v>0</v>
      </c>
      <c r="G107" s="252">
        <f>'BioSNG%'!G9*'Fuel demand EU'!G102</f>
        <v>0</v>
      </c>
      <c r="H107" s="252">
        <f>'BioSNG%'!H9*'Fuel demand EU'!H102</f>
        <v>0</v>
      </c>
      <c r="I107" s="253">
        <f>'BioSNG%'!I9*'Fuel demand EU'!I102</f>
        <v>0</v>
      </c>
    </row>
    <row r="108" spans="1:9" ht="14.45">
      <c r="A108" s="246" t="s">
        <v>480</v>
      </c>
      <c r="B108" s="252">
        <f>'BioSNG%'!B10*'Fuel demand EU'!B103</f>
        <v>0</v>
      </c>
      <c r="C108" s="252">
        <f>'BioSNG%'!C10*'Fuel demand EU'!C103</f>
        <v>0</v>
      </c>
      <c r="D108" s="252">
        <f>'BioSNG%'!D10*'Fuel demand EU'!D103</f>
        <v>0</v>
      </c>
      <c r="E108" s="252">
        <f>'BioSNG%'!E10*'Fuel demand EU'!E103</f>
        <v>0</v>
      </c>
      <c r="F108" s="252">
        <f>'BioSNG%'!F10*'Fuel demand EU'!F103</f>
        <v>0</v>
      </c>
      <c r="G108" s="252">
        <f>'BioSNG%'!G10*'Fuel demand EU'!G103</f>
        <v>0</v>
      </c>
      <c r="H108" s="252">
        <f>'BioSNG%'!H10*'Fuel demand EU'!H103</f>
        <v>0</v>
      </c>
      <c r="I108" s="253">
        <f>'BioSNG%'!I10*'Fuel demand EU'!I103</f>
        <v>0</v>
      </c>
    </row>
    <row r="109" spans="1:9" ht="14.45">
      <c r="A109" s="246" t="s">
        <v>84</v>
      </c>
      <c r="B109" s="252">
        <f>'BioSNG%'!B11*'Fuel demand EU'!B104</f>
        <v>0</v>
      </c>
      <c r="C109" s="252">
        <f>'BioSNG%'!C11*'Fuel demand EU'!C104</f>
        <v>29534.515837378818</v>
      </c>
      <c r="D109" s="252">
        <f>'BioSNG%'!D11*'Fuel demand EU'!D104</f>
        <v>4569373.2480988475</v>
      </c>
      <c r="E109" s="252">
        <f>'BioSNG%'!E11*'Fuel demand EU'!E104</f>
        <v>9353199.8752319571</v>
      </c>
      <c r="F109" s="252">
        <f>'BioSNG%'!F11*'Fuel demand EU'!F104</f>
        <v>14643580.439275462</v>
      </c>
      <c r="G109" s="252">
        <f>'BioSNG%'!G11*'Fuel demand EU'!G104</f>
        <v>20433677.846759342</v>
      </c>
      <c r="H109" s="252">
        <f>'BioSNG%'!H11*'Fuel demand EU'!H104</f>
        <v>27616745.281079836</v>
      </c>
      <c r="I109" s="253">
        <f>'BioSNG%'!I11*'Fuel demand EU'!I104</f>
        <v>41638624.938233614</v>
      </c>
    </row>
    <row r="110" spans="1:9" ht="14.45">
      <c r="A110" s="246" t="s">
        <v>481</v>
      </c>
      <c r="B110" s="252">
        <f>'BioSNG%'!B12*'Fuel demand EU'!B105</f>
        <v>0</v>
      </c>
      <c r="C110" s="252">
        <f>'BioSNG%'!C12*'Fuel demand EU'!C105</f>
        <v>0</v>
      </c>
      <c r="D110" s="252">
        <f>'BioSNG%'!D12*'Fuel demand EU'!D105</f>
        <v>0</v>
      </c>
      <c r="E110" s="252">
        <f>'BioSNG%'!E12*'Fuel demand EU'!E105</f>
        <v>0</v>
      </c>
      <c r="F110" s="252">
        <f>'BioSNG%'!F12*'Fuel demand EU'!F105</f>
        <v>0</v>
      </c>
      <c r="G110" s="252">
        <f>'BioSNG%'!G12*'Fuel demand EU'!G105</f>
        <v>0</v>
      </c>
      <c r="H110" s="252">
        <f>'BioSNG%'!H12*'Fuel demand EU'!H105</f>
        <v>0</v>
      </c>
      <c r="I110" s="253">
        <f>'BioSNG%'!I12*'Fuel demand EU'!I105</f>
        <v>0</v>
      </c>
    </row>
    <row r="111" spans="1:9" ht="14.45">
      <c r="A111" s="246" t="s">
        <v>482</v>
      </c>
      <c r="B111" s="252">
        <f>'BioSNG%'!B13*'Fuel demand EU'!B106</f>
        <v>0</v>
      </c>
      <c r="C111" s="252">
        <f>'BioSNG%'!C13*'Fuel demand EU'!C106</f>
        <v>0</v>
      </c>
      <c r="D111" s="252">
        <f>'BioSNG%'!D13*'Fuel demand EU'!D106</f>
        <v>0</v>
      </c>
      <c r="E111" s="252">
        <f>'BioSNG%'!E13*'Fuel demand EU'!E106</f>
        <v>0</v>
      </c>
      <c r="F111" s="252">
        <f>'BioSNG%'!F13*'Fuel demand EU'!F106</f>
        <v>0</v>
      </c>
      <c r="G111" s="252">
        <f>'BioSNG%'!G13*'Fuel demand EU'!G106</f>
        <v>0</v>
      </c>
      <c r="H111" s="252">
        <f>'BioSNG%'!H13*'Fuel demand EU'!H106</f>
        <v>0</v>
      </c>
      <c r="I111" s="253">
        <f>'BioSNG%'!I13*'Fuel demand EU'!I106</f>
        <v>0</v>
      </c>
    </row>
    <row r="112" spans="1:9" ht="14.45">
      <c r="A112" s="247" t="s">
        <v>483</v>
      </c>
      <c r="B112" s="252">
        <f>'BioSNG%'!B14*'Fuel demand EU'!B107</f>
        <v>0</v>
      </c>
      <c r="C112" s="252">
        <f>'BioSNG%'!C14*'Fuel demand EU'!C107</f>
        <v>0</v>
      </c>
      <c r="D112" s="252">
        <f>'BioSNG%'!D14*'Fuel demand EU'!D107</f>
        <v>0</v>
      </c>
      <c r="E112" s="252">
        <f>'BioSNG%'!E14*'Fuel demand EU'!E107</f>
        <v>0</v>
      </c>
      <c r="F112" s="252">
        <f>'BioSNG%'!F14*'Fuel demand EU'!F107</f>
        <v>0</v>
      </c>
      <c r="G112" s="252">
        <f>'BioSNG%'!G14*'Fuel demand EU'!G107</f>
        <v>0</v>
      </c>
      <c r="H112" s="252">
        <f>'BioSNG%'!H14*'Fuel demand EU'!H107</f>
        <v>0</v>
      </c>
      <c r="I112" s="253">
        <f>'BioSNG%'!I14*'Fuel demand EU'!I107</f>
        <v>0</v>
      </c>
    </row>
    <row r="113" spans="1:9" ht="14.65" thickBot="1">
      <c r="A113" s="251" t="s">
        <v>484</v>
      </c>
      <c r="B113" s="254">
        <f>'BioSNG%'!B15*'Fuel demand EU'!B108</f>
        <v>0</v>
      </c>
      <c r="C113" s="254">
        <f>'BioSNG%'!C15*'Fuel demand EU'!C108</f>
        <v>0</v>
      </c>
      <c r="D113" s="254">
        <f>'BioSNG%'!D15*'Fuel demand EU'!D108</f>
        <v>0</v>
      </c>
      <c r="E113" s="254">
        <f>'BioSNG%'!E15*'Fuel demand EU'!E108</f>
        <v>0</v>
      </c>
      <c r="F113" s="254">
        <f>'BioSNG%'!F15*'Fuel demand EU'!F108</f>
        <v>0</v>
      </c>
      <c r="G113" s="254">
        <f>'BioSNG%'!G15*'Fuel demand EU'!G108</f>
        <v>0</v>
      </c>
      <c r="H113" s="254">
        <f>'BioSNG%'!H15*'Fuel demand EU'!H108</f>
        <v>0</v>
      </c>
      <c r="I113" s="263">
        <f>'BioSNG%'!I15*'Fuel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'BioSNG%'!B9*'Fuel demand EU'!B115</f>
        <v>0</v>
      </c>
      <c r="C120" s="252">
        <f>'BioSNG%'!C9*'Fuel demand EU'!C115</f>
        <v>0</v>
      </c>
      <c r="D120" s="252">
        <f>'BioSNG%'!D9*'Fuel demand EU'!D115</f>
        <v>0</v>
      </c>
      <c r="E120" s="252">
        <f>'BioSNG%'!E9*'Fuel demand EU'!E115</f>
        <v>0</v>
      </c>
      <c r="F120" s="252">
        <f>'BioSNG%'!F9*'Fuel demand EU'!F115</f>
        <v>0</v>
      </c>
      <c r="G120" s="252">
        <f>'BioSNG%'!G9*'Fuel demand EU'!G115</f>
        <v>0</v>
      </c>
      <c r="H120" s="252">
        <f>'BioSNG%'!H9*'Fuel demand EU'!H115</f>
        <v>0</v>
      </c>
      <c r="I120" s="253">
        <f>'BioSNG%'!I9*'Fuel demand EU'!I115</f>
        <v>0</v>
      </c>
    </row>
    <row r="121" spans="1:9" ht="14.45">
      <c r="A121" s="246" t="s">
        <v>480</v>
      </c>
      <c r="B121" s="252">
        <f>'BioSNG%'!B10*'Fuel demand EU'!B116</f>
        <v>0</v>
      </c>
      <c r="C121" s="252">
        <f>'BioSNG%'!C10*'Fuel demand EU'!C116</f>
        <v>0</v>
      </c>
      <c r="D121" s="252">
        <f>'BioSNG%'!D10*'Fuel demand EU'!D116</f>
        <v>0</v>
      </c>
      <c r="E121" s="252">
        <f>'BioSNG%'!E10*'Fuel demand EU'!E116</f>
        <v>0</v>
      </c>
      <c r="F121" s="252">
        <f>'BioSNG%'!F10*'Fuel demand EU'!F116</f>
        <v>0</v>
      </c>
      <c r="G121" s="252">
        <f>'BioSNG%'!G10*'Fuel demand EU'!G116</f>
        <v>0</v>
      </c>
      <c r="H121" s="252">
        <f>'BioSNG%'!H10*'Fuel demand EU'!H116</f>
        <v>0</v>
      </c>
      <c r="I121" s="253">
        <f>'BioSNG%'!I10*'Fuel demand EU'!I116</f>
        <v>0</v>
      </c>
    </row>
    <row r="122" spans="1:9" ht="14.45">
      <c r="A122" s="246" t="s">
        <v>84</v>
      </c>
      <c r="B122" s="252">
        <f>'BioSNG%'!B11*'Fuel demand EU'!B117</f>
        <v>0</v>
      </c>
      <c r="C122" s="252">
        <f>'BioSNG%'!C11*'Fuel demand EU'!C117</f>
        <v>0</v>
      </c>
      <c r="D122" s="252">
        <f>'BioSNG%'!D11*'Fuel demand EU'!D117</f>
        <v>0</v>
      </c>
      <c r="E122" s="252">
        <f>'BioSNG%'!E11*'Fuel demand EU'!E117</f>
        <v>0</v>
      </c>
      <c r="F122" s="252">
        <f>'BioSNG%'!F11*'Fuel demand EU'!F117</f>
        <v>0</v>
      </c>
      <c r="G122" s="252">
        <f>'BioSNG%'!G11*'Fuel demand EU'!G117</f>
        <v>0</v>
      </c>
      <c r="H122" s="252">
        <f>'BioSNG%'!H11*'Fuel demand EU'!H117</f>
        <v>0</v>
      </c>
      <c r="I122" s="253">
        <f>'BioSNG%'!I11*'Fuel demand EU'!I117</f>
        <v>0</v>
      </c>
    </row>
    <row r="123" spans="1:9" ht="14.45">
      <c r="A123" s="246" t="s">
        <v>481</v>
      </c>
      <c r="B123" s="252">
        <f>'BioSNG%'!B12*'Fuel demand EU'!B118</f>
        <v>0</v>
      </c>
      <c r="C123" s="252">
        <f>'BioSNG%'!C12*'Fuel demand EU'!C118</f>
        <v>0</v>
      </c>
      <c r="D123" s="252">
        <f>'BioSNG%'!D12*'Fuel demand EU'!D118</f>
        <v>0</v>
      </c>
      <c r="E123" s="252">
        <f>'BioSNG%'!E12*'Fuel demand EU'!E118</f>
        <v>0</v>
      </c>
      <c r="F123" s="252">
        <f>'BioSNG%'!F12*'Fuel demand EU'!F118</f>
        <v>0</v>
      </c>
      <c r="G123" s="252">
        <f>'BioSNG%'!G12*'Fuel demand EU'!G118</f>
        <v>0</v>
      </c>
      <c r="H123" s="252">
        <f>'BioSNG%'!H12*'Fuel demand EU'!H118</f>
        <v>0</v>
      </c>
      <c r="I123" s="253">
        <f>'BioSNG%'!I12*'Fuel demand EU'!I118</f>
        <v>0</v>
      </c>
    </row>
    <row r="124" spans="1:9" ht="14.45">
      <c r="A124" s="246" t="s">
        <v>482</v>
      </c>
      <c r="B124" s="252">
        <f>'BioSNG%'!B13*'Fuel demand EU'!B119</f>
        <v>0</v>
      </c>
      <c r="C124" s="252">
        <f>'BioSNG%'!C13*'Fuel demand EU'!C119</f>
        <v>0</v>
      </c>
      <c r="D124" s="252">
        <f>'BioSNG%'!D13*'Fuel demand EU'!D119</f>
        <v>0</v>
      </c>
      <c r="E124" s="252">
        <f>'BioSNG%'!E13*'Fuel demand EU'!E119</f>
        <v>0</v>
      </c>
      <c r="F124" s="252">
        <f>'BioSNG%'!F13*'Fuel demand EU'!F119</f>
        <v>0</v>
      </c>
      <c r="G124" s="252">
        <f>'BioSNG%'!G13*'Fuel demand EU'!G119</f>
        <v>0</v>
      </c>
      <c r="H124" s="252">
        <f>'BioSNG%'!H13*'Fuel demand EU'!H119</f>
        <v>0</v>
      </c>
      <c r="I124" s="253">
        <f>'BioSNG%'!I13*'Fuel demand EU'!I119</f>
        <v>0</v>
      </c>
    </row>
    <row r="125" spans="1:9" ht="14.45">
      <c r="A125" s="247" t="s">
        <v>483</v>
      </c>
      <c r="B125" s="252">
        <f>'BioSNG%'!B14*'Fuel demand EU'!B120</f>
        <v>0</v>
      </c>
      <c r="C125" s="252">
        <f>'BioSNG%'!C14*'Fuel demand EU'!C120</f>
        <v>0</v>
      </c>
      <c r="D125" s="252">
        <f>'BioSNG%'!D14*'Fuel demand EU'!D120</f>
        <v>0</v>
      </c>
      <c r="E125" s="252">
        <f>'BioSNG%'!E14*'Fuel demand EU'!E120</f>
        <v>0</v>
      </c>
      <c r="F125" s="252">
        <f>'BioSNG%'!F14*'Fuel demand EU'!F120</f>
        <v>0</v>
      </c>
      <c r="G125" s="252">
        <f>'BioSNG%'!G14*'Fuel demand EU'!G120</f>
        <v>0</v>
      </c>
      <c r="H125" s="252">
        <f>'BioSNG%'!H14*'Fuel demand EU'!H120</f>
        <v>0</v>
      </c>
      <c r="I125" s="253">
        <f>'BioSNG%'!I14*'Fuel demand EU'!I120</f>
        <v>0</v>
      </c>
    </row>
    <row r="126" spans="1:9" ht="14.45">
      <c r="A126" s="248" t="s">
        <v>484</v>
      </c>
      <c r="B126" s="252">
        <f>'BioSNG%'!B15*'Fuel demand EU'!B121</f>
        <v>0</v>
      </c>
      <c r="C126" s="252">
        <f>'BioSNG%'!C15*'Fuel demand EU'!C121</f>
        <v>0</v>
      </c>
      <c r="D126" s="252">
        <f>'BioSNG%'!D15*'Fuel demand EU'!D121</f>
        <v>0</v>
      </c>
      <c r="E126" s="252">
        <f>'BioSNG%'!E15*'Fuel demand EU'!E121</f>
        <v>0</v>
      </c>
      <c r="F126" s="252">
        <f>'BioSNG%'!F15*'Fuel demand EU'!F121</f>
        <v>0</v>
      </c>
      <c r="G126" s="252">
        <f>'BioSNG%'!G15*'Fuel demand EU'!G121</f>
        <v>0</v>
      </c>
      <c r="H126" s="252">
        <f>'BioSNG%'!H15*'Fuel demand EU'!H121</f>
        <v>0</v>
      </c>
      <c r="I126" s="253">
        <f>'BioSNG%'!I15*'Fuel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'BioSNG%'!B9*'Fuel demand EU'!B125</f>
        <v>0</v>
      </c>
      <c r="C130" s="252">
        <f>'BioSNG%'!C9*'Fuel demand EU'!C125</f>
        <v>0</v>
      </c>
      <c r="D130" s="252">
        <f>'BioSNG%'!D9*'Fuel demand EU'!D125</f>
        <v>0</v>
      </c>
      <c r="E130" s="252">
        <f>'BioSNG%'!E9*'Fuel demand EU'!E125</f>
        <v>0</v>
      </c>
      <c r="F130" s="252">
        <f>'BioSNG%'!F9*'Fuel demand EU'!F125</f>
        <v>0</v>
      </c>
      <c r="G130" s="252">
        <f>'BioSNG%'!G9*'Fuel demand EU'!G125</f>
        <v>0</v>
      </c>
      <c r="H130" s="252">
        <f>'BioSNG%'!H9*'Fuel demand EU'!H125</f>
        <v>0</v>
      </c>
      <c r="I130" s="253">
        <f>'BioSNG%'!I9*'Fuel demand EU'!I125</f>
        <v>0</v>
      </c>
    </row>
    <row r="131" spans="1:9" ht="14.45">
      <c r="A131" s="246" t="s">
        <v>480</v>
      </c>
      <c r="B131" s="252">
        <f>'BioSNG%'!B10*'Fuel demand EU'!B126</f>
        <v>0</v>
      </c>
      <c r="C131" s="252">
        <f>'BioSNG%'!C10*'Fuel demand EU'!C126</f>
        <v>0</v>
      </c>
      <c r="D131" s="252">
        <f>'BioSNG%'!D10*'Fuel demand EU'!D126</f>
        <v>0</v>
      </c>
      <c r="E131" s="252">
        <f>'BioSNG%'!E10*'Fuel demand EU'!E126</f>
        <v>0</v>
      </c>
      <c r="F131" s="252">
        <f>'BioSNG%'!F10*'Fuel demand EU'!F126</f>
        <v>0</v>
      </c>
      <c r="G131" s="252">
        <f>'BioSNG%'!G10*'Fuel demand EU'!G126</f>
        <v>0</v>
      </c>
      <c r="H131" s="252">
        <f>'BioSNG%'!H10*'Fuel demand EU'!H126</f>
        <v>0</v>
      </c>
      <c r="I131" s="253">
        <f>'BioSNG%'!I10*'Fuel demand EU'!I126</f>
        <v>0</v>
      </c>
    </row>
    <row r="132" spans="1:9" ht="14.45">
      <c r="A132" s="246" t="s">
        <v>84</v>
      </c>
      <c r="B132" s="252">
        <f>'BioSNG%'!B11*'Fuel demand EU'!B127</f>
        <v>0</v>
      </c>
      <c r="C132" s="252">
        <f>'BioSNG%'!C11*'Fuel demand EU'!C127</f>
        <v>1967302.0349207942</v>
      </c>
      <c r="D132" s="252">
        <f>'BioSNG%'!D11*'Fuel demand EU'!D127</f>
        <v>2992044.220732349</v>
      </c>
      <c r="E132" s="252">
        <f>'BioSNG%'!E11*'Fuel demand EU'!E127</f>
        <v>4541187.7330862377</v>
      </c>
      <c r="F132" s="252">
        <f>'BioSNG%'!F11*'Fuel demand EU'!F127</f>
        <v>7425725.7033848278</v>
      </c>
      <c r="G132" s="252">
        <f>'BioSNG%'!G11*'Fuel demand EU'!G127</f>
        <v>12045715.314946037</v>
      </c>
      <c r="H132" s="252">
        <f>'BioSNG%'!H11*'Fuel demand EU'!H127</f>
        <v>18529929.307377469</v>
      </c>
      <c r="I132" s="253">
        <f>'BioSNG%'!I11*'Fuel demand EU'!I127</f>
        <v>25953312.318491802</v>
      </c>
    </row>
    <row r="133" spans="1:9" ht="14.45">
      <c r="A133" s="246" t="s">
        <v>481</v>
      </c>
      <c r="B133" s="252">
        <f>'BioSNG%'!B12*'Fuel demand EU'!B128</f>
        <v>0</v>
      </c>
      <c r="C133" s="252">
        <f>'BioSNG%'!C12*'Fuel demand EU'!C128</f>
        <v>0</v>
      </c>
      <c r="D133" s="252">
        <f>'BioSNG%'!D12*'Fuel demand EU'!D128</f>
        <v>0</v>
      </c>
      <c r="E133" s="252">
        <f>'BioSNG%'!E12*'Fuel demand EU'!E128</f>
        <v>0</v>
      </c>
      <c r="F133" s="252">
        <f>'BioSNG%'!F12*'Fuel demand EU'!F128</f>
        <v>0</v>
      </c>
      <c r="G133" s="252">
        <f>'BioSNG%'!G12*'Fuel demand EU'!G128</f>
        <v>0</v>
      </c>
      <c r="H133" s="252">
        <f>'BioSNG%'!H12*'Fuel demand EU'!H128</f>
        <v>0</v>
      </c>
      <c r="I133" s="253">
        <f>'BioSNG%'!I12*'Fuel demand EU'!I128</f>
        <v>0</v>
      </c>
    </row>
    <row r="134" spans="1:9" ht="14.45">
      <c r="A134" s="246" t="s">
        <v>482</v>
      </c>
      <c r="B134" s="252">
        <f>'BioSNG%'!B13*'Fuel demand EU'!B129</f>
        <v>0</v>
      </c>
      <c r="C134" s="252">
        <f>'BioSNG%'!C13*'Fuel demand EU'!C129</f>
        <v>0</v>
      </c>
      <c r="D134" s="252">
        <f>'BioSNG%'!D13*'Fuel demand EU'!D129</f>
        <v>0</v>
      </c>
      <c r="E134" s="252">
        <f>'BioSNG%'!E13*'Fuel demand EU'!E129</f>
        <v>0</v>
      </c>
      <c r="F134" s="252">
        <f>'BioSNG%'!F13*'Fuel demand EU'!F129</f>
        <v>0</v>
      </c>
      <c r="G134" s="252">
        <f>'BioSNG%'!G13*'Fuel demand EU'!G129</f>
        <v>0</v>
      </c>
      <c r="H134" s="252">
        <f>'BioSNG%'!H13*'Fuel demand EU'!H129</f>
        <v>0</v>
      </c>
      <c r="I134" s="253">
        <f>'BioSNG%'!I13*'Fuel demand EU'!I129</f>
        <v>0</v>
      </c>
    </row>
    <row r="135" spans="1:9" ht="14.45">
      <c r="A135" s="247" t="s">
        <v>483</v>
      </c>
      <c r="B135" s="252">
        <f>'BioSNG%'!B14*'Fuel demand EU'!B130</f>
        <v>0</v>
      </c>
      <c r="C135" s="252">
        <f>'BioSNG%'!C14*'Fuel demand EU'!C130</f>
        <v>0</v>
      </c>
      <c r="D135" s="252">
        <f>'BioSNG%'!D14*'Fuel demand EU'!D130</f>
        <v>0</v>
      </c>
      <c r="E135" s="252">
        <f>'BioSNG%'!E14*'Fuel demand EU'!E130</f>
        <v>0</v>
      </c>
      <c r="F135" s="252">
        <f>'BioSNG%'!F14*'Fuel demand EU'!F130</f>
        <v>0</v>
      </c>
      <c r="G135" s="252">
        <f>'BioSNG%'!G14*'Fuel demand EU'!G130</f>
        <v>0</v>
      </c>
      <c r="H135" s="252">
        <f>'BioSNG%'!H14*'Fuel demand EU'!H130</f>
        <v>0</v>
      </c>
      <c r="I135" s="253">
        <f>'BioSNG%'!I14*'Fuel demand EU'!I130</f>
        <v>0</v>
      </c>
    </row>
    <row r="136" spans="1:9" ht="14.45">
      <c r="A136" s="248" t="s">
        <v>484</v>
      </c>
      <c r="B136" s="252">
        <f>'BioSNG%'!B15*'Fuel demand EU'!B131</f>
        <v>0</v>
      </c>
      <c r="C136" s="252">
        <f>'BioSNG%'!C15*'Fuel demand EU'!C131</f>
        <v>0</v>
      </c>
      <c r="D136" s="252">
        <f>'BioSNG%'!D15*'Fuel demand EU'!D131</f>
        <v>0</v>
      </c>
      <c r="E136" s="252">
        <f>'BioSNG%'!E15*'Fuel demand EU'!E131</f>
        <v>0</v>
      </c>
      <c r="F136" s="252">
        <f>'BioSNG%'!F15*'Fuel demand EU'!F131</f>
        <v>0</v>
      </c>
      <c r="G136" s="252">
        <f>'BioSNG%'!G15*'Fuel demand EU'!G131</f>
        <v>0</v>
      </c>
      <c r="H136" s="252">
        <f>'BioSNG%'!H15*'Fuel demand EU'!H131</f>
        <v>0</v>
      </c>
      <c r="I136" s="253">
        <f>'BioSNG%'!I15*'Fuel demand EU'!I131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'BioSNG%'!B9*'Fuel demand EU'!B135</f>
        <v>0</v>
      </c>
      <c r="C140" s="252">
        <f>'BioSNG%'!C9*'Fuel demand EU'!C135</f>
        <v>0</v>
      </c>
      <c r="D140" s="252">
        <f>'BioSNG%'!D9*'Fuel demand EU'!D135</f>
        <v>0</v>
      </c>
      <c r="E140" s="252">
        <f>'BioSNG%'!E9*'Fuel demand EU'!E135</f>
        <v>0</v>
      </c>
      <c r="F140" s="252">
        <f>'BioSNG%'!F9*'Fuel demand EU'!F135</f>
        <v>0</v>
      </c>
      <c r="G140" s="252">
        <f>'BioSNG%'!G9*'Fuel demand EU'!G135</f>
        <v>0</v>
      </c>
      <c r="H140" s="252">
        <f>'BioSNG%'!H9*'Fuel demand EU'!H135</f>
        <v>0</v>
      </c>
      <c r="I140" s="253">
        <f>'BioSNG%'!I9*'Fuel demand EU'!I135</f>
        <v>0</v>
      </c>
    </row>
    <row r="141" spans="1:9" ht="14.45">
      <c r="A141" s="246" t="s">
        <v>480</v>
      </c>
      <c r="B141" s="252">
        <f>'BioSNG%'!B10*'Fuel demand EU'!B136</f>
        <v>0</v>
      </c>
      <c r="C141" s="252">
        <f>'BioSNG%'!C10*'Fuel demand EU'!C136</f>
        <v>0</v>
      </c>
      <c r="D141" s="252">
        <f>'BioSNG%'!D10*'Fuel demand EU'!D136</f>
        <v>0</v>
      </c>
      <c r="E141" s="252">
        <f>'BioSNG%'!E10*'Fuel demand EU'!E136</f>
        <v>0</v>
      </c>
      <c r="F141" s="252">
        <f>'BioSNG%'!F10*'Fuel demand EU'!F136</f>
        <v>0</v>
      </c>
      <c r="G141" s="252">
        <f>'BioSNG%'!G10*'Fuel demand EU'!G136</f>
        <v>0</v>
      </c>
      <c r="H141" s="252">
        <f>'BioSNG%'!H10*'Fuel demand EU'!H136</f>
        <v>0</v>
      </c>
      <c r="I141" s="253">
        <f>'BioSNG%'!I10*'Fuel demand EU'!I136</f>
        <v>0</v>
      </c>
    </row>
    <row r="142" spans="1:9" ht="14.45">
      <c r="A142" s="246" t="s">
        <v>84</v>
      </c>
      <c r="B142" s="252">
        <f>'BioSNG%'!B11*'Fuel demand EU'!B137</f>
        <v>0</v>
      </c>
      <c r="C142" s="252">
        <f>'BioSNG%'!C11*'Fuel demand EU'!C137</f>
        <v>4501244.9602101268</v>
      </c>
      <c r="D142" s="252">
        <f>'BioSNG%'!D11*'Fuel demand EU'!D137</f>
        <v>6655628.0832537943</v>
      </c>
      <c r="E142" s="252">
        <f>'BioSNG%'!E11*'Fuel demand EU'!E137</f>
        <v>9264904.5286976341</v>
      </c>
      <c r="F142" s="252">
        <f>'BioSNG%'!F11*'Fuel demand EU'!F137</f>
        <v>13533345.098346235</v>
      </c>
      <c r="G142" s="252">
        <f>'BioSNG%'!G11*'Fuel demand EU'!G137</f>
        <v>19597183.057220187</v>
      </c>
      <c r="H142" s="252">
        <f>'BioSNG%'!H11*'Fuel demand EU'!H137</f>
        <v>28047671.326008704</v>
      </c>
      <c r="I142" s="253">
        <f>'BioSNG%'!I11*'Fuel demand EU'!I137</f>
        <v>40199458.172669955</v>
      </c>
    </row>
    <row r="143" spans="1:9" ht="14.45">
      <c r="A143" s="246" t="s">
        <v>481</v>
      </c>
      <c r="B143" s="252">
        <f>'BioSNG%'!B12*'Fuel demand EU'!B138</f>
        <v>0</v>
      </c>
      <c r="C143" s="252">
        <f>'BioSNG%'!C12*'Fuel demand EU'!C138</f>
        <v>0</v>
      </c>
      <c r="D143" s="252">
        <f>'BioSNG%'!D12*'Fuel demand EU'!D138</f>
        <v>0</v>
      </c>
      <c r="E143" s="252">
        <f>'BioSNG%'!E12*'Fuel demand EU'!E138</f>
        <v>0</v>
      </c>
      <c r="F143" s="252">
        <f>'BioSNG%'!F12*'Fuel demand EU'!F138</f>
        <v>0</v>
      </c>
      <c r="G143" s="252">
        <f>'BioSNG%'!G12*'Fuel demand EU'!G138</f>
        <v>0</v>
      </c>
      <c r="H143" s="252">
        <f>'BioSNG%'!H12*'Fuel demand EU'!H138</f>
        <v>0</v>
      </c>
      <c r="I143" s="253">
        <f>'BioSNG%'!I12*'Fuel demand EU'!I138</f>
        <v>0</v>
      </c>
    </row>
    <row r="144" spans="1:9" ht="14.45">
      <c r="A144" s="246" t="s">
        <v>482</v>
      </c>
      <c r="B144" s="252">
        <f>'BioSNG%'!B13*'Fuel demand EU'!B139</f>
        <v>0</v>
      </c>
      <c r="C144" s="252">
        <f>'BioSNG%'!C13*'Fuel demand EU'!C139</f>
        <v>0</v>
      </c>
      <c r="D144" s="252">
        <f>'BioSNG%'!D13*'Fuel demand EU'!D139</f>
        <v>0</v>
      </c>
      <c r="E144" s="252">
        <f>'BioSNG%'!E13*'Fuel demand EU'!E139</f>
        <v>0</v>
      </c>
      <c r="F144" s="252">
        <f>'BioSNG%'!F13*'Fuel demand EU'!F139</f>
        <v>0</v>
      </c>
      <c r="G144" s="252">
        <f>'BioSNG%'!G13*'Fuel demand EU'!G139</f>
        <v>0</v>
      </c>
      <c r="H144" s="252">
        <f>'BioSNG%'!H13*'Fuel demand EU'!H139</f>
        <v>0</v>
      </c>
      <c r="I144" s="253">
        <f>'BioSNG%'!I13*'Fuel demand EU'!I139</f>
        <v>0</v>
      </c>
    </row>
    <row r="145" spans="1:9" ht="14.45">
      <c r="A145" s="247" t="s">
        <v>483</v>
      </c>
      <c r="B145" s="252">
        <f>'BioSNG%'!B14*'Fuel demand EU'!B140</f>
        <v>0</v>
      </c>
      <c r="C145" s="252">
        <f>'BioSNG%'!C14*'Fuel demand EU'!C140</f>
        <v>0</v>
      </c>
      <c r="D145" s="252">
        <f>'BioSNG%'!D14*'Fuel demand EU'!D140</f>
        <v>0</v>
      </c>
      <c r="E145" s="252">
        <f>'BioSNG%'!E14*'Fuel demand EU'!E140</f>
        <v>0</v>
      </c>
      <c r="F145" s="252">
        <f>'BioSNG%'!F14*'Fuel demand EU'!F140</f>
        <v>0</v>
      </c>
      <c r="G145" s="252">
        <f>'BioSNG%'!G14*'Fuel demand EU'!G140</f>
        <v>0</v>
      </c>
      <c r="H145" s="252">
        <f>'BioSNG%'!H14*'Fuel demand EU'!H140</f>
        <v>0</v>
      </c>
      <c r="I145" s="253">
        <f>'BioSNG%'!I14*'Fuel demand EU'!I140</f>
        <v>0</v>
      </c>
    </row>
    <row r="146" spans="1:9" ht="14.45">
      <c r="A146" s="248" t="s">
        <v>484</v>
      </c>
      <c r="B146" s="252">
        <f>'BioSNG%'!B15*'Fuel demand EU'!B141</f>
        <v>0</v>
      </c>
      <c r="C146" s="252">
        <f>'BioSNG%'!C15*'Fuel demand EU'!C141</f>
        <v>0</v>
      </c>
      <c r="D146" s="252">
        <f>'BioSNG%'!D15*'Fuel demand EU'!D141</f>
        <v>0</v>
      </c>
      <c r="E146" s="252">
        <f>'BioSNG%'!E15*'Fuel demand EU'!E141</f>
        <v>0</v>
      </c>
      <c r="F146" s="252">
        <f>'BioSNG%'!F15*'Fuel demand EU'!F141</f>
        <v>0</v>
      </c>
      <c r="G146" s="252">
        <f>'BioSNG%'!G15*'Fuel demand EU'!G141</f>
        <v>0</v>
      </c>
      <c r="H146" s="252">
        <f>'BioSNG%'!H15*'Fuel demand EU'!H141</f>
        <v>0</v>
      </c>
      <c r="I146" s="253">
        <f>'BioSNG%'!I15*'Fuel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'BioSNG%'!B9*'Fuel demand EU'!B145</f>
        <v>0</v>
      </c>
      <c r="C150" s="252">
        <f>'BioSNG%'!C9*'Fuel demand EU'!C145</f>
        <v>0</v>
      </c>
      <c r="D150" s="252">
        <f>'BioSNG%'!D9*'Fuel demand EU'!D145</f>
        <v>0</v>
      </c>
      <c r="E150" s="252">
        <f>'BioSNG%'!E9*'Fuel demand EU'!E145</f>
        <v>0</v>
      </c>
      <c r="F150" s="252">
        <f>'BioSNG%'!F9*'Fuel demand EU'!F145</f>
        <v>0</v>
      </c>
      <c r="G150" s="252">
        <f>'BioSNG%'!G9*'Fuel demand EU'!G145</f>
        <v>0</v>
      </c>
      <c r="H150" s="252">
        <f>'BioSNG%'!H9*'Fuel demand EU'!H145</f>
        <v>0</v>
      </c>
      <c r="I150" s="253">
        <f>'BioSNG%'!I9*'Fuel demand EU'!I145</f>
        <v>0</v>
      </c>
    </row>
    <row r="151" spans="1:9" ht="14.45">
      <c r="A151" s="246" t="s">
        <v>480</v>
      </c>
      <c r="B151" s="252">
        <f>'BioSNG%'!B10*'Fuel demand EU'!B146</f>
        <v>0</v>
      </c>
      <c r="C151" s="252">
        <f>'BioSNG%'!C10*'Fuel demand EU'!C146</f>
        <v>0</v>
      </c>
      <c r="D151" s="252">
        <f>'BioSNG%'!D10*'Fuel demand EU'!D146</f>
        <v>0</v>
      </c>
      <c r="E151" s="252">
        <f>'BioSNG%'!E10*'Fuel demand EU'!E146</f>
        <v>0</v>
      </c>
      <c r="F151" s="252">
        <f>'BioSNG%'!F10*'Fuel demand EU'!F146</f>
        <v>0</v>
      </c>
      <c r="G151" s="252">
        <f>'BioSNG%'!G10*'Fuel demand EU'!G146</f>
        <v>0</v>
      </c>
      <c r="H151" s="252">
        <f>'BioSNG%'!H10*'Fuel demand EU'!H146</f>
        <v>0</v>
      </c>
      <c r="I151" s="253">
        <f>'BioSNG%'!I10*'Fuel demand EU'!I146</f>
        <v>0</v>
      </c>
    </row>
    <row r="152" spans="1:9" ht="14.45">
      <c r="A152" s="246" t="s">
        <v>84</v>
      </c>
      <c r="B152" s="252">
        <f>'BioSNG%'!B11*'Fuel demand EU'!B147</f>
        <v>0</v>
      </c>
      <c r="C152" s="252">
        <f>'BioSNG%'!C11*'Fuel demand EU'!C147</f>
        <v>488477.4645481109</v>
      </c>
      <c r="D152" s="252">
        <f>'BioSNG%'!D11*'Fuel demand EU'!D147</f>
        <v>745715.01778776641</v>
      </c>
      <c r="E152" s="252">
        <f>'BioSNG%'!E11*'Fuel demand EU'!E147</f>
        <v>1266413.6061640417</v>
      </c>
      <c r="F152" s="252">
        <f>'BioSNG%'!F11*'Fuel demand EU'!F147</f>
        <v>2041164.5211949516</v>
      </c>
      <c r="G152" s="252">
        <f>'BioSNG%'!G11*'Fuel demand EU'!G147</f>
        <v>3249312.9055322553</v>
      </c>
      <c r="H152" s="252">
        <f>'BioSNG%'!H11*'Fuel demand EU'!H147</f>
        <v>5025510.0930221193</v>
      </c>
      <c r="I152" s="253">
        <f>'BioSNG%'!I11*'Fuel demand EU'!I147</f>
        <v>7718522.2013068758</v>
      </c>
    </row>
    <row r="153" spans="1:9" ht="14.45">
      <c r="A153" s="246" t="s">
        <v>481</v>
      </c>
      <c r="B153" s="252">
        <f>'BioSNG%'!B12*'Fuel demand EU'!B148</f>
        <v>0</v>
      </c>
      <c r="C153" s="252">
        <f>'BioSNG%'!C12*'Fuel demand EU'!C148</f>
        <v>0</v>
      </c>
      <c r="D153" s="252">
        <f>'BioSNG%'!D12*'Fuel demand EU'!D148</f>
        <v>0</v>
      </c>
      <c r="E153" s="252">
        <f>'BioSNG%'!E12*'Fuel demand EU'!E148</f>
        <v>0</v>
      </c>
      <c r="F153" s="252">
        <f>'BioSNG%'!F12*'Fuel demand EU'!F148</f>
        <v>0</v>
      </c>
      <c r="G153" s="252">
        <f>'BioSNG%'!G12*'Fuel demand EU'!G148</f>
        <v>0</v>
      </c>
      <c r="H153" s="252">
        <f>'BioSNG%'!H12*'Fuel demand EU'!H148</f>
        <v>0</v>
      </c>
      <c r="I153" s="253">
        <f>'BioSNG%'!I12*'Fuel demand EU'!I148</f>
        <v>0</v>
      </c>
    </row>
    <row r="154" spans="1:9" ht="14.45">
      <c r="A154" s="246" t="s">
        <v>482</v>
      </c>
      <c r="B154" s="252">
        <f>'BioSNG%'!B13*'Fuel demand EU'!B149</f>
        <v>0</v>
      </c>
      <c r="C154" s="252">
        <f>'BioSNG%'!C13*'Fuel demand EU'!C149</f>
        <v>0</v>
      </c>
      <c r="D154" s="252">
        <f>'BioSNG%'!D13*'Fuel demand EU'!D149</f>
        <v>0</v>
      </c>
      <c r="E154" s="252">
        <f>'BioSNG%'!E13*'Fuel demand EU'!E149</f>
        <v>0</v>
      </c>
      <c r="F154" s="252">
        <f>'BioSNG%'!F13*'Fuel demand EU'!F149</f>
        <v>0</v>
      </c>
      <c r="G154" s="252">
        <f>'BioSNG%'!G13*'Fuel demand EU'!G149</f>
        <v>0</v>
      </c>
      <c r="H154" s="252">
        <f>'BioSNG%'!H13*'Fuel demand EU'!H149</f>
        <v>0</v>
      </c>
      <c r="I154" s="253">
        <f>'BioSNG%'!I13*'Fuel demand EU'!I149</f>
        <v>0</v>
      </c>
    </row>
    <row r="155" spans="1:9" ht="14.45">
      <c r="A155" s="247" t="s">
        <v>483</v>
      </c>
      <c r="B155" s="252">
        <f>'BioSNG%'!B14*'Fuel demand EU'!B150</f>
        <v>0</v>
      </c>
      <c r="C155" s="252">
        <f>'BioSNG%'!C14*'Fuel demand EU'!C150</f>
        <v>0</v>
      </c>
      <c r="D155" s="252">
        <f>'BioSNG%'!D14*'Fuel demand EU'!D150</f>
        <v>0</v>
      </c>
      <c r="E155" s="252">
        <f>'BioSNG%'!E14*'Fuel demand EU'!E150</f>
        <v>0</v>
      </c>
      <c r="F155" s="252">
        <f>'BioSNG%'!F14*'Fuel demand EU'!F150</f>
        <v>0</v>
      </c>
      <c r="G155" s="252">
        <f>'BioSNG%'!G14*'Fuel demand EU'!G150</f>
        <v>0</v>
      </c>
      <c r="H155" s="252">
        <f>'BioSNG%'!H14*'Fuel demand EU'!H150</f>
        <v>0</v>
      </c>
      <c r="I155" s="253">
        <f>'BioSNG%'!I14*'Fuel demand EU'!I150</f>
        <v>0</v>
      </c>
    </row>
    <row r="156" spans="1:9" ht="14.45">
      <c r="A156" s="248" t="s">
        <v>484</v>
      </c>
      <c r="B156" s="252">
        <f>'BioSNG%'!B15*'Fuel demand EU'!B151</f>
        <v>0</v>
      </c>
      <c r="C156" s="252">
        <f>'BioSNG%'!C15*'Fuel demand EU'!C151</f>
        <v>0</v>
      </c>
      <c r="D156" s="252">
        <f>'BioSNG%'!D15*'Fuel demand EU'!D151</f>
        <v>0</v>
      </c>
      <c r="E156" s="252">
        <f>'BioSNG%'!E15*'Fuel demand EU'!E151</f>
        <v>0</v>
      </c>
      <c r="F156" s="252">
        <f>'BioSNG%'!F15*'Fuel demand EU'!F151</f>
        <v>0</v>
      </c>
      <c r="G156" s="252">
        <f>'BioSNG%'!G15*'Fuel demand EU'!G151</f>
        <v>0</v>
      </c>
      <c r="H156" s="252">
        <f>'BioSNG%'!H15*'Fuel demand EU'!H151</f>
        <v>0</v>
      </c>
      <c r="I156" s="253">
        <f>'BioSNG%'!I15*'Fuel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'BioSNG%'!B9*'Fuel demand EU'!B155</f>
        <v>0</v>
      </c>
      <c r="C160" s="252">
        <f>'BioSNG%'!C9*'Fuel demand EU'!C155</f>
        <v>0</v>
      </c>
      <c r="D160" s="252">
        <f>'BioSNG%'!D9*'Fuel demand EU'!D155</f>
        <v>0</v>
      </c>
      <c r="E160" s="252">
        <f>'BioSNG%'!E9*'Fuel demand EU'!E155</f>
        <v>0</v>
      </c>
      <c r="F160" s="252">
        <f>'BioSNG%'!F9*'Fuel demand EU'!F155</f>
        <v>0</v>
      </c>
      <c r="G160" s="252">
        <f>'BioSNG%'!G9*'Fuel demand EU'!G155</f>
        <v>0</v>
      </c>
      <c r="H160" s="252">
        <f>'BioSNG%'!H9*'Fuel demand EU'!H155</f>
        <v>0</v>
      </c>
      <c r="I160" s="253">
        <f>'BioSNG%'!I9*'Fuel demand EU'!I155</f>
        <v>0</v>
      </c>
    </row>
    <row r="161" spans="1:9" ht="14.45">
      <c r="A161" s="246" t="s">
        <v>480</v>
      </c>
      <c r="B161" s="252">
        <f>'BioSNG%'!B10*'Fuel demand EU'!B156</f>
        <v>0</v>
      </c>
      <c r="C161" s="252">
        <f>'BioSNG%'!C10*'Fuel demand EU'!C156</f>
        <v>0</v>
      </c>
      <c r="D161" s="252">
        <f>'BioSNG%'!D10*'Fuel demand EU'!D156</f>
        <v>0</v>
      </c>
      <c r="E161" s="252">
        <f>'BioSNG%'!E10*'Fuel demand EU'!E156</f>
        <v>0</v>
      </c>
      <c r="F161" s="252">
        <f>'BioSNG%'!F10*'Fuel demand EU'!F156</f>
        <v>0</v>
      </c>
      <c r="G161" s="252">
        <f>'BioSNG%'!G10*'Fuel demand EU'!G156</f>
        <v>0</v>
      </c>
      <c r="H161" s="252">
        <f>'BioSNG%'!H10*'Fuel demand EU'!H156</f>
        <v>0</v>
      </c>
      <c r="I161" s="253">
        <f>'BioSNG%'!I10*'Fuel demand EU'!I156</f>
        <v>0</v>
      </c>
    </row>
    <row r="162" spans="1:9" ht="14.45">
      <c r="A162" s="246" t="s">
        <v>84</v>
      </c>
      <c r="B162" s="252">
        <f>'BioSNG%'!B11*'Fuel demand EU'!B157</f>
        <v>0</v>
      </c>
      <c r="C162" s="252">
        <f>'BioSNG%'!C11*'Fuel demand EU'!C157</f>
        <v>29874.920981194951</v>
      </c>
      <c r="D162" s="252">
        <f>'BioSNG%'!D11*'Fuel demand EU'!D157</f>
        <v>4667312.6709053721</v>
      </c>
      <c r="E162" s="252">
        <f>'BioSNG%'!E11*'Fuel demand EU'!E157</f>
        <v>9291509.7056819629</v>
      </c>
      <c r="F162" s="252">
        <f>'BioSNG%'!F11*'Fuel demand EU'!F157</f>
        <v>14539590.02979143</v>
      </c>
      <c r="G162" s="252">
        <f>'BioSNG%'!G11*'Fuel demand EU'!G157</f>
        <v>19917101.322466232</v>
      </c>
      <c r="H162" s="252">
        <f>'BioSNG%'!H11*'Fuel demand EU'!H157</f>
        <v>26243435.166803513</v>
      </c>
      <c r="I162" s="253">
        <f>'BioSNG%'!I11*'Fuel demand EU'!I157</f>
        <v>41110679.668494143</v>
      </c>
    </row>
    <row r="163" spans="1:9" ht="14.45">
      <c r="A163" s="246" t="s">
        <v>481</v>
      </c>
      <c r="B163" s="252">
        <f>'BioSNG%'!B12*'Fuel demand EU'!B158</f>
        <v>0</v>
      </c>
      <c r="C163" s="252">
        <f>'BioSNG%'!C12*'Fuel demand EU'!C158</f>
        <v>0</v>
      </c>
      <c r="D163" s="252">
        <f>'BioSNG%'!D12*'Fuel demand EU'!D158</f>
        <v>0</v>
      </c>
      <c r="E163" s="252">
        <f>'BioSNG%'!E12*'Fuel demand EU'!E158</f>
        <v>0</v>
      </c>
      <c r="F163" s="252">
        <f>'BioSNG%'!F12*'Fuel demand EU'!F158</f>
        <v>0</v>
      </c>
      <c r="G163" s="252">
        <f>'BioSNG%'!G12*'Fuel demand EU'!G158</f>
        <v>0</v>
      </c>
      <c r="H163" s="252">
        <f>'BioSNG%'!H12*'Fuel demand EU'!H158</f>
        <v>0</v>
      </c>
      <c r="I163" s="253">
        <f>'BioSNG%'!I12*'Fuel demand EU'!I158</f>
        <v>0</v>
      </c>
    </row>
    <row r="164" spans="1:9" ht="14.45">
      <c r="A164" s="246" t="s">
        <v>482</v>
      </c>
      <c r="B164" s="252">
        <f>'BioSNG%'!B13*'Fuel demand EU'!B159</f>
        <v>0</v>
      </c>
      <c r="C164" s="252">
        <f>'BioSNG%'!C13*'Fuel demand EU'!C159</f>
        <v>0</v>
      </c>
      <c r="D164" s="252">
        <f>'BioSNG%'!D13*'Fuel demand EU'!D159</f>
        <v>0</v>
      </c>
      <c r="E164" s="252">
        <f>'BioSNG%'!E13*'Fuel demand EU'!E159</f>
        <v>0</v>
      </c>
      <c r="F164" s="252">
        <f>'BioSNG%'!F13*'Fuel demand EU'!F159</f>
        <v>0</v>
      </c>
      <c r="G164" s="252">
        <f>'BioSNG%'!G13*'Fuel demand EU'!G159</f>
        <v>0</v>
      </c>
      <c r="H164" s="252">
        <f>'BioSNG%'!H13*'Fuel demand EU'!H159</f>
        <v>0</v>
      </c>
      <c r="I164" s="253">
        <f>'BioSNG%'!I13*'Fuel demand EU'!I159</f>
        <v>0</v>
      </c>
    </row>
    <row r="165" spans="1:9" ht="14.45">
      <c r="A165" s="247" t="s">
        <v>483</v>
      </c>
      <c r="B165" s="252">
        <f>'BioSNG%'!B14*'Fuel demand EU'!B160</f>
        <v>0</v>
      </c>
      <c r="C165" s="252">
        <f>'BioSNG%'!C14*'Fuel demand EU'!C160</f>
        <v>0</v>
      </c>
      <c r="D165" s="252">
        <f>'BioSNG%'!D14*'Fuel demand EU'!D160</f>
        <v>0</v>
      </c>
      <c r="E165" s="252">
        <f>'BioSNG%'!E14*'Fuel demand EU'!E160</f>
        <v>0</v>
      </c>
      <c r="F165" s="252">
        <f>'BioSNG%'!F14*'Fuel demand EU'!F160</f>
        <v>0</v>
      </c>
      <c r="G165" s="252">
        <f>'BioSNG%'!G14*'Fuel demand EU'!G160</f>
        <v>0</v>
      </c>
      <c r="H165" s="252">
        <f>'BioSNG%'!H14*'Fuel demand EU'!H160</f>
        <v>0</v>
      </c>
      <c r="I165" s="253">
        <f>'BioSNG%'!I14*'Fuel demand EU'!I160</f>
        <v>0</v>
      </c>
    </row>
    <row r="166" spans="1:9" ht="14.65" thickBot="1">
      <c r="A166" s="251" t="s">
        <v>484</v>
      </c>
      <c r="B166" s="254">
        <f>'BioSNG%'!B15*'Fuel demand EU'!B161</f>
        <v>0</v>
      </c>
      <c r="C166" s="254">
        <f>'BioSNG%'!C15*'Fuel demand EU'!C161</f>
        <v>0</v>
      </c>
      <c r="D166" s="254">
        <f>'BioSNG%'!D15*'Fuel demand EU'!D161</f>
        <v>0</v>
      </c>
      <c r="E166" s="254">
        <f>'BioSNG%'!E15*'Fuel demand EU'!E161</f>
        <v>0</v>
      </c>
      <c r="F166" s="254">
        <f>'BioSNG%'!F15*'Fuel demand EU'!F161</f>
        <v>0</v>
      </c>
      <c r="G166" s="254">
        <f>'BioSNG%'!G15*'Fuel demand EU'!G161</f>
        <v>0</v>
      </c>
      <c r="H166" s="254">
        <f>'BioSNG%'!H15*'Fuel demand EU'!H161</f>
        <v>0</v>
      </c>
      <c r="I166" s="263">
        <f>'BioSNG%'!I15*'Fuel demand EU'!I161</f>
        <v>0</v>
      </c>
    </row>
  </sheetData>
  <conditionalFormatting sqref="K88:XFD92 J73:J77 K11:XFD52 J11:J37">
    <cfRule type="expression" dxfId="3593" priority="57">
      <formula>_xlfn.ISFORMULA(J11)</formula>
    </cfRule>
  </conditionalFormatting>
  <conditionalFormatting sqref="A1:XFD5 L53:XFD87 L93:XFD1048576 A10:XFD10 J6:XFD9">
    <cfRule type="expression" dxfId="3592" priority="62">
      <formula>_xlfn.ISFORMULA(A1)</formula>
    </cfRule>
  </conditionalFormatting>
  <conditionalFormatting sqref="A11:I11 A61:I63">
    <cfRule type="expression" dxfId="3591" priority="56">
      <formula>_xlfn.ISFORMULA(A11)</formula>
    </cfRule>
  </conditionalFormatting>
  <conditionalFormatting sqref="C12:I12 A12 C22:I22 A22 C42:I42 A42 C52:I52 A52 A15:A18 A25:A28 A43:I43 A53:I53 A44:A48 A54:A58 A13:I14 B15:I20 A23:I24 B25:I30">
    <cfRule type="expression" dxfId="3590" priority="55">
      <formula>_xlfn.ISFORMULA(A12)</formula>
    </cfRule>
  </conditionalFormatting>
  <conditionalFormatting sqref="A21:I21 A19:A20">
    <cfRule type="expression" dxfId="3589" priority="54">
      <formula>_xlfn.ISFORMULA(A19)</formula>
    </cfRule>
  </conditionalFormatting>
  <conditionalFormatting sqref="A31:I31 A29:A30 A41:I41">
    <cfRule type="expression" dxfId="3588" priority="53">
      <formula>_xlfn.ISFORMULA(A29)</formula>
    </cfRule>
  </conditionalFormatting>
  <conditionalFormatting sqref="A51:I51 A49:A50">
    <cfRule type="expression" dxfId="3587" priority="52">
      <formula>_xlfn.ISFORMULA(A49)</formula>
    </cfRule>
  </conditionalFormatting>
  <conditionalFormatting sqref="A59:A60">
    <cfRule type="expression" dxfId="3586" priority="51">
      <formula>_xlfn.ISFORMULA(A59)</formula>
    </cfRule>
  </conditionalFormatting>
  <conditionalFormatting sqref="C65:I65 A65 C75:I75 A75 C95:I95 C105:I105 A105 A66:I66 A76:I76 A96:I96 A106:I106 A67:A71 A77:A81 A97:A101 A107:A111">
    <cfRule type="expression" dxfId="3585" priority="50">
      <formula>_xlfn.ISFORMULA(A65)</formula>
    </cfRule>
  </conditionalFormatting>
  <conditionalFormatting sqref="A74:I74 A72:A73">
    <cfRule type="expression" dxfId="3584" priority="49">
      <formula>_xlfn.ISFORMULA(A72)</formula>
    </cfRule>
  </conditionalFormatting>
  <conditionalFormatting sqref="A84:I84 A82:A83 A94:I94">
    <cfRule type="expression" dxfId="3583" priority="48">
      <formula>_xlfn.ISFORMULA(A82)</formula>
    </cfRule>
  </conditionalFormatting>
  <conditionalFormatting sqref="A104:I104 A102:A103">
    <cfRule type="expression" dxfId="3582" priority="47">
      <formula>_xlfn.ISFORMULA(A102)</formula>
    </cfRule>
  </conditionalFormatting>
  <conditionalFormatting sqref="A112:A113">
    <cfRule type="expression" dxfId="3581" priority="46">
      <formula>_xlfn.ISFORMULA(A112)</formula>
    </cfRule>
  </conditionalFormatting>
  <conditionalFormatting sqref="A148">
    <cfRule type="expression" dxfId="3580" priority="32">
      <formula>_xlfn.ISFORMULA(A148)</formula>
    </cfRule>
  </conditionalFormatting>
  <conditionalFormatting sqref="C118:I118 A118 C128:I128 A128 C148:I148 C158:I158 A158 A119:I119 A129:I129 A149:I149 A159:I159 A120:A124 A130:A134 A150:A154 A160:A164">
    <cfRule type="expression" dxfId="3579" priority="45">
      <formula>_xlfn.ISFORMULA(A118)</formula>
    </cfRule>
  </conditionalFormatting>
  <conditionalFormatting sqref="A127:I127 A125:A126">
    <cfRule type="expression" dxfId="3578" priority="44">
      <formula>_xlfn.ISFORMULA(A125)</formula>
    </cfRule>
  </conditionalFormatting>
  <conditionalFormatting sqref="A137:I137 A135:A136 A147:I147">
    <cfRule type="expression" dxfId="3577" priority="43">
      <formula>_xlfn.ISFORMULA(A135)</formula>
    </cfRule>
  </conditionalFormatting>
  <conditionalFormatting sqref="A157:I157 A155:A156">
    <cfRule type="expression" dxfId="3576" priority="42">
      <formula>_xlfn.ISFORMULA(A155)</formula>
    </cfRule>
  </conditionalFormatting>
  <conditionalFormatting sqref="A165:A166">
    <cfRule type="expression" dxfId="3575" priority="41">
      <formula>_xlfn.ISFORMULA(A165)</formula>
    </cfRule>
  </conditionalFormatting>
  <conditionalFormatting sqref="C32:I32 A32 A33:I33 A34:A38">
    <cfRule type="expression" dxfId="3574" priority="40">
      <formula>_xlfn.ISFORMULA(A32)</formula>
    </cfRule>
  </conditionalFormatting>
  <conditionalFormatting sqref="A39:A40">
    <cfRule type="expression" dxfId="3573" priority="39">
      <formula>_xlfn.ISFORMULA(A39)</formula>
    </cfRule>
  </conditionalFormatting>
  <conditionalFormatting sqref="C85:I85 A85 A86:I86 A87:A91">
    <cfRule type="expression" dxfId="3572" priority="38">
      <formula>_xlfn.ISFORMULA(A85)</formula>
    </cfRule>
  </conditionalFormatting>
  <conditionalFormatting sqref="A92:A93">
    <cfRule type="expression" dxfId="3571" priority="37">
      <formula>_xlfn.ISFORMULA(A92)</formula>
    </cfRule>
  </conditionalFormatting>
  <conditionalFormatting sqref="C138:I138 A139:I139 A140:A144">
    <cfRule type="expression" dxfId="3570" priority="36">
      <formula>_xlfn.ISFORMULA(A138)</formula>
    </cfRule>
  </conditionalFormatting>
  <conditionalFormatting sqref="A145:A146">
    <cfRule type="expression" dxfId="3569" priority="35">
      <formula>_xlfn.ISFORMULA(A145)</formula>
    </cfRule>
  </conditionalFormatting>
  <conditionalFormatting sqref="A138">
    <cfRule type="expression" dxfId="3568" priority="34">
      <formula>_xlfn.ISFORMULA(A138)</formula>
    </cfRule>
  </conditionalFormatting>
  <conditionalFormatting sqref="A95">
    <cfRule type="expression" dxfId="3567" priority="33">
      <formula>_xlfn.ISFORMULA(A95)</formula>
    </cfRule>
  </conditionalFormatting>
  <conditionalFormatting sqref="B160:I166">
    <cfRule type="expression" dxfId="3566" priority="3">
      <formula>_xlfn.ISFORMULA(B160)</formula>
    </cfRule>
  </conditionalFormatting>
  <conditionalFormatting sqref="B6:I6">
    <cfRule type="expression" dxfId="3565" priority="1">
      <formula>_xlfn.ISFORMULA(B6)</formula>
    </cfRule>
  </conditionalFormatting>
  <conditionalFormatting sqref="B130:I136">
    <cfRule type="expression" dxfId="3564" priority="6">
      <formula>_xlfn.ISFORMULA(B130)</formula>
    </cfRule>
  </conditionalFormatting>
  <conditionalFormatting sqref="B150:I156">
    <cfRule type="expression" dxfId="3563" priority="4">
      <formula>_xlfn.ISFORMULA(B150)</formula>
    </cfRule>
  </conditionalFormatting>
  <conditionalFormatting sqref="B34:I40">
    <cfRule type="expression" dxfId="3562" priority="15">
      <formula>_xlfn.ISFORMULA(B34)</formula>
    </cfRule>
  </conditionalFormatting>
  <conditionalFormatting sqref="B44:I50">
    <cfRule type="expression" dxfId="3561" priority="14">
      <formula>_xlfn.ISFORMULA(B44)</formula>
    </cfRule>
  </conditionalFormatting>
  <conditionalFormatting sqref="B54:I60">
    <cfRule type="expression" dxfId="3560" priority="13">
      <formula>_xlfn.ISFORMULA(B54)</formula>
    </cfRule>
  </conditionalFormatting>
  <conditionalFormatting sqref="B67:I73">
    <cfRule type="expression" dxfId="3559" priority="12">
      <formula>_xlfn.ISFORMULA(B67)</formula>
    </cfRule>
  </conditionalFormatting>
  <conditionalFormatting sqref="B77:I83">
    <cfRule type="expression" dxfId="3558" priority="11">
      <formula>_xlfn.ISFORMULA(B77)</formula>
    </cfRule>
  </conditionalFormatting>
  <conditionalFormatting sqref="B87:I93">
    <cfRule type="expression" dxfId="3557" priority="10">
      <formula>_xlfn.ISFORMULA(B87)</formula>
    </cfRule>
  </conditionalFormatting>
  <conditionalFormatting sqref="B97:I103">
    <cfRule type="expression" dxfId="3556" priority="9">
      <formula>_xlfn.ISFORMULA(B97)</formula>
    </cfRule>
  </conditionalFormatting>
  <conditionalFormatting sqref="B107:I113">
    <cfRule type="expression" dxfId="3555" priority="8">
      <formula>_xlfn.ISFORMULA(B107)</formula>
    </cfRule>
  </conditionalFormatting>
  <conditionalFormatting sqref="B120:I126">
    <cfRule type="expression" dxfId="3554" priority="7">
      <formula>_xlfn.ISFORMULA(B120)</formula>
    </cfRule>
  </conditionalFormatting>
  <conditionalFormatting sqref="B140:I146">
    <cfRule type="expression" dxfId="3553" priority="5">
      <formula>_xlfn.ISFORMULA(B140)</formula>
    </cfRule>
  </conditionalFormatting>
  <conditionalFormatting sqref="A6 A7:I9">
    <cfRule type="expression" dxfId="3552" priority="2">
      <formula>_xlfn.ISFORMULA(A6)</formula>
    </cfRule>
  </conditionalFormatting>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F4D6F-9393-46B9-A47D-79454BD1E292}">
  <sheetPr>
    <tabColor theme="5" tint="0.39997558519241921"/>
  </sheetPr>
  <dimension ref="A1:R166"/>
  <sheetViews>
    <sheetView workbookViewId="0">
      <selection activeCell="D1" sqref="D1"/>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496</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93053253.965546429</v>
      </c>
      <c r="D7" s="256">
        <f t="shared" si="0"/>
        <v>278260929.06868023</v>
      </c>
      <c r="E7" s="256">
        <f t="shared" si="0"/>
        <v>464760585.9564172</v>
      </c>
      <c r="F7" s="256">
        <f t="shared" si="0"/>
        <v>660419696.32617903</v>
      </c>
      <c r="G7" s="256">
        <f t="shared" si="0"/>
        <v>856259161.59772944</v>
      </c>
      <c r="H7" s="256">
        <f t="shared" si="0"/>
        <v>1059810903.8961585</v>
      </c>
      <c r="I7" s="260">
        <f t="shared" si="0"/>
        <v>1258687133.3705571</v>
      </c>
    </row>
    <row r="8" spans="1:18">
      <c r="A8" s="236" t="s">
        <v>490</v>
      </c>
      <c r="B8" s="256">
        <f>SUM(B67:B73,B77:B83,B87:B93,B97:B103,B107:B113)</f>
        <v>0</v>
      </c>
      <c r="C8" s="256">
        <f t="shared" ref="C8:I8" si="1">SUM(C67:C73,C77:C83,C87:C93,C97:C103,C107:C113)</f>
        <v>95596673.71652028</v>
      </c>
      <c r="D8" s="256">
        <f t="shared" si="1"/>
        <v>283317892.35122341</v>
      </c>
      <c r="E8" s="256">
        <f t="shared" si="1"/>
        <v>478631215.78078514</v>
      </c>
      <c r="F8" s="256">
        <f t="shared" si="1"/>
        <v>688013738.74809051</v>
      </c>
      <c r="G8" s="256">
        <f t="shared" si="1"/>
        <v>917360746.03987861</v>
      </c>
      <c r="H8" s="256">
        <f t="shared" si="1"/>
        <v>1151076236.0453308</v>
      </c>
      <c r="I8" s="261">
        <f t="shared" si="1"/>
        <v>1392413726.5250437</v>
      </c>
    </row>
    <row r="9" spans="1:18">
      <c r="A9" s="506" t="s">
        <v>491</v>
      </c>
      <c r="B9" s="259">
        <f>SUM(B120:B126,B130:B136,B140:B146,B150:B156,B160:B166)</f>
        <v>0</v>
      </c>
      <c r="C9" s="511">
        <f t="shared" ref="C9:I9" si="2">SUM(C120:C126,C130:C136,C140:C146,C150:C156,C160:C166)</f>
        <v>96625997.563103572</v>
      </c>
      <c r="D9" s="511">
        <f t="shared" si="2"/>
        <v>293859924.45003146</v>
      </c>
      <c r="E9" s="511">
        <f t="shared" si="2"/>
        <v>506962129.17368835</v>
      </c>
      <c r="F9" s="511">
        <f t="shared" si="2"/>
        <v>731872752.30169821</v>
      </c>
      <c r="G9" s="511">
        <f t="shared" si="2"/>
        <v>963172956.40349448</v>
      </c>
      <c r="H9" s="511">
        <f t="shared" si="2"/>
        <v>1202063553.6159568</v>
      </c>
      <c r="I9" s="511">
        <f t="shared" si="2"/>
        <v>1449888801.9643943</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'BioSNG%'!B9*'Fuel demand RoW'!B9</f>
        <v>0</v>
      </c>
      <c r="C14" s="252">
        <f>'BioSNG%'!C9*'Fuel demand RoW'!C9</f>
        <v>0</v>
      </c>
      <c r="D14" s="252">
        <f>'BioSNG%'!D9*'Fuel demand RoW'!D9</f>
        <v>0</v>
      </c>
      <c r="E14" s="252">
        <f>'BioSNG%'!E9*'Fuel demand RoW'!E9</f>
        <v>0</v>
      </c>
      <c r="F14" s="252">
        <f>'BioSNG%'!F9*'Fuel demand RoW'!F9</f>
        <v>0</v>
      </c>
      <c r="G14" s="252">
        <f>'BioSNG%'!G9*'Fuel demand RoW'!G9</f>
        <v>0</v>
      </c>
      <c r="H14" s="252">
        <f>'BioSNG%'!H9*'Fuel demand RoW'!H9</f>
        <v>0</v>
      </c>
      <c r="I14" s="253">
        <f>'BioSNG%'!I9*'Fuel demand RoW'!I9</f>
        <v>0</v>
      </c>
      <c r="Q14" s="5"/>
      <c r="R14" s="5"/>
    </row>
    <row r="15" spans="1:18" ht="14.45">
      <c r="A15" s="246" t="s">
        <v>480</v>
      </c>
      <c r="B15" s="252">
        <f>'BioSNG%'!B10*'Fuel demand RoW'!B10</f>
        <v>0</v>
      </c>
      <c r="C15" s="252">
        <f>'BioSNG%'!C10*'Fuel demand RoW'!C10</f>
        <v>0</v>
      </c>
      <c r="D15" s="252">
        <f>'BioSNG%'!D10*'Fuel demand RoW'!D10</f>
        <v>0</v>
      </c>
      <c r="E15" s="252">
        <f>'BioSNG%'!E10*'Fuel demand RoW'!E10</f>
        <v>0</v>
      </c>
      <c r="F15" s="252">
        <f>'BioSNG%'!F10*'Fuel demand RoW'!F10</f>
        <v>0</v>
      </c>
      <c r="G15" s="252">
        <f>'BioSNG%'!G10*'Fuel demand RoW'!G10</f>
        <v>0</v>
      </c>
      <c r="H15" s="252">
        <f>'BioSNG%'!H10*'Fuel demand RoW'!H10</f>
        <v>0</v>
      </c>
      <c r="I15" s="253">
        <f>'BioSNG%'!I10*'Fuel demand RoW'!I10</f>
        <v>0</v>
      </c>
    </row>
    <row r="16" spans="1:18" ht="14.45">
      <c r="A16" s="246" t="s">
        <v>84</v>
      </c>
      <c r="B16" s="252">
        <f>'BioSNG%'!B11*'Fuel demand RoW'!B11</f>
        <v>0</v>
      </c>
      <c r="C16" s="252">
        <f>'BioSNG%'!C11*'Fuel demand RoW'!C11</f>
        <v>0</v>
      </c>
      <c r="D16" s="252">
        <f>'BioSNG%'!D11*'Fuel demand RoW'!D11</f>
        <v>0</v>
      </c>
      <c r="E16" s="252">
        <f>'BioSNG%'!E11*'Fuel demand RoW'!E11</f>
        <v>0</v>
      </c>
      <c r="F16" s="252">
        <f>'BioSNG%'!F11*'Fuel demand RoW'!F11</f>
        <v>0</v>
      </c>
      <c r="G16" s="252">
        <f>'BioSNG%'!G11*'Fuel demand RoW'!G11</f>
        <v>0</v>
      </c>
      <c r="H16" s="252">
        <f>'BioSNG%'!H11*'Fuel demand RoW'!H11</f>
        <v>0</v>
      </c>
      <c r="I16" s="253">
        <f>'BioSNG%'!I11*'Fuel demand RoW'!I11</f>
        <v>0</v>
      </c>
    </row>
    <row r="17" spans="1:9" ht="14.45">
      <c r="A17" s="246" t="s">
        <v>481</v>
      </c>
      <c r="B17" s="252">
        <f>'BioSNG%'!B12*'Fuel demand RoW'!B12</f>
        <v>0</v>
      </c>
      <c r="C17" s="252">
        <f>'BioSNG%'!C12*'Fuel demand RoW'!C12</f>
        <v>0</v>
      </c>
      <c r="D17" s="252">
        <f>'BioSNG%'!D12*'Fuel demand RoW'!D12</f>
        <v>0</v>
      </c>
      <c r="E17" s="252">
        <f>'BioSNG%'!E12*'Fuel demand RoW'!E12</f>
        <v>0</v>
      </c>
      <c r="F17" s="252">
        <f>'BioSNG%'!F12*'Fuel demand RoW'!F12</f>
        <v>0</v>
      </c>
      <c r="G17" s="252">
        <f>'BioSNG%'!G12*'Fuel demand RoW'!G12</f>
        <v>0</v>
      </c>
      <c r="H17" s="252">
        <f>'BioSNG%'!H12*'Fuel demand RoW'!H12</f>
        <v>0</v>
      </c>
      <c r="I17" s="253">
        <f>'BioSNG%'!I12*'Fuel demand RoW'!I12</f>
        <v>0</v>
      </c>
    </row>
    <row r="18" spans="1:9" ht="14.45">
      <c r="A18" s="246" t="s">
        <v>482</v>
      </c>
      <c r="B18" s="252">
        <f>'BioSNG%'!B13*'Fuel demand RoW'!B13</f>
        <v>0</v>
      </c>
      <c r="C18" s="252">
        <f>'BioSNG%'!C13*'Fuel demand RoW'!C13</f>
        <v>0</v>
      </c>
      <c r="D18" s="252">
        <f>'BioSNG%'!D13*'Fuel demand RoW'!D13</f>
        <v>0</v>
      </c>
      <c r="E18" s="252">
        <f>'BioSNG%'!E13*'Fuel demand RoW'!E13</f>
        <v>0</v>
      </c>
      <c r="F18" s="252">
        <f>'BioSNG%'!F13*'Fuel demand RoW'!F13</f>
        <v>0</v>
      </c>
      <c r="G18" s="252">
        <f>'BioSNG%'!G13*'Fuel demand RoW'!G13</f>
        <v>0</v>
      </c>
      <c r="H18" s="252">
        <f>'BioSNG%'!H13*'Fuel demand RoW'!H13</f>
        <v>0</v>
      </c>
      <c r="I18" s="253">
        <f>'BioSNG%'!I13*'Fuel demand RoW'!I13</f>
        <v>0</v>
      </c>
    </row>
    <row r="19" spans="1:9" ht="14.45">
      <c r="A19" s="247" t="s">
        <v>483</v>
      </c>
      <c r="B19" s="252">
        <f>'BioSNG%'!B14*'Fuel demand RoW'!B14</f>
        <v>0</v>
      </c>
      <c r="C19" s="252">
        <f>'BioSNG%'!C14*'Fuel demand RoW'!C14</f>
        <v>0</v>
      </c>
      <c r="D19" s="252">
        <f>'BioSNG%'!D14*'Fuel demand RoW'!D14</f>
        <v>0</v>
      </c>
      <c r="E19" s="252">
        <f>'BioSNG%'!E14*'Fuel demand RoW'!E14</f>
        <v>0</v>
      </c>
      <c r="F19" s="252">
        <f>'BioSNG%'!F14*'Fuel demand RoW'!F14</f>
        <v>0</v>
      </c>
      <c r="G19" s="252">
        <f>'BioSNG%'!G14*'Fuel demand RoW'!G14</f>
        <v>0</v>
      </c>
      <c r="H19" s="252">
        <f>'BioSNG%'!H14*'Fuel demand RoW'!H14</f>
        <v>0</v>
      </c>
      <c r="I19" s="253">
        <f>'BioSNG%'!I14*'Fuel demand RoW'!I14</f>
        <v>0</v>
      </c>
    </row>
    <row r="20" spans="1:9" ht="14.45">
      <c r="A20" s="248" t="s">
        <v>484</v>
      </c>
      <c r="B20" s="252">
        <f>'BioSNG%'!B15*'Fuel demand RoW'!B15</f>
        <v>0</v>
      </c>
      <c r="C20" s="252">
        <f>'BioSNG%'!C15*'Fuel demand RoW'!C15</f>
        <v>0</v>
      </c>
      <c r="D20" s="252">
        <f>'BioSNG%'!D15*'Fuel demand RoW'!D15</f>
        <v>0</v>
      </c>
      <c r="E20" s="252">
        <f>'BioSNG%'!E15*'Fuel demand RoW'!E15</f>
        <v>0</v>
      </c>
      <c r="F20" s="252">
        <f>'BioSNG%'!F15*'Fuel demand RoW'!F15</f>
        <v>0</v>
      </c>
      <c r="G20" s="252">
        <f>'BioSNG%'!G15*'Fuel demand RoW'!G15</f>
        <v>0</v>
      </c>
      <c r="H20" s="252">
        <f>'BioSNG%'!H15*'Fuel demand RoW'!H15</f>
        <v>0</v>
      </c>
      <c r="I20" s="253">
        <f>'BioSNG%'!I15*'Fuel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'BioSNG%'!B9*'Fuel demand RoW'!B19</f>
        <v>0</v>
      </c>
      <c r="C24" s="252">
        <f>'BioSNG%'!C9*'Fuel demand RoW'!C19</f>
        <v>0</v>
      </c>
      <c r="D24" s="252">
        <f>'BioSNG%'!D9*'Fuel demand RoW'!D19</f>
        <v>0</v>
      </c>
      <c r="E24" s="252">
        <f>'BioSNG%'!E9*'Fuel demand RoW'!E19</f>
        <v>0</v>
      </c>
      <c r="F24" s="252">
        <f>'BioSNG%'!F9*'Fuel demand RoW'!F19</f>
        <v>0</v>
      </c>
      <c r="G24" s="252">
        <f>'BioSNG%'!G9*'Fuel demand RoW'!G19</f>
        <v>0</v>
      </c>
      <c r="H24" s="252">
        <f>'BioSNG%'!H9*'Fuel demand RoW'!H19</f>
        <v>0</v>
      </c>
      <c r="I24" s="253">
        <f>'BioSNG%'!I9*'Fuel demand RoW'!I19</f>
        <v>0</v>
      </c>
    </row>
    <row r="25" spans="1:9" ht="14.45">
      <c r="A25" s="246" t="s">
        <v>480</v>
      </c>
      <c r="B25" s="252">
        <f>'BioSNG%'!B10*'Fuel demand RoW'!B20</f>
        <v>0</v>
      </c>
      <c r="C25" s="252">
        <f>'BioSNG%'!C10*'Fuel demand RoW'!C20</f>
        <v>0</v>
      </c>
      <c r="D25" s="252">
        <f>'BioSNG%'!D10*'Fuel demand RoW'!D20</f>
        <v>0</v>
      </c>
      <c r="E25" s="252">
        <f>'BioSNG%'!E10*'Fuel demand RoW'!E20</f>
        <v>0</v>
      </c>
      <c r="F25" s="252">
        <f>'BioSNG%'!F10*'Fuel demand RoW'!F20</f>
        <v>0</v>
      </c>
      <c r="G25" s="252">
        <f>'BioSNG%'!G10*'Fuel demand RoW'!G20</f>
        <v>0</v>
      </c>
      <c r="H25" s="252">
        <f>'BioSNG%'!H10*'Fuel demand RoW'!H20</f>
        <v>0</v>
      </c>
      <c r="I25" s="253">
        <f>'BioSNG%'!I10*'Fuel demand RoW'!I20</f>
        <v>0</v>
      </c>
    </row>
    <row r="26" spans="1:9" ht="14.45">
      <c r="A26" s="246" t="s">
        <v>84</v>
      </c>
      <c r="B26" s="252">
        <f>'BioSNG%'!B11*'Fuel demand RoW'!B21</f>
        <v>0</v>
      </c>
      <c r="C26" s="252">
        <f>'BioSNG%'!C11*'Fuel demand RoW'!C21</f>
        <v>9547561.2050396856</v>
      </c>
      <c r="D26" s="252">
        <f>'BioSNG%'!D11*'Fuel demand RoW'!D21</f>
        <v>20263298.829798952</v>
      </c>
      <c r="E26" s="252">
        <f>'BioSNG%'!E11*'Fuel demand RoW'!E21</f>
        <v>34584232.739306919</v>
      </c>
      <c r="F26" s="252">
        <f>'BioSNG%'!F11*'Fuel demand RoW'!F21</f>
        <v>57859655.976773798</v>
      </c>
      <c r="G26" s="252">
        <f>'BioSNG%'!G11*'Fuel demand RoW'!G21</f>
        <v>86857024.286028579</v>
      </c>
      <c r="H26" s="252">
        <f>'BioSNG%'!H11*'Fuel demand RoW'!H21</f>
        <v>121027660.41836603</v>
      </c>
      <c r="I26" s="253">
        <f>'BioSNG%'!I11*'Fuel demand RoW'!I21</f>
        <v>154871428.17476055</v>
      </c>
    </row>
    <row r="27" spans="1:9" ht="14.45">
      <c r="A27" s="246" t="s">
        <v>481</v>
      </c>
      <c r="B27" s="252">
        <f>'BioSNG%'!B12*'Fuel demand RoW'!B22</f>
        <v>0</v>
      </c>
      <c r="C27" s="252">
        <f>'BioSNG%'!C12*'Fuel demand RoW'!C22</f>
        <v>0</v>
      </c>
      <c r="D27" s="252">
        <f>'BioSNG%'!D12*'Fuel demand RoW'!D22</f>
        <v>0</v>
      </c>
      <c r="E27" s="252">
        <f>'BioSNG%'!E12*'Fuel demand RoW'!E22</f>
        <v>0</v>
      </c>
      <c r="F27" s="252">
        <f>'BioSNG%'!F12*'Fuel demand RoW'!F22</f>
        <v>0</v>
      </c>
      <c r="G27" s="252">
        <f>'BioSNG%'!G12*'Fuel demand RoW'!G22</f>
        <v>0</v>
      </c>
      <c r="H27" s="252">
        <f>'BioSNG%'!H12*'Fuel demand RoW'!H22</f>
        <v>0</v>
      </c>
      <c r="I27" s="253">
        <f>'BioSNG%'!I12*'Fuel demand RoW'!I22</f>
        <v>0</v>
      </c>
    </row>
    <row r="28" spans="1:9" ht="14.45">
      <c r="A28" s="246" t="s">
        <v>482</v>
      </c>
      <c r="B28" s="252">
        <f>'BioSNG%'!B13*'Fuel demand RoW'!B23</f>
        <v>0</v>
      </c>
      <c r="C28" s="252">
        <f>'BioSNG%'!C13*'Fuel demand RoW'!C23</f>
        <v>0</v>
      </c>
      <c r="D28" s="252">
        <f>'BioSNG%'!D13*'Fuel demand RoW'!D23</f>
        <v>0</v>
      </c>
      <c r="E28" s="252">
        <f>'BioSNG%'!E13*'Fuel demand RoW'!E23</f>
        <v>0</v>
      </c>
      <c r="F28" s="252">
        <f>'BioSNG%'!F13*'Fuel demand RoW'!F23</f>
        <v>0</v>
      </c>
      <c r="G28" s="252">
        <f>'BioSNG%'!G13*'Fuel demand RoW'!G23</f>
        <v>0</v>
      </c>
      <c r="H28" s="252">
        <f>'BioSNG%'!H13*'Fuel demand RoW'!H23</f>
        <v>0</v>
      </c>
      <c r="I28" s="253">
        <f>'BioSNG%'!I13*'Fuel demand RoW'!I23</f>
        <v>0</v>
      </c>
    </row>
    <row r="29" spans="1:9" ht="14.45">
      <c r="A29" s="247" t="s">
        <v>483</v>
      </c>
      <c r="B29" s="252">
        <f>'BioSNG%'!B14*'Fuel demand RoW'!B24</f>
        <v>0</v>
      </c>
      <c r="C29" s="252">
        <f>'BioSNG%'!C14*'Fuel demand RoW'!C24</f>
        <v>0</v>
      </c>
      <c r="D29" s="252">
        <f>'BioSNG%'!D14*'Fuel demand RoW'!D24</f>
        <v>0</v>
      </c>
      <c r="E29" s="252">
        <f>'BioSNG%'!E14*'Fuel demand RoW'!E24</f>
        <v>0</v>
      </c>
      <c r="F29" s="252">
        <f>'BioSNG%'!F14*'Fuel demand RoW'!F24</f>
        <v>0</v>
      </c>
      <c r="G29" s="252">
        <f>'BioSNG%'!G14*'Fuel demand RoW'!G24</f>
        <v>0</v>
      </c>
      <c r="H29" s="252">
        <f>'BioSNG%'!H14*'Fuel demand RoW'!H24</f>
        <v>0</v>
      </c>
      <c r="I29" s="253">
        <f>'BioSNG%'!I14*'Fuel demand RoW'!I24</f>
        <v>0</v>
      </c>
    </row>
    <row r="30" spans="1:9" ht="14.45">
      <c r="A30" s="248" t="s">
        <v>484</v>
      </c>
      <c r="B30" s="252">
        <f>'BioSNG%'!B15*'Fuel demand RoW'!B25</f>
        <v>0</v>
      </c>
      <c r="C30" s="252">
        <f>'BioSNG%'!C15*'Fuel demand RoW'!C25</f>
        <v>0</v>
      </c>
      <c r="D30" s="252">
        <f>'BioSNG%'!D15*'Fuel demand RoW'!D25</f>
        <v>0</v>
      </c>
      <c r="E30" s="252">
        <f>'BioSNG%'!E15*'Fuel demand RoW'!E25</f>
        <v>0</v>
      </c>
      <c r="F30" s="252">
        <f>'BioSNG%'!F15*'Fuel demand RoW'!F25</f>
        <v>0</v>
      </c>
      <c r="G30" s="252">
        <f>'BioSNG%'!G15*'Fuel demand RoW'!G25</f>
        <v>0</v>
      </c>
      <c r="H30" s="252">
        <f>'BioSNG%'!H15*'Fuel demand RoW'!H25</f>
        <v>0</v>
      </c>
      <c r="I30" s="253">
        <f>'BioSNG%'!I15*'Fuel demand RoW'!I25</f>
        <v>0</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'BioSNG%'!B9*'Fuel demand RoW'!B29</f>
        <v>0</v>
      </c>
      <c r="C34" s="252">
        <f>'BioSNG%'!C9*'Fuel demand RoW'!C29</f>
        <v>0</v>
      </c>
      <c r="D34" s="252">
        <f>'BioSNG%'!D9*'Fuel demand RoW'!D29</f>
        <v>0</v>
      </c>
      <c r="E34" s="252">
        <f>'BioSNG%'!E9*'Fuel demand RoW'!E29</f>
        <v>0</v>
      </c>
      <c r="F34" s="252">
        <f>'BioSNG%'!F9*'Fuel demand RoW'!F29</f>
        <v>0</v>
      </c>
      <c r="G34" s="252">
        <f>'BioSNG%'!G9*'Fuel demand RoW'!G29</f>
        <v>0</v>
      </c>
      <c r="H34" s="252">
        <f>'BioSNG%'!H9*'Fuel demand RoW'!H29</f>
        <v>0</v>
      </c>
      <c r="I34" s="253">
        <f>'BioSNG%'!I9*'Fuel demand RoW'!I29</f>
        <v>0</v>
      </c>
    </row>
    <row r="35" spans="1:9" ht="14.45">
      <c r="A35" s="246" t="s">
        <v>480</v>
      </c>
      <c r="B35" s="252">
        <f>'BioSNG%'!B10*'Fuel demand RoW'!B30</f>
        <v>0</v>
      </c>
      <c r="C35" s="252">
        <f>'BioSNG%'!C10*'Fuel demand RoW'!C30</f>
        <v>0</v>
      </c>
      <c r="D35" s="252">
        <f>'BioSNG%'!D10*'Fuel demand RoW'!D30</f>
        <v>0</v>
      </c>
      <c r="E35" s="252">
        <f>'BioSNG%'!E10*'Fuel demand RoW'!E30</f>
        <v>0</v>
      </c>
      <c r="F35" s="252">
        <f>'BioSNG%'!F10*'Fuel demand RoW'!F30</f>
        <v>0</v>
      </c>
      <c r="G35" s="252">
        <f>'BioSNG%'!G10*'Fuel demand RoW'!G30</f>
        <v>0</v>
      </c>
      <c r="H35" s="252">
        <f>'BioSNG%'!H10*'Fuel demand RoW'!H30</f>
        <v>0</v>
      </c>
      <c r="I35" s="253">
        <f>'BioSNG%'!I10*'Fuel demand RoW'!I30</f>
        <v>0</v>
      </c>
    </row>
    <row r="36" spans="1:9" ht="14.45">
      <c r="A36" s="246" t="s">
        <v>84</v>
      </c>
      <c r="B36" s="252">
        <f>'BioSNG%'!B11*'Fuel demand RoW'!B31</f>
        <v>0</v>
      </c>
      <c r="C36" s="252">
        <f>'BioSNG%'!C11*'Fuel demand RoW'!C31</f>
        <v>80525847.335022524</v>
      </c>
      <c r="D36" s="252">
        <f>'BioSNG%'!D11*'Fuel demand RoW'!D31</f>
        <v>208613445.79519597</v>
      </c>
      <c r="E36" s="252">
        <f>'BioSNG%'!E11*'Fuel demand RoW'!E31</f>
        <v>323528391.54105324</v>
      </c>
      <c r="F36" s="252">
        <f>'BioSNG%'!F11*'Fuel demand RoW'!F31</f>
        <v>423388946.9221853</v>
      </c>
      <c r="G36" s="252">
        <f>'BioSNG%'!G11*'Fuel demand RoW'!G31</f>
        <v>506467066.34095687</v>
      </c>
      <c r="H36" s="252">
        <f>'BioSNG%'!H11*'Fuel demand RoW'!H31</f>
        <v>567681967.74697244</v>
      </c>
      <c r="I36" s="253">
        <f>'BioSNG%'!I11*'Fuel demand RoW'!I31</f>
        <v>617409707.99797595</v>
      </c>
    </row>
    <row r="37" spans="1:9" ht="14.45">
      <c r="A37" s="246" t="s">
        <v>481</v>
      </c>
      <c r="B37" s="252">
        <f>'BioSNG%'!B12*'Fuel demand RoW'!B32</f>
        <v>0</v>
      </c>
      <c r="C37" s="252">
        <f>'BioSNG%'!C12*'Fuel demand RoW'!C32</f>
        <v>0</v>
      </c>
      <c r="D37" s="252">
        <f>'BioSNG%'!D12*'Fuel demand RoW'!D32</f>
        <v>0</v>
      </c>
      <c r="E37" s="252">
        <f>'BioSNG%'!E12*'Fuel demand RoW'!E32</f>
        <v>0</v>
      </c>
      <c r="F37" s="252">
        <f>'BioSNG%'!F12*'Fuel demand RoW'!F32</f>
        <v>0</v>
      </c>
      <c r="G37" s="252">
        <f>'BioSNG%'!G12*'Fuel demand RoW'!G32</f>
        <v>0</v>
      </c>
      <c r="H37" s="252">
        <f>'BioSNG%'!H12*'Fuel demand RoW'!H32</f>
        <v>0</v>
      </c>
      <c r="I37" s="253">
        <f>'BioSNG%'!I12*'Fuel demand RoW'!I32</f>
        <v>0</v>
      </c>
    </row>
    <row r="38" spans="1:9" ht="14.45">
      <c r="A38" s="246" t="s">
        <v>482</v>
      </c>
      <c r="B38" s="252">
        <f>'BioSNG%'!B13*'Fuel demand RoW'!B33</f>
        <v>0</v>
      </c>
      <c r="C38" s="252">
        <f>'BioSNG%'!C13*'Fuel demand RoW'!C33</f>
        <v>0</v>
      </c>
      <c r="D38" s="252">
        <f>'BioSNG%'!D13*'Fuel demand RoW'!D33</f>
        <v>0</v>
      </c>
      <c r="E38" s="252">
        <f>'BioSNG%'!E13*'Fuel demand RoW'!E33</f>
        <v>0</v>
      </c>
      <c r="F38" s="252">
        <f>'BioSNG%'!F13*'Fuel demand RoW'!F33</f>
        <v>0</v>
      </c>
      <c r="G38" s="252">
        <f>'BioSNG%'!G13*'Fuel demand RoW'!G33</f>
        <v>0</v>
      </c>
      <c r="H38" s="252">
        <f>'BioSNG%'!H13*'Fuel demand RoW'!H33</f>
        <v>0</v>
      </c>
      <c r="I38" s="253">
        <f>'BioSNG%'!I13*'Fuel demand RoW'!I33</f>
        <v>0</v>
      </c>
    </row>
    <row r="39" spans="1:9" ht="14.45">
      <c r="A39" s="247" t="s">
        <v>483</v>
      </c>
      <c r="B39" s="252">
        <f>'BioSNG%'!B14*'Fuel demand RoW'!B34</f>
        <v>0</v>
      </c>
      <c r="C39" s="252">
        <f>'BioSNG%'!C14*'Fuel demand RoW'!C34</f>
        <v>0</v>
      </c>
      <c r="D39" s="252">
        <f>'BioSNG%'!D14*'Fuel demand RoW'!D34</f>
        <v>0</v>
      </c>
      <c r="E39" s="252">
        <f>'BioSNG%'!E14*'Fuel demand RoW'!E34</f>
        <v>0</v>
      </c>
      <c r="F39" s="252">
        <f>'BioSNG%'!F14*'Fuel demand RoW'!F34</f>
        <v>0</v>
      </c>
      <c r="G39" s="252">
        <f>'BioSNG%'!G14*'Fuel demand RoW'!G34</f>
        <v>0</v>
      </c>
      <c r="H39" s="252">
        <f>'BioSNG%'!H14*'Fuel demand RoW'!H34</f>
        <v>0</v>
      </c>
      <c r="I39" s="253">
        <f>'BioSNG%'!I14*'Fuel demand RoW'!I34</f>
        <v>0</v>
      </c>
    </row>
    <row r="40" spans="1:9" ht="14.45">
      <c r="A40" s="248" t="s">
        <v>484</v>
      </c>
      <c r="B40" s="252">
        <f>'BioSNG%'!B15*'Fuel demand RoW'!B35</f>
        <v>0</v>
      </c>
      <c r="C40" s="252">
        <f>'BioSNG%'!C15*'Fuel demand RoW'!C35</f>
        <v>0</v>
      </c>
      <c r="D40" s="252">
        <f>'BioSNG%'!D15*'Fuel demand RoW'!D35</f>
        <v>0</v>
      </c>
      <c r="E40" s="252">
        <f>'BioSNG%'!E15*'Fuel demand RoW'!E35</f>
        <v>0</v>
      </c>
      <c r="F40" s="252">
        <f>'BioSNG%'!F15*'Fuel demand RoW'!F35</f>
        <v>0</v>
      </c>
      <c r="G40" s="252">
        <f>'BioSNG%'!G15*'Fuel demand RoW'!G35</f>
        <v>0</v>
      </c>
      <c r="H40" s="252">
        <f>'BioSNG%'!H15*'Fuel demand RoW'!H35</f>
        <v>0</v>
      </c>
      <c r="I40" s="253">
        <f>'BioSNG%'!I15*'Fuel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'BioSNG%'!B9*'Fuel demand RoW'!B39</f>
        <v>0</v>
      </c>
      <c r="C44" s="252">
        <f>'BioSNG%'!C9*'Fuel demand RoW'!C39</f>
        <v>0</v>
      </c>
      <c r="D44" s="252">
        <f>'BioSNG%'!D9*'Fuel demand RoW'!D39</f>
        <v>0</v>
      </c>
      <c r="E44" s="252">
        <f>'BioSNG%'!E9*'Fuel demand RoW'!E39</f>
        <v>0</v>
      </c>
      <c r="F44" s="252">
        <f>'BioSNG%'!F9*'Fuel demand RoW'!F39</f>
        <v>0</v>
      </c>
      <c r="G44" s="252">
        <f>'BioSNG%'!G9*'Fuel demand RoW'!G39</f>
        <v>0</v>
      </c>
      <c r="H44" s="252">
        <f>'BioSNG%'!H9*'Fuel demand RoW'!H39</f>
        <v>0</v>
      </c>
      <c r="I44" s="253">
        <f>'BioSNG%'!I9*'Fuel demand RoW'!I39</f>
        <v>0</v>
      </c>
    </row>
    <row r="45" spans="1:9" ht="14.45">
      <c r="A45" s="246" t="s">
        <v>480</v>
      </c>
      <c r="B45" s="252">
        <f>'BioSNG%'!B10*'Fuel demand RoW'!B40</f>
        <v>0</v>
      </c>
      <c r="C45" s="252">
        <f>'BioSNG%'!C10*'Fuel demand RoW'!C40</f>
        <v>0</v>
      </c>
      <c r="D45" s="252">
        <f>'BioSNG%'!D10*'Fuel demand RoW'!D40</f>
        <v>0</v>
      </c>
      <c r="E45" s="252">
        <f>'BioSNG%'!E10*'Fuel demand RoW'!E40</f>
        <v>0</v>
      </c>
      <c r="F45" s="252">
        <f>'BioSNG%'!F10*'Fuel demand RoW'!F40</f>
        <v>0</v>
      </c>
      <c r="G45" s="252">
        <f>'BioSNG%'!G10*'Fuel demand RoW'!G40</f>
        <v>0</v>
      </c>
      <c r="H45" s="252">
        <f>'BioSNG%'!H10*'Fuel demand RoW'!H40</f>
        <v>0</v>
      </c>
      <c r="I45" s="253">
        <f>'BioSNG%'!I10*'Fuel demand RoW'!I40</f>
        <v>0</v>
      </c>
    </row>
    <row r="46" spans="1:9" ht="14.45">
      <c r="A46" s="246" t="s">
        <v>84</v>
      </c>
      <c r="B46" s="252">
        <f>'BioSNG%'!B11*'Fuel demand RoW'!B41</f>
        <v>0</v>
      </c>
      <c r="C46" s="252">
        <f>'BioSNG%'!C11*'Fuel demand RoW'!C41</f>
        <v>2758794.402036136</v>
      </c>
      <c r="D46" s="252">
        <f>'BioSNG%'!D11*'Fuel demand RoW'!D41</f>
        <v>7768052.3654306801</v>
      </c>
      <c r="E46" s="252">
        <f>'BioSNG%'!E11*'Fuel demand RoW'!E41</f>
        <v>13216629.66617061</v>
      </c>
      <c r="F46" s="252">
        <f>'BioSNG%'!F11*'Fuel demand RoW'!F41</f>
        <v>20249962.557798568</v>
      </c>
      <c r="G46" s="252">
        <f>'BioSNG%'!G11*'Fuel demand RoW'!G41</f>
        <v>27841175.009194218</v>
      </c>
      <c r="H46" s="252">
        <f>'BioSNG%'!H11*'Fuel demand RoW'!H41</f>
        <v>35557526.235507764</v>
      </c>
      <c r="I46" s="253">
        <f>'BioSNG%'!I11*'Fuel demand RoW'!I41</f>
        <v>42833881.018830657</v>
      </c>
    </row>
    <row r="47" spans="1:9" ht="14.45">
      <c r="A47" s="246" t="s">
        <v>481</v>
      </c>
      <c r="B47" s="252">
        <f>'BioSNG%'!B12*'Fuel demand RoW'!B42</f>
        <v>0</v>
      </c>
      <c r="C47" s="252">
        <f>'BioSNG%'!C12*'Fuel demand RoW'!C42</f>
        <v>0</v>
      </c>
      <c r="D47" s="252">
        <f>'BioSNG%'!D12*'Fuel demand RoW'!D42</f>
        <v>0</v>
      </c>
      <c r="E47" s="252">
        <f>'BioSNG%'!E12*'Fuel demand RoW'!E42</f>
        <v>0</v>
      </c>
      <c r="F47" s="252">
        <f>'BioSNG%'!F12*'Fuel demand RoW'!F42</f>
        <v>0</v>
      </c>
      <c r="G47" s="252">
        <f>'BioSNG%'!G12*'Fuel demand RoW'!G42</f>
        <v>0</v>
      </c>
      <c r="H47" s="252">
        <f>'BioSNG%'!H12*'Fuel demand RoW'!H42</f>
        <v>0</v>
      </c>
      <c r="I47" s="253">
        <f>'BioSNG%'!I12*'Fuel demand RoW'!I42</f>
        <v>0</v>
      </c>
    </row>
    <row r="48" spans="1:9" ht="14.45">
      <c r="A48" s="246" t="s">
        <v>482</v>
      </c>
      <c r="B48" s="252">
        <f>'BioSNG%'!B13*'Fuel demand RoW'!B43</f>
        <v>0</v>
      </c>
      <c r="C48" s="252">
        <f>'BioSNG%'!C13*'Fuel demand RoW'!C43</f>
        <v>0</v>
      </c>
      <c r="D48" s="252">
        <f>'BioSNG%'!D13*'Fuel demand RoW'!D43</f>
        <v>0</v>
      </c>
      <c r="E48" s="252">
        <f>'BioSNG%'!E13*'Fuel demand RoW'!E43</f>
        <v>0</v>
      </c>
      <c r="F48" s="252">
        <f>'BioSNG%'!F13*'Fuel demand RoW'!F43</f>
        <v>0</v>
      </c>
      <c r="G48" s="252">
        <f>'BioSNG%'!G13*'Fuel demand RoW'!G43</f>
        <v>0</v>
      </c>
      <c r="H48" s="252">
        <f>'BioSNG%'!H13*'Fuel demand RoW'!H43</f>
        <v>0</v>
      </c>
      <c r="I48" s="253">
        <f>'BioSNG%'!I13*'Fuel demand RoW'!I43</f>
        <v>0</v>
      </c>
    </row>
    <row r="49" spans="1:9" ht="14.45">
      <c r="A49" s="247" t="s">
        <v>483</v>
      </c>
      <c r="B49" s="252">
        <f>'BioSNG%'!B14*'Fuel demand RoW'!B44</f>
        <v>0</v>
      </c>
      <c r="C49" s="252">
        <f>'BioSNG%'!C14*'Fuel demand RoW'!C44</f>
        <v>0</v>
      </c>
      <c r="D49" s="252">
        <f>'BioSNG%'!D14*'Fuel demand RoW'!D44</f>
        <v>0</v>
      </c>
      <c r="E49" s="252">
        <f>'BioSNG%'!E14*'Fuel demand RoW'!E44</f>
        <v>0</v>
      </c>
      <c r="F49" s="252">
        <f>'BioSNG%'!F14*'Fuel demand RoW'!F44</f>
        <v>0</v>
      </c>
      <c r="G49" s="252">
        <f>'BioSNG%'!G14*'Fuel demand RoW'!G44</f>
        <v>0</v>
      </c>
      <c r="H49" s="252">
        <f>'BioSNG%'!H14*'Fuel demand RoW'!H44</f>
        <v>0</v>
      </c>
      <c r="I49" s="253">
        <f>'BioSNG%'!I14*'Fuel demand RoW'!I44</f>
        <v>0</v>
      </c>
    </row>
    <row r="50" spans="1:9" ht="14.45">
      <c r="A50" s="248" t="s">
        <v>484</v>
      </c>
      <c r="B50" s="252">
        <f>'BioSNG%'!B15*'Fuel demand RoW'!B45</f>
        <v>0</v>
      </c>
      <c r="C50" s="252">
        <f>'BioSNG%'!C15*'Fuel demand RoW'!C45</f>
        <v>0</v>
      </c>
      <c r="D50" s="252">
        <f>'BioSNG%'!D15*'Fuel demand RoW'!D45</f>
        <v>0</v>
      </c>
      <c r="E50" s="252">
        <f>'BioSNG%'!E15*'Fuel demand RoW'!E45</f>
        <v>0</v>
      </c>
      <c r="F50" s="252">
        <f>'BioSNG%'!F15*'Fuel demand RoW'!F45</f>
        <v>0</v>
      </c>
      <c r="G50" s="252">
        <f>'BioSNG%'!G15*'Fuel demand RoW'!G45</f>
        <v>0</v>
      </c>
      <c r="H50" s="252">
        <f>'BioSNG%'!H15*'Fuel demand RoW'!H45</f>
        <v>0</v>
      </c>
      <c r="I50" s="253">
        <f>'BioSNG%'!I15*'Fuel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'BioSNG%'!B9*'Fuel demand RoW'!B49</f>
        <v>0</v>
      </c>
      <c r="C54" s="252">
        <f>'BioSNG%'!C9*'Fuel demand RoW'!C49</f>
        <v>0</v>
      </c>
      <c r="D54" s="252">
        <f>'BioSNG%'!D9*'Fuel demand RoW'!D49</f>
        <v>0</v>
      </c>
      <c r="E54" s="252">
        <f>'BioSNG%'!E9*'Fuel demand RoW'!E49</f>
        <v>0</v>
      </c>
      <c r="F54" s="252">
        <f>'BioSNG%'!F9*'Fuel demand RoW'!F49</f>
        <v>0</v>
      </c>
      <c r="G54" s="252">
        <f>'BioSNG%'!G9*'Fuel demand RoW'!G49</f>
        <v>0</v>
      </c>
      <c r="H54" s="252">
        <f>'BioSNG%'!H9*'Fuel demand RoW'!H49</f>
        <v>0</v>
      </c>
      <c r="I54" s="253">
        <f>'BioSNG%'!I9*'Fuel demand RoW'!I49</f>
        <v>0</v>
      </c>
    </row>
    <row r="55" spans="1:9" ht="14.45">
      <c r="A55" s="246" t="s">
        <v>480</v>
      </c>
      <c r="B55" s="252">
        <f>'BioSNG%'!B10*'Fuel demand RoW'!B50</f>
        <v>0</v>
      </c>
      <c r="C55" s="252">
        <f>'BioSNG%'!C10*'Fuel demand RoW'!C50</f>
        <v>0</v>
      </c>
      <c r="D55" s="252">
        <f>'BioSNG%'!D10*'Fuel demand RoW'!D50</f>
        <v>0</v>
      </c>
      <c r="E55" s="252">
        <f>'BioSNG%'!E10*'Fuel demand RoW'!E50</f>
        <v>0</v>
      </c>
      <c r="F55" s="252">
        <f>'BioSNG%'!F10*'Fuel demand RoW'!F50</f>
        <v>0</v>
      </c>
      <c r="G55" s="252">
        <f>'BioSNG%'!G10*'Fuel demand RoW'!G50</f>
        <v>0</v>
      </c>
      <c r="H55" s="252">
        <f>'BioSNG%'!H10*'Fuel demand RoW'!H50</f>
        <v>0</v>
      </c>
      <c r="I55" s="253">
        <f>'BioSNG%'!I10*'Fuel demand RoW'!I50</f>
        <v>0</v>
      </c>
    </row>
    <row r="56" spans="1:9" ht="14.45">
      <c r="A56" s="246" t="s">
        <v>84</v>
      </c>
      <c r="B56" s="252">
        <f>'BioSNG%'!B11*'Fuel demand RoW'!B51</f>
        <v>0</v>
      </c>
      <c r="C56" s="252">
        <f>'BioSNG%'!C11*'Fuel demand RoW'!C51</f>
        <v>221051.02344808838</v>
      </c>
      <c r="D56" s="252">
        <f>'BioSNG%'!D11*'Fuel demand RoW'!D51</f>
        <v>41616132.078254603</v>
      </c>
      <c r="E56" s="252">
        <f>'BioSNG%'!E11*'Fuel demand RoW'!E51</f>
        <v>93431332.009886429</v>
      </c>
      <c r="F56" s="252">
        <f>'BioSNG%'!F11*'Fuel demand RoW'!F51</f>
        <v>158921130.86942136</v>
      </c>
      <c r="G56" s="252">
        <f>'BioSNG%'!G11*'Fuel demand RoW'!G51</f>
        <v>235093895.96154979</v>
      </c>
      <c r="H56" s="252">
        <f>'BioSNG%'!H11*'Fuel demand RoW'!H51</f>
        <v>335543749.49531227</v>
      </c>
      <c r="I56" s="253">
        <f>'BioSNG%'!I11*'Fuel demand RoW'!I51</f>
        <v>443572116.17898983</v>
      </c>
    </row>
    <row r="57" spans="1:9" ht="14.45">
      <c r="A57" s="246" t="s">
        <v>481</v>
      </c>
      <c r="B57" s="252">
        <f>'BioSNG%'!B12*'Fuel demand RoW'!B52</f>
        <v>0</v>
      </c>
      <c r="C57" s="252">
        <f>'BioSNG%'!C12*'Fuel demand RoW'!C52</f>
        <v>0</v>
      </c>
      <c r="D57" s="252">
        <f>'BioSNG%'!D12*'Fuel demand RoW'!D52</f>
        <v>0</v>
      </c>
      <c r="E57" s="252">
        <f>'BioSNG%'!E12*'Fuel demand RoW'!E52</f>
        <v>0</v>
      </c>
      <c r="F57" s="252">
        <f>'BioSNG%'!F12*'Fuel demand RoW'!F52</f>
        <v>0</v>
      </c>
      <c r="G57" s="252">
        <f>'BioSNG%'!G12*'Fuel demand RoW'!G52</f>
        <v>0</v>
      </c>
      <c r="H57" s="252">
        <f>'BioSNG%'!H12*'Fuel demand RoW'!H52</f>
        <v>0</v>
      </c>
      <c r="I57" s="253">
        <f>'BioSNG%'!I12*'Fuel demand RoW'!I52</f>
        <v>0</v>
      </c>
    </row>
    <row r="58" spans="1:9" ht="14.45">
      <c r="A58" s="246" t="s">
        <v>482</v>
      </c>
      <c r="B58" s="252">
        <f>'BioSNG%'!B13*'Fuel demand RoW'!B53</f>
        <v>0</v>
      </c>
      <c r="C58" s="252">
        <f>'BioSNG%'!C13*'Fuel demand RoW'!C53</f>
        <v>0</v>
      </c>
      <c r="D58" s="252">
        <f>'BioSNG%'!D13*'Fuel demand RoW'!D53</f>
        <v>0</v>
      </c>
      <c r="E58" s="252">
        <f>'BioSNG%'!E13*'Fuel demand RoW'!E53</f>
        <v>0</v>
      </c>
      <c r="F58" s="252">
        <f>'BioSNG%'!F13*'Fuel demand RoW'!F53</f>
        <v>0</v>
      </c>
      <c r="G58" s="252">
        <f>'BioSNG%'!G13*'Fuel demand RoW'!G53</f>
        <v>0</v>
      </c>
      <c r="H58" s="252">
        <f>'BioSNG%'!H13*'Fuel demand RoW'!H53</f>
        <v>0</v>
      </c>
      <c r="I58" s="253">
        <f>'BioSNG%'!I13*'Fuel demand RoW'!I53</f>
        <v>0</v>
      </c>
    </row>
    <row r="59" spans="1:9" ht="14.45">
      <c r="A59" s="247" t="s">
        <v>483</v>
      </c>
      <c r="B59" s="252">
        <f>'BioSNG%'!B14*'Fuel demand RoW'!B54</f>
        <v>0</v>
      </c>
      <c r="C59" s="252">
        <f>'BioSNG%'!C14*'Fuel demand RoW'!C54</f>
        <v>0</v>
      </c>
      <c r="D59" s="252">
        <f>'BioSNG%'!D14*'Fuel demand RoW'!D54</f>
        <v>0</v>
      </c>
      <c r="E59" s="252">
        <f>'BioSNG%'!E14*'Fuel demand RoW'!E54</f>
        <v>0</v>
      </c>
      <c r="F59" s="252">
        <f>'BioSNG%'!F14*'Fuel demand RoW'!F54</f>
        <v>0</v>
      </c>
      <c r="G59" s="252">
        <f>'BioSNG%'!G14*'Fuel demand RoW'!G54</f>
        <v>0</v>
      </c>
      <c r="H59" s="252">
        <f>'BioSNG%'!H14*'Fuel demand RoW'!H54</f>
        <v>0</v>
      </c>
      <c r="I59" s="253">
        <f>'BioSNG%'!I14*'Fuel demand RoW'!I54</f>
        <v>0</v>
      </c>
    </row>
    <row r="60" spans="1:9" ht="14.65" thickBot="1">
      <c r="A60" s="251" t="s">
        <v>484</v>
      </c>
      <c r="B60" s="254">
        <f>'BioSNG%'!B15*'Fuel demand RoW'!B55</f>
        <v>0</v>
      </c>
      <c r="C60" s="254">
        <f>'BioSNG%'!C15*'Fuel demand RoW'!C55</f>
        <v>0</v>
      </c>
      <c r="D60" s="254">
        <f>'BioSNG%'!D15*'Fuel demand RoW'!D55</f>
        <v>0</v>
      </c>
      <c r="E60" s="254">
        <f>'BioSNG%'!E15*'Fuel demand RoW'!E55</f>
        <v>0</v>
      </c>
      <c r="F60" s="254">
        <f>'BioSNG%'!F15*'Fuel demand RoW'!F55</f>
        <v>0</v>
      </c>
      <c r="G60" s="254">
        <f>'BioSNG%'!G15*'Fuel demand RoW'!G55</f>
        <v>0</v>
      </c>
      <c r="H60" s="254">
        <f>'BioSNG%'!H15*'Fuel demand RoW'!H55</f>
        <v>0</v>
      </c>
      <c r="I60" s="263">
        <f>'BioSNG%'!I15*'Fuel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'BioSNG%'!B9*'Fuel demand RoW'!B62</f>
        <v>0</v>
      </c>
      <c r="C67" s="252">
        <f>'BioSNG%'!C9*'Fuel demand RoW'!C62</f>
        <v>0</v>
      </c>
      <c r="D67" s="252">
        <f>'BioSNG%'!D9*'Fuel demand RoW'!D62</f>
        <v>0</v>
      </c>
      <c r="E67" s="252">
        <f>'BioSNG%'!E9*'Fuel demand RoW'!E62</f>
        <v>0</v>
      </c>
      <c r="F67" s="252">
        <f>'BioSNG%'!F9*'Fuel demand RoW'!F62</f>
        <v>0</v>
      </c>
      <c r="G67" s="252">
        <f>'BioSNG%'!G9*'Fuel demand RoW'!G62</f>
        <v>0</v>
      </c>
      <c r="H67" s="252">
        <f>'BioSNG%'!H9*'Fuel demand RoW'!H62</f>
        <v>0</v>
      </c>
      <c r="I67" s="253">
        <f>'BioSNG%'!I9*'Fuel demand RoW'!I62</f>
        <v>0</v>
      </c>
    </row>
    <row r="68" spans="1:9" ht="14.45">
      <c r="A68" s="246" t="s">
        <v>480</v>
      </c>
      <c r="B68" s="252">
        <f>'BioSNG%'!B10*'Fuel demand RoW'!B63</f>
        <v>0</v>
      </c>
      <c r="C68" s="252">
        <f>'BioSNG%'!C10*'Fuel demand RoW'!C63</f>
        <v>0</v>
      </c>
      <c r="D68" s="252">
        <f>'BioSNG%'!D10*'Fuel demand RoW'!D63</f>
        <v>0</v>
      </c>
      <c r="E68" s="252">
        <f>'BioSNG%'!E10*'Fuel demand RoW'!E63</f>
        <v>0</v>
      </c>
      <c r="F68" s="252">
        <f>'BioSNG%'!F10*'Fuel demand RoW'!F63</f>
        <v>0</v>
      </c>
      <c r="G68" s="252">
        <f>'BioSNG%'!G10*'Fuel demand RoW'!G63</f>
        <v>0</v>
      </c>
      <c r="H68" s="252">
        <f>'BioSNG%'!H10*'Fuel demand RoW'!H63</f>
        <v>0</v>
      </c>
      <c r="I68" s="253">
        <f>'BioSNG%'!I10*'Fuel demand RoW'!I63</f>
        <v>0</v>
      </c>
    </row>
    <row r="69" spans="1:9" ht="14.45">
      <c r="A69" s="246" t="s">
        <v>84</v>
      </c>
      <c r="B69" s="252">
        <f>'BioSNG%'!B11*'Fuel demand RoW'!B64</f>
        <v>0</v>
      </c>
      <c r="C69" s="252">
        <f>'BioSNG%'!C11*'Fuel demand RoW'!C64</f>
        <v>0</v>
      </c>
      <c r="D69" s="252">
        <f>'BioSNG%'!D11*'Fuel demand RoW'!D64</f>
        <v>0</v>
      </c>
      <c r="E69" s="252">
        <f>'BioSNG%'!E11*'Fuel demand RoW'!E64</f>
        <v>0</v>
      </c>
      <c r="F69" s="252">
        <f>'BioSNG%'!F11*'Fuel demand RoW'!F64</f>
        <v>0</v>
      </c>
      <c r="G69" s="252">
        <f>'BioSNG%'!G11*'Fuel demand RoW'!G64</f>
        <v>0</v>
      </c>
      <c r="H69" s="252">
        <f>'BioSNG%'!H11*'Fuel demand RoW'!H64</f>
        <v>0</v>
      </c>
      <c r="I69" s="253">
        <f>'BioSNG%'!I11*'Fuel demand RoW'!I64</f>
        <v>0</v>
      </c>
    </row>
    <row r="70" spans="1:9" ht="14.45">
      <c r="A70" s="246" t="s">
        <v>481</v>
      </c>
      <c r="B70" s="252">
        <f>'BioSNG%'!B12*'Fuel demand RoW'!B65</f>
        <v>0</v>
      </c>
      <c r="C70" s="252">
        <f>'BioSNG%'!C12*'Fuel demand RoW'!C65</f>
        <v>0</v>
      </c>
      <c r="D70" s="252">
        <f>'BioSNG%'!D12*'Fuel demand RoW'!D65</f>
        <v>0</v>
      </c>
      <c r="E70" s="252">
        <f>'BioSNG%'!E12*'Fuel demand RoW'!E65</f>
        <v>0</v>
      </c>
      <c r="F70" s="252">
        <f>'BioSNG%'!F12*'Fuel demand RoW'!F65</f>
        <v>0</v>
      </c>
      <c r="G70" s="252">
        <f>'BioSNG%'!G12*'Fuel demand RoW'!G65</f>
        <v>0</v>
      </c>
      <c r="H70" s="252">
        <f>'BioSNG%'!H12*'Fuel demand RoW'!H65</f>
        <v>0</v>
      </c>
      <c r="I70" s="253">
        <f>'BioSNG%'!I12*'Fuel demand RoW'!I65</f>
        <v>0</v>
      </c>
    </row>
    <row r="71" spans="1:9" ht="14.45">
      <c r="A71" s="246" t="s">
        <v>482</v>
      </c>
      <c r="B71" s="252">
        <f>'BioSNG%'!B13*'Fuel demand RoW'!B66</f>
        <v>0</v>
      </c>
      <c r="C71" s="252">
        <f>'BioSNG%'!C13*'Fuel demand RoW'!C66</f>
        <v>0</v>
      </c>
      <c r="D71" s="252">
        <f>'BioSNG%'!D13*'Fuel demand RoW'!D66</f>
        <v>0</v>
      </c>
      <c r="E71" s="252">
        <f>'BioSNG%'!E13*'Fuel demand RoW'!E66</f>
        <v>0</v>
      </c>
      <c r="F71" s="252">
        <f>'BioSNG%'!F13*'Fuel demand RoW'!F66</f>
        <v>0</v>
      </c>
      <c r="G71" s="252">
        <f>'BioSNG%'!G13*'Fuel demand RoW'!G66</f>
        <v>0</v>
      </c>
      <c r="H71" s="252">
        <f>'BioSNG%'!H13*'Fuel demand RoW'!H66</f>
        <v>0</v>
      </c>
      <c r="I71" s="253">
        <f>'BioSNG%'!I13*'Fuel demand RoW'!I66</f>
        <v>0</v>
      </c>
    </row>
    <row r="72" spans="1:9" ht="14.45">
      <c r="A72" s="247" t="s">
        <v>483</v>
      </c>
      <c r="B72" s="252">
        <f>'BioSNG%'!B14*'Fuel demand RoW'!B67</f>
        <v>0</v>
      </c>
      <c r="C72" s="252">
        <f>'BioSNG%'!C14*'Fuel demand RoW'!C67</f>
        <v>0</v>
      </c>
      <c r="D72" s="252">
        <f>'BioSNG%'!D14*'Fuel demand RoW'!D67</f>
        <v>0</v>
      </c>
      <c r="E72" s="252">
        <f>'BioSNG%'!E14*'Fuel demand RoW'!E67</f>
        <v>0</v>
      </c>
      <c r="F72" s="252">
        <f>'BioSNG%'!F14*'Fuel demand RoW'!F67</f>
        <v>0</v>
      </c>
      <c r="G72" s="252">
        <f>'BioSNG%'!G14*'Fuel demand RoW'!G67</f>
        <v>0</v>
      </c>
      <c r="H72" s="252">
        <f>'BioSNG%'!H14*'Fuel demand RoW'!H67</f>
        <v>0</v>
      </c>
      <c r="I72" s="253">
        <f>'BioSNG%'!I14*'Fuel demand RoW'!I67</f>
        <v>0</v>
      </c>
    </row>
    <row r="73" spans="1:9" ht="14.45">
      <c r="A73" s="248" t="s">
        <v>484</v>
      </c>
      <c r="B73" s="252">
        <f>'BioSNG%'!B15*'Fuel demand RoW'!B68</f>
        <v>0</v>
      </c>
      <c r="C73" s="252">
        <f>'BioSNG%'!C15*'Fuel demand RoW'!C68</f>
        <v>0</v>
      </c>
      <c r="D73" s="252">
        <f>'BioSNG%'!D15*'Fuel demand RoW'!D68</f>
        <v>0</v>
      </c>
      <c r="E73" s="252">
        <f>'BioSNG%'!E15*'Fuel demand RoW'!E68</f>
        <v>0</v>
      </c>
      <c r="F73" s="252">
        <f>'BioSNG%'!F15*'Fuel demand RoW'!F68</f>
        <v>0</v>
      </c>
      <c r="G73" s="252">
        <f>'BioSNG%'!G15*'Fuel demand RoW'!G68</f>
        <v>0</v>
      </c>
      <c r="H73" s="252">
        <f>'BioSNG%'!H15*'Fuel demand RoW'!H68</f>
        <v>0</v>
      </c>
      <c r="I73" s="253">
        <f>'BioSNG%'!I15*'Fuel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'BioSNG%'!B9*'Fuel demand RoW'!B72</f>
        <v>0</v>
      </c>
      <c r="C77" s="252">
        <f>'BioSNG%'!C9*'Fuel demand RoW'!C72</f>
        <v>0</v>
      </c>
      <c r="D77" s="252">
        <f>'BioSNG%'!D9*'Fuel demand RoW'!D72</f>
        <v>0</v>
      </c>
      <c r="E77" s="252">
        <f>'BioSNG%'!E9*'Fuel demand RoW'!E72</f>
        <v>0</v>
      </c>
      <c r="F77" s="252">
        <f>'BioSNG%'!F9*'Fuel demand RoW'!F72</f>
        <v>0</v>
      </c>
      <c r="G77" s="252">
        <f>'BioSNG%'!G9*'Fuel demand RoW'!G72</f>
        <v>0</v>
      </c>
      <c r="H77" s="252">
        <f>'BioSNG%'!H9*'Fuel demand RoW'!H72</f>
        <v>0</v>
      </c>
      <c r="I77" s="253">
        <f>'BioSNG%'!I9*'Fuel demand RoW'!I72</f>
        <v>0</v>
      </c>
    </row>
    <row r="78" spans="1:9" ht="14.45">
      <c r="A78" s="246" t="s">
        <v>480</v>
      </c>
      <c r="B78" s="252">
        <f>'BioSNG%'!B10*'Fuel demand RoW'!B73</f>
        <v>0</v>
      </c>
      <c r="C78" s="252">
        <f>'BioSNG%'!C10*'Fuel demand RoW'!C73</f>
        <v>0</v>
      </c>
      <c r="D78" s="252">
        <f>'BioSNG%'!D10*'Fuel demand RoW'!D73</f>
        <v>0</v>
      </c>
      <c r="E78" s="252">
        <f>'BioSNG%'!E10*'Fuel demand RoW'!E73</f>
        <v>0</v>
      </c>
      <c r="F78" s="252">
        <f>'BioSNG%'!F10*'Fuel demand RoW'!F73</f>
        <v>0</v>
      </c>
      <c r="G78" s="252">
        <f>'BioSNG%'!G10*'Fuel demand RoW'!G73</f>
        <v>0</v>
      </c>
      <c r="H78" s="252">
        <f>'BioSNG%'!H10*'Fuel demand RoW'!H73</f>
        <v>0</v>
      </c>
      <c r="I78" s="253">
        <f>'BioSNG%'!I10*'Fuel demand RoW'!I73</f>
        <v>0</v>
      </c>
    </row>
    <row r="79" spans="1:9" ht="14.45">
      <c r="A79" s="246" t="s">
        <v>84</v>
      </c>
      <c r="B79" s="252">
        <f>'BioSNG%'!B11*'Fuel demand RoW'!B74</f>
        <v>0</v>
      </c>
      <c r="C79" s="252">
        <f>'BioSNG%'!C11*'Fuel demand RoW'!C74</f>
        <v>12291105.185714975</v>
      </c>
      <c r="D79" s="252">
        <f>'BioSNG%'!D11*'Fuel demand RoW'!D74</f>
        <v>29408445.432049919</v>
      </c>
      <c r="E79" s="252">
        <f>'BioSNG%'!E11*'Fuel demand RoW'!E74</f>
        <v>58612661.037629962</v>
      </c>
      <c r="F79" s="252">
        <f>'BioSNG%'!F11*'Fuel demand RoW'!F74</f>
        <v>105790103.20745237</v>
      </c>
      <c r="G79" s="252">
        <f>'BioSNG%'!G11*'Fuel demand RoW'!G74</f>
        <v>175577672.26767528</v>
      </c>
      <c r="H79" s="252">
        <f>'BioSNG%'!H11*'Fuel demand RoW'!H74</f>
        <v>256482326.59803179</v>
      </c>
      <c r="I79" s="253">
        <f>'BioSNG%'!I11*'Fuel demand RoW'!I74</f>
        <v>332263294.22990572</v>
      </c>
    </row>
    <row r="80" spans="1:9" ht="14.45">
      <c r="A80" s="246" t="s">
        <v>481</v>
      </c>
      <c r="B80" s="252">
        <f>'BioSNG%'!B12*'Fuel demand RoW'!B75</f>
        <v>0</v>
      </c>
      <c r="C80" s="252">
        <f>'BioSNG%'!C12*'Fuel demand RoW'!C75</f>
        <v>0</v>
      </c>
      <c r="D80" s="252">
        <f>'BioSNG%'!D12*'Fuel demand RoW'!D75</f>
        <v>0</v>
      </c>
      <c r="E80" s="252">
        <f>'BioSNG%'!E12*'Fuel demand RoW'!E75</f>
        <v>0</v>
      </c>
      <c r="F80" s="252">
        <f>'BioSNG%'!F12*'Fuel demand RoW'!F75</f>
        <v>0</v>
      </c>
      <c r="G80" s="252">
        <f>'BioSNG%'!G12*'Fuel demand RoW'!G75</f>
        <v>0</v>
      </c>
      <c r="H80" s="252">
        <f>'BioSNG%'!H12*'Fuel demand RoW'!H75</f>
        <v>0</v>
      </c>
      <c r="I80" s="253">
        <f>'BioSNG%'!I12*'Fuel demand RoW'!I75</f>
        <v>0</v>
      </c>
    </row>
    <row r="81" spans="1:9" ht="14.45">
      <c r="A81" s="246" t="s">
        <v>482</v>
      </c>
      <c r="B81" s="252">
        <f>'BioSNG%'!B13*'Fuel demand RoW'!B76</f>
        <v>0</v>
      </c>
      <c r="C81" s="252">
        <f>'BioSNG%'!C13*'Fuel demand RoW'!C76</f>
        <v>0</v>
      </c>
      <c r="D81" s="252">
        <f>'BioSNG%'!D13*'Fuel demand RoW'!D76</f>
        <v>0</v>
      </c>
      <c r="E81" s="252">
        <f>'BioSNG%'!E13*'Fuel demand RoW'!E76</f>
        <v>0</v>
      </c>
      <c r="F81" s="252">
        <f>'BioSNG%'!F13*'Fuel demand RoW'!F76</f>
        <v>0</v>
      </c>
      <c r="G81" s="252">
        <f>'BioSNG%'!G13*'Fuel demand RoW'!G76</f>
        <v>0</v>
      </c>
      <c r="H81" s="252">
        <f>'BioSNG%'!H13*'Fuel demand RoW'!H76</f>
        <v>0</v>
      </c>
      <c r="I81" s="253">
        <f>'BioSNG%'!I13*'Fuel demand RoW'!I76</f>
        <v>0</v>
      </c>
    </row>
    <row r="82" spans="1:9" ht="14.45">
      <c r="A82" s="247" t="s">
        <v>483</v>
      </c>
      <c r="B82" s="252">
        <f>'BioSNG%'!B14*'Fuel demand RoW'!B77</f>
        <v>0</v>
      </c>
      <c r="C82" s="252">
        <f>'BioSNG%'!C14*'Fuel demand RoW'!C77</f>
        <v>0</v>
      </c>
      <c r="D82" s="252">
        <f>'BioSNG%'!D14*'Fuel demand RoW'!D77</f>
        <v>0</v>
      </c>
      <c r="E82" s="252">
        <f>'BioSNG%'!E14*'Fuel demand RoW'!E77</f>
        <v>0</v>
      </c>
      <c r="F82" s="252">
        <f>'BioSNG%'!F14*'Fuel demand RoW'!F77</f>
        <v>0</v>
      </c>
      <c r="G82" s="252">
        <f>'BioSNG%'!G14*'Fuel demand RoW'!G77</f>
        <v>0</v>
      </c>
      <c r="H82" s="252">
        <f>'BioSNG%'!H14*'Fuel demand RoW'!H77</f>
        <v>0</v>
      </c>
      <c r="I82" s="253">
        <f>'BioSNG%'!I14*'Fuel demand RoW'!I77</f>
        <v>0</v>
      </c>
    </row>
    <row r="83" spans="1:9" ht="14.45">
      <c r="A83" s="248" t="s">
        <v>484</v>
      </c>
      <c r="B83" s="252">
        <f>'BioSNG%'!B15*'Fuel demand RoW'!B78</f>
        <v>0</v>
      </c>
      <c r="C83" s="252">
        <f>'BioSNG%'!C15*'Fuel demand RoW'!C78</f>
        <v>0</v>
      </c>
      <c r="D83" s="252">
        <f>'BioSNG%'!D15*'Fuel demand RoW'!D78</f>
        <v>0</v>
      </c>
      <c r="E83" s="252">
        <f>'BioSNG%'!E15*'Fuel demand RoW'!E78</f>
        <v>0</v>
      </c>
      <c r="F83" s="252">
        <f>'BioSNG%'!F15*'Fuel demand RoW'!F78</f>
        <v>0</v>
      </c>
      <c r="G83" s="252">
        <f>'BioSNG%'!G15*'Fuel demand RoW'!G78</f>
        <v>0</v>
      </c>
      <c r="H83" s="252">
        <f>'BioSNG%'!H15*'Fuel demand RoW'!H78</f>
        <v>0</v>
      </c>
      <c r="I83" s="253">
        <f>'BioSNG%'!I15*'Fuel demand RoW'!I78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'BioSNG%'!B9*'Fuel demand RoW'!B82</f>
        <v>0</v>
      </c>
      <c r="C87" s="252">
        <f>'BioSNG%'!C9*'Fuel demand RoW'!C82</f>
        <v>0</v>
      </c>
      <c r="D87" s="252">
        <f>'BioSNG%'!D9*'Fuel demand RoW'!D82</f>
        <v>0</v>
      </c>
      <c r="E87" s="252">
        <f>'BioSNG%'!E9*'Fuel demand RoW'!E82</f>
        <v>0</v>
      </c>
      <c r="F87" s="252">
        <f>'BioSNG%'!F9*'Fuel demand RoW'!F82</f>
        <v>0</v>
      </c>
      <c r="G87" s="252">
        <f>'BioSNG%'!G9*'Fuel demand RoW'!G82</f>
        <v>0</v>
      </c>
      <c r="H87" s="252">
        <f>'BioSNG%'!H9*'Fuel demand RoW'!H82</f>
        <v>0</v>
      </c>
      <c r="I87" s="253">
        <f>'BioSNG%'!I9*'Fuel demand RoW'!I82</f>
        <v>0</v>
      </c>
    </row>
    <row r="88" spans="1:9" ht="14.45">
      <c r="A88" s="246" t="s">
        <v>480</v>
      </c>
      <c r="B88" s="252">
        <f>'BioSNG%'!B10*'Fuel demand RoW'!B83</f>
        <v>0</v>
      </c>
      <c r="C88" s="252">
        <f>'BioSNG%'!C10*'Fuel demand RoW'!C83</f>
        <v>0</v>
      </c>
      <c r="D88" s="252">
        <f>'BioSNG%'!D10*'Fuel demand RoW'!D83</f>
        <v>0</v>
      </c>
      <c r="E88" s="252">
        <f>'BioSNG%'!E10*'Fuel demand RoW'!E83</f>
        <v>0</v>
      </c>
      <c r="F88" s="252">
        <f>'BioSNG%'!F10*'Fuel demand RoW'!F83</f>
        <v>0</v>
      </c>
      <c r="G88" s="252">
        <f>'BioSNG%'!G10*'Fuel demand RoW'!G83</f>
        <v>0</v>
      </c>
      <c r="H88" s="252">
        <f>'BioSNG%'!H10*'Fuel demand RoW'!H83</f>
        <v>0</v>
      </c>
      <c r="I88" s="253">
        <f>'BioSNG%'!I10*'Fuel demand RoW'!I83</f>
        <v>0</v>
      </c>
    </row>
    <row r="89" spans="1:9" ht="14.45">
      <c r="A89" s="246" t="s">
        <v>84</v>
      </c>
      <c r="B89" s="252">
        <f>'BioSNG%'!B11*'Fuel demand RoW'!B84</f>
        <v>0</v>
      </c>
      <c r="C89" s="252">
        <f>'BioSNG%'!C11*'Fuel demand RoW'!C84</f>
        <v>80232542.378528148</v>
      </c>
      <c r="D89" s="252">
        <f>'BioSNG%'!D11*'Fuel demand RoW'!D84</f>
        <v>207146921.01272404</v>
      </c>
      <c r="E89" s="252">
        <f>'BioSNG%'!E11*'Fuel demand RoW'!E84</f>
        <v>320265010.08643442</v>
      </c>
      <c r="F89" s="252">
        <f>'BioSNG%'!F11*'Fuel demand RoW'!F84</f>
        <v>417380922.12235296</v>
      </c>
      <c r="G89" s="252">
        <f>'BioSNG%'!G11*'Fuel demand RoW'!G84</f>
        <v>495988873.45762479</v>
      </c>
      <c r="H89" s="252">
        <f>'BioSNG%'!H11*'Fuel demand RoW'!H84</f>
        <v>552041726.24984074</v>
      </c>
      <c r="I89" s="253">
        <f>'BioSNG%'!I11*'Fuel demand RoW'!I84</f>
        <v>603032168.87311625</v>
      </c>
    </row>
    <row r="90" spans="1:9" ht="14.45">
      <c r="A90" s="246" t="s">
        <v>481</v>
      </c>
      <c r="B90" s="252">
        <f>'BioSNG%'!B12*'Fuel demand RoW'!B85</f>
        <v>0</v>
      </c>
      <c r="C90" s="252">
        <f>'BioSNG%'!C12*'Fuel demand RoW'!C85</f>
        <v>0</v>
      </c>
      <c r="D90" s="252">
        <f>'BioSNG%'!D12*'Fuel demand RoW'!D85</f>
        <v>0</v>
      </c>
      <c r="E90" s="252">
        <f>'BioSNG%'!E12*'Fuel demand RoW'!E85</f>
        <v>0</v>
      </c>
      <c r="F90" s="252">
        <f>'BioSNG%'!F12*'Fuel demand RoW'!F85</f>
        <v>0</v>
      </c>
      <c r="G90" s="252">
        <f>'BioSNG%'!G12*'Fuel demand RoW'!G85</f>
        <v>0</v>
      </c>
      <c r="H90" s="252">
        <f>'BioSNG%'!H12*'Fuel demand RoW'!H85</f>
        <v>0</v>
      </c>
      <c r="I90" s="253">
        <f>'BioSNG%'!I12*'Fuel demand RoW'!I85</f>
        <v>0</v>
      </c>
    </row>
    <row r="91" spans="1:9" ht="14.45">
      <c r="A91" s="246" t="s">
        <v>482</v>
      </c>
      <c r="B91" s="252">
        <f>'BioSNG%'!B13*'Fuel demand RoW'!B86</f>
        <v>0</v>
      </c>
      <c r="C91" s="252">
        <f>'BioSNG%'!C13*'Fuel demand RoW'!C86</f>
        <v>0</v>
      </c>
      <c r="D91" s="252">
        <f>'BioSNG%'!D13*'Fuel demand RoW'!D86</f>
        <v>0</v>
      </c>
      <c r="E91" s="252">
        <f>'BioSNG%'!E13*'Fuel demand RoW'!E86</f>
        <v>0</v>
      </c>
      <c r="F91" s="252">
        <f>'BioSNG%'!F13*'Fuel demand RoW'!F86</f>
        <v>0</v>
      </c>
      <c r="G91" s="252">
        <f>'BioSNG%'!G13*'Fuel demand RoW'!G86</f>
        <v>0</v>
      </c>
      <c r="H91" s="252">
        <f>'BioSNG%'!H13*'Fuel demand RoW'!H86</f>
        <v>0</v>
      </c>
      <c r="I91" s="253">
        <f>'BioSNG%'!I13*'Fuel demand RoW'!I86</f>
        <v>0</v>
      </c>
    </row>
    <row r="92" spans="1:9" ht="14.45">
      <c r="A92" s="247" t="s">
        <v>483</v>
      </c>
      <c r="B92" s="252">
        <f>'BioSNG%'!B14*'Fuel demand RoW'!B87</f>
        <v>0</v>
      </c>
      <c r="C92" s="252">
        <f>'BioSNG%'!C14*'Fuel demand RoW'!C87</f>
        <v>0</v>
      </c>
      <c r="D92" s="252">
        <f>'BioSNG%'!D14*'Fuel demand RoW'!D87</f>
        <v>0</v>
      </c>
      <c r="E92" s="252">
        <f>'BioSNG%'!E14*'Fuel demand RoW'!E87</f>
        <v>0</v>
      </c>
      <c r="F92" s="252">
        <f>'BioSNG%'!F14*'Fuel demand RoW'!F87</f>
        <v>0</v>
      </c>
      <c r="G92" s="252">
        <f>'BioSNG%'!G14*'Fuel demand RoW'!G87</f>
        <v>0</v>
      </c>
      <c r="H92" s="252">
        <f>'BioSNG%'!H14*'Fuel demand RoW'!H87</f>
        <v>0</v>
      </c>
      <c r="I92" s="253">
        <f>'BioSNG%'!I14*'Fuel demand RoW'!I87</f>
        <v>0</v>
      </c>
    </row>
    <row r="93" spans="1:9" ht="14.45">
      <c r="A93" s="248" t="s">
        <v>484</v>
      </c>
      <c r="B93" s="252">
        <f>'BioSNG%'!B15*'Fuel demand RoW'!B88</f>
        <v>0</v>
      </c>
      <c r="C93" s="252">
        <f>'BioSNG%'!C15*'Fuel demand RoW'!C88</f>
        <v>0</v>
      </c>
      <c r="D93" s="252">
        <f>'BioSNG%'!D15*'Fuel demand RoW'!D88</f>
        <v>0</v>
      </c>
      <c r="E93" s="252">
        <f>'BioSNG%'!E15*'Fuel demand RoW'!E88</f>
        <v>0</v>
      </c>
      <c r="F93" s="252">
        <f>'BioSNG%'!F15*'Fuel demand RoW'!F88</f>
        <v>0</v>
      </c>
      <c r="G93" s="252">
        <f>'BioSNG%'!G15*'Fuel demand RoW'!G88</f>
        <v>0</v>
      </c>
      <c r="H93" s="252">
        <f>'BioSNG%'!H15*'Fuel demand RoW'!H88</f>
        <v>0</v>
      </c>
      <c r="I93" s="253">
        <f>'BioSNG%'!I15*'Fuel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'BioSNG%'!B9*'Fuel demand RoW'!B92</f>
        <v>0</v>
      </c>
      <c r="C97" s="252">
        <f>'BioSNG%'!C9*'Fuel demand RoW'!C92</f>
        <v>0</v>
      </c>
      <c r="D97" s="252">
        <f>'BioSNG%'!D9*'Fuel demand RoW'!D92</f>
        <v>0</v>
      </c>
      <c r="E97" s="252">
        <f>'BioSNG%'!E9*'Fuel demand RoW'!E92</f>
        <v>0</v>
      </c>
      <c r="F97" s="252">
        <f>'BioSNG%'!F9*'Fuel demand RoW'!F92</f>
        <v>0</v>
      </c>
      <c r="G97" s="252">
        <f>'BioSNG%'!G9*'Fuel demand RoW'!G92</f>
        <v>0</v>
      </c>
      <c r="H97" s="252">
        <f>'BioSNG%'!H9*'Fuel demand RoW'!H92</f>
        <v>0</v>
      </c>
      <c r="I97" s="253">
        <f>'BioSNG%'!I9*'Fuel demand RoW'!I92</f>
        <v>0</v>
      </c>
    </row>
    <row r="98" spans="1:9" ht="14.45">
      <c r="A98" s="246" t="s">
        <v>480</v>
      </c>
      <c r="B98" s="252">
        <f>'BioSNG%'!B10*'Fuel demand RoW'!B93</f>
        <v>0</v>
      </c>
      <c r="C98" s="252">
        <f>'BioSNG%'!C10*'Fuel demand RoW'!C93</f>
        <v>0</v>
      </c>
      <c r="D98" s="252">
        <f>'BioSNG%'!D10*'Fuel demand RoW'!D93</f>
        <v>0</v>
      </c>
      <c r="E98" s="252">
        <f>'BioSNG%'!E10*'Fuel demand RoW'!E93</f>
        <v>0</v>
      </c>
      <c r="F98" s="252">
        <f>'BioSNG%'!F10*'Fuel demand RoW'!F93</f>
        <v>0</v>
      </c>
      <c r="G98" s="252">
        <f>'BioSNG%'!G10*'Fuel demand RoW'!G93</f>
        <v>0</v>
      </c>
      <c r="H98" s="252">
        <f>'BioSNG%'!H10*'Fuel demand RoW'!H93</f>
        <v>0</v>
      </c>
      <c r="I98" s="253">
        <f>'BioSNG%'!I10*'Fuel demand RoW'!I93</f>
        <v>0</v>
      </c>
    </row>
    <row r="99" spans="1:9" ht="14.45">
      <c r="A99" s="246" t="s">
        <v>84</v>
      </c>
      <c r="B99" s="252">
        <f>'BioSNG%'!B11*'Fuel demand RoW'!B94</f>
        <v>0</v>
      </c>
      <c r="C99" s="252">
        <f>'BioSNG%'!C11*'Fuel demand RoW'!C94</f>
        <v>2861331.3778327098</v>
      </c>
      <c r="D99" s="252">
        <f>'BioSNG%'!D11*'Fuel demand RoW'!D94</f>
        <v>8280737.2444135435</v>
      </c>
      <c r="E99" s="252">
        <f>'BioSNG%'!E11*'Fuel demand RoW'!E94</f>
        <v>15398255.211096717</v>
      </c>
      <c r="F99" s="252">
        <f>'BioSNG%'!F11*'Fuel demand RoW'!F94</f>
        <v>24122133.115875028</v>
      </c>
      <c r="G99" s="252">
        <f>'BioSNG%'!G11*'Fuel demand RoW'!G94</f>
        <v>33853219.69612515</v>
      </c>
      <c r="H99" s="252">
        <f>'BioSNG%'!H11*'Fuel demand RoW'!H94</f>
        <v>44174062.996887863</v>
      </c>
      <c r="I99" s="253">
        <f>'BioSNG%'!I11*'Fuel demand RoW'!I94</f>
        <v>54549505.665758938</v>
      </c>
    </row>
    <row r="100" spans="1:9" ht="14.45">
      <c r="A100" s="246" t="s">
        <v>481</v>
      </c>
      <c r="B100" s="252">
        <f>'BioSNG%'!B12*'Fuel demand RoW'!B95</f>
        <v>0</v>
      </c>
      <c r="C100" s="252">
        <f>'BioSNG%'!C12*'Fuel demand RoW'!C95</f>
        <v>0</v>
      </c>
      <c r="D100" s="252">
        <f>'BioSNG%'!D12*'Fuel demand RoW'!D95</f>
        <v>0</v>
      </c>
      <c r="E100" s="252">
        <f>'BioSNG%'!E12*'Fuel demand RoW'!E95</f>
        <v>0</v>
      </c>
      <c r="F100" s="252">
        <f>'BioSNG%'!F12*'Fuel demand RoW'!F95</f>
        <v>0</v>
      </c>
      <c r="G100" s="252">
        <f>'BioSNG%'!G12*'Fuel demand RoW'!G95</f>
        <v>0</v>
      </c>
      <c r="H100" s="252">
        <f>'BioSNG%'!H12*'Fuel demand RoW'!H95</f>
        <v>0</v>
      </c>
      <c r="I100" s="253">
        <f>'BioSNG%'!I12*'Fuel demand RoW'!I95</f>
        <v>0</v>
      </c>
    </row>
    <row r="101" spans="1:9" ht="14.45">
      <c r="A101" s="246" t="s">
        <v>482</v>
      </c>
      <c r="B101" s="252">
        <f>'BioSNG%'!B13*'Fuel demand RoW'!B96</f>
        <v>0</v>
      </c>
      <c r="C101" s="252">
        <f>'BioSNG%'!C13*'Fuel demand RoW'!C96</f>
        <v>0</v>
      </c>
      <c r="D101" s="252">
        <f>'BioSNG%'!D13*'Fuel demand RoW'!D96</f>
        <v>0</v>
      </c>
      <c r="E101" s="252">
        <f>'BioSNG%'!E13*'Fuel demand RoW'!E96</f>
        <v>0</v>
      </c>
      <c r="F101" s="252">
        <f>'BioSNG%'!F13*'Fuel demand RoW'!F96</f>
        <v>0</v>
      </c>
      <c r="G101" s="252">
        <f>'BioSNG%'!G13*'Fuel demand RoW'!G96</f>
        <v>0</v>
      </c>
      <c r="H101" s="252">
        <f>'BioSNG%'!H13*'Fuel demand RoW'!H96</f>
        <v>0</v>
      </c>
      <c r="I101" s="253">
        <f>'BioSNG%'!I13*'Fuel demand RoW'!I96</f>
        <v>0</v>
      </c>
    </row>
    <row r="102" spans="1:9" ht="14.45">
      <c r="A102" s="247" t="s">
        <v>483</v>
      </c>
      <c r="B102" s="252">
        <f>'BioSNG%'!B14*'Fuel demand RoW'!B97</f>
        <v>0</v>
      </c>
      <c r="C102" s="252">
        <f>'BioSNG%'!C14*'Fuel demand RoW'!C97</f>
        <v>0</v>
      </c>
      <c r="D102" s="252">
        <f>'BioSNG%'!D14*'Fuel demand RoW'!D97</f>
        <v>0</v>
      </c>
      <c r="E102" s="252">
        <f>'BioSNG%'!E14*'Fuel demand RoW'!E97</f>
        <v>0</v>
      </c>
      <c r="F102" s="252">
        <f>'BioSNG%'!F14*'Fuel demand RoW'!F97</f>
        <v>0</v>
      </c>
      <c r="G102" s="252">
        <f>'BioSNG%'!G14*'Fuel demand RoW'!G97</f>
        <v>0</v>
      </c>
      <c r="H102" s="252">
        <f>'BioSNG%'!H14*'Fuel demand RoW'!H97</f>
        <v>0</v>
      </c>
      <c r="I102" s="253">
        <f>'BioSNG%'!I14*'Fuel demand RoW'!I97</f>
        <v>0</v>
      </c>
    </row>
    <row r="103" spans="1:9" ht="14.45">
      <c r="A103" s="248" t="s">
        <v>484</v>
      </c>
      <c r="B103" s="252">
        <f>'BioSNG%'!B15*'Fuel demand RoW'!B98</f>
        <v>0</v>
      </c>
      <c r="C103" s="252">
        <f>'BioSNG%'!C15*'Fuel demand RoW'!C98</f>
        <v>0</v>
      </c>
      <c r="D103" s="252">
        <f>'BioSNG%'!D15*'Fuel demand RoW'!D98</f>
        <v>0</v>
      </c>
      <c r="E103" s="252">
        <f>'BioSNG%'!E15*'Fuel demand RoW'!E98</f>
        <v>0</v>
      </c>
      <c r="F103" s="252">
        <f>'BioSNG%'!F15*'Fuel demand RoW'!F98</f>
        <v>0</v>
      </c>
      <c r="G103" s="252">
        <f>'BioSNG%'!G15*'Fuel demand RoW'!G98</f>
        <v>0</v>
      </c>
      <c r="H103" s="252">
        <f>'BioSNG%'!H15*'Fuel demand RoW'!H98</f>
        <v>0</v>
      </c>
      <c r="I103" s="253">
        <f>'BioSNG%'!I15*'Fuel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'BioSNG%'!B9*'Fuel demand RoW'!B102</f>
        <v>0</v>
      </c>
      <c r="C107" s="252">
        <f>'BioSNG%'!C9*'Fuel demand RoW'!C102</f>
        <v>0</v>
      </c>
      <c r="D107" s="252">
        <f>'BioSNG%'!D9*'Fuel demand RoW'!D102</f>
        <v>0</v>
      </c>
      <c r="E107" s="252">
        <f>'BioSNG%'!E9*'Fuel demand RoW'!E102</f>
        <v>0</v>
      </c>
      <c r="F107" s="252">
        <f>'BioSNG%'!F9*'Fuel demand RoW'!F102</f>
        <v>0</v>
      </c>
      <c r="G107" s="252">
        <f>'BioSNG%'!G9*'Fuel demand RoW'!G102</f>
        <v>0</v>
      </c>
      <c r="H107" s="252">
        <f>'BioSNG%'!H9*'Fuel demand RoW'!H102</f>
        <v>0</v>
      </c>
      <c r="I107" s="253">
        <f>'BioSNG%'!I9*'Fuel demand RoW'!I102</f>
        <v>0</v>
      </c>
    </row>
    <row r="108" spans="1:9" ht="14.45">
      <c r="A108" s="246" t="s">
        <v>480</v>
      </c>
      <c r="B108" s="252">
        <f>'BioSNG%'!B10*'Fuel demand RoW'!B103</f>
        <v>0</v>
      </c>
      <c r="C108" s="252">
        <f>'BioSNG%'!C10*'Fuel demand RoW'!C103</f>
        <v>0</v>
      </c>
      <c r="D108" s="252">
        <f>'BioSNG%'!D10*'Fuel demand RoW'!D103</f>
        <v>0</v>
      </c>
      <c r="E108" s="252">
        <f>'BioSNG%'!E10*'Fuel demand RoW'!E103</f>
        <v>0</v>
      </c>
      <c r="F108" s="252">
        <f>'BioSNG%'!F10*'Fuel demand RoW'!F103</f>
        <v>0</v>
      </c>
      <c r="G108" s="252">
        <f>'BioSNG%'!G10*'Fuel demand RoW'!G103</f>
        <v>0</v>
      </c>
      <c r="H108" s="252">
        <f>'BioSNG%'!H10*'Fuel demand RoW'!H103</f>
        <v>0</v>
      </c>
      <c r="I108" s="253">
        <f>'BioSNG%'!I10*'Fuel demand RoW'!I103</f>
        <v>0</v>
      </c>
    </row>
    <row r="109" spans="1:9" ht="14.45">
      <c r="A109" s="246" t="s">
        <v>84</v>
      </c>
      <c r="B109" s="252">
        <f>'BioSNG%'!B11*'Fuel demand RoW'!B104</f>
        <v>0</v>
      </c>
      <c r="C109" s="252">
        <f>'BioSNG%'!C11*'Fuel demand RoW'!C104</f>
        <v>211694.77444445039</v>
      </c>
      <c r="D109" s="252">
        <f>'BioSNG%'!D11*'Fuel demand RoW'!D104</f>
        <v>38481788.662035868</v>
      </c>
      <c r="E109" s="252">
        <f>'BioSNG%'!E11*'Fuel demand RoW'!E104</f>
        <v>84355289.445624053</v>
      </c>
      <c r="F109" s="252">
        <f>'BioSNG%'!F11*'Fuel demand RoW'!F104</f>
        <v>140720580.30241007</v>
      </c>
      <c r="G109" s="252">
        <f>'BioSNG%'!G11*'Fuel demand RoW'!G104</f>
        <v>211940980.61845338</v>
      </c>
      <c r="H109" s="252">
        <f>'BioSNG%'!H11*'Fuel demand RoW'!H104</f>
        <v>298378120.20057029</v>
      </c>
      <c r="I109" s="253">
        <f>'BioSNG%'!I11*'Fuel demand RoW'!I104</f>
        <v>402568757.75626278</v>
      </c>
    </row>
    <row r="110" spans="1:9" ht="14.45">
      <c r="A110" s="246" t="s">
        <v>481</v>
      </c>
      <c r="B110" s="252">
        <f>'BioSNG%'!B12*'Fuel demand RoW'!B105</f>
        <v>0</v>
      </c>
      <c r="C110" s="252">
        <f>'BioSNG%'!C12*'Fuel demand RoW'!C105</f>
        <v>0</v>
      </c>
      <c r="D110" s="252">
        <f>'BioSNG%'!D12*'Fuel demand RoW'!D105</f>
        <v>0</v>
      </c>
      <c r="E110" s="252">
        <f>'BioSNG%'!E12*'Fuel demand RoW'!E105</f>
        <v>0</v>
      </c>
      <c r="F110" s="252">
        <f>'BioSNG%'!F12*'Fuel demand RoW'!F105</f>
        <v>0</v>
      </c>
      <c r="G110" s="252">
        <f>'BioSNG%'!G12*'Fuel demand RoW'!G105</f>
        <v>0</v>
      </c>
      <c r="H110" s="252">
        <f>'BioSNG%'!H12*'Fuel demand RoW'!H105</f>
        <v>0</v>
      </c>
      <c r="I110" s="253">
        <f>'BioSNG%'!I12*'Fuel demand RoW'!I105</f>
        <v>0</v>
      </c>
    </row>
    <row r="111" spans="1:9" ht="14.45">
      <c r="A111" s="246" t="s">
        <v>482</v>
      </c>
      <c r="B111" s="252">
        <f>'BioSNG%'!B13*'Fuel demand RoW'!B106</f>
        <v>0</v>
      </c>
      <c r="C111" s="252">
        <f>'BioSNG%'!C13*'Fuel demand RoW'!C106</f>
        <v>0</v>
      </c>
      <c r="D111" s="252">
        <f>'BioSNG%'!D13*'Fuel demand RoW'!D106</f>
        <v>0</v>
      </c>
      <c r="E111" s="252">
        <f>'BioSNG%'!E13*'Fuel demand RoW'!E106</f>
        <v>0</v>
      </c>
      <c r="F111" s="252">
        <f>'BioSNG%'!F13*'Fuel demand RoW'!F106</f>
        <v>0</v>
      </c>
      <c r="G111" s="252">
        <f>'BioSNG%'!G13*'Fuel demand RoW'!G106</f>
        <v>0</v>
      </c>
      <c r="H111" s="252">
        <f>'BioSNG%'!H13*'Fuel demand RoW'!H106</f>
        <v>0</v>
      </c>
      <c r="I111" s="253">
        <f>'BioSNG%'!I13*'Fuel demand RoW'!I106</f>
        <v>0</v>
      </c>
    </row>
    <row r="112" spans="1:9" ht="14.45">
      <c r="A112" s="247" t="s">
        <v>483</v>
      </c>
      <c r="B112" s="252">
        <f>'BioSNG%'!B14*'Fuel demand RoW'!B107</f>
        <v>0</v>
      </c>
      <c r="C112" s="252">
        <f>'BioSNG%'!C14*'Fuel demand RoW'!C107</f>
        <v>0</v>
      </c>
      <c r="D112" s="252">
        <f>'BioSNG%'!D14*'Fuel demand RoW'!D107</f>
        <v>0</v>
      </c>
      <c r="E112" s="252">
        <f>'BioSNG%'!E14*'Fuel demand RoW'!E107</f>
        <v>0</v>
      </c>
      <c r="F112" s="252">
        <f>'BioSNG%'!F14*'Fuel demand RoW'!F107</f>
        <v>0</v>
      </c>
      <c r="G112" s="252">
        <f>'BioSNG%'!G14*'Fuel demand RoW'!G107</f>
        <v>0</v>
      </c>
      <c r="H112" s="252">
        <f>'BioSNG%'!H14*'Fuel demand RoW'!H107</f>
        <v>0</v>
      </c>
      <c r="I112" s="253">
        <f>'BioSNG%'!I14*'Fuel demand RoW'!I107</f>
        <v>0</v>
      </c>
    </row>
    <row r="113" spans="1:9" ht="14.65" thickBot="1">
      <c r="A113" s="251" t="s">
        <v>484</v>
      </c>
      <c r="B113" s="254">
        <f>'BioSNG%'!B15*'Fuel demand RoW'!B108</f>
        <v>0</v>
      </c>
      <c r="C113" s="254">
        <f>'BioSNG%'!C15*'Fuel demand RoW'!C108</f>
        <v>0</v>
      </c>
      <c r="D113" s="254">
        <f>'BioSNG%'!D15*'Fuel demand RoW'!D108</f>
        <v>0</v>
      </c>
      <c r="E113" s="254">
        <f>'BioSNG%'!E15*'Fuel demand RoW'!E108</f>
        <v>0</v>
      </c>
      <c r="F113" s="254">
        <f>'BioSNG%'!F15*'Fuel demand RoW'!F108</f>
        <v>0</v>
      </c>
      <c r="G113" s="254">
        <f>'BioSNG%'!G15*'Fuel demand RoW'!G108</f>
        <v>0</v>
      </c>
      <c r="H113" s="254">
        <f>'BioSNG%'!H15*'Fuel demand RoW'!H108</f>
        <v>0</v>
      </c>
      <c r="I113" s="263">
        <f>'BioSNG%'!I15*'Fuel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'BioSNG%'!B9*'Fuel demand RoW'!B115</f>
        <v>0</v>
      </c>
      <c r="C120" s="252">
        <f>'BioSNG%'!C9*'Fuel demand RoW'!C115</f>
        <v>0</v>
      </c>
      <c r="D120" s="252">
        <f>'BioSNG%'!D9*'Fuel demand RoW'!D115</f>
        <v>0</v>
      </c>
      <c r="E120" s="252">
        <f>'BioSNG%'!E9*'Fuel demand RoW'!E115</f>
        <v>0</v>
      </c>
      <c r="F120" s="252">
        <f>'BioSNG%'!F9*'Fuel demand RoW'!F115</f>
        <v>0</v>
      </c>
      <c r="G120" s="252">
        <f>'BioSNG%'!G9*'Fuel demand RoW'!G115</f>
        <v>0</v>
      </c>
      <c r="H120" s="252">
        <f>'BioSNG%'!H9*'Fuel demand RoW'!H115</f>
        <v>0</v>
      </c>
      <c r="I120" s="253">
        <f>'BioSNG%'!I9*'Fuel demand RoW'!I115</f>
        <v>0</v>
      </c>
    </row>
    <row r="121" spans="1:9" ht="14.45">
      <c r="A121" s="246" t="s">
        <v>480</v>
      </c>
      <c r="B121" s="252">
        <f>'BioSNG%'!B10*'Fuel demand RoW'!B116</f>
        <v>0</v>
      </c>
      <c r="C121" s="252">
        <f>'BioSNG%'!C10*'Fuel demand RoW'!C116</f>
        <v>0</v>
      </c>
      <c r="D121" s="252">
        <f>'BioSNG%'!D10*'Fuel demand RoW'!D116</f>
        <v>0</v>
      </c>
      <c r="E121" s="252">
        <f>'BioSNG%'!E10*'Fuel demand RoW'!E116</f>
        <v>0</v>
      </c>
      <c r="F121" s="252">
        <f>'BioSNG%'!F10*'Fuel demand RoW'!F116</f>
        <v>0</v>
      </c>
      <c r="G121" s="252">
        <f>'BioSNG%'!G10*'Fuel demand RoW'!G116</f>
        <v>0</v>
      </c>
      <c r="H121" s="252">
        <f>'BioSNG%'!H10*'Fuel demand RoW'!H116</f>
        <v>0</v>
      </c>
      <c r="I121" s="253">
        <f>'BioSNG%'!I10*'Fuel demand RoW'!I116</f>
        <v>0</v>
      </c>
    </row>
    <row r="122" spans="1:9" ht="14.45">
      <c r="A122" s="246" t="s">
        <v>84</v>
      </c>
      <c r="B122" s="252">
        <f>'BioSNG%'!B11*'Fuel demand RoW'!B117</f>
        <v>0</v>
      </c>
      <c r="C122" s="252">
        <f>'BioSNG%'!C11*'Fuel demand RoW'!C117</f>
        <v>0</v>
      </c>
      <c r="D122" s="252">
        <f>'BioSNG%'!D11*'Fuel demand RoW'!D117</f>
        <v>0</v>
      </c>
      <c r="E122" s="252">
        <f>'BioSNG%'!E11*'Fuel demand RoW'!E117</f>
        <v>0</v>
      </c>
      <c r="F122" s="252">
        <f>'BioSNG%'!F11*'Fuel demand RoW'!F117</f>
        <v>0</v>
      </c>
      <c r="G122" s="252">
        <f>'BioSNG%'!G11*'Fuel demand RoW'!G117</f>
        <v>0</v>
      </c>
      <c r="H122" s="252">
        <f>'BioSNG%'!H11*'Fuel demand RoW'!H117</f>
        <v>0</v>
      </c>
      <c r="I122" s="253">
        <f>'BioSNG%'!I11*'Fuel demand RoW'!I117</f>
        <v>0</v>
      </c>
    </row>
    <row r="123" spans="1:9" ht="14.45">
      <c r="A123" s="246" t="s">
        <v>481</v>
      </c>
      <c r="B123" s="252">
        <f>'BioSNG%'!B12*'Fuel demand RoW'!B118</f>
        <v>0</v>
      </c>
      <c r="C123" s="252">
        <f>'BioSNG%'!C12*'Fuel demand RoW'!C118</f>
        <v>0</v>
      </c>
      <c r="D123" s="252">
        <f>'BioSNG%'!D12*'Fuel demand RoW'!D118</f>
        <v>0</v>
      </c>
      <c r="E123" s="252">
        <f>'BioSNG%'!E12*'Fuel demand RoW'!E118</f>
        <v>0</v>
      </c>
      <c r="F123" s="252">
        <f>'BioSNG%'!F12*'Fuel demand RoW'!F118</f>
        <v>0</v>
      </c>
      <c r="G123" s="252">
        <f>'BioSNG%'!G12*'Fuel demand RoW'!G118</f>
        <v>0</v>
      </c>
      <c r="H123" s="252">
        <f>'BioSNG%'!H12*'Fuel demand RoW'!H118</f>
        <v>0</v>
      </c>
      <c r="I123" s="253">
        <f>'BioSNG%'!I12*'Fuel demand RoW'!I118</f>
        <v>0</v>
      </c>
    </row>
    <row r="124" spans="1:9" ht="14.45">
      <c r="A124" s="246" t="s">
        <v>482</v>
      </c>
      <c r="B124" s="252">
        <f>'BioSNG%'!B13*'Fuel demand RoW'!B119</f>
        <v>0</v>
      </c>
      <c r="C124" s="252">
        <f>'BioSNG%'!C13*'Fuel demand RoW'!C119</f>
        <v>0</v>
      </c>
      <c r="D124" s="252">
        <f>'BioSNG%'!D13*'Fuel demand RoW'!D119</f>
        <v>0</v>
      </c>
      <c r="E124" s="252">
        <f>'BioSNG%'!E13*'Fuel demand RoW'!E119</f>
        <v>0</v>
      </c>
      <c r="F124" s="252">
        <f>'BioSNG%'!F13*'Fuel demand RoW'!F119</f>
        <v>0</v>
      </c>
      <c r="G124" s="252">
        <f>'BioSNG%'!G13*'Fuel demand RoW'!G119</f>
        <v>0</v>
      </c>
      <c r="H124" s="252">
        <f>'BioSNG%'!H13*'Fuel demand RoW'!H119</f>
        <v>0</v>
      </c>
      <c r="I124" s="253">
        <f>'BioSNG%'!I13*'Fuel demand RoW'!I119</f>
        <v>0</v>
      </c>
    </row>
    <row r="125" spans="1:9" ht="14.45">
      <c r="A125" s="247" t="s">
        <v>483</v>
      </c>
      <c r="B125" s="252">
        <f>'BioSNG%'!B14*'Fuel demand RoW'!B120</f>
        <v>0</v>
      </c>
      <c r="C125" s="252">
        <f>'BioSNG%'!C14*'Fuel demand RoW'!C120</f>
        <v>0</v>
      </c>
      <c r="D125" s="252">
        <f>'BioSNG%'!D14*'Fuel demand RoW'!D120</f>
        <v>0</v>
      </c>
      <c r="E125" s="252">
        <f>'BioSNG%'!E14*'Fuel demand RoW'!E120</f>
        <v>0</v>
      </c>
      <c r="F125" s="252">
        <f>'BioSNG%'!F14*'Fuel demand RoW'!F120</f>
        <v>0</v>
      </c>
      <c r="G125" s="252">
        <f>'BioSNG%'!G14*'Fuel demand RoW'!G120</f>
        <v>0</v>
      </c>
      <c r="H125" s="252">
        <f>'BioSNG%'!H14*'Fuel demand RoW'!H120</f>
        <v>0</v>
      </c>
      <c r="I125" s="253">
        <f>'BioSNG%'!I14*'Fuel demand RoW'!I120</f>
        <v>0</v>
      </c>
    </row>
    <row r="126" spans="1:9" ht="14.45">
      <c r="A126" s="248" t="s">
        <v>484</v>
      </c>
      <c r="B126" s="252">
        <f>'BioSNG%'!B15*'Fuel demand RoW'!B121</f>
        <v>0</v>
      </c>
      <c r="C126" s="252">
        <f>'BioSNG%'!C15*'Fuel demand RoW'!C121</f>
        <v>0</v>
      </c>
      <c r="D126" s="252">
        <f>'BioSNG%'!D15*'Fuel demand RoW'!D121</f>
        <v>0</v>
      </c>
      <c r="E126" s="252">
        <f>'BioSNG%'!E15*'Fuel demand RoW'!E121</f>
        <v>0</v>
      </c>
      <c r="F126" s="252">
        <f>'BioSNG%'!F15*'Fuel demand RoW'!F121</f>
        <v>0</v>
      </c>
      <c r="G126" s="252">
        <f>'BioSNG%'!G15*'Fuel demand RoW'!G121</f>
        <v>0</v>
      </c>
      <c r="H126" s="252">
        <f>'BioSNG%'!H15*'Fuel demand RoW'!H121</f>
        <v>0</v>
      </c>
      <c r="I126" s="253">
        <f>'BioSNG%'!I15*'Fuel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'BioSNG%'!B9*'Fuel demand RoW'!B125</f>
        <v>0</v>
      </c>
      <c r="C130" s="252">
        <f>'BioSNG%'!C9*'Fuel demand RoW'!C125</f>
        <v>0</v>
      </c>
      <c r="D130" s="252">
        <f>'BioSNG%'!D9*'Fuel demand RoW'!D125</f>
        <v>0</v>
      </c>
      <c r="E130" s="252">
        <f>'BioSNG%'!E9*'Fuel demand RoW'!E125</f>
        <v>0</v>
      </c>
      <c r="F130" s="252">
        <f>'BioSNG%'!F9*'Fuel demand RoW'!F125</f>
        <v>0</v>
      </c>
      <c r="G130" s="252">
        <f>'BioSNG%'!G9*'Fuel demand RoW'!G125</f>
        <v>0</v>
      </c>
      <c r="H130" s="252">
        <f>'BioSNG%'!H9*'Fuel demand RoW'!H125</f>
        <v>0</v>
      </c>
      <c r="I130" s="253">
        <f>'BioSNG%'!I9*'Fuel demand RoW'!I125</f>
        <v>0</v>
      </c>
    </row>
    <row r="131" spans="1:9" ht="14.45">
      <c r="A131" s="246" t="s">
        <v>480</v>
      </c>
      <c r="B131" s="252">
        <f>'BioSNG%'!B10*'Fuel demand RoW'!B126</f>
        <v>0</v>
      </c>
      <c r="C131" s="252">
        <f>'BioSNG%'!C10*'Fuel demand RoW'!C126</f>
        <v>0</v>
      </c>
      <c r="D131" s="252">
        <f>'BioSNG%'!D10*'Fuel demand RoW'!D126</f>
        <v>0</v>
      </c>
      <c r="E131" s="252">
        <f>'BioSNG%'!E10*'Fuel demand RoW'!E126</f>
        <v>0</v>
      </c>
      <c r="F131" s="252">
        <f>'BioSNG%'!F10*'Fuel demand RoW'!F126</f>
        <v>0</v>
      </c>
      <c r="G131" s="252">
        <f>'BioSNG%'!G10*'Fuel demand RoW'!G126</f>
        <v>0</v>
      </c>
      <c r="H131" s="252">
        <f>'BioSNG%'!H10*'Fuel demand RoW'!H126</f>
        <v>0</v>
      </c>
      <c r="I131" s="253">
        <f>'BioSNG%'!I10*'Fuel demand RoW'!I126</f>
        <v>0</v>
      </c>
    </row>
    <row r="132" spans="1:9" ht="14.45">
      <c r="A132" s="246" t="s">
        <v>84</v>
      </c>
      <c r="B132" s="252">
        <f>'BioSNG%'!B11*'Fuel demand RoW'!B127</f>
        <v>0</v>
      </c>
      <c r="C132" s="252">
        <f>'BioSNG%'!C11*'Fuel demand RoW'!C127</f>
        <v>13292434.177994892</v>
      </c>
      <c r="D132" s="252">
        <f>'BioSNG%'!D11*'Fuel demand RoW'!D127</f>
        <v>32746208.739649642</v>
      </c>
      <c r="E132" s="252">
        <f>'BioSNG%'!E11*'Fuel demand RoW'!E127</f>
        <v>63578478.136288032</v>
      </c>
      <c r="F132" s="252">
        <f>'BioSNG%'!F11*'Fuel demand RoW'!F127</f>
        <v>107655884.56790617</v>
      </c>
      <c r="G132" s="252">
        <f>'BioSNG%'!G11*'Fuel demand RoW'!G127</f>
        <v>164770531.73682088</v>
      </c>
      <c r="H132" s="252">
        <f>'BioSNG%'!H11*'Fuel demand RoW'!H127</f>
        <v>230493929.34500694</v>
      </c>
      <c r="I132" s="253">
        <f>'BioSNG%'!I11*'Fuel demand RoW'!I127</f>
        <v>280928740.9722771</v>
      </c>
    </row>
    <row r="133" spans="1:9" ht="14.45">
      <c r="A133" s="246" t="s">
        <v>481</v>
      </c>
      <c r="B133" s="252">
        <f>'BioSNG%'!B12*'Fuel demand RoW'!B128</f>
        <v>0</v>
      </c>
      <c r="C133" s="252">
        <f>'BioSNG%'!C12*'Fuel demand RoW'!C128</f>
        <v>0</v>
      </c>
      <c r="D133" s="252">
        <f>'BioSNG%'!D12*'Fuel demand RoW'!D128</f>
        <v>0</v>
      </c>
      <c r="E133" s="252">
        <f>'BioSNG%'!E12*'Fuel demand RoW'!E128</f>
        <v>0</v>
      </c>
      <c r="F133" s="252">
        <f>'BioSNG%'!F12*'Fuel demand RoW'!F128</f>
        <v>0</v>
      </c>
      <c r="G133" s="252">
        <f>'BioSNG%'!G12*'Fuel demand RoW'!G128</f>
        <v>0</v>
      </c>
      <c r="H133" s="252">
        <f>'BioSNG%'!H12*'Fuel demand RoW'!H128</f>
        <v>0</v>
      </c>
      <c r="I133" s="253">
        <f>'BioSNG%'!I12*'Fuel demand RoW'!I128</f>
        <v>0</v>
      </c>
    </row>
    <row r="134" spans="1:9" ht="14.45">
      <c r="A134" s="246" t="s">
        <v>482</v>
      </c>
      <c r="B134" s="252">
        <f>'BioSNG%'!B13*'Fuel demand RoW'!B129</f>
        <v>0</v>
      </c>
      <c r="C134" s="252">
        <f>'BioSNG%'!C13*'Fuel demand RoW'!C129</f>
        <v>0</v>
      </c>
      <c r="D134" s="252">
        <f>'BioSNG%'!D13*'Fuel demand RoW'!D129</f>
        <v>0</v>
      </c>
      <c r="E134" s="252">
        <f>'BioSNG%'!E13*'Fuel demand RoW'!E129</f>
        <v>0</v>
      </c>
      <c r="F134" s="252">
        <f>'BioSNG%'!F13*'Fuel demand RoW'!F129</f>
        <v>0</v>
      </c>
      <c r="G134" s="252">
        <f>'BioSNG%'!G13*'Fuel demand RoW'!G129</f>
        <v>0</v>
      </c>
      <c r="H134" s="252">
        <f>'BioSNG%'!H13*'Fuel demand RoW'!H129</f>
        <v>0</v>
      </c>
      <c r="I134" s="253">
        <f>'BioSNG%'!I13*'Fuel demand RoW'!I129</f>
        <v>0</v>
      </c>
    </row>
    <row r="135" spans="1:9" ht="14.45">
      <c r="A135" s="247" t="s">
        <v>483</v>
      </c>
      <c r="B135" s="252">
        <f>'BioSNG%'!B14*'Fuel demand RoW'!B130</f>
        <v>0</v>
      </c>
      <c r="C135" s="252">
        <f>'BioSNG%'!C14*'Fuel demand RoW'!C130</f>
        <v>0</v>
      </c>
      <c r="D135" s="252">
        <f>'BioSNG%'!D14*'Fuel demand RoW'!D130</f>
        <v>0</v>
      </c>
      <c r="E135" s="252">
        <f>'BioSNG%'!E14*'Fuel demand RoW'!E130</f>
        <v>0</v>
      </c>
      <c r="F135" s="252">
        <f>'BioSNG%'!F14*'Fuel demand RoW'!F130</f>
        <v>0</v>
      </c>
      <c r="G135" s="252">
        <f>'BioSNG%'!G14*'Fuel demand RoW'!G130</f>
        <v>0</v>
      </c>
      <c r="H135" s="252">
        <f>'BioSNG%'!H14*'Fuel demand RoW'!H130</f>
        <v>0</v>
      </c>
      <c r="I135" s="253">
        <f>'BioSNG%'!I14*'Fuel demand RoW'!I130</f>
        <v>0</v>
      </c>
    </row>
    <row r="136" spans="1:9" ht="14.45">
      <c r="A136" s="248" t="s">
        <v>484</v>
      </c>
      <c r="B136" s="252">
        <f>'BioSNG%'!B15*'Fuel demand RoW'!B131</f>
        <v>0</v>
      </c>
      <c r="C136" s="252">
        <f>'BioSNG%'!C15*'Fuel demand RoW'!C131</f>
        <v>0</v>
      </c>
      <c r="D136" s="252">
        <f>'BioSNG%'!D15*'Fuel demand RoW'!D131</f>
        <v>0</v>
      </c>
      <c r="E136" s="252">
        <f>'BioSNG%'!E15*'Fuel demand RoW'!E131</f>
        <v>0</v>
      </c>
      <c r="F136" s="252">
        <f>'BioSNG%'!F15*'Fuel demand RoW'!F131</f>
        <v>0</v>
      </c>
      <c r="G136" s="252">
        <f>'BioSNG%'!G15*'Fuel demand RoW'!G131</f>
        <v>0</v>
      </c>
      <c r="H136" s="252">
        <f>'BioSNG%'!H15*'Fuel demand RoW'!H131</f>
        <v>0</v>
      </c>
      <c r="I136" s="253">
        <f>'BioSNG%'!I15*'Fuel demand RoW'!I131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'BioSNG%'!B9*'Fuel demand RoW'!B135</f>
        <v>0</v>
      </c>
      <c r="C140" s="252">
        <f>'BioSNG%'!C9*'Fuel demand RoW'!C135</f>
        <v>0</v>
      </c>
      <c r="D140" s="252">
        <f>'BioSNG%'!D9*'Fuel demand RoW'!D135</f>
        <v>0</v>
      </c>
      <c r="E140" s="252">
        <f>'BioSNG%'!E9*'Fuel demand RoW'!E135</f>
        <v>0</v>
      </c>
      <c r="F140" s="252">
        <f>'BioSNG%'!F9*'Fuel demand RoW'!F135</f>
        <v>0</v>
      </c>
      <c r="G140" s="252">
        <f>'BioSNG%'!G9*'Fuel demand RoW'!G135</f>
        <v>0</v>
      </c>
      <c r="H140" s="252">
        <f>'BioSNG%'!H9*'Fuel demand RoW'!H135</f>
        <v>0</v>
      </c>
      <c r="I140" s="253">
        <f>'BioSNG%'!I9*'Fuel demand RoW'!I135</f>
        <v>0</v>
      </c>
    </row>
    <row r="141" spans="1:9" ht="14.45">
      <c r="A141" s="246" t="s">
        <v>480</v>
      </c>
      <c r="B141" s="252">
        <f>'BioSNG%'!B10*'Fuel demand RoW'!B136</f>
        <v>0</v>
      </c>
      <c r="C141" s="252">
        <f>'BioSNG%'!C10*'Fuel demand RoW'!C136</f>
        <v>0</v>
      </c>
      <c r="D141" s="252">
        <f>'BioSNG%'!D10*'Fuel demand RoW'!D136</f>
        <v>0</v>
      </c>
      <c r="E141" s="252">
        <f>'BioSNG%'!E10*'Fuel demand RoW'!E136</f>
        <v>0</v>
      </c>
      <c r="F141" s="252">
        <f>'BioSNG%'!F10*'Fuel demand RoW'!F136</f>
        <v>0</v>
      </c>
      <c r="G141" s="252">
        <f>'BioSNG%'!G10*'Fuel demand RoW'!G136</f>
        <v>0</v>
      </c>
      <c r="H141" s="252">
        <f>'BioSNG%'!H10*'Fuel demand RoW'!H136</f>
        <v>0</v>
      </c>
      <c r="I141" s="253">
        <f>'BioSNG%'!I10*'Fuel demand RoW'!I136</f>
        <v>0</v>
      </c>
    </row>
    <row r="142" spans="1:9" ht="14.45">
      <c r="A142" s="246" t="s">
        <v>84</v>
      </c>
      <c r="B142" s="252">
        <f>'BioSNG%'!B11*'Fuel demand RoW'!B137</f>
        <v>0</v>
      </c>
      <c r="C142" s="252">
        <f>'BioSNG%'!C11*'Fuel demand RoW'!C137</f>
        <v>80232798.947429419</v>
      </c>
      <c r="D142" s="252">
        <f>'BioSNG%'!D11*'Fuel demand RoW'!D137</f>
        <v>207148203.8572304</v>
      </c>
      <c r="E142" s="252">
        <f>'BioSNG%'!E11*'Fuel demand RoW'!E137</f>
        <v>320523467.06410116</v>
      </c>
      <c r="F142" s="252">
        <f>'BioSNG%'!F11*'Fuel demand RoW'!F137</f>
        <v>417894212.63210613</v>
      </c>
      <c r="G142" s="252">
        <f>'BioSNG%'!G11*'Fuel demand RoW'!G137</f>
        <v>496920935.95499259</v>
      </c>
      <c r="H142" s="252">
        <f>'BioSNG%'!H11*'Fuel demand RoW'!H137</f>
        <v>553589510.86737978</v>
      </c>
      <c r="I142" s="253">
        <f>'BioSNG%'!I11*'Fuel demand RoW'!I137</f>
        <v>605048736.05491257</v>
      </c>
    </row>
    <row r="143" spans="1:9" ht="14.45">
      <c r="A143" s="246" t="s">
        <v>481</v>
      </c>
      <c r="B143" s="252">
        <f>'BioSNG%'!B12*'Fuel demand RoW'!B138</f>
        <v>0</v>
      </c>
      <c r="C143" s="252">
        <f>'BioSNG%'!C12*'Fuel demand RoW'!C138</f>
        <v>0</v>
      </c>
      <c r="D143" s="252">
        <f>'BioSNG%'!D12*'Fuel demand RoW'!D138</f>
        <v>0</v>
      </c>
      <c r="E143" s="252">
        <f>'BioSNG%'!E12*'Fuel demand RoW'!E138</f>
        <v>0</v>
      </c>
      <c r="F143" s="252">
        <f>'BioSNG%'!F12*'Fuel demand RoW'!F138</f>
        <v>0</v>
      </c>
      <c r="G143" s="252">
        <f>'BioSNG%'!G12*'Fuel demand RoW'!G138</f>
        <v>0</v>
      </c>
      <c r="H143" s="252">
        <f>'BioSNG%'!H12*'Fuel demand RoW'!H138</f>
        <v>0</v>
      </c>
      <c r="I143" s="253">
        <f>'BioSNG%'!I12*'Fuel demand RoW'!I138</f>
        <v>0</v>
      </c>
    </row>
    <row r="144" spans="1:9" ht="14.45">
      <c r="A144" s="246" t="s">
        <v>482</v>
      </c>
      <c r="B144" s="252">
        <f>'BioSNG%'!B13*'Fuel demand RoW'!B139</f>
        <v>0</v>
      </c>
      <c r="C144" s="252">
        <f>'BioSNG%'!C13*'Fuel demand RoW'!C139</f>
        <v>0</v>
      </c>
      <c r="D144" s="252">
        <f>'BioSNG%'!D13*'Fuel demand RoW'!D139</f>
        <v>0</v>
      </c>
      <c r="E144" s="252">
        <f>'BioSNG%'!E13*'Fuel demand RoW'!E139</f>
        <v>0</v>
      </c>
      <c r="F144" s="252">
        <f>'BioSNG%'!F13*'Fuel demand RoW'!F139</f>
        <v>0</v>
      </c>
      <c r="G144" s="252">
        <f>'BioSNG%'!G13*'Fuel demand RoW'!G139</f>
        <v>0</v>
      </c>
      <c r="H144" s="252">
        <f>'BioSNG%'!H13*'Fuel demand RoW'!H139</f>
        <v>0</v>
      </c>
      <c r="I144" s="253">
        <f>'BioSNG%'!I13*'Fuel demand RoW'!I139</f>
        <v>0</v>
      </c>
    </row>
    <row r="145" spans="1:9" ht="14.45">
      <c r="A145" s="247" t="s">
        <v>483</v>
      </c>
      <c r="B145" s="252">
        <f>'BioSNG%'!B14*'Fuel demand RoW'!B140</f>
        <v>0</v>
      </c>
      <c r="C145" s="252">
        <f>'BioSNG%'!C14*'Fuel demand RoW'!C140</f>
        <v>0</v>
      </c>
      <c r="D145" s="252">
        <f>'BioSNG%'!D14*'Fuel demand RoW'!D140</f>
        <v>0</v>
      </c>
      <c r="E145" s="252">
        <f>'BioSNG%'!E14*'Fuel demand RoW'!E140</f>
        <v>0</v>
      </c>
      <c r="F145" s="252">
        <f>'BioSNG%'!F14*'Fuel demand RoW'!F140</f>
        <v>0</v>
      </c>
      <c r="G145" s="252">
        <f>'BioSNG%'!G14*'Fuel demand RoW'!G140</f>
        <v>0</v>
      </c>
      <c r="H145" s="252">
        <f>'BioSNG%'!H14*'Fuel demand RoW'!H140</f>
        <v>0</v>
      </c>
      <c r="I145" s="253">
        <f>'BioSNG%'!I14*'Fuel demand RoW'!I140</f>
        <v>0</v>
      </c>
    </row>
    <row r="146" spans="1:9" ht="14.45">
      <c r="A146" s="248" t="s">
        <v>484</v>
      </c>
      <c r="B146" s="252">
        <f>'BioSNG%'!B15*'Fuel demand RoW'!B141</f>
        <v>0</v>
      </c>
      <c r="C146" s="252">
        <f>'BioSNG%'!C15*'Fuel demand RoW'!C141</f>
        <v>0</v>
      </c>
      <c r="D146" s="252">
        <f>'BioSNG%'!D15*'Fuel demand RoW'!D141</f>
        <v>0</v>
      </c>
      <c r="E146" s="252">
        <f>'BioSNG%'!E15*'Fuel demand RoW'!E141</f>
        <v>0</v>
      </c>
      <c r="F146" s="252">
        <f>'BioSNG%'!F15*'Fuel demand RoW'!F141</f>
        <v>0</v>
      </c>
      <c r="G146" s="252">
        <f>'BioSNG%'!G15*'Fuel demand RoW'!G141</f>
        <v>0</v>
      </c>
      <c r="H146" s="252">
        <f>'BioSNG%'!H15*'Fuel demand RoW'!H141</f>
        <v>0</v>
      </c>
      <c r="I146" s="253">
        <f>'BioSNG%'!I15*'Fuel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'BioSNG%'!B9*'Fuel demand RoW'!B145</f>
        <v>0</v>
      </c>
      <c r="C150" s="252">
        <f>'BioSNG%'!C9*'Fuel demand RoW'!C145</f>
        <v>0</v>
      </c>
      <c r="D150" s="252">
        <f>'BioSNG%'!D9*'Fuel demand RoW'!D145</f>
        <v>0</v>
      </c>
      <c r="E150" s="252">
        <f>'BioSNG%'!E9*'Fuel demand RoW'!E145</f>
        <v>0</v>
      </c>
      <c r="F150" s="252">
        <f>'BioSNG%'!F9*'Fuel demand RoW'!F145</f>
        <v>0</v>
      </c>
      <c r="G150" s="252">
        <f>'BioSNG%'!G9*'Fuel demand RoW'!G145</f>
        <v>0</v>
      </c>
      <c r="H150" s="252">
        <f>'BioSNG%'!H9*'Fuel demand RoW'!H145</f>
        <v>0</v>
      </c>
      <c r="I150" s="253">
        <f>'BioSNG%'!I9*'Fuel demand RoW'!I145</f>
        <v>0</v>
      </c>
    </row>
    <row r="151" spans="1:9" ht="14.45">
      <c r="A151" s="246" t="s">
        <v>480</v>
      </c>
      <c r="B151" s="252">
        <f>'BioSNG%'!B10*'Fuel demand RoW'!B146</f>
        <v>0</v>
      </c>
      <c r="C151" s="252">
        <f>'BioSNG%'!C10*'Fuel demand RoW'!C146</f>
        <v>0</v>
      </c>
      <c r="D151" s="252">
        <f>'BioSNG%'!D10*'Fuel demand RoW'!D146</f>
        <v>0</v>
      </c>
      <c r="E151" s="252">
        <f>'BioSNG%'!E10*'Fuel demand RoW'!E146</f>
        <v>0</v>
      </c>
      <c r="F151" s="252">
        <f>'BioSNG%'!F10*'Fuel demand RoW'!F146</f>
        <v>0</v>
      </c>
      <c r="G151" s="252">
        <f>'BioSNG%'!G10*'Fuel demand RoW'!G146</f>
        <v>0</v>
      </c>
      <c r="H151" s="252">
        <f>'BioSNG%'!H10*'Fuel demand RoW'!H146</f>
        <v>0</v>
      </c>
      <c r="I151" s="253">
        <f>'BioSNG%'!I10*'Fuel demand RoW'!I146</f>
        <v>0</v>
      </c>
    </row>
    <row r="152" spans="1:9" ht="14.45">
      <c r="A152" s="246" t="s">
        <v>84</v>
      </c>
      <c r="B152" s="252">
        <f>'BioSNG%'!B11*'Fuel demand RoW'!B147</f>
        <v>0</v>
      </c>
      <c r="C152" s="252">
        <f>'BioSNG%'!C11*'Fuel demand RoW'!C147</f>
        <v>2867662.7101448397</v>
      </c>
      <c r="D152" s="252">
        <f>'BioSNG%'!D11*'Fuel demand RoW'!D147</f>
        <v>8312393.9059741981</v>
      </c>
      <c r="E152" s="252">
        <f>'BioSNG%'!E11*'Fuel demand RoW'!E147</f>
        <v>15485596.506810457</v>
      </c>
      <c r="F152" s="252">
        <f>'BioSNG%'!F11*'Fuel demand RoW'!F147</f>
        <v>24395594.914884564</v>
      </c>
      <c r="G152" s="252">
        <f>'BioSNG%'!G11*'Fuel demand RoW'!G147</f>
        <v>34372891.173538007</v>
      </c>
      <c r="H152" s="252">
        <f>'BioSNG%'!H11*'Fuel demand RoW'!H147</f>
        <v>45108860.194508523</v>
      </c>
      <c r="I152" s="253">
        <f>'BioSNG%'!I11*'Fuel demand RoW'!I147</f>
        <v>56018326.673524715</v>
      </c>
    </row>
    <row r="153" spans="1:9" ht="14.45">
      <c r="A153" s="246" t="s">
        <v>481</v>
      </c>
      <c r="B153" s="252">
        <f>'BioSNG%'!B12*'Fuel demand RoW'!B148</f>
        <v>0</v>
      </c>
      <c r="C153" s="252">
        <f>'BioSNG%'!C12*'Fuel demand RoW'!C148</f>
        <v>0</v>
      </c>
      <c r="D153" s="252">
        <f>'BioSNG%'!D12*'Fuel demand RoW'!D148</f>
        <v>0</v>
      </c>
      <c r="E153" s="252">
        <f>'BioSNG%'!E12*'Fuel demand RoW'!E148</f>
        <v>0</v>
      </c>
      <c r="F153" s="252">
        <f>'BioSNG%'!F12*'Fuel demand RoW'!F148</f>
        <v>0</v>
      </c>
      <c r="G153" s="252">
        <f>'BioSNG%'!G12*'Fuel demand RoW'!G148</f>
        <v>0</v>
      </c>
      <c r="H153" s="252">
        <f>'BioSNG%'!H12*'Fuel demand RoW'!H148</f>
        <v>0</v>
      </c>
      <c r="I153" s="253">
        <f>'BioSNG%'!I12*'Fuel demand RoW'!I148</f>
        <v>0</v>
      </c>
    </row>
    <row r="154" spans="1:9" ht="14.45">
      <c r="A154" s="246" t="s">
        <v>482</v>
      </c>
      <c r="B154" s="252">
        <f>'BioSNG%'!B13*'Fuel demand RoW'!B149</f>
        <v>0</v>
      </c>
      <c r="C154" s="252">
        <f>'BioSNG%'!C13*'Fuel demand RoW'!C149</f>
        <v>0</v>
      </c>
      <c r="D154" s="252">
        <f>'BioSNG%'!D13*'Fuel demand RoW'!D149</f>
        <v>0</v>
      </c>
      <c r="E154" s="252">
        <f>'BioSNG%'!E13*'Fuel demand RoW'!E149</f>
        <v>0</v>
      </c>
      <c r="F154" s="252">
        <f>'BioSNG%'!F13*'Fuel demand RoW'!F149</f>
        <v>0</v>
      </c>
      <c r="G154" s="252">
        <f>'BioSNG%'!G13*'Fuel demand RoW'!G149</f>
        <v>0</v>
      </c>
      <c r="H154" s="252">
        <f>'BioSNG%'!H13*'Fuel demand RoW'!H149</f>
        <v>0</v>
      </c>
      <c r="I154" s="253">
        <f>'BioSNG%'!I13*'Fuel demand RoW'!I149</f>
        <v>0</v>
      </c>
    </row>
    <row r="155" spans="1:9" ht="14.45">
      <c r="A155" s="247" t="s">
        <v>483</v>
      </c>
      <c r="B155" s="252">
        <f>'BioSNG%'!B14*'Fuel demand RoW'!B150</f>
        <v>0</v>
      </c>
      <c r="C155" s="252">
        <f>'BioSNG%'!C14*'Fuel demand RoW'!C150</f>
        <v>0</v>
      </c>
      <c r="D155" s="252">
        <f>'BioSNG%'!D14*'Fuel demand RoW'!D150</f>
        <v>0</v>
      </c>
      <c r="E155" s="252">
        <f>'BioSNG%'!E14*'Fuel demand RoW'!E150</f>
        <v>0</v>
      </c>
      <c r="F155" s="252">
        <f>'BioSNG%'!F14*'Fuel demand RoW'!F150</f>
        <v>0</v>
      </c>
      <c r="G155" s="252">
        <f>'BioSNG%'!G14*'Fuel demand RoW'!G150</f>
        <v>0</v>
      </c>
      <c r="H155" s="252">
        <f>'BioSNG%'!H14*'Fuel demand RoW'!H150</f>
        <v>0</v>
      </c>
      <c r="I155" s="253">
        <f>'BioSNG%'!I14*'Fuel demand RoW'!I150</f>
        <v>0</v>
      </c>
    </row>
    <row r="156" spans="1:9" ht="14.45">
      <c r="A156" s="248" t="s">
        <v>484</v>
      </c>
      <c r="B156" s="252">
        <f>'BioSNG%'!B15*'Fuel demand RoW'!B151</f>
        <v>0</v>
      </c>
      <c r="C156" s="252">
        <f>'BioSNG%'!C15*'Fuel demand RoW'!C151</f>
        <v>0</v>
      </c>
      <c r="D156" s="252">
        <f>'BioSNG%'!D15*'Fuel demand RoW'!D151</f>
        <v>0</v>
      </c>
      <c r="E156" s="252">
        <f>'BioSNG%'!E15*'Fuel demand RoW'!E151</f>
        <v>0</v>
      </c>
      <c r="F156" s="252">
        <f>'BioSNG%'!F15*'Fuel demand RoW'!F151</f>
        <v>0</v>
      </c>
      <c r="G156" s="252">
        <f>'BioSNG%'!G15*'Fuel demand RoW'!G151</f>
        <v>0</v>
      </c>
      <c r="H156" s="252">
        <f>'BioSNG%'!H15*'Fuel demand RoW'!H151</f>
        <v>0</v>
      </c>
      <c r="I156" s="253">
        <f>'BioSNG%'!I15*'Fuel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'BioSNG%'!B9*'Fuel demand RoW'!B155</f>
        <v>0</v>
      </c>
      <c r="C160" s="252">
        <f>'BioSNG%'!C9*'Fuel demand RoW'!C155</f>
        <v>0</v>
      </c>
      <c r="D160" s="252">
        <f>'BioSNG%'!D9*'Fuel demand RoW'!D155</f>
        <v>0</v>
      </c>
      <c r="E160" s="252">
        <f>'BioSNG%'!E9*'Fuel demand RoW'!E155</f>
        <v>0</v>
      </c>
      <c r="F160" s="252">
        <f>'BioSNG%'!F9*'Fuel demand RoW'!F155</f>
        <v>0</v>
      </c>
      <c r="G160" s="252">
        <f>'BioSNG%'!G9*'Fuel demand RoW'!G155</f>
        <v>0</v>
      </c>
      <c r="H160" s="252">
        <f>'BioSNG%'!H9*'Fuel demand RoW'!H155</f>
        <v>0</v>
      </c>
      <c r="I160" s="253">
        <f>'BioSNG%'!I9*'Fuel demand RoW'!I155</f>
        <v>0</v>
      </c>
    </row>
    <row r="161" spans="1:9" ht="14.45">
      <c r="A161" s="246" t="s">
        <v>480</v>
      </c>
      <c r="B161" s="252">
        <f>'BioSNG%'!B10*'Fuel demand RoW'!B156</f>
        <v>0</v>
      </c>
      <c r="C161" s="252">
        <f>'BioSNG%'!C10*'Fuel demand RoW'!C156</f>
        <v>0</v>
      </c>
      <c r="D161" s="252">
        <f>'BioSNG%'!D10*'Fuel demand RoW'!D156</f>
        <v>0</v>
      </c>
      <c r="E161" s="252">
        <f>'BioSNG%'!E10*'Fuel demand RoW'!E156</f>
        <v>0</v>
      </c>
      <c r="F161" s="252">
        <f>'BioSNG%'!F10*'Fuel demand RoW'!F156</f>
        <v>0</v>
      </c>
      <c r="G161" s="252">
        <f>'BioSNG%'!G10*'Fuel demand RoW'!G156</f>
        <v>0</v>
      </c>
      <c r="H161" s="252">
        <f>'BioSNG%'!H10*'Fuel demand RoW'!H156</f>
        <v>0</v>
      </c>
      <c r="I161" s="253">
        <f>'BioSNG%'!I10*'Fuel demand RoW'!I156</f>
        <v>0</v>
      </c>
    </row>
    <row r="162" spans="1:9" ht="14.45">
      <c r="A162" s="246" t="s">
        <v>84</v>
      </c>
      <c r="B162" s="252">
        <f>'BioSNG%'!B11*'Fuel demand RoW'!B157</f>
        <v>0</v>
      </c>
      <c r="C162" s="252">
        <f>'BioSNG%'!C11*'Fuel demand RoW'!C157</f>
        <v>233101.7275344246</v>
      </c>
      <c r="D162" s="252">
        <f>'BioSNG%'!D11*'Fuel demand RoW'!D157</f>
        <v>45653117.947177216</v>
      </c>
      <c r="E162" s="252">
        <f>'BioSNG%'!E11*'Fuel demand RoW'!E157</f>
        <v>107374587.46648864</v>
      </c>
      <c r="F162" s="252">
        <f>'BioSNG%'!F11*'Fuel demand RoW'!F157</f>
        <v>181927060.18680134</v>
      </c>
      <c r="G162" s="252">
        <f>'BioSNG%'!G11*'Fuel demand RoW'!G157</f>
        <v>267108597.53814307</v>
      </c>
      <c r="H162" s="252">
        <f>'BioSNG%'!H11*'Fuel demand RoW'!H157</f>
        <v>372871253.20906138</v>
      </c>
      <c r="I162" s="253">
        <f>'BioSNG%'!I11*'Fuel demand RoW'!I157</f>
        <v>507892998.2636798</v>
      </c>
    </row>
    <row r="163" spans="1:9" ht="14.45">
      <c r="A163" s="246" t="s">
        <v>481</v>
      </c>
      <c r="B163" s="252">
        <f>'BioSNG%'!B12*'Fuel demand RoW'!B158</f>
        <v>0</v>
      </c>
      <c r="C163" s="252">
        <f>'BioSNG%'!C12*'Fuel demand RoW'!C158</f>
        <v>0</v>
      </c>
      <c r="D163" s="252">
        <f>'BioSNG%'!D12*'Fuel demand RoW'!D158</f>
        <v>0</v>
      </c>
      <c r="E163" s="252">
        <f>'BioSNG%'!E12*'Fuel demand RoW'!E158</f>
        <v>0</v>
      </c>
      <c r="F163" s="252">
        <f>'BioSNG%'!F12*'Fuel demand RoW'!F158</f>
        <v>0</v>
      </c>
      <c r="G163" s="252">
        <f>'BioSNG%'!G12*'Fuel demand RoW'!G158</f>
        <v>0</v>
      </c>
      <c r="H163" s="252">
        <f>'BioSNG%'!H12*'Fuel demand RoW'!H158</f>
        <v>0</v>
      </c>
      <c r="I163" s="253">
        <f>'BioSNG%'!I12*'Fuel demand RoW'!I158</f>
        <v>0</v>
      </c>
    </row>
    <row r="164" spans="1:9" ht="14.45">
      <c r="A164" s="246" t="s">
        <v>482</v>
      </c>
      <c r="B164" s="252">
        <f>'BioSNG%'!B13*'Fuel demand RoW'!B159</f>
        <v>0</v>
      </c>
      <c r="C164" s="252">
        <f>'BioSNG%'!C13*'Fuel demand RoW'!C159</f>
        <v>0</v>
      </c>
      <c r="D164" s="252">
        <f>'BioSNG%'!D13*'Fuel demand RoW'!D159</f>
        <v>0</v>
      </c>
      <c r="E164" s="252">
        <f>'BioSNG%'!E13*'Fuel demand RoW'!E159</f>
        <v>0</v>
      </c>
      <c r="F164" s="252">
        <f>'BioSNG%'!F13*'Fuel demand RoW'!F159</f>
        <v>0</v>
      </c>
      <c r="G164" s="252">
        <f>'BioSNG%'!G13*'Fuel demand RoW'!G159</f>
        <v>0</v>
      </c>
      <c r="H164" s="252">
        <f>'BioSNG%'!H13*'Fuel demand RoW'!H159</f>
        <v>0</v>
      </c>
      <c r="I164" s="253">
        <f>'BioSNG%'!I13*'Fuel demand RoW'!I159</f>
        <v>0</v>
      </c>
    </row>
    <row r="165" spans="1:9" ht="14.45">
      <c r="A165" s="247" t="s">
        <v>483</v>
      </c>
      <c r="B165" s="252">
        <f>'BioSNG%'!B14*'Fuel demand RoW'!B160</f>
        <v>0</v>
      </c>
      <c r="C165" s="252">
        <f>'BioSNG%'!C14*'Fuel demand RoW'!C160</f>
        <v>0</v>
      </c>
      <c r="D165" s="252">
        <f>'BioSNG%'!D14*'Fuel demand RoW'!D160</f>
        <v>0</v>
      </c>
      <c r="E165" s="252">
        <f>'BioSNG%'!E14*'Fuel demand RoW'!E160</f>
        <v>0</v>
      </c>
      <c r="F165" s="252">
        <f>'BioSNG%'!F14*'Fuel demand RoW'!F160</f>
        <v>0</v>
      </c>
      <c r="G165" s="252">
        <f>'BioSNG%'!G14*'Fuel demand RoW'!G160</f>
        <v>0</v>
      </c>
      <c r="H165" s="252">
        <f>'BioSNG%'!H14*'Fuel demand RoW'!H160</f>
        <v>0</v>
      </c>
      <c r="I165" s="253">
        <f>'BioSNG%'!I14*'Fuel demand RoW'!I160</f>
        <v>0</v>
      </c>
    </row>
    <row r="166" spans="1:9" ht="14.65" thickBot="1">
      <c r="A166" s="251" t="s">
        <v>484</v>
      </c>
      <c r="B166" s="254">
        <f>'BioSNG%'!B15*'Fuel demand RoW'!B161</f>
        <v>0</v>
      </c>
      <c r="C166" s="254">
        <f>'BioSNG%'!C15*'Fuel demand RoW'!C161</f>
        <v>0</v>
      </c>
      <c r="D166" s="254">
        <f>'BioSNG%'!D15*'Fuel demand RoW'!D161</f>
        <v>0</v>
      </c>
      <c r="E166" s="254">
        <f>'BioSNG%'!E15*'Fuel demand RoW'!E161</f>
        <v>0</v>
      </c>
      <c r="F166" s="254">
        <f>'BioSNG%'!F15*'Fuel demand RoW'!F161</f>
        <v>0</v>
      </c>
      <c r="G166" s="254">
        <f>'BioSNG%'!G15*'Fuel demand RoW'!G161</f>
        <v>0</v>
      </c>
      <c r="H166" s="254">
        <f>'BioSNG%'!H15*'Fuel demand RoW'!H161</f>
        <v>0</v>
      </c>
      <c r="I166" s="263">
        <f>'BioSNG%'!I15*'Fuel demand RoW'!I161</f>
        <v>0</v>
      </c>
    </row>
  </sheetData>
  <conditionalFormatting sqref="K88:XFD92 J73:J77 K11:XFD52 J11:J37">
    <cfRule type="expression" dxfId="3551" priority="65">
      <formula>_xlfn.ISFORMULA(J11)</formula>
    </cfRule>
  </conditionalFormatting>
  <conditionalFormatting sqref="A1:XFD5 L53:XFD87 L93:XFD1048576 A6 J6:XFD6 A7:XFD10">
    <cfRule type="expression" dxfId="3550" priority="66">
      <formula>_xlfn.ISFORMULA(A1)</formula>
    </cfRule>
  </conditionalFormatting>
  <conditionalFormatting sqref="A137:I137 A135:A136 A147:I147">
    <cfRule type="expression" dxfId="3549" priority="26">
      <formula>_xlfn.ISFORMULA(A135)</formula>
    </cfRule>
  </conditionalFormatting>
  <conditionalFormatting sqref="A157:I157 A155:A156">
    <cfRule type="expression" dxfId="3548" priority="25">
      <formula>_xlfn.ISFORMULA(A155)</formula>
    </cfRule>
  </conditionalFormatting>
  <conditionalFormatting sqref="A165:A166">
    <cfRule type="expression" dxfId="3547" priority="24">
      <formula>_xlfn.ISFORMULA(A165)</formula>
    </cfRule>
  </conditionalFormatting>
  <conditionalFormatting sqref="C32:I32 A32 A33:I33 A34:A38">
    <cfRule type="expression" dxfId="3546" priority="23">
      <formula>_xlfn.ISFORMULA(A32)</formula>
    </cfRule>
  </conditionalFormatting>
  <conditionalFormatting sqref="A39:A40">
    <cfRule type="expression" dxfId="3545" priority="22">
      <formula>_xlfn.ISFORMULA(A39)</formula>
    </cfRule>
  </conditionalFormatting>
  <conditionalFormatting sqref="C85:I85 A85 A86:I86 A87:A91">
    <cfRule type="expression" dxfId="3544" priority="21">
      <formula>_xlfn.ISFORMULA(A85)</formula>
    </cfRule>
  </conditionalFormatting>
  <conditionalFormatting sqref="A92:A93">
    <cfRule type="expression" dxfId="3543" priority="20">
      <formula>_xlfn.ISFORMULA(A92)</formula>
    </cfRule>
  </conditionalFormatting>
  <conditionalFormatting sqref="C138:I138 A139:I139 A140:A144">
    <cfRule type="expression" dxfId="3542" priority="19">
      <formula>_xlfn.ISFORMULA(A138)</formula>
    </cfRule>
  </conditionalFormatting>
  <conditionalFormatting sqref="A145:A146">
    <cfRule type="expression" dxfId="3541" priority="18">
      <formula>_xlfn.ISFORMULA(A145)</formula>
    </cfRule>
  </conditionalFormatting>
  <conditionalFormatting sqref="A138">
    <cfRule type="expression" dxfId="3540" priority="17">
      <formula>_xlfn.ISFORMULA(A138)</formula>
    </cfRule>
  </conditionalFormatting>
  <conditionalFormatting sqref="A95">
    <cfRule type="expression" dxfId="3539" priority="16">
      <formula>_xlfn.ISFORMULA(A95)</formula>
    </cfRule>
  </conditionalFormatting>
  <conditionalFormatting sqref="B160:I166">
    <cfRule type="expression" dxfId="3538" priority="2">
      <formula>_xlfn.ISFORMULA(B160)</formula>
    </cfRule>
  </conditionalFormatting>
  <conditionalFormatting sqref="A148">
    <cfRule type="expression" dxfId="3537" priority="15">
      <formula>_xlfn.ISFORMULA(A148)</formula>
    </cfRule>
  </conditionalFormatting>
  <conditionalFormatting sqref="B34:I40">
    <cfRule type="expression" dxfId="3536" priority="14">
      <formula>_xlfn.ISFORMULA(B34)</formula>
    </cfRule>
  </conditionalFormatting>
  <conditionalFormatting sqref="B44:I50">
    <cfRule type="expression" dxfId="3535" priority="13">
      <formula>_xlfn.ISFORMULA(B44)</formula>
    </cfRule>
  </conditionalFormatting>
  <conditionalFormatting sqref="B54:I60">
    <cfRule type="expression" dxfId="3534" priority="12">
      <formula>_xlfn.ISFORMULA(B54)</formula>
    </cfRule>
  </conditionalFormatting>
  <conditionalFormatting sqref="B67:I73">
    <cfRule type="expression" dxfId="3533" priority="11">
      <formula>_xlfn.ISFORMULA(B67)</formula>
    </cfRule>
  </conditionalFormatting>
  <conditionalFormatting sqref="B77:I83">
    <cfRule type="expression" dxfId="3532" priority="10">
      <formula>_xlfn.ISFORMULA(B77)</formula>
    </cfRule>
  </conditionalFormatting>
  <conditionalFormatting sqref="B87:I93">
    <cfRule type="expression" dxfId="3531" priority="9">
      <formula>_xlfn.ISFORMULA(B87)</formula>
    </cfRule>
  </conditionalFormatting>
  <conditionalFormatting sqref="B97:I103">
    <cfRule type="expression" dxfId="3530" priority="8">
      <formula>_xlfn.ISFORMULA(B97)</formula>
    </cfRule>
  </conditionalFormatting>
  <conditionalFormatting sqref="B107:I113">
    <cfRule type="expression" dxfId="3529" priority="7">
      <formula>_xlfn.ISFORMULA(B107)</formula>
    </cfRule>
  </conditionalFormatting>
  <conditionalFormatting sqref="B120:I126">
    <cfRule type="expression" dxfId="3528" priority="6">
      <formula>_xlfn.ISFORMULA(B120)</formula>
    </cfRule>
  </conditionalFormatting>
  <conditionalFormatting sqref="B130:I136">
    <cfRule type="expression" dxfId="3527" priority="5">
      <formula>_xlfn.ISFORMULA(B130)</formula>
    </cfRule>
  </conditionalFormatting>
  <conditionalFormatting sqref="B140:I146">
    <cfRule type="expression" dxfId="3526" priority="4">
      <formula>_xlfn.ISFORMULA(B140)</formula>
    </cfRule>
  </conditionalFormatting>
  <conditionalFormatting sqref="B150:I156">
    <cfRule type="expression" dxfId="3525" priority="3">
      <formula>_xlfn.ISFORMULA(B150)</formula>
    </cfRule>
  </conditionalFormatting>
  <conditionalFormatting sqref="A11:I11 A61:I63">
    <cfRule type="expression" dxfId="3524" priority="39">
      <formula>_xlfn.ISFORMULA(A11)</formula>
    </cfRule>
  </conditionalFormatting>
  <conditionalFormatting sqref="C12:I12 A12 C22:I22 A22 C42:I42 A42 C52:I52 A52 A15:A18 A25:A28 A43:I43 A53:I53 A44:A48 A54:A58 A13:I14 B15:I20 A23:I24 B25:I30">
    <cfRule type="expression" dxfId="3523" priority="38">
      <formula>_xlfn.ISFORMULA(A12)</formula>
    </cfRule>
  </conditionalFormatting>
  <conditionalFormatting sqref="A21:I21 A19:A20">
    <cfRule type="expression" dxfId="3522" priority="37">
      <formula>_xlfn.ISFORMULA(A19)</formula>
    </cfRule>
  </conditionalFormatting>
  <conditionalFormatting sqref="A31:I31 A29:A30 A41:I41">
    <cfRule type="expression" dxfId="3521" priority="36">
      <formula>_xlfn.ISFORMULA(A29)</formula>
    </cfRule>
  </conditionalFormatting>
  <conditionalFormatting sqref="A51:I51 A49:A50">
    <cfRule type="expression" dxfId="3520" priority="35">
      <formula>_xlfn.ISFORMULA(A49)</formula>
    </cfRule>
  </conditionalFormatting>
  <conditionalFormatting sqref="A59:A60">
    <cfRule type="expression" dxfId="3519" priority="34">
      <formula>_xlfn.ISFORMULA(A59)</formula>
    </cfRule>
  </conditionalFormatting>
  <conditionalFormatting sqref="C65:I65 A65 C75:I75 A75 C95:I95 C105:I105 A105 A66:I66 A76:I76 A96:I96 A106:I106 A67:A71 A77:A81 A97:A101 A107:A111">
    <cfRule type="expression" dxfId="3518" priority="33">
      <formula>_xlfn.ISFORMULA(A65)</formula>
    </cfRule>
  </conditionalFormatting>
  <conditionalFormatting sqref="A74:I74 A72:A73">
    <cfRule type="expression" dxfId="3517" priority="32">
      <formula>_xlfn.ISFORMULA(A72)</formula>
    </cfRule>
  </conditionalFormatting>
  <conditionalFormatting sqref="A84:I84 A82:A83 A94:I94">
    <cfRule type="expression" dxfId="3516" priority="31">
      <formula>_xlfn.ISFORMULA(A82)</formula>
    </cfRule>
  </conditionalFormatting>
  <conditionalFormatting sqref="A104:I104 A102:A103">
    <cfRule type="expression" dxfId="3515" priority="30">
      <formula>_xlfn.ISFORMULA(A102)</formula>
    </cfRule>
  </conditionalFormatting>
  <conditionalFormatting sqref="A112:A113">
    <cfRule type="expression" dxfId="3514" priority="29">
      <formula>_xlfn.ISFORMULA(A112)</formula>
    </cfRule>
  </conditionalFormatting>
  <conditionalFormatting sqref="C118:I118 A118 C128:I128 A128 C148:I148 C158:I158 A158 A119:I119 A129:I129 A149:I149 A159:I159 A120:A124 A130:A134 A150:A154 A160:A164">
    <cfRule type="expression" dxfId="3513" priority="28">
      <formula>_xlfn.ISFORMULA(A118)</formula>
    </cfRule>
  </conditionalFormatting>
  <conditionalFormatting sqref="A127:I127 A125:A126">
    <cfRule type="expression" dxfId="3512" priority="27">
      <formula>_xlfn.ISFORMULA(A125)</formula>
    </cfRule>
  </conditionalFormatting>
  <conditionalFormatting sqref="B6:I6">
    <cfRule type="expression" dxfId="3511" priority="1">
      <formula>_xlfn.ISFORMULA(B6)</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03BB8-84E1-4C86-986E-66A23B878796}">
  <sheetPr>
    <tabColor theme="6"/>
  </sheetPr>
  <dimension ref="B1:E27"/>
  <sheetViews>
    <sheetView workbookViewId="0">
      <selection activeCell="F11" sqref="F11"/>
    </sheetView>
  </sheetViews>
  <sheetFormatPr defaultColWidth="11.85546875" defaultRowHeight="14.45"/>
  <cols>
    <col min="1" max="1" width="11.85546875" style="96"/>
    <col min="2" max="2" width="88.140625" style="96" customWidth="1"/>
    <col min="3" max="3" width="6.5703125" style="96" customWidth="1"/>
    <col min="4" max="4" width="38.85546875" style="96" customWidth="1"/>
    <col min="5" max="6" width="10.5703125" style="96" customWidth="1"/>
    <col min="7" max="16384" width="11.85546875" style="96"/>
  </cols>
  <sheetData>
    <row r="1" spans="2:5" s="94" customFormat="1" ht="32.65">
      <c r="B1" s="95" t="s">
        <v>93</v>
      </c>
    </row>
    <row r="3" spans="2:5" ht="28.5">
      <c r="B3" s="97" t="s">
        <v>94</v>
      </c>
      <c r="C3" s="97" t="s">
        <v>95</v>
      </c>
      <c r="D3" s="97" t="s">
        <v>96</v>
      </c>
      <c r="E3" s="97" t="s">
        <v>97</v>
      </c>
    </row>
    <row r="4" spans="2:5">
      <c r="B4" s="98" t="s">
        <v>98</v>
      </c>
      <c r="C4" s="544" t="s">
        <v>99</v>
      </c>
      <c r="D4" s="544"/>
      <c r="E4" s="544"/>
    </row>
    <row r="5" spans="2:5" ht="37.9">
      <c r="B5" s="107" t="s">
        <v>100</v>
      </c>
      <c r="C5" s="545"/>
      <c r="D5" s="545"/>
      <c r="E5" s="545"/>
    </row>
    <row r="6" spans="2:5">
      <c r="B6" s="98" t="s">
        <v>101</v>
      </c>
      <c r="C6" s="544" t="s">
        <v>99</v>
      </c>
      <c r="D6" s="544"/>
      <c r="E6" s="544"/>
    </row>
    <row r="7" spans="2:5" ht="25.5">
      <c r="B7" s="107" t="s">
        <v>102</v>
      </c>
      <c r="C7" s="545"/>
      <c r="D7" s="545"/>
      <c r="E7" s="545"/>
    </row>
    <row r="8" spans="2:5" ht="28.15">
      <c r="B8" s="98" t="s">
        <v>103</v>
      </c>
      <c r="C8" s="544" t="s">
        <v>99</v>
      </c>
      <c r="D8" s="544"/>
      <c r="E8" s="544"/>
    </row>
    <row r="9" spans="2:5" ht="37.9">
      <c r="B9" s="107" t="s">
        <v>104</v>
      </c>
      <c r="C9" s="545"/>
      <c r="D9" s="545"/>
      <c r="E9" s="545"/>
    </row>
    <row r="10" spans="2:5">
      <c r="B10" s="98" t="s">
        <v>105</v>
      </c>
      <c r="C10" s="544" t="s">
        <v>99</v>
      </c>
      <c r="D10" s="544"/>
      <c r="E10" s="544"/>
    </row>
    <row r="11" spans="2:5" ht="37.9">
      <c r="B11" s="107" t="s">
        <v>106</v>
      </c>
      <c r="C11" s="545"/>
      <c r="D11" s="545"/>
      <c r="E11" s="545"/>
    </row>
    <row r="12" spans="2:5">
      <c r="B12" s="98" t="s">
        <v>107</v>
      </c>
      <c r="C12" s="544" t="s">
        <v>99</v>
      </c>
      <c r="D12" s="544"/>
      <c r="E12" s="544"/>
    </row>
    <row r="13" spans="2:5" ht="25.5">
      <c r="B13" s="107" t="s">
        <v>108</v>
      </c>
      <c r="C13" s="545"/>
      <c r="D13" s="545"/>
      <c r="E13" s="545"/>
    </row>
    <row r="14" spans="2:5" ht="28.15">
      <c r="B14" s="98" t="s">
        <v>109</v>
      </c>
      <c r="C14" s="544" t="s">
        <v>99</v>
      </c>
      <c r="D14" s="544"/>
      <c r="E14" s="544"/>
    </row>
    <row r="15" spans="2:5" ht="25.5">
      <c r="B15" s="107" t="s">
        <v>110</v>
      </c>
      <c r="C15" s="545"/>
      <c r="D15" s="545"/>
      <c r="E15" s="545"/>
    </row>
    <row r="16" spans="2:5">
      <c r="B16" s="98" t="s">
        <v>111</v>
      </c>
      <c r="C16" s="544" t="s">
        <v>99</v>
      </c>
      <c r="D16" s="544"/>
      <c r="E16" s="544"/>
    </row>
    <row r="17" spans="2:5" ht="25.5">
      <c r="B17" s="107" t="s">
        <v>112</v>
      </c>
      <c r="C17" s="545"/>
      <c r="D17" s="545"/>
      <c r="E17" s="545"/>
    </row>
    <row r="18" spans="2:5" ht="28.15">
      <c r="B18" s="98" t="s">
        <v>113</v>
      </c>
      <c r="C18" s="544" t="s">
        <v>99</v>
      </c>
      <c r="D18" s="544"/>
      <c r="E18" s="544"/>
    </row>
    <row r="19" spans="2:5">
      <c r="B19" s="107" t="s">
        <v>114</v>
      </c>
      <c r="C19" s="545"/>
      <c r="D19" s="545"/>
      <c r="E19" s="545"/>
    </row>
    <row r="20" spans="2:5">
      <c r="B20" s="98" t="s">
        <v>115</v>
      </c>
      <c r="C20" s="544" t="s">
        <v>99</v>
      </c>
      <c r="D20" s="544"/>
      <c r="E20" s="544"/>
    </row>
    <row r="21" spans="2:5" ht="25.5">
      <c r="B21" s="107" t="s">
        <v>116</v>
      </c>
      <c r="C21" s="545"/>
      <c r="D21" s="545"/>
      <c r="E21" s="545"/>
    </row>
    <row r="22" spans="2:5" ht="28.15">
      <c r="B22" s="98" t="s">
        <v>117</v>
      </c>
      <c r="C22" s="544" t="s">
        <v>99</v>
      </c>
      <c r="D22" s="544"/>
      <c r="E22" s="544"/>
    </row>
    <row r="23" spans="2:5">
      <c r="B23" s="107" t="s">
        <v>118</v>
      </c>
      <c r="C23" s="545"/>
      <c r="D23" s="545"/>
      <c r="E23" s="545"/>
    </row>
    <row r="24" spans="2:5">
      <c r="B24" s="98" t="s">
        <v>119</v>
      </c>
      <c r="C24" s="544" t="s">
        <v>99</v>
      </c>
      <c r="D24" s="544"/>
      <c r="E24" s="544"/>
    </row>
    <row r="25" spans="2:5" ht="25.5">
      <c r="B25" s="107" t="s">
        <v>120</v>
      </c>
      <c r="C25" s="545"/>
      <c r="D25" s="545"/>
      <c r="E25" s="545"/>
    </row>
    <row r="26" spans="2:5">
      <c r="B26" s="98" t="s">
        <v>121</v>
      </c>
      <c r="C26" s="544" t="s">
        <v>99</v>
      </c>
      <c r="D26" s="544"/>
      <c r="E26" s="544"/>
    </row>
    <row r="27" spans="2:5">
      <c r="B27" s="108"/>
      <c r="C27" s="545"/>
      <c r="D27" s="545"/>
      <c r="E27" s="545"/>
    </row>
  </sheetData>
  <mergeCells count="36">
    <mergeCell ref="E4:E5"/>
    <mergeCell ref="C6:C7"/>
    <mergeCell ref="D6:D7"/>
    <mergeCell ref="E6:E7"/>
    <mergeCell ref="C8:C9"/>
    <mergeCell ref="D8:D9"/>
    <mergeCell ref="E8:E9"/>
    <mergeCell ref="C4:C5"/>
    <mergeCell ref="D4:D5"/>
    <mergeCell ref="E10:E11"/>
    <mergeCell ref="C12:C13"/>
    <mergeCell ref="D12:D13"/>
    <mergeCell ref="E12:E13"/>
    <mergeCell ref="C14:C15"/>
    <mergeCell ref="D14:D15"/>
    <mergeCell ref="E14:E15"/>
    <mergeCell ref="C10:C11"/>
    <mergeCell ref="D10:D11"/>
    <mergeCell ref="C16:C17"/>
    <mergeCell ref="D16:D17"/>
    <mergeCell ref="E16:E17"/>
    <mergeCell ref="C18:C19"/>
    <mergeCell ref="D18:D19"/>
    <mergeCell ref="E18:E19"/>
    <mergeCell ref="C20:C21"/>
    <mergeCell ref="D20:D21"/>
    <mergeCell ref="E20:E21"/>
    <mergeCell ref="C22:C23"/>
    <mergeCell ref="D22:D23"/>
    <mergeCell ref="E22:E23"/>
    <mergeCell ref="C24:C25"/>
    <mergeCell ref="D24:D25"/>
    <mergeCell ref="E24:E25"/>
    <mergeCell ref="C26:C27"/>
    <mergeCell ref="D26:D27"/>
    <mergeCell ref="E26:E27"/>
  </mergeCells>
  <conditionalFormatting sqref="C6 C10">
    <cfRule type="containsText" dxfId="4170" priority="53" operator="containsText" text="Y">
      <formula>NOT(ISERROR(SEARCH("Y",C6)))</formula>
    </cfRule>
    <cfRule type="containsText" dxfId="4169" priority="54" operator="containsText" text="n">
      <formula>NOT(ISERROR(SEARCH("n",C6)))</formula>
    </cfRule>
    <cfRule type="containsText" dxfId="4168" priority="55" operator="containsText" text="N">
      <formula>NOT(ISERROR(SEARCH("N",C6)))</formula>
    </cfRule>
    <cfRule type="cellIs" dxfId="4167" priority="58" operator="equal">
      <formula>"""N"""</formula>
    </cfRule>
    <cfRule type="cellIs" dxfId="4166" priority="59" operator="equal">
      <formula>"""y"""</formula>
    </cfRule>
    <cfRule type="cellIs" dxfId="4165" priority="60" operator="equal">
      <formula>"""y"""</formula>
    </cfRule>
  </conditionalFormatting>
  <conditionalFormatting sqref="C6">
    <cfRule type="containsText" dxfId="4164" priority="56" operator="containsText" text="N">
      <formula>NOT(ISERROR(SEARCH("N",C6)))</formula>
    </cfRule>
    <cfRule type="containsText" dxfId="4163" priority="57" operator="containsText" text="n">
      <formula>NOT(ISERROR(SEARCH("n",C6)))</formula>
    </cfRule>
  </conditionalFormatting>
  <conditionalFormatting sqref="C8 C16">
    <cfRule type="containsText" dxfId="4162" priority="45" operator="containsText" text="Y">
      <formula>NOT(ISERROR(SEARCH("Y",C8)))</formula>
    </cfRule>
    <cfRule type="containsText" dxfId="4161" priority="46" operator="containsText" text="n">
      <formula>NOT(ISERROR(SEARCH("n",C8)))</formula>
    </cfRule>
    <cfRule type="containsText" dxfId="4160" priority="47" operator="containsText" text="N">
      <formula>NOT(ISERROR(SEARCH("N",C8)))</formula>
    </cfRule>
    <cfRule type="cellIs" dxfId="4159" priority="50" operator="equal">
      <formula>"""N"""</formula>
    </cfRule>
    <cfRule type="cellIs" dxfId="4158" priority="51" operator="equal">
      <formula>"""y"""</formula>
    </cfRule>
    <cfRule type="cellIs" dxfId="4157" priority="52" operator="equal">
      <formula>"""y"""</formula>
    </cfRule>
  </conditionalFormatting>
  <conditionalFormatting sqref="C8">
    <cfRule type="containsText" dxfId="4156" priority="48" operator="containsText" text="N">
      <formula>NOT(ISERROR(SEARCH("N",C8)))</formula>
    </cfRule>
    <cfRule type="containsText" dxfId="4155" priority="49" operator="containsText" text="n">
      <formula>NOT(ISERROR(SEARCH("n",C8)))</formula>
    </cfRule>
  </conditionalFormatting>
  <conditionalFormatting sqref="C14 C18">
    <cfRule type="containsText" dxfId="4154" priority="37" operator="containsText" text="Y">
      <formula>NOT(ISERROR(SEARCH("Y",C14)))</formula>
    </cfRule>
    <cfRule type="containsText" dxfId="4153" priority="38" operator="containsText" text="n">
      <formula>NOT(ISERROR(SEARCH("n",C14)))</formula>
    </cfRule>
    <cfRule type="containsText" dxfId="4152" priority="39" operator="containsText" text="N">
      <formula>NOT(ISERROR(SEARCH("N",C14)))</formula>
    </cfRule>
    <cfRule type="cellIs" dxfId="4151" priority="42" operator="equal">
      <formula>"""N"""</formula>
    </cfRule>
    <cfRule type="cellIs" dxfId="4150" priority="43" operator="equal">
      <formula>"""y"""</formula>
    </cfRule>
    <cfRule type="cellIs" dxfId="4149" priority="44" operator="equal">
      <formula>"""y"""</formula>
    </cfRule>
  </conditionalFormatting>
  <conditionalFormatting sqref="C14">
    <cfRule type="containsText" dxfId="4148" priority="40" operator="containsText" text="N">
      <formula>NOT(ISERROR(SEARCH("N",C14)))</formula>
    </cfRule>
    <cfRule type="containsText" dxfId="4147" priority="41" operator="containsText" text="n">
      <formula>NOT(ISERROR(SEARCH("n",C14)))</formula>
    </cfRule>
  </conditionalFormatting>
  <conditionalFormatting sqref="C26">
    <cfRule type="containsText" dxfId="4146" priority="31" operator="containsText" text="Y">
      <formula>NOT(ISERROR(SEARCH("Y",C26)))</formula>
    </cfRule>
    <cfRule type="containsText" dxfId="4145" priority="32" operator="containsText" text="n">
      <formula>NOT(ISERROR(SEARCH("n",C26)))</formula>
    </cfRule>
    <cfRule type="containsText" dxfId="4144" priority="33" operator="containsText" text="N">
      <formula>NOT(ISERROR(SEARCH("N",C26)))</formula>
    </cfRule>
    <cfRule type="cellIs" dxfId="4143" priority="34" operator="equal">
      <formula>"""N"""</formula>
    </cfRule>
    <cfRule type="cellIs" dxfId="4142" priority="35" operator="equal">
      <formula>"""y"""</formula>
    </cfRule>
    <cfRule type="cellIs" dxfId="4141" priority="36" operator="equal">
      <formula>"""y"""</formula>
    </cfRule>
  </conditionalFormatting>
  <conditionalFormatting sqref="C22 C24">
    <cfRule type="containsText" dxfId="4140" priority="23" operator="containsText" text="Y">
      <formula>NOT(ISERROR(SEARCH("Y",C22)))</formula>
    </cfRule>
    <cfRule type="containsText" dxfId="4139" priority="24" operator="containsText" text="n">
      <formula>NOT(ISERROR(SEARCH("n",C22)))</formula>
    </cfRule>
    <cfRule type="containsText" dxfId="4138" priority="25" operator="containsText" text="N">
      <formula>NOT(ISERROR(SEARCH("N",C22)))</formula>
    </cfRule>
    <cfRule type="cellIs" dxfId="4137" priority="28" operator="equal">
      <formula>"""N"""</formula>
    </cfRule>
    <cfRule type="cellIs" dxfId="4136" priority="29" operator="equal">
      <formula>"""y"""</formula>
    </cfRule>
    <cfRule type="cellIs" dxfId="4135" priority="30" operator="equal">
      <formula>"""y"""</formula>
    </cfRule>
  </conditionalFormatting>
  <conditionalFormatting sqref="C22">
    <cfRule type="containsText" dxfId="4134" priority="26" operator="containsText" text="N">
      <formula>NOT(ISERROR(SEARCH("N",C22)))</formula>
    </cfRule>
    <cfRule type="containsText" dxfId="4133" priority="27" operator="containsText" text="n">
      <formula>NOT(ISERROR(SEARCH("n",C22)))</formula>
    </cfRule>
  </conditionalFormatting>
  <conditionalFormatting sqref="C12">
    <cfRule type="containsText" dxfId="4132" priority="15" operator="containsText" text="Y">
      <formula>NOT(ISERROR(SEARCH("Y",C12)))</formula>
    </cfRule>
    <cfRule type="containsText" dxfId="4131" priority="16" operator="containsText" text="n">
      <formula>NOT(ISERROR(SEARCH("n",C12)))</formula>
    </cfRule>
    <cfRule type="containsText" dxfId="4130" priority="17" operator="containsText" text="N">
      <formula>NOT(ISERROR(SEARCH("N",C12)))</formula>
    </cfRule>
    <cfRule type="cellIs" dxfId="4129" priority="20" operator="equal">
      <formula>"""N"""</formula>
    </cfRule>
    <cfRule type="cellIs" dxfId="4128" priority="21" operator="equal">
      <formula>"""y"""</formula>
    </cfRule>
    <cfRule type="cellIs" dxfId="4127" priority="22" operator="equal">
      <formula>"""y"""</formula>
    </cfRule>
  </conditionalFormatting>
  <conditionalFormatting sqref="C12">
    <cfRule type="containsText" dxfId="4126" priority="18" operator="containsText" text="N">
      <formula>NOT(ISERROR(SEARCH("N",C12)))</formula>
    </cfRule>
    <cfRule type="containsText" dxfId="4125" priority="19" operator="containsText" text="n">
      <formula>NOT(ISERROR(SEARCH("n",C12)))</formula>
    </cfRule>
  </conditionalFormatting>
  <conditionalFormatting sqref="C4">
    <cfRule type="containsText" dxfId="4124" priority="7" operator="containsText" text="Y">
      <formula>NOT(ISERROR(SEARCH("Y",C4)))</formula>
    </cfRule>
    <cfRule type="containsText" dxfId="4123" priority="8" operator="containsText" text="n">
      <formula>NOT(ISERROR(SEARCH("n",C4)))</formula>
    </cfRule>
    <cfRule type="containsText" dxfId="4122" priority="9" operator="containsText" text="N">
      <formula>NOT(ISERROR(SEARCH("N",C4)))</formula>
    </cfRule>
    <cfRule type="cellIs" dxfId="4121" priority="12" operator="equal">
      <formula>"""N"""</formula>
    </cfRule>
    <cfRule type="cellIs" dxfId="4120" priority="13" operator="equal">
      <formula>"""y"""</formula>
    </cfRule>
    <cfRule type="cellIs" dxfId="4119" priority="14" operator="equal">
      <formula>"""y"""</formula>
    </cfRule>
  </conditionalFormatting>
  <conditionalFormatting sqref="C4">
    <cfRule type="containsText" dxfId="4118" priority="10" operator="containsText" text="N">
      <formula>NOT(ISERROR(SEARCH("N",C4)))</formula>
    </cfRule>
    <cfRule type="containsText" dxfId="4117" priority="11" operator="containsText" text="n">
      <formula>NOT(ISERROR(SEARCH("n",C4)))</formula>
    </cfRule>
  </conditionalFormatting>
  <conditionalFormatting sqref="C20">
    <cfRule type="containsText" dxfId="4116" priority="1" operator="containsText" text="Y">
      <formula>NOT(ISERROR(SEARCH("Y",C20)))</formula>
    </cfRule>
    <cfRule type="containsText" dxfId="4115" priority="2" operator="containsText" text="n">
      <formula>NOT(ISERROR(SEARCH("n",C20)))</formula>
    </cfRule>
    <cfRule type="containsText" dxfId="4114" priority="3" operator="containsText" text="N">
      <formula>NOT(ISERROR(SEARCH("N",C20)))</formula>
    </cfRule>
    <cfRule type="cellIs" dxfId="4113" priority="4" operator="equal">
      <formula>"""N"""</formula>
    </cfRule>
    <cfRule type="cellIs" dxfId="4112" priority="5" operator="equal">
      <formula>"""y"""</formula>
    </cfRule>
    <cfRule type="cellIs" dxfId="4111" priority="6" operator="equal">
      <formula>"""y"""</formula>
    </cfRule>
  </conditionalFormatting>
  <pageMargins left="0.7" right="0.7" top="0.75" bottom="0.75" header="0.3" footer="0.3"/>
  <pageSetup paperSize="9" orientation="portrait" horizontalDpi="4294967294" verticalDpi="4294967294"/>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AABC-EC39-4D78-950C-8E3F7A752836}">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74FFA-AF4E-4FEC-937A-5745FE1F48FA}">
  <sheetPr>
    <tabColor theme="9" tint="0.39997558519241921"/>
  </sheetPr>
  <dimension ref="B1:AR97"/>
  <sheetViews>
    <sheetView topLeftCell="A3" zoomScale="67" zoomScaleNormal="55" workbookViewId="0">
      <selection activeCell="F34" sqref="F34"/>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12" width="17.140625" style="1" bestFit="1" customWidth="1"/>
    <col min="13" max="16" width="16" style="1" bestFit="1" customWidth="1"/>
    <col min="17" max="18" width="8.85546875" style="1"/>
    <col min="19" max="19" width="24.28515625" style="1" customWidth="1"/>
    <col min="20" max="20" width="28.7109375" style="1" customWidth="1"/>
    <col min="21" max="21" width="27.42578125" style="1" customWidth="1"/>
    <col min="22" max="22" width="33.85546875" style="1" customWidth="1"/>
    <col min="23" max="23" width="8.85546875" style="1"/>
    <col min="24" max="31" width="16" style="1" customWidth="1"/>
    <col min="32" max="38" width="8.85546875" style="1"/>
    <col min="39" max="39" width="11.7109375" style="1" bestFit="1" customWidth="1"/>
    <col min="40" max="16384" width="8.85546875" style="1"/>
  </cols>
  <sheetData>
    <row r="1" spans="2:44" s="185"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row>
    <row r="3" spans="2:44">
      <c r="S3" s="496" t="s">
        <v>336</v>
      </c>
      <c r="T3" s="496" t="s">
        <v>337</v>
      </c>
      <c r="U3" s="1">
        <v>1</v>
      </c>
    </row>
    <row r="4" spans="2:44">
      <c r="S4" s="496" t="s">
        <v>338</v>
      </c>
      <c r="T4" s="496" t="s">
        <v>339</v>
      </c>
      <c r="U4" s="1">
        <v>2</v>
      </c>
    </row>
    <row r="5" spans="2:44">
      <c r="S5" s="496" t="s">
        <v>340</v>
      </c>
      <c r="T5" s="496" t="s">
        <v>341</v>
      </c>
      <c r="U5" s="1">
        <v>3</v>
      </c>
    </row>
    <row r="6" spans="2:44">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row>
    <row r="7" spans="2:44" ht="14.1">
      <c r="T7" s="488" t="s">
        <v>368</v>
      </c>
      <c r="U7" s="488" t="s">
        <v>343</v>
      </c>
      <c r="AG7" s="87"/>
    </row>
    <row r="8" spans="2:44" ht="14.1">
      <c r="S8" s="487" t="s">
        <v>497</v>
      </c>
      <c r="T8" s="496">
        <v>20</v>
      </c>
      <c r="U8" s="496" t="s">
        <v>345</v>
      </c>
    </row>
    <row r="10" spans="2:44" ht="14.1">
      <c r="C10" s="54" t="s">
        <v>346</v>
      </c>
      <c r="D10" s="55"/>
      <c r="E10" s="55"/>
      <c r="S10" s="54" t="s">
        <v>348</v>
      </c>
      <c r="T10" s="76" t="s">
        <v>349</v>
      </c>
      <c r="U10" s="63">
        <v>2</v>
      </c>
      <c r="V10" s="55"/>
      <c r="AG10" s="75" t="s">
        <v>350</v>
      </c>
      <c r="AH10" s="75"/>
      <c r="AI10" s="75"/>
      <c r="AJ10" s="75"/>
      <c r="AK10" s="75"/>
      <c r="AL10" s="75"/>
      <c r="AM10" s="75"/>
      <c r="AN10" s="75"/>
      <c r="AO10" s="75"/>
      <c r="AP10" s="75"/>
      <c r="AQ10" s="75"/>
      <c r="AR10" s="75"/>
    </row>
    <row r="11" spans="2:44" ht="14.1">
      <c r="C11" s="153"/>
      <c r="D11" s="154"/>
      <c r="E11" s="154"/>
      <c r="S11" s="153"/>
      <c r="T11" s="87"/>
      <c r="U11" s="154"/>
      <c r="V11" s="154"/>
      <c r="AG11" s="154"/>
      <c r="AH11" s="154"/>
      <c r="AI11" s="154"/>
      <c r="AJ11" s="154"/>
      <c r="AK11" s="154"/>
      <c r="AL11" s="154"/>
      <c r="AM11" s="154"/>
      <c r="AN11" s="154"/>
      <c r="AO11" s="154"/>
      <c r="AP11" s="154"/>
      <c r="AQ11" s="154"/>
      <c r="AR11" s="154"/>
    </row>
    <row r="12" spans="2:44" ht="14.1">
      <c r="C12" s="2" t="s">
        <v>351</v>
      </c>
      <c r="D12" s="2"/>
      <c r="E12" s="2"/>
      <c r="F12" s="2"/>
      <c r="G12" s="2"/>
      <c r="H12" s="2"/>
      <c r="I12" s="45"/>
      <c r="J12" s="45"/>
      <c r="K12" s="45"/>
      <c r="L12" s="45"/>
      <c r="M12" s="45"/>
      <c r="N12" s="45"/>
      <c r="S12" s="2" t="s">
        <v>352</v>
      </c>
      <c r="T12" s="2"/>
      <c r="U12" s="2"/>
      <c r="V12" s="2"/>
      <c r="W12" s="2"/>
      <c r="AG12" s="2" t="s">
        <v>353</v>
      </c>
      <c r="AQ12" s="154"/>
      <c r="AR12" s="154"/>
    </row>
    <row r="13" spans="2:44" ht="14.1">
      <c r="C13" s="44" t="s">
        <v>354</v>
      </c>
      <c r="S13" s="44" t="s">
        <v>354</v>
      </c>
      <c r="AQ13" s="154"/>
      <c r="AR13" s="154"/>
    </row>
    <row r="14" spans="2:44" ht="14.1">
      <c r="C14" s="46" t="s">
        <v>125</v>
      </c>
      <c r="D14" s="46" t="s">
        <v>24</v>
      </c>
      <c r="E14" s="46"/>
      <c r="F14" s="46"/>
      <c r="G14" s="46"/>
      <c r="H14" s="46"/>
      <c r="I14" s="46">
        <v>2015</v>
      </c>
      <c r="J14" s="46">
        <v>2020</v>
      </c>
      <c r="K14" s="46">
        <v>2025</v>
      </c>
      <c r="L14" s="46">
        <v>2030</v>
      </c>
      <c r="M14" s="46">
        <v>2035</v>
      </c>
      <c r="N14" s="46">
        <v>2040</v>
      </c>
      <c r="O14" s="46">
        <v>2045</v>
      </c>
      <c r="P14" s="46">
        <v>2050</v>
      </c>
      <c r="S14" s="46" t="s">
        <v>125</v>
      </c>
      <c r="T14" s="46" t="s">
        <v>24</v>
      </c>
      <c r="U14" s="46" t="s">
        <v>18</v>
      </c>
      <c r="V14" s="46">
        <v>2010</v>
      </c>
      <c r="W14" s="46">
        <v>2015</v>
      </c>
      <c r="X14" s="46">
        <v>2020</v>
      </c>
      <c r="Y14" s="46">
        <v>2025</v>
      </c>
      <c r="Z14" s="46">
        <v>2030</v>
      </c>
      <c r="AA14" s="46">
        <v>2035</v>
      </c>
      <c r="AB14" s="46">
        <v>2040</v>
      </c>
      <c r="AC14" s="46">
        <v>2045</v>
      </c>
      <c r="AD14" s="46">
        <v>2050</v>
      </c>
      <c r="AF14" s="46">
        <v>2005</v>
      </c>
      <c r="AG14" s="46">
        <v>2010</v>
      </c>
      <c r="AH14" s="46">
        <v>2015</v>
      </c>
      <c r="AI14" s="46">
        <v>2020</v>
      </c>
      <c r="AJ14" s="46">
        <v>2025</v>
      </c>
      <c r="AK14" s="46">
        <v>2030</v>
      </c>
      <c r="AL14" s="46">
        <v>2035</v>
      </c>
      <c r="AM14" s="46">
        <v>2040</v>
      </c>
      <c r="AN14" s="46">
        <v>2045</v>
      </c>
      <c r="AO14" s="46">
        <v>2050</v>
      </c>
      <c r="AP14" s="154"/>
      <c r="AQ14" s="154"/>
    </row>
    <row r="15" spans="2:44">
      <c r="C15" s="47" t="s">
        <v>222</v>
      </c>
      <c r="D15" s="496" t="s">
        <v>280</v>
      </c>
      <c r="E15" s="47"/>
      <c r="F15" s="48"/>
      <c r="G15" s="48"/>
      <c r="H15" s="64"/>
      <c r="I15" s="155">
        <f t="shared" ref="I15:P15" si="0">(W16/5)+(AH15/5)</f>
        <v>0</v>
      </c>
      <c r="J15" s="155">
        <f t="shared" si="0"/>
        <v>4832.3494990234385</v>
      </c>
      <c r="K15" s="155">
        <f t="shared" si="0"/>
        <v>9874.2419647003899</v>
      </c>
      <c r="L15" s="155">
        <f t="shared" si="0"/>
        <v>31140.506941143052</v>
      </c>
      <c r="M15" s="155">
        <f t="shared" si="0"/>
        <v>42953.254419396857</v>
      </c>
      <c r="N15" s="155">
        <f t="shared" si="0"/>
        <v>65742.67009491504</v>
      </c>
      <c r="O15" s="155">
        <f t="shared" si="0"/>
        <v>103342.09399721293</v>
      </c>
      <c r="P15" s="155">
        <f t="shared" si="0"/>
        <v>209996.73140606447</v>
      </c>
      <c r="S15" s="47" t="str">
        <f>C15</f>
        <v>BioH2</v>
      </c>
      <c r="T15" s="496" t="s">
        <v>280</v>
      </c>
      <c r="U15" s="496" t="s">
        <v>355</v>
      </c>
      <c r="V15" s="156"/>
      <c r="W15" s="156">
        <f t="shared" ref="W15:AD15" si="1">IF($U$10=1,W28,IF($U$10=2,W32,IF($U$10=3,W36)))</f>
        <v>0</v>
      </c>
      <c r="X15" s="156">
        <f t="shared" si="1"/>
        <v>24161.747495117193</v>
      </c>
      <c r="Y15" s="156">
        <f t="shared" si="1"/>
        <v>73532.957318619141</v>
      </c>
      <c r="Z15" s="156">
        <f t="shared" si="1"/>
        <v>229235.49202433441</v>
      </c>
      <c r="AA15" s="156">
        <f t="shared" si="1"/>
        <v>444001.7641213187</v>
      </c>
      <c r="AB15" s="156">
        <f t="shared" si="1"/>
        <v>748553.36710077676</v>
      </c>
      <c r="AC15" s="156">
        <f t="shared" si="1"/>
        <v>1215892.6272633395</v>
      </c>
      <c r="AD15" s="156">
        <f t="shared" si="1"/>
        <v>2110173.7495879466</v>
      </c>
      <c r="AF15" s="496"/>
      <c r="AG15" s="496"/>
      <c r="AH15" s="164"/>
      <c r="AI15" s="164"/>
      <c r="AJ15" s="164"/>
      <c r="AK15" s="164"/>
      <c r="AL15" s="164">
        <f>W16</f>
        <v>0</v>
      </c>
      <c r="AM15" s="164">
        <f>X16</f>
        <v>24161.747495117193</v>
      </c>
      <c r="AN15" s="164">
        <f>Y16</f>
        <v>49371.209823501951</v>
      </c>
      <c r="AO15" s="164">
        <f>Z16</f>
        <v>155702.53470571525</v>
      </c>
      <c r="AP15" s="154"/>
      <c r="AQ15" s="154"/>
    </row>
    <row r="16" spans="2:44" ht="14.1">
      <c r="V16" s="2" t="s">
        <v>356</v>
      </c>
      <c r="W16" s="183">
        <f t="shared" ref="W16:AD16" si="2">W15-V15</f>
        <v>0</v>
      </c>
      <c r="X16" s="183">
        <f t="shared" si="2"/>
        <v>24161.747495117193</v>
      </c>
      <c r="Y16" s="183">
        <f t="shared" si="2"/>
        <v>49371.209823501951</v>
      </c>
      <c r="Z16" s="183">
        <f t="shared" si="2"/>
        <v>155702.53470571525</v>
      </c>
      <c r="AA16" s="183">
        <f t="shared" si="2"/>
        <v>214766.27209698429</v>
      </c>
      <c r="AB16" s="183">
        <f t="shared" si="2"/>
        <v>304551.60297945805</v>
      </c>
      <c r="AC16" s="183">
        <f t="shared" si="2"/>
        <v>467339.26016256271</v>
      </c>
      <c r="AD16" s="183">
        <f t="shared" si="2"/>
        <v>894281.1223246071</v>
      </c>
      <c r="AP16" s="154"/>
      <c r="AQ16" s="154"/>
    </row>
    <row r="17" spans="3:44" ht="14.1">
      <c r="C17" s="153"/>
      <c r="D17" s="154"/>
      <c r="E17" s="154"/>
      <c r="P17" s="183"/>
      <c r="S17" s="2" t="s">
        <v>357</v>
      </c>
      <c r="T17" s="2"/>
      <c r="U17" s="2"/>
      <c r="V17" s="2"/>
      <c r="AF17" s="2" t="s">
        <v>358</v>
      </c>
      <c r="AP17" s="154"/>
      <c r="AQ17" s="154"/>
    </row>
    <row r="18" spans="3:44" ht="14.1">
      <c r="C18" s="153"/>
      <c r="D18" s="154"/>
      <c r="E18" s="154"/>
      <c r="S18" s="44" t="s">
        <v>354</v>
      </c>
      <c r="AP18" s="154"/>
      <c r="AQ18" s="154"/>
    </row>
    <row r="19" spans="3:44" ht="14.1">
      <c r="C19" s="2" t="s">
        <v>359</v>
      </c>
      <c r="D19" s="2"/>
      <c r="E19" s="2"/>
      <c r="F19" s="2"/>
      <c r="G19" s="2"/>
      <c r="H19" s="2"/>
      <c r="S19" s="46" t="s">
        <v>125</v>
      </c>
      <c r="T19" s="46" t="s">
        <v>24</v>
      </c>
      <c r="U19" s="46" t="s">
        <v>18</v>
      </c>
      <c r="V19" s="46">
        <v>2010</v>
      </c>
      <c r="W19" s="46">
        <v>2015</v>
      </c>
      <c r="X19" s="46">
        <v>2020</v>
      </c>
      <c r="Y19" s="46">
        <v>2025</v>
      </c>
      <c r="Z19" s="46">
        <v>2030</v>
      </c>
      <c r="AA19" s="46">
        <v>2035</v>
      </c>
      <c r="AB19" s="46">
        <v>2040</v>
      </c>
      <c r="AC19" s="46">
        <v>2045</v>
      </c>
      <c r="AD19" s="46">
        <v>2050</v>
      </c>
      <c r="AF19" s="46">
        <v>2005</v>
      </c>
      <c r="AG19" s="46">
        <v>2010</v>
      </c>
      <c r="AH19" s="46">
        <v>2015</v>
      </c>
      <c r="AI19" s="46">
        <v>2020</v>
      </c>
      <c r="AJ19" s="46">
        <v>2025</v>
      </c>
      <c r="AK19" s="46">
        <v>2030</v>
      </c>
      <c r="AL19" s="46">
        <v>2035</v>
      </c>
      <c r="AM19" s="46">
        <v>2040</v>
      </c>
      <c r="AN19" s="46">
        <v>2045</v>
      </c>
      <c r="AO19" s="46">
        <v>2050</v>
      </c>
      <c r="AP19" s="154"/>
      <c r="AQ19" s="154"/>
    </row>
    <row r="20" spans="3:44" ht="14.1">
      <c r="C20" s="44" t="s">
        <v>354</v>
      </c>
      <c r="S20" s="47" t="str">
        <f>C15</f>
        <v>BioH2</v>
      </c>
      <c r="T20" s="496" t="s">
        <v>280</v>
      </c>
      <c r="U20" s="496" t="s">
        <v>355</v>
      </c>
      <c r="V20" s="156"/>
      <c r="W20" s="156">
        <f>IF($U$10=1,W41,IF($U$10=2,W45,IF($U$10=3,W49)))</f>
        <v>0</v>
      </c>
      <c r="X20" s="156">
        <f t="shared" ref="X20:AD20" si="3">IF($U$10=1,X41,IF($U$10=2,X45,IF($U$10=3,X49)))</f>
        <v>76633.442830034925</v>
      </c>
      <c r="Y20" s="156">
        <f t="shared" si="3"/>
        <v>297611.61884672625</v>
      </c>
      <c r="Z20" s="156">
        <f t="shared" si="3"/>
        <v>945283.95811111457</v>
      </c>
      <c r="AA20" s="156">
        <f t="shared" si="3"/>
        <v>2400545.50765815</v>
      </c>
      <c r="AB20" s="156">
        <f t="shared" si="3"/>
        <v>5213623.7268828461</v>
      </c>
      <c r="AC20" s="156">
        <f t="shared" si="3"/>
        <v>10783938.744247871</v>
      </c>
      <c r="AD20" s="156">
        <f t="shared" si="3"/>
        <v>21927316.490025338</v>
      </c>
      <c r="AF20" s="496"/>
      <c r="AG20" s="496"/>
      <c r="AH20" s="164"/>
      <c r="AI20" s="164"/>
      <c r="AJ20" s="164"/>
      <c r="AK20" s="164"/>
      <c r="AL20" s="164">
        <f>W21</f>
        <v>0</v>
      </c>
      <c r="AM20" s="164">
        <f>X21</f>
        <v>76633.442830034925</v>
      </c>
      <c r="AN20" s="164">
        <f>Y21</f>
        <v>220978.17601669132</v>
      </c>
      <c r="AO20" s="164">
        <f>Z21</f>
        <v>647672.33926438831</v>
      </c>
      <c r="AP20" s="154"/>
      <c r="AQ20" s="154"/>
    </row>
    <row r="21" spans="3:44" ht="14.45">
      <c r="C21" s="46" t="s">
        <v>125</v>
      </c>
      <c r="D21" s="46" t="s">
        <v>24</v>
      </c>
      <c r="E21" s="46"/>
      <c r="F21" s="46"/>
      <c r="G21" s="46"/>
      <c r="H21" s="46"/>
      <c r="I21" s="46">
        <v>2015</v>
      </c>
      <c r="J21" s="46">
        <v>2020</v>
      </c>
      <c r="K21" s="46">
        <v>2025</v>
      </c>
      <c r="L21" s="46">
        <v>2030</v>
      </c>
      <c r="M21" s="46">
        <v>2035</v>
      </c>
      <c r="N21" s="46">
        <v>2040</v>
      </c>
      <c r="O21" s="46">
        <v>2045</v>
      </c>
      <c r="P21" s="46">
        <v>2050</v>
      </c>
      <c r="S21" s="5"/>
      <c r="T21" s="5"/>
      <c r="U21" s="5"/>
      <c r="V21" s="2" t="s">
        <v>356</v>
      </c>
      <c r="W21" s="184">
        <f t="shared" ref="W21:AD21" si="4">W20-V20</f>
        <v>0</v>
      </c>
      <c r="X21" s="184">
        <f t="shared" si="4"/>
        <v>76633.442830034925</v>
      </c>
      <c r="Y21" s="184">
        <f t="shared" si="4"/>
        <v>220978.17601669132</v>
      </c>
      <c r="Z21" s="184">
        <f t="shared" si="4"/>
        <v>647672.33926438831</v>
      </c>
      <c r="AA21" s="184">
        <f t="shared" si="4"/>
        <v>1455261.5495470355</v>
      </c>
      <c r="AB21" s="184">
        <f t="shared" si="4"/>
        <v>2813078.219224696</v>
      </c>
      <c r="AC21" s="184">
        <f t="shared" si="4"/>
        <v>5570315.0173650244</v>
      </c>
      <c r="AD21" s="184">
        <f t="shared" si="4"/>
        <v>11143377.745777467</v>
      </c>
      <c r="AF21" s="154"/>
      <c r="AG21" s="154"/>
      <c r="AH21" s="154"/>
      <c r="AI21" s="154"/>
      <c r="AJ21" s="154"/>
      <c r="AK21" s="154"/>
      <c r="AL21" s="154"/>
      <c r="AM21" s="154"/>
      <c r="AN21" s="154"/>
      <c r="AO21" s="154"/>
      <c r="AP21" s="154"/>
      <c r="AQ21" s="154"/>
    </row>
    <row r="22" spans="3:44" ht="14.45">
      <c r="C22" s="47" t="str">
        <f>C15</f>
        <v>BioH2</v>
      </c>
      <c r="D22" s="496" t="s">
        <v>280</v>
      </c>
      <c r="E22" s="47"/>
      <c r="F22" s="48"/>
      <c r="G22" s="48"/>
      <c r="H22" s="64"/>
      <c r="I22" s="155">
        <f t="shared" ref="I22:P22" si="5">(W21/5)+(AH20/5)</f>
        <v>0</v>
      </c>
      <c r="J22" s="155">
        <f t="shared" si="5"/>
        <v>15326.688566006986</v>
      </c>
      <c r="K22" s="155">
        <f t="shared" si="5"/>
        <v>44195.635203338265</v>
      </c>
      <c r="L22" s="155">
        <f t="shared" si="5"/>
        <v>129534.46785287766</v>
      </c>
      <c r="M22" s="155">
        <f t="shared" si="5"/>
        <v>291052.30990940711</v>
      </c>
      <c r="N22" s="155">
        <f t="shared" si="5"/>
        <v>577942.33241094614</v>
      </c>
      <c r="O22" s="155">
        <f t="shared" si="5"/>
        <v>1158258.638676343</v>
      </c>
      <c r="P22" s="155">
        <f t="shared" si="5"/>
        <v>2358210.0170083707</v>
      </c>
      <c r="S22" s="5"/>
      <c r="T22" s="5"/>
      <c r="U22" s="5"/>
      <c r="V22" s="5"/>
      <c r="W22" s="5"/>
      <c r="X22" s="5"/>
      <c r="Y22" s="5"/>
      <c r="Z22" s="5"/>
      <c r="AA22" s="5"/>
      <c r="AB22" s="5"/>
      <c r="AC22" s="5"/>
      <c r="AD22" s="5"/>
      <c r="AE22" s="5"/>
      <c r="AG22" s="154"/>
      <c r="AH22" s="154"/>
      <c r="AI22" s="154"/>
      <c r="AJ22" s="154"/>
      <c r="AK22" s="154"/>
      <c r="AL22" s="154"/>
      <c r="AM22" s="154"/>
      <c r="AN22" s="154"/>
      <c r="AO22" s="154"/>
      <c r="AP22" s="154"/>
      <c r="AQ22" s="154"/>
      <c r="AR22" s="154"/>
    </row>
    <row r="23" spans="3:44" ht="14.45">
      <c r="S23" s="5"/>
      <c r="T23" s="5"/>
      <c r="U23" s="5"/>
      <c r="V23" s="5"/>
      <c r="W23" s="5"/>
      <c r="X23" s="5"/>
      <c r="Y23" s="5"/>
      <c r="Z23" s="5"/>
      <c r="AA23" s="5"/>
      <c r="AB23" s="5"/>
      <c r="AC23" s="5"/>
      <c r="AD23" s="5"/>
      <c r="AE23" s="5"/>
      <c r="AG23" s="154"/>
      <c r="AH23" s="154"/>
      <c r="AI23" s="154"/>
      <c r="AJ23" s="154"/>
      <c r="AK23" s="154"/>
      <c r="AL23" s="154"/>
      <c r="AM23" s="154"/>
      <c r="AN23" s="154"/>
      <c r="AO23" s="154"/>
      <c r="AP23" s="154"/>
      <c r="AQ23" s="154"/>
      <c r="AR23" s="154"/>
    </row>
    <row r="24" spans="3:44" ht="14.45">
      <c r="S24" s="157" t="s">
        <v>360</v>
      </c>
      <c r="T24" s="158"/>
      <c r="U24" s="158"/>
      <c r="V24" s="158"/>
      <c r="W24" s="5"/>
      <c r="X24" s="5"/>
      <c r="Y24" s="5"/>
      <c r="Z24" s="5"/>
      <c r="AA24" s="5"/>
      <c r="AB24" s="5"/>
      <c r="AC24" s="5"/>
      <c r="AD24" s="5"/>
      <c r="AE24" s="5"/>
      <c r="AG24" s="154"/>
      <c r="AH24" s="154"/>
      <c r="AI24" s="154"/>
      <c r="AJ24" s="154"/>
      <c r="AK24" s="154"/>
      <c r="AL24" s="154"/>
      <c r="AM24" s="154"/>
      <c r="AN24" s="154"/>
      <c r="AO24" s="154"/>
      <c r="AP24" s="154"/>
      <c r="AQ24" s="154"/>
      <c r="AR24" s="154"/>
    </row>
    <row r="25" spans="3:44" ht="14.45">
      <c r="S25" s="5"/>
      <c r="T25" s="5"/>
      <c r="U25" s="5"/>
      <c r="V25" s="5"/>
      <c r="W25" s="5"/>
      <c r="X25" s="5"/>
      <c r="Y25" s="5"/>
      <c r="Z25" s="5"/>
      <c r="AA25" s="5"/>
      <c r="AB25" s="5"/>
      <c r="AC25" s="5"/>
      <c r="AD25" s="5"/>
      <c r="AE25" s="5"/>
      <c r="AG25" s="154"/>
      <c r="AH25" s="154"/>
      <c r="AI25" s="154"/>
      <c r="AJ25" s="154"/>
      <c r="AK25" s="154"/>
      <c r="AL25" s="154"/>
      <c r="AM25" s="154"/>
      <c r="AN25" s="154"/>
      <c r="AO25" s="154"/>
      <c r="AP25" s="154"/>
      <c r="AQ25" s="154"/>
      <c r="AR25" s="154"/>
    </row>
    <row r="26" spans="3:44" ht="14.1">
      <c r="S26" s="2" t="s">
        <v>361</v>
      </c>
      <c r="AG26" s="154"/>
      <c r="AH26" s="154"/>
      <c r="AI26" s="154"/>
      <c r="AJ26" s="154"/>
      <c r="AK26" s="154"/>
      <c r="AL26" s="154"/>
      <c r="AM26" s="154"/>
      <c r="AN26" s="154"/>
      <c r="AO26" s="154"/>
      <c r="AP26" s="154"/>
      <c r="AQ26" s="154"/>
      <c r="AR26" s="154"/>
    </row>
    <row r="27" spans="3:44" ht="14.1">
      <c r="S27" s="46" t="s">
        <v>125</v>
      </c>
      <c r="T27" s="46" t="s">
        <v>24</v>
      </c>
      <c r="U27" s="46" t="s">
        <v>18</v>
      </c>
      <c r="V27" s="46">
        <v>2010</v>
      </c>
      <c r="W27" s="46">
        <v>2015</v>
      </c>
      <c r="X27" s="46">
        <v>2020</v>
      </c>
      <c r="Y27" s="46">
        <v>2025</v>
      </c>
      <c r="Z27" s="46">
        <v>2030</v>
      </c>
      <c r="AA27" s="46">
        <v>2035</v>
      </c>
      <c r="AB27" s="46">
        <v>2040</v>
      </c>
      <c r="AC27" s="46">
        <v>2045</v>
      </c>
      <c r="AD27" s="46">
        <v>2050</v>
      </c>
      <c r="AF27" s="154"/>
      <c r="AG27" s="154"/>
      <c r="AH27" s="154"/>
      <c r="AI27" s="154"/>
      <c r="AJ27" s="154"/>
      <c r="AK27" s="154"/>
      <c r="AL27" s="154"/>
      <c r="AM27" s="154"/>
      <c r="AN27" s="154"/>
      <c r="AO27" s="154"/>
      <c r="AP27" s="154"/>
      <c r="AQ27" s="154"/>
    </row>
    <row r="28" spans="3:44">
      <c r="S28" s="47" t="str">
        <f>C15</f>
        <v>BioH2</v>
      </c>
      <c r="T28" s="496" t="s">
        <v>280</v>
      </c>
      <c r="U28" s="496" t="s">
        <v>355</v>
      </c>
      <c r="V28" s="159"/>
      <c r="W28" s="156">
        <f>'Conversion deployment'!B11*$V$97</f>
        <v>0</v>
      </c>
      <c r="X28" s="156">
        <f>'Conversion deployment'!C11*$V$97</f>
        <v>24161.747495117193</v>
      </c>
      <c r="Y28" s="156">
        <f>'Conversion deployment'!D11*$V$97</f>
        <v>73532.957318619141</v>
      </c>
      <c r="Z28" s="156">
        <f>'Conversion deployment'!E11*$V$97</f>
        <v>229235.49202433441</v>
      </c>
      <c r="AA28" s="156">
        <f>'Conversion deployment'!F11*$V$97</f>
        <v>444001.7641213187</v>
      </c>
      <c r="AB28" s="156">
        <f>'Conversion deployment'!G11*$V$97</f>
        <v>748553.36710077676</v>
      </c>
      <c r="AC28" s="156">
        <f>'Conversion deployment'!H11*$V$97</f>
        <v>1215892.6272633395</v>
      </c>
      <c r="AD28" s="156">
        <f>'Conversion deployment'!I11*$V$97</f>
        <v>2110173.7495879466</v>
      </c>
      <c r="AF28" s="154"/>
      <c r="AG28" s="154"/>
      <c r="AH28" s="154"/>
      <c r="AI28" s="154"/>
      <c r="AJ28" s="154"/>
      <c r="AK28" s="154"/>
      <c r="AL28" s="154"/>
      <c r="AM28" s="154"/>
      <c r="AN28" s="154"/>
      <c r="AO28" s="154"/>
      <c r="AP28" s="154"/>
      <c r="AQ28" s="154"/>
    </row>
    <row r="29" spans="3:44">
      <c r="V29" s="161"/>
      <c r="W29" s="162"/>
      <c r="X29" s="162"/>
      <c r="Y29" s="162"/>
      <c r="Z29" s="162"/>
      <c r="AA29" s="162"/>
      <c r="AB29" s="162"/>
      <c r="AC29" s="162"/>
      <c r="AD29" s="162"/>
      <c r="AF29" s="154"/>
      <c r="AG29" s="154"/>
      <c r="AH29" s="154"/>
      <c r="AI29" s="154"/>
      <c r="AJ29" s="154"/>
      <c r="AK29" s="154"/>
      <c r="AL29" s="154"/>
      <c r="AM29" s="154"/>
      <c r="AN29" s="154"/>
      <c r="AO29" s="154"/>
      <c r="AP29" s="154"/>
      <c r="AQ29" s="154"/>
    </row>
    <row r="30" spans="3:44" ht="14.1">
      <c r="S30" s="2" t="s">
        <v>362</v>
      </c>
      <c r="AF30" s="154"/>
      <c r="AG30" s="154"/>
      <c r="AH30" s="154"/>
      <c r="AI30" s="154"/>
      <c r="AJ30" s="154"/>
      <c r="AK30" s="154"/>
      <c r="AL30" s="154"/>
      <c r="AM30" s="154"/>
      <c r="AN30" s="154"/>
      <c r="AO30" s="154"/>
      <c r="AP30" s="154"/>
      <c r="AQ30" s="154"/>
    </row>
    <row r="31" spans="3:44" ht="14.1">
      <c r="S31" s="46" t="s">
        <v>125</v>
      </c>
      <c r="T31" s="46" t="s">
        <v>24</v>
      </c>
      <c r="U31" s="46" t="s">
        <v>18</v>
      </c>
      <c r="V31" s="46">
        <v>2010</v>
      </c>
      <c r="W31" s="46">
        <v>2015</v>
      </c>
      <c r="X31" s="46">
        <v>2020</v>
      </c>
      <c r="Y31" s="46">
        <v>2025</v>
      </c>
      <c r="Z31" s="46">
        <v>2030</v>
      </c>
      <c r="AA31" s="46">
        <v>2035</v>
      </c>
      <c r="AB31" s="46">
        <v>2040</v>
      </c>
      <c r="AC31" s="46">
        <v>2045</v>
      </c>
      <c r="AD31" s="46">
        <v>2050</v>
      </c>
    </row>
    <row r="32" spans="3:44">
      <c r="S32" s="47" t="str">
        <f>C15</f>
        <v>BioH2</v>
      </c>
      <c r="T32" s="496" t="s">
        <v>280</v>
      </c>
      <c r="U32" s="496" t="s">
        <v>355</v>
      </c>
      <c r="V32" s="159"/>
      <c r="W32" s="156">
        <f>'Conversion deployment'!B17*$V$97</f>
        <v>0</v>
      </c>
      <c r="X32" s="156">
        <f>'Conversion deployment'!C17*$V$97</f>
        <v>24161.747495117193</v>
      </c>
      <c r="Y32" s="156">
        <f>'Conversion deployment'!D17*$V$97</f>
        <v>73532.957318619141</v>
      </c>
      <c r="Z32" s="156">
        <f>'Conversion deployment'!E17*$V$97</f>
        <v>229235.49202433441</v>
      </c>
      <c r="AA32" s="156">
        <f>'Conversion deployment'!F17*$V$97</f>
        <v>444001.7641213187</v>
      </c>
      <c r="AB32" s="156">
        <f>'Conversion deployment'!G17*$V$97</f>
        <v>748553.36710077676</v>
      </c>
      <c r="AC32" s="156">
        <f>'Conversion deployment'!H17*$V$97</f>
        <v>1215892.6272633395</v>
      </c>
      <c r="AD32" s="156">
        <f>'Conversion deployment'!I17*$V$97</f>
        <v>2110173.7495879466</v>
      </c>
    </row>
    <row r="33" spans="19:30">
      <c r="V33" s="161"/>
      <c r="W33" s="162"/>
      <c r="X33" s="162"/>
      <c r="Y33" s="162"/>
      <c r="Z33" s="162"/>
      <c r="AA33" s="162"/>
      <c r="AB33" s="162"/>
      <c r="AC33" s="162"/>
      <c r="AD33" s="162"/>
    </row>
    <row r="34" spans="19:30" ht="14.1">
      <c r="S34" s="2" t="s">
        <v>363</v>
      </c>
    </row>
    <row r="35" spans="19:30" ht="14.1">
      <c r="S35" s="46" t="s">
        <v>125</v>
      </c>
      <c r="T35" s="46" t="s">
        <v>24</v>
      </c>
      <c r="U35" s="46" t="s">
        <v>18</v>
      </c>
      <c r="V35" s="46">
        <v>2010</v>
      </c>
      <c r="W35" s="46">
        <v>2015</v>
      </c>
      <c r="X35" s="46">
        <v>2020</v>
      </c>
      <c r="Y35" s="46">
        <v>2025</v>
      </c>
      <c r="Z35" s="46">
        <v>2030</v>
      </c>
      <c r="AA35" s="46">
        <v>2035</v>
      </c>
      <c r="AB35" s="46">
        <v>2040</v>
      </c>
      <c r="AC35" s="46">
        <v>2045</v>
      </c>
      <c r="AD35" s="46">
        <v>2050</v>
      </c>
    </row>
    <row r="36" spans="19:30">
      <c r="S36" s="47" t="str">
        <f>C15</f>
        <v>BioH2</v>
      </c>
      <c r="T36" s="496" t="s">
        <v>280</v>
      </c>
      <c r="U36" s="496" t="s">
        <v>355</v>
      </c>
      <c r="V36" s="159"/>
      <c r="W36" s="156">
        <f>'Conversion deployment'!B23*$V$97</f>
        <v>0</v>
      </c>
      <c r="X36" s="156">
        <f>'Conversion deployment'!C23*$V$97</f>
        <v>24161.747495117193</v>
      </c>
      <c r="Y36" s="156">
        <f>'Conversion deployment'!D23*$V$97</f>
        <v>73532.957318619141</v>
      </c>
      <c r="Z36" s="156">
        <f>'Conversion deployment'!E23*$V$97</f>
        <v>229235.49202433441</v>
      </c>
      <c r="AA36" s="156">
        <f>'Conversion deployment'!F23*$V$97</f>
        <v>444001.7641213187</v>
      </c>
      <c r="AB36" s="156">
        <f>'Conversion deployment'!G23*$V$97</f>
        <v>748553.36710077676</v>
      </c>
      <c r="AC36" s="156">
        <f>'Conversion deployment'!H23*$V$97</f>
        <v>1215892.6272633395</v>
      </c>
      <c r="AD36" s="156">
        <f>'Conversion deployment'!I23*$V$97</f>
        <v>2110173.7495879466</v>
      </c>
    </row>
    <row r="37" spans="19:30" ht="14.45">
      <c r="S37" s="5"/>
      <c r="T37" s="5"/>
      <c r="U37" s="5"/>
      <c r="V37" s="5"/>
      <c r="W37" s="5"/>
      <c r="X37" s="5"/>
      <c r="Y37" s="5"/>
      <c r="Z37" s="5"/>
      <c r="AA37" s="5"/>
      <c r="AB37" s="5"/>
      <c r="AC37" s="5"/>
      <c r="AD37" s="5"/>
    </row>
    <row r="38" spans="19:30" ht="14.45">
      <c r="S38" s="5"/>
      <c r="T38" s="5"/>
      <c r="U38" s="5"/>
      <c r="V38" s="5"/>
      <c r="W38" s="5"/>
      <c r="X38" s="5"/>
      <c r="Y38" s="5"/>
      <c r="Z38" s="5"/>
      <c r="AA38" s="5"/>
      <c r="AB38" s="5"/>
      <c r="AC38" s="5"/>
      <c r="AD38" s="5"/>
    </row>
    <row r="39" spans="19:30" ht="14.1">
      <c r="S39" s="2" t="s">
        <v>364</v>
      </c>
    </row>
    <row r="40" spans="19:30" ht="14.1">
      <c r="S40" s="46" t="s">
        <v>125</v>
      </c>
      <c r="T40" s="46" t="s">
        <v>24</v>
      </c>
      <c r="U40" s="46" t="s">
        <v>18</v>
      </c>
      <c r="V40" s="46">
        <v>2010</v>
      </c>
      <c r="W40" s="46">
        <v>2015</v>
      </c>
      <c r="X40" s="46">
        <v>2020</v>
      </c>
      <c r="Y40" s="46">
        <v>2025</v>
      </c>
      <c r="Z40" s="46">
        <v>2030</v>
      </c>
      <c r="AA40" s="46">
        <v>2035</v>
      </c>
      <c r="AB40" s="46">
        <v>2040</v>
      </c>
      <c r="AC40" s="46">
        <v>2045</v>
      </c>
      <c r="AD40" s="46">
        <v>2050</v>
      </c>
    </row>
    <row r="41" spans="19:30">
      <c r="S41" s="47" t="str">
        <f>C15</f>
        <v>BioH2</v>
      </c>
      <c r="T41" s="496" t="s">
        <v>280</v>
      </c>
      <c r="U41" s="496" t="s">
        <v>355</v>
      </c>
      <c r="V41" s="156"/>
      <c r="W41" s="156">
        <f>'Conversion deployment'!B35</f>
        <v>0</v>
      </c>
      <c r="X41" s="156">
        <f>'Conversion deployment'!C35</f>
        <v>76633.442830034925</v>
      </c>
      <c r="Y41" s="156">
        <f>'Conversion deployment'!D35</f>
        <v>297611.61884672625</v>
      </c>
      <c r="Z41" s="156">
        <f>'Conversion deployment'!E35</f>
        <v>945283.95811111457</v>
      </c>
      <c r="AA41" s="156">
        <f>'Conversion deployment'!F35</f>
        <v>2400545.50765815</v>
      </c>
      <c r="AB41" s="156">
        <f>'Conversion deployment'!G35</f>
        <v>5213623.7268828461</v>
      </c>
      <c r="AC41" s="156">
        <f>'Conversion deployment'!H35</f>
        <v>10783938.744247871</v>
      </c>
      <c r="AD41" s="156">
        <f>'Conversion deployment'!I35</f>
        <v>21927316.490025338</v>
      </c>
    </row>
    <row r="42" spans="19:30">
      <c r="V42" s="163"/>
      <c r="W42" s="163"/>
      <c r="X42" s="163"/>
      <c r="Y42" s="163"/>
      <c r="Z42" s="163"/>
      <c r="AA42" s="163"/>
      <c r="AB42" s="163"/>
      <c r="AC42" s="163"/>
      <c r="AD42" s="163"/>
    </row>
    <row r="43" spans="19:30" ht="14.1">
      <c r="S43" s="2" t="s">
        <v>365</v>
      </c>
    </row>
    <row r="44" spans="19:30" ht="14.1">
      <c r="S44" s="46" t="s">
        <v>125</v>
      </c>
      <c r="T44" s="46" t="s">
        <v>24</v>
      </c>
      <c r="U44" s="46" t="s">
        <v>18</v>
      </c>
      <c r="V44" s="46">
        <v>2010</v>
      </c>
      <c r="W44" s="46">
        <v>2015</v>
      </c>
      <c r="X44" s="46">
        <v>2020</v>
      </c>
      <c r="Y44" s="46">
        <v>2025</v>
      </c>
      <c r="Z44" s="46">
        <v>2030</v>
      </c>
      <c r="AA44" s="46">
        <v>2035</v>
      </c>
      <c r="AB44" s="46">
        <v>2040</v>
      </c>
      <c r="AC44" s="46">
        <v>2045</v>
      </c>
      <c r="AD44" s="46">
        <v>2050</v>
      </c>
    </row>
    <row r="45" spans="19:30">
      <c r="S45" s="47" t="str">
        <f>C15</f>
        <v>BioH2</v>
      </c>
      <c r="T45" s="496" t="s">
        <v>280</v>
      </c>
      <c r="U45" s="496" t="s">
        <v>355</v>
      </c>
      <c r="V45" s="156"/>
      <c r="W45" s="156">
        <f>'Conversion deployment'!B41</f>
        <v>0</v>
      </c>
      <c r="X45" s="156">
        <f>'Conversion deployment'!C41</f>
        <v>76633.442830034925</v>
      </c>
      <c r="Y45" s="156">
        <f>'Conversion deployment'!D41</f>
        <v>297611.61884672625</v>
      </c>
      <c r="Z45" s="156">
        <f>'Conversion deployment'!E41</f>
        <v>945283.95811111457</v>
      </c>
      <c r="AA45" s="156">
        <f>'Conversion deployment'!F41</f>
        <v>2400545.50765815</v>
      </c>
      <c r="AB45" s="156">
        <f>'Conversion deployment'!G41</f>
        <v>5213623.7268828461</v>
      </c>
      <c r="AC45" s="156">
        <f>'Conversion deployment'!H41</f>
        <v>10783938.744247871</v>
      </c>
      <c r="AD45" s="156">
        <f>'Conversion deployment'!I41</f>
        <v>21927316.490025338</v>
      </c>
    </row>
    <row r="46" spans="19:30">
      <c r="V46" s="163"/>
      <c r="W46" s="163"/>
      <c r="X46" s="163"/>
      <c r="Y46" s="163"/>
      <c r="Z46" s="163"/>
      <c r="AA46" s="163"/>
      <c r="AB46" s="163"/>
      <c r="AC46" s="163"/>
      <c r="AD46" s="163"/>
    </row>
    <row r="47" spans="19:30" ht="14.1">
      <c r="S47" s="2" t="s">
        <v>366</v>
      </c>
    </row>
    <row r="48" spans="19:30" ht="14.1">
      <c r="S48" s="46" t="s">
        <v>125</v>
      </c>
      <c r="T48" s="46" t="s">
        <v>24</v>
      </c>
      <c r="U48" s="46" t="s">
        <v>18</v>
      </c>
      <c r="V48" s="46">
        <v>2010</v>
      </c>
      <c r="W48" s="46">
        <v>2015</v>
      </c>
      <c r="X48" s="46">
        <v>2020</v>
      </c>
      <c r="Y48" s="46">
        <v>2025</v>
      </c>
      <c r="Z48" s="46">
        <v>2030</v>
      </c>
      <c r="AA48" s="46">
        <v>2035</v>
      </c>
      <c r="AB48" s="46">
        <v>2040</v>
      </c>
      <c r="AC48" s="46">
        <v>2045</v>
      </c>
      <c r="AD48" s="46">
        <v>2050</v>
      </c>
    </row>
    <row r="49" spans="19:30">
      <c r="S49" s="47" t="str">
        <f>C15</f>
        <v>BioH2</v>
      </c>
      <c r="T49" s="496" t="s">
        <v>280</v>
      </c>
      <c r="U49" s="496" t="s">
        <v>355</v>
      </c>
      <c r="V49" s="156"/>
      <c r="W49" s="156">
        <f>'Conversion deployment'!B47</f>
        <v>0</v>
      </c>
      <c r="X49" s="156">
        <f>'Conversion deployment'!C47</f>
        <v>76633.442830034925</v>
      </c>
      <c r="Y49" s="156">
        <f>'Conversion deployment'!D47</f>
        <v>297611.61884672625</v>
      </c>
      <c r="Z49" s="156">
        <f>'Conversion deployment'!E47</f>
        <v>945283.95811111457</v>
      </c>
      <c r="AA49" s="156">
        <f>'Conversion deployment'!F47</f>
        <v>2400545.50765815</v>
      </c>
      <c r="AB49" s="156">
        <f>'Conversion deployment'!G47</f>
        <v>5213623.7268828461</v>
      </c>
      <c r="AC49" s="156">
        <f>'Conversion deployment'!H47</f>
        <v>10783938.744247871</v>
      </c>
      <c r="AD49" s="156">
        <f>'Conversion deployment'!I47</f>
        <v>21927316.490025338</v>
      </c>
    </row>
    <row r="50" spans="19:30" ht="14.45">
      <c r="S50" s="5"/>
    </row>
    <row r="52" spans="19:30" ht="14.1" hidden="1" outlineLevel="1">
      <c r="S52" s="2" t="s">
        <v>367</v>
      </c>
    </row>
    <row r="53" spans="19:30" ht="14.1" hidden="1" outlineLevel="1">
      <c r="S53" s="44" t="s">
        <v>354</v>
      </c>
      <c r="T53" s="46" t="s">
        <v>24</v>
      </c>
      <c r="U53" s="46"/>
      <c r="V53" s="46">
        <v>2015</v>
      </c>
      <c r="W53" s="46">
        <v>2020</v>
      </c>
      <c r="X53" s="46">
        <v>2025</v>
      </c>
      <c r="Y53" s="46">
        <v>2030</v>
      </c>
      <c r="Z53" s="46">
        <v>2035</v>
      </c>
      <c r="AA53" s="46">
        <v>2040</v>
      </c>
      <c r="AB53" s="46">
        <v>2045</v>
      </c>
      <c r="AC53" s="46">
        <v>2050</v>
      </c>
    </row>
    <row r="54" spans="19:30" ht="14.1" hidden="1" outlineLevel="1">
      <c r="S54" s="46" t="s">
        <v>125</v>
      </c>
      <c r="T54" s="496" t="s">
        <v>369</v>
      </c>
      <c r="U54" s="496"/>
      <c r="V54" s="496"/>
      <c r="W54" s="496">
        <v>9.5277000000000012</v>
      </c>
      <c r="X54" s="496">
        <v>21.156255702982634</v>
      </c>
      <c r="Y54" s="496">
        <v>40.013166993672755</v>
      </c>
      <c r="Z54" s="496">
        <v>58.370132862948509</v>
      </c>
      <c r="AA54" s="496">
        <v>61.044728917745921</v>
      </c>
      <c r="AB54" s="496">
        <v>65.236092853754542</v>
      </c>
      <c r="AC54" s="496">
        <v>69.183615161919477</v>
      </c>
    </row>
    <row r="55" spans="19:30" hidden="1" outlineLevel="1">
      <c r="S55" s="496" t="s">
        <v>371</v>
      </c>
    </row>
    <row r="56" spans="19:30" hidden="1" outlineLevel="1"/>
    <row r="57" spans="19:30" ht="14.1" hidden="1" outlineLevel="1">
      <c r="S57" s="44" t="s">
        <v>372</v>
      </c>
      <c r="T57" s="46" t="s">
        <v>24</v>
      </c>
      <c r="U57" s="46"/>
      <c r="V57" s="46">
        <v>2015</v>
      </c>
      <c r="W57" s="46">
        <v>2020</v>
      </c>
      <c r="X57" s="46">
        <v>2025</v>
      </c>
      <c r="Y57" s="46">
        <v>2030</v>
      </c>
      <c r="Z57" s="46">
        <v>2035</v>
      </c>
      <c r="AA57" s="46">
        <v>2040</v>
      </c>
      <c r="AB57" s="46">
        <v>2045</v>
      </c>
      <c r="AC57" s="46">
        <v>2050</v>
      </c>
    </row>
    <row r="58" spans="19:30" ht="14.1" hidden="1" outlineLevel="1">
      <c r="S58" s="46" t="s">
        <v>373</v>
      </c>
      <c r="T58" s="496" t="s">
        <v>124</v>
      </c>
      <c r="U58" s="496"/>
      <c r="V58" s="496"/>
      <c r="W58" s="56">
        <f>W54*10^3/4</f>
        <v>2381.9250000000002</v>
      </c>
      <c r="X58" s="56">
        <f t="shared" ref="X58:AC58" si="6">X54*10^3/4</f>
        <v>5289.0639257456587</v>
      </c>
      <c r="Y58" s="56">
        <f t="shared" si="6"/>
        <v>10003.291748418189</v>
      </c>
      <c r="Z58" s="56">
        <f t="shared" si="6"/>
        <v>14592.533215737127</v>
      </c>
      <c r="AA58" s="56">
        <f t="shared" si="6"/>
        <v>15261.182229436481</v>
      </c>
      <c r="AB58" s="56">
        <f t="shared" si="6"/>
        <v>16309.023213438635</v>
      </c>
      <c r="AC58" s="56">
        <f t="shared" si="6"/>
        <v>17295.903790479868</v>
      </c>
    </row>
    <row r="59" spans="19:30" hidden="1" outlineLevel="1">
      <c r="S59" s="496" t="s">
        <v>375</v>
      </c>
      <c r="T59" s="496" t="s">
        <v>124</v>
      </c>
      <c r="U59" s="496"/>
      <c r="V59" s="496"/>
      <c r="W59" s="496"/>
      <c r="X59" s="496"/>
      <c r="Y59" s="496"/>
      <c r="Z59" s="496"/>
      <c r="AA59" s="496"/>
      <c r="AB59" s="496"/>
      <c r="AC59" s="496"/>
    </row>
    <row r="60" spans="19:30" hidden="1" outlineLevel="1">
      <c r="S60" s="496" t="s">
        <v>376</v>
      </c>
      <c r="T60" s="496" t="s">
        <v>124</v>
      </c>
      <c r="U60" s="496"/>
      <c r="V60" s="496"/>
      <c r="W60" s="496"/>
      <c r="X60" s="496"/>
      <c r="Y60" s="496"/>
      <c r="Z60" s="496"/>
      <c r="AA60" s="496"/>
      <c r="AB60" s="496"/>
      <c r="AC60" s="496"/>
    </row>
    <row r="61" spans="19:30" hidden="1" outlineLevel="1">
      <c r="S61" s="496" t="s">
        <v>377</v>
      </c>
      <c r="T61" s="496" t="s">
        <v>124</v>
      </c>
      <c r="U61" s="496"/>
      <c r="V61" s="496"/>
      <c r="W61" s="496"/>
      <c r="X61" s="496"/>
      <c r="Y61" s="496"/>
      <c r="Z61" s="496"/>
      <c r="AA61" s="496"/>
      <c r="AB61" s="496"/>
      <c r="AC61" s="496"/>
    </row>
    <row r="62" spans="19:30" hidden="1" outlineLevel="1">
      <c r="S62" s="496" t="s">
        <v>378</v>
      </c>
      <c r="T62" s="496" t="s">
        <v>124</v>
      </c>
      <c r="U62" s="496"/>
      <c r="V62" s="496"/>
      <c r="W62" s="496"/>
      <c r="X62" s="496"/>
      <c r="Y62" s="496"/>
      <c r="Z62" s="496"/>
      <c r="AA62" s="496"/>
      <c r="AB62" s="496"/>
      <c r="AC62" s="496"/>
    </row>
    <row r="63" spans="19:30" hidden="1" outlineLevel="1">
      <c r="S63" s="496" t="s">
        <v>379</v>
      </c>
      <c r="T63" s="41"/>
      <c r="U63" s="41"/>
      <c r="V63" s="41"/>
      <c r="W63" s="41"/>
      <c r="X63" s="41"/>
      <c r="Y63" s="41"/>
      <c r="Z63" s="41"/>
      <c r="AA63" s="41"/>
      <c r="AB63" s="41"/>
      <c r="AC63" s="41"/>
    </row>
    <row r="64" spans="19:30" hidden="1" outlineLevel="1">
      <c r="S64" s="496" t="s">
        <v>380</v>
      </c>
    </row>
    <row r="65" spans="19:29" hidden="1" outlineLevel="1"/>
    <row r="66" spans="19:29" hidden="1" outlineLevel="1"/>
    <row r="67" spans="19:29" ht="14.1" hidden="1" outlineLevel="1">
      <c r="S67" s="2" t="s">
        <v>381</v>
      </c>
    </row>
    <row r="68" spans="19:29" ht="14.1" hidden="1" outlineLevel="1">
      <c r="S68" s="44" t="s">
        <v>354</v>
      </c>
      <c r="T68" s="46" t="s">
        <v>24</v>
      </c>
      <c r="U68" s="46"/>
      <c r="V68" s="46">
        <v>2015</v>
      </c>
      <c r="W68" s="46">
        <v>2020</v>
      </c>
      <c r="X68" s="46">
        <v>2025</v>
      </c>
      <c r="Y68" s="46">
        <v>2030</v>
      </c>
      <c r="Z68" s="46">
        <v>2035</v>
      </c>
      <c r="AA68" s="46">
        <v>2040</v>
      </c>
      <c r="AB68" s="46">
        <v>2045</v>
      </c>
      <c r="AC68" s="46">
        <v>2050</v>
      </c>
    </row>
    <row r="69" spans="19:29" ht="14.1" hidden="1" outlineLevel="1">
      <c r="S69" s="46" t="s">
        <v>125</v>
      </c>
      <c r="T69" s="496" t="s">
        <v>369</v>
      </c>
      <c r="U69" s="496"/>
      <c r="V69" s="496"/>
      <c r="W69" s="496"/>
      <c r="X69" s="496"/>
      <c r="Y69" s="496"/>
      <c r="Z69" s="496"/>
      <c r="AA69" s="496"/>
      <c r="AB69" s="496"/>
      <c r="AC69" s="496"/>
    </row>
    <row r="70" spans="19:29" hidden="1" outlineLevel="1">
      <c r="S70" s="496" t="s">
        <v>371</v>
      </c>
    </row>
    <row r="71" spans="19:29" hidden="1" outlineLevel="1"/>
    <row r="72" spans="19:29" ht="14.1" hidden="1" outlineLevel="1">
      <c r="S72" s="44" t="s">
        <v>372</v>
      </c>
      <c r="T72" s="46" t="s">
        <v>24</v>
      </c>
      <c r="U72" s="46"/>
      <c r="V72" s="46">
        <v>2015</v>
      </c>
      <c r="W72" s="46">
        <v>2020</v>
      </c>
      <c r="X72" s="46">
        <v>2025</v>
      </c>
      <c r="Y72" s="46">
        <v>2030</v>
      </c>
      <c r="Z72" s="46">
        <v>2035</v>
      </c>
      <c r="AA72" s="46">
        <v>2040</v>
      </c>
      <c r="AB72" s="46">
        <v>2045</v>
      </c>
      <c r="AC72" s="46">
        <v>2050</v>
      </c>
    </row>
    <row r="73" spans="19:29" ht="14.1" hidden="1" outlineLevel="1">
      <c r="S73" s="46" t="s">
        <v>373</v>
      </c>
      <c r="T73" s="496" t="s">
        <v>124</v>
      </c>
      <c r="U73" s="496"/>
      <c r="V73" s="496"/>
      <c r="W73" s="496"/>
      <c r="X73" s="496"/>
      <c r="Y73" s="496"/>
      <c r="Z73" s="496"/>
      <c r="AA73" s="496"/>
      <c r="AB73" s="496"/>
      <c r="AC73" s="496"/>
    </row>
    <row r="74" spans="19:29" hidden="1" outlineLevel="1">
      <c r="S74" s="496" t="s">
        <v>375</v>
      </c>
      <c r="T74" s="496" t="s">
        <v>124</v>
      </c>
      <c r="U74" s="496"/>
      <c r="V74" s="496"/>
      <c r="W74" s="496"/>
      <c r="X74" s="496"/>
      <c r="Y74" s="496"/>
      <c r="Z74" s="496"/>
      <c r="AA74" s="496"/>
      <c r="AB74" s="496"/>
      <c r="AC74" s="496"/>
    </row>
    <row r="75" spans="19:29" hidden="1" outlineLevel="1">
      <c r="S75" s="496" t="s">
        <v>376</v>
      </c>
      <c r="T75" s="496" t="s">
        <v>124</v>
      </c>
      <c r="U75" s="496"/>
      <c r="V75" s="496"/>
      <c r="W75" s="496"/>
      <c r="X75" s="496"/>
      <c r="Y75" s="496"/>
      <c r="Z75" s="496"/>
      <c r="AA75" s="496"/>
      <c r="AB75" s="496"/>
      <c r="AC75" s="496"/>
    </row>
    <row r="76" spans="19:29" hidden="1" outlineLevel="1">
      <c r="S76" s="496" t="s">
        <v>377</v>
      </c>
      <c r="T76" s="496" t="s">
        <v>124</v>
      </c>
      <c r="U76" s="496"/>
      <c r="V76" s="496"/>
      <c r="W76" s="496"/>
      <c r="X76" s="496"/>
      <c r="Y76" s="496"/>
      <c r="Z76" s="496"/>
      <c r="AA76" s="496"/>
      <c r="AB76" s="496"/>
      <c r="AC76" s="496"/>
    </row>
    <row r="77" spans="19:29" hidden="1" outlineLevel="1">
      <c r="S77" s="496" t="s">
        <v>378</v>
      </c>
      <c r="T77" s="496" t="s">
        <v>124</v>
      </c>
      <c r="U77" s="496"/>
      <c r="V77" s="496"/>
      <c r="W77" s="496"/>
      <c r="X77" s="496"/>
      <c r="Y77" s="496"/>
      <c r="Z77" s="496"/>
      <c r="AA77" s="496"/>
      <c r="AB77" s="496"/>
      <c r="AC77" s="496"/>
    </row>
    <row r="78" spans="19:29" hidden="1" outlineLevel="1">
      <c r="S78" s="496" t="s">
        <v>379</v>
      </c>
      <c r="T78" s="41"/>
      <c r="U78" s="41"/>
      <c r="V78" s="41"/>
      <c r="W78" s="41"/>
      <c r="X78" s="41"/>
      <c r="Y78" s="41"/>
      <c r="Z78" s="41"/>
      <c r="AA78" s="41"/>
      <c r="AB78" s="41"/>
      <c r="AC78" s="41"/>
    </row>
    <row r="79" spans="19:29" hidden="1" outlineLevel="1">
      <c r="S79" s="496" t="s">
        <v>380</v>
      </c>
    </row>
    <row r="80" spans="19:29" collapsed="1"/>
    <row r="83" spans="19:30" ht="14.1">
      <c r="S83" s="2" t="s">
        <v>382</v>
      </c>
    </row>
    <row r="84" spans="19:30" ht="14.1">
      <c r="S84" s="46" t="s">
        <v>125</v>
      </c>
      <c r="T84" s="46" t="s">
        <v>24</v>
      </c>
      <c r="U84" s="46"/>
      <c r="V84" s="46">
        <v>2010</v>
      </c>
      <c r="W84" s="46">
        <v>2015</v>
      </c>
      <c r="X84" s="46">
        <v>2020</v>
      </c>
      <c r="Y84" s="46">
        <v>2025</v>
      </c>
      <c r="Z84" s="46">
        <v>2030</v>
      </c>
      <c r="AA84" s="46">
        <v>2035</v>
      </c>
      <c r="AB84" s="46">
        <v>2040</v>
      </c>
      <c r="AC84" s="46">
        <v>2045</v>
      </c>
      <c r="AD84" s="46">
        <v>2050</v>
      </c>
    </row>
    <row r="85" spans="19:30">
      <c r="S85" s="47" t="str">
        <f>C15</f>
        <v>BioH2</v>
      </c>
      <c r="T85" s="496" t="s">
        <v>280</v>
      </c>
      <c r="U85" s="496"/>
      <c r="V85" s="156"/>
      <c r="W85" s="156">
        <f>(W28/0.9)-W28</f>
        <v>0</v>
      </c>
      <c r="X85" s="156">
        <f>(X28/0.9)-X28</f>
        <v>2684.6386105685779</v>
      </c>
      <c r="Y85" s="156">
        <f t="shared" ref="Y85:AD85" si="7">(Y28/0.9)-Y28</f>
        <v>8170.3285909576807</v>
      </c>
      <c r="Z85" s="156">
        <f t="shared" si="7"/>
        <v>25470.610224926029</v>
      </c>
      <c r="AA85" s="156">
        <f t="shared" si="7"/>
        <v>49333.529346813157</v>
      </c>
      <c r="AB85" s="156">
        <f t="shared" si="7"/>
        <v>83172.596344530699</v>
      </c>
      <c r="AC85" s="156">
        <f t="shared" si="7"/>
        <v>135099.18080703774</v>
      </c>
      <c r="AD85" s="156">
        <f t="shared" si="7"/>
        <v>234463.74995421618</v>
      </c>
    </row>
    <row r="86" spans="19:30">
      <c r="V86" s="163"/>
      <c r="W86" s="163"/>
      <c r="X86" s="163"/>
      <c r="Y86" s="163"/>
      <c r="Z86" s="163"/>
      <c r="AA86" s="163"/>
      <c r="AB86" s="163"/>
      <c r="AC86" s="163"/>
      <c r="AD86" s="163"/>
    </row>
    <row r="87" spans="19:30" ht="14.1">
      <c r="S87" s="2" t="s">
        <v>365</v>
      </c>
    </row>
    <row r="88" spans="19:30" ht="14.1">
      <c r="S88" s="46" t="s">
        <v>125</v>
      </c>
      <c r="T88" s="46" t="s">
        <v>24</v>
      </c>
      <c r="U88" s="46"/>
      <c r="V88" s="46">
        <v>2010</v>
      </c>
      <c r="W88" s="46">
        <v>2015</v>
      </c>
      <c r="X88" s="46">
        <v>2020</v>
      </c>
      <c r="Y88" s="46">
        <v>2025</v>
      </c>
      <c r="Z88" s="46">
        <v>2030</v>
      </c>
      <c r="AA88" s="46">
        <v>2035</v>
      </c>
      <c r="AB88" s="46">
        <v>2040</v>
      </c>
      <c r="AC88" s="46">
        <v>2045</v>
      </c>
      <c r="AD88" s="46">
        <v>2050</v>
      </c>
    </row>
    <row r="89" spans="19:30">
      <c r="S89" s="47" t="str">
        <f>C15</f>
        <v>BioH2</v>
      </c>
      <c r="T89" s="496" t="s">
        <v>280</v>
      </c>
      <c r="U89" s="496"/>
      <c r="V89" s="156"/>
      <c r="W89" s="156">
        <f>(W32/0.9)-W32</f>
        <v>0</v>
      </c>
      <c r="X89" s="156">
        <f t="shared" ref="X89:AD89" si="8">(X32/0.9)-X32</f>
        <v>2684.6386105685779</v>
      </c>
      <c r="Y89" s="156">
        <f t="shared" si="8"/>
        <v>8170.3285909576807</v>
      </c>
      <c r="Z89" s="156">
        <f t="shared" si="8"/>
        <v>25470.610224926029</v>
      </c>
      <c r="AA89" s="156">
        <f t="shared" si="8"/>
        <v>49333.529346813157</v>
      </c>
      <c r="AB89" s="156">
        <f t="shared" si="8"/>
        <v>83172.596344530699</v>
      </c>
      <c r="AC89" s="156">
        <f t="shared" si="8"/>
        <v>135099.18080703774</v>
      </c>
      <c r="AD89" s="156">
        <f t="shared" si="8"/>
        <v>234463.74995421618</v>
      </c>
    </row>
    <row r="90" spans="19:30">
      <c r="V90" s="163"/>
      <c r="W90" s="163"/>
      <c r="X90" s="163"/>
      <c r="Y90" s="163"/>
      <c r="Z90" s="163"/>
      <c r="AA90" s="163"/>
      <c r="AB90" s="163"/>
      <c r="AC90" s="163"/>
      <c r="AD90" s="163"/>
    </row>
    <row r="91" spans="19:30" ht="14.1">
      <c r="S91" s="2" t="s">
        <v>366</v>
      </c>
    </row>
    <row r="92" spans="19:30" ht="14.1">
      <c r="S92" s="46" t="s">
        <v>125</v>
      </c>
      <c r="T92" s="46" t="s">
        <v>24</v>
      </c>
      <c r="U92" s="46"/>
      <c r="V92" s="46">
        <v>2010</v>
      </c>
      <c r="W92" s="46">
        <v>2015</v>
      </c>
      <c r="X92" s="46">
        <v>2020</v>
      </c>
      <c r="Y92" s="46">
        <v>2025</v>
      </c>
      <c r="Z92" s="46">
        <v>2030</v>
      </c>
      <c r="AA92" s="46">
        <v>2035</v>
      </c>
      <c r="AB92" s="46">
        <v>2040</v>
      </c>
      <c r="AC92" s="46">
        <v>2045</v>
      </c>
      <c r="AD92" s="46">
        <v>2050</v>
      </c>
    </row>
    <row r="93" spans="19:30">
      <c r="S93" s="47" t="str">
        <f>C15</f>
        <v>BioH2</v>
      </c>
      <c r="T93" s="496" t="s">
        <v>280</v>
      </c>
      <c r="U93" s="496"/>
      <c r="V93" s="156"/>
      <c r="W93" s="156">
        <f>(W36/0.9)-W36</f>
        <v>0</v>
      </c>
      <c r="X93" s="156">
        <f t="shared" ref="X93:AD93" si="9">(X36/0.9)-X36</f>
        <v>2684.6386105685779</v>
      </c>
      <c r="Y93" s="156">
        <f t="shared" si="9"/>
        <v>8170.3285909576807</v>
      </c>
      <c r="Z93" s="156">
        <f t="shared" si="9"/>
        <v>25470.610224926029</v>
      </c>
      <c r="AA93" s="156">
        <f t="shared" si="9"/>
        <v>49333.529346813157</v>
      </c>
      <c r="AB93" s="156">
        <f t="shared" si="9"/>
        <v>83172.596344530699</v>
      </c>
      <c r="AC93" s="156">
        <f t="shared" si="9"/>
        <v>135099.18080703774</v>
      </c>
      <c r="AD93" s="156">
        <f t="shared" si="9"/>
        <v>234463.74995421618</v>
      </c>
    </row>
    <row r="96" spans="19:30" ht="14.1">
      <c r="S96" s="496"/>
      <c r="T96" s="46" t="s">
        <v>498</v>
      </c>
      <c r="U96" s="46" t="s">
        <v>343</v>
      </c>
      <c r="V96" s="46" t="s">
        <v>402</v>
      </c>
    </row>
    <row r="97" spans="19:22">
      <c r="S97" s="47" t="s">
        <v>499</v>
      </c>
      <c r="T97" s="496" t="s">
        <v>500</v>
      </c>
      <c r="U97" s="47" t="s">
        <v>501</v>
      </c>
      <c r="V97" s="387">
        <v>0.9</v>
      </c>
    </row>
  </sheetData>
  <conditionalFormatting sqref="S80:S82 AF31:AO91 C22 AF95:AF102 T35:T82 S83:T84 AD94 V35:AE93 U37:U39 S86:U88 S90:U92 U42:U43 U46:U47 U50:U84 Q80:R102 C21:P21 C23:P43 Q35:S79 E22:P22">
    <cfRule type="expression" dxfId="3510" priority="9">
      <formula>_xlfn.ISFORMULA(C21)</formula>
    </cfRule>
  </conditionalFormatting>
  <conditionalFormatting sqref="S85 S89 S93">
    <cfRule type="expression" dxfId="3509" priority="8">
      <formula>_xlfn.ISFORMULA(S85)</formula>
    </cfRule>
  </conditionalFormatting>
  <conditionalFormatting sqref="S97:V97">
    <cfRule type="expression" dxfId="3508" priority="5">
      <formula>_xlfn.ISFORMULA(S97)</formula>
    </cfRule>
  </conditionalFormatting>
  <conditionalFormatting sqref="S96:V96">
    <cfRule type="expression" dxfId="3507" priority="6">
      <formula>_xlfn.ISFORMULA(S96)</formula>
    </cfRule>
  </conditionalFormatting>
  <pageMargins left="0.7" right="0.7" top="0.75" bottom="0.75" header="0.3" footer="0.3"/>
  <pageSetup paperSize="9" orientation="portrait"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85ABA-2771-402F-B50F-CC45D62EE9C7}">
  <sheetPr>
    <tabColor theme="9" tint="0.39997558519241921"/>
  </sheetPr>
  <dimension ref="B1:P44"/>
  <sheetViews>
    <sheetView workbookViewId="0">
      <selection activeCell="I14" sqref="I14"/>
    </sheetView>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15" s="185" customFormat="1" ht="49.5" customHeight="1">
      <c r="B1" s="109" t="s">
        <v>391</v>
      </c>
      <c r="C1" s="109"/>
      <c r="D1" s="109"/>
      <c r="E1" s="109"/>
      <c r="F1" s="109"/>
      <c r="G1" s="109"/>
      <c r="H1" s="109"/>
      <c r="I1" s="109"/>
      <c r="J1" s="109"/>
      <c r="K1" s="109"/>
      <c r="L1" s="109"/>
      <c r="M1" s="109"/>
      <c r="N1" s="109"/>
      <c r="O1" s="109"/>
    </row>
    <row r="11" spans="2:15" ht="14.1">
      <c r="C11" s="2"/>
      <c r="D11" s="2"/>
      <c r="E11" s="2"/>
      <c r="F11" s="2"/>
      <c r="G11" s="2"/>
      <c r="H11" s="2"/>
    </row>
    <row r="12" spans="2:15" ht="14.1">
      <c r="C12" s="44" t="s">
        <v>354</v>
      </c>
    </row>
    <row r="13" spans="2:15" ht="14.1">
      <c r="C13" s="111" t="s">
        <v>392</v>
      </c>
      <c r="D13" s="111" t="s">
        <v>24</v>
      </c>
      <c r="E13" s="111" t="s">
        <v>18</v>
      </c>
      <c r="F13" s="111"/>
      <c r="G13" s="111"/>
      <c r="H13" s="111">
        <v>2015</v>
      </c>
      <c r="I13" s="111">
        <v>2020</v>
      </c>
      <c r="J13" s="111">
        <v>2025</v>
      </c>
      <c r="K13" s="111">
        <v>2030</v>
      </c>
      <c r="L13" s="111">
        <v>2035</v>
      </c>
      <c r="M13" s="111">
        <v>2040</v>
      </c>
      <c r="N13" s="111">
        <v>2045</v>
      </c>
      <c r="O13" s="111">
        <v>2050</v>
      </c>
    </row>
    <row r="14" spans="2:15" ht="65.25" customHeight="1">
      <c r="C14" s="65" t="s">
        <v>393</v>
      </c>
      <c r="D14" s="65" t="s">
        <v>394</v>
      </c>
      <c r="E14" s="112" t="s">
        <v>395</v>
      </c>
      <c r="F14" s="112"/>
      <c r="G14" s="112"/>
      <c r="H14" s="113">
        <v>39.1</v>
      </c>
      <c r="I14" s="187">
        <f t="shared" ref="I14:O14" si="0">$H$14*I32</f>
        <v>37.523797139141742</v>
      </c>
      <c r="J14" s="187">
        <f t="shared" si="0"/>
        <v>35.947594278283482</v>
      </c>
      <c r="K14" s="187">
        <f t="shared" si="0"/>
        <v>34.371391417425222</v>
      </c>
      <c r="L14" s="187">
        <f t="shared" si="0"/>
        <v>32.795188556566963</v>
      </c>
      <c r="M14" s="187">
        <f t="shared" si="0"/>
        <v>31.2189856957087</v>
      </c>
      <c r="N14" s="187">
        <f t="shared" si="0"/>
        <v>29.64278283485044</v>
      </c>
      <c r="O14" s="187">
        <f t="shared" si="0"/>
        <v>28.066579973992198</v>
      </c>
    </row>
    <row r="15" spans="2:15" ht="29.25" customHeight="1">
      <c r="C15" s="65" t="s">
        <v>396</v>
      </c>
      <c r="D15" s="65" t="s">
        <v>394</v>
      </c>
      <c r="E15" s="112" t="s">
        <v>395</v>
      </c>
      <c r="F15" s="112"/>
      <c r="G15" s="112"/>
      <c r="H15" s="113"/>
      <c r="I15" s="113"/>
      <c r="J15" s="113"/>
      <c r="K15" s="113"/>
      <c r="L15" s="113"/>
      <c r="M15" s="113"/>
      <c r="N15" s="113"/>
      <c r="O15" s="113"/>
    </row>
    <row r="16" spans="2:15" ht="29.25" customHeight="1">
      <c r="C16" s="65" t="s">
        <v>502</v>
      </c>
      <c r="D16" s="65" t="s">
        <v>394</v>
      </c>
      <c r="E16" s="112" t="s">
        <v>395</v>
      </c>
      <c r="F16" s="112"/>
      <c r="G16" s="112"/>
      <c r="H16" s="113">
        <v>73.7</v>
      </c>
      <c r="I16" s="187">
        <f t="shared" ref="I16:O16" si="1">$H$16*I32</f>
        <v>70.728998699609875</v>
      </c>
      <c r="J16" s="187">
        <f t="shared" si="1"/>
        <v>67.757997399219761</v>
      </c>
      <c r="K16" s="187">
        <f t="shared" si="1"/>
        <v>64.786996098829633</v>
      </c>
      <c r="L16" s="187">
        <f t="shared" si="1"/>
        <v>61.815994798439512</v>
      </c>
      <c r="M16" s="187">
        <f t="shared" si="1"/>
        <v>58.844993498049391</v>
      </c>
      <c r="N16" s="187">
        <f t="shared" si="1"/>
        <v>55.87399219765927</v>
      </c>
      <c r="O16" s="187">
        <f t="shared" si="1"/>
        <v>52.902990897269184</v>
      </c>
    </row>
    <row r="17" spans="3:15">
      <c r="C17" s="114"/>
      <c r="D17" s="114"/>
      <c r="E17" s="114"/>
      <c r="F17" s="114"/>
      <c r="G17" s="114"/>
      <c r="H17" s="114"/>
      <c r="I17" s="115"/>
      <c r="J17" s="116"/>
      <c r="K17" s="116"/>
      <c r="L17" s="116"/>
      <c r="M17" s="116"/>
      <c r="N17" s="116"/>
      <c r="O17" s="116"/>
    </row>
    <row r="18" spans="3:15" ht="14.1">
      <c r="C18" s="117" t="s">
        <v>397</v>
      </c>
      <c r="D18" s="114"/>
      <c r="E18" s="114"/>
      <c r="F18" s="114"/>
      <c r="G18" s="114"/>
      <c r="H18" s="114"/>
      <c r="I18" s="114"/>
      <c r="J18" s="114"/>
      <c r="K18" s="114"/>
      <c r="L18" s="114"/>
      <c r="M18" s="114"/>
      <c r="N18" s="114"/>
      <c r="O18" s="114"/>
    </row>
    <row r="19" spans="3:15" ht="14.1">
      <c r="C19" s="111" t="s">
        <v>373</v>
      </c>
      <c r="D19" s="111" t="s">
        <v>24</v>
      </c>
      <c r="E19" s="111" t="s">
        <v>18</v>
      </c>
      <c r="F19" s="111" t="s">
        <v>398</v>
      </c>
      <c r="G19" s="111" t="s">
        <v>368</v>
      </c>
      <c r="H19" s="111">
        <v>2015</v>
      </c>
      <c r="I19" s="111">
        <v>2020</v>
      </c>
      <c r="J19" s="111">
        <v>2025</v>
      </c>
      <c r="K19" s="111">
        <v>2030</v>
      </c>
      <c r="L19" s="111">
        <v>2035</v>
      </c>
      <c r="M19" s="111">
        <v>2040</v>
      </c>
      <c r="N19" s="111">
        <v>2045</v>
      </c>
      <c r="O19" s="111">
        <v>2050</v>
      </c>
    </row>
    <row r="20" spans="3:15" ht="27.6">
      <c r="C20" s="112" t="s">
        <v>503</v>
      </c>
      <c r="D20" s="65" t="s">
        <v>394</v>
      </c>
      <c r="E20" s="112" t="s">
        <v>395</v>
      </c>
      <c r="F20" s="118" t="s">
        <v>400</v>
      </c>
      <c r="G20" s="118"/>
      <c r="H20" s="187">
        <f>H14*$D$37</f>
        <v>34.056100000000001</v>
      </c>
      <c r="I20" s="187">
        <f t="shared" ref="I20:O20" si="2">I14*$D$37</f>
        <v>32.683227308192457</v>
      </c>
      <c r="J20" s="187">
        <f t="shared" si="2"/>
        <v>31.310354616384913</v>
      </c>
      <c r="K20" s="187">
        <f t="shared" si="2"/>
        <v>29.937481924577369</v>
      </c>
      <c r="L20" s="187">
        <f t="shared" si="2"/>
        <v>28.564609232769826</v>
      </c>
      <c r="M20" s="187">
        <f t="shared" si="2"/>
        <v>27.191736540962278</v>
      </c>
      <c r="N20" s="187">
        <f t="shared" si="2"/>
        <v>25.818863849154734</v>
      </c>
      <c r="O20" s="187">
        <f t="shared" si="2"/>
        <v>24.445991157347205</v>
      </c>
    </row>
    <row r="21" spans="3:15" ht="27.6">
      <c r="C21" s="112" t="s">
        <v>335</v>
      </c>
      <c r="D21" s="65" t="s">
        <v>394</v>
      </c>
      <c r="E21" s="112" t="s">
        <v>395</v>
      </c>
      <c r="F21" s="118" t="s">
        <v>400</v>
      </c>
      <c r="G21" s="118"/>
      <c r="H21" s="187">
        <f>H14*$D$38</f>
        <v>5.0439000000000007</v>
      </c>
      <c r="I21" s="187">
        <f t="shared" ref="I21:O21" si="3">I14*$D$38</f>
        <v>4.8405698309492848</v>
      </c>
      <c r="J21" s="187">
        <f t="shared" si="3"/>
        <v>4.637239661898569</v>
      </c>
      <c r="K21" s="187">
        <f t="shared" si="3"/>
        <v>4.433909492847854</v>
      </c>
      <c r="L21" s="187">
        <f t="shared" si="3"/>
        <v>4.2305793237971381</v>
      </c>
      <c r="M21" s="187">
        <f t="shared" si="3"/>
        <v>4.0272491547464222</v>
      </c>
      <c r="N21" s="187">
        <f t="shared" si="3"/>
        <v>3.8239189856957068</v>
      </c>
      <c r="O21" s="187">
        <f t="shared" si="3"/>
        <v>3.6205888166449935</v>
      </c>
    </row>
    <row r="22" spans="3:15">
      <c r="C22" s="112"/>
      <c r="D22" s="65"/>
      <c r="E22" s="112"/>
      <c r="F22" s="118" t="s">
        <v>504</v>
      </c>
      <c r="G22" s="118"/>
      <c r="H22" s="187"/>
      <c r="I22" s="187"/>
      <c r="J22" s="187"/>
      <c r="K22" s="187"/>
      <c r="L22" s="187"/>
      <c r="M22" s="187"/>
      <c r="N22" s="187"/>
      <c r="O22" s="187"/>
    </row>
    <row r="23" spans="3:15">
      <c r="C23" s="112"/>
      <c r="D23" s="65"/>
      <c r="E23" s="112"/>
      <c r="F23" s="118"/>
      <c r="G23" s="118"/>
      <c r="H23" s="113"/>
      <c r="I23" s="187"/>
      <c r="J23" s="187"/>
      <c r="K23" s="187"/>
      <c r="L23" s="187"/>
      <c r="M23" s="187"/>
      <c r="N23" s="187"/>
      <c r="O23" s="187"/>
    </row>
    <row r="24" spans="3:15">
      <c r="C24" s="112"/>
      <c r="D24" s="65"/>
      <c r="E24" s="112"/>
      <c r="F24" s="118"/>
      <c r="G24" s="118"/>
      <c r="H24" s="113"/>
      <c r="I24" s="187"/>
      <c r="J24" s="187"/>
      <c r="K24" s="187"/>
      <c r="L24" s="187"/>
      <c r="M24" s="187"/>
      <c r="N24" s="187"/>
      <c r="O24" s="187"/>
    </row>
    <row r="25" spans="3:15">
      <c r="C25" s="114"/>
      <c r="D25" s="114"/>
      <c r="E25" s="114"/>
      <c r="F25" s="114"/>
      <c r="G25" s="114"/>
      <c r="H25" s="114"/>
      <c r="I25" s="115"/>
      <c r="J25" s="116"/>
      <c r="K25" s="116"/>
      <c r="L25" s="116"/>
      <c r="M25" s="116"/>
      <c r="N25" s="116"/>
      <c r="O25" s="116"/>
    </row>
    <row r="26" spans="3:15">
      <c r="C26" s="114"/>
      <c r="D26" s="114"/>
      <c r="E26" s="114"/>
      <c r="F26" s="114"/>
      <c r="G26" s="114"/>
      <c r="H26" s="114"/>
      <c r="I26" s="115"/>
      <c r="J26" s="116"/>
      <c r="K26" s="116"/>
      <c r="L26" s="116"/>
      <c r="M26" s="116"/>
      <c r="N26" s="116"/>
      <c r="O26" s="116"/>
    </row>
    <row r="27" spans="3:15">
      <c r="C27" s="114"/>
      <c r="D27" s="114"/>
      <c r="E27" s="114"/>
      <c r="F27" s="114"/>
      <c r="G27" s="114"/>
      <c r="H27" s="114"/>
      <c r="I27" s="115"/>
      <c r="J27" s="116"/>
      <c r="K27" s="116"/>
      <c r="L27" s="116"/>
      <c r="M27" s="116"/>
      <c r="N27" s="116"/>
      <c r="O27" s="116"/>
    </row>
    <row r="28" spans="3:15">
      <c r="C28" s="114"/>
      <c r="D28" s="114"/>
      <c r="E28" s="114"/>
      <c r="F28" s="114"/>
      <c r="G28" s="114"/>
      <c r="H28" s="114"/>
      <c r="I28" s="115"/>
      <c r="J28" s="116"/>
      <c r="K28" s="116"/>
      <c r="L28" s="116"/>
      <c r="M28" s="116"/>
      <c r="N28" s="116"/>
      <c r="O28" s="116"/>
    </row>
    <row r="29" spans="3:15">
      <c r="C29" s="120"/>
      <c r="D29" s="120"/>
      <c r="E29" s="120"/>
      <c r="F29" s="120"/>
      <c r="G29" s="120"/>
      <c r="H29" s="120"/>
      <c r="I29" s="120"/>
      <c r="J29" s="120"/>
      <c r="K29" s="120"/>
      <c r="L29" s="120"/>
      <c r="M29" s="120"/>
      <c r="N29" s="120"/>
      <c r="O29" s="120"/>
    </row>
    <row r="30" spans="3:15" ht="14.1">
      <c r="C30" s="121" t="s">
        <v>401</v>
      </c>
      <c r="D30" s="120"/>
      <c r="E30" s="120"/>
      <c r="F30" s="120"/>
      <c r="G30" s="120"/>
      <c r="H30" s="120"/>
      <c r="I30" s="120"/>
      <c r="J30" s="120"/>
      <c r="K30" s="120"/>
      <c r="L30" s="120"/>
      <c r="M30" s="120"/>
      <c r="N30" s="120"/>
      <c r="O30" s="120"/>
    </row>
    <row r="31" spans="3:15" ht="14.1">
      <c r="C31" s="110"/>
      <c r="D31" s="111" t="s">
        <v>24</v>
      </c>
      <c r="E31" s="111" t="s">
        <v>18</v>
      </c>
      <c r="F31" s="111"/>
      <c r="G31" s="111"/>
      <c r="H31" s="111">
        <v>2015</v>
      </c>
      <c r="I31" s="111">
        <v>2020</v>
      </c>
      <c r="J31" s="111">
        <v>2025</v>
      </c>
      <c r="K31" s="111">
        <v>2030</v>
      </c>
      <c r="L31" s="111">
        <v>2035</v>
      </c>
      <c r="M31" s="111">
        <v>2040</v>
      </c>
      <c r="N31" s="111">
        <v>2045</v>
      </c>
      <c r="O31" s="111">
        <v>2050</v>
      </c>
    </row>
    <row r="32" spans="3:15">
      <c r="C32" s="110" t="s">
        <v>393</v>
      </c>
      <c r="D32" s="110" t="s">
        <v>402</v>
      </c>
      <c r="E32" s="110" t="s">
        <v>403</v>
      </c>
      <c r="F32" s="110"/>
      <c r="G32" s="110"/>
      <c r="H32" s="110">
        <v>1</v>
      </c>
      <c r="I32" s="122">
        <f t="shared" ref="I32:O32" si="4">I35/$H$35</f>
        <v>0.95968790637191148</v>
      </c>
      <c r="J32" s="122">
        <f t="shared" si="4"/>
        <v>0.91937581274382296</v>
      </c>
      <c r="K32" s="122">
        <f t="shared" si="4"/>
        <v>0.87906371911573455</v>
      </c>
      <c r="L32" s="122">
        <f t="shared" si="4"/>
        <v>0.83875162548764604</v>
      </c>
      <c r="M32" s="122">
        <f t="shared" si="4"/>
        <v>0.79843953185955752</v>
      </c>
      <c r="N32" s="122">
        <f t="shared" si="4"/>
        <v>0.758127438231469</v>
      </c>
      <c r="O32" s="122">
        <f t="shared" si="4"/>
        <v>0.71781534460338103</v>
      </c>
    </row>
    <row r="33" spans="3:16">
      <c r="C33" s="120"/>
      <c r="D33" s="120"/>
      <c r="E33" s="120"/>
      <c r="F33" s="120"/>
      <c r="G33" s="120"/>
      <c r="H33" s="120"/>
      <c r="I33" s="120"/>
      <c r="J33" s="120"/>
      <c r="K33" s="120"/>
      <c r="L33" s="120"/>
      <c r="M33" s="120"/>
      <c r="N33" s="120"/>
      <c r="O33" s="120"/>
      <c r="P33" s="120"/>
    </row>
    <row r="34" spans="3:16" ht="14.1">
      <c r="C34" s="120"/>
      <c r="D34" s="120"/>
      <c r="E34" s="120"/>
      <c r="F34" s="120"/>
      <c r="G34" s="123">
        <v>2010</v>
      </c>
      <c r="H34" s="123">
        <v>2015</v>
      </c>
      <c r="I34" s="123">
        <v>2020</v>
      </c>
      <c r="J34" s="123">
        <v>2025</v>
      </c>
      <c r="K34" s="123">
        <v>2030</v>
      </c>
      <c r="L34" s="123">
        <v>2035</v>
      </c>
      <c r="M34" s="123">
        <v>2040</v>
      </c>
      <c r="N34" s="123">
        <v>2045</v>
      </c>
      <c r="O34" s="123">
        <v>2050</v>
      </c>
    </row>
    <row r="35" spans="3:16">
      <c r="C35" s="120"/>
      <c r="D35" s="120"/>
      <c r="E35" s="120"/>
      <c r="F35" s="120"/>
      <c r="G35" s="110">
        <v>1</v>
      </c>
      <c r="H35" s="122">
        <f>G35+(($O35-$G35)/8)</f>
        <v>0.96124999999999994</v>
      </c>
      <c r="I35" s="122">
        <f t="shared" ref="I35:N35" si="5">H35+(($O35-$G35)/8)</f>
        <v>0.92249999999999988</v>
      </c>
      <c r="J35" s="122">
        <f t="shared" si="5"/>
        <v>0.88374999999999981</v>
      </c>
      <c r="K35" s="122">
        <f t="shared" si="5"/>
        <v>0.84499999999999975</v>
      </c>
      <c r="L35" s="122">
        <f t="shared" si="5"/>
        <v>0.80624999999999969</v>
      </c>
      <c r="M35" s="122">
        <f t="shared" si="5"/>
        <v>0.76749999999999963</v>
      </c>
      <c r="N35" s="122">
        <f t="shared" si="5"/>
        <v>0.72874999999999956</v>
      </c>
      <c r="O35" s="119">
        <f>E43/D43</f>
        <v>0.69</v>
      </c>
    </row>
    <row r="36" spans="3:16" ht="14.1">
      <c r="D36" s="496" t="s">
        <v>400</v>
      </c>
      <c r="E36" s="46" t="s">
        <v>368</v>
      </c>
      <c r="F36" s="46" t="s">
        <v>343</v>
      </c>
    </row>
    <row r="37" spans="3:16">
      <c r="C37" s="304" t="s">
        <v>399</v>
      </c>
      <c r="D37" s="305">
        <f>100%-D38</f>
        <v>0.871</v>
      </c>
      <c r="E37" s="305" t="s">
        <v>387</v>
      </c>
      <c r="F37" s="305" t="s">
        <v>387</v>
      </c>
    </row>
    <row r="38" spans="3:16">
      <c r="C38" s="304" t="s">
        <v>335</v>
      </c>
      <c r="D38" s="305">
        <v>0.129</v>
      </c>
      <c r="E38" s="305" t="s">
        <v>404</v>
      </c>
      <c r="F38" s="305" t="s">
        <v>405</v>
      </c>
    </row>
    <row r="39" spans="3:16" ht="14.45">
      <c r="C39" s="304"/>
      <c r="D39" s="306"/>
    </row>
    <row r="42" spans="3:16">
      <c r="C42" s="496"/>
      <c r="D42" s="496">
        <v>2010</v>
      </c>
      <c r="E42" s="496">
        <v>2050</v>
      </c>
    </row>
    <row r="43" spans="3:16">
      <c r="C43" s="496" t="s">
        <v>406</v>
      </c>
      <c r="D43" s="496">
        <f>1.2*10^3</f>
        <v>1200</v>
      </c>
      <c r="E43" s="496">
        <f>8.28*10^2</f>
        <v>827.99999999999989</v>
      </c>
    </row>
    <row r="44" spans="3:16">
      <c r="C44" s="496" t="s">
        <v>407</v>
      </c>
      <c r="D44" s="496"/>
      <c r="E44" s="496"/>
    </row>
  </sheetData>
  <conditionalFormatting sqref="C14:C15 I14:O14 E14:G14 O35 C13:O13 C25:O29 C17:O19 C31:O32 D30:O30 F15:O15 G20:O24 E16:O16 C35:G35 C33:P33 C34:O34">
    <cfRule type="expression" dxfId="3506" priority="14">
      <formula>_xlfn.ISFORMULA(C13)</formula>
    </cfRule>
  </conditionalFormatting>
  <conditionalFormatting sqref="H14">
    <cfRule type="expression" dxfId="3505" priority="13">
      <formula>_xlfn.ISFORMULA(H14)</formula>
    </cfRule>
  </conditionalFormatting>
  <conditionalFormatting sqref="D22:E24">
    <cfRule type="expression" dxfId="3504" priority="12">
      <formula>_xlfn.ISFORMULA(D22)</formula>
    </cfRule>
  </conditionalFormatting>
  <conditionalFormatting sqref="C20:C24">
    <cfRule type="expression" dxfId="3503" priority="11">
      <formula>_xlfn.ISFORMULA(C20)</formula>
    </cfRule>
  </conditionalFormatting>
  <conditionalFormatting sqref="F20:F24">
    <cfRule type="expression" dxfId="3502" priority="10">
      <formula>_xlfn.ISFORMULA(F20)</formula>
    </cfRule>
  </conditionalFormatting>
  <conditionalFormatting sqref="C37:C39">
    <cfRule type="expression" dxfId="3501" priority="9">
      <formula>_xlfn.ISFORMULA(C37)</formula>
    </cfRule>
  </conditionalFormatting>
  <conditionalFormatting sqref="C16">
    <cfRule type="expression" dxfId="3500" priority="8">
      <formula>_xlfn.ISFORMULA(C16)</formula>
    </cfRule>
  </conditionalFormatting>
  <conditionalFormatting sqref="C30">
    <cfRule type="expression" dxfId="3499" priority="7">
      <formula>_xlfn.ISFORMULA(C30)</formula>
    </cfRule>
  </conditionalFormatting>
  <conditionalFormatting sqref="D14">
    <cfRule type="expression" dxfId="3498" priority="6">
      <formula>_xlfn.ISFORMULA(D14)</formula>
    </cfRule>
  </conditionalFormatting>
  <conditionalFormatting sqref="D15:D16">
    <cfRule type="expression" dxfId="3497" priority="5">
      <formula>_xlfn.ISFORMULA(D15)</formula>
    </cfRule>
  </conditionalFormatting>
  <conditionalFormatting sqref="D20:D21">
    <cfRule type="expression" dxfId="3496" priority="4">
      <formula>_xlfn.ISFORMULA(D20)</formula>
    </cfRule>
  </conditionalFormatting>
  <conditionalFormatting sqref="H35:N35">
    <cfRule type="expression" dxfId="3495" priority="3">
      <formula>_xlfn.ISFORMULA(H35)</formula>
    </cfRule>
  </conditionalFormatting>
  <conditionalFormatting sqref="E15">
    <cfRule type="expression" dxfId="3494" priority="2">
      <formula>_xlfn.ISFORMULA(E15)</formula>
    </cfRule>
  </conditionalFormatting>
  <conditionalFormatting sqref="E20:E21">
    <cfRule type="expression" dxfId="3493" priority="1">
      <formula>_xlfn.ISFORMULA(E20)</formula>
    </cfRule>
  </conditionalFormatting>
  <pageMargins left="0.7" right="0.7" top="0.75" bottom="0.75" header="0.3" footer="0.3"/>
  <pageSetup paperSize="9" orientation="portrait" horizontalDpi="4294967294" verticalDpi="429496729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35D58-412A-45DD-983E-7C50CD5012EF}">
  <sheetPr>
    <tabColor theme="9" tint="0.39997558519241921"/>
  </sheetPr>
  <dimension ref="B1:M89"/>
  <sheetViews>
    <sheetView topLeftCell="A27" zoomScale="85" zoomScaleNormal="85" workbookViewId="0">
      <selection activeCell="G66" sqref="G66"/>
    </sheetView>
  </sheetViews>
  <sheetFormatPr defaultColWidth="8.85546875" defaultRowHeight="13.9"/>
  <cols>
    <col min="1" max="1" width="21.42578125" style="1" customWidth="1"/>
    <col min="2" max="2" width="23.140625" style="1" customWidth="1"/>
    <col min="3" max="3" width="24.28515625" style="1" customWidth="1"/>
    <col min="4" max="5" width="8.85546875" style="1"/>
    <col min="6" max="6" width="25.42578125" style="1" customWidth="1"/>
    <col min="7" max="8" width="23.140625" style="1" customWidth="1"/>
    <col min="9" max="9" width="22.28515625" style="1" customWidth="1"/>
    <col min="10" max="11" width="24.28515625" style="1" customWidth="1"/>
    <col min="12" max="12" width="21.42578125" style="1" customWidth="1"/>
    <col min="13" max="16384" width="8.85546875" style="1"/>
  </cols>
  <sheetData>
    <row r="1" spans="2:13" s="185" customFormat="1" ht="49.5" customHeight="1">
      <c r="B1" s="109" t="s">
        <v>408</v>
      </c>
      <c r="C1" s="109"/>
      <c r="D1" s="109"/>
      <c r="E1" s="109"/>
      <c r="F1" s="109"/>
      <c r="G1" s="109"/>
      <c r="H1" s="109"/>
      <c r="I1" s="109"/>
      <c r="J1" s="109"/>
      <c r="K1" s="109"/>
      <c r="L1" s="109"/>
      <c r="M1" s="109"/>
    </row>
    <row r="4" spans="2:13" ht="14.1">
      <c r="L4" s="7"/>
      <c r="M4" s="2"/>
    </row>
    <row r="5" spans="2:13" ht="14.1">
      <c r="M5" s="2"/>
    </row>
    <row r="11" spans="2:13" ht="14.1">
      <c r="C11" s="2" t="s">
        <v>409</v>
      </c>
      <c r="D11" s="2"/>
    </row>
    <row r="12" spans="2:13" ht="14.1">
      <c r="C12" s="44" t="s">
        <v>354</v>
      </c>
      <c r="F12" s="66"/>
    </row>
    <row r="13" spans="2:13" ht="14.1">
      <c r="B13" s="46" t="s">
        <v>125</v>
      </c>
      <c r="C13" s="46" t="s">
        <v>410</v>
      </c>
      <c r="D13" s="46" t="s">
        <v>24</v>
      </c>
      <c r="E13" s="46">
        <v>2015</v>
      </c>
      <c r="F13" s="46">
        <v>2020</v>
      </c>
      <c r="G13" s="46">
        <v>2025</v>
      </c>
      <c r="H13" s="46">
        <v>2030</v>
      </c>
      <c r="I13" s="46">
        <v>2035</v>
      </c>
      <c r="J13" s="46">
        <v>2040</v>
      </c>
      <c r="K13" s="46">
        <v>2045</v>
      </c>
      <c r="L13" s="46">
        <v>2050</v>
      </c>
    </row>
    <row r="14" spans="2:13">
      <c r="B14" s="497" t="str">
        <f>'Deployment (3)'!C15</f>
        <v>BioH2</v>
      </c>
      <c r="C14" s="496" t="s">
        <v>411</v>
      </c>
      <c r="D14" s="496" t="s">
        <v>296</v>
      </c>
      <c r="E14" s="128">
        <f t="shared" ref="E14:L16" si="0">E33+E51</f>
        <v>0</v>
      </c>
      <c r="F14" s="128">
        <f t="shared" si="0"/>
        <v>10750882.298249904</v>
      </c>
      <c r="G14" s="128">
        <f t="shared" si="0"/>
        <v>27624392.575842008</v>
      </c>
      <c r="H14" s="128">
        <f t="shared" si="0"/>
        <v>78489737.53856039</v>
      </c>
      <c r="I14" s="128">
        <f t="shared" si="0"/>
        <v>155679474.53226244</v>
      </c>
      <c r="J14" s="128">
        <f t="shared" si="0"/>
        <v>285600985.72312427</v>
      </c>
      <c r="K14" s="128">
        <f t="shared" si="0"/>
        <v>531506313.61503178</v>
      </c>
      <c r="L14" s="128">
        <f t="shared" si="0"/>
        <v>1024441117.0169713</v>
      </c>
    </row>
    <row r="15" spans="2:13">
      <c r="C15" s="496" t="s">
        <v>380</v>
      </c>
      <c r="D15" s="496" t="s">
        <v>296</v>
      </c>
      <c r="E15" s="128">
        <f t="shared" si="0"/>
        <v>0</v>
      </c>
      <c r="F15" s="128">
        <f t="shared" si="0"/>
        <v>0</v>
      </c>
      <c r="G15" s="128">
        <f t="shared" si="0"/>
        <v>0</v>
      </c>
      <c r="H15" s="128">
        <f t="shared" si="0"/>
        <v>0</v>
      </c>
      <c r="I15" s="128">
        <f t="shared" si="0"/>
        <v>0</v>
      </c>
      <c r="J15" s="128">
        <f t="shared" si="0"/>
        <v>0</v>
      </c>
      <c r="K15" s="128">
        <f t="shared" si="0"/>
        <v>0</v>
      </c>
      <c r="L15" s="128">
        <f t="shared" si="0"/>
        <v>0</v>
      </c>
    </row>
    <row r="16" spans="2:13">
      <c r="C16" s="65" t="s">
        <v>502</v>
      </c>
      <c r="D16" s="496" t="s">
        <v>296</v>
      </c>
      <c r="E16" s="128">
        <f t="shared" si="0"/>
        <v>0</v>
      </c>
      <c r="F16" s="128">
        <f t="shared" si="0"/>
        <v>20264450.777008131</v>
      </c>
      <c r="G16" s="128">
        <f t="shared" si="0"/>
        <v>52069507.233748242</v>
      </c>
      <c r="H16" s="128">
        <f t="shared" si="0"/>
        <v>147946129.32460102</v>
      </c>
      <c r="I16" s="128">
        <f t="shared" si="0"/>
        <v>293441873.99047935</v>
      </c>
      <c r="J16" s="128">
        <f t="shared" si="0"/>
        <v>538332292.78246176</v>
      </c>
      <c r="K16" s="128">
        <f t="shared" si="0"/>
        <v>1001841823.8728348</v>
      </c>
      <c r="L16" s="128">
        <f t="shared" si="0"/>
        <v>1930979803.6867213</v>
      </c>
    </row>
    <row r="18" spans="2:12" ht="14.1">
      <c r="C18" s="117" t="s">
        <v>397</v>
      </c>
      <c r="D18" s="114"/>
      <c r="E18" s="114"/>
      <c r="F18" s="114"/>
      <c r="G18" s="114"/>
      <c r="H18" s="114"/>
      <c r="I18" s="114"/>
      <c r="J18" s="114"/>
      <c r="K18" s="114"/>
      <c r="L18" s="114"/>
    </row>
    <row r="19" spans="2:12" ht="14.1">
      <c r="C19" s="111" t="s">
        <v>373</v>
      </c>
      <c r="D19" s="111" t="s">
        <v>24</v>
      </c>
      <c r="E19" s="111">
        <v>2015</v>
      </c>
      <c r="F19" s="111">
        <v>2020</v>
      </c>
      <c r="G19" s="111">
        <v>2025</v>
      </c>
      <c r="H19" s="111">
        <v>2030</v>
      </c>
      <c r="I19" s="111">
        <v>2035</v>
      </c>
      <c r="J19" s="111">
        <v>2040</v>
      </c>
      <c r="K19" s="111">
        <v>2045</v>
      </c>
      <c r="L19" s="111">
        <v>2050</v>
      </c>
    </row>
    <row r="20" spans="2:12">
      <c r="C20" s="112" t="s">
        <v>503</v>
      </c>
      <c r="D20" s="496" t="s">
        <v>296</v>
      </c>
      <c r="E20" s="187">
        <f t="shared" ref="E20:L21" si="1">E39+E57</f>
        <v>0</v>
      </c>
      <c r="F20" s="187">
        <f t="shared" si="1"/>
        <v>4921335.7277285447</v>
      </c>
      <c r="G20" s="187">
        <f t="shared" si="1"/>
        <v>12645372.386080448</v>
      </c>
      <c r="H20" s="187">
        <f t="shared" si="1"/>
        <v>35929548.747030161</v>
      </c>
      <c r="I20" s="187">
        <f t="shared" si="1"/>
        <v>71264007.812116787</v>
      </c>
      <c r="J20" s="187">
        <f t="shared" si="1"/>
        <v>130737021.9412135</v>
      </c>
      <c r="K20" s="187">
        <f t="shared" si="1"/>
        <v>243302915.81117505</v>
      </c>
      <c r="L20" s="187">
        <f t="shared" si="1"/>
        <v>468949294.6035198</v>
      </c>
    </row>
    <row r="21" spans="2:12">
      <c r="C21" s="112" t="s">
        <v>335</v>
      </c>
      <c r="D21" s="496" t="s">
        <v>296</v>
      </c>
      <c r="E21" s="187">
        <f t="shared" si="1"/>
        <v>0</v>
      </c>
      <c r="F21" s="187">
        <f t="shared" si="1"/>
        <v>728877.50732144935</v>
      </c>
      <c r="G21" s="187">
        <f t="shared" si="1"/>
        <v>1872850.7896720753</v>
      </c>
      <c r="H21" s="187">
        <f t="shared" si="1"/>
        <v>5321368.2989286929</v>
      </c>
      <c r="I21" s="187">
        <f t="shared" si="1"/>
        <v>10554600.468155069</v>
      </c>
      <c r="J21" s="187">
        <f t="shared" si="1"/>
        <v>19362888.439054582</v>
      </c>
      <c r="K21" s="187">
        <f t="shared" si="1"/>
        <v>36034530.585122369</v>
      </c>
      <c r="L21" s="187">
        <f t="shared" si="1"/>
        <v>69454028.707065508</v>
      </c>
    </row>
    <row r="22" spans="2:12">
      <c r="C22" s="112"/>
      <c r="D22" s="65"/>
      <c r="E22" s="187"/>
      <c r="F22" s="187"/>
      <c r="G22" s="187"/>
      <c r="H22" s="187"/>
      <c r="I22" s="187"/>
      <c r="J22" s="187"/>
      <c r="K22" s="187"/>
      <c r="L22" s="187"/>
    </row>
    <row r="23" spans="2:12">
      <c r="C23" s="112"/>
      <c r="D23" s="65"/>
      <c r="E23" s="113"/>
      <c r="F23" s="187"/>
      <c r="G23" s="187"/>
      <c r="H23" s="187"/>
      <c r="I23" s="187"/>
      <c r="J23" s="187"/>
      <c r="K23" s="187"/>
      <c r="L23" s="187"/>
    </row>
    <row r="24" spans="2:12">
      <c r="C24" s="112"/>
      <c r="D24" s="65"/>
      <c r="E24" s="113"/>
      <c r="F24" s="187"/>
      <c r="G24" s="187"/>
      <c r="H24" s="187"/>
      <c r="I24" s="187"/>
      <c r="J24" s="187"/>
      <c r="K24" s="187"/>
      <c r="L24" s="187"/>
    </row>
    <row r="30" spans="2:12" ht="14.1">
      <c r="C30" s="2" t="s">
        <v>412</v>
      </c>
    </row>
    <row r="31" spans="2:12" ht="14.1">
      <c r="C31" s="44" t="s">
        <v>354</v>
      </c>
    </row>
    <row r="32" spans="2:12" ht="14.1">
      <c r="B32" s="46" t="s">
        <v>125</v>
      </c>
      <c r="C32" s="46" t="s">
        <v>410</v>
      </c>
      <c r="D32" s="46" t="s">
        <v>24</v>
      </c>
      <c r="E32" s="46">
        <v>2015</v>
      </c>
      <c r="F32" s="46">
        <v>2020</v>
      </c>
      <c r="G32" s="46">
        <v>2025</v>
      </c>
      <c r="H32" s="46">
        <v>2030</v>
      </c>
      <c r="I32" s="46">
        <v>2035</v>
      </c>
      <c r="J32" s="46">
        <v>2040</v>
      </c>
      <c r="K32" s="46">
        <v>2045</v>
      </c>
      <c r="L32" s="46">
        <v>2050</v>
      </c>
    </row>
    <row r="33" spans="2:12">
      <c r="B33" s="497" t="str">
        <f>'Deployment (3)'!C15</f>
        <v>BioH2</v>
      </c>
      <c r="C33" s="496" t="s">
        <v>411</v>
      </c>
      <c r="D33" s="496" t="s">
        <v>296</v>
      </c>
      <c r="E33" s="128">
        <v>0</v>
      </c>
      <c r="F33" s="128">
        <v>2577108.1199617484</v>
      </c>
      <c r="G33" s="128">
        <v>5044767.0811979324</v>
      </c>
      <c r="H33" s="128">
        <v>15212140.034634653</v>
      </c>
      <c r="I33" s="128">
        <v>20020445.141085979</v>
      </c>
      <c r="J33" s="128">
        <v>29169813.356039669</v>
      </c>
      <c r="K33" s="128">
        <v>43537526.571752012</v>
      </c>
      <c r="L33" s="128">
        <v>83766342.497292563</v>
      </c>
    </row>
    <row r="34" spans="2:12">
      <c r="C34" s="496" t="s">
        <v>380</v>
      </c>
      <c r="D34" s="496" t="s">
        <v>296</v>
      </c>
      <c r="E34" s="129"/>
      <c r="F34" s="129"/>
      <c r="G34" s="129"/>
      <c r="H34" s="129"/>
      <c r="I34" s="129"/>
      <c r="J34" s="129"/>
      <c r="K34" s="129"/>
      <c r="L34" s="129"/>
    </row>
    <row r="35" spans="2:12">
      <c r="C35" s="65" t="s">
        <v>502</v>
      </c>
      <c r="D35" s="496" t="s">
        <v>296</v>
      </c>
      <c r="E35" s="128">
        <v>0</v>
      </c>
      <c r="F35" s="128">
        <v>4857618.1187002771</v>
      </c>
      <c r="G35" s="128">
        <v>9508934.3704421371</v>
      </c>
      <c r="H35" s="128">
        <v>28673522.264771711</v>
      </c>
      <c r="I35" s="128">
        <v>37736746.979489423</v>
      </c>
      <c r="J35" s="128">
        <v>54982487.067522347</v>
      </c>
      <c r="K35" s="128">
        <v>82064340.366703913</v>
      </c>
      <c r="L35" s="128">
        <v>157892057.34144405</v>
      </c>
    </row>
    <row r="37" spans="2:12" ht="14.1">
      <c r="C37" s="117" t="s">
        <v>397</v>
      </c>
      <c r="D37" s="114"/>
      <c r="E37" s="114"/>
      <c r="F37" s="114"/>
      <c r="G37" s="114"/>
      <c r="H37" s="114"/>
      <c r="I37" s="114"/>
      <c r="J37" s="114"/>
      <c r="K37" s="114"/>
      <c r="L37" s="114"/>
    </row>
    <row r="38" spans="2:12" ht="14.1">
      <c r="C38" s="111" t="s">
        <v>373</v>
      </c>
      <c r="D38" s="111" t="s">
        <v>24</v>
      </c>
      <c r="E38" s="111">
        <v>2015</v>
      </c>
      <c r="F38" s="111">
        <v>2020</v>
      </c>
      <c r="G38" s="111">
        <v>2025</v>
      </c>
      <c r="H38" s="111">
        <v>2030</v>
      </c>
      <c r="I38" s="111">
        <v>2035</v>
      </c>
      <c r="J38" s="111">
        <v>2040</v>
      </c>
      <c r="K38" s="111">
        <v>2045</v>
      </c>
      <c r="L38" s="111">
        <v>2050</v>
      </c>
    </row>
    <row r="39" spans="2:12">
      <c r="C39" s="112" t="s">
        <v>503</v>
      </c>
      <c r="D39" s="496" t="s">
        <v>296</v>
      </c>
      <c r="E39" s="187">
        <f>'Deployment (3)'!I$15*'Tech costs (3)'!H20*'Deployment (3)'!$T$8*'tech costs background'!$C$30</f>
        <v>0</v>
      </c>
      <c r="F39" s="187">
        <f>'Deployment (3)'!J$15*'Tech costs (3)'!I20*'Deployment (3)'!$T$8*'tech costs background'!$C$30</f>
        <v>1179699.8528252586</v>
      </c>
      <c r="G39" s="187">
        <f>'Deployment (3)'!K$15*'Tech costs (3)'!J20*'Deployment (3)'!$T$8*'tech costs background'!$C$30</f>
        <v>2309298.1381453434</v>
      </c>
      <c r="H39" s="187">
        <f>'Deployment (3)'!L$15*'Tech costs (3)'!K20*'Deployment (3)'!$T$8*'tech costs background'!$C$30</f>
        <v>6963525.9851969639</v>
      </c>
      <c r="I39" s="187">
        <f>'Deployment (3)'!M$15*'Tech costs (3)'!L20*'Deployment (3)'!$T$8*'tech costs background'!$C$30</f>
        <v>9164581.029214194</v>
      </c>
      <c r="J39" s="187">
        <f>'Deployment (3)'!N$15*'Tech costs (3)'!M20*'Deployment (3)'!$T$8*'tech costs background'!$C$30</f>
        <v>13352805.905392528</v>
      </c>
      <c r="K39" s="187">
        <f>'Deployment (3)'!O$15*'Tech costs (3)'!N20*'Deployment (3)'!$T$8*'tech costs background'!$C$30</f>
        <v>19929786.139447648</v>
      </c>
      <c r="L39" s="187">
        <f>'Deployment (3)'!P$15*'Tech costs (3)'!O20*'Deployment (3)'!$T$8*'tech costs background'!$C$30</f>
        <v>38344973.247468181</v>
      </c>
    </row>
    <row r="40" spans="2:12">
      <c r="C40" s="112" t="s">
        <v>335</v>
      </c>
      <c r="D40" s="496" t="s">
        <v>296</v>
      </c>
      <c r="E40" s="187">
        <f>'Deployment (3)'!I$15*'Tech costs (3)'!H21*'Deployment (3)'!$T$8*'tech costs background'!$C$30</f>
        <v>0</v>
      </c>
      <c r="F40" s="187">
        <f>'Deployment (3)'!J$15*'Tech costs (3)'!I21*'Deployment (3)'!$T$8*'tech costs background'!$C$30</f>
        <v>174720.18486160552</v>
      </c>
      <c r="G40" s="187">
        <f>'Deployment (3)'!K$15*'Tech costs (3)'!J21*'Deployment (3)'!$T$8*'tech costs background'!$C$30</f>
        <v>342020.04571842623</v>
      </c>
      <c r="H40" s="187">
        <f>'Deployment (3)'!L$15*'Tech costs (3)'!K21*'Deployment (3)'!$T$8*'tech costs background'!$C$30</f>
        <v>1031337.3732381267</v>
      </c>
      <c r="I40" s="187">
        <f>'Deployment (3)'!M$15*'Tech costs (3)'!L21*'Deployment (3)'!$T$8*'tech costs background'!$C$30</f>
        <v>1357326.0077711034</v>
      </c>
      <c r="J40" s="187">
        <f>'Deployment (3)'!N$15*'Tech costs (3)'!M21*'Deployment (3)'!$T$8*'tech costs background'!$C$30</f>
        <v>1977625.6737033711</v>
      </c>
      <c r="K40" s="187">
        <f>'Deployment (3)'!O$15*'Tech costs (3)'!N21*'Deployment (3)'!$T$8*'tech costs background'!$C$30</f>
        <v>2951713.4466001685</v>
      </c>
      <c r="L40" s="187">
        <f>'Deployment (3)'!P$15*'Tech costs (3)'!O21*'Deployment (3)'!$T$8*'tech costs background'!$C$30</f>
        <v>5679106.2559396038</v>
      </c>
    </row>
    <row r="41" spans="2:12">
      <c r="C41" s="112"/>
      <c r="D41" s="65"/>
      <c r="E41" s="187"/>
      <c r="F41" s="187"/>
      <c r="G41" s="187"/>
      <c r="H41" s="187"/>
      <c r="I41" s="187"/>
      <c r="J41" s="187"/>
      <c r="K41" s="187"/>
      <c r="L41" s="187"/>
    </row>
    <row r="42" spans="2:12">
      <c r="C42" s="112"/>
      <c r="D42" s="65"/>
      <c r="E42" s="113"/>
      <c r="F42" s="187"/>
      <c r="G42" s="187"/>
      <c r="H42" s="187"/>
      <c r="I42" s="187"/>
      <c r="J42" s="187"/>
      <c r="K42" s="187"/>
      <c r="L42" s="187"/>
    </row>
    <row r="43" spans="2:12">
      <c r="C43" s="112"/>
      <c r="D43" s="65"/>
      <c r="E43" s="113"/>
      <c r="F43" s="187"/>
      <c r="G43" s="187"/>
      <c r="H43" s="187"/>
      <c r="I43" s="187"/>
      <c r="J43" s="187"/>
      <c r="K43" s="187"/>
      <c r="L43" s="187"/>
    </row>
    <row r="48" spans="2:12" ht="14.1">
      <c r="C48" s="2" t="s">
        <v>413</v>
      </c>
    </row>
    <row r="49" spans="2:12" ht="14.1">
      <c r="C49" s="44" t="s">
        <v>354</v>
      </c>
    </row>
    <row r="50" spans="2:12" ht="14.1">
      <c r="B50" s="46" t="s">
        <v>125</v>
      </c>
      <c r="C50" s="46" t="s">
        <v>410</v>
      </c>
      <c r="D50" s="46" t="s">
        <v>24</v>
      </c>
      <c r="E50" s="46">
        <v>2015</v>
      </c>
      <c r="F50" s="46">
        <v>2020</v>
      </c>
      <c r="G50" s="46">
        <v>2025</v>
      </c>
      <c r="H50" s="46">
        <v>2030</v>
      </c>
      <c r="I50" s="46">
        <v>2035</v>
      </c>
      <c r="J50" s="46">
        <v>2040</v>
      </c>
      <c r="K50" s="46">
        <v>2045</v>
      </c>
      <c r="L50" s="46">
        <v>2050</v>
      </c>
    </row>
    <row r="51" spans="2:12">
      <c r="B51" s="497" t="str">
        <f>'Deployment (3)'!C15</f>
        <v>BioH2</v>
      </c>
      <c r="C51" s="496" t="s">
        <v>411</v>
      </c>
      <c r="D51" s="496" t="s">
        <v>296</v>
      </c>
      <c r="E51" s="128">
        <v>0</v>
      </c>
      <c r="F51" s="128">
        <v>8173774.1782881552</v>
      </c>
      <c r="G51" s="128">
        <v>22579625.494644076</v>
      </c>
      <c r="H51" s="128">
        <v>63277597.503925733</v>
      </c>
      <c r="I51" s="128">
        <v>135659029.39117646</v>
      </c>
      <c r="J51" s="128">
        <v>256431172.36708459</v>
      </c>
      <c r="K51" s="128">
        <v>487968787.04327977</v>
      </c>
      <c r="L51" s="128">
        <v>940674774.51967883</v>
      </c>
    </row>
    <row r="52" spans="2:12">
      <c r="C52" s="496" t="s">
        <v>380</v>
      </c>
      <c r="D52" s="496" t="s">
        <v>296</v>
      </c>
      <c r="E52" s="129"/>
      <c r="F52" s="129"/>
      <c r="G52" s="129"/>
      <c r="H52" s="129"/>
      <c r="I52" s="129"/>
      <c r="J52" s="129"/>
      <c r="K52" s="129"/>
      <c r="L52" s="129"/>
    </row>
    <row r="53" spans="2:12">
      <c r="C53" s="65" t="s">
        <v>502</v>
      </c>
      <c r="D53" s="496" t="s">
        <v>296</v>
      </c>
      <c r="E53" s="128">
        <v>0</v>
      </c>
      <c r="F53" s="128">
        <v>15406832.658307852</v>
      </c>
      <c r="G53" s="128">
        <v>42560572.863306105</v>
      </c>
      <c r="H53" s="128">
        <v>119272607.05982931</v>
      </c>
      <c r="I53" s="128">
        <v>255705127.01098993</v>
      </c>
      <c r="J53" s="128">
        <v>483349805.71493942</v>
      </c>
      <c r="K53" s="128">
        <v>919777483.50613093</v>
      </c>
      <c r="L53" s="128">
        <v>1773087746.3452773</v>
      </c>
    </row>
    <row r="55" spans="2:12" ht="14.1">
      <c r="C55" s="117" t="s">
        <v>397</v>
      </c>
      <c r="D55" s="114"/>
      <c r="E55" s="114"/>
      <c r="F55" s="114"/>
      <c r="G55" s="114"/>
      <c r="H55" s="114"/>
      <c r="I55" s="114"/>
      <c r="J55" s="114"/>
      <c r="K55" s="114"/>
      <c r="L55" s="114"/>
    </row>
    <row r="56" spans="2:12" ht="14.1">
      <c r="C56" s="111" t="s">
        <v>373</v>
      </c>
      <c r="D56" s="111" t="s">
        <v>24</v>
      </c>
      <c r="E56" s="111">
        <v>2015</v>
      </c>
      <c r="F56" s="111">
        <v>2020</v>
      </c>
      <c r="G56" s="111">
        <v>2025</v>
      </c>
      <c r="H56" s="111">
        <v>2030</v>
      </c>
      <c r="I56" s="111">
        <v>2035</v>
      </c>
      <c r="J56" s="111">
        <v>2040</v>
      </c>
      <c r="K56" s="111">
        <v>2045</v>
      </c>
      <c r="L56" s="111">
        <v>2050</v>
      </c>
    </row>
    <row r="57" spans="2:12">
      <c r="C57" s="112" t="s">
        <v>503</v>
      </c>
      <c r="D57" s="496" t="s">
        <v>296</v>
      </c>
      <c r="E57" s="187">
        <f>'Deployment (3)'!I$22*'Tech costs (3)'!H20*'Deployment (3)'!$T$8*'tech costs background'!$C$30</f>
        <v>0</v>
      </c>
      <c r="F57" s="187">
        <f>'Deployment (3)'!J$22*'Tech costs (3)'!I20*'Deployment (3)'!$T$8*'tech costs background'!$C$30</f>
        <v>3741635.8749032863</v>
      </c>
      <c r="G57" s="187">
        <f>'Deployment (3)'!K$22*'Tech costs (3)'!J20*'Deployment (3)'!$T$8*'tech costs background'!$C$30</f>
        <v>10336074.247935105</v>
      </c>
      <c r="H57" s="187">
        <f>'Deployment (3)'!L$22*'Tech costs (3)'!K20*'Deployment (3)'!$T$8*'tech costs background'!$C$30</f>
        <v>28966022.761833198</v>
      </c>
      <c r="I57" s="187">
        <f>'Deployment (3)'!M$22*'Tech costs (3)'!L20*'Deployment (3)'!$T$8*'tech costs background'!$C$30</f>
        <v>62099426.782902598</v>
      </c>
      <c r="J57" s="187">
        <f>'Deployment (3)'!N$22*'Tech costs (3)'!M20*'Deployment (3)'!$T$8*'tech costs background'!$C$30</f>
        <v>117384216.03582098</v>
      </c>
      <c r="K57" s="187">
        <f>'Deployment (3)'!O$22*'Tech costs (3)'!N20*'Deployment (3)'!$T$8*'tech costs background'!$C$30</f>
        <v>223373129.67172739</v>
      </c>
      <c r="L57" s="187">
        <f>'Deployment (3)'!P$22*'Tech costs (3)'!O20*'Deployment (3)'!$T$8*'tech costs background'!$C$30</f>
        <v>430604321.35605162</v>
      </c>
    </row>
    <row r="58" spans="2:12">
      <c r="C58" s="112" t="s">
        <v>335</v>
      </c>
      <c r="D58" s="496" t="s">
        <v>296</v>
      </c>
      <c r="E58" s="187">
        <f>'Deployment (3)'!I$22*'Tech costs (3)'!H21*'Deployment (3)'!$T$8*'tech costs background'!$C$30</f>
        <v>0</v>
      </c>
      <c r="F58" s="187">
        <f>'Deployment (3)'!J$22*'Tech costs (3)'!I21*'Deployment (3)'!$T$8*'tech costs background'!$C$30</f>
        <v>554157.32245984382</v>
      </c>
      <c r="G58" s="187">
        <f>'Deployment (3)'!K$22*'Tech costs (3)'!J21*'Deployment (3)'!$T$8*'tech costs background'!$C$30</f>
        <v>1530830.7439536492</v>
      </c>
      <c r="H58" s="187">
        <f>'Deployment (3)'!L$22*'Tech costs (3)'!K21*'Deployment (3)'!$T$8*'tech costs background'!$C$30</f>
        <v>4290030.9256905662</v>
      </c>
      <c r="I58" s="187">
        <f>'Deployment (3)'!M$22*'Tech costs (3)'!L21*'Deployment (3)'!$T$8*'tech costs background'!$C$30</f>
        <v>9197274.4603839666</v>
      </c>
      <c r="J58" s="187">
        <f>'Deployment (3)'!N$22*'Tech costs (3)'!M21*'Deployment (3)'!$T$8*'tech costs background'!$C$30</f>
        <v>17385262.76535121</v>
      </c>
      <c r="K58" s="187">
        <f>'Deployment (3)'!O$22*'Tech costs (3)'!N21*'Deployment (3)'!$T$8*'tech costs background'!$C$30</f>
        <v>33082817.1385222</v>
      </c>
      <c r="L58" s="187">
        <f>'Deployment (3)'!P$22*'Tech costs (3)'!O21*'Deployment (3)'!$T$8*'tech costs background'!$C$30</f>
        <v>63774922.451125905</v>
      </c>
    </row>
    <row r="59" spans="2:12">
      <c r="C59" s="112"/>
      <c r="D59" s="65"/>
      <c r="E59" s="187"/>
      <c r="F59" s="187"/>
      <c r="G59" s="187"/>
      <c r="H59" s="187"/>
      <c r="I59" s="187"/>
      <c r="J59" s="187"/>
      <c r="K59" s="187"/>
      <c r="L59" s="187"/>
    </row>
    <row r="60" spans="2:12">
      <c r="C60" s="112"/>
      <c r="D60" s="65"/>
      <c r="E60" s="113"/>
      <c r="F60" s="187"/>
      <c r="G60" s="187"/>
      <c r="H60" s="187"/>
      <c r="I60" s="187"/>
      <c r="J60" s="187"/>
      <c r="K60" s="187"/>
      <c r="L60" s="187"/>
    </row>
    <row r="61" spans="2:12">
      <c r="C61" s="112"/>
      <c r="D61" s="65"/>
      <c r="E61" s="113"/>
      <c r="F61" s="187"/>
      <c r="G61" s="187"/>
      <c r="H61" s="187"/>
      <c r="I61" s="187"/>
      <c r="J61" s="187"/>
      <c r="K61" s="187"/>
      <c r="L61" s="187"/>
    </row>
    <row r="89" spans="3:3">
      <c r="C89" s="256"/>
    </row>
  </sheetData>
  <conditionalFormatting sqref="A30:A54 A14:D15 A18:B24 M18:XFD24 M37:XFD43 A55:B61 M55:XFD61 A68:A90 A16:B16 M35:XFD35 M53:XFD53 C33:C34 C51:C52 M14:XFD16 A62:XFD67 A1:XFD13 A25:D29 E25:XFD34 C30:D32 C44:D50 E44:XFD52 A91:XFD1048576 D68:XFD90 A17:XFD17 C36:XFD36 C54:XFD54">
    <cfRule type="expression" dxfId="3492" priority="29">
      <formula>_xlfn.ISFORMULA(A1)</formula>
    </cfRule>
  </conditionalFormatting>
  <conditionalFormatting sqref="C32:C33">
    <cfRule type="expression" dxfId="3491" priority="28">
      <formula>_xlfn.ISFORMULA(C32)</formula>
    </cfRule>
  </conditionalFormatting>
  <conditionalFormatting sqref="C34">
    <cfRule type="expression" dxfId="3490" priority="27">
      <formula>_xlfn.ISFORMULA(C34)</formula>
    </cfRule>
  </conditionalFormatting>
  <conditionalFormatting sqref="C50:C51">
    <cfRule type="expression" dxfId="3489" priority="26">
      <formula>_xlfn.ISFORMULA(C50)</formula>
    </cfRule>
  </conditionalFormatting>
  <conditionalFormatting sqref="C52 C54">
    <cfRule type="expression" dxfId="3488" priority="25">
      <formula>_xlfn.ISFORMULA(C52)</formula>
    </cfRule>
  </conditionalFormatting>
  <conditionalFormatting sqref="E34:L34">
    <cfRule type="expression" dxfId="3487" priority="23">
      <formula>_xlfn.ISFORMULA(E34)</formula>
    </cfRule>
  </conditionalFormatting>
  <conditionalFormatting sqref="E14:L16">
    <cfRule type="expression" dxfId="3486" priority="22">
      <formula>_xlfn.ISFORMULA(E14)</formula>
    </cfRule>
  </conditionalFormatting>
  <conditionalFormatting sqref="D22:D24 C18:D19 E18:L24 C37:D38 E37:L43 C55:D56 E55:L61">
    <cfRule type="expression" dxfId="3485" priority="21">
      <formula>_xlfn.ISFORMULA(C18)</formula>
    </cfRule>
  </conditionalFormatting>
  <conditionalFormatting sqref="C20:C24">
    <cfRule type="expression" dxfId="3484" priority="20">
      <formula>_xlfn.ISFORMULA(C20)</formula>
    </cfRule>
  </conditionalFormatting>
  <conditionalFormatting sqref="D41:D43">
    <cfRule type="expression" dxfId="3483" priority="18">
      <formula>_xlfn.ISFORMULA(D41)</formula>
    </cfRule>
  </conditionalFormatting>
  <conditionalFormatting sqref="C39:C43">
    <cfRule type="expression" dxfId="3482" priority="17">
      <formula>_xlfn.ISFORMULA(C39)</formula>
    </cfRule>
  </conditionalFormatting>
  <conditionalFormatting sqref="D59:D61">
    <cfRule type="expression" dxfId="3481" priority="15">
      <formula>_xlfn.ISFORMULA(D59)</formula>
    </cfRule>
  </conditionalFormatting>
  <conditionalFormatting sqref="C57:C61">
    <cfRule type="expression" dxfId="3480" priority="14">
      <formula>_xlfn.ISFORMULA(C57)</formula>
    </cfRule>
  </conditionalFormatting>
  <conditionalFormatting sqref="B68:C90">
    <cfRule type="expression" dxfId="3479" priority="12">
      <formula>_xlfn.ISFORMULA(B68)</formula>
    </cfRule>
  </conditionalFormatting>
  <conditionalFormatting sqref="C16">
    <cfRule type="expression" dxfId="3478" priority="11">
      <formula>_xlfn.ISFORMULA(C16)</formula>
    </cfRule>
  </conditionalFormatting>
  <conditionalFormatting sqref="C35">
    <cfRule type="expression" dxfId="3477" priority="10">
      <formula>_xlfn.ISFORMULA(C35)</formula>
    </cfRule>
  </conditionalFormatting>
  <conditionalFormatting sqref="C53">
    <cfRule type="expression" dxfId="3476" priority="9">
      <formula>_xlfn.ISFORMULA(C53)</formula>
    </cfRule>
  </conditionalFormatting>
  <conditionalFormatting sqref="D16">
    <cfRule type="expression" dxfId="3475" priority="8">
      <formula>_xlfn.ISFORMULA(D16)</formula>
    </cfRule>
  </conditionalFormatting>
  <conditionalFormatting sqref="D20:D21">
    <cfRule type="expression" dxfId="3474" priority="7">
      <formula>_xlfn.ISFORMULA(D20)</formula>
    </cfRule>
  </conditionalFormatting>
  <conditionalFormatting sqref="D33:D35">
    <cfRule type="expression" dxfId="3473" priority="6">
      <formula>_xlfn.ISFORMULA(D33)</formula>
    </cfRule>
  </conditionalFormatting>
  <conditionalFormatting sqref="D39:D40">
    <cfRule type="expression" dxfId="3472" priority="5">
      <formula>_xlfn.ISFORMULA(D39)</formula>
    </cfRule>
  </conditionalFormatting>
  <conditionalFormatting sqref="D51:D53">
    <cfRule type="expression" dxfId="3471" priority="4">
      <formula>_xlfn.ISFORMULA(D51)</formula>
    </cfRule>
  </conditionalFormatting>
  <conditionalFormatting sqref="D57:D58">
    <cfRule type="expression" dxfId="3470" priority="3">
      <formula>_xlfn.ISFORMULA(D57)</formula>
    </cfRule>
  </conditionalFormatting>
  <conditionalFormatting sqref="E35:L35">
    <cfRule type="expression" dxfId="3469" priority="2">
      <formula>_xlfn.ISFORMULA(E35)</formula>
    </cfRule>
  </conditionalFormatting>
  <conditionalFormatting sqref="E53:L53">
    <cfRule type="expression" dxfId="3468" priority="1">
      <formula>_xlfn.ISFORMULA(E53)</formula>
    </cfRule>
  </conditionalFormatting>
  <pageMargins left="0.7" right="0.7" top="0.75" bottom="0.75" header="0.3" footer="0.3"/>
  <pageSetup paperSize="9" orientation="portrait" horizontalDpi="4294967294" verticalDpi="429496729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CA1C2-3C0E-4374-9393-BC8FCAFEE6CD}">
  <sheetPr>
    <tabColor theme="9" tint="0.39997558519241921"/>
  </sheetPr>
  <dimension ref="A1:R40"/>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185"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(3)'!C15</f>
        <v>BioH2</v>
      </c>
      <c r="C14" s="47" t="s">
        <v>411</v>
      </c>
      <c r="D14" s="47" t="s">
        <v>402</v>
      </c>
      <c r="E14" s="118" t="s">
        <v>506</v>
      </c>
      <c r="F14" s="65" t="s">
        <v>419</v>
      </c>
      <c r="G14" s="351" t="s">
        <v>387</v>
      </c>
      <c r="H14" s="352">
        <v>0.35</v>
      </c>
      <c r="I14" s="53">
        <f>H14</f>
        <v>0.35</v>
      </c>
      <c r="J14" s="53">
        <f t="shared" ref="J14:P14" si="0">I14</f>
        <v>0.35</v>
      </c>
      <c r="K14" s="53">
        <f t="shared" si="0"/>
        <v>0.35</v>
      </c>
      <c r="L14" s="53">
        <f t="shared" si="0"/>
        <v>0.35</v>
      </c>
      <c r="M14" s="53">
        <f t="shared" si="0"/>
        <v>0.35</v>
      </c>
      <c r="N14" s="53">
        <f t="shared" si="0"/>
        <v>0.35</v>
      </c>
      <c r="O14" s="53">
        <f t="shared" si="0"/>
        <v>0.35</v>
      </c>
      <c r="P14" s="53">
        <f t="shared" si="0"/>
        <v>0.35</v>
      </c>
    </row>
    <row r="15" spans="1:17">
      <c r="C15" s="47" t="s">
        <v>380</v>
      </c>
      <c r="D15" s="47" t="s">
        <v>402</v>
      </c>
      <c r="E15" s="118" t="s">
        <v>506</v>
      </c>
      <c r="F15" s="65" t="s">
        <v>419</v>
      </c>
      <c r="G15" s="351" t="s">
        <v>387</v>
      </c>
      <c r="H15" s="351"/>
      <c r="I15" s="47"/>
      <c r="J15" s="53"/>
      <c r="K15" s="53"/>
      <c r="L15" s="53"/>
      <c r="M15" s="53"/>
      <c r="N15" s="53"/>
      <c r="O15" s="53"/>
      <c r="P15" s="53"/>
    </row>
    <row r="16" spans="1:17">
      <c r="C16" s="50"/>
      <c r="D16" s="50"/>
      <c r="E16" s="50"/>
      <c r="F16" s="50"/>
      <c r="G16" s="353"/>
      <c r="H16" s="353"/>
      <c r="I16" s="50"/>
      <c r="J16" s="50"/>
      <c r="K16" s="50"/>
      <c r="L16" s="50"/>
      <c r="M16" s="50"/>
      <c r="N16" s="50"/>
      <c r="O16" s="50"/>
      <c r="P16" s="50"/>
    </row>
    <row r="17" spans="2:18" ht="14.1">
      <c r="C17" s="117" t="s">
        <v>397</v>
      </c>
      <c r="D17" s="114"/>
      <c r="E17" s="114"/>
      <c r="F17" s="114"/>
      <c r="G17" s="114"/>
      <c r="H17" s="114"/>
      <c r="I17" s="114"/>
      <c r="J17" s="114"/>
      <c r="K17" s="114"/>
      <c r="L17" s="114"/>
      <c r="M17" s="114"/>
      <c r="N17" s="114"/>
      <c r="O17" s="50"/>
      <c r="P17" s="50"/>
    </row>
    <row r="18" spans="2:18"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c r="Q18" s="50"/>
      <c r="R18" s="50"/>
    </row>
    <row r="19" spans="2:18" ht="27.6">
      <c r="C19" s="112" t="s">
        <v>503</v>
      </c>
      <c r="D19" s="47" t="s">
        <v>402</v>
      </c>
      <c r="E19" s="118" t="s">
        <v>418</v>
      </c>
      <c r="F19" s="65" t="s">
        <v>419</v>
      </c>
      <c r="G19" s="65" t="s">
        <v>387</v>
      </c>
      <c r="H19" s="354">
        <v>0.35</v>
      </c>
      <c r="I19" s="309">
        <f>H19</f>
        <v>0.35</v>
      </c>
      <c r="J19" s="309">
        <f t="shared" ref="J19:P20" si="1">I19</f>
        <v>0.35</v>
      </c>
      <c r="K19" s="309">
        <f t="shared" si="1"/>
        <v>0.35</v>
      </c>
      <c r="L19" s="309">
        <f t="shared" si="1"/>
        <v>0.35</v>
      </c>
      <c r="M19" s="309">
        <f t="shared" si="1"/>
        <v>0.35</v>
      </c>
      <c r="N19" s="309">
        <f t="shared" si="1"/>
        <v>0.35</v>
      </c>
      <c r="O19" s="309">
        <f t="shared" si="1"/>
        <v>0.35</v>
      </c>
      <c r="P19" s="309">
        <f t="shared" si="1"/>
        <v>0.35</v>
      </c>
      <c r="Q19" s="50"/>
      <c r="R19" s="50"/>
    </row>
    <row r="20" spans="2:18">
      <c r="C20" s="112" t="s">
        <v>335</v>
      </c>
      <c r="D20" s="47" t="s">
        <v>402</v>
      </c>
      <c r="E20" s="118" t="s">
        <v>422</v>
      </c>
      <c r="F20" s="65" t="s">
        <v>419</v>
      </c>
      <c r="G20" s="354">
        <v>1</v>
      </c>
      <c r="H20" s="1" t="s">
        <v>387</v>
      </c>
      <c r="I20" s="309">
        <f>G20</f>
        <v>1</v>
      </c>
      <c r="J20" s="309">
        <f t="shared" si="1"/>
        <v>1</v>
      </c>
      <c r="K20" s="309">
        <f t="shared" si="1"/>
        <v>1</v>
      </c>
      <c r="L20" s="309">
        <f t="shared" si="1"/>
        <v>1</v>
      </c>
      <c r="M20" s="309">
        <f t="shared" si="1"/>
        <v>1</v>
      </c>
      <c r="N20" s="309">
        <f t="shared" si="1"/>
        <v>1</v>
      </c>
      <c r="O20" s="309">
        <f t="shared" si="1"/>
        <v>1</v>
      </c>
      <c r="P20" s="309">
        <f t="shared" si="1"/>
        <v>1</v>
      </c>
      <c r="Q20" s="50"/>
      <c r="R20" s="50"/>
    </row>
    <row r="21" spans="2:18">
      <c r="C21" s="112"/>
      <c r="D21" s="65"/>
      <c r="E21" s="118"/>
      <c r="F21" s="489"/>
      <c r="G21" s="65"/>
      <c r="H21" s="65"/>
      <c r="I21" s="187"/>
      <c r="J21" s="187"/>
      <c r="K21" s="187"/>
      <c r="L21" s="187"/>
      <c r="M21" s="187"/>
      <c r="N21" s="187"/>
      <c r="O21" s="187"/>
      <c r="P21" s="187"/>
      <c r="Q21" s="50"/>
      <c r="R21" s="50"/>
    </row>
    <row r="22" spans="2:18">
      <c r="C22" s="112"/>
      <c r="D22" s="65"/>
      <c r="E22" s="118"/>
      <c r="F22" s="118"/>
      <c r="G22" s="65"/>
      <c r="H22" s="65"/>
      <c r="I22" s="113"/>
      <c r="J22" s="187"/>
      <c r="K22" s="187"/>
      <c r="L22" s="187"/>
      <c r="M22" s="187"/>
      <c r="N22" s="187"/>
      <c r="O22" s="187"/>
      <c r="P22" s="187"/>
      <c r="Q22" s="50"/>
      <c r="R22" s="50"/>
    </row>
    <row r="23" spans="2:18">
      <c r="C23" s="112"/>
      <c r="D23" s="65"/>
      <c r="E23" s="118"/>
      <c r="F23" s="118"/>
      <c r="G23" s="65"/>
      <c r="H23" s="65"/>
      <c r="I23" s="113"/>
      <c r="J23" s="187"/>
      <c r="K23" s="187"/>
      <c r="L23" s="187"/>
      <c r="M23" s="187"/>
      <c r="N23" s="187"/>
      <c r="O23" s="187"/>
      <c r="P23" s="187"/>
      <c r="Q23" s="50"/>
      <c r="R23" s="50"/>
    </row>
    <row r="24" spans="2:18">
      <c r="C24" s="50"/>
      <c r="D24" s="50"/>
      <c r="E24" s="50"/>
      <c r="F24" s="50"/>
      <c r="G24" s="353"/>
      <c r="H24" s="353"/>
      <c r="I24" s="50"/>
      <c r="J24" s="50"/>
      <c r="K24" s="50"/>
      <c r="L24" s="50"/>
      <c r="M24" s="50"/>
      <c r="N24" s="50"/>
      <c r="O24" s="50"/>
      <c r="P24" s="50"/>
    </row>
    <row r="25" spans="2:18">
      <c r="C25" s="50"/>
      <c r="D25" s="50"/>
      <c r="E25" s="50"/>
      <c r="F25" s="50"/>
      <c r="G25" s="353"/>
      <c r="H25" s="353"/>
      <c r="I25" s="50"/>
      <c r="J25" s="50"/>
      <c r="K25" s="50"/>
      <c r="L25" s="50"/>
      <c r="M25" s="50"/>
      <c r="N25" s="50"/>
      <c r="O25" s="50"/>
      <c r="P25" s="50"/>
    </row>
    <row r="26" spans="2:18">
      <c r="C26" s="50"/>
      <c r="D26" s="50"/>
      <c r="E26" s="50"/>
      <c r="F26" s="50"/>
      <c r="G26" s="353"/>
      <c r="H26" s="353"/>
      <c r="I26" s="50"/>
      <c r="J26" s="50"/>
      <c r="K26" s="50"/>
      <c r="L26" s="50"/>
      <c r="M26" s="50"/>
      <c r="N26" s="50"/>
      <c r="O26" s="50"/>
      <c r="P26" s="50"/>
    </row>
    <row r="27" spans="2:18">
      <c r="C27" s="50"/>
      <c r="D27" s="50"/>
      <c r="E27" s="50"/>
      <c r="F27" s="50"/>
      <c r="G27" s="353"/>
      <c r="H27" s="353"/>
      <c r="I27" s="50"/>
      <c r="J27" s="50"/>
      <c r="K27" s="50"/>
      <c r="L27" s="50"/>
      <c r="M27" s="50"/>
      <c r="N27" s="50"/>
      <c r="O27" s="50"/>
      <c r="P27" s="50"/>
    </row>
    <row r="28" spans="2:18" ht="14.1">
      <c r="C28" s="2" t="s">
        <v>423</v>
      </c>
      <c r="D28" s="2"/>
      <c r="G28" s="87"/>
      <c r="H28" s="154"/>
    </row>
    <row r="29" spans="2:18" ht="14.1">
      <c r="C29" s="44" t="s">
        <v>354</v>
      </c>
      <c r="G29" s="154"/>
      <c r="H29" s="154"/>
    </row>
    <row r="30" spans="2:18" ht="14.1">
      <c r="B30" s="49" t="s">
        <v>125</v>
      </c>
      <c r="C30" s="46" t="s">
        <v>410</v>
      </c>
      <c r="D30" s="49" t="s">
        <v>24</v>
      </c>
      <c r="E30" s="111" t="s">
        <v>368</v>
      </c>
      <c r="F30" s="111" t="s">
        <v>505</v>
      </c>
      <c r="G30" s="355" t="s">
        <v>416</v>
      </c>
      <c r="H30" s="355" t="s">
        <v>417</v>
      </c>
      <c r="I30" s="49">
        <v>2015</v>
      </c>
      <c r="J30" s="49">
        <v>2020</v>
      </c>
      <c r="K30" s="49">
        <v>2025</v>
      </c>
      <c r="L30" s="49">
        <v>2030</v>
      </c>
      <c r="M30" s="49">
        <v>2035</v>
      </c>
      <c r="N30" s="49">
        <v>2040</v>
      </c>
      <c r="O30" s="49">
        <v>2045</v>
      </c>
      <c r="P30" s="49">
        <v>2050</v>
      </c>
    </row>
    <row r="31" spans="2:18">
      <c r="B31" s="47" t="str">
        <f>'Deployment (3)'!C15</f>
        <v>BioH2</v>
      </c>
      <c r="C31" s="47" t="s">
        <v>411</v>
      </c>
      <c r="D31" s="47" t="s">
        <v>402</v>
      </c>
      <c r="E31" s="118" t="s">
        <v>506</v>
      </c>
      <c r="F31" s="65" t="s">
        <v>419</v>
      </c>
      <c r="G31" s="351" t="s">
        <v>387</v>
      </c>
      <c r="H31" s="356">
        <v>0.35</v>
      </c>
      <c r="I31" s="52">
        <f>H31</f>
        <v>0.35</v>
      </c>
      <c r="J31" s="52">
        <f t="shared" ref="J31:P31" si="2">I31</f>
        <v>0.35</v>
      </c>
      <c r="K31" s="52">
        <f t="shared" si="2"/>
        <v>0.35</v>
      </c>
      <c r="L31" s="52">
        <f t="shared" si="2"/>
        <v>0.35</v>
      </c>
      <c r="M31" s="52">
        <f t="shared" si="2"/>
        <v>0.35</v>
      </c>
      <c r="N31" s="52">
        <f t="shared" si="2"/>
        <v>0.35</v>
      </c>
      <c r="O31" s="52">
        <f t="shared" si="2"/>
        <v>0.35</v>
      </c>
      <c r="P31" s="52">
        <f t="shared" si="2"/>
        <v>0.35</v>
      </c>
    </row>
    <row r="32" spans="2:18">
      <c r="C32" s="47" t="s">
        <v>380</v>
      </c>
      <c r="D32" s="47" t="s">
        <v>402</v>
      </c>
      <c r="E32" s="118" t="s">
        <v>506</v>
      </c>
      <c r="F32" s="65" t="s">
        <v>419</v>
      </c>
      <c r="G32" s="351"/>
      <c r="H32" s="356"/>
      <c r="I32" s="52"/>
      <c r="J32" s="52"/>
      <c r="K32" s="52"/>
      <c r="L32" s="52"/>
      <c r="M32" s="52"/>
      <c r="N32" s="52"/>
      <c r="O32" s="52"/>
      <c r="P32" s="52"/>
    </row>
    <row r="33" spans="3:16">
      <c r="C33" s="50"/>
      <c r="D33" s="50"/>
      <c r="E33" s="50"/>
      <c r="G33" s="353"/>
      <c r="H33" s="353"/>
      <c r="I33" s="50"/>
      <c r="J33" s="50"/>
      <c r="K33" s="50"/>
      <c r="L33" s="50"/>
      <c r="M33" s="50"/>
      <c r="N33" s="50"/>
      <c r="O33" s="50"/>
      <c r="P33" s="50"/>
    </row>
    <row r="34" spans="3:16" ht="14.1">
      <c r="C34" s="117" t="s">
        <v>397</v>
      </c>
      <c r="D34" s="114"/>
      <c r="E34" s="114"/>
      <c r="G34" s="114"/>
      <c r="H34" s="114"/>
      <c r="I34" s="114"/>
      <c r="J34" s="114"/>
      <c r="K34" s="114"/>
      <c r="L34" s="114"/>
      <c r="M34" s="114"/>
      <c r="N34" s="114"/>
    </row>
    <row r="35" spans="3:16" ht="14.1">
      <c r="C35" s="111" t="s">
        <v>373</v>
      </c>
      <c r="D35" s="111" t="s">
        <v>24</v>
      </c>
      <c r="E35" s="111" t="s">
        <v>368</v>
      </c>
      <c r="F35" s="111" t="s">
        <v>505</v>
      </c>
      <c r="G35" s="49" t="s">
        <v>416</v>
      </c>
      <c r="H35" s="49" t="s">
        <v>417</v>
      </c>
      <c r="I35" s="111">
        <v>2015</v>
      </c>
      <c r="J35" s="111">
        <v>2020</v>
      </c>
      <c r="K35" s="111">
        <v>2025</v>
      </c>
      <c r="L35" s="111">
        <v>2030</v>
      </c>
      <c r="M35" s="111">
        <v>2035</v>
      </c>
      <c r="N35" s="111">
        <v>2040</v>
      </c>
      <c r="O35" s="111">
        <v>2045</v>
      </c>
      <c r="P35" s="111">
        <v>2050</v>
      </c>
    </row>
    <row r="36" spans="3:16" ht="27.6">
      <c r="C36" s="112" t="s">
        <v>503</v>
      </c>
      <c r="D36" s="47" t="s">
        <v>402</v>
      </c>
      <c r="E36" s="118" t="s">
        <v>418</v>
      </c>
      <c r="F36" s="65" t="s">
        <v>419</v>
      </c>
      <c r="G36" s="65" t="s">
        <v>387</v>
      </c>
      <c r="H36" s="356">
        <v>0.35</v>
      </c>
      <c r="I36" s="309">
        <f>H36</f>
        <v>0.35</v>
      </c>
      <c r="J36" s="309">
        <f t="shared" ref="J36:P37" si="3">I36</f>
        <v>0.35</v>
      </c>
      <c r="K36" s="309">
        <f t="shared" si="3"/>
        <v>0.35</v>
      </c>
      <c r="L36" s="309">
        <f t="shared" si="3"/>
        <v>0.35</v>
      </c>
      <c r="M36" s="309">
        <f t="shared" si="3"/>
        <v>0.35</v>
      </c>
      <c r="N36" s="309">
        <f t="shared" si="3"/>
        <v>0.35</v>
      </c>
      <c r="O36" s="309">
        <f t="shared" si="3"/>
        <v>0.35</v>
      </c>
      <c r="P36" s="309">
        <f t="shared" si="3"/>
        <v>0.35</v>
      </c>
    </row>
    <row r="37" spans="3:16">
      <c r="C37" s="112" t="s">
        <v>335</v>
      </c>
      <c r="D37" s="47" t="s">
        <v>402</v>
      </c>
      <c r="E37" s="118" t="s">
        <v>422</v>
      </c>
      <c r="F37" s="65" t="s">
        <v>419</v>
      </c>
      <c r="G37" s="354">
        <v>1</v>
      </c>
      <c r="H37" s="1" t="s">
        <v>387</v>
      </c>
      <c r="I37" s="309">
        <f>G37</f>
        <v>1</v>
      </c>
      <c r="J37" s="309">
        <f t="shared" si="3"/>
        <v>1</v>
      </c>
      <c r="K37" s="309">
        <f t="shared" si="3"/>
        <v>1</v>
      </c>
      <c r="L37" s="309">
        <f t="shared" si="3"/>
        <v>1</v>
      </c>
      <c r="M37" s="309">
        <f t="shared" si="3"/>
        <v>1</v>
      </c>
      <c r="N37" s="309">
        <f t="shared" si="3"/>
        <v>1</v>
      </c>
      <c r="O37" s="309">
        <f t="shared" si="3"/>
        <v>1</v>
      </c>
      <c r="P37" s="309">
        <f t="shared" si="3"/>
        <v>1</v>
      </c>
    </row>
    <row r="38" spans="3:16">
      <c r="C38" s="112"/>
      <c r="D38" s="65"/>
      <c r="E38" s="118"/>
      <c r="F38" s="118"/>
      <c r="G38" s="65"/>
      <c r="H38" s="65"/>
      <c r="I38" s="187"/>
      <c r="J38" s="187"/>
      <c r="K38" s="187"/>
      <c r="L38" s="187"/>
      <c r="M38" s="187"/>
      <c r="N38" s="187"/>
      <c r="O38" s="187"/>
      <c r="P38" s="187"/>
    </row>
    <row r="39" spans="3:16">
      <c r="C39" s="112"/>
      <c r="D39" s="65"/>
      <c r="E39" s="118"/>
      <c r="F39" s="489"/>
      <c r="G39" s="65"/>
      <c r="H39" s="65"/>
      <c r="I39" s="113"/>
      <c r="J39" s="187"/>
      <c r="K39" s="187"/>
      <c r="L39" s="187"/>
      <c r="M39" s="187"/>
      <c r="N39" s="187"/>
      <c r="O39" s="187"/>
      <c r="P39" s="187"/>
    </row>
    <row r="40" spans="3:16">
      <c r="C40" s="112"/>
      <c r="D40" s="65"/>
      <c r="E40" s="118"/>
      <c r="F40" s="118"/>
      <c r="G40" s="65"/>
      <c r="H40" s="65"/>
      <c r="I40" s="113"/>
      <c r="J40" s="187"/>
      <c r="K40" s="187"/>
      <c r="L40" s="187"/>
      <c r="M40" s="187"/>
      <c r="N40" s="187"/>
      <c r="O40" s="187"/>
      <c r="P40" s="187"/>
    </row>
  </sheetData>
  <conditionalFormatting sqref="A11:B27 A28:A33 A34:B40 O17:P17 Q11:XFD33 O34:XFD34 Q35:XFD40 A1:XFD10 C12:F12 D11:F11 C16:P16 A41:XFD1048576 C24:P27 D13:D15 C33:E33 E31:G32 D30:D31 G33:P33 G11:P15 C28:D29 G28:P29">
    <cfRule type="expression" dxfId="3467" priority="40">
      <formula>_xlfn.ISFORMULA(A1)</formula>
    </cfRule>
  </conditionalFormatting>
  <conditionalFormatting sqref="C13:C15">
    <cfRule type="expression" dxfId="3466" priority="39">
      <formula>_xlfn.ISFORMULA(C13)</formula>
    </cfRule>
  </conditionalFormatting>
  <conditionalFormatting sqref="C11">
    <cfRule type="expression" dxfId="3465" priority="38">
      <formula>_xlfn.ISFORMULA(C11)</formula>
    </cfRule>
  </conditionalFormatting>
  <conditionalFormatting sqref="B28:B33">
    <cfRule type="expression" dxfId="3464" priority="37">
      <formula>_xlfn.ISFORMULA(B28)</formula>
    </cfRule>
  </conditionalFormatting>
  <conditionalFormatting sqref="J30:P30">
    <cfRule type="expression" dxfId="3463" priority="36">
      <formula>_xlfn.ISFORMULA(J30)</formula>
    </cfRule>
  </conditionalFormatting>
  <conditionalFormatting sqref="C30:C32">
    <cfRule type="expression" dxfId="3462" priority="35">
      <formula>_xlfn.ISFORMULA(C30)</formula>
    </cfRule>
  </conditionalFormatting>
  <conditionalFormatting sqref="H31:P32">
    <cfRule type="expression" dxfId="3461" priority="34">
      <formula>_xlfn.ISFORMULA(H31)</formula>
    </cfRule>
  </conditionalFormatting>
  <conditionalFormatting sqref="G30:H30">
    <cfRule type="expression" dxfId="3460" priority="33">
      <formula>_xlfn.ISFORMULA(G30)</formula>
    </cfRule>
  </conditionalFormatting>
  <conditionalFormatting sqref="I30">
    <cfRule type="expression" dxfId="3459" priority="32">
      <formula>_xlfn.ISFORMULA(I30)</formula>
    </cfRule>
  </conditionalFormatting>
  <conditionalFormatting sqref="I18:P18 C18:F18 C17:N17 G34:N34 C34:E35 G19:P19 D21:P23 I20:P20 G20 E38:P40 I35:P37 F36:G37">
    <cfRule type="expression" dxfId="3458" priority="31">
      <formula>_xlfn.ISFORMULA(C17)</formula>
    </cfRule>
  </conditionalFormatting>
  <conditionalFormatting sqref="C19:C23">
    <cfRule type="expression" dxfId="3457" priority="30">
      <formula>_xlfn.ISFORMULA(C19)</formula>
    </cfRule>
  </conditionalFormatting>
  <conditionalFormatting sqref="D38:D40">
    <cfRule type="expression" dxfId="3456" priority="28">
      <formula>_xlfn.ISFORMULA(D38)</formula>
    </cfRule>
  </conditionalFormatting>
  <conditionalFormatting sqref="C36:C40">
    <cfRule type="expression" dxfId="3455" priority="27">
      <formula>_xlfn.ISFORMULA(C36)</formula>
    </cfRule>
  </conditionalFormatting>
  <conditionalFormatting sqref="G18:H18">
    <cfRule type="expression" dxfId="3454" priority="25">
      <formula>_xlfn.ISFORMULA(G18)</formula>
    </cfRule>
  </conditionalFormatting>
  <conditionalFormatting sqref="G35:H35">
    <cfRule type="expression" dxfId="3453" priority="24">
      <formula>_xlfn.ISFORMULA(G35)</formula>
    </cfRule>
  </conditionalFormatting>
  <conditionalFormatting sqref="H36">
    <cfRule type="expression" dxfId="3452" priority="23">
      <formula>_xlfn.ISFORMULA(H36)</formula>
    </cfRule>
  </conditionalFormatting>
  <conditionalFormatting sqref="E20">
    <cfRule type="expression" dxfId="3451" priority="22">
      <formula>_xlfn.ISFORMULA(E20)</formula>
    </cfRule>
  </conditionalFormatting>
  <conditionalFormatting sqref="E37:F37">
    <cfRule type="expression" dxfId="3450" priority="21">
      <formula>_xlfn.ISFORMULA(E37)</formula>
    </cfRule>
  </conditionalFormatting>
  <conditionalFormatting sqref="E19">
    <cfRule type="expression" dxfId="3449" priority="20">
      <formula>_xlfn.ISFORMULA(E19)</formula>
    </cfRule>
  </conditionalFormatting>
  <conditionalFormatting sqref="E36:F36">
    <cfRule type="expression" dxfId="3448" priority="19">
      <formula>_xlfn.ISFORMULA(E36)</formula>
    </cfRule>
  </conditionalFormatting>
  <conditionalFormatting sqref="E14">
    <cfRule type="expression" dxfId="3447" priority="18">
      <formula>_xlfn.ISFORMULA(E14)</formula>
    </cfRule>
  </conditionalFormatting>
  <conditionalFormatting sqref="D19:D20">
    <cfRule type="expression" dxfId="3446" priority="17">
      <formula>_xlfn.ISFORMULA(D19)</formula>
    </cfRule>
  </conditionalFormatting>
  <conditionalFormatting sqref="D32">
    <cfRule type="expression" dxfId="3445" priority="16">
      <formula>_xlfn.ISFORMULA(D32)</formula>
    </cfRule>
  </conditionalFormatting>
  <conditionalFormatting sqref="D36:D37">
    <cfRule type="expression" dxfId="3444" priority="15">
      <formula>_xlfn.ISFORMULA(D36)</formula>
    </cfRule>
  </conditionalFormatting>
  <conditionalFormatting sqref="F35">
    <cfRule type="expression" dxfId="3443" priority="14">
      <formula>_xlfn.ISFORMULA(F35)</formula>
    </cfRule>
  </conditionalFormatting>
  <conditionalFormatting sqref="F19">
    <cfRule type="expression" dxfId="3442" priority="13">
      <formula>_xlfn.ISFORMULA(F19)</formula>
    </cfRule>
  </conditionalFormatting>
  <conditionalFormatting sqref="F20">
    <cfRule type="expression" dxfId="3441" priority="12">
      <formula>_xlfn.ISFORMULA(F20)</formula>
    </cfRule>
  </conditionalFormatting>
  <conditionalFormatting sqref="F13">
    <cfRule type="expression" dxfId="3440" priority="10">
      <formula>_xlfn.ISFORMULA(F13)</formula>
    </cfRule>
  </conditionalFormatting>
  <conditionalFormatting sqref="F14:F15">
    <cfRule type="expression" dxfId="3439" priority="9">
      <formula>_xlfn.ISFORMULA(F14)</formula>
    </cfRule>
  </conditionalFormatting>
  <conditionalFormatting sqref="E15">
    <cfRule type="expression" dxfId="3438" priority="8">
      <formula>_xlfn.ISFORMULA(E15)</formula>
    </cfRule>
  </conditionalFormatting>
  <conditionalFormatting sqref="E31">
    <cfRule type="expression" dxfId="3437" priority="7">
      <formula>_xlfn.ISFORMULA(E31)</formula>
    </cfRule>
  </conditionalFormatting>
  <conditionalFormatting sqref="F30">
    <cfRule type="expression" dxfId="3436" priority="5">
      <formula>_xlfn.ISFORMULA(F30)</formula>
    </cfRule>
  </conditionalFormatting>
  <conditionalFormatting sqref="F31:F32">
    <cfRule type="expression" dxfId="3435" priority="4">
      <formula>_xlfn.ISFORMULA(F31)</formula>
    </cfRule>
  </conditionalFormatting>
  <conditionalFormatting sqref="E32">
    <cfRule type="expression" dxfId="3434" priority="3">
      <formula>_xlfn.ISFORMULA(E32)</formula>
    </cfRule>
  </conditionalFormatting>
  <conditionalFormatting sqref="E13">
    <cfRule type="expression" dxfId="3433" priority="2">
      <formula>_xlfn.ISFORMULA(E13)</formula>
    </cfRule>
  </conditionalFormatting>
  <conditionalFormatting sqref="E30">
    <cfRule type="expression" dxfId="3432" priority="1">
      <formula>_xlfn.ISFORMULA(E30)</formula>
    </cfRule>
  </conditionalFormatting>
  <pageMargins left="0.7" right="0.7" top="0.75" bottom="0.75" header="0.3" footer="0.3"/>
  <pageSetup paperSize="9" orientation="portrait" horizontalDpi="4294967294" verticalDpi="4294967294"/>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4E0C5-9EA4-4A75-B7FC-4E54DF8DBFE4}">
  <sheetPr>
    <tabColor theme="9" tint="0.39997558519241921"/>
  </sheetPr>
  <dimension ref="B1:L58"/>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2.8554687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185"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(3)'!C15</f>
        <v>BioH2</v>
      </c>
      <c r="C14" s="496" t="s">
        <v>411</v>
      </c>
      <c r="D14" s="496" t="s">
        <v>296</v>
      </c>
      <c r="E14" s="128">
        <f>E31+E49</f>
        <v>0</v>
      </c>
      <c r="F14" s="128">
        <f t="shared" ref="F14:L14" si="0">F31+F49</f>
        <v>2451345.0120264399</v>
      </c>
      <c r="G14" s="128">
        <f t="shared" si="0"/>
        <v>6298731.1248002322</v>
      </c>
      <c r="H14" s="128">
        <f t="shared" si="0"/>
        <v>17896710.360389248</v>
      </c>
      <c r="I14" s="128">
        <f t="shared" si="0"/>
        <v>35497003.202395946</v>
      </c>
      <c r="J14" s="128">
        <f t="shared" si="0"/>
        <v>65120846.118479297</v>
      </c>
      <c r="K14" s="128">
        <f t="shared" si="0"/>
        <v>121190551.11903362</v>
      </c>
      <c r="L14" s="128">
        <f t="shared" si="0"/>
        <v>233586281.81829742</v>
      </c>
    </row>
    <row r="15" spans="2:12">
      <c r="C15" s="496" t="s">
        <v>380</v>
      </c>
      <c r="D15" s="496" t="s">
        <v>296</v>
      </c>
      <c r="E15" s="496"/>
      <c r="F15" s="51"/>
      <c r="G15" s="51"/>
      <c r="H15" s="51"/>
      <c r="I15" s="51"/>
      <c r="J15" s="51"/>
      <c r="K15" s="51"/>
      <c r="L15" s="51"/>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503</v>
      </c>
      <c r="D19" s="496" t="s">
        <v>296</v>
      </c>
      <c r="E19" s="187">
        <f>E36+E54</f>
        <v>0</v>
      </c>
      <c r="F19" s="187">
        <f t="shared" ref="F19:L19" si="1">F36+F54</f>
        <v>1722467.5047049904</v>
      </c>
      <c r="G19" s="187">
        <f t="shared" si="1"/>
        <v>4425880.3351281565</v>
      </c>
      <c r="H19" s="187">
        <f t="shared" si="1"/>
        <v>12575342.061460555</v>
      </c>
      <c r="I19" s="187">
        <f t="shared" si="1"/>
        <v>24942402.734240875</v>
      </c>
      <c r="J19" s="187">
        <f t="shared" si="1"/>
        <v>45757957.679424725</v>
      </c>
      <c r="K19" s="187">
        <f t="shared" si="1"/>
        <v>85156020.533911258</v>
      </c>
      <c r="L19" s="187">
        <f t="shared" si="1"/>
        <v>164132253.11123192</v>
      </c>
    </row>
    <row r="20" spans="2:12">
      <c r="C20" s="112" t="s">
        <v>335</v>
      </c>
      <c r="D20" s="496" t="s">
        <v>296</v>
      </c>
      <c r="E20" s="187">
        <f t="shared" ref="E20:L21" si="2">E37+E55</f>
        <v>0</v>
      </c>
      <c r="F20" s="187">
        <f t="shared" si="2"/>
        <v>728877.50732144935</v>
      </c>
      <c r="G20" s="187">
        <f t="shared" si="2"/>
        <v>1872850.7896720753</v>
      </c>
      <c r="H20" s="187">
        <f t="shared" si="2"/>
        <v>5321368.2989286929</v>
      </c>
      <c r="I20" s="187">
        <f t="shared" si="2"/>
        <v>10554600.468155069</v>
      </c>
      <c r="J20" s="187">
        <f t="shared" si="2"/>
        <v>19362888.439054582</v>
      </c>
      <c r="K20" s="187">
        <f t="shared" si="2"/>
        <v>36034530.585122369</v>
      </c>
      <c r="L20" s="187">
        <f t="shared" si="2"/>
        <v>69454028.707065508</v>
      </c>
    </row>
    <row r="21" spans="2:12">
      <c r="C21" s="112"/>
      <c r="D21" s="65"/>
      <c r="E21" s="187">
        <f t="shared" si="2"/>
        <v>0</v>
      </c>
      <c r="F21" s="187">
        <f t="shared" si="2"/>
        <v>0</v>
      </c>
      <c r="G21" s="187">
        <f t="shared" si="2"/>
        <v>0</v>
      </c>
      <c r="H21" s="187">
        <f t="shared" si="2"/>
        <v>0</v>
      </c>
      <c r="I21" s="187">
        <f t="shared" si="2"/>
        <v>0</v>
      </c>
      <c r="J21" s="187">
        <f t="shared" si="2"/>
        <v>0</v>
      </c>
      <c r="K21" s="187">
        <f t="shared" si="2"/>
        <v>0</v>
      </c>
      <c r="L21" s="187">
        <f t="shared" si="2"/>
        <v>0</v>
      </c>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8" spans="2:12" ht="14.1">
      <c r="C28" s="2" t="s">
        <v>425</v>
      </c>
    </row>
    <row r="29" spans="2:12" ht="14.1">
      <c r="C29" s="44" t="s">
        <v>354</v>
      </c>
    </row>
    <row r="30" spans="2:12" ht="14.1">
      <c r="B30" s="46" t="s">
        <v>125</v>
      </c>
      <c r="C30" s="46" t="s">
        <v>410</v>
      </c>
      <c r="D30" s="46" t="s">
        <v>24</v>
      </c>
      <c r="E30" s="46">
        <v>2015</v>
      </c>
      <c r="F30" s="46">
        <v>2020</v>
      </c>
      <c r="G30" s="46">
        <v>2025</v>
      </c>
      <c r="H30" s="46">
        <v>2030</v>
      </c>
      <c r="I30" s="46">
        <v>2035</v>
      </c>
      <c r="J30" s="46">
        <v>2040</v>
      </c>
      <c r="K30" s="46">
        <v>2045</v>
      </c>
      <c r="L30" s="46">
        <v>2050</v>
      </c>
    </row>
    <row r="31" spans="2:12">
      <c r="B31" s="497" t="str">
        <f>'Deployment (3)'!C15</f>
        <v>BioH2</v>
      </c>
      <c r="C31" s="496" t="s">
        <v>411</v>
      </c>
      <c r="D31" s="496" t="s">
        <v>296</v>
      </c>
      <c r="E31" s="51">
        <f>E36+E37</f>
        <v>0</v>
      </c>
      <c r="F31" s="51">
        <f t="shared" ref="F31:L31" si="3">F36+F37</f>
        <v>587615.13335044601</v>
      </c>
      <c r="G31" s="51">
        <f t="shared" si="3"/>
        <v>1150274.3940692963</v>
      </c>
      <c r="H31" s="51">
        <f t="shared" si="3"/>
        <v>3468571.4680570639</v>
      </c>
      <c r="I31" s="51">
        <f t="shared" si="3"/>
        <v>4564929.3679960715</v>
      </c>
      <c r="J31" s="51">
        <f t="shared" si="3"/>
        <v>6651107.7405907549</v>
      </c>
      <c r="K31" s="51">
        <f t="shared" si="3"/>
        <v>9927138.5954068452</v>
      </c>
      <c r="L31" s="51">
        <f t="shared" si="3"/>
        <v>19099846.892553467</v>
      </c>
    </row>
    <row r="32" spans="2:12">
      <c r="C32" s="496" t="s">
        <v>380</v>
      </c>
      <c r="D32" s="496" t="s">
        <v>296</v>
      </c>
      <c r="E32" s="51"/>
      <c r="F32" s="51"/>
      <c r="G32" s="51"/>
      <c r="H32" s="51"/>
      <c r="I32" s="51"/>
      <c r="J32" s="51"/>
      <c r="K32" s="51"/>
      <c r="L32" s="51"/>
    </row>
    <row r="34" spans="2:12" ht="14.1">
      <c r="C34" s="117" t="s">
        <v>397</v>
      </c>
      <c r="D34" s="114"/>
      <c r="E34" s="114"/>
      <c r="F34" s="114"/>
      <c r="G34" s="114"/>
      <c r="H34" s="114"/>
      <c r="I34" s="114"/>
      <c r="J34" s="114"/>
      <c r="K34" s="114"/>
      <c r="L34" s="114"/>
    </row>
    <row r="35" spans="2:12" ht="14.1">
      <c r="C35" s="111" t="s">
        <v>373</v>
      </c>
      <c r="D35" s="111" t="s">
        <v>24</v>
      </c>
      <c r="E35" s="111">
        <v>2015</v>
      </c>
      <c r="F35" s="111">
        <v>2020</v>
      </c>
      <c r="G35" s="111">
        <v>2025</v>
      </c>
      <c r="H35" s="111">
        <v>2030</v>
      </c>
      <c r="I35" s="111">
        <v>2035</v>
      </c>
      <c r="J35" s="111">
        <v>2040</v>
      </c>
      <c r="K35" s="111">
        <v>2045</v>
      </c>
      <c r="L35" s="111">
        <v>2050</v>
      </c>
    </row>
    <row r="36" spans="2:12" ht="27.6">
      <c r="C36" s="112" t="s">
        <v>503</v>
      </c>
      <c r="D36" s="496" t="s">
        <v>296</v>
      </c>
      <c r="E36" s="187">
        <f>'Market turnover (3)'!E39*'Tradeable % (3)'!I19</f>
        <v>0</v>
      </c>
      <c r="F36" s="187">
        <f>'Market turnover (3)'!F39*'Tradeable % (3)'!J19</f>
        <v>412894.94848884048</v>
      </c>
      <c r="G36" s="187">
        <f>'Market turnover (3)'!G39*'Tradeable % (3)'!K19</f>
        <v>808254.34835087019</v>
      </c>
      <c r="H36" s="187">
        <f>'Market turnover (3)'!H39*'Tradeable % (3)'!L19</f>
        <v>2437234.0948189371</v>
      </c>
      <c r="I36" s="187">
        <f>'Market turnover (3)'!I39*'Tradeable % (3)'!M19</f>
        <v>3207603.3602249678</v>
      </c>
      <c r="J36" s="187">
        <f>'Market turnover (3)'!J39*'Tradeable % (3)'!N19</f>
        <v>4673482.0668873843</v>
      </c>
      <c r="K36" s="187">
        <f>'Market turnover (3)'!K39*'Tradeable % (3)'!O19</f>
        <v>6975425.1488066763</v>
      </c>
      <c r="L36" s="187">
        <f>'Market turnover (3)'!L39*'Tradeable % (3)'!P19</f>
        <v>13420740.636613863</v>
      </c>
    </row>
    <row r="37" spans="2:12">
      <c r="C37" s="112" t="s">
        <v>335</v>
      </c>
      <c r="D37" s="496" t="s">
        <v>296</v>
      </c>
      <c r="E37" s="187">
        <f>'Market turnover (3)'!E40*'Tradeable % (3)'!I20</f>
        <v>0</v>
      </c>
      <c r="F37" s="187">
        <f>'Market turnover (3)'!F40*'Tradeable % (3)'!J20</f>
        <v>174720.18486160552</v>
      </c>
      <c r="G37" s="187">
        <f>'Market turnover (3)'!G40*'Tradeable % (3)'!K20</f>
        <v>342020.04571842623</v>
      </c>
      <c r="H37" s="187">
        <f>'Market turnover (3)'!H40*'Tradeable % (3)'!L20</f>
        <v>1031337.3732381267</v>
      </c>
      <c r="I37" s="187">
        <f>'Market turnover (3)'!I40*'Tradeable % (3)'!M20</f>
        <v>1357326.0077711034</v>
      </c>
      <c r="J37" s="187">
        <f>'Market turnover (3)'!J40*'Tradeable % (3)'!N20</f>
        <v>1977625.6737033711</v>
      </c>
      <c r="K37" s="187">
        <f>'Market turnover (3)'!K40*'Tradeable % (3)'!O20</f>
        <v>2951713.4466001685</v>
      </c>
      <c r="L37" s="187">
        <f>'Market turnover (3)'!L40*'Tradeable % (3)'!P20</f>
        <v>5679106.2559396038</v>
      </c>
    </row>
    <row r="38" spans="2:12">
      <c r="C38" s="112"/>
      <c r="D38" s="65"/>
      <c r="E38" s="187"/>
      <c r="F38" s="187"/>
      <c r="G38" s="187"/>
      <c r="H38" s="187"/>
      <c r="I38" s="187"/>
      <c r="J38" s="187"/>
      <c r="K38" s="187"/>
      <c r="L38" s="187"/>
    </row>
    <row r="39" spans="2:12">
      <c r="C39" s="112"/>
      <c r="D39" s="65"/>
      <c r="E39" s="113"/>
      <c r="F39" s="187"/>
      <c r="G39" s="187"/>
      <c r="H39" s="187"/>
      <c r="I39" s="187"/>
      <c r="J39" s="187"/>
      <c r="K39" s="187"/>
      <c r="L39" s="187"/>
    </row>
    <row r="40" spans="2:12">
      <c r="C40" s="112"/>
      <c r="D40" s="65"/>
      <c r="E40" s="113"/>
      <c r="F40" s="187"/>
      <c r="G40" s="187"/>
      <c r="H40" s="187"/>
      <c r="I40" s="187"/>
      <c r="J40" s="187"/>
      <c r="K40" s="187"/>
      <c r="L40" s="187"/>
    </row>
    <row r="46" spans="2:12" ht="14.1">
      <c r="C46" s="2" t="s">
        <v>426</v>
      </c>
    </row>
    <row r="47" spans="2:12" ht="14.1">
      <c r="C47" s="44" t="s">
        <v>354</v>
      </c>
    </row>
    <row r="48" spans="2:12" ht="14.1">
      <c r="B48" s="46" t="s">
        <v>125</v>
      </c>
      <c r="C48" s="46" t="s">
        <v>410</v>
      </c>
      <c r="D48" s="46" t="s">
        <v>24</v>
      </c>
      <c r="E48" s="46">
        <v>2015</v>
      </c>
      <c r="F48" s="46">
        <v>2020</v>
      </c>
      <c r="G48" s="46">
        <v>2025</v>
      </c>
      <c r="H48" s="46">
        <v>2030</v>
      </c>
      <c r="I48" s="46">
        <v>2035</v>
      </c>
      <c r="J48" s="46">
        <v>2040</v>
      </c>
      <c r="K48" s="46">
        <v>2045</v>
      </c>
      <c r="L48" s="46">
        <v>2050</v>
      </c>
    </row>
    <row r="49" spans="2:12">
      <c r="B49" s="497">
        <f>B16</f>
        <v>0</v>
      </c>
      <c r="C49" s="496" t="s">
        <v>411</v>
      </c>
      <c r="D49" s="496" t="s">
        <v>296</v>
      </c>
      <c r="E49" s="51">
        <f>E54+E55</f>
        <v>0</v>
      </c>
      <c r="F49" s="51">
        <f t="shared" ref="F49:L49" si="4">F54+F55</f>
        <v>1863729.878675994</v>
      </c>
      <c r="G49" s="51">
        <f t="shared" si="4"/>
        <v>5148456.7307309359</v>
      </c>
      <c r="H49" s="51">
        <f t="shared" si="4"/>
        <v>14428138.892332185</v>
      </c>
      <c r="I49" s="51">
        <f t="shared" si="4"/>
        <v>30932073.834399875</v>
      </c>
      <c r="J49" s="51">
        <f t="shared" si="4"/>
        <v>58469738.377888545</v>
      </c>
      <c r="K49" s="51">
        <f t="shared" si="4"/>
        <v>111263412.52362677</v>
      </c>
      <c r="L49" s="51">
        <f t="shared" si="4"/>
        <v>214486434.92574394</v>
      </c>
    </row>
    <row r="50" spans="2:12">
      <c r="C50" s="496" t="s">
        <v>380</v>
      </c>
      <c r="D50" s="496" t="s">
        <v>296</v>
      </c>
      <c r="E50" s="51"/>
      <c r="F50" s="51"/>
      <c r="G50" s="51"/>
      <c r="H50" s="51"/>
      <c r="I50" s="51"/>
      <c r="J50" s="51"/>
      <c r="K50" s="51"/>
      <c r="L50" s="51"/>
    </row>
    <row r="52" spans="2:12" ht="14.1">
      <c r="C52" s="117" t="s">
        <v>397</v>
      </c>
      <c r="D52" s="114"/>
      <c r="E52" s="114"/>
      <c r="F52" s="114"/>
      <c r="G52" s="114"/>
      <c r="H52" s="114"/>
      <c r="I52" s="114"/>
      <c r="J52" s="114"/>
      <c r="K52" s="114"/>
      <c r="L52" s="114"/>
    </row>
    <row r="53" spans="2:12" ht="14.1">
      <c r="C53" s="111" t="s">
        <v>373</v>
      </c>
      <c r="D53" s="111" t="s">
        <v>24</v>
      </c>
      <c r="E53" s="111">
        <v>2015</v>
      </c>
      <c r="F53" s="111">
        <v>2020</v>
      </c>
      <c r="G53" s="111">
        <v>2025</v>
      </c>
      <c r="H53" s="111">
        <v>2030</v>
      </c>
      <c r="I53" s="111">
        <v>2035</v>
      </c>
      <c r="J53" s="111">
        <v>2040</v>
      </c>
      <c r="K53" s="111">
        <v>2045</v>
      </c>
      <c r="L53" s="111">
        <v>2050</v>
      </c>
    </row>
    <row r="54" spans="2:12">
      <c r="C54" s="112" t="s">
        <v>503</v>
      </c>
      <c r="D54" s="496" t="s">
        <v>296</v>
      </c>
      <c r="E54" s="187">
        <f>'Market turnover (3)'!E57*'Tradeable % (3)'!I36</f>
        <v>0</v>
      </c>
      <c r="F54" s="187">
        <f>'Market turnover (3)'!F57*'Tradeable % (3)'!J36</f>
        <v>1309572.5562161501</v>
      </c>
      <c r="G54" s="187">
        <f>'Market turnover (3)'!G57*'Tradeable % (3)'!K36</f>
        <v>3617625.9867772865</v>
      </c>
      <c r="H54" s="187">
        <f>'Market turnover (3)'!H57*'Tradeable % (3)'!L36</f>
        <v>10138107.966641618</v>
      </c>
      <c r="I54" s="187">
        <f>'Market turnover (3)'!I57*'Tradeable % (3)'!M36</f>
        <v>21734799.374015909</v>
      </c>
      <c r="J54" s="187">
        <f>'Market turnover (3)'!J57*'Tradeable % (3)'!N36</f>
        <v>41084475.612537339</v>
      </c>
      <c r="K54" s="187">
        <f>'Market turnover (3)'!K57*'Tradeable % (3)'!O36</f>
        <v>78180595.385104582</v>
      </c>
      <c r="L54" s="187">
        <f>'Market turnover (3)'!L57*'Tradeable % (3)'!P36</f>
        <v>150711512.47461805</v>
      </c>
    </row>
    <row r="55" spans="2:12">
      <c r="C55" s="112" t="s">
        <v>335</v>
      </c>
      <c r="D55" s="496" t="s">
        <v>296</v>
      </c>
      <c r="E55" s="187">
        <f>'Market turnover (3)'!E58*'Tradeable % (3)'!I37</f>
        <v>0</v>
      </c>
      <c r="F55" s="187">
        <f>'Market turnover (3)'!F58*'Tradeable % (3)'!J37</f>
        <v>554157.32245984382</v>
      </c>
      <c r="G55" s="187">
        <f>'Market turnover (3)'!G58*'Tradeable % (3)'!K37</f>
        <v>1530830.7439536492</v>
      </c>
      <c r="H55" s="187">
        <f>'Market turnover (3)'!H58*'Tradeable % (3)'!L37</f>
        <v>4290030.9256905662</v>
      </c>
      <c r="I55" s="187">
        <f>'Market turnover (3)'!I58*'Tradeable % (3)'!M37</f>
        <v>9197274.4603839666</v>
      </c>
      <c r="J55" s="187">
        <f>'Market turnover (3)'!J58*'Tradeable % (3)'!N37</f>
        <v>17385262.76535121</v>
      </c>
      <c r="K55" s="187">
        <f>'Market turnover (3)'!K58*'Tradeable % (3)'!O37</f>
        <v>33082817.1385222</v>
      </c>
      <c r="L55" s="187">
        <f>'Market turnover (3)'!L58*'Tradeable % (3)'!P37</f>
        <v>63774922.451125905</v>
      </c>
    </row>
    <row r="56" spans="2:12">
      <c r="C56" s="112"/>
      <c r="D56" s="65"/>
      <c r="E56" s="187"/>
      <c r="F56" s="187"/>
      <c r="G56" s="187"/>
      <c r="H56" s="187"/>
      <c r="I56" s="187"/>
      <c r="J56" s="187"/>
      <c r="K56" s="187"/>
      <c r="L56" s="187"/>
    </row>
    <row r="57" spans="2:12">
      <c r="C57" s="112"/>
      <c r="D57" s="65"/>
      <c r="E57" s="113"/>
      <c r="F57" s="187"/>
      <c r="G57" s="187"/>
      <c r="H57" s="187"/>
      <c r="I57" s="187"/>
      <c r="J57" s="187"/>
      <c r="K57" s="187"/>
      <c r="L57" s="187"/>
    </row>
    <row r="58" spans="2:12">
      <c r="C58" s="112"/>
      <c r="D58" s="65"/>
      <c r="E58" s="113"/>
      <c r="F58" s="187"/>
      <c r="G58" s="187"/>
      <c r="H58" s="187"/>
      <c r="I58" s="187"/>
      <c r="J58" s="187"/>
      <c r="K58" s="187"/>
      <c r="L58" s="187"/>
    </row>
  </sheetData>
  <conditionalFormatting sqref="A14:D14 M14:XFD14 A17:B23 M17:XFD23 A34:B40 M34:XFD40 A52:B58 M52:XFD58 A31:C32 A49:C50 A1:XFD13 A59:XFD1048576 E31:XFD32 E49:XFD50 A15:XFD16 A41:XFD48 E46:L49 A33:XFD33 A51:XFD51 A24:XFD30 E24:L31">
    <cfRule type="expression" dxfId="3431" priority="35">
      <formula>_xlfn.ISFORMULA(A1)</formula>
    </cfRule>
  </conditionalFormatting>
  <conditionalFormatting sqref="C50:C51">
    <cfRule type="expression" dxfId="3430" priority="25">
      <formula>_xlfn.ISFORMULA(C50)</formula>
    </cfRule>
  </conditionalFormatting>
  <conditionalFormatting sqref="B14:D14 B17:B23">
    <cfRule type="expression" dxfId="3429" priority="34">
      <formula>_xlfn.ISFORMULA(B14)</formula>
    </cfRule>
  </conditionalFormatting>
  <conditionalFormatting sqref="B48:B51 E50:L50">
    <cfRule type="expression" dxfId="3428" priority="27">
      <formula>_xlfn.ISFORMULA(B48)</formula>
    </cfRule>
  </conditionalFormatting>
  <conditionalFormatting sqref="C48:C49">
    <cfRule type="expression" dxfId="3427" priority="26">
      <formula>_xlfn.ISFORMULA(C48)</formula>
    </cfRule>
  </conditionalFormatting>
  <conditionalFormatting sqref="B30:B33 E32:L32">
    <cfRule type="expression" dxfId="3426" priority="32">
      <formula>_xlfn.ISFORMULA(B30)</formula>
    </cfRule>
  </conditionalFormatting>
  <conditionalFormatting sqref="C30:C31">
    <cfRule type="expression" dxfId="3425" priority="31">
      <formula>_xlfn.ISFORMULA(C30)</formula>
    </cfRule>
  </conditionalFormatting>
  <conditionalFormatting sqref="C32:C33">
    <cfRule type="expression" dxfId="3424" priority="30">
      <formula>_xlfn.ISFORMULA(C32)</formula>
    </cfRule>
  </conditionalFormatting>
  <conditionalFormatting sqref="E14:L14">
    <cfRule type="expression" dxfId="3423" priority="23">
      <formula>_xlfn.ISFORMULA(E14)</formula>
    </cfRule>
  </conditionalFormatting>
  <conditionalFormatting sqref="E14:L14">
    <cfRule type="expression" dxfId="3422" priority="22">
      <formula>_xlfn.ISFORMULA(E14)</formula>
    </cfRule>
  </conditionalFormatting>
  <conditionalFormatting sqref="D21:D23 C17:D18 E17:L23 C34:D35 E34:L40 C52:D53 E52:L58">
    <cfRule type="expression" dxfId="3421" priority="21">
      <formula>_xlfn.ISFORMULA(C17)</formula>
    </cfRule>
  </conditionalFormatting>
  <conditionalFormatting sqref="C19:C23">
    <cfRule type="expression" dxfId="3420" priority="20">
      <formula>_xlfn.ISFORMULA(C19)</formula>
    </cfRule>
  </conditionalFormatting>
  <conditionalFormatting sqref="D38:D40">
    <cfRule type="expression" dxfId="3419" priority="18">
      <formula>_xlfn.ISFORMULA(D38)</formula>
    </cfRule>
  </conditionalFormatting>
  <conditionalFormatting sqref="C36:C40">
    <cfRule type="expression" dxfId="3418" priority="17">
      <formula>_xlfn.ISFORMULA(C36)</formula>
    </cfRule>
  </conditionalFormatting>
  <conditionalFormatting sqref="D56:D58">
    <cfRule type="expression" dxfId="3417" priority="15">
      <formula>_xlfn.ISFORMULA(D56)</formula>
    </cfRule>
  </conditionalFormatting>
  <conditionalFormatting sqref="C54:C58">
    <cfRule type="expression" dxfId="3416" priority="14">
      <formula>_xlfn.ISFORMULA(C54)</formula>
    </cfRule>
  </conditionalFormatting>
  <conditionalFormatting sqref="D19:D20">
    <cfRule type="expression" dxfId="3415" priority="12">
      <formula>_xlfn.ISFORMULA(D19)</formula>
    </cfRule>
  </conditionalFormatting>
  <conditionalFormatting sqref="D19:D20">
    <cfRule type="expression" dxfId="3414" priority="11">
      <formula>_xlfn.ISFORMULA(D19)</formula>
    </cfRule>
  </conditionalFormatting>
  <conditionalFormatting sqref="D31:D32">
    <cfRule type="expression" dxfId="3413" priority="10">
      <formula>_xlfn.ISFORMULA(D31)</formula>
    </cfRule>
  </conditionalFormatting>
  <conditionalFormatting sqref="D31:D32">
    <cfRule type="expression" dxfId="3412" priority="9">
      <formula>_xlfn.ISFORMULA(D31)</formula>
    </cfRule>
  </conditionalFormatting>
  <conditionalFormatting sqref="D36">
    <cfRule type="expression" dxfId="3411" priority="8">
      <formula>_xlfn.ISFORMULA(D36)</formula>
    </cfRule>
  </conditionalFormatting>
  <conditionalFormatting sqref="D36">
    <cfRule type="expression" dxfId="3410" priority="7">
      <formula>_xlfn.ISFORMULA(D36)</formula>
    </cfRule>
  </conditionalFormatting>
  <conditionalFormatting sqref="D37">
    <cfRule type="expression" dxfId="3409" priority="6">
      <formula>_xlfn.ISFORMULA(D37)</formula>
    </cfRule>
  </conditionalFormatting>
  <conditionalFormatting sqref="D37">
    <cfRule type="expression" dxfId="3408" priority="5">
      <formula>_xlfn.ISFORMULA(D37)</formula>
    </cfRule>
  </conditionalFormatting>
  <conditionalFormatting sqref="D49:D50">
    <cfRule type="expression" dxfId="3407" priority="4">
      <formula>_xlfn.ISFORMULA(D49)</formula>
    </cfRule>
  </conditionalFormatting>
  <conditionalFormatting sqref="D49:D50">
    <cfRule type="expression" dxfId="3406" priority="3">
      <formula>_xlfn.ISFORMULA(D49)</formula>
    </cfRule>
  </conditionalFormatting>
  <conditionalFormatting sqref="D54:D55">
    <cfRule type="expression" dxfId="3405" priority="2">
      <formula>_xlfn.ISFORMULA(D54)</formula>
    </cfRule>
  </conditionalFormatting>
  <conditionalFormatting sqref="D54:D55">
    <cfRule type="expression" dxfId="3404" priority="1">
      <formula>_xlfn.ISFORMULA(D54)</formula>
    </cfRule>
  </conditionalFormatting>
  <pageMargins left="0.7" right="0.7" top="0.75" bottom="0.75" header="0.3" footer="0.3"/>
  <pageSetup paperSize="9" orientation="portrait" horizontalDpi="4294967294" verticalDpi="429496729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14DA0-0903-4CE5-9813-EBAA576E007F}">
  <sheetPr>
    <tabColor theme="9" tint="0.39997558519241921"/>
  </sheetPr>
  <dimension ref="B1:P61"/>
  <sheetViews>
    <sheetView topLeftCell="A31" workbookViewId="0">
      <selection activeCell="D57" sqref="D57:G57"/>
    </sheetView>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14.42578125" style="1" customWidth="1"/>
    <col min="6" max="6" width="40.28515625" style="1" customWidth="1"/>
    <col min="7" max="7" width="21.85546875" style="1" customWidth="1"/>
    <col min="8" max="8" width="22" style="1" customWidth="1"/>
    <col min="9" max="9" width="8.85546875" style="1"/>
    <col min="10" max="10" width="11.42578125" style="1" customWidth="1"/>
    <col min="11" max="15" width="8.85546875" style="1"/>
    <col min="16" max="16" width="14.85546875" style="1" customWidth="1"/>
    <col min="17" max="16384" width="8.85546875" style="1"/>
  </cols>
  <sheetData>
    <row r="1" spans="2:16" s="185" customFormat="1" ht="49.5" customHeight="1">
      <c r="B1" s="109" t="s">
        <v>427</v>
      </c>
      <c r="C1" s="109"/>
      <c r="D1" s="109"/>
      <c r="E1" s="109"/>
      <c r="F1" s="109"/>
      <c r="G1" s="109"/>
      <c r="H1" s="109"/>
      <c r="I1" s="109"/>
      <c r="J1" s="109"/>
      <c r="K1" s="109"/>
      <c r="L1" s="109"/>
      <c r="M1" s="109"/>
      <c r="N1" s="109"/>
      <c r="O1" s="109"/>
      <c r="P1" s="109"/>
    </row>
    <row r="4" spans="2:16" ht="14.1">
      <c r="O4" s="7"/>
      <c r="P4" s="2"/>
    </row>
    <row r="5" spans="2:16" ht="14.1">
      <c r="P5" s="2"/>
    </row>
    <row r="11" spans="2:16" ht="14.1">
      <c r="C11" s="2" t="s">
        <v>428</v>
      </c>
      <c r="D11" s="2"/>
      <c r="E11" s="2"/>
      <c r="F11" s="2"/>
      <c r="G11" s="2"/>
      <c r="H11" s="2"/>
    </row>
    <row r="12" spans="2:16" ht="14.1">
      <c r="C12" s="44" t="s">
        <v>354</v>
      </c>
    </row>
    <row r="13" spans="2:16" ht="14.1">
      <c r="B13" s="46" t="s">
        <v>125</v>
      </c>
      <c r="C13" s="46" t="s">
        <v>410</v>
      </c>
      <c r="D13" s="46" t="s">
        <v>24</v>
      </c>
      <c r="E13" s="46"/>
      <c r="F13" s="46"/>
      <c r="G13" s="46"/>
      <c r="H13" s="46">
        <v>2015</v>
      </c>
      <c r="I13" s="46">
        <v>2020</v>
      </c>
      <c r="J13" s="46">
        <v>2025</v>
      </c>
      <c r="K13" s="46">
        <v>2030</v>
      </c>
      <c r="L13" s="46">
        <v>2035</v>
      </c>
      <c r="M13" s="46">
        <v>2040</v>
      </c>
      <c r="N13" s="46">
        <v>2045</v>
      </c>
      <c r="O13" s="46">
        <v>2050</v>
      </c>
    </row>
    <row r="14" spans="2:16">
      <c r="B14" s="497" t="str">
        <f>'Deployment (3)'!C15</f>
        <v>BioH2</v>
      </c>
      <c r="C14" s="496" t="s">
        <v>411</v>
      </c>
      <c r="D14" s="496" t="s">
        <v>402</v>
      </c>
      <c r="E14" s="496"/>
      <c r="F14" s="496"/>
      <c r="G14" s="496"/>
      <c r="H14" s="79"/>
      <c r="I14" s="57"/>
      <c r="J14" s="57"/>
      <c r="K14" s="57"/>
      <c r="L14" s="57"/>
      <c r="M14" s="57"/>
      <c r="N14" s="57"/>
      <c r="O14" s="79"/>
    </row>
    <row r="15" spans="2:16">
      <c r="C15" s="496" t="s">
        <v>380</v>
      </c>
      <c r="D15" s="496" t="s">
        <v>402</v>
      </c>
      <c r="E15" s="496"/>
      <c r="F15" s="496"/>
      <c r="G15" s="496"/>
      <c r="H15" s="124"/>
      <c r="I15" s="124"/>
      <c r="J15" s="124"/>
      <c r="K15" s="124"/>
      <c r="L15" s="124"/>
      <c r="M15" s="124"/>
      <c r="N15" s="124"/>
      <c r="O15" s="124"/>
    </row>
    <row r="17" spans="2:15" ht="14.1">
      <c r="C17" s="117" t="s">
        <v>397</v>
      </c>
      <c r="D17" s="114"/>
      <c r="E17" s="114"/>
      <c r="F17" s="114"/>
      <c r="G17" s="114"/>
      <c r="H17" s="114"/>
      <c r="I17" s="114"/>
      <c r="J17" s="114"/>
      <c r="K17" s="114"/>
      <c r="L17" s="114"/>
      <c r="M17" s="114"/>
      <c r="N17" s="114"/>
      <c r="O17" s="114"/>
    </row>
    <row r="18" spans="2:15" ht="14.1">
      <c r="C18" s="111" t="s">
        <v>373</v>
      </c>
      <c r="D18" s="111" t="s">
        <v>24</v>
      </c>
      <c r="E18" s="111"/>
      <c r="F18" s="111" t="s">
        <v>368</v>
      </c>
      <c r="G18" s="111" t="s">
        <v>343</v>
      </c>
      <c r="H18" s="111">
        <v>2015</v>
      </c>
      <c r="I18" s="111">
        <v>2020</v>
      </c>
      <c r="J18" s="111">
        <v>2025</v>
      </c>
      <c r="K18" s="111">
        <v>2030</v>
      </c>
      <c r="L18" s="111">
        <v>2035</v>
      </c>
      <c r="M18" s="111">
        <v>2040</v>
      </c>
      <c r="N18" s="111">
        <v>2045</v>
      </c>
      <c r="O18" s="111">
        <v>2050</v>
      </c>
    </row>
    <row r="19" spans="2:15" ht="41.45">
      <c r="C19" s="112" t="s">
        <v>503</v>
      </c>
      <c r="D19" s="496" t="s">
        <v>402</v>
      </c>
      <c r="E19" s="118"/>
      <c r="F19" s="310" t="s">
        <v>429</v>
      </c>
      <c r="G19" s="65" t="s">
        <v>430</v>
      </c>
      <c r="H19" s="309">
        <v>7.5414303732325716E-2</v>
      </c>
      <c r="I19" s="309">
        <f>H19+(($O$19-$H$19)/7)</f>
        <v>8.8069403199136323E-2</v>
      </c>
      <c r="J19" s="309">
        <f t="shared" ref="J19:N19" si="0">I19+(($O$19-$H$19)/7)</f>
        <v>0.10072450266594693</v>
      </c>
      <c r="K19" s="309">
        <f t="shared" si="0"/>
        <v>0.11337960213275754</v>
      </c>
      <c r="L19" s="309">
        <f t="shared" si="0"/>
        <v>0.12603470159956814</v>
      </c>
      <c r="M19" s="309">
        <f t="shared" si="0"/>
        <v>0.13868980106637877</v>
      </c>
      <c r="N19" s="309">
        <f t="shared" si="0"/>
        <v>0.15134490053318939</v>
      </c>
      <c r="O19" s="391">
        <f>'Competitor market shares (3)'!E14/2</f>
        <v>0.16400000000000001</v>
      </c>
    </row>
    <row r="20" spans="2:15">
      <c r="C20" s="112" t="s">
        <v>335</v>
      </c>
      <c r="D20" s="496" t="s">
        <v>402</v>
      </c>
      <c r="E20" s="118"/>
      <c r="F20" s="118" t="s">
        <v>431</v>
      </c>
      <c r="G20" s="65" t="s">
        <v>432</v>
      </c>
      <c r="H20" s="309">
        <f>11.8%</f>
        <v>0.11800000000000001</v>
      </c>
      <c r="I20" s="309">
        <f>H20</f>
        <v>0.11800000000000001</v>
      </c>
      <c r="J20" s="309">
        <f t="shared" ref="J20:O20" si="1">I20</f>
        <v>0.11800000000000001</v>
      </c>
      <c r="K20" s="309">
        <f t="shared" si="1"/>
        <v>0.11800000000000001</v>
      </c>
      <c r="L20" s="309">
        <f t="shared" si="1"/>
        <v>0.11800000000000001</v>
      </c>
      <c r="M20" s="309">
        <f t="shared" si="1"/>
        <v>0.11800000000000001</v>
      </c>
      <c r="N20" s="309">
        <f t="shared" si="1"/>
        <v>0.11800000000000001</v>
      </c>
      <c r="O20" s="309">
        <f t="shared" si="1"/>
        <v>0.11800000000000001</v>
      </c>
    </row>
    <row r="21" spans="2:15">
      <c r="C21" s="112"/>
      <c r="D21" s="65"/>
      <c r="E21" s="118"/>
      <c r="F21" s="118"/>
      <c r="G21" s="65"/>
      <c r="H21" s="357"/>
      <c r="I21" s="357"/>
      <c r="J21" s="357"/>
      <c r="K21" s="357"/>
      <c r="L21" s="357"/>
      <c r="M21" s="357"/>
      <c r="N21" s="357"/>
      <c r="O21" s="357"/>
    </row>
    <row r="22" spans="2:15">
      <c r="C22" s="112"/>
      <c r="D22" s="65"/>
      <c r="E22" s="118"/>
      <c r="F22" s="118"/>
      <c r="G22" s="65"/>
      <c r="H22" s="357"/>
      <c r="I22" s="357"/>
      <c r="J22" s="357"/>
      <c r="K22" s="357"/>
      <c r="L22" s="357"/>
      <c r="M22" s="357"/>
      <c r="N22" s="357"/>
      <c r="O22" s="357"/>
    </row>
    <row r="23" spans="2:15">
      <c r="C23" s="112"/>
      <c r="D23" s="65"/>
      <c r="E23" s="118"/>
      <c r="F23" s="118"/>
      <c r="G23" s="65"/>
      <c r="H23" s="357"/>
      <c r="I23" s="357"/>
      <c r="J23" s="357"/>
      <c r="K23" s="357"/>
      <c r="L23" s="357"/>
      <c r="M23" s="357"/>
      <c r="N23" s="357"/>
      <c r="O23" s="357"/>
    </row>
    <row r="28" spans="2:15" ht="14.1">
      <c r="C28" s="2" t="s">
        <v>433</v>
      </c>
    </row>
    <row r="29" spans="2:15" ht="14.1">
      <c r="C29" s="44" t="s">
        <v>354</v>
      </c>
    </row>
    <row r="30" spans="2:15" ht="14.1">
      <c r="B30" s="46" t="s">
        <v>125</v>
      </c>
      <c r="C30" s="46" t="s">
        <v>410</v>
      </c>
      <c r="D30" s="46" t="s">
        <v>24</v>
      </c>
      <c r="E30" s="46"/>
      <c r="F30" s="46"/>
      <c r="G30" s="46"/>
      <c r="H30" s="46">
        <v>2015</v>
      </c>
      <c r="I30" s="46">
        <v>2020</v>
      </c>
      <c r="J30" s="46">
        <v>2025</v>
      </c>
      <c r="K30" s="46">
        <v>2030</v>
      </c>
      <c r="L30" s="46">
        <v>2035</v>
      </c>
      <c r="M30" s="46">
        <v>2040</v>
      </c>
      <c r="N30" s="46">
        <v>2045</v>
      </c>
      <c r="O30" s="46">
        <v>2050</v>
      </c>
    </row>
    <row r="31" spans="2:15">
      <c r="B31" s="496" t="str">
        <f>'Deployment (3)'!C15</f>
        <v>BioH2</v>
      </c>
      <c r="C31" s="496" t="s">
        <v>411</v>
      </c>
      <c r="D31" s="496" t="s">
        <v>402</v>
      </c>
      <c r="E31" s="496"/>
      <c r="F31" s="496"/>
      <c r="G31" s="496"/>
      <c r="H31" s="79"/>
      <c r="I31" s="79"/>
      <c r="J31" s="79"/>
      <c r="K31" s="79"/>
      <c r="L31" s="79"/>
      <c r="M31" s="79"/>
      <c r="N31" s="79"/>
      <c r="O31" s="79"/>
    </row>
    <row r="32" spans="2:15">
      <c r="C32" s="496" t="s">
        <v>380</v>
      </c>
      <c r="D32" s="496" t="s">
        <v>402</v>
      </c>
      <c r="E32" s="496"/>
      <c r="F32" s="496"/>
      <c r="G32" s="496"/>
      <c r="H32" s="124"/>
      <c r="I32" s="124"/>
      <c r="J32" s="124"/>
      <c r="K32" s="124"/>
      <c r="L32" s="124"/>
      <c r="M32" s="124"/>
      <c r="N32" s="124"/>
      <c r="O32" s="124"/>
    </row>
    <row r="34" spans="3:15" ht="14.1">
      <c r="C34" s="117" t="s">
        <v>397</v>
      </c>
      <c r="D34" s="114"/>
      <c r="E34" s="114"/>
      <c r="F34" s="114"/>
      <c r="G34" s="114"/>
      <c r="H34" s="114"/>
      <c r="I34" s="114"/>
      <c r="J34" s="114"/>
      <c r="K34" s="114"/>
      <c r="L34" s="114"/>
      <c r="M34" s="114"/>
      <c r="N34" s="114"/>
      <c r="O34" s="114"/>
    </row>
    <row r="35" spans="3:15" ht="14.1">
      <c r="C35" s="111" t="s">
        <v>373</v>
      </c>
      <c r="D35" s="111" t="s">
        <v>24</v>
      </c>
      <c r="E35" s="111"/>
      <c r="F35" s="111" t="s">
        <v>368</v>
      </c>
      <c r="G35" s="111" t="s">
        <v>343</v>
      </c>
      <c r="H35" s="111">
        <v>2015</v>
      </c>
      <c r="I35" s="111">
        <v>2020</v>
      </c>
      <c r="J35" s="111">
        <v>2025</v>
      </c>
      <c r="K35" s="111">
        <v>2030</v>
      </c>
      <c r="L35" s="111">
        <v>2035</v>
      </c>
      <c r="M35" s="111">
        <v>2040</v>
      </c>
      <c r="N35" s="111">
        <v>2045</v>
      </c>
      <c r="O35" s="111">
        <v>2050</v>
      </c>
    </row>
    <row r="36" spans="3:15" ht="41.45">
      <c r="C36" s="112" t="s">
        <v>503</v>
      </c>
      <c r="D36" s="496" t="s">
        <v>402</v>
      </c>
      <c r="E36" s="118"/>
      <c r="F36" s="310" t="s">
        <v>429</v>
      </c>
      <c r="G36" s="65" t="s">
        <v>430</v>
      </c>
      <c r="H36" s="309">
        <v>3.6033042028674092E-2</v>
      </c>
      <c r="I36" s="309">
        <f>H36+(($O$36-$H$36)/7)</f>
        <v>3.9314036024577795E-2</v>
      </c>
      <c r="J36" s="309">
        <f t="shared" ref="J36:N36" si="2">I36+(($O$36-$H$36)/7)</f>
        <v>4.2595030020481497E-2</v>
      </c>
      <c r="K36" s="309">
        <f t="shared" si="2"/>
        <v>4.58760240163852E-2</v>
      </c>
      <c r="L36" s="309">
        <f t="shared" si="2"/>
        <v>4.9157018012288903E-2</v>
      </c>
      <c r="M36" s="309">
        <f t="shared" si="2"/>
        <v>5.2438012008192605E-2</v>
      </c>
      <c r="N36" s="309">
        <f t="shared" si="2"/>
        <v>5.5719006004096308E-2</v>
      </c>
      <c r="O36" s="309">
        <f>'Competitor market shares (3)'!E21/2</f>
        <v>5.8999999999999997E-2</v>
      </c>
    </row>
    <row r="37" spans="3:15">
      <c r="C37" s="112" t="s">
        <v>335</v>
      </c>
      <c r="D37" s="496" t="s">
        <v>402</v>
      </c>
      <c r="E37" s="118"/>
      <c r="F37" s="118" t="s">
        <v>431</v>
      </c>
      <c r="G37" s="65" t="s">
        <v>432</v>
      </c>
      <c r="H37" s="309">
        <f>11.8%</f>
        <v>0.11800000000000001</v>
      </c>
      <c r="I37" s="309">
        <f>H37</f>
        <v>0.11800000000000001</v>
      </c>
      <c r="J37" s="309">
        <f t="shared" ref="J37:O37" si="3">I37</f>
        <v>0.11800000000000001</v>
      </c>
      <c r="K37" s="309">
        <f t="shared" si="3"/>
        <v>0.11800000000000001</v>
      </c>
      <c r="L37" s="309">
        <f t="shared" si="3"/>
        <v>0.11800000000000001</v>
      </c>
      <c r="M37" s="309">
        <f t="shared" si="3"/>
        <v>0.11800000000000001</v>
      </c>
      <c r="N37" s="309">
        <f t="shared" si="3"/>
        <v>0.11800000000000001</v>
      </c>
      <c r="O37" s="309">
        <f t="shared" si="3"/>
        <v>0.11800000000000001</v>
      </c>
    </row>
    <row r="38" spans="3:15">
      <c r="C38" s="112"/>
      <c r="D38" s="65"/>
      <c r="E38" s="118"/>
      <c r="F38" s="118"/>
      <c r="G38" s="65"/>
      <c r="H38" s="357"/>
      <c r="I38" s="357"/>
      <c r="J38" s="357"/>
      <c r="K38" s="357"/>
      <c r="L38" s="357"/>
      <c r="M38" s="357"/>
      <c r="N38" s="357"/>
      <c r="O38" s="357"/>
    </row>
    <row r="39" spans="3:15">
      <c r="C39" s="112"/>
      <c r="D39" s="65"/>
      <c r="E39" s="118"/>
      <c r="F39" s="118"/>
      <c r="G39" s="65"/>
      <c r="H39" s="357"/>
      <c r="I39" s="357"/>
      <c r="J39" s="357"/>
      <c r="K39" s="357"/>
      <c r="L39" s="357"/>
      <c r="M39" s="357"/>
      <c r="N39" s="357"/>
      <c r="O39" s="357"/>
    </row>
    <row r="40" spans="3:15">
      <c r="C40" s="112"/>
      <c r="D40" s="65"/>
      <c r="E40" s="118"/>
      <c r="F40" s="118"/>
      <c r="G40" s="65"/>
      <c r="H40" s="357"/>
      <c r="I40" s="357"/>
      <c r="J40" s="357"/>
      <c r="K40" s="357"/>
      <c r="L40" s="357"/>
      <c r="M40" s="357"/>
      <c r="N40" s="357"/>
      <c r="O40" s="357"/>
    </row>
    <row r="51" spans="3:8" ht="14.45">
      <c r="C51" s="126" t="s">
        <v>434</v>
      </c>
      <c r="D51" s="548" t="s">
        <v>435</v>
      </c>
      <c r="E51" s="550"/>
      <c r="F51" s="550"/>
      <c r="G51" s="549"/>
      <c r="H51" s="126" t="s">
        <v>436</v>
      </c>
    </row>
    <row r="52" spans="3:8">
      <c r="C52" s="496">
        <v>730900</v>
      </c>
      <c r="D52" s="566" t="s">
        <v>437</v>
      </c>
      <c r="E52" s="566"/>
      <c r="F52" s="566"/>
      <c r="G52" s="566"/>
      <c r="H52" s="47" t="s">
        <v>438</v>
      </c>
    </row>
    <row r="53" spans="3:8">
      <c r="C53" s="496">
        <v>741999</v>
      </c>
      <c r="D53" s="566" t="s">
        <v>439</v>
      </c>
      <c r="E53" s="566"/>
      <c r="F53" s="566"/>
      <c r="G53" s="566"/>
      <c r="H53" s="47" t="s">
        <v>438</v>
      </c>
    </row>
    <row r="54" spans="3:8">
      <c r="C54" s="496">
        <v>761100</v>
      </c>
      <c r="D54" s="566" t="s">
        <v>440</v>
      </c>
      <c r="E54" s="566"/>
      <c r="F54" s="566"/>
      <c r="G54" s="566"/>
      <c r="H54" s="47" t="s">
        <v>438</v>
      </c>
    </row>
    <row r="55" spans="3:8">
      <c r="C55" s="496">
        <v>842139</v>
      </c>
      <c r="D55" s="567" t="s">
        <v>441</v>
      </c>
      <c r="E55" s="567"/>
      <c r="F55" s="567"/>
      <c r="G55" s="567"/>
      <c r="H55" s="47" t="s">
        <v>438</v>
      </c>
    </row>
    <row r="56" spans="3:8">
      <c r="C56" s="496">
        <v>840510</v>
      </c>
      <c r="D56" s="567" t="s">
        <v>507</v>
      </c>
      <c r="E56" s="567"/>
      <c r="F56" s="567"/>
      <c r="G56" s="567"/>
      <c r="H56" s="496" t="s">
        <v>508</v>
      </c>
    </row>
    <row r="57" spans="3:8">
      <c r="C57" s="496">
        <v>840590</v>
      </c>
      <c r="D57" s="567" t="s">
        <v>509</v>
      </c>
      <c r="E57" s="567"/>
      <c r="F57" s="567"/>
      <c r="G57" s="567"/>
      <c r="H57" s="496" t="s">
        <v>508</v>
      </c>
    </row>
    <row r="58" spans="3:8">
      <c r="C58" s="496"/>
      <c r="D58" s="567"/>
      <c r="E58" s="567"/>
      <c r="F58" s="567"/>
      <c r="G58" s="567"/>
      <c r="H58" s="496"/>
    </row>
    <row r="59" spans="3:8">
      <c r="C59" s="496"/>
      <c r="D59" s="567"/>
      <c r="E59" s="567"/>
      <c r="F59" s="567"/>
      <c r="G59" s="567"/>
      <c r="H59" s="496"/>
    </row>
    <row r="60" spans="3:8">
      <c r="C60" s="521"/>
      <c r="D60" s="547"/>
      <c r="E60" s="547"/>
      <c r="F60" s="547"/>
      <c r="G60" s="547"/>
      <c r="H60" s="496"/>
    </row>
    <row r="61" spans="3:8" ht="14.45">
      <c r="C61" s="67"/>
      <c r="D61" s="547"/>
      <c r="E61" s="547"/>
      <c r="F61" s="547"/>
      <c r="G61" s="547"/>
      <c r="H61" s="496"/>
    </row>
  </sheetData>
  <mergeCells count="11">
    <mergeCell ref="D57:G57"/>
    <mergeCell ref="D58:G58"/>
    <mergeCell ref="D59:G59"/>
    <mergeCell ref="D60:G60"/>
    <mergeCell ref="D61:G61"/>
    <mergeCell ref="D56:G56"/>
    <mergeCell ref="D51:G51"/>
    <mergeCell ref="D52:G52"/>
    <mergeCell ref="D53:G53"/>
    <mergeCell ref="D54:G54"/>
    <mergeCell ref="D55:G55"/>
  </mergeCells>
  <conditionalFormatting sqref="A1:XFD10 A63:XFD1048576 A11:A62 B14:D14 F14:O14 B31:D31 F31:O31 B17:B23 B41:P50 B34:B40 Q11:XFD12 Q41:XFD62 P13:XFD40 B15:O16 B24:O30 B32:O33">
    <cfRule type="expression" dxfId="3403" priority="27">
      <formula>_xlfn.ISFORMULA(A1)</formula>
    </cfRule>
  </conditionalFormatting>
  <conditionalFormatting sqref="D62">
    <cfRule type="expression" dxfId="3402" priority="25">
      <formula>_xlfn.ISFORMULA(D62)</formula>
    </cfRule>
  </conditionalFormatting>
  <conditionalFormatting sqref="B62:C62 E62:P62">
    <cfRule type="expression" dxfId="3401" priority="26">
      <formula>_xlfn.ISFORMULA(B62)</formula>
    </cfRule>
  </conditionalFormatting>
  <conditionalFormatting sqref="E32 E15 D30:D33 B51:B61 I51:P61">
    <cfRule type="expression" dxfId="3400" priority="24">
      <formula>_xlfn.ISFORMULA(B15)</formula>
    </cfRule>
  </conditionalFormatting>
  <conditionalFormatting sqref="C30:C31">
    <cfRule type="expression" dxfId="3399" priority="23">
      <formula>_xlfn.ISFORMULA(C30)</formula>
    </cfRule>
  </conditionalFormatting>
  <conditionalFormatting sqref="C32">
    <cfRule type="expression" dxfId="3398" priority="22">
      <formula>_xlfn.ISFORMULA(C32)</formula>
    </cfRule>
  </conditionalFormatting>
  <conditionalFormatting sqref="H32:O32">
    <cfRule type="expression" dxfId="3397" priority="21">
      <formula>_xlfn.ISFORMULA(H32)</formula>
    </cfRule>
  </conditionalFormatting>
  <conditionalFormatting sqref="H14 K14:O14">
    <cfRule type="expression" dxfId="3396" priority="20">
      <formula>_xlfn.ISFORMULA(H14)</formula>
    </cfRule>
  </conditionalFormatting>
  <conditionalFormatting sqref="H31:O31">
    <cfRule type="expression" dxfId="3395" priority="19">
      <formula>_xlfn.ISFORMULA(H31)</formula>
    </cfRule>
  </conditionalFormatting>
  <conditionalFormatting sqref="F31">
    <cfRule type="expression" dxfId="3394" priority="18">
      <formula>_xlfn.ISFORMULA(F31)</formula>
    </cfRule>
  </conditionalFormatting>
  <conditionalFormatting sqref="I14:N14">
    <cfRule type="expression" dxfId="3393" priority="17">
      <formula>_xlfn.ISFORMULA(I14)</formula>
    </cfRule>
  </conditionalFormatting>
  <conditionalFormatting sqref="E14">
    <cfRule type="expression" dxfId="3392" priority="16">
      <formula>_xlfn.ISFORMULA(E14)</formula>
    </cfRule>
  </conditionalFormatting>
  <conditionalFormatting sqref="E14">
    <cfRule type="expression" dxfId="3391" priority="15">
      <formula>_xlfn.ISFORMULA(E14)</formula>
    </cfRule>
  </conditionalFormatting>
  <conditionalFormatting sqref="E31">
    <cfRule type="expression" dxfId="3390" priority="14">
      <formula>_xlfn.ISFORMULA(E31)</formula>
    </cfRule>
  </conditionalFormatting>
  <conditionalFormatting sqref="E31">
    <cfRule type="expression" dxfId="3389" priority="13">
      <formula>_xlfn.ISFORMULA(E31)</formula>
    </cfRule>
  </conditionalFormatting>
  <conditionalFormatting sqref="D21:D23 F20:O23 G19:O19 C17:O18 C34:O35">
    <cfRule type="expression" dxfId="3388" priority="12">
      <formula>_xlfn.ISFORMULA(C17)</formula>
    </cfRule>
  </conditionalFormatting>
  <conditionalFormatting sqref="C19:C23">
    <cfRule type="expression" dxfId="3387" priority="11">
      <formula>_xlfn.ISFORMULA(C19)</formula>
    </cfRule>
  </conditionalFormatting>
  <conditionalFormatting sqref="E19:E23">
    <cfRule type="expression" dxfId="3386" priority="10">
      <formula>_xlfn.ISFORMULA(E19)</formula>
    </cfRule>
  </conditionalFormatting>
  <conditionalFormatting sqref="D38:D40 F38:O40 H36:O36 F37 I37:O37">
    <cfRule type="expression" dxfId="3385" priority="9">
      <formula>_xlfn.ISFORMULA(D36)</formula>
    </cfRule>
  </conditionalFormatting>
  <conditionalFormatting sqref="C36:C40">
    <cfRule type="expression" dxfId="3384" priority="8">
      <formula>_xlfn.ISFORMULA(C36)</formula>
    </cfRule>
  </conditionalFormatting>
  <conditionalFormatting sqref="E36:E40">
    <cfRule type="expression" dxfId="3383" priority="7">
      <formula>_xlfn.ISFORMULA(E36)</formula>
    </cfRule>
  </conditionalFormatting>
  <conditionalFormatting sqref="F19">
    <cfRule type="expression" dxfId="3382" priority="6">
      <formula>_xlfn.ISFORMULA(F19)</formula>
    </cfRule>
  </conditionalFormatting>
  <conditionalFormatting sqref="F36">
    <cfRule type="expression" dxfId="3381" priority="5">
      <formula>_xlfn.ISFORMULA(F36)</formula>
    </cfRule>
  </conditionalFormatting>
  <conditionalFormatting sqref="D19:D20">
    <cfRule type="expression" dxfId="3380" priority="4">
      <formula>_xlfn.ISFORMULA(D19)</formula>
    </cfRule>
  </conditionalFormatting>
  <conditionalFormatting sqref="D36:D37">
    <cfRule type="expression" dxfId="3379" priority="3">
      <formula>_xlfn.ISFORMULA(D36)</formula>
    </cfRule>
  </conditionalFormatting>
  <conditionalFormatting sqref="H37">
    <cfRule type="expression" dxfId="3378" priority="2">
      <formula>_xlfn.ISFORMULA(H37)</formula>
    </cfRule>
  </conditionalFormatting>
  <conditionalFormatting sqref="G36:G37">
    <cfRule type="expression" dxfId="3377" priority="1">
      <formula>_xlfn.ISFORMULA(G36)</formula>
    </cfRule>
  </conditionalFormatting>
  <pageMargins left="0.7" right="0.7" top="0.75" bottom="0.75" header="0.3" footer="0.3"/>
  <pageSetup paperSize="9" orientation="portrait" horizontalDpi="4294967294" verticalDpi="429496729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761E2-E0B0-4268-8AED-E222974CD27C}">
  <sheetPr>
    <tabColor theme="9" tint="0.39997558519241921"/>
  </sheetPr>
  <dimension ref="B1:E58"/>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85" customFormat="1" ht="49.5" customHeight="1">
      <c r="B1" s="109" t="s">
        <v>427</v>
      </c>
      <c r="C1" s="109"/>
      <c r="D1" s="109"/>
      <c r="E1" s="109"/>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(3)'!C15</f>
        <v>BioH2</v>
      </c>
      <c r="C14" s="496" t="s">
        <v>411</v>
      </c>
      <c r="D14" s="496" t="s">
        <v>402</v>
      </c>
      <c r="E14" s="79">
        <v>0.32800000000000001</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(3)'!C15</f>
        <v>BioH2</v>
      </c>
      <c r="C21" s="496" t="s">
        <v>411</v>
      </c>
      <c r="D21" s="496" t="s">
        <v>402</v>
      </c>
      <c r="E21" s="79">
        <v>0.11799999999999999</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(3)'!C15</f>
        <v>BioH2</v>
      </c>
      <c r="C32" s="496" t="s">
        <v>411</v>
      </c>
      <c r="D32" s="496" t="s">
        <v>402</v>
      </c>
      <c r="E32" s="79">
        <v>3.5000000000000003E-2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(3)'!C15</f>
        <v>BioH2</v>
      </c>
      <c r="C39" s="496" t="s">
        <v>411</v>
      </c>
      <c r="D39" s="496" t="s">
        <v>402</v>
      </c>
      <c r="E39" s="79">
        <v>0.18099999999999999</v>
      </c>
    </row>
    <row r="40" spans="2:5">
      <c r="C40" s="496" t="s">
        <v>380</v>
      </c>
      <c r="D40" s="496" t="s">
        <v>402</v>
      </c>
      <c r="E40" s="124"/>
    </row>
    <row r="44" spans="2:5" s="165" customFormat="1" ht="14.1">
      <c r="B44" s="165" t="s">
        <v>510</v>
      </c>
    </row>
    <row r="47" spans="2:5" ht="14.1">
      <c r="C47" s="2" t="s">
        <v>428</v>
      </c>
      <c r="D47" s="2"/>
    </row>
    <row r="48" spans="2:5" ht="14.1">
      <c r="C48" s="44" t="s">
        <v>354</v>
      </c>
    </row>
    <row r="49" spans="2:5" ht="14.1">
      <c r="B49" s="46" t="s">
        <v>125</v>
      </c>
      <c r="C49" s="46" t="s">
        <v>410</v>
      </c>
      <c r="D49" s="46" t="s">
        <v>24</v>
      </c>
      <c r="E49" s="46">
        <v>2015</v>
      </c>
    </row>
    <row r="50" spans="2:5">
      <c r="B50" s="166" t="str">
        <f>'Deployment (3)'!C15</f>
        <v>BioH2</v>
      </c>
      <c r="C50" s="496" t="s">
        <v>411</v>
      </c>
      <c r="D50" s="496" t="s">
        <v>402</v>
      </c>
      <c r="E50" s="79">
        <v>5.0999999999999997E-2</v>
      </c>
    </row>
    <row r="51" spans="2:5">
      <c r="C51" s="496" t="s">
        <v>380</v>
      </c>
      <c r="D51" s="496" t="s">
        <v>402</v>
      </c>
      <c r="E51" s="57"/>
    </row>
    <row r="54" spans="2:5" ht="14.1">
      <c r="C54" s="2" t="s">
        <v>433</v>
      </c>
    </row>
    <row r="55" spans="2:5" ht="14.1">
      <c r="C55" s="44" t="s">
        <v>354</v>
      </c>
    </row>
    <row r="56" spans="2:5" ht="14.1">
      <c r="B56" s="46" t="s">
        <v>125</v>
      </c>
      <c r="C56" s="46" t="s">
        <v>410</v>
      </c>
      <c r="D56" s="46" t="s">
        <v>24</v>
      </c>
      <c r="E56" s="46">
        <v>2015</v>
      </c>
    </row>
    <row r="57" spans="2:5">
      <c r="B57" s="496" t="str">
        <f>'Deployment (3)'!C15</f>
        <v>BioH2</v>
      </c>
      <c r="C57" s="496" t="s">
        <v>411</v>
      </c>
      <c r="D57" s="496" t="s">
        <v>402</v>
      </c>
      <c r="E57" s="57">
        <v>0.04</v>
      </c>
    </row>
    <row r="58" spans="2:5">
      <c r="C58" s="496" t="s">
        <v>380</v>
      </c>
      <c r="D58" s="496" t="s">
        <v>402</v>
      </c>
      <c r="E58" s="57"/>
    </row>
  </sheetData>
  <conditionalFormatting sqref="D20:D23 D38:D41 D56:D59 A47:A59 A29:A41 A11:A23 A1:D10 E1:XFD1048576 A60:D1048576 A24:D28 B11:D13 B16:D19 C14:D14 B29:D37 A42:D46 B47:D49 B51:D55 C50:D50">
    <cfRule type="expression" dxfId="3376" priority="15">
      <formula>_xlfn.ISFORMULA(A1)</formula>
    </cfRule>
  </conditionalFormatting>
  <conditionalFormatting sqref="B20:B22 B23:C23 B15:D15">
    <cfRule type="expression" dxfId="3375" priority="14">
      <formula>_xlfn.ISFORMULA(B15)</formula>
    </cfRule>
  </conditionalFormatting>
  <conditionalFormatting sqref="C20:C21">
    <cfRule type="expression" dxfId="3374" priority="13">
      <formula>_xlfn.ISFORMULA(C20)</formula>
    </cfRule>
  </conditionalFormatting>
  <conditionalFormatting sqref="C22">
    <cfRule type="expression" dxfId="3373" priority="12">
      <formula>_xlfn.ISFORMULA(C22)</formula>
    </cfRule>
  </conditionalFormatting>
  <conditionalFormatting sqref="B38:B40 B41:C41">
    <cfRule type="expression" dxfId="3372" priority="11">
      <formula>_xlfn.ISFORMULA(B38)</formula>
    </cfRule>
  </conditionalFormatting>
  <conditionalFormatting sqref="C38:C39">
    <cfRule type="expression" dxfId="3371" priority="10">
      <formula>_xlfn.ISFORMULA(C38)</formula>
    </cfRule>
  </conditionalFormatting>
  <conditionalFormatting sqref="C40">
    <cfRule type="expression" dxfId="3370" priority="9">
      <formula>_xlfn.ISFORMULA(C40)</formula>
    </cfRule>
  </conditionalFormatting>
  <conditionalFormatting sqref="B56:B58 B59:C59">
    <cfRule type="expression" dxfId="3369" priority="7">
      <formula>_xlfn.ISFORMULA(B56)</formula>
    </cfRule>
  </conditionalFormatting>
  <conditionalFormatting sqref="C56:C57">
    <cfRule type="expression" dxfId="3368" priority="6">
      <formula>_xlfn.ISFORMULA(C56)</formula>
    </cfRule>
  </conditionalFormatting>
  <conditionalFormatting sqref="C58">
    <cfRule type="expression" dxfId="3367" priority="5">
      <formula>_xlfn.ISFORMULA(C58)</formula>
    </cfRule>
  </conditionalFormatting>
  <pageMargins left="0.7" right="0.7" top="0.75" bottom="0.75" header="0.3" footer="0.3"/>
  <pageSetup paperSize="9" orientation="portrait" horizontalDpi="4294967294" verticalDpi="429496729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2E0E1-EF41-41F7-BEB3-21252D966B4F}">
  <sheetPr>
    <tabColor theme="9" tint="0.39997558519241921"/>
  </sheetPr>
  <dimension ref="B1:L57"/>
  <sheetViews>
    <sheetView topLeftCell="D44" workbookViewId="0">
      <selection activeCell="G43" sqref="G43"/>
    </sheetView>
  </sheetViews>
  <sheetFormatPr defaultColWidth="8.85546875" defaultRowHeight="13.9"/>
  <cols>
    <col min="1" max="1" width="21.42578125" style="1" customWidth="1"/>
    <col min="2" max="2" width="16.42578125" style="1" customWidth="1"/>
    <col min="3" max="3" width="19.85546875" style="1" customWidth="1"/>
    <col min="4" max="5" width="8.85546875" style="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185"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(3)'!C15</f>
        <v>BioH2</v>
      </c>
      <c r="C14" s="496" t="s">
        <v>411</v>
      </c>
      <c r="D14" s="496" t="s">
        <v>296</v>
      </c>
      <c r="E14" s="128">
        <f>E31+E48</f>
        <v>0</v>
      </c>
      <c r="F14" s="128">
        <f t="shared" ref="F14:L14" si="0">F31+F48</f>
        <v>173855.5402131615</v>
      </c>
      <c r="G14" s="128">
        <f t="shared" si="0"/>
        <v>456500.29795618786</v>
      </c>
      <c r="H14" s="128">
        <f t="shared" si="0"/>
        <v>1369350.1758069054</v>
      </c>
      <c r="I14" s="128">
        <f t="shared" si="0"/>
        <v>2718130.1119200103</v>
      </c>
      <c r="J14" s="128">
        <f t="shared" si="0"/>
        <v>5087373.3594728708</v>
      </c>
      <c r="K14" s="128">
        <f t="shared" si="0"/>
        <v>9663914.6980337612</v>
      </c>
      <c r="L14" s="128">
        <f t="shared" si="0"/>
        <v>19288556.087840866</v>
      </c>
    </row>
    <row r="15" spans="2:12">
      <c r="C15" s="496" t="s">
        <v>380</v>
      </c>
      <c r="D15" s="496" t="s">
        <v>296</v>
      </c>
      <c r="E15" s="496"/>
      <c r="F15" s="51"/>
      <c r="G15" s="51"/>
      <c r="H15" s="51"/>
      <c r="I15" s="51"/>
      <c r="J15" s="51"/>
      <c r="K15" s="51"/>
      <c r="L15" s="51"/>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c r="C19" s="112" t="s">
        <v>503</v>
      </c>
      <c r="D19" s="496" t="s">
        <v>296</v>
      </c>
      <c r="E19" s="187">
        <f>E36+E53</f>
        <v>0</v>
      </c>
      <c r="F19" s="187">
        <f t="shared" ref="F19:L19" si="1">F36+F53</f>
        <v>87847.994349230474</v>
      </c>
      <c r="G19" s="187">
        <f t="shared" si="1"/>
        <v>235503.90477488295</v>
      </c>
      <c r="H19" s="187">
        <f t="shared" si="1"/>
        <v>741428.71653331956</v>
      </c>
      <c r="I19" s="187">
        <f t="shared" si="1"/>
        <v>1472687.2566777114</v>
      </c>
      <c r="J19" s="187">
        <f t="shared" si="1"/>
        <v>2802552.5236644293</v>
      </c>
      <c r="K19" s="187">
        <f t="shared" si="1"/>
        <v>5411840.0889893211</v>
      </c>
      <c r="L19" s="187">
        <f t="shared" si="1"/>
        <v>11092980.700407138</v>
      </c>
    </row>
    <row r="20" spans="2:12">
      <c r="C20" s="112" t="s">
        <v>335</v>
      </c>
      <c r="D20" s="496" t="s">
        <v>296</v>
      </c>
      <c r="E20" s="187">
        <f t="shared" ref="E20:L21" si="2">E37+E54</f>
        <v>0</v>
      </c>
      <c r="F20" s="187">
        <f t="shared" si="2"/>
        <v>86007.545863931038</v>
      </c>
      <c r="G20" s="187">
        <f t="shared" si="2"/>
        <v>220996.39318130491</v>
      </c>
      <c r="H20" s="187">
        <f t="shared" si="2"/>
        <v>627921.45927358582</v>
      </c>
      <c r="I20" s="187">
        <f t="shared" si="2"/>
        <v>1245442.8552422985</v>
      </c>
      <c r="J20" s="187">
        <f t="shared" si="2"/>
        <v>2284820.8358084406</v>
      </c>
      <c r="K20" s="187">
        <f t="shared" si="2"/>
        <v>4252074.6090444401</v>
      </c>
      <c r="L20" s="187">
        <f>L37+L54</f>
        <v>8195575.3874337301</v>
      </c>
    </row>
    <row r="21" spans="2:12">
      <c r="C21" s="112"/>
      <c r="D21" s="65"/>
      <c r="E21" s="187">
        <f t="shared" si="2"/>
        <v>0</v>
      </c>
      <c r="F21" s="187">
        <f t="shared" si="2"/>
        <v>0</v>
      </c>
      <c r="G21" s="187">
        <f t="shared" si="2"/>
        <v>0</v>
      </c>
      <c r="H21" s="187">
        <f t="shared" si="2"/>
        <v>0</v>
      </c>
      <c r="I21" s="187">
        <f t="shared" si="2"/>
        <v>0</v>
      </c>
      <c r="J21" s="187">
        <f t="shared" si="2"/>
        <v>0</v>
      </c>
      <c r="K21" s="187">
        <f t="shared" si="2"/>
        <v>0</v>
      </c>
      <c r="L21" s="187">
        <f t="shared" si="2"/>
        <v>0</v>
      </c>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8" spans="2:12" ht="14.1">
      <c r="C28" s="2" t="s">
        <v>448</v>
      </c>
    </row>
    <row r="29" spans="2:12" ht="14.1">
      <c r="C29" s="44" t="s">
        <v>354</v>
      </c>
    </row>
    <row r="30" spans="2:12" ht="14.1">
      <c r="B30" s="46" t="s">
        <v>125</v>
      </c>
      <c r="C30" s="46" t="s">
        <v>410</v>
      </c>
      <c r="D30" s="46" t="s">
        <v>24</v>
      </c>
      <c r="E30" s="46">
        <v>2015</v>
      </c>
      <c r="F30" s="46">
        <v>2020</v>
      </c>
      <c r="G30" s="46">
        <v>2025</v>
      </c>
      <c r="H30" s="46">
        <v>2030</v>
      </c>
      <c r="I30" s="46">
        <v>2035</v>
      </c>
      <c r="J30" s="46">
        <v>2040</v>
      </c>
      <c r="K30" s="46">
        <v>2045</v>
      </c>
      <c r="L30" s="46">
        <v>2050</v>
      </c>
    </row>
    <row r="31" spans="2:12">
      <c r="B31" s="496" t="str">
        <f>'Deployment (3)'!C15</f>
        <v>BioH2</v>
      </c>
      <c r="C31" s="496" t="s">
        <v>411</v>
      </c>
      <c r="D31" s="496" t="s">
        <v>296</v>
      </c>
      <c r="E31" s="51">
        <f>E36+E37</f>
        <v>0</v>
      </c>
      <c r="F31" s="51">
        <f t="shared" ref="F31:L31" si="3">F36+F37</f>
        <v>56980.393511019771</v>
      </c>
      <c r="G31" s="51">
        <f t="shared" si="3"/>
        <v>121769.38266000472</v>
      </c>
      <c r="H31" s="51">
        <f t="shared" si="3"/>
        <v>398030.44201706152</v>
      </c>
      <c r="I31" s="51">
        <f t="shared" si="3"/>
        <v>564433.80127271614</v>
      </c>
      <c r="J31" s="51">
        <f t="shared" si="3"/>
        <v>881524.12764089787</v>
      </c>
      <c r="K31" s="51">
        <f t="shared" si="3"/>
        <v>1403997.2120216743</v>
      </c>
      <c r="L31" s="51">
        <f t="shared" si="3"/>
        <v>2871136.0026055472</v>
      </c>
    </row>
    <row r="32" spans="2:12">
      <c r="C32" s="496" t="s">
        <v>380</v>
      </c>
      <c r="D32" s="496" t="s">
        <v>296</v>
      </c>
      <c r="E32" s="127"/>
      <c r="F32" s="127"/>
      <c r="G32" s="127"/>
      <c r="H32" s="127"/>
      <c r="I32" s="127"/>
      <c r="J32" s="127"/>
      <c r="K32" s="127"/>
      <c r="L32" s="127"/>
    </row>
    <row r="34" spans="2:12" ht="14.1">
      <c r="C34" s="117" t="s">
        <v>397</v>
      </c>
      <c r="D34" s="114"/>
      <c r="E34" s="114"/>
      <c r="F34" s="114"/>
      <c r="G34" s="114"/>
      <c r="H34" s="114"/>
      <c r="I34" s="114"/>
      <c r="J34" s="114"/>
      <c r="K34" s="114"/>
      <c r="L34" s="114"/>
    </row>
    <row r="35" spans="2:12" ht="14.1">
      <c r="C35" s="111" t="s">
        <v>373</v>
      </c>
      <c r="D35" s="111" t="s">
        <v>24</v>
      </c>
      <c r="E35" s="111">
        <v>2015</v>
      </c>
      <c r="F35" s="111">
        <v>2020</v>
      </c>
      <c r="G35" s="111">
        <v>2025</v>
      </c>
      <c r="H35" s="111">
        <v>2030</v>
      </c>
      <c r="I35" s="111">
        <v>2035</v>
      </c>
      <c r="J35" s="111">
        <v>2040</v>
      </c>
      <c r="K35" s="111">
        <v>2045</v>
      </c>
      <c r="L35" s="111">
        <v>2050</v>
      </c>
    </row>
    <row r="36" spans="2:12">
      <c r="C36" s="112" t="s">
        <v>503</v>
      </c>
      <c r="D36" s="496" t="s">
        <v>296</v>
      </c>
      <c r="E36" s="187">
        <f>'Total tradeable turnover (3)'!E36*'UK market share (3)'!H19</f>
        <v>0</v>
      </c>
      <c r="F36" s="187">
        <f>'Total tradeable turnover (3)'!F36*'UK market share (3)'!I19</f>
        <v>36363.411697350319</v>
      </c>
      <c r="G36" s="187">
        <f>'Total tradeable turnover (3)'!G36*'UK market share (3)'!J19</f>
        <v>81411.017265230417</v>
      </c>
      <c r="H36" s="187">
        <f>'Total tradeable turnover (3)'!H36*'UK market share (3)'!K19</f>
        <v>276332.63197496254</v>
      </c>
      <c r="I36" s="187">
        <f>'Total tradeable turnover (3)'!I36*'UK market share (3)'!L19</f>
        <v>404269.33235572593</v>
      </c>
      <c r="J36" s="187">
        <f>'Total tradeable turnover (3)'!J36*'UK market share (3)'!M19</f>
        <v>648164.2981439</v>
      </c>
      <c r="K36" s="187">
        <f>'Total tradeable turnover (3)'!K36*'UK market share (3)'!N19</f>
        <v>1055695.0253228543</v>
      </c>
      <c r="L36" s="187">
        <f>'Total tradeable turnover (3)'!L36*'UK market share (3)'!O19</f>
        <v>2201001.4644046738</v>
      </c>
    </row>
    <row r="37" spans="2:12">
      <c r="C37" s="112" t="s">
        <v>335</v>
      </c>
      <c r="D37" s="496" t="s">
        <v>296</v>
      </c>
      <c r="E37" s="187">
        <f>'Total tradeable turnover (3)'!E37*'UK market share (3)'!H20</f>
        <v>0</v>
      </c>
      <c r="F37" s="187">
        <f>'Total tradeable turnover (3)'!F37*'UK market share (3)'!I20</f>
        <v>20616.981813669452</v>
      </c>
      <c r="G37" s="187">
        <f>'Total tradeable turnover (3)'!G37*'UK market share (3)'!J20</f>
        <v>40358.365394774301</v>
      </c>
      <c r="H37" s="187">
        <f>'Total tradeable turnover (3)'!H37*'UK market share (3)'!K20</f>
        <v>121697.81004209896</v>
      </c>
      <c r="I37" s="187">
        <f>'Total tradeable turnover (3)'!I37*'UK market share (3)'!L20</f>
        <v>160164.46891699021</v>
      </c>
      <c r="J37" s="187">
        <f>'Total tradeable turnover (3)'!J37*'UK market share (3)'!M20</f>
        <v>233359.82949699782</v>
      </c>
      <c r="K37" s="187">
        <f>'Total tradeable turnover (3)'!K37*'UK market share (3)'!N20</f>
        <v>348302.18669881992</v>
      </c>
      <c r="L37" s="187">
        <f>'Total tradeable turnover (3)'!L37*'UK market share (3)'!O20</f>
        <v>670134.5382008733</v>
      </c>
    </row>
    <row r="38" spans="2:12">
      <c r="C38" s="112"/>
      <c r="D38" s="65"/>
      <c r="E38" s="187"/>
      <c r="F38" s="187"/>
      <c r="G38" s="187"/>
      <c r="H38" s="187"/>
      <c r="I38" s="187"/>
      <c r="J38" s="187"/>
      <c r="K38" s="187"/>
      <c r="L38" s="187"/>
    </row>
    <row r="39" spans="2:12">
      <c r="C39" s="112"/>
      <c r="D39" s="65"/>
      <c r="E39" s="113"/>
      <c r="F39" s="187"/>
      <c r="G39" s="187"/>
      <c r="H39" s="187"/>
      <c r="I39" s="187"/>
      <c r="J39" s="187"/>
      <c r="K39" s="187"/>
      <c r="L39" s="187"/>
    </row>
    <row r="40" spans="2:12">
      <c r="C40" s="112"/>
      <c r="D40" s="65"/>
      <c r="E40" s="113"/>
      <c r="F40" s="187"/>
      <c r="G40" s="187"/>
      <c r="H40" s="187"/>
      <c r="I40" s="187"/>
      <c r="J40" s="187"/>
      <c r="K40" s="187"/>
      <c r="L40" s="187"/>
    </row>
    <row r="41" spans="2:12" ht="14.1">
      <c r="C41" s="2"/>
    </row>
    <row r="42" spans="2:12" ht="14.1">
      <c r="C42" s="2"/>
    </row>
    <row r="43" spans="2:12" ht="14.1">
      <c r="C43" s="2"/>
    </row>
    <row r="44" spans="2:12" ht="14.1">
      <c r="C44" s="2"/>
    </row>
    <row r="45" spans="2:12" ht="14.1">
      <c r="C45" s="2" t="s">
        <v>449</v>
      </c>
    </row>
    <row r="46" spans="2:12" ht="14.1">
      <c r="C46" s="44" t="s">
        <v>354</v>
      </c>
    </row>
    <row r="47" spans="2:12" ht="14.1">
      <c r="B47" s="46" t="s">
        <v>125</v>
      </c>
      <c r="C47" s="46" t="s">
        <v>410</v>
      </c>
      <c r="D47" s="46" t="s">
        <v>24</v>
      </c>
      <c r="E47" s="46">
        <v>2015</v>
      </c>
      <c r="F47" s="46">
        <v>2020</v>
      </c>
      <c r="G47" s="46">
        <v>2025</v>
      </c>
      <c r="H47" s="46">
        <v>2030</v>
      </c>
      <c r="I47" s="46">
        <v>2035</v>
      </c>
      <c r="J47" s="46">
        <v>2040</v>
      </c>
      <c r="K47" s="46">
        <v>2045</v>
      </c>
      <c r="L47" s="46">
        <v>2050</v>
      </c>
    </row>
    <row r="48" spans="2:12">
      <c r="B48" s="496" t="str">
        <f>B14</f>
        <v>BioH2</v>
      </c>
      <c r="C48" s="496" t="s">
        <v>411</v>
      </c>
      <c r="D48" s="496" t="s">
        <v>296</v>
      </c>
      <c r="E48" s="51">
        <f>E53+E54</f>
        <v>0</v>
      </c>
      <c r="F48" s="51">
        <f t="shared" ref="F48:L48" si="4">F53+F54</f>
        <v>116875.14670214173</v>
      </c>
      <c r="G48" s="51">
        <f t="shared" si="4"/>
        <v>334730.91529618314</v>
      </c>
      <c r="H48" s="51">
        <f t="shared" si="4"/>
        <v>971319.73378984386</v>
      </c>
      <c r="I48" s="51">
        <f t="shared" si="4"/>
        <v>2153696.3106472939</v>
      </c>
      <c r="J48" s="51">
        <f t="shared" si="4"/>
        <v>4205849.2318319725</v>
      </c>
      <c r="K48" s="51">
        <f t="shared" si="4"/>
        <v>8259917.4860120863</v>
      </c>
      <c r="L48" s="51">
        <f t="shared" si="4"/>
        <v>16417420.08523532</v>
      </c>
    </row>
    <row r="49" spans="3:12">
      <c r="C49" s="496" t="s">
        <v>380</v>
      </c>
      <c r="D49" s="496" t="s">
        <v>296</v>
      </c>
      <c r="E49" s="127"/>
      <c r="F49" s="127"/>
      <c r="G49" s="127"/>
      <c r="H49" s="127"/>
      <c r="I49" s="127"/>
      <c r="J49" s="127"/>
      <c r="K49" s="127"/>
      <c r="L49" s="127"/>
    </row>
    <row r="51" spans="3:12" ht="14.1">
      <c r="C51" s="117" t="s">
        <v>397</v>
      </c>
      <c r="D51" s="114"/>
      <c r="E51" s="114"/>
      <c r="F51" s="114"/>
      <c r="G51" s="114"/>
      <c r="H51" s="114"/>
      <c r="I51" s="114"/>
      <c r="J51" s="114"/>
      <c r="K51" s="114"/>
      <c r="L51" s="114"/>
    </row>
    <row r="52" spans="3:12" ht="14.1">
      <c r="C52" s="111" t="s">
        <v>373</v>
      </c>
      <c r="D52" s="111" t="s">
        <v>24</v>
      </c>
      <c r="E52" s="111">
        <v>2015</v>
      </c>
      <c r="F52" s="111">
        <v>2020</v>
      </c>
      <c r="G52" s="111">
        <v>2025</v>
      </c>
      <c r="H52" s="111">
        <v>2030</v>
      </c>
      <c r="I52" s="111">
        <v>2035</v>
      </c>
      <c r="J52" s="111">
        <v>2040</v>
      </c>
      <c r="K52" s="111">
        <v>2045</v>
      </c>
      <c r="L52" s="111">
        <v>2050</v>
      </c>
    </row>
    <row r="53" spans="3:12" ht="27.6">
      <c r="C53" s="112" t="s">
        <v>503</v>
      </c>
      <c r="D53" s="496" t="s">
        <v>296</v>
      </c>
      <c r="E53" s="187">
        <f>'Total tradeable turnover (3)'!E54*'UK market share (3)'!H36</f>
        <v>0</v>
      </c>
      <c r="F53" s="187">
        <f>'Total tradeable turnover (3)'!F54*'UK market share (3)'!I36</f>
        <v>51484.582651880155</v>
      </c>
      <c r="G53" s="187">
        <f>'Total tradeable turnover (3)'!G54*'UK market share (3)'!J36</f>
        <v>154092.88750965253</v>
      </c>
      <c r="H53" s="187">
        <f>'Total tradeable turnover (3)'!H54*'UK market share (3)'!K36</f>
        <v>465096.08455835702</v>
      </c>
      <c r="I53" s="187">
        <f>'Total tradeable turnover (3)'!I54*'UK market share (3)'!L36</f>
        <v>1068417.9243219856</v>
      </c>
      <c r="J53" s="187">
        <f>'Total tradeable turnover (3)'!J54*'UK market share (3)'!M36</f>
        <v>2154388.2255205293</v>
      </c>
      <c r="K53" s="187">
        <f>'Total tradeable turnover (3)'!K54*'UK market share (3)'!N36</f>
        <v>4356145.0636664666</v>
      </c>
      <c r="L53" s="187">
        <f>'Total tradeable turnover (3)'!L54*'UK market share (3)'!O36</f>
        <v>8891979.2360024638</v>
      </c>
    </row>
    <row r="54" spans="3:12">
      <c r="C54" s="112" t="s">
        <v>335</v>
      </c>
      <c r="D54" s="496" t="s">
        <v>296</v>
      </c>
      <c r="E54" s="187">
        <f>'Total tradeable turnover (3)'!E55*'UK market share (3)'!H37</f>
        <v>0</v>
      </c>
      <c r="F54" s="187">
        <f>'Total tradeable turnover (3)'!F55*'UK market share (3)'!I37</f>
        <v>65390.564050261579</v>
      </c>
      <c r="G54" s="187">
        <f>'Total tradeable turnover (3)'!G55*'UK market share (3)'!J37</f>
        <v>180638.02778653061</v>
      </c>
      <c r="H54" s="187">
        <f>'Total tradeable turnover (3)'!H55*'UK market share (3)'!K37</f>
        <v>506223.64923148684</v>
      </c>
      <c r="I54" s="187">
        <f>'Total tradeable turnover (3)'!I55*'UK market share (3)'!L37</f>
        <v>1085278.3863253081</v>
      </c>
      <c r="J54" s="187">
        <f>'Total tradeable turnover (3)'!J55*'UK market share (3)'!M37</f>
        <v>2051461.0063114429</v>
      </c>
      <c r="K54" s="187">
        <f>'Total tradeable turnover (3)'!K55*'UK market share (3)'!N37</f>
        <v>3903772.4223456201</v>
      </c>
      <c r="L54" s="187">
        <f>'Total tradeable turnover (3)'!L55*'UK market share (3)'!O37</f>
        <v>7525440.8492328571</v>
      </c>
    </row>
    <row r="55" spans="3:12">
      <c r="C55" s="112"/>
      <c r="D55" s="65"/>
      <c r="E55" s="187"/>
      <c r="F55" s="187"/>
      <c r="G55" s="187"/>
      <c r="H55" s="187"/>
      <c r="I55" s="187"/>
      <c r="J55" s="187"/>
      <c r="K55" s="187"/>
      <c r="L55" s="187"/>
    </row>
    <row r="56" spans="3:12">
      <c r="C56" s="112"/>
      <c r="D56" s="65"/>
      <c r="E56" s="113"/>
      <c r="F56" s="187"/>
      <c r="G56" s="187"/>
      <c r="H56" s="187"/>
      <c r="I56" s="187"/>
      <c r="J56" s="187"/>
      <c r="K56" s="187"/>
      <c r="L56" s="187"/>
    </row>
    <row r="57" spans="3:12">
      <c r="C57" s="112"/>
      <c r="D57" s="65"/>
      <c r="E57" s="113"/>
      <c r="F57" s="187"/>
      <c r="G57" s="187"/>
      <c r="H57" s="187"/>
      <c r="I57" s="187"/>
      <c r="J57" s="187"/>
      <c r="K57" s="187"/>
      <c r="L57" s="187"/>
    </row>
  </sheetData>
  <conditionalFormatting sqref="A11:A50 C14:D14 B34:B40 A51:B57 M11:XFD57 C31:C32 C48:C49 A1:XFD10 A58:XFD1048576 B41:D46 C24:D30 C47:D47 C33:D33 C50:D50 B11:L13 B15:L16 B24:D27 E24:L33 B28:L29 E41:L50">
    <cfRule type="expression" dxfId="3366" priority="31">
      <formula>_xlfn.ISFORMULA(A1)</formula>
    </cfRule>
  </conditionalFormatting>
  <conditionalFormatting sqref="B14:D14 B17:B23">
    <cfRule type="expression" dxfId="3365" priority="30">
      <formula>_xlfn.ISFORMULA(B14)</formula>
    </cfRule>
  </conditionalFormatting>
  <conditionalFormatting sqref="B30:B32 B47:B50 B33:C33">
    <cfRule type="expression" dxfId="3364" priority="29">
      <formula>_xlfn.ISFORMULA(B30)</formula>
    </cfRule>
  </conditionalFormatting>
  <conditionalFormatting sqref="C30:C31">
    <cfRule type="expression" dxfId="3363" priority="28">
      <formula>_xlfn.ISFORMULA(C30)</formula>
    </cfRule>
  </conditionalFormatting>
  <conditionalFormatting sqref="C32">
    <cfRule type="expression" dxfId="3362" priority="27">
      <formula>_xlfn.ISFORMULA(C32)</formula>
    </cfRule>
  </conditionalFormatting>
  <conditionalFormatting sqref="C47:C48">
    <cfRule type="expression" dxfId="3361" priority="26">
      <formula>_xlfn.ISFORMULA(C47)</formula>
    </cfRule>
  </conditionalFormatting>
  <conditionalFormatting sqref="C49:C50">
    <cfRule type="expression" dxfId="3360" priority="25">
      <formula>_xlfn.ISFORMULA(C49)</formula>
    </cfRule>
  </conditionalFormatting>
  <conditionalFormatting sqref="E31:L31">
    <cfRule type="expression" dxfId="3359" priority="23">
      <formula>_xlfn.ISFORMULA(E31)</formula>
    </cfRule>
  </conditionalFormatting>
  <conditionalFormatting sqref="E32:L32">
    <cfRule type="expression" dxfId="3358" priority="22">
      <formula>_xlfn.ISFORMULA(E32)</formula>
    </cfRule>
  </conditionalFormatting>
  <conditionalFormatting sqref="E14:L14">
    <cfRule type="expression" dxfId="3357" priority="21">
      <formula>_xlfn.ISFORMULA(E14)</formula>
    </cfRule>
  </conditionalFormatting>
  <conditionalFormatting sqref="E14:L14">
    <cfRule type="expression" dxfId="3356" priority="20">
      <formula>_xlfn.ISFORMULA(E14)</formula>
    </cfRule>
  </conditionalFormatting>
  <conditionalFormatting sqref="D21:D23 C17:D18 E17:L23 C34:D35 E34:L40 C51:D52 E51:L57">
    <cfRule type="expression" dxfId="3355" priority="19">
      <formula>_xlfn.ISFORMULA(C17)</formula>
    </cfRule>
  </conditionalFormatting>
  <conditionalFormatting sqref="C19:C23">
    <cfRule type="expression" dxfId="3354" priority="18">
      <formula>_xlfn.ISFORMULA(C19)</formula>
    </cfRule>
  </conditionalFormatting>
  <conditionalFormatting sqref="D38:D40">
    <cfRule type="expression" dxfId="3353" priority="16">
      <formula>_xlfn.ISFORMULA(D38)</formula>
    </cfRule>
  </conditionalFormatting>
  <conditionalFormatting sqref="C36:C40">
    <cfRule type="expression" dxfId="3352" priority="15">
      <formula>_xlfn.ISFORMULA(C36)</formula>
    </cfRule>
  </conditionalFormatting>
  <conditionalFormatting sqref="D55:D57">
    <cfRule type="expression" dxfId="3351" priority="13">
      <formula>_xlfn.ISFORMULA(D55)</formula>
    </cfRule>
  </conditionalFormatting>
  <conditionalFormatting sqref="C53:C57">
    <cfRule type="expression" dxfId="3350" priority="12">
      <formula>_xlfn.ISFORMULA(C53)</formula>
    </cfRule>
  </conditionalFormatting>
  <conditionalFormatting sqref="D19:D20">
    <cfRule type="expression" dxfId="3349" priority="10">
      <formula>_xlfn.ISFORMULA(D19)</formula>
    </cfRule>
  </conditionalFormatting>
  <conditionalFormatting sqref="D19:D20">
    <cfRule type="expression" dxfId="3348" priority="9">
      <formula>_xlfn.ISFORMULA(D19)</formula>
    </cfRule>
  </conditionalFormatting>
  <conditionalFormatting sqref="D31:D32">
    <cfRule type="expression" dxfId="3347" priority="8">
      <formula>_xlfn.ISFORMULA(D31)</formula>
    </cfRule>
  </conditionalFormatting>
  <conditionalFormatting sqref="D31:D32">
    <cfRule type="expression" dxfId="3346" priority="7">
      <formula>_xlfn.ISFORMULA(D31)</formula>
    </cfRule>
  </conditionalFormatting>
  <conditionalFormatting sqref="D36:D37">
    <cfRule type="expression" dxfId="3345" priority="6">
      <formula>_xlfn.ISFORMULA(D36)</formula>
    </cfRule>
  </conditionalFormatting>
  <conditionalFormatting sqref="D36:D37">
    <cfRule type="expression" dxfId="3344" priority="5">
      <formula>_xlfn.ISFORMULA(D36)</formula>
    </cfRule>
  </conditionalFormatting>
  <conditionalFormatting sqref="D48:D49">
    <cfRule type="expression" dxfId="3343" priority="4">
      <formula>_xlfn.ISFORMULA(D48)</formula>
    </cfRule>
  </conditionalFormatting>
  <conditionalFormatting sqref="D48:D49">
    <cfRule type="expression" dxfId="3342" priority="3">
      <formula>_xlfn.ISFORMULA(D48)</formula>
    </cfRule>
  </conditionalFormatting>
  <conditionalFormatting sqref="D53:D54">
    <cfRule type="expression" dxfId="3341" priority="2">
      <formula>_xlfn.ISFORMULA(D53)</formula>
    </cfRule>
  </conditionalFormatting>
  <conditionalFormatting sqref="D53:D54">
    <cfRule type="expression" dxfId="3340" priority="1">
      <formula>_xlfn.ISFORMULA(D53)</formula>
    </cfRule>
  </conditionalFormatting>
  <pageMargins left="0.7" right="0.7" top="0.75" bottom="0.75" header="0.3" footer="0.3"/>
  <pageSetup paperSize="9" orientation="portrait" horizontalDpi="4294967294" verticalDpi="429496729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CC0B4-61CC-41CA-943A-26CC1A16B8E5}">
  <sheetPr>
    <tabColor theme="9" tint="0.39997558519241921"/>
  </sheetPr>
  <dimension ref="B1:P40"/>
  <sheetViews>
    <sheetView workbookViewId="0">
      <selection activeCell="G15" sqref="G15:G16"/>
    </sheetView>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1.28515625" style="1" bestFit="1" customWidth="1"/>
    <col min="10" max="10" width="10.85546875" style="1" customWidth="1"/>
    <col min="11" max="11" width="13.85546875" style="1" bestFit="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3" spans="2:16" ht="14.1">
      <c r="B13" s="46" t="s">
        <v>125</v>
      </c>
      <c r="C13" s="117" t="s">
        <v>397</v>
      </c>
      <c r="D13" s="114"/>
      <c r="E13" s="114"/>
      <c r="F13" s="114"/>
      <c r="G13" s="114"/>
      <c r="H13" s="114"/>
      <c r="I13" s="114"/>
      <c r="J13" s="114"/>
      <c r="K13" s="114"/>
      <c r="L13" s="114"/>
    </row>
    <row r="14" spans="2:16" ht="14.1">
      <c r="B14" s="497" t="str">
        <f>'Deployment (3)'!C15</f>
        <v>BioH2</v>
      </c>
      <c r="C14" s="111" t="s">
        <v>373</v>
      </c>
      <c r="D14" s="111" t="s">
        <v>24</v>
      </c>
      <c r="E14" s="46" t="s">
        <v>450</v>
      </c>
      <c r="F14" s="46" t="s">
        <v>18</v>
      </c>
      <c r="G14" s="111">
        <v>2015</v>
      </c>
      <c r="H14" s="111">
        <v>2020</v>
      </c>
      <c r="I14" s="111">
        <v>2025</v>
      </c>
      <c r="J14" s="111">
        <v>2030</v>
      </c>
      <c r="K14" s="111">
        <v>2035</v>
      </c>
      <c r="L14" s="111">
        <v>2040</v>
      </c>
      <c r="M14" s="111">
        <v>2045</v>
      </c>
      <c r="N14" s="111">
        <v>2050</v>
      </c>
    </row>
    <row r="15" spans="2:16">
      <c r="C15" s="112" t="s">
        <v>503</v>
      </c>
      <c r="D15" s="496" t="s">
        <v>402</v>
      </c>
      <c r="E15" s="496" t="s">
        <v>452</v>
      </c>
      <c r="F15" s="496" t="s">
        <v>453</v>
      </c>
      <c r="G15" s="309">
        <f>AVERAGEIF(J29:J34,"&gt;0")</f>
        <v>0.38440317729639484</v>
      </c>
      <c r="H15" s="309">
        <f>G15</f>
        <v>0.38440317729639484</v>
      </c>
      <c r="I15" s="309">
        <f t="shared" ref="I15:N16" si="0">H15</f>
        <v>0.38440317729639484</v>
      </c>
      <c r="J15" s="309">
        <f t="shared" si="0"/>
        <v>0.38440317729639484</v>
      </c>
      <c r="K15" s="309">
        <f t="shared" si="0"/>
        <v>0.38440317729639484</v>
      </c>
      <c r="L15" s="309">
        <f t="shared" si="0"/>
        <v>0.38440317729639484</v>
      </c>
      <c r="M15" s="309">
        <f t="shared" si="0"/>
        <v>0.38440317729639484</v>
      </c>
      <c r="N15" s="309">
        <f t="shared" si="0"/>
        <v>0.38440317729639484</v>
      </c>
    </row>
    <row r="16" spans="2:16">
      <c r="C16" s="112" t="s">
        <v>335</v>
      </c>
      <c r="D16" s="496" t="s">
        <v>402</v>
      </c>
      <c r="E16" s="496">
        <v>71.12</v>
      </c>
      <c r="F16" s="496" t="s">
        <v>453</v>
      </c>
      <c r="G16" s="309">
        <f>J35</f>
        <v>0.54469720920582787</v>
      </c>
      <c r="H16" s="309">
        <f>G16</f>
        <v>0.54469720920582787</v>
      </c>
      <c r="I16" s="309">
        <f t="shared" si="0"/>
        <v>0.54469720920582787</v>
      </c>
      <c r="J16" s="309">
        <f t="shared" si="0"/>
        <v>0.54469720920582787</v>
      </c>
      <c r="K16" s="309">
        <f t="shared" si="0"/>
        <v>0.54469720920582787</v>
      </c>
      <c r="L16" s="309">
        <f t="shared" si="0"/>
        <v>0.54469720920582787</v>
      </c>
      <c r="M16" s="309">
        <f t="shared" si="0"/>
        <v>0.54469720920582787</v>
      </c>
      <c r="N16" s="309">
        <f t="shared" si="0"/>
        <v>0.54469720920582787</v>
      </c>
    </row>
    <row r="17" spans="3:14">
      <c r="C17" s="112"/>
      <c r="D17" s="65"/>
      <c r="E17" s="496"/>
      <c r="F17" s="496"/>
      <c r="G17" s="187"/>
      <c r="H17" s="187"/>
      <c r="I17" s="187"/>
      <c r="J17" s="187"/>
      <c r="K17" s="187"/>
      <c r="L17" s="187"/>
      <c r="M17" s="187"/>
      <c r="N17" s="187"/>
    </row>
    <row r="18" spans="3:14">
      <c r="C18" s="112"/>
      <c r="D18" s="65"/>
      <c r="E18" s="496"/>
      <c r="F18" s="496"/>
      <c r="G18" s="113"/>
      <c r="H18" s="187"/>
      <c r="I18" s="187"/>
      <c r="J18" s="187"/>
      <c r="K18" s="187"/>
      <c r="L18" s="187"/>
      <c r="M18" s="187"/>
      <c r="N18" s="187"/>
    </row>
    <row r="19" spans="3:14">
      <c r="C19" s="112"/>
      <c r="D19" s="65"/>
      <c r="E19" s="496"/>
      <c r="F19" s="496"/>
      <c r="G19" s="113"/>
      <c r="H19" s="187"/>
      <c r="I19" s="187"/>
      <c r="J19" s="187"/>
      <c r="K19" s="187"/>
      <c r="L19" s="187"/>
      <c r="M19" s="187"/>
      <c r="N19" s="187"/>
    </row>
    <row r="28" spans="3:14" ht="28.9">
      <c r="C28" s="126" t="s">
        <v>434</v>
      </c>
      <c r="D28" s="548" t="s">
        <v>435</v>
      </c>
      <c r="E28" s="550"/>
      <c r="F28" s="550"/>
      <c r="G28" s="549"/>
      <c r="H28" s="126" t="s">
        <v>436</v>
      </c>
      <c r="I28" s="126" t="s">
        <v>454</v>
      </c>
      <c r="J28" s="126" t="s">
        <v>511</v>
      </c>
      <c r="K28" s="126" t="s">
        <v>456</v>
      </c>
    </row>
    <row r="29" spans="3:14">
      <c r="C29" s="496">
        <v>730900</v>
      </c>
      <c r="D29" s="566" t="s">
        <v>437</v>
      </c>
      <c r="E29" s="566"/>
      <c r="F29" s="566"/>
      <c r="G29" s="566"/>
      <c r="H29" s="47" t="s">
        <v>438</v>
      </c>
      <c r="I29" s="47">
        <v>25291120</v>
      </c>
      <c r="J29" s="358">
        <v>0.39782391686960944</v>
      </c>
      <c r="K29" s="47">
        <v>49850</v>
      </c>
    </row>
    <row r="30" spans="3:14">
      <c r="C30" s="496">
        <v>741999</v>
      </c>
      <c r="D30" s="566" t="s">
        <v>439</v>
      </c>
      <c r="E30" s="566"/>
      <c r="F30" s="566"/>
      <c r="G30" s="566"/>
      <c r="H30" s="47" t="s">
        <v>438</v>
      </c>
      <c r="I30" s="47">
        <v>25931360</v>
      </c>
      <c r="J30" s="358">
        <v>0.38402401515606738</v>
      </c>
      <c r="K30" s="47">
        <v>44708.333333333336</v>
      </c>
    </row>
    <row r="31" spans="3:14">
      <c r="C31" s="496">
        <v>761100</v>
      </c>
      <c r="D31" s="566" t="s">
        <v>440</v>
      </c>
      <c r="E31" s="566"/>
      <c r="F31" s="566"/>
      <c r="G31" s="566"/>
      <c r="H31" s="47" t="s">
        <v>438</v>
      </c>
      <c r="I31" s="47" t="s">
        <v>421</v>
      </c>
      <c r="J31" s="47"/>
      <c r="K31" s="47"/>
    </row>
    <row r="32" spans="3:14">
      <c r="C32" s="496">
        <v>842139</v>
      </c>
      <c r="D32" s="567" t="s">
        <v>441</v>
      </c>
      <c r="E32" s="567"/>
      <c r="F32" s="567"/>
      <c r="G32" s="567"/>
      <c r="H32" s="47" t="s">
        <v>438</v>
      </c>
      <c r="I32" s="47">
        <v>28251430</v>
      </c>
      <c r="J32" s="358">
        <v>0.30757067201466198</v>
      </c>
      <c r="K32" s="47">
        <v>48505.79710144928</v>
      </c>
    </row>
    <row r="33" spans="3:11">
      <c r="C33" s="496">
        <v>840510</v>
      </c>
      <c r="D33" s="567" t="s">
        <v>507</v>
      </c>
      <c r="E33" s="567"/>
      <c r="F33" s="567"/>
      <c r="G33" s="567"/>
      <c r="H33" s="496" t="s">
        <v>508</v>
      </c>
      <c r="I33" s="496">
        <v>28291100</v>
      </c>
      <c r="J33" s="206">
        <v>0.41629864122081761</v>
      </c>
      <c r="K33" s="496">
        <v>64416.996047430825</v>
      </c>
    </row>
    <row r="34" spans="3:11">
      <c r="C34" s="496">
        <v>840590</v>
      </c>
      <c r="D34" s="567" t="s">
        <v>509</v>
      </c>
      <c r="E34" s="567"/>
      <c r="F34" s="567"/>
      <c r="G34" s="567"/>
      <c r="H34" s="496" t="s">
        <v>508</v>
      </c>
      <c r="I34" s="496">
        <v>28298100</v>
      </c>
      <c r="J34" s="206">
        <v>0.41629864122081761</v>
      </c>
      <c r="K34" s="496">
        <v>64416.996047430825</v>
      </c>
    </row>
    <row r="35" spans="3:11">
      <c r="C35" s="496" t="s">
        <v>421</v>
      </c>
      <c r="D35" s="567" t="s">
        <v>512</v>
      </c>
      <c r="E35" s="567"/>
      <c r="F35" s="567"/>
      <c r="G35" s="567"/>
      <c r="H35" s="496" t="s">
        <v>508</v>
      </c>
      <c r="I35" s="496">
        <v>71.12</v>
      </c>
      <c r="J35" s="206">
        <v>0.54469720920582787</v>
      </c>
      <c r="K35" s="266">
        <v>73522.721343123296</v>
      </c>
    </row>
    <row r="36" spans="3:11">
      <c r="C36" s="496"/>
      <c r="D36" s="567"/>
      <c r="E36" s="567"/>
      <c r="F36" s="567"/>
      <c r="G36" s="567"/>
      <c r="H36" s="496"/>
      <c r="I36" s="496"/>
      <c r="J36" s="496"/>
      <c r="K36" s="496"/>
    </row>
    <row r="37" spans="3:11">
      <c r="C37" s="521"/>
      <c r="D37" s="547"/>
      <c r="E37" s="547"/>
      <c r="F37" s="547"/>
      <c r="G37" s="547"/>
      <c r="H37" s="496"/>
      <c r="I37" s="496"/>
      <c r="J37" s="496"/>
      <c r="K37" s="496"/>
    </row>
    <row r="38" spans="3:11" ht="14.45">
      <c r="C38" s="67"/>
      <c r="D38" s="547"/>
      <c r="E38" s="547"/>
      <c r="F38" s="547"/>
      <c r="G38" s="547"/>
      <c r="H38" s="496"/>
      <c r="I38" s="496"/>
      <c r="J38" s="496"/>
      <c r="K38" s="496"/>
    </row>
    <row r="39" spans="3:11">
      <c r="C39" s="521"/>
      <c r="D39" s="547"/>
      <c r="E39" s="547"/>
      <c r="F39" s="547"/>
      <c r="G39" s="547"/>
      <c r="H39" s="496"/>
      <c r="I39" s="496"/>
      <c r="J39" s="496"/>
      <c r="K39" s="496"/>
    </row>
    <row r="40" spans="3:11" ht="14.45">
      <c r="C40" s="67"/>
      <c r="D40" s="547"/>
      <c r="E40" s="547"/>
      <c r="F40" s="547"/>
      <c r="G40" s="547"/>
      <c r="H40" s="496"/>
      <c r="I40" s="496"/>
      <c r="J40" s="496"/>
      <c r="K40" s="496"/>
    </row>
  </sheetData>
  <mergeCells count="13">
    <mergeCell ref="D40:G40"/>
    <mergeCell ref="D34:G34"/>
    <mergeCell ref="D35:G35"/>
    <mergeCell ref="D36:G36"/>
    <mergeCell ref="D37:G37"/>
    <mergeCell ref="D38:G38"/>
    <mergeCell ref="D39:G39"/>
    <mergeCell ref="D33:G33"/>
    <mergeCell ref="D28:G28"/>
    <mergeCell ref="D29:G29"/>
    <mergeCell ref="D30:G30"/>
    <mergeCell ref="D31:G31"/>
    <mergeCell ref="D32:G32"/>
  </mergeCells>
  <conditionalFormatting sqref="A1:XFD10 A11:A27 Q11:XFD12 C41:L1048576 L28:L40 A28:B1048576 C12:L12 M13:XFD13 M26:XFD1048576 O14:XFD25 C26:L27 C20:D25 G20:N25 E22:F25 E15:F16">
    <cfRule type="expression" dxfId="3339" priority="8">
      <formula>_xlfn.ISFORMULA(A1)</formula>
    </cfRule>
  </conditionalFormatting>
  <conditionalFormatting sqref="B14">
    <cfRule type="expression" dxfId="3338" priority="6">
      <formula>_xlfn.ISFORMULA(B14)</formula>
    </cfRule>
  </conditionalFormatting>
  <conditionalFormatting sqref="C13:D14 E13:L13 G14:N19 D17:D19">
    <cfRule type="expression" dxfId="3337" priority="5">
      <formula>_xlfn.ISFORMULA(C13)</formula>
    </cfRule>
  </conditionalFormatting>
  <conditionalFormatting sqref="C15:C19">
    <cfRule type="expression" dxfId="3336" priority="4">
      <formula>_xlfn.ISFORMULA(C15)</formula>
    </cfRule>
  </conditionalFormatting>
  <conditionalFormatting sqref="D15:D16">
    <cfRule type="expression" dxfId="3335" priority="2">
      <formula>_xlfn.ISFORMULA(D15)</formula>
    </cfRule>
  </conditionalFormatting>
  <conditionalFormatting sqref="E17:F18">
    <cfRule type="expression" dxfId="3334" priority="1">
      <formula>_xlfn.ISFORMULA(E17)</formula>
    </cfRule>
  </conditionalFormatting>
  <pageMargins left="0.7" right="0.7" top="0.75" bottom="0.75" header="0.3" footer="0.3"/>
  <pageSetup paperSize="9" orientation="portrait" horizontalDpi="4294967294" verticalDpi="42949672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sheetPr>
  <dimension ref="A1:XFD32"/>
  <sheetViews>
    <sheetView zoomScale="70" zoomScaleNormal="70" workbookViewId="0">
      <selection activeCell="E11" sqref="E11"/>
    </sheetView>
  </sheetViews>
  <sheetFormatPr defaultColWidth="9.140625" defaultRowHeight="14.45"/>
  <cols>
    <col min="1" max="1" width="9.140625" style="5"/>
    <col min="2" max="3" width="14" style="5" customWidth="1"/>
    <col min="4" max="4" width="52.85546875" style="5" customWidth="1"/>
    <col min="5" max="5" width="23.140625" style="5" customWidth="1"/>
    <col min="6" max="6" width="22.42578125" style="5" customWidth="1"/>
    <col min="7" max="7" width="63.28515625" style="5" customWidth="1"/>
    <col min="8" max="8" width="16" style="5" customWidth="1"/>
    <col min="9" max="9" width="13" style="5" customWidth="1"/>
    <col min="10" max="10" width="46.85546875" style="5" customWidth="1"/>
    <col min="11" max="11" width="41.42578125" style="5" customWidth="1"/>
    <col min="12" max="12" width="33.7109375" style="5" customWidth="1"/>
    <col min="13" max="13" width="50.7109375" style="5" customWidth="1"/>
    <col min="14" max="16384" width="9.140625" style="5"/>
  </cols>
  <sheetData>
    <row r="1" spans="1:13" s="4" customFormat="1" ht="49.5" customHeight="1">
      <c r="A1" s="99" t="s">
        <v>122</v>
      </c>
      <c r="B1" s="99"/>
      <c r="C1" s="99"/>
      <c r="D1" s="99"/>
      <c r="E1" s="99"/>
      <c r="F1" s="99"/>
      <c r="G1" s="99"/>
      <c r="H1" s="99"/>
      <c r="I1" s="99"/>
      <c r="J1" s="99"/>
      <c r="K1" s="99"/>
      <c r="L1" s="99"/>
      <c r="M1" s="99"/>
    </row>
    <row r="9" spans="1:13">
      <c r="E9" s="546" t="s">
        <v>123</v>
      </c>
      <c r="F9" s="546"/>
    </row>
    <row r="10" spans="1:13">
      <c r="A10" s="85" t="s">
        <v>124</v>
      </c>
      <c r="B10" s="84" t="s">
        <v>125</v>
      </c>
      <c r="C10" s="84" t="s">
        <v>126</v>
      </c>
      <c r="D10" s="6" t="s">
        <v>127</v>
      </c>
      <c r="E10" s="6" t="s">
        <v>43</v>
      </c>
      <c r="F10" s="6" t="s">
        <v>128</v>
      </c>
      <c r="G10" s="6" t="s">
        <v>129</v>
      </c>
      <c r="H10" s="6" t="s">
        <v>130</v>
      </c>
      <c r="I10" s="6" t="s">
        <v>131</v>
      </c>
      <c r="J10" s="6" t="s">
        <v>132</v>
      </c>
      <c r="K10" s="6" t="s">
        <v>133</v>
      </c>
      <c r="L10" s="6" t="s">
        <v>134</v>
      </c>
      <c r="M10" s="6" t="s">
        <v>135</v>
      </c>
    </row>
    <row r="11" spans="1:13" ht="28.9">
      <c r="A11" s="82">
        <v>1</v>
      </c>
      <c r="B11" s="82" t="s">
        <v>136</v>
      </c>
      <c r="C11" s="82" t="str">
        <f t="shared" ref="C11:C32" si="0">_xlfn.CONCAT(A11,B11)</f>
        <v>1AD</v>
      </c>
      <c r="D11" s="77" t="s">
        <v>137</v>
      </c>
      <c r="E11" s="83" t="s">
        <v>138</v>
      </c>
      <c r="F11" s="83" t="s">
        <v>139</v>
      </c>
      <c r="G11" s="77" t="s">
        <v>140</v>
      </c>
      <c r="H11" s="67" t="s">
        <v>141</v>
      </c>
      <c r="I11" s="67" t="s">
        <v>142</v>
      </c>
      <c r="J11" s="67" t="s">
        <v>143</v>
      </c>
      <c r="K11" s="86" t="s">
        <v>144</v>
      </c>
      <c r="L11" s="67" t="s">
        <v>145</v>
      </c>
      <c r="M11" s="86" t="s">
        <v>146</v>
      </c>
    </row>
    <row r="12" spans="1:13" ht="43.15">
      <c r="A12" s="82">
        <v>2</v>
      </c>
      <c r="B12" s="82" t="s">
        <v>147</v>
      </c>
      <c r="C12" s="82" t="str">
        <f>_xlfn.CONCAT(A12,B12)</f>
        <v>2All</v>
      </c>
      <c r="D12" s="78" t="s">
        <v>148</v>
      </c>
      <c r="E12" s="82" t="s">
        <v>149</v>
      </c>
      <c r="F12" s="82" t="s">
        <v>139</v>
      </c>
      <c r="G12" s="78" t="s">
        <v>150</v>
      </c>
      <c r="H12" s="67" t="s">
        <v>145</v>
      </c>
      <c r="I12" s="67" t="s">
        <v>151</v>
      </c>
      <c r="J12" s="395" t="s">
        <v>152</v>
      </c>
      <c r="K12" s="395" t="s">
        <v>153</v>
      </c>
      <c r="L12" s="67" t="s">
        <v>145</v>
      </c>
      <c r="M12" s="86" t="s">
        <v>154</v>
      </c>
    </row>
    <row r="13" spans="1:13" ht="57.6">
      <c r="A13" s="82">
        <v>3</v>
      </c>
      <c r="B13" s="82" t="s">
        <v>147</v>
      </c>
      <c r="C13" s="82" t="str">
        <f t="shared" si="0"/>
        <v>3All</v>
      </c>
      <c r="D13" s="78" t="s">
        <v>155</v>
      </c>
      <c r="E13" s="82" t="s">
        <v>156</v>
      </c>
      <c r="F13" s="82" t="s">
        <v>157</v>
      </c>
      <c r="G13" s="78" t="s">
        <v>158</v>
      </c>
      <c r="H13" s="67" t="s">
        <v>141</v>
      </c>
      <c r="I13" s="67" t="s">
        <v>151</v>
      </c>
      <c r="J13" s="86" t="s">
        <v>159</v>
      </c>
      <c r="K13" s="86" t="s">
        <v>160</v>
      </c>
      <c r="L13" s="67" t="s">
        <v>145</v>
      </c>
      <c r="M13" s="86" t="s">
        <v>154</v>
      </c>
    </row>
    <row r="14" spans="1:13" ht="43.15">
      <c r="A14" s="82">
        <v>4</v>
      </c>
      <c r="B14" s="82" t="s">
        <v>147</v>
      </c>
      <c r="C14" s="82" t="str">
        <f t="shared" si="0"/>
        <v>4All</v>
      </c>
      <c r="D14" s="77" t="s">
        <v>161</v>
      </c>
      <c r="E14" s="82" t="s">
        <v>162</v>
      </c>
      <c r="F14" s="83" t="s">
        <v>163</v>
      </c>
      <c r="G14" s="77" t="s">
        <v>164</v>
      </c>
      <c r="H14" s="67" t="s">
        <v>165</v>
      </c>
      <c r="I14" s="67" t="s">
        <v>166</v>
      </c>
      <c r="J14" s="86" t="s">
        <v>167</v>
      </c>
      <c r="K14" s="86" t="s">
        <v>168</v>
      </c>
      <c r="L14" s="67" t="s">
        <v>145</v>
      </c>
      <c r="M14" s="86" t="s">
        <v>154</v>
      </c>
    </row>
    <row r="15" spans="1:13" ht="43.15">
      <c r="A15" s="82">
        <v>5</v>
      </c>
      <c r="B15" s="82" t="s">
        <v>147</v>
      </c>
      <c r="C15" s="82" t="str">
        <f t="shared" si="0"/>
        <v>5All</v>
      </c>
      <c r="D15" s="77" t="s">
        <v>169</v>
      </c>
      <c r="E15" s="83" t="s">
        <v>57</v>
      </c>
      <c r="F15" s="83" t="s">
        <v>170</v>
      </c>
      <c r="G15" s="77" t="s">
        <v>171</v>
      </c>
      <c r="H15" s="67" t="s">
        <v>141</v>
      </c>
      <c r="I15" s="67" t="s">
        <v>142</v>
      </c>
      <c r="J15" s="86" t="s">
        <v>172</v>
      </c>
      <c r="K15" s="86" t="s">
        <v>173</v>
      </c>
      <c r="L15" s="67" t="s">
        <v>141</v>
      </c>
      <c r="M15" s="86" t="s">
        <v>174</v>
      </c>
    </row>
    <row r="16" spans="1:13" ht="72.75" customHeight="1">
      <c r="A16" s="82">
        <v>6</v>
      </c>
      <c r="B16" s="82" t="s">
        <v>147</v>
      </c>
      <c r="C16" s="82" t="str">
        <f t="shared" si="0"/>
        <v>6All</v>
      </c>
      <c r="D16" s="77" t="s">
        <v>175</v>
      </c>
      <c r="E16" s="77" t="s">
        <v>176</v>
      </c>
      <c r="F16" s="83" t="s">
        <v>177</v>
      </c>
      <c r="G16" s="77" t="s">
        <v>178</v>
      </c>
      <c r="H16" s="67" t="s">
        <v>145</v>
      </c>
      <c r="I16" s="67" t="s">
        <v>151</v>
      </c>
      <c r="J16" s="67" t="s">
        <v>179</v>
      </c>
      <c r="K16" s="67" t="s">
        <v>180</v>
      </c>
      <c r="L16" s="67" t="s">
        <v>145</v>
      </c>
      <c r="M16" s="86" t="s">
        <v>154</v>
      </c>
    </row>
    <row r="17" spans="1:16384" ht="57" customHeight="1">
      <c r="A17" s="82">
        <v>7</v>
      </c>
      <c r="B17" s="82" t="s">
        <v>147</v>
      </c>
      <c r="C17" s="82" t="str">
        <f t="shared" si="0"/>
        <v>7All</v>
      </c>
      <c r="D17" s="77" t="s">
        <v>181</v>
      </c>
      <c r="E17" s="77" t="s">
        <v>176</v>
      </c>
      <c r="F17" s="83" t="s">
        <v>182</v>
      </c>
      <c r="G17" s="77" t="s">
        <v>183</v>
      </c>
      <c r="H17" s="67" t="s">
        <v>145</v>
      </c>
      <c r="I17" s="67" t="s">
        <v>151</v>
      </c>
      <c r="J17" s="67" t="s">
        <v>179</v>
      </c>
      <c r="K17" s="67" t="s">
        <v>180</v>
      </c>
      <c r="L17" s="67" t="s">
        <v>145</v>
      </c>
      <c r="M17" s="86" t="s">
        <v>154</v>
      </c>
    </row>
    <row r="18" spans="1:16384" ht="57" customHeight="1">
      <c r="A18" s="82">
        <v>8</v>
      </c>
      <c r="B18" s="82" t="s">
        <v>147</v>
      </c>
      <c r="C18" s="82" t="str">
        <f t="shared" si="0"/>
        <v>8All</v>
      </c>
      <c r="D18" s="77" t="s">
        <v>184</v>
      </c>
      <c r="E18" s="83" t="s">
        <v>185</v>
      </c>
      <c r="F18" s="83" t="s">
        <v>186</v>
      </c>
      <c r="G18" s="77" t="s">
        <v>187</v>
      </c>
      <c r="H18" s="67" t="s">
        <v>145</v>
      </c>
      <c r="I18" s="67" t="s">
        <v>142</v>
      </c>
      <c r="J18" s="86" t="s">
        <v>188</v>
      </c>
      <c r="K18" s="86" t="s">
        <v>189</v>
      </c>
      <c r="L18" s="67" t="s">
        <v>141</v>
      </c>
      <c r="M18" s="86" t="s">
        <v>190</v>
      </c>
    </row>
    <row r="19" spans="1:16384" ht="144">
      <c r="A19" s="82">
        <v>9</v>
      </c>
      <c r="B19" s="82" t="s">
        <v>147</v>
      </c>
      <c r="C19" s="82" t="str">
        <f t="shared" si="0"/>
        <v>9All</v>
      </c>
      <c r="D19" s="77" t="s">
        <v>191</v>
      </c>
      <c r="E19" s="77" t="s">
        <v>192</v>
      </c>
      <c r="F19" s="83" t="s">
        <v>193</v>
      </c>
      <c r="G19" s="77" t="s">
        <v>194</v>
      </c>
      <c r="H19" s="67" t="s">
        <v>141</v>
      </c>
      <c r="I19" s="67" t="s">
        <v>142</v>
      </c>
      <c r="J19" s="86" t="s">
        <v>195</v>
      </c>
      <c r="K19" s="86" t="s">
        <v>196</v>
      </c>
      <c r="L19" s="67" t="s">
        <v>145</v>
      </c>
      <c r="M19" s="86" t="s">
        <v>197</v>
      </c>
    </row>
    <row r="20" spans="1:16384" ht="57.6">
      <c r="A20" s="82">
        <v>10</v>
      </c>
      <c r="B20" s="82" t="s">
        <v>147</v>
      </c>
      <c r="C20" s="82" t="str">
        <f t="shared" si="0"/>
        <v>10All</v>
      </c>
      <c r="D20" s="77" t="s">
        <v>198</v>
      </c>
      <c r="E20" s="83" t="s">
        <v>199</v>
      </c>
      <c r="F20" s="83" t="s">
        <v>200</v>
      </c>
      <c r="G20" s="77" t="s">
        <v>201</v>
      </c>
      <c r="H20" s="67" t="s">
        <v>141</v>
      </c>
      <c r="I20" s="67" t="s">
        <v>142</v>
      </c>
      <c r="J20" s="86" t="s">
        <v>202</v>
      </c>
      <c r="K20" s="86" t="s">
        <v>203</v>
      </c>
      <c r="L20" s="67" t="s">
        <v>145</v>
      </c>
      <c r="M20" s="86" t="s">
        <v>197</v>
      </c>
    </row>
    <row r="21" spans="1:16384" ht="43.15">
      <c r="A21" s="82">
        <v>11</v>
      </c>
      <c r="B21" s="82" t="s">
        <v>147</v>
      </c>
      <c r="C21" s="82" t="str">
        <f t="shared" si="0"/>
        <v>11All</v>
      </c>
      <c r="D21" s="77" t="s">
        <v>204</v>
      </c>
      <c r="E21" s="83" t="s">
        <v>205</v>
      </c>
      <c r="F21" s="83" t="s">
        <v>206</v>
      </c>
      <c r="G21" s="77" t="s">
        <v>207</v>
      </c>
      <c r="H21" s="67" t="s">
        <v>145</v>
      </c>
      <c r="I21" s="67" t="s">
        <v>151</v>
      </c>
      <c r="J21" s="86" t="s">
        <v>208</v>
      </c>
      <c r="K21" s="86" t="s">
        <v>209</v>
      </c>
      <c r="L21" s="67" t="s">
        <v>145</v>
      </c>
      <c r="M21" s="86" t="s">
        <v>197</v>
      </c>
    </row>
    <row r="22" spans="1:16384" ht="43.15">
      <c r="A22" s="82">
        <v>12</v>
      </c>
      <c r="B22" s="82" t="s">
        <v>147</v>
      </c>
      <c r="C22" s="82" t="str">
        <f t="shared" si="0"/>
        <v>12All</v>
      </c>
      <c r="D22" s="77" t="s">
        <v>210</v>
      </c>
      <c r="E22" s="77" t="s">
        <v>211</v>
      </c>
      <c r="F22" s="83" t="s">
        <v>212</v>
      </c>
      <c r="G22" s="77" t="s">
        <v>213</v>
      </c>
      <c r="H22" s="67" t="s">
        <v>145</v>
      </c>
      <c r="I22" s="67" t="s">
        <v>142</v>
      </c>
      <c r="J22" s="67" t="s">
        <v>214</v>
      </c>
      <c r="K22" s="86" t="s">
        <v>215</v>
      </c>
      <c r="L22" s="67" t="s">
        <v>145</v>
      </c>
      <c r="M22" s="86" t="s">
        <v>197</v>
      </c>
    </row>
    <row r="23" spans="1:16384" ht="28.9">
      <c r="A23" s="481">
        <v>13</v>
      </c>
      <c r="B23" s="82" t="s">
        <v>84</v>
      </c>
      <c r="C23" s="82" t="str">
        <f t="shared" si="0"/>
        <v>13BioSNG</v>
      </c>
      <c r="D23" s="77" t="s">
        <v>216</v>
      </c>
      <c r="E23" s="77" t="s">
        <v>47</v>
      </c>
      <c r="F23" s="83" t="s">
        <v>217</v>
      </c>
      <c r="G23" s="77" t="s">
        <v>218</v>
      </c>
      <c r="H23" s="67" t="s">
        <v>141</v>
      </c>
      <c r="I23" s="67" t="s">
        <v>219</v>
      </c>
      <c r="J23" s="67" t="s">
        <v>220</v>
      </c>
      <c r="K23" s="86" t="s">
        <v>221</v>
      </c>
      <c r="L23" s="67" t="s">
        <v>145</v>
      </c>
      <c r="M23" s="86" t="s">
        <v>197</v>
      </c>
    </row>
    <row r="24" spans="1:16384" ht="28.9">
      <c r="A24" s="481">
        <v>14</v>
      </c>
      <c r="B24" s="82" t="s">
        <v>222</v>
      </c>
      <c r="C24" s="82" t="str">
        <f t="shared" si="0"/>
        <v>14BioH2</v>
      </c>
      <c r="D24" s="77" t="s">
        <v>223</v>
      </c>
      <c r="E24" s="77" t="s">
        <v>47</v>
      </c>
      <c r="F24" s="83" t="s">
        <v>224</v>
      </c>
      <c r="G24" s="77" t="s">
        <v>225</v>
      </c>
      <c r="H24" s="67" t="s">
        <v>141</v>
      </c>
      <c r="I24" s="67" t="s">
        <v>151</v>
      </c>
      <c r="J24" s="67" t="s">
        <v>226</v>
      </c>
      <c r="K24" s="86" t="s">
        <v>227</v>
      </c>
      <c r="L24" s="67" t="s">
        <v>141</v>
      </c>
      <c r="M24" s="86" t="s">
        <v>197</v>
      </c>
    </row>
    <row r="25" spans="1:16384" ht="43.15">
      <c r="A25" s="482">
        <v>15</v>
      </c>
      <c r="B25" s="83" t="s">
        <v>147</v>
      </c>
      <c r="C25" s="77" t="str">
        <f t="shared" si="0"/>
        <v>15All</v>
      </c>
      <c r="D25" s="77" t="s">
        <v>228</v>
      </c>
      <c r="E25" s="83" t="s">
        <v>50</v>
      </c>
      <c r="F25" s="83" t="s">
        <v>229</v>
      </c>
      <c r="G25" s="77" t="s">
        <v>230</v>
      </c>
      <c r="H25" s="67" t="s">
        <v>141</v>
      </c>
      <c r="I25" s="67" t="s">
        <v>151</v>
      </c>
      <c r="J25" s="86" t="s">
        <v>231</v>
      </c>
      <c r="K25" s="77" t="s">
        <v>232</v>
      </c>
      <c r="L25" s="67" t="s">
        <v>141</v>
      </c>
      <c r="M25" s="77" t="s">
        <v>146</v>
      </c>
      <c r="N25" s="83"/>
      <c r="O25" s="77"/>
      <c r="P25" s="83"/>
      <c r="Q25" s="77"/>
      <c r="R25" s="83"/>
      <c r="S25" s="77"/>
      <c r="T25" s="83"/>
      <c r="U25" s="77"/>
      <c r="V25" s="83"/>
      <c r="W25" s="77"/>
      <c r="X25" s="83"/>
      <c r="Y25" s="77"/>
      <c r="Z25" s="83"/>
      <c r="AA25" s="77"/>
      <c r="AB25" s="83"/>
      <c r="AC25" s="77"/>
      <c r="AD25" s="83"/>
      <c r="AE25" s="77"/>
      <c r="AF25" s="83"/>
      <c r="AG25" s="77"/>
      <c r="AH25" s="83"/>
      <c r="AI25" s="77"/>
      <c r="AJ25" s="83"/>
      <c r="AK25" s="77"/>
      <c r="AL25" s="83"/>
      <c r="AM25" s="77"/>
      <c r="AN25" s="83"/>
      <c r="AO25" s="77"/>
      <c r="AP25" s="83"/>
      <c r="AQ25" s="77"/>
      <c r="AR25" s="83"/>
      <c r="AS25" s="77"/>
      <c r="AT25" s="83"/>
      <c r="AU25" s="77"/>
      <c r="AV25" s="83"/>
      <c r="AW25" s="77"/>
      <c r="AX25" s="83"/>
      <c r="AY25" s="77"/>
      <c r="AZ25" s="83"/>
      <c r="BA25" s="77"/>
      <c r="BB25" s="83"/>
      <c r="BC25" s="77"/>
      <c r="BD25" s="83"/>
      <c r="BE25" s="77"/>
      <c r="BF25" s="83"/>
      <c r="BG25" s="77"/>
      <c r="BH25" s="83"/>
      <c r="BI25" s="77"/>
      <c r="BJ25" s="83"/>
      <c r="BK25" s="77"/>
      <c r="BL25" s="83"/>
      <c r="BM25" s="77"/>
      <c r="BN25" s="83"/>
      <c r="BO25" s="77"/>
      <c r="BP25" s="83"/>
      <c r="BQ25" s="77"/>
      <c r="BR25" s="83"/>
      <c r="BS25" s="77"/>
      <c r="BT25" s="83"/>
      <c r="BU25" s="77"/>
      <c r="BV25" s="83"/>
      <c r="BW25" s="77"/>
      <c r="BX25" s="83"/>
      <c r="BY25" s="77"/>
      <c r="BZ25" s="83"/>
      <c r="CA25" s="77"/>
      <c r="CB25" s="83"/>
      <c r="CC25" s="77"/>
      <c r="CD25" s="83"/>
      <c r="CE25" s="77"/>
      <c r="CF25" s="83"/>
      <c r="CG25" s="77"/>
      <c r="CH25" s="83"/>
      <c r="CI25" s="77"/>
      <c r="CJ25" s="83"/>
      <c r="CK25" s="77"/>
      <c r="CL25" s="83"/>
      <c r="CM25" s="77"/>
      <c r="CN25" s="83"/>
      <c r="CO25" s="77"/>
      <c r="CP25" s="83"/>
      <c r="CQ25" s="77"/>
      <c r="CR25" s="83"/>
      <c r="CS25" s="77"/>
      <c r="CT25" s="83"/>
      <c r="CU25" s="77"/>
      <c r="CV25" s="83"/>
      <c r="CW25" s="77"/>
      <c r="CX25" s="83"/>
      <c r="CY25" s="77"/>
      <c r="CZ25" s="83"/>
      <c r="DA25" s="77"/>
      <c r="DB25" s="83"/>
      <c r="DC25" s="77"/>
      <c r="DD25" s="83"/>
      <c r="DE25" s="77"/>
      <c r="DF25" s="83"/>
      <c r="DG25" s="77"/>
      <c r="DH25" s="83"/>
      <c r="DI25" s="77"/>
      <c r="DJ25" s="83"/>
      <c r="DK25" s="77"/>
      <c r="DL25" s="83"/>
      <c r="DM25" s="77"/>
      <c r="DN25" s="83"/>
      <c r="DO25" s="77"/>
      <c r="DP25" s="83"/>
      <c r="DQ25" s="77"/>
      <c r="DR25" s="83"/>
      <c r="DS25" s="77"/>
      <c r="DT25" s="83"/>
      <c r="DU25" s="77"/>
      <c r="DV25" s="83"/>
      <c r="DW25" s="77"/>
      <c r="DX25" s="83"/>
      <c r="DY25" s="77"/>
      <c r="DZ25" s="83"/>
      <c r="EA25" s="77"/>
      <c r="EB25" s="83"/>
      <c r="EC25" s="77"/>
      <c r="ED25" s="83"/>
      <c r="EE25" s="77"/>
      <c r="EF25" s="83"/>
      <c r="EG25" s="77"/>
      <c r="EH25" s="83"/>
      <c r="EI25" s="77"/>
      <c r="EJ25" s="83"/>
      <c r="EK25" s="77"/>
      <c r="EL25" s="83"/>
      <c r="EM25" s="77"/>
      <c r="EN25" s="83"/>
      <c r="EO25" s="77"/>
      <c r="EP25" s="83"/>
      <c r="EQ25" s="77"/>
      <c r="ER25" s="83"/>
      <c r="ES25" s="77"/>
      <c r="ET25" s="83"/>
      <c r="EU25" s="77"/>
      <c r="EV25" s="83"/>
      <c r="EW25" s="77"/>
      <c r="EX25" s="83"/>
      <c r="EY25" s="77"/>
      <c r="EZ25" s="83"/>
      <c r="FA25" s="77"/>
      <c r="FB25" s="83"/>
      <c r="FC25" s="77"/>
      <c r="FD25" s="83"/>
      <c r="FE25" s="77"/>
      <c r="FF25" s="83"/>
      <c r="FG25" s="77"/>
      <c r="FH25" s="83"/>
      <c r="FI25" s="77"/>
      <c r="FJ25" s="83"/>
      <c r="FK25" s="77"/>
      <c r="FL25" s="83"/>
      <c r="FM25" s="77"/>
      <c r="FN25" s="83"/>
      <c r="FO25" s="77"/>
      <c r="FP25" s="83"/>
      <c r="FQ25" s="77"/>
      <c r="FR25" s="83"/>
      <c r="FS25" s="77"/>
      <c r="FT25" s="83"/>
      <c r="FU25" s="77"/>
      <c r="FV25" s="83"/>
      <c r="FW25" s="77"/>
      <c r="FX25" s="83"/>
      <c r="FY25" s="77"/>
      <c r="FZ25" s="83"/>
      <c r="GA25" s="77"/>
      <c r="GB25" s="83"/>
      <c r="GC25" s="77"/>
      <c r="GD25" s="83"/>
      <c r="GE25" s="77"/>
      <c r="GF25" s="83"/>
      <c r="GG25" s="77"/>
      <c r="GH25" s="83"/>
      <c r="GI25" s="77"/>
      <c r="GJ25" s="83"/>
      <c r="GK25" s="77"/>
      <c r="GL25" s="83"/>
      <c r="GM25" s="77"/>
      <c r="GN25" s="83"/>
      <c r="GO25" s="77"/>
      <c r="GP25" s="83"/>
      <c r="GQ25" s="77"/>
      <c r="GR25" s="83"/>
      <c r="GS25" s="77"/>
      <c r="GT25" s="83"/>
      <c r="GU25" s="77"/>
      <c r="GV25" s="83"/>
      <c r="GW25" s="77"/>
      <c r="GX25" s="83"/>
      <c r="GY25" s="77"/>
      <c r="GZ25" s="83"/>
      <c r="HA25" s="77"/>
      <c r="HB25" s="83"/>
      <c r="HC25" s="77"/>
      <c r="HD25" s="83"/>
      <c r="HE25" s="77"/>
      <c r="HF25" s="83"/>
      <c r="HG25" s="77"/>
      <c r="HH25" s="83"/>
      <c r="HI25" s="77"/>
      <c r="HJ25" s="83"/>
      <c r="HK25" s="77"/>
      <c r="HL25" s="83"/>
      <c r="HM25" s="77"/>
      <c r="HN25" s="83"/>
      <c r="HO25" s="77"/>
      <c r="HP25" s="83"/>
      <c r="HQ25" s="77"/>
      <c r="HR25" s="83"/>
      <c r="HS25" s="77"/>
      <c r="HT25" s="83"/>
      <c r="HU25" s="77"/>
      <c r="HV25" s="83"/>
      <c r="HW25" s="77"/>
      <c r="HX25" s="83"/>
      <c r="HY25" s="77"/>
      <c r="HZ25" s="83"/>
      <c r="IA25" s="77"/>
      <c r="IB25" s="83"/>
      <c r="IC25" s="77"/>
      <c r="ID25" s="83"/>
      <c r="IE25" s="77"/>
      <c r="IF25" s="83"/>
      <c r="IG25" s="77"/>
      <c r="IH25" s="83"/>
      <c r="II25" s="77"/>
      <c r="IJ25" s="83"/>
      <c r="IK25" s="77"/>
      <c r="IL25" s="83"/>
      <c r="IM25" s="77"/>
      <c r="IN25" s="83"/>
      <c r="IO25" s="77"/>
      <c r="IP25" s="83"/>
      <c r="IQ25" s="77"/>
      <c r="IR25" s="83"/>
      <c r="IS25" s="77"/>
      <c r="IT25" s="83"/>
      <c r="IU25" s="77"/>
      <c r="IV25" s="83"/>
      <c r="IW25" s="77"/>
      <c r="IX25" s="83"/>
      <c r="IY25" s="77"/>
      <c r="IZ25" s="83"/>
      <c r="JA25" s="77"/>
      <c r="JB25" s="83"/>
      <c r="JC25" s="77"/>
      <c r="JD25" s="83"/>
      <c r="JE25" s="77"/>
      <c r="JF25" s="83"/>
      <c r="JG25" s="77"/>
      <c r="JH25" s="83"/>
      <c r="JI25" s="77"/>
      <c r="JJ25" s="83"/>
      <c r="JK25" s="77"/>
      <c r="JL25" s="83"/>
      <c r="JM25" s="77"/>
      <c r="JN25" s="83"/>
      <c r="JO25" s="77"/>
      <c r="JP25" s="83"/>
      <c r="JQ25" s="77"/>
      <c r="JR25" s="83"/>
      <c r="JS25" s="77"/>
      <c r="JT25" s="83"/>
      <c r="JU25" s="77"/>
      <c r="JV25" s="83"/>
      <c r="JW25" s="77"/>
      <c r="JX25" s="83"/>
      <c r="JY25" s="77"/>
      <c r="JZ25" s="83"/>
      <c r="KA25" s="77"/>
      <c r="KB25" s="83"/>
      <c r="KC25" s="77"/>
      <c r="KD25" s="83"/>
      <c r="KE25" s="77"/>
      <c r="KF25" s="83"/>
      <c r="KG25" s="77"/>
      <c r="KH25" s="83"/>
      <c r="KI25" s="77"/>
      <c r="KJ25" s="83"/>
      <c r="KK25" s="77"/>
      <c r="KL25" s="83"/>
      <c r="KM25" s="77"/>
      <c r="KN25" s="83"/>
      <c r="KO25" s="77"/>
      <c r="KP25" s="83"/>
      <c r="KQ25" s="77"/>
      <c r="KR25" s="83"/>
      <c r="KS25" s="77"/>
      <c r="KT25" s="83"/>
      <c r="KU25" s="77"/>
      <c r="KV25" s="83"/>
      <c r="KW25" s="77"/>
      <c r="KX25" s="83"/>
      <c r="KY25" s="77"/>
      <c r="KZ25" s="83"/>
      <c r="LA25" s="77"/>
      <c r="LB25" s="83"/>
      <c r="LC25" s="77"/>
      <c r="LD25" s="83"/>
      <c r="LE25" s="77"/>
      <c r="LF25" s="83"/>
      <c r="LG25" s="77"/>
      <c r="LH25" s="83"/>
      <c r="LI25" s="77"/>
      <c r="LJ25" s="83"/>
      <c r="LK25" s="77"/>
      <c r="LL25" s="83"/>
      <c r="LM25" s="77"/>
      <c r="LN25" s="83"/>
      <c r="LO25" s="77"/>
      <c r="LP25" s="83"/>
      <c r="LQ25" s="77"/>
      <c r="LR25" s="83"/>
      <c r="LS25" s="77"/>
      <c r="LT25" s="83"/>
      <c r="LU25" s="77"/>
      <c r="LV25" s="83"/>
      <c r="LW25" s="77"/>
      <c r="LX25" s="83"/>
      <c r="LY25" s="77"/>
      <c r="LZ25" s="83"/>
      <c r="MA25" s="77"/>
      <c r="MB25" s="83"/>
      <c r="MC25" s="77"/>
      <c r="MD25" s="83"/>
      <c r="ME25" s="77"/>
      <c r="MF25" s="83"/>
      <c r="MG25" s="77"/>
      <c r="MH25" s="83"/>
      <c r="MI25" s="77"/>
      <c r="MJ25" s="83"/>
      <c r="MK25" s="77"/>
      <c r="ML25" s="83"/>
      <c r="MM25" s="77"/>
      <c r="MN25" s="83"/>
      <c r="MO25" s="77"/>
      <c r="MP25" s="83"/>
      <c r="MQ25" s="77"/>
      <c r="MR25" s="83"/>
      <c r="MS25" s="77"/>
      <c r="MT25" s="83"/>
      <c r="MU25" s="77"/>
      <c r="MV25" s="83"/>
      <c r="MW25" s="77"/>
      <c r="MX25" s="83"/>
      <c r="MY25" s="77"/>
      <c r="MZ25" s="83"/>
      <c r="NA25" s="77"/>
      <c r="NB25" s="83"/>
      <c r="NC25" s="77"/>
      <c r="ND25" s="83"/>
      <c r="NE25" s="77"/>
      <c r="NF25" s="83"/>
      <c r="NG25" s="77"/>
      <c r="NH25" s="83"/>
      <c r="NI25" s="77"/>
      <c r="NJ25" s="83"/>
      <c r="NK25" s="77"/>
      <c r="NL25" s="83"/>
      <c r="NM25" s="77"/>
      <c r="NN25" s="83"/>
      <c r="NO25" s="77"/>
      <c r="NP25" s="83"/>
      <c r="NQ25" s="77"/>
      <c r="NR25" s="83"/>
      <c r="NS25" s="77"/>
      <c r="NT25" s="83"/>
      <c r="NU25" s="77"/>
      <c r="NV25" s="83"/>
      <c r="NW25" s="77"/>
      <c r="NX25" s="83"/>
      <c r="NY25" s="77"/>
      <c r="NZ25" s="83"/>
      <c r="OA25" s="77"/>
      <c r="OB25" s="83"/>
      <c r="OC25" s="77"/>
      <c r="OD25" s="83"/>
      <c r="OE25" s="77"/>
      <c r="OF25" s="83"/>
      <c r="OG25" s="77"/>
      <c r="OH25" s="83"/>
      <c r="OI25" s="77"/>
      <c r="OJ25" s="83"/>
      <c r="OK25" s="77"/>
      <c r="OL25" s="83"/>
      <c r="OM25" s="77"/>
      <c r="ON25" s="83"/>
      <c r="OO25" s="77"/>
      <c r="OP25" s="83"/>
      <c r="OQ25" s="77"/>
      <c r="OR25" s="83"/>
      <c r="OS25" s="77"/>
      <c r="OT25" s="83"/>
      <c r="OU25" s="77"/>
      <c r="OV25" s="83"/>
      <c r="OW25" s="77"/>
      <c r="OX25" s="83"/>
      <c r="OY25" s="77"/>
      <c r="OZ25" s="83"/>
      <c r="PA25" s="77"/>
      <c r="PB25" s="83"/>
      <c r="PC25" s="77"/>
      <c r="PD25" s="83"/>
      <c r="PE25" s="77"/>
      <c r="PF25" s="83"/>
      <c r="PG25" s="77"/>
      <c r="PH25" s="83"/>
      <c r="PI25" s="77"/>
      <c r="PJ25" s="83"/>
      <c r="PK25" s="77"/>
      <c r="PL25" s="83"/>
      <c r="PM25" s="77"/>
      <c r="PN25" s="83"/>
      <c r="PO25" s="77"/>
      <c r="PP25" s="83"/>
      <c r="PQ25" s="77"/>
      <c r="PR25" s="83"/>
      <c r="PS25" s="77"/>
      <c r="PT25" s="83"/>
      <c r="PU25" s="77"/>
      <c r="PV25" s="83"/>
      <c r="PW25" s="77"/>
      <c r="PX25" s="83"/>
      <c r="PY25" s="77"/>
      <c r="PZ25" s="83"/>
      <c r="QA25" s="77"/>
      <c r="QB25" s="83"/>
      <c r="QC25" s="77"/>
      <c r="QD25" s="83"/>
      <c r="QE25" s="77"/>
      <c r="QF25" s="83"/>
      <c r="QG25" s="77"/>
      <c r="QH25" s="83"/>
      <c r="QI25" s="77"/>
      <c r="QJ25" s="83"/>
      <c r="QK25" s="77"/>
      <c r="QL25" s="83"/>
      <c r="QM25" s="77"/>
      <c r="QN25" s="83"/>
      <c r="QO25" s="77"/>
      <c r="QP25" s="83"/>
      <c r="QQ25" s="77"/>
      <c r="QR25" s="83"/>
      <c r="QS25" s="77"/>
      <c r="QT25" s="83"/>
      <c r="QU25" s="77"/>
      <c r="QV25" s="83"/>
      <c r="QW25" s="77"/>
      <c r="QX25" s="83"/>
      <c r="QY25" s="77"/>
      <c r="QZ25" s="83"/>
      <c r="RA25" s="77"/>
      <c r="RB25" s="83"/>
      <c r="RC25" s="77"/>
      <c r="RD25" s="83"/>
      <c r="RE25" s="77"/>
      <c r="RF25" s="83"/>
      <c r="RG25" s="77"/>
      <c r="RH25" s="83"/>
      <c r="RI25" s="77"/>
      <c r="RJ25" s="83"/>
      <c r="RK25" s="77"/>
      <c r="RL25" s="83"/>
      <c r="RM25" s="77"/>
      <c r="RN25" s="83"/>
      <c r="RO25" s="77"/>
      <c r="RP25" s="83"/>
      <c r="RQ25" s="77"/>
      <c r="RR25" s="83"/>
      <c r="RS25" s="77"/>
      <c r="RT25" s="83"/>
      <c r="RU25" s="77"/>
      <c r="RV25" s="83"/>
      <c r="RW25" s="77"/>
      <c r="RX25" s="83"/>
      <c r="RY25" s="77"/>
      <c r="RZ25" s="83"/>
      <c r="SA25" s="77"/>
      <c r="SB25" s="83"/>
      <c r="SC25" s="77"/>
      <c r="SD25" s="83"/>
      <c r="SE25" s="77"/>
      <c r="SF25" s="83"/>
      <c r="SG25" s="77"/>
      <c r="SH25" s="83"/>
      <c r="SI25" s="77"/>
      <c r="SJ25" s="83"/>
      <c r="SK25" s="77"/>
      <c r="SL25" s="83"/>
      <c r="SM25" s="77"/>
      <c r="SN25" s="83"/>
      <c r="SO25" s="77"/>
      <c r="SP25" s="83"/>
      <c r="SQ25" s="77"/>
      <c r="SR25" s="83"/>
      <c r="SS25" s="77"/>
      <c r="ST25" s="83"/>
      <c r="SU25" s="77"/>
      <c r="SV25" s="83"/>
      <c r="SW25" s="77"/>
      <c r="SX25" s="83"/>
      <c r="SY25" s="77"/>
      <c r="SZ25" s="83"/>
      <c r="TA25" s="77"/>
      <c r="TB25" s="83"/>
      <c r="TC25" s="77"/>
      <c r="TD25" s="83"/>
      <c r="TE25" s="77"/>
      <c r="TF25" s="83"/>
      <c r="TG25" s="77"/>
      <c r="TH25" s="83"/>
      <c r="TI25" s="77"/>
      <c r="TJ25" s="83"/>
      <c r="TK25" s="77"/>
      <c r="TL25" s="83"/>
      <c r="TM25" s="77"/>
      <c r="TN25" s="83"/>
      <c r="TO25" s="77"/>
      <c r="TP25" s="83"/>
      <c r="TQ25" s="77"/>
      <c r="TR25" s="83"/>
      <c r="TS25" s="77"/>
      <c r="TT25" s="83"/>
      <c r="TU25" s="77"/>
      <c r="TV25" s="83"/>
      <c r="TW25" s="77"/>
      <c r="TX25" s="83"/>
      <c r="TY25" s="77"/>
      <c r="TZ25" s="83"/>
      <c r="UA25" s="77"/>
      <c r="UB25" s="83"/>
      <c r="UC25" s="77"/>
      <c r="UD25" s="83"/>
      <c r="UE25" s="77"/>
      <c r="UF25" s="83"/>
      <c r="UG25" s="77"/>
      <c r="UH25" s="83"/>
      <c r="UI25" s="77"/>
      <c r="UJ25" s="83"/>
      <c r="UK25" s="77"/>
      <c r="UL25" s="83"/>
      <c r="UM25" s="77"/>
      <c r="UN25" s="83"/>
      <c r="UO25" s="77"/>
      <c r="UP25" s="83"/>
      <c r="UQ25" s="77"/>
      <c r="UR25" s="83"/>
      <c r="US25" s="77"/>
      <c r="UT25" s="83"/>
      <c r="UU25" s="77"/>
      <c r="UV25" s="83"/>
      <c r="UW25" s="77"/>
      <c r="UX25" s="83"/>
      <c r="UY25" s="77"/>
      <c r="UZ25" s="83"/>
      <c r="VA25" s="77"/>
      <c r="VB25" s="83"/>
      <c r="VC25" s="77"/>
      <c r="VD25" s="83"/>
      <c r="VE25" s="77"/>
      <c r="VF25" s="83"/>
      <c r="VG25" s="77"/>
      <c r="VH25" s="83"/>
      <c r="VI25" s="77"/>
      <c r="VJ25" s="83"/>
      <c r="VK25" s="77"/>
      <c r="VL25" s="83"/>
      <c r="VM25" s="77"/>
      <c r="VN25" s="83"/>
      <c r="VO25" s="77"/>
      <c r="VP25" s="83"/>
      <c r="VQ25" s="77"/>
      <c r="VR25" s="83"/>
      <c r="VS25" s="77"/>
      <c r="VT25" s="83"/>
      <c r="VU25" s="77"/>
      <c r="VV25" s="83"/>
      <c r="VW25" s="77"/>
      <c r="VX25" s="83"/>
      <c r="VY25" s="77"/>
      <c r="VZ25" s="83"/>
      <c r="WA25" s="77"/>
      <c r="WB25" s="83"/>
      <c r="WC25" s="77"/>
      <c r="WD25" s="83"/>
      <c r="WE25" s="77"/>
      <c r="WF25" s="83"/>
      <c r="WG25" s="77"/>
      <c r="WH25" s="83"/>
      <c r="WI25" s="77"/>
      <c r="WJ25" s="83"/>
      <c r="WK25" s="77"/>
      <c r="WL25" s="83"/>
      <c r="WM25" s="77"/>
      <c r="WN25" s="83"/>
      <c r="WO25" s="77"/>
      <c r="WP25" s="83"/>
      <c r="WQ25" s="77"/>
      <c r="WR25" s="83"/>
      <c r="WS25" s="77"/>
      <c r="WT25" s="83"/>
      <c r="WU25" s="77"/>
      <c r="WV25" s="83"/>
      <c r="WW25" s="77"/>
      <c r="WX25" s="83"/>
      <c r="WY25" s="77"/>
      <c r="WZ25" s="83"/>
      <c r="XA25" s="77"/>
      <c r="XB25" s="83"/>
      <c r="XC25" s="77"/>
      <c r="XD25" s="83"/>
      <c r="XE25" s="77"/>
      <c r="XF25" s="83"/>
      <c r="XG25" s="77"/>
      <c r="XH25" s="83"/>
      <c r="XI25" s="77"/>
      <c r="XJ25" s="83"/>
      <c r="XK25" s="77"/>
      <c r="XL25" s="83"/>
      <c r="XM25" s="77"/>
      <c r="XN25" s="83"/>
      <c r="XO25" s="77"/>
      <c r="XP25" s="83"/>
      <c r="XQ25" s="77"/>
      <c r="XR25" s="83"/>
      <c r="XS25" s="77"/>
      <c r="XT25" s="83"/>
      <c r="XU25" s="77"/>
      <c r="XV25" s="83"/>
      <c r="XW25" s="77"/>
      <c r="XX25" s="83"/>
      <c r="XY25" s="77"/>
      <c r="XZ25" s="83"/>
      <c r="YA25" s="77"/>
      <c r="YB25" s="83"/>
      <c r="YC25" s="77"/>
      <c r="YD25" s="83"/>
      <c r="YE25" s="77"/>
      <c r="YF25" s="83"/>
      <c r="YG25" s="77"/>
      <c r="YH25" s="83"/>
      <c r="YI25" s="77"/>
      <c r="YJ25" s="83"/>
      <c r="YK25" s="77"/>
      <c r="YL25" s="83"/>
      <c r="YM25" s="77"/>
      <c r="YN25" s="83"/>
      <c r="YO25" s="77"/>
      <c r="YP25" s="83"/>
      <c r="YQ25" s="77"/>
      <c r="YR25" s="83"/>
      <c r="YS25" s="77"/>
      <c r="YT25" s="83"/>
      <c r="YU25" s="77"/>
      <c r="YV25" s="83"/>
      <c r="YW25" s="77"/>
      <c r="YX25" s="83"/>
      <c r="YY25" s="77"/>
      <c r="YZ25" s="83"/>
      <c r="ZA25" s="77"/>
      <c r="ZB25" s="83"/>
      <c r="ZC25" s="77"/>
      <c r="ZD25" s="83"/>
      <c r="ZE25" s="77"/>
      <c r="ZF25" s="83"/>
      <c r="ZG25" s="77"/>
      <c r="ZH25" s="83"/>
      <c r="ZI25" s="77"/>
      <c r="ZJ25" s="83"/>
      <c r="ZK25" s="77"/>
      <c r="ZL25" s="83"/>
      <c r="ZM25" s="77"/>
      <c r="ZN25" s="83"/>
      <c r="ZO25" s="77"/>
      <c r="ZP25" s="83"/>
      <c r="ZQ25" s="77"/>
      <c r="ZR25" s="83"/>
      <c r="ZS25" s="77"/>
      <c r="ZT25" s="83"/>
      <c r="ZU25" s="77"/>
      <c r="ZV25" s="83"/>
      <c r="ZW25" s="77"/>
      <c r="ZX25" s="83"/>
      <c r="ZY25" s="77"/>
      <c r="ZZ25" s="83"/>
      <c r="AAA25" s="77"/>
      <c r="AAB25" s="83"/>
      <c r="AAC25" s="77"/>
      <c r="AAD25" s="83"/>
      <c r="AAE25" s="77"/>
      <c r="AAF25" s="83"/>
      <c r="AAG25" s="77"/>
      <c r="AAH25" s="83"/>
      <c r="AAI25" s="77"/>
      <c r="AAJ25" s="83"/>
      <c r="AAK25" s="77"/>
      <c r="AAL25" s="83"/>
      <c r="AAM25" s="77"/>
      <c r="AAN25" s="83"/>
      <c r="AAO25" s="77"/>
      <c r="AAP25" s="83"/>
      <c r="AAQ25" s="77"/>
      <c r="AAR25" s="83"/>
      <c r="AAS25" s="77"/>
      <c r="AAT25" s="83"/>
      <c r="AAU25" s="77"/>
      <c r="AAV25" s="83"/>
      <c r="AAW25" s="77"/>
      <c r="AAX25" s="83"/>
      <c r="AAY25" s="77"/>
      <c r="AAZ25" s="83"/>
      <c r="ABA25" s="77"/>
      <c r="ABB25" s="83"/>
      <c r="ABC25" s="77"/>
      <c r="ABD25" s="83"/>
      <c r="ABE25" s="77"/>
      <c r="ABF25" s="83"/>
      <c r="ABG25" s="77"/>
      <c r="ABH25" s="83"/>
      <c r="ABI25" s="77"/>
      <c r="ABJ25" s="83"/>
      <c r="ABK25" s="77"/>
      <c r="ABL25" s="83"/>
      <c r="ABM25" s="77"/>
      <c r="ABN25" s="83"/>
      <c r="ABO25" s="77"/>
      <c r="ABP25" s="83"/>
      <c r="ABQ25" s="77"/>
      <c r="ABR25" s="83"/>
      <c r="ABS25" s="77"/>
      <c r="ABT25" s="83"/>
      <c r="ABU25" s="77"/>
      <c r="ABV25" s="83"/>
      <c r="ABW25" s="77"/>
      <c r="ABX25" s="83"/>
      <c r="ABY25" s="77"/>
      <c r="ABZ25" s="83"/>
      <c r="ACA25" s="77"/>
      <c r="ACB25" s="83"/>
      <c r="ACC25" s="77"/>
      <c r="ACD25" s="83"/>
      <c r="ACE25" s="77"/>
      <c r="ACF25" s="83"/>
      <c r="ACG25" s="77"/>
      <c r="ACH25" s="83"/>
      <c r="ACI25" s="77"/>
      <c r="ACJ25" s="83"/>
      <c r="ACK25" s="77"/>
      <c r="ACL25" s="83"/>
      <c r="ACM25" s="77"/>
      <c r="ACN25" s="83"/>
      <c r="ACO25" s="77"/>
      <c r="ACP25" s="83"/>
      <c r="ACQ25" s="77"/>
      <c r="ACR25" s="83"/>
      <c r="ACS25" s="77"/>
      <c r="ACT25" s="83"/>
      <c r="ACU25" s="77"/>
      <c r="ACV25" s="83"/>
      <c r="ACW25" s="77"/>
      <c r="ACX25" s="83"/>
      <c r="ACY25" s="77"/>
      <c r="ACZ25" s="83"/>
      <c r="ADA25" s="77"/>
      <c r="ADB25" s="83"/>
      <c r="ADC25" s="77"/>
      <c r="ADD25" s="83"/>
      <c r="ADE25" s="77"/>
      <c r="ADF25" s="83"/>
      <c r="ADG25" s="77"/>
      <c r="ADH25" s="83"/>
      <c r="ADI25" s="77"/>
      <c r="ADJ25" s="83"/>
      <c r="ADK25" s="77"/>
      <c r="ADL25" s="83"/>
      <c r="ADM25" s="77"/>
      <c r="ADN25" s="83"/>
      <c r="ADO25" s="77"/>
      <c r="ADP25" s="83"/>
      <c r="ADQ25" s="77"/>
      <c r="ADR25" s="83"/>
      <c r="ADS25" s="77"/>
      <c r="ADT25" s="83"/>
      <c r="ADU25" s="77"/>
      <c r="ADV25" s="83"/>
      <c r="ADW25" s="77"/>
      <c r="ADX25" s="83"/>
      <c r="ADY25" s="77"/>
      <c r="ADZ25" s="83"/>
      <c r="AEA25" s="77"/>
      <c r="AEB25" s="83"/>
      <c r="AEC25" s="77"/>
      <c r="AED25" s="83"/>
      <c r="AEE25" s="77"/>
      <c r="AEF25" s="83"/>
      <c r="AEG25" s="77"/>
      <c r="AEH25" s="83"/>
      <c r="AEI25" s="77"/>
      <c r="AEJ25" s="83"/>
      <c r="AEK25" s="77"/>
      <c r="AEL25" s="83"/>
      <c r="AEM25" s="77"/>
      <c r="AEN25" s="83"/>
      <c r="AEO25" s="77"/>
      <c r="AEP25" s="83"/>
      <c r="AEQ25" s="77"/>
      <c r="AER25" s="83"/>
      <c r="AES25" s="77"/>
      <c r="AET25" s="83"/>
      <c r="AEU25" s="77"/>
      <c r="AEV25" s="83"/>
      <c r="AEW25" s="77"/>
      <c r="AEX25" s="83"/>
      <c r="AEY25" s="77"/>
      <c r="AEZ25" s="83"/>
      <c r="AFA25" s="77"/>
      <c r="AFB25" s="83"/>
      <c r="AFC25" s="77"/>
      <c r="AFD25" s="83"/>
      <c r="AFE25" s="77"/>
      <c r="AFF25" s="83"/>
      <c r="AFG25" s="77"/>
      <c r="AFH25" s="83"/>
      <c r="AFI25" s="77"/>
      <c r="AFJ25" s="83"/>
      <c r="AFK25" s="77"/>
      <c r="AFL25" s="83"/>
      <c r="AFM25" s="77"/>
      <c r="AFN25" s="83"/>
      <c r="AFO25" s="77"/>
      <c r="AFP25" s="83"/>
      <c r="AFQ25" s="77"/>
      <c r="AFR25" s="83"/>
      <c r="AFS25" s="77"/>
      <c r="AFT25" s="83"/>
      <c r="AFU25" s="77"/>
      <c r="AFV25" s="83"/>
      <c r="AFW25" s="77"/>
      <c r="AFX25" s="83"/>
      <c r="AFY25" s="77"/>
      <c r="AFZ25" s="83"/>
      <c r="AGA25" s="77"/>
      <c r="AGB25" s="83"/>
      <c r="AGC25" s="77"/>
      <c r="AGD25" s="83"/>
      <c r="AGE25" s="77"/>
      <c r="AGF25" s="83"/>
      <c r="AGG25" s="77"/>
      <c r="AGH25" s="83"/>
      <c r="AGI25" s="77"/>
      <c r="AGJ25" s="83"/>
      <c r="AGK25" s="77"/>
      <c r="AGL25" s="83"/>
      <c r="AGM25" s="77"/>
      <c r="AGN25" s="83"/>
      <c r="AGO25" s="77"/>
      <c r="AGP25" s="83"/>
      <c r="AGQ25" s="77"/>
      <c r="AGR25" s="83"/>
      <c r="AGS25" s="77"/>
      <c r="AGT25" s="83"/>
      <c r="AGU25" s="77"/>
      <c r="AGV25" s="83"/>
      <c r="AGW25" s="77"/>
      <c r="AGX25" s="83"/>
      <c r="AGY25" s="77"/>
      <c r="AGZ25" s="83"/>
      <c r="AHA25" s="77"/>
      <c r="AHB25" s="83"/>
      <c r="AHC25" s="77"/>
      <c r="AHD25" s="83"/>
      <c r="AHE25" s="77"/>
      <c r="AHF25" s="83"/>
      <c r="AHG25" s="77"/>
      <c r="AHH25" s="83"/>
      <c r="AHI25" s="77"/>
      <c r="AHJ25" s="83"/>
      <c r="AHK25" s="77"/>
      <c r="AHL25" s="83"/>
      <c r="AHM25" s="77"/>
      <c r="AHN25" s="83"/>
      <c r="AHO25" s="77"/>
      <c r="AHP25" s="83"/>
      <c r="AHQ25" s="77"/>
      <c r="AHR25" s="83"/>
      <c r="AHS25" s="77"/>
      <c r="AHT25" s="83"/>
      <c r="AHU25" s="77"/>
      <c r="AHV25" s="83"/>
      <c r="AHW25" s="77"/>
      <c r="AHX25" s="83"/>
      <c r="AHY25" s="77"/>
      <c r="AHZ25" s="83"/>
      <c r="AIA25" s="77"/>
      <c r="AIB25" s="83"/>
      <c r="AIC25" s="77"/>
      <c r="AID25" s="83"/>
      <c r="AIE25" s="77"/>
      <c r="AIF25" s="83"/>
      <c r="AIG25" s="77"/>
      <c r="AIH25" s="83"/>
      <c r="AII25" s="77"/>
      <c r="AIJ25" s="83"/>
      <c r="AIK25" s="77"/>
      <c r="AIL25" s="83"/>
      <c r="AIM25" s="77"/>
      <c r="AIN25" s="83"/>
      <c r="AIO25" s="77"/>
      <c r="AIP25" s="83"/>
      <c r="AIQ25" s="77"/>
      <c r="AIR25" s="83"/>
      <c r="AIS25" s="77"/>
      <c r="AIT25" s="83"/>
      <c r="AIU25" s="77"/>
      <c r="AIV25" s="83"/>
      <c r="AIW25" s="77"/>
      <c r="AIX25" s="83"/>
      <c r="AIY25" s="77"/>
      <c r="AIZ25" s="83"/>
      <c r="AJA25" s="77"/>
      <c r="AJB25" s="83"/>
      <c r="AJC25" s="77"/>
      <c r="AJD25" s="83"/>
      <c r="AJE25" s="77"/>
      <c r="AJF25" s="83"/>
      <c r="AJG25" s="77"/>
      <c r="AJH25" s="83"/>
      <c r="AJI25" s="77"/>
      <c r="AJJ25" s="83"/>
      <c r="AJK25" s="77"/>
      <c r="AJL25" s="83"/>
      <c r="AJM25" s="77"/>
      <c r="AJN25" s="83"/>
      <c r="AJO25" s="77"/>
      <c r="AJP25" s="83"/>
      <c r="AJQ25" s="77"/>
      <c r="AJR25" s="83"/>
      <c r="AJS25" s="77"/>
      <c r="AJT25" s="83"/>
      <c r="AJU25" s="77"/>
      <c r="AJV25" s="83"/>
      <c r="AJW25" s="77"/>
      <c r="AJX25" s="83"/>
      <c r="AJY25" s="77"/>
      <c r="AJZ25" s="83"/>
      <c r="AKA25" s="77"/>
      <c r="AKB25" s="83"/>
      <c r="AKC25" s="77"/>
      <c r="AKD25" s="83"/>
      <c r="AKE25" s="77"/>
      <c r="AKF25" s="83"/>
      <c r="AKG25" s="77"/>
      <c r="AKH25" s="83"/>
      <c r="AKI25" s="77"/>
      <c r="AKJ25" s="83"/>
      <c r="AKK25" s="77"/>
      <c r="AKL25" s="83"/>
      <c r="AKM25" s="77"/>
      <c r="AKN25" s="83"/>
      <c r="AKO25" s="77"/>
      <c r="AKP25" s="83"/>
      <c r="AKQ25" s="77"/>
      <c r="AKR25" s="83"/>
      <c r="AKS25" s="77"/>
      <c r="AKT25" s="83"/>
      <c r="AKU25" s="77"/>
      <c r="AKV25" s="83"/>
      <c r="AKW25" s="77"/>
      <c r="AKX25" s="83"/>
      <c r="AKY25" s="77"/>
      <c r="AKZ25" s="83"/>
      <c r="ALA25" s="77"/>
      <c r="ALB25" s="83"/>
      <c r="ALC25" s="77"/>
      <c r="ALD25" s="83"/>
      <c r="ALE25" s="77"/>
      <c r="ALF25" s="83"/>
      <c r="ALG25" s="77"/>
      <c r="ALH25" s="83"/>
      <c r="ALI25" s="77"/>
      <c r="ALJ25" s="83"/>
      <c r="ALK25" s="77"/>
      <c r="ALL25" s="83"/>
      <c r="ALM25" s="77"/>
      <c r="ALN25" s="83"/>
      <c r="ALO25" s="77"/>
      <c r="ALP25" s="83"/>
      <c r="ALQ25" s="77"/>
      <c r="ALR25" s="83"/>
      <c r="ALS25" s="77"/>
      <c r="ALT25" s="83"/>
      <c r="ALU25" s="77"/>
      <c r="ALV25" s="83"/>
      <c r="ALW25" s="77"/>
      <c r="ALX25" s="83"/>
      <c r="ALY25" s="77"/>
      <c r="ALZ25" s="83"/>
      <c r="AMA25" s="77"/>
      <c r="AMB25" s="83"/>
      <c r="AMC25" s="77"/>
      <c r="AMD25" s="83"/>
      <c r="AME25" s="77"/>
      <c r="AMF25" s="83"/>
      <c r="AMG25" s="77"/>
      <c r="AMH25" s="83"/>
      <c r="AMI25" s="77"/>
      <c r="AMJ25" s="83"/>
      <c r="AMK25" s="77"/>
      <c r="AML25" s="83"/>
      <c r="AMM25" s="77"/>
      <c r="AMN25" s="83"/>
      <c r="AMO25" s="77"/>
      <c r="AMP25" s="83"/>
      <c r="AMQ25" s="77"/>
      <c r="AMR25" s="83"/>
      <c r="AMS25" s="77"/>
      <c r="AMT25" s="83"/>
      <c r="AMU25" s="77"/>
      <c r="AMV25" s="83"/>
      <c r="AMW25" s="77"/>
      <c r="AMX25" s="83"/>
      <c r="AMY25" s="77"/>
      <c r="AMZ25" s="83"/>
      <c r="ANA25" s="77"/>
      <c r="ANB25" s="83"/>
      <c r="ANC25" s="77"/>
      <c r="AND25" s="83"/>
      <c r="ANE25" s="77"/>
      <c r="ANF25" s="83"/>
      <c r="ANG25" s="77"/>
      <c r="ANH25" s="83"/>
      <c r="ANI25" s="77"/>
      <c r="ANJ25" s="83"/>
      <c r="ANK25" s="77"/>
      <c r="ANL25" s="83"/>
      <c r="ANM25" s="77"/>
      <c r="ANN25" s="83"/>
      <c r="ANO25" s="77"/>
      <c r="ANP25" s="83"/>
      <c r="ANQ25" s="77"/>
      <c r="ANR25" s="83"/>
      <c r="ANS25" s="77"/>
      <c r="ANT25" s="83"/>
      <c r="ANU25" s="77"/>
      <c r="ANV25" s="83"/>
      <c r="ANW25" s="77"/>
      <c r="ANX25" s="83"/>
      <c r="ANY25" s="77"/>
      <c r="ANZ25" s="83"/>
      <c r="AOA25" s="77"/>
      <c r="AOB25" s="83"/>
      <c r="AOC25" s="77"/>
      <c r="AOD25" s="83"/>
      <c r="AOE25" s="77"/>
      <c r="AOF25" s="83"/>
      <c r="AOG25" s="77"/>
      <c r="AOH25" s="83"/>
      <c r="AOI25" s="77"/>
      <c r="AOJ25" s="83"/>
      <c r="AOK25" s="77"/>
      <c r="AOL25" s="83"/>
      <c r="AOM25" s="77"/>
      <c r="AON25" s="83"/>
      <c r="AOO25" s="77"/>
      <c r="AOP25" s="83"/>
      <c r="AOQ25" s="77"/>
      <c r="AOR25" s="83"/>
      <c r="AOS25" s="77"/>
      <c r="AOT25" s="83"/>
      <c r="AOU25" s="77"/>
      <c r="AOV25" s="83"/>
      <c r="AOW25" s="77"/>
      <c r="AOX25" s="83"/>
      <c r="AOY25" s="77"/>
      <c r="AOZ25" s="83"/>
      <c r="APA25" s="77"/>
      <c r="APB25" s="83"/>
      <c r="APC25" s="77"/>
      <c r="APD25" s="83"/>
      <c r="APE25" s="77"/>
      <c r="APF25" s="83"/>
      <c r="APG25" s="77"/>
      <c r="APH25" s="83"/>
      <c r="API25" s="77"/>
      <c r="APJ25" s="83"/>
      <c r="APK25" s="77"/>
      <c r="APL25" s="83"/>
      <c r="APM25" s="77"/>
      <c r="APN25" s="83"/>
      <c r="APO25" s="77"/>
      <c r="APP25" s="83"/>
      <c r="APQ25" s="77"/>
      <c r="APR25" s="83"/>
      <c r="APS25" s="77"/>
      <c r="APT25" s="83"/>
      <c r="APU25" s="77"/>
      <c r="APV25" s="83"/>
      <c r="APW25" s="77"/>
      <c r="APX25" s="83"/>
      <c r="APY25" s="77"/>
      <c r="APZ25" s="83"/>
      <c r="AQA25" s="77"/>
      <c r="AQB25" s="83"/>
      <c r="AQC25" s="77"/>
      <c r="AQD25" s="83"/>
      <c r="AQE25" s="77"/>
      <c r="AQF25" s="83"/>
      <c r="AQG25" s="77"/>
      <c r="AQH25" s="83"/>
      <c r="AQI25" s="77"/>
      <c r="AQJ25" s="83"/>
      <c r="AQK25" s="77"/>
      <c r="AQL25" s="83"/>
      <c r="AQM25" s="77"/>
      <c r="AQN25" s="83"/>
      <c r="AQO25" s="77"/>
      <c r="AQP25" s="83"/>
      <c r="AQQ25" s="77"/>
      <c r="AQR25" s="83"/>
      <c r="AQS25" s="77"/>
      <c r="AQT25" s="83"/>
      <c r="AQU25" s="77"/>
      <c r="AQV25" s="83"/>
      <c r="AQW25" s="77"/>
      <c r="AQX25" s="83"/>
      <c r="AQY25" s="77"/>
      <c r="AQZ25" s="83"/>
      <c r="ARA25" s="77"/>
      <c r="ARB25" s="83"/>
      <c r="ARC25" s="77"/>
      <c r="ARD25" s="83"/>
      <c r="ARE25" s="77"/>
      <c r="ARF25" s="83"/>
      <c r="ARG25" s="77"/>
      <c r="ARH25" s="83"/>
      <c r="ARI25" s="77"/>
      <c r="ARJ25" s="83"/>
      <c r="ARK25" s="77"/>
      <c r="ARL25" s="83"/>
      <c r="ARM25" s="77"/>
      <c r="ARN25" s="83"/>
      <c r="ARO25" s="77"/>
      <c r="ARP25" s="83"/>
      <c r="ARQ25" s="77"/>
      <c r="ARR25" s="83"/>
      <c r="ARS25" s="77"/>
      <c r="ART25" s="83"/>
      <c r="ARU25" s="77"/>
      <c r="ARV25" s="83"/>
      <c r="ARW25" s="77"/>
      <c r="ARX25" s="83"/>
      <c r="ARY25" s="77"/>
      <c r="ARZ25" s="83"/>
      <c r="ASA25" s="77"/>
      <c r="ASB25" s="83"/>
      <c r="ASC25" s="77"/>
      <c r="ASD25" s="83"/>
      <c r="ASE25" s="77"/>
      <c r="ASF25" s="83"/>
      <c r="ASG25" s="77"/>
      <c r="ASH25" s="83"/>
      <c r="ASI25" s="77"/>
      <c r="ASJ25" s="83"/>
      <c r="ASK25" s="77"/>
      <c r="ASL25" s="83"/>
      <c r="ASM25" s="77"/>
      <c r="ASN25" s="83"/>
      <c r="ASO25" s="77"/>
      <c r="ASP25" s="83"/>
      <c r="ASQ25" s="77"/>
      <c r="ASR25" s="83"/>
      <c r="ASS25" s="77"/>
      <c r="AST25" s="83"/>
      <c r="ASU25" s="77"/>
      <c r="ASV25" s="83"/>
      <c r="ASW25" s="77"/>
      <c r="ASX25" s="83"/>
      <c r="ASY25" s="77"/>
      <c r="ASZ25" s="83"/>
      <c r="ATA25" s="77"/>
      <c r="ATB25" s="83"/>
      <c r="ATC25" s="77"/>
      <c r="ATD25" s="83"/>
      <c r="ATE25" s="77"/>
      <c r="ATF25" s="83"/>
      <c r="ATG25" s="77"/>
      <c r="ATH25" s="83"/>
      <c r="ATI25" s="77"/>
      <c r="ATJ25" s="83"/>
      <c r="ATK25" s="77"/>
      <c r="ATL25" s="83"/>
      <c r="ATM25" s="77"/>
      <c r="ATN25" s="83"/>
      <c r="ATO25" s="77"/>
      <c r="ATP25" s="83"/>
      <c r="ATQ25" s="77"/>
      <c r="ATR25" s="83"/>
      <c r="ATS25" s="77"/>
      <c r="ATT25" s="83"/>
      <c r="ATU25" s="77"/>
      <c r="ATV25" s="83"/>
      <c r="ATW25" s="77"/>
      <c r="ATX25" s="83"/>
      <c r="ATY25" s="77"/>
      <c r="ATZ25" s="83"/>
      <c r="AUA25" s="77"/>
      <c r="AUB25" s="83"/>
      <c r="AUC25" s="77"/>
      <c r="AUD25" s="83"/>
      <c r="AUE25" s="77"/>
      <c r="AUF25" s="83"/>
      <c r="AUG25" s="77"/>
      <c r="AUH25" s="83"/>
      <c r="AUI25" s="77"/>
      <c r="AUJ25" s="83"/>
      <c r="AUK25" s="77"/>
      <c r="AUL25" s="83"/>
      <c r="AUM25" s="77"/>
      <c r="AUN25" s="83"/>
      <c r="AUO25" s="77"/>
      <c r="AUP25" s="83"/>
      <c r="AUQ25" s="77"/>
      <c r="AUR25" s="83"/>
      <c r="AUS25" s="77"/>
      <c r="AUT25" s="83"/>
      <c r="AUU25" s="77"/>
      <c r="AUV25" s="83"/>
      <c r="AUW25" s="77"/>
      <c r="AUX25" s="83"/>
      <c r="AUY25" s="77"/>
      <c r="AUZ25" s="83"/>
      <c r="AVA25" s="77"/>
      <c r="AVB25" s="83"/>
      <c r="AVC25" s="77"/>
      <c r="AVD25" s="83"/>
      <c r="AVE25" s="77"/>
      <c r="AVF25" s="83"/>
      <c r="AVG25" s="77"/>
      <c r="AVH25" s="83"/>
      <c r="AVI25" s="77"/>
      <c r="AVJ25" s="83"/>
      <c r="AVK25" s="77"/>
      <c r="AVL25" s="83"/>
      <c r="AVM25" s="77"/>
      <c r="AVN25" s="83"/>
      <c r="AVO25" s="77"/>
      <c r="AVP25" s="83"/>
      <c r="AVQ25" s="77"/>
      <c r="AVR25" s="83"/>
      <c r="AVS25" s="77"/>
      <c r="AVT25" s="83"/>
      <c r="AVU25" s="77"/>
      <c r="AVV25" s="83"/>
      <c r="AVW25" s="77"/>
      <c r="AVX25" s="83"/>
      <c r="AVY25" s="77"/>
      <c r="AVZ25" s="83"/>
      <c r="AWA25" s="77"/>
      <c r="AWB25" s="83"/>
      <c r="AWC25" s="77"/>
      <c r="AWD25" s="83"/>
      <c r="AWE25" s="77"/>
      <c r="AWF25" s="83"/>
      <c r="AWG25" s="77"/>
      <c r="AWH25" s="83"/>
      <c r="AWI25" s="77"/>
      <c r="AWJ25" s="83"/>
      <c r="AWK25" s="77"/>
      <c r="AWL25" s="83"/>
      <c r="AWM25" s="77"/>
      <c r="AWN25" s="83"/>
      <c r="AWO25" s="77"/>
      <c r="AWP25" s="83"/>
      <c r="AWQ25" s="77"/>
      <c r="AWR25" s="83"/>
      <c r="AWS25" s="77"/>
      <c r="AWT25" s="83"/>
      <c r="AWU25" s="77"/>
      <c r="AWV25" s="83"/>
      <c r="AWW25" s="77"/>
      <c r="AWX25" s="83"/>
      <c r="AWY25" s="77"/>
      <c r="AWZ25" s="83"/>
      <c r="AXA25" s="77"/>
      <c r="AXB25" s="83"/>
      <c r="AXC25" s="77"/>
      <c r="AXD25" s="83"/>
      <c r="AXE25" s="77"/>
      <c r="AXF25" s="83"/>
      <c r="AXG25" s="77"/>
      <c r="AXH25" s="83"/>
      <c r="AXI25" s="77"/>
      <c r="AXJ25" s="83"/>
      <c r="AXK25" s="77"/>
      <c r="AXL25" s="83"/>
      <c r="AXM25" s="77"/>
      <c r="AXN25" s="83"/>
      <c r="AXO25" s="77"/>
      <c r="AXP25" s="83"/>
      <c r="AXQ25" s="77"/>
      <c r="AXR25" s="83"/>
      <c r="AXS25" s="77"/>
      <c r="AXT25" s="83"/>
      <c r="AXU25" s="77"/>
      <c r="AXV25" s="83"/>
      <c r="AXW25" s="77"/>
      <c r="AXX25" s="83"/>
      <c r="AXY25" s="77"/>
      <c r="AXZ25" s="83"/>
      <c r="AYA25" s="77"/>
      <c r="AYB25" s="83"/>
      <c r="AYC25" s="77"/>
      <c r="AYD25" s="83"/>
      <c r="AYE25" s="77"/>
      <c r="AYF25" s="83"/>
      <c r="AYG25" s="77"/>
      <c r="AYH25" s="83"/>
      <c r="AYI25" s="77"/>
      <c r="AYJ25" s="83"/>
      <c r="AYK25" s="77"/>
      <c r="AYL25" s="83"/>
      <c r="AYM25" s="77"/>
      <c r="AYN25" s="83"/>
      <c r="AYO25" s="77"/>
      <c r="AYP25" s="83"/>
      <c r="AYQ25" s="77"/>
      <c r="AYR25" s="83"/>
      <c r="AYS25" s="77"/>
      <c r="AYT25" s="83"/>
      <c r="AYU25" s="77"/>
      <c r="AYV25" s="83"/>
      <c r="AYW25" s="77"/>
      <c r="AYX25" s="83"/>
      <c r="AYY25" s="77"/>
      <c r="AYZ25" s="83"/>
      <c r="AZA25" s="77"/>
      <c r="AZB25" s="83"/>
      <c r="AZC25" s="77"/>
      <c r="AZD25" s="83"/>
      <c r="AZE25" s="77"/>
      <c r="AZF25" s="83"/>
      <c r="AZG25" s="77"/>
      <c r="AZH25" s="83"/>
      <c r="AZI25" s="77"/>
      <c r="AZJ25" s="83"/>
      <c r="AZK25" s="77"/>
      <c r="AZL25" s="83"/>
      <c r="AZM25" s="77"/>
      <c r="AZN25" s="83"/>
      <c r="AZO25" s="77"/>
      <c r="AZP25" s="83"/>
      <c r="AZQ25" s="77"/>
      <c r="AZR25" s="83"/>
      <c r="AZS25" s="77"/>
      <c r="AZT25" s="83"/>
      <c r="AZU25" s="77"/>
      <c r="AZV25" s="83"/>
      <c r="AZW25" s="77"/>
      <c r="AZX25" s="83"/>
      <c r="AZY25" s="77"/>
      <c r="AZZ25" s="83"/>
      <c r="BAA25" s="77"/>
      <c r="BAB25" s="83"/>
      <c r="BAC25" s="77"/>
      <c r="BAD25" s="83"/>
      <c r="BAE25" s="77"/>
      <c r="BAF25" s="83"/>
      <c r="BAG25" s="77"/>
      <c r="BAH25" s="83"/>
      <c r="BAI25" s="77"/>
      <c r="BAJ25" s="83"/>
      <c r="BAK25" s="77"/>
      <c r="BAL25" s="83"/>
      <c r="BAM25" s="77"/>
      <c r="BAN25" s="83"/>
      <c r="BAO25" s="77"/>
      <c r="BAP25" s="83"/>
      <c r="BAQ25" s="77"/>
      <c r="BAR25" s="83"/>
      <c r="BAS25" s="77"/>
      <c r="BAT25" s="83"/>
      <c r="BAU25" s="77"/>
      <c r="BAV25" s="83"/>
      <c r="BAW25" s="77"/>
      <c r="BAX25" s="83"/>
      <c r="BAY25" s="77"/>
      <c r="BAZ25" s="83"/>
      <c r="BBA25" s="77"/>
      <c r="BBB25" s="83"/>
      <c r="BBC25" s="77"/>
      <c r="BBD25" s="83"/>
      <c r="BBE25" s="77"/>
      <c r="BBF25" s="83"/>
      <c r="BBG25" s="77"/>
      <c r="BBH25" s="83"/>
      <c r="BBI25" s="77"/>
      <c r="BBJ25" s="83"/>
      <c r="BBK25" s="77"/>
      <c r="BBL25" s="83"/>
      <c r="BBM25" s="77"/>
      <c r="BBN25" s="83"/>
      <c r="BBO25" s="77"/>
      <c r="BBP25" s="83"/>
      <c r="BBQ25" s="77"/>
      <c r="BBR25" s="83"/>
      <c r="BBS25" s="77"/>
      <c r="BBT25" s="83"/>
      <c r="BBU25" s="77"/>
      <c r="BBV25" s="83"/>
      <c r="BBW25" s="77"/>
      <c r="BBX25" s="83"/>
      <c r="BBY25" s="77"/>
      <c r="BBZ25" s="83"/>
      <c r="BCA25" s="77"/>
      <c r="BCB25" s="83"/>
      <c r="BCC25" s="77"/>
      <c r="BCD25" s="83"/>
      <c r="BCE25" s="77"/>
      <c r="BCF25" s="83"/>
      <c r="BCG25" s="77"/>
      <c r="BCH25" s="83"/>
      <c r="BCI25" s="77"/>
      <c r="BCJ25" s="83"/>
      <c r="BCK25" s="77"/>
      <c r="BCL25" s="83"/>
      <c r="BCM25" s="77"/>
      <c r="BCN25" s="83"/>
      <c r="BCO25" s="77"/>
      <c r="BCP25" s="83"/>
      <c r="BCQ25" s="77"/>
      <c r="BCR25" s="83"/>
      <c r="BCS25" s="77"/>
      <c r="BCT25" s="83"/>
      <c r="BCU25" s="77"/>
      <c r="BCV25" s="83"/>
      <c r="BCW25" s="77"/>
      <c r="BCX25" s="83"/>
      <c r="BCY25" s="77"/>
      <c r="BCZ25" s="83"/>
      <c r="BDA25" s="77"/>
      <c r="BDB25" s="83"/>
      <c r="BDC25" s="77"/>
      <c r="BDD25" s="83"/>
      <c r="BDE25" s="77"/>
      <c r="BDF25" s="83"/>
      <c r="BDG25" s="77"/>
      <c r="BDH25" s="83"/>
      <c r="BDI25" s="77"/>
      <c r="BDJ25" s="83"/>
      <c r="BDK25" s="77"/>
      <c r="BDL25" s="83"/>
      <c r="BDM25" s="77"/>
      <c r="BDN25" s="83"/>
      <c r="BDO25" s="77"/>
      <c r="BDP25" s="83"/>
      <c r="BDQ25" s="77"/>
      <c r="BDR25" s="83"/>
      <c r="BDS25" s="77"/>
      <c r="BDT25" s="83"/>
      <c r="BDU25" s="77"/>
      <c r="BDV25" s="83"/>
      <c r="BDW25" s="77"/>
      <c r="BDX25" s="83"/>
      <c r="BDY25" s="77"/>
      <c r="BDZ25" s="83"/>
      <c r="BEA25" s="77"/>
      <c r="BEB25" s="83"/>
      <c r="BEC25" s="77"/>
      <c r="BED25" s="83"/>
      <c r="BEE25" s="77"/>
      <c r="BEF25" s="83"/>
      <c r="BEG25" s="77"/>
      <c r="BEH25" s="83"/>
      <c r="BEI25" s="77"/>
      <c r="BEJ25" s="83"/>
      <c r="BEK25" s="77"/>
      <c r="BEL25" s="83"/>
      <c r="BEM25" s="77"/>
      <c r="BEN25" s="83"/>
      <c r="BEO25" s="77"/>
      <c r="BEP25" s="83"/>
      <c r="BEQ25" s="77"/>
      <c r="BER25" s="83"/>
      <c r="BES25" s="77"/>
      <c r="BET25" s="83"/>
      <c r="BEU25" s="77"/>
      <c r="BEV25" s="83"/>
      <c r="BEW25" s="77"/>
      <c r="BEX25" s="83"/>
      <c r="BEY25" s="77"/>
      <c r="BEZ25" s="83"/>
      <c r="BFA25" s="77"/>
      <c r="BFB25" s="83"/>
      <c r="BFC25" s="77"/>
      <c r="BFD25" s="83"/>
      <c r="BFE25" s="77"/>
      <c r="BFF25" s="83"/>
      <c r="BFG25" s="77"/>
      <c r="BFH25" s="83"/>
      <c r="BFI25" s="77"/>
      <c r="BFJ25" s="83"/>
      <c r="BFK25" s="77"/>
      <c r="BFL25" s="83"/>
      <c r="BFM25" s="77"/>
      <c r="BFN25" s="83"/>
      <c r="BFO25" s="77"/>
      <c r="BFP25" s="83"/>
      <c r="BFQ25" s="77"/>
      <c r="BFR25" s="83"/>
      <c r="BFS25" s="77"/>
      <c r="BFT25" s="83"/>
      <c r="BFU25" s="77"/>
      <c r="BFV25" s="83"/>
      <c r="BFW25" s="77"/>
      <c r="BFX25" s="83"/>
      <c r="BFY25" s="77"/>
      <c r="BFZ25" s="83"/>
      <c r="BGA25" s="77"/>
      <c r="BGB25" s="83"/>
      <c r="BGC25" s="77"/>
      <c r="BGD25" s="83"/>
      <c r="BGE25" s="77"/>
      <c r="BGF25" s="83"/>
      <c r="BGG25" s="77"/>
      <c r="BGH25" s="83"/>
      <c r="BGI25" s="77"/>
      <c r="BGJ25" s="83"/>
      <c r="BGK25" s="77"/>
      <c r="BGL25" s="83"/>
      <c r="BGM25" s="77"/>
      <c r="BGN25" s="83"/>
      <c r="BGO25" s="77"/>
      <c r="BGP25" s="83"/>
      <c r="BGQ25" s="77"/>
      <c r="BGR25" s="83"/>
      <c r="BGS25" s="77"/>
      <c r="BGT25" s="83"/>
      <c r="BGU25" s="77"/>
      <c r="BGV25" s="83"/>
      <c r="BGW25" s="77"/>
      <c r="BGX25" s="83"/>
      <c r="BGY25" s="77"/>
      <c r="BGZ25" s="83"/>
      <c r="BHA25" s="77"/>
      <c r="BHB25" s="83"/>
      <c r="BHC25" s="77"/>
      <c r="BHD25" s="83"/>
      <c r="BHE25" s="77"/>
      <c r="BHF25" s="83"/>
      <c r="BHG25" s="77"/>
      <c r="BHH25" s="83"/>
      <c r="BHI25" s="77"/>
      <c r="BHJ25" s="83"/>
      <c r="BHK25" s="77"/>
      <c r="BHL25" s="83"/>
      <c r="BHM25" s="77"/>
      <c r="BHN25" s="83"/>
      <c r="BHO25" s="77"/>
      <c r="BHP25" s="83"/>
      <c r="BHQ25" s="77"/>
      <c r="BHR25" s="83"/>
      <c r="BHS25" s="77"/>
      <c r="BHT25" s="83"/>
      <c r="BHU25" s="77"/>
      <c r="BHV25" s="83"/>
      <c r="BHW25" s="77"/>
      <c r="BHX25" s="83"/>
      <c r="BHY25" s="77"/>
      <c r="BHZ25" s="83"/>
      <c r="BIA25" s="77"/>
      <c r="BIB25" s="83"/>
      <c r="BIC25" s="77"/>
      <c r="BID25" s="83"/>
      <c r="BIE25" s="77"/>
      <c r="BIF25" s="83"/>
      <c r="BIG25" s="77"/>
      <c r="BIH25" s="83"/>
      <c r="BII25" s="77"/>
      <c r="BIJ25" s="83"/>
      <c r="BIK25" s="77"/>
      <c r="BIL25" s="83"/>
      <c r="BIM25" s="77"/>
      <c r="BIN25" s="83"/>
      <c r="BIO25" s="77"/>
      <c r="BIP25" s="83"/>
      <c r="BIQ25" s="77"/>
      <c r="BIR25" s="83"/>
      <c r="BIS25" s="77"/>
      <c r="BIT25" s="83"/>
      <c r="BIU25" s="77"/>
      <c r="BIV25" s="83"/>
      <c r="BIW25" s="77"/>
      <c r="BIX25" s="83"/>
      <c r="BIY25" s="77"/>
      <c r="BIZ25" s="83"/>
      <c r="BJA25" s="77"/>
      <c r="BJB25" s="83"/>
      <c r="BJC25" s="77"/>
      <c r="BJD25" s="83"/>
      <c r="BJE25" s="77"/>
      <c r="BJF25" s="83"/>
      <c r="BJG25" s="77"/>
      <c r="BJH25" s="83"/>
      <c r="BJI25" s="77"/>
      <c r="BJJ25" s="83"/>
      <c r="BJK25" s="77"/>
      <c r="BJL25" s="83"/>
      <c r="BJM25" s="77"/>
      <c r="BJN25" s="83"/>
      <c r="BJO25" s="77"/>
      <c r="BJP25" s="83"/>
      <c r="BJQ25" s="77"/>
      <c r="BJR25" s="83"/>
      <c r="BJS25" s="77"/>
      <c r="BJT25" s="83"/>
      <c r="BJU25" s="77"/>
      <c r="BJV25" s="83"/>
      <c r="BJW25" s="77"/>
      <c r="BJX25" s="83"/>
      <c r="BJY25" s="77"/>
      <c r="BJZ25" s="83"/>
      <c r="BKA25" s="77"/>
      <c r="BKB25" s="83"/>
      <c r="BKC25" s="77"/>
      <c r="BKD25" s="83"/>
      <c r="BKE25" s="77"/>
      <c r="BKF25" s="83"/>
      <c r="BKG25" s="77"/>
      <c r="BKH25" s="83"/>
      <c r="BKI25" s="77"/>
      <c r="BKJ25" s="83"/>
      <c r="BKK25" s="77"/>
      <c r="BKL25" s="83"/>
      <c r="BKM25" s="77"/>
      <c r="BKN25" s="83"/>
      <c r="BKO25" s="77"/>
      <c r="BKP25" s="83"/>
      <c r="BKQ25" s="77"/>
      <c r="BKR25" s="83"/>
      <c r="BKS25" s="77"/>
      <c r="BKT25" s="83"/>
      <c r="BKU25" s="77"/>
      <c r="BKV25" s="83"/>
      <c r="BKW25" s="77"/>
      <c r="BKX25" s="83"/>
      <c r="BKY25" s="77"/>
      <c r="BKZ25" s="83"/>
      <c r="BLA25" s="77"/>
      <c r="BLB25" s="83"/>
      <c r="BLC25" s="77"/>
      <c r="BLD25" s="83"/>
      <c r="BLE25" s="77"/>
      <c r="BLF25" s="83"/>
      <c r="BLG25" s="77"/>
      <c r="BLH25" s="83"/>
      <c r="BLI25" s="77"/>
      <c r="BLJ25" s="83"/>
      <c r="BLK25" s="77"/>
      <c r="BLL25" s="83"/>
      <c r="BLM25" s="77"/>
      <c r="BLN25" s="83"/>
      <c r="BLO25" s="77"/>
      <c r="BLP25" s="83"/>
      <c r="BLQ25" s="77"/>
      <c r="BLR25" s="83"/>
      <c r="BLS25" s="77"/>
      <c r="BLT25" s="83"/>
      <c r="BLU25" s="77"/>
      <c r="BLV25" s="83"/>
      <c r="BLW25" s="77"/>
      <c r="BLX25" s="83"/>
      <c r="BLY25" s="77"/>
      <c r="BLZ25" s="83"/>
      <c r="BMA25" s="77"/>
      <c r="BMB25" s="83"/>
      <c r="BMC25" s="77"/>
      <c r="BMD25" s="83"/>
      <c r="BME25" s="77"/>
      <c r="BMF25" s="83"/>
      <c r="BMG25" s="77"/>
      <c r="BMH25" s="83"/>
      <c r="BMI25" s="77"/>
      <c r="BMJ25" s="83"/>
      <c r="BMK25" s="77"/>
      <c r="BML25" s="83"/>
      <c r="BMM25" s="77"/>
      <c r="BMN25" s="83"/>
      <c r="BMO25" s="77"/>
      <c r="BMP25" s="83"/>
      <c r="BMQ25" s="77"/>
      <c r="BMR25" s="83"/>
      <c r="BMS25" s="77"/>
      <c r="BMT25" s="83"/>
      <c r="BMU25" s="77"/>
      <c r="BMV25" s="83"/>
      <c r="BMW25" s="77"/>
      <c r="BMX25" s="83"/>
      <c r="BMY25" s="77"/>
      <c r="BMZ25" s="83"/>
      <c r="BNA25" s="77"/>
      <c r="BNB25" s="83"/>
      <c r="BNC25" s="77"/>
      <c r="BND25" s="83"/>
      <c r="BNE25" s="77"/>
      <c r="BNF25" s="83"/>
      <c r="BNG25" s="77"/>
      <c r="BNH25" s="83"/>
      <c r="BNI25" s="77"/>
      <c r="BNJ25" s="83"/>
      <c r="BNK25" s="77"/>
      <c r="BNL25" s="83"/>
      <c r="BNM25" s="77"/>
      <c r="BNN25" s="83"/>
      <c r="BNO25" s="77"/>
      <c r="BNP25" s="83"/>
      <c r="BNQ25" s="77"/>
      <c r="BNR25" s="83"/>
      <c r="BNS25" s="77"/>
      <c r="BNT25" s="83"/>
      <c r="BNU25" s="77"/>
      <c r="BNV25" s="83"/>
      <c r="BNW25" s="77"/>
      <c r="BNX25" s="83"/>
      <c r="BNY25" s="77"/>
      <c r="BNZ25" s="83"/>
      <c r="BOA25" s="77"/>
      <c r="BOB25" s="83"/>
      <c r="BOC25" s="77"/>
      <c r="BOD25" s="83"/>
      <c r="BOE25" s="77"/>
      <c r="BOF25" s="83"/>
      <c r="BOG25" s="77"/>
      <c r="BOH25" s="83"/>
      <c r="BOI25" s="77"/>
      <c r="BOJ25" s="83"/>
      <c r="BOK25" s="77"/>
      <c r="BOL25" s="83"/>
      <c r="BOM25" s="77"/>
      <c r="BON25" s="83"/>
      <c r="BOO25" s="77"/>
      <c r="BOP25" s="83"/>
      <c r="BOQ25" s="77"/>
      <c r="BOR25" s="83"/>
      <c r="BOS25" s="77"/>
      <c r="BOT25" s="83"/>
      <c r="BOU25" s="77"/>
      <c r="BOV25" s="83"/>
      <c r="BOW25" s="77"/>
      <c r="BOX25" s="83"/>
      <c r="BOY25" s="77"/>
      <c r="BOZ25" s="83"/>
      <c r="BPA25" s="77"/>
      <c r="BPB25" s="83"/>
      <c r="BPC25" s="77"/>
      <c r="BPD25" s="83"/>
      <c r="BPE25" s="77"/>
      <c r="BPF25" s="83"/>
      <c r="BPG25" s="77"/>
      <c r="BPH25" s="83"/>
      <c r="BPI25" s="77"/>
      <c r="BPJ25" s="83"/>
      <c r="BPK25" s="77"/>
      <c r="BPL25" s="83"/>
      <c r="BPM25" s="77"/>
      <c r="BPN25" s="83"/>
      <c r="BPO25" s="77"/>
      <c r="BPP25" s="83"/>
      <c r="BPQ25" s="77"/>
      <c r="BPR25" s="83"/>
      <c r="BPS25" s="77"/>
      <c r="BPT25" s="83"/>
      <c r="BPU25" s="77"/>
      <c r="BPV25" s="83"/>
      <c r="BPW25" s="77"/>
      <c r="BPX25" s="83"/>
      <c r="BPY25" s="77"/>
      <c r="BPZ25" s="83"/>
      <c r="BQA25" s="77"/>
      <c r="BQB25" s="83"/>
      <c r="BQC25" s="77"/>
      <c r="BQD25" s="83"/>
      <c r="BQE25" s="77"/>
      <c r="BQF25" s="83"/>
      <c r="BQG25" s="77"/>
      <c r="BQH25" s="83"/>
      <c r="BQI25" s="77"/>
      <c r="BQJ25" s="83"/>
      <c r="BQK25" s="77"/>
      <c r="BQL25" s="83"/>
      <c r="BQM25" s="77"/>
      <c r="BQN25" s="83"/>
      <c r="BQO25" s="77"/>
      <c r="BQP25" s="83"/>
      <c r="BQQ25" s="77"/>
      <c r="BQR25" s="83"/>
      <c r="BQS25" s="77"/>
      <c r="BQT25" s="83"/>
      <c r="BQU25" s="77"/>
      <c r="BQV25" s="83"/>
      <c r="BQW25" s="77"/>
      <c r="BQX25" s="83"/>
      <c r="BQY25" s="77"/>
      <c r="BQZ25" s="83"/>
      <c r="BRA25" s="77"/>
      <c r="BRB25" s="83"/>
      <c r="BRC25" s="77"/>
      <c r="BRD25" s="83"/>
      <c r="BRE25" s="77"/>
      <c r="BRF25" s="83"/>
      <c r="BRG25" s="77"/>
      <c r="BRH25" s="83"/>
      <c r="BRI25" s="77"/>
      <c r="BRJ25" s="83"/>
      <c r="BRK25" s="77"/>
      <c r="BRL25" s="83"/>
      <c r="BRM25" s="77"/>
      <c r="BRN25" s="83"/>
      <c r="BRO25" s="77"/>
      <c r="BRP25" s="83"/>
      <c r="BRQ25" s="77"/>
      <c r="BRR25" s="83"/>
      <c r="BRS25" s="77"/>
      <c r="BRT25" s="83"/>
      <c r="BRU25" s="77"/>
      <c r="BRV25" s="83"/>
      <c r="BRW25" s="77"/>
      <c r="BRX25" s="83"/>
      <c r="BRY25" s="77"/>
      <c r="BRZ25" s="83"/>
      <c r="BSA25" s="77"/>
      <c r="BSB25" s="83"/>
      <c r="BSC25" s="77"/>
      <c r="BSD25" s="83"/>
      <c r="BSE25" s="77"/>
      <c r="BSF25" s="83"/>
      <c r="BSG25" s="77"/>
      <c r="BSH25" s="83"/>
      <c r="BSI25" s="77"/>
      <c r="BSJ25" s="83"/>
      <c r="BSK25" s="77"/>
      <c r="BSL25" s="83"/>
      <c r="BSM25" s="77"/>
      <c r="BSN25" s="83"/>
      <c r="BSO25" s="77"/>
      <c r="BSP25" s="83"/>
      <c r="BSQ25" s="77"/>
      <c r="BSR25" s="83"/>
      <c r="BSS25" s="77"/>
      <c r="BST25" s="83"/>
      <c r="BSU25" s="77"/>
      <c r="BSV25" s="83"/>
      <c r="BSW25" s="77"/>
      <c r="BSX25" s="83"/>
      <c r="BSY25" s="77"/>
      <c r="BSZ25" s="83"/>
      <c r="BTA25" s="77"/>
      <c r="BTB25" s="83"/>
      <c r="BTC25" s="77"/>
      <c r="BTD25" s="83"/>
      <c r="BTE25" s="77"/>
      <c r="BTF25" s="83"/>
      <c r="BTG25" s="77"/>
      <c r="BTH25" s="83"/>
      <c r="BTI25" s="77"/>
      <c r="BTJ25" s="83"/>
      <c r="BTK25" s="77"/>
      <c r="BTL25" s="83"/>
      <c r="BTM25" s="77"/>
      <c r="BTN25" s="83"/>
      <c r="BTO25" s="77"/>
      <c r="BTP25" s="83"/>
      <c r="BTQ25" s="77"/>
      <c r="BTR25" s="83"/>
      <c r="BTS25" s="77"/>
      <c r="BTT25" s="83"/>
      <c r="BTU25" s="77"/>
      <c r="BTV25" s="83"/>
      <c r="BTW25" s="77"/>
      <c r="BTX25" s="83"/>
      <c r="BTY25" s="77"/>
      <c r="BTZ25" s="83"/>
      <c r="BUA25" s="77"/>
      <c r="BUB25" s="83"/>
      <c r="BUC25" s="77"/>
      <c r="BUD25" s="83"/>
      <c r="BUE25" s="77"/>
      <c r="BUF25" s="83"/>
      <c r="BUG25" s="77"/>
      <c r="BUH25" s="83"/>
      <c r="BUI25" s="77"/>
      <c r="BUJ25" s="83"/>
      <c r="BUK25" s="77"/>
      <c r="BUL25" s="83"/>
      <c r="BUM25" s="77"/>
      <c r="BUN25" s="83"/>
      <c r="BUO25" s="77"/>
      <c r="BUP25" s="83"/>
      <c r="BUQ25" s="77"/>
      <c r="BUR25" s="83"/>
      <c r="BUS25" s="77"/>
      <c r="BUT25" s="83"/>
      <c r="BUU25" s="77"/>
      <c r="BUV25" s="83"/>
      <c r="BUW25" s="77"/>
      <c r="BUX25" s="83"/>
      <c r="BUY25" s="77"/>
      <c r="BUZ25" s="83"/>
      <c r="BVA25" s="77"/>
      <c r="BVB25" s="83"/>
      <c r="BVC25" s="77"/>
      <c r="BVD25" s="83"/>
      <c r="BVE25" s="77"/>
      <c r="BVF25" s="83"/>
      <c r="BVG25" s="77"/>
      <c r="BVH25" s="83"/>
      <c r="BVI25" s="77"/>
      <c r="BVJ25" s="83"/>
      <c r="BVK25" s="77"/>
      <c r="BVL25" s="83"/>
      <c r="BVM25" s="77"/>
      <c r="BVN25" s="83"/>
      <c r="BVO25" s="77"/>
      <c r="BVP25" s="83"/>
      <c r="BVQ25" s="77"/>
      <c r="BVR25" s="83"/>
      <c r="BVS25" s="77"/>
      <c r="BVT25" s="83"/>
      <c r="BVU25" s="77"/>
      <c r="BVV25" s="83"/>
      <c r="BVW25" s="77"/>
      <c r="BVX25" s="83"/>
      <c r="BVY25" s="77"/>
      <c r="BVZ25" s="83"/>
      <c r="BWA25" s="77"/>
      <c r="BWB25" s="83"/>
      <c r="BWC25" s="77"/>
      <c r="BWD25" s="83"/>
      <c r="BWE25" s="77"/>
      <c r="BWF25" s="83"/>
      <c r="BWG25" s="77"/>
      <c r="BWH25" s="83"/>
      <c r="BWI25" s="77"/>
      <c r="BWJ25" s="83"/>
      <c r="BWK25" s="77"/>
      <c r="BWL25" s="83"/>
      <c r="BWM25" s="77"/>
      <c r="BWN25" s="83"/>
      <c r="BWO25" s="77"/>
      <c r="BWP25" s="83"/>
      <c r="BWQ25" s="77"/>
      <c r="BWR25" s="83"/>
      <c r="BWS25" s="77"/>
      <c r="BWT25" s="83"/>
      <c r="BWU25" s="77"/>
      <c r="BWV25" s="83"/>
      <c r="BWW25" s="77"/>
      <c r="BWX25" s="83"/>
      <c r="BWY25" s="77"/>
      <c r="BWZ25" s="83"/>
      <c r="BXA25" s="77"/>
      <c r="BXB25" s="83"/>
      <c r="BXC25" s="77"/>
      <c r="BXD25" s="83"/>
      <c r="BXE25" s="77"/>
      <c r="BXF25" s="83"/>
      <c r="BXG25" s="77"/>
      <c r="BXH25" s="83"/>
      <c r="BXI25" s="77"/>
      <c r="BXJ25" s="83"/>
      <c r="BXK25" s="77"/>
      <c r="BXL25" s="83"/>
      <c r="BXM25" s="77"/>
      <c r="BXN25" s="83"/>
      <c r="BXO25" s="77"/>
      <c r="BXP25" s="83"/>
      <c r="BXQ25" s="77"/>
      <c r="BXR25" s="83"/>
      <c r="BXS25" s="77"/>
      <c r="BXT25" s="83"/>
      <c r="BXU25" s="77"/>
      <c r="BXV25" s="83"/>
      <c r="BXW25" s="77"/>
      <c r="BXX25" s="83"/>
      <c r="BXY25" s="77"/>
      <c r="BXZ25" s="83"/>
      <c r="BYA25" s="77"/>
      <c r="BYB25" s="83"/>
      <c r="BYC25" s="77"/>
      <c r="BYD25" s="83"/>
      <c r="BYE25" s="77"/>
      <c r="BYF25" s="83"/>
      <c r="BYG25" s="77"/>
      <c r="BYH25" s="83"/>
      <c r="BYI25" s="77"/>
      <c r="BYJ25" s="83"/>
      <c r="BYK25" s="77"/>
      <c r="BYL25" s="83"/>
      <c r="BYM25" s="77"/>
      <c r="BYN25" s="83"/>
      <c r="BYO25" s="77"/>
      <c r="BYP25" s="83"/>
      <c r="BYQ25" s="77"/>
      <c r="BYR25" s="83"/>
      <c r="BYS25" s="77"/>
      <c r="BYT25" s="83"/>
      <c r="BYU25" s="77"/>
      <c r="BYV25" s="83"/>
      <c r="BYW25" s="77"/>
      <c r="BYX25" s="83"/>
      <c r="BYY25" s="77"/>
      <c r="BYZ25" s="83"/>
      <c r="BZA25" s="77"/>
      <c r="BZB25" s="83"/>
      <c r="BZC25" s="77"/>
      <c r="BZD25" s="83"/>
      <c r="BZE25" s="77"/>
      <c r="BZF25" s="83"/>
      <c r="BZG25" s="77"/>
      <c r="BZH25" s="83"/>
      <c r="BZI25" s="77"/>
      <c r="BZJ25" s="83"/>
      <c r="BZK25" s="77"/>
      <c r="BZL25" s="83"/>
      <c r="BZM25" s="77"/>
      <c r="BZN25" s="83"/>
      <c r="BZO25" s="77"/>
      <c r="BZP25" s="83"/>
      <c r="BZQ25" s="77"/>
      <c r="BZR25" s="83"/>
      <c r="BZS25" s="77"/>
      <c r="BZT25" s="83"/>
      <c r="BZU25" s="77"/>
      <c r="BZV25" s="83"/>
      <c r="BZW25" s="77"/>
      <c r="BZX25" s="83"/>
      <c r="BZY25" s="77"/>
      <c r="BZZ25" s="83"/>
      <c r="CAA25" s="77"/>
      <c r="CAB25" s="83"/>
      <c r="CAC25" s="77"/>
      <c r="CAD25" s="83"/>
      <c r="CAE25" s="77"/>
      <c r="CAF25" s="83"/>
      <c r="CAG25" s="77"/>
      <c r="CAH25" s="83"/>
      <c r="CAI25" s="77"/>
      <c r="CAJ25" s="83"/>
      <c r="CAK25" s="77"/>
      <c r="CAL25" s="83"/>
      <c r="CAM25" s="77"/>
      <c r="CAN25" s="83"/>
      <c r="CAO25" s="77"/>
      <c r="CAP25" s="83"/>
      <c r="CAQ25" s="77"/>
      <c r="CAR25" s="83"/>
      <c r="CAS25" s="77"/>
      <c r="CAT25" s="83"/>
      <c r="CAU25" s="77"/>
      <c r="CAV25" s="83"/>
      <c r="CAW25" s="77"/>
      <c r="CAX25" s="83"/>
      <c r="CAY25" s="77"/>
      <c r="CAZ25" s="83"/>
      <c r="CBA25" s="77"/>
      <c r="CBB25" s="83"/>
      <c r="CBC25" s="77"/>
      <c r="CBD25" s="83"/>
      <c r="CBE25" s="77"/>
      <c r="CBF25" s="83"/>
      <c r="CBG25" s="77"/>
      <c r="CBH25" s="83"/>
      <c r="CBI25" s="77"/>
      <c r="CBJ25" s="83"/>
      <c r="CBK25" s="77"/>
      <c r="CBL25" s="83"/>
      <c r="CBM25" s="77"/>
      <c r="CBN25" s="83"/>
      <c r="CBO25" s="77"/>
      <c r="CBP25" s="83"/>
      <c r="CBQ25" s="77"/>
      <c r="CBR25" s="83"/>
      <c r="CBS25" s="77"/>
      <c r="CBT25" s="83"/>
      <c r="CBU25" s="77"/>
      <c r="CBV25" s="83"/>
      <c r="CBW25" s="77"/>
      <c r="CBX25" s="83"/>
      <c r="CBY25" s="77"/>
      <c r="CBZ25" s="83"/>
      <c r="CCA25" s="77"/>
      <c r="CCB25" s="83"/>
      <c r="CCC25" s="77"/>
      <c r="CCD25" s="83"/>
      <c r="CCE25" s="77"/>
      <c r="CCF25" s="83"/>
      <c r="CCG25" s="77"/>
      <c r="CCH25" s="83"/>
      <c r="CCI25" s="77"/>
      <c r="CCJ25" s="83"/>
      <c r="CCK25" s="77"/>
      <c r="CCL25" s="83"/>
      <c r="CCM25" s="77"/>
      <c r="CCN25" s="83"/>
      <c r="CCO25" s="77"/>
      <c r="CCP25" s="83"/>
      <c r="CCQ25" s="77"/>
      <c r="CCR25" s="83"/>
      <c r="CCS25" s="77"/>
      <c r="CCT25" s="83"/>
      <c r="CCU25" s="77"/>
      <c r="CCV25" s="83"/>
      <c r="CCW25" s="77"/>
      <c r="CCX25" s="83"/>
      <c r="CCY25" s="77"/>
      <c r="CCZ25" s="83"/>
      <c r="CDA25" s="77"/>
      <c r="CDB25" s="83"/>
      <c r="CDC25" s="77"/>
      <c r="CDD25" s="83"/>
      <c r="CDE25" s="77"/>
      <c r="CDF25" s="83"/>
      <c r="CDG25" s="77"/>
      <c r="CDH25" s="83"/>
      <c r="CDI25" s="77"/>
      <c r="CDJ25" s="83"/>
      <c r="CDK25" s="77"/>
      <c r="CDL25" s="83"/>
      <c r="CDM25" s="77"/>
      <c r="CDN25" s="83"/>
      <c r="CDO25" s="77"/>
      <c r="CDP25" s="83"/>
      <c r="CDQ25" s="77"/>
      <c r="CDR25" s="83"/>
      <c r="CDS25" s="77"/>
      <c r="CDT25" s="83"/>
      <c r="CDU25" s="77"/>
      <c r="CDV25" s="83"/>
      <c r="CDW25" s="77"/>
      <c r="CDX25" s="83"/>
      <c r="CDY25" s="77"/>
      <c r="CDZ25" s="83"/>
      <c r="CEA25" s="77"/>
      <c r="CEB25" s="83"/>
      <c r="CEC25" s="77"/>
      <c r="CED25" s="83"/>
      <c r="CEE25" s="77"/>
      <c r="CEF25" s="83"/>
      <c r="CEG25" s="77"/>
      <c r="CEH25" s="83"/>
      <c r="CEI25" s="77"/>
      <c r="CEJ25" s="83"/>
      <c r="CEK25" s="77"/>
      <c r="CEL25" s="83"/>
      <c r="CEM25" s="77"/>
      <c r="CEN25" s="83"/>
      <c r="CEO25" s="77"/>
      <c r="CEP25" s="83"/>
      <c r="CEQ25" s="77"/>
      <c r="CER25" s="83"/>
      <c r="CES25" s="77"/>
      <c r="CET25" s="83"/>
      <c r="CEU25" s="77"/>
      <c r="CEV25" s="83"/>
      <c r="CEW25" s="77"/>
      <c r="CEX25" s="83"/>
      <c r="CEY25" s="77"/>
      <c r="CEZ25" s="83"/>
      <c r="CFA25" s="77"/>
      <c r="CFB25" s="83"/>
      <c r="CFC25" s="77"/>
      <c r="CFD25" s="83"/>
      <c r="CFE25" s="77"/>
      <c r="CFF25" s="83"/>
      <c r="CFG25" s="77"/>
      <c r="CFH25" s="83"/>
      <c r="CFI25" s="77"/>
      <c r="CFJ25" s="83"/>
      <c r="CFK25" s="77"/>
      <c r="CFL25" s="83"/>
      <c r="CFM25" s="77"/>
      <c r="CFN25" s="83"/>
      <c r="CFO25" s="77"/>
      <c r="CFP25" s="83"/>
      <c r="CFQ25" s="77"/>
      <c r="CFR25" s="83"/>
      <c r="CFS25" s="77"/>
      <c r="CFT25" s="83"/>
      <c r="CFU25" s="77"/>
      <c r="CFV25" s="83"/>
      <c r="CFW25" s="77"/>
      <c r="CFX25" s="83"/>
      <c r="CFY25" s="77"/>
      <c r="CFZ25" s="83"/>
      <c r="CGA25" s="77"/>
      <c r="CGB25" s="83"/>
      <c r="CGC25" s="77"/>
      <c r="CGD25" s="83"/>
      <c r="CGE25" s="77"/>
      <c r="CGF25" s="83"/>
      <c r="CGG25" s="77"/>
      <c r="CGH25" s="83"/>
      <c r="CGI25" s="77"/>
      <c r="CGJ25" s="83"/>
      <c r="CGK25" s="77"/>
      <c r="CGL25" s="83"/>
      <c r="CGM25" s="77"/>
      <c r="CGN25" s="83"/>
      <c r="CGO25" s="77"/>
      <c r="CGP25" s="83"/>
      <c r="CGQ25" s="77"/>
      <c r="CGR25" s="83"/>
      <c r="CGS25" s="77"/>
      <c r="CGT25" s="83"/>
      <c r="CGU25" s="77"/>
      <c r="CGV25" s="83"/>
      <c r="CGW25" s="77"/>
      <c r="CGX25" s="83"/>
      <c r="CGY25" s="77"/>
      <c r="CGZ25" s="83"/>
      <c r="CHA25" s="77"/>
      <c r="CHB25" s="83"/>
      <c r="CHC25" s="77"/>
      <c r="CHD25" s="83"/>
      <c r="CHE25" s="77"/>
      <c r="CHF25" s="83"/>
      <c r="CHG25" s="77"/>
      <c r="CHH25" s="83"/>
      <c r="CHI25" s="77"/>
      <c r="CHJ25" s="83"/>
      <c r="CHK25" s="77"/>
      <c r="CHL25" s="83"/>
      <c r="CHM25" s="77"/>
      <c r="CHN25" s="83"/>
      <c r="CHO25" s="77"/>
      <c r="CHP25" s="83"/>
      <c r="CHQ25" s="77"/>
      <c r="CHR25" s="83"/>
      <c r="CHS25" s="77"/>
      <c r="CHT25" s="83"/>
      <c r="CHU25" s="77"/>
      <c r="CHV25" s="83"/>
      <c r="CHW25" s="77"/>
      <c r="CHX25" s="83"/>
      <c r="CHY25" s="77"/>
      <c r="CHZ25" s="83"/>
      <c r="CIA25" s="77"/>
      <c r="CIB25" s="83"/>
      <c r="CIC25" s="77"/>
      <c r="CID25" s="83"/>
      <c r="CIE25" s="77"/>
      <c r="CIF25" s="83"/>
      <c r="CIG25" s="77"/>
      <c r="CIH25" s="83"/>
      <c r="CII25" s="77"/>
      <c r="CIJ25" s="83"/>
      <c r="CIK25" s="77"/>
      <c r="CIL25" s="83"/>
      <c r="CIM25" s="77"/>
      <c r="CIN25" s="83"/>
      <c r="CIO25" s="77"/>
      <c r="CIP25" s="83"/>
      <c r="CIQ25" s="77"/>
      <c r="CIR25" s="83"/>
      <c r="CIS25" s="77"/>
      <c r="CIT25" s="83"/>
      <c r="CIU25" s="77"/>
      <c r="CIV25" s="83"/>
      <c r="CIW25" s="77"/>
      <c r="CIX25" s="83"/>
      <c r="CIY25" s="77"/>
      <c r="CIZ25" s="83"/>
      <c r="CJA25" s="77"/>
      <c r="CJB25" s="83"/>
      <c r="CJC25" s="77"/>
      <c r="CJD25" s="83"/>
      <c r="CJE25" s="77"/>
      <c r="CJF25" s="83"/>
      <c r="CJG25" s="77"/>
      <c r="CJH25" s="83"/>
      <c r="CJI25" s="77"/>
      <c r="CJJ25" s="83"/>
      <c r="CJK25" s="77"/>
      <c r="CJL25" s="83"/>
      <c r="CJM25" s="77"/>
      <c r="CJN25" s="83"/>
      <c r="CJO25" s="77"/>
      <c r="CJP25" s="83"/>
      <c r="CJQ25" s="77"/>
      <c r="CJR25" s="83"/>
      <c r="CJS25" s="77"/>
      <c r="CJT25" s="83"/>
      <c r="CJU25" s="77"/>
      <c r="CJV25" s="83"/>
      <c r="CJW25" s="77"/>
      <c r="CJX25" s="83"/>
      <c r="CJY25" s="77"/>
      <c r="CJZ25" s="83"/>
      <c r="CKA25" s="77"/>
      <c r="CKB25" s="83"/>
      <c r="CKC25" s="77"/>
      <c r="CKD25" s="83"/>
      <c r="CKE25" s="77"/>
      <c r="CKF25" s="83"/>
      <c r="CKG25" s="77"/>
      <c r="CKH25" s="83"/>
      <c r="CKI25" s="77"/>
      <c r="CKJ25" s="83"/>
      <c r="CKK25" s="77"/>
      <c r="CKL25" s="83"/>
      <c r="CKM25" s="77"/>
      <c r="CKN25" s="83"/>
      <c r="CKO25" s="77"/>
      <c r="CKP25" s="83"/>
      <c r="CKQ25" s="77"/>
      <c r="CKR25" s="83"/>
      <c r="CKS25" s="77"/>
      <c r="CKT25" s="83"/>
      <c r="CKU25" s="77"/>
      <c r="CKV25" s="83"/>
      <c r="CKW25" s="77"/>
      <c r="CKX25" s="83"/>
      <c r="CKY25" s="77"/>
      <c r="CKZ25" s="83"/>
      <c r="CLA25" s="77"/>
      <c r="CLB25" s="83"/>
      <c r="CLC25" s="77"/>
      <c r="CLD25" s="83"/>
      <c r="CLE25" s="77"/>
      <c r="CLF25" s="83"/>
      <c r="CLG25" s="77"/>
      <c r="CLH25" s="83"/>
      <c r="CLI25" s="77"/>
      <c r="CLJ25" s="83"/>
      <c r="CLK25" s="77"/>
      <c r="CLL25" s="83"/>
      <c r="CLM25" s="77"/>
      <c r="CLN25" s="83"/>
      <c r="CLO25" s="77"/>
      <c r="CLP25" s="83"/>
      <c r="CLQ25" s="77"/>
      <c r="CLR25" s="83"/>
      <c r="CLS25" s="77"/>
      <c r="CLT25" s="83"/>
      <c r="CLU25" s="77"/>
      <c r="CLV25" s="83"/>
      <c r="CLW25" s="77"/>
      <c r="CLX25" s="83"/>
      <c r="CLY25" s="77"/>
      <c r="CLZ25" s="83"/>
      <c r="CMA25" s="77"/>
      <c r="CMB25" s="83"/>
      <c r="CMC25" s="77"/>
      <c r="CMD25" s="83"/>
      <c r="CME25" s="77"/>
      <c r="CMF25" s="83"/>
      <c r="CMG25" s="77"/>
      <c r="CMH25" s="83"/>
      <c r="CMI25" s="77"/>
      <c r="CMJ25" s="83"/>
      <c r="CMK25" s="77"/>
      <c r="CML25" s="83"/>
      <c r="CMM25" s="77"/>
      <c r="CMN25" s="83"/>
      <c r="CMO25" s="77"/>
      <c r="CMP25" s="83"/>
      <c r="CMQ25" s="77"/>
      <c r="CMR25" s="83"/>
      <c r="CMS25" s="77"/>
      <c r="CMT25" s="83"/>
      <c r="CMU25" s="77"/>
      <c r="CMV25" s="83"/>
      <c r="CMW25" s="77"/>
      <c r="CMX25" s="83"/>
      <c r="CMY25" s="77"/>
      <c r="CMZ25" s="83"/>
      <c r="CNA25" s="77"/>
      <c r="CNB25" s="83"/>
      <c r="CNC25" s="77"/>
      <c r="CND25" s="83"/>
      <c r="CNE25" s="77"/>
      <c r="CNF25" s="83"/>
      <c r="CNG25" s="77"/>
      <c r="CNH25" s="83"/>
      <c r="CNI25" s="77"/>
      <c r="CNJ25" s="83"/>
      <c r="CNK25" s="77"/>
      <c r="CNL25" s="83"/>
      <c r="CNM25" s="77"/>
      <c r="CNN25" s="83"/>
      <c r="CNO25" s="77"/>
      <c r="CNP25" s="83"/>
      <c r="CNQ25" s="77"/>
      <c r="CNR25" s="83"/>
      <c r="CNS25" s="77"/>
      <c r="CNT25" s="83"/>
      <c r="CNU25" s="77"/>
      <c r="CNV25" s="83"/>
      <c r="CNW25" s="77"/>
      <c r="CNX25" s="83"/>
      <c r="CNY25" s="77"/>
      <c r="CNZ25" s="83"/>
      <c r="COA25" s="77"/>
      <c r="COB25" s="83"/>
      <c r="COC25" s="77"/>
      <c r="COD25" s="83"/>
      <c r="COE25" s="77"/>
      <c r="COF25" s="83"/>
      <c r="COG25" s="77"/>
      <c r="COH25" s="83"/>
      <c r="COI25" s="77"/>
      <c r="COJ25" s="83"/>
      <c r="COK25" s="77"/>
      <c r="COL25" s="83"/>
      <c r="COM25" s="77"/>
      <c r="CON25" s="83"/>
      <c r="COO25" s="77"/>
      <c r="COP25" s="83"/>
      <c r="COQ25" s="77"/>
      <c r="COR25" s="83"/>
      <c r="COS25" s="77"/>
      <c r="COT25" s="83"/>
      <c r="COU25" s="77"/>
      <c r="COV25" s="83"/>
      <c r="COW25" s="77"/>
      <c r="COX25" s="83"/>
      <c r="COY25" s="77"/>
      <c r="COZ25" s="83"/>
      <c r="CPA25" s="77"/>
      <c r="CPB25" s="83"/>
      <c r="CPC25" s="77"/>
      <c r="CPD25" s="83"/>
      <c r="CPE25" s="77"/>
      <c r="CPF25" s="83"/>
      <c r="CPG25" s="77"/>
      <c r="CPH25" s="83"/>
      <c r="CPI25" s="77"/>
      <c r="CPJ25" s="83"/>
      <c r="CPK25" s="77"/>
      <c r="CPL25" s="83"/>
      <c r="CPM25" s="77"/>
      <c r="CPN25" s="83"/>
      <c r="CPO25" s="77"/>
      <c r="CPP25" s="83"/>
      <c r="CPQ25" s="77"/>
      <c r="CPR25" s="83"/>
      <c r="CPS25" s="77"/>
      <c r="CPT25" s="83"/>
      <c r="CPU25" s="77"/>
      <c r="CPV25" s="83"/>
      <c r="CPW25" s="77"/>
      <c r="CPX25" s="83"/>
      <c r="CPY25" s="77"/>
      <c r="CPZ25" s="83"/>
      <c r="CQA25" s="77"/>
      <c r="CQB25" s="83"/>
      <c r="CQC25" s="77"/>
      <c r="CQD25" s="83"/>
      <c r="CQE25" s="77"/>
      <c r="CQF25" s="83"/>
      <c r="CQG25" s="77"/>
      <c r="CQH25" s="83"/>
      <c r="CQI25" s="77"/>
      <c r="CQJ25" s="83"/>
      <c r="CQK25" s="77"/>
      <c r="CQL25" s="83"/>
      <c r="CQM25" s="77"/>
      <c r="CQN25" s="83"/>
      <c r="CQO25" s="77"/>
      <c r="CQP25" s="83"/>
      <c r="CQQ25" s="77"/>
      <c r="CQR25" s="83"/>
      <c r="CQS25" s="77"/>
      <c r="CQT25" s="83"/>
      <c r="CQU25" s="77"/>
      <c r="CQV25" s="83"/>
      <c r="CQW25" s="77"/>
      <c r="CQX25" s="83"/>
      <c r="CQY25" s="77"/>
      <c r="CQZ25" s="83"/>
      <c r="CRA25" s="77"/>
      <c r="CRB25" s="83"/>
      <c r="CRC25" s="77"/>
      <c r="CRD25" s="83"/>
      <c r="CRE25" s="77"/>
      <c r="CRF25" s="83"/>
      <c r="CRG25" s="77"/>
      <c r="CRH25" s="83"/>
      <c r="CRI25" s="77"/>
      <c r="CRJ25" s="83"/>
      <c r="CRK25" s="77"/>
      <c r="CRL25" s="83"/>
      <c r="CRM25" s="77"/>
      <c r="CRN25" s="83"/>
      <c r="CRO25" s="77"/>
      <c r="CRP25" s="83"/>
      <c r="CRQ25" s="77"/>
      <c r="CRR25" s="83"/>
      <c r="CRS25" s="77"/>
      <c r="CRT25" s="83"/>
      <c r="CRU25" s="77"/>
      <c r="CRV25" s="83"/>
      <c r="CRW25" s="77"/>
      <c r="CRX25" s="83"/>
      <c r="CRY25" s="77"/>
      <c r="CRZ25" s="83"/>
      <c r="CSA25" s="77"/>
      <c r="CSB25" s="83"/>
      <c r="CSC25" s="77"/>
      <c r="CSD25" s="83"/>
      <c r="CSE25" s="77"/>
      <c r="CSF25" s="83"/>
      <c r="CSG25" s="77"/>
      <c r="CSH25" s="83"/>
      <c r="CSI25" s="77"/>
      <c r="CSJ25" s="83"/>
      <c r="CSK25" s="77"/>
      <c r="CSL25" s="83"/>
      <c r="CSM25" s="77"/>
      <c r="CSN25" s="83"/>
      <c r="CSO25" s="77"/>
      <c r="CSP25" s="83"/>
      <c r="CSQ25" s="77"/>
      <c r="CSR25" s="83"/>
      <c r="CSS25" s="77"/>
      <c r="CST25" s="83"/>
      <c r="CSU25" s="77"/>
      <c r="CSV25" s="83"/>
      <c r="CSW25" s="77"/>
      <c r="CSX25" s="83"/>
      <c r="CSY25" s="77"/>
      <c r="CSZ25" s="83"/>
      <c r="CTA25" s="77"/>
      <c r="CTB25" s="83"/>
      <c r="CTC25" s="77"/>
      <c r="CTD25" s="83"/>
      <c r="CTE25" s="77"/>
      <c r="CTF25" s="83"/>
      <c r="CTG25" s="77"/>
      <c r="CTH25" s="83"/>
      <c r="CTI25" s="77"/>
      <c r="CTJ25" s="83"/>
      <c r="CTK25" s="77"/>
      <c r="CTL25" s="83"/>
      <c r="CTM25" s="77"/>
      <c r="CTN25" s="83"/>
      <c r="CTO25" s="77"/>
      <c r="CTP25" s="83"/>
      <c r="CTQ25" s="77"/>
      <c r="CTR25" s="83"/>
      <c r="CTS25" s="77"/>
      <c r="CTT25" s="83"/>
      <c r="CTU25" s="77"/>
      <c r="CTV25" s="83"/>
      <c r="CTW25" s="77"/>
      <c r="CTX25" s="83"/>
      <c r="CTY25" s="77"/>
      <c r="CTZ25" s="83"/>
      <c r="CUA25" s="77"/>
      <c r="CUB25" s="83"/>
      <c r="CUC25" s="77"/>
      <c r="CUD25" s="83"/>
      <c r="CUE25" s="77"/>
      <c r="CUF25" s="83"/>
      <c r="CUG25" s="77"/>
      <c r="CUH25" s="83"/>
      <c r="CUI25" s="77"/>
      <c r="CUJ25" s="83"/>
      <c r="CUK25" s="77"/>
      <c r="CUL25" s="83"/>
      <c r="CUM25" s="77"/>
      <c r="CUN25" s="83"/>
      <c r="CUO25" s="77"/>
      <c r="CUP25" s="83"/>
      <c r="CUQ25" s="77"/>
      <c r="CUR25" s="83"/>
      <c r="CUS25" s="77"/>
      <c r="CUT25" s="83"/>
      <c r="CUU25" s="77"/>
      <c r="CUV25" s="83"/>
      <c r="CUW25" s="77"/>
      <c r="CUX25" s="83"/>
      <c r="CUY25" s="77"/>
      <c r="CUZ25" s="83"/>
      <c r="CVA25" s="77"/>
      <c r="CVB25" s="83"/>
      <c r="CVC25" s="77"/>
      <c r="CVD25" s="83"/>
      <c r="CVE25" s="77"/>
      <c r="CVF25" s="83"/>
      <c r="CVG25" s="77"/>
      <c r="CVH25" s="83"/>
      <c r="CVI25" s="77"/>
      <c r="CVJ25" s="83"/>
      <c r="CVK25" s="77"/>
      <c r="CVL25" s="83"/>
      <c r="CVM25" s="77"/>
      <c r="CVN25" s="83"/>
      <c r="CVO25" s="77"/>
      <c r="CVP25" s="83"/>
      <c r="CVQ25" s="77"/>
      <c r="CVR25" s="83"/>
      <c r="CVS25" s="77"/>
      <c r="CVT25" s="83"/>
      <c r="CVU25" s="77"/>
      <c r="CVV25" s="83"/>
      <c r="CVW25" s="77"/>
      <c r="CVX25" s="83"/>
      <c r="CVY25" s="77"/>
      <c r="CVZ25" s="83"/>
      <c r="CWA25" s="77"/>
      <c r="CWB25" s="83"/>
      <c r="CWC25" s="77"/>
      <c r="CWD25" s="83"/>
      <c r="CWE25" s="77"/>
      <c r="CWF25" s="83"/>
      <c r="CWG25" s="77"/>
      <c r="CWH25" s="83"/>
      <c r="CWI25" s="77"/>
      <c r="CWJ25" s="83"/>
      <c r="CWK25" s="77"/>
      <c r="CWL25" s="83"/>
      <c r="CWM25" s="77"/>
      <c r="CWN25" s="83"/>
      <c r="CWO25" s="77"/>
      <c r="CWP25" s="83"/>
      <c r="CWQ25" s="77"/>
      <c r="CWR25" s="83"/>
      <c r="CWS25" s="77"/>
      <c r="CWT25" s="83"/>
      <c r="CWU25" s="77"/>
      <c r="CWV25" s="83"/>
      <c r="CWW25" s="77"/>
      <c r="CWX25" s="83"/>
      <c r="CWY25" s="77"/>
      <c r="CWZ25" s="83"/>
      <c r="CXA25" s="77"/>
      <c r="CXB25" s="83"/>
      <c r="CXC25" s="77"/>
      <c r="CXD25" s="83"/>
      <c r="CXE25" s="77"/>
      <c r="CXF25" s="83"/>
      <c r="CXG25" s="77"/>
      <c r="CXH25" s="83"/>
      <c r="CXI25" s="77"/>
      <c r="CXJ25" s="83"/>
      <c r="CXK25" s="77"/>
      <c r="CXL25" s="83"/>
      <c r="CXM25" s="77"/>
      <c r="CXN25" s="83"/>
      <c r="CXO25" s="77"/>
      <c r="CXP25" s="83"/>
      <c r="CXQ25" s="77"/>
      <c r="CXR25" s="83"/>
      <c r="CXS25" s="77"/>
      <c r="CXT25" s="83"/>
      <c r="CXU25" s="77"/>
      <c r="CXV25" s="83"/>
      <c r="CXW25" s="77"/>
      <c r="CXX25" s="83"/>
      <c r="CXY25" s="77"/>
      <c r="CXZ25" s="83"/>
      <c r="CYA25" s="77"/>
      <c r="CYB25" s="83"/>
      <c r="CYC25" s="77"/>
      <c r="CYD25" s="83"/>
      <c r="CYE25" s="77"/>
      <c r="CYF25" s="83"/>
      <c r="CYG25" s="77"/>
      <c r="CYH25" s="83"/>
      <c r="CYI25" s="77"/>
      <c r="CYJ25" s="83"/>
      <c r="CYK25" s="77"/>
      <c r="CYL25" s="83"/>
      <c r="CYM25" s="77"/>
      <c r="CYN25" s="83"/>
      <c r="CYO25" s="77"/>
      <c r="CYP25" s="83"/>
      <c r="CYQ25" s="77"/>
      <c r="CYR25" s="83"/>
      <c r="CYS25" s="77"/>
      <c r="CYT25" s="83"/>
      <c r="CYU25" s="77"/>
      <c r="CYV25" s="83"/>
      <c r="CYW25" s="77"/>
      <c r="CYX25" s="83"/>
      <c r="CYY25" s="77"/>
      <c r="CYZ25" s="83"/>
      <c r="CZA25" s="77"/>
      <c r="CZB25" s="83"/>
      <c r="CZC25" s="77"/>
      <c r="CZD25" s="83"/>
      <c r="CZE25" s="77"/>
      <c r="CZF25" s="83"/>
      <c r="CZG25" s="77"/>
      <c r="CZH25" s="83"/>
      <c r="CZI25" s="77"/>
      <c r="CZJ25" s="83"/>
      <c r="CZK25" s="77"/>
      <c r="CZL25" s="83"/>
      <c r="CZM25" s="77"/>
      <c r="CZN25" s="83"/>
      <c r="CZO25" s="77"/>
      <c r="CZP25" s="83"/>
      <c r="CZQ25" s="77"/>
      <c r="CZR25" s="83"/>
      <c r="CZS25" s="77"/>
      <c r="CZT25" s="83"/>
      <c r="CZU25" s="77"/>
      <c r="CZV25" s="83"/>
      <c r="CZW25" s="77"/>
      <c r="CZX25" s="83"/>
      <c r="CZY25" s="77"/>
      <c r="CZZ25" s="83"/>
      <c r="DAA25" s="77"/>
      <c r="DAB25" s="83"/>
      <c r="DAC25" s="77"/>
      <c r="DAD25" s="83"/>
      <c r="DAE25" s="77"/>
      <c r="DAF25" s="83"/>
      <c r="DAG25" s="77"/>
      <c r="DAH25" s="83"/>
      <c r="DAI25" s="77"/>
      <c r="DAJ25" s="83"/>
      <c r="DAK25" s="77"/>
      <c r="DAL25" s="83"/>
      <c r="DAM25" s="77"/>
      <c r="DAN25" s="83"/>
      <c r="DAO25" s="77"/>
      <c r="DAP25" s="83"/>
      <c r="DAQ25" s="77"/>
      <c r="DAR25" s="83"/>
      <c r="DAS25" s="77"/>
      <c r="DAT25" s="83"/>
      <c r="DAU25" s="77"/>
      <c r="DAV25" s="83"/>
      <c r="DAW25" s="77"/>
      <c r="DAX25" s="83"/>
      <c r="DAY25" s="77"/>
      <c r="DAZ25" s="83"/>
      <c r="DBA25" s="77"/>
      <c r="DBB25" s="83"/>
      <c r="DBC25" s="77"/>
      <c r="DBD25" s="83"/>
      <c r="DBE25" s="77"/>
      <c r="DBF25" s="83"/>
      <c r="DBG25" s="77"/>
      <c r="DBH25" s="83"/>
      <c r="DBI25" s="77"/>
      <c r="DBJ25" s="83"/>
      <c r="DBK25" s="77"/>
      <c r="DBL25" s="83"/>
      <c r="DBM25" s="77"/>
      <c r="DBN25" s="83"/>
      <c r="DBO25" s="77"/>
      <c r="DBP25" s="83"/>
      <c r="DBQ25" s="77"/>
      <c r="DBR25" s="83"/>
      <c r="DBS25" s="77"/>
      <c r="DBT25" s="83"/>
      <c r="DBU25" s="77"/>
      <c r="DBV25" s="83"/>
      <c r="DBW25" s="77"/>
      <c r="DBX25" s="83"/>
      <c r="DBY25" s="77"/>
      <c r="DBZ25" s="83"/>
      <c r="DCA25" s="77"/>
      <c r="DCB25" s="83"/>
      <c r="DCC25" s="77"/>
      <c r="DCD25" s="83"/>
      <c r="DCE25" s="77"/>
      <c r="DCF25" s="83"/>
      <c r="DCG25" s="77"/>
      <c r="DCH25" s="83"/>
      <c r="DCI25" s="77"/>
      <c r="DCJ25" s="83"/>
      <c r="DCK25" s="77"/>
      <c r="DCL25" s="83"/>
      <c r="DCM25" s="77"/>
      <c r="DCN25" s="83"/>
      <c r="DCO25" s="77"/>
      <c r="DCP25" s="83"/>
      <c r="DCQ25" s="77"/>
      <c r="DCR25" s="83"/>
      <c r="DCS25" s="77"/>
      <c r="DCT25" s="83"/>
      <c r="DCU25" s="77"/>
      <c r="DCV25" s="83"/>
      <c r="DCW25" s="77"/>
      <c r="DCX25" s="83"/>
      <c r="DCY25" s="77"/>
      <c r="DCZ25" s="83"/>
      <c r="DDA25" s="77"/>
      <c r="DDB25" s="83"/>
      <c r="DDC25" s="77"/>
      <c r="DDD25" s="83"/>
      <c r="DDE25" s="77"/>
      <c r="DDF25" s="83"/>
      <c r="DDG25" s="77"/>
      <c r="DDH25" s="83"/>
      <c r="DDI25" s="77"/>
      <c r="DDJ25" s="83"/>
      <c r="DDK25" s="77"/>
      <c r="DDL25" s="83"/>
      <c r="DDM25" s="77"/>
      <c r="DDN25" s="83"/>
      <c r="DDO25" s="77"/>
      <c r="DDP25" s="83"/>
      <c r="DDQ25" s="77"/>
      <c r="DDR25" s="83"/>
      <c r="DDS25" s="77"/>
      <c r="DDT25" s="83"/>
      <c r="DDU25" s="77"/>
      <c r="DDV25" s="83"/>
      <c r="DDW25" s="77"/>
      <c r="DDX25" s="83"/>
      <c r="DDY25" s="77"/>
      <c r="DDZ25" s="83"/>
      <c r="DEA25" s="77"/>
      <c r="DEB25" s="83"/>
      <c r="DEC25" s="77"/>
      <c r="DED25" s="83"/>
      <c r="DEE25" s="77"/>
      <c r="DEF25" s="83"/>
      <c r="DEG25" s="77"/>
      <c r="DEH25" s="83"/>
      <c r="DEI25" s="77"/>
      <c r="DEJ25" s="83"/>
      <c r="DEK25" s="77"/>
      <c r="DEL25" s="83"/>
      <c r="DEM25" s="77"/>
      <c r="DEN25" s="83"/>
      <c r="DEO25" s="77"/>
      <c r="DEP25" s="83"/>
      <c r="DEQ25" s="77"/>
      <c r="DER25" s="83"/>
      <c r="DES25" s="77"/>
      <c r="DET25" s="83"/>
      <c r="DEU25" s="77"/>
      <c r="DEV25" s="83"/>
      <c r="DEW25" s="77"/>
      <c r="DEX25" s="83"/>
      <c r="DEY25" s="77"/>
      <c r="DEZ25" s="83"/>
      <c r="DFA25" s="77"/>
      <c r="DFB25" s="83"/>
      <c r="DFC25" s="77"/>
      <c r="DFD25" s="83"/>
      <c r="DFE25" s="77"/>
      <c r="DFF25" s="83"/>
      <c r="DFG25" s="77"/>
      <c r="DFH25" s="83"/>
      <c r="DFI25" s="77"/>
      <c r="DFJ25" s="83"/>
      <c r="DFK25" s="77"/>
      <c r="DFL25" s="83"/>
      <c r="DFM25" s="77"/>
      <c r="DFN25" s="83"/>
      <c r="DFO25" s="77"/>
      <c r="DFP25" s="83"/>
      <c r="DFQ25" s="77"/>
      <c r="DFR25" s="83"/>
      <c r="DFS25" s="77"/>
      <c r="DFT25" s="83"/>
      <c r="DFU25" s="77"/>
      <c r="DFV25" s="83"/>
      <c r="DFW25" s="77"/>
      <c r="DFX25" s="83"/>
      <c r="DFY25" s="77"/>
      <c r="DFZ25" s="83"/>
      <c r="DGA25" s="77"/>
      <c r="DGB25" s="83"/>
      <c r="DGC25" s="77"/>
      <c r="DGD25" s="83"/>
      <c r="DGE25" s="77"/>
      <c r="DGF25" s="83"/>
      <c r="DGG25" s="77"/>
      <c r="DGH25" s="83"/>
      <c r="DGI25" s="77"/>
      <c r="DGJ25" s="83"/>
      <c r="DGK25" s="77"/>
      <c r="DGL25" s="83"/>
      <c r="DGM25" s="77"/>
      <c r="DGN25" s="83"/>
      <c r="DGO25" s="77"/>
      <c r="DGP25" s="83"/>
      <c r="DGQ25" s="77"/>
      <c r="DGR25" s="83"/>
      <c r="DGS25" s="77"/>
      <c r="DGT25" s="83"/>
      <c r="DGU25" s="77"/>
      <c r="DGV25" s="83"/>
      <c r="DGW25" s="77"/>
      <c r="DGX25" s="83"/>
      <c r="DGY25" s="77"/>
      <c r="DGZ25" s="83"/>
      <c r="DHA25" s="77"/>
      <c r="DHB25" s="83"/>
      <c r="DHC25" s="77"/>
      <c r="DHD25" s="83"/>
      <c r="DHE25" s="77"/>
      <c r="DHF25" s="83"/>
      <c r="DHG25" s="77"/>
      <c r="DHH25" s="83"/>
      <c r="DHI25" s="77"/>
      <c r="DHJ25" s="83"/>
      <c r="DHK25" s="77"/>
      <c r="DHL25" s="83"/>
      <c r="DHM25" s="77"/>
      <c r="DHN25" s="83"/>
      <c r="DHO25" s="77"/>
      <c r="DHP25" s="83"/>
      <c r="DHQ25" s="77"/>
      <c r="DHR25" s="83"/>
      <c r="DHS25" s="77"/>
      <c r="DHT25" s="83"/>
      <c r="DHU25" s="77"/>
      <c r="DHV25" s="83"/>
      <c r="DHW25" s="77"/>
      <c r="DHX25" s="83"/>
      <c r="DHY25" s="77"/>
      <c r="DHZ25" s="83"/>
      <c r="DIA25" s="77"/>
      <c r="DIB25" s="83"/>
      <c r="DIC25" s="77"/>
      <c r="DID25" s="83"/>
      <c r="DIE25" s="77"/>
      <c r="DIF25" s="83"/>
      <c r="DIG25" s="77"/>
      <c r="DIH25" s="83"/>
      <c r="DII25" s="77"/>
      <c r="DIJ25" s="83"/>
      <c r="DIK25" s="77"/>
      <c r="DIL25" s="83"/>
      <c r="DIM25" s="77"/>
      <c r="DIN25" s="83"/>
      <c r="DIO25" s="77"/>
      <c r="DIP25" s="83"/>
      <c r="DIQ25" s="77"/>
      <c r="DIR25" s="83"/>
      <c r="DIS25" s="77"/>
      <c r="DIT25" s="83"/>
      <c r="DIU25" s="77"/>
      <c r="DIV25" s="83"/>
      <c r="DIW25" s="77"/>
      <c r="DIX25" s="83"/>
      <c r="DIY25" s="77"/>
      <c r="DIZ25" s="83"/>
      <c r="DJA25" s="77"/>
      <c r="DJB25" s="83"/>
      <c r="DJC25" s="77"/>
      <c r="DJD25" s="83"/>
      <c r="DJE25" s="77"/>
      <c r="DJF25" s="83"/>
      <c r="DJG25" s="77"/>
      <c r="DJH25" s="83"/>
      <c r="DJI25" s="77"/>
      <c r="DJJ25" s="83"/>
      <c r="DJK25" s="77"/>
      <c r="DJL25" s="83"/>
      <c r="DJM25" s="77"/>
      <c r="DJN25" s="83"/>
      <c r="DJO25" s="77"/>
      <c r="DJP25" s="83"/>
      <c r="DJQ25" s="77"/>
      <c r="DJR25" s="83"/>
      <c r="DJS25" s="77"/>
      <c r="DJT25" s="83"/>
      <c r="DJU25" s="77"/>
      <c r="DJV25" s="83"/>
      <c r="DJW25" s="77"/>
      <c r="DJX25" s="83"/>
      <c r="DJY25" s="77"/>
      <c r="DJZ25" s="83"/>
      <c r="DKA25" s="77"/>
      <c r="DKB25" s="83"/>
      <c r="DKC25" s="77"/>
      <c r="DKD25" s="83"/>
      <c r="DKE25" s="77"/>
      <c r="DKF25" s="83"/>
      <c r="DKG25" s="77"/>
      <c r="DKH25" s="83"/>
      <c r="DKI25" s="77"/>
      <c r="DKJ25" s="83"/>
      <c r="DKK25" s="77"/>
      <c r="DKL25" s="83"/>
      <c r="DKM25" s="77"/>
      <c r="DKN25" s="83"/>
      <c r="DKO25" s="77"/>
      <c r="DKP25" s="83"/>
      <c r="DKQ25" s="77"/>
      <c r="DKR25" s="83"/>
      <c r="DKS25" s="77"/>
      <c r="DKT25" s="83"/>
      <c r="DKU25" s="77"/>
      <c r="DKV25" s="83"/>
      <c r="DKW25" s="77"/>
      <c r="DKX25" s="83"/>
      <c r="DKY25" s="77"/>
      <c r="DKZ25" s="83"/>
      <c r="DLA25" s="77"/>
      <c r="DLB25" s="83"/>
      <c r="DLC25" s="77"/>
      <c r="DLD25" s="83"/>
      <c r="DLE25" s="77"/>
      <c r="DLF25" s="83"/>
      <c r="DLG25" s="77"/>
      <c r="DLH25" s="83"/>
      <c r="DLI25" s="77"/>
      <c r="DLJ25" s="83"/>
      <c r="DLK25" s="77"/>
      <c r="DLL25" s="83"/>
      <c r="DLM25" s="77"/>
      <c r="DLN25" s="83"/>
      <c r="DLO25" s="77"/>
      <c r="DLP25" s="83"/>
      <c r="DLQ25" s="77"/>
      <c r="DLR25" s="83"/>
      <c r="DLS25" s="77"/>
      <c r="DLT25" s="83"/>
      <c r="DLU25" s="77"/>
      <c r="DLV25" s="83"/>
      <c r="DLW25" s="77"/>
      <c r="DLX25" s="83"/>
      <c r="DLY25" s="77"/>
      <c r="DLZ25" s="83"/>
      <c r="DMA25" s="77"/>
      <c r="DMB25" s="83"/>
      <c r="DMC25" s="77"/>
      <c r="DMD25" s="83"/>
      <c r="DME25" s="77"/>
      <c r="DMF25" s="83"/>
      <c r="DMG25" s="77"/>
      <c r="DMH25" s="83"/>
      <c r="DMI25" s="77"/>
      <c r="DMJ25" s="83"/>
      <c r="DMK25" s="77"/>
      <c r="DML25" s="83"/>
      <c r="DMM25" s="77"/>
      <c r="DMN25" s="83"/>
      <c r="DMO25" s="77"/>
      <c r="DMP25" s="83"/>
      <c r="DMQ25" s="77"/>
      <c r="DMR25" s="83"/>
      <c r="DMS25" s="77"/>
      <c r="DMT25" s="83"/>
      <c r="DMU25" s="77"/>
      <c r="DMV25" s="83"/>
      <c r="DMW25" s="77"/>
      <c r="DMX25" s="83"/>
      <c r="DMY25" s="77"/>
      <c r="DMZ25" s="83"/>
      <c r="DNA25" s="77"/>
      <c r="DNB25" s="83"/>
      <c r="DNC25" s="77"/>
      <c r="DND25" s="83"/>
      <c r="DNE25" s="77"/>
      <c r="DNF25" s="83"/>
      <c r="DNG25" s="77"/>
      <c r="DNH25" s="83"/>
      <c r="DNI25" s="77"/>
      <c r="DNJ25" s="83"/>
      <c r="DNK25" s="77"/>
      <c r="DNL25" s="83"/>
      <c r="DNM25" s="77"/>
      <c r="DNN25" s="83"/>
      <c r="DNO25" s="77"/>
      <c r="DNP25" s="83"/>
      <c r="DNQ25" s="77"/>
      <c r="DNR25" s="83"/>
      <c r="DNS25" s="77"/>
      <c r="DNT25" s="83"/>
      <c r="DNU25" s="77"/>
      <c r="DNV25" s="83"/>
      <c r="DNW25" s="77"/>
      <c r="DNX25" s="83"/>
      <c r="DNY25" s="77"/>
      <c r="DNZ25" s="83"/>
      <c r="DOA25" s="77"/>
      <c r="DOB25" s="83"/>
      <c r="DOC25" s="77"/>
      <c r="DOD25" s="83"/>
      <c r="DOE25" s="77"/>
      <c r="DOF25" s="83"/>
      <c r="DOG25" s="77"/>
      <c r="DOH25" s="83"/>
      <c r="DOI25" s="77"/>
      <c r="DOJ25" s="83"/>
      <c r="DOK25" s="77"/>
      <c r="DOL25" s="83"/>
      <c r="DOM25" s="77"/>
      <c r="DON25" s="83"/>
      <c r="DOO25" s="77"/>
      <c r="DOP25" s="83"/>
      <c r="DOQ25" s="77"/>
      <c r="DOR25" s="83"/>
      <c r="DOS25" s="77"/>
      <c r="DOT25" s="83"/>
      <c r="DOU25" s="77"/>
      <c r="DOV25" s="83"/>
      <c r="DOW25" s="77"/>
      <c r="DOX25" s="83"/>
      <c r="DOY25" s="77"/>
      <c r="DOZ25" s="83"/>
      <c r="DPA25" s="77"/>
      <c r="DPB25" s="83"/>
      <c r="DPC25" s="77"/>
      <c r="DPD25" s="83"/>
      <c r="DPE25" s="77"/>
      <c r="DPF25" s="83"/>
      <c r="DPG25" s="77"/>
      <c r="DPH25" s="83"/>
      <c r="DPI25" s="77"/>
      <c r="DPJ25" s="83"/>
      <c r="DPK25" s="77"/>
      <c r="DPL25" s="83"/>
      <c r="DPM25" s="77"/>
      <c r="DPN25" s="83"/>
      <c r="DPO25" s="77"/>
      <c r="DPP25" s="83"/>
      <c r="DPQ25" s="77"/>
      <c r="DPR25" s="83"/>
      <c r="DPS25" s="77"/>
      <c r="DPT25" s="83"/>
      <c r="DPU25" s="77"/>
      <c r="DPV25" s="83"/>
      <c r="DPW25" s="77"/>
      <c r="DPX25" s="83"/>
      <c r="DPY25" s="77"/>
      <c r="DPZ25" s="83"/>
      <c r="DQA25" s="77"/>
      <c r="DQB25" s="83"/>
      <c r="DQC25" s="77"/>
      <c r="DQD25" s="83"/>
      <c r="DQE25" s="77"/>
      <c r="DQF25" s="83"/>
      <c r="DQG25" s="77"/>
      <c r="DQH25" s="83"/>
      <c r="DQI25" s="77"/>
      <c r="DQJ25" s="83"/>
      <c r="DQK25" s="77"/>
      <c r="DQL25" s="83"/>
      <c r="DQM25" s="77"/>
      <c r="DQN25" s="83"/>
      <c r="DQO25" s="77"/>
      <c r="DQP25" s="83"/>
      <c r="DQQ25" s="77"/>
      <c r="DQR25" s="83"/>
      <c r="DQS25" s="77"/>
      <c r="DQT25" s="83"/>
      <c r="DQU25" s="77"/>
      <c r="DQV25" s="83"/>
      <c r="DQW25" s="77"/>
      <c r="DQX25" s="83"/>
      <c r="DQY25" s="77"/>
      <c r="DQZ25" s="83"/>
      <c r="DRA25" s="77"/>
      <c r="DRB25" s="83"/>
      <c r="DRC25" s="77"/>
      <c r="DRD25" s="83"/>
      <c r="DRE25" s="77"/>
      <c r="DRF25" s="83"/>
      <c r="DRG25" s="77"/>
      <c r="DRH25" s="83"/>
      <c r="DRI25" s="77"/>
      <c r="DRJ25" s="83"/>
      <c r="DRK25" s="77"/>
      <c r="DRL25" s="83"/>
      <c r="DRM25" s="77"/>
      <c r="DRN25" s="83"/>
      <c r="DRO25" s="77"/>
      <c r="DRP25" s="83"/>
      <c r="DRQ25" s="77"/>
      <c r="DRR25" s="83"/>
      <c r="DRS25" s="77"/>
      <c r="DRT25" s="83"/>
      <c r="DRU25" s="77"/>
      <c r="DRV25" s="83"/>
      <c r="DRW25" s="77"/>
      <c r="DRX25" s="83"/>
      <c r="DRY25" s="77"/>
      <c r="DRZ25" s="83"/>
      <c r="DSA25" s="77"/>
      <c r="DSB25" s="83"/>
      <c r="DSC25" s="77"/>
      <c r="DSD25" s="83"/>
      <c r="DSE25" s="77"/>
      <c r="DSF25" s="83"/>
      <c r="DSG25" s="77"/>
      <c r="DSH25" s="83"/>
      <c r="DSI25" s="77"/>
      <c r="DSJ25" s="83"/>
      <c r="DSK25" s="77"/>
      <c r="DSL25" s="83"/>
      <c r="DSM25" s="77"/>
      <c r="DSN25" s="83"/>
      <c r="DSO25" s="77"/>
      <c r="DSP25" s="83"/>
      <c r="DSQ25" s="77"/>
      <c r="DSR25" s="83"/>
      <c r="DSS25" s="77"/>
      <c r="DST25" s="83"/>
      <c r="DSU25" s="77"/>
      <c r="DSV25" s="83"/>
      <c r="DSW25" s="77"/>
      <c r="DSX25" s="83"/>
      <c r="DSY25" s="77"/>
      <c r="DSZ25" s="83"/>
      <c r="DTA25" s="77"/>
      <c r="DTB25" s="83"/>
      <c r="DTC25" s="77"/>
      <c r="DTD25" s="83"/>
      <c r="DTE25" s="77"/>
      <c r="DTF25" s="83"/>
      <c r="DTG25" s="77"/>
      <c r="DTH25" s="83"/>
      <c r="DTI25" s="77"/>
      <c r="DTJ25" s="83"/>
      <c r="DTK25" s="77"/>
      <c r="DTL25" s="83"/>
      <c r="DTM25" s="77"/>
      <c r="DTN25" s="83"/>
      <c r="DTO25" s="77"/>
      <c r="DTP25" s="83"/>
      <c r="DTQ25" s="77"/>
      <c r="DTR25" s="83"/>
      <c r="DTS25" s="77"/>
      <c r="DTT25" s="83"/>
      <c r="DTU25" s="77"/>
      <c r="DTV25" s="83"/>
      <c r="DTW25" s="77"/>
      <c r="DTX25" s="83"/>
      <c r="DTY25" s="77"/>
      <c r="DTZ25" s="83"/>
      <c r="DUA25" s="77"/>
      <c r="DUB25" s="83"/>
      <c r="DUC25" s="77"/>
      <c r="DUD25" s="83"/>
      <c r="DUE25" s="77"/>
      <c r="DUF25" s="83"/>
      <c r="DUG25" s="77"/>
      <c r="DUH25" s="83"/>
      <c r="DUI25" s="77"/>
      <c r="DUJ25" s="83"/>
      <c r="DUK25" s="77"/>
      <c r="DUL25" s="83"/>
      <c r="DUM25" s="77"/>
      <c r="DUN25" s="83"/>
      <c r="DUO25" s="77"/>
      <c r="DUP25" s="83"/>
      <c r="DUQ25" s="77"/>
      <c r="DUR25" s="83"/>
      <c r="DUS25" s="77"/>
      <c r="DUT25" s="83"/>
      <c r="DUU25" s="77"/>
      <c r="DUV25" s="83"/>
      <c r="DUW25" s="77"/>
      <c r="DUX25" s="83"/>
      <c r="DUY25" s="77"/>
      <c r="DUZ25" s="83"/>
      <c r="DVA25" s="77"/>
      <c r="DVB25" s="83"/>
      <c r="DVC25" s="77"/>
      <c r="DVD25" s="83"/>
      <c r="DVE25" s="77"/>
      <c r="DVF25" s="83"/>
      <c r="DVG25" s="77"/>
      <c r="DVH25" s="83"/>
      <c r="DVI25" s="77"/>
      <c r="DVJ25" s="83"/>
      <c r="DVK25" s="77"/>
      <c r="DVL25" s="83"/>
      <c r="DVM25" s="77"/>
      <c r="DVN25" s="83"/>
      <c r="DVO25" s="77"/>
      <c r="DVP25" s="83"/>
      <c r="DVQ25" s="77"/>
      <c r="DVR25" s="83"/>
      <c r="DVS25" s="77"/>
      <c r="DVT25" s="83"/>
      <c r="DVU25" s="77"/>
      <c r="DVV25" s="83"/>
      <c r="DVW25" s="77"/>
      <c r="DVX25" s="83"/>
      <c r="DVY25" s="77"/>
      <c r="DVZ25" s="83"/>
      <c r="DWA25" s="77"/>
      <c r="DWB25" s="83"/>
      <c r="DWC25" s="77"/>
      <c r="DWD25" s="83"/>
      <c r="DWE25" s="77"/>
      <c r="DWF25" s="83"/>
      <c r="DWG25" s="77"/>
      <c r="DWH25" s="83"/>
      <c r="DWI25" s="77"/>
      <c r="DWJ25" s="83"/>
      <c r="DWK25" s="77"/>
      <c r="DWL25" s="83"/>
      <c r="DWM25" s="77"/>
      <c r="DWN25" s="83"/>
      <c r="DWO25" s="77"/>
      <c r="DWP25" s="83"/>
      <c r="DWQ25" s="77"/>
      <c r="DWR25" s="83"/>
      <c r="DWS25" s="77"/>
      <c r="DWT25" s="83"/>
      <c r="DWU25" s="77"/>
      <c r="DWV25" s="83"/>
      <c r="DWW25" s="77"/>
      <c r="DWX25" s="83"/>
      <c r="DWY25" s="77"/>
      <c r="DWZ25" s="83"/>
      <c r="DXA25" s="77"/>
      <c r="DXB25" s="83"/>
      <c r="DXC25" s="77"/>
      <c r="DXD25" s="83"/>
      <c r="DXE25" s="77"/>
      <c r="DXF25" s="83"/>
      <c r="DXG25" s="77"/>
      <c r="DXH25" s="83"/>
      <c r="DXI25" s="77"/>
      <c r="DXJ25" s="83"/>
      <c r="DXK25" s="77"/>
      <c r="DXL25" s="83"/>
      <c r="DXM25" s="77"/>
      <c r="DXN25" s="83"/>
      <c r="DXO25" s="77"/>
      <c r="DXP25" s="83"/>
      <c r="DXQ25" s="77"/>
      <c r="DXR25" s="83"/>
      <c r="DXS25" s="77"/>
      <c r="DXT25" s="83"/>
      <c r="DXU25" s="77"/>
      <c r="DXV25" s="83"/>
      <c r="DXW25" s="77"/>
      <c r="DXX25" s="83"/>
      <c r="DXY25" s="77"/>
      <c r="DXZ25" s="83"/>
      <c r="DYA25" s="77"/>
      <c r="DYB25" s="83"/>
      <c r="DYC25" s="77"/>
      <c r="DYD25" s="83"/>
      <c r="DYE25" s="77"/>
      <c r="DYF25" s="83"/>
      <c r="DYG25" s="77"/>
      <c r="DYH25" s="83"/>
      <c r="DYI25" s="77"/>
      <c r="DYJ25" s="83"/>
      <c r="DYK25" s="77"/>
      <c r="DYL25" s="83"/>
      <c r="DYM25" s="77"/>
      <c r="DYN25" s="83"/>
      <c r="DYO25" s="77"/>
      <c r="DYP25" s="83"/>
      <c r="DYQ25" s="77"/>
      <c r="DYR25" s="83"/>
      <c r="DYS25" s="77"/>
      <c r="DYT25" s="83"/>
      <c r="DYU25" s="77"/>
      <c r="DYV25" s="83"/>
      <c r="DYW25" s="77"/>
      <c r="DYX25" s="83"/>
      <c r="DYY25" s="77"/>
      <c r="DYZ25" s="83"/>
      <c r="DZA25" s="77"/>
      <c r="DZB25" s="83"/>
      <c r="DZC25" s="77"/>
      <c r="DZD25" s="83"/>
      <c r="DZE25" s="77"/>
      <c r="DZF25" s="83"/>
      <c r="DZG25" s="77"/>
      <c r="DZH25" s="83"/>
      <c r="DZI25" s="77"/>
      <c r="DZJ25" s="83"/>
      <c r="DZK25" s="77"/>
      <c r="DZL25" s="83"/>
      <c r="DZM25" s="77"/>
      <c r="DZN25" s="83"/>
      <c r="DZO25" s="77"/>
      <c r="DZP25" s="83"/>
      <c r="DZQ25" s="77"/>
      <c r="DZR25" s="83"/>
      <c r="DZS25" s="77"/>
      <c r="DZT25" s="83"/>
      <c r="DZU25" s="77"/>
      <c r="DZV25" s="83"/>
      <c r="DZW25" s="77"/>
      <c r="DZX25" s="83"/>
      <c r="DZY25" s="77"/>
      <c r="DZZ25" s="83"/>
      <c r="EAA25" s="77"/>
      <c r="EAB25" s="83"/>
      <c r="EAC25" s="77"/>
      <c r="EAD25" s="83"/>
      <c r="EAE25" s="77"/>
      <c r="EAF25" s="83"/>
      <c r="EAG25" s="77"/>
      <c r="EAH25" s="83"/>
      <c r="EAI25" s="77"/>
      <c r="EAJ25" s="83"/>
      <c r="EAK25" s="77"/>
      <c r="EAL25" s="83"/>
      <c r="EAM25" s="77"/>
      <c r="EAN25" s="83"/>
      <c r="EAO25" s="77"/>
      <c r="EAP25" s="83"/>
      <c r="EAQ25" s="77"/>
      <c r="EAR25" s="83"/>
      <c r="EAS25" s="77"/>
      <c r="EAT25" s="83"/>
      <c r="EAU25" s="77"/>
      <c r="EAV25" s="83"/>
      <c r="EAW25" s="77"/>
      <c r="EAX25" s="83"/>
      <c r="EAY25" s="77"/>
      <c r="EAZ25" s="83"/>
      <c r="EBA25" s="77"/>
      <c r="EBB25" s="83"/>
      <c r="EBC25" s="77"/>
      <c r="EBD25" s="83"/>
      <c r="EBE25" s="77"/>
      <c r="EBF25" s="83"/>
      <c r="EBG25" s="77"/>
      <c r="EBH25" s="83"/>
      <c r="EBI25" s="77"/>
      <c r="EBJ25" s="83"/>
      <c r="EBK25" s="77"/>
      <c r="EBL25" s="83"/>
      <c r="EBM25" s="77"/>
      <c r="EBN25" s="83"/>
      <c r="EBO25" s="77"/>
      <c r="EBP25" s="83"/>
      <c r="EBQ25" s="77"/>
      <c r="EBR25" s="83"/>
      <c r="EBS25" s="77"/>
      <c r="EBT25" s="83"/>
      <c r="EBU25" s="77"/>
      <c r="EBV25" s="83"/>
      <c r="EBW25" s="77"/>
      <c r="EBX25" s="83"/>
      <c r="EBY25" s="77"/>
      <c r="EBZ25" s="83"/>
      <c r="ECA25" s="77"/>
      <c r="ECB25" s="83"/>
      <c r="ECC25" s="77"/>
      <c r="ECD25" s="83"/>
      <c r="ECE25" s="77"/>
      <c r="ECF25" s="83"/>
      <c r="ECG25" s="77"/>
      <c r="ECH25" s="83"/>
      <c r="ECI25" s="77"/>
      <c r="ECJ25" s="83"/>
      <c r="ECK25" s="77"/>
      <c r="ECL25" s="83"/>
      <c r="ECM25" s="77"/>
      <c r="ECN25" s="83"/>
      <c r="ECO25" s="77"/>
      <c r="ECP25" s="83"/>
      <c r="ECQ25" s="77"/>
      <c r="ECR25" s="83"/>
      <c r="ECS25" s="77"/>
      <c r="ECT25" s="83"/>
      <c r="ECU25" s="77"/>
      <c r="ECV25" s="83"/>
      <c r="ECW25" s="77"/>
      <c r="ECX25" s="83"/>
      <c r="ECY25" s="77"/>
      <c r="ECZ25" s="83"/>
      <c r="EDA25" s="77"/>
      <c r="EDB25" s="83"/>
      <c r="EDC25" s="77"/>
      <c r="EDD25" s="83"/>
      <c r="EDE25" s="77"/>
      <c r="EDF25" s="83"/>
      <c r="EDG25" s="77"/>
      <c r="EDH25" s="83"/>
      <c r="EDI25" s="77"/>
      <c r="EDJ25" s="83"/>
      <c r="EDK25" s="77"/>
      <c r="EDL25" s="83"/>
      <c r="EDM25" s="77"/>
      <c r="EDN25" s="83"/>
      <c r="EDO25" s="77"/>
      <c r="EDP25" s="83"/>
      <c r="EDQ25" s="77"/>
      <c r="EDR25" s="83"/>
      <c r="EDS25" s="77"/>
      <c r="EDT25" s="83"/>
      <c r="EDU25" s="77"/>
      <c r="EDV25" s="83"/>
      <c r="EDW25" s="77"/>
      <c r="EDX25" s="83"/>
      <c r="EDY25" s="77"/>
      <c r="EDZ25" s="83"/>
      <c r="EEA25" s="77"/>
      <c r="EEB25" s="83"/>
      <c r="EEC25" s="77"/>
      <c r="EED25" s="83"/>
      <c r="EEE25" s="77"/>
      <c r="EEF25" s="83"/>
      <c r="EEG25" s="77"/>
      <c r="EEH25" s="83"/>
      <c r="EEI25" s="77"/>
      <c r="EEJ25" s="83"/>
      <c r="EEK25" s="77"/>
      <c r="EEL25" s="83"/>
      <c r="EEM25" s="77"/>
      <c r="EEN25" s="83"/>
      <c r="EEO25" s="77"/>
      <c r="EEP25" s="83"/>
      <c r="EEQ25" s="77"/>
      <c r="EER25" s="83"/>
      <c r="EES25" s="77"/>
      <c r="EET25" s="83"/>
      <c r="EEU25" s="77"/>
      <c r="EEV25" s="83"/>
      <c r="EEW25" s="77"/>
      <c r="EEX25" s="83"/>
      <c r="EEY25" s="77"/>
      <c r="EEZ25" s="83"/>
      <c r="EFA25" s="77"/>
      <c r="EFB25" s="83"/>
      <c r="EFC25" s="77"/>
      <c r="EFD25" s="83"/>
      <c r="EFE25" s="77"/>
      <c r="EFF25" s="83"/>
      <c r="EFG25" s="77"/>
      <c r="EFH25" s="83"/>
      <c r="EFI25" s="77"/>
      <c r="EFJ25" s="83"/>
      <c r="EFK25" s="77"/>
      <c r="EFL25" s="83"/>
      <c r="EFM25" s="77"/>
      <c r="EFN25" s="83"/>
      <c r="EFO25" s="77"/>
      <c r="EFP25" s="83"/>
      <c r="EFQ25" s="77"/>
      <c r="EFR25" s="83"/>
      <c r="EFS25" s="77"/>
      <c r="EFT25" s="83"/>
      <c r="EFU25" s="77"/>
      <c r="EFV25" s="83"/>
      <c r="EFW25" s="77"/>
      <c r="EFX25" s="83"/>
      <c r="EFY25" s="77"/>
      <c r="EFZ25" s="83"/>
      <c r="EGA25" s="77"/>
      <c r="EGB25" s="83"/>
      <c r="EGC25" s="77"/>
      <c r="EGD25" s="83"/>
      <c r="EGE25" s="77"/>
      <c r="EGF25" s="83"/>
      <c r="EGG25" s="77"/>
      <c r="EGH25" s="83"/>
      <c r="EGI25" s="77"/>
      <c r="EGJ25" s="83"/>
      <c r="EGK25" s="77"/>
      <c r="EGL25" s="83"/>
      <c r="EGM25" s="77"/>
      <c r="EGN25" s="83"/>
      <c r="EGO25" s="77"/>
      <c r="EGP25" s="83"/>
      <c r="EGQ25" s="77"/>
      <c r="EGR25" s="83"/>
      <c r="EGS25" s="77"/>
      <c r="EGT25" s="83"/>
      <c r="EGU25" s="77"/>
      <c r="EGV25" s="83"/>
      <c r="EGW25" s="77"/>
      <c r="EGX25" s="83"/>
      <c r="EGY25" s="77"/>
      <c r="EGZ25" s="83"/>
      <c r="EHA25" s="77"/>
      <c r="EHB25" s="83"/>
      <c r="EHC25" s="77"/>
      <c r="EHD25" s="83"/>
      <c r="EHE25" s="77"/>
      <c r="EHF25" s="83"/>
      <c r="EHG25" s="77"/>
      <c r="EHH25" s="83"/>
      <c r="EHI25" s="77"/>
      <c r="EHJ25" s="83"/>
      <c r="EHK25" s="77"/>
      <c r="EHL25" s="83"/>
      <c r="EHM25" s="77"/>
      <c r="EHN25" s="83"/>
      <c r="EHO25" s="77"/>
      <c r="EHP25" s="83"/>
      <c r="EHQ25" s="77"/>
      <c r="EHR25" s="83"/>
      <c r="EHS25" s="77"/>
      <c r="EHT25" s="83"/>
      <c r="EHU25" s="77"/>
      <c r="EHV25" s="83"/>
      <c r="EHW25" s="77"/>
      <c r="EHX25" s="83"/>
      <c r="EHY25" s="77"/>
      <c r="EHZ25" s="83"/>
      <c r="EIA25" s="77"/>
      <c r="EIB25" s="83"/>
      <c r="EIC25" s="77"/>
      <c r="EID25" s="83"/>
      <c r="EIE25" s="77"/>
      <c r="EIF25" s="83"/>
      <c r="EIG25" s="77"/>
      <c r="EIH25" s="83"/>
      <c r="EII25" s="77"/>
      <c r="EIJ25" s="83"/>
      <c r="EIK25" s="77"/>
      <c r="EIL25" s="83"/>
      <c r="EIM25" s="77"/>
      <c r="EIN25" s="83"/>
      <c r="EIO25" s="77"/>
      <c r="EIP25" s="83"/>
      <c r="EIQ25" s="77"/>
      <c r="EIR25" s="83"/>
      <c r="EIS25" s="77"/>
      <c r="EIT25" s="83"/>
      <c r="EIU25" s="77"/>
      <c r="EIV25" s="83"/>
      <c r="EIW25" s="77"/>
      <c r="EIX25" s="83"/>
      <c r="EIY25" s="77"/>
      <c r="EIZ25" s="83"/>
      <c r="EJA25" s="77"/>
      <c r="EJB25" s="83"/>
      <c r="EJC25" s="77"/>
      <c r="EJD25" s="83"/>
      <c r="EJE25" s="77"/>
      <c r="EJF25" s="83"/>
      <c r="EJG25" s="77"/>
      <c r="EJH25" s="83"/>
      <c r="EJI25" s="77"/>
      <c r="EJJ25" s="83"/>
      <c r="EJK25" s="77"/>
      <c r="EJL25" s="83"/>
      <c r="EJM25" s="77"/>
      <c r="EJN25" s="83"/>
      <c r="EJO25" s="77"/>
      <c r="EJP25" s="83"/>
      <c r="EJQ25" s="77"/>
      <c r="EJR25" s="83"/>
      <c r="EJS25" s="77"/>
      <c r="EJT25" s="83"/>
      <c r="EJU25" s="77"/>
      <c r="EJV25" s="83"/>
      <c r="EJW25" s="77"/>
      <c r="EJX25" s="83"/>
      <c r="EJY25" s="77"/>
      <c r="EJZ25" s="83"/>
      <c r="EKA25" s="77"/>
      <c r="EKB25" s="83"/>
      <c r="EKC25" s="77"/>
      <c r="EKD25" s="83"/>
      <c r="EKE25" s="77"/>
      <c r="EKF25" s="83"/>
      <c r="EKG25" s="77"/>
      <c r="EKH25" s="83"/>
      <c r="EKI25" s="77"/>
      <c r="EKJ25" s="83"/>
      <c r="EKK25" s="77"/>
      <c r="EKL25" s="83"/>
      <c r="EKM25" s="77"/>
      <c r="EKN25" s="83"/>
      <c r="EKO25" s="77"/>
      <c r="EKP25" s="83"/>
      <c r="EKQ25" s="77"/>
      <c r="EKR25" s="83"/>
      <c r="EKS25" s="77"/>
      <c r="EKT25" s="83"/>
      <c r="EKU25" s="77"/>
      <c r="EKV25" s="83"/>
      <c r="EKW25" s="77"/>
      <c r="EKX25" s="83"/>
      <c r="EKY25" s="77"/>
      <c r="EKZ25" s="83"/>
      <c r="ELA25" s="77"/>
      <c r="ELB25" s="83"/>
      <c r="ELC25" s="77"/>
      <c r="ELD25" s="83"/>
      <c r="ELE25" s="77"/>
      <c r="ELF25" s="83"/>
      <c r="ELG25" s="77"/>
      <c r="ELH25" s="83"/>
      <c r="ELI25" s="77"/>
      <c r="ELJ25" s="83"/>
      <c r="ELK25" s="77"/>
      <c r="ELL25" s="83"/>
      <c r="ELM25" s="77"/>
      <c r="ELN25" s="83"/>
      <c r="ELO25" s="77"/>
      <c r="ELP25" s="83"/>
      <c r="ELQ25" s="77"/>
      <c r="ELR25" s="83"/>
      <c r="ELS25" s="77"/>
      <c r="ELT25" s="83"/>
      <c r="ELU25" s="77"/>
      <c r="ELV25" s="83"/>
      <c r="ELW25" s="77"/>
      <c r="ELX25" s="83"/>
      <c r="ELY25" s="77"/>
      <c r="ELZ25" s="83"/>
      <c r="EMA25" s="77"/>
      <c r="EMB25" s="83"/>
      <c r="EMC25" s="77"/>
      <c r="EMD25" s="83"/>
      <c r="EME25" s="77"/>
      <c r="EMF25" s="83"/>
      <c r="EMG25" s="77"/>
      <c r="EMH25" s="83"/>
      <c r="EMI25" s="77"/>
      <c r="EMJ25" s="83"/>
      <c r="EMK25" s="77"/>
      <c r="EML25" s="83"/>
      <c r="EMM25" s="77"/>
      <c r="EMN25" s="83"/>
      <c r="EMO25" s="77"/>
      <c r="EMP25" s="83"/>
      <c r="EMQ25" s="77"/>
      <c r="EMR25" s="83"/>
      <c r="EMS25" s="77"/>
      <c r="EMT25" s="83"/>
      <c r="EMU25" s="77"/>
      <c r="EMV25" s="83"/>
      <c r="EMW25" s="77"/>
      <c r="EMX25" s="83"/>
      <c r="EMY25" s="77"/>
      <c r="EMZ25" s="83"/>
      <c r="ENA25" s="77"/>
      <c r="ENB25" s="83"/>
      <c r="ENC25" s="77"/>
      <c r="END25" s="83"/>
      <c r="ENE25" s="77"/>
      <c r="ENF25" s="83"/>
      <c r="ENG25" s="77"/>
      <c r="ENH25" s="83"/>
      <c r="ENI25" s="77"/>
      <c r="ENJ25" s="83"/>
      <c r="ENK25" s="77"/>
      <c r="ENL25" s="83"/>
      <c r="ENM25" s="77"/>
      <c r="ENN25" s="83"/>
      <c r="ENO25" s="77"/>
      <c r="ENP25" s="83"/>
      <c r="ENQ25" s="77"/>
      <c r="ENR25" s="83"/>
      <c r="ENS25" s="77"/>
      <c r="ENT25" s="83"/>
      <c r="ENU25" s="77"/>
      <c r="ENV25" s="83"/>
      <c r="ENW25" s="77"/>
      <c r="ENX25" s="83"/>
      <c r="ENY25" s="77"/>
      <c r="ENZ25" s="83"/>
      <c r="EOA25" s="77"/>
      <c r="EOB25" s="83"/>
      <c r="EOC25" s="77"/>
      <c r="EOD25" s="83"/>
      <c r="EOE25" s="77"/>
      <c r="EOF25" s="83"/>
      <c r="EOG25" s="77"/>
      <c r="EOH25" s="83"/>
      <c r="EOI25" s="77"/>
      <c r="EOJ25" s="83"/>
      <c r="EOK25" s="77"/>
      <c r="EOL25" s="83"/>
      <c r="EOM25" s="77"/>
      <c r="EON25" s="83"/>
      <c r="EOO25" s="77"/>
      <c r="EOP25" s="83"/>
      <c r="EOQ25" s="77"/>
      <c r="EOR25" s="83"/>
      <c r="EOS25" s="77"/>
      <c r="EOT25" s="83"/>
      <c r="EOU25" s="77"/>
      <c r="EOV25" s="83"/>
      <c r="EOW25" s="77"/>
      <c r="EOX25" s="83"/>
      <c r="EOY25" s="77"/>
      <c r="EOZ25" s="83"/>
      <c r="EPA25" s="77"/>
      <c r="EPB25" s="83"/>
      <c r="EPC25" s="77"/>
      <c r="EPD25" s="83"/>
      <c r="EPE25" s="77"/>
      <c r="EPF25" s="83"/>
      <c r="EPG25" s="77"/>
      <c r="EPH25" s="83"/>
      <c r="EPI25" s="77"/>
      <c r="EPJ25" s="83"/>
      <c r="EPK25" s="77"/>
      <c r="EPL25" s="83"/>
      <c r="EPM25" s="77"/>
      <c r="EPN25" s="83"/>
      <c r="EPO25" s="77"/>
      <c r="EPP25" s="83"/>
      <c r="EPQ25" s="77"/>
      <c r="EPR25" s="83"/>
      <c r="EPS25" s="77"/>
      <c r="EPT25" s="83"/>
      <c r="EPU25" s="77"/>
      <c r="EPV25" s="83"/>
      <c r="EPW25" s="77"/>
      <c r="EPX25" s="83"/>
      <c r="EPY25" s="77"/>
      <c r="EPZ25" s="83"/>
      <c r="EQA25" s="77"/>
      <c r="EQB25" s="83"/>
      <c r="EQC25" s="77"/>
      <c r="EQD25" s="83"/>
      <c r="EQE25" s="77"/>
      <c r="EQF25" s="83"/>
      <c r="EQG25" s="77"/>
      <c r="EQH25" s="83"/>
      <c r="EQI25" s="77"/>
      <c r="EQJ25" s="83"/>
      <c r="EQK25" s="77"/>
      <c r="EQL25" s="83"/>
      <c r="EQM25" s="77"/>
      <c r="EQN25" s="83"/>
      <c r="EQO25" s="77"/>
      <c r="EQP25" s="83"/>
      <c r="EQQ25" s="77"/>
      <c r="EQR25" s="83"/>
      <c r="EQS25" s="77"/>
      <c r="EQT25" s="83"/>
      <c r="EQU25" s="77"/>
      <c r="EQV25" s="83"/>
      <c r="EQW25" s="77"/>
      <c r="EQX25" s="83"/>
      <c r="EQY25" s="77"/>
      <c r="EQZ25" s="83"/>
      <c r="ERA25" s="77"/>
      <c r="ERB25" s="83"/>
      <c r="ERC25" s="77"/>
      <c r="ERD25" s="83"/>
      <c r="ERE25" s="77"/>
      <c r="ERF25" s="83"/>
      <c r="ERG25" s="77"/>
      <c r="ERH25" s="83"/>
      <c r="ERI25" s="77"/>
      <c r="ERJ25" s="83"/>
      <c r="ERK25" s="77"/>
      <c r="ERL25" s="83"/>
      <c r="ERM25" s="77"/>
      <c r="ERN25" s="83"/>
      <c r="ERO25" s="77"/>
      <c r="ERP25" s="83"/>
      <c r="ERQ25" s="77"/>
      <c r="ERR25" s="83"/>
      <c r="ERS25" s="77"/>
      <c r="ERT25" s="83"/>
      <c r="ERU25" s="77"/>
      <c r="ERV25" s="83"/>
      <c r="ERW25" s="77"/>
      <c r="ERX25" s="83"/>
      <c r="ERY25" s="77"/>
      <c r="ERZ25" s="83"/>
      <c r="ESA25" s="77"/>
      <c r="ESB25" s="83"/>
      <c r="ESC25" s="77"/>
      <c r="ESD25" s="83"/>
      <c r="ESE25" s="77"/>
      <c r="ESF25" s="83"/>
      <c r="ESG25" s="77"/>
      <c r="ESH25" s="83"/>
      <c r="ESI25" s="77"/>
      <c r="ESJ25" s="83"/>
      <c r="ESK25" s="77"/>
      <c r="ESL25" s="83"/>
      <c r="ESM25" s="77"/>
      <c r="ESN25" s="83"/>
      <c r="ESO25" s="77"/>
      <c r="ESP25" s="83"/>
      <c r="ESQ25" s="77"/>
      <c r="ESR25" s="83"/>
      <c r="ESS25" s="77"/>
      <c r="EST25" s="83"/>
      <c r="ESU25" s="77"/>
      <c r="ESV25" s="83"/>
      <c r="ESW25" s="77"/>
      <c r="ESX25" s="83"/>
      <c r="ESY25" s="77"/>
      <c r="ESZ25" s="83"/>
      <c r="ETA25" s="77"/>
      <c r="ETB25" s="83"/>
      <c r="ETC25" s="77"/>
      <c r="ETD25" s="83"/>
      <c r="ETE25" s="77"/>
      <c r="ETF25" s="83"/>
      <c r="ETG25" s="77"/>
      <c r="ETH25" s="83"/>
      <c r="ETI25" s="77"/>
      <c r="ETJ25" s="83"/>
      <c r="ETK25" s="77"/>
      <c r="ETL25" s="83"/>
      <c r="ETM25" s="77"/>
      <c r="ETN25" s="83"/>
      <c r="ETO25" s="77"/>
      <c r="ETP25" s="83"/>
      <c r="ETQ25" s="77"/>
      <c r="ETR25" s="83"/>
      <c r="ETS25" s="77"/>
      <c r="ETT25" s="83"/>
      <c r="ETU25" s="77"/>
      <c r="ETV25" s="83"/>
      <c r="ETW25" s="77"/>
      <c r="ETX25" s="83"/>
      <c r="ETY25" s="77"/>
      <c r="ETZ25" s="83"/>
      <c r="EUA25" s="77"/>
      <c r="EUB25" s="83"/>
      <c r="EUC25" s="77"/>
      <c r="EUD25" s="83"/>
      <c r="EUE25" s="77"/>
      <c r="EUF25" s="83"/>
      <c r="EUG25" s="77"/>
      <c r="EUH25" s="83"/>
      <c r="EUI25" s="77"/>
      <c r="EUJ25" s="83"/>
      <c r="EUK25" s="77"/>
      <c r="EUL25" s="83"/>
      <c r="EUM25" s="77"/>
      <c r="EUN25" s="83"/>
      <c r="EUO25" s="77"/>
      <c r="EUP25" s="83"/>
      <c r="EUQ25" s="77"/>
      <c r="EUR25" s="83"/>
      <c r="EUS25" s="77"/>
      <c r="EUT25" s="83"/>
      <c r="EUU25" s="77"/>
      <c r="EUV25" s="83"/>
      <c r="EUW25" s="77"/>
      <c r="EUX25" s="83"/>
      <c r="EUY25" s="77"/>
      <c r="EUZ25" s="83"/>
      <c r="EVA25" s="77"/>
      <c r="EVB25" s="83"/>
      <c r="EVC25" s="77"/>
      <c r="EVD25" s="83"/>
      <c r="EVE25" s="77"/>
      <c r="EVF25" s="83"/>
      <c r="EVG25" s="77"/>
      <c r="EVH25" s="83"/>
      <c r="EVI25" s="77"/>
      <c r="EVJ25" s="83"/>
      <c r="EVK25" s="77"/>
      <c r="EVL25" s="83"/>
      <c r="EVM25" s="77"/>
      <c r="EVN25" s="83"/>
      <c r="EVO25" s="77"/>
      <c r="EVP25" s="83"/>
      <c r="EVQ25" s="77"/>
      <c r="EVR25" s="83"/>
      <c r="EVS25" s="77"/>
      <c r="EVT25" s="83"/>
      <c r="EVU25" s="77"/>
      <c r="EVV25" s="83"/>
      <c r="EVW25" s="77"/>
      <c r="EVX25" s="83"/>
      <c r="EVY25" s="77"/>
      <c r="EVZ25" s="83"/>
      <c r="EWA25" s="77"/>
      <c r="EWB25" s="83"/>
      <c r="EWC25" s="77"/>
      <c r="EWD25" s="83"/>
      <c r="EWE25" s="77"/>
      <c r="EWF25" s="83"/>
      <c r="EWG25" s="77"/>
      <c r="EWH25" s="83"/>
      <c r="EWI25" s="77"/>
      <c r="EWJ25" s="83"/>
      <c r="EWK25" s="77"/>
      <c r="EWL25" s="83"/>
      <c r="EWM25" s="77"/>
      <c r="EWN25" s="83"/>
      <c r="EWO25" s="77"/>
      <c r="EWP25" s="83"/>
      <c r="EWQ25" s="77"/>
      <c r="EWR25" s="83"/>
      <c r="EWS25" s="77"/>
      <c r="EWT25" s="83"/>
      <c r="EWU25" s="77"/>
      <c r="EWV25" s="83"/>
      <c r="EWW25" s="77"/>
      <c r="EWX25" s="83"/>
      <c r="EWY25" s="77"/>
      <c r="EWZ25" s="83"/>
      <c r="EXA25" s="77"/>
      <c r="EXB25" s="83"/>
      <c r="EXC25" s="77"/>
      <c r="EXD25" s="83"/>
      <c r="EXE25" s="77"/>
      <c r="EXF25" s="83"/>
      <c r="EXG25" s="77"/>
      <c r="EXH25" s="83"/>
      <c r="EXI25" s="77"/>
      <c r="EXJ25" s="83"/>
      <c r="EXK25" s="77"/>
      <c r="EXL25" s="83"/>
      <c r="EXM25" s="77"/>
      <c r="EXN25" s="83"/>
      <c r="EXO25" s="77"/>
      <c r="EXP25" s="83"/>
      <c r="EXQ25" s="77"/>
      <c r="EXR25" s="83"/>
      <c r="EXS25" s="77"/>
      <c r="EXT25" s="83"/>
      <c r="EXU25" s="77"/>
      <c r="EXV25" s="83"/>
      <c r="EXW25" s="77"/>
      <c r="EXX25" s="83"/>
      <c r="EXY25" s="77"/>
      <c r="EXZ25" s="83"/>
      <c r="EYA25" s="77"/>
      <c r="EYB25" s="83"/>
      <c r="EYC25" s="77"/>
      <c r="EYD25" s="83"/>
      <c r="EYE25" s="77"/>
      <c r="EYF25" s="83"/>
      <c r="EYG25" s="77"/>
      <c r="EYH25" s="83"/>
      <c r="EYI25" s="77"/>
      <c r="EYJ25" s="83"/>
      <c r="EYK25" s="77"/>
      <c r="EYL25" s="83"/>
      <c r="EYM25" s="77"/>
      <c r="EYN25" s="83"/>
      <c r="EYO25" s="77"/>
      <c r="EYP25" s="83"/>
      <c r="EYQ25" s="77"/>
      <c r="EYR25" s="83"/>
      <c r="EYS25" s="77"/>
      <c r="EYT25" s="83"/>
      <c r="EYU25" s="77"/>
      <c r="EYV25" s="83"/>
      <c r="EYW25" s="77"/>
      <c r="EYX25" s="83"/>
      <c r="EYY25" s="77"/>
      <c r="EYZ25" s="83"/>
      <c r="EZA25" s="77"/>
      <c r="EZB25" s="83"/>
      <c r="EZC25" s="77"/>
      <c r="EZD25" s="83"/>
      <c r="EZE25" s="77"/>
      <c r="EZF25" s="83"/>
      <c r="EZG25" s="77"/>
      <c r="EZH25" s="83"/>
      <c r="EZI25" s="77"/>
      <c r="EZJ25" s="83"/>
      <c r="EZK25" s="77"/>
      <c r="EZL25" s="83"/>
      <c r="EZM25" s="77"/>
      <c r="EZN25" s="83"/>
      <c r="EZO25" s="77"/>
      <c r="EZP25" s="83"/>
      <c r="EZQ25" s="77"/>
      <c r="EZR25" s="83"/>
      <c r="EZS25" s="77"/>
      <c r="EZT25" s="83"/>
      <c r="EZU25" s="77"/>
      <c r="EZV25" s="83"/>
      <c r="EZW25" s="77"/>
      <c r="EZX25" s="83"/>
      <c r="EZY25" s="77"/>
      <c r="EZZ25" s="83"/>
      <c r="FAA25" s="77"/>
      <c r="FAB25" s="83"/>
      <c r="FAC25" s="77"/>
      <c r="FAD25" s="83"/>
      <c r="FAE25" s="77"/>
      <c r="FAF25" s="83"/>
      <c r="FAG25" s="77"/>
      <c r="FAH25" s="83"/>
      <c r="FAI25" s="77"/>
      <c r="FAJ25" s="83"/>
      <c r="FAK25" s="77"/>
      <c r="FAL25" s="83"/>
      <c r="FAM25" s="77"/>
      <c r="FAN25" s="83"/>
      <c r="FAO25" s="77"/>
      <c r="FAP25" s="83"/>
      <c r="FAQ25" s="77"/>
      <c r="FAR25" s="83"/>
      <c r="FAS25" s="77"/>
      <c r="FAT25" s="83"/>
      <c r="FAU25" s="77"/>
      <c r="FAV25" s="83"/>
      <c r="FAW25" s="77"/>
      <c r="FAX25" s="83"/>
      <c r="FAY25" s="77"/>
      <c r="FAZ25" s="83"/>
      <c r="FBA25" s="77"/>
      <c r="FBB25" s="83"/>
      <c r="FBC25" s="77"/>
      <c r="FBD25" s="83"/>
      <c r="FBE25" s="77"/>
      <c r="FBF25" s="83"/>
      <c r="FBG25" s="77"/>
      <c r="FBH25" s="83"/>
      <c r="FBI25" s="77"/>
      <c r="FBJ25" s="83"/>
      <c r="FBK25" s="77"/>
      <c r="FBL25" s="83"/>
      <c r="FBM25" s="77"/>
      <c r="FBN25" s="83"/>
      <c r="FBO25" s="77"/>
      <c r="FBP25" s="83"/>
      <c r="FBQ25" s="77"/>
      <c r="FBR25" s="83"/>
      <c r="FBS25" s="77"/>
      <c r="FBT25" s="83"/>
      <c r="FBU25" s="77"/>
      <c r="FBV25" s="83"/>
      <c r="FBW25" s="77"/>
      <c r="FBX25" s="83"/>
      <c r="FBY25" s="77"/>
      <c r="FBZ25" s="83"/>
      <c r="FCA25" s="77"/>
      <c r="FCB25" s="83"/>
      <c r="FCC25" s="77"/>
      <c r="FCD25" s="83"/>
      <c r="FCE25" s="77"/>
      <c r="FCF25" s="83"/>
      <c r="FCG25" s="77"/>
      <c r="FCH25" s="83"/>
      <c r="FCI25" s="77"/>
      <c r="FCJ25" s="83"/>
      <c r="FCK25" s="77"/>
      <c r="FCL25" s="83"/>
      <c r="FCM25" s="77"/>
      <c r="FCN25" s="83"/>
      <c r="FCO25" s="77"/>
      <c r="FCP25" s="83"/>
      <c r="FCQ25" s="77"/>
      <c r="FCR25" s="83"/>
      <c r="FCS25" s="77"/>
      <c r="FCT25" s="83"/>
      <c r="FCU25" s="77"/>
      <c r="FCV25" s="83"/>
      <c r="FCW25" s="77"/>
      <c r="FCX25" s="83"/>
      <c r="FCY25" s="77"/>
      <c r="FCZ25" s="83"/>
      <c r="FDA25" s="77"/>
      <c r="FDB25" s="83"/>
      <c r="FDC25" s="77"/>
      <c r="FDD25" s="83"/>
      <c r="FDE25" s="77"/>
      <c r="FDF25" s="83"/>
      <c r="FDG25" s="77"/>
      <c r="FDH25" s="83"/>
      <c r="FDI25" s="77"/>
      <c r="FDJ25" s="83"/>
      <c r="FDK25" s="77"/>
      <c r="FDL25" s="83"/>
      <c r="FDM25" s="77"/>
      <c r="FDN25" s="83"/>
      <c r="FDO25" s="77"/>
      <c r="FDP25" s="83"/>
      <c r="FDQ25" s="77"/>
      <c r="FDR25" s="83"/>
      <c r="FDS25" s="77"/>
      <c r="FDT25" s="83"/>
      <c r="FDU25" s="77"/>
      <c r="FDV25" s="83"/>
      <c r="FDW25" s="77"/>
      <c r="FDX25" s="83"/>
      <c r="FDY25" s="77"/>
      <c r="FDZ25" s="83"/>
      <c r="FEA25" s="77"/>
      <c r="FEB25" s="83"/>
      <c r="FEC25" s="77"/>
      <c r="FED25" s="83"/>
      <c r="FEE25" s="77"/>
      <c r="FEF25" s="83"/>
      <c r="FEG25" s="77"/>
      <c r="FEH25" s="83"/>
      <c r="FEI25" s="77"/>
      <c r="FEJ25" s="83"/>
      <c r="FEK25" s="77"/>
      <c r="FEL25" s="83"/>
      <c r="FEM25" s="77"/>
      <c r="FEN25" s="83"/>
      <c r="FEO25" s="77"/>
      <c r="FEP25" s="83"/>
      <c r="FEQ25" s="77"/>
      <c r="FER25" s="83"/>
      <c r="FES25" s="77"/>
      <c r="FET25" s="83"/>
      <c r="FEU25" s="77"/>
      <c r="FEV25" s="83"/>
      <c r="FEW25" s="77"/>
      <c r="FEX25" s="83"/>
      <c r="FEY25" s="77"/>
      <c r="FEZ25" s="83"/>
      <c r="FFA25" s="77"/>
      <c r="FFB25" s="83"/>
      <c r="FFC25" s="77"/>
      <c r="FFD25" s="83"/>
      <c r="FFE25" s="77"/>
      <c r="FFF25" s="83"/>
      <c r="FFG25" s="77"/>
      <c r="FFH25" s="83"/>
      <c r="FFI25" s="77"/>
      <c r="FFJ25" s="83"/>
      <c r="FFK25" s="77"/>
      <c r="FFL25" s="83"/>
      <c r="FFM25" s="77"/>
      <c r="FFN25" s="83"/>
      <c r="FFO25" s="77"/>
      <c r="FFP25" s="83"/>
      <c r="FFQ25" s="77"/>
      <c r="FFR25" s="83"/>
      <c r="FFS25" s="77"/>
      <c r="FFT25" s="83"/>
      <c r="FFU25" s="77"/>
      <c r="FFV25" s="83"/>
      <c r="FFW25" s="77"/>
      <c r="FFX25" s="83"/>
      <c r="FFY25" s="77"/>
      <c r="FFZ25" s="83"/>
      <c r="FGA25" s="77"/>
      <c r="FGB25" s="83"/>
      <c r="FGC25" s="77"/>
      <c r="FGD25" s="83"/>
      <c r="FGE25" s="77"/>
      <c r="FGF25" s="83"/>
      <c r="FGG25" s="77"/>
      <c r="FGH25" s="83"/>
      <c r="FGI25" s="77"/>
      <c r="FGJ25" s="83"/>
      <c r="FGK25" s="77"/>
      <c r="FGL25" s="83"/>
      <c r="FGM25" s="77"/>
      <c r="FGN25" s="83"/>
      <c r="FGO25" s="77"/>
      <c r="FGP25" s="83"/>
      <c r="FGQ25" s="77"/>
      <c r="FGR25" s="83"/>
      <c r="FGS25" s="77"/>
      <c r="FGT25" s="83"/>
      <c r="FGU25" s="77"/>
      <c r="FGV25" s="83"/>
      <c r="FGW25" s="77"/>
      <c r="FGX25" s="83"/>
      <c r="FGY25" s="77"/>
      <c r="FGZ25" s="83"/>
      <c r="FHA25" s="77"/>
      <c r="FHB25" s="83"/>
      <c r="FHC25" s="77"/>
      <c r="FHD25" s="83"/>
      <c r="FHE25" s="77"/>
      <c r="FHF25" s="83"/>
      <c r="FHG25" s="77"/>
      <c r="FHH25" s="83"/>
      <c r="FHI25" s="77"/>
      <c r="FHJ25" s="83"/>
      <c r="FHK25" s="77"/>
      <c r="FHL25" s="83"/>
      <c r="FHM25" s="77"/>
      <c r="FHN25" s="83"/>
      <c r="FHO25" s="77"/>
      <c r="FHP25" s="83"/>
      <c r="FHQ25" s="77"/>
      <c r="FHR25" s="83"/>
      <c r="FHS25" s="77"/>
      <c r="FHT25" s="83"/>
      <c r="FHU25" s="77"/>
      <c r="FHV25" s="83"/>
      <c r="FHW25" s="77"/>
      <c r="FHX25" s="83"/>
      <c r="FHY25" s="77"/>
      <c r="FHZ25" s="83"/>
      <c r="FIA25" s="77"/>
      <c r="FIB25" s="83"/>
      <c r="FIC25" s="77"/>
      <c r="FID25" s="83"/>
      <c r="FIE25" s="77"/>
      <c r="FIF25" s="83"/>
      <c r="FIG25" s="77"/>
      <c r="FIH25" s="83"/>
      <c r="FII25" s="77"/>
      <c r="FIJ25" s="83"/>
      <c r="FIK25" s="77"/>
      <c r="FIL25" s="83"/>
      <c r="FIM25" s="77"/>
      <c r="FIN25" s="83"/>
      <c r="FIO25" s="77"/>
      <c r="FIP25" s="83"/>
      <c r="FIQ25" s="77"/>
      <c r="FIR25" s="83"/>
      <c r="FIS25" s="77"/>
      <c r="FIT25" s="83"/>
      <c r="FIU25" s="77"/>
      <c r="FIV25" s="83"/>
      <c r="FIW25" s="77"/>
      <c r="FIX25" s="83"/>
      <c r="FIY25" s="77"/>
      <c r="FIZ25" s="83"/>
      <c r="FJA25" s="77"/>
      <c r="FJB25" s="83"/>
      <c r="FJC25" s="77"/>
      <c r="FJD25" s="83"/>
      <c r="FJE25" s="77"/>
      <c r="FJF25" s="83"/>
      <c r="FJG25" s="77"/>
      <c r="FJH25" s="83"/>
      <c r="FJI25" s="77"/>
      <c r="FJJ25" s="83"/>
      <c r="FJK25" s="77"/>
      <c r="FJL25" s="83"/>
      <c r="FJM25" s="77"/>
      <c r="FJN25" s="83"/>
      <c r="FJO25" s="77"/>
      <c r="FJP25" s="83"/>
      <c r="FJQ25" s="77"/>
      <c r="FJR25" s="83"/>
      <c r="FJS25" s="77"/>
      <c r="FJT25" s="83"/>
      <c r="FJU25" s="77"/>
      <c r="FJV25" s="83"/>
      <c r="FJW25" s="77"/>
      <c r="FJX25" s="83"/>
      <c r="FJY25" s="77"/>
      <c r="FJZ25" s="83"/>
      <c r="FKA25" s="77"/>
      <c r="FKB25" s="83"/>
      <c r="FKC25" s="77"/>
      <c r="FKD25" s="83"/>
      <c r="FKE25" s="77"/>
      <c r="FKF25" s="83"/>
      <c r="FKG25" s="77"/>
      <c r="FKH25" s="83"/>
      <c r="FKI25" s="77"/>
      <c r="FKJ25" s="83"/>
      <c r="FKK25" s="77"/>
      <c r="FKL25" s="83"/>
      <c r="FKM25" s="77"/>
      <c r="FKN25" s="83"/>
      <c r="FKO25" s="77"/>
      <c r="FKP25" s="83"/>
      <c r="FKQ25" s="77"/>
      <c r="FKR25" s="83"/>
      <c r="FKS25" s="77"/>
      <c r="FKT25" s="83"/>
      <c r="FKU25" s="77"/>
      <c r="FKV25" s="83"/>
      <c r="FKW25" s="77"/>
      <c r="FKX25" s="83"/>
      <c r="FKY25" s="77"/>
      <c r="FKZ25" s="83"/>
      <c r="FLA25" s="77"/>
      <c r="FLB25" s="83"/>
      <c r="FLC25" s="77"/>
      <c r="FLD25" s="83"/>
      <c r="FLE25" s="77"/>
      <c r="FLF25" s="83"/>
      <c r="FLG25" s="77"/>
      <c r="FLH25" s="83"/>
      <c r="FLI25" s="77"/>
      <c r="FLJ25" s="83"/>
      <c r="FLK25" s="77"/>
      <c r="FLL25" s="83"/>
      <c r="FLM25" s="77"/>
      <c r="FLN25" s="83"/>
      <c r="FLO25" s="77"/>
      <c r="FLP25" s="83"/>
      <c r="FLQ25" s="77"/>
      <c r="FLR25" s="83"/>
      <c r="FLS25" s="77"/>
      <c r="FLT25" s="83"/>
      <c r="FLU25" s="77"/>
      <c r="FLV25" s="83"/>
      <c r="FLW25" s="77"/>
      <c r="FLX25" s="83"/>
      <c r="FLY25" s="77"/>
      <c r="FLZ25" s="83"/>
      <c r="FMA25" s="77"/>
      <c r="FMB25" s="83"/>
      <c r="FMC25" s="77"/>
      <c r="FMD25" s="83"/>
      <c r="FME25" s="77"/>
      <c r="FMF25" s="83"/>
      <c r="FMG25" s="77"/>
      <c r="FMH25" s="83"/>
      <c r="FMI25" s="77"/>
      <c r="FMJ25" s="83"/>
      <c r="FMK25" s="77"/>
      <c r="FML25" s="83"/>
      <c r="FMM25" s="77"/>
      <c r="FMN25" s="83"/>
      <c r="FMO25" s="77"/>
      <c r="FMP25" s="83"/>
      <c r="FMQ25" s="77"/>
      <c r="FMR25" s="83"/>
      <c r="FMS25" s="77"/>
      <c r="FMT25" s="83"/>
      <c r="FMU25" s="77"/>
      <c r="FMV25" s="83"/>
      <c r="FMW25" s="77"/>
      <c r="FMX25" s="83"/>
      <c r="FMY25" s="77"/>
      <c r="FMZ25" s="83"/>
      <c r="FNA25" s="77"/>
      <c r="FNB25" s="83"/>
      <c r="FNC25" s="77"/>
      <c r="FND25" s="83"/>
      <c r="FNE25" s="77"/>
      <c r="FNF25" s="83"/>
      <c r="FNG25" s="77"/>
      <c r="FNH25" s="83"/>
      <c r="FNI25" s="77"/>
      <c r="FNJ25" s="83"/>
      <c r="FNK25" s="77"/>
      <c r="FNL25" s="83"/>
      <c r="FNM25" s="77"/>
      <c r="FNN25" s="83"/>
      <c r="FNO25" s="77"/>
      <c r="FNP25" s="83"/>
      <c r="FNQ25" s="77"/>
      <c r="FNR25" s="83"/>
      <c r="FNS25" s="77"/>
      <c r="FNT25" s="83"/>
      <c r="FNU25" s="77"/>
      <c r="FNV25" s="83"/>
      <c r="FNW25" s="77"/>
      <c r="FNX25" s="83"/>
      <c r="FNY25" s="77"/>
      <c r="FNZ25" s="83"/>
      <c r="FOA25" s="77"/>
      <c r="FOB25" s="83"/>
      <c r="FOC25" s="77"/>
      <c r="FOD25" s="83"/>
      <c r="FOE25" s="77"/>
      <c r="FOF25" s="83"/>
      <c r="FOG25" s="77"/>
      <c r="FOH25" s="83"/>
      <c r="FOI25" s="77"/>
      <c r="FOJ25" s="83"/>
      <c r="FOK25" s="77"/>
      <c r="FOL25" s="83"/>
      <c r="FOM25" s="77"/>
      <c r="FON25" s="83"/>
      <c r="FOO25" s="77"/>
      <c r="FOP25" s="83"/>
      <c r="FOQ25" s="77"/>
      <c r="FOR25" s="83"/>
      <c r="FOS25" s="77"/>
      <c r="FOT25" s="83"/>
      <c r="FOU25" s="77"/>
      <c r="FOV25" s="83"/>
      <c r="FOW25" s="77"/>
      <c r="FOX25" s="83"/>
      <c r="FOY25" s="77"/>
      <c r="FOZ25" s="83"/>
      <c r="FPA25" s="77"/>
      <c r="FPB25" s="83"/>
      <c r="FPC25" s="77"/>
      <c r="FPD25" s="83"/>
      <c r="FPE25" s="77"/>
      <c r="FPF25" s="83"/>
      <c r="FPG25" s="77"/>
      <c r="FPH25" s="83"/>
      <c r="FPI25" s="77"/>
      <c r="FPJ25" s="83"/>
      <c r="FPK25" s="77"/>
      <c r="FPL25" s="83"/>
      <c r="FPM25" s="77"/>
      <c r="FPN25" s="83"/>
      <c r="FPO25" s="77"/>
      <c r="FPP25" s="83"/>
      <c r="FPQ25" s="77"/>
      <c r="FPR25" s="83"/>
      <c r="FPS25" s="77"/>
      <c r="FPT25" s="83"/>
      <c r="FPU25" s="77"/>
      <c r="FPV25" s="83"/>
      <c r="FPW25" s="77"/>
      <c r="FPX25" s="83"/>
      <c r="FPY25" s="77"/>
      <c r="FPZ25" s="83"/>
      <c r="FQA25" s="77"/>
      <c r="FQB25" s="83"/>
      <c r="FQC25" s="77"/>
      <c r="FQD25" s="83"/>
      <c r="FQE25" s="77"/>
      <c r="FQF25" s="83"/>
      <c r="FQG25" s="77"/>
      <c r="FQH25" s="83"/>
      <c r="FQI25" s="77"/>
      <c r="FQJ25" s="83"/>
      <c r="FQK25" s="77"/>
      <c r="FQL25" s="83"/>
      <c r="FQM25" s="77"/>
      <c r="FQN25" s="83"/>
      <c r="FQO25" s="77"/>
      <c r="FQP25" s="83"/>
      <c r="FQQ25" s="77"/>
      <c r="FQR25" s="83"/>
      <c r="FQS25" s="77"/>
      <c r="FQT25" s="83"/>
      <c r="FQU25" s="77"/>
      <c r="FQV25" s="83"/>
      <c r="FQW25" s="77"/>
      <c r="FQX25" s="83"/>
      <c r="FQY25" s="77"/>
      <c r="FQZ25" s="83"/>
      <c r="FRA25" s="77"/>
      <c r="FRB25" s="83"/>
      <c r="FRC25" s="77"/>
      <c r="FRD25" s="83"/>
      <c r="FRE25" s="77"/>
      <c r="FRF25" s="83"/>
      <c r="FRG25" s="77"/>
      <c r="FRH25" s="83"/>
      <c r="FRI25" s="77"/>
      <c r="FRJ25" s="83"/>
      <c r="FRK25" s="77"/>
      <c r="FRL25" s="83"/>
      <c r="FRM25" s="77"/>
      <c r="FRN25" s="83"/>
      <c r="FRO25" s="77"/>
      <c r="FRP25" s="83"/>
      <c r="FRQ25" s="77"/>
      <c r="FRR25" s="83"/>
      <c r="FRS25" s="77"/>
      <c r="FRT25" s="83"/>
      <c r="FRU25" s="77"/>
      <c r="FRV25" s="83"/>
      <c r="FRW25" s="77"/>
      <c r="FRX25" s="83"/>
      <c r="FRY25" s="77"/>
      <c r="FRZ25" s="83"/>
      <c r="FSA25" s="77"/>
      <c r="FSB25" s="83"/>
      <c r="FSC25" s="77"/>
      <c r="FSD25" s="83"/>
      <c r="FSE25" s="77"/>
      <c r="FSF25" s="83"/>
      <c r="FSG25" s="77"/>
      <c r="FSH25" s="83"/>
      <c r="FSI25" s="77"/>
      <c r="FSJ25" s="83"/>
      <c r="FSK25" s="77"/>
      <c r="FSL25" s="83"/>
      <c r="FSM25" s="77"/>
      <c r="FSN25" s="83"/>
      <c r="FSO25" s="77"/>
      <c r="FSP25" s="83"/>
      <c r="FSQ25" s="77"/>
      <c r="FSR25" s="83"/>
      <c r="FSS25" s="77"/>
      <c r="FST25" s="83"/>
      <c r="FSU25" s="77"/>
      <c r="FSV25" s="83"/>
      <c r="FSW25" s="77"/>
      <c r="FSX25" s="83"/>
      <c r="FSY25" s="77"/>
      <c r="FSZ25" s="83"/>
      <c r="FTA25" s="77"/>
      <c r="FTB25" s="83"/>
      <c r="FTC25" s="77"/>
      <c r="FTD25" s="83"/>
      <c r="FTE25" s="77"/>
      <c r="FTF25" s="83"/>
      <c r="FTG25" s="77"/>
      <c r="FTH25" s="83"/>
      <c r="FTI25" s="77"/>
      <c r="FTJ25" s="83"/>
      <c r="FTK25" s="77"/>
      <c r="FTL25" s="83"/>
      <c r="FTM25" s="77"/>
      <c r="FTN25" s="83"/>
      <c r="FTO25" s="77"/>
      <c r="FTP25" s="83"/>
      <c r="FTQ25" s="77"/>
      <c r="FTR25" s="83"/>
      <c r="FTS25" s="77"/>
      <c r="FTT25" s="83"/>
      <c r="FTU25" s="77"/>
      <c r="FTV25" s="83"/>
      <c r="FTW25" s="77"/>
      <c r="FTX25" s="83"/>
      <c r="FTY25" s="77"/>
      <c r="FTZ25" s="83"/>
      <c r="FUA25" s="77"/>
      <c r="FUB25" s="83"/>
      <c r="FUC25" s="77"/>
      <c r="FUD25" s="83"/>
      <c r="FUE25" s="77"/>
      <c r="FUF25" s="83"/>
      <c r="FUG25" s="77"/>
      <c r="FUH25" s="83"/>
      <c r="FUI25" s="77"/>
      <c r="FUJ25" s="83"/>
      <c r="FUK25" s="77"/>
      <c r="FUL25" s="83"/>
      <c r="FUM25" s="77"/>
      <c r="FUN25" s="83"/>
      <c r="FUO25" s="77"/>
      <c r="FUP25" s="83"/>
      <c r="FUQ25" s="77"/>
      <c r="FUR25" s="83"/>
      <c r="FUS25" s="77"/>
      <c r="FUT25" s="83"/>
      <c r="FUU25" s="77"/>
      <c r="FUV25" s="83"/>
      <c r="FUW25" s="77"/>
      <c r="FUX25" s="83"/>
      <c r="FUY25" s="77"/>
      <c r="FUZ25" s="83"/>
      <c r="FVA25" s="77"/>
      <c r="FVB25" s="83"/>
      <c r="FVC25" s="77"/>
      <c r="FVD25" s="83"/>
      <c r="FVE25" s="77"/>
      <c r="FVF25" s="83"/>
      <c r="FVG25" s="77"/>
      <c r="FVH25" s="83"/>
      <c r="FVI25" s="77"/>
      <c r="FVJ25" s="83"/>
      <c r="FVK25" s="77"/>
      <c r="FVL25" s="83"/>
      <c r="FVM25" s="77"/>
      <c r="FVN25" s="83"/>
      <c r="FVO25" s="77"/>
      <c r="FVP25" s="83"/>
      <c r="FVQ25" s="77"/>
      <c r="FVR25" s="83"/>
      <c r="FVS25" s="77"/>
      <c r="FVT25" s="83"/>
      <c r="FVU25" s="77"/>
      <c r="FVV25" s="83"/>
      <c r="FVW25" s="77"/>
      <c r="FVX25" s="83"/>
      <c r="FVY25" s="77"/>
      <c r="FVZ25" s="83"/>
      <c r="FWA25" s="77"/>
      <c r="FWB25" s="83"/>
      <c r="FWC25" s="77"/>
      <c r="FWD25" s="83"/>
      <c r="FWE25" s="77"/>
      <c r="FWF25" s="83"/>
      <c r="FWG25" s="77"/>
      <c r="FWH25" s="83"/>
      <c r="FWI25" s="77"/>
      <c r="FWJ25" s="83"/>
      <c r="FWK25" s="77"/>
      <c r="FWL25" s="83"/>
      <c r="FWM25" s="77"/>
      <c r="FWN25" s="83"/>
      <c r="FWO25" s="77"/>
      <c r="FWP25" s="83"/>
      <c r="FWQ25" s="77"/>
      <c r="FWR25" s="83"/>
      <c r="FWS25" s="77"/>
      <c r="FWT25" s="83"/>
      <c r="FWU25" s="77"/>
      <c r="FWV25" s="83"/>
      <c r="FWW25" s="77"/>
      <c r="FWX25" s="83"/>
      <c r="FWY25" s="77"/>
      <c r="FWZ25" s="83"/>
      <c r="FXA25" s="77"/>
      <c r="FXB25" s="83"/>
      <c r="FXC25" s="77"/>
      <c r="FXD25" s="83"/>
      <c r="FXE25" s="77"/>
      <c r="FXF25" s="83"/>
      <c r="FXG25" s="77"/>
      <c r="FXH25" s="83"/>
      <c r="FXI25" s="77"/>
      <c r="FXJ25" s="83"/>
      <c r="FXK25" s="77"/>
      <c r="FXL25" s="83"/>
      <c r="FXM25" s="77"/>
      <c r="FXN25" s="83"/>
      <c r="FXO25" s="77"/>
      <c r="FXP25" s="83"/>
      <c r="FXQ25" s="77"/>
      <c r="FXR25" s="83"/>
      <c r="FXS25" s="77"/>
      <c r="FXT25" s="83"/>
      <c r="FXU25" s="77"/>
      <c r="FXV25" s="83"/>
      <c r="FXW25" s="77"/>
      <c r="FXX25" s="83"/>
      <c r="FXY25" s="77"/>
      <c r="FXZ25" s="83"/>
      <c r="FYA25" s="77"/>
      <c r="FYB25" s="83"/>
      <c r="FYC25" s="77"/>
      <c r="FYD25" s="83"/>
      <c r="FYE25" s="77"/>
      <c r="FYF25" s="83"/>
      <c r="FYG25" s="77"/>
      <c r="FYH25" s="83"/>
      <c r="FYI25" s="77"/>
      <c r="FYJ25" s="83"/>
      <c r="FYK25" s="77"/>
      <c r="FYL25" s="83"/>
      <c r="FYM25" s="77"/>
      <c r="FYN25" s="83"/>
      <c r="FYO25" s="77"/>
      <c r="FYP25" s="83"/>
      <c r="FYQ25" s="77"/>
      <c r="FYR25" s="83"/>
      <c r="FYS25" s="77"/>
      <c r="FYT25" s="83"/>
      <c r="FYU25" s="77"/>
      <c r="FYV25" s="83"/>
      <c r="FYW25" s="77"/>
      <c r="FYX25" s="83"/>
      <c r="FYY25" s="77"/>
      <c r="FYZ25" s="83"/>
      <c r="FZA25" s="77"/>
      <c r="FZB25" s="83"/>
      <c r="FZC25" s="77"/>
      <c r="FZD25" s="83"/>
      <c r="FZE25" s="77"/>
      <c r="FZF25" s="83"/>
      <c r="FZG25" s="77"/>
      <c r="FZH25" s="83"/>
      <c r="FZI25" s="77"/>
      <c r="FZJ25" s="83"/>
      <c r="FZK25" s="77"/>
      <c r="FZL25" s="83"/>
      <c r="FZM25" s="77"/>
      <c r="FZN25" s="83"/>
      <c r="FZO25" s="77"/>
      <c r="FZP25" s="83"/>
      <c r="FZQ25" s="77"/>
      <c r="FZR25" s="83"/>
      <c r="FZS25" s="77"/>
      <c r="FZT25" s="83"/>
      <c r="FZU25" s="77"/>
      <c r="FZV25" s="83"/>
      <c r="FZW25" s="77"/>
      <c r="FZX25" s="83"/>
      <c r="FZY25" s="77"/>
      <c r="FZZ25" s="83"/>
      <c r="GAA25" s="77"/>
      <c r="GAB25" s="83"/>
      <c r="GAC25" s="77"/>
      <c r="GAD25" s="83"/>
      <c r="GAE25" s="77"/>
      <c r="GAF25" s="83"/>
      <c r="GAG25" s="77"/>
      <c r="GAH25" s="83"/>
      <c r="GAI25" s="77"/>
      <c r="GAJ25" s="83"/>
      <c r="GAK25" s="77"/>
      <c r="GAL25" s="83"/>
      <c r="GAM25" s="77"/>
      <c r="GAN25" s="83"/>
      <c r="GAO25" s="77"/>
      <c r="GAP25" s="83"/>
      <c r="GAQ25" s="77"/>
      <c r="GAR25" s="83"/>
      <c r="GAS25" s="77"/>
      <c r="GAT25" s="83"/>
      <c r="GAU25" s="77"/>
      <c r="GAV25" s="83"/>
      <c r="GAW25" s="77"/>
      <c r="GAX25" s="83"/>
      <c r="GAY25" s="77"/>
      <c r="GAZ25" s="83"/>
      <c r="GBA25" s="77"/>
      <c r="GBB25" s="83"/>
      <c r="GBC25" s="77"/>
      <c r="GBD25" s="83"/>
      <c r="GBE25" s="77"/>
      <c r="GBF25" s="83"/>
      <c r="GBG25" s="77"/>
      <c r="GBH25" s="83"/>
      <c r="GBI25" s="77"/>
      <c r="GBJ25" s="83"/>
      <c r="GBK25" s="77"/>
      <c r="GBL25" s="83"/>
      <c r="GBM25" s="77"/>
      <c r="GBN25" s="83"/>
      <c r="GBO25" s="77"/>
      <c r="GBP25" s="83"/>
      <c r="GBQ25" s="77"/>
      <c r="GBR25" s="83"/>
      <c r="GBS25" s="77"/>
      <c r="GBT25" s="83"/>
      <c r="GBU25" s="77"/>
      <c r="GBV25" s="83"/>
      <c r="GBW25" s="77"/>
      <c r="GBX25" s="83"/>
      <c r="GBY25" s="77"/>
      <c r="GBZ25" s="83"/>
      <c r="GCA25" s="77"/>
      <c r="GCB25" s="83"/>
      <c r="GCC25" s="77"/>
      <c r="GCD25" s="83"/>
      <c r="GCE25" s="77"/>
      <c r="GCF25" s="83"/>
      <c r="GCG25" s="77"/>
      <c r="GCH25" s="83"/>
      <c r="GCI25" s="77"/>
      <c r="GCJ25" s="83"/>
      <c r="GCK25" s="77"/>
      <c r="GCL25" s="83"/>
      <c r="GCM25" s="77"/>
      <c r="GCN25" s="83"/>
      <c r="GCO25" s="77"/>
      <c r="GCP25" s="83"/>
      <c r="GCQ25" s="77"/>
      <c r="GCR25" s="83"/>
      <c r="GCS25" s="77"/>
      <c r="GCT25" s="83"/>
      <c r="GCU25" s="77"/>
      <c r="GCV25" s="83"/>
      <c r="GCW25" s="77"/>
      <c r="GCX25" s="83"/>
      <c r="GCY25" s="77"/>
      <c r="GCZ25" s="83"/>
      <c r="GDA25" s="77"/>
      <c r="GDB25" s="83"/>
      <c r="GDC25" s="77"/>
      <c r="GDD25" s="83"/>
      <c r="GDE25" s="77"/>
      <c r="GDF25" s="83"/>
      <c r="GDG25" s="77"/>
      <c r="GDH25" s="83"/>
      <c r="GDI25" s="77"/>
      <c r="GDJ25" s="83"/>
      <c r="GDK25" s="77"/>
      <c r="GDL25" s="83"/>
      <c r="GDM25" s="77"/>
      <c r="GDN25" s="83"/>
      <c r="GDO25" s="77"/>
      <c r="GDP25" s="83"/>
      <c r="GDQ25" s="77"/>
      <c r="GDR25" s="83"/>
      <c r="GDS25" s="77"/>
      <c r="GDT25" s="83"/>
      <c r="GDU25" s="77"/>
      <c r="GDV25" s="83"/>
      <c r="GDW25" s="77"/>
      <c r="GDX25" s="83"/>
      <c r="GDY25" s="77"/>
      <c r="GDZ25" s="83"/>
      <c r="GEA25" s="77"/>
      <c r="GEB25" s="83"/>
      <c r="GEC25" s="77"/>
      <c r="GED25" s="83"/>
      <c r="GEE25" s="77"/>
      <c r="GEF25" s="83"/>
      <c r="GEG25" s="77"/>
      <c r="GEH25" s="83"/>
      <c r="GEI25" s="77"/>
      <c r="GEJ25" s="83"/>
      <c r="GEK25" s="77"/>
      <c r="GEL25" s="83"/>
      <c r="GEM25" s="77"/>
      <c r="GEN25" s="83"/>
      <c r="GEO25" s="77"/>
      <c r="GEP25" s="83"/>
      <c r="GEQ25" s="77"/>
      <c r="GER25" s="83"/>
      <c r="GES25" s="77"/>
      <c r="GET25" s="83"/>
      <c r="GEU25" s="77"/>
      <c r="GEV25" s="83"/>
      <c r="GEW25" s="77"/>
      <c r="GEX25" s="83"/>
      <c r="GEY25" s="77"/>
      <c r="GEZ25" s="83"/>
      <c r="GFA25" s="77"/>
      <c r="GFB25" s="83"/>
      <c r="GFC25" s="77"/>
      <c r="GFD25" s="83"/>
      <c r="GFE25" s="77"/>
      <c r="GFF25" s="83"/>
      <c r="GFG25" s="77"/>
      <c r="GFH25" s="83"/>
      <c r="GFI25" s="77"/>
      <c r="GFJ25" s="83"/>
      <c r="GFK25" s="77"/>
      <c r="GFL25" s="83"/>
      <c r="GFM25" s="77"/>
      <c r="GFN25" s="83"/>
      <c r="GFO25" s="77"/>
      <c r="GFP25" s="83"/>
      <c r="GFQ25" s="77"/>
      <c r="GFR25" s="83"/>
      <c r="GFS25" s="77"/>
      <c r="GFT25" s="83"/>
      <c r="GFU25" s="77"/>
      <c r="GFV25" s="83"/>
      <c r="GFW25" s="77"/>
      <c r="GFX25" s="83"/>
      <c r="GFY25" s="77"/>
      <c r="GFZ25" s="83"/>
      <c r="GGA25" s="77"/>
      <c r="GGB25" s="83"/>
      <c r="GGC25" s="77"/>
      <c r="GGD25" s="83"/>
      <c r="GGE25" s="77"/>
      <c r="GGF25" s="83"/>
      <c r="GGG25" s="77"/>
      <c r="GGH25" s="83"/>
      <c r="GGI25" s="77"/>
      <c r="GGJ25" s="83"/>
      <c r="GGK25" s="77"/>
      <c r="GGL25" s="83"/>
      <c r="GGM25" s="77"/>
      <c r="GGN25" s="83"/>
      <c r="GGO25" s="77"/>
      <c r="GGP25" s="83"/>
      <c r="GGQ25" s="77"/>
      <c r="GGR25" s="83"/>
      <c r="GGS25" s="77"/>
      <c r="GGT25" s="83"/>
      <c r="GGU25" s="77"/>
      <c r="GGV25" s="83"/>
      <c r="GGW25" s="77"/>
      <c r="GGX25" s="83"/>
      <c r="GGY25" s="77"/>
      <c r="GGZ25" s="83"/>
      <c r="GHA25" s="77"/>
      <c r="GHB25" s="83"/>
      <c r="GHC25" s="77"/>
      <c r="GHD25" s="83"/>
      <c r="GHE25" s="77"/>
      <c r="GHF25" s="83"/>
      <c r="GHG25" s="77"/>
      <c r="GHH25" s="83"/>
      <c r="GHI25" s="77"/>
      <c r="GHJ25" s="83"/>
      <c r="GHK25" s="77"/>
      <c r="GHL25" s="83"/>
      <c r="GHM25" s="77"/>
      <c r="GHN25" s="83"/>
      <c r="GHO25" s="77"/>
      <c r="GHP25" s="83"/>
      <c r="GHQ25" s="77"/>
      <c r="GHR25" s="83"/>
      <c r="GHS25" s="77"/>
      <c r="GHT25" s="83"/>
      <c r="GHU25" s="77"/>
      <c r="GHV25" s="83"/>
      <c r="GHW25" s="77"/>
      <c r="GHX25" s="83"/>
      <c r="GHY25" s="77"/>
      <c r="GHZ25" s="83"/>
      <c r="GIA25" s="77"/>
      <c r="GIB25" s="83"/>
      <c r="GIC25" s="77"/>
      <c r="GID25" s="83"/>
      <c r="GIE25" s="77"/>
      <c r="GIF25" s="83"/>
      <c r="GIG25" s="77"/>
      <c r="GIH25" s="83"/>
      <c r="GII25" s="77"/>
      <c r="GIJ25" s="83"/>
      <c r="GIK25" s="77"/>
      <c r="GIL25" s="83"/>
      <c r="GIM25" s="77"/>
      <c r="GIN25" s="83"/>
      <c r="GIO25" s="77"/>
      <c r="GIP25" s="83"/>
      <c r="GIQ25" s="77"/>
      <c r="GIR25" s="83"/>
      <c r="GIS25" s="77"/>
      <c r="GIT25" s="83"/>
      <c r="GIU25" s="77"/>
      <c r="GIV25" s="83"/>
      <c r="GIW25" s="77"/>
      <c r="GIX25" s="83"/>
      <c r="GIY25" s="77"/>
      <c r="GIZ25" s="83"/>
      <c r="GJA25" s="77"/>
      <c r="GJB25" s="83"/>
      <c r="GJC25" s="77"/>
      <c r="GJD25" s="83"/>
      <c r="GJE25" s="77"/>
      <c r="GJF25" s="83"/>
      <c r="GJG25" s="77"/>
      <c r="GJH25" s="83"/>
      <c r="GJI25" s="77"/>
      <c r="GJJ25" s="83"/>
      <c r="GJK25" s="77"/>
      <c r="GJL25" s="83"/>
      <c r="GJM25" s="77"/>
      <c r="GJN25" s="83"/>
      <c r="GJO25" s="77"/>
      <c r="GJP25" s="83"/>
      <c r="GJQ25" s="77"/>
      <c r="GJR25" s="83"/>
      <c r="GJS25" s="77"/>
      <c r="GJT25" s="83"/>
      <c r="GJU25" s="77"/>
      <c r="GJV25" s="83"/>
      <c r="GJW25" s="77"/>
      <c r="GJX25" s="83"/>
      <c r="GJY25" s="77"/>
      <c r="GJZ25" s="83"/>
      <c r="GKA25" s="77"/>
      <c r="GKB25" s="83"/>
      <c r="GKC25" s="77"/>
      <c r="GKD25" s="83"/>
      <c r="GKE25" s="77"/>
      <c r="GKF25" s="83"/>
      <c r="GKG25" s="77"/>
      <c r="GKH25" s="83"/>
      <c r="GKI25" s="77"/>
      <c r="GKJ25" s="83"/>
      <c r="GKK25" s="77"/>
      <c r="GKL25" s="83"/>
      <c r="GKM25" s="77"/>
      <c r="GKN25" s="83"/>
      <c r="GKO25" s="77"/>
      <c r="GKP25" s="83"/>
      <c r="GKQ25" s="77"/>
      <c r="GKR25" s="83"/>
      <c r="GKS25" s="77"/>
      <c r="GKT25" s="83"/>
      <c r="GKU25" s="77"/>
      <c r="GKV25" s="83"/>
      <c r="GKW25" s="77"/>
      <c r="GKX25" s="83"/>
      <c r="GKY25" s="77"/>
      <c r="GKZ25" s="83"/>
      <c r="GLA25" s="77"/>
      <c r="GLB25" s="83"/>
      <c r="GLC25" s="77"/>
      <c r="GLD25" s="83"/>
      <c r="GLE25" s="77"/>
      <c r="GLF25" s="83"/>
      <c r="GLG25" s="77"/>
      <c r="GLH25" s="83"/>
      <c r="GLI25" s="77"/>
      <c r="GLJ25" s="83"/>
      <c r="GLK25" s="77"/>
      <c r="GLL25" s="83"/>
      <c r="GLM25" s="77"/>
      <c r="GLN25" s="83"/>
      <c r="GLO25" s="77"/>
      <c r="GLP25" s="83"/>
      <c r="GLQ25" s="77"/>
      <c r="GLR25" s="83"/>
      <c r="GLS25" s="77"/>
      <c r="GLT25" s="83"/>
      <c r="GLU25" s="77"/>
      <c r="GLV25" s="83"/>
      <c r="GLW25" s="77"/>
      <c r="GLX25" s="83"/>
      <c r="GLY25" s="77"/>
      <c r="GLZ25" s="83"/>
      <c r="GMA25" s="77"/>
      <c r="GMB25" s="83"/>
      <c r="GMC25" s="77"/>
      <c r="GMD25" s="83"/>
      <c r="GME25" s="77"/>
      <c r="GMF25" s="83"/>
      <c r="GMG25" s="77"/>
      <c r="GMH25" s="83"/>
      <c r="GMI25" s="77"/>
      <c r="GMJ25" s="83"/>
      <c r="GMK25" s="77"/>
      <c r="GML25" s="83"/>
      <c r="GMM25" s="77"/>
      <c r="GMN25" s="83"/>
      <c r="GMO25" s="77"/>
      <c r="GMP25" s="83"/>
      <c r="GMQ25" s="77"/>
      <c r="GMR25" s="83"/>
      <c r="GMS25" s="77"/>
      <c r="GMT25" s="83"/>
      <c r="GMU25" s="77"/>
      <c r="GMV25" s="83"/>
      <c r="GMW25" s="77"/>
      <c r="GMX25" s="83"/>
      <c r="GMY25" s="77"/>
      <c r="GMZ25" s="83"/>
      <c r="GNA25" s="77"/>
      <c r="GNB25" s="83"/>
      <c r="GNC25" s="77"/>
      <c r="GND25" s="83"/>
      <c r="GNE25" s="77"/>
      <c r="GNF25" s="83"/>
      <c r="GNG25" s="77"/>
      <c r="GNH25" s="83"/>
      <c r="GNI25" s="77"/>
      <c r="GNJ25" s="83"/>
      <c r="GNK25" s="77"/>
      <c r="GNL25" s="83"/>
      <c r="GNM25" s="77"/>
      <c r="GNN25" s="83"/>
      <c r="GNO25" s="77"/>
      <c r="GNP25" s="83"/>
      <c r="GNQ25" s="77"/>
      <c r="GNR25" s="83"/>
      <c r="GNS25" s="77"/>
      <c r="GNT25" s="83"/>
      <c r="GNU25" s="77"/>
      <c r="GNV25" s="83"/>
      <c r="GNW25" s="77"/>
      <c r="GNX25" s="83"/>
      <c r="GNY25" s="77"/>
      <c r="GNZ25" s="83"/>
      <c r="GOA25" s="77"/>
      <c r="GOB25" s="83"/>
      <c r="GOC25" s="77"/>
      <c r="GOD25" s="83"/>
      <c r="GOE25" s="77"/>
      <c r="GOF25" s="83"/>
      <c r="GOG25" s="77"/>
      <c r="GOH25" s="83"/>
      <c r="GOI25" s="77"/>
      <c r="GOJ25" s="83"/>
      <c r="GOK25" s="77"/>
      <c r="GOL25" s="83"/>
      <c r="GOM25" s="77"/>
      <c r="GON25" s="83"/>
      <c r="GOO25" s="77"/>
      <c r="GOP25" s="83"/>
      <c r="GOQ25" s="77"/>
      <c r="GOR25" s="83"/>
      <c r="GOS25" s="77"/>
      <c r="GOT25" s="83"/>
      <c r="GOU25" s="77"/>
      <c r="GOV25" s="83"/>
      <c r="GOW25" s="77"/>
      <c r="GOX25" s="83"/>
      <c r="GOY25" s="77"/>
      <c r="GOZ25" s="83"/>
      <c r="GPA25" s="77"/>
      <c r="GPB25" s="83"/>
      <c r="GPC25" s="77"/>
      <c r="GPD25" s="83"/>
      <c r="GPE25" s="77"/>
      <c r="GPF25" s="83"/>
      <c r="GPG25" s="77"/>
      <c r="GPH25" s="83"/>
      <c r="GPI25" s="77"/>
      <c r="GPJ25" s="83"/>
      <c r="GPK25" s="77"/>
      <c r="GPL25" s="83"/>
      <c r="GPM25" s="77"/>
      <c r="GPN25" s="83"/>
      <c r="GPO25" s="77"/>
      <c r="GPP25" s="83"/>
      <c r="GPQ25" s="77"/>
      <c r="GPR25" s="83"/>
      <c r="GPS25" s="77"/>
      <c r="GPT25" s="83"/>
      <c r="GPU25" s="77"/>
      <c r="GPV25" s="83"/>
      <c r="GPW25" s="77"/>
      <c r="GPX25" s="83"/>
      <c r="GPY25" s="77"/>
      <c r="GPZ25" s="83"/>
      <c r="GQA25" s="77"/>
      <c r="GQB25" s="83"/>
      <c r="GQC25" s="77"/>
      <c r="GQD25" s="83"/>
      <c r="GQE25" s="77"/>
      <c r="GQF25" s="83"/>
      <c r="GQG25" s="77"/>
      <c r="GQH25" s="83"/>
      <c r="GQI25" s="77"/>
      <c r="GQJ25" s="83"/>
      <c r="GQK25" s="77"/>
      <c r="GQL25" s="83"/>
      <c r="GQM25" s="77"/>
      <c r="GQN25" s="83"/>
      <c r="GQO25" s="77"/>
      <c r="GQP25" s="83"/>
      <c r="GQQ25" s="77"/>
      <c r="GQR25" s="83"/>
      <c r="GQS25" s="77"/>
      <c r="GQT25" s="83"/>
      <c r="GQU25" s="77"/>
      <c r="GQV25" s="83"/>
      <c r="GQW25" s="77"/>
      <c r="GQX25" s="83"/>
      <c r="GQY25" s="77"/>
      <c r="GQZ25" s="83"/>
      <c r="GRA25" s="77"/>
      <c r="GRB25" s="83"/>
      <c r="GRC25" s="77"/>
      <c r="GRD25" s="83"/>
      <c r="GRE25" s="77"/>
      <c r="GRF25" s="83"/>
      <c r="GRG25" s="77"/>
      <c r="GRH25" s="83"/>
      <c r="GRI25" s="77"/>
      <c r="GRJ25" s="83"/>
      <c r="GRK25" s="77"/>
      <c r="GRL25" s="83"/>
      <c r="GRM25" s="77"/>
      <c r="GRN25" s="83"/>
      <c r="GRO25" s="77"/>
      <c r="GRP25" s="83"/>
      <c r="GRQ25" s="77"/>
      <c r="GRR25" s="83"/>
      <c r="GRS25" s="77"/>
      <c r="GRT25" s="83"/>
      <c r="GRU25" s="77"/>
      <c r="GRV25" s="83"/>
      <c r="GRW25" s="77"/>
      <c r="GRX25" s="83"/>
      <c r="GRY25" s="77"/>
      <c r="GRZ25" s="83"/>
      <c r="GSA25" s="77"/>
      <c r="GSB25" s="83"/>
      <c r="GSC25" s="77"/>
      <c r="GSD25" s="83"/>
      <c r="GSE25" s="77"/>
      <c r="GSF25" s="83"/>
      <c r="GSG25" s="77"/>
      <c r="GSH25" s="83"/>
      <c r="GSI25" s="77"/>
      <c r="GSJ25" s="83"/>
      <c r="GSK25" s="77"/>
      <c r="GSL25" s="83"/>
      <c r="GSM25" s="77"/>
      <c r="GSN25" s="83"/>
      <c r="GSO25" s="77"/>
      <c r="GSP25" s="83"/>
      <c r="GSQ25" s="77"/>
      <c r="GSR25" s="83"/>
      <c r="GSS25" s="77"/>
      <c r="GST25" s="83"/>
      <c r="GSU25" s="77"/>
      <c r="GSV25" s="83"/>
      <c r="GSW25" s="77"/>
      <c r="GSX25" s="83"/>
      <c r="GSY25" s="77"/>
      <c r="GSZ25" s="83"/>
      <c r="GTA25" s="77"/>
      <c r="GTB25" s="83"/>
      <c r="GTC25" s="77"/>
      <c r="GTD25" s="83"/>
      <c r="GTE25" s="77"/>
      <c r="GTF25" s="83"/>
      <c r="GTG25" s="77"/>
      <c r="GTH25" s="83"/>
      <c r="GTI25" s="77"/>
      <c r="GTJ25" s="83"/>
      <c r="GTK25" s="77"/>
      <c r="GTL25" s="83"/>
      <c r="GTM25" s="77"/>
      <c r="GTN25" s="83"/>
      <c r="GTO25" s="77"/>
      <c r="GTP25" s="83"/>
      <c r="GTQ25" s="77"/>
      <c r="GTR25" s="83"/>
      <c r="GTS25" s="77"/>
      <c r="GTT25" s="83"/>
      <c r="GTU25" s="77"/>
      <c r="GTV25" s="83"/>
      <c r="GTW25" s="77"/>
      <c r="GTX25" s="83"/>
      <c r="GTY25" s="77"/>
      <c r="GTZ25" s="83"/>
      <c r="GUA25" s="77"/>
      <c r="GUB25" s="83"/>
      <c r="GUC25" s="77"/>
      <c r="GUD25" s="83"/>
      <c r="GUE25" s="77"/>
      <c r="GUF25" s="83"/>
      <c r="GUG25" s="77"/>
      <c r="GUH25" s="83"/>
      <c r="GUI25" s="77"/>
      <c r="GUJ25" s="83"/>
      <c r="GUK25" s="77"/>
      <c r="GUL25" s="83"/>
      <c r="GUM25" s="77"/>
      <c r="GUN25" s="83"/>
      <c r="GUO25" s="77"/>
      <c r="GUP25" s="83"/>
      <c r="GUQ25" s="77"/>
      <c r="GUR25" s="83"/>
      <c r="GUS25" s="77"/>
      <c r="GUT25" s="83"/>
      <c r="GUU25" s="77"/>
      <c r="GUV25" s="83"/>
      <c r="GUW25" s="77"/>
      <c r="GUX25" s="83"/>
      <c r="GUY25" s="77"/>
      <c r="GUZ25" s="83"/>
      <c r="GVA25" s="77"/>
      <c r="GVB25" s="83"/>
      <c r="GVC25" s="77"/>
      <c r="GVD25" s="83"/>
      <c r="GVE25" s="77"/>
      <c r="GVF25" s="83"/>
      <c r="GVG25" s="77"/>
      <c r="GVH25" s="83"/>
      <c r="GVI25" s="77"/>
      <c r="GVJ25" s="83"/>
      <c r="GVK25" s="77"/>
      <c r="GVL25" s="83"/>
      <c r="GVM25" s="77"/>
      <c r="GVN25" s="83"/>
      <c r="GVO25" s="77"/>
      <c r="GVP25" s="83"/>
      <c r="GVQ25" s="77"/>
      <c r="GVR25" s="83"/>
      <c r="GVS25" s="77"/>
      <c r="GVT25" s="83"/>
      <c r="GVU25" s="77"/>
      <c r="GVV25" s="83"/>
      <c r="GVW25" s="77"/>
      <c r="GVX25" s="83"/>
      <c r="GVY25" s="77"/>
      <c r="GVZ25" s="83"/>
      <c r="GWA25" s="77"/>
      <c r="GWB25" s="83"/>
      <c r="GWC25" s="77"/>
      <c r="GWD25" s="83"/>
      <c r="GWE25" s="77"/>
      <c r="GWF25" s="83"/>
      <c r="GWG25" s="77"/>
      <c r="GWH25" s="83"/>
      <c r="GWI25" s="77"/>
      <c r="GWJ25" s="83"/>
      <c r="GWK25" s="77"/>
      <c r="GWL25" s="83"/>
      <c r="GWM25" s="77"/>
      <c r="GWN25" s="83"/>
      <c r="GWO25" s="77"/>
      <c r="GWP25" s="83"/>
      <c r="GWQ25" s="77"/>
      <c r="GWR25" s="83"/>
      <c r="GWS25" s="77"/>
      <c r="GWT25" s="83"/>
      <c r="GWU25" s="77"/>
      <c r="GWV25" s="83"/>
      <c r="GWW25" s="77"/>
      <c r="GWX25" s="83"/>
      <c r="GWY25" s="77"/>
      <c r="GWZ25" s="83"/>
      <c r="GXA25" s="77"/>
      <c r="GXB25" s="83"/>
      <c r="GXC25" s="77"/>
      <c r="GXD25" s="83"/>
      <c r="GXE25" s="77"/>
      <c r="GXF25" s="83"/>
      <c r="GXG25" s="77"/>
      <c r="GXH25" s="83"/>
      <c r="GXI25" s="77"/>
      <c r="GXJ25" s="83"/>
      <c r="GXK25" s="77"/>
      <c r="GXL25" s="83"/>
      <c r="GXM25" s="77"/>
      <c r="GXN25" s="83"/>
      <c r="GXO25" s="77"/>
      <c r="GXP25" s="83"/>
      <c r="GXQ25" s="77"/>
      <c r="GXR25" s="83"/>
      <c r="GXS25" s="77"/>
      <c r="GXT25" s="83"/>
      <c r="GXU25" s="77"/>
      <c r="GXV25" s="83"/>
      <c r="GXW25" s="77"/>
      <c r="GXX25" s="83"/>
      <c r="GXY25" s="77"/>
      <c r="GXZ25" s="83"/>
      <c r="GYA25" s="77"/>
      <c r="GYB25" s="83"/>
      <c r="GYC25" s="77"/>
      <c r="GYD25" s="83"/>
      <c r="GYE25" s="77"/>
      <c r="GYF25" s="83"/>
      <c r="GYG25" s="77"/>
      <c r="GYH25" s="83"/>
      <c r="GYI25" s="77"/>
      <c r="GYJ25" s="83"/>
      <c r="GYK25" s="77"/>
      <c r="GYL25" s="83"/>
      <c r="GYM25" s="77"/>
      <c r="GYN25" s="83"/>
      <c r="GYO25" s="77"/>
      <c r="GYP25" s="83"/>
      <c r="GYQ25" s="77"/>
      <c r="GYR25" s="83"/>
      <c r="GYS25" s="77"/>
      <c r="GYT25" s="83"/>
      <c r="GYU25" s="77"/>
      <c r="GYV25" s="83"/>
      <c r="GYW25" s="77"/>
      <c r="GYX25" s="83"/>
      <c r="GYY25" s="77"/>
      <c r="GYZ25" s="83"/>
      <c r="GZA25" s="77"/>
      <c r="GZB25" s="83"/>
      <c r="GZC25" s="77"/>
      <c r="GZD25" s="83"/>
      <c r="GZE25" s="77"/>
      <c r="GZF25" s="83"/>
      <c r="GZG25" s="77"/>
      <c r="GZH25" s="83"/>
      <c r="GZI25" s="77"/>
      <c r="GZJ25" s="83"/>
      <c r="GZK25" s="77"/>
      <c r="GZL25" s="83"/>
      <c r="GZM25" s="77"/>
      <c r="GZN25" s="83"/>
      <c r="GZO25" s="77"/>
      <c r="GZP25" s="83"/>
      <c r="GZQ25" s="77"/>
      <c r="GZR25" s="83"/>
      <c r="GZS25" s="77"/>
      <c r="GZT25" s="83"/>
      <c r="GZU25" s="77"/>
      <c r="GZV25" s="83"/>
      <c r="GZW25" s="77"/>
      <c r="GZX25" s="83"/>
      <c r="GZY25" s="77"/>
      <c r="GZZ25" s="83"/>
      <c r="HAA25" s="77"/>
      <c r="HAB25" s="83"/>
      <c r="HAC25" s="77"/>
      <c r="HAD25" s="83"/>
      <c r="HAE25" s="77"/>
      <c r="HAF25" s="83"/>
      <c r="HAG25" s="77"/>
      <c r="HAH25" s="83"/>
      <c r="HAI25" s="77"/>
      <c r="HAJ25" s="83"/>
      <c r="HAK25" s="77"/>
      <c r="HAL25" s="83"/>
      <c r="HAM25" s="77"/>
      <c r="HAN25" s="83"/>
      <c r="HAO25" s="77"/>
      <c r="HAP25" s="83"/>
      <c r="HAQ25" s="77"/>
      <c r="HAR25" s="83"/>
      <c r="HAS25" s="77"/>
      <c r="HAT25" s="83"/>
      <c r="HAU25" s="77"/>
      <c r="HAV25" s="83"/>
      <c r="HAW25" s="77"/>
      <c r="HAX25" s="83"/>
      <c r="HAY25" s="77"/>
      <c r="HAZ25" s="83"/>
      <c r="HBA25" s="77"/>
      <c r="HBB25" s="83"/>
      <c r="HBC25" s="77"/>
      <c r="HBD25" s="83"/>
      <c r="HBE25" s="77"/>
      <c r="HBF25" s="83"/>
      <c r="HBG25" s="77"/>
      <c r="HBH25" s="83"/>
      <c r="HBI25" s="77"/>
      <c r="HBJ25" s="83"/>
      <c r="HBK25" s="77"/>
      <c r="HBL25" s="83"/>
      <c r="HBM25" s="77"/>
      <c r="HBN25" s="83"/>
      <c r="HBO25" s="77"/>
      <c r="HBP25" s="83"/>
      <c r="HBQ25" s="77"/>
      <c r="HBR25" s="83"/>
      <c r="HBS25" s="77"/>
      <c r="HBT25" s="83"/>
      <c r="HBU25" s="77"/>
      <c r="HBV25" s="83"/>
      <c r="HBW25" s="77"/>
      <c r="HBX25" s="83"/>
      <c r="HBY25" s="77"/>
      <c r="HBZ25" s="83"/>
      <c r="HCA25" s="77"/>
      <c r="HCB25" s="83"/>
      <c r="HCC25" s="77"/>
      <c r="HCD25" s="83"/>
      <c r="HCE25" s="77"/>
      <c r="HCF25" s="83"/>
      <c r="HCG25" s="77"/>
      <c r="HCH25" s="83"/>
      <c r="HCI25" s="77"/>
      <c r="HCJ25" s="83"/>
      <c r="HCK25" s="77"/>
      <c r="HCL25" s="83"/>
      <c r="HCM25" s="77"/>
      <c r="HCN25" s="83"/>
      <c r="HCO25" s="77"/>
      <c r="HCP25" s="83"/>
      <c r="HCQ25" s="77"/>
      <c r="HCR25" s="83"/>
      <c r="HCS25" s="77"/>
      <c r="HCT25" s="83"/>
      <c r="HCU25" s="77"/>
      <c r="HCV25" s="83"/>
      <c r="HCW25" s="77"/>
      <c r="HCX25" s="83"/>
      <c r="HCY25" s="77"/>
      <c r="HCZ25" s="83"/>
      <c r="HDA25" s="77"/>
      <c r="HDB25" s="83"/>
      <c r="HDC25" s="77"/>
      <c r="HDD25" s="83"/>
      <c r="HDE25" s="77"/>
      <c r="HDF25" s="83"/>
      <c r="HDG25" s="77"/>
      <c r="HDH25" s="83"/>
      <c r="HDI25" s="77"/>
      <c r="HDJ25" s="83"/>
      <c r="HDK25" s="77"/>
      <c r="HDL25" s="83"/>
      <c r="HDM25" s="77"/>
      <c r="HDN25" s="83"/>
      <c r="HDO25" s="77"/>
      <c r="HDP25" s="83"/>
      <c r="HDQ25" s="77"/>
      <c r="HDR25" s="83"/>
      <c r="HDS25" s="77"/>
      <c r="HDT25" s="83"/>
      <c r="HDU25" s="77"/>
      <c r="HDV25" s="83"/>
      <c r="HDW25" s="77"/>
      <c r="HDX25" s="83"/>
      <c r="HDY25" s="77"/>
      <c r="HDZ25" s="83"/>
      <c r="HEA25" s="77"/>
      <c r="HEB25" s="83"/>
      <c r="HEC25" s="77"/>
      <c r="HED25" s="83"/>
      <c r="HEE25" s="77"/>
      <c r="HEF25" s="83"/>
      <c r="HEG25" s="77"/>
      <c r="HEH25" s="83"/>
      <c r="HEI25" s="77"/>
      <c r="HEJ25" s="83"/>
      <c r="HEK25" s="77"/>
      <c r="HEL25" s="83"/>
      <c r="HEM25" s="77"/>
      <c r="HEN25" s="83"/>
      <c r="HEO25" s="77"/>
      <c r="HEP25" s="83"/>
      <c r="HEQ25" s="77"/>
      <c r="HER25" s="83"/>
      <c r="HES25" s="77"/>
      <c r="HET25" s="83"/>
      <c r="HEU25" s="77"/>
      <c r="HEV25" s="83"/>
      <c r="HEW25" s="77"/>
      <c r="HEX25" s="83"/>
      <c r="HEY25" s="77"/>
      <c r="HEZ25" s="83"/>
      <c r="HFA25" s="77"/>
      <c r="HFB25" s="83"/>
      <c r="HFC25" s="77"/>
      <c r="HFD25" s="83"/>
      <c r="HFE25" s="77"/>
      <c r="HFF25" s="83"/>
      <c r="HFG25" s="77"/>
      <c r="HFH25" s="83"/>
      <c r="HFI25" s="77"/>
      <c r="HFJ25" s="83"/>
      <c r="HFK25" s="77"/>
      <c r="HFL25" s="83"/>
      <c r="HFM25" s="77"/>
      <c r="HFN25" s="83"/>
      <c r="HFO25" s="77"/>
      <c r="HFP25" s="83"/>
      <c r="HFQ25" s="77"/>
      <c r="HFR25" s="83"/>
      <c r="HFS25" s="77"/>
      <c r="HFT25" s="83"/>
      <c r="HFU25" s="77"/>
      <c r="HFV25" s="83"/>
      <c r="HFW25" s="77"/>
      <c r="HFX25" s="83"/>
      <c r="HFY25" s="77"/>
      <c r="HFZ25" s="83"/>
      <c r="HGA25" s="77"/>
      <c r="HGB25" s="83"/>
      <c r="HGC25" s="77"/>
      <c r="HGD25" s="83"/>
      <c r="HGE25" s="77"/>
      <c r="HGF25" s="83"/>
      <c r="HGG25" s="77"/>
      <c r="HGH25" s="83"/>
      <c r="HGI25" s="77"/>
      <c r="HGJ25" s="83"/>
      <c r="HGK25" s="77"/>
      <c r="HGL25" s="83"/>
      <c r="HGM25" s="77"/>
      <c r="HGN25" s="83"/>
      <c r="HGO25" s="77"/>
      <c r="HGP25" s="83"/>
      <c r="HGQ25" s="77"/>
      <c r="HGR25" s="83"/>
      <c r="HGS25" s="77"/>
      <c r="HGT25" s="83"/>
      <c r="HGU25" s="77"/>
      <c r="HGV25" s="83"/>
      <c r="HGW25" s="77"/>
      <c r="HGX25" s="83"/>
      <c r="HGY25" s="77"/>
      <c r="HGZ25" s="83"/>
      <c r="HHA25" s="77"/>
      <c r="HHB25" s="83"/>
      <c r="HHC25" s="77"/>
      <c r="HHD25" s="83"/>
      <c r="HHE25" s="77"/>
      <c r="HHF25" s="83"/>
      <c r="HHG25" s="77"/>
      <c r="HHH25" s="83"/>
      <c r="HHI25" s="77"/>
      <c r="HHJ25" s="83"/>
      <c r="HHK25" s="77"/>
      <c r="HHL25" s="83"/>
      <c r="HHM25" s="77"/>
      <c r="HHN25" s="83"/>
      <c r="HHO25" s="77"/>
      <c r="HHP25" s="83"/>
      <c r="HHQ25" s="77"/>
      <c r="HHR25" s="83"/>
      <c r="HHS25" s="77"/>
      <c r="HHT25" s="83"/>
      <c r="HHU25" s="77"/>
      <c r="HHV25" s="83"/>
      <c r="HHW25" s="77"/>
      <c r="HHX25" s="83"/>
      <c r="HHY25" s="77"/>
      <c r="HHZ25" s="83"/>
      <c r="HIA25" s="77"/>
      <c r="HIB25" s="83"/>
      <c r="HIC25" s="77"/>
      <c r="HID25" s="83"/>
      <c r="HIE25" s="77"/>
      <c r="HIF25" s="83"/>
      <c r="HIG25" s="77"/>
      <c r="HIH25" s="83"/>
      <c r="HII25" s="77"/>
      <c r="HIJ25" s="83"/>
      <c r="HIK25" s="77"/>
      <c r="HIL25" s="83"/>
      <c r="HIM25" s="77"/>
      <c r="HIN25" s="83"/>
      <c r="HIO25" s="77"/>
      <c r="HIP25" s="83"/>
      <c r="HIQ25" s="77"/>
      <c r="HIR25" s="83"/>
      <c r="HIS25" s="77"/>
      <c r="HIT25" s="83"/>
      <c r="HIU25" s="77"/>
      <c r="HIV25" s="83"/>
      <c r="HIW25" s="77"/>
      <c r="HIX25" s="83"/>
      <c r="HIY25" s="77"/>
      <c r="HIZ25" s="83"/>
      <c r="HJA25" s="77"/>
      <c r="HJB25" s="83"/>
      <c r="HJC25" s="77"/>
      <c r="HJD25" s="83"/>
      <c r="HJE25" s="77"/>
      <c r="HJF25" s="83"/>
      <c r="HJG25" s="77"/>
      <c r="HJH25" s="83"/>
      <c r="HJI25" s="77"/>
      <c r="HJJ25" s="83"/>
      <c r="HJK25" s="77"/>
      <c r="HJL25" s="83"/>
      <c r="HJM25" s="77"/>
      <c r="HJN25" s="83"/>
      <c r="HJO25" s="77"/>
      <c r="HJP25" s="83"/>
      <c r="HJQ25" s="77"/>
      <c r="HJR25" s="83"/>
      <c r="HJS25" s="77"/>
      <c r="HJT25" s="83"/>
      <c r="HJU25" s="77"/>
      <c r="HJV25" s="83"/>
      <c r="HJW25" s="77"/>
      <c r="HJX25" s="83"/>
      <c r="HJY25" s="77"/>
      <c r="HJZ25" s="83"/>
      <c r="HKA25" s="77"/>
      <c r="HKB25" s="83"/>
      <c r="HKC25" s="77"/>
      <c r="HKD25" s="83"/>
      <c r="HKE25" s="77"/>
      <c r="HKF25" s="83"/>
      <c r="HKG25" s="77"/>
      <c r="HKH25" s="83"/>
      <c r="HKI25" s="77"/>
      <c r="HKJ25" s="83"/>
      <c r="HKK25" s="77"/>
      <c r="HKL25" s="83"/>
      <c r="HKM25" s="77"/>
      <c r="HKN25" s="83"/>
      <c r="HKO25" s="77"/>
      <c r="HKP25" s="83"/>
      <c r="HKQ25" s="77"/>
      <c r="HKR25" s="83"/>
      <c r="HKS25" s="77"/>
      <c r="HKT25" s="83"/>
      <c r="HKU25" s="77"/>
      <c r="HKV25" s="83"/>
      <c r="HKW25" s="77"/>
      <c r="HKX25" s="83"/>
      <c r="HKY25" s="77"/>
      <c r="HKZ25" s="83"/>
      <c r="HLA25" s="77"/>
      <c r="HLB25" s="83"/>
      <c r="HLC25" s="77"/>
      <c r="HLD25" s="83"/>
      <c r="HLE25" s="77"/>
      <c r="HLF25" s="83"/>
      <c r="HLG25" s="77"/>
      <c r="HLH25" s="83"/>
      <c r="HLI25" s="77"/>
      <c r="HLJ25" s="83"/>
      <c r="HLK25" s="77"/>
      <c r="HLL25" s="83"/>
      <c r="HLM25" s="77"/>
      <c r="HLN25" s="83"/>
      <c r="HLO25" s="77"/>
      <c r="HLP25" s="83"/>
      <c r="HLQ25" s="77"/>
      <c r="HLR25" s="83"/>
      <c r="HLS25" s="77"/>
      <c r="HLT25" s="83"/>
      <c r="HLU25" s="77"/>
      <c r="HLV25" s="83"/>
      <c r="HLW25" s="77"/>
      <c r="HLX25" s="83"/>
      <c r="HLY25" s="77"/>
      <c r="HLZ25" s="83"/>
      <c r="HMA25" s="77"/>
      <c r="HMB25" s="83"/>
      <c r="HMC25" s="77"/>
      <c r="HMD25" s="83"/>
      <c r="HME25" s="77"/>
      <c r="HMF25" s="83"/>
      <c r="HMG25" s="77"/>
      <c r="HMH25" s="83"/>
      <c r="HMI25" s="77"/>
      <c r="HMJ25" s="83"/>
      <c r="HMK25" s="77"/>
      <c r="HML25" s="83"/>
      <c r="HMM25" s="77"/>
      <c r="HMN25" s="83"/>
      <c r="HMO25" s="77"/>
      <c r="HMP25" s="83"/>
      <c r="HMQ25" s="77"/>
      <c r="HMR25" s="83"/>
      <c r="HMS25" s="77"/>
      <c r="HMT25" s="83"/>
      <c r="HMU25" s="77"/>
      <c r="HMV25" s="83"/>
      <c r="HMW25" s="77"/>
      <c r="HMX25" s="83"/>
      <c r="HMY25" s="77"/>
      <c r="HMZ25" s="83"/>
      <c r="HNA25" s="77"/>
      <c r="HNB25" s="83"/>
      <c r="HNC25" s="77"/>
      <c r="HND25" s="83"/>
      <c r="HNE25" s="77"/>
      <c r="HNF25" s="83"/>
      <c r="HNG25" s="77"/>
      <c r="HNH25" s="83"/>
      <c r="HNI25" s="77"/>
      <c r="HNJ25" s="83"/>
      <c r="HNK25" s="77"/>
      <c r="HNL25" s="83"/>
      <c r="HNM25" s="77"/>
      <c r="HNN25" s="83"/>
      <c r="HNO25" s="77"/>
      <c r="HNP25" s="83"/>
      <c r="HNQ25" s="77"/>
      <c r="HNR25" s="83"/>
      <c r="HNS25" s="77"/>
      <c r="HNT25" s="83"/>
      <c r="HNU25" s="77"/>
      <c r="HNV25" s="83"/>
      <c r="HNW25" s="77"/>
      <c r="HNX25" s="83"/>
      <c r="HNY25" s="77"/>
      <c r="HNZ25" s="83"/>
      <c r="HOA25" s="77"/>
      <c r="HOB25" s="83"/>
      <c r="HOC25" s="77"/>
      <c r="HOD25" s="83"/>
      <c r="HOE25" s="77"/>
      <c r="HOF25" s="83"/>
      <c r="HOG25" s="77"/>
      <c r="HOH25" s="83"/>
      <c r="HOI25" s="77"/>
      <c r="HOJ25" s="83"/>
      <c r="HOK25" s="77"/>
      <c r="HOL25" s="83"/>
      <c r="HOM25" s="77"/>
      <c r="HON25" s="83"/>
      <c r="HOO25" s="77"/>
      <c r="HOP25" s="83"/>
      <c r="HOQ25" s="77"/>
      <c r="HOR25" s="83"/>
      <c r="HOS25" s="77"/>
      <c r="HOT25" s="83"/>
      <c r="HOU25" s="77"/>
      <c r="HOV25" s="83"/>
      <c r="HOW25" s="77"/>
      <c r="HOX25" s="83"/>
      <c r="HOY25" s="77"/>
      <c r="HOZ25" s="83"/>
      <c r="HPA25" s="77"/>
      <c r="HPB25" s="83"/>
      <c r="HPC25" s="77"/>
      <c r="HPD25" s="83"/>
      <c r="HPE25" s="77"/>
      <c r="HPF25" s="83"/>
      <c r="HPG25" s="77"/>
      <c r="HPH25" s="83"/>
      <c r="HPI25" s="77"/>
      <c r="HPJ25" s="83"/>
      <c r="HPK25" s="77"/>
      <c r="HPL25" s="83"/>
      <c r="HPM25" s="77"/>
      <c r="HPN25" s="83"/>
      <c r="HPO25" s="77"/>
      <c r="HPP25" s="83"/>
      <c r="HPQ25" s="77"/>
      <c r="HPR25" s="83"/>
      <c r="HPS25" s="77"/>
      <c r="HPT25" s="83"/>
      <c r="HPU25" s="77"/>
      <c r="HPV25" s="83"/>
      <c r="HPW25" s="77"/>
      <c r="HPX25" s="83"/>
      <c r="HPY25" s="77"/>
      <c r="HPZ25" s="83"/>
      <c r="HQA25" s="77"/>
      <c r="HQB25" s="83"/>
      <c r="HQC25" s="77"/>
      <c r="HQD25" s="83"/>
      <c r="HQE25" s="77"/>
      <c r="HQF25" s="83"/>
      <c r="HQG25" s="77"/>
      <c r="HQH25" s="83"/>
      <c r="HQI25" s="77"/>
      <c r="HQJ25" s="83"/>
      <c r="HQK25" s="77"/>
      <c r="HQL25" s="83"/>
      <c r="HQM25" s="77"/>
      <c r="HQN25" s="83"/>
      <c r="HQO25" s="77"/>
      <c r="HQP25" s="83"/>
      <c r="HQQ25" s="77"/>
      <c r="HQR25" s="83"/>
      <c r="HQS25" s="77"/>
      <c r="HQT25" s="83"/>
      <c r="HQU25" s="77"/>
      <c r="HQV25" s="83"/>
      <c r="HQW25" s="77"/>
      <c r="HQX25" s="83"/>
      <c r="HQY25" s="77"/>
      <c r="HQZ25" s="83"/>
      <c r="HRA25" s="77"/>
      <c r="HRB25" s="83"/>
      <c r="HRC25" s="77"/>
      <c r="HRD25" s="83"/>
      <c r="HRE25" s="77"/>
      <c r="HRF25" s="83"/>
      <c r="HRG25" s="77"/>
      <c r="HRH25" s="83"/>
      <c r="HRI25" s="77"/>
      <c r="HRJ25" s="83"/>
      <c r="HRK25" s="77"/>
      <c r="HRL25" s="83"/>
      <c r="HRM25" s="77"/>
      <c r="HRN25" s="83"/>
      <c r="HRO25" s="77"/>
      <c r="HRP25" s="83"/>
      <c r="HRQ25" s="77"/>
      <c r="HRR25" s="83"/>
      <c r="HRS25" s="77"/>
      <c r="HRT25" s="83"/>
      <c r="HRU25" s="77"/>
      <c r="HRV25" s="83"/>
      <c r="HRW25" s="77"/>
      <c r="HRX25" s="83"/>
      <c r="HRY25" s="77"/>
      <c r="HRZ25" s="83"/>
      <c r="HSA25" s="77"/>
      <c r="HSB25" s="83"/>
      <c r="HSC25" s="77"/>
      <c r="HSD25" s="83"/>
      <c r="HSE25" s="77"/>
      <c r="HSF25" s="83"/>
      <c r="HSG25" s="77"/>
      <c r="HSH25" s="83"/>
      <c r="HSI25" s="77"/>
      <c r="HSJ25" s="83"/>
      <c r="HSK25" s="77"/>
      <c r="HSL25" s="83"/>
      <c r="HSM25" s="77"/>
      <c r="HSN25" s="83"/>
      <c r="HSO25" s="77"/>
      <c r="HSP25" s="83"/>
      <c r="HSQ25" s="77"/>
      <c r="HSR25" s="83"/>
      <c r="HSS25" s="77"/>
      <c r="HST25" s="83"/>
      <c r="HSU25" s="77"/>
      <c r="HSV25" s="83"/>
      <c r="HSW25" s="77"/>
      <c r="HSX25" s="83"/>
      <c r="HSY25" s="77"/>
      <c r="HSZ25" s="83"/>
      <c r="HTA25" s="77"/>
      <c r="HTB25" s="83"/>
      <c r="HTC25" s="77"/>
      <c r="HTD25" s="83"/>
      <c r="HTE25" s="77"/>
      <c r="HTF25" s="83"/>
      <c r="HTG25" s="77"/>
      <c r="HTH25" s="83"/>
      <c r="HTI25" s="77"/>
      <c r="HTJ25" s="83"/>
      <c r="HTK25" s="77"/>
      <c r="HTL25" s="83"/>
      <c r="HTM25" s="77"/>
      <c r="HTN25" s="83"/>
      <c r="HTO25" s="77"/>
      <c r="HTP25" s="83"/>
      <c r="HTQ25" s="77"/>
      <c r="HTR25" s="83"/>
      <c r="HTS25" s="77"/>
      <c r="HTT25" s="83"/>
      <c r="HTU25" s="77"/>
      <c r="HTV25" s="83"/>
      <c r="HTW25" s="77"/>
      <c r="HTX25" s="83"/>
      <c r="HTY25" s="77"/>
      <c r="HTZ25" s="83"/>
      <c r="HUA25" s="77"/>
      <c r="HUB25" s="83"/>
      <c r="HUC25" s="77"/>
      <c r="HUD25" s="83"/>
      <c r="HUE25" s="77"/>
      <c r="HUF25" s="83"/>
      <c r="HUG25" s="77"/>
      <c r="HUH25" s="83"/>
      <c r="HUI25" s="77"/>
      <c r="HUJ25" s="83"/>
      <c r="HUK25" s="77"/>
      <c r="HUL25" s="83"/>
      <c r="HUM25" s="77"/>
      <c r="HUN25" s="83"/>
      <c r="HUO25" s="77"/>
      <c r="HUP25" s="83"/>
      <c r="HUQ25" s="77"/>
      <c r="HUR25" s="83"/>
      <c r="HUS25" s="77"/>
      <c r="HUT25" s="83"/>
      <c r="HUU25" s="77"/>
      <c r="HUV25" s="83"/>
      <c r="HUW25" s="77"/>
      <c r="HUX25" s="83"/>
      <c r="HUY25" s="77"/>
      <c r="HUZ25" s="83"/>
      <c r="HVA25" s="77"/>
      <c r="HVB25" s="83"/>
      <c r="HVC25" s="77"/>
      <c r="HVD25" s="83"/>
      <c r="HVE25" s="77"/>
      <c r="HVF25" s="83"/>
      <c r="HVG25" s="77"/>
      <c r="HVH25" s="83"/>
      <c r="HVI25" s="77"/>
      <c r="HVJ25" s="83"/>
      <c r="HVK25" s="77"/>
      <c r="HVL25" s="83"/>
      <c r="HVM25" s="77"/>
      <c r="HVN25" s="83"/>
      <c r="HVO25" s="77"/>
      <c r="HVP25" s="83"/>
      <c r="HVQ25" s="77"/>
      <c r="HVR25" s="83"/>
      <c r="HVS25" s="77"/>
      <c r="HVT25" s="83"/>
      <c r="HVU25" s="77"/>
      <c r="HVV25" s="83"/>
      <c r="HVW25" s="77"/>
      <c r="HVX25" s="83"/>
      <c r="HVY25" s="77"/>
      <c r="HVZ25" s="83"/>
      <c r="HWA25" s="77"/>
      <c r="HWB25" s="83"/>
      <c r="HWC25" s="77"/>
      <c r="HWD25" s="83"/>
      <c r="HWE25" s="77"/>
      <c r="HWF25" s="83"/>
      <c r="HWG25" s="77"/>
      <c r="HWH25" s="83"/>
      <c r="HWI25" s="77"/>
      <c r="HWJ25" s="83"/>
      <c r="HWK25" s="77"/>
      <c r="HWL25" s="83"/>
      <c r="HWM25" s="77"/>
      <c r="HWN25" s="83"/>
      <c r="HWO25" s="77"/>
      <c r="HWP25" s="83"/>
      <c r="HWQ25" s="77"/>
      <c r="HWR25" s="83"/>
      <c r="HWS25" s="77"/>
      <c r="HWT25" s="83"/>
      <c r="HWU25" s="77"/>
      <c r="HWV25" s="83"/>
      <c r="HWW25" s="77"/>
      <c r="HWX25" s="83"/>
      <c r="HWY25" s="77"/>
      <c r="HWZ25" s="83"/>
      <c r="HXA25" s="77"/>
      <c r="HXB25" s="83"/>
      <c r="HXC25" s="77"/>
      <c r="HXD25" s="83"/>
      <c r="HXE25" s="77"/>
      <c r="HXF25" s="83"/>
      <c r="HXG25" s="77"/>
      <c r="HXH25" s="83"/>
      <c r="HXI25" s="77"/>
      <c r="HXJ25" s="83"/>
      <c r="HXK25" s="77"/>
      <c r="HXL25" s="83"/>
      <c r="HXM25" s="77"/>
      <c r="HXN25" s="83"/>
      <c r="HXO25" s="77"/>
      <c r="HXP25" s="83"/>
      <c r="HXQ25" s="77"/>
      <c r="HXR25" s="83"/>
      <c r="HXS25" s="77"/>
      <c r="HXT25" s="83"/>
      <c r="HXU25" s="77"/>
      <c r="HXV25" s="83"/>
      <c r="HXW25" s="77"/>
      <c r="HXX25" s="83"/>
      <c r="HXY25" s="77"/>
      <c r="HXZ25" s="83"/>
      <c r="HYA25" s="77"/>
      <c r="HYB25" s="83"/>
      <c r="HYC25" s="77"/>
      <c r="HYD25" s="83"/>
      <c r="HYE25" s="77"/>
      <c r="HYF25" s="83"/>
      <c r="HYG25" s="77"/>
      <c r="HYH25" s="83"/>
      <c r="HYI25" s="77"/>
      <c r="HYJ25" s="83"/>
      <c r="HYK25" s="77"/>
      <c r="HYL25" s="83"/>
      <c r="HYM25" s="77"/>
      <c r="HYN25" s="83"/>
      <c r="HYO25" s="77"/>
      <c r="HYP25" s="83"/>
      <c r="HYQ25" s="77"/>
      <c r="HYR25" s="83"/>
      <c r="HYS25" s="77"/>
      <c r="HYT25" s="83"/>
      <c r="HYU25" s="77"/>
      <c r="HYV25" s="83"/>
      <c r="HYW25" s="77"/>
      <c r="HYX25" s="83"/>
      <c r="HYY25" s="77"/>
      <c r="HYZ25" s="83"/>
      <c r="HZA25" s="77"/>
      <c r="HZB25" s="83"/>
      <c r="HZC25" s="77"/>
      <c r="HZD25" s="83"/>
      <c r="HZE25" s="77"/>
      <c r="HZF25" s="83"/>
      <c r="HZG25" s="77"/>
      <c r="HZH25" s="83"/>
      <c r="HZI25" s="77"/>
      <c r="HZJ25" s="83"/>
      <c r="HZK25" s="77"/>
      <c r="HZL25" s="83"/>
      <c r="HZM25" s="77"/>
      <c r="HZN25" s="83"/>
      <c r="HZO25" s="77"/>
      <c r="HZP25" s="83"/>
      <c r="HZQ25" s="77"/>
      <c r="HZR25" s="83"/>
      <c r="HZS25" s="77"/>
      <c r="HZT25" s="83"/>
      <c r="HZU25" s="77"/>
      <c r="HZV25" s="83"/>
      <c r="HZW25" s="77"/>
      <c r="HZX25" s="83"/>
      <c r="HZY25" s="77"/>
      <c r="HZZ25" s="83"/>
      <c r="IAA25" s="77"/>
      <c r="IAB25" s="83"/>
      <c r="IAC25" s="77"/>
      <c r="IAD25" s="83"/>
      <c r="IAE25" s="77"/>
      <c r="IAF25" s="83"/>
      <c r="IAG25" s="77"/>
      <c r="IAH25" s="83"/>
      <c r="IAI25" s="77"/>
      <c r="IAJ25" s="83"/>
      <c r="IAK25" s="77"/>
      <c r="IAL25" s="83"/>
      <c r="IAM25" s="77"/>
      <c r="IAN25" s="83"/>
      <c r="IAO25" s="77"/>
      <c r="IAP25" s="83"/>
      <c r="IAQ25" s="77"/>
      <c r="IAR25" s="83"/>
      <c r="IAS25" s="77"/>
      <c r="IAT25" s="83"/>
      <c r="IAU25" s="77"/>
      <c r="IAV25" s="83"/>
      <c r="IAW25" s="77"/>
      <c r="IAX25" s="83"/>
      <c r="IAY25" s="77"/>
      <c r="IAZ25" s="83"/>
      <c r="IBA25" s="77"/>
      <c r="IBB25" s="83"/>
      <c r="IBC25" s="77"/>
      <c r="IBD25" s="83"/>
      <c r="IBE25" s="77"/>
      <c r="IBF25" s="83"/>
      <c r="IBG25" s="77"/>
      <c r="IBH25" s="83"/>
      <c r="IBI25" s="77"/>
      <c r="IBJ25" s="83"/>
      <c r="IBK25" s="77"/>
      <c r="IBL25" s="83"/>
      <c r="IBM25" s="77"/>
      <c r="IBN25" s="83"/>
      <c r="IBO25" s="77"/>
      <c r="IBP25" s="83"/>
      <c r="IBQ25" s="77"/>
      <c r="IBR25" s="83"/>
      <c r="IBS25" s="77"/>
      <c r="IBT25" s="83"/>
      <c r="IBU25" s="77"/>
      <c r="IBV25" s="83"/>
      <c r="IBW25" s="77"/>
      <c r="IBX25" s="83"/>
      <c r="IBY25" s="77"/>
      <c r="IBZ25" s="83"/>
      <c r="ICA25" s="77"/>
      <c r="ICB25" s="83"/>
      <c r="ICC25" s="77"/>
      <c r="ICD25" s="83"/>
      <c r="ICE25" s="77"/>
      <c r="ICF25" s="83"/>
      <c r="ICG25" s="77"/>
      <c r="ICH25" s="83"/>
      <c r="ICI25" s="77"/>
      <c r="ICJ25" s="83"/>
      <c r="ICK25" s="77"/>
      <c r="ICL25" s="83"/>
      <c r="ICM25" s="77"/>
      <c r="ICN25" s="83"/>
      <c r="ICO25" s="77"/>
      <c r="ICP25" s="83"/>
      <c r="ICQ25" s="77"/>
      <c r="ICR25" s="83"/>
      <c r="ICS25" s="77"/>
      <c r="ICT25" s="83"/>
      <c r="ICU25" s="77"/>
      <c r="ICV25" s="83"/>
      <c r="ICW25" s="77"/>
      <c r="ICX25" s="83"/>
      <c r="ICY25" s="77"/>
      <c r="ICZ25" s="83"/>
      <c r="IDA25" s="77"/>
      <c r="IDB25" s="83"/>
      <c r="IDC25" s="77"/>
      <c r="IDD25" s="83"/>
      <c r="IDE25" s="77"/>
      <c r="IDF25" s="83"/>
      <c r="IDG25" s="77"/>
      <c r="IDH25" s="83"/>
      <c r="IDI25" s="77"/>
      <c r="IDJ25" s="83"/>
      <c r="IDK25" s="77"/>
      <c r="IDL25" s="83"/>
      <c r="IDM25" s="77"/>
      <c r="IDN25" s="83"/>
      <c r="IDO25" s="77"/>
      <c r="IDP25" s="83"/>
      <c r="IDQ25" s="77"/>
      <c r="IDR25" s="83"/>
      <c r="IDS25" s="77"/>
      <c r="IDT25" s="83"/>
      <c r="IDU25" s="77"/>
      <c r="IDV25" s="83"/>
      <c r="IDW25" s="77"/>
      <c r="IDX25" s="83"/>
      <c r="IDY25" s="77"/>
      <c r="IDZ25" s="83"/>
      <c r="IEA25" s="77"/>
      <c r="IEB25" s="83"/>
      <c r="IEC25" s="77"/>
      <c r="IED25" s="83"/>
      <c r="IEE25" s="77"/>
      <c r="IEF25" s="83"/>
      <c r="IEG25" s="77"/>
      <c r="IEH25" s="83"/>
      <c r="IEI25" s="77"/>
      <c r="IEJ25" s="83"/>
      <c r="IEK25" s="77"/>
      <c r="IEL25" s="83"/>
      <c r="IEM25" s="77"/>
      <c r="IEN25" s="83"/>
      <c r="IEO25" s="77"/>
      <c r="IEP25" s="83"/>
      <c r="IEQ25" s="77"/>
      <c r="IER25" s="83"/>
      <c r="IES25" s="77"/>
      <c r="IET25" s="83"/>
      <c r="IEU25" s="77"/>
      <c r="IEV25" s="83"/>
      <c r="IEW25" s="77"/>
      <c r="IEX25" s="83"/>
      <c r="IEY25" s="77"/>
      <c r="IEZ25" s="83"/>
      <c r="IFA25" s="77"/>
      <c r="IFB25" s="83"/>
      <c r="IFC25" s="77"/>
      <c r="IFD25" s="83"/>
      <c r="IFE25" s="77"/>
      <c r="IFF25" s="83"/>
      <c r="IFG25" s="77"/>
      <c r="IFH25" s="83"/>
      <c r="IFI25" s="77"/>
      <c r="IFJ25" s="83"/>
      <c r="IFK25" s="77"/>
      <c r="IFL25" s="83"/>
      <c r="IFM25" s="77"/>
      <c r="IFN25" s="83"/>
      <c r="IFO25" s="77"/>
      <c r="IFP25" s="83"/>
      <c r="IFQ25" s="77"/>
      <c r="IFR25" s="83"/>
      <c r="IFS25" s="77"/>
      <c r="IFT25" s="83"/>
      <c r="IFU25" s="77"/>
      <c r="IFV25" s="83"/>
      <c r="IFW25" s="77"/>
      <c r="IFX25" s="83"/>
      <c r="IFY25" s="77"/>
      <c r="IFZ25" s="83"/>
      <c r="IGA25" s="77"/>
      <c r="IGB25" s="83"/>
      <c r="IGC25" s="77"/>
      <c r="IGD25" s="83"/>
      <c r="IGE25" s="77"/>
      <c r="IGF25" s="83"/>
      <c r="IGG25" s="77"/>
      <c r="IGH25" s="83"/>
      <c r="IGI25" s="77"/>
      <c r="IGJ25" s="83"/>
      <c r="IGK25" s="77"/>
      <c r="IGL25" s="83"/>
      <c r="IGM25" s="77"/>
      <c r="IGN25" s="83"/>
      <c r="IGO25" s="77"/>
      <c r="IGP25" s="83"/>
      <c r="IGQ25" s="77"/>
      <c r="IGR25" s="83"/>
      <c r="IGS25" s="77"/>
      <c r="IGT25" s="83"/>
      <c r="IGU25" s="77"/>
      <c r="IGV25" s="83"/>
      <c r="IGW25" s="77"/>
      <c r="IGX25" s="83"/>
      <c r="IGY25" s="77"/>
      <c r="IGZ25" s="83"/>
      <c r="IHA25" s="77"/>
      <c r="IHB25" s="83"/>
      <c r="IHC25" s="77"/>
      <c r="IHD25" s="83"/>
      <c r="IHE25" s="77"/>
      <c r="IHF25" s="83"/>
      <c r="IHG25" s="77"/>
      <c r="IHH25" s="83"/>
      <c r="IHI25" s="77"/>
      <c r="IHJ25" s="83"/>
      <c r="IHK25" s="77"/>
      <c r="IHL25" s="83"/>
      <c r="IHM25" s="77"/>
      <c r="IHN25" s="83"/>
      <c r="IHO25" s="77"/>
      <c r="IHP25" s="83"/>
      <c r="IHQ25" s="77"/>
      <c r="IHR25" s="83"/>
      <c r="IHS25" s="77"/>
      <c r="IHT25" s="83"/>
      <c r="IHU25" s="77"/>
      <c r="IHV25" s="83"/>
      <c r="IHW25" s="77"/>
      <c r="IHX25" s="83"/>
      <c r="IHY25" s="77"/>
      <c r="IHZ25" s="83"/>
      <c r="IIA25" s="77"/>
      <c r="IIB25" s="83"/>
      <c r="IIC25" s="77"/>
      <c r="IID25" s="83"/>
      <c r="IIE25" s="77"/>
      <c r="IIF25" s="83"/>
      <c r="IIG25" s="77"/>
      <c r="IIH25" s="83"/>
      <c r="III25" s="77"/>
      <c r="IIJ25" s="83"/>
      <c r="IIK25" s="77"/>
      <c r="IIL25" s="83"/>
      <c r="IIM25" s="77"/>
      <c r="IIN25" s="83"/>
      <c r="IIO25" s="77"/>
      <c r="IIP25" s="83"/>
      <c r="IIQ25" s="77"/>
      <c r="IIR25" s="83"/>
      <c r="IIS25" s="77"/>
      <c r="IIT25" s="83"/>
      <c r="IIU25" s="77"/>
      <c r="IIV25" s="83"/>
      <c r="IIW25" s="77"/>
      <c r="IIX25" s="83"/>
      <c r="IIY25" s="77"/>
      <c r="IIZ25" s="83"/>
      <c r="IJA25" s="77"/>
      <c r="IJB25" s="83"/>
      <c r="IJC25" s="77"/>
      <c r="IJD25" s="83"/>
      <c r="IJE25" s="77"/>
      <c r="IJF25" s="83"/>
      <c r="IJG25" s="77"/>
      <c r="IJH25" s="83"/>
      <c r="IJI25" s="77"/>
      <c r="IJJ25" s="83"/>
      <c r="IJK25" s="77"/>
      <c r="IJL25" s="83"/>
      <c r="IJM25" s="77"/>
      <c r="IJN25" s="83"/>
      <c r="IJO25" s="77"/>
      <c r="IJP25" s="83"/>
      <c r="IJQ25" s="77"/>
      <c r="IJR25" s="83"/>
      <c r="IJS25" s="77"/>
      <c r="IJT25" s="83"/>
      <c r="IJU25" s="77"/>
      <c r="IJV25" s="83"/>
      <c r="IJW25" s="77"/>
      <c r="IJX25" s="83"/>
      <c r="IJY25" s="77"/>
      <c r="IJZ25" s="83"/>
      <c r="IKA25" s="77"/>
      <c r="IKB25" s="83"/>
      <c r="IKC25" s="77"/>
      <c r="IKD25" s="83"/>
      <c r="IKE25" s="77"/>
      <c r="IKF25" s="83"/>
      <c r="IKG25" s="77"/>
      <c r="IKH25" s="83"/>
      <c r="IKI25" s="77"/>
      <c r="IKJ25" s="83"/>
      <c r="IKK25" s="77"/>
      <c r="IKL25" s="83"/>
      <c r="IKM25" s="77"/>
      <c r="IKN25" s="83"/>
      <c r="IKO25" s="77"/>
      <c r="IKP25" s="83"/>
      <c r="IKQ25" s="77"/>
      <c r="IKR25" s="83"/>
      <c r="IKS25" s="77"/>
      <c r="IKT25" s="83"/>
      <c r="IKU25" s="77"/>
      <c r="IKV25" s="83"/>
      <c r="IKW25" s="77"/>
      <c r="IKX25" s="83"/>
      <c r="IKY25" s="77"/>
      <c r="IKZ25" s="83"/>
      <c r="ILA25" s="77"/>
      <c r="ILB25" s="83"/>
      <c r="ILC25" s="77"/>
      <c r="ILD25" s="83"/>
      <c r="ILE25" s="77"/>
      <c r="ILF25" s="83"/>
      <c r="ILG25" s="77"/>
      <c r="ILH25" s="83"/>
      <c r="ILI25" s="77"/>
      <c r="ILJ25" s="83"/>
      <c r="ILK25" s="77"/>
      <c r="ILL25" s="83"/>
      <c r="ILM25" s="77"/>
      <c r="ILN25" s="83"/>
      <c r="ILO25" s="77"/>
      <c r="ILP25" s="83"/>
      <c r="ILQ25" s="77"/>
      <c r="ILR25" s="83"/>
      <c r="ILS25" s="77"/>
      <c r="ILT25" s="83"/>
      <c r="ILU25" s="77"/>
      <c r="ILV25" s="83"/>
      <c r="ILW25" s="77"/>
      <c r="ILX25" s="83"/>
      <c r="ILY25" s="77"/>
      <c r="ILZ25" s="83"/>
      <c r="IMA25" s="77"/>
      <c r="IMB25" s="83"/>
      <c r="IMC25" s="77"/>
      <c r="IMD25" s="83"/>
      <c r="IME25" s="77"/>
      <c r="IMF25" s="83"/>
      <c r="IMG25" s="77"/>
      <c r="IMH25" s="83"/>
      <c r="IMI25" s="77"/>
      <c r="IMJ25" s="83"/>
      <c r="IMK25" s="77"/>
      <c r="IML25" s="83"/>
      <c r="IMM25" s="77"/>
      <c r="IMN25" s="83"/>
      <c r="IMO25" s="77"/>
      <c r="IMP25" s="83"/>
      <c r="IMQ25" s="77"/>
      <c r="IMR25" s="83"/>
      <c r="IMS25" s="77"/>
      <c r="IMT25" s="83"/>
      <c r="IMU25" s="77"/>
      <c r="IMV25" s="83"/>
      <c r="IMW25" s="77"/>
      <c r="IMX25" s="83"/>
      <c r="IMY25" s="77"/>
      <c r="IMZ25" s="83"/>
      <c r="INA25" s="77"/>
      <c r="INB25" s="83"/>
      <c r="INC25" s="77"/>
      <c r="IND25" s="83"/>
      <c r="INE25" s="77"/>
      <c r="INF25" s="83"/>
      <c r="ING25" s="77"/>
      <c r="INH25" s="83"/>
      <c r="INI25" s="77"/>
      <c r="INJ25" s="83"/>
      <c r="INK25" s="77"/>
      <c r="INL25" s="83"/>
      <c r="INM25" s="77"/>
      <c r="INN25" s="83"/>
      <c r="INO25" s="77"/>
      <c r="INP25" s="83"/>
      <c r="INQ25" s="77"/>
      <c r="INR25" s="83"/>
      <c r="INS25" s="77"/>
      <c r="INT25" s="83"/>
      <c r="INU25" s="77"/>
      <c r="INV25" s="83"/>
      <c r="INW25" s="77"/>
      <c r="INX25" s="83"/>
      <c r="INY25" s="77"/>
      <c r="INZ25" s="83"/>
      <c r="IOA25" s="77"/>
      <c r="IOB25" s="83"/>
      <c r="IOC25" s="77"/>
      <c r="IOD25" s="83"/>
      <c r="IOE25" s="77"/>
      <c r="IOF25" s="83"/>
      <c r="IOG25" s="77"/>
      <c r="IOH25" s="83"/>
      <c r="IOI25" s="77"/>
      <c r="IOJ25" s="83"/>
      <c r="IOK25" s="77"/>
      <c r="IOL25" s="83"/>
      <c r="IOM25" s="77"/>
      <c r="ION25" s="83"/>
      <c r="IOO25" s="77"/>
      <c r="IOP25" s="83"/>
      <c r="IOQ25" s="77"/>
      <c r="IOR25" s="83"/>
      <c r="IOS25" s="77"/>
      <c r="IOT25" s="83"/>
      <c r="IOU25" s="77"/>
      <c r="IOV25" s="83"/>
      <c r="IOW25" s="77"/>
      <c r="IOX25" s="83"/>
      <c r="IOY25" s="77"/>
      <c r="IOZ25" s="83"/>
      <c r="IPA25" s="77"/>
      <c r="IPB25" s="83"/>
      <c r="IPC25" s="77"/>
      <c r="IPD25" s="83"/>
      <c r="IPE25" s="77"/>
      <c r="IPF25" s="83"/>
      <c r="IPG25" s="77"/>
      <c r="IPH25" s="83"/>
      <c r="IPI25" s="77"/>
      <c r="IPJ25" s="83"/>
      <c r="IPK25" s="77"/>
      <c r="IPL25" s="83"/>
      <c r="IPM25" s="77"/>
      <c r="IPN25" s="83"/>
      <c r="IPO25" s="77"/>
      <c r="IPP25" s="83"/>
      <c r="IPQ25" s="77"/>
      <c r="IPR25" s="83"/>
      <c r="IPS25" s="77"/>
      <c r="IPT25" s="83"/>
      <c r="IPU25" s="77"/>
      <c r="IPV25" s="83"/>
      <c r="IPW25" s="77"/>
      <c r="IPX25" s="83"/>
      <c r="IPY25" s="77"/>
      <c r="IPZ25" s="83"/>
      <c r="IQA25" s="77"/>
      <c r="IQB25" s="83"/>
      <c r="IQC25" s="77"/>
      <c r="IQD25" s="83"/>
      <c r="IQE25" s="77"/>
      <c r="IQF25" s="83"/>
      <c r="IQG25" s="77"/>
      <c r="IQH25" s="83"/>
      <c r="IQI25" s="77"/>
      <c r="IQJ25" s="83"/>
      <c r="IQK25" s="77"/>
      <c r="IQL25" s="83"/>
      <c r="IQM25" s="77"/>
      <c r="IQN25" s="83"/>
      <c r="IQO25" s="77"/>
      <c r="IQP25" s="83"/>
      <c r="IQQ25" s="77"/>
      <c r="IQR25" s="83"/>
      <c r="IQS25" s="77"/>
      <c r="IQT25" s="83"/>
      <c r="IQU25" s="77"/>
      <c r="IQV25" s="83"/>
      <c r="IQW25" s="77"/>
      <c r="IQX25" s="83"/>
      <c r="IQY25" s="77"/>
      <c r="IQZ25" s="83"/>
      <c r="IRA25" s="77"/>
      <c r="IRB25" s="83"/>
      <c r="IRC25" s="77"/>
      <c r="IRD25" s="83"/>
      <c r="IRE25" s="77"/>
      <c r="IRF25" s="83"/>
      <c r="IRG25" s="77"/>
      <c r="IRH25" s="83"/>
      <c r="IRI25" s="77"/>
      <c r="IRJ25" s="83"/>
      <c r="IRK25" s="77"/>
      <c r="IRL25" s="83"/>
      <c r="IRM25" s="77"/>
      <c r="IRN25" s="83"/>
      <c r="IRO25" s="77"/>
      <c r="IRP25" s="83"/>
      <c r="IRQ25" s="77"/>
      <c r="IRR25" s="83"/>
      <c r="IRS25" s="77"/>
      <c r="IRT25" s="83"/>
      <c r="IRU25" s="77"/>
      <c r="IRV25" s="83"/>
      <c r="IRW25" s="77"/>
      <c r="IRX25" s="83"/>
      <c r="IRY25" s="77"/>
      <c r="IRZ25" s="83"/>
      <c r="ISA25" s="77"/>
      <c r="ISB25" s="83"/>
      <c r="ISC25" s="77"/>
      <c r="ISD25" s="83"/>
      <c r="ISE25" s="77"/>
      <c r="ISF25" s="83"/>
      <c r="ISG25" s="77"/>
      <c r="ISH25" s="83"/>
      <c r="ISI25" s="77"/>
      <c r="ISJ25" s="83"/>
      <c r="ISK25" s="77"/>
      <c r="ISL25" s="83"/>
      <c r="ISM25" s="77"/>
      <c r="ISN25" s="83"/>
      <c r="ISO25" s="77"/>
      <c r="ISP25" s="83"/>
      <c r="ISQ25" s="77"/>
      <c r="ISR25" s="83"/>
      <c r="ISS25" s="77"/>
      <c r="IST25" s="83"/>
      <c r="ISU25" s="77"/>
      <c r="ISV25" s="83"/>
      <c r="ISW25" s="77"/>
      <c r="ISX25" s="83"/>
      <c r="ISY25" s="77"/>
      <c r="ISZ25" s="83"/>
      <c r="ITA25" s="77"/>
      <c r="ITB25" s="83"/>
      <c r="ITC25" s="77"/>
      <c r="ITD25" s="83"/>
      <c r="ITE25" s="77"/>
      <c r="ITF25" s="83"/>
      <c r="ITG25" s="77"/>
      <c r="ITH25" s="83"/>
      <c r="ITI25" s="77"/>
      <c r="ITJ25" s="83"/>
      <c r="ITK25" s="77"/>
      <c r="ITL25" s="83"/>
      <c r="ITM25" s="77"/>
      <c r="ITN25" s="83"/>
      <c r="ITO25" s="77"/>
      <c r="ITP25" s="83"/>
      <c r="ITQ25" s="77"/>
      <c r="ITR25" s="83"/>
      <c r="ITS25" s="77"/>
      <c r="ITT25" s="83"/>
      <c r="ITU25" s="77"/>
      <c r="ITV25" s="83"/>
      <c r="ITW25" s="77"/>
      <c r="ITX25" s="83"/>
      <c r="ITY25" s="77"/>
      <c r="ITZ25" s="83"/>
      <c r="IUA25" s="77"/>
      <c r="IUB25" s="83"/>
      <c r="IUC25" s="77"/>
      <c r="IUD25" s="83"/>
      <c r="IUE25" s="77"/>
      <c r="IUF25" s="83"/>
      <c r="IUG25" s="77"/>
      <c r="IUH25" s="83"/>
      <c r="IUI25" s="77"/>
      <c r="IUJ25" s="83"/>
      <c r="IUK25" s="77"/>
      <c r="IUL25" s="83"/>
      <c r="IUM25" s="77"/>
      <c r="IUN25" s="83"/>
      <c r="IUO25" s="77"/>
      <c r="IUP25" s="83"/>
      <c r="IUQ25" s="77"/>
      <c r="IUR25" s="83"/>
      <c r="IUS25" s="77"/>
      <c r="IUT25" s="83"/>
      <c r="IUU25" s="77"/>
      <c r="IUV25" s="83"/>
      <c r="IUW25" s="77"/>
      <c r="IUX25" s="83"/>
      <c r="IUY25" s="77"/>
      <c r="IUZ25" s="83"/>
      <c r="IVA25" s="77"/>
      <c r="IVB25" s="83"/>
      <c r="IVC25" s="77"/>
      <c r="IVD25" s="83"/>
      <c r="IVE25" s="77"/>
      <c r="IVF25" s="83"/>
      <c r="IVG25" s="77"/>
      <c r="IVH25" s="83"/>
      <c r="IVI25" s="77"/>
      <c r="IVJ25" s="83"/>
      <c r="IVK25" s="77"/>
      <c r="IVL25" s="83"/>
      <c r="IVM25" s="77"/>
      <c r="IVN25" s="83"/>
      <c r="IVO25" s="77"/>
      <c r="IVP25" s="83"/>
      <c r="IVQ25" s="77"/>
      <c r="IVR25" s="83"/>
      <c r="IVS25" s="77"/>
      <c r="IVT25" s="83"/>
      <c r="IVU25" s="77"/>
      <c r="IVV25" s="83"/>
      <c r="IVW25" s="77"/>
      <c r="IVX25" s="83"/>
      <c r="IVY25" s="77"/>
      <c r="IVZ25" s="83"/>
      <c r="IWA25" s="77"/>
      <c r="IWB25" s="83"/>
      <c r="IWC25" s="77"/>
      <c r="IWD25" s="83"/>
      <c r="IWE25" s="77"/>
      <c r="IWF25" s="83"/>
      <c r="IWG25" s="77"/>
      <c r="IWH25" s="83"/>
      <c r="IWI25" s="77"/>
      <c r="IWJ25" s="83"/>
      <c r="IWK25" s="77"/>
      <c r="IWL25" s="83"/>
      <c r="IWM25" s="77"/>
      <c r="IWN25" s="83"/>
      <c r="IWO25" s="77"/>
      <c r="IWP25" s="83"/>
      <c r="IWQ25" s="77"/>
      <c r="IWR25" s="83"/>
      <c r="IWS25" s="77"/>
      <c r="IWT25" s="83"/>
      <c r="IWU25" s="77"/>
      <c r="IWV25" s="83"/>
      <c r="IWW25" s="77"/>
      <c r="IWX25" s="83"/>
      <c r="IWY25" s="77"/>
      <c r="IWZ25" s="83"/>
      <c r="IXA25" s="77"/>
      <c r="IXB25" s="83"/>
      <c r="IXC25" s="77"/>
      <c r="IXD25" s="83"/>
      <c r="IXE25" s="77"/>
      <c r="IXF25" s="83"/>
      <c r="IXG25" s="77"/>
      <c r="IXH25" s="83"/>
      <c r="IXI25" s="77"/>
      <c r="IXJ25" s="83"/>
      <c r="IXK25" s="77"/>
      <c r="IXL25" s="83"/>
      <c r="IXM25" s="77"/>
      <c r="IXN25" s="83"/>
      <c r="IXO25" s="77"/>
      <c r="IXP25" s="83"/>
      <c r="IXQ25" s="77"/>
      <c r="IXR25" s="83"/>
      <c r="IXS25" s="77"/>
      <c r="IXT25" s="83"/>
      <c r="IXU25" s="77"/>
      <c r="IXV25" s="83"/>
      <c r="IXW25" s="77"/>
      <c r="IXX25" s="83"/>
      <c r="IXY25" s="77"/>
      <c r="IXZ25" s="83"/>
      <c r="IYA25" s="77"/>
      <c r="IYB25" s="83"/>
      <c r="IYC25" s="77"/>
      <c r="IYD25" s="83"/>
      <c r="IYE25" s="77"/>
      <c r="IYF25" s="83"/>
      <c r="IYG25" s="77"/>
      <c r="IYH25" s="83"/>
      <c r="IYI25" s="77"/>
      <c r="IYJ25" s="83"/>
      <c r="IYK25" s="77"/>
      <c r="IYL25" s="83"/>
      <c r="IYM25" s="77"/>
      <c r="IYN25" s="83"/>
      <c r="IYO25" s="77"/>
      <c r="IYP25" s="83"/>
      <c r="IYQ25" s="77"/>
      <c r="IYR25" s="83"/>
      <c r="IYS25" s="77"/>
      <c r="IYT25" s="83"/>
      <c r="IYU25" s="77"/>
      <c r="IYV25" s="83"/>
      <c r="IYW25" s="77"/>
      <c r="IYX25" s="83"/>
      <c r="IYY25" s="77"/>
      <c r="IYZ25" s="83"/>
      <c r="IZA25" s="77"/>
      <c r="IZB25" s="83"/>
      <c r="IZC25" s="77"/>
      <c r="IZD25" s="83"/>
      <c r="IZE25" s="77"/>
      <c r="IZF25" s="83"/>
      <c r="IZG25" s="77"/>
      <c r="IZH25" s="83"/>
      <c r="IZI25" s="77"/>
      <c r="IZJ25" s="83"/>
      <c r="IZK25" s="77"/>
      <c r="IZL25" s="83"/>
      <c r="IZM25" s="77"/>
      <c r="IZN25" s="83"/>
      <c r="IZO25" s="77"/>
      <c r="IZP25" s="83"/>
      <c r="IZQ25" s="77"/>
      <c r="IZR25" s="83"/>
      <c r="IZS25" s="77"/>
      <c r="IZT25" s="83"/>
      <c r="IZU25" s="77"/>
      <c r="IZV25" s="83"/>
      <c r="IZW25" s="77"/>
      <c r="IZX25" s="83"/>
      <c r="IZY25" s="77"/>
      <c r="IZZ25" s="83"/>
      <c r="JAA25" s="77"/>
      <c r="JAB25" s="83"/>
      <c r="JAC25" s="77"/>
      <c r="JAD25" s="83"/>
      <c r="JAE25" s="77"/>
      <c r="JAF25" s="83"/>
      <c r="JAG25" s="77"/>
      <c r="JAH25" s="83"/>
      <c r="JAI25" s="77"/>
      <c r="JAJ25" s="83"/>
      <c r="JAK25" s="77"/>
      <c r="JAL25" s="83"/>
      <c r="JAM25" s="77"/>
      <c r="JAN25" s="83"/>
      <c r="JAO25" s="77"/>
      <c r="JAP25" s="83"/>
      <c r="JAQ25" s="77"/>
      <c r="JAR25" s="83"/>
      <c r="JAS25" s="77"/>
      <c r="JAT25" s="83"/>
      <c r="JAU25" s="77"/>
      <c r="JAV25" s="83"/>
      <c r="JAW25" s="77"/>
      <c r="JAX25" s="83"/>
      <c r="JAY25" s="77"/>
      <c r="JAZ25" s="83"/>
      <c r="JBA25" s="77"/>
      <c r="JBB25" s="83"/>
      <c r="JBC25" s="77"/>
      <c r="JBD25" s="83"/>
      <c r="JBE25" s="77"/>
      <c r="JBF25" s="83"/>
      <c r="JBG25" s="77"/>
      <c r="JBH25" s="83"/>
      <c r="JBI25" s="77"/>
      <c r="JBJ25" s="83"/>
      <c r="JBK25" s="77"/>
      <c r="JBL25" s="83"/>
      <c r="JBM25" s="77"/>
      <c r="JBN25" s="83"/>
      <c r="JBO25" s="77"/>
      <c r="JBP25" s="83"/>
      <c r="JBQ25" s="77"/>
      <c r="JBR25" s="83"/>
      <c r="JBS25" s="77"/>
      <c r="JBT25" s="83"/>
      <c r="JBU25" s="77"/>
      <c r="JBV25" s="83"/>
      <c r="JBW25" s="77"/>
      <c r="JBX25" s="83"/>
      <c r="JBY25" s="77"/>
      <c r="JBZ25" s="83"/>
      <c r="JCA25" s="77"/>
      <c r="JCB25" s="83"/>
      <c r="JCC25" s="77"/>
      <c r="JCD25" s="83"/>
      <c r="JCE25" s="77"/>
      <c r="JCF25" s="83"/>
      <c r="JCG25" s="77"/>
      <c r="JCH25" s="83"/>
      <c r="JCI25" s="77"/>
      <c r="JCJ25" s="83"/>
      <c r="JCK25" s="77"/>
      <c r="JCL25" s="83"/>
      <c r="JCM25" s="77"/>
      <c r="JCN25" s="83"/>
      <c r="JCO25" s="77"/>
      <c r="JCP25" s="83"/>
      <c r="JCQ25" s="77"/>
      <c r="JCR25" s="83"/>
      <c r="JCS25" s="77"/>
      <c r="JCT25" s="83"/>
      <c r="JCU25" s="77"/>
      <c r="JCV25" s="83"/>
      <c r="JCW25" s="77"/>
      <c r="JCX25" s="83"/>
      <c r="JCY25" s="77"/>
      <c r="JCZ25" s="83"/>
      <c r="JDA25" s="77"/>
      <c r="JDB25" s="83"/>
      <c r="JDC25" s="77"/>
      <c r="JDD25" s="83"/>
      <c r="JDE25" s="77"/>
      <c r="JDF25" s="83"/>
      <c r="JDG25" s="77"/>
      <c r="JDH25" s="83"/>
      <c r="JDI25" s="77"/>
      <c r="JDJ25" s="83"/>
      <c r="JDK25" s="77"/>
      <c r="JDL25" s="83"/>
      <c r="JDM25" s="77"/>
      <c r="JDN25" s="83"/>
      <c r="JDO25" s="77"/>
      <c r="JDP25" s="83"/>
      <c r="JDQ25" s="77"/>
      <c r="JDR25" s="83"/>
      <c r="JDS25" s="77"/>
      <c r="JDT25" s="83"/>
      <c r="JDU25" s="77"/>
      <c r="JDV25" s="83"/>
      <c r="JDW25" s="77"/>
      <c r="JDX25" s="83"/>
      <c r="JDY25" s="77"/>
      <c r="JDZ25" s="83"/>
      <c r="JEA25" s="77"/>
      <c r="JEB25" s="83"/>
      <c r="JEC25" s="77"/>
      <c r="JED25" s="83"/>
      <c r="JEE25" s="77"/>
      <c r="JEF25" s="83"/>
      <c r="JEG25" s="77"/>
      <c r="JEH25" s="83"/>
      <c r="JEI25" s="77"/>
      <c r="JEJ25" s="83"/>
      <c r="JEK25" s="77"/>
      <c r="JEL25" s="83"/>
      <c r="JEM25" s="77"/>
      <c r="JEN25" s="83"/>
      <c r="JEO25" s="77"/>
      <c r="JEP25" s="83"/>
      <c r="JEQ25" s="77"/>
      <c r="JER25" s="83"/>
      <c r="JES25" s="77"/>
      <c r="JET25" s="83"/>
      <c r="JEU25" s="77"/>
      <c r="JEV25" s="83"/>
      <c r="JEW25" s="77"/>
      <c r="JEX25" s="83"/>
      <c r="JEY25" s="77"/>
      <c r="JEZ25" s="83"/>
      <c r="JFA25" s="77"/>
      <c r="JFB25" s="83"/>
      <c r="JFC25" s="77"/>
      <c r="JFD25" s="83"/>
      <c r="JFE25" s="77"/>
      <c r="JFF25" s="83"/>
      <c r="JFG25" s="77"/>
      <c r="JFH25" s="83"/>
      <c r="JFI25" s="77"/>
      <c r="JFJ25" s="83"/>
      <c r="JFK25" s="77"/>
      <c r="JFL25" s="83"/>
      <c r="JFM25" s="77"/>
      <c r="JFN25" s="83"/>
      <c r="JFO25" s="77"/>
      <c r="JFP25" s="83"/>
      <c r="JFQ25" s="77"/>
      <c r="JFR25" s="83"/>
      <c r="JFS25" s="77"/>
      <c r="JFT25" s="83"/>
      <c r="JFU25" s="77"/>
      <c r="JFV25" s="83"/>
      <c r="JFW25" s="77"/>
      <c r="JFX25" s="83"/>
      <c r="JFY25" s="77"/>
      <c r="JFZ25" s="83"/>
      <c r="JGA25" s="77"/>
      <c r="JGB25" s="83"/>
      <c r="JGC25" s="77"/>
      <c r="JGD25" s="83"/>
      <c r="JGE25" s="77"/>
      <c r="JGF25" s="83"/>
      <c r="JGG25" s="77"/>
      <c r="JGH25" s="83"/>
      <c r="JGI25" s="77"/>
      <c r="JGJ25" s="83"/>
      <c r="JGK25" s="77"/>
      <c r="JGL25" s="83"/>
      <c r="JGM25" s="77"/>
      <c r="JGN25" s="83"/>
      <c r="JGO25" s="77"/>
      <c r="JGP25" s="83"/>
      <c r="JGQ25" s="77"/>
      <c r="JGR25" s="83"/>
      <c r="JGS25" s="77"/>
      <c r="JGT25" s="83"/>
      <c r="JGU25" s="77"/>
      <c r="JGV25" s="83"/>
      <c r="JGW25" s="77"/>
      <c r="JGX25" s="83"/>
      <c r="JGY25" s="77"/>
      <c r="JGZ25" s="83"/>
      <c r="JHA25" s="77"/>
      <c r="JHB25" s="83"/>
      <c r="JHC25" s="77"/>
      <c r="JHD25" s="83"/>
      <c r="JHE25" s="77"/>
      <c r="JHF25" s="83"/>
      <c r="JHG25" s="77"/>
      <c r="JHH25" s="83"/>
      <c r="JHI25" s="77"/>
      <c r="JHJ25" s="83"/>
      <c r="JHK25" s="77"/>
      <c r="JHL25" s="83"/>
      <c r="JHM25" s="77"/>
      <c r="JHN25" s="83"/>
      <c r="JHO25" s="77"/>
      <c r="JHP25" s="83"/>
      <c r="JHQ25" s="77"/>
      <c r="JHR25" s="83"/>
      <c r="JHS25" s="77"/>
      <c r="JHT25" s="83"/>
      <c r="JHU25" s="77"/>
      <c r="JHV25" s="83"/>
      <c r="JHW25" s="77"/>
      <c r="JHX25" s="83"/>
      <c r="JHY25" s="77"/>
      <c r="JHZ25" s="83"/>
      <c r="JIA25" s="77"/>
      <c r="JIB25" s="83"/>
      <c r="JIC25" s="77"/>
      <c r="JID25" s="83"/>
      <c r="JIE25" s="77"/>
      <c r="JIF25" s="83"/>
      <c r="JIG25" s="77"/>
      <c r="JIH25" s="83"/>
      <c r="JII25" s="77"/>
      <c r="JIJ25" s="83"/>
      <c r="JIK25" s="77"/>
      <c r="JIL25" s="83"/>
      <c r="JIM25" s="77"/>
      <c r="JIN25" s="83"/>
      <c r="JIO25" s="77"/>
      <c r="JIP25" s="83"/>
      <c r="JIQ25" s="77"/>
      <c r="JIR25" s="83"/>
      <c r="JIS25" s="77"/>
      <c r="JIT25" s="83"/>
      <c r="JIU25" s="77"/>
      <c r="JIV25" s="83"/>
      <c r="JIW25" s="77"/>
      <c r="JIX25" s="83"/>
      <c r="JIY25" s="77"/>
      <c r="JIZ25" s="83"/>
      <c r="JJA25" s="77"/>
      <c r="JJB25" s="83"/>
      <c r="JJC25" s="77"/>
      <c r="JJD25" s="83"/>
      <c r="JJE25" s="77"/>
      <c r="JJF25" s="83"/>
      <c r="JJG25" s="77"/>
      <c r="JJH25" s="83"/>
      <c r="JJI25" s="77"/>
      <c r="JJJ25" s="83"/>
      <c r="JJK25" s="77"/>
      <c r="JJL25" s="83"/>
      <c r="JJM25" s="77"/>
      <c r="JJN25" s="83"/>
      <c r="JJO25" s="77"/>
      <c r="JJP25" s="83"/>
      <c r="JJQ25" s="77"/>
      <c r="JJR25" s="83"/>
      <c r="JJS25" s="77"/>
      <c r="JJT25" s="83"/>
      <c r="JJU25" s="77"/>
      <c r="JJV25" s="83"/>
      <c r="JJW25" s="77"/>
      <c r="JJX25" s="83"/>
      <c r="JJY25" s="77"/>
      <c r="JJZ25" s="83"/>
      <c r="JKA25" s="77"/>
      <c r="JKB25" s="83"/>
      <c r="JKC25" s="77"/>
      <c r="JKD25" s="83"/>
      <c r="JKE25" s="77"/>
      <c r="JKF25" s="83"/>
      <c r="JKG25" s="77"/>
      <c r="JKH25" s="83"/>
      <c r="JKI25" s="77"/>
      <c r="JKJ25" s="83"/>
      <c r="JKK25" s="77"/>
      <c r="JKL25" s="83"/>
      <c r="JKM25" s="77"/>
      <c r="JKN25" s="83"/>
      <c r="JKO25" s="77"/>
      <c r="JKP25" s="83"/>
      <c r="JKQ25" s="77"/>
      <c r="JKR25" s="83"/>
      <c r="JKS25" s="77"/>
      <c r="JKT25" s="83"/>
      <c r="JKU25" s="77"/>
      <c r="JKV25" s="83"/>
      <c r="JKW25" s="77"/>
      <c r="JKX25" s="83"/>
      <c r="JKY25" s="77"/>
      <c r="JKZ25" s="83"/>
      <c r="JLA25" s="77"/>
      <c r="JLB25" s="83"/>
      <c r="JLC25" s="77"/>
      <c r="JLD25" s="83"/>
      <c r="JLE25" s="77"/>
      <c r="JLF25" s="83"/>
      <c r="JLG25" s="77"/>
      <c r="JLH25" s="83"/>
      <c r="JLI25" s="77"/>
      <c r="JLJ25" s="83"/>
      <c r="JLK25" s="77"/>
      <c r="JLL25" s="83"/>
      <c r="JLM25" s="77"/>
      <c r="JLN25" s="83"/>
      <c r="JLO25" s="77"/>
      <c r="JLP25" s="83"/>
      <c r="JLQ25" s="77"/>
      <c r="JLR25" s="83"/>
      <c r="JLS25" s="77"/>
      <c r="JLT25" s="83"/>
      <c r="JLU25" s="77"/>
      <c r="JLV25" s="83"/>
      <c r="JLW25" s="77"/>
      <c r="JLX25" s="83"/>
      <c r="JLY25" s="77"/>
      <c r="JLZ25" s="83"/>
      <c r="JMA25" s="77"/>
      <c r="JMB25" s="83"/>
      <c r="JMC25" s="77"/>
      <c r="JMD25" s="83"/>
      <c r="JME25" s="77"/>
      <c r="JMF25" s="83"/>
      <c r="JMG25" s="77"/>
      <c r="JMH25" s="83"/>
      <c r="JMI25" s="77"/>
      <c r="JMJ25" s="83"/>
      <c r="JMK25" s="77"/>
      <c r="JML25" s="83"/>
      <c r="JMM25" s="77"/>
      <c r="JMN25" s="83"/>
      <c r="JMO25" s="77"/>
      <c r="JMP25" s="83"/>
      <c r="JMQ25" s="77"/>
      <c r="JMR25" s="83"/>
      <c r="JMS25" s="77"/>
      <c r="JMT25" s="83"/>
      <c r="JMU25" s="77"/>
      <c r="JMV25" s="83"/>
      <c r="JMW25" s="77"/>
      <c r="JMX25" s="83"/>
      <c r="JMY25" s="77"/>
      <c r="JMZ25" s="83"/>
      <c r="JNA25" s="77"/>
      <c r="JNB25" s="83"/>
      <c r="JNC25" s="77"/>
      <c r="JND25" s="83"/>
      <c r="JNE25" s="77"/>
      <c r="JNF25" s="83"/>
      <c r="JNG25" s="77"/>
      <c r="JNH25" s="83"/>
      <c r="JNI25" s="77"/>
      <c r="JNJ25" s="83"/>
      <c r="JNK25" s="77"/>
      <c r="JNL25" s="83"/>
      <c r="JNM25" s="77"/>
      <c r="JNN25" s="83"/>
      <c r="JNO25" s="77"/>
      <c r="JNP25" s="83"/>
      <c r="JNQ25" s="77"/>
      <c r="JNR25" s="83"/>
      <c r="JNS25" s="77"/>
      <c r="JNT25" s="83"/>
      <c r="JNU25" s="77"/>
      <c r="JNV25" s="83"/>
      <c r="JNW25" s="77"/>
      <c r="JNX25" s="83"/>
      <c r="JNY25" s="77"/>
      <c r="JNZ25" s="83"/>
      <c r="JOA25" s="77"/>
      <c r="JOB25" s="83"/>
      <c r="JOC25" s="77"/>
      <c r="JOD25" s="83"/>
      <c r="JOE25" s="77"/>
      <c r="JOF25" s="83"/>
      <c r="JOG25" s="77"/>
      <c r="JOH25" s="83"/>
      <c r="JOI25" s="77"/>
      <c r="JOJ25" s="83"/>
      <c r="JOK25" s="77"/>
      <c r="JOL25" s="83"/>
      <c r="JOM25" s="77"/>
      <c r="JON25" s="83"/>
      <c r="JOO25" s="77"/>
      <c r="JOP25" s="83"/>
      <c r="JOQ25" s="77"/>
      <c r="JOR25" s="83"/>
      <c r="JOS25" s="77"/>
      <c r="JOT25" s="83"/>
      <c r="JOU25" s="77"/>
      <c r="JOV25" s="83"/>
      <c r="JOW25" s="77"/>
      <c r="JOX25" s="83"/>
      <c r="JOY25" s="77"/>
      <c r="JOZ25" s="83"/>
      <c r="JPA25" s="77"/>
      <c r="JPB25" s="83"/>
      <c r="JPC25" s="77"/>
      <c r="JPD25" s="83"/>
      <c r="JPE25" s="77"/>
      <c r="JPF25" s="83"/>
      <c r="JPG25" s="77"/>
      <c r="JPH25" s="83"/>
      <c r="JPI25" s="77"/>
      <c r="JPJ25" s="83"/>
      <c r="JPK25" s="77"/>
      <c r="JPL25" s="83"/>
      <c r="JPM25" s="77"/>
      <c r="JPN25" s="83"/>
      <c r="JPO25" s="77"/>
      <c r="JPP25" s="83"/>
      <c r="JPQ25" s="77"/>
      <c r="JPR25" s="83"/>
      <c r="JPS25" s="77"/>
      <c r="JPT25" s="83"/>
      <c r="JPU25" s="77"/>
      <c r="JPV25" s="83"/>
      <c r="JPW25" s="77"/>
      <c r="JPX25" s="83"/>
      <c r="JPY25" s="77"/>
      <c r="JPZ25" s="83"/>
      <c r="JQA25" s="77"/>
      <c r="JQB25" s="83"/>
      <c r="JQC25" s="77"/>
      <c r="JQD25" s="83"/>
      <c r="JQE25" s="77"/>
      <c r="JQF25" s="83"/>
      <c r="JQG25" s="77"/>
      <c r="JQH25" s="83"/>
      <c r="JQI25" s="77"/>
      <c r="JQJ25" s="83"/>
      <c r="JQK25" s="77"/>
      <c r="JQL25" s="83"/>
      <c r="JQM25" s="77"/>
      <c r="JQN25" s="83"/>
      <c r="JQO25" s="77"/>
      <c r="JQP25" s="83"/>
      <c r="JQQ25" s="77"/>
      <c r="JQR25" s="83"/>
      <c r="JQS25" s="77"/>
      <c r="JQT25" s="83"/>
      <c r="JQU25" s="77"/>
      <c r="JQV25" s="83"/>
      <c r="JQW25" s="77"/>
      <c r="JQX25" s="83"/>
      <c r="JQY25" s="77"/>
      <c r="JQZ25" s="83"/>
      <c r="JRA25" s="77"/>
      <c r="JRB25" s="83"/>
      <c r="JRC25" s="77"/>
      <c r="JRD25" s="83"/>
      <c r="JRE25" s="77"/>
      <c r="JRF25" s="83"/>
      <c r="JRG25" s="77"/>
      <c r="JRH25" s="83"/>
      <c r="JRI25" s="77"/>
      <c r="JRJ25" s="83"/>
      <c r="JRK25" s="77"/>
      <c r="JRL25" s="83"/>
      <c r="JRM25" s="77"/>
      <c r="JRN25" s="83"/>
      <c r="JRO25" s="77"/>
      <c r="JRP25" s="83"/>
      <c r="JRQ25" s="77"/>
      <c r="JRR25" s="83"/>
      <c r="JRS25" s="77"/>
      <c r="JRT25" s="83"/>
      <c r="JRU25" s="77"/>
      <c r="JRV25" s="83"/>
      <c r="JRW25" s="77"/>
      <c r="JRX25" s="83"/>
      <c r="JRY25" s="77"/>
      <c r="JRZ25" s="83"/>
      <c r="JSA25" s="77"/>
      <c r="JSB25" s="83"/>
      <c r="JSC25" s="77"/>
      <c r="JSD25" s="83"/>
      <c r="JSE25" s="77"/>
      <c r="JSF25" s="83"/>
      <c r="JSG25" s="77"/>
      <c r="JSH25" s="83"/>
      <c r="JSI25" s="77"/>
      <c r="JSJ25" s="83"/>
      <c r="JSK25" s="77"/>
      <c r="JSL25" s="83"/>
      <c r="JSM25" s="77"/>
      <c r="JSN25" s="83"/>
      <c r="JSO25" s="77"/>
      <c r="JSP25" s="83"/>
      <c r="JSQ25" s="77"/>
      <c r="JSR25" s="83"/>
      <c r="JSS25" s="77"/>
      <c r="JST25" s="83"/>
      <c r="JSU25" s="77"/>
      <c r="JSV25" s="83"/>
      <c r="JSW25" s="77"/>
      <c r="JSX25" s="83"/>
      <c r="JSY25" s="77"/>
      <c r="JSZ25" s="83"/>
      <c r="JTA25" s="77"/>
      <c r="JTB25" s="83"/>
      <c r="JTC25" s="77"/>
      <c r="JTD25" s="83"/>
      <c r="JTE25" s="77"/>
      <c r="JTF25" s="83"/>
      <c r="JTG25" s="77"/>
      <c r="JTH25" s="83"/>
      <c r="JTI25" s="77"/>
      <c r="JTJ25" s="83"/>
      <c r="JTK25" s="77"/>
      <c r="JTL25" s="83"/>
      <c r="JTM25" s="77"/>
      <c r="JTN25" s="83"/>
      <c r="JTO25" s="77"/>
      <c r="JTP25" s="83"/>
      <c r="JTQ25" s="77"/>
      <c r="JTR25" s="83"/>
      <c r="JTS25" s="77"/>
      <c r="JTT25" s="83"/>
      <c r="JTU25" s="77"/>
      <c r="JTV25" s="83"/>
      <c r="JTW25" s="77"/>
      <c r="JTX25" s="83"/>
      <c r="JTY25" s="77"/>
      <c r="JTZ25" s="83"/>
      <c r="JUA25" s="77"/>
      <c r="JUB25" s="83"/>
      <c r="JUC25" s="77"/>
      <c r="JUD25" s="83"/>
      <c r="JUE25" s="77"/>
      <c r="JUF25" s="83"/>
      <c r="JUG25" s="77"/>
      <c r="JUH25" s="83"/>
      <c r="JUI25" s="77"/>
      <c r="JUJ25" s="83"/>
      <c r="JUK25" s="77"/>
      <c r="JUL25" s="83"/>
      <c r="JUM25" s="77"/>
      <c r="JUN25" s="83"/>
      <c r="JUO25" s="77"/>
      <c r="JUP25" s="83"/>
      <c r="JUQ25" s="77"/>
      <c r="JUR25" s="83"/>
      <c r="JUS25" s="77"/>
      <c r="JUT25" s="83"/>
      <c r="JUU25" s="77"/>
      <c r="JUV25" s="83"/>
      <c r="JUW25" s="77"/>
      <c r="JUX25" s="83"/>
      <c r="JUY25" s="77"/>
      <c r="JUZ25" s="83"/>
      <c r="JVA25" s="77"/>
      <c r="JVB25" s="83"/>
      <c r="JVC25" s="77"/>
      <c r="JVD25" s="83"/>
      <c r="JVE25" s="77"/>
      <c r="JVF25" s="83"/>
      <c r="JVG25" s="77"/>
      <c r="JVH25" s="83"/>
      <c r="JVI25" s="77"/>
      <c r="JVJ25" s="83"/>
      <c r="JVK25" s="77"/>
      <c r="JVL25" s="83"/>
      <c r="JVM25" s="77"/>
      <c r="JVN25" s="83"/>
      <c r="JVO25" s="77"/>
      <c r="JVP25" s="83"/>
      <c r="JVQ25" s="77"/>
      <c r="JVR25" s="83"/>
      <c r="JVS25" s="77"/>
      <c r="JVT25" s="83"/>
      <c r="JVU25" s="77"/>
      <c r="JVV25" s="83"/>
      <c r="JVW25" s="77"/>
      <c r="JVX25" s="83"/>
      <c r="JVY25" s="77"/>
      <c r="JVZ25" s="83"/>
      <c r="JWA25" s="77"/>
      <c r="JWB25" s="83"/>
      <c r="JWC25" s="77"/>
      <c r="JWD25" s="83"/>
      <c r="JWE25" s="77"/>
      <c r="JWF25" s="83"/>
      <c r="JWG25" s="77"/>
      <c r="JWH25" s="83"/>
      <c r="JWI25" s="77"/>
      <c r="JWJ25" s="83"/>
      <c r="JWK25" s="77"/>
      <c r="JWL25" s="83"/>
      <c r="JWM25" s="77"/>
      <c r="JWN25" s="83"/>
      <c r="JWO25" s="77"/>
      <c r="JWP25" s="83"/>
      <c r="JWQ25" s="77"/>
      <c r="JWR25" s="83"/>
      <c r="JWS25" s="77"/>
      <c r="JWT25" s="83"/>
      <c r="JWU25" s="77"/>
      <c r="JWV25" s="83"/>
      <c r="JWW25" s="77"/>
      <c r="JWX25" s="83"/>
      <c r="JWY25" s="77"/>
      <c r="JWZ25" s="83"/>
      <c r="JXA25" s="77"/>
      <c r="JXB25" s="83"/>
      <c r="JXC25" s="77"/>
      <c r="JXD25" s="83"/>
      <c r="JXE25" s="77"/>
      <c r="JXF25" s="83"/>
      <c r="JXG25" s="77"/>
      <c r="JXH25" s="83"/>
      <c r="JXI25" s="77"/>
      <c r="JXJ25" s="83"/>
      <c r="JXK25" s="77"/>
      <c r="JXL25" s="83"/>
      <c r="JXM25" s="77"/>
      <c r="JXN25" s="83"/>
      <c r="JXO25" s="77"/>
      <c r="JXP25" s="83"/>
      <c r="JXQ25" s="77"/>
      <c r="JXR25" s="83"/>
      <c r="JXS25" s="77"/>
      <c r="JXT25" s="83"/>
      <c r="JXU25" s="77"/>
      <c r="JXV25" s="83"/>
      <c r="JXW25" s="77"/>
      <c r="JXX25" s="83"/>
      <c r="JXY25" s="77"/>
      <c r="JXZ25" s="83"/>
      <c r="JYA25" s="77"/>
      <c r="JYB25" s="83"/>
      <c r="JYC25" s="77"/>
      <c r="JYD25" s="83"/>
      <c r="JYE25" s="77"/>
      <c r="JYF25" s="83"/>
      <c r="JYG25" s="77"/>
      <c r="JYH25" s="83"/>
      <c r="JYI25" s="77"/>
      <c r="JYJ25" s="83"/>
      <c r="JYK25" s="77"/>
      <c r="JYL25" s="83"/>
      <c r="JYM25" s="77"/>
      <c r="JYN25" s="83"/>
      <c r="JYO25" s="77"/>
      <c r="JYP25" s="83"/>
      <c r="JYQ25" s="77"/>
      <c r="JYR25" s="83"/>
      <c r="JYS25" s="77"/>
      <c r="JYT25" s="83"/>
      <c r="JYU25" s="77"/>
      <c r="JYV25" s="83"/>
      <c r="JYW25" s="77"/>
      <c r="JYX25" s="83"/>
      <c r="JYY25" s="77"/>
      <c r="JYZ25" s="83"/>
      <c r="JZA25" s="77"/>
      <c r="JZB25" s="83"/>
      <c r="JZC25" s="77"/>
      <c r="JZD25" s="83"/>
      <c r="JZE25" s="77"/>
      <c r="JZF25" s="83"/>
      <c r="JZG25" s="77"/>
      <c r="JZH25" s="83"/>
      <c r="JZI25" s="77"/>
      <c r="JZJ25" s="83"/>
      <c r="JZK25" s="77"/>
      <c r="JZL25" s="83"/>
      <c r="JZM25" s="77"/>
      <c r="JZN25" s="83"/>
      <c r="JZO25" s="77"/>
      <c r="JZP25" s="83"/>
      <c r="JZQ25" s="77"/>
      <c r="JZR25" s="83"/>
      <c r="JZS25" s="77"/>
      <c r="JZT25" s="83"/>
      <c r="JZU25" s="77"/>
      <c r="JZV25" s="83"/>
      <c r="JZW25" s="77"/>
      <c r="JZX25" s="83"/>
      <c r="JZY25" s="77"/>
      <c r="JZZ25" s="83"/>
      <c r="KAA25" s="77"/>
      <c r="KAB25" s="83"/>
      <c r="KAC25" s="77"/>
      <c r="KAD25" s="83"/>
      <c r="KAE25" s="77"/>
      <c r="KAF25" s="83"/>
      <c r="KAG25" s="77"/>
      <c r="KAH25" s="83"/>
      <c r="KAI25" s="77"/>
      <c r="KAJ25" s="83"/>
      <c r="KAK25" s="77"/>
      <c r="KAL25" s="83"/>
      <c r="KAM25" s="77"/>
      <c r="KAN25" s="83"/>
      <c r="KAO25" s="77"/>
      <c r="KAP25" s="83"/>
      <c r="KAQ25" s="77"/>
      <c r="KAR25" s="83"/>
      <c r="KAS25" s="77"/>
      <c r="KAT25" s="83"/>
      <c r="KAU25" s="77"/>
      <c r="KAV25" s="83"/>
      <c r="KAW25" s="77"/>
      <c r="KAX25" s="83"/>
      <c r="KAY25" s="77"/>
      <c r="KAZ25" s="83"/>
      <c r="KBA25" s="77"/>
      <c r="KBB25" s="83"/>
      <c r="KBC25" s="77"/>
      <c r="KBD25" s="83"/>
      <c r="KBE25" s="77"/>
      <c r="KBF25" s="83"/>
      <c r="KBG25" s="77"/>
      <c r="KBH25" s="83"/>
      <c r="KBI25" s="77"/>
      <c r="KBJ25" s="83"/>
      <c r="KBK25" s="77"/>
      <c r="KBL25" s="83"/>
      <c r="KBM25" s="77"/>
      <c r="KBN25" s="83"/>
      <c r="KBO25" s="77"/>
      <c r="KBP25" s="83"/>
      <c r="KBQ25" s="77"/>
      <c r="KBR25" s="83"/>
      <c r="KBS25" s="77"/>
      <c r="KBT25" s="83"/>
      <c r="KBU25" s="77"/>
      <c r="KBV25" s="83"/>
      <c r="KBW25" s="77"/>
      <c r="KBX25" s="83"/>
      <c r="KBY25" s="77"/>
      <c r="KBZ25" s="83"/>
      <c r="KCA25" s="77"/>
      <c r="KCB25" s="83"/>
      <c r="KCC25" s="77"/>
      <c r="KCD25" s="83"/>
      <c r="KCE25" s="77"/>
      <c r="KCF25" s="83"/>
      <c r="KCG25" s="77"/>
      <c r="KCH25" s="83"/>
      <c r="KCI25" s="77"/>
      <c r="KCJ25" s="83"/>
      <c r="KCK25" s="77"/>
      <c r="KCL25" s="83"/>
      <c r="KCM25" s="77"/>
      <c r="KCN25" s="83"/>
      <c r="KCO25" s="77"/>
      <c r="KCP25" s="83"/>
      <c r="KCQ25" s="77"/>
      <c r="KCR25" s="83"/>
      <c r="KCS25" s="77"/>
      <c r="KCT25" s="83"/>
      <c r="KCU25" s="77"/>
      <c r="KCV25" s="83"/>
      <c r="KCW25" s="77"/>
      <c r="KCX25" s="83"/>
      <c r="KCY25" s="77"/>
      <c r="KCZ25" s="83"/>
      <c r="KDA25" s="77"/>
      <c r="KDB25" s="83"/>
      <c r="KDC25" s="77"/>
      <c r="KDD25" s="83"/>
      <c r="KDE25" s="77"/>
      <c r="KDF25" s="83"/>
      <c r="KDG25" s="77"/>
      <c r="KDH25" s="83"/>
      <c r="KDI25" s="77"/>
      <c r="KDJ25" s="83"/>
      <c r="KDK25" s="77"/>
      <c r="KDL25" s="83"/>
      <c r="KDM25" s="77"/>
      <c r="KDN25" s="83"/>
      <c r="KDO25" s="77"/>
      <c r="KDP25" s="83"/>
      <c r="KDQ25" s="77"/>
      <c r="KDR25" s="83"/>
      <c r="KDS25" s="77"/>
      <c r="KDT25" s="83"/>
      <c r="KDU25" s="77"/>
      <c r="KDV25" s="83"/>
      <c r="KDW25" s="77"/>
      <c r="KDX25" s="83"/>
      <c r="KDY25" s="77"/>
      <c r="KDZ25" s="83"/>
      <c r="KEA25" s="77"/>
      <c r="KEB25" s="83"/>
      <c r="KEC25" s="77"/>
      <c r="KED25" s="83"/>
      <c r="KEE25" s="77"/>
      <c r="KEF25" s="83"/>
      <c r="KEG25" s="77"/>
      <c r="KEH25" s="83"/>
      <c r="KEI25" s="77"/>
      <c r="KEJ25" s="83"/>
      <c r="KEK25" s="77"/>
      <c r="KEL25" s="83"/>
      <c r="KEM25" s="77"/>
      <c r="KEN25" s="83"/>
      <c r="KEO25" s="77"/>
      <c r="KEP25" s="83"/>
      <c r="KEQ25" s="77"/>
      <c r="KER25" s="83"/>
      <c r="KES25" s="77"/>
      <c r="KET25" s="83"/>
      <c r="KEU25" s="77"/>
      <c r="KEV25" s="83"/>
      <c r="KEW25" s="77"/>
      <c r="KEX25" s="83"/>
      <c r="KEY25" s="77"/>
      <c r="KEZ25" s="83"/>
      <c r="KFA25" s="77"/>
      <c r="KFB25" s="83"/>
      <c r="KFC25" s="77"/>
      <c r="KFD25" s="83"/>
      <c r="KFE25" s="77"/>
      <c r="KFF25" s="83"/>
      <c r="KFG25" s="77"/>
      <c r="KFH25" s="83"/>
      <c r="KFI25" s="77"/>
      <c r="KFJ25" s="83"/>
      <c r="KFK25" s="77"/>
      <c r="KFL25" s="83"/>
      <c r="KFM25" s="77"/>
      <c r="KFN25" s="83"/>
      <c r="KFO25" s="77"/>
      <c r="KFP25" s="83"/>
      <c r="KFQ25" s="77"/>
      <c r="KFR25" s="83"/>
      <c r="KFS25" s="77"/>
      <c r="KFT25" s="83"/>
      <c r="KFU25" s="77"/>
      <c r="KFV25" s="83"/>
      <c r="KFW25" s="77"/>
      <c r="KFX25" s="83"/>
      <c r="KFY25" s="77"/>
      <c r="KFZ25" s="83"/>
      <c r="KGA25" s="77"/>
      <c r="KGB25" s="83"/>
      <c r="KGC25" s="77"/>
      <c r="KGD25" s="83"/>
      <c r="KGE25" s="77"/>
      <c r="KGF25" s="83"/>
      <c r="KGG25" s="77"/>
      <c r="KGH25" s="83"/>
      <c r="KGI25" s="77"/>
      <c r="KGJ25" s="83"/>
      <c r="KGK25" s="77"/>
      <c r="KGL25" s="83"/>
      <c r="KGM25" s="77"/>
      <c r="KGN25" s="83"/>
      <c r="KGO25" s="77"/>
      <c r="KGP25" s="83"/>
      <c r="KGQ25" s="77"/>
      <c r="KGR25" s="83"/>
      <c r="KGS25" s="77"/>
      <c r="KGT25" s="83"/>
      <c r="KGU25" s="77"/>
      <c r="KGV25" s="83"/>
      <c r="KGW25" s="77"/>
      <c r="KGX25" s="83"/>
      <c r="KGY25" s="77"/>
      <c r="KGZ25" s="83"/>
      <c r="KHA25" s="77"/>
      <c r="KHB25" s="83"/>
      <c r="KHC25" s="77"/>
      <c r="KHD25" s="83"/>
      <c r="KHE25" s="77"/>
      <c r="KHF25" s="83"/>
      <c r="KHG25" s="77"/>
      <c r="KHH25" s="83"/>
      <c r="KHI25" s="77"/>
      <c r="KHJ25" s="83"/>
      <c r="KHK25" s="77"/>
      <c r="KHL25" s="83"/>
      <c r="KHM25" s="77"/>
      <c r="KHN25" s="83"/>
      <c r="KHO25" s="77"/>
      <c r="KHP25" s="83"/>
      <c r="KHQ25" s="77"/>
      <c r="KHR25" s="83"/>
      <c r="KHS25" s="77"/>
      <c r="KHT25" s="83"/>
      <c r="KHU25" s="77"/>
      <c r="KHV25" s="83"/>
      <c r="KHW25" s="77"/>
      <c r="KHX25" s="83"/>
      <c r="KHY25" s="77"/>
      <c r="KHZ25" s="83"/>
      <c r="KIA25" s="77"/>
      <c r="KIB25" s="83"/>
      <c r="KIC25" s="77"/>
      <c r="KID25" s="83"/>
      <c r="KIE25" s="77"/>
      <c r="KIF25" s="83"/>
      <c r="KIG25" s="77"/>
      <c r="KIH25" s="83"/>
      <c r="KII25" s="77"/>
      <c r="KIJ25" s="83"/>
      <c r="KIK25" s="77"/>
      <c r="KIL25" s="83"/>
      <c r="KIM25" s="77"/>
      <c r="KIN25" s="83"/>
      <c r="KIO25" s="77"/>
      <c r="KIP25" s="83"/>
      <c r="KIQ25" s="77"/>
      <c r="KIR25" s="83"/>
      <c r="KIS25" s="77"/>
      <c r="KIT25" s="83"/>
      <c r="KIU25" s="77"/>
      <c r="KIV25" s="83"/>
      <c r="KIW25" s="77"/>
      <c r="KIX25" s="83"/>
      <c r="KIY25" s="77"/>
      <c r="KIZ25" s="83"/>
      <c r="KJA25" s="77"/>
      <c r="KJB25" s="83"/>
      <c r="KJC25" s="77"/>
      <c r="KJD25" s="83"/>
      <c r="KJE25" s="77"/>
      <c r="KJF25" s="83"/>
      <c r="KJG25" s="77"/>
      <c r="KJH25" s="83"/>
      <c r="KJI25" s="77"/>
      <c r="KJJ25" s="83"/>
      <c r="KJK25" s="77"/>
      <c r="KJL25" s="83"/>
      <c r="KJM25" s="77"/>
      <c r="KJN25" s="83"/>
      <c r="KJO25" s="77"/>
      <c r="KJP25" s="83"/>
      <c r="KJQ25" s="77"/>
      <c r="KJR25" s="83"/>
      <c r="KJS25" s="77"/>
      <c r="KJT25" s="83"/>
      <c r="KJU25" s="77"/>
      <c r="KJV25" s="83"/>
      <c r="KJW25" s="77"/>
      <c r="KJX25" s="83"/>
      <c r="KJY25" s="77"/>
      <c r="KJZ25" s="83"/>
      <c r="KKA25" s="77"/>
      <c r="KKB25" s="83"/>
      <c r="KKC25" s="77"/>
      <c r="KKD25" s="83"/>
      <c r="KKE25" s="77"/>
      <c r="KKF25" s="83"/>
      <c r="KKG25" s="77"/>
      <c r="KKH25" s="83"/>
      <c r="KKI25" s="77"/>
      <c r="KKJ25" s="83"/>
      <c r="KKK25" s="77"/>
      <c r="KKL25" s="83"/>
      <c r="KKM25" s="77"/>
      <c r="KKN25" s="83"/>
      <c r="KKO25" s="77"/>
      <c r="KKP25" s="83"/>
      <c r="KKQ25" s="77"/>
      <c r="KKR25" s="83"/>
      <c r="KKS25" s="77"/>
      <c r="KKT25" s="83"/>
      <c r="KKU25" s="77"/>
      <c r="KKV25" s="83"/>
      <c r="KKW25" s="77"/>
      <c r="KKX25" s="83"/>
      <c r="KKY25" s="77"/>
      <c r="KKZ25" s="83"/>
      <c r="KLA25" s="77"/>
      <c r="KLB25" s="83"/>
      <c r="KLC25" s="77"/>
      <c r="KLD25" s="83"/>
      <c r="KLE25" s="77"/>
      <c r="KLF25" s="83"/>
      <c r="KLG25" s="77"/>
      <c r="KLH25" s="83"/>
      <c r="KLI25" s="77"/>
      <c r="KLJ25" s="83"/>
      <c r="KLK25" s="77"/>
      <c r="KLL25" s="83"/>
      <c r="KLM25" s="77"/>
      <c r="KLN25" s="83"/>
      <c r="KLO25" s="77"/>
      <c r="KLP25" s="83"/>
      <c r="KLQ25" s="77"/>
      <c r="KLR25" s="83"/>
      <c r="KLS25" s="77"/>
      <c r="KLT25" s="83"/>
      <c r="KLU25" s="77"/>
      <c r="KLV25" s="83"/>
      <c r="KLW25" s="77"/>
      <c r="KLX25" s="83"/>
      <c r="KLY25" s="77"/>
      <c r="KLZ25" s="83"/>
      <c r="KMA25" s="77"/>
      <c r="KMB25" s="83"/>
      <c r="KMC25" s="77"/>
      <c r="KMD25" s="83"/>
      <c r="KME25" s="77"/>
      <c r="KMF25" s="83"/>
      <c r="KMG25" s="77"/>
      <c r="KMH25" s="83"/>
      <c r="KMI25" s="77"/>
      <c r="KMJ25" s="83"/>
      <c r="KMK25" s="77"/>
      <c r="KML25" s="83"/>
      <c r="KMM25" s="77"/>
      <c r="KMN25" s="83"/>
      <c r="KMO25" s="77"/>
      <c r="KMP25" s="83"/>
      <c r="KMQ25" s="77"/>
      <c r="KMR25" s="83"/>
      <c r="KMS25" s="77"/>
      <c r="KMT25" s="83"/>
      <c r="KMU25" s="77"/>
      <c r="KMV25" s="83"/>
      <c r="KMW25" s="77"/>
      <c r="KMX25" s="83"/>
      <c r="KMY25" s="77"/>
      <c r="KMZ25" s="83"/>
      <c r="KNA25" s="77"/>
      <c r="KNB25" s="83"/>
      <c r="KNC25" s="77"/>
      <c r="KND25" s="83"/>
      <c r="KNE25" s="77"/>
      <c r="KNF25" s="83"/>
      <c r="KNG25" s="77"/>
      <c r="KNH25" s="83"/>
      <c r="KNI25" s="77"/>
      <c r="KNJ25" s="83"/>
      <c r="KNK25" s="77"/>
      <c r="KNL25" s="83"/>
      <c r="KNM25" s="77"/>
      <c r="KNN25" s="83"/>
      <c r="KNO25" s="77"/>
      <c r="KNP25" s="83"/>
      <c r="KNQ25" s="77"/>
      <c r="KNR25" s="83"/>
      <c r="KNS25" s="77"/>
      <c r="KNT25" s="83"/>
      <c r="KNU25" s="77"/>
      <c r="KNV25" s="83"/>
      <c r="KNW25" s="77"/>
      <c r="KNX25" s="83"/>
      <c r="KNY25" s="77"/>
      <c r="KNZ25" s="83"/>
      <c r="KOA25" s="77"/>
      <c r="KOB25" s="83"/>
      <c r="KOC25" s="77"/>
      <c r="KOD25" s="83"/>
      <c r="KOE25" s="77"/>
      <c r="KOF25" s="83"/>
      <c r="KOG25" s="77"/>
      <c r="KOH25" s="83"/>
      <c r="KOI25" s="77"/>
      <c r="KOJ25" s="83"/>
      <c r="KOK25" s="77"/>
      <c r="KOL25" s="83"/>
      <c r="KOM25" s="77"/>
      <c r="KON25" s="83"/>
      <c r="KOO25" s="77"/>
      <c r="KOP25" s="83"/>
      <c r="KOQ25" s="77"/>
      <c r="KOR25" s="83"/>
      <c r="KOS25" s="77"/>
      <c r="KOT25" s="83"/>
      <c r="KOU25" s="77"/>
      <c r="KOV25" s="83"/>
      <c r="KOW25" s="77"/>
      <c r="KOX25" s="83"/>
      <c r="KOY25" s="77"/>
      <c r="KOZ25" s="83"/>
      <c r="KPA25" s="77"/>
      <c r="KPB25" s="83"/>
      <c r="KPC25" s="77"/>
      <c r="KPD25" s="83"/>
      <c r="KPE25" s="77"/>
      <c r="KPF25" s="83"/>
      <c r="KPG25" s="77"/>
      <c r="KPH25" s="83"/>
      <c r="KPI25" s="77"/>
      <c r="KPJ25" s="83"/>
      <c r="KPK25" s="77"/>
      <c r="KPL25" s="83"/>
      <c r="KPM25" s="77"/>
      <c r="KPN25" s="83"/>
      <c r="KPO25" s="77"/>
      <c r="KPP25" s="83"/>
      <c r="KPQ25" s="77"/>
      <c r="KPR25" s="83"/>
      <c r="KPS25" s="77"/>
      <c r="KPT25" s="83"/>
      <c r="KPU25" s="77"/>
      <c r="KPV25" s="83"/>
      <c r="KPW25" s="77"/>
      <c r="KPX25" s="83"/>
      <c r="KPY25" s="77"/>
      <c r="KPZ25" s="83"/>
      <c r="KQA25" s="77"/>
      <c r="KQB25" s="83"/>
      <c r="KQC25" s="77"/>
      <c r="KQD25" s="83"/>
      <c r="KQE25" s="77"/>
      <c r="KQF25" s="83"/>
      <c r="KQG25" s="77"/>
      <c r="KQH25" s="83"/>
      <c r="KQI25" s="77"/>
      <c r="KQJ25" s="83"/>
      <c r="KQK25" s="77"/>
      <c r="KQL25" s="83"/>
      <c r="KQM25" s="77"/>
      <c r="KQN25" s="83"/>
      <c r="KQO25" s="77"/>
      <c r="KQP25" s="83"/>
      <c r="KQQ25" s="77"/>
      <c r="KQR25" s="83"/>
      <c r="KQS25" s="77"/>
      <c r="KQT25" s="83"/>
      <c r="KQU25" s="77"/>
      <c r="KQV25" s="83"/>
      <c r="KQW25" s="77"/>
      <c r="KQX25" s="83"/>
      <c r="KQY25" s="77"/>
      <c r="KQZ25" s="83"/>
      <c r="KRA25" s="77"/>
      <c r="KRB25" s="83"/>
      <c r="KRC25" s="77"/>
      <c r="KRD25" s="83"/>
      <c r="KRE25" s="77"/>
      <c r="KRF25" s="83"/>
      <c r="KRG25" s="77"/>
      <c r="KRH25" s="83"/>
      <c r="KRI25" s="77"/>
      <c r="KRJ25" s="83"/>
      <c r="KRK25" s="77"/>
      <c r="KRL25" s="83"/>
      <c r="KRM25" s="77"/>
      <c r="KRN25" s="83"/>
      <c r="KRO25" s="77"/>
      <c r="KRP25" s="83"/>
      <c r="KRQ25" s="77"/>
      <c r="KRR25" s="83"/>
      <c r="KRS25" s="77"/>
      <c r="KRT25" s="83"/>
      <c r="KRU25" s="77"/>
      <c r="KRV25" s="83"/>
      <c r="KRW25" s="77"/>
      <c r="KRX25" s="83"/>
      <c r="KRY25" s="77"/>
      <c r="KRZ25" s="83"/>
      <c r="KSA25" s="77"/>
      <c r="KSB25" s="83"/>
      <c r="KSC25" s="77"/>
      <c r="KSD25" s="83"/>
      <c r="KSE25" s="77"/>
      <c r="KSF25" s="83"/>
      <c r="KSG25" s="77"/>
      <c r="KSH25" s="83"/>
      <c r="KSI25" s="77"/>
      <c r="KSJ25" s="83"/>
      <c r="KSK25" s="77"/>
      <c r="KSL25" s="83"/>
      <c r="KSM25" s="77"/>
      <c r="KSN25" s="83"/>
      <c r="KSO25" s="77"/>
      <c r="KSP25" s="83"/>
      <c r="KSQ25" s="77"/>
      <c r="KSR25" s="83"/>
      <c r="KSS25" s="77"/>
      <c r="KST25" s="83"/>
      <c r="KSU25" s="77"/>
      <c r="KSV25" s="83"/>
      <c r="KSW25" s="77"/>
      <c r="KSX25" s="83"/>
      <c r="KSY25" s="77"/>
      <c r="KSZ25" s="83"/>
      <c r="KTA25" s="77"/>
      <c r="KTB25" s="83"/>
      <c r="KTC25" s="77"/>
      <c r="KTD25" s="83"/>
      <c r="KTE25" s="77"/>
      <c r="KTF25" s="83"/>
      <c r="KTG25" s="77"/>
      <c r="KTH25" s="83"/>
      <c r="KTI25" s="77"/>
      <c r="KTJ25" s="83"/>
      <c r="KTK25" s="77"/>
      <c r="KTL25" s="83"/>
      <c r="KTM25" s="77"/>
      <c r="KTN25" s="83"/>
      <c r="KTO25" s="77"/>
      <c r="KTP25" s="83"/>
      <c r="KTQ25" s="77"/>
      <c r="KTR25" s="83"/>
      <c r="KTS25" s="77"/>
      <c r="KTT25" s="83"/>
      <c r="KTU25" s="77"/>
      <c r="KTV25" s="83"/>
      <c r="KTW25" s="77"/>
      <c r="KTX25" s="83"/>
      <c r="KTY25" s="77"/>
      <c r="KTZ25" s="83"/>
      <c r="KUA25" s="77"/>
      <c r="KUB25" s="83"/>
      <c r="KUC25" s="77"/>
      <c r="KUD25" s="83"/>
      <c r="KUE25" s="77"/>
      <c r="KUF25" s="83"/>
      <c r="KUG25" s="77"/>
      <c r="KUH25" s="83"/>
      <c r="KUI25" s="77"/>
      <c r="KUJ25" s="83"/>
      <c r="KUK25" s="77"/>
      <c r="KUL25" s="83"/>
      <c r="KUM25" s="77"/>
      <c r="KUN25" s="83"/>
      <c r="KUO25" s="77"/>
      <c r="KUP25" s="83"/>
      <c r="KUQ25" s="77"/>
      <c r="KUR25" s="83"/>
      <c r="KUS25" s="77"/>
      <c r="KUT25" s="83"/>
      <c r="KUU25" s="77"/>
      <c r="KUV25" s="83"/>
      <c r="KUW25" s="77"/>
      <c r="KUX25" s="83"/>
      <c r="KUY25" s="77"/>
      <c r="KUZ25" s="83"/>
      <c r="KVA25" s="77"/>
      <c r="KVB25" s="83"/>
      <c r="KVC25" s="77"/>
      <c r="KVD25" s="83"/>
      <c r="KVE25" s="77"/>
      <c r="KVF25" s="83"/>
      <c r="KVG25" s="77"/>
      <c r="KVH25" s="83"/>
      <c r="KVI25" s="77"/>
      <c r="KVJ25" s="83"/>
      <c r="KVK25" s="77"/>
      <c r="KVL25" s="83"/>
      <c r="KVM25" s="77"/>
      <c r="KVN25" s="83"/>
      <c r="KVO25" s="77"/>
      <c r="KVP25" s="83"/>
      <c r="KVQ25" s="77"/>
      <c r="KVR25" s="83"/>
      <c r="KVS25" s="77"/>
      <c r="KVT25" s="83"/>
      <c r="KVU25" s="77"/>
      <c r="KVV25" s="83"/>
      <c r="KVW25" s="77"/>
      <c r="KVX25" s="83"/>
      <c r="KVY25" s="77"/>
      <c r="KVZ25" s="83"/>
      <c r="KWA25" s="77"/>
      <c r="KWB25" s="83"/>
      <c r="KWC25" s="77"/>
      <c r="KWD25" s="83"/>
      <c r="KWE25" s="77"/>
      <c r="KWF25" s="83"/>
      <c r="KWG25" s="77"/>
      <c r="KWH25" s="83"/>
      <c r="KWI25" s="77"/>
      <c r="KWJ25" s="83"/>
      <c r="KWK25" s="77"/>
      <c r="KWL25" s="83"/>
      <c r="KWM25" s="77"/>
      <c r="KWN25" s="83"/>
      <c r="KWO25" s="77"/>
      <c r="KWP25" s="83"/>
      <c r="KWQ25" s="77"/>
      <c r="KWR25" s="83"/>
      <c r="KWS25" s="77"/>
      <c r="KWT25" s="83"/>
      <c r="KWU25" s="77"/>
      <c r="KWV25" s="83"/>
      <c r="KWW25" s="77"/>
      <c r="KWX25" s="83"/>
      <c r="KWY25" s="77"/>
      <c r="KWZ25" s="83"/>
      <c r="KXA25" s="77"/>
      <c r="KXB25" s="83"/>
      <c r="KXC25" s="77"/>
      <c r="KXD25" s="83"/>
      <c r="KXE25" s="77"/>
      <c r="KXF25" s="83"/>
      <c r="KXG25" s="77"/>
      <c r="KXH25" s="83"/>
      <c r="KXI25" s="77"/>
      <c r="KXJ25" s="83"/>
      <c r="KXK25" s="77"/>
      <c r="KXL25" s="83"/>
      <c r="KXM25" s="77"/>
      <c r="KXN25" s="83"/>
      <c r="KXO25" s="77"/>
      <c r="KXP25" s="83"/>
      <c r="KXQ25" s="77"/>
      <c r="KXR25" s="83"/>
      <c r="KXS25" s="77"/>
      <c r="KXT25" s="83"/>
      <c r="KXU25" s="77"/>
      <c r="KXV25" s="83"/>
      <c r="KXW25" s="77"/>
      <c r="KXX25" s="83"/>
      <c r="KXY25" s="77"/>
      <c r="KXZ25" s="83"/>
      <c r="KYA25" s="77"/>
      <c r="KYB25" s="83"/>
      <c r="KYC25" s="77"/>
      <c r="KYD25" s="83"/>
      <c r="KYE25" s="77"/>
      <c r="KYF25" s="83"/>
      <c r="KYG25" s="77"/>
      <c r="KYH25" s="83"/>
      <c r="KYI25" s="77"/>
      <c r="KYJ25" s="83"/>
      <c r="KYK25" s="77"/>
      <c r="KYL25" s="83"/>
      <c r="KYM25" s="77"/>
      <c r="KYN25" s="83"/>
      <c r="KYO25" s="77"/>
      <c r="KYP25" s="83"/>
      <c r="KYQ25" s="77"/>
      <c r="KYR25" s="83"/>
      <c r="KYS25" s="77"/>
      <c r="KYT25" s="83"/>
      <c r="KYU25" s="77"/>
      <c r="KYV25" s="83"/>
      <c r="KYW25" s="77"/>
      <c r="KYX25" s="83"/>
      <c r="KYY25" s="77"/>
      <c r="KYZ25" s="83"/>
      <c r="KZA25" s="77"/>
      <c r="KZB25" s="83"/>
      <c r="KZC25" s="77"/>
      <c r="KZD25" s="83"/>
      <c r="KZE25" s="77"/>
      <c r="KZF25" s="83"/>
      <c r="KZG25" s="77"/>
      <c r="KZH25" s="83"/>
      <c r="KZI25" s="77"/>
      <c r="KZJ25" s="83"/>
      <c r="KZK25" s="77"/>
      <c r="KZL25" s="83"/>
      <c r="KZM25" s="77"/>
      <c r="KZN25" s="83"/>
      <c r="KZO25" s="77"/>
      <c r="KZP25" s="83"/>
      <c r="KZQ25" s="77"/>
      <c r="KZR25" s="83"/>
      <c r="KZS25" s="77"/>
      <c r="KZT25" s="83"/>
      <c r="KZU25" s="77"/>
      <c r="KZV25" s="83"/>
      <c r="KZW25" s="77"/>
      <c r="KZX25" s="83"/>
      <c r="KZY25" s="77"/>
      <c r="KZZ25" s="83"/>
      <c r="LAA25" s="77"/>
      <c r="LAB25" s="83"/>
      <c r="LAC25" s="77"/>
      <c r="LAD25" s="83"/>
      <c r="LAE25" s="77"/>
      <c r="LAF25" s="83"/>
      <c r="LAG25" s="77"/>
      <c r="LAH25" s="83"/>
      <c r="LAI25" s="77"/>
      <c r="LAJ25" s="83"/>
      <c r="LAK25" s="77"/>
      <c r="LAL25" s="83"/>
      <c r="LAM25" s="77"/>
      <c r="LAN25" s="83"/>
      <c r="LAO25" s="77"/>
      <c r="LAP25" s="83"/>
      <c r="LAQ25" s="77"/>
      <c r="LAR25" s="83"/>
      <c r="LAS25" s="77"/>
      <c r="LAT25" s="83"/>
      <c r="LAU25" s="77"/>
      <c r="LAV25" s="83"/>
      <c r="LAW25" s="77"/>
      <c r="LAX25" s="83"/>
      <c r="LAY25" s="77"/>
      <c r="LAZ25" s="83"/>
      <c r="LBA25" s="77"/>
      <c r="LBB25" s="83"/>
      <c r="LBC25" s="77"/>
      <c r="LBD25" s="83"/>
      <c r="LBE25" s="77"/>
      <c r="LBF25" s="83"/>
      <c r="LBG25" s="77"/>
      <c r="LBH25" s="83"/>
      <c r="LBI25" s="77"/>
      <c r="LBJ25" s="83"/>
      <c r="LBK25" s="77"/>
      <c r="LBL25" s="83"/>
      <c r="LBM25" s="77"/>
      <c r="LBN25" s="83"/>
      <c r="LBO25" s="77"/>
      <c r="LBP25" s="83"/>
      <c r="LBQ25" s="77"/>
      <c r="LBR25" s="83"/>
      <c r="LBS25" s="77"/>
      <c r="LBT25" s="83"/>
      <c r="LBU25" s="77"/>
      <c r="LBV25" s="83"/>
      <c r="LBW25" s="77"/>
      <c r="LBX25" s="83"/>
      <c r="LBY25" s="77"/>
      <c r="LBZ25" s="83"/>
      <c r="LCA25" s="77"/>
      <c r="LCB25" s="83"/>
      <c r="LCC25" s="77"/>
      <c r="LCD25" s="83"/>
      <c r="LCE25" s="77"/>
      <c r="LCF25" s="83"/>
      <c r="LCG25" s="77"/>
      <c r="LCH25" s="83"/>
      <c r="LCI25" s="77"/>
      <c r="LCJ25" s="83"/>
      <c r="LCK25" s="77"/>
      <c r="LCL25" s="83"/>
      <c r="LCM25" s="77"/>
      <c r="LCN25" s="83"/>
      <c r="LCO25" s="77"/>
      <c r="LCP25" s="83"/>
      <c r="LCQ25" s="77"/>
      <c r="LCR25" s="83"/>
      <c r="LCS25" s="77"/>
      <c r="LCT25" s="83"/>
      <c r="LCU25" s="77"/>
      <c r="LCV25" s="83"/>
      <c r="LCW25" s="77"/>
      <c r="LCX25" s="83"/>
      <c r="LCY25" s="77"/>
      <c r="LCZ25" s="83"/>
      <c r="LDA25" s="77"/>
      <c r="LDB25" s="83"/>
      <c r="LDC25" s="77"/>
      <c r="LDD25" s="83"/>
      <c r="LDE25" s="77"/>
      <c r="LDF25" s="83"/>
      <c r="LDG25" s="77"/>
      <c r="LDH25" s="83"/>
      <c r="LDI25" s="77"/>
      <c r="LDJ25" s="83"/>
      <c r="LDK25" s="77"/>
      <c r="LDL25" s="83"/>
      <c r="LDM25" s="77"/>
      <c r="LDN25" s="83"/>
      <c r="LDO25" s="77"/>
      <c r="LDP25" s="83"/>
      <c r="LDQ25" s="77"/>
      <c r="LDR25" s="83"/>
      <c r="LDS25" s="77"/>
      <c r="LDT25" s="83"/>
      <c r="LDU25" s="77"/>
      <c r="LDV25" s="83"/>
      <c r="LDW25" s="77"/>
      <c r="LDX25" s="83"/>
      <c r="LDY25" s="77"/>
      <c r="LDZ25" s="83"/>
      <c r="LEA25" s="77"/>
      <c r="LEB25" s="83"/>
      <c r="LEC25" s="77"/>
      <c r="LED25" s="83"/>
      <c r="LEE25" s="77"/>
      <c r="LEF25" s="83"/>
      <c r="LEG25" s="77"/>
      <c r="LEH25" s="83"/>
      <c r="LEI25" s="77"/>
      <c r="LEJ25" s="83"/>
      <c r="LEK25" s="77"/>
      <c r="LEL25" s="83"/>
      <c r="LEM25" s="77"/>
      <c r="LEN25" s="83"/>
      <c r="LEO25" s="77"/>
      <c r="LEP25" s="83"/>
      <c r="LEQ25" s="77"/>
      <c r="LER25" s="83"/>
      <c r="LES25" s="77"/>
      <c r="LET25" s="83"/>
      <c r="LEU25" s="77"/>
      <c r="LEV25" s="83"/>
      <c r="LEW25" s="77"/>
      <c r="LEX25" s="83"/>
      <c r="LEY25" s="77"/>
      <c r="LEZ25" s="83"/>
      <c r="LFA25" s="77"/>
      <c r="LFB25" s="83"/>
      <c r="LFC25" s="77"/>
      <c r="LFD25" s="83"/>
      <c r="LFE25" s="77"/>
      <c r="LFF25" s="83"/>
      <c r="LFG25" s="77"/>
      <c r="LFH25" s="83"/>
      <c r="LFI25" s="77"/>
      <c r="LFJ25" s="83"/>
      <c r="LFK25" s="77"/>
      <c r="LFL25" s="83"/>
      <c r="LFM25" s="77"/>
      <c r="LFN25" s="83"/>
      <c r="LFO25" s="77"/>
      <c r="LFP25" s="83"/>
      <c r="LFQ25" s="77"/>
      <c r="LFR25" s="83"/>
      <c r="LFS25" s="77"/>
      <c r="LFT25" s="83"/>
      <c r="LFU25" s="77"/>
      <c r="LFV25" s="83"/>
      <c r="LFW25" s="77"/>
      <c r="LFX25" s="83"/>
      <c r="LFY25" s="77"/>
      <c r="LFZ25" s="83"/>
      <c r="LGA25" s="77"/>
      <c r="LGB25" s="83"/>
      <c r="LGC25" s="77"/>
      <c r="LGD25" s="83"/>
      <c r="LGE25" s="77"/>
      <c r="LGF25" s="83"/>
      <c r="LGG25" s="77"/>
      <c r="LGH25" s="83"/>
      <c r="LGI25" s="77"/>
      <c r="LGJ25" s="83"/>
      <c r="LGK25" s="77"/>
      <c r="LGL25" s="83"/>
      <c r="LGM25" s="77"/>
      <c r="LGN25" s="83"/>
      <c r="LGO25" s="77"/>
      <c r="LGP25" s="83"/>
      <c r="LGQ25" s="77"/>
      <c r="LGR25" s="83"/>
      <c r="LGS25" s="77"/>
      <c r="LGT25" s="83"/>
      <c r="LGU25" s="77"/>
      <c r="LGV25" s="83"/>
      <c r="LGW25" s="77"/>
      <c r="LGX25" s="83"/>
      <c r="LGY25" s="77"/>
      <c r="LGZ25" s="83"/>
      <c r="LHA25" s="77"/>
      <c r="LHB25" s="83"/>
      <c r="LHC25" s="77"/>
      <c r="LHD25" s="83"/>
      <c r="LHE25" s="77"/>
      <c r="LHF25" s="83"/>
      <c r="LHG25" s="77"/>
      <c r="LHH25" s="83"/>
      <c r="LHI25" s="77"/>
      <c r="LHJ25" s="83"/>
      <c r="LHK25" s="77"/>
      <c r="LHL25" s="83"/>
      <c r="LHM25" s="77"/>
      <c r="LHN25" s="83"/>
      <c r="LHO25" s="77"/>
      <c r="LHP25" s="83"/>
      <c r="LHQ25" s="77"/>
      <c r="LHR25" s="83"/>
      <c r="LHS25" s="77"/>
      <c r="LHT25" s="83"/>
      <c r="LHU25" s="77"/>
      <c r="LHV25" s="83"/>
      <c r="LHW25" s="77"/>
      <c r="LHX25" s="83"/>
      <c r="LHY25" s="77"/>
      <c r="LHZ25" s="83"/>
      <c r="LIA25" s="77"/>
      <c r="LIB25" s="83"/>
      <c r="LIC25" s="77"/>
      <c r="LID25" s="83"/>
      <c r="LIE25" s="77"/>
      <c r="LIF25" s="83"/>
      <c r="LIG25" s="77"/>
      <c r="LIH25" s="83"/>
      <c r="LII25" s="77"/>
      <c r="LIJ25" s="83"/>
      <c r="LIK25" s="77"/>
      <c r="LIL25" s="83"/>
      <c r="LIM25" s="77"/>
      <c r="LIN25" s="83"/>
      <c r="LIO25" s="77"/>
      <c r="LIP25" s="83"/>
      <c r="LIQ25" s="77"/>
      <c r="LIR25" s="83"/>
      <c r="LIS25" s="77"/>
      <c r="LIT25" s="83"/>
      <c r="LIU25" s="77"/>
      <c r="LIV25" s="83"/>
      <c r="LIW25" s="77"/>
      <c r="LIX25" s="83"/>
      <c r="LIY25" s="77"/>
      <c r="LIZ25" s="83"/>
      <c r="LJA25" s="77"/>
      <c r="LJB25" s="83"/>
      <c r="LJC25" s="77"/>
      <c r="LJD25" s="83"/>
      <c r="LJE25" s="77"/>
      <c r="LJF25" s="83"/>
      <c r="LJG25" s="77"/>
      <c r="LJH25" s="83"/>
      <c r="LJI25" s="77"/>
      <c r="LJJ25" s="83"/>
      <c r="LJK25" s="77"/>
      <c r="LJL25" s="83"/>
      <c r="LJM25" s="77"/>
      <c r="LJN25" s="83"/>
      <c r="LJO25" s="77"/>
      <c r="LJP25" s="83"/>
      <c r="LJQ25" s="77"/>
      <c r="LJR25" s="83"/>
      <c r="LJS25" s="77"/>
      <c r="LJT25" s="83"/>
      <c r="LJU25" s="77"/>
      <c r="LJV25" s="83"/>
      <c r="LJW25" s="77"/>
      <c r="LJX25" s="83"/>
      <c r="LJY25" s="77"/>
      <c r="LJZ25" s="83"/>
      <c r="LKA25" s="77"/>
      <c r="LKB25" s="83"/>
      <c r="LKC25" s="77"/>
      <c r="LKD25" s="83"/>
      <c r="LKE25" s="77"/>
      <c r="LKF25" s="83"/>
      <c r="LKG25" s="77"/>
      <c r="LKH25" s="83"/>
      <c r="LKI25" s="77"/>
      <c r="LKJ25" s="83"/>
      <c r="LKK25" s="77"/>
      <c r="LKL25" s="83"/>
      <c r="LKM25" s="77"/>
      <c r="LKN25" s="83"/>
      <c r="LKO25" s="77"/>
      <c r="LKP25" s="83"/>
      <c r="LKQ25" s="77"/>
      <c r="LKR25" s="83"/>
      <c r="LKS25" s="77"/>
      <c r="LKT25" s="83"/>
      <c r="LKU25" s="77"/>
      <c r="LKV25" s="83"/>
      <c r="LKW25" s="77"/>
      <c r="LKX25" s="83"/>
      <c r="LKY25" s="77"/>
      <c r="LKZ25" s="83"/>
      <c r="LLA25" s="77"/>
      <c r="LLB25" s="83"/>
      <c r="LLC25" s="77"/>
      <c r="LLD25" s="83"/>
      <c r="LLE25" s="77"/>
      <c r="LLF25" s="83"/>
      <c r="LLG25" s="77"/>
      <c r="LLH25" s="83"/>
      <c r="LLI25" s="77"/>
      <c r="LLJ25" s="83"/>
      <c r="LLK25" s="77"/>
      <c r="LLL25" s="83"/>
      <c r="LLM25" s="77"/>
      <c r="LLN25" s="83"/>
      <c r="LLO25" s="77"/>
      <c r="LLP25" s="83"/>
      <c r="LLQ25" s="77"/>
      <c r="LLR25" s="83"/>
      <c r="LLS25" s="77"/>
      <c r="LLT25" s="83"/>
      <c r="LLU25" s="77"/>
      <c r="LLV25" s="83"/>
      <c r="LLW25" s="77"/>
      <c r="LLX25" s="83"/>
      <c r="LLY25" s="77"/>
      <c r="LLZ25" s="83"/>
      <c r="LMA25" s="77"/>
      <c r="LMB25" s="83"/>
      <c r="LMC25" s="77"/>
      <c r="LMD25" s="83"/>
      <c r="LME25" s="77"/>
      <c r="LMF25" s="83"/>
      <c r="LMG25" s="77"/>
      <c r="LMH25" s="83"/>
      <c r="LMI25" s="77"/>
      <c r="LMJ25" s="83"/>
      <c r="LMK25" s="77"/>
      <c r="LML25" s="83"/>
      <c r="LMM25" s="77"/>
      <c r="LMN25" s="83"/>
      <c r="LMO25" s="77"/>
      <c r="LMP25" s="83"/>
      <c r="LMQ25" s="77"/>
      <c r="LMR25" s="83"/>
      <c r="LMS25" s="77"/>
      <c r="LMT25" s="83"/>
      <c r="LMU25" s="77"/>
      <c r="LMV25" s="83"/>
      <c r="LMW25" s="77"/>
      <c r="LMX25" s="83"/>
      <c r="LMY25" s="77"/>
      <c r="LMZ25" s="83"/>
      <c r="LNA25" s="77"/>
      <c r="LNB25" s="83"/>
      <c r="LNC25" s="77"/>
      <c r="LND25" s="83"/>
      <c r="LNE25" s="77"/>
      <c r="LNF25" s="83"/>
      <c r="LNG25" s="77"/>
      <c r="LNH25" s="83"/>
      <c r="LNI25" s="77"/>
      <c r="LNJ25" s="83"/>
      <c r="LNK25" s="77"/>
      <c r="LNL25" s="83"/>
      <c r="LNM25" s="77"/>
      <c r="LNN25" s="83"/>
      <c r="LNO25" s="77"/>
      <c r="LNP25" s="83"/>
      <c r="LNQ25" s="77"/>
      <c r="LNR25" s="83"/>
      <c r="LNS25" s="77"/>
      <c r="LNT25" s="83"/>
      <c r="LNU25" s="77"/>
      <c r="LNV25" s="83"/>
      <c r="LNW25" s="77"/>
      <c r="LNX25" s="83"/>
      <c r="LNY25" s="77"/>
      <c r="LNZ25" s="83"/>
      <c r="LOA25" s="77"/>
      <c r="LOB25" s="83"/>
      <c r="LOC25" s="77"/>
      <c r="LOD25" s="83"/>
      <c r="LOE25" s="77"/>
      <c r="LOF25" s="83"/>
      <c r="LOG25" s="77"/>
      <c r="LOH25" s="83"/>
      <c r="LOI25" s="77"/>
      <c r="LOJ25" s="83"/>
      <c r="LOK25" s="77"/>
      <c r="LOL25" s="83"/>
      <c r="LOM25" s="77"/>
      <c r="LON25" s="83"/>
      <c r="LOO25" s="77"/>
      <c r="LOP25" s="83"/>
      <c r="LOQ25" s="77"/>
      <c r="LOR25" s="83"/>
      <c r="LOS25" s="77"/>
      <c r="LOT25" s="83"/>
      <c r="LOU25" s="77"/>
      <c r="LOV25" s="83"/>
      <c r="LOW25" s="77"/>
      <c r="LOX25" s="83"/>
      <c r="LOY25" s="77"/>
      <c r="LOZ25" s="83"/>
      <c r="LPA25" s="77"/>
      <c r="LPB25" s="83"/>
      <c r="LPC25" s="77"/>
      <c r="LPD25" s="83"/>
      <c r="LPE25" s="77"/>
      <c r="LPF25" s="83"/>
      <c r="LPG25" s="77"/>
      <c r="LPH25" s="83"/>
      <c r="LPI25" s="77"/>
      <c r="LPJ25" s="83"/>
      <c r="LPK25" s="77"/>
      <c r="LPL25" s="83"/>
      <c r="LPM25" s="77"/>
      <c r="LPN25" s="83"/>
      <c r="LPO25" s="77"/>
      <c r="LPP25" s="83"/>
      <c r="LPQ25" s="77"/>
      <c r="LPR25" s="83"/>
      <c r="LPS25" s="77"/>
      <c r="LPT25" s="83"/>
      <c r="LPU25" s="77"/>
      <c r="LPV25" s="83"/>
      <c r="LPW25" s="77"/>
      <c r="LPX25" s="83"/>
      <c r="LPY25" s="77"/>
      <c r="LPZ25" s="83"/>
      <c r="LQA25" s="77"/>
      <c r="LQB25" s="83"/>
      <c r="LQC25" s="77"/>
      <c r="LQD25" s="83"/>
      <c r="LQE25" s="77"/>
      <c r="LQF25" s="83"/>
      <c r="LQG25" s="77"/>
      <c r="LQH25" s="83"/>
      <c r="LQI25" s="77"/>
      <c r="LQJ25" s="83"/>
      <c r="LQK25" s="77"/>
      <c r="LQL25" s="83"/>
      <c r="LQM25" s="77"/>
      <c r="LQN25" s="83"/>
      <c r="LQO25" s="77"/>
      <c r="LQP25" s="83"/>
      <c r="LQQ25" s="77"/>
      <c r="LQR25" s="83"/>
      <c r="LQS25" s="77"/>
      <c r="LQT25" s="83"/>
      <c r="LQU25" s="77"/>
      <c r="LQV25" s="83"/>
      <c r="LQW25" s="77"/>
      <c r="LQX25" s="83"/>
      <c r="LQY25" s="77"/>
      <c r="LQZ25" s="83"/>
      <c r="LRA25" s="77"/>
      <c r="LRB25" s="83"/>
      <c r="LRC25" s="77"/>
      <c r="LRD25" s="83"/>
      <c r="LRE25" s="77"/>
      <c r="LRF25" s="83"/>
      <c r="LRG25" s="77"/>
      <c r="LRH25" s="83"/>
      <c r="LRI25" s="77"/>
      <c r="LRJ25" s="83"/>
      <c r="LRK25" s="77"/>
      <c r="LRL25" s="83"/>
      <c r="LRM25" s="77"/>
      <c r="LRN25" s="83"/>
      <c r="LRO25" s="77"/>
      <c r="LRP25" s="83"/>
      <c r="LRQ25" s="77"/>
      <c r="LRR25" s="83"/>
      <c r="LRS25" s="77"/>
      <c r="LRT25" s="83"/>
      <c r="LRU25" s="77"/>
      <c r="LRV25" s="83"/>
      <c r="LRW25" s="77"/>
      <c r="LRX25" s="83"/>
      <c r="LRY25" s="77"/>
      <c r="LRZ25" s="83"/>
      <c r="LSA25" s="77"/>
      <c r="LSB25" s="83"/>
      <c r="LSC25" s="77"/>
      <c r="LSD25" s="83"/>
      <c r="LSE25" s="77"/>
      <c r="LSF25" s="83"/>
      <c r="LSG25" s="77"/>
      <c r="LSH25" s="83"/>
      <c r="LSI25" s="77"/>
      <c r="LSJ25" s="83"/>
      <c r="LSK25" s="77"/>
      <c r="LSL25" s="83"/>
      <c r="LSM25" s="77"/>
      <c r="LSN25" s="83"/>
      <c r="LSO25" s="77"/>
      <c r="LSP25" s="83"/>
      <c r="LSQ25" s="77"/>
      <c r="LSR25" s="83"/>
      <c r="LSS25" s="77"/>
      <c r="LST25" s="83"/>
      <c r="LSU25" s="77"/>
      <c r="LSV25" s="83"/>
      <c r="LSW25" s="77"/>
      <c r="LSX25" s="83"/>
      <c r="LSY25" s="77"/>
      <c r="LSZ25" s="83"/>
      <c r="LTA25" s="77"/>
      <c r="LTB25" s="83"/>
      <c r="LTC25" s="77"/>
      <c r="LTD25" s="83"/>
      <c r="LTE25" s="77"/>
      <c r="LTF25" s="83"/>
      <c r="LTG25" s="77"/>
      <c r="LTH25" s="83"/>
      <c r="LTI25" s="77"/>
      <c r="LTJ25" s="83"/>
      <c r="LTK25" s="77"/>
      <c r="LTL25" s="83"/>
      <c r="LTM25" s="77"/>
      <c r="LTN25" s="83"/>
      <c r="LTO25" s="77"/>
      <c r="LTP25" s="83"/>
      <c r="LTQ25" s="77"/>
      <c r="LTR25" s="83"/>
      <c r="LTS25" s="77"/>
      <c r="LTT25" s="83"/>
      <c r="LTU25" s="77"/>
      <c r="LTV25" s="83"/>
      <c r="LTW25" s="77"/>
      <c r="LTX25" s="83"/>
      <c r="LTY25" s="77"/>
      <c r="LTZ25" s="83"/>
      <c r="LUA25" s="77"/>
      <c r="LUB25" s="83"/>
      <c r="LUC25" s="77"/>
      <c r="LUD25" s="83"/>
      <c r="LUE25" s="77"/>
      <c r="LUF25" s="83"/>
      <c r="LUG25" s="77"/>
      <c r="LUH25" s="83"/>
      <c r="LUI25" s="77"/>
      <c r="LUJ25" s="83"/>
      <c r="LUK25" s="77"/>
      <c r="LUL25" s="83"/>
      <c r="LUM25" s="77"/>
      <c r="LUN25" s="83"/>
      <c r="LUO25" s="77"/>
      <c r="LUP25" s="83"/>
      <c r="LUQ25" s="77"/>
      <c r="LUR25" s="83"/>
      <c r="LUS25" s="77"/>
      <c r="LUT25" s="83"/>
      <c r="LUU25" s="77"/>
      <c r="LUV25" s="83"/>
      <c r="LUW25" s="77"/>
      <c r="LUX25" s="83"/>
      <c r="LUY25" s="77"/>
      <c r="LUZ25" s="83"/>
      <c r="LVA25" s="77"/>
      <c r="LVB25" s="83"/>
      <c r="LVC25" s="77"/>
      <c r="LVD25" s="83"/>
      <c r="LVE25" s="77"/>
      <c r="LVF25" s="83"/>
      <c r="LVG25" s="77"/>
      <c r="LVH25" s="83"/>
      <c r="LVI25" s="77"/>
      <c r="LVJ25" s="83"/>
      <c r="LVK25" s="77"/>
      <c r="LVL25" s="83"/>
      <c r="LVM25" s="77"/>
      <c r="LVN25" s="83"/>
      <c r="LVO25" s="77"/>
      <c r="LVP25" s="83"/>
      <c r="LVQ25" s="77"/>
      <c r="LVR25" s="83"/>
      <c r="LVS25" s="77"/>
      <c r="LVT25" s="83"/>
      <c r="LVU25" s="77"/>
      <c r="LVV25" s="83"/>
      <c r="LVW25" s="77"/>
      <c r="LVX25" s="83"/>
      <c r="LVY25" s="77"/>
      <c r="LVZ25" s="83"/>
      <c r="LWA25" s="77"/>
      <c r="LWB25" s="83"/>
      <c r="LWC25" s="77"/>
      <c r="LWD25" s="83"/>
      <c r="LWE25" s="77"/>
      <c r="LWF25" s="83"/>
      <c r="LWG25" s="77"/>
      <c r="LWH25" s="83"/>
      <c r="LWI25" s="77"/>
      <c r="LWJ25" s="83"/>
      <c r="LWK25" s="77"/>
      <c r="LWL25" s="83"/>
      <c r="LWM25" s="77"/>
      <c r="LWN25" s="83"/>
      <c r="LWO25" s="77"/>
      <c r="LWP25" s="83"/>
      <c r="LWQ25" s="77"/>
      <c r="LWR25" s="83"/>
      <c r="LWS25" s="77"/>
      <c r="LWT25" s="83"/>
      <c r="LWU25" s="77"/>
      <c r="LWV25" s="83"/>
      <c r="LWW25" s="77"/>
      <c r="LWX25" s="83"/>
      <c r="LWY25" s="77"/>
      <c r="LWZ25" s="83"/>
      <c r="LXA25" s="77"/>
      <c r="LXB25" s="83"/>
      <c r="LXC25" s="77"/>
      <c r="LXD25" s="83"/>
      <c r="LXE25" s="77"/>
      <c r="LXF25" s="83"/>
      <c r="LXG25" s="77"/>
      <c r="LXH25" s="83"/>
      <c r="LXI25" s="77"/>
      <c r="LXJ25" s="83"/>
      <c r="LXK25" s="77"/>
      <c r="LXL25" s="83"/>
      <c r="LXM25" s="77"/>
      <c r="LXN25" s="83"/>
      <c r="LXO25" s="77"/>
      <c r="LXP25" s="83"/>
      <c r="LXQ25" s="77"/>
      <c r="LXR25" s="83"/>
      <c r="LXS25" s="77"/>
      <c r="LXT25" s="83"/>
      <c r="LXU25" s="77"/>
      <c r="LXV25" s="83"/>
      <c r="LXW25" s="77"/>
      <c r="LXX25" s="83"/>
      <c r="LXY25" s="77"/>
      <c r="LXZ25" s="83"/>
      <c r="LYA25" s="77"/>
      <c r="LYB25" s="83"/>
      <c r="LYC25" s="77"/>
      <c r="LYD25" s="83"/>
      <c r="LYE25" s="77"/>
      <c r="LYF25" s="83"/>
      <c r="LYG25" s="77"/>
      <c r="LYH25" s="83"/>
      <c r="LYI25" s="77"/>
      <c r="LYJ25" s="83"/>
      <c r="LYK25" s="77"/>
      <c r="LYL25" s="83"/>
      <c r="LYM25" s="77"/>
      <c r="LYN25" s="83"/>
      <c r="LYO25" s="77"/>
      <c r="LYP25" s="83"/>
      <c r="LYQ25" s="77"/>
      <c r="LYR25" s="83"/>
      <c r="LYS25" s="77"/>
      <c r="LYT25" s="83"/>
      <c r="LYU25" s="77"/>
      <c r="LYV25" s="83"/>
      <c r="LYW25" s="77"/>
      <c r="LYX25" s="83"/>
      <c r="LYY25" s="77"/>
      <c r="LYZ25" s="83"/>
      <c r="LZA25" s="77"/>
      <c r="LZB25" s="83"/>
      <c r="LZC25" s="77"/>
      <c r="LZD25" s="83"/>
      <c r="LZE25" s="77"/>
      <c r="LZF25" s="83"/>
      <c r="LZG25" s="77"/>
      <c r="LZH25" s="83"/>
      <c r="LZI25" s="77"/>
      <c r="LZJ25" s="83"/>
      <c r="LZK25" s="77"/>
      <c r="LZL25" s="83"/>
      <c r="LZM25" s="77"/>
      <c r="LZN25" s="83"/>
      <c r="LZO25" s="77"/>
      <c r="LZP25" s="83"/>
      <c r="LZQ25" s="77"/>
      <c r="LZR25" s="83"/>
      <c r="LZS25" s="77"/>
      <c r="LZT25" s="83"/>
      <c r="LZU25" s="77"/>
      <c r="LZV25" s="83"/>
      <c r="LZW25" s="77"/>
      <c r="LZX25" s="83"/>
      <c r="LZY25" s="77"/>
      <c r="LZZ25" s="83"/>
      <c r="MAA25" s="77"/>
      <c r="MAB25" s="83"/>
      <c r="MAC25" s="77"/>
      <c r="MAD25" s="83"/>
      <c r="MAE25" s="77"/>
      <c r="MAF25" s="83"/>
      <c r="MAG25" s="77"/>
      <c r="MAH25" s="83"/>
      <c r="MAI25" s="77"/>
      <c r="MAJ25" s="83"/>
      <c r="MAK25" s="77"/>
      <c r="MAL25" s="83"/>
      <c r="MAM25" s="77"/>
      <c r="MAN25" s="83"/>
      <c r="MAO25" s="77"/>
      <c r="MAP25" s="83"/>
      <c r="MAQ25" s="77"/>
      <c r="MAR25" s="83"/>
      <c r="MAS25" s="77"/>
      <c r="MAT25" s="83"/>
      <c r="MAU25" s="77"/>
      <c r="MAV25" s="83"/>
      <c r="MAW25" s="77"/>
      <c r="MAX25" s="83"/>
      <c r="MAY25" s="77"/>
      <c r="MAZ25" s="83"/>
      <c r="MBA25" s="77"/>
      <c r="MBB25" s="83"/>
      <c r="MBC25" s="77"/>
      <c r="MBD25" s="83"/>
      <c r="MBE25" s="77"/>
      <c r="MBF25" s="83"/>
      <c r="MBG25" s="77"/>
      <c r="MBH25" s="83"/>
      <c r="MBI25" s="77"/>
      <c r="MBJ25" s="83"/>
      <c r="MBK25" s="77"/>
      <c r="MBL25" s="83"/>
      <c r="MBM25" s="77"/>
      <c r="MBN25" s="83"/>
      <c r="MBO25" s="77"/>
      <c r="MBP25" s="83"/>
      <c r="MBQ25" s="77"/>
      <c r="MBR25" s="83"/>
      <c r="MBS25" s="77"/>
      <c r="MBT25" s="83"/>
      <c r="MBU25" s="77"/>
      <c r="MBV25" s="83"/>
      <c r="MBW25" s="77"/>
      <c r="MBX25" s="83"/>
      <c r="MBY25" s="77"/>
      <c r="MBZ25" s="83"/>
      <c r="MCA25" s="77"/>
      <c r="MCB25" s="83"/>
      <c r="MCC25" s="77"/>
      <c r="MCD25" s="83"/>
      <c r="MCE25" s="77"/>
      <c r="MCF25" s="83"/>
      <c r="MCG25" s="77"/>
      <c r="MCH25" s="83"/>
      <c r="MCI25" s="77"/>
      <c r="MCJ25" s="83"/>
      <c r="MCK25" s="77"/>
      <c r="MCL25" s="83"/>
      <c r="MCM25" s="77"/>
      <c r="MCN25" s="83"/>
      <c r="MCO25" s="77"/>
      <c r="MCP25" s="83"/>
      <c r="MCQ25" s="77"/>
      <c r="MCR25" s="83"/>
      <c r="MCS25" s="77"/>
      <c r="MCT25" s="83"/>
      <c r="MCU25" s="77"/>
      <c r="MCV25" s="83"/>
      <c r="MCW25" s="77"/>
      <c r="MCX25" s="83"/>
      <c r="MCY25" s="77"/>
      <c r="MCZ25" s="83"/>
      <c r="MDA25" s="77"/>
      <c r="MDB25" s="83"/>
      <c r="MDC25" s="77"/>
      <c r="MDD25" s="83"/>
      <c r="MDE25" s="77"/>
      <c r="MDF25" s="83"/>
      <c r="MDG25" s="77"/>
      <c r="MDH25" s="83"/>
      <c r="MDI25" s="77"/>
      <c r="MDJ25" s="83"/>
      <c r="MDK25" s="77"/>
      <c r="MDL25" s="83"/>
      <c r="MDM25" s="77"/>
      <c r="MDN25" s="83"/>
      <c r="MDO25" s="77"/>
      <c r="MDP25" s="83"/>
      <c r="MDQ25" s="77"/>
      <c r="MDR25" s="83"/>
      <c r="MDS25" s="77"/>
      <c r="MDT25" s="83"/>
      <c r="MDU25" s="77"/>
      <c r="MDV25" s="83"/>
      <c r="MDW25" s="77"/>
      <c r="MDX25" s="83"/>
      <c r="MDY25" s="77"/>
      <c r="MDZ25" s="83"/>
      <c r="MEA25" s="77"/>
      <c r="MEB25" s="83"/>
      <c r="MEC25" s="77"/>
      <c r="MED25" s="83"/>
      <c r="MEE25" s="77"/>
      <c r="MEF25" s="83"/>
      <c r="MEG25" s="77"/>
      <c r="MEH25" s="83"/>
      <c r="MEI25" s="77"/>
      <c r="MEJ25" s="83"/>
      <c r="MEK25" s="77"/>
      <c r="MEL25" s="83"/>
      <c r="MEM25" s="77"/>
      <c r="MEN25" s="83"/>
      <c r="MEO25" s="77"/>
      <c r="MEP25" s="83"/>
      <c r="MEQ25" s="77"/>
      <c r="MER25" s="83"/>
      <c r="MES25" s="77"/>
      <c r="MET25" s="83"/>
      <c r="MEU25" s="77"/>
      <c r="MEV25" s="83"/>
      <c r="MEW25" s="77"/>
      <c r="MEX25" s="83"/>
      <c r="MEY25" s="77"/>
      <c r="MEZ25" s="83"/>
      <c r="MFA25" s="77"/>
      <c r="MFB25" s="83"/>
      <c r="MFC25" s="77"/>
      <c r="MFD25" s="83"/>
      <c r="MFE25" s="77"/>
      <c r="MFF25" s="83"/>
      <c r="MFG25" s="77"/>
      <c r="MFH25" s="83"/>
      <c r="MFI25" s="77"/>
      <c r="MFJ25" s="83"/>
      <c r="MFK25" s="77"/>
      <c r="MFL25" s="83"/>
      <c r="MFM25" s="77"/>
      <c r="MFN25" s="83"/>
      <c r="MFO25" s="77"/>
      <c r="MFP25" s="83"/>
      <c r="MFQ25" s="77"/>
      <c r="MFR25" s="83"/>
      <c r="MFS25" s="77"/>
      <c r="MFT25" s="83"/>
      <c r="MFU25" s="77"/>
      <c r="MFV25" s="83"/>
      <c r="MFW25" s="77"/>
      <c r="MFX25" s="83"/>
      <c r="MFY25" s="77"/>
      <c r="MFZ25" s="83"/>
      <c r="MGA25" s="77"/>
      <c r="MGB25" s="83"/>
      <c r="MGC25" s="77"/>
      <c r="MGD25" s="83"/>
      <c r="MGE25" s="77"/>
      <c r="MGF25" s="83"/>
      <c r="MGG25" s="77"/>
      <c r="MGH25" s="83"/>
      <c r="MGI25" s="77"/>
      <c r="MGJ25" s="83"/>
      <c r="MGK25" s="77"/>
      <c r="MGL25" s="83"/>
      <c r="MGM25" s="77"/>
      <c r="MGN25" s="83"/>
      <c r="MGO25" s="77"/>
      <c r="MGP25" s="83"/>
      <c r="MGQ25" s="77"/>
      <c r="MGR25" s="83"/>
      <c r="MGS25" s="77"/>
      <c r="MGT25" s="83"/>
      <c r="MGU25" s="77"/>
      <c r="MGV25" s="83"/>
      <c r="MGW25" s="77"/>
      <c r="MGX25" s="83"/>
      <c r="MGY25" s="77"/>
      <c r="MGZ25" s="83"/>
      <c r="MHA25" s="77"/>
      <c r="MHB25" s="83"/>
      <c r="MHC25" s="77"/>
      <c r="MHD25" s="83"/>
      <c r="MHE25" s="77"/>
      <c r="MHF25" s="83"/>
      <c r="MHG25" s="77"/>
      <c r="MHH25" s="83"/>
      <c r="MHI25" s="77"/>
      <c r="MHJ25" s="83"/>
      <c r="MHK25" s="77"/>
      <c r="MHL25" s="83"/>
      <c r="MHM25" s="77"/>
      <c r="MHN25" s="83"/>
      <c r="MHO25" s="77"/>
      <c r="MHP25" s="83"/>
      <c r="MHQ25" s="77"/>
      <c r="MHR25" s="83"/>
      <c r="MHS25" s="77"/>
      <c r="MHT25" s="83"/>
      <c r="MHU25" s="77"/>
      <c r="MHV25" s="83"/>
      <c r="MHW25" s="77"/>
      <c r="MHX25" s="83"/>
      <c r="MHY25" s="77"/>
      <c r="MHZ25" s="83"/>
      <c r="MIA25" s="77"/>
      <c r="MIB25" s="83"/>
      <c r="MIC25" s="77"/>
      <c r="MID25" s="83"/>
      <c r="MIE25" s="77"/>
      <c r="MIF25" s="83"/>
      <c r="MIG25" s="77"/>
      <c r="MIH25" s="83"/>
      <c r="MII25" s="77"/>
      <c r="MIJ25" s="83"/>
      <c r="MIK25" s="77"/>
      <c r="MIL25" s="83"/>
      <c r="MIM25" s="77"/>
      <c r="MIN25" s="83"/>
      <c r="MIO25" s="77"/>
      <c r="MIP25" s="83"/>
      <c r="MIQ25" s="77"/>
      <c r="MIR25" s="83"/>
      <c r="MIS25" s="77"/>
      <c r="MIT25" s="83"/>
      <c r="MIU25" s="77"/>
      <c r="MIV25" s="83"/>
      <c r="MIW25" s="77"/>
      <c r="MIX25" s="83"/>
      <c r="MIY25" s="77"/>
      <c r="MIZ25" s="83"/>
      <c r="MJA25" s="77"/>
      <c r="MJB25" s="83"/>
      <c r="MJC25" s="77"/>
      <c r="MJD25" s="83"/>
      <c r="MJE25" s="77"/>
      <c r="MJF25" s="83"/>
      <c r="MJG25" s="77"/>
      <c r="MJH25" s="83"/>
      <c r="MJI25" s="77"/>
      <c r="MJJ25" s="83"/>
      <c r="MJK25" s="77"/>
      <c r="MJL25" s="83"/>
      <c r="MJM25" s="77"/>
      <c r="MJN25" s="83"/>
      <c r="MJO25" s="77"/>
      <c r="MJP25" s="83"/>
      <c r="MJQ25" s="77"/>
      <c r="MJR25" s="83"/>
      <c r="MJS25" s="77"/>
      <c r="MJT25" s="83"/>
      <c r="MJU25" s="77"/>
      <c r="MJV25" s="83"/>
      <c r="MJW25" s="77"/>
      <c r="MJX25" s="83"/>
      <c r="MJY25" s="77"/>
      <c r="MJZ25" s="83"/>
      <c r="MKA25" s="77"/>
      <c r="MKB25" s="83"/>
      <c r="MKC25" s="77"/>
      <c r="MKD25" s="83"/>
      <c r="MKE25" s="77"/>
      <c r="MKF25" s="83"/>
      <c r="MKG25" s="77"/>
      <c r="MKH25" s="83"/>
      <c r="MKI25" s="77"/>
      <c r="MKJ25" s="83"/>
      <c r="MKK25" s="77"/>
      <c r="MKL25" s="83"/>
      <c r="MKM25" s="77"/>
      <c r="MKN25" s="83"/>
      <c r="MKO25" s="77"/>
      <c r="MKP25" s="83"/>
      <c r="MKQ25" s="77"/>
      <c r="MKR25" s="83"/>
      <c r="MKS25" s="77"/>
      <c r="MKT25" s="83"/>
      <c r="MKU25" s="77"/>
      <c r="MKV25" s="83"/>
      <c r="MKW25" s="77"/>
      <c r="MKX25" s="83"/>
      <c r="MKY25" s="77"/>
      <c r="MKZ25" s="83"/>
      <c r="MLA25" s="77"/>
      <c r="MLB25" s="83"/>
      <c r="MLC25" s="77"/>
      <c r="MLD25" s="83"/>
      <c r="MLE25" s="77"/>
      <c r="MLF25" s="83"/>
      <c r="MLG25" s="77"/>
      <c r="MLH25" s="83"/>
      <c r="MLI25" s="77"/>
      <c r="MLJ25" s="83"/>
      <c r="MLK25" s="77"/>
      <c r="MLL25" s="83"/>
      <c r="MLM25" s="77"/>
      <c r="MLN25" s="83"/>
      <c r="MLO25" s="77"/>
      <c r="MLP25" s="83"/>
      <c r="MLQ25" s="77"/>
      <c r="MLR25" s="83"/>
      <c r="MLS25" s="77"/>
      <c r="MLT25" s="83"/>
      <c r="MLU25" s="77"/>
      <c r="MLV25" s="83"/>
      <c r="MLW25" s="77"/>
      <c r="MLX25" s="83"/>
      <c r="MLY25" s="77"/>
      <c r="MLZ25" s="83"/>
      <c r="MMA25" s="77"/>
      <c r="MMB25" s="83"/>
      <c r="MMC25" s="77"/>
      <c r="MMD25" s="83"/>
      <c r="MME25" s="77"/>
      <c r="MMF25" s="83"/>
      <c r="MMG25" s="77"/>
      <c r="MMH25" s="83"/>
      <c r="MMI25" s="77"/>
      <c r="MMJ25" s="83"/>
      <c r="MMK25" s="77"/>
      <c r="MML25" s="83"/>
      <c r="MMM25" s="77"/>
      <c r="MMN25" s="83"/>
      <c r="MMO25" s="77"/>
      <c r="MMP25" s="83"/>
      <c r="MMQ25" s="77"/>
      <c r="MMR25" s="83"/>
      <c r="MMS25" s="77"/>
      <c r="MMT25" s="83"/>
      <c r="MMU25" s="77"/>
      <c r="MMV25" s="83"/>
      <c r="MMW25" s="77"/>
      <c r="MMX25" s="83"/>
      <c r="MMY25" s="77"/>
      <c r="MMZ25" s="83"/>
      <c r="MNA25" s="77"/>
      <c r="MNB25" s="83"/>
      <c r="MNC25" s="77"/>
      <c r="MND25" s="83"/>
      <c r="MNE25" s="77"/>
      <c r="MNF25" s="83"/>
      <c r="MNG25" s="77"/>
      <c r="MNH25" s="83"/>
      <c r="MNI25" s="77"/>
      <c r="MNJ25" s="83"/>
      <c r="MNK25" s="77"/>
      <c r="MNL25" s="83"/>
      <c r="MNM25" s="77"/>
      <c r="MNN25" s="83"/>
      <c r="MNO25" s="77"/>
      <c r="MNP25" s="83"/>
      <c r="MNQ25" s="77"/>
      <c r="MNR25" s="83"/>
      <c r="MNS25" s="77"/>
      <c r="MNT25" s="83"/>
      <c r="MNU25" s="77"/>
      <c r="MNV25" s="83"/>
      <c r="MNW25" s="77"/>
      <c r="MNX25" s="83"/>
      <c r="MNY25" s="77"/>
      <c r="MNZ25" s="83"/>
      <c r="MOA25" s="77"/>
      <c r="MOB25" s="83"/>
      <c r="MOC25" s="77"/>
      <c r="MOD25" s="83"/>
      <c r="MOE25" s="77"/>
      <c r="MOF25" s="83"/>
      <c r="MOG25" s="77"/>
      <c r="MOH25" s="83"/>
      <c r="MOI25" s="77"/>
      <c r="MOJ25" s="83"/>
      <c r="MOK25" s="77"/>
      <c r="MOL25" s="83"/>
      <c r="MOM25" s="77"/>
      <c r="MON25" s="83"/>
      <c r="MOO25" s="77"/>
      <c r="MOP25" s="83"/>
      <c r="MOQ25" s="77"/>
      <c r="MOR25" s="83"/>
      <c r="MOS25" s="77"/>
      <c r="MOT25" s="83"/>
      <c r="MOU25" s="77"/>
      <c r="MOV25" s="83"/>
      <c r="MOW25" s="77"/>
      <c r="MOX25" s="83"/>
      <c r="MOY25" s="77"/>
      <c r="MOZ25" s="83"/>
      <c r="MPA25" s="77"/>
      <c r="MPB25" s="83"/>
      <c r="MPC25" s="77"/>
      <c r="MPD25" s="83"/>
      <c r="MPE25" s="77"/>
      <c r="MPF25" s="83"/>
      <c r="MPG25" s="77"/>
      <c r="MPH25" s="83"/>
      <c r="MPI25" s="77"/>
      <c r="MPJ25" s="83"/>
      <c r="MPK25" s="77"/>
      <c r="MPL25" s="83"/>
      <c r="MPM25" s="77"/>
      <c r="MPN25" s="83"/>
      <c r="MPO25" s="77"/>
      <c r="MPP25" s="83"/>
      <c r="MPQ25" s="77"/>
      <c r="MPR25" s="83"/>
      <c r="MPS25" s="77"/>
      <c r="MPT25" s="83"/>
      <c r="MPU25" s="77"/>
      <c r="MPV25" s="83"/>
      <c r="MPW25" s="77"/>
      <c r="MPX25" s="83"/>
      <c r="MPY25" s="77"/>
      <c r="MPZ25" s="83"/>
      <c r="MQA25" s="77"/>
      <c r="MQB25" s="83"/>
      <c r="MQC25" s="77"/>
      <c r="MQD25" s="83"/>
      <c r="MQE25" s="77"/>
      <c r="MQF25" s="83"/>
      <c r="MQG25" s="77"/>
      <c r="MQH25" s="83"/>
      <c r="MQI25" s="77"/>
      <c r="MQJ25" s="83"/>
      <c r="MQK25" s="77"/>
      <c r="MQL25" s="83"/>
      <c r="MQM25" s="77"/>
      <c r="MQN25" s="83"/>
      <c r="MQO25" s="77"/>
      <c r="MQP25" s="83"/>
      <c r="MQQ25" s="77"/>
      <c r="MQR25" s="83"/>
      <c r="MQS25" s="77"/>
      <c r="MQT25" s="83"/>
      <c r="MQU25" s="77"/>
      <c r="MQV25" s="83"/>
      <c r="MQW25" s="77"/>
      <c r="MQX25" s="83"/>
      <c r="MQY25" s="77"/>
      <c r="MQZ25" s="83"/>
      <c r="MRA25" s="77"/>
      <c r="MRB25" s="83"/>
      <c r="MRC25" s="77"/>
      <c r="MRD25" s="83"/>
      <c r="MRE25" s="77"/>
      <c r="MRF25" s="83"/>
      <c r="MRG25" s="77"/>
      <c r="MRH25" s="83"/>
      <c r="MRI25" s="77"/>
      <c r="MRJ25" s="83"/>
      <c r="MRK25" s="77"/>
      <c r="MRL25" s="83"/>
      <c r="MRM25" s="77"/>
      <c r="MRN25" s="83"/>
      <c r="MRO25" s="77"/>
      <c r="MRP25" s="83"/>
      <c r="MRQ25" s="77"/>
      <c r="MRR25" s="83"/>
      <c r="MRS25" s="77"/>
      <c r="MRT25" s="83"/>
      <c r="MRU25" s="77"/>
      <c r="MRV25" s="83"/>
      <c r="MRW25" s="77"/>
      <c r="MRX25" s="83"/>
      <c r="MRY25" s="77"/>
      <c r="MRZ25" s="83"/>
      <c r="MSA25" s="77"/>
      <c r="MSB25" s="83"/>
      <c r="MSC25" s="77"/>
      <c r="MSD25" s="83"/>
      <c r="MSE25" s="77"/>
      <c r="MSF25" s="83"/>
      <c r="MSG25" s="77"/>
      <c r="MSH25" s="83"/>
      <c r="MSI25" s="77"/>
      <c r="MSJ25" s="83"/>
      <c r="MSK25" s="77"/>
      <c r="MSL25" s="83"/>
      <c r="MSM25" s="77"/>
      <c r="MSN25" s="83"/>
      <c r="MSO25" s="77"/>
      <c r="MSP25" s="83"/>
      <c r="MSQ25" s="77"/>
      <c r="MSR25" s="83"/>
      <c r="MSS25" s="77"/>
      <c r="MST25" s="83"/>
      <c r="MSU25" s="77"/>
      <c r="MSV25" s="83"/>
      <c r="MSW25" s="77"/>
      <c r="MSX25" s="83"/>
      <c r="MSY25" s="77"/>
      <c r="MSZ25" s="83"/>
      <c r="MTA25" s="77"/>
      <c r="MTB25" s="83"/>
      <c r="MTC25" s="77"/>
      <c r="MTD25" s="83"/>
      <c r="MTE25" s="77"/>
      <c r="MTF25" s="83"/>
      <c r="MTG25" s="77"/>
      <c r="MTH25" s="83"/>
      <c r="MTI25" s="77"/>
      <c r="MTJ25" s="83"/>
      <c r="MTK25" s="77"/>
      <c r="MTL25" s="83"/>
      <c r="MTM25" s="77"/>
      <c r="MTN25" s="83"/>
      <c r="MTO25" s="77"/>
      <c r="MTP25" s="83"/>
      <c r="MTQ25" s="77"/>
      <c r="MTR25" s="83"/>
      <c r="MTS25" s="77"/>
      <c r="MTT25" s="83"/>
      <c r="MTU25" s="77"/>
      <c r="MTV25" s="83"/>
      <c r="MTW25" s="77"/>
      <c r="MTX25" s="83"/>
      <c r="MTY25" s="77"/>
      <c r="MTZ25" s="83"/>
      <c r="MUA25" s="77"/>
      <c r="MUB25" s="83"/>
      <c r="MUC25" s="77"/>
      <c r="MUD25" s="83"/>
      <c r="MUE25" s="77"/>
      <c r="MUF25" s="83"/>
      <c r="MUG25" s="77"/>
      <c r="MUH25" s="83"/>
      <c r="MUI25" s="77"/>
      <c r="MUJ25" s="83"/>
      <c r="MUK25" s="77"/>
      <c r="MUL25" s="83"/>
      <c r="MUM25" s="77"/>
      <c r="MUN25" s="83"/>
      <c r="MUO25" s="77"/>
      <c r="MUP25" s="83"/>
      <c r="MUQ25" s="77"/>
      <c r="MUR25" s="83"/>
      <c r="MUS25" s="77"/>
      <c r="MUT25" s="83"/>
      <c r="MUU25" s="77"/>
      <c r="MUV25" s="83"/>
      <c r="MUW25" s="77"/>
      <c r="MUX25" s="83"/>
      <c r="MUY25" s="77"/>
      <c r="MUZ25" s="83"/>
      <c r="MVA25" s="77"/>
      <c r="MVB25" s="83"/>
      <c r="MVC25" s="77"/>
      <c r="MVD25" s="83"/>
      <c r="MVE25" s="77"/>
      <c r="MVF25" s="83"/>
      <c r="MVG25" s="77"/>
      <c r="MVH25" s="83"/>
      <c r="MVI25" s="77"/>
      <c r="MVJ25" s="83"/>
      <c r="MVK25" s="77"/>
      <c r="MVL25" s="83"/>
      <c r="MVM25" s="77"/>
      <c r="MVN25" s="83"/>
      <c r="MVO25" s="77"/>
      <c r="MVP25" s="83"/>
      <c r="MVQ25" s="77"/>
      <c r="MVR25" s="83"/>
      <c r="MVS25" s="77"/>
      <c r="MVT25" s="83"/>
      <c r="MVU25" s="77"/>
      <c r="MVV25" s="83"/>
      <c r="MVW25" s="77"/>
      <c r="MVX25" s="83"/>
      <c r="MVY25" s="77"/>
      <c r="MVZ25" s="83"/>
      <c r="MWA25" s="77"/>
      <c r="MWB25" s="83"/>
      <c r="MWC25" s="77"/>
      <c r="MWD25" s="83"/>
      <c r="MWE25" s="77"/>
      <c r="MWF25" s="83"/>
      <c r="MWG25" s="77"/>
      <c r="MWH25" s="83"/>
      <c r="MWI25" s="77"/>
      <c r="MWJ25" s="83"/>
      <c r="MWK25" s="77"/>
      <c r="MWL25" s="83"/>
      <c r="MWM25" s="77"/>
      <c r="MWN25" s="83"/>
      <c r="MWO25" s="77"/>
      <c r="MWP25" s="83"/>
      <c r="MWQ25" s="77"/>
      <c r="MWR25" s="83"/>
      <c r="MWS25" s="77"/>
      <c r="MWT25" s="83"/>
      <c r="MWU25" s="77"/>
      <c r="MWV25" s="83"/>
      <c r="MWW25" s="77"/>
      <c r="MWX25" s="83"/>
      <c r="MWY25" s="77"/>
      <c r="MWZ25" s="83"/>
      <c r="MXA25" s="77"/>
      <c r="MXB25" s="83"/>
      <c r="MXC25" s="77"/>
      <c r="MXD25" s="83"/>
      <c r="MXE25" s="77"/>
      <c r="MXF25" s="83"/>
      <c r="MXG25" s="77"/>
      <c r="MXH25" s="83"/>
      <c r="MXI25" s="77"/>
      <c r="MXJ25" s="83"/>
      <c r="MXK25" s="77"/>
      <c r="MXL25" s="83"/>
      <c r="MXM25" s="77"/>
      <c r="MXN25" s="83"/>
      <c r="MXO25" s="77"/>
      <c r="MXP25" s="83"/>
      <c r="MXQ25" s="77"/>
      <c r="MXR25" s="83"/>
      <c r="MXS25" s="77"/>
      <c r="MXT25" s="83"/>
      <c r="MXU25" s="77"/>
      <c r="MXV25" s="83"/>
      <c r="MXW25" s="77"/>
      <c r="MXX25" s="83"/>
      <c r="MXY25" s="77"/>
      <c r="MXZ25" s="83"/>
      <c r="MYA25" s="77"/>
      <c r="MYB25" s="83"/>
      <c r="MYC25" s="77"/>
      <c r="MYD25" s="83"/>
      <c r="MYE25" s="77"/>
      <c r="MYF25" s="83"/>
      <c r="MYG25" s="77"/>
      <c r="MYH25" s="83"/>
      <c r="MYI25" s="77"/>
      <c r="MYJ25" s="83"/>
      <c r="MYK25" s="77"/>
      <c r="MYL25" s="83"/>
      <c r="MYM25" s="77"/>
      <c r="MYN25" s="83"/>
      <c r="MYO25" s="77"/>
      <c r="MYP25" s="83"/>
      <c r="MYQ25" s="77"/>
      <c r="MYR25" s="83"/>
      <c r="MYS25" s="77"/>
      <c r="MYT25" s="83"/>
      <c r="MYU25" s="77"/>
      <c r="MYV25" s="83"/>
      <c r="MYW25" s="77"/>
      <c r="MYX25" s="83"/>
      <c r="MYY25" s="77"/>
      <c r="MYZ25" s="83"/>
      <c r="MZA25" s="77"/>
      <c r="MZB25" s="83"/>
      <c r="MZC25" s="77"/>
      <c r="MZD25" s="83"/>
      <c r="MZE25" s="77"/>
      <c r="MZF25" s="83"/>
      <c r="MZG25" s="77"/>
      <c r="MZH25" s="83"/>
      <c r="MZI25" s="77"/>
      <c r="MZJ25" s="83"/>
      <c r="MZK25" s="77"/>
      <c r="MZL25" s="83"/>
      <c r="MZM25" s="77"/>
      <c r="MZN25" s="83"/>
      <c r="MZO25" s="77"/>
      <c r="MZP25" s="83"/>
      <c r="MZQ25" s="77"/>
      <c r="MZR25" s="83"/>
      <c r="MZS25" s="77"/>
      <c r="MZT25" s="83"/>
      <c r="MZU25" s="77"/>
      <c r="MZV25" s="83"/>
      <c r="MZW25" s="77"/>
      <c r="MZX25" s="83"/>
      <c r="MZY25" s="77"/>
      <c r="MZZ25" s="83"/>
      <c r="NAA25" s="77"/>
      <c r="NAB25" s="83"/>
      <c r="NAC25" s="77"/>
      <c r="NAD25" s="83"/>
      <c r="NAE25" s="77"/>
      <c r="NAF25" s="83"/>
      <c r="NAG25" s="77"/>
      <c r="NAH25" s="83"/>
      <c r="NAI25" s="77"/>
      <c r="NAJ25" s="83"/>
      <c r="NAK25" s="77"/>
      <c r="NAL25" s="83"/>
      <c r="NAM25" s="77"/>
      <c r="NAN25" s="83"/>
      <c r="NAO25" s="77"/>
      <c r="NAP25" s="83"/>
      <c r="NAQ25" s="77"/>
      <c r="NAR25" s="83"/>
      <c r="NAS25" s="77"/>
      <c r="NAT25" s="83"/>
      <c r="NAU25" s="77"/>
      <c r="NAV25" s="83"/>
      <c r="NAW25" s="77"/>
      <c r="NAX25" s="83"/>
      <c r="NAY25" s="77"/>
      <c r="NAZ25" s="83"/>
      <c r="NBA25" s="77"/>
      <c r="NBB25" s="83"/>
      <c r="NBC25" s="77"/>
      <c r="NBD25" s="83"/>
      <c r="NBE25" s="77"/>
      <c r="NBF25" s="83"/>
      <c r="NBG25" s="77"/>
      <c r="NBH25" s="83"/>
      <c r="NBI25" s="77"/>
      <c r="NBJ25" s="83"/>
      <c r="NBK25" s="77"/>
      <c r="NBL25" s="83"/>
      <c r="NBM25" s="77"/>
      <c r="NBN25" s="83"/>
      <c r="NBO25" s="77"/>
      <c r="NBP25" s="83"/>
      <c r="NBQ25" s="77"/>
      <c r="NBR25" s="83"/>
      <c r="NBS25" s="77"/>
      <c r="NBT25" s="83"/>
      <c r="NBU25" s="77"/>
      <c r="NBV25" s="83"/>
      <c r="NBW25" s="77"/>
      <c r="NBX25" s="83"/>
      <c r="NBY25" s="77"/>
      <c r="NBZ25" s="83"/>
      <c r="NCA25" s="77"/>
      <c r="NCB25" s="83"/>
      <c r="NCC25" s="77"/>
      <c r="NCD25" s="83"/>
      <c r="NCE25" s="77"/>
      <c r="NCF25" s="83"/>
      <c r="NCG25" s="77"/>
      <c r="NCH25" s="83"/>
      <c r="NCI25" s="77"/>
      <c r="NCJ25" s="83"/>
      <c r="NCK25" s="77"/>
      <c r="NCL25" s="83"/>
      <c r="NCM25" s="77"/>
      <c r="NCN25" s="83"/>
      <c r="NCO25" s="77"/>
      <c r="NCP25" s="83"/>
      <c r="NCQ25" s="77"/>
      <c r="NCR25" s="83"/>
      <c r="NCS25" s="77"/>
      <c r="NCT25" s="83"/>
      <c r="NCU25" s="77"/>
      <c r="NCV25" s="83"/>
      <c r="NCW25" s="77"/>
      <c r="NCX25" s="83"/>
      <c r="NCY25" s="77"/>
      <c r="NCZ25" s="83"/>
      <c r="NDA25" s="77"/>
      <c r="NDB25" s="83"/>
      <c r="NDC25" s="77"/>
      <c r="NDD25" s="83"/>
      <c r="NDE25" s="77"/>
      <c r="NDF25" s="83"/>
      <c r="NDG25" s="77"/>
      <c r="NDH25" s="83"/>
      <c r="NDI25" s="77"/>
      <c r="NDJ25" s="83"/>
      <c r="NDK25" s="77"/>
      <c r="NDL25" s="83"/>
      <c r="NDM25" s="77"/>
      <c r="NDN25" s="83"/>
      <c r="NDO25" s="77"/>
      <c r="NDP25" s="83"/>
      <c r="NDQ25" s="77"/>
      <c r="NDR25" s="83"/>
      <c r="NDS25" s="77"/>
      <c r="NDT25" s="83"/>
      <c r="NDU25" s="77"/>
      <c r="NDV25" s="83"/>
      <c r="NDW25" s="77"/>
      <c r="NDX25" s="83"/>
      <c r="NDY25" s="77"/>
      <c r="NDZ25" s="83"/>
      <c r="NEA25" s="77"/>
      <c r="NEB25" s="83"/>
      <c r="NEC25" s="77"/>
      <c r="NED25" s="83"/>
      <c r="NEE25" s="77"/>
      <c r="NEF25" s="83"/>
      <c r="NEG25" s="77"/>
      <c r="NEH25" s="83"/>
      <c r="NEI25" s="77"/>
      <c r="NEJ25" s="83"/>
      <c r="NEK25" s="77"/>
      <c r="NEL25" s="83"/>
      <c r="NEM25" s="77"/>
      <c r="NEN25" s="83"/>
      <c r="NEO25" s="77"/>
      <c r="NEP25" s="83"/>
      <c r="NEQ25" s="77"/>
      <c r="NER25" s="83"/>
      <c r="NES25" s="77"/>
      <c r="NET25" s="83"/>
      <c r="NEU25" s="77"/>
      <c r="NEV25" s="83"/>
      <c r="NEW25" s="77"/>
      <c r="NEX25" s="83"/>
      <c r="NEY25" s="77"/>
      <c r="NEZ25" s="83"/>
      <c r="NFA25" s="77"/>
      <c r="NFB25" s="83"/>
      <c r="NFC25" s="77"/>
      <c r="NFD25" s="83"/>
      <c r="NFE25" s="77"/>
      <c r="NFF25" s="83"/>
      <c r="NFG25" s="77"/>
      <c r="NFH25" s="83"/>
      <c r="NFI25" s="77"/>
      <c r="NFJ25" s="83"/>
      <c r="NFK25" s="77"/>
      <c r="NFL25" s="83"/>
      <c r="NFM25" s="77"/>
      <c r="NFN25" s="83"/>
      <c r="NFO25" s="77"/>
      <c r="NFP25" s="83"/>
      <c r="NFQ25" s="77"/>
      <c r="NFR25" s="83"/>
      <c r="NFS25" s="77"/>
      <c r="NFT25" s="83"/>
      <c r="NFU25" s="77"/>
      <c r="NFV25" s="83"/>
      <c r="NFW25" s="77"/>
      <c r="NFX25" s="83"/>
      <c r="NFY25" s="77"/>
      <c r="NFZ25" s="83"/>
      <c r="NGA25" s="77"/>
      <c r="NGB25" s="83"/>
      <c r="NGC25" s="77"/>
      <c r="NGD25" s="83"/>
      <c r="NGE25" s="77"/>
      <c r="NGF25" s="83"/>
      <c r="NGG25" s="77"/>
      <c r="NGH25" s="83"/>
      <c r="NGI25" s="77"/>
      <c r="NGJ25" s="83"/>
      <c r="NGK25" s="77"/>
      <c r="NGL25" s="83"/>
      <c r="NGM25" s="77"/>
      <c r="NGN25" s="83"/>
      <c r="NGO25" s="77"/>
      <c r="NGP25" s="83"/>
      <c r="NGQ25" s="77"/>
      <c r="NGR25" s="83"/>
      <c r="NGS25" s="77"/>
      <c r="NGT25" s="83"/>
      <c r="NGU25" s="77"/>
      <c r="NGV25" s="83"/>
      <c r="NGW25" s="77"/>
      <c r="NGX25" s="83"/>
      <c r="NGY25" s="77"/>
      <c r="NGZ25" s="83"/>
      <c r="NHA25" s="77"/>
      <c r="NHB25" s="83"/>
      <c r="NHC25" s="77"/>
      <c r="NHD25" s="83"/>
      <c r="NHE25" s="77"/>
      <c r="NHF25" s="83"/>
      <c r="NHG25" s="77"/>
      <c r="NHH25" s="83"/>
      <c r="NHI25" s="77"/>
      <c r="NHJ25" s="83"/>
      <c r="NHK25" s="77"/>
      <c r="NHL25" s="83"/>
      <c r="NHM25" s="77"/>
      <c r="NHN25" s="83"/>
      <c r="NHO25" s="77"/>
      <c r="NHP25" s="83"/>
      <c r="NHQ25" s="77"/>
      <c r="NHR25" s="83"/>
      <c r="NHS25" s="77"/>
      <c r="NHT25" s="83"/>
      <c r="NHU25" s="77"/>
      <c r="NHV25" s="83"/>
      <c r="NHW25" s="77"/>
      <c r="NHX25" s="83"/>
      <c r="NHY25" s="77"/>
      <c r="NHZ25" s="83"/>
      <c r="NIA25" s="77"/>
      <c r="NIB25" s="83"/>
      <c r="NIC25" s="77"/>
      <c r="NID25" s="83"/>
      <c r="NIE25" s="77"/>
      <c r="NIF25" s="83"/>
      <c r="NIG25" s="77"/>
      <c r="NIH25" s="83"/>
      <c r="NII25" s="77"/>
      <c r="NIJ25" s="83"/>
      <c r="NIK25" s="77"/>
      <c r="NIL25" s="83"/>
      <c r="NIM25" s="77"/>
      <c r="NIN25" s="83"/>
      <c r="NIO25" s="77"/>
      <c r="NIP25" s="83"/>
      <c r="NIQ25" s="77"/>
      <c r="NIR25" s="83"/>
      <c r="NIS25" s="77"/>
      <c r="NIT25" s="83"/>
      <c r="NIU25" s="77"/>
      <c r="NIV25" s="83"/>
      <c r="NIW25" s="77"/>
      <c r="NIX25" s="83"/>
      <c r="NIY25" s="77"/>
      <c r="NIZ25" s="83"/>
      <c r="NJA25" s="77"/>
      <c r="NJB25" s="83"/>
      <c r="NJC25" s="77"/>
      <c r="NJD25" s="83"/>
      <c r="NJE25" s="77"/>
      <c r="NJF25" s="83"/>
      <c r="NJG25" s="77"/>
      <c r="NJH25" s="83"/>
      <c r="NJI25" s="77"/>
      <c r="NJJ25" s="83"/>
      <c r="NJK25" s="77"/>
      <c r="NJL25" s="83"/>
      <c r="NJM25" s="77"/>
      <c r="NJN25" s="83"/>
      <c r="NJO25" s="77"/>
      <c r="NJP25" s="83"/>
      <c r="NJQ25" s="77"/>
      <c r="NJR25" s="83"/>
      <c r="NJS25" s="77"/>
      <c r="NJT25" s="83"/>
      <c r="NJU25" s="77"/>
      <c r="NJV25" s="83"/>
      <c r="NJW25" s="77"/>
      <c r="NJX25" s="83"/>
      <c r="NJY25" s="77"/>
      <c r="NJZ25" s="83"/>
      <c r="NKA25" s="77"/>
      <c r="NKB25" s="83"/>
      <c r="NKC25" s="77"/>
      <c r="NKD25" s="83"/>
      <c r="NKE25" s="77"/>
      <c r="NKF25" s="83"/>
      <c r="NKG25" s="77"/>
      <c r="NKH25" s="83"/>
      <c r="NKI25" s="77"/>
      <c r="NKJ25" s="83"/>
      <c r="NKK25" s="77"/>
      <c r="NKL25" s="83"/>
      <c r="NKM25" s="77"/>
      <c r="NKN25" s="83"/>
      <c r="NKO25" s="77"/>
      <c r="NKP25" s="83"/>
      <c r="NKQ25" s="77"/>
      <c r="NKR25" s="83"/>
      <c r="NKS25" s="77"/>
      <c r="NKT25" s="83"/>
      <c r="NKU25" s="77"/>
      <c r="NKV25" s="83"/>
      <c r="NKW25" s="77"/>
      <c r="NKX25" s="83"/>
      <c r="NKY25" s="77"/>
      <c r="NKZ25" s="83"/>
      <c r="NLA25" s="77"/>
      <c r="NLB25" s="83"/>
      <c r="NLC25" s="77"/>
      <c r="NLD25" s="83"/>
      <c r="NLE25" s="77"/>
      <c r="NLF25" s="83"/>
      <c r="NLG25" s="77"/>
      <c r="NLH25" s="83"/>
      <c r="NLI25" s="77"/>
      <c r="NLJ25" s="83"/>
      <c r="NLK25" s="77"/>
      <c r="NLL25" s="83"/>
      <c r="NLM25" s="77"/>
      <c r="NLN25" s="83"/>
      <c r="NLO25" s="77"/>
      <c r="NLP25" s="83"/>
      <c r="NLQ25" s="77"/>
      <c r="NLR25" s="83"/>
      <c r="NLS25" s="77"/>
      <c r="NLT25" s="83"/>
      <c r="NLU25" s="77"/>
      <c r="NLV25" s="83"/>
      <c r="NLW25" s="77"/>
      <c r="NLX25" s="83"/>
      <c r="NLY25" s="77"/>
      <c r="NLZ25" s="83"/>
      <c r="NMA25" s="77"/>
      <c r="NMB25" s="83"/>
      <c r="NMC25" s="77"/>
      <c r="NMD25" s="83"/>
      <c r="NME25" s="77"/>
      <c r="NMF25" s="83"/>
      <c r="NMG25" s="77"/>
      <c r="NMH25" s="83"/>
      <c r="NMI25" s="77"/>
      <c r="NMJ25" s="83"/>
      <c r="NMK25" s="77"/>
      <c r="NML25" s="83"/>
      <c r="NMM25" s="77"/>
      <c r="NMN25" s="83"/>
      <c r="NMO25" s="77"/>
      <c r="NMP25" s="83"/>
      <c r="NMQ25" s="77"/>
      <c r="NMR25" s="83"/>
      <c r="NMS25" s="77"/>
      <c r="NMT25" s="83"/>
      <c r="NMU25" s="77"/>
      <c r="NMV25" s="83"/>
      <c r="NMW25" s="77"/>
      <c r="NMX25" s="83"/>
      <c r="NMY25" s="77"/>
      <c r="NMZ25" s="83"/>
      <c r="NNA25" s="77"/>
      <c r="NNB25" s="83"/>
      <c r="NNC25" s="77"/>
      <c r="NND25" s="83"/>
      <c r="NNE25" s="77"/>
      <c r="NNF25" s="83"/>
      <c r="NNG25" s="77"/>
      <c r="NNH25" s="83"/>
      <c r="NNI25" s="77"/>
      <c r="NNJ25" s="83"/>
      <c r="NNK25" s="77"/>
      <c r="NNL25" s="83"/>
      <c r="NNM25" s="77"/>
      <c r="NNN25" s="83"/>
      <c r="NNO25" s="77"/>
      <c r="NNP25" s="83"/>
      <c r="NNQ25" s="77"/>
      <c r="NNR25" s="83"/>
      <c r="NNS25" s="77"/>
      <c r="NNT25" s="83"/>
      <c r="NNU25" s="77"/>
      <c r="NNV25" s="83"/>
      <c r="NNW25" s="77"/>
      <c r="NNX25" s="83"/>
      <c r="NNY25" s="77"/>
      <c r="NNZ25" s="83"/>
      <c r="NOA25" s="77"/>
      <c r="NOB25" s="83"/>
      <c r="NOC25" s="77"/>
      <c r="NOD25" s="83"/>
      <c r="NOE25" s="77"/>
      <c r="NOF25" s="83"/>
      <c r="NOG25" s="77"/>
      <c r="NOH25" s="83"/>
      <c r="NOI25" s="77"/>
      <c r="NOJ25" s="83"/>
      <c r="NOK25" s="77"/>
      <c r="NOL25" s="83"/>
      <c r="NOM25" s="77"/>
      <c r="NON25" s="83"/>
      <c r="NOO25" s="77"/>
      <c r="NOP25" s="83"/>
      <c r="NOQ25" s="77"/>
      <c r="NOR25" s="83"/>
      <c r="NOS25" s="77"/>
      <c r="NOT25" s="83"/>
      <c r="NOU25" s="77"/>
      <c r="NOV25" s="83"/>
      <c r="NOW25" s="77"/>
      <c r="NOX25" s="83"/>
      <c r="NOY25" s="77"/>
      <c r="NOZ25" s="83"/>
      <c r="NPA25" s="77"/>
      <c r="NPB25" s="83"/>
      <c r="NPC25" s="77"/>
      <c r="NPD25" s="83"/>
      <c r="NPE25" s="77"/>
      <c r="NPF25" s="83"/>
      <c r="NPG25" s="77"/>
      <c r="NPH25" s="83"/>
      <c r="NPI25" s="77"/>
      <c r="NPJ25" s="83"/>
      <c r="NPK25" s="77"/>
      <c r="NPL25" s="83"/>
      <c r="NPM25" s="77"/>
      <c r="NPN25" s="83"/>
      <c r="NPO25" s="77"/>
      <c r="NPP25" s="83"/>
      <c r="NPQ25" s="77"/>
      <c r="NPR25" s="83"/>
      <c r="NPS25" s="77"/>
      <c r="NPT25" s="83"/>
      <c r="NPU25" s="77"/>
      <c r="NPV25" s="83"/>
      <c r="NPW25" s="77"/>
      <c r="NPX25" s="83"/>
      <c r="NPY25" s="77"/>
      <c r="NPZ25" s="83"/>
      <c r="NQA25" s="77"/>
      <c r="NQB25" s="83"/>
      <c r="NQC25" s="77"/>
      <c r="NQD25" s="83"/>
      <c r="NQE25" s="77"/>
      <c r="NQF25" s="83"/>
      <c r="NQG25" s="77"/>
      <c r="NQH25" s="83"/>
      <c r="NQI25" s="77"/>
      <c r="NQJ25" s="83"/>
      <c r="NQK25" s="77"/>
      <c r="NQL25" s="83"/>
      <c r="NQM25" s="77"/>
      <c r="NQN25" s="83"/>
      <c r="NQO25" s="77"/>
      <c r="NQP25" s="83"/>
      <c r="NQQ25" s="77"/>
      <c r="NQR25" s="83"/>
      <c r="NQS25" s="77"/>
      <c r="NQT25" s="83"/>
      <c r="NQU25" s="77"/>
      <c r="NQV25" s="83"/>
      <c r="NQW25" s="77"/>
      <c r="NQX25" s="83"/>
      <c r="NQY25" s="77"/>
      <c r="NQZ25" s="83"/>
      <c r="NRA25" s="77"/>
      <c r="NRB25" s="83"/>
      <c r="NRC25" s="77"/>
      <c r="NRD25" s="83"/>
      <c r="NRE25" s="77"/>
      <c r="NRF25" s="83"/>
      <c r="NRG25" s="77"/>
      <c r="NRH25" s="83"/>
      <c r="NRI25" s="77"/>
      <c r="NRJ25" s="83"/>
      <c r="NRK25" s="77"/>
      <c r="NRL25" s="83"/>
      <c r="NRM25" s="77"/>
      <c r="NRN25" s="83"/>
      <c r="NRO25" s="77"/>
      <c r="NRP25" s="83"/>
      <c r="NRQ25" s="77"/>
      <c r="NRR25" s="83"/>
      <c r="NRS25" s="77"/>
      <c r="NRT25" s="83"/>
      <c r="NRU25" s="77"/>
      <c r="NRV25" s="83"/>
      <c r="NRW25" s="77"/>
      <c r="NRX25" s="83"/>
      <c r="NRY25" s="77"/>
      <c r="NRZ25" s="83"/>
      <c r="NSA25" s="77"/>
      <c r="NSB25" s="83"/>
      <c r="NSC25" s="77"/>
      <c r="NSD25" s="83"/>
      <c r="NSE25" s="77"/>
      <c r="NSF25" s="83"/>
      <c r="NSG25" s="77"/>
      <c r="NSH25" s="83"/>
      <c r="NSI25" s="77"/>
      <c r="NSJ25" s="83"/>
      <c r="NSK25" s="77"/>
      <c r="NSL25" s="83"/>
      <c r="NSM25" s="77"/>
      <c r="NSN25" s="83"/>
      <c r="NSO25" s="77"/>
      <c r="NSP25" s="83"/>
      <c r="NSQ25" s="77"/>
      <c r="NSR25" s="83"/>
      <c r="NSS25" s="77"/>
      <c r="NST25" s="83"/>
      <c r="NSU25" s="77"/>
      <c r="NSV25" s="83"/>
      <c r="NSW25" s="77"/>
      <c r="NSX25" s="83"/>
      <c r="NSY25" s="77"/>
      <c r="NSZ25" s="83"/>
      <c r="NTA25" s="77"/>
      <c r="NTB25" s="83"/>
      <c r="NTC25" s="77"/>
      <c r="NTD25" s="83"/>
      <c r="NTE25" s="77"/>
      <c r="NTF25" s="83"/>
      <c r="NTG25" s="77"/>
      <c r="NTH25" s="83"/>
      <c r="NTI25" s="77"/>
      <c r="NTJ25" s="83"/>
      <c r="NTK25" s="77"/>
      <c r="NTL25" s="83"/>
      <c r="NTM25" s="77"/>
      <c r="NTN25" s="83"/>
      <c r="NTO25" s="77"/>
      <c r="NTP25" s="83"/>
      <c r="NTQ25" s="77"/>
      <c r="NTR25" s="83"/>
      <c r="NTS25" s="77"/>
      <c r="NTT25" s="83"/>
      <c r="NTU25" s="77"/>
      <c r="NTV25" s="83"/>
      <c r="NTW25" s="77"/>
      <c r="NTX25" s="83"/>
      <c r="NTY25" s="77"/>
      <c r="NTZ25" s="83"/>
      <c r="NUA25" s="77"/>
      <c r="NUB25" s="83"/>
      <c r="NUC25" s="77"/>
      <c r="NUD25" s="83"/>
      <c r="NUE25" s="77"/>
      <c r="NUF25" s="83"/>
      <c r="NUG25" s="77"/>
      <c r="NUH25" s="83"/>
      <c r="NUI25" s="77"/>
      <c r="NUJ25" s="83"/>
      <c r="NUK25" s="77"/>
      <c r="NUL25" s="83"/>
      <c r="NUM25" s="77"/>
      <c r="NUN25" s="83"/>
      <c r="NUO25" s="77"/>
      <c r="NUP25" s="83"/>
      <c r="NUQ25" s="77"/>
      <c r="NUR25" s="83"/>
      <c r="NUS25" s="77"/>
      <c r="NUT25" s="83"/>
      <c r="NUU25" s="77"/>
      <c r="NUV25" s="83"/>
      <c r="NUW25" s="77"/>
      <c r="NUX25" s="83"/>
      <c r="NUY25" s="77"/>
      <c r="NUZ25" s="83"/>
      <c r="NVA25" s="77"/>
      <c r="NVB25" s="83"/>
      <c r="NVC25" s="77"/>
      <c r="NVD25" s="83"/>
      <c r="NVE25" s="77"/>
      <c r="NVF25" s="83"/>
      <c r="NVG25" s="77"/>
      <c r="NVH25" s="83"/>
      <c r="NVI25" s="77"/>
      <c r="NVJ25" s="83"/>
      <c r="NVK25" s="77"/>
      <c r="NVL25" s="83"/>
      <c r="NVM25" s="77"/>
      <c r="NVN25" s="83"/>
      <c r="NVO25" s="77"/>
      <c r="NVP25" s="83"/>
      <c r="NVQ25" s="77"/>
      <c r="NVR25" s="83"/>
      <c r="NVS25" s="77"/>
      <c r="NVT25" s="83"/>
      <c r="NVU25" s="77"/>
      <c r="NVV25" s="83"/>
      <c r="NVW25" s="77"/>
      <c r="NVX25" s="83"/>
      <c r="NVY25" s="77"/>
      <c r="NVZ25" s="83"/>
      <c r="NWA25" s="77"/>
      <c r="NWB25" s="83"/>
      <c r="NWC25" s="77"/>
      <c r="NWD25" s="83"/>
      <c r="NWE25" s="77"/>
      <c r="NWF25" s="83"/>
      <c r="NWG25" s="77"/>
      <c r="NWH25" s="83"/>
      <c r="NWI25" s="77"/>
      <c r="NWJ25" s="83"/>
      <c r="NWK25" s="77"/>
      <c r="NWL25" s="83"/>
      <c r="NWM25" s="77"/>
      <c r="NWN25" s="83"/>
      <c r="NWO25" s="77"/>
      <c r="NWP25" s="83"/>
      <c r="NWQ25" s="77"/>
      <c r="NWR25" s="83"/>
      <c r="NWS25" s="77"/>
      <c r="NWT25" s="83"/>
      <c r="NWU25" s="77"/>
      <c r="NWV25" s="83"/>
      <c r="NWW25" s="77"/>
      <c r="NWX25" s="83"/>
      <c r="NWY25" s="77"/>
      <c r="NWZ25" s="83"/>
      <c r="NXA25" s="77"/>
      <c r="NXB25" s="83"/>
      <c r="NXC25" s="77"/>
      <c r="NXD25" s="83"/>
      <c r="NXE25" s="77"/>
      <c r="NXF25" s="83"/>
      <c r="NXG25" s="77"/>
      <c r="NXH25" s="83"/>
      <c r="NXI25" s="77"/>
      <c r="NXJ25" s="83"/>
      <c r="NXK25" s="77"/>
      <c r="NXL25" s="83"/>
      <c r="NXM25" s="77"/>
      <c r="NXN25" s="83"/>
      <c r="NXO25" s="77"/>
      <c r="NXP25" s="83"/>
      <c r="NXQ25" s="77"/>
      <c r="NXR25" s="83"/>
      <c r="NXS25" s="77"/>
      <c r="NXT25" s="83"/>
      <c r="NXU25" s="77"/>
      <c r="NXV25" s="83"/>
      <c r="NXW25" s="77"/>
      <c r="NXX25" s="83"/>
      <c r="NXY25" s="77"/>
      <c r="NXZ25" s="83"/>
      <c r="NYA25" s="77"/>
      <c r="NYB25" s="83"/>
      <c r="NYC25" s="77"/>
      <c r="NYD25" s="83"/>
      <c r="NYE25" s="77"/>
      <c r="NYF25" s="83"/>
      <c r="NYG25" s="77"/>
      <c r="NYH25" s="83"/>
      <c r="NYI25" s="77"/>
      <c r="NYJ25" s="83"/>
      <c r="NYK25" s="77"/>
      <c r="NYL25" s="83"/>
      <c r="NYM25" s="77"/>
      <c r="NYN25" s="83"/>
      <c r="NYO25" s="77"/>
      <c r="NYP25" s="83"/>
      <c r="NYQ25" s="77"/>
      <c r="NYR25" s="83"/>
      <c r="NYS25" s="77"/>
      <c r="NYT25" s="83"/>
      <c r="NYU25" s="77"/>
      <c r="NYV25" s="83"/>
      <c r="NYW25" s="77"/>
      <c r="NYX25" s="83"/>
      <c r="NYY25" s="77"/>
      <c r="NYZ25" s="83"/>
      <c r="NZA25" s="77"/>
      <c r="NZB25" s="83"/>
      <c r="NZC25" s="77"/>
      <c r="NZD25" s="83"/>
      <c r="NZE25" s="77"/>
      <c r="NZF25" s="83"/>
      <c r="NZG25" s="77"/>
      <c r="NZH25" s="83"/>
      <c r="NZI25" s="77"/>
      <c r="NZJ25" s="83"/>
      <c r="NZK25" s="77"/>
      <c r="NZL25" s="83"/>
      <c r="NZM25" s="77"/>
      <c r="NZN25" s="83"/>
      <c r="NZO25" s="77"/>
      <c r="NZP25" s="83"/>
      <c r="NZQ25" s="77"/>
      <c r="NZR25" s="83"/>
      <c r="NZS25" s="77"/>
      <c r="NZT25" s="83"/>
      <c r="NZU25" s="77"/>
      <c r="NZV25" s="83"/>
      <c r="NZW25" s="77"/>
      <c r="NZX25" s="83"/>
      <c r="NZY25" s="77"/>
      <c r="NZZ25" s="83"/>
      <c r="OAA25" s="77"/>
      <c r="OAB25" s="83"/>
      <c r="OAC25" s="77"/>
      <c r="OAD25" s="83"/>
      <c r="OAE25" s="77"/>
      <c r="OAF25" s="83"/>
      <c r="OAG25" s="77"/>
      <c r="OAH25" s="83"/>
      <c r="OAI25" s="77"/>
      <c r="OAJ25" s="83"/>
      <c r="OAK25" s="77"/>
      <c r="OAL25" s="83"/>
      <c r="OAM25" s="77"/>
      <c r="OAN25" s="83"/>
      <c r="OAO25" s="77"/>
      <c r="OAP25" s="83"/>
      <c r="OAQ25" s="77"/>
      <c r="OAR25" s="83"/>
      <c r="OAS25" s="77"/>
      <c r="OAT25" s="83"/>
      <c r="OAU25" s="77"/>
      <c r="OAV25" s="83"/>
      <c r="OAW25" s="77"/>
      <c r="OAX25" s="83"/>
      <c r="OAY25" s="77"/>
      <c r="OAZ25" s="83"/>
      <c r="OBA25" s="77"/>
      <c r="OBB25" s="83"/>
      <c r="OBC25" s="77"/>
      <c r="OBD25" s="83"/>
      <c r="OBE25" s="77"/>
      <c r="OBF25" s="83"/>
      <c r="OBG25" s="77"/>
      <c r="OBH25" s="83"/>
      <c r="OBI25" s="77"/>
      <c r="OBJ25" s="83"/>
      <c r="OBK25" s="77"/>
      <c r="OBL25" s="83"/>
      <c r="OBM25" s="77"/>
      <c r="OBN25" s="83"/>
      <c r="OBO25" s="77"/>
      <c r="OBP25" s="83"/>
      <c r="OBQ25" s="77"/>
      <c r="OBR25" s="83"/>
      <c r="OBS25" s="77"/>
      <c r="OBT25" s="83"/>
      <c r="OBU25" s="77"/>
      <c r="OBV25" s="83"/>
      <c r="OBW25" s="77"/>
      <c r="OBX25" s="83"/>
      <c r="OBY25" s="77"/>
      <c r="OBZ25" s="83"/>
      <c r="OCA25" s="77"/>
      <c r="OCB25" s="83"/>
      <c r="OCC25" s="77"/>
      <c r="OCD25" s="83"/>
      <c r="OCE25" s="77"/>
      <c r="OCF25" s="83"/>
      <c r="OCG25" s="77"/>
      <c r="OCH25" s="83"/>
      <c r="OCI25" s="77"/>
      <c r="OCJ25" s="83"/>
      <c r="OCK25" s="77"/>
      <c r="OCL25" s="83"/>
      <c r="OCM25" s="77"/>
      <c r="OCN25" s="83"/>
      <c r="OCO25" s="77"/>
      <c r="OCP25" s="83"/>
      <c r="OCQ25" s="77"/>
      <c r="OCR25" s="83"/>
      <c r="OCS25" s="77"/>
      <c r="OCT25" s="83"/>
      <c r="OCU25" s="77"/>
      <c r="OCV25" s="83"/>
      <c r="OCW25" s="77"/>
      <c r="OCX25" s="83"/>
      <c r="OCY25" s="77"/>
      <c r="OCZ25" s="83"/>
      <c r="ODA25" s="77"/>
      <c r="ODB25" s="83"/>
      <c r="ODC25" s="77"/>
      <c r="ODD25" s="83"/>
      <c r="ODE25" s="77"/>
      <c r="ODF25" s="83"/>
      <c r="ODG25" s="77"/>
      <c r="ODH25" s="83"/>
      <c r="ODI25" s="77"/>
      <c r="ODJ25" s="83"/>
      <c r="ODK25" s="77"/>
      <c r="ODL25" s="83"/>
      <c r="ODM25" s="77"/>
      <c r="ODN25" s="83"/>
      <c r="ODO25" s="77"/>
      <c r="ODP25" s="83"/>
      <c r="ODQ25" s="77"/>
      <c r="ODR25" s="83"/>
      <c r="ODS25" s="77"/>
      <c r="ODT25" s="83"/>
      <c r="ODU25" s="77"/>
      <c r="ODV25" s="83"/>
      <c r="ODW25" s="77"/>
      <c r="ODX25" s="83"/>
      <c r="ODY25" s="77"/>
      <c r="ODZ25" s="83"/>
      <c r="OEA25" s="77"/>
      <c r="OEB25" s="83"/>
      <c r="OEC25" s="77"/>
      <c r="OED25" s="83"/>
      <c r="OEE25" s="77"/>
      <c r="OEF25" s="83"/>
      <c r="OEG25" s="77"/>
      <c r="OEH25" s="83"/>
      <c r="OEI25" s="77"/>
      <c r="OEJ25" s="83"/>
      <c r="OEK25" s="77"/>
      <c r="OEL25" s="83"/>
      <c r="OEM25" s="77"/>
      <c r="OEN25" s="83"/>
      <c r="OEO25" s="77"/>
      <c r="OEP25" s="83"/>
      <c r="OEQ25" s="77"/>
      <c r="OER25" s="83"/>
      <c r="OES25" s="77"/>
      <c r="OET25" s="83"/>
      <c r="OEU25" s="77"/>
      <c r="OEV25" s="83"/>
      <c r="OEW25" s="77"/>
      <c r="OEX25" s="83"/>
      <c r="OEY25" s="77"/>
      <c r="OEZ25" s="83"/>
      <c r="OFA25" s="77"/>
      <c r="OFB25" s="83"/>
      <c r="OFC25" s="77"/>
      <c r="OFD25" s="83"/>
      <c r="OFE25" s="77"/>
      <c r="OFF25" s="83"/>
      <c r="OFG25" s="77"/>
      <c r="OFH25" s="83"/>
      <c r="OFI25" s="77"/>
      <c r="OFJ25" s="83"/>
      <c r="OFK25" s="77"/>
      <c r="OFL25" s="83"/>
      <c r="OFM25" s="77"/>
      <c r="OFN25" s="83"/>
      <c r="OFO25" s="77"/>
      <c r="OFP25" s="83"/>
      <c r="OFQ25" s="77"/>
      <c r="OFR25" s="83"/>
      <c r="OFS25" s="77"/>
      <c r="OFT25" s="83"/>
      <c r="OFU25" s="77"/>
      <c r="OFV25" s="83"/>
      <c r="OFW25" s="77"/>
      <c r="OFX25" s="83"/>
      <c r="OFY25" s="77"/>
      <c r="OFZ25" s="83"/>
      <c r="OGA25" s="77"/>
      <c r="OGB25" s="83"/>
      <c r="OGC25" s="77"/>
      <c r="OGD25" s="83"/>
      <c r="OGE25" s="77"/>
      <c r="OGF25" s="83"/>
      <c r="OGG25" s="77"/>
      <c r="OGH25" s="83"/>
      <c r="OGI25" s="77"/>
      <c r="OGJ25" s="83"/>
      <c r="OGK25" s="77"/>
      <c r="OGL25" s="83"/>
      <c r="OGM25" s="77"/>
      <c r="OGN25" s="83"/>
      <c r="OGO25" s="77"/>
      <c r="OGP25" s="83"/>
      <c r="OGQ25" s="77"/>
      <c r="OGR25" s="83"/>
      <c r="OGS25" s="77"/>
      <c r="OGT25" s="83"/>
      <c r="OGU25" s="77"/>
      <c r="OGV25" s="83"/>
      <c r="OGW25" s="77"/>
      <c r="OGX25" s="83"/>
      <c r="OGY25" s="77"/>
      <c r="OGZ25" s="83"/>
      <c r="OHA25" s="77"/>
      <c r="OHB25" s="83"/>
      <c r="OHC25" s="77"/>
      <c r="OHD25" s="83"/>
      <c r="OHE25" s="77"/>
      <c r="OHF25" s="83"/>
      <c r="OHG25" s="77"/>
      <c r="OHH25" s="83"/>
      <c r="OHI25" s="77"/>
      <c r="OHJ25" s="83"/>
      <c r="OHK25" s="77"/>
      <c r="OHL25" s="83"/>
      <c r="OHM25" s="77"/>
      <c r="OHN25" s="83"/>
      <c r="OHO25" s="77"/>
      <c r="OHP25" s="83"/>
      <c r="OHQ25" s="77"/>
      <c r="OHR25" s="83"/>
      <c r="OHS25" s="77"/>
      <c r="OHT25" s="83"/>
      <c r="OHU25" s="77"/>
      <c r="OHV25" s="83"/>
      <c r="OHW25" s="77"/>
      <c r="OHX25" s="83"/>
      <c r="OHY25" s="77"/>
      <c r="OHZ25" s="83"/>
      <c r="OIA25" s="77"/>
      <c r="OIB25" s="83"/>
      <c r="OIC25" s="77"/>
      <c r="OID25" s="83"/>
      <c r="OIE25" s="77"/>
      <c r="OIF25" s="83"/>
      <c r="OIG25" s="77"/>
      <c r="OIH25" s="83"/>
      <c r="OII25" s="77"/>
      <c r="OIJ25" s="83"/>
      <c r="OIK25" s="77"/>
      <c r="OIL25" s="83"/>
      <c r="OIM25" s="77"/>
      <c r="OIN25" s="83"/>
      <c r="OIO25" s="77"/>
      <c r="OIP25" s="83"/>
      <c r="OIQ25" s="77"/>
      <c r="OIR25" s="83"/>
      <c r="OIS25" s="77"/>
      <c r="OIT25" s="83"/>
      <c r="OIU25" s="77"/>
      <c r="OIV25" s="83"/>
      <c r="OIW25" s="77"/>
      <c r="OIX25" s="83"/>
      <c r="OIY25" s="77"/>
      <c r="OIZ25" s="83"/>
      <c r="OJA25" s="77"/>
      <c r="OJB25" s="83"/>
      <c r="OJC25" s="77"/>
      <c r="OJD25" s="83"/>
      <c r="OJE25" s="77"/>
      <c r="OJF25" s="83"/>
      <c r="OJG25" s="77"/>
      <c r="OJH25" s="83"/>
      <c r="OJI25" s="77"/>
      <c r="OJJ25" s="83"/>
      <c r="OJK25" s="77"/>
      <c r="OJL25" s="83"/>
      <c r="OJM25" s="77"/>
      <c r="OJN25" s="83"/>
      <c r="OJO25" s="77"/>
      <c r="OJP25" s="83"/>
      <c r="OJQ25" s="77"/>
      <c r="OJR25" s="83"/>
      <c r="OJS25" s="77"/>
      <c r="OJT25" s="83"/>
      <c r="OJU25" s="77"/>
      <c r="OJV25" s="83"/>
      <c r="OJW25" s="77"/>
      <c r="OJX25" s="83"/>
      <c r="OJY25" s="77"/>
      <c r="OJZ25" s="83"/>
      <c r="OKA25" s="77"/>
      <c r="OKB25" s="83"/>
      <c r="OKC25" s="77"/>
      <c r="OKD25" s="83"/>
      <c r="OKE25" s="77"/>
      <c r="OKF25" s="83"/>
      <c r="OKG25" s="77"/>
      <c r="OKH25" s="83"/>
      <c r="OKI25" s="77"/>
      <c r="OKJ25" s="83"/>
      <c r="OKK25" s="77"/>
      <c r="OKL25" s="83"/>
      <c r="OKM25" s="77"/>
      <c r="OKN25" s="83"/>
      <c r="OKO25" s="77"/>
      <c r="OKP25" s="83"/>
      <c r="OKQ25" s="77"/>
      <c r="OKR25" s="83"/>
      <c r="OKS25" s="77"/>
      <c r="OKT25" s="83"/>
      <c r="OKU25" s="77"/>
      <c r="OKV25" s="83"/>
      <c r="OKW25" s="77"/>
      <c r="OKX25" s="83"/>
      <c r="OKY25" s="77"/>
      <c r="OKZ25" s="83"/>
      <c r="OLA25" s="77"/>
      <c r="OLB25" s="83"/>
      <c r="OLC25" s="77"/>
      <c r="OLD25" s="83"/>
      <c r="OLE25" s="77"/>
      <c r="OLF25" s="83"/>
      <c r="OLG25" s="77"/>
      <c r="OLH25" s="83"/>
      <c r="OLI25" s="77"/>
      <c r="OLJ25" s="83"/>
      <c r="OLK25" s="77"/>
      <c r="OLL25" s="83"/>
      <c r="OLM25" s="77"/>
      <c r="OLN25" s="83"/>
      <c r="OLO25" s="77"/>
      <c r="OLP25" s="83"/>
      <c r="OLQ25" s="77"/>
      <c r="OLR25" s="83"/>
      <c r="OLS25" s="77"/>
      <c r="OLT25" s="83"/>
      <c r="OLU25" s="77"/>
      <c r="OLV25" s="83"/>
      <c r="OLW25" s="77"/>
      <c r="OLX25" s="83"/>
      <c r="OLY25" s="77"/>
      <c r="OLZ25" s="83"/>
      <c r="OMA25" s="77"/>
      <c r="OMB25" s="83"/>
      <c r="OMC25" s="77"/>
      <c r="OMD25" s="83"/>
      <c r="OME25" s="77"/>
      <c r="OMF25" s="83"/>
      <c r="OMG25" s="77"/>
      <c r="OMH25" s="83"/>
      <c r="OMI25" s="77"/>
      <c r="OMJ25" s="83"/>
      <c r="OMK25" s="77"/>
      <c r="OML25" s="83"/>
      <c r="OMM25" s="77"/>
      <c r="OMN25" s="83"/>
      <c r="OMO25" s="77"/>
      <c r="OMP25" s="83"/>
      <c r="OMQ25" s="77"/>
      <c r="OMR25" s="83"/>
      <c r="OMS25" s="77"/>
      <c r="OMT25" s="83"/>
      <c r="OMU25" s="77"/>
      <c r="OMV25" s="83"/>
      <c r="OMW25" s="77"/>
      <c r="OMX25" s="83"/>
      <c r="OMY25" s="77"/>
      <c r="OMZ25" s="83"/>
      <c r="ONA25" s="77"/>
      <c r="ONB25" s="83"/>
      <c r="ONC25" s="77"/>
      <c r="OND25" s="83"/>
      <c r="ONE25" s="77"/>
      <c r="ONF25" s="83"/>
      <c r="ONG25" s="77"/>
      <c r="ONH25" s="83"/>
      <c r="ONI25" s="77"/>
      <c r="ONJ25" s="83"/>
      <c r="ONK25" s="77"/>
      <c r="ONL25" s="83"/>
      <c r="ONM25" s="77"/>
      <c r="ONN25" s="83"/>
      <c r="ONO25" s="77"/>
      <c r="ONP25" s="83"/>
      <c r="ONQ25" s="77"/>
      <c r="ONR25" s="83"/>
      <c r="ONS25" s="77"/>
      <c r="ONT25" s="83"/>
      <c r="ONU25" s="77"/>
      <c r="ONV25" s="83"/>
      <c r="ONW25" s="77"/>
      <c r="ONX25" s="83"/>
      <c r="ONY25" s="77"/>
      <c r="ONZ25" s="83"/>
      <c r="OOA25" s="77"/>
      <c r="OOB25" s="83"/>
      <c r="OOC25" s="77"/>
      <c r="OOD25" s="83"/>
      <c r="OOE25" s="77"/>
      <c r="OOF25" s="83"/>
      <c r="OOG25" s="77"/>
      <c r="OOH25" s="83"/>
      <c r="OOI25" s="77"/>
      <c r="OOJ25" s="83"/>
      <c r="OOK25" s="77"/>
      <c r="OOL25" s="83"/>
      <c r="OOM25" s="77"/>
      <c r="OON25" s="83"/>
      <c r="OOO25" s="77"/>
      <c r="OOP25" s="83"/>
      <c r="OOQ25" s="77"/>
      <c r="OOR25" s="83"/>
      <c r="OOS25" s="77"/>
      <c r="OOT25" s="83"/>
      <c r="OOU25" s="77"/>
      <c r="OOV25" s="83"/>
      <c r="OOW25" s="77"/>
      <c r="OOX25" s="83"/>
      <c r="OOY25" s="77"/>
      <c r="OOZ25" s="83"/>
      <c r="OPA25" s="77"/>
      <c r="OPB25" s="83"/>
      <c r="OPC25" s="77"/>
      <c r="OPD25" s="83"/>
      <c r="OPE25" s="77"/>
      <c r="OPF25" s="83"/>
      <c r="OPG25" s="77"/>
      <c r="OPH25" s="83"/>
      <c r="OPI25" s="77"/>
      <c r="OPJ25" s="83"/>
      <c r="OPK25" s="77"/>
      <c r="OPL25" s="83"/>
      <c r="OPM25" s="77"/>
      <c r="OPN25" s="83"/>
      <c r="OPO25" s="77"/>
      <c r="OPP25" s="83"/>
      <c r="OPQ25" s="77"/>
      <c r="OPR25" s="83"/>
      <c r="OPS25" s="77"/>
      <c r="OPT25" s="83"/>
      <c r="OPU25" s="77"/>
      <c r="OPV25" s="83"/>
      <c r="OPW25" s="77"/>
      <c r="OPX25" s="83"/>
      <c r="OPY25" s="77"/>
      <c r="OPZ25" s="83"/>
      <c r="OQA25" s="77"/>
      <c r="OQB25" s="83"/>
      <c r="OQC25" s="77"/>
      <c r="OQD25" s="83"/>
      <c r="OQE25" s="77"/>
      <c r="OQF25" s="83"/>
      <c r="OQG25" s="77"/>
      <c r="OQH25" s="83"/>
      <c r="OQI25" s="77"/>
      <c r="OQJ25" s="83"/>
      <c r="OQK25" s="77"/>
      <c r="OQL25" s="83"/>
      <c r="OQM25" s="77"/>
      <c r="OQN25" s="83"/>
      <c r="OQO25" s="77"/>
      <c r="OQP25" s="83"/>
      <c r="OQQ25" s="77"/>
      <c r="OQR25" s="83"/>
      <c r="OQS25" s="77"/>
      <c r="OQT25" s="83"/>
      <c r="OQU25" s="77"/>
      <c r="OQV25" s="83"/>
      <c r="OQW25" s="77"/>
      <c r="OQX25" s="83"/>
      <c r="OQY25" s="77"/>
      <c r="OQZ25" s="83"/>
      <c r="ORA25" s="77"/>
      <c r="ORB25" s="83"/>
      <c r="ORC25" s="77"/>
      <c r="ORD25" s="83"/>
      <c r="ORE25" s="77"/>
      <c r="ORF25" s="83"/>
      <c r="ORG25" s="77"/>
      <c r="ORH25" s="83"/>
      <c r="ORI25" s="77"/>
      <c r="ORJ25" s="83"/>
      <c r="ORK25" s="77"/>
      <c r="ORL25" s="83"/>
      <c r="ORM25" s="77"/>
      <c r="ORN25" s="83"/>
      <c r="ORO25" s="77"/>
      <c r="ORP25" s="83"/>
      <c r="ORQ25" s="77"/>
      <c r="ORR25" s="83"/>
      <c r="ORS25" s="77"/>
      <c r="ORT25" s="83"/>
      <c r="ORU25" s="77"/>
      <c r="ORV25" s="83"/>
      <c r="ORW25" s="77"/>
      <c r="ORX25" s="83"/>
      <c r="ORY25" s="77"/>
      <c r="ORZ25" s="83"/>
      <c r="OSA25" s="77"/>
      <c r="OSB25" s="83"/>
      <c r="OSC25" s="77"/>
      <c r="OSD25" s="83"/>
      <c r="OSE25" s="77"/>
      <c r="OSF25" s="83"/>
      <c r="OSG25" s="77"/>
      <c r="OSH25" s="83"/>
      <c r="OSI25" s="77"/>
      <c r="OSJ25" s="83"/>
      <c r="OSK25" s="77"/>
      <c r="OSL25" s="83"/>
      <c r="OSM25" s="77"/>
      <c r="OSN25" s="83"/>
      <c r="OSO25" s="77"/>
      <c r="OSP25" s="83"/>
      <c r="OSQ25" s="77"/>
      <c r="OSR25" s="83"/>
      <c r="OSS25" s="77"/>
      <c r="OST25" s="83"/>
      <c r="OSU25" s="77"/>
      <c r="OSV25" s="83"/>
      <c r="OSW25" s="77"/>
      <c r="OSX25" s="83"/>
      <c r="OSY25" s="77"/>
      <c r="OSZ25" s="83"/>
      <c r="OTA25" s="77"/>
      <c r="OTB25" s="83"/>
      <c r="OTC25" s="77"/>
      <c r="OTD25" s="83"/>
      <c r="OTE25" s="77"/>
      <c r="OTF25" s="83"/>
      <c r="OTG25" s="77"/>
      <c r="OTH25" s="83"/>
      <c r="OTI25" s="77"/>
      <c r="OTJ25" s="83"/>
      <c r="OTK25" s="77"/>
      <c r="OTL25" s="83"/>
      <c r="OTM25" s="77"/>
      <c r="OTN25" s="83"/>
      <c r="OTO25" s="77"/>
      <c r="OTP25" s="83"/>
      <c r="OTQ25" s="77"/>
      <c r="OTR25" s="83"/>
      <c r="OTS25" s="77"/>
      <c r="OTT25" s="83"/>
      <c r="OTU25" s="77"/>
      <c r="OTV25" s="83"/>
      <c r="OTW25" s="77"/>
      <c r="OTX25" s="83"/>
      <c r="OTY25" s="77"/>
      <c r="OTZ25" s="83"/>
      <c r="OUA25" s="77"/>
      <c r="OUB25" s="83"/>
      <c r="OUC25" s="77"/>
      <c r="OUD25" s="83"/>
      <c r="OUE25" s="77"/>
      <c r="OUF25" s="83"/>
      <c r="OUG25" s="77"/>
      <c r="OUH25" s="83"/>
      <c r="OUI25" s="77"/>
      <c r="OUJ25" s="83"/>
      <c r="OUK25" s="77"/>
      <c r="OUL25" s="83"/>
      <c r="OUM25" s="77"/>
      <c r="OUN25" s="83"/>
      <c r="OUO25" s="77"/>
      <c r="OUP25" s="83"/>
      <c r="OUQ25" s="77"/>
      <c r="OUR25" s="83"/>
      <c r="OUS25" s="77"/>
      <c r="OUT25" s="83"/>
      <c r="OUU25" s="77"/>
      <c r="OUV25" s="83"/>
      <c r="OUW25" s="77"/>
      <c r="OUX25" s="83"/>
      <c r="OUY25" s="77"/>
      <c r="OUZ25" s="83"/>
      <c r="OVA25" s="77"/>
      <c r="OVB25" s="83"/>
      <c r="OVC25" s="77"/>
      <c r="OVD25" s="83"/>
      <c r="OVE25" s="77"/>
      <c r="OVF25" s="83"/>
      <c r="OVG25" s="77"/>
      <c r="OVH25" s="83"/>
      <c r="OVI25" s="77"/>
      <c r="OVJ25" s="83"/>
      <c r="OVK25" s="77"/>
      <c r="OVL25" s="83"/>
      <c r="OVM25" s="77"/>
      <c r="OVN25" s="83"/>
      <c r="OVO25" s="77"/>
      <c r="OVP25" s="83"/>
      <c r="OVQ25" s="77"/>
      <c r="OVR25" s="83"/>
      <c r="OVS25" s="77"/>
      <c r="OVT25" s="83"/>
      <c r="OVU25" s="77"/>
      <c r="OVV25" s="83"/>
      <c r="OVW25" s="77"/>
      <c r="OVX25" s="83"/>
      <c r="OVY25" s="77"/>
      <c r="OVZ25" s="83"/>
      <c r="OWA25" s="77"/>
      <c r="OWB25" s="83"/>
      <c r="OWC25" s="77"/>
      <c r="OWD25" s="83"/>
      <c r="OWE25" s="77"/>
      <c r="OWF25" s="83"/>
      <c r="OWG25" s="77"/>
      <c r="OWH25" s="83"/>
      <c r="OWI25" s="77"/>
      <c r="OWJ25" s="83"/>
      <c r="OWK25" s="77"/>
      <c r="OWL25" s="83"/>
      <c r="OWM25" s="77"/>
      <c r="OWN25" s="83"/>
      <c r="OWO25" s="77"/>
      <c r="OWP25" s="83"/>
      <c r="OWQ25" s="77"/>
      <c r="OWR25" s="83"/>
      <c r="OWS25" s="77"/>
      <c r="OWT25" s="83"/>
      <c r="OWU25" s="77"/>
      <c r="OWV25" s="83"/>
      <c r="OWW25" s="77"/>
      <c r="OWX25" s="83"/>
      <c r="OWY25" s="77"/>
      <c r="OWZ25" s="83"/>
      <c r="OXA25" s="77"/>
      <c r="OXB25" s="83"/>
      <c r="OXC25" s="77"/>
      <c r="OXD25" s="83"/>
      <c r="OXE25" s="77"/>
      <c r="OXF25" s="83"/>
      <c r="OXG25" s="77"/>
      <c r="OXH25" s="83"/>
      <c r="OXI25" s="77"/>
      <c r="OXJ25" s="83"/>
      <c r="OXK25" s="77"/>
      <c r="OXL25" s="83"/>
      <c r="OXM25" s="77"/>
      <c r="OXN25" s="83"/>
      <c r="OXO25" s="77"/>
      <c r="OXP25" s="83"/>
      <c r="OXQ25" s="77"/>
      <c r="OXR25" s="83"/>
      <c r="OXS25" s="77"/>
      <c r="OXT25" s="83"/>
      <c r="OXU25" s="77"/>
      <c r="OXV25" s="83"/>
      <c r="OXW25" s="77"/>
      <c r="OXX25" s="83"/>
      <c r="OXY25" s="77"/>
      <c r="OXZ25" s="83"/>
      <c r="OYA25" s="77"/>
      <c r="OYB25" s="83"/>
      <c r="OYC25" s="77"/>
      <c r="OYD25" s="83"/>
      <c r="OYE25" s="77"/>
      <c r="OYF25" s="83"/>
      <c r="OYG25" s="77"/>
      <c r="OYH25" s="83"/>
      <c r="OYI25" s="77"/>
      <c r="OYJ25" s="83"/>
      <c r="OYK25" s="77"/>
      <c r="OYL25" s="83"/>
      <c r="OYM25" s="77"/>
      <c r="OYN25" s="83"/>
      <c r="OYO25" s="77"/>
      <c r="OYP25" s="83"/>
      <c r="OYQ25" s="77"/>
      <c r="OYR25" s="83"/>
      <c r="OYS25" s="77"/>
      <c r="OYT25" s="83"/>
      <c r="OYU25" s="77"/>
      <c r="OYV25" s="83"/>
      <c r="OYW25" s="77"/>
      <c r="OYX25" s="83"/>
      <c r="OYY25" s="77"/>
      <c r="OYZ25" s="83"/>
      <c r="OZA25" s="77"/>
      <c r="OZB25" s="83"/>
      <c r="OZC25" s="77"/>
      <c r="OZD25" s="83"/>
      <c r="OZE25" s="77"/>
      <c r="OZF25" s="83"/>
      <c r="OZG25" s="77"/>
      <c r="OZH25" s="83"/>
      <c r="OZI25" s="77"/>
      <c r="OZJ25" s="83"/>
      <c r="OZK25" s="77"/>
      <c r="OZL25" s="83"/>
      <c r="OZM25" s="77"/>
      <c r="OZN25" s="83"/>
      <c r="OZO25" s="77"/>
      <c r="OZP25" s="83"/>
      <c r="OZQ25" s="77"/>
      <c r="OZR25" s="83"/>
      <c r="OZS25" s="77"/>
      <c r="OZT25" s="83"/>
      <c r="OZU25" s="77"/>
      <c r="OZV25" s="83"/>
      <c r="OZW25" s="77"/>
      <c r="OZX25" s="83"/>
      <c r="OZY25" s="77"/>
      <c r="OZZ25" s="83"/>
      <c r="PAA25" s="77"/>
      <c r="PAB25" s="83"/>
      <c r="PAC25" s="77"/>
      <c r="PAD25" s="83"/>
      <c r="PAE25" s="77"/>
      <c r="PAF25" s="83"/>
      <c r="PAG25" s="77"/>
      <c r="PAH25" s="83"/>
      <c r="PAI25" s="77"/>
      <c r="PAJ25" s="83"/>
      <c r="PAK25" s="77"/>
      <c r="PAL25" s="83"/>
      <c r="PAM25" s="77"/>
      <c r="PAN25" s="83"/>
      <c r="PAO25" s="77"/>
      <c r="PAP25" s="83"/>
      <c r="PAQ25" s="77"/>
      <c r="PAR25" s="83"/>
      <c r="PAS25" s="77"/>
      <c r="PAT25" s="83"/>
      <c r="PAU25" s="77"/>
      <c r="PAV25" s="83"/>
      <c r="PAW25" s="77"/>
      <c r="PAX25" s="83"/>
      <c r="PAY25" s="77"/>
      <c r="PAZ25" s="83"/>
      <c r="PBA25" s="77"/>
      <c r="PBB25" s="83"/>
      <c r="PBC25" s="77"/>
      <c r="PBD25" s="83"/>
      <c r="PBE25" s="77"/>
      <c r="PBF25" s="83"/>
      <c r="PBG25" s="77"/>
      <c r="PBH25" s="83"/>
      <c r="PBI25" s="77"/>
      <c r="PBJ25" s="83"/>
      <c r="PBK25" s="77"/>
      <c r="PBL25" s="83"/>
      <c r="PBM25" s="77"/>
      <c r="PBN25" s="83"/>
      <c r="PBO25" s="77"/>
      <c r="PBP25" s="83"/>
      <c r="PBQ25" s="77"/>
      <c r="PBR25" s="83"/>
      <c r="PBS25" s="77"/>
      <c r="PBT25" s="83"/>
      <c r="PBU25" s="77"/>
      <c r="PBV25" s="83"/>
      <c r="PBW25" s="77"/>
      <c r="PBX25" s="83"/>
      <c r="PBY25" s="77"/>
      <c r="PBZ25" s="83"/>
      <c r="PCA25" s="77"/>
      <c r="PCB25" s="83"/>
      <c r="PCC25" s="77"/>
      <c r="PCD25" s="83"/>
      <c r="PCE25" s="77"/>
      <c r="PCF25" s="83"/>
      <c r="PCG25" s="77"/>
      <c r="PCH25" s="83"/>
      <c r="PCI25" s="77"/>
      <c r="PCJ25" s="83"/>
      <c r="PCK25" s="77"/>
      <c r="PCL25" s="83"/>
      <c r="PCM25" s="77"/>
      <c r="PCN25" s="83"/>
      <c r="PCO25" s="77"/>
      <c r="PCP25" s="83"/>
      <c r="PCQ25" s="77"/>
      <c r="PCR25" s="83"/>
      <c r="PCS25" s="77"/>
      <c r="PCT25" s="83"/>
      <c r="PCU25" s="77"/>
      <c r="PCV25" s="83"/>
      <c r="PCW25" s="77"/>
      <c r="PCX25" s="83"/>
      <c r="PCY25" s="77"/>
      <c r="PCZ25" s="83"/>
      <c r="PDA25" s="77"/>
      <c r="PDB25" s="83"/>
      <c r="PDC25" s="77"/>
      <c r="PDD25" s="83"/>
      <c r="PDE25" s="77"/>
      <c r="PDF25" s="83"/>
      <c r="PDG25" s="77"/>
      <c r="PDH25" s="83"/>
      <c r="PDI25" s="77"/>
      <c r="PDJ25" s="83"/>
      <c r="PDK25" s="77"/>
      <c r="PDL25" s="83"/>
      <c r="PDM25" s="77"/>
      <c r="PDN25" s="83"/>
      <c r="PDO25" s="77"/>
      <c r="PDP25" s="83"/>
      <c r="PDQ25" s="77"/>
      <c r="PDR25" s="83"/>
      <c r="PDS25" s="77"/>
      <c r="PDT25" s="83"/>
      <c r="PDU25" s="77"/>
      <c r="PDV25" s="83"/>
      <c r="PDW25" s="77"/>
      <c r="PDX25" s="83"/>
      <c r="PDY25" s="77"/>
      <c r="PDZ25" s="83"/>
      <c r="PEA25" s="77"/>
      <c r="PEB25" s="83"/>
      <c r="PEC25" s="77"/>
      <c r="PED25" s="83"/>
      <c r="PEE25" s="77"/>
      <c r="PEF25" s="83"/>
      <c r="PEG25" s="77"/>
      <c r="PEH25" s="83"/>
      <c r="PEI25" s="77"/>
      <c r="PEJ25" s="83"/>
      <c r="PEK25" s="77"/>
      <c r="PEL25" s="83"/>
      <c r="PEM25" s="77"/>
      <c r="PEN25" s="83"/>
      <c r="PEO25" s="77"/>
      <c r="PEP25" s="83"/>
      <c r="PEQ25" s="77"/>
      <c r="PER25" s="83"/>
      <c r="PES25" s="77"/>
      <c r="PET25" s="83"/>
      <c r="PEU25" s="77"/>
      <c r="PEV25" s="83"/>
      <c r="PEW25" s="77"/>
      <c r="PEX25" s="83"/>
      <c r="PEY25" s="77"/>
      <c r="PEZ25" s="83"/>
      <c r="PFA25" s="77"/>
      <c r="PFB25" s="83"/>
      <c r="PFC25" s="77"/>
      <c r="PFD25" s="83"/>
      <c r="PFE25" s="77"/>
      <c r="PFF25" s="83"/>
      <c r="PFG25" s="77"/>
      <c r="PFH25" s="83"/>
      <c r="PFI25" s="77"/>
      <c r="PFJ25" s="83"/>
      <c r="PFK25" s="77"/>
      <c r="PFL25" s="83"/>
      <c r="PFM25" s="77"/>
      <c r="PFN25" s="83"/>
      <c r="PFO25" s="77"/>
      <c r="PFP25" s="83"/>
      <c r="PFQ25" s="77"/>
      <c r="PFR25" s="83"/>
      <c r="PFS25" s="77"/>
      <c r="PFT25" s="83"/>
      <c r="PFU25" s="77"/>
      <c r="PFV25" s="83"/>
      <c r="PFW25" s="77"/>
      <c r="PFX25" s="83"/>
      <c r="PFY25" s="77"/>
      <c r="PFZ25" s="83"/>
      <c r="PGA25" s="77"/>
      <c r="PGB25" s="83"/>
      <c r="PGC25" s="77"/>
      <c r="PGD25" s="83"/>
      <c r="PGE25" s="77"/>
      <c r="PGF25" s="83"/>
      <c r="PGG25" s="77"/>
      <c r="PGH25" s="83"/>
      <c r="PGI25" s="77"/>
      <c r="PGJ25" s="83"/>
      <c r="PGK25" s="77"/>
      <c r="PGL25" s="83"/>
      <c r="PGM25" s="77"/>
      <c r="PGN25" s="83"/>
      <c r="PGO25" s="77"/>
      <c r="PGP25" s="83"/>
      <c r="PGQ25" s="77"/>
      <c r="PGR25" s="83"/>
      <c r="PGS25" s="77"/>
      <c r="PGT25" s="83"/>
      <c r="PGU25" s="77"/>
      <c r="PGV25" s="83"/>
      <c r="PGW25" s="77"/>
      <c r="PGX25" s="83"/>
      <c r="PGY25" s="77"/>
      <c r="PGZ25" s="83"/>
      <c r="PHA25" s="77"/>
      <c r="PHB25" s="83"/>
      <c r="PHC25" s="77"/>
      <c r="PHD25" s="83"/>
      <c r="PHE25" s="77"/>
      <c r="PHF25" s="83"/>
      <c r="PHG25" s="77"/>
      <c r="PHH25" s="83"/>
      <c r="PHI25" s="77"/>
      <c r="PHJ25" s="83"/>
      <c r="PHK25" s="77"/>
      <c r="PHL25" s="83"/>
      <c r="PHM25" s="77"/>
      <c r="PHN25" s="83"/>
      <c r="PHO25" s="77"/>
      <c r="PHP25" s="83"/>
      <c r="PHQ25" s="77"/>
      <c r="PHR25" s="83"/>
      <c r="PHS25" s="77"/>
      <c r="PHT25" s="83"/>
      <c r="PHU25" s="77"/>
      <c r="PHV25" s="83"/>
      <c r="PHW25" s="77"/>
      <c r="PHX25" s="83"/>
      <c r="PHY25" s="77"/>
      <c r="PHZ25" s="83"/>
      <c r="PIA25" s="77"/>
      <c r="PIB25" s="83"/>
      <c r="PIC25" s="77"/>
      <c r="PID25" s="83"/>
      <c r="PIE25" s="77"/>
      <c r="PIF25" s="83"/>
      <c r="PIG25" s="77"/>
      <c r="PIH25" s="83"/>
      <c r="PII25" s="77"/>
      <c r="PIJ25" s="83"/>
      <c r="PIK25" s="77"/>
      <c r="PIL25" s="83"/>
      <c r="PIM25" s="77"/>
      <c r="PIN25" s="83"/>
      <c r="PIO25" s="77"/>
      <c r="PIP25" s="83"/>
      <c r="PIQ25" s="77"/>
      <c r="PIR25" s="83"/>
      <c r="PIS25" s="77"/>
      <c r="PIT25" s="83"/>
      <c r="PIU25" s="77"/>
      <c r="PIV25" s="83"/>
      <c r="PIW25" s="77"/>
      <c r="PIX25" s="83"/>
      <c r="PIY25" s="77"/>
      <c r="PIZ25" s="83"/>
      <c r="PJA25" s="77"/>
      <c r="PJB25" s="83"/>
      <c r="PJC25" s="77"/>
      <c r="PJD25" s="83"/>
      <c r="PJE25" s="77"/>
      <c r="PJF25" s="83"/>
      <c r="PJG25" s="77"/>
      <c r="PJH25" s="83"/>
      <c r="PJI25" s="77"/>
      <c r="PJJ25" s="83"/>
      <c r="PJK25" s="77"/>
      <c r="PJL25" s="83"/>
      <c r="PJM25" s="77"/>
      <c r="PJN25" s="83"/>
      <c r="PJO25" s="77"/>
      <c r="PJP25" s="83"/>
      <c r="PJQ25" s="77"/>
      <c r="PJR25" s="83"/>
      <c r="PJS25" s="77"/>
      <c r="PJT25" s="83"/>
      <c r="PJU25" s="77"/>
      <c r="PJV25" s="83"/>
      <c r="PJW25" s="77"/>
      <c r="PJX25" s="83"/>
      <c r="PJY25" s="77"/>
      <c r="PJZ25" s="83"/>
      <c r="PKA25" s="77"/>
      <c r="PKB25" s="83"/>
      <c r="PKC25" s="77"/>
      <c r="PKD25" s="83"/>
      <c r="PKE25" s="77"/>
      <c r="PKF25" s="83"/>
      <c r="PKG25" s="77"/>
      <c r="PKH25" s="83"/>
      <c r="PKI25" s="77"/>
      <c r="PKJ25" s="83"/>
      <c r="PKK25" s="77"/>
      <c r="PKL25" s="83"/>
      <c r="PKM25" s="77"/>
      <c r="PKN25" s="83"/>
      <c r="PKO25" s="77"/>
      <c r="PKP25" s="83"/>
      <c r="PKQ25" s="77"/>
      <c r="PKR25" s="83"/>
      <c r="PKS25" s="77"/>
      <c r="PKT25" s="83"/>
      <c r="PKU25" s="77"/>
      <c r="PKV25" s="83"/>
      <c r="PKW25" s="77"/>
      <c r="PKX25" s="83"/>
      <c r="PKY25" s="77"/>
      <c r="PKZ25" s="83"/>
      <c r="PLA25" s="77"/>
      <c r="PLB25" s="83"/>
      <c r="PLC25" s="77"/>
      <c r="PLD25" s="83"/>
      <c r="PLE25" s="77"/>
      <c r="PLF25" s="83"/>
      <c r="PLG25" s="77"/>
      <c r="PLH25" s="83"/>
      <c r="PLI25" s="77"/>
      <c r="PLJ25" s="83"/>
      <c r="PLK25" s="77"/>
      <c r="PLL25" s="83"/>
      <c r="PLM25" s="77"/>
      <c r="PLN25" s="83"/>
      <c r="PLO25" s="77"/>
      <c r="PLP25" s="83"/>
      <c r="PLQ25" s="77"/>
      <c r="PLR25" s="83"/>
      <c r="PLS25" s="77"/>
      <c r="PLT25" s="83"/>
      <c r="PLU25" s="77"/>
      <c r="PLV25" s="83"/>
      <c r="PLW25" s="77"/>
      <c r="PLX25" s="83"/>
      <c r="PLY25" s="77"/>
      <c r="PLZ25" s="83"/>
      <c r="PMA25" s="77"/>
      <c r="PMB25" s="83"/>
      <c r="PMC25" s="77"/>
      <c r="PMD25" s="83"/>
      <c r="PME25" s="77"/>
      <c r="PMF25" s="83"/>
      <c r="PMG25" s="77"/>
      <c r="PMH25" s="83"/>
      <c r="PMI25" s="77"/>
      <c r="PMJ25" s="83"/>
      <c r="PMK25" s="77"/>
      <c r="PML25" s="83"/>
      <c r="PMM25" s="77"/>
      <c r="PMN25" s="83"/>
      <c r="PMO25" s="77"/>
      <c r="PMP25" s="83"/>
      <c r="PMQ25" s="77"/>
      <c r="PMR25" s="83"/>
      <c r="PMS25" s="77"/>
      <c r="PMT25" s="83"/>
      <c r="PMU25" s="77"/>
      <c r="PMV25" s="83"/>
      <c r="PMW25" s="77"/>
      <c r="PMX25" s="83"/>
      <c r="PMY25" s="77"/>
      <c r="PMZ25" s="83"/>
      <c r="PNA25" s="77"/>
      <c r="PNB25" s="83"/>
      <c r="PNC25" s="77"/>
      <c r="PND25" s="83"/>
      <c r="PNE25" s="77"/>
      <c r="PNF25" s="83"/>
      <c r="PNG25" s="77"/>
      <c r="PNH25" s="83"/>
      <c r="PNI25" s="77"/>
      <c r="PNJ25" s="83"/>
      <c r="PNK25" s="77"/>
      <c r="PNL25" s="83"/>
      <c r="PNM25" s="77"/>
      <c r="PNN25" s="83"/>
      <c r="PNO25" s="77"/>
      <c r="PNP25" s="83"/>
      <c r="PNQ25" s="77"/>
      <c r="PNR25" s="83"/>
      <c r="PNS25" s="77"/>
      <c r="PNT25" s="83"/>
      <c r="PNU25" s="77"/>
      <c r="PNV25" s="83"/>
      <c r="PNW25" s="77"/>
      <c r="PNX25" s="83"/>
      <c r="PNY25" s="77"/>
      <c r="PNZ25" s="83"/>
      <c r="POA25" s="77"/>
      <c r="POB25" s="83"/>
      <c r="POC25" s="77"/>
      <c r="POD25" s="83"/>
      <c r="POE25" s="77"/>
      <c r="POF25" s="83"/>
      <c r="POG25" s="77"/>
      <c r="POH25" s="83"/>
      <c r="POI25" s="77"/>
      <c r="POJ25" s="83"/>
      <c r="POK25" s="77"/>
      <c r="POL25" s="83"/>
      <c r="POM25" s="77"/>
      <c r="PON25" s="83"/>
      <c r="POO25" s="77"/>
      <c r="POP25" s="83"/>
      <c r="POQ25" s="77"/>
      <c r="POR25" s="83"/>
      <c r="POS25" s="77"/>
      <c r="POT25" s="83"/>
      <c r="POU25" s="77"/>
      <c r="POV25" s="83"/>
      <c r="POW25" s="77"/>
      <c r="POX25" s="83"/>
      <c r="POY25" s="77"/>
      <c r="POZ25" s="83"/>
      <c r="PPA25" s="77"/>
      <c r="PPB25" s="83"/>
      <c r="PPC25" s="77"/>
      <c r="PPD25" s="83"/>
      <c r="PPE25" s="77"/>
      <c r="PPF25" s="83"/>
      <c r="PPG25" s="77"/>
      <c r="PPH25" s="83"/>
      <c r="PPI25" s="77"/>
      <c r="PPJ25" s="83"/>
      <c r="PPK25" s="77"/>
      <c r="PPL25" s="83"/>
      <c r="PPM25" s="77"/>
      <c r="PPN25" s="83"/>
      <c r="PPO25" s="77"/>
      <c r="PPP25" s="83"/>
      <c r="PPQ25" s="77"/>
      <c r="PPR25" s="83"/>
      <c r="PPS25" s="77"/>
      <c r="PPT25" s="83"/>
      <c r="PPU25" s="77"/>
      <c r="PPV25" s="83"/>
      <c r="PPW25" s="77"/>
      <c r="PPX25" s="83"/>
      <c r="PPY25" s="77"/>
      <c r="PPZ25" s="83"/>
      <c r="PQA25" s="77"/>
      <c r="PQB25" s="83"/>
      <c r="PQC25" s="77"/>
      <c r="PQD25" s="83"/>
      <c r="PQE25" s="77"/>
      <c r="PQF25" s="83"/>
      <c r="PQG25" s="77"/>
      <c r="PQH25" s="83"/>
      <c r="PQI25" s="77"/>
      <c r="PQJ25" s="83"/>
      <c r="PQK25" s="77"/>
      <c r="PQL25" s="83"/>
      <c r="PQM25" s="77"/>
      <c r="PQN25" s="83"/>
      <c r="PQO25" s="77"/>
      <c r="PQP25" s="83"/>
      <c r="PQQ25" s="77"/>
      <c r="PQR25" s="83"/>
      <c r="PQS25" s="77"/>
      <c r="PQT25" s="83"/>
      <c r="PQU25" s="77"/>
      <c r="PQV25" s="83"/>
      <c r="PQW25" s="77"/>
      <c r="PQX25" s="83"/>
      <c r="PQY25" s="77"/>
      <c r="PQZ25" s="83"/>
      <c r="PRA25" s="77"/>
      <c r="PRB25" s="83"/>
      <c r="PRC25" s="77"/>
      <c r="PRD25" s="83"/>
      <c r="PRE25" s="77"/>
      <c r="PRF25" s="83"/>
      <c r="PRG25" s="77"/>
      <c r="PRH25" s="83"/>
      <c r="PRI25" s="77"/>
      <c r="PRJ25" s="83"/>
      <c r="PRK25" s="77"/>
      <c r="PRL25" s="83"/>
      <c r="PRM25" s="77"/>
      <c r="PRN25" s="83"/>
      <c r="PRO25" s="77"/>
      <c r="PRP25" s="83"/>
      <c r="PRQ25" s="77"/>
      <c r="PRR25" s="83"/>
      <c r="PRS25" s="77"/>
      <c r="PRT25" s="83"/>
      <c r="PRU25" s="77"/>
      <c r="PRV25" s="83"/>
      <c r="PRW25" s="77"/>
      <c r="PRX25" s="83"/>
      <c r="PRY25" s="77"/>
      <c r="PRZ25" s="83"/>
      <c r="PSA25" s="77"/>
      <c r="PSB25" s="83"/>
      <c r="PSC25" s="77"/>
      <c r="PSD25" s="83"/>
      <c r="PSE25" s="77"/>
      <c r="PSF25" s="83"/>
      <c r="PSG25" s="77"/>
      <c r="PSH25" s="83"/>
      <c r="PSI25" s="77"/>
      <c r="PSJ25" s="83"/>
      <c r="PSK25" s="77"/>
      <c r="PSL25" s="83"/>
      <c r="PSM25" s="77"/>
      <c r="PSN25" s="83"/>
      <c r="PSO25" s="77"/>
      <c r="PSP25" s="83"/>
      <c r="PSQ25" s="77"/>
      <c r="PSR25" s="83"/>
      <c r="PSS25" s="77"/>
      <c r="PST25" s="83"/>
      <c r="PSU25" s="77"/>
      <c r="PSV25" s="83"/>
      <c r="PSW25" s="77"/>
      <c r="PSX25" s="83"/>
      <c r="PSY25" s="77"/>
      <c r="PSZ25" s="83"/>
      <c r="PTA25" s="77"/>
      <c r="PTB25" s="83"/>
      <c r="PTC25" s="77"/>
      <c r="PTD25" s="83"/>
      <c r="PTE25" s="77"/>
      <c r="PTF25" s="83"/>
      <c r="PTG25" s="77"/>
      <c r="PTH25" s="83"/>
      <c r="PTI25" s="77"/>
      <c r="PTJ25" s="83"/>
      <c r="PTK25" s="77"/>
      <c r="PTL25" s="83"/>
      <c r="PTM25" s="77"/>
      <c r="PTN25" s="83"/>
      <c r="PTO25" s="77"/>
      <c r="PTP25" s="83"/>
      <c r="PTQ25" s="77"/>
      <c r="PTR25" s="83"/>
      <c r="PTS25" s="77"/>
      <c r="PTT25" s="83"/>
      <c r="PTU25" s="77"/>
      <c r="PTV25" s="83"/>
      <c r="PTW25" s="77"/>
      <c r="PTX25" s="83"/>
      <c r="PTY25" s="77"/>
      <c r="PTZ25" s="83"/>
      <c r="PUA25" s="77"/>
      <c r="PUB25" s="83"/>
      <c r="PUC25" s="77"/>
      <c r="PUD25" s="83"/>
      <c r="PUE25" s="77"/>
      <c r="PUF25" s="83"/>
      <c r="PUG25" s="77"/>
      <c r="PUH25" s="83"/>
      <c r="PUI25" s="77"/>
      <c r="PUJ25" s="83"/>
      <c r="PUK25" s="77"/>
      <c r="PUL25" s="83"/>
      <c r="PUM25" s="77"/>
      <c r="PUN25" s="83"/>
      <c r="PUO25" s="77"/>
      <c r="PUP25" s="83"/>
      <c r="PUQ25" s="77"/>
      <c r="PUR25" s="83"/>
      <c r="PUS25" s="77"/>
      <c r="PUT25" s="83"/>
      <c r="PUU25" s="77"/>
      <c r="PUV25" s="83"/>
      <c r="PUW25" s="77"/>
      <c r="PUX25" s="83"/>
      <c r="PUY25" s="77"/>
      <c r="PUZ25" s="83"/>
      <c r="PVA25" s="77"/>
      <c r="PVB25" s="83"/>
      <c r="PVC25" s="77"/>
      <c r="PVD25" s="83"/>
      <c r="PVE25" s="77"/>
      <c r="PVF25" s="83"/>
      <c r="PVG25" s="77"/>
      <c r="PVH25" s="83"/>
      <c r="PVI25" s="77"/>
      <c r="PVJ25" s="83"/>
      <c r="PVK25" s="77"/>
      <c r="PVL25" s="83"/>
      <c r="PVM25" s="77"/>
      <c r="PVN25" s="83"/>
      <c r="PVO25" s="77"/>
      <c r="PVP25" s="83"/>
      <c r="PVQ25" s="77"/>
      <c r="PVR25" s="83"/>
      <c r="PVS25" s="77"/>
      <c r="PVT25" s="83"/>
      <c r="PVU25" s="77"/>
      <c r="PVV25" s="83"/>
      <c r="PVW25" s="77"/>
      <c r="PVX25" s="83"/>
      <c r="PVY25" s="77"/>
      <c r="PVZ25" s="83"/>
      <c r="PWA25" s="77"/>
      <c r="PWB25" s="83"/>
      <c r="PWC25" s="77"/>
      <c r="PWD25" s="83"/>
      <c r="PWE25" s="77"/>
      <c r="PWF25" s="83"/>
      <c r="PWG25" s="77"/>
      <c r="PWH25" s="83"/>
      <c r="PWI25" s="77"/>
      <c r="PWJ25" s="83"/>
      <c r="PWK25" s="77"/>
      <c r="PWL25" s="83"/>
      <c r="PWM25" s="77"/>
      <c r="PWN25" s="83"/>
      <c r="PWO25" s="77"/>
      <c r="PWP25" s="83"/>
      <c r="PWQ25" s="77"/>
      <c r="PWR25" s="83"/>
      <c r="PWS25" s="77"/>
      <c r="PWT25" s="83"/>
      <c r="PWU25" s="77"/>
      <c r="PWV25" s="83"/>
      <c r="PWW25" s="77"/>
      <c r="PWX25" s="83"/>
      <c r="PWY25" s="77"/>
      <c r="PWZ25" s="83"/>
      <c r="PXA25" s="77"/>
      <c r="PXB25" s="83"/>
      <c r="PXC25" s="77"/>
      <c r="PXD25" s="83"/>
      <c r="PXE25" s="77"/>
      <c r="PXF25" s="83"/>
      <c r="PXG25" s="77"/>
      <c r="PXH25" s="83"/>
      <c r="PXI25" s="77"/>
      <c r="PXJ25" s="83"/>
      <c r="PXK25" s="77"/>
      <c r="PXL25" s="83"/>
      <c r="PXM25" s="77"/>
      <c r="PXN25" s="83"/>
      <c r="PXO25" s="77"/>
      <c r="PXP25" s="83"/>
      <c r="PXQ25" s="77"/>
      <c r="PXR25" s="83"/>
      <c r="PXS25" s="77"/>
      <c r="PXT25" s="83"/>
      <c r="PXU25" s="77"/>
      <c r="PXV25" s="83"/>
      <c r="PXW25" s="77"/>
      <c r="PXX25" s="83"/>
      <c r="PXY25" s="77"/>
      <c r="PXZ25" s="83"/>
      <c r="PYA25" s="77"/>
      <c r="PYB25" s="83"/>
      <c r="PYC25" s="77"/>
      <c r="PYD25" s="83"/>
      <c r="PYE25" s="77"/>
      <c r="PYF25" s="83"/>
      <c r="PYG25" s="77"/>
      <c r="PYH25" s="83"/>
      <c r="PYI25" s="77"/>
      <c r="PYJ25" s="83"/>
      <c r="PYK25" s="77"/>
      <c r="PYL25" s="83"/>
      <c r="PYM25" s="77"/>
      <c r="PYN25" s="83"/>
      <c r="PYO25" s="77"/>
      <c r="PYP25" s="83"/>
      <c r="PYQ25" s="77"/>
      <c r="PYR25" s="83"/>
      <c r="PYS25" s="77"/>
      <c r="PYT25" s="83"/>
      <c r="PYU25" s="77"/>
      <c r="PYV25" s="83"/>
      <c r="PYW25" s="77"/>
      <c r="PYX25" s="83"/>
      <c r="PYY25" s="77"/>
      <c r="PYZ25" s="83"/>
      <c r="PZA25" s="77"/>
      <c r="PZB25" s="83"/>
      <c r="PZC25" s="77"/>
      <c r="PZD25" s="83"/>
      <c r="PZE25" s="77"/>
      <c r="PZF25" s="83"/>
      <c r="PZG25" s="77"/>
      <c r="PZH25" s="83"/>
      <c r="PZI25" s="77"/>
      <c r="PZJ25" s="83"/>
      <c r="PZK25" s="77"/>
      <c r="PZL25" s="83"/>
      <c r="PZM25" s="77"/>
      <c r="PZN25" s="83"/>
      <c r="PZO25" s="77"/>
      <c r="PZP25" s="83"/>
      <c r="PZQ25" s="77"/>
      <c r="PZR25" s="83"/>
      <c r="PZS25" s="77"/>
      <c r="PZT25" s="83"/>
      <c r="PZU25" s="77"/>
      <c r="PZV25" s="83"/>
      <c r="PZW25" s="77"/>
      <c r="PZX25" s="83"/>
      <c r="PZY25" s="77"/>
      <c r="PZZ25" s="83"/>
      <c r="QAA25" s="77"/>
      <c r="QAB25" s="83"/>
      <c r="QAC25" s="77"/>
      <c r="QAD25" s="83"/>
      <c r="QAE25" s="77"/>
      <c r="QAF25" s="83"/>
      <c r="QAG25" s="77"/>
      <c r="QAH25" s="83"/>
      <c r="QAI25" s="77"/>
      <c r="QAJ25" s="83"/>
      <c r="QAK25" s="77"/>
      <c r="QAL25" s="83"/>
      <c r="QAM25" s="77"/>
      <c r="QAN25" s="83"/>
      <c r="QAO25" s="77"/>
      <c r="QAP25" s="83"/>
      <c r="QAQ25" s="77"/>
      <c r="QAR25" s="83"/>
      <c r="QAS25" s="77"/>
      <c r="QAT25" s="83"/>
      <c r="QAU25" s="77"/>
      <c r="QAV25" s="83"/>
      <c r="QAW25" s="77"/>
      <c r="QAX25" s="83"/>
      <c r="QAY25" s="77"/>
      <c r="QAZ25" s="83"/>
      <c r="QBA25" s="77"/>
      <c r="QBB25" s="83"/>
      <c r="QBC25" s="77"/>
      <c r="QBD25" s="83"/>
      <c r="QBE25" s="77"/>
      <c r="QBF25" s="83"/>
      <c r="QBG25" s="77"/>
      <c r="QBH25" s="83"/>
      <c r="QBI25" s="77"/>
      <c r="QBJ25" s="83"/>
      <c r="QBK25" s="77"/>
      <c r="QBL25" s="83"/>
      <c r="QBM25" s="77"/>
      <c r="QBN25" s="83"/>
      <c r="QBO25" s="77"/>
      <c r="QBP25" s="83"/>
      <c r="QBQ25" s="77"/>
      <c r="QBR25" s="83"/>
      <c r="QBS25" s="77"/>
      <c r="QBT25" s="83"/>
      <c r="QBU25" s="77"/>
      <c r="QBV25" s="83"/>
      <c r="QBW25" s="77"/>
      <c r="QBX25" s="83"/>
      <c r="QBY25" s="77"/>
      <c r="QBZ25" s="83"/>
      <c r="QCA25" s="77"/>
      <c r="QCB25" s="83"/>
      <c r="QCC25" s="77"/>
      <c r="QCD25" s="83"/>
      <c r="QCE25" s="77"/>
      <c r="QCF25" s="83"/>
      <c r="QCG25" s="77"/>
      <c r="QCH25" s="83"/>
      <c r="QCI25" s="77"/>
      <c r="QCJ25" s="83"/>
      <c r="QCK25" s="77"/>
      <c r="QCL25" s="83"/>
      <c r="QCM25" s="77"/>
      <c r="QCN25" s="83"/>
      <c r="QCO25" s="77"/>
      <c r="QCP25" s="83"/>
      <c r="QCQ25" s="77"/>
      <c r="QCR25" s="83"/>
      <c r="QCS25" s="77"/>
      <c r="QCT25" s="83"/>
      <c r="QCU25" s="77"/>
      <c r="QCV25" s="83"/>
      <c r="QCW25" s="77"/>
      <c r="QCX25" s="83"/>
      <c r="QCY25" s="77"/>
      <c r="QCZ25" s="83"/>
      <c r="QDA25" s="77"/>
      <c r="QDB25" s="83"/>
      <c r="QDC25" s="77"/>
      <c r="QDD25" s="83"/>
      <c r="QDE25" s="77"/>
      <c r="QDF25" s="83"/>
      <c r="QDG25" s="77"/>
      <c r="QDH25" s="83"/>
      <c r="QDI25" s="77"/>
      <c r="QDJ25" s="83"/>
      <c r="QDK25" s="77"/>
      <c r="QDL25" s="83"/>
      <c r="QDM25" s="77"/>
      <c r="QDN25" s="83"/>
      <c r="QDO25" s="77"/>
      <c r="QDP25" s="83"/>
      <c r="QDQ25" s="77"/>
      <c r="QDR25" s="83"/>
      <c r="QDS25" s="77"/>
      <c r="QDT25" s="83"/>
      <c r="QDU25" s="77"/>
      <c r="QDV25" s="83"/>
      <c r="QDW25" s="77"/>
      <c r="QDX25" s="83"/>
      <c r="QDY25" s="77"/>
      <c r="QDZ25" s="83"/>
      <c r="QEA25" s="77"/>
      <c r="QEB25" s="83"/>
      <c r="QEC25" s="77"/>
      <c r="QED25" s="83"/>
      <c r="QEE25" s="77"/>
      <c r="QEF25" s="83"/>
      <c r="QEG25" s="77"/>
      <c r="QEH25" s="83"/>
      <c r="QEI25" s="77"/>
      <c r="QEJ25" s="83"/>
      <c r="QEK25" s="77"/>
      <c r="QEL25" s="83"/>
      <c r="QEM25" s="77"/>
      <c r="QEN25" s="83"/>
      <c r="QEO25" s="77"/>
      <c r="QEP25" s="83"/>
      <c r="QEQ25" s="77"/>
      <c r="QER25" s="83"/>
      <c r="QES25" s="77"/>
      <c r="QET25" s="83"/>
      <c r="QEU25" s="77"/>
      <c r="QEV25" s="83"/>
      <c r="QEW25" s="77"/>
      <c r="QEX25" s="83"/>
      <c r="QEY25" s="77"/>
      <c r="QEZ25" s="83"/>
      <c r="QFA25" s="77"/>
      <c r="QFB25" s="83"/>
      <c r="QFC25" s="77"/>
      <c r="QFD25" s="83"/>
      <c r="QFE25" s="77"/>
      <c r="QFF25" s="83"/>
      <c r="QFG25" s="77"/>
      <c r="QFH25" s="83"/>
      <c r="QFI25" s="77"/>
      <c r="QFJ25" s="83"/>
      <c r="QFK25" s="77"/>
      <c r="QFL25" s="83"/>
      <c r="QFM25" s="77"/>
      <c r="QFN25" s="83"/>
      <c r="QFO25" s="77"/>
      <c r="QFP25" s="83"/>
      <c r="QFQ25" s="77"/>
      <c r="QFR25" s="83"/>
      <c r="QFS25" s="77"/>
      <c r="QFT25" s="83"/>
      <c r="QFU25" s="77"/>
      <c r="QFV25" s="83"/>
      <c r="QFW25" s="77"/>
      <c r="QFX25" s="83"/>
      <c r="QFY25" s="77"/>
      <c r="QFZ25" s="83"/>
      <c r="QGA25" s="77"/>
      <c r="QGB25" s="83"/>
      <c r="QGC25" s="77"/>
      <c r="QGD25" s="83"/>
      <c r="QGE25" s="77"/>
      <c r="QGF25" s="83"/>
      <c r="QGG25" s="77"/>
      <c r="QGH25" s="83"/>
      <c r="QGI25" s="77"/>
      <c r="QGJ25" s="83"/>
      <c r="QGK25" s="77"/>
      <c r="QGL25" s="83"/>
      <c r="QGM25" s="77"/>
      <c r="QGN25" s="83"/>
      <c r="QGO25" s="77"/>
      <c r="QGP25" s="83"/>
      <c r="QGQ25" s="77"/>
      <c r="QGR25" s="83"/>
      <c r="QGS25" s="77"/>
      <c r="QGT25" s="83"/>
      <c r="QGU25" s="77"/>
      <c r="QGV25" s="83"/>
      <c r="QGW25" s="77"/>
      <c r="QGX25" s="83"/>
      <c r="QGY25" s="77"/>
      <c r="QGZ25" s="83"/>
      <c r="QHA25" s="77"/>
      <c r="QHB25" s="83"/>
      <c r="QHC25" s="77"/>
      <c r="QHD25" s="83"/>
      <c r="QHE25" s="77"/>
      <c r="QHF25" s="83"/>
      <c r="QHG25" s="77"/>
      <c r="QHH25" s="83"/>
      <c r="QHI25" s="77"/>
      <c r="QHJ25" s="83"/>
      <c r="QHK25" s="77"/>
      <c r="QHL25" s="83"/>
      <c r="QHM25" s="77"/>
      <c r="QHN25" s="83"/>
      <c r="QHO25" s="77"/>
      <c r="QHP25" s="83"/>
      <c r="QHQ25" s="77"/>
      <c r="QHR25" s="83"/>
      <c r="QHS25" s="77"/>
      <c r="QHT25" s="83"/>
      <c r="QHU25" s="77"/>
      <c r="QHV25" s="83"/>
      <c r="QHW25" s="77"/>
      <c r="QHX25" s="83"/>
      <c r="QHY25" s="77"/>
      <c r="QHZ25" s="83"/>
      <c r="QIA25" s="77"/>
      <c r="QIB25" s="83"/>
      <c r="QIC25" s="77"/>
      <c r="QID25" s="83"/>
      <c r="QIE25" s="77"/>
      <c r="QIF25" s="83"/>
      <c r="QIG25" s="77"/>
      <c r="QIH25" s="83"/>
      <c r="QII25" s="77"/>
      <c r="QIJ25" s="83"/>
      <c r="QIK25" s="77"/>
      <c r="QIL25" s="83"/>
      <c r="QIM25" s="77"/>
      <c r="QIN25" s="83"/>
      <c r="QIO25" s="77"/>
      <c r="QIP25" s="83"/>
      <c r="QIQ25" s="77"/>
      <c r="QIR25" s="83"/>
      <c r="QIS25" s="77"/>
      <c r="QIT25" s="83"/>
      <c r="QIU25" s="77"/>
      <c r="QIV25" s="83"/>
      <c r="QIW25" s="77"/>
      <c r="QIX25" s="83"/>
      <c r="QIY25" s="77"/>
      <c r="QIZ25" s="83"/>
      <c r="QJA25" s="77"/>
      <c r="QJB25" s="83"/>
      <c r="QJC25" s="77"/>
      <c r="QJD25" s="83"/>
      <c r="QJE25" s="77"/>
      <c r="QJF25" s="83"/>
      <c r="QJG25" s="77"/>
      <c r="QJH25" s="83"/>
      <c r="QJI25" s="77"/>
      <c r="QJJ25" s="83"/>
      <c r="QJK25" s="77"/>
      <c r="QJL25" s="83"/>
      <c r="QJM25" s="77"/>
      <c r="QJN25" s="83"/>
      <c r="QJO25" s="77"/>
      <c r="QJP25" s="83"/>
      <c r="QJQ25" s="77"/>
      <c r="QJR25" s="83"/>
      <c r="QJS25" s="77"/>
      <c r="QJT25" s="83"/>
      <c r="QJU25" s="77"/>
      <c r="QJV25" s="83"/>
      <c r="QJW25" s="77"/>
      <c r="QJX25" s="83"/>
      <c r="QJY25" s="77"/>
      <c r="QJZ25" s="83"/>
      <c r="QKA25" s="77"/>
      <c r="QKB25" s="83"/>
      <c r="QKC25" s="77"/>
      <c r="QKD25" s="83"/>
      <c r="QKE25" s="77"/>
      <c r="QKF25" s="83"/>
      <c r="QKG25" s="77"/>
      <c r="QKH25" s="83"/>
      <c r="QKI25" s="77"/>
      <c r="QKJ25" s="83"/>
      <c r="QKK25" s="77"/>
      <c r="QKL25" s="83"/>
      <c r="QKM25" s="77"/>
      <c r="QKN25" s="83"/>
      <c r="QKO25" s="77"/>
      <c r="QKP25" s="83"/>
      <c r="QKQ25" s="77"/>
      <c r="QKR25" s="83"/>
      <c r="QKS25" s="77"/>
      <c r="QKT25" s="83"/>
      <c r="QKU25" s="77"/>
      <c r="QKV25" s="83"/>
      <c r="QKW25" s="77"/>
      <c r="QKX25" s="83"/>
      <c r="QKY25" s="77"/>
      <c r="QKZ25" s="83"/>
      <c r="QLA25" s="77"/>
      <c r="QLB25" s="83"/>
      <c r="QLC25" s="77"/>
      <c r="QLD25" s="83"/>
      <c r="QLE25" s="77"/>
      <c r="QLF25" s="83"/>
      <c r="QLG25" s="77"/>
      <c r="QLH25" s="83"/>
      <c r="QLI25" s="77"/>
      <c r="QLJ25" s="83"/>
      <c r="QLK25" s="77"/>
      <c r="QLL25" s="83"/>
      <c r="QLM25" s="77"/>
      <c r="QLN25" s="83"/>
      <c r="QLO25" s="77"/>
      <c r="QLP25" s="83"/>
      <c r="QLQ25" s="77"/>
      <c r="QLR25" s="83"/>
      <c r="QLS25" s="77"/>
      <c r="QLT25" s="83"/>
      <c r="QLU25" s="77"/>
      <c r="QLV25" s="83"/>
      <c r="QLW25" s="77"/>
      <c r="QLX25" s="83"/>
      <c r="QLY25" s="77"/>
      <c r="QLZ25" s="83"/>
      <c r="QMA25" s="77"/>
      <c r="QMB25" s="83"/>
      <c r="QMC25" s="77"/>
      <c r="QMD25" s="83"/>
      <c r="QME25" s="77"/>
      <c r="QMF25" s="83"/>
      <c r="QMG25" s="77"/>
      <c r="QMH25" s="83"/>
      <c r="QMI25" s="77"/>
      <c r="QMJ25" s="83"/>
      <c r="QMK25" s="77"/>
      <c r="QML25" s="83"/>
      <c r="QMM25" s="77"/>
      <c r="QMN25" s="83"/>
      <c r="QMO25" s="77"/>
      <c r="QMP25" s="83"/>
      <c r="QMQ25" s="77"/>
      <c r="QMR25" s="83"/>
      <c r="QMS25" s="77"/>
      <c r="QMT25" s="83"/>
      <c r="QMU25" s="77"/>
      <c r="QMV25" s="83"/>
      <c r="QMW25" s="77"/>
      <c r="QMX25" s="83"/>
      <c r="QMY25" s="77"/>
      <c r="QMZ25" s="83"/>
      <c r="QNA25" s="77"/>
      <c r="QNB25" s="83"/>
      <c r="QNC25" s="77"/>
      <c r="QND25" s="83"/>
      <c r="QNE25" s="77"/>
      <c r="QNF25" s="83"/>
      <c r="QNG25" s="77"/>
      <c r="QNH25" s="83"/>
      <c r="QNI25" s="77"/>
      <c r="QNJ25" s="83"/>
      <c r="QNK25" s="77"/>
      <c r="QNL25" s="83"/>
      <c r="QNM25" s="77"/>
      <c r="QNN25" s="83"/>
      <c r="QNO25" s="77"/>
      <c r="QNP25" s="83"/>
      <c r="QNQ25" s="77"/>
      <c r="QNR25" s="83"/>
      <c r="QNS25" s="77"/>
      <c r="QNT25" s="83"/>
      <c r="QNU25" s="77"/>
      <c r="QNV25" s="83"/>
      <c r="QNW25" s="77"/>
      <c r="QNX25" s="83"/>
      <c r="QNY25" s="77"/>
      <c r="QNZ25" s="83"/>
      <c r="QOA25" s="77"/>
      <c r="QOB25" s="83"/>
      <c r="QOC25" s="77"/>
      <c r="QOD25" s="83"/>
      <c r="QOE25" s="77"/>
      <c r="QOF25" s="83"/>
      <c r="QOG25" s="77"/>
      <c r="QOH25" s="83"/>
      <c r="QOI25" s="77"/>
      <c r="QOJ25" s="83"/>
      <c r="QOK25" s="77"/>
      <c r="QOL25" s="83"/>
      <c r="QOM25" s="77"/>
      <c r="QON25" s="83"/>
      <c r="QOO25" s="77"/>
      <c r="QOP25" s="83"/>
      <c r="QOQ25" s="77"/>
      <c r="QOR25" s="83"/>
      <c r="QOS25" s="77"/>
      <c r="QOT25" s="83"/>
      <c r="QOU25" s="77"/>
      <c r="QOV25" s="83"/>
      <c r="QOW25" s="77"/>
      <c r="QOX25" s="83"/>
      <c r="QOY25" s="77"/>
      <c r="QOZ25" s="83"/>
      <c r="QPA25" s="77"/>
      <c r="QPB25" s="83"/>
      <c r="QPC25" s="77"/>
      <c r="QPD25" s="83"/>
      <c r="QPE25" s="77"/>
      <c r="QPF25" s="83"/>
      <c r="QPG25" s="77"/>
      <c r="QPH25" s="83"/>
      <c r="QPI25" s="77"/>
      <c r="QPJ25" s="83"/>
      <c r="QPK25" s="77"/>
      <c r="QPL25" s="83"/>
      <c r="QPM25" s="77"/>
      <c r="QPN25" s="83"/>
      <c r="QPO25" s="77"/>
      <c r="QPP25" s="83"/>
      <c r="QPQ25" s="77"/>
      <c r="QPR25" s="83"/>
      <c r="QPS25" s="77"/>
      <c r="QPT25" s="83"/>
      <c r="QPU25" s="77"/>
      <c r="QPV25" s="83"/>
      <c r="QPW25" s="77"/>
      <c r="QPX25" s="83"/>
      <c r="QPY25" s="77"/>
      <c r="QPZ25" s="83"/>
      <c r="QQA25" s="77"/>
      <c r="QQB25" s="83"/>
      <c r="QQC25" s="77"/>
      <c r="QQD25" s="83"/>
      <c r="QQE25" s="77"/>
      <c r="QQF25" s="83"/>
      <c r="QQG25" s="77"/>
      <c r="QQH25" s="83"/>
      <c r="QQI25" s="77"/>
      <c r="QQJ25" s="83"/>
      <c r="QQK25" s="77"/>
      <c r="QQL25" s="83"/>
      <c r="QQM25" s="77"/>
      <c r="QQN25" s="83"/>
      <c r="QQO25" s="77"/>
      <c r="QQP25" s="83"/>
      <c r="QQQ25" s="77"/>
      <c r="QQR25" s="83"/>
      <c r="QQS25" s="77"/>
      <c r="QQT25" s="83"/>
      <c r="QQU25" s="77"/>
      <c r="QQV25" s="83"/>
      <c r="QQW25" s="77"/>
      <c r="QQX25" s="83"/>
      <c r="QQY25" s="77"/>
      <c r="QQZ25" s="83"/>
      <c r="QRA25" s="77"/>
      <c r="QRB25" s="83"/>
      <c r="QRC25" s="77"/>
      <c r="QRD25" s="83"/>
      <c r="QRE25" s="77"/>
      <c r="QRF25" s="83"/>
      <c r="QRG25" s="77"/>
      <c r="QRH25" s="83"/>
      <c r="QRI25" s="77"/>
      <c r="QRJ25" s="83"/>
      <c r="QRK25" s="77"/>
      <c r="QRL25" s="83"/>
      <c r="QRM25" s="77"/>
      <c r="QRN25" s="83"/>
      <c r="QRO25" s="77"/>
      <c r="QRP25" s="83"/>
      <c r="QRQ25" s="77"/>
      <c r="QRR25" s="83"/>
      <c r="QRS25" s="77"/>
      <c r="QRT25" s="83"/>
      <c r="QRU25" s="77"/>
      <c r="QRV25" s="83"/>
      <c r="QRW25" s="77"/>
      <c r="QRX25" s="83"/>
      <c r="QRY25" s="77"/>
      <c r="QRZ25" s="83"/>
      <c r="QSA25" s="77"/>
      <c r="QSB25" s="83"/>
      <c r="QSC25" s="77"/>
      <c r="QSD25" s="83"/>
      <c r="QSE25" s="77"/>
      <c r="QSF25" s="83"/>
      <c r="QSG25" s="77"/>
      <c r="QSH25" s="83"/>
      <c r="QSI25" s="77"/>
      <c r="QSJ25" s="83"/>
      <c r="QSK25" s="77"/>
      <c r="QSL25" s="83"/>
      <c r="QSM25" s="77"/>
      <c r="QSN25" s="83"/>
      <c r="QSO25" s="77"/>
      <c r="QSP25" s="83"/>
      <c r="QSQ25" s="77"/>
      <c r="QSR25" s="83"/>
      <c r="QSS25" s="77"/>
      <c r="QST25" s="83"/>
      <c r="QSU25" s="77"/>
      <c r="QSV25" s="83"/>
      <c r="QSW25" s="77"/>
      <c r="QSX25" s="83"/>
      <c r="QSY25" s="77"/>
      <c r="QSZ25" s="83"/>
      <c r="QTA25" s="77"/>
      <c r="QTB25" s="83"/>
      <c r="QTC25" s="77"/>
      <c r="QTD25" s="83"/>
      <c r="QTE25" s="77"/>
      <c r="QTF25" s="83"/>
      <c r="QTG25" s="77"/>
      <c r="QTH25" s="83"/>
      <c r="QTI25" s="77"/>
      <c r="QTJ25" s="83"/>
      <c r="QTK25" s="77"/>
      <c r="QTL25" s="83"/>
      <c r="QTM25" s="77"/>
      <c r="QTN25" s="83"/>
      <c r="QTO25" s="77"/>
      <c r="QTP25" s="83"/>
      <c r="QTQ25" s="77"/>
      <c r="QTR25" s="83"/>
      <c r="QTS25" s="77"/>
      <c r="QTT25" s="83"/>
      <c r="QTU25" s="77"/>
      <c r="QTV25" s="83"/>
      <c r="QTW25" s="77"/>
      <c r="QTX25" s="83"/>
      <c r="QTY25" s="77"/>
      <c r="QTZ25" s="83"/>
      <c r="QUA25" s="77"/>
      <c r="QUB25" s="83"/>
      <c r="QUC25" s="77"/>
      <c r="QUD25" s="83"/>
      <c r="QUE25" s="77"/>
      <c r="QUF25" s="83"/>
      <c r="QUG25" s="77"/>
      <c r="QUH25" s="83"/>
      <c r="QUI25" s="77"/>
      <c r="QUJ25" s="83"/>
      <c r="QUK25" s="77"/>
      <c r="QUL25" s="83"/>
      <c r="QUM25" s="77"/>
      <c r="QUN25" s="83"/>
      <c r="QUO25" s="77"/>
      <c r="QUP25" s="83"/>
      <c r="QUQ25" s="77"/>
      <c r="QUR25" s="83"/>
      <c r="QUS25" s="77"/>
      <c r="QUT25" s="83"/>
      <c r="QUU25" s="77"/>
      <c r="QUV25" s="83"/>
      <c r="QUW25" s="77"/>
      <c r="QUX25" s="83"/>
      <c r="QUY25" s="77"/>
      <c r="QUZ25" s="83"/>
      <c r="QVA25" s="77"/>
      <c r="QVB25" s="83"/>
      <c r="QVC25" s="77"/>
      <c r="QVD25" s="83"/>
      <c r="QVE25" s="77"/>
      <c r="QVF25" s="83"/>
      <c r="QVG25" s="77"/>
      <c r="QVH25" s="83"/>
      <c r="QVI25" s="77"/>
      <c r="QVJ25" s="83"/>
      <c r="QVK25" s="77"/>
      <c r="QVL25" s="83"/>
      <c r="QVM25" s="77"/>
      <c r="QVN25" s="83"/>
      <c r="QVO25" s="77"/>
      <c r="QVP25" s="83"/>
      <c r="QVQ25" s="77"/>
      <c r="QVR25" s="83"/>
      <c r="QVS25" s="77"/>
      <c r="QVT25" s="83"/>
      <c r="QVU25" s="77"/>
      <c r="QVV25" s="83"/>
      <c r="QVW25" s="77"/>
      <c r="QVX25" s="83"/>
      <c r="QVY25" s="77"/>
      <c r="QVZ25" s="83"/>
      <c r="QWA25" s="77"/>
      <c r="QWB25" s="83"/>
      <c r="QWC25" s="77"/>
      <c r="QWD25" s="83"/>
      <c r="QWE25" s="77"/>
      <c r="QWF25" s="83"/>
      <c r="QWG25" s="77"/>
      <c r="QWH25" s="83"/>
      <c r="QWI25" s="77"/>
      <c r="QWJ25" s="83"/>
      <c r="QWK25" s="77"/>
      <c r="QWL25" s="83"/>
      <c r="QWM25" s="77"/>
      <c r="QWN25" s="83"/>
      <c r="QWO25" s="77"/>
      <c r="QWP25" s="83"/>
      <c r="QWQ25" s="77"/>
      <c r="QWR25" s="83"/>
      <c r="QWS25" s="77"/>
      <c r="QWT25" s="83"/>
      <c r="QWU25" s="77"/>
      <c r="QWV25" s="83"/>
      <c r="QWW25" s="77"/>
      <c r="QWX25" s="83"/>
      <c r="QWY25" s="77"/>
      <c r="QWZ25" s="83"/>
      <c r="QXA25" s="77"/>
      <c r="QXB25" s="83"/>
      <c r="QXC25" s="77"/>
      <c r="QXD25" s="83"/>
      <c r="QXE25" s="77"/>
      <c r="QXF25" s="83"/>
      <c r="QXG25" s="77"/>
      <c r="QXH25" s="83"/>
      <c r="QXI25" s="77"/>
      <c r="QXJ25" s="83"/>
      <c r="QXK25" s="77"/>
      <c r="QXL25" s="83"/>
      <c r="QXM25" s="77"/>
      <c r="QXN25" s="83"/>
      <c r="QXO25" s="77"/>
      <c r="QXP25" s="83"/>
      <c r="QXQ25" s="77"/>
      <c r="QXR25" s="83"/>
      <c r="QXS25" s="77"/>
      <c r="QXT25" s="83"/>
      <c r="QXU25" s="77"/>
      <c r="QXV25" s="83"/>
      <c r="QXW25" s="77"/>
      <c r="QXX25" s="83"/>
      <c r="QXY25" s="77"/>
      <c r="QXZ25" s="83"/>
      <c r="QYA25" s="77"/>
      <c r="QYB25" s="83"/>
      <c r="QYC25" s="77"/>
      <c r="QYD25" s="83"/>
      <c r="QYE25" s="77"/>
      <c r="QYF25" s="83"/>
      <c r="QYG25" s="77"/>
      <c r="QYH25" s="83"/>
      <c r="QYI25" s="77"/>
      <c r="QYJ25" s="83"/>
      <c r="QYK25" s="77"/>
      <c r="QYL25" s="83"/>
      <c r="QYM25" s="77"/>
      <c r="QYN25" s="83"/>
      <c r="QYO25" s="77"/>
      <c r="QYP25" s="83"/>
      <c r="QYQ25" s="77"/>
      <c r="QYR25" s="83"/>
      <c r="QYS25" s="77"/>
      <c r="QYT25" s="83"/>
      <c r="QYU25" s="77"/>
      <c r="QYV25" s="83"/>
      <c r="QYW25" s="77"/>
      <c r="QYX25" s="83"/>
      <c r="QYY25" s="77"/>
      <c r="QYZ25" s="83"/>
      <c r="QZA25" s="77"/>
      <c r="QZB25" s="83"/>
      <c r="QZC25" s="77"/>
      <c r="QZD25" s="83"/>
      <c r="QZE25" s="77"/>
      <c r="QZF25" s="83"/>
      <c r="QZG25" s="77"/>
      <c r="QZH25" s="83"/>
      <c r="QZI25" s="77"/>
      <c r="QZJ25" s="83"/>
      <c r="QZK25" s="77"/>
      <c r="QZL25" s="83"/>
      <c r="QZM25" s="77"/>
      <c r="QZN25" s="83"/>
      <c r="QZO25" s="77"/>
      <c r="QZP25" s="83"/>
      <c r="QZQ25" s="77"/>
      <c r="QZR25" s="83"/>
      <c r="QZS25" s="77"/>
      <c r="QZT25" s="83"/>
      <c r="QZU25" s="77"/>
      <c r="QZV25" s="83"/>
      <c r="QZW25" s="77"/>
      <c r="QZX25" s="83"/>
      <c r="QZY25" s="77"/>
      <c r="QZZ25" s="83"/>
      <c r="RAA25" s="77"/>
      <c r="RAB25" s="83"/>
      <c r="RAC25" s="77"/>
      <c r="RAD25" s="83"/>
      <c r="RAE25" s="77"/>
      <c r="RAF25" s="83"/>
      <c r="RAG25" s="77"/>
      <c r="RAH25" s="83"/>
      <c r="RAI25" s="77"/>
      <c r="RAJ25" s="83"/>
      <c r="RAK25" s="77"/>
      <c r="RAL25" s="83"/>
      <c r="RAM25" s="77"/>
      <c r="RAN25" s="83"/>
      <c r="RAO25" s="77"/>
      <c r="RAP25" s="83"/>
      <c r="RAQ25" s="77"/>
      <c r="RAR25" s="83"/>
      <c r="RAS25" s="77"/>
      <c r="RAT25" s="83"/>
      <c r="RAU25" s="77"/>
      <c r="RAV25" s="83"/>
      <c r="RAW25" s="77"/>
      <c r="RAX25" s="83"/>
      <c r="RAY25" s="77"/>
      <c r="RAZ25" s="83"/>
      <c r="RBA25" s="77"/>
      <c r="RBB25" s="83"/>
      <c r="RBC25" s="77"/>
      <c r="RBD25" s="83"/>
      <c r="RBE25" s="77"/>
      <c r="RBF25" s="83"/>
      <c r="RBG25" s="77"/>
      <c r="RBH25" s="83"/>
      <c r="RBI25" s="77"/>
      <c r="RBJ25" s="83"/>
      <c r="RBK25" s="77"/>
      <c r="RBL25" s="83"/>
      <c r="RBM25" s="77"/>
      <c r="RBN25" s="83"/>
      <c r="RBO25" s="77"/>
      <c r="RBP25" s="83"/>
      <c r="RBQ25" s="77"/>
      <c r="RBR25" s="83"/>
      <c r="RBS25" s="77"/>
      <c r="RBT25" s="83"/>
      <c r="RBU25" s="77"/>
      <c r="RBV25" s="83"/>
      <c r="RBW25" s="77"/>
      <c r="RBX25" s="83"/>
      <c r="RBY25" s="77"/>
      <c r="RBZ25" s="83"/>
      <c r="RCA25" s="77"/>
      <c r="RCB25" s="83"/>
      <c r="RCC25" s="77"/>
      <c r="RCD25" s="83"/>
      <c r="RCE25" s="77"/>
      <c r="RCF25" s="83"/>
      <c r="RCG25" s="77"/>
      <c r="RCH25" s="83"/>
      <c r="RCI25" s="77"/>
      <c r="RCJ25" s="83"/>
      <c r="RCK25" s="77"/>
      <c r="RCL25" s="83"/>
      <c r="RCM25" s="77"/>
      <c r="RCN25" s="83"/>
      <c r="RCO25" s="77"/>
      <c r="RCP25" s="83"/>
      <c r="RCQ25" s="77"/>
      <c r="RCR25" s="83"/>
      <c r="RCS25" s="77"/>
      <c r="RCT25" s="83"/>
      <c r="RCU25" s="77"/>
      <c r="RCV25" s="83"/>
      <c r="RCW25" s="77"/>
      <c r="RCX25" s="83"/>
      <c r="RCY25" s="77"/>
      <c r="RCZ25" s="83"/>
      <c r="RDA25" s="77"/>
      <c r="RDB25" s="83"/>
      <c r="RDC25" s="77"/>
      <c r="RDD25" s="83"/>
      <c r="RDE25" s="77"/>
      <c r="RDF25" s="83"/>
      <c r="RDG25" s="77"/>
      <c r="RDH25" s="83"/>
      <c r="RDI25" s="77"/>
      <c r="RDJ25" s="83"/>
      <c r="RDK25" s="77"/>
      <c r="RDL25" s="83"/>
      <c r="RDM25" s="77"/>
      <c r="RDN25" s="83"/>
      <c r="RDO25" s="77"/>
      <c r="RDP25" s="83"/>
      <c r="RDQ25" s="77"/>
      <c r="RDR25" s="83"/>
      <c r="RDS25" s="77"/>
      <c r="RDT25" s="83"/>
      <c r="RDU25" s="77"/>
      <c r="RDV25" s="83"/>
      <c r="RDW25" s="77"/>
      <c r="RDX25" s="83"/>
      <c r="RDY25" s="77"/>
      <c r="RDZ25" s="83"/>
      <c r="REA25" s="77"/>
      <c r="REB25" s="83"/>
      <c r="REC25" s="77"/>
      <c r="RED25" s="83"/>
      <c r="REE25" s="77"/>
      <c r="REF25" s="83"/>
      <c r="REG25" s="77"/>
      <c r="REH25" s="83"/>
      <c r="REI25" s="77"/>
      <c r="REJ25" s="83"/>
      <c r="REK25" s="77"/>
      <c r="REL25" s="83"/>
      <c r="REM25" s="77"/>
      <c r="REN25" s="83"/>
      <c r="REO25" s="77"/>
      <c r="REP25" s="83"/>
      <c r="REQ25" s="77"/>
      <c r="RER25" s="83"/>
      <c r="RES25" s="77"/>
      <c r="RET25" s="83"/>
      <c r="REU25" s="77"/>
      <c r="REV25" s="83"/>
      <c r="REW25" s="77"/>
      <c r="REX25" s="83"/>
      <c r="REY25" s="77"/>
      <c r="REZ25" s="83"/>
      <c r="RFA25" s="77"/>
      <c r="RFB25" s="83"/>
      <c r="RFC25" s="77"/>
      <c r="RFD25" s="83"/>
      <c r="RFE25" s="77"/>
      <c r="RFF25" s="83"/>
      <c r="RFG25" s="77"/>
      <c r="RFH25" s="83"/>
      <c r="RFI25" s="77"/>
      <c r="RFJ25" s="83"/>
      <c r="RFK25" s="77"/>
      <c r="RFL25" s="83"/>
      <c r="RFM25" s="77"/>
      <c r="RFN25" s="83"/>
      <c r="RFO25" s="77"/>
      <c r="RFP25" s="83"/>
      <c r="RFQ25" s="77"/>
      <c r="RFR25" s="83"/>
      <c r="RFS25" s="77"/>
      <c r="RFT25" s="83"/>
      <c r="RFU25" s="77"/>
      <c r="RFV25" s="83"/>
      <c r="RFW25" s="77"/>
      <c r="RFX25" s="83"/>
      <c r="RFY25" s="77"/>
      <c r="RFZ25" s="83"/>
      <c r="RGA25" s="77"/>
      <c r="RGB25" s="83"/>
      <c r="RGC25" s="77"/>
      <c r="RGD25" s="83"/>
      <c r="RGE25" s="77"/>
      <c r="RGF25" s="83"/>
      <c r="RGG25" s="77"/>
      <c r="RGH25" s="83"/>
      <c r="RGI25" s="77"/>
      <c r="RGJ25" s="83"/>
      <c r="RGK25" s="77"/>
      <c r="RGL25" s="83"/>
      <c r="RGM25" s="77"/>
      <c r="RGN25" s="83"/>
      <c r="RGO25" s="77"/>
      <c r="RGP25" s="83"/>
      <c r="RGQ25" s="77"/>
      <c r="RGR25" s="83"/>
      <c r="RGS25" s="77"/>
      <c r="RGT25" s="83"/>
      <c r="RGU25" s="77"/>
      <c r="RGV25" s="83"/>
      <c r="RGW25" s="77"/>
      <c r="RGX25" s="83"/>
      <c r="RGY25" s="77"/>
      <c r="RGZ25" s="83"/>
      <c r="RHA25" s="77"/>
      <c r="RHB25" s="83"/>
      <c r="RHC25" s="77"/>
      <c r="RHD25" s="83"/>
      <c r="RHE25" s="77"/>
      <c r="RHF25" s="83"/>
      <c r="RHG25" s="77"/>
      <c r="RHH25" s="83"/>
      <c r="RHI25" s="77"/>
      <c r="RHJ25" s="83"/>
      <c r="RHK25" s="77"/>
      <c r="RHL25" s="83"/>
      <c r="RHM25" s="77"/>
      <c r="RHN25" s="83"/>
      <c r="RHO25" s="77"/>
      <c r="RHP25" s="83"/>
      <c r="RHQ25" s="77"/>
      <c r="RHR25" s="83"/>
      <c r="RHS25" s="77"/>
      <c r="RHT25" s="83"/>
      <c r="RHU25" s="77"/>
      <c r="RHV25" s="83"/>
      <c r="RHW25" s="77"/>
      <c r="RHX25" s="83"/>
      <c r="RHY25" s="77"/>
      <c r="RHZ25" s="83"/>
      <c r="RIA25" s="77"/>
      <c r="RIB25" s="83"/>
      <c r="RIC25" s="77"/>
      <c r="RID25" s="83"/>
      <c r="RIE25" s="77"/>
      <c r="RIF25" s="83"/>
      <c r="RIG25" s="77"/>
      <c r="RIH25" s="83"/>
      <c r="RII25" s="77"/>
      <c r="RIJ25" s="83"/>
      <c r="RIK25" s="77"/>
      <c r="RIL25" s="83"/>
      <c r="RIM25" s="77"/>
      <c r="RIN25" s="83"/>
      <c r="RIO25" s="77"/>
      <c r="RIP25" s="83"/>
      <c r="RIQ25" s="77"/>
      <c r="RIR25" s="83"/>
      <c r="RIS25" s="77"/>
      <c r="RIT25" s="83"/>
      <c r="RIU25" s="77"/>
      <c r="RIV25" s="83"/>
      <c r="RIW25" s="77"/>
      <c r="RIX25" s="83"/>
      <c r="RIY25" s="77"/>
      <c r="RIZ25" s="83"/>
      <c r="RJA25" s="77"/>
      <c r="RJB25" s="83"/>
      <c r="RJC25" s="77"/>
      <c r="RJD25" s="83"/>
      <c r="RJE25" s="77"/>
      <c r="RJF25" s="83"/>
      <c r="RJG25" s="77"/>
      <c r="RJH25" s="83"/>
      <c r="RJI25" s="77"/>
      <c r="RJJ25" s="83"/>
      <c r="RJK25" s="77"/>
      <c r="RJL25" s="83"/>
      <c r="RJM25" s="77"/>
      <c r="RJN25" s="83"/>
      <c r="RJO25" s="77"/>
      <c r="RJP25" s="83"/>
      <c r="RJQ25" s="77"/>
      <c r="RJR25" s="83"/>
      <c r="RJS25" s="77"/>
      <c r="RJT25" s="83"/>
      <c r="RJU25" s="77"/>
      <c r="RJV25" s="83"/>
      <c r="RJW25" s="77"/>
      <c r="RJX25" s="83"/>
      <c r="RJY25" s="77"/>
      <c r="RJZ25" s="83"/>
      <c r="RKA25" s="77"/>
      <c r="RKB25" s="83"/>
      <c r="RKC25" s="77"/>
      <c r="RKD25" s="83"/>
      <c r="RKE25" s="77"/>
      <c r="RKF25" s="83"/>
      <c r="RKG25" s="77"/>
      <c r="RKH25" s="83"/>
      <c r="RKI25" s="77"/>
      <c r="RKJ25" s="83"/>
      <c r="RKK25" s="77"/>
      <c r="RKL25" s="83"/>
      <c r="RKM25" s="77"/>
      <c r="RKN25" s="83"/>
      <c r="RKO25" s="77"/>
      <c r="RKP25" s="83"/>
      <c r="RKQ25" s="77"/>
      <c r="RKR25" s="83"/>
      <c r="RKS25" s="77"/>
      <c r="RKT25" s="83"/>
      <c r="RKU25" s="77"/>
      <c r="RKV25" s="83"/>
      <c r="RKW25" s="77"/>
      <c r="RKX25" s="83"/>
      <c r="RKY25" s="77"/>
      <c r="RKZ25" s="83"/>
      <c r="RLA25" s="77"/>
      <c r="RLB25" s="83"/>
      <c r="RLC25" s="77"/>
      <c r="RLD25" s="83"/>
      <c r="RLE25" s="77"/>
      <c r="RLF25" s="83"/>
      <c r="RLG25" s="77"/>
      <c r="RLH25" s="83"/>
      <c r="RLI25" s="77"/>
      <c r="RLJ25" s="83"/>
      <c r="RLK25" s="77"/>
      <c r="RLL25" s="83"/>
      <c r="RLM25" s="77"/>
      <c r="RLN25" s="83"/>
      <c r="RLO25" s="77"/>
      <c r="RLP25" s="83"/>
      <c r="RLQ25" s="77"/>
      <c r="RLR25" s="83"/>
      <c r="RLS25" s="77"/>
      <c r="RLT25" s="83"/>
      <c r="RLU25" s="77"/>
      <c r="RLV25" s="83"/>
      <c r="RLW25" s="77"/>
      <c r="RLX25" s="83"/>
      <c r="RLY25" s="77"/>
      <c r="RLZ25" s="83"/>
      <c r="RMA25" s="77"/>
      <c r="RMB25" s="83"/>
      <c r="RMC25" s="77"/>
      <c r="RMD25" s="83"/>
      <c r="RME25" s="77"/>
      <c r="RMF25" s="83"/>
      <c r="RMG25" s="77"/>
      <c r="RMH25" s="83"/>
      <c r="RMI25" s="77"/>
      <c r="RMJ25" s="83"/>
      <c r="RMK25" s="77"/>
      <c r="RML25" s="83"/>
      <c r="RMM25" s="77"/>
      <c r="RMN25" s="83"/>
      <c r="RMO25" s="77"/>
      <c r="RMP25" s="83"/>
      <c r="RMQ25" s="77"/>
      <c r="RMR25" s="83"/>
      <c r="RMS25" s="77"/>
      <c r="RMT25" s="83"/>
      <c r="RMU25" s="77"/>
      <c r="RMV25" s="83"/>
      <c r="RMW25" s="77"/>
      <c r="RMX25" s="83"/>
      <c r="RMY25" s="77"/>
      <c r="RMZ25" s="83"/>
      <c r="RNA25" s="77"/>
      <c r="RNB25" s="83"/>
      <c r="RNC25" s="77"/>
      <c r="RND25" s="83"/>
      <c r="RNE25" s="77"/>
      <c r="RNF25" s="83"/>
      <c r="RNG25" s="77"/>
      <c r="RNH25" s="83"/>
      <c r="RNI25" s="77"/>
      <c r="RNJ25" s="83"/>
      <c r="RNK25" s="77"/>
      <c r="RNL25" s="83"/>
      <c r="RNM25" s="77"/>
      <c r="RNN25" s="83"/>
      <c r="RNO25" s="77"/>
      <c r="RNP25" s="83"/>
      <c r="RNQ25" s="77"/>
      <c r="RNR25" s="83"/>
      <c r="RNS25" s="77"/>
      <c r="RNT25" s="83"/>
      <c r="RNU25" s="77"/>
      <c r="RNV25" s="83"/>
      <c r="RNW25" s="77"/>
      <c r="RNX25" s="83"/>
      <c r="RNY25" s="77"/>
      <c r="RNZ25" s="83"/>
      <c r="ROA25" s="77"/>
      <c r="ROB25" s="83"/>
      <c r="ROC25" s="77"/>
      <c r="ROD25" s="83"/>
      <c r="ROE25" s="77"/>
      <c r="ROF25" s="83"/>
      <c r="ROG25" s="77"/>
      <c r="ROH25" s="83"/>
      <c r="ROI25" s="77"/>
      <c r="ROJ25" s="83"/>
      <c r="ROK25" s="77"/>
      <c r="ROL25" s="83"/>
      <c r="ROM25" s="77"/>
      <c r="RON25" s="83"/>
      <c r="ROO25" s="77"/>
      <c r="ROP25" s="83"/>
      <c r="ROQ25" s="77"/>
      <c r="ROR25" s="83"/>
      <c r="ROS25" s="77"/>
      <c r="ROT25" s="83"/>
      <c r="ROU25" s="77"/>
      <c r="ROV25" s="83"/>
      <c r="ROW25" s="77"/>
      <c r="ROX25" s="83"/>
      <c r="ROY25" s="77"/>
      <c r="ROZ25" s="83"/>
      <c r="RPA25" s="77"/>
      <c r="RPB25" s="83"/>
      <c r="RPC25" s="77"/>
      <c r="RPD25" s="83"/>
      <c r="RPE25" s="77"/>
      <c r="RPF25" s="83"/>
      <c r="RPG25" s="77"/>
      <c r="RPH25" s="83"/>
      <c r="RPI25" s="77"/>
      <c r="RPJ25" s="83"/>
      <c r="RPK25" s="77"/>
      <c r="RPL25" s="83"/>
      <c r="RPM25" s="77"/>
      <c r="RPN25" s="83"/>
      <c r="RPO25" s="77"/>
      <c r="RPP25" s="83"/>
      <c r="RPQ25" s="77"/>
      <c r="RPR25" s="83"/>
      <c r="RPS25" s="77"/>
      <c r="RPT25" s="83"/>
      <c r="RPU25" s="77"/>
      <c r="RPV25" s="83"/>
      <c r="RPW25" s="77"/>
      <c r="RPX25" s="83"/>
      <c r="RPY25" s="77"/>
      <c r="RPZ25" s="83"/>
      <c r="RQA25" s="77"/>
      <c r="RQB25" s="83"/>
      <c r="RQC25" s="77"/>
      <c r="RQD25" s="83"/>
      <c r="RQE25" s="77"/>
      <c r="RQF25" s="83"/>
      <c r="RQG25" s="77"/>
      <c r="RQH25" s="83"/>
      <c r="RQI25" s="77"/>
      <c r="RQJ25" s="83"/>
      <c r="RQK25" s="77"/>
      <c r="RQL25" s="83"/>
      <c r="RQM25" s="77"/>
      <c r="RQN25" s="83"/>
      <c r="RQO25" s="77"/>
      <c r="RQP25" s="83"/>
      <c r="RQQ25" s="77"/>
      <c r="RQR25" s="83"/>
      <c r="RQS25" s="77"/>
      <c r="RQT25" s="83"/>
      <c r="RQU25" s="77"/>
      <c r="RQV25" s="83"/>
      <c r="RQW25" s="77"/>
      <c r="RQX25" s="83"/>
      <c r="RQY25" s="77"/>
      <c r="RQZ25" s="83"/>
      <c r="RRA25" s="77"/>
      <c r="RRB25" s="83"/>
      <c r="RRC25" s="77"/>
      <c r="RRD25" s="83"/>
      <c r="RRE25" s="77"/>
      <c r="RRF25" s="83"/>
      <c r="RRG25" s="77"/>
      <c r="RRH25" s="83"/>
      <c r="RRI25" s="77"/>
      <c r="RRJ25" s="83"/>
      <c r="RRK25" s="77"/>
      <c r="RRL25" s="83"/>
      <c r="RRM25" s="77"/>
      <c r="RRN25" s="83"/>
      <c r="RRO25" s="77"/>
      <c r="RRP25" s="83"/>
      <c r="RRQ25" s="77"/>
      <c r="RRR25" s="83"/>
      <c r="RRS25" s="77"/>
      <c r="RRT25" s="83"/>
      <c r="RRU25" s="77"/>
      <c r="RRV25" s="83"/>
      <c r="RRW25" s="77"/>
      <c r="RRX25" s="83"/>
      <c r="RRY25" s="77"/>
      <c r="RRZ25" s="83"/>
      <c r="RSA25" s="77"/>
      <c r="RSB25" s="83"/>
      <c r="RSC25" s="77"/>
      <c r="RSD25" s="83"/>
      <c r="RSE25" s="77"/>
      <c r="RSF25" s="83"/>
      <c r="RSG25" s="77"/>
      <c r="RSH25" s="83"/>
      <c r="RSI25" s="77"/>
      <c r="RSJ25" s="83"/>
      <c r="RSK25" s="77"/>
      <c r="RSL25" s="83"/>
      <c r="RSM25" s="77"/>
      <c r="RSN25" s="83"/>
      <c r="RSO25" s="77"/>
      <c r="RSP25" s="83"/>
      <c r="RSQ25" s="77"/>
      <c r="RSR25" s="83"/>
      <c r="RSS25" s="77"/>
      <c r="RST25" s="83"/>
      <c r="RSU25" s="77"/>
      <c r="RSV25" s="83"/>
      <c r="RSW25" s="77"/>
      <c r="RSX25" s="83"/>
      <c r="RSY25" s="77"/>
      <c r="RSZ25" s="83"/>
      <c r="RTA25" s="77"/>
      <c r="RTB25" s="83"/>
      <c r="RTC25" s="77"/>
      <c r="RTD25" s="83"/>
      <c r="RTE25" s="77"/>
      <c r="RTF25" s="83"/>
      <c r="RTG25" s="77"/>
      <c r="RTH25" s="83"/>
      <c r="RTI25" s="77"/>
      <c r="RTJ25" s="83"/>
      <c r="RTK25" s="77"/>
      <c r="RTL25" s="83"/>
      <c r="RTM25" s="77"/>
      <c r="RTN25" s="83"/>
      <c r="RTO25" s="77"/>
      <c r="RTP25" s="83"/>
      <c r="RTQ25" s="77"/>
      <c r="RTR25" s="83"/>
      <c r="RTS25" s="77"/>
      <c r="RTT25" s="83"/>
      <c r="RTU25" s="77"/>
      <c r="RTV25" s="83"/>
      <c r="RTW25" s="77"/>
      <c r="RTX25" s="83"/>
      <c r="RTY25" s="77"/>
      <c r="RTZ25" s="83"/>
      <c r="RUA25" s="77"/>
      <c r="RUB25" s="83"/>
      <c r="RUC25" s="77"/>
      <c r="RUD25" s="83"/>
      <c r="RUE25" s="77"/>
      <c r="RUF25" s="83"/>
      <c r="RUG25" s="77"/>
      <c r="RUH25" s="83"/>
      <c r="RUI25" s="77"/>
      <c r="RUJ25" s="83"/>
      <c r="RUK25" s="77"/>
      <c r="RUL25" s="83"/>
      <c r="RUM25" s="77"/>
      <c r="RUN25" s="83"/>
      <c r="RUO25" s="77"/>
      <c r="RUP25" s="83"/>
      <c r="RUQ25" s="77"/>
      <c r="RUR25" s="83"/>
      <c r="RUS25" s="77"/>
      <c r="RUT25" s="83"/>
      <c r="RUU25" s="77"/>
      <c r="RUV25" s="83"/>
      <c r="RUW25" s="77"/>
      <c r="RUX25" s="83"/>
      <c r="RUY25" s="77"/>
      <c r="RUZ25" s="83"/>
      <c r="RVA25" s="77"/>
      <c r="RVB25" s="83"/>
      <c r="RVC25" s="77"/>
      <c r="RVD25" s="83"/>
      <c r="RVE25" s="77"/>
      <c r="RVF25" s="83"/>
      <c r="RVG25" s="77"/>
      <c r="RVH25" s="83"/>
      <c r="RVI25" s="77"/>
      <c r="RVJ25" s="83"/>
      <c r="RVK25" s="77"/>
      <c r="RVL25" s="83"/>
      <c r="RVM25" s="77"/>
      <c r="RVN25" s="83"/>
      <c r="RVO25" s="77"/>
      <c r="RVP25" s="83"/>
      <c r="RVQ25" s="77"/>
      <c r="RVR25" s="83"/>
      <c r="RVS25" s="77"/>
      <c r="RVT25" s="83"/>
      <c r="RVU25" s="77"/>
      <c r="RVV25" s="83"/>
      <c r="RVW25" s="77"/>
      <c r="RVX25" s="83"/>
      <c r="RVY25" s="77"/>
      <c r="RVZ25" s="83"/>
      <c r="RWA25" s="77"/>
      <c r="RWB25" s="83"/>
      <c r="RWC25" s="77"/>
      <c r="RWD25" s="83"/>
      <c r="RWE25" s="77"/>
      <c r="RWF25" s="83"/>
      <c r="RWG25" s="77"/>
      <c r="RWH25" s="83"/>
      <c r="RWI25" s="77"/>
      <c r="RWJ25" s="83"/>
      <c r="RWK25" s="77"/>
      <c r="RWL25" s="83"/>
      <c r="RWM25" s="77"/>
      <c r="RWN25" s="83"/>
      <c r="RWO25" s="77"/>
      <c r="RWP25" s="83"/>
      <c r="RWQ25" s="77"/>
      <c r="RWR25" s="83"/>
      <c r="RWS25" s="77"/>
      <c r="RWT25" s="83"/>
      <c r="RWU25" s="77"/>
      <c r="RWV25" s="83"/>
      <c r="RWW25" s="77"/>
      <c r="RWX25" s="83"/>
      <c r="RWY25" s="77"/>
      <c r="RWZ25" s="83"/>
      <c r="RXA25" s="77"/>
      <c r="RXB25" s="83"/>
      <c r="RXC25" s="77"/>
      <c r="RXD25" s="83"/>
      <c r="RXE25" s="77"/>
      <c r="RXF25" s="83"/>
      <c r="RXG25" s="77"/>
      <c r="RXH25" s="83"/>
      <c r="RXI25" s="77"/>
      <c r="RXJ25" s="83"/>
      <c r="RXK25" s="77"/>
      <c r="RXL25" s="83"/>
      <c r="RXM25" s="77"/>
      <c r="RXN25" s="83"/>
      <c r="RXO25" s="77"/>
      <c r="RXP25" s="83"/>
      <c r="RXQ25" s="77"/>
      <c r="RXR25" s="83"/>
      <c r="RXS25" s="77"/>
      <c r="RXT25" s="83"/>
      <c r="RXU25" s="77"/>
      <c r="RXV25" s="83"/>
      <c r="RXW25" s="77"/>
      <c r="RXX25" s="83"/>
      <c r="RXY25" s="77"/>
      <c r="RXZ25" s="83"/>
      <c r="RYA25" s="77"/>
      <c r="RYB25" s="83"/>
      <c r="RYC25" s="77"/>
      <c r="RYD25" s="83"/>
      <c r="RYE25" s="77"/>
      <c r="RYF25" s="83"/>
      <c r="RYG25" s="77"/>
      <c r="RYH25" s="83"/>
      <c r="RYI25" s="77"/>
      <c r="RYJ25" s="83"/>
      <c r="RYK25" s="77"/>
      <c r="RYL25" s="83"/>
      <c r="RYM25" s="77"/>
      <c r="RYN25" s="83"/>
      <c r="RYO25" s="77"/>
      <c r="RYP25" s="83"/>
      <c r="RYQ25" s="77"/>
      <c r="RYR25" s="83"/>
      <c r="RYS25" s="77"/>
      <c r="RYT25" s="83"/>
      <c r="RYU25" s="77"/>
      <c r="RYV25" s="83"/>
      <c r="RYW25" s="77"/>
      <c r="RYX25" s="83"/>
      <c r="RYY25" s="77"/>
      <c r="RYZ25" s="83"/>
      <c r="RZA25" s="77"/>
      <c r="RZB25" s="83"/>
      <c r="RZC25" s="77"/>
      <c r="RZD25" s="83"/>
      <c r="RZE25" s="77"/>
      <c r="RZF25" s="83"/>
      <c r="RZG25" s="77"/>
      <c r="RZH25" s="83"/>
      <c r="RZI25" s="77"/>
      <c r="RZJ25" s="83"/>
      <c r="RZK25" s="77"/>
      <c r="RZL25" s="83"/>
      <c r="RZM25" s="77"/>
      <c r="RZN25" s="83"/>
      <c r="RZO25" s="77"/>
      <c r="RZP25" s="83"/>
      <c r="RZQ25" s="77"/>
      <c r="RZR25" s="83"/>
      <c r="RZS25" s="77"/>
      <c r="RZT25" s="83"/>
      <c r="RZU25" s="77"/>
      <c r="RZV25" s="83"/>
      <c r="RZW25" s="77"/>
      <c r="RZX25" s="83"/>
      <c r="RZY25" s="77"/>
      <c r="RZZ25" s="83"/>
      <c r="SAA25" s="77"/>
      <c r="SAB25" s="83"/>
      <c r="SAC25" s="77"/>
      <c r="SAD25" s="83"/>
      <c r="SAE25" s="77"/>
      <c r="SAF25" s="83"/>
      <c r="SAG25" s="77"/>
      <c r="SAH25" s="83"/>
      <c r="SAI25" s="77"/>
      <c r="SAJ25" s="83"/>
      <c r="SAK25" s="77"/>
      <c r="SAL25" s="83"/>
      <c r="SAM25" s="77"/>
      <c r="SAN25" s="83"/>
      <c r="SAO25" s="77"/>
      <c r="SAP25" s="83"/>
      <c r="SAQ25" s="77"/>
      <c r="SAR25" s="83"/>
      <c r="SAS25" s="77"/>
      <c r="SAT25" s="83"/>
      <c r="SAU25" s="77"/>
      <c r="SAV25" s="83"/>
      <c r="SAW25" s="77"/>
      <c r="SAX25" s="83"/>
      <c r="SAY25" s="77"/>
      <c r="SAZ25" s="83"/>
      <c r="SBA25" s="77"/>
      <c r="SBB25" s="83"/>
      <c r="SBC25" s="77"/>
      <c r="SBD25" s="83"/>
      <c r="SBE25" s="77"/>
      <c r="SBF25" s="83"/>
      <c r="SBG25" s="77"/>
      <c r="SBH25" s="83"/>
      <c r="SBI25" s="77"/>
      <c r="SBJ25" s="83"/>
      <c r="SBK25" s="77"/>
      <c r="SBL25" s="83"/>
      <c r="SBM25" s="77"/>
      <c r="SBN25" s="83"/>
      <c r="SBO25" s="77"/>
      <c r="SBP25" s="83"/>
      <c r="SBQ25" s="77"/>
      <c r="SBR25" s="83"/>
      <c r="SBS25" s="77"/>
      <c r="SBT25" s="83"/>
      <c r="SBU25" s="77"/>
      <c r="SBV25" s="83"/>
      <c r="SBW25" s="77"/>
      <c r="SBX25" s="83"/>
      <c r="SBY25" s="77"/>
      <c r="SBZ25" s="83"/>
      <c r="SCA25" s="77"/>
      <c r="SCB25" s="83"/>
      <c r="SCC25" s="77"/>
      <c r="SCD25" s="83"/>
      <c r="SCE25" s="77"/>
      <c r="SCF25" s="83"/>
      <c r="SCG25" s="77"/>
      <c r="SCH25" s="83"/>
      <c r="SCI25" s="77"/>
      <c r="SCJ25" s="83"/>
      <c r="SCK25" s="77"/>
      <c r="SCL25" s="83"/>
      <c r="SCM25" s="77"/>
      <c r="SCN25" s="83"/>
      <c r="SCO25" s="77"/>
      <c r="SCP25" s="83"/>
      <c r="SCQ25" s="77"/>
      <c r="SCR25" s="83"/>
      <c r="SCS25" s="77"/>
      <c r="SCT25" s="83"/>
      <c r="SCU25" s="77"/>
      <c r="SCV25" s="83"/>
      <c r="SCW25" s="77"/>
      <c r="SCX25" s="83"/>
      <c r="SCY25" s="77"/>
      <c r="SCZ25" s="83"/>
      <c r="SDA25" s="77"/>
      <c r="SDB25" s="83"/>
      <c r="SDC25" s="77"/>
      <c r="SDD25" s="83"/>
      <c r="SDE25" s="77"/>
      <c r="SDF25" s="83"/>
      <c r="SDG25" s="77"/>
      <c r="SDH25" s="83"/>
      <c r="SDI25" s="77"/>
      <c r="SDJ25" s="83"/>
      <c r="SDK25" s="77"/>
      <c r="SDL25" s="83"/>
      <c r="SDM25" s="77"/>
      <c r="SDN25" s="83"/>
      <c r="SDO25" s="77"/>
      <c r="SDP25" s="83"/>
      <c r="SDQ25" s="77"/>
      <c r="SDR25" s="83"/>
      <c r="SDS25" s="77"/>
      <c r="SDT25" s="83"/>
      <c r="SDU25" s="77"/>
      <c r="SDV25" s="83"/>
      <c r="SDW25" s="77"/>
      <c r="SDX25" s="83"/>
      <c r="SDY25" s="77"/>
      <c r="SDZ25" s="83"/>
      <c r="SEA25" s="77"/>
      <c r="SEB25" s="83"/>
      <c r="SEC25" s="77"/>
      <c r="SED25" s="83"/>
      <c r="SEE25" s="77"/>
      <c r="SEF25" s="83"/>
      <c r="SEG25" s="77"/>
      <c r="SEH25" s="83"/>
      <c r="SEI25" s="77"/>
      <c r="SEJ25" s="83"/>
      <c r="SEK25" s="77"/>
      <c r="SEL25" s="83"/>
      <c r="SEM25" s="77"/>
      <c r="SEN25" s="83"/>
      <c r="SEO25" s="77"/>
      <c r="SEP25" s="83"/>
      <c r="SEQ25" s="77"/>
      <c r="SER25" s="83"/>
      <c r="SES25" s="77"/>
      <c r="SET25" s="83"/>
      <c r="SEU25" s="77"/>
      <c r="SEV25" s="83"/>
      <c r="SEW25" s="77"/>
      <c r="SEX25" s="83"/>
      <c r="SEY25" s="77"/>
      <c r="SEZ25" s="83"/>
      <c r="SFA25" s="77"/>
      <c r="SFB25" s="83"/>
      <c r="SFC25" s="77"/>
      <c r="SFD25" s="83"/>
      <c r="SFE25" s="77"/>
      <c r="SFF25" s="83"/>
      <c r="SFG25" s="77"/>
      <c r="SFH25" s="83"/>
      <c r="SFI25" s="77"/>
      <c r="SFJ25" s="83"/>
      <c r="SFK25" s="77"/>
      <c r="SFL25" s="83"/>
      <c r="SFM25" s="77"/>
      <c r="SFN25" s="83"/>
      <c r="SFO25" s="77"/>
      <c r="SFP25" s="83"/>
      <c r="SFQ25" s="77"/>
      <c r="SFR25" s="83"/>
      <c r="SFS25" s="77"/>
      <c r="SFT25" s="83"/>
      <c r="SFU25" s="77"/>
      <c r="SFV25" s="83"/>
      <c r="SFW25" s="77"/>
      <c r="SFX25" s="83"/>
      <c r="SFY25" s="77"/>
      <c r="SFZ25" s="83"/>
      <c r="SGA25" s="77"/>
      <c r="SGB25" s="83"/>
      <c r="SGC25" s="77"/>
      <c r="SGD25" s="83"/>
      <c r="SGE25" s="77"/>
      <c r="SGF25" s="83"/>
      <c r="SGG25" s="77"/>
      <c r="SGH25" s="83"/>
      <c r="SGI25" s="77"/>
      <c r="SGJ25" s="83"/>
      <c r="SGK25" s="77"/>
      <c r="SGL25" s="83"/>
      <c r="SGM25" s="77"/>
      <c r="SGN25" s="83"/>
      <c r="SGO25" s="77"/>
      <c r="SGP25" s="83"/>
      <c r="SGQ25" s="77"/>
      <c r="SGR25" s="83"/>
      <c r="SGS25" s="77"/>
      <c r="SGT25" s="83"/>
      <c r="SGU25" s="77"/>
      <c r="SGV25" s="83"/>
      <c r="SGW25" s="77"/>
      <c r="SGX25" s="83"/>
      <c r="SGY25" s="77"/>
      <c r="SGZ25" s="83"/>
      <c r="SHA25" s="77"/>
      <c r="SHB25" s="83"/>
      <c r="SHC25" s="77"/>
      <c r="SHD25" s="83"/>
      <c r="SHE25" s="77"/>
      <c r="SHF25" s="83"/>
      <c r="SHG25" s="77"/>
      <c r="SHH25" s="83"/>
      <c r="SHI25" s="77"/>
      <c r="SHJ25" s="83"/>
      <c r="SHK25" s="77"/>
      <c r="SHL25" s="83"/>
      <c r="SHM25" s="77"/>
      <c r="SHN25" s="83"/>
      <c r="SHO25" s="77"/>
      <c r="SHP25" s="83"/>
      <c r="SHQ25" s="77"/>
      <c r="SHR25" s="83"/>
      <c r="SHS25" s="77"/>
      <c r="SHT25" s="83"/>
      <c r="SHU25" s="77"/>
      <c r="SHV25" s="83"/>
      <c r="SHW25" s="77"/>
      <c r="SHX25" s="83"/>
      <c r="SHY25" s="77"/>
      <c r="SHZ25" s="83"/>
      <c r="SIA25" s="77"/>
      <c r="SIB25" s="83"/>
      <c r="SIC25" s="77"/>
      <c r="SID25" s="83"/>
      <c r="SIE25" s="77"/>
      <c r="SIF25" s="83"/>
      <c r="SIG25" s="77"/>
      <c r="SIH25" s="83"/>
      <c r="SII25" s="77"/>
      <c r="SIJ25" s="83"/>
      <c r="SIK25" s="77"/>
      <c r="SIL25" s="83"/>
      <c r="SIM25" s="77"/>
      <c r="SIN25" s="83"/>
      <c r="SIO25" s="77"/>
      <c r="SIP25" s="83"/>
      <c r="SIQ25" s="77"/>
      <c r="SIR25" s="83"/>
      <c r="SIS25" s="77"/>
      <c r="SIT25" s="83"/>
      <c r="SIU25" s="77"/>
      <c r="SIV25" s="83"/>
      <c r="SIW25" s="77"/>
      <c r="SIX25" s="83"/>
      <c r="SIY25" s="77"/>
      <c r="SIZ25" s="83"/>
      <c r="SJA25" s="77"/>
      <c r="SJB25" s="83"/>
      <c r="SJC25" s="77"/>
      <c r="SJD25" s="83"/>
      <c r="SJE25" s="77"/>
      <c r="SJF25" s="83"/>
      <c r="SJG25" s="77"/>
      <c r="SJH25" s="83"/>
      <c r="SJI25" s="77"/>
      <c r="SJJ25" s="83"/>
      <c r="SJK25" s="77"/>
      <c r="SJL25" s="83"/>
      <c r="SJM25" s="77"/>
      <c r="SJN25" s="83"/>
      <c r="SJO25" s="77"/>
      <c r="SJP25" s="83"/>
      <c r="SJQ25" s="77"/>
      <c r="SJR25" s="83"/>
      <c r="SJS25" s="77"/>
      <c r="SJT25" s="83"/>
      <c r="SJU25" s="77"/>
      <c r="SJV25" s="83"/>
      <c r="SJW25" s="77"/>
      <c r="SJX25" s="83"/>
      <c r="SJY25" s="77"/>
      <c r="SJZ25" s="83"/>
      <c r="SKA25" s="77"/>
      <c r="SKB25" s="83"/>
      <c r="SKC25" s="77"/>
      <c r="SKD25" s="83"/>
      <c r="SKE25" s="77"/>
      <c r="SKF25" s="83"/>
      <c r="SKG25" s="77"/>
      <c r="SKH25" s="83"/>
      <c r="SKI25" s="77"/>
      <c r="SKJ25" s="83"/>
      <c r="SKK25" s="77"/>
      <c r="SKL25" s="83"/>
      <c r="SKM25" s="77"/>
      <c r="SKN25" s="83"/>
      <c r="SKO25" s="77"/>
      <c r="SKP25" s="83"/>
      <c r="SKQ25" s="77"/>
      <c r="SKR25" s="83"/>
      <c r="SKS25" s="77"/>
      <c r="SKT25" s="83"/>
      <c r="SKU25" s="77"/>
      <c r="SKV25" s="83"/>
      <c r="SKW25" s="77"/>
      <c r="SKX25" s="83"/>
      <c r="SKY25" s="77"/>
      <c r="SKZ25" s="83"/>
      <c r="SLA25" s="77"/>
      <c r="SLB25" s="83"/>
      <c r="SLC25" s="77"/>
      <c r="SLD25" s="83"/>
      <c r="SLE25" s="77"/>
      <c r="SLF25" s="83"/>
      <c r="SLG25" s="77"/>
      <c r="SLH25" s="83"/>
      <c r="SLI25" s="77"/>
      <c r="SLJ25" s="83"/>
      <c r="SLK25" s="77"/>
      <c r="SLL25" s="83"/>
      <c r="SLM25" s="77"/>
      <c r="SLN25" s="83"/>
      <c r="SLO25" s="77"/>
      <c r="SLP25" s="83"/>
      <c r="SLQ25" s="77"/>
      <c r="SLR25" s="83"/>
      <c r="SLS25" s="77"/>
      <c r="SLT25" s="83"/>
      <c r="SLU25" s="77"/>
      <c r="SLV25" s="83"/>
      <c r="SLW25" s="77"/>
      <c r="SLX25" s="83"/>
      <c r="SLY25" s="77"/>
      <c r="SLZ25" s="83"/>
      <c r="SMA25" s="77"/>
      <c r="SMB25" s="83"/>
      <c r="SMC25" s="77"/>
      <c r="SMD25" s="83"/>
      <c r="SME25" s="77"/>
      <c r="SMF25" s="83"/>
      <c r="SMG25" s="77"/>
      <c r="SMH25" s="83"/>
      <c r="SMI25" s="77"/>
      <c r="SMJ25" s="83"/>
      <c r="SMK25" s="77"/>
      <c r="SML25" s="83"/>
      <c r="SMM25" s="77"/>
      <c r="SMN25" s="83"/>
      <c r="SMO25" s="77"/>
      <c r="SMP25" s="83"/>
      <c r="SMQ25" s="77"/>
      <c r="SMR25" s="83"/>
      <c r="SMS25" s="77"/>
      <c r="SMT25" s="83"/>
      <c r="SMU25" s="77"/>
      <c r="SMV25" s="83"/>
      <c r="SMW25" s="77"/>
      <c r="SMX25" s="83"/>
      <c r="SMY25" s="77"/>
      <c r="SMZ25" s="83"/>
      <c r="SNA25" s="77"/>
      <c r="SNB25" s="83"/>
      <c r="SNC25" s="77"/>
      <c r="SND25" s="83"/>
      <c r="SNE25" s="77"/>
      <c r="SNF25" s="83"/>
      <c r="SNG25" s="77"/>
      <c r="SNH25" s="83"/>
      <c r="SNI25" s="77"/>
      <c r="SNJ25" s="83"/>
      <c r="SNK25" s="77"/>
      <c r="SNL25" s="83"/>
      <c r="SNM25" s="77"/>
      <c r="SNN25" s="83"/>
      <c r="SNO25" s="77"/>
      <c r="SNP25" s="83"/>
      <c r="SNQ25" s="77"/>
      <c r="SNR25" s="83"/>
      <c r="SNS25" s="77"/>
      <c r="SNT25" s="83"/>
      <c r="SNU25" s="77"/>
      <c r="SNV25" s="83"/>
      <c r="SNW25" s="77"/>
      <c r="SNX25" s="83"/>
      <c r="SNY25" s="77"/>
      <c r="SNZ25" s="83"/>
      <c r="SOA25" s="77"/>
      <c r="SOB25" s="83"/>
      <c r="SOC25" s="77"/>
      <c r="SOD25" s="83"/>
      <c r="SOE25" s="77"/>
      <c r="SOF25" s="83"/>
      <c r="SOG25" s="77"/>
      <c r="SOH25" s="83"/>
      <c r="SOI25" s="77"/>
      <c r="SOJ25" s="83"/>
      <c r="SOK25" s="77"/>
      <c r="SOL25" s="83"/>
      <c r="SOM25" s="77"/>
      <c r="SON25" s="83"/>
      <c r="SOO25" s="77"/>
      <c r="SOP25" s="83"/>
      <c r="SOQ25" s="77"/>
      <c r="SOR25" s="83"/>
      <c r="SOS25" s="77"/>
      <c r="SOT25" s="83"/>
      <c r="SOU25" s="77"/>
      <c r="SOV25" s="83"/>
      <c r="SOW25" s="77"/>
      <c r="SOX25" s="83"/>
      <c r="SOY25" s="77"/>
      <c r="SOZ25" s="83"/>
      <c r="SPA25" s="77"/>
      <c r="SPB25" s="83"/>
      <c r="SPC25" s="77"/>
      <c r="SPD25" s="83"/>
      <c r="SPE25" s="77"/>
      <c r="SPF25" s="83"/>
      <c r="SPG25" s="77"/>
      <c r="SPH25" s="83"/>
      <c r="SPI25" s="77"/>
      <c r="SPJ25" s="83"/>
      <c r="SPK25" s="77"/>
      <c r="SPL25" s="83"/>
      <c r="SPM25" s="77"/>
      <c r="SPN25" s="83"/>
      <c r="SPO25" s="77"/>
      <c r="SPP25" s="83"/>
      <c r="SPQ25" s="77"/>
      <c r="SPR25" s="83"/>
      <c r="SPS25" s="77"/>
      <c r="SPT25" s="83"/>
      <c r="SPU25" s="77"/>
      <c r="SPV25" s="83"/>
      <c r="SPW25" s="77"/>
      <c r="SPX25" s="83"/>
      <c r="SPY25" s="77"/>
      <c r="SPZ25" s="83"/>
      <c r="SQA25" s="77"/>
      <c r="SQB25" s="83"/>
      <c r="SQC25" s="77"/>
      <c r="SQD25" s="83"/>
      <c r="SQE25" s="77"/>
      <c r="SQF25" s="83"/>
      <c r="SQG25" s="77"/>
      <c r="SQH25" s="83"/>
      <c r="SQI25" s="77"/>
      <c r="SQJ25" s="83"/>
      <c r="SQK25" s="77"/>
      <c r="SQL25" s="83"/>
      <c r="SQM25" s="77"/>
      <c r="SQN25" s="83"/>
      <c r="SQO25" s="77"/>
      <c r="SQP25" s="83"/>
      <c r="SQQ25" s="77"/>
      <c r="SQR25" s="83"/>
      <c r="SQS25" s="77"/>
      <c r="SQT25" s="83"/>
      <c r="SQU25" s="77"/>
      <c r="SQV25" s="83"/>
      <c r="SQW25" s="77"/>
      <c r="SQX25" s="83"/>
      <c r="SQY25" s="77"/>
      <c r="SQZ25" s="83"/>
      <c r="SRA25" s="77"/>
      <c r="SRB25" s="83"/>
      <c r="SRC25" s="77"/>
      <c r="SRD25" s="83"/>
      <c r="SRE25" s="77"/>
      <c r="SRF25" s="83"/>
      <c r="SRG25" s="77"/>
      <c r="SRH25" s="83"/>
      <c r="SRI25" s="77"/>
      <c r="SRJ25" s="83"/>
      <c r="SRK25" s="77"/>
      <c r="SRL25" s="83"/>
      <c r="SRM25" s="77"/>
      <c r="SRN25" s="83"/>
      <c r="SRO25" s="77"/>
      <c r="SRP25" s="83"/>
      <c r="SRQ25" s="77"/>
      <c r="SRR25" s="83"/>
      <c r="SRS25" s="77"/>
      <c r="SRT25" s="83"/>
      <c r="SRU25" s="77"/>
      <c r="SRV25" s="83"/>
      <c r="SRW25" s="77"/>
      <c r="SRX25" s="83"/>
      <c r="SRY25" s="77"/>
      <c r="SRZ25" s="83"/>
      <c r="SSA25" s="77"/>
      <c r="SSB25" s="83"/>
      <c r="SSC25" s="77"/>
      <c r="SSD25" s="83"/>
      <c r="SSE25" s="77"/>
      <c r="SSF25" s="83"/>
      <c r="SSG25" s="77"/>
      <c r="SSH25" s="83"/>
      <c r="SSI25" s="77"/>
      <c r="SSJ25" s="83"/>
      <c r="SSK25" s="77"/>
      <c r="SSL25" s="83"/>
      <c r="SSM25" s="77"/>
      <c r="SSN25" s="83"/>
      <c r="SSO25" s="77"/>
      <c r="SSP25" s="83"/>
      <c r="SSQ25" s="77"/>
      <c r="SSR25" s="83"/>
      <c r="SSS25" s="77"/>
      <c r="SST25" s="83"/>
      <c r="SSU25" s="77"/>
      <c r="SSV25" s="83"/>
      <c r="SSW25" s="77"/>
      <c r="SSX25" s="83"/>
      <c r="SSY25" s="77"/>
      <c r="SSZ25" s="83"/>
      <c r="STA25" s="77"/>
      <c r="STB25" s="83"/>
      <c r="STC25" s="77"/>
      <c r="STD25" s="83"/>
      <c r="STE25" s="77"/>
      <c r="STF25" s="83"/>
      <c r="STG25" s="77"/>
      <c r="STH25" s="83"/>
      <c r="STI25" s="77"/>
      <c r="STJ25" s="83"/>
      <c r="STK25" s="77"/>
      <c r="STL25" s="83"/>
      <c r="STM25" s="77"/>
      <c r="STN25" s="83"/>
      <c r="STO25" s="77"/>
      <c r="STP25" s="83"/>
      <c r="STQ25" s="77"/>
      <c r="STR25" s="83"/>
      <c r="STS25" s="77"/>
      <c r="STT25" s="83"/>
      <c r="STU25" s="77"/>
      <c r="STV25" s="83"/>
      <c r="STW25" s="77"/>
      <c r="STX25" s="83"/>
      <c r="STY25" s="77"/>
      <c r="STZ25" s="83"/>
      <c r="SUA25" s="77"/>
      <c r="SUB25" s="83"/>
      <c r="SUC25" s="77"/>
      <c r="SUD25" s="83"/>
      <c r="SUE25" s="77"/>
      <c r="SUF25" s="83"/>
      <c r="SUG25" s="77"/>
      <c r="SUH25" s="83"/>
      <c r="SUI25" s="77"/>
      <c r="SUJ25" s="83"/>
      <c r="SUK25" s="77"/>
      <c r="SUL25" s="83"/>
      <c r="SUM25" s="77"/>
      <c r="SUN25" s="83"/>
      <c r="SUO25" s="77"/>
      <c r="SUP25" s="83"/>
      <c r="SUQ25" s="77"/>
      <c r="SUR25" s="83"/>
      <c r="SUS25" s="77"/>
      <c r="SUT25" s="83"/>
      <c r="SUU25" s="77"/>
      <c r="SUV25" s="83"/>
      <c r="SUW25" s="77"/>
      <c r="SUX25" s="83"/>
      <c r="SUY25" s="77"/>
      <c r="SUZ25" s="83"/>
      <c r="SVA25" s="77"/>
      <c r="SVB25" s="83"/>
      <c r="SVC25" s="77"/>
      <c r="SVD25" s="83"/>
      <c r="SVE25" s="77"/>
      <c r="SVF25" s="83"/>
      <c r="SVG25" s="77"/>
      <c r="SVH25" s="83"/>
      <c r="SVI25" s="77"/>
      <c r="SVJ25" s="83"/>
      <c r="SVK25" s="77"/>
      <c r="SVL25" s="83"/>
      <c r="SVM25" s="77"/>
      <c r="SVN25" s="83"/>
      <c r="SVO25" s="77"/>
      <c r="SVP25" s="83"/>
      <c r="SVQ25" s="77"/>
      <c r="SVR25" s="83"/>
      <c r="SVS25" s="77"/>
      <c r="SVT25" s="83"/>
      <c r="SVU25" s="77"/>
      <c r="SVV25" s="83"/>
      <c r="SVW25" s="77"/>
      <c r="SVX25" s="83"/>
      <c r="SVY25" s="77"/>
      <c r="SVZ25" s="83"/>
      <c r="SWA25" s="77"/>
      <c r="SWB25" s="83"/>
      <c r="SWC25" s="77"/>
      <c r="SWD25" s="83"/>
      <c r="SWE25" s="77"/>
      <c r="SWF25" s="83"/>
      <c r="SWG25" s="77"/>
      <c r="SWH25" s="83"/>
      <c r="SWI25" s="77"/>
      <c r="SWJ25" s="83"/>
      <c r="SWK25" s="77"/>
      <c r="SWL25" s="83"/>
      <c r="SWM25" s="77"/>
      <c r="SWN25" s="83"/>
      <c r="SWO25" s="77"/>
      <c r="SWP25" s="83"/>
      <c r="SWQ25" s="77"/>
      <c r="SWR25" s="83"/>
      <c r="SWS25" s="77"/>
      <c r="SWT25" s="83"/>
      <c r="SWU25" s="77"/>
      <c r="SWV25" s="83"/>
      <c r="SWW25" s="77"/>
      <c r="SWX25" s="83"/>
      <c r="SWY25" s="77"/>
      <c r="SWZ25" s="83"/>
      <c r="SXA25" s="77"/>
      <c r="SXB25" s="83"/>
      <c r="SXC25" s="77"/>
      <c r="SXD25" s="83"/>
      <c r="SXE25" s="77"/>
      <c r="SXF25" s="83"/>
      <c r="SXG25" s="77"/>
      <c r="SXH25" s="83"/>
      <c r="SXI25" s="77"/>
      <c r="SXJ25" s="83"/>
      <c r="SXK25" s="77"/>
      <c r="SXL25" s="83"/>
      <c r="SXM25" s="77"/>
      <c r="SXN25" s="83"/>
      <c r="SXO25" s="77"/>
      <c r="SXP25" s="83"/>
      <c r="SXQ25" s="77"/>
      <c r="SXR25" s="83"/>
      <c r="SXS25" s="77"/>
      <c r="SXT25" s="83"/>
      <c r="SXU25" s="77"/>
      <c r="SXV25" s="83"/>
      <c r="SXW25" s="77"/>
      <c r="SXX25" s="83"/>
      <c r="SXY25" s="77"/>
      <c r="SXZ25" s="83"/>
      <c r="SYA25" s="77"/>
      <c r="SYB25" s="83"/>
      <c r="SYC25" s="77"/>
      <c r="SYD25" s="83"/>
      <c r="SYE25" s="77"/>
      <c r="SYF25" s="83"/>
      <c r="SYG25" s="77"/>
      <c r="SYH25" s="83"/>
      <c r="SYI25" s="77"/>
      <c r="SYJ25" s="83"/>
      <c r="SYK25" s="77"/>
      <c r="SYL25" s="83"/>
      <c r="SYM25" s="77"/>
      <c r="SYN25" s="83"/>
      <c r="SYO25" s="77"/>
      <c r="SYP25" s="83"/>
      <c r="SYQ25" s="77"/>
      <c r="SYR25" s="83"/>
      <c r="SYS25" s="77"/>
      <c r="SYT25" s="83"/>
      <c r="SYU25" s="77"/>
      <c r="SYV25" s="83"/>
      <c r="SYW25" s="77"/>
      <c r="SYX25" s="83"/>
      <c r="SYY25" s="77"/>
      <c r="SYZ25" s="83"/>
      <c r="SZA25" s="77"/>
      <c r="SZB25" s="83"/>
      <c r="SZC25" s="77"/>
      <c r="SZD25" s="83"/>
      <c r="SZE25" s="77"/>
      <c r="SZF25" s="83"/>
      <c r="SZG25" s="77"/>
      <c r="SZH25" s="83"/>
      <c r="SZI25" s="77"/>
      <c r="SZJ25" s="83"/>
      <c r="SZK25" s="77"/>
      <c r="SZL25" s="83"/>
      <c r="SZM25" s="77"/>
      <c r="SZN25" s="83"/>
      <c r="SZO25" s="77"/>
      <c r="SZP25" s="83"/>
      <c r="SZQ25" s="77"/>
      <c r="SZR25" s="83"/>
      <c r="SZS25" s="77"/>
      <c r="SZT25" s="83"/>
      <c r="SZU25" s="77"/>
      <c r="SZV25" s="83"/>
      <c r="SZW25" s="77"/>
      <c r="SZX25" s="83"/>
      <c r="SZY25" s="77"/>
      <c r="SZZ25" s="83"/>
      <c r="TAA25" s="77"/>
      <c r="TAB25" s="83"/>
      <c r="TAC25" s="77"/>
      <c r="TAD25" s="83"/>
      <c r="TAE25" s="77"/>
      <c r="TAF25" s="83"/>
      <c r="TAG25" s="77"/>
      <c r="TAH25" s="83"/>
      <c r="TAI25" s="77"/>
      <c r="TAJ25" s="83"/>
      <c r="TAK25" s="77"/>
      <c r="TAL25" s="83"/>
      <c r="TAM25" s="77"/>
      <c r="TAN25" s="83"/>
      <c r="TAO25" s="77"/>
      <c r="TAP25" s="83"/>
      <c r="TAQ25" s="77"/>
      <c r="TAR25" s="83"/>
      <c r="TAS25" s="77"/>
      <c r="TAT25" s="83"/>
      <c r="TAU25" s="77"/>
      <c r="TAV25" s="83"/>
      <c r="TAW25" s="77"/>
      <c r="TAX25" s="83"/>
      <c r="TAY25" s="77"/>
      <c r="TAZ25" s="83"/>
      <c r="TBA25" s="77"/>
      <c r="TBB25" s="83"/>
      <c r="TBC25" s="77"/>
      <c r="TBD25" s="83"/>
      <c r="TBE25" s="77"/>
      <c r="TBF25" s="83"/>
      <c r="TBG25" s="77"/>
      <c r="TBH25" s="83"/>
      <c r="TBI25" s="77"/>
      <c r="TBJ25" s="83"/>
      <c r="TBK25" s="77"/>
      <c r="TBL25" s="83"/>
      <c r="TBM25" s="77"/>
      <c r="TBN25" s="83"/>
      <c r="TBO25" s="77"/>
      <c r="TBP25" s="83"/>
      <c r="TBQ25" s="77"/>
      <c r="TBR25" s="83"/>
      <c r="TBS25" s="77"/>
      <c r="TBT25" s="83"/>
      <c r="TBU25" s="77"/>
      <c r="TBV25" s="83"/>
      <c r="TBW25" s="77"/>
      <c r="TBX25" s="83"/>
      <c r="TBY25" s="77"/>
      <c r="TBZ25" s="83"/>
      <c r="TCA25" s="77"/>
      <c r="TCB25" s="83"/>
      <c r="TCC25" s="77"/>
      <c r="TCD25" s="83"/>
      <c r="TCE25" s="77"/>
      <c r="TCF25" s="83"/>
      <c r="TCG25" s="77"/>
      <c r="TCH25" s="83"/>
      <c r="TCI25" s="77"/>
      <c r="TCJ25" s="83"/>
      <c r="TCK25" s="77"/>
      <c r="TCL25" s="83"/>
      <c r="TCM25" s="77"/>
      <c r="TCN25" s="83"/>
      <c r="TCO25" s="77"/>
      <c r="TCP25" s="83"/>
      <c r="TCQ25" s="77"/>
      <c r="TCR25" s="83"/>
      <c r="TCS25" s="77"/>
      <c r="TCT25" s="83"/>
      <c r="TCU25" s="77"/>
      <c r="TCV25" s="83"/>
      <c r="TCW25" s="77"/>
      <c r="TCX25" s="83"/>
      <c r="TCY25" s="77"/>
      <c r="TCZ25" s="83"/>
      <c r="TDA25" s="77"/>
      <c r="TDB25" s="83"/>
      <c r="TDC25" s="77"/>
      <c r="TDD25" s="83"/>
      <c r="TDE25" s="77"/>
      <c r="TDF25" s="83"/>
      <c r="TDG25" s="77"/>
      <c r="TDH25" s="83"/>
      <c r="TDI25" s="77"/>
      <c r="TDJ25" s="83"/>
      <c r="TDK25" s="77"/>
      <c r="TDL25" s="83"/>
      <c r="TDM25" s="77"/>
      <c r="TDN25" s="83"/>
      <c r="TDO25" s="77"/>
      <c r="TDP25" s="83"/>
      <c r="TDQ25" s="77"/>
      <c r="TDR25" s="83"/>
      <c r="TDS25" s="77"/>
      <c r="TDT25" s="83"/>
      <c r="TDU25" s="77"/>
      <c r="TDV25" s="83"/>
      <c r="TDW25" s="77"/>
      <c r="TDX25" s="83"/>
      <c r="TDY25" s="77"/>
      <c r="TDZ25" s="83"/>
      <c r="TEA25" s="77"/>
      <c r="TEB25" s="83"/>
      <c r="TEC25" s="77"/>
      <c r="TED25" s="83"/>
      <c r="TEE25" s="77"/>
      <c r="TEF25" s="83"/>
      <c r="TEG25" s="77"/>
      <c r="TEH25" s="83"/>
      <c r="TEI25" s="77"/>
      <c r="TEJ25" s="83"/>
      <c r="TEK25" s="77"/>
      <c r="TEL25" s="83"/>
      <c r="TEM25" s="77"/>
      <c r="TEN25" s="83"/>
      <c r="TEO25" s="77"/>
      <c r="TEP25" s="83"/>
      <c r="TEQ25" s="77"/>
      <c r="TER25" s="83"/>
      <c r="TES25" s="77"/>
      <c r="TET25" s="83"/>
      <c r="TEU25" s="77"/>
      <c r="TEV25" s="83"/>
      <c r="TEW25" s="77"/>
      <c r="TEX25" s="83"/>
      <c r="TEY25" s="77"/>
      <c r="TEZ25" s="83"/>
      <c r="TFA25" s="77"/>
      <c r="TFB25" s="83"/>
      <c r="TFC25" s="77"/>
      <c r="TFD25" s="83"/>
      <c r="TFE25" s="77"/>
      <c r="TFF25" s="83"/>
      <c r="TFG25" s="77"/>
      <c r="TFH25" s="83"/>
      <c r="TFI25" s="77"/>
      <c r="TFJ25" s="83"/>
      <c r="TFK25" s="77"/>
      <c r="TFL25" s="83"/>
      <c r="TFM25" s="77"/>
      <c r="TFN25" s="83"/>
      <c r="TFO25" s="77"/>
      <c r="TFP25" s="83"/>
      <c r="TFQ25" s="77"/>
      <c r="TFR25" s="83"/>
      <c r="TFS25" s="77"/>
      <c r="TFT25" s="83"/>
      <c r="TFU25" s="77"/>
      <c r="TFV25" s="83"/>
      <c r="TFW25" s="77"/>
      <c r="TFX25" s="83"/>
      <c r="TFY25" s="77"/>
      <c r="TFZ25" s="83"/>
      <c r="TGA25" s="77"/>
      <c r="TGB25" s="83"/>
      <c r="TGC25" s="77"/>
      <c r="TGD25" s="83"/>
      <c r="TGE25" s="77"/>
      <c r="TGF25" s="83"/>
      <c r="TGG25" s="77"/>
      <c r="TGH25" s="83"/>
      <c r="TGI25" s="77"/>
      <c r="TGJ25" s="83"/>
      <c r="TGK25" s="77"/>
      <c r="TGL25" s="83"/>
      <c r="TGM25" s="77"/>
      <c r="TGN25" s="83"/>
      <c r="TGO25" s="77"/>
      <c r="TGP25" s="83"/>
      <c r="TGQ25" s="77"/>
      <c r="TGR25" s="83"/>
      <c r="TGS25" s="77"/>
      <c r="TGT25" s="83"/>
      <c r="TGU25" s="77"/>
      <c r="TGV25" s="83"/>
      <c r="TGW25" s="77"/>
      <c r="TGX25" s="83"/>
      <c r="TGY25" s="77"/>
      <c r="TGZ25" s="83"/>
      <c r="THA25" s="77"/>
      <c r="THB25" s="83"/>
      <c r="THC25" s="77"/>
      <c r="THD25" s="83"/>
      <c r="THE25" s="77"/>
      <c r="THF25" s="83"/>
      <c r="THG25" s="77"/>
      <c r="THH25" s="83"/>
      <c r="THI25" s="77"/>
      <c r="THJ25" s="83"/>
      <c r="THK25" s="77"/>
      <c r="THL25" s="83"/>
      <c r="THM25" s="77"/>
      <c r="THN25" s="83"/>
      <c r="THO25" s="77"/>
      <c r="THP25" s="83"/>
      <c r="THQ25" s="77"/>
      <c r="THR25" s="83"/>
      <c r="THS25" s="77"/>
      <c r="THT25" s="83"/>
      <c r="THU25" s="77"/>
      <c r="THV25" s="83"/>
      <c r="THW25" s="77"/>
      <c r="THX25" s="83"/>
      <c r="THY25" s="77"/>
      <c r="THZ25" s="83"/>
      <c r="TIA25" s="77"/>
      <c r="TIB25" s="83"/>
      <c r="TIC25" s="77"/>
      <c r="TID25" s="83"/>
      <c r="TIE25" s="77"/>
      <c r="TIF25" s="83"/>
      <c r="TIG25" s="77"/>
      <c r="TIH25" s="83"/>
      <c r="TII25" s="77"/>
      <c r="TIJ25" s="83"/>
      <c r="TIK25" s="77"/>
      <c r="TIL25" s="83"/>
      <c r="TIM25" s="77"/>
      <c r="TIN25" s="83"/>
      <c r="TIO25" s="77"/>
      <c r="TIP25" s="83"/>
      <c r="TIQ25" s="77"/>
      <c r="TIR25" s="83"/>
      <c r="TIS25" s="77"/>
      <c r="TIT25" s="83"/>
      <c r="TIU25" s="77"/>
      <c r="TIV25" s="83"/>
      <c r="TIW25" s="77"/>
      <c r="TIX25" s="83"/>
      <c r="TIY25" s="77"/>
      <c r="TIZ25" s="83"/>
      <c r="TJA25" s="77"/>
      <c r="TJB25" s="83"/>
      <c r="TJC25" s="77"/>
      <c r="TJD25" s="83"/>
      <c r="TJE25" s="77"/>
      <c r="TJF25" s="83"/>
      <c r="TJG25" s="77"/>
      <c r="TJH25" s="83"/>
      <c r="TJI25" s="77"/>
      <c r="TJJ25" s="83"/>
      <c r="TJK25" s="77"/>
      <c r="TJL25" s="83"/>
      <c r="TJM25" s="77"/>
      <c r="TJN25" s="83"/>
      <c r="TJO25" s="77"/>
      <c r="TJP25" s="83"/>
      <c r="TJQ25" s="77"/>
      <c r="TJR25" s="83"/>
      <c r="TJS25" s="77"/>
      <c r="TJT25" s="83"/>
      <c r="TJU25" s="77"/>
      <c r="TJV25" s="83"/>
      <c r="TJW25" s="77"/>
      <c r="TJX25" s="83"/>
      <c r="TJY25" s="77"/>
      <c r="TJZ25" s="83"/>
      <c r="TKA25" s="77"/>
      <c r="TKB25" s="83"/>
      <c r="TKC25" s="77"/>
      <c r="TKD25" s="83"/>
      <c r="TKE25" s="77"/>
      <c r="TKF25" s="83"/>
      <c r="TKG25" s="77"/>
      <c r="TKH25" s="83"/>
      <c r="TKI25" s="77"/>
      <c r="TKJ25" s="83"/>
      <c r="TKK25" s="77"/>
      <c r="TKL25" s="83"/>
      <c r="TKM25" s="77"/>
      <c r="TKN25" s="83"/>
      <c r="TKO25" s="77"/>
      <c r="TKP25" s="83"/>
      <c r="TKQ25" s="77"/>
      <c r="TKR25" s="83"/>
      <c r="TKS25" s="77"/>
      <c r="TKT25" s="83"/>
      <c r="TKU25" s="77"/>
      <c r="TKV25" s="83"/>
      <c r="TKW25" s="77"/>
      <c r="TKX25" s="83"/>
      <c r="TKY25" s="77"/>
      <c r="TKZ25" s="83"/>
      <c r="TLA25" s="77"/>
      <c r="TLB25" s="83"/>
      <c r="TLC25" s="77"/>
      <c r="TLD25" s="83"/>
      <c r="TLE25" s="77"/>
      <c r="TLF25" s="83"/>
      <c r="TLG25" s="77"/>
      <c r="TLH25" s="83"/>
      <c r="TLI25" s="77"/>
      <c r="TLJ25" s="83"/>
      <c r="TLK25" s="77"/>
      <c r="TLL25" s="83"/>
      <c r="TLM25" s="77"/>
      <c r="TLN25" s="83"/>
      <c r="TLO25" s="77"/>
      <c r="TLP25" s="83"/>
      <c r="TLQ25" s="77"/>
      <c r="TLR25" s="83"/>
      <c r="TLS25" s="77"/>
      <c r="TLT25" s="83"/>
      <c r="TLU25" s="77"/>
      <c r="TLV25" s="83"/>
      <c r="TLW25" s="77"/>
      <c r="TLX25" s="83"/>
      <c r="TLY25" s="77"/>
      <c r="TLZ25" s="83"/>
      <c r="TMA25" s="77"/>
      <c r="TMB25" s="83"/>
      <c r="TMC25" s="77"/>
      <c r="TMD25" s="83"/>
      <c r="TME25" s="77"/>
      <c r="TMF25" s="83"/>
      <c r="TMG25" s="77"/>
      <c r="TMH25" s="83"/>
      <c r="TMI25" s="77"/>
      <c r="TMJ25" s="83"/>
      <c r="TMK25" s="77"/>
      <c r="TML25" s="83"/>
      <c r="TMM25" s="77"/>
      <c r="TMN25" s="83"/>
      <c r="TMO25" s="77"/>
      <c r="TMP25" s="83"/>
      <c r="TMQ25" s="77"/>
      <c r="TMR25" s="83"/>
      <c r="TMS25" s="77"/>
      <c r="TMT25" s="83"/>
      <c r="TMU25" s="77"/>
      <c r="TMV25" s="83"/>
      <c r="TMW25" s="77"/>
      <c r="TMX25" s="83"/>
      <c r="TMY25" s="77"/>
      <c r="TMZ25" s="83"/>
      <c r="TNA25" s="77"/>
      <c r="TNB25" s="83"/>
      <c r="TNC25" s="77"/>
      <c r="TND25" s="83"/>
      <c r="TNE25" s="77"/>
      <c r="TNF25" s="83"/>
      <c r="TNG25" s="77"/>
      <c r="TNH25" s="83"/>
      <c r="TNI25" s="77"/>
      <c r="TNJ25" s="83"/>
      <c r="TNK25" s="77"/>
      <c r="TNL25" s="83"/>
      <c r="TNM25" s="77"/>
      <c r="TNN25" s="83"/>
      <c r="TNO25" s="77"/>
      <c r="TNP25" s="83"/>
      <c r="TNQ25" s="77"/>
      <c r="TNR25" s="83"/>
      <c r="TNS25" s="77"/>
      <c r="TNT25" s="83"/>
      <c r="TNU25" s="77"/>
      <c r="TNV25" s="83"/>
      <c r="TNW25" s="77"/>
      <c r="TNX25" s="83"/>
      <c r="TNY25" s="77"/>
      <c r="TNZ25" s="83"/>
      <c r="TOA25" s="77"/>
      <c r="TOB25" s="83"/>
      <c r="TOC25" s="77"/>
      <c r="TOD25" s="83"/>
      <c r="TOE25" s="77"/>
      <c r="TOF25" s="83"/>
      <c r="TOG25" s="77"/>
      <c r="TOH25" s="83"/>
      <c r="TOI25" s="77"/>
      <c r="TOJ25" s="83"/>
      <c r="TOK25" s="77"/>
      <c r="TOL25" s="83"/>
      <c r="TOM25" s="77"/>
      <c r="TON25" s="83"/>
      <c r="TOO25" s="77"/>
      <c r="TOP25" s="83"/>
      <c r="TOQ25" s="77"/>
      <c r="TOR25" s="83"/>
      <c r="TOS25" s="77"/>
      <c r="TOT25" s="83"/>
      <c r="TOU25" s="77"/>
      <c r="TOV25" s="83"/>
      <c r="TOW25" s="77"/>
      <c r="TOX25" s="83"/>
      <c r="TOY25" s="77"/>
      <c r="TOZ25" s="83"/>
      <c r="TPA25" s="77"/>
      <c r="TPB25" s="83"/>
      <c r="TPC25" s="77"/>
      <c r="TPD25" s="83"/>
      <c r="TPE25" s="77"/>
      <c r="TPF25" s="83"/>
      <c r="TPG25" s="77"/>
      <c r="TPH25" s="83"/>
      <c r="TPI25" s="77"/>
      <c r="TPJ25" s="83"/>
      <c r="TPK25" s="77"/>
      <c r="TPL25" s="83"/>
      <c r="TPM25" s="77"/>
      <c r="TPN25" s="83"/>
      <c r="TPO25" s="77"/>
      <c r="TPP25" s="83"/>
      <c r="TPQ25" s="77"/>
      <c r="TPR25" s="83"/>
      <c r="TPS25" s="77"/>
      <c r="TPT25" s="83"/>
      <c r="TPU25" s="77"/>
      <c r="TPV25" s="83"/>
      <c r="TPW25" s="77"/>
      <c r="TPX25" s="83"/>
      <c r="TPY25" s="77"/>
      <c r="TPZ25" s="83"/>
      <c r="TQA25" s="77"/>
      <c r="TQB25" s="83"/>
      <c r="TQC25" s="77"/>
      <c r="TQD25" s="83"/>
      <c r="TQE25" s="77"/>
      <c r="TQF25" s="83"/>
      <c r="TQG25" s="77"/>
      <c r="TQH25" s="83"/>
      <c r="TQI25" s="77"/>
      <c r="TQJ25" s="83"/>
      <c r="TQK25" s="77"/>
      <c r="TQL25" s="83"/>
      <c r="TQM25" s="77"/>
      <c r="TQN25" s="83"/>
      <c r="TQO25" s="77"/>
      <c r="TQP25" s="83"/>
      <c r="TQQ25" s="77"/>
      <c r="TQR25" s="83"/>
      <c r="TQS25" s="77"/>
      <c r="TQT25" s="83"/>
      <c r="TQU25" s="77"/>
      <c r="TQV25" s="83"/>
      <c r="TQW25" s="77"/>
      <c r="TQX25" s="83"/>
      <c r="TQY25" s="77"/>
      <c r="TQZ25" s="83"/>
      <c r="TRA25" s="77"/>
      <c r="TRB25" s="83"/>
      <c r="TRC25" s="77"/>
      <c r="TRD25" s="83"/>
      <c r="TRE25" s="77"/>
      <c r="TRF25" s="83"/>
      <c r="TRG25" s="77"/>
      <c r="TRH25" s="83"/>
      <c r="TRI25" s="77"/>
      <c r="TRJ25" s="83"/>
      <c r="TRK25" s="77"/>
      <c r="TRL25" s="83"/>
      <c r="TRM25" s="77"/>
      <c r="TRN25" s="83"/>
      <c r="TRO25" s="77"/>
      <c r="TRP25" s="83"/>
      <c r="TRQ25" s="77"/>
      <c r="TRR25" s="83"/>
      <c r="TRS25" s="77"/>
      <c r="TRT25" s="83"/>
      <c r="TRU25" s="77"/>
      <c r="TRV25" s="83"/>
      <c r="TRW25" s="77"/>
      <c r="TRX25" s="83"/>
      <c r="TRY25" s="77"/>
      <c r="TRZ25" s="83"/>
      <c r="TSA25" s="77"/>
      <c r="TSB25" s="83"/>
      <c r="TSC25" s="77"/>
      <c r="TSD25" s="83"/>
      <c r="TSE25" s="77"/>
      <c r="TSF25" s="83"/>
      <c r="TSG25" s="77"/>
      <c r="TSH25" s="83"/>
      <c r="TSI25" s="77"/>
      <c r="TSJ25" s="83"/>
      <c r="TSK25" s="77"/>
      <c r="TSL25" s="83"/>
      <c r="TSM25" s="77"/>
      <c r="TSN25" s="83"/>
      <c r="TSO25" s="77"/>
      <c r="TSP25" s="83"/>
      <c r="TSQ25" s="77"/>
      <c r="TSR25" s="83"/>
      <c r="TSS25" s="77"/>
      <c r="TST25" s="83"/>
      <c r="TSU25" s="77"/>
      <c r="TSV25" s="83"/>
      <c r="TSW25" s="77"/>
      <c r="TSX25" s="83"/>
      <c r="TSY25" s="77"/>
      <c r="TSZ25" s="83"/>
      <c r="TTA25" s="77"/>
      <c r="TTB25" s="83"/>
      <c r="TTC25" s="77"/>
      <c r="TTD25" s="83"/>
      <c r="TTE25" s="77"/>
      <c r="TTF25" s="83"/>
      <c r="TTG25" s="77"/>
      <c r="TTH25" s="83"/>
      <c r="TTI25" s="77"/>
      <c r="TTJ25" s="83"/>
      <c r="TTK25" s="77"/>
      <c r="TTL25" s="83"/>
      <c r="TTM25" s="77"/>
      <c r="TTN25" s="83"/>
      <c r="TTO25" s="77"/>
      <c r="TTP25" s="83"/>
      <c r="TTQ25" s="77"/>
      <c r="TTR25" s="83"/>
      <c r="TTS25" s="77"/>
      <c r="TTT25" s="83"/>
      <c r="TTU25" s="77"/>
      <c r="TTV25" s="83"/>
      <c r="TTW25" s="77"/>
      <c r="TTX25" s="83"/>
      <c r="TTY25" s="77"/>
      <c r="TTZ25" s="83"/>
      <c r="TUA25" s="77"/>
      <c r="TUB25" s="83"/>
      <c r="TUC25" s="77"/>
      <c r="TUD25" s="83"/>
      <c r="TUE25" s="77"/>
      <c r="TUF25" s="83"/>
      <c r="TUG25" s="77"/>
      <c r="TUH25" s="83"/>
      <c r="TUI25" s="77"/>
      <c r="TUJ25" s="83"/>
      <c r="TUK25" s="77"/>
      <c r="TUL25" s="83"/>
      <c r="TUM25" s="77"/>
      <c r="TUN25" s="83"/>
      <c r="TUO25" s="77"/>
      <c r="TUP25" s="83"/>
      <c r="TUQ25" s="77"/>
      <c r="TUR25" s="83"/>
      <c r="TUS25" s="77"/>
      <c r="TUT25" s="83"/>
      <c r="TUU25" s="77"/>
      <c r="TUV25" s="83"/>
      <c r="TUW25" s="77"/>
      <c r="TUX25" s="83"/>
      <c r="TUY25" s="77"/>
      <c r="TUZ25" s="83"/>
      <c r="TVA25" s="77"/>
      <c r="TVB25" s="83"/>
      <c r="TVC25" s="77"/>
      <c r="TVD25" s="83"/>
      <c r="TVE25" s="77"/>
      <c r="TVF25" s="83"/>
      <c r="TVG25" s="77"/>
      <c r="TVH25" s="83"/>
      <c r="TVI25" s="77"/>
      <c r="TVJ25" s="83"/>
      <c r="TVK25" s="77"/>
      <c r="TVL25" s="83"/>
      <c r="TVM25" s="77"/>
      <c r="TVN25" s="83"/>
      <c r="TVO25" s="77"/>
      <c r="TVP25" s="83"/>
      <c r="TVQ25" s="77"/>
      <c r="TVR25" s="83"/>
      <c r="TVS25" s="77"/>
      <c r="TVT25" s="83"/>
      <c r="TVU25" s="77"/>
      <c r="TVV25" s="83"/>
      <c r="TVW25" s="77"/>
      <c r="TVX25" s="83"/>
      <c r="TVY25" s="77"/>
      <c r="TVZ25" s="83"/>
      <c r="TWA25" s="77"/>
      <c r="TWB25" s="83"/>
      <c r="TWC25" s="77"/>
      <c r="TWD25" s="83"/>
      <c r="TWE25" s="77"/>
      <c r="TWF25" s="83"/>
      <c r="TWG25" s="77"/>
      <c r="TWH25" s="83"/>
      <c r="TWI25" s="77"/>
      <c r="TWJ25" s="83"/>
      <c r="TWK25" s="77"/>
      <c r="TWL25" s="83"/>
      <c r="TWM25" s="77"/>
      <c r="TWN25" s="83"/>
      <c r="TWO25" s="77"/>
      <c r="TWP25" s="83"/>
      <c r="TWQ25" s="77"/>
      <c r="TWR25" s="83"/>
      <c r="TWS25" s="77"/>
      <c r="TWT25" s="83"/>
      <c r="TWU25" s="77"/>
      <c r="TWV25" s="83"/>
      <c r="TWW25" s="77"/>
      <c r="TWX25" s="83"/>
      <c r="TWY25" s="77"/>
      <c r="TWZ25" s="83"/>
      <c r="TXA25" s="77"/>
      <c r="TXB25" s="83"/>
      <c r="TXC25" s="77"/>
      <c r="TXD25" s="83"/>
      <c r="TXE25" s="77"/>
      <c r="TXF25" s="83"/>
      <c r="TXG25" s="77"/>
      <c r="TXH25" s="83"/>
      <c r="TXI25" s="77"/>
      <c r="TXJ25" s="83"/>
      <c r="TXK25" s="77"/>
      <c r="TXL25" s="83"/>
      <c r="TXM25" s="77"/>
      <c r="TXN25" s="83"/>
      <c r="TXO25" s="77"/>
      <c r="TXP25" s="83"/>
      <c r="TXQ25" s="77"/>
      <c r="TXR25" s="83"/>
      <c r="TXS25" s="77"/>
      <c r="TXT25" s="83"/>
      <c r="TXU25" s="77"/>
      <c r="TXV25" s="83"/>
      <c r="TXW25" s="77"/>
      <c r="TXX25" s="83"/>
      <c r="TXY25" s="77"/>
      <c r="TXZ25" s="83"/>
      <c r="TYA25" s="77"/>
      <c r="TYB25" s="83"/>
      <c r="TYC25" s="77"/>
      <c r="TYD25" s="83"/>
      <c r="TYE25" s="77"/>
      <c r="TYF25" s="83"/>
      <c r="TYG25" s="77"/>
      <c r="TYH25" s="83"/>
      <c r="TYI25" s="77"/>
      <c r="TYJ25" s="83"/>
      <c r="TYK25" s="77"/>
      <c r="TYL25" s="83"/>
      <c r="TYM25" s="77"/>
      <c r="TYN25" s="83"/>
      <c r="TYO25" s="77"/>
      <c r="TYP25" s="83"/>
      <c r="TYQ25" s="77"/>
      <c r="TYR25" s="83"/>
      <c r="TYS25" s="77"/>
      <c r="TYT25" s="83"/>
      <c r="TYU25" s="77"/>
      <c r="TYV25" s="83"/>
      <c r="TYW25" s="77"/>
      <c r="TYX25" s="83"/>
      <c r="TYY25" s="77"/>
      <c r="TYZ25" s="83"/>
      <c r="TZA25" s="77"/>
      <c r="TZB25" s="83"/>
      <c r="TZC25" s="77"/>
      <c r="TZD25" s="83"/>
      <c r="TZE25" s="77"/>
      <c r="TZF25" s="83"/>
      <c r="TZG25" s="77"/>
      <c r="TZH25" s="83"/>
      <c r="TZI25" s="77"/>
      <c r="TZJ25" s="83"/>
      <c r="TZK25" s="77"/>
      <c r="TZL25" s="83"/>
      <c r="TZM25" s="77"/>
      <c r="TZN25" s="83"/>
      <c r="TZO25" s="77"/>
      <c r="TZP25" s="83"/>
      <c r="TZQ25" s="77"/>
      <c r="TZR25" s="83"/>
      <c r="TZS25" s="77"/>
      <c r="TZT25" s="83"/>
      <c r="TZU25" s="77"/>
      <c r="TZV25" s="83"/>
      <c r="TZW25" s="77"/>
      <c r="TZX25" s="83"/>
      <c r="TZY25" s="77"/>
      <c r="TZZ25" s="83"/>
      <c r="UAA25" s="77"/>
      <c r="UAB25" s="83"/>
      <c r="UAC25" s="77"/>
      <c r="UAD25" s="83"/>
      <c r="UAE25" s="77"/>
      <c r="UAF25" s="83"/>
      <c r="UAG25" s="77"/>
      <c r="UAH25" s="83"/>
      <c r="UAI25" s="77"/>
      <c r="UAJ25" s="83"/>
      <c r="UAK25" s="77"/>
      <c r="UAL25" s="83"/>
      <c r="UAM25" s="77"/>
      <c r="UAN25" s="83"/>
      <c r="UAO25" s="77"/>
      <c r="UAP25" s="83"/>
      <c r="UAQ25" s="77"/>
      <c r="UAR25" s="83"/>
      <c r="UAS25" s="77"/>
      <c r="UAT25" s="83"/>
      <c r="UAU25" s="77"/>
      <c r="UAV25" s="83"/>
      <c r="UAW25" s="77"/>
      <c r="UAX25" s="83"/>
      <c r="UAY25" s="77"/>
      <c r="UAZ25" s="83"/>
      <c r="UBA25" s="77"/>
      <c r="UBB25" s="83"/>
      <c r="UBC25" s="77"/>
      <c r="UBD25" s="83"/>
      <c r="UBE25" s="77"/>
      <c r="UBF25" s="83"/>
      <c r="UBG25" s="77"/>
      <c r="UBH25" s="83"/>
      <c r="UBI25" s="77"/>
      <c r="UBJ25" s="83"/>
      <c r="UBK25" s="77"/>
      <c r="UBL25" s="83"/>
      <c r="UBM25" s="77"/>
      <c r="UBN25" s="83"/>
      <c r="UBO25" s="77"/>
      <c r="UBP25" s="83"/>
      <c r="UBQ25" s="77"/>
      <c r="UBR25" s="83"/>
      <c r="UBS25" s="77"/>
      <c r="UBT25" s="83"/>
      <c r="UBU25" s="77"/>
      <c r="UBV25" s="83"/>
      <c r="UBW25" s="77"/>
      <c r="UBX25" s="83"/>
      <c r="UBY25" s="77"/>
      <c r="UBZ25" s="83"/>
      <c r="UCA25" s="77"/>
      <c r="UCB25" s="83"/>
      <c r="UCC25" s="77"/>
      <c r="UCD25" s="83"/>
      <c r="UCE25" s="77"/>
      <c r="UCF25" s="83"/>
      <c r="UCG25" s="77"/>
      <c r="UCH25" s="83"/>
      <c r="UCI25" s="77"/>
      <c r="UCJ25" s="83"/>
      <c r="UCK25" s="77"/>
      <c r="UCL25" s="83"/>
      <c r="UCM25" s="77"/>
      <c r="UCN25" s="83"/>
      <c r="UCO25" s="77"/>
      <c r="UCP25" s="83"/>
      <c r="UCQ25" s="77"/>
      <c r="UCR25" s="83"/>
      <c r="UCS25" s="77"/>
      <c r="UCT25" s="83"/>
      <c r="UCU25" s="77"/>
      <c r="UCV25" s="83"/>
      <c r="UCW25" s="77"/>
      <c r="UCX25" s="83"/>
      <c r="UCY25" s="77"/>
      <c r="UCZ25" s="83"/>
      <c r="UDA25" s="77"/>
      <c r="UDB25" s="83"/>
      <c r="UDC25" s="77"/>
      <c r="UDD25" s="83"/>
      <c r="UDE25" s="77"/>
      <c r="UDF25" s="83"/>
      <c r="UDG25" s="77"/>
      <c r="UDH25" s="83"/>
      <c r="UDI25" s="77"/>
      <c r="UDJ25" s="83"/>
      <c r="UDK25" s="77"/>
      <c r="UDL25" s="83"/>
      <c r="UDM25" s="77"/>
      <c r="UDN25" s="83"/>
      <c r="UDO25" s="77"/>
      <c r="UDP25" s="83"/>
      <c r="UDQ25" s="77"/>
      <c r="UDR25" s="83"/>
      <c r="UDS25" s="77"/>
      <c r="UDT25" s="83"/>
      <c r="UDU25" s="77"/>
      <c r="UDV25" s="83"/>
      <c r="UDW25" s="77"/>
      <c r="UDX25" s="83"/>
      <c r="UDY25" s="77"/>
      <c r="UDZ25" s="83"/>
      <c r="UEA25" s="77"/>
      <c r="UEB25" s="83"/>
      <c r="UEC25" s="77"/>
      <c r="UED25" s="83"/>
      <c r="UEE25" s="77"/>
      <c r="UEF25" s="83"/>
      <c r="UEG25" s="77"/>
      <c r="UEH25" s="83"/>
      <c r="UEI25" s="77"/>
      <c r="UEJ25" s="83"/>
      <c r="UEK25" s="77"/>
      <c r="UEL25" s="83"/>
      <c r="UEM25" s="77"/>
      <c r="UEN25" s="83"/>
      <c r="UEO25" s="77"/>
      <c r="UEP25" s="83"/>
      <c r="UEQ25" s="77"/>
      <c r="UER25" s="83"/>
      <c r="UES25" s="77"/>
      <c r="UET25" s="83"/>
      <c r="UEU25" s="77"/>
      <c r="UEV25" s="83"/>
      <c r="UEW25" s="77"/>
      <c r="UEX25" s="83"/>
      <c r="UEY25" s="77"/>
      <c r="UEZ25" s="83"/>
      <c r="UFA25" s="77"/>
      <c r="UFB25" s="83"/>
      <c r="UFC25" s="77"/>
      <c r="UFD25" s="83"/>
      <c r="UFE25" s="77"/>
      <c r="UFF25" s="83"/>
      <c r="UFG25" s="77"/>
      <c r="UFH25" s="83"/>
      <c r="UFI25" s="77"/>
      <c r="UFJ25" s="83"/>
      <c r="UFK25" s="77"/>
      <c r="UFL25" s="83"/>
      <c r="UFM25" s="77"/>
      <c r="UFN25" s="83"/>
      <c r="UFO25" s="77"/>
      <c r="UFP25" s="83"/>
      <c r="UFQ25" s="77"/>
      <c r="UFR25" s="83"/>
      <c r="UFS25" s="77"/>
      <c r="UFT25" s="83"/>
      <c r="UFU25" s="77"/>
      <c r="UFV25" s="83"/>
      <c r="UFW25" s="77"/>
      <c r="UFX25" s="83"/>
      <c r="UFY25" s="77"/>
      <c r="UFZ25" s="83"/>
      <c r="UGA25" s="77"/>
      <c r="UGB25" s="83"/>
      <c r="UGC25" s="77"/>
      <c r="UGD25" s="83"/>
      <c r="UGE25" s="77"/>
      <c r="UGF25" s="83"/>
      <c r="UGG25" s="77"/>
      <c r="UGH25" s="83"/>
      <c r="UGI25" s="77"/>
      <c r="UGJ25" s="83"/>
      <c r="UGK25" s="77"/>
      <c r="UGL25" s="83"/>
      <c r="UGM25" s="77"/>
      <c r="UGN25" s="83"/>
      <c r="UGO25" s="77"/>
      <c r="UGP25" s="83"/>
      <c r="UGQ25" s="77"/>
      <c r="UGR25" s="83"/>
      <c r="UGS25" s="77"/>
      <c r="UGT25" s="83"/>
      <c r="UGU25" s="77"/>
      <c r="UGV25" s="83"/>
      <c r="UGW25" s="77"/>
      <c r="UGX25" s="83"/>
      <c r="UGY25" s="77"/>
      <c r="UGZ25" s="83"/>
      <c r="UHA25" s="77"/>
      <c r="UHB25" s="83"/>
      <c r="UHC25" s="77"/>
      <c r="UHD25" s="83"/>
      <c r="UHE25" s="77"/>
      <c r="UHF25" s="83"/>
      <c r="UHG25" s="77"/>
      <c r="UHH25" s="83"/>
      <c r="UHI25" s="77"/>
      <c r="UHJ25" s="83"/>
      <c r="UHK25" s="77"/>
      <c r="UHL25" s="83"/>
      <c r="UHM25" s="77"/>
      <c r="UHN25" s="83"/>
      <c r="UHO25" s="77"/>
      <c r="UHP25" s="83"/>
      <c r="UHQ25" s="77"/>
      <c r="UHR25" s="83"/>
      <c r="UHS25" s="77"/>
      <c r="UHT25" s="83"/>
      <c r="UHU25" s="77"/>
      <c r="UHV25" s="83"/>
      <c r="UHW25" s="77"/>
      <c r="UHX25" s="83"/>
      <c r="UHY25" s="77"/>
      <c r="UHZ25" s="83"/>
      <c r="UIA25" s="77"/>
      <c r="UIB25" s="83"/>
      <c r="UIC25" s="77"/>
      <c r="UID25" s="83"/>
      <c r="UIE25" s="77"/>
      <c r="UIF25" s="83"/>
      <c r="UIG25" s="77"/>
      <c r="UIH25" s="83"/>
      <c r="UII25" s="77"/>
      <c r="UIJ25" s="83"/>
      <c r="UIK25" s="77"/>
      <c r="UIL25" s="83"/>
      <c r="UIM25" s="77"/>
      <c r="UIN25" s="83"/>
      <c r="UIO25" s="77"/>
      <c r="UIP25" s="83"/>
      <c r="UIQ25" s="77"/>
      <c r="UIR25" s="83"/>
      <c r="UIS25" s="77"/>
      <c r="UIT25" s="83"/>
      <c r="UIU25" s="77"/>
      <c r="UIV25" s="83"/>
      <c r="UIW25" s="77"/>
      <c r="UIX25" s="83"/>
      <c r="UIY25" s="77"/>
      <c r="UIZ25" s="83"/>
      <c r="UJA25" s="77"/>
      <c r="UJB25" s="83"/>
      <c r="UJC25" s="77"/>
      <c r="UJD25" s="83"/>
      <c r="UJE25" s="77"/>
      <c r="UJF25" s="83"/>
      <c r="UJG25" s="77"/>
      <c r="UJH25" s="83"/>
      <c r="UJI25" s="77"/>
      <c r="UJJ25" s="83"/>
      <c r="UJK25" s="77"/>
      <c r="UJL25" s="83"/>
      <c r="UJM25" s="77"/>
      <c r="UJN25" s="83"/>
      <c r="UJO25" s="77"/>
      <c r="UJP25" s="83"/>
      <c r="UJQ25" s="77"/>
      <c r="UJR25" s="83"/>
      <c r="UJS25" s="77"/>
      <c r="UJT25" s="83"/>
      <c r="UJU25" s="77"/>
      <c r="UJV25" s="83"/>
      <c r="UJW25" s="77"/>
      <c r="UJX25" s="83"/>
      <c r="UJY25" s="77"/>
      <c r="UJZ25" s="83"/>
      <c r="UKA25" s="77"/>
      <c r="UKB25" s="83"/>
      <c r="UKC25" s="77"/>
      <c r="UKD25" s="83"/>
      <c r="UKE25" s="77"/>
      <c r="UKF25" s="83"/>
      <c r="UKG25" s="77"/>
      <c r="UKH25" s="83"/>
      <c r="UKI25" s="77"/>
      <c r="UKJ25" s="83"/>
      <c r="UKK25" s="77"/>
      <c r="UKL25" s="83"/>
      <c r="UKM25" s="77"/>
      <c r="UKN25" s="83"/>
      <c r="UKO25" s="77"/>
      <c r="UKP25" s="83"/>
      <c r="UKQ25" s="77"/>
      <c r="UKR25" s="83"/>
      <c r="UKS25" s="77"/>
      <c r="UKT25" s="83"/>
      <c r="UKU25" s="77"/>
      <c r="UKV25" s="83"/>
      <c r="UKW25" s="77"/>
      <c r="UKX25" s="83"/>
      <c r="UKY25" s="77"/>
      <c r="UKZ25" s="83"/>
      <c r="ULA25" s="77"/>
      <c r="ULB25" s="83"/>
      <c r="ULC25" s="77"/>
      <c r="ULD25" s="83"/>
      <c r="ULE25" s="77"/>
      <c r="ULF25" s="83"/>
      <c r="ULG25" s="77"/>
      <c r="ULH25" s="83"/>
      <c r="ULI25" s="77"/>
      <c r="ULJ25" s="83"/>
      <c r="ULK25" s="77"/>
      <c r="ULL25" s="83"/>
      <c r="ULM25" s="77"/>
      <c r="ULN25" s="83"/>
      <c r="ULO25" s="77"/>
      <c r="ULP25" s="83"/>
      <c r="ULQ25" s="77"/>
      <c r="ULR25" s="83"/>
      <c r="ULS25" s="77"/>
      <c r="ULT25" s="83"/>
      <c r="ULU25" s="77"/>
      <c r="ULV25" s="83"/>
      <c r="ULW25" s="77"/>
      <c r="ULX25" s="83"/>
      <c r="ULY25" s="77"/>
      <c r="ULZ25" s="83"/>
      <c r="UMA25" s="77"/>
      <c r="UMB25" s="83"/>
      <c r="UMC25" s="77"/>
      <c r="UMD25" s="83"/>
      <c r="UME25" s="77"/>
      <c r="UMF25" s="83"/>
      <c r="UMG25" s="77"/>
      <c r="UMH25" s="83"/>
      <c r="UMI25" s="77"/>
      <c r="UMJ25" s="83"/>
      <c r="UMK25" s="77"/>
      <c r="UML25" s="83"/>
      <c r="UMM25" s="77"/>
      <c r="UMN25" s="83"/>
      <c r="UMO25" s="77"/>
      <c r="UMP25" s="83"/>
      <c r="UMQ25" s="77"/>
      <c r="UMR25" s="83"/>
      <c r="UMS25" s="77"/>
      <c r="UMT25" s="83"/>
      <c r="UMU25" s="77"/>
      <c r="UMV25" s="83"/>
      <c r="UMW25" s="77"/>
      <c r="UMX25" s="83"/>
      <c r="UMY25" s="77"/>
      <c r="UMZ25" s="83"/>
      <c r="UNA25" s="77"/>
      <c r="UNB25" s="83"/>
      <c r="UNC25" s="77"/>
      <c r="UND25" s="83"/>
      <c r="UNE25" s="77"/>
      <c r="UNF25" s="83"/>
      <c r="UNG25" s="77"/>
      <c r="UNH25" s="83"/>
      <c r="UNI25" s="77"/>
      <c r="UNJ25" s="83"/>
      <c r="UNK25" s="77"/>
      <c r="UNL25" s="83"/>
      <c r="UNM25" s="77"/>
      <c r="UNN25" s="83"/>
      <c r="UNO25" s="77"/>
      <c r="UNP25" s="83"/>
      <c r="UNQ25" s="77"/>
      <c r="UNR25" s="83"/>
      <c r="UNS25" s="77"/>
      <c r="UNT25" s="83"/>
      <c r="UNU25" s="77"/>
      <c r="UNV25" s="83"/>
      <c r="UNW25" s="77"/>
      <c r="UNX25" s="83"/>
      <c r="UNY25" s="77"/>
      <c r="UNZ25" s="83"/>
      <c r="UOA25" s="77"/>
      <c r="UOB25" s="83"/>
      <c r="UOC25" s="77"/>
      <c r="UOD25" s="83"/>
      <c r="UOE25" s="77"/>
      <c r="UOF25" s="83"/>
      <c r="UOG25" s="77"/>
      <c r="UOH25" s="83"/>
      <c r="UOI25" s="77"/>
      <c r="UOJ25" s="83"/>
      <c r="UOK25" s="77"/>
      <c r="UOL25" s="83"/>
      <c r="UOM25" s="77"/>
      <c r="UON25" s="83"/>
      <c r="UOO25" s="77"/>
      <c r="UOP25" s="83"/>
      <c r="UOQ25" s="77"/>
      <c r="UOR25" s="83"/>
      <c r="UOS25" s="77"/>
      <c r="UOT25" s="83"/>
      <c r="UOU25" s="77"/>
      <c r="UOV25" s="83"/>
      <c r="UOW25" s="77"/>
      <c r="UOX25" s="83"/>
      <c r="UOY25" s="77"/>
      <c r="UOZ25" s="83"/>
      <c r="UPA25" s="77"/>
      <c r="UPB25" s="83"/>
      <c r="UPC25" s="77"/>
      <c r="UPD25" s="83"/>
      <c r="UPE25" s="77"/>
      <c r="UPF25" s="83"/>
      <c r="UPG25" s="77"/>
      <c r="UPH25" s="83"/>
      <c r="UPI25" s="77"/>
      <c r="UPJ25" s="83"/>
      <c r="UPK25" s="77"/>
      <c r="UPL25" s="83"/>
      <c r="UPM25" s="77"/>
      <c r="UPN25" s="83"/>
      <c r="UPO25" s="77"/>
      <c r="UPP25" s="83"/>
      <c r="UPQ25" s="77"/>
      <c r="UPR25" s="83"/>
      <c r="UPS25" s="77"/>
      <c r="UPT25" s="83"/>
      <c r="UPU25" s="77"/>
      <c r="UPV25" s="83"/>
      <c r="UPW25" s="77"/>
      <c r="UPX25" s="83"/>
      <c r="UPY25" s="77"/>
      <c r="UPZ25" s="83"/>
      <c r="UQA25" s="77"/>
      <c r="UQB25" s="83"/>
      <c r="UQC25" s="77"/>
      <c r="UQD25" s="83"/>
      <c r="UQE25" s="77"/>
      <c r="UQF25" s="83"/>
      <c r="UQG25" s="77"/>
      <c r="UQH25" s="83"/>
      <c r="UQI25" s="77"/>
      <c r="UQJ25" s="83"/>
      <c r="UQK25" s="77"/>
      <c r="UQL25" s="83"/>
      <c r="UQM25" s="77"/>
      <c r="UQN25" s="83"/>
      <c r="UQO25" s="77"/>
      <c r="UQP25" s="83"/>
      <c r="UQQ25" s="77"/>
      <c r="UQR25" s="83"/>
      <c r="UQS25" s="77"/>
      <c r="UQT25" s="83"/>
      <c r="UQU25" s="77"/>
      <c r="UQV25" s="83"/>
      <c r="UQW25" s="77"/>
      <c r="UQX25" s="83"/>
      <c r="UQY25" s="77"/>
      <c r="UQZ25" s="83"/>
      <c r="URA25" s="77"/>
      <c r="URB25" s="83"/>
      <c r="URC25" s="77"/>
      <c r="URD25" s="83"/>
      <c r="URE25" s="77"/>
      <c r="URF25" s="83"/>
      <c r="URG25" s="77"/>
      <c r="URH25" s="83"/>
      <c r="URI25" s="77"/>
      <c r="URJ25" s="83"/>
      <c r="URK25" s="77"/>
      <c r="URL25" s="83"/>
      <c r="URM25" s="77"/>
      <c r="URN25" s="83"/>
      <c r="URO25" s="77"/>
      <c r="URP25" s="83"/>
      <c r="URQ25" s="77"/>
      <c r="URR25" s="83"/>
      <c r="URS25" s="77"/>
      <c r="URT25" s="83"/>
      <c r="URU25" s="77"/>
      <c r="URV25" s="83"/>
      <c r="URW25" s="77"/>
      <c r="URX25" s="83"/>
      <c r="URY25" s="77"/>
      <c r="URZ25" s="83"/>
      <c r="USA25" s="77"/>
      <c r="USB25" s="83"/>
      <c r="USC25" s="77"/>
      <c r="USD25" s="83"/>
      <c r="USE25" s="77"/>
      <c r="USF25" s="83"/>
      <c r="USG25" s="77"/>
      <c r="USH25" s="83"/>
      <c r="USI25" s="77"/>
      <c r="USJ25" s="83"/>
      <c r="USK25" s="77"/>
      <c r="USL25" s="83"/>
      <c r="USM25" s="77"/>
      <c r="USN25" s="83"/>
      <c r="USO25" s="77"/>
      <c r="USP25" s="83"/>
      <c r="USQ25" s="77"/>
      <c r="USR25" s="83"/>
      <c r="USS25" s="77"/>
      <c r="UST25" s="83"/>
      <c r="USU25" s="77"/>
      <c r="USV25" s="83"/>
      <c r="USW25" s="77"/>
      <c r="USX25" s="83"/>
      <c r="USY25" s="77"/>
      <c r="USZ25" s="83"/>
      <c r="UTA25" s="77"/>
      <c r="UTB25" s="83"/>
      <c r="UTC25" s="77"/>
      <c r="UTD25" s="83"/>
      <c r="UTE25" s="77"/>
      <c r="UTF25" s="83"/>
      <c r="UTG25" s="77"/>
      <c r="UTH25" s="83"/>
      <c r="UTI25" s="77"/>
      <c r="UTJ25" s="83"/>
      <c r="UTK25" s="77"/>
      <c r="UTL25" s="83"/>
      <c r="UTM25" s="77"/>
      <c r="UTN25" s="83"/>
      <c r="UTO25" s="77"/>
      <c r="UTP25" s="83"/>
      <c r="UTQ25" s="77"/>
      <c r="UTR25" s="83"/>
      <c r="UTS25" s="77"/>
      <c r="UTT25" s="83"/>
      <c r="UTU25" s="77"/>
      <c r="UTV25" s="83"/>
      <c r="UTW25" s="77"/>
      <c r="UTX25" s="83"/>
      <c r="UTY25" s="77"/>
      <c r="UTZ25" s="83"/>
      <c r="UUA25" s="77"/>
      <c r="UUB25" s="83"/>
      <c r="UUC25" s="77"/>
      <c r="UUD25" s="83"/>
      <c r="UUE25" s="77"/>
      <c r="UUF25" s="83"/>
      <c r="UUG25" s="77"/>
      <c r="UUH25" s="83"/>
      <c r="UUI25" s="77"/>
      <c r="UUJ25" s="83"/>
      <c r="UUK25" s="77"/>
      <c r="UUL25" s="83"/>
      <c r="UUM25" s="77"/>
      <c r="UUN25" s="83"/>
      <c r="UUO25" s="77"/>
      <c r="UUP25" s="83"/>
      <c r="UUQ25" s="77"/>
      <c r="UUR25" s="83"/>
      <c r="UUS25" s="77"/>
      <c r="UUT25" s="83"/>
      <c r="UUU25" s="77"/>
      <c r="UUV25" s="83"/>
      <c r="UUW25" s="77"/>
      <c r="UUX25" s="83"/>
      <c r="UUY25" s="77"/>
      <c r="UUZ25" s="83"/>
      <c r="UVA25" s="77"/>
      <c r="UVB25" s="83"/>
      <c r="UVC25" s="77"/>
      <c r="UVD25" s="83"/>
      <c r="UVE25" s="77"/>
      <c r="UVF25" s="83"/>
      <c r="UVG25" s="77"/>
      <c r="UVH25" s="83"/>
      <c r="UVI25" s="77"/>
      <c r="UVJ25" s="83"/>
      <c r="UVK25" s="77"/>
      <c r="UVL25" s="83"/>
      <c r="UVM25" s="77"/>
      <c r="UVN25" s="83"/>
      <c r="UVO25" s="77"/>
      <c r="UVP25" s="83"/>
      <c r="UVQ25" s="77"/>
      <c r="UVR25" s="83"/>
      <c r="UVS25" s="77"/>
      <c r="UVT25" s="83"/>
      <c r="UVU25" s="77"/>
      <c r="UVV25" s="83"/>
      <c r="UVW25" s="77"/>
      <c r="UVX25" s="83"/>
      <c r="UVY25" s="77"/>
      <c r="UVZ25" s="83"/>
      <c r="UWA25" s="77"/>
      <c r="UWB25" s="83"/>
      <c r="UWC25" s="77"/>
      <c r="UWD25" s="83"/>
      <c r="UWE25" s="77"/>
      <c r="UWF25" s="83"/>
      <c r="UWG25" s="77"/>
      <c r="UWH25" s="83"/>
      <c r="UWI25" s="77"/>
      <c r="UWJ25" s="83"/>
      <c r="UWK25" s="77"/>
      <c r="UWL25" s="83"/>
      <c r="UWM25" s="77"/>
      <c r="UWN25" s="83"/>
      <c r="UWO25" s="77"/>
      <c r="UWP25" s="83"/>
      <c r="UWQ25" s="77"/>
      <c r="UWR25" s="83"/>
      <c r="UWS25" s="77"/>
      <c r="UWT25" s="83"/>
      <c r="UWU25" s="77"/>
      <c r="UWV25" s="83"/>
      <c r="UWW25" s="77"/>
      <c r="UWX25" s="83"/>
      <c r="UWY25" s="77"/>
      <c r="UWZ25" s="83"/>
      <c r="UXA25" s="77"/>
      <c r="UXB25" s="83"/>
      <c r="UXC25" s="77"/>
      <c r="UXD25" s="83"/>
      <c r="UXE25" s="77"/>
      <c r="UXF25" s="83"/>
      <c r="UXG25" s="77"/>
      <c r="UXH25" s="83"/>
      <c r="UXI25" s="77"/>
      <c r="UXJ25" s="83"/>
      <c r="UXK25" s="77"/>
      <c r="UXL25" s="83"/>
      <c r="UXM25" s="77"/>
      <c r="UXN25" s="83"/>
      <c r="UXO25" s="77"/>
      <c r="UXP25" s="83"/>
      <c r="UXQ25" s="77"/>
      <c r="UXR25" s="83"/>
      <c r="UXS25" s="77"/>
      <c r="UXT25" s="83"/>
      <c r="UXU25" s="77"/>
      <c r="UXV25" s="83"/>
      <c r="UXW25" s="77"/>
      <c r="UXX25" s="83"/>
      <c r="UXY25" s="77"/>
      <c r="UXZ25" s="83"/>
      <c r="UYA25" s="77"/>
      <c r="UYB25" s="83"/>
      <c r="UYC25" s="77"/>
      <c r="UYD25" s="83"/>
      <c r="UYE25" s="77"/>
      <c r="UYF25" s="83"/>
      <c r="UYG25" s="77"/>
      <c r="UYH25" s="83"/>
      <c r="UYI25" s="77"/>
      <c r="UYJ25" s="83"/>
      <c r="UYK25" s="77"/>
      <c r="UYL25" s="83"/>
      <c r="UYM25" s="77"/>
      <c r="UYN25" s="83"/>
      <c r="UYO25" s="77"/>
      <c r="UYP25" s="83"/>
      <c r="UYQ25" s="77"/>
      <c r="UYR25" s="83"/>
      <c r="UYS25" s="77"/>
      <c r="UYT25" s="83"/>
      <c r="UYU25" s="77"/>
      <c r="UYV25" s="83"/>
      <c r="UYW25" s="77"/>
      <c r="UYX25" s="83"/>
      <c r="UYY25" s="77"/>
      <c r="UYZ25" s="83"/>
      <c r="UZA25" s="77"/>
      <c r="UZB25" s="83"/>
      <c r="UZC25" s="77"/>
      <c r="UZD25" s="83"/>
      <c r="UZE25" s="77"/>
      <c r="UZF25" s="83"/>
      <c r="UZG25" s="77"/>
      <c r="UZH25" s="83"/>
      <c r="UZI25" s="77"/>
      <c r="UZJ25" s="83"/>
      <c r="UZK25" s="77"/>
      <c r="UZL25" s="83"/>
      <c r="UZM25" s="77"/>
      <c r="UZN25" s="83"/>
      <c r="UZO25" s="77"/>
      <c r="UZP25" s="83"/>
      <c r="UZQ25" s="77"/>
      <c r="UZR25" s="83"/>
      <c r="UZS25" s="77"/>
      <c r="UZT25" s="83"/>
      <c r="UZU25" s="77"/>
      <c r="UZV25" s="83"/>
      <c r="UZW25" s="77"/>
      <c r="UZX25" s="83"/>
      <c r="UZY25" s="77"/>
      <c r="UZZ25" s="83"/>
      <c r="VAA25" s="77"/>
      <c r="VAB25" s="83"/>
      <c r="VAC25" s="77"/>
      <c r="VAD25" s="83"/>
      <c r="VAE25" s="77"/>
      <c r="VAF25" s="83"/>
      <c r="VAG25" s="77"/>
      <c r="VAH25" s="83"/>
      <c r="VAI25" s="77"/>
      <c r="VAJ25" s="83"/>
      <c r="VAK25" s="77"/>
      <c r="VAL25" s="83"/>
      <c r="VAM25" s="77"/>
      <c r="VAN25" s="83"/>
      <c r="VAO25" s="77"/>
      <c r="VAP25" s="83"/>
      <c r="VAQ25" s="77"/>
      <c r="VAR25" s="83"/>
      <c r="VAS25" s="77"/>
      <c r="VAT25" s="83"/>
      <c r="VAU25" s="77"/>
      <c r="VAV25" s="83"/>
      <c r="VAW25" s="77"/>
      <c r="VAX25" s="83"/>
      <c r="VAY25" s="77"/>
      <c r="VAZ25" s="83"/>
      <c r="VBA25" s="77"/>
      <c r="VBB25" s="83"/>
      <c r="VBC25" s="77"/>
      <c r="VBD25" s="83"/>
      <c r="VBE25" s="77"/>
      <c r="VBF25" s="83"/>
      <c r="VBG25" s="77"/>
      <c r="VBH25" s="83"/>
      <c r="VBI25" s="77"/>
      <c r="VBJ25" s="83"/>
      <c r="VBK25" s="77"/>
      <c r="VBL25" s="83"/>
      <c r="VBM25" s="77"/>
      <c r="VBN25" s="83"/>
      <c r="VBO25" s="77"/>
      <c r="VBP25" s="83"/>
      <c r="VBQ25" s="77"/>
      <c r="VBR25" s="83"/>
      <c r="VBS25" s="77"/>
      <c r="VBT25" s="83"/>
      <c r="VBU25" s="77"/>
      <c r="VBV25" s="83"/>
      <c r="VBW25" s="77"/>
      <c r="VBX25" s="83"/>
      <c r="VBY25" s="77"/>
      <c r="VBZ25" s="83"/>
      <c r="VCA25" s="77"/>
      <c r="VCB25" s="83"/>
      <c r="VCC25" s="77"/>
      <c r="VCD25" s="83"/>
      <c r="VCE25" s="77"/>
      <c r="VCF25" s="83"/>
      <c r="VCG25" s="77"/>
      <c r="VCH25" s="83"/>
      <c r="VCI25" s="77"/>
      <c r="VCJ25" s="83"/>
      <c r="VCK25" s="77"/>
      <c r="VCL25" s="83"/>
      <c r="VCM25" s="77"/>
      <c r="VCN25" s="83"/>
      <c r="VCO25" s="77"/>
      <c r="VCP25" s="83"/>
      <c r="VCQ25" s="77"/>
      <c r="VCR25" s="83"/>
      <c r="VCS25" s="77"/>
      <c r="VCT25" s="83"/>
      <c r="VCU25" s="77"/>
      <c r="VCV25" s="83"/>
      <c r="VCW25" s="77"/>
      <c r="VCX25" s="83"/>
      <c r="VCY25" s="77"/>
      <c r="VCZ25" s="83"/>
      <c r="VDA25" s="77"/>
      <c r="VDB25" s="83"/>
      <c r="VDC25" s="77"/>
      <c r="VDD25" s="83"/>
      <c r="VDE25" s="77"/>
      <c r="VDF25" s="83"/>
      <c r="VDG25" s="77"/>
      <c r="VDH25" s="83"/>
      <c r="VDI25" s="77"/>
      <c r="VDJ25" s="83"/>
      <c r="VDK25" s="77"/>
      <c r="VDL25" s="83"/>
      <c r="VDM25" s="77"/>
      <c r="VDN25" s="83"/>
      <c r="VDO25" s="77"/>
      <c r="VDP25" s="83"/>
      <c r="VDQ25" s="77"/>
      <c r="VDR25" s="83"/>
      <c r="VDS25" s="77"/>
      <c r="VDT25" s="83"/>
      <c r="VDU25" s="77"/>
      <c r="VDV25" s="83"/>
      <c r="VDW25" s="77"/>
      <c r="VDX25" s="83"/>
      <c r="VDY25" s="77"/>
      <c r="VDZ25" s="83"/>
      <c r="VEA25" s="77"/>
      <c r="VEB25" s="83"/>
      <c r="VEC25" s="77"/>
      <c r="VED25" s="83"/>
      <c r="VEE25" s="77"/>
      <c r="VEF25" s="83"/>
      <c r="VEG25" s="77"/>
      <c r="VEH25" s="83"/>
      <c r="VEI25" s="77"/>
      <c r="VEJ25" s="83"/>
      <c r="VEK25" s="77"/>
      <c r="VEL25" s="83"/>
      <c r="VEM25" s="77"/>
      <c r="VEN25" s="83"/>
      <c r="VEO25" s="77"/>
      <c r="VEP25" s="83"/>
      <c r="VEQ25" s="77"/>
      <c r="VER25" s="83"/>
      <c r="VES25" s="77"/>
      <c r="VET25" s="83"/>
      <c r="VEU25" s="77"/>
      <c r="VEV25" s="83"/>
      <c r="VEW25" s="77"/>
      <c r="VEX25" s="83"/>
      <c r="VEY25" s="77"/>
      <c r="VEZ25" s="83"/>
      <c r="VFA25" s="77"/>
      <c r="VFB25" s="83"/>
      <c r="VFC25" s="77"/>
      <c r="VFD25" s="83"/>
      <c r="VFE25" s="77"/>
      <c r="VFF25" s="83"/>
      <c r="VFG25" s="77"/>
      <c r="VFH25" s="83"/>
      <c r="VFI25" s="77"/>
      <c r="VFJ25" s="83"/>
      <c r="VFK25" s="77"/>
      <c r="VFL25" s="83"/>
      <c r="VFM25" s="77"/>
      <c r="VFN25" s="83"/>
      <c r="VFO25" s="77"/>
      <c r="VFP25" s="83"/>
      <c r="VFQ25" s="77"/>
      <c r="VFR25" s="83"/>
      <c r="VFS25" s="77"/>
      <c r="VFT25" s="83"/>
      <c r="VFU25" s="77"/>
      <c r="VFV25" s="83"/>
      <c r="VFW25" s="77"/>
      <c r="VFX25" s="83"/>
      <c r="VFY25" s="77"/>
      <c r="VFZ25" s="83"/>
      <c r="VGA25" s="77"/>
      <c r="VGB25" s="83"/>
      <c r="VGC25" s="77"/>
      <c r="VGD25" s="83"/>
      <c r="VGE25" s="77"/>
      <c r="VGF25" s="83"/>
      <c r="VGG25" s="77"/>
      <c r="VGH25" s="83"/>
      <c r="VGI25" s="77"/>
      <c r="VGJ25" s="83"/>
      <c r="VGK25" s="77"/>
      <c r="VGL25" s="83"/>
      <c r="VGM25" s="77"/>
      <c r="VGN25" s="83"/>
      <c r="VGO25" s="77"/>
      <c r="VGP25" s="83"/>
      <c r="VGQ25" s="77"/>
      <c r="VGR25" s="83"/>
      <c r="VGS25" s="77"/>
      <c r="VGT25" s="83"/>
      <c r="VGU25" s="77"/>
      <c r="VGV25" s="83"/>
      <c r="VGW25" s="77"/>
      <c r="VGX25" s="83"/>
      <c r="VGY25" s="77"/>
      <c r="VGZ25" s="83"/>
      <c r="VHA25" s="77"/>
      <c r="VHB25" s="83"/>
      <c r="VHC25" s="77"/>
      <c r="VHD25" s="83"/>
      <c r="VHE25" s="77"/>
      <c r="VHF25" s="83"/>
      <c r="VHG25" s="77"/>
      <c r="VHH25" s="83"/>
      <c r="VHI25" s="77"/>
      <c r="VHJ25" s="83"/>
      <c r="VHK25" s="77"/>
      <c r="VHL25" s="83"/>
      <c r="VHM25" s="77"/>
      <c r="VHN25" s="83"/>
      <c r="VHO25" s="77"/>
      <c r="VHP25" s="83"/>
      <c r="VHQ25" s="77"/>
      <c r="VHR25" s="83"/>
      <c r="VHS25" s="77"/>
      <c r="VHT25" s="83"/>
      <c r="VHU25" s="77"/>
      <c r="VHV25" s="83"/>
      <c r="VHW25" s="77"/>
      <c r="VHX25" s="83"/>
      <c r="VHY25" s="77"/>
      <c r="VHZ25" s="83"/>
      <c r="VIA25" s="77"/>
      <c r="VIB25" s="83"/>
      <c r="VIC25" s="77"/>
      <c r="VID25" s="83"/>
      <c r="VIE25" s="77"/>
      <c r="VIF25" s="83"/>
      <c r="VIG25" s="77"/>
      <c r="VIH25" s="83"/>
      <c r="VII25" s="77"/>
      <c r="VIJ25" s="83"/>
      <c r="VIK25" s="77"/>
      <c r="VIL25" s="83"/>
      <c r="VIM25" s="77"/>
      <c r="VIN25" s="83"/>
      <c r="VIO25" s="77"/>
      <c r="VIP25" s="83"/>
      <c r="VIQ25" s="77"/>
      <c r="VIR25" s="83"/>
      <c r="VIS25" s="77"/>
      <c r="VIT25" s="83"/>
      <c r="VIU25" s="77"/>
      <c r="VIV25" s="83"/>
      <c r="VIW25" s="77"/>
      <c r="VIX25" s="83"/>
      <c r="VIY25" s="77"/>
      <c r="VIZ25" s="83"/>
      <c r="VJA25" s="77"/>
      <c r="VJB25" s="83"/>
      <c r="VJC25" s="77"/>
      <c r="VJD25" s="83"/>
      <c r="VJE25" s="77"/>
      <c r="VJF25" s="83"/>
      <c r="VJG25" s="77"/>
      <c r="VJH25" s="83"/>
      <c r="VJI25" s="77"/>
      <c r="VJJ25" s="83"/>
      <c r="VJK25" s="77"/>
      <c r="VJL25" s="83"/>
      <c r="VJM25" s="77"/>
      <c r="VJN25" s="83"/>
      <c r="VJO25" s="77"/>
      <c r="VJP25" s="83"/>
      <c r="VJQ25" s="77"/>
      <c r="VJR25" s="83"/>
      <c r="VJS25" s="77"/>
      <c r="VJT25" s="83"/>
      <c r="VJU25" s="77"/>
      <c r="VJV25" s="83"/>
      <c r="VJW25" s="77"/>
      <c r="VJX25" s="83"/>
      <c r="VJY25" s="77"/>
      <c r="VJZ25" s="83"/>
      <c r="VKA25" s="77"/>
      <c r="VKB25" s="83"/>
      <c r="VKC25" s="77"/>
      <c r="VKD25" s="83"/>
      <c r="VKE25" s="77"/>
      <c r="VKF25" s="83"/>
      <c r="VKG25" s="77"/>
      <c r="VKH25" s="83"/>
      <c r="VKI25" s="77"/>
      <c r="VKJ25" s="83"/>
      <c r="VKK25" s="77"/>
      <c r="VKL25" s="83"/>
      <c r="VKM25" s="77"/>
      <c r="VKN25" s="83"/>
      <c r="VKO25" s="77"/>
      <c r="VKP25" s="83"/>
      <c r="VKQ25" s="77"/>
      <c r="VKR25" s="83"/>
      <c r="VKS25" s="77"/>
      <c r="VKT25" s="83"/>
      <c r="VKU25" s="77"/>
      <c r="VKV25" s="83"/>
      <c r="VKW25" s="77"/>
      <c r="VKX25" s="83"/>
      <c r="VKY25" s="77"/>
      <c r="VKZ25" s="83"/>
      <c r="VLA25" s="77"/>
      <c r="VLB25" s="83"/>
      <c r="VLC25" s="77"/>
      <c r="VLD25" s="83"/>
      <c r="VLE25" s="77"/>
      <c r="VLF25" s="83"/>
      <c r="VLG25" s="77"/>
      <c r="VLH25" s="83"/>
      <c r="VLI25" s="77"/>
      <c r="VLJ25" s="83"/>
      <c r="VLK25" s="77"/>
      <c r="VLL25" s="83"/>
      <c r="VLM25" s="77"/>
      <c r="VLN25" s="83"/>
      <c r="VLO25" s="77"/>
      <c r="VLP25" s="83"/>
      <c r="VLQ25" s="77"/>
      <c r="VLR25" s="83"/>
      <c r="VLS25" s="77"/>
      <c r="VLT25" s="83"/>
      <c r="VLU25" s="77"/>
      <c r="VLV25" s="83"/>
      <c r="VLW25" s="77"/>
      <c r="VLX25" s="83"/>
      <c r="VLY25" s="77"/>
      <c r="VLZ25" s="83"/>
      <c r="VMA25" s="77"/>
      <c r="VMB25" s="83"/>
      <c r="VMC25" s="77"/>
      <c r="VMD25" s="83"/>
      <c r="VME25" s="77"/>
      <c r="VMF25" s="83"/>
      <c r="VMG25" s="77"/>
      <c r="VMH25" s="83"/>
      <c r="VMI25" s="77"/>
      <c r="VMJ25" s="83"/>
      <c r="VMK25" s="77"/>
      <c r="VML25" s="83"/>
      <c r="VMM25" s="77"/>
      <c r="VMN25" s="83"/>
      <c r="VMO25" s="77"/>
      <c r="VMP25" s="83"/>
      <c r="VMQ25" s="77"/>
      <c r="VMR25" s="83"/>
      <c r="VMS25" s="77"/>
      <c r="VMT25" s="83"/>
      <c r="VMU25" s="77"/>
      <c r="VMV25" s="83"/>
      <c r="VMW25" s="77"/>
      <c r="VMX25" s="83"/>
      <c r="VMY25" s="77"/>
      <c r="VMZ25" s="83"/>
      <c r="VNA25" s="77"/>
      <c r="VNB25" s="83"/>
      <c r="VNC25" s="77"/>
      <c r="VND25" s="83"/>
      <c r="VNE25" s="77"/>
      <c r="VNF25" s="83"/>
      <c r="VNG25" s="77"/>
      <c r="VNH25" s="83"/>
      <c r="VNI25" s="77"/>
      <c r="VNJ25" s="83"/>
      <c r="VNK25" s="77"/>
      <c r="VNL25" s="83"/>
      <c r="VNM25" s="77"/>
      <c r="VNN25" s="83"/>
      <c r="VNO25" s="77"/>
      <c r="VNP25" s="83"/>
      <c r="VNQ25" s="77"/>
      <c r="VNR25" s="83"/>
      <c r="VNS25" s="77"/>
      <c r="VNT25" s="83"/>
      <c r="VNU25" s="77"/>
      <c r="VNV25" s="83"/>
      <c r="VNW25" s="77"/>
      <c r="VNX25" s="83"/>
      <c r="VNY25" s="77"/>
      <c r="VNZ25" s="83"/>
      <c r="VOA25" s="77"/>
      <c r="VOB25" s="83"/>
      <c r="VOC25" s="77"/>
      <c r="VOD25" s="83"/>
      <c r="VOE25" s="77"/>
      <c r="VOF25" s="83"/>
      <c r="VOG25" s="77"/>
      <c r="VOH25" s="83"/>
      <c r="VOI25" s="77"/>
      <c r="VOJ25" s="83"/>
      <c r="VOK25" s="77"/>
      <c r="VOL25" s="83"/>
      <c r="VOM25" s="77"/>
      <c r="VON25" s="83"/>
      <c r="VOO25" s="77"/>
      <c r="VOP25" s="83"/>
      <c r="VOQ25" s="77"/>
      <c r="VOR25" s="83"/>
      <c r="VOS25" s="77"/>
      <c r="VOT25" s="83"/>
      <c r="VOU25" s="77"/>
      <c r="VOV25" s="83"/>
      <c r="VOW25" s="77"/>
      <c r="VOX25" s="83"/>
      <c r="VOY25" s="77"/>
      <c r="VOZ25" s="83"/>
      <c r="VPA25" s="77"/>
      <c r="VPB25" s="83"/>
      <c r="VPC25" s="77"/>
      <c r="VPD25" s="83"/>
      <c r="VPE25" s="77"/>
      <c r="VPF25" s="83"/>
      <c r="VPG25" s="77"/>
      <c r="VPH25" s="83"/>
      <c r="VPI25" s="77"/>
      <c r="VPJ25" s="83"/>
      <c r="VPK25" s="77"/>
      <c r="VPL25" s="83"/>
      <c r="VPM25" s="77"/>
      <c r="VPN25" s="83"/>
      <c r="VPO25" s="77"/>
      <c r="VPP25" s="83"/>
      <c r="VPQ25" s="77"/>
      <c r="VPR25" s="83"/>
      <c r="VPS25" s="77"/>
      <c r="VPT25" s="83"/>
      <c r="VPU25" s="77"/>
      <c r="VPV25" s="83"/>
      <c r="VPW25" s="77"/>
      <c r="VPX25" s="83"/>
      <c r="VPY25" s="77"/>
      <c r="VPZ25" s="83"/>
      <c r="VQA25" s="77"/>
      <c r="VQB25" s="83"/>
      <c r="VQC25" s="77"/>
      <c r="VQD25" s="83"/>
      <c r="VQE25" s="77"/>
      <c r="VQF25" s="83"/>
      <c r="VQG25" s="77"/>
      <c r="VQH25" s="83"/>
      <c r="VQI25" s="77"/>
      <c r="VQJ25" s="83"/>
      <c r="VQK25" s="77"/>
      <c r="VQL25" s="83"/>
      <c r="VQM25" s="77"/>
      <c r="VQN25" s="83"/>
      <c r="VQO25" s="77"/>
      <c r="VQP25" s="83"/>
      <c r="VQQ25" s="77"/>
      <c r="VQR25" s="83"/>
      <c r="VQS25" s="77"/>
      <c r="VQT25" s="83"/>
      <c r="VQU25" s="77"/>
      <c r="VQV25" s="83"/>
      <c r="VQW25" s="77"/>
      <c r="VQX25" s="83"/>
      <c r="VQY25" s="77"/>
      <c r="VQZ25" s="83"/>
      <c r="VRA25" s="77"/>
      <c r="VRB25" s="83"/>
      <c r="VRC25" s="77"/>
      <c r="VRD25" s="83"/>
      <c r="VRE25" s="77"/>
      <c r="VRF25" s="83"/>
      <c r="VRG25" s="77"/>
      <c r="VRH25" s="83"/>
      <c r="VRI25" s="77"/>
      <c r="VRJ25" s="83"/>
      <c r="VRK25" s="77"/>
      <c r="VRL25" s="83"/>
      <c r="VRM25" s="77"/>
      <c r="VRN25" s="83"/>
      <c r="VRO25" s="77"/>
      <c r="VRP25" s="83"/>
      <c r="VRQ25" s="77"/>
      <c r="VRR25" s="83"/>
      <c r="VRS25" s="77"/>
      <c r="VRT25" s="83"/>
      <c r="VRU25" s="77"/>
      <c r="VRV25" s="83"/>
      <c r="VRW25" s="77"/>
      <c r="VRX25" s="83"/>
      <c r="VRY25" s="77"/>
      <c r="VRZ25" s="83"/>
      <c r="VSA25" s="77"/>
      <c r="VSB25" s="83"/>
      <c r="VSC25" s="77"/>
      <c r="VSD25" s="83"/>
      <c r="VSE25" s="77"/>
      <c r="VSF25" s="83"/>
      <c r="VSG25" s="77"/>
      <c r="VSH25" s="83"/>
      <c r="VSI25" s="77"/>
      <c r="VSJ25" s="83"/>
      <c r="VSK25" s="77"/>
      <c r="VSL25" s="83"/>
      <c r="VSM25" s="77"/>
      <c r="VSN25" s="83"/>
      <c r="VSO25" s="77"/>
      <c r="VSP25" s="83"/>
      <c r="VSQ25" s="77"/>
      <c r="VSR25" s="83"/>
      <c r="VSS25" s="77"/>
      <c r="VST25" s="83"/>
      <c r="VSU25" s="77"/>
      <c r="VSV25" s="83"/>
      <c r="VSW25" s="77"/>
      <c r="VSX25" s="83"/>
      <c r="VSY25" s="77"/>
      <c r="VSZ25" s="83"/>
      <c r="VTA25" s="77"/>
      <c r="VTB25" s="83"/>
      <c r="VTC25" s="77"/>
      <c r="VTD25" s="83"/>
      <c r="VTE25" s="77"/>
      <c r="VTF25" s="83"/>
      <c r="VTG25" s="77"/>
      <c r="VTH25" s="83"/>
      <c r="VTI25" s="77"/>
      <c r="VTJ25" s="83"/>
      <c r="VTK25" s="77"/>
      <c r="VTL25" s="83"/>
      <c r="VTM25" s="77"/>
      <c r="VTN25" s="83"/>
      <c r="VTO25" s="77"/>
      <c r="VTP25" s="83"/>
      <c r="VTQ25" s="77"/>
      <c r="VTR25" s="83"/>
      <c r="VTS25" s="77"/>
      <c r="VTT25" s="83"/>
      <c r="VTU25" s="77"/>
      <c r="VTV25" s="83"/>
      <c r="VTW25" s="77"/>
      <c r="VTX25" s="83"/>
      <c r="VTY25" s="77"/>
      <c r="VTZ25" s="83"/>
      <c r="VUA25" s="77"/>
      <c r="VUB25" s="83"/>
      <c r="VUC25" s="77"/>
      <c r="VUD25" s="83"/>
      <c r="VUE25" s="77"/>
      <c r="VUF25" s="83"/>
      <c r="VUG25" s="77"/>
      <c r="VUH25" s="83"/>
      <c r="VUI25" s="77"/>
      <c r="VUJ25" s="83"/>
      <c r="VUK25" s="77"/>
      <c r="VUL25" s="83"/>
      <c r="VUM25" s="77"/>
      <c r="VUN25" s="83"/>
      <c r="VUO25" s="77"/>
      <c r="VUP25" s="83"/>
      <c r="VUQ25" s="77"/>
      <c r="VUR25" s="83"/>
      <c r="VUS25" s="77"/>
      <c r="VUT25" s="83"/>
      <c r="VUU25" s="77"/>
      <c r="VUV25" s="83"/>
      <c r="VUW25" s="77"/>
      <c r="VUX25" s="83"/>
      <c r="VUY25" s="77"/>
      <c r="VUZ25" s="83"/>
      <c r="VVA25" s="77"/>
      <c r="VVB25" s="83"/>
      <c r="VVC25" s="77"/>
      <c r="VVD25" s="83"/>
      <c r="VVE25" s="77"/>
      <c r="VVF25" s="83"/>
      <c r="VVG25" s="77"/>
      <c r="VVH25" s="83"/>
      <c r="VVI25" s="77"/>
      <c r="VVJ25" s="83"/>
      <c r="VVK25" s="77"/>
      <c r="VVL25" s="83"/>
      <c r="VVM25" s="77"/>
      <c r="VVN25" s="83"/>
      <c r="VVO25" s="77"/>
      <c r="VVP25" s="83"/>
      <c r="VVQ25" s="77"/>
      <c r="VVR25" s="83"/>
      <c r="VVS25" s="77"/>
      <c r="VVT25" s="83"/>
      <c r="VVU25" s="77"/>
      <c r="VVV25" s="83"/>
      <c r="VVW25" s="77"/>
      <c r="VVX25" s="83"/>
      <c r="VVY25" s="77"/>
      <c r="VVZ25" s="83"/>
      <c r="VWA25" s="77"/>
      <c r="VWB25" s="83"/>
      <c r="VWC25" s="77"/>
      <c r="VWD25" s="83"/>
      <c r="VWE25" s="77"/>
      <c r="VWF25" s="83"/>
      <c r="VWG25" s="77"/>
      <c r="VWH25" s="83"/>
      <c r="VWI25" s="77"/>
      <c r="VWJ25" s="83"/>
      <c r="VWK25" s="77"/>
      <c r="VWL25" s="83"/>
      <c r="VWM25" s="77"/>
      <c r="VWN25" s="83"/>
      <c r="VWO25" s="77"/>
      <c r="VWP25" s="83"/>
      <c r="VWQ25" s="77"/>
      <c r="VWR25" s="83"/>
      <c r="VWS25" s="77"/>
      <c r="VWT25" s="83"/>
      <c r="VWU25" s="77"/>
      <c r="VWV25" s="83"/>
      <c r="VWW25" s="77"/>
      <c r="VWX25" s="83"/>
      <c r="VWY25" s="77"/>
      <c r="VWZ25" s="83"/>
      <c r="VXA25" s="77"/>
      <c r="VXB25" s="83"/>
      <c r="VXC25" s="77"/>
      <c r="VXD25" s="83"/>
      <c r="VXE25" s="77"/>
      <c r="VXF25" s="83"/>
      <c r="VXG25" s="77"/>
      <c r="VXH25" s="83"/>
      <c r="VXI25" s="77"/>
      <c r="VXJ25" s="83"/>
      <c r="VXK25" s="77"/>
      <c r="VXL25" s="83"/>
      <c r="VXM25" s="77"/>
      <c r="VXN25" s="83"/>
      <c r="VXO25" s="77"/>
      <c r="VXP25" s="83"/>
      <c r="VXQ25" s="77"/>
      <c r="VXR25" s="83"/>
      <c r="VXS25" s="77"/>
      <c r="VXT25" s="83"/>
      <c r="VXU25" s="77"/>
      <c r="VXV25" s="83"/>
      <c r="VXW25" s="77"/>
      <c r="VXX25" s="83"/>
      <c r="VXY25" s="77"/>
      <c r="VXZ25" s="83"/>
      <c r="VYA25" s="77"/>
      <c r="VYB25" s="83"/>
      <c r="VYC25" s="77"/>
      <c r="VYD25" s="83"/>
      <c r="VYE25" s="77"/>
      <c r="VYF25" s="83"/>
      <c r="VYG25" s="77"/>
      <c r="VYH25" s="83"/>
      <c r="VYI25" s="77"/>
      <c r="VYJ25" s="83"/>
      <c r="VYK25" s="77"/>
      <c r="VYL25" s="83"/>
      <c r="VYM25" s="77"/>
      <c r="VYN25" s="83"/>
      <c r="VYO25" s="77"/>
      <c r="VYP25" s="83"/>
      <c r="VYQ25" s="77"/>
      <c r="VYR25" s="83"/>
      <c r="VYS25" s="77"/>
      <c r="VYT25" s="83"/>
      <c r="VYU25" s="77"/>
      <c r="VYV25" s="83"/>
      <c r="VYW25" s="77"/>
      <c r="VYX25" s="83"/>
      <c r="VYY25" s="77"/>
      <c r="VYZ25" s="83"/>
      <c r="VZA25" s="77"/>
      <c r="VZB25" s="83"/>
      <c r="VZC25" s="77"/>
      <c r="VZD25" s="83"/>
      <c r="VZE25" s="77"/>
      <c r="VZF25" s="83"/>
      <c r="VZG25" s="77"/>
      <c r="VZH25" s="83"/>
      <c r="VZI25" s="77"/>
      <c r="VZJ25" s="83"/>
      <c r="VZK25" s="77"/>
      <c r="VZL25" s="83"/>
      <c r="VZM25" s="77"/>
      <c r="VZN25" s="83"/>
      <c r="VZO25" s="77"/>
      <c r="VZP25" s="83"/>
      <c r="VZQ25" s="77"/>
      <c r="VZR25" s="83"/>
      <c r="VZS25" s="77"/>
      <c r="VZT25" s="83"/>
      <c r="VZU25" s="77"/>
      <c r="VZV25" s="83"/>
      <c r="VZW25" s="77"/>
      <c r="VZX25" s="83"/>
      <c r="VZY25" s="77"/>
      <c r="VZZ25" s="83"/>
      <c r="WAA25" s="77"/>
      <c r="WAB25" s="83"/>
      <c r="WAC25" s="77"/>
      <c r="WAD25" s="83"/>
      <c r="WAE25" s="77"/>
      <c r="WAF25" s="83"/>
      <c r="WAG25" s="77"/>
      <c r="WAH25" s="83"/>
      <c r="WAI25" s="77"/>
      <c r="WAJ25" s="83"/>
      <c r="WAK25" s="77"/>
      <c r="WAL25" s="83"/>
      <c r="WAM25" s="77"/>
      <c r="WAN25" s="83"/>
      <c r="WAO25" s="77"/>
      <c r="WAP25" s="83"/>
      <c r="WAQ25" s="77"/>
      <c r="WAR25" s="83"/>
      <c r="WAS25" s="77"/>
      <c r="WAT25" s="83"/>
      <c r="WAU25" s="77"/>
      <c r="WAV25" s="83"/>
      <c r="WAW25" s="77"/>
      <c r="WAX25" s="83"/>
      <c r="WAY25" s="77"/>
      <c r="WAZ25" s="83"/>
      <c r="WBA25" s="77"/>
      <c r="WBB25" s="83"/>
      <c r="WBC25" s="77"/>
      <c r="WBD25" s="83"/>
      <c r="WBE25" s="77"/>
      <c r="WBF25" s="83"/>
      <c r="WBG25" s="77"/>
      <c r="WBH25" s="83"/>
      <c r="WBI25" s="77"/>
      <c r="WBJ25" s="83"/>
      <c r="WBK25" s="77"/>
      <c r="WBL25" s="83"/>
      <c r="WBM25" s="77"/>
      <c r="WBN25" s="83"/>
      <c r="WBO25" s="77"/>
      <c r="WBP25" s="83"/>
      <c r="WBQ25" s="77"/>
      <c r="WBR25" s="83"/>
      <c r="WBS25" s="77"/>
      <c r="WBT25" s="83"/>
      <c r="WBU25" s="77"/>
      <c r="WBV25" s="83"/>
      <c r="WBW25" s="77"/>
      <c r="WBX25" s="83"/>
      <c r="WBY25" s="77"/>
      <c r="WBZ25" s="83"/>
      <c r="WCA25" s="77"/>
      <c r="WCB25" s="83"/>
      <c r="WCC25" s="77"/>
      <c r="WCD25" s="83"/>
      <c r="WCE25" s="77"/>
      <c r="WCF25" s="83"/>
      <c r="WCG25" s="77"/>
      <c r="WCH25" s="83"/>
      <c r="WCI25" s="77"/>
      <c r="WCJ25" s="83"/>
      <c r="WCK25" s="77"/>
      <c r="WCL25" s="83"/>
      <c r="WCM25" s="77"/>
      <c r="WCN25" s="83"/>
      <c r="WCO25" s="77"/>
      <c r="WCP25" s="83"/>
      <c r="WCQ25" s="77"/>
      <c r="WCR25" s="83"/>
      <c r="WCS25" s="77"/>
      <c r="WCT25" s="83"/>
      <c r="WCU25" s="77"/>
      <c r="WCV25" s="83"/>
      <c r="WCW25" s="77"/>
      <c r="WCX25" s="83"/>
      <c r="WCY25" s="77"/>
      <c r="WCZ25" s="83"/>
      <c r="WDA25" s="77"/>
      <c r="WDB25" s="83"/>
      <c r="WDC25" s="77"/>
      <c r="WDD25" s="83"/>
      <c r="WDE25" s="77"/>
      <c r="WDF25" s="83"/>
      <c r="WDG25" s="77"/>
      <c r="WDH25" s="83"/>
      <c r="WDI25" s="77"/>
      <c r="WDJ25" s="83"/>
      <c r="WDK25" s="77"/>
      <c r="WDL25" s="83"/>
      <c r="WDM25" s="77"/>
      <c r="WDN25" s="83"/>
      <c r="WDO25" s="77"/>
      <c r="WDP25" s="83"/>
      <c r="WDQ25" s="77"/>
      <c r="WDR25" s="83"/>
      <c r="WDS25" s="77"/>
      <c r="WDT25" s="83"/>
      <c r="WDU25" s="77"/>
      <c r="WDV25" s="83"/>
      <c r="WDW25" s="77"/>
      <c r="WDX25" s="83"/>
      <c r="WDY25" s="77"/>
      <c r="WDZ25" s="83"/>
      <c r="WEA25" s="77"/>
      <c r="WEB25" s="83"/>
      <c r="WEC25" s="77"/>
      <c r="WED25" s="83"/>
      <c r="WEE25" s="77"/>
      <c r="WEF25" s="83"/>
      <c r="WEG25" s="77"/>
      <c r="WEH25" s="83"/>
      <c r="WEI25" s="77"/>
      <c r="WEJ25" s="83"/>
      <c r="WEK25" s="77"/>
      <c r="WEL25" s="83"/>
      <c r="WEM25" s="77"/>
      <c r="WEN25" s="83"/>
      <c r="WEO25" s="77"/>
      <c r="WEP25" s="83"/>
      <c r="WEQ25" s="77"/>
      <c r="WER25" s="83"/>
      <c r="WES25" s="77"/>
      <c r="WET25" s="83"/>
      <c r="WEU25" s="77"/>
      <c r="WEV25" s="83"/>
      <c r="WEW25" s="77"/>
      <c r="WEX25" s="83"/>
      <c r="WEY25" s="77"/>
      <c r="WEZ25" s="83"/>
      <c r="WFA25" s="77"/>
      <c r="WFB25" s="83"/>
      <c r="WFC25" s="77"/>
      <c r="WFD25" s="83"/>
      <c r="WFE25" s="77"/>
      <c r="WFF25" s="83"/>
      <c r="WFG25" s="77"/>
      <c r="WFH25" s="83"/>
      <c r="WFI25" s="77"/>
      <c r="WFJ25" s="83"/>
      <c r="WFK25" s="77"/>
      <c r="WFL25" s="83"/>
      <c r="WFM25" s="77"/>
      <c r="WFN25" s="83"/>
      <c r="WFO25" s="77"/>
      <c r="WFP25" s="83"/>
      <c r="WFQ25" s="77"/>
      <c r="WFR25" s="83"/>
      <c r="WFS25" s="77"/>
      <c r="WFT25" s="83"/>
      <c r="WFU25" s="77"/>
      <c r="WFV25" s="83"/>
      <c r="WFW25" s="77"/>
      <c r="WFX25" s="83"/>
      <c r="WFY25" s="77"/>
      <c r="WFZ25" s="83"/>
      <c r="WGA25" s="77"/>
      <c r="WGB25" s="83"/>
      <c r="WGC25" s="77"/>
      <c r="WGD25" s="83"/>
      <c r="WGE25" s="77"/>
      <c r="WGF25" s="83"/>
      <c r="WGG25" s="77"/>
      <c r="WGH25" s="83"/>
      <c r="WGI25" s="77"/>
      <c r="WGJ25" s="83"/>
      <c r="WGK25" s="77"/>
      <c r="WGL25" s="83"/>
      <c r="WGM25" s="77"/>
      <c r="WGN25" s="83"/>
      <c r="WGO25" s="77"/>
      <c r="WGP25" s="83"/>
      <c r="WGQ25" s="77"/>
      <c r="WGR25" s="83"/>
      <c r="WGS25" s="77"/>
      <c r="WGT25" s="83"/>
      <c r="WGU25" s="77"/>
      <c r="WGV25" s="83"/>
      <c r="WGW25" s="77"/>
      <c r="WGX25" s="83"/>
      <c r="WGY25" s="77"/>
      <c r="WGZ25" s="83"/>
      <c r="WHA25" s="77"/>
      <c r="WHB25" s="83"/>
      <c r="WHC25" s="77"/>
      <c r="WHD25" s="83"/>
      <c r="WHE25" s="77"/>
      <c r="WHF25" s="83"/>
      <c r="WHG25" s="77"/>
      <c r="WHH25" s="83"/>
      <c r="WHI25" s="77"/>
      <c r="WHJ25" s="83"/>
      <c r="WHK25" s="77"/>
      <c r="WHL25" s="83"/>
      <c r="WHM25" s="77"/>
      <c r="WHN25" s="83"/>
      <c r="WHO25" s="77"/>
      <c r="WHP25" s="83"/>
      <c r="WHQ25" s="77"/>
      <c r="WHR25" s="83"/>
      <c r="WHS25" s="77"/>
      <c r="WHT25" s="83"/>
      <c r="WHU25" s="77"/>
      <c r="WHV25" s="83"/>
      <c r="WHW25" s="77"/>
      <c r="WHX25" s="83"/>
      <c r="WHY25" s="77"/>
      <c r="WHZ25" s="83"/>
      <c r="WIA25" s="77"/>
      <c r="WIB25" s="83"/>
      <c r="WIC25" s="77"/>
      <c r="WID25" s="83"/>
      <c r="WIE25" s="77"/>
      <c r="WIF25" s="83"/>
      <c r="WIG25" s="77"/>
      <c r="WIH25" s="83"/>
      <c r="WII25" s="77"/>
      <c r="WIJ25" s="83"/>
      <c r="WIK25" s="77"/>
      <c r="WIL25" s="83"/>
      <c r="WIM25" s="77"/>
      <c r="WIN25" s="83"/>
      <c r="WIO25" s="77"/>
      <c r="WIP25" s="83"/>
      <c r="WIQ25" s="77"/>
      <c r="WIR25" s="83"/>
      <c r="WIS25" s="77"/>
      <c r="WIT25" s="83"/>
      <c r="WIU25" s="77"/>
      <c r="WIV25" s="83"/>
      <c r="WIW25" s="77"/>
      <c r="WIX25" s="83"/>
      <c r="WIY25" s="77"/>
      <c r="WIZ25" s="83"/>
      <c r="WJA25" s="77"/>
      <c r="WJB25" s="83"/>
      <c r="WJC25" s="77"/>
      <c r="WJD25" s="83"/>
      <c r="WJE25" s="77"/>
      <c r="WJF25" s="83"/>
      <c r="WJG25" s="77"/>
      <c r="WJH25" s="83"/>
      <c r="WJI25" s="77"/>
      <c r="WJJ25" s="83"/>
      <c r="WJK25" s="77"/>
      <c r="WJL25" s="83"/>
      <c r="WJM25" s="77"/>
      <c r="WJN25" s="83"/>
      <c r="WJO25" s="77"/>
      <c r="WJP25" s="83"/>
      <c r="WJQ25" s="77"/>
      <c r="WJR25" s="83"/>
      <c r="WJS25" s="77"/>
      <c r="WJT25" s="83"/>
      <c r="WJU25" s="77"/>
      <c r="WJV25" s="83"/>
      <c r="WJW25" s="77"/>
      <c r="WJX25" s="83"/>
      <c r="WJY25" s="77"/>
      <c r="WJZ25" s="83"/>
      <c r="WKA25" s="77"/>
      <c r="WKB25" s="83"/>
      <c r="WKC25" s="77"/>
      <c r="WKD25" s="83"/>
      <c r="WKE25" s="77"/>
      <c r="WKF25" s="83"/>
      <c r="WKG25" s="77"/>
      <c r="WKH25" s="83"/>
      <c r="WKI25" s="77"/>
      <c r="WKJ25" s="83"/>
      <c r="WKK25" s="77"/>
      <c r="WKL25" s="83"/>
      <c r="WKM25" s="77"/>
      <c r="WKN25" s="83"/>
      <c r="WKO25" s="77"/>
      <c r="WKP25" s="83"/>
      <c r="WKQ25" s="77"/>
      <c r="WKR25" s="83"/>
      <c r="WKS25" s="77"/>
      <c r="WKT25" s="83"/>
      <c r="WKU25" s="77"/>
      <c r="WKV25" s="83"/>
      <c r="WKW25" s="77"/>
      <c r="WKX25" s="83"/>
      <c r="WKY25" s="77"/>
      <c r="WKZ25" s="83"/>
      <c r="WLA25" s="77"/>
      <c r="WLB25" s="83"/>
      <c r="WLC25" s="77"/>
      <c r="WLD25" s="83"/>
      <c r="WLE25" s="77"/>
      <c r="WLF25" s="83"/>
      <c r="WLG25" s="77"/>
      <c r="WLH25" s="83"/>
      <c r="WLI25" s="77"/>
      <c r="WLJ25" s="83"/>
      <c r="WLK25" s="77"/>
      <c r="WLL25" s="83"/>
      <c r="WLM25" s="77"/>
      <c r="WLN25" s="83"/>
      <c r="WLO25" s="77"/>
      <c r="WLP25" s="83"/>
      <c r="WLQ25" s="77"/>
      <c r="WLR25" s="83"/>
      <c r="WLS25" s="77"/>
      <c r="WLT25" s="83"/>
      <c r="WLU25" s="77"/>
      <c r="WLV25" s="83"/>
      <c r="WLW25" s="77"/>
      <c r="WLX25" s="83"/>
      <c r="WLY25" s="77"/>
      <c r="WLZ25" s="83"/>
      <c r="WMA25" s="77"/>
      <c r="WMB25" s="83"/>
      <c r="WMC25" s="77"/>
      <c r="WMD25" s="83"/>
      <c r="WME25" s="77"/>
      <c r="WMF25" s="83"/>
      <c r="WMG25" s="77"/>
      <c r="WMH25" s="83"/>
      <c r="WMI25" s="77"/>
      <c r="WMJ25" s="83"/>
      <c r="WMK25" s="77"/>
      <c r="WML25" s="83"/>
      <c r="WMM25" s="77"/>
      <c r="WMN25" s="83"/>
      <c r="WMO25" s="77"/>
      <c r="WMP25" s="83"/>
      <c r="WMQ25" s="77"/>
      <c r="WMR25" s="83"/>
      <c r="WMS25" s="77"/>
      <c r="WMT25" s="83"/>
      <c r="WMU25" s="77"/>
      <c r="WMV25" s="83"/>
      <c r="WMW25" s="77"/>
      <c r="WMX25" s="83"/>
      <c r="WMY25" s="77"/>
      <c r="WMZ25" s="83"/>
      <c r="WNA25" s="77"/>
      <c r="WNB25" s="83"/>
      <c r="WNC25" s="77"/>
      <c r="WND25" s="83"/>
      <c r="WNE25" s="77"/>
      <c r="WNF25" s="83"/>
      <c r="WNG25" s="77"/>
      <c r="WNH25" s="83"/>
      <c r="WNI25" s="77"/>
      <c r="WNJ25" s="83"/>
      <c r="WNK25" s="77"/>
      <c r="WNL25" s="83"/>
      <c r="WNM25" s="77"/>
      <c r="WNN25" s="83"/>
      <c r="WNO25" s="77"/>
      <c r="WNP25" s="83"/>
      <c r="WNQ25" s="77"/>
      <c r="WNR25" s="83"/>
      <c r="WNS25" s="77"/>
      <c r="WNT25" s="83"/>
      <c r="WNU25" s="77"/>
      <c r="WNV25" s="83"/>
      <c r="WNW25" s="77"/>
      <c r="WNX25" s="83"/>
      <c r="WNY25" s="77"/>
      <c r="WNZ25" s="83"/>
      <c r="WOA25" s="77"/>
      <c r="WOB25" s="83"/>
      <c r="WOC25" s="77"/>
      <c r="WOD25" s="83"/>
      <c r="WOE25" s="77"/>
      <c r="WOF25" s="83"/>
      <c r="WOG25" s="77"/>
      <c r="WOH25" s="83"/>
      <c r="WOI25" s="77"/>
      <c r="WOJ25" s="83"/>
      <c r="WOK25" s="77"/>
      <c r="WOL25" s="83"/>
      <c r="WOM25" s="77"/>
      <c r="WON25" s="83"/>
      <c r="WOO25" s="77"/>
      <c r="WOP25" s="83"/>
      <c r="WOQ25" s="77"/>
      <c r="WOR25" s="83"/>
      <c r="WOS25" s="77"/>
      <c r="WOT25" s="83"/>
      <c r="WOU25" s="77"/>
      <c r="WOV25" s="83"/>
      <c r="WOW25" s="77"/>
      <c r="WOX25" s="83"/>
      <c r="WOY25" s="77"/>
      <c r="WOZ25" s="83"/>
      <c r="WPA25" s="77"/>
      <c r="WPB25" s="83"/>
      <c r="WPC25" s="77"/>
      <c r="WPD25" s="83"/>
      <c r="WPE25" s="77"/>
      <c r="WPF25" s="83"/>
      <c r="WPG25" s="77"/>
      <c r="WPH25" s="83"/>
      <c r="WPI25" s="77"/>
      <c r="WPJ25" s="83"/>
      <c r="WPK25" s="77"/>
      <c r="WPL25" s="83"/>
      <c r="WPM25" s="77"/>
      <c r="WPN25" s="83"/>
      <c r="WPO25" s="77"/>
      <c r="WPP25" s="83"/>
      <c r="WPQ25" s="77"/>
      <c r="WPR25" s="83"/>
      <c r="WPS25" s="77"/>
      <c r="WPT25" s="83"/>
      <c r="WPU25" s="77"/>
      <c r="WPV25" s="83"/>
      <c r="WPW25" s="77"/>
      <c r="WPX25" s="83"/>
      <c r="WPY25" s="77"/>
      <c r="WPZ25" s="83"/>
      <c r="WQA25" s="77"/>
      <c r="WQB25" s="83"/>
      <c r="WQC25" s="77"/>
      <c r="WQD25" s="83"/>
      <c r="WQE25" s="77"/>
      <c r="WQF25" s="83"/>
      <c r="WQG25" s="77"/>
      <c r="WQH25" s="83"/>
      <c r="WQI25" s="77"/>
      <c r="WQJ25" s="83"/>
      <c r="WQK25" s="77"/>
      <c r="WQL25" s="83"/>
      <c r="WQM25" s="77"/>
      <c r="WQN25" s="83"/>
      <c r="WQO25" s="77"/>
      <c r="WQP25" s="83"/>
      <c r="WQQ25" s="77"/>
      <c r="WQR25" s="83"/>
      <c r="WQS25" s="77"/>
      <c r="WQT25" s="83"/>
      <c r="WQU25" s="77"/>
      <c r="WQV25" s="83"/>
      <c r="WQW25" s="77"/>
      <c r="WQX25" s="83"/>
      <c r="WQY25" s="77"/>
      <c r="WQZ25" s="83"/>
      <c r="WRA25" s="77"/>
      <c r="WRB25" s="83"/>
      <c r="WRC25" s="77"/>
      <c r="WRD25" s="83"/>
      <c r="WRE25" s="77"/>
      <c r="WRF25" s="83"/>
      <c r="WRG25" s="77"/>
      <c r="WRH25" s="83"/>
      <c r="WRI25" s="77"/>
      <c r="WRJ25" s="83"/>
      <c r="WRK25" s="77"/>
      <c r="WRL25" s="83"/>
      <c r="WRM25" s="77"/>
      <c r="WRN25" s="83"/>
      <c r="WRO25" s="77"/>
      <c r="WRP25" s="83"/>
      <c r="WRQ25" s="77"/>
      <c r="WRR25" s="83"/>
      <c r="WRS25" s="77"/>
      <c r="WRT25" s="83"/>
      <c r="WRU25" s="77"/>
      <c r="WRV25" s="83"/>
      <c r="WRW25" s="77"/>
      <c r="WRX25" s="83"/>
      <c r="WRY25" s="77"/>
      <c r="WRZ25" s="83"/>
      <c r="WSA25" s="77"/>
      <c r="WSB25" s="83"/>
      <c r="WSC25" s="77"/>
      <c r="WSD25" s="83"/>
      <c r="WSE25" s="77"/>
      <c r="WSF25" s="83"/>
      <c r="WSG25" s="77"/>
      <c r="WSH25" s="83"/>
      <c r="WSI25" s="77"/>
      <c r="WSJ25" s="83"/>
      <c r="WSK25" s="77"/>
      <c r="WSL25" s="83"/>
      <c r="WSM25" s="77"/>
      <c r="WSN25" s="83"/>
      <c r="WSO25" s="77"/>
      <c r="WSP25" s="83"/>
      <c r="WSQ25" s="77"/>
      <c r="WSR25" s="83"/>
      <c r="WSS25" s="77"/>
      <c r="WST25" s="83"/>
      <c r="WSU25" s="77"/>
      <c r="WSV25" s="83"/>
      <c r="WSW25" s="77"/>
      <c r="WSX25" s="83"/>
      <c r="WSY25" s="77"/>
      <c r="WSZ25" s="83"/>
      <c r="WTA25" s="77"/>
      <c r="WTB25" s="83"/>
      <c r="WTC25" s="77"/>
      <c r="WTD25" s="83"/>
      <c r="WTE25" s="77"/>
      <c r="WTF25" s="83"/>
      <c r="WTG25" s="77"/>
      <c r="WTH25" s="83"/>
      <c r="WTI25" s="77"/>
      <c r="WTJ25" s="83"/>
      <c r="WTK25" s="77"/>
      <c r="WTL25" s="83"/>
      <c r="WTM25" s="77"/>
      <c r="WTN25" s="83"/>
      <c r="WTO25" s="77"/>
      <c r="WTP25" s="83"/>
      <c r="WTQ25" s="77"/>
      <c r="WTR25" s="83"/>
      <c r="WTS25" s="77"/>
      <c r="WTT25" s="83"/>
      <c r="WTU25" s="77"/>
      <c r="WTV25" s="83"/>
      <c r="WTW25" s="77"/>
      <c r="WTX25" s="83"/>
      <c r="WTY25" s="77"/>
      <c r="WTZ25" s="83"/>
      <c r="WUA25" s="77"/>
      <c r="WUB25" s="83"/>
      <c r="WUC25" s="77"/>
      <c r="WUD25" s="83"/>
      <c r="WUE25" s="77"/>
      <c r="WUF25" s="83"/>
      <c r="WUG25" s="77"/>
      <c r="WUH25" s="83"/>
      <c r="WUI25" s="77"/>
      <c r="WUJ25" s="83"/>
      <c r="WUK25" s="77"/>
      <c r="WUL25" s="83"/>
      <c r="WUM25" s="77"/>
      <c r="WUN25" s="83"/>
      <c r="WUO25" s="77"/>
      <c r="WUP25" s="83"/>
      <c r="WUQ25" s="77"/>
      <c r="WUR25" s="83"/>
      <c r="WUS25" s="77"/>
      <c r="WUT25" s="83"/>
      <c r="WUU25" s="77"/>
      <c r="WUV25" s="83"/>
      <c r="WUW25" s="77"/>
      <c r="WUX25" s="83"/>
      <c r="WUY25" s="77"/>
      <c r="WUZ25" s="83"/>
      <c r="WVA25" s="77"/>
      <c r="WVB25" s="83"/>
      <c r="WVC25" s="77"/>
      <c r="WVD25" s="83"/>
      <c r="WVE25" s="77"/>
      <c r="WVF25" s="83"/>
      <c r="WVG25" s="77"/>
      <c r="WVH25" s="83"/>
      <c r="WVI25" s="77"/>
      <c r="WVJ25" s="83"/>
      <c r="WVK25" s="77"/>
      <c r="WVL25" s="83"/>
      <c r="WVM25" s="77"/>
      <c r="WVN25" s="83"/>
      <c r="WVO25" s="77"/>
      <c r="WVP25" s="83"/>
      <c r="WVQ25" s="77"/>
      <c r="WVR25" s="83"/>
      <c r="WVS25" s="77"/>
      <c r="WVT25" s="83"/>
      <c r="WVU25" s="77"/>
      <c r="WVV25" s="83"/>
      <c r="WVW25" s="77"/>
      <c r="WVX25" s="83"/>
      <c r="WVY25" s="77"/>
      <c r="WVZ25" s="83"/>
      <c r="WWA25" s="77"/>
      <c r="WWB25" s="83"/>
      <c r="WWC25" s="77"/>
      <c r="WWD25" s="83"/>
      <c r="WWE25" s="77"/>
      <c r="WWF25" s="83"/>
      <c r="WWG25" s="77"/>
      <c r="WWH25" s="83"/>
      <c r="WWI25" s="77"/>
      <c r="WWJ25" s="83"/>
      <c r="WWK25" s="77"/>
      <c r="WWL25" s="83"/>
      <c r="WWM25" s="77"/>
      <c r="WWN25" s="83"/>
      <c r="WWO25" s="77"/>
      <c r="WWP25" s="83"/>
      <c r="WWQ25" s="77"/>
      <c r="WWR25" s="83"/>
      <c r="WWS25" s="77"/>
      <c r="WWT25" s="83"/>
      <c r="WWU25" s="77"/>
      <c r="WWV25" s="83"/>
      <c r="WWW25" s="77"/>
      <c r="WWX25" s="83"/>
      <c r="WWY25" s="77"/>
      <c r="WWZ25" s="83"/>
      <c r="WXA25" s="77"/>
      <c r="WXB25" s="83"/>
      <c r="WXC25" s="77"/>
      <c r="WXD25" s="83"/>
      <c r="WXE25" s="77"/>
      <c r="WXF25" s="83"/>
      <c r="WXG25" s="77"/>
      <c r="WXH25" s="83"/>
      <c r="WXI25" s="77"/>
      <c r="WXJ25" s="83"/>
      <c r="WXK25" s="77"/>
      <c r="WXL25" s="83"/>
      <c r="WXM25" s="77"/>
      <c r="WXN25" s="83"/>
      <c r="WXO25" s="77"/>
      <c r="WXP25" s="83"/>
      <c r="WXQ25" s="77"/>
      <c r="WXR25" s="83"/>
      <c r="WXS25" s="77"/>
      <c r="WXT25" s="83"/>
      <c r="WXU25" s="77"/>
      <c r="WXV25" s="83"/>
      <c r="WXW25" s="77"/>
      <c r="WXX25" s="83"/>
      <c r="WXY25" s="77"/>
      <c r="WXZ25" s="83"/>
      <c r="WYA25" s="77"/>
      <c r="WYB25" s="83"/>
      <c r="WYC25" s="77"/>
      <c r="WYD25" s="83"/>
      <c r="WYE25" s="77"/>
      <c r="WYF25" s="83"/>
      <c r="WYG25" s="77"/>
      <c r="WYH25" s="83"/>
      <c r="WYI25" s="77"/>
      <c r="WYJ25" s="83"/>
      <c r="WYK25" s="77"/>
      <c r="WYL25" s="83"/>
      <c r="WYM25" s="77"/>
      <c r="WYN25" s="83"/>
      <c r="WYO25" s="77"/>
      <c r="WYP25" s="83"/>
      <c r="WYQ25" s="77"/>
      <c r="WYR25" s="83"/>
      <c r="WYS25" s="77"/>
      <c r="WYT25" s="83"/>
      <c r="WYU25" s="77"/>
      <c r="WYV25" s="83"/>
      <c r="WYW25" s="77"/>
      <c r="WYX25" s="83"/>
      <c r="WYY25" s="77"/>
      <c r="WYZ25" s="83"/>
      <c r="WZA25" s="77"/>
      <c r="WZB25" s="83"/>
      <c r="WZC25" s="77"/>
      <c r="WZD25" s="83"/>
      <c r="WZE25" s="77"/>
      <c r="WZF25" s="83"/>
      <c r="WZG25" s="77"/>
      <c r="WZH25" s="83"/>
      <c r="WZI25" s="77"/>
      <c r="WZJ25" s="83"/>
      <c r="WZK25" s="77"/>
      <c r="WZL25" s="83"/>
      <c r="WZM25" s="77"/>
      <c r="WZN25" s="83"/>
      <c r="WZO25" s="77"/>
      <c r="WZP25" s="83"/>
      <c r="WZQ25" s="77"/>
      <c r="WZR25" s="83"/>
      <c r="WZS25" s="77"/>
      <c r="WZT25" s="83"/>
      <c r="WZU25" s="77"/>
      <c r="WZV25" s="83"/>
      <c r="WZW25" s="77"/>
      <c r="WZX25" s="83"/>
      <c r="WZY25" s="77"/>
      <c r="WZZ25" s="83"/>
      <c r="XAA25" s="77"/>
      <c r="XAB25" s="83"/>
      <c r="XAC25" s="77"/>
      <c r="XAD25" s="83"/>
      <c r="XAE25" s="77"/>
      <c r="XAF25" s="83"/>
      <c r="XAG25" s="77"/>
      <c r="XAH25" s="83"/>
      <c r="XAI25" s="77"/>
      <c r="XAJ25" s="83"/>
      <c r="XAK25" s="77"/>
      <c r="XAL25" s="83"/>
      <c r="XAM25" s="77"/>
      <c r="XAN25" s="83"/>
      <c r="XAO25" s="77"/>
      <c r="XAP25" s="83"/>
      <c r="XAQ25" s="77"/>
      <c r="XAR25" s="83"/>
      <c r="XAS25" s="77"/>
      <c r="XAT25" s="83"/>
      <c r="XAU25" s="77"/>
      <c r="XAV25" s="83"/>
      <c r="XAW25" s="77"/>
      <c r="XAX25" s="83"/>
      <c r="XAY25" s="77"/>
      <c r="XAZ25" s="83"/>
      <c r="XBA25" s="77"/>
      <c r="XBB25" s="83"/>
      <c r="XBC25" s="77"/>
      <c r="XBD25" s="83"/>
      <c r="XBE25" s="77"/>
      <c r="XBF25" s="83"/>
      <c r="XBG25" s="77"/>
      <c r="XBH25" s="83"/>
      <c r="XBI25" s="77"/>
      <c r="XBJ25" s="83"/>
      <c r="XBK25" s="77"/>
      <c r="XBL25" s="83"/>
      <c r="XBM25" s="77"/>
      <c r="XBN25" s="83"/>
      <c r="XBO25" s="77"/>
      <c r="XBP25" s="83"/>
      <c r="XBQ25" s="77"/>
      <c r="XBR25" s="83"/>
      <c r="XBS25" s="77"/>
      <c r="XBT25" s="83"/>
      <c r="XBU25" s="77"/>
      <c r="XBV25" s="83"/>
      <c r="XBW25" s="77"/>
      <c r="XBX25" s="83"/>
      <c r="XBY25" s="77"/>
      <c r="XBZ25" s="83"/>
      <c r="XCA25" s="77"/>
      <c r="XCB25" s="83"/>
      <c r="XCC25" s="77"/>
      <c r="XCD25" s="83"/>
      <c r="XCE25" s="77"/>
      <c r="XCF25" s="83"/>
      <c r="XCG25" s="77"/>
      <c r="XCH25" s="83"/>
      <c r="XCI25" s="77"/>
      <c r="XCJ25" s="83"/>
      <c r="XCK25" s="77"/>
      <c r="XCL25" s="83"/>
      <c r="XCM25" s="77"/>
      <c r="XCN25" s="83"/>
      <c r="XCO25" s="77"/>
      <c r="XCP25" s="83"/>
      <c r="XCQ25" s="77"/>
      <c r="XCR25" s="83"/>
      <c r="XCS25" s="77"/>
      <c r="XCT25" s="83"/>
      <c r="XCU25" s="77"/>
      <c r="XCV25" s="83"/>
      <c r="XCW25" s="77"/>
      <c r="XCX25" s="83"/>
      <c r="XCY25" s="77"/>
      <c r="XCZ25" s="83"/>
      <c r="XDA25" s="77"/>
      <c r="XDB25" s="83"/>
      <c r="XDC25" s="77"/>
      <c r="XDD25" s="83"/>
      <c r="XDE25" s="77"/>
      <c r="XDF25" s="83"/>
      <c r="XDG25" s="77"/>
      <c r="XDH25" s="83"/>
      <c r="XDI25" s="77"/>
      <c r="XDJ25" s="83"/>
      <c r="XDK25" s="77"/>
      <c r="XDL25" s="83"/>
      <c r="XDM25" s="77"/>
      <c r="XDN25" s="83"/>
      <c r="XDO25" s="77"/>
      <c r="XDP25" s="83"/>
      <c r="XDQ25" s="77"/>
      <c r="XDR25" s="83"/>
      <c r="XDS25" s="77"/>
      <c r="XDT25" s="83"/>
      <c r="XDU25" s="77"/>
      <c r="XDV25" s="83"/>
      <c r="XDW25" s="77"/>
      <c r="XDX25" s="83"/>
      <c r="XDY25" s="77"/>
      <c r="XDZ25" s="83"/>
      <c r="XEA25" s="77"/>
      <c r="XEB25" s="83"/>
      <c r="XEC25" s="77"/>
      <c r="XED25" s="83"/>
      <c r="XEE25" s="77"/>
      <c r="XEF25" s="83"/>
      <c r="XEG25" s="77"/>
      <c r="XEH25" s="83"/>
      <c r="XEI25" s="77"/>
      <c r="XEJ25" s="83"/>
      <c r="XEK25" s="77"/>
      <c r="XEL25" s="83"/>
      <c r="XEM25" s="77"/>
      <c r="XEN25" s="83"/>
      <c r="XEO25" s="77"/>
      <c r="XEP25" s="83"/>
      <c r="XEQ25" s="77"/>
      <c r="XER25" s="83"/>
      <c r="XES25" s="77"/>
      <c r="XET25" s="83"/>
      <c r="XEU25" s="77"/>
      <c r="XEV25" s="83"/>
      <c r="XEW25" s="77"/>
      <c r="XEX25" s="83"/>
      <c r="XEY25" s="77"/>
      <c r="XEZ25" s="83"/>
      <c r="XFA25" s="77"/>
      <c r="XFB25" s="83"/>
      <c r="XFC25" s="77"/>
      <c r="XFD25" s="83"/>
    </row>
    <row r="26" spans="1:16384" ht="28.9">
      <c r="A26" s="482">
        <v>16</v>
      </c>
      <c r="B26" s="83" t="s">
        <v>233</v>
      </c>
      <c r="C26" s="77" t="str">
        <f t="shared" si="0"/>
        <v>16Fast pyro &amp; LC</v>
      </c>
      <c r="D26" s="77" t="s">
        <v>234</v>
      </c>
      <c r="E26" s="83" t="s">
        <v>47</v>
      </c>
      <c r="F26" s="83" t="s">
        <v>235</v>
      </c>
      <c r="G26" s="77" t="s">
        <v>236</v>
      </c>
      <c r="H26" s="67" t="s">
        <v>145</v>
      </c>
      <c r="I26" s="67" t="s">
        <v>219</v>
      </c>
      <c r="J26" s="86" t="s">
        <v>237</v>
      </c>
      <c r="K26" s="77" t="s">
        <v>238</v>
      </c>
      <c r="L26" s="67" t="s">
        <v>145</v>
      </c>
      <c r="M26" s="77" t="s">
        <v>197</v>
      </c>
      <c r="N26" s="490"/>
      <c r="O26" s="491"/>
      <c r="P26" s="490"/>
      <c r="Q26" s="491"/>
      <c r="R26" s="490"/>
      <c r="S26" s="491"/>
      <c r="T26" s="490"/>
      <c r="U26" s="491"/>
      <c r="V26" s="490"/>
      <c r="W26" s="491"/>
      <c r="X26" s="490"/>
      <c r="Y26" s="491"/>
      <c r="Z26" s="490"/>
      <c r="AA26" s="491"/>
      <c r="AB26" s="490"/>
      <c r="AC26" s="491"/>
      <c r="AD26" s="490"/>
      <c r="AE26" s="491"/>
      <c r="AF26" s="490"/>
      <c r="AG26" s="491"/>
      <c r="AH26" s="490"/>
      <c r="AI26" s="491"/>
      <c r="AJ26" s="490"/>
      <c r="AK26" s="491"/>
      <c r="AL26" s="490"/>
      <c r="AM26" s="491"/>
      <c r="AN26" s="490"/>
      <c r="AO26" s="491"/>
      <c r="AP26" s="490"/>
      <c r="AQ26" s="491"/>
      <c r="AR26" s="490"/>
      <c r="AS26" s="491"/>
      <c r="AT26" s="490"/>
      <c r="AU26" s="491"/>
      <c r="AV26" s="490"/>
      <c r="AW26" s="491"/>
      <c r="AX26" s="490"/>
      <c r="AY26" s="491"/>
      <c r="AZ26" s="490"/>
      <c r="BA26" s="491"/>
      <c r="BB26" s="490"/>
      <c r="BC26" s="491"/>
      <c r="BD26" s="490"/>
      <c r="BE26" s="491"/>
      <c r="BF26" s="490"/>
      <c r="BG26" s="491"/>
      <c r="BH26" s="490"/>
      <c r="BI26" s="491"/>
      <c r="BJ26" s="490"/>
      <c r="BK26" s="491"/>
      <c r="BL26" s="490"/>
      <c r="BM26" s="491"/>
      <c r="BN26" s="490"/>
      <c r="BO26" s="491"/>
      <c r="BP26" s="490"/>
      <c r="BQ26" s="491"/>
      <c r="BR26" s="490"/>
      <c r="BS26" s="491"/>
      <c r="BT26" s="490"/>
      <c r="BU26" s="491"/>
      <c r="BV26" s="490"/>
      <c r="BW26" s="491"/>
      <c r="BX26" s="490"/>
      <c r="BY26" s="491"/>
      <c r="BZ26" s="490"/>
      <c r="CA26" s="491"/>
      <c r="CB26" s="490"/>
      <c r="CC26" s="491"/>
      <c r="CD26" s="490"/>
      <c r="CE26" s="491"/>
      <c r="CF26" s="490"/>
      <c r="CG26" s="491"/>
      <c r="CH26" s="490"/>
      <c r="CI26" s="491"/>
      <c r="CJ26" s="490"/>
      <c r="CK26" s="491"/>
      <c r="CL26" s="490"/>
      <c r="CM26" s="491"/>
      <c r="CN26" s="490"/>
      <c r="CO26" s="491"/>
      <c r="CP26" s="490"/>
      <c r="CQ26" s="491"/>
      <c r="CR26" s="490"/>
      <c r="CS26" s="491"/>
      <c r="CT26" s="490"/>
      <c r="CU26" s="491"/>
      <c r="CV26" s="490"/>
      <c r="CW26" s="491"/>
      <c r="CX26" s="490"/>
      <c r="CY26" s="491"/>
      <c r="CZ26" s="490"/>
      <c r="DA26" s="491"/>
      <c r="DB26" s="490"/>
      <c r="DC26" s="491"/>
      <c r="DD26" s="490"/>
      <c r="DE26" s="491"/>
      <c r="DF26" s="490"/>
      <c r="DG26" s="491"/>
      <c r="DH26" s="490"/>
      <c r="DI26" s="491"/>
      <c r="DJ26" s="490"/>
      <c r="DK26" s="491"/>
      <c r="DL26" s="490"/>
      <c r="DM26" s="491"/>
      <c r="DN26" s="490"/>
      <c r="DO26" s="491"/>
      <c r="DP26" s="490"/>
      <c r="DQ26" s="491"/>
      <c r="DR26" s="490"/>
      <c r="DS26" s="491"/>
      <c r="DT26" s="490"/>
      <c r="DU26" s="491"/>
      <c r="DV26" s="490"/>
      <c r="DW26" s="491"/>
      <c r="DX26" s="490"/>
      <c r="DY26" s="491"/>
      <c r="DZ26" s="490"/>
      <c r="EA26" s="491"/>
      <c r="EB26" s="490"/>
      <c r="EC26" s="491"/>
      <c r="ED26" s="490"/>
      <c r="EE26" s="491"/>
      <c r="EF26" s="490"/>
      <c r="EG26" s="491"/>
      <c r="EH26" s="490"/>
      <c r="EI26" s="491"/>
      <c r="EJ26" s="490"/>
      <c r="EK26" s="491"/>
      <c r="EL26" s="490"/>
      <c r="EM26" s="491"/>
      <c r="EN26" s="490"/>
      <c r="EO26" s="491"/>
      <c r="EP26" s="490"/>
      <c r="EQ26" s="491"/>
      <c r="ER26" s="490"/>
      <c r="ES26" s="491"/>
      <c r="ET26" s="490"/>
      <c r="EU26" s="491"/>
      <c r="EV26" s="490"/>
      <c r="EW26" s="491"/>
      <c r="EX26" s="490"/>
      <c r="EY26" s="491"/>
      <c r="EZ26" s="490"/>
      <c r="FA26" s="491"/>
      <c r="FB26" s="490"/>
      <c r="FC26" s="491"/>
      <c r="FD26" s="490"/>
      <c r="FE26" s="491"/>
      <c r="FF26" s="490"/>
      <c r="FG26" s="491"/>
      <c r="FH26" s="490"/>
      <c r="FI26" s="491"/>
      <c r="FJ26" s="490"/>
      <c r="FK26" s="491"/>
      <c r="FL26" s="490"/>
      <c r="FM26" s="491"/>
      <c r="FN26" s="490"/>
      <c r="FO26" s="491"/>
      <c r="FP26" s="490"/>
      <c r="FQ26" s="491"/>
      <c r="FR26" s="490"/>
      <c r="FS26" s="491"/>
      <c r="FT26" s="490"/>
      <c r="FU26" s="491"/>
      <c r="FV26" s="490"/>
      <c r="FW26" s="491"/>
      <c r="FX26" s="490"/>
      <c r="FY26" s="491"/>
      <c r="FZ26" s="490"/>
      <c r="GA26" s="491"/>
      <c r="GB26" s="490"/>
      <c r="GC26" s="491"/>
      <c r="GD26" s="490"/>
      <c r="GE26" s="491"/>
      <c r="GF26" s="490"/>
      <c r="GG26" s="491"/>
      <c r="GH26" s="490"/>
      <c r="GI26" s="491"/>
      <c r="GJ26" s="490"/>
      <c r="GK26" s="491"/>
      <c r="GL26" s="490"/>
      <c r="GM26" s="491"/>
      <c r="GN26" s="490"/>
      <c r="GO26" s="491"/>
      <c r="GP26" s="490"/>
      <c r="GQ26" s="491"/>
      <c r="GR26" s="490"/>
      <c r="GS26" s="491"/>
      <c r="GT26" s="490"/>
      <c r="GU26" s="491"/>
      <c r="GV26" s="490"/>
      <c r="GW26" s="491"/>
      <c r="GX26" s="490"/>
      <c r="GY26" s="491"/>
      <c r="GZ26" s="490"/>
      <c r="HA26" s="491"/>
      <c r="HB26" s="490"/>
      <c r="HC26" s="491"/>
      <c r="HD26" s="490"/>
      <c r="HE26" s="491"/>
      <c r="HF26" s="490"/>
      <c r="HG26" s="491"/>
      <c r="HH26" s="490"/>
      <c r="HI26" s="491"/>
      <c r="HJ26" s="490"/>
      <c r="HK26" s="491"/>
      <c r="HL26" s="490"/>
      <c r="HM26" s="491"/>
      <c r="HN26" s="490"/>
      <c r="HO26" s="491"/>
      <c r="HP26" s="490"/>
      <c r="HQ26" s="491"/>
      <c r="HR26" s="490"/>
      <c r="HS26" s="491"/>
      <c r="HT26" s="490"/>
      <c r="HU26" s="491"/>
      <c r="HV26" s="490"/>
      <c r="HW26" s="491"/>
      <c r="HX26" s="490"/>
      <c r="HY26" s="491"/>
      <c r="HZ26" s="490"/>
      <c r="IA26" s="491"/>
      <c r="IB26" s="490"/>
      <c r="IC26" s="491"/>
      <c r="ID26" s="490"/>
      <c r="IE26" s="491"/>
      <c r="IF26" s="490"/>
      <c r="IG26" s="491"/>
      <c r="IH26" s="490"/>
      <c r="II26" s="491"/>
      <c r="IJ26" s="490"/>
      <c r="IK26" s="491"/>
      <c r="IL26" s="490"/>
      <c r="IM26" s="491"/>
      <c r="IN26" s="490"/>
      <c r="IO26" s="491"/>
      <c r="IP26" s="490"/>
      <c r="IQ26" s="491"/>
      <c r="IR26" s="490"/>
      <c r="IS26" s="491"/>
      <c r="IT26" s="490"/>
      <c r="IU26" s="491"/>
      <c r="IV26" s="490"/>
      <c r="IW26" s="491"/>
      <c r="IX26" s="490"/>
      <c r="IY26" s="491"/>
      <c r="IZ26" s="490"/>
      <c r="JA26" s="491"/>
      <c r="JB26" s="490"/>
      <c r="JC26" s="491"/>
      <c r="JD26" s="490"/>
      <c r="JE26" s="491"/>
      <c r="JF26" s="490"/>
      <c r="JG26" s="491"/>
      <c r="JH26" s="490"/>
      <c r="JI26" s="491"/>
      <c r="JJ26" s="490"/>
      <c r="JK26" s="491"/>
      <c r="JL26" s="490"/>
      <c r="JM26" s="491"/>
      <c r="JN26" s="490"/>
      <c r="JO26" s="491"/>
      <c r="JP26" s="490"/>
      <c r="JQ26" s="491"/>
      <c r="JR26" s="490"/>
      <c r="JS26" s="491"/>
      <c r="JT26" s="490"/>
      <c r="JU26" s="491"/>
      <c r="JV26" s="490"/>
      <c r="JW26" s="491"/>
      <c r="JX26" s="490"/>
      <c r="JY26" s="491"/>
      <c r="JZ26" s="490"/>
      <c r="KA26" s="491"/>
      <c r="KB26" s="490"/>
      <c r="KC26" s="491"/>
      <c r="KD26" s="490"/>
      <c r="KE26" s="491"/>
      <c r="KF26" s="490"/>
      <c r="KG26" s="491"/>
      <c r="KH26" s="490"/>
      <c r="KI26" s="491"/>
      <c r="KJ26" s="490"/>
      <c r="KK26" s="491"/>
      <c r="KL26" s="490"/>
      <c r="KM26" s="491"/>
      <c r="KN26" s="490"/>
      <c r="KO26" s="491"/>
      <c r="KP26" s="490"/>
      <c r="KQ26" s="491"/>
      <c r="KR26" s="490"/>
      <c r="KS26" s="491"/>
      <c r="KT26" s="490"/>
      <c r="KU26" s="491"/>
      <c r="KV26" s="490"/>
      <c r="KW26" s="491"/>
      <c r="KX26" s="490"/>
      <c r="KY26" s="491"/>
      <c r="KZ26" s="490"/>
      <c r="LA26" s="491"/>
      <c r="LB26" s="490"/>
      <c r="LC26" s="491"/>
      <c r="LD26" s="490"/>
      <c r="LE26" s="491"/>
      <c r="LF26" s="490"/>
      <c r="LG26" s="491"/>
      <c r="LH26" s="490"/>
      <c r="LI26" s="491"/>
      <c r="LJ26" s="490"/>
      <c r="LK26" s="491"/>
      <c r="LL26" s="490"/>
      <c r="LM26" s="491"/>
      <c r="LN26" s="490"/>
      <c r="LO26" s="491"/>
      <c r="LP26" s="490"/>
      <c r="LQ26" s="491"/>
      <c r="LR26" s="490"/>
      <c r="LS26" s="491"/>
      <c r="LT26" s="490"/>
      <c r="LU26" s="491"/>
      <c r="LV26" s="490"/>
      <c r="LW26" s="491"/>
      <c r="LX26" s="490"/>
      <c r="LY26" s="491"/>
      <c r="LZ26" s="490"/>
      <c r="MA26" s="491"/>
      <c r="MB26" s="490"/>
      <c r="MC26" s="491"/>
      <c r="MD26" s="490"/>
      <c r="ME26" s="491"/>
      <c r="MF26" s="490"/>
      <c r="MG26" s="491"/>
      <c r="MH26" s="490"/>
      <c r="MI26" s="491"/>
      <c r="MJ26" s="490"/>
      <c r="MK26" s="491"/>
      <c r="ML26" s="490"/>
      <c r="MM26" s="491"/>
      <c r="MN26" s="490"/>
      <c r="MO26" s="491"/>
      <c r="MP26" s="490"/>
      <c r="MQ26" s="491"/>
      <c r="MR26" s="490"/>
      <c r="MS26" s="491"/>
      <c r="MT26" s="490"/>
      <c r="MU26" s="491"/>
      <c r="MV26" s="490"/>
      <c r="MW26" s="491"/>
      <c r="MX26" s="490"/>
      <c r="MY26" s="491"/>
      <c r="MZ26" s="490"/>
      <c r="NA26" s="491"/>
      <c r="NB26" s="490"/>
      <c r="NC26" s="491"/>
      <c r="ND26" s="490"/>
      <c r="NE26" s="491"/>
      <c r="NF26" s="490"/>
      <c r="NG26" s="491"/>
      <c r="NH26" s="490"/>
      <c r="NI26" s="491"/>
      <c r="NJ26" s="490"/>
      <c r="NK26" s="491"/>
      <c r="NL26" s="490"/>
      <c r="NM26" s="491"/>
      <c r="NN26" s="490"/>
      <c r="NO26" s="491"/>
      <c r="NP26" s="490"/>
      <c r="NQ26" s="491"/>
      <c r="NR26" s="490"/>
      <c r="NS26" s="491"/>
      <c r="NT26" s="490"/>
      <c r="NU26" s="491"/>
      <c r="NV26" s="490"/>
      <c r="NW26" s="491"/>
      <c r="NX26" s="490"/>
      <c r="NY26" s="491"/>
      <c r="NZ26" s="490"/>
      <c r="OA26" s="491"/>
      <c r="OB26" s="490"/>
      <c r="OC26" s="491"/>
      <c r="OD26" s="490"/>
      <c r="OE26" s="491"/>
      <c r="OF26" s="490"/>
      <c r="OG26" s="491"/>
      <c r="OH26" s="490"/>
      <c r="OI26" s="491"/>
      <c r="OJ26" s="490"/>
      <c r="OK26" s="491"/>
      <c r="OL26" s="490"/>
      <c r="OM26" s="491"/>
      <c r="ON26" s="490"/>
      <c r="OO26" s="491"/>
      <c r="OP26" s="490"/>
      <c r="OQ26" s="491"/>
      <c r="OR26" s="490"/>
      <c r="OS26" s="491"/>
      <c r="OT26" s="490"/>
      <c r="OU26" s="491"/>
      <c r="OV26" s="490"/>
      <c r="OW26" s="491"/>
      <c r="OX26" s="490"/>
      <c r="OY26" s="491"/>
      <c r="OZ26" s="490"/>
      <c r="PA26" s="491"/>
      <c r="PB26" s="490"/>
      <c r="PC26" s="491"/>
      <c r="PD26" s="490"/>
      <c r="PE26" s="491"/>
      <c r="PF26" s="490"/>
      <c r="PG26" s="491"/>
      <c r="PH26" s="490"/>
      <c r="PI26" s="491"/>
      <c r="PJ26" s="490"/>
      <c r="PK26" s="491"/>
      <c r="PL26" s="490"/>
      <c r="PM26" s="491"/>
      <c r="PN26" s="490"/>
      <c r="PO26" s="491"/>
      <c r="PP26" s="490"/>
      <c r="PQ26" s="491"/>
      <c r="PR26" s="490"/>
      <c r="PS26" s="491"/>
      <c r="PT26" s="490"/>
      <c r="PU26" s="491"/>
      <c r="PV26" s="490"/>
      <c r="PW26" s="491"/>
      <c r="PX26" s="490"/>
      <c r="PY26" s="491"/>
      <c r="PZ26" s="490"/>
      <c r="QA26" s="491"/>
      <c r="QB26" s="490"/>
      <c r="QC26" s="491"/>
      <c r="QD26" s="490"/>
      <c r="QE26" s="491"/>
      <c r="QF26" s="490"/>
      <c r="QG26" s="491"/>
      <c r="QH26" s="490"/>
      <c r="QI26" s="491"/>
      <c r="QJ26" s="490"/>
      <c r="QK26" s="491"/>
      <c r="QL26" s="490"/>
      <c r="QM26" s="491"/>
      <c r="QN26" s="490"/>
      <c r="QO26" s="491"/>
      <c r="QP26" s="490"/>
      <c r="QQ26" s="491"/>
      <c r="QR26" s="490"/>
      <c r="QS26" s="491"/>
      <c r="QT26" s="490"/>
      <c r="QU26" s="491"/>
      <c r="QV26" s="490"/>
      <c r="QW26" s="491"/>
      <c r="QX26" s="490"/>
      <c r="QY26" s="491"/>
      <c r="QZ26" s="490"/>
      <c r="RA26" s="491"/>
      <c r="RB26" s="490"/>
      <c r="RC26" s="491"/>
      <c r="RD26" s="490"/>
      <c r="RE26" s="491"/>
      <c r="RF26" s="490"/>
      <c r="RG26" s="491"/>
      <c r="RH26" s="490"/>
      <c r="RI26" s="491"/>
      <c r="RJ26" s="490"/>
      <c r="RK26" s="491"/>
      <c r="RL26" s="490"/>
      <c r="RM26" s="491"/>
      <c r="RN26" s="490"/>
      <c r="RO26" s="491"/>
      <c r="RP26" s="490"/>
      <c r="RQ26" s="491"/>
      <c r="RR26" s="490"/>
      <c r="RS26" s="491"/>
      <c r="RT26" s="490"/>
      <c r="RU26" s="491"/>
      <c r="RV26" s="490"/>
      <c r="RW26" s="491"/>
      <c r="RX26" s="490"/>
      <c r="RY26" s="491"/>
      <c r="RZ26" s="490"/>
      <c r="SA26" s="491"/>
      <c r="SB26" s="490"/>
      <c r="SC26" s="491"/>
      <c r="SD26" s="490"/>
      <c r="SE26" s="491"/>
      <c r="SF26" s="490"/>
      <c r="SG26" s="491"/>
      <c r="SH26" s="490"/>
      <c r="SI26" s="491"/>
      <c r="SJ26" s="490"/>
      <c r="SK26" s="491"/>
      <c r="SL26" s="490"/>
      <c r="SM26" s="491"/>
      <c r="SN26" s="490"/>
      <c r="SO26" s="491"/>
      <c r="SP26" s="490"/>
      <c r="SQ26" s="491"/>
      <c r="SR26" s="490"/>
      <c r="SS26" s="491"/>
      <c r="ST26" s="490"/>
      <c r="SU26" s="491"/>
      <c r="SV26" s="490"/>
      <c r="SW26" s="491"/>
      <c r="SX26" s="490"/>
      <c r="SY26" s="491"/>
      <c r="SZ26" s="490"/>
      <c r="TA26" s="491"/>
      <c r="TB26" s="490"/>
      <c r="TC26" s="491"/>
      <c r="TD26" s="490"/>
      <c r="TE26" s="491"/>
      <c r="TF26" s="490"/>
      <c r="TG26" s="491"/>
      <c r="TH26" s="490"/>
      <c r="TI26" s="491"/>
      <c r="TJ26" s="490"/>
      <c r="TK26" s="491"/>
      <c r="TL26" s="490"/>
      <c r="TM26" s="491"/>
      <c r="TN26" s="490"/>
      <c r="TO26" s="491"/>
      <c r="TP26" s="490"/>
      <c r="TQ26" s="491"/>
      <c r="TR26" s="490"/>
      <c r="TS26" s="491"/>
      <c r="TT26" s="490"/>
      <c r="TU26" s="491"/>
      <c r="TV26" s="490"/>
      <c r="TW26" s="491"/>
      <c r="TX26" s="490"/>
      <c r="TY26" s="491"/>
      <c r="TZ26" s="490"/>
      <c r="UA26" s="491"/>
      <c r="UB26" s="490"/>
      <c r="UC26" s="491"/>
      <c r="UD26" s="490"/>
      <c r="UE26" s="491"/>
      <c r="UF26" s="490"/>
      <c r="UG26" s="491"/>
      <c r="UH26" s="490"/>
      <c r="UI26" s="491"/>
      <c r="UJ26" s="490"/>
      <c r="UK26" s="491"/>
      <c r="UL26" s="490"/>
      <c r="UM26" s="491"/>
      <c r="UN26" s="490"/>
      <c r="UO26" s="491"/>
      <c r="UP26" s="490"/>
      <c r="UQ26" s="491"/>
      <c r="UR26" s="490"/>
      <c r="US26" s="491"/>
      <c r="UT26" s="490"/>
      <c r="UU26" s="491"/>
      <c r="UV26" s="490"/>
      <c r="UW26" s="491"/>
      <c r="UX26" s="490"/>
      <c r="UY26" s="491"/>
      <c r="UZ26" s="490"/>
      <c r="VA26" s="491"/>
      <c r="VB26" s="490"/>
      <c r="VC26" s="491"/>
      <c r="VD26" s="490"/>
      <c r="VE26" s="491"/>
      <c r="VF26" s="490"/>
      <c r="VG26" s="491"/>
      <c r="VH26" s="490"/>
      <c r="VI26" s="491"/>
      <c r="VJ26" s="490"/>
      <c r="VK26" s="491"/>
      <c r="VL26" s="490"/>
      <c r="VM26" s="491"/>
      <c r="VN26" s="490"/>
      <c r="VO26" s="491"/>
      <c r="VP26" s="490"/>
      <c r="VQ26" s="491"/>
      <c r="VR26" s="490"/>
      <c r="VS26" s="491"/>
      <c r="VT26" s="490"/>
      <c r="VU26" s="491"/>
      <c r="VV26" s="490"/>
      <c r="VW26" s="491"/>
      <c r="VX26" s="490"/>
      <c r="VY26" s="491"/>
      <c r="VZ26" s="490"/>
      <c r="WA26" s="491"/>
      <c r="WB26" s="490"/>
      <c r="WC26" s="491"/>
      <c r="WD26" s="490"/>
      <c r="WE26" s="491"/>
      <c r="WF26" s="490"/>
      <c r="WG26" s="491"/>
      <c r="WH26" s="490"/>
      <c r="WI26" s="491"/>
      <c r="WJ26" s="490"/>
      <c r="WK26" s="491"/>
      <c r="WL26" s="490"/>
      <c r="WM26" s="491"/>
      <c r="WN26" s="490"/>
      <c r="WO26" s="491"/>
      <c r="WP26" s="490"/>
      <c r="WQ26" s="491"/>
      <c r="WR26" s="490"/>
      <c r="WS26" s="491"/>
      <c r="WT26" s="490"/>
      <c r="WU26" s="491"/>
      <c r="WV26" s="490"/>
      <c r="WW26" s="491"/>
      <c r="WX26" s="490"/>
      <c r="WY26" s="491"/>
      <c r="WZ26" s="490"/>
      <c r="XA26" s="491"/>
      <c r="XB26" s="490"/>
      <c r="XC26" s="491"/>
      <c r="XD26" s="490"/>
      <c r="XE26" s="491"/>
      <c r="XF26" s="490"/>
      <c r="XG26" s="491"/>
      <c r="XH26" s="490"/>
      <c r="XI26" s="491"/>
      <c r="XJ26" s="490"/>
      <c r="XK26" s="491"/>
      <c r="XL26" s="490"/>
      <c r="XM26" s="491"/>
      <c r="XN26" s="490"/>
      <c r="XO26" s="491"/>
      <c r="XP26" s="490"/>
      <c r="XQ26" s="491"/>
      <c r="XR26" s="490"/>
      <c r="XS26" s="491"/>
      <c r="XT26" s="490"/>
      <c r="XU26" s="491"/>
      <c r="XV26" s="490"/>
      <c r="XW26" s="491"/>
      <c r="XX26" s="490"/>
      <c r="XY26" s="491"/>
      <c r="XZ26" s="490"/>
      <c r="YA26" s="491"/>
      <c r="YB26" s="490"/>
      <c r="YC26" s="491"/>
      <c r="YD26" s="490"/>
      <c r="YE26" s="491"/>
      <c r="YF26" s="490"/>
      <c r="YG26" s="491"/>
      <c r="YH26" s="490"/>
      <c r="YI26" s="491"/>
      <c r="YJ26" s="490"/>
      <c r="YK26" s="491"/>
      <c r="YL26" s="490"/>
      <c r="YM26" s="491"/>
      <c r="YN26" s="490"/>
      <c r="YO26" s="491"/>
      <c r="YP26" s="490"/>
      <c r="YQ26" s="491"/>
      <c r="YR26" s="490"/>
      <c r="YS26" s="491"/>
      <c r="YT26" s="490"/>
      <c r="YU26" s="491"/>
      <c r="YV26" s="490"/>
      <c r="YW26" s="491"/>
      <c r="YX26" s="490"/>
      <c r="YY26" s="491"/>
      <c r="YZ26" s="490"/>
      <c r="ZA26" s="491"/>
      <c r="ZB26" s="490"/>
      <c r="ZC26" s="491"/>
      <c r="ZD26" s="490"/>
      <c r="ZE26" s="491"/>
      <c r="ZF26" s="490"/>
      <c r="ZG26" s="491"/>
      <c r="ZH26" s="490"/>
      <c r="ZI26" s="491"/>
      <c r="ZJ26" s="490"/>
      <c r="ZK26" s="491"/>
      <c r="ZL26" s="490"/>
      <c r="ZM26" s="491"/>
      <c r="ZN26" s="490"/>
      <c r="ZO26" s="491"/>
      <c r="ZP26" s="490"/>
      <c r="ZQ26" s="491"/>
      <c r="ZR26" s="490"/>
      <c r="ZS26" s="491"/>
      <c r="ZT26" s="490"/>
      <c r="ZU26" s="491"/>
      <c r="ZV26" s="490"/>
      <c r="ZW26" s="491"/>
      <c r="ZX26" s="490"/>
      <c r="ZY26" s="491"/>
      <c r="ZZ26" s="490"/>
      <c r="AAA26" s="491"/>
      <c r="AAB26" s="490"/>
      <c r="AAC26" s="491"/>
      <c r="AAD26" s="490"/>
      <c r="AAE26" s="491"/>
      <c r="AAF26" s="490"/>
      <c r="AAG26" s="491"/>
      <c r="AAH26" s="490"/>
      <c r="AAI26" s="491"/>
      <c r="AAJ26" s="490"/>
      <c r="AAK26" s="491"/>
      <c r="AAL26" s="490"/>
      <c r="AAM26" s="491"/>
      <c r="AAN26" s="490"/>
      <c r="AAO26" s="491"/>
      <c r="AAP26" s="490"/>
      <c r="AAQ26" s="491"/>
      <c r="AAR26" s="490"/>
      <c r="AAS26" s="491"/>
      <c r="AAT26" s="490"/>
      <c r="AAU26" s="491"/>
      <c r="AAV26" s="490"/>
      <c r="AAW26" s="491"/>
      <c r="AAX26" s="490"/>
      <c r="AAY26" s="491"/>
      <c r="AAZ26" s="490"/>
      <c r="ABA26" s="491"/>
      <c r="ABB26" s="490"/>
      <c r="ABC26" s="491"/>
      <c r="ABD26" s="490"/>
      <c r="ABE26" s="491"/>
      <c r="ABF26" s="490"/>
      <c r="ABG26" s="491"/>
      <c r="ABH26" s="490"/>
      <c r="ABI26" s="491"/>
      <c r="ABJ26" s="490"/>
      <c r="ABK26" s="491"/>
      <c r="ABL26" s="490"/>
      <c r="ABM26" s="491"/>
      <c r="ABN26" s="490"/>
      <c r="ABO26" s="491"/>
      <c r="ABP26" s="490"/>
      <c r="ABQ26" s="491"/>
      <c r="ABR26" s="490"/>
      <c r="ABS26" s="491"/>
      <c r="ABT26" s="490"/>
      <c r="ABU26" s="491"/>
      <c r="ABV26" s="490"/>
      <c r="ABW26" s="491"/>
      <c r="ABX26" s="490"/>
      <c r="ABY26" s="491"/>
      <c r="ABZ26" s="490"/>
      <c r="ACA26" s="491"/>
      <c r="ACB26" s="490"/>
      <c r="ACC26" s="491"/>
      <c r="ACD26" s="490"/>
      <c r="ACE26" s="491"/>
      <c r="ACF26" s="490"/>
      <c r="ACG26" s="491"/>
      <c r="ACH26" s="490"/>
      <c r="ACI26" s="491"/>
      <c r="ACJ26" s="490"/>
      <c r="ACK26" s="491"/>
      <c r="ACL26" s="490"/>
      <c r="ACM26" s="491"/>
      <c r="ACN26" s="490"/>
      <c r="ACO26" s="491"/>
      <c r="ACP26" s="490"/>
      <c r="ACQ26" s="491"/>
      <c r="ACR26" s="490"/>
      <c r="ACS26" s="491"/>
      <c r="ACT26" s="490"/>
      <c r="ACU26" s="491"/>
      <c r="ACV26" s="490"/>
      <c r="ACW26" s="491"/>
      <c r="ACX26" s="490"/>
      <c r="ACY26" s="491"/>
      <c r="ACZ26" s="490"/>
      <c r="ADA26" s="491"/>
      <c r="ADB26" s="490"/>
      <c r="ADC26" s="491"/>
      <c r="ADD26" s="490"/>
      <c r="ADE26" s="491"/>
      <c r="ADF26" s="490"/>
      <c r="ADG26" s="491"/>
      <c r="ADH26" s="490"/>
      <c r="ADI26" s="491"/>
      <c r="ADJ26" s="490"/>
      <c r="ADK26" s="491"/>
      <c r="ADL26" s="490"/>
      <c r="ADM26" s="491"/>
      <c r="ADN26" s="490"/>
      <c r="ADO26" s="491"/>
      <c r="ADP26" s="490"/>
      <c r="ADQ26" s="491"/>
      <c r="ADR26" s="490"/>
      <c r="ADS26" s="491"/>
      <c r="ADT26" s="490"/>
      <c r="ADU26" s="491"/>
      <c r="ADV26" s="490"/>
      <c r="ADW26" s="491"/>
      <c r="ADX26" s="490"/>
      <c r="ADY26" s="491"/>
      <c r="ADZ26" s="490"/>
      <c r="AEA26" s="491"/>
      <c r="AEB26" s="490"/>
      <c r="AEC26" s="491"/>
      <c r="AED26" s="490"/>
      <c r="AEE26" s="491"/>
      <c r="AEF26" s="490"/>
      <c r="AEG26" s="491"/>
      <c r="AEH26" s="490"/>
      <c r="AEI26" s="491"/>
      <c r="AEJ26" s="490"/>
      <c r="AEK26" s="491"/>
      <c r="AEL26" s="490"/>
      <c r="AEM26" s="491"/>
      <c r="AEN26" s="490"/>
      <c r="AEO26" s="491"/>
      <c r="AEP26" s="490"/>
      <c r="AEQ26" s="491"/>
      <c r="AER26" s="490"/>
      <c r="AES26" s="491"/>
      <c r="AET26" s="490"/>
      <c r="AEU26" s="491"/>
      <c r="AEV26" s="490"/>
      <c r="AEW26" s="491"/>
      <c r="AEX26" s="490"/>
      <c r="AEY26" s="491"/>
      <c r="AEZ26" s="490"/>
      <c r="AFA26" s="491"/>
      <c r="AFB26" s="490"/>
      <c r="AFC26" s="491"/>
      <c r="AFD26" s="490"/>
      <c r="AFE26" s="491"/>
      <c r="AFF26" s="490"/>
      <c r="AFG26" s="491"/>
      <c r="AFH26" s="490"/>
      <c r="AFI26" s="491"/>
      <c r="AFJ26" s="490"/>
      <c r="AFK26" s="491"/>
      <c r="AFL26" s="490"/>
      <c r="AFM26" s="491"/>
      <c r="AFN26" s="490"/>
      <c r="AFO26" s="491"/>
      <c r="AFP26" s="490"/>
      <c r="AFQ26" s="491"/>
      <c r="AFR26" s="490"/>
      <c r="AFS26" s="491"/>
      <c r="AFT26" s="490"/>
      <c r="AFU26" s="491"/>
      <c r="AFV26" s="490"/>
      <c r="AFW26" s="491"/>
      <c r="AFX26" s="490"/>
      <c r="AFY26" s="491"/>
      <c r="AFZ26" s="490"/>
      <c r="AGA26" s="491"/>
      <c r="AGB26" s="490"/>
      <c r="AGC26" s="491"/>
      <c r="AGD26" s="490"/>
      <c r="AGE26" s="491"/>
      <c r="AGF26" s="490"/>
      <c r="AGG26" s="491"/>
      <c r="AGH26" s="490"/>
      <c r="AGI26" s="491"/>
      <c r="AGJ26" s="490"/>
      <c r="AGK26" s="491"/>
      <c r="AGL26" s="490"/>
      <c r="AGM26" s="491"/>
      <c r="AGN26" s="490"/>
      <c r="AGO26" s="491"/>
      <c r="AGP26" s="490"/>
      <c r="AGQ26" s="491"/>
      <c r="AGR26" s="490"/>
      <c r="AGS26" s="491"/>
      <c r="AGT26" s="490"/>
      <c r="AGU26" s="491"/>
      <c r="AGV26" s="490"/>
      <c r="AGW26" s="491"/>
      <c r="AGX26" s="490"/>
      <c r="AGY26" s="491"/>
      <c r="AGZ26" s="490"/>
      <c r="AHA26" s="491"/>
      <c r="AHB26" s="490"/>
      <c r="AHC26" s="491"/>
      <c r="AHD26" s="490"/>
      <c r="AHE26" s="491"/>
      <c r="AHF26" s="490"/>
      <c r="AHG26" s="491"/>
      <c r="AHH26" s="490"/>
      <c r="AHI26" s="491"/>
      <c r="AHJ26" s="490"/>
      <c r="AHK26" s="491"/>
      <c r="AHL26" s="490"/>
      <c r="AHM26" s="491"/>
      <c r="AHN26" s="490"/>
      <c r="AHO26" s="491"/>
      <c r="AHP26" s="490"/>
      <c r="AHQ26" s="491"/>
      <c r="AHR26" s="490"/>
      <c r="AHS26" s="491"/>
      <c r="AHT26" s="490"/>
      <c r="AHU26" s="491"/>
      <c r="AHV26" s="490"/>
      <c r="AHW26" s="491"/>
      <c r="AHX26" s="490"/>
      <c r="AHY26" s="491"/>
      <c r="AHZ26" s="490"/>
      <c r="AIA26" s="491"/>
      <c r="AIB26" s="490"/>
      <c r="AIC26" s="491"/>
      <c r="AID26" s="490"/>
      <c r="AIE26" s="491"/>
      <c r="AIF26" s="490"/>
      <c r="AIG26" s="491"/>
      <c r="AIH26" s="490"/>
      <c r="AII26" s="491"/>
      <c r="AIJ26" s="490"/>
      <c r="AIK26" s="491"/>
      <c r="AIL26" s="490"/>
      <c r="AIM26" s="491"/>
      <c r="AIN26" s="490"/>
      <c r="AIO26" s="491"/>
      <c r="AIP26" s="490"/>
      <c r="AIQ26" s="491"/>
      <c r="AIR26" s="490"/>
      <c r="AIS26" s="491"/>
      <c r="AIT26" s="490"/>
      <c r="AIU26" s="491"/>
      <c r="AIV26" s="490"/>
      <c r="AIW26" s="491"/>
      <c r="AIX26" s="490"/>
      <c r="AIY26" s="491"/>
      <c r="AIZ26" s="490"/>
      <c r="AJA26" s="491"/>
      <c r="AJB26" s="490"/>
      <c r="AJC26" s="491"/>
      <c r="AJD26" s="490"/>
      <c r="AJE26" s="491"/>
      <c r="AJF26" s="490"/>
      <c r="AJG26" s="491"/>
      <c r="AJH26" s="490"/>
      <c r="AJI26" s="491"/>
      <c r="AJJ26" s="490"/>
      <c r="AJK26" s="491"/>
      <c r="AJL26" s="490"/>
      <c r="AJM26" s="491"/>
      <c r="AJN26" s="490"/>
      <c r="AJO26" s="491"/>
      <c r="AJP26" s="490"/>
      <c r="AJQ26" s="491"/>
      <c r="AJR26" s="490"/>
      <c r="AJS26" s="491"/>
      <c r="AJT26" s="490"/>
      <c r="AJU26" s="491"/>
      <c r="AJV26" s="490"/>
      <c r="AJW26" s="491"/>
      <c r="AJX26" s="490"/>
      <c r="AJY26" s="491"/>
      <c r="AJZ26" s="490"/>
      <c r="AKA26" s="491"/>
      <c r="AKB26" s="490"/>
      <c r="AKC26" s="491"/>
      <c r="AKD26" s="490"/>
      <c r="AKE26" s="491"/>
      <c r="AKF26" s="490"/>
      <c r="AKG26" s="491"/>
      <c r="AKH26" s="490"/>
      <c r="AKI26" s="491"/>
      <c r="AKJ26" s="490"/>
      <c r="AKK26" s="491"/>
      <c r="AKL26" s="490"/>
      <c r="AKM26" s="491"/>
      <c r="AKN26" s="490"/>
      <c r="AKO26" s="491"/>
      <c r="AKP26" s="490"/>
      <c r="AKQ26" s="491"/>
      <c r="AKR26" s="490"/>
      <c r="AKS26" s="491"/>
      <c r="AKT26" s="490"/>
      <c r="AKU26" s="491"/>
      <c r="AKV26" s="490"/>
      <c r="AKW26" s="491"/>
      <c r="AKX26" s="490"/>
      <c r="AKY26" s="491"/>
      <c r="AKZ26" s="490"/>
      <c r="ALA26" s="491"/>
      <c r="ALB26" s="490"/>
      <c r="ALC26" s="491"/>
      <c r="ALD26" s="490"/>
      <c r="ALE26" s="491"/>
      <c r="ALF26" s="490"/>
      <c r="ALG26" s="491"/>
      <c r="ALH26" s="490"/>
      <c r="ALI26" s="491"/>
      <c r="ALJ26" s="490"/>
      <c r="ALK26" s="491"/>
      <c r="ALL26" s="490"/>
      <c r="ALM26" s="491"/>
      <c r="ALN26" s="490"/>
      <c r="ALO26" s="491"/>
      <c r="ALP26" s="490"/>
      <c r="ALQ26" s="491"/>
      <c r="ALR26" s="490"/>
      <c r="ALS26" s="491"/>
      <c r="ALT26" s="490"/>
      <c r="ALU26" s="491"/>
      <c r="ALV26" s="490"/>
      <c r="ALW26" s="491"/>
      <c r="ALX26" s="490"/>
      <c r="ALY26" s="491"/>
      <c r="ALZ26" s="490"/>
      <c r="AMA26" s="491"/>
      <c r="AMB26" s="490"/>
      <c r="AMC26" s="491"/>
      <c r="AMD26" s="490"/>
      <c r="AME26" s="491"/>
      <c r="AMF26" s="490"/>
      <c r="AMG26" s="491"/>
      <c r="AMH26" s="490"/>
      <c r="AMI26" s="491"/>
      <c r="AMJ26" s="490"/>
      <c r="AMK26" s="491"/>
      <c r="AML26" s="490"/>
      <c r="AMM26" s="491"/>
      <c r="AMN26" s="490"/>
      <c r="AMO26" s="491"/>
      <c r="AMP26" s="490"/>
      <c r="AMQ26" s="491"/>
      <c r="AMR26" s="490"/>
      <c r="AMS26" s="491"/>
      <c r="AMT26" s="490"/>
      <c r="AMU26" s="491"/>
      <c r="AMV26" s="490"/>
      <c r="AMW26" s="491"/>
      <c r="AMX26" s="490"/>
      <c r="AMY26" s="491"/>
      <c r="AMZ26" s="490"/>
      <c r="ANA26" s="491"/>
      <c r="ANB26" s="490"/>
      <c r="ANC26" s="491"/>
      <c r="AND26" s="490"/>
      <c r="ANE26" s="491"/>
      <c r="ANF26" s="490"/>
      <c r="ANG26" s="491"/>
      <c r="ANH26" s="490"/>
      <c r="ANI26" s="491"/>
      <c r="ANJ26" s="490"/>
      <c r="ANK26" s="491"/>
      <c r="ANL26" s="490"/>
      <c r="ANM26" s="491"/>
      <c r="ANN26" s="490"/>
      <c r="ANO26" s="491"/>
      <c r="ANP26" s="490"/>
      <c r="ANQ26" s="491"/>
      <c r="ANR26" s="490"/>
      <c r="ANS26" s="491"/>
      <c r="ANT26" s="490"/>
      <c r="ANU26" s="491"/>
      <c r="ANV26" s="490"/>
      <c r="ANW26" s="491"/>
      <c r="ANX26" s="490"/>
      <c r="ANY26" s="491"/>
      <c r="ANZ26" s="490"/>
      <c r="AOA26" s="491"/>
      <c r="AOB26" s="490"/>
      <c r="AOC26" s="491"/>
      <c r="AOD26" s="490"/>
      <c r="AOE26" s="491"/>
      <c r="AOF26" s="490"/>
      <c r="AOG26" s="491"/>
      <c r="AOH26" s="490"/>
      <c r="AOI26" s="491"/>
      <c r="AOJ26" s="490"/>
      <c r="AOK26" s="491"/>
      <c r="AOL26" s="490"/>
      <c r="AOM26" s="491"/>
      <c r="AON26" s="490"/>
      <c r="AOO26" s="491"/>
      <c r="AOP26" s="490"/>
      <c r="AOQ26" s="491"/>
      <c r="AOR26" s="490"/>
      <c r="AOS26" s="491"/>
      <c r="AOT26" s="490"/>
      <c r="AOU26" s="491"/>
      <c r="AOV26" s="490"/>
      <c r="AOW26" s="491"/>
      <c r="AOX26" s="490"/>
      <c r="AOY26" s="491"/>
      <c r="AOZ26" s="490"/>
      <c r="APA26" s="491"/>
      <c r="APB26" s="490"/>
      <c r="APC26" s="491"/>
      <c r="APD26" s="490"/>
      <c r="APE26" s="491"/>
      <c r="APF26" s="490"/>
      <c r="APG26" s="491"/>
      <c r="APH26" s="490"/>
      <c r="API26" s="491"/>
      <c r="APJ26" s="490"/>
      <c r="APK26" s="491"/>
      <c r="APL26" s="490"/>
      <c r="APM26" s="491"/>
      <c r="APN26" s="490"/>
      <c r="APO26" s="491"/>
      <c r="APP26" s="490"/>
      <c r="APQ26" s="491"/>
      <c r="APR26" s="490"/>
      <c r="APS26" s="491"/>
      <c r="APT26" s="490"/>
      <c r="APU26" s="491"/>
      <c r="APV26" s="490"/>
      <c r="APW26" s="491"/>
      <c r="APX26" s="490"/>
      <c r="APY26" s="491"/>
      <c r="APZ26" s="490"/>
      <c r="AQA26" s="491"/>
      <c r="AQB26" s="490"/>
      <c r="AQC26" s="491"/>
      <c r="AQD26" s="490"/>
      <c r="AQE26" s="491"/>
      <c r="AQF26" s="490"/>
      <c r="AQG26" s="491"/>
      <c r="AQH26" s="490"/>
      <c r="AQI26" s="491"/>
      <c r="AQJ26" s="490"/>
      <c r="AQK26" s="491"/>
      <c r="AQL26" s="490"/>
      <c r="AQM26" s="491"/>
      <c r="AQN26" s="490"/>
      <c r="AQO26" s="491"/>
      <c r="AQP26" s="490"/>
      <c r="AQQ26" s="491"/>
      <c r="AQR26" s="490"/>
      <c r="AQS26" s="491"/>
      <c r="AQT26" s="490"/>
      <c r="AQU26" s="491"/>
      <c r="AQV26" s="490"/>
      <c r="AQW26" s="491"/>
      <c r="AQX26" s="490"/>
      <c r="AQY26" s="491"/>
      <c r="AQZ26" s="490"/>
      <c r="ARA26" s="491"/>
      <c r="ARB26" s="490"/>
      <c r="ARC26" s="491"/>
      <c r="ARD26" s="490"/>
      <c r="ARE26" s="491"/>
      <c r="ARF26" s="490"/>
      <c r="ARG26" s="491"/>
      <c r="ARH26" s="490"/>
      <c r="ARI26" s="491"/>
      <c r="ARJ26" s="490"/>
      <c r="ARK26" s="491"/>
      <c r="ARL26" s="490"/>
      <c r="ARM26" s="491"/>
      <c r="ARN26" s="490"/>
      <c r="ARO26" s="491"/>
      <c r="ARP26" s="490"/>
      <c r="ARQ26" s="491"/>
      <c r="ARR26" s="490"/>
      <c r="ARS26" s="491"/>
      <c r="ART26" s="490"/>
      <c r="ARU26" s="491"/>
      <c r="ARV26" s="490"/>
      <c r="ARW26" s="491"/>
      <c r="ARX26" s="490"/>
      <c r="ARY26" s="491"/>
      <c r="ARZ26" s="490"/>
      <c r="ASA26" s="491"/>
      <c r="ASB26" s="490"/>
      <c r="ASC26" s="491"/>
      <c r="ASD26" s="490"/>
      <c r="ASE26" s="491"/>
      <c r="ASF26" s="490"/>
      <c r="ASG26" s="491"/>
      <c r="ASH26" s="490"/>
      <c r="ASI26" s="491"/>
      <c r="ASJ26" s="490"/>
      <c r="ASK26" s="491"/>
      <c r="ASL26" s="490"/>
      <c r="ASM26" s="491"/>
      <c r="ASN26" s="490"/>
      <c r="ASO26" s="491"/>
      <c r="ASP26" s="490"/>
      <c r="ASQ26" s="491"/>
      <c r="ASR26" s="490"/>
      <c r="ASS26" s="491"/>
      <c r="AST26" s="490"/>
      <c r="ASU26" s="491"/>
      <c r="ASV26" s="490"/>
      <c r="ASW26" s="491"/>
      <c r="ASX26" s="490"/>
      <c r="ASY26" s="491"/>
      <c r="ASZ26" s="490"/>
      <c r="ATA26" s="491"/>
      <c r="ATB26" s="490"/>
      <c r="ATC26" s="491"/>
      <c r="ATD26" s="490"/>
      <c r="ATE26" s="491"/>
      <c r="ATF26" s="490"/>
      <c r="ATG26" s="491"/>
      <c r="ATH26" s="490"/>
      <c r="ATI26" s="491"/>
      <c r="ATJ26" s="490"/>
      <c r="ATK26" s="491"/>
      <c r="ATL26" s="490"/>
      <c r="ATM26" s="491"/>
      <c r="ATN26" s="490"/>
      <c r="ATO26" s="491"/>
      <c r="ATP26" s="490"/>
      <c r="ATQ26" s="491"/>
      <c r="ATR26" s="490"/>
      <c r="ATS26" s="491"/>
      <c r="ATT26" s="490"/>
      <c r="ATU26" s="491"/>
      <c r="ATV26" s="490"/>
      <c r="ATW26" s="491"/>
      <c r="ATX26" s="490"/>
      <c r="ATY26" s="491"/>
      <c r="ATZ26" s="490"/>
      <c r="AUA26" s="491"/>
      <c r="AUB26" s="490"/>
      <c r="AUC26" s="491"/>
      <c r="AUD26" s="490"/>
      <c r="AUE26" s="491"/>
      <c r="AUF26" s="490"/>
      <c r="AUG26" s="491"/>
      <c r="AUH26" s="490"/>
      <c r="AUI26" s="491"/>
      <c r="AUJ26" s="490"/>
      <c r="AUK26" s="491"/>
      <c r="AUL26" s="490"/>
      <c r="AUM26" s="491"/>
      <c r="AUN26" s="490"/>
      <c r="AUO26" s="491"/>
      <c r="AUP26" s="490"/>
      <c r="AUQ26" s="491"/>
      <c r="AUR26" s="490"/>
      <c r="AUS26" s="491"/>
      <c r="AUT26" s="490"/>
      <c r="AUU26" s="491"/>
      <c r="AUV26" s="490"/>
      <c r="AUW26" s="491"/>
      <c r="AUX26" s="490"/>
      <c r="AUY26" s="491"/>
      <c r="AUZ26" s="490"/>
      <c r="AVA26" s="491"/>
      <c r="AVB26" s="490"/>
      <c r="AVC26" s="491"/>
      <c r="AVD26" s="490"/>
      <c r="AVE26" s="491"/>
      <c r="AVF26" s="490"/>
      <c r="AVG26" s="491"/>
      <c r="AVH26" s="490"/>
      <c r="AVI26" s="491"/>
      <c r="AVJ26" s="490"/>
      <c r="AVK26" s="491"/>
      <c r="AVL26" s="490"/>
      <c r="AVM26" s="491"/>
      <c r="AVN26" s="490"/>
      <c r="AVO26" s="491"/>
      <c r="AVP26" s="490"/>
      <c r="AVQ26" s="491"/>
      <c r="AVR26" s="490"/>
      <c r="AVS26" s="491"/>
      <c r="AVT26" s="490"/>
      <c r="AVU26" s="491"/>
      <c r="AVV26" s="490"/>
      <c r="AVW26" s="491"/>
      <c r="AVX26" s="490"/>
      <c r="AVY26" s="491"/>
      <c r="AVZ26" s="490"/>
      <c r="AWA26" s="491"/>
      <c r="AWB26" s="490"/>
      <c r="AWC26" s="491"/>
      <c r="AWD26" s="490"/>
      <c r="AWE26" s="491"/>
      <c r="AWF26" s="490"/>
      <c r="AWG26" s="491"/>
      <c r="AWH26" s="490"/>
      <c r="AWI26" s="491"/>
      <c r="AWJ26" s="490"/>
      <c r="AWK26" s="491"/>
      <c r="AWL26" s="490"/>
      <c r="AWM26" s="491"/>
      <c r="AWN26" s="490"/>
      <c r="AWO26" s="491"/>
      <c r="AWP26" s="490"/>
      <c r="AWQ26" s="491"/>
      <c r="AWR26" s="490"/>
      <c r="AWS26" s="491"/>
      <c r="AWT26" s="490"/>
      <c r="AWU26" s="491"/>
      <c r="AWV26" s="490"/>
      <c r="AWW26" s="491"/>
      <c r="AWX26" s="490"/>
      <c r="AWY26" s="491"/>
      <c r="AWZ26" s="490"/>
      <c r="AXA26" s="491"/>
      <c r="AXB26" s="490"/>
      <c r="AXC26" s="491"/>
      <c r="AXD26" s="490"/>
      <c r="AXE26" s="491"/>
      <c r="AXF26" s="490"/>
      <c r="AXG26" s="491"/>
      <c r="AXH26" s="490"/>
      <c r="AXI26" s="491"/>
      <c r="AXJ26" s="490"/>
      <c r="AXK26" s="491"/>
      <c r="AXL26" s="490"/>
      <c r="AXM26" s="491"/>
      <c r="AXN26" s="490"/>
      <c r="AXO26" s="491"/>
      <c r="AXP26" s="490"/>
      <c r="AXQ26" s="491"/>
      <c r="AXR26" s="490"/>
      <c r="AXS26" s="491"/>
      <c r="AXT26" s="490"/>
      <c r="AXU26" s="491"/>
      <c r="AXV26" s="490"/>
      <c r="AXW26" s="491"/>
      <c r="AXX26" s="490"/>
      <c r="AXY26" s="491"/>
      <c r="AXZ26" s="490"/>
      <c r="AYA26" s="491"/>
      <c r="AYB26" s="490"/>
      <c r="AYC26" s="491"/>
      <c r="AYD26" s="490"/>
      <c r="AYE26" s="491"/>
      <c r="AYF26" s="490"/>
      <c r="AYG26" s="491"/>
      <c r="AYH26" s="490"/>
      <c r="AYI26" s="491"/>
      <c r="AYJ26" s="490"/>
      <c r="AYK26" s="491"/>
      <c r="AYL26" s="490"/>
      <c r="AYM26" s="491"/>
      <c r="AYN26" s="490"/>
      <c r="AYO26" s="491"/>
      <c r="AYP26" s="490"/>
      <c r="AYQ26" s="491"/>
      <c r="AYR26" s="490"/>
      <c r="AYS26" s="491"/>
      <c r="AYT26" s="490"/>
      <c r="AYU26" s="491"/>
      <c r="AYV26" s="490"/>
      <c r="AYW26" s="491"/>
      <c r="AYX26" s="490"/>
      <c r="AYY26" s="491"/>
      <c r="AYZ26" s="490"/>
      <c r="AZA26" s="491"/>
      <c r="AZB26" s="490"/>
      <c r="AZC26" s="491"/>
      <c r="AZD26" s="490"/>
      <c r="AZE26" s="491"/>
      <c r="AZF26" s="490"/>
      <c r="AZG26" s="491"/>
      <c r="AZH26" s="490"/>
      <c r="AZI26" s="491"/>
      <c r="AZJ26" s="490"/>
      <c r="AZK26" s="491"/>
      <c r="AZL26" s="490"/>
      <c r="AZM26" s="491"/>
      <c r="AZN26" s="490"/>
      <c r="AZO26" s="491"/>
      <c r="AZP26" s="490"/>
      <c r="AZQ26" s="491"/>
      <c r="AZR26" s="490"/>
      <c r="AZS26" s="491"/>
      <c r="AZT26" s="490"/>
      <c r="AZU26" s="491"/>
      <c r="AZV26" s="490"/>
      <c r="AZW26" s="491"/>
      <c r="AZX26" s="490"/>
      <c r="AZY26" s="491"/>
      <c r="AZZ26" s="490"/>
      <c r="BAA26" s="491"/>
      <c r="BAB26" s="490"/>
      <c r="BAC26" s="491"/>
      <c r="BAD26" s="490"/>
      <c r="BAE26" s="491"/>
      <c r="BAF26" s="490"/>
      <c r="BAG26" s="491"/>
      <c r="BAH26" s="490"/>
      <c r="BAI26" s="491"/>
      <c r="BAJ26" s="490"/>
      <c r="BAK26" s="491"/>
      <c r="BAL26" s="490"/>
      <c r="BAM26" s="491"/>
      <c r="BAN26" s="490"/>
      <c r="BAO26" s="491"/>
      <c r="BAP26" s="490"/>
      <c r="BAQ26" s="491"/>
      <c r="BAR26" s="490"/>
      <c r="BAS26" s="491"/>
      <c r="BAT26" s="490"/>
      <c r="BAU26" s="491"/>
      <c r="BAV26" s="490"/>
      <c r="BAW26" s="491"/>
      <c r="BAX26" s="490"/>
      <c r="BAY26" s="491"/>
      <c r="BAZ26" s="490"/>
      <c r="BBA26" s="491"/>
      <c r="BBB26" s="490"/>
      <c r="BBC26" s="491"/>
      <c r="BBD26" s="490"/>
      <c r="BBE26" s="491"/>
      <c r="BBF26" s="490"/>
      <c r="BBG26" s="491"/>
      <c r="BBH26" s="490"/>
      <c r="BBI26" s="491"/>
      <c r="BBJ26" s="490"/>
      <c r="BBK26" s="491"/>
      <c r="BBL26" s="490"/>
      <c r="BBM26" s="491"/>
      <c r="BBN26" s="490"/>
      <c r="BBO26" s="491"/>
      <c r="BBP26" s="490"/>
      <c r="BBQ26" s="491"/>
      <c r="BBR26" s="490"/>
      <c r="BBS26" s="491"/>
      <c r="BBT26" s="490"/>
      <c r="BBU26" s="491"/>
      <c r="BBV26" s="490"/>
      <c r="BBW26" s="491"/>
      <c r="BBX26" s="490"/>
      <c r="BBY26" s="491"/>
      <c r="BBZ26" s="490"/>
      <c r="BCA26" s="491"/>
      <c r="BCB26" s="490"/>
      <c r="BCC26" s="491"/>
      <c r="BCD26" s="490"/>
      <c r="BCE26" s="491"/>
      <c r="BCF26" s="490"/>
      <c r="BCG26" s="491"/>
      <c r="BCH26" s="490"/>
      <c r="BCI26" s="491"/>
      <c r="BCJ26" s="490"/>
      <c r="BCK26" s="491"/>
      <c r="BCL26" s="490"/>
      <c r="BCM26" s="491"/>
      <c r="BCN26" s="490"/>
      <c r="BCO26" s="491"/>
      <c r="BCP26" s="490"/>
      <c r="BCQ26" s="491"/>
      <c r="BCR26" s="490"/>
      <c r="BCS26" s="491"/>
      <c r="BCT26" s="490"/>
      <c r="BCU26" s="491"/>
      <c r="BCV26" s="490"/>
      <c r="BCW26" s="491"/>
      <c r="BCX26" s="490"/>
      <c r="BCY26" s="491"/>
      <c r="BCZ26" s="490"/>
      <c r="BDA26" s="491"/>
      <c r="BDB26" s="490"/>
      <c r="BDC26" s="491"/>
      <c r="BDD26" s="490"/>
      <c r="BDE26" s="491"/>
      <c r="BDF26" s="490"/>
      <c r="BDG26" s="491"/>
      <c r="BDH26" s="490"/>
      <c r="BDI26" s="491"/>
      <c r="BDJ26" s="490"/>
      <c r="BDK26" s="491"/>
      <c r="BDL26" s="490"/>
      <c r="BDM26" s="491"/>
      <c r="BDN26" s="490"/>
      <c r="BDO26" s="491"/>
      <c r="BDP26" s="490"/>
      <c r="BDQ26" s="491"/>
      <c r="BDR26" s="490"/>
      <c r="BDS26" s="491"/>
      <c r="BDT26" s="490"/>
      <c r="BDU26" s="491"/>
      <c r="BDV26" s="490"/>
      <c r="BDW26" s="491"/>
      <c r="BDX26" s="490"/>
      <c r="BDY26" s="491"/>
      <c r="BDZ26" s="490"/>
      <c r="BEA26" s="491"/>
      <c r="BEB26" s="490"/>
      <c r="BEC26" s="491"/>
      <c r="BED26" s="490"/>
      <c r="BEE26" s="491"/>
      <c r="BEF26" s="490"/>
      <c r="BEG26" s="491"/>
      <c r="BEH26" s="490"/>
      <c r="BEI26" s="491"/>
      <c r="BEJ26" s="490"/>
      <c r="BEK26" s="491"/>
      <c r="BEL26" s="490"/>
      <c r="BEM26" s="491"/>
      <c r="BEN26" s="490"/>
      <c r="BEO26" s="491"/>
      <c r="BEP26" s="490"/>
      <c r="BEQ26" s="491"/>
      <c r="BER26" s="490"/>
      <c r="BES26" s="491"/>
      <c r="BET26" s="490"/>
      <c r="BEU26" s="491"/>
      <c r="BEV26" s="490"/>
      <c r="BEW26" s="491"/>
      <c r="BEX26" s="490"/>
      <c r="BEY26" s="491"/>
      <c r="BEZ26" s="490"/>
      <c r="BFA26" s="491"/>
      <c r="BFB26" s="490"/>
      <c r="BFC26" s="491"/>
      <c r="BFD26" s="490"/>
      <c r="BFE26" s="491"/>
      <c r="BFF26" s="490"/>
      <c r="BFG26" s="491"/>
      <c r="BFH26" s="490"/>
      <c r="BFI26" s="491"/>
      <c r="BFJ26" s="490"/>
      <c r="BFK26" s="491"/>
      <c r="BFL26" s="490"/>
      <c r="BFM26" s="491"/>
      <c r="BFN26" s="490"/>
      <c r="BFO26" s="491"/>
      <c r="BFP26" s="490"/>
      <c r="BFQ26" s="491"/>
      <c r="BFR26" s="490"/>
      <c r="BFS26" s="491"/>
      <c r="BFT26" s="490"/>
      <c r="BFU26" s="491"/>
      <c r="BFV26" s="490"/>
      <c r="BFW26" s="491"/>
      <c r="BFX26" s="490"/>
      <c r="BFY26" s="491"/>
      <c r="BFZ26" s="490"/>
      <c r="BGA26" s="491"/>
      <c r="BGB26" s="490"/>
      <c r="BGC26" s="491"/>
      <c r="BGD26" s="490"/>
      <c r="BGE26" s="491"/>
      <c r="BGF26" s="490"/>
      <c r="BGG26" s="491"/>
      <c r="BGH26" s="490"/>
      <c r="BGI26" s="491"/>
      <c r="BGJ26" s="490"/>
      <c r="BGK26" s="491"/>
      <c r="BGL26" s="490"/>
      <c r="BGM26" s="491"/>
      <c r="BGN26" s="490"/>
      <c r="BGO26" s="491"/>
      <c r="BGP26" s="490"/>
      <c r="BGQ26" s="491"/>
      <c r="BGR26" s="490"/>
      <c r="BGS26" s="491"/>
      <c r="BGT26" s="490"/>
      <c r="BGU26" s="491"/>
      <c r="BGV26" s="490"/>
      <c r="BGW26" s="491"/>
      <c r="BGX26" s="490"/>
      <c r="BGY26" s="491"/>
      <c r="BGZ26" s="490"/>
      <c r="BHA26" s="491"/>
      <c r="BHB26" s="490"/>
      <c r="BHC26" s="491"/>
      <c r="BHD26" s="490"/>
      <c r="BHE26" s="491"/>
      <c r="BHF26" s="490"/>
      <c r="BHG26" s="491"/>
      <c r="BHH26" s="490"/>
      <c r="BHI26" s="491"/>
      <c r="BHJ26" s="490"/>
      <c r="BHK26" s="491"/>
      <c r="BHL26" s="490"/>
      <c r="BHM26" s="491"/>
      <c r="BHN26" s="490"/>
      <c r="BHO26" s="491"/>
      <c r="BHP26" s="490"/>
      <c r="BHQ26" s="491"/>
      <c r="BHR26" s="490"/>
      <c r="BHS26" s="491"/>
      <c r="BHT26" s="490"/>
      <c r="BHU26" s="491"/>
      <c r="BHV26" s="490"/>
      <c r="BHW26" s="491"/>
      <c r="BHX26" s="490"/>
      <c r="BHY26" s="491"/>
      <c r="BHZ26" s="490"/>
      <c r="BIA26" s="491"/>
      <c r="BIB26" s="490"/>
      <c r="BIC26" s="491"/>
      <c r="BID26" s="490"/>
      <c r="BIE26" s="491"/>
      <c r="BIF26" s="490"/>
      <c r="BIG26" s="491"/>
      <c r="BIH26" s="490"/>
      <c r="BII26" s="491"/>
      <c r="BIJ26" s="490"/>
      <c r="BIK26" s="491"/>
      <c r="BIL26" s="490"/>
      <c r="BIM26" s="491"/>
      <c r="BIN26" s="490"/>
      <c r="BIO26" s="491"/>
      <c r="BIP26" s="490"/>
      <c r="BIQ26" s="491"/>
      <c r="BIR26" s="490"/>
      <c r="BIS26" s="491"/>
      <c r="BIT26" s="490"/>
      <c r="BIU26" s="491"/>
      <c r="BIV26" s="490"/>
      <c r="BIW26" s="491"/>
      <c r="BIX26" s="490"/>
      <c r="BIY26" s="491"/>
      <c r="BIZ26" s="490"/>
      <c r="BJA26" s="491"/>
      <c r="BJB26" s="490"/>
      <c r="BJC26" s="491"/>
      <c r="BJD26" s="490"/>
      <c r="BJE26" s="491"/>
      <c r="BJF26" s="490"/>
      <c r="BJG26" s="491"/>
      <c r="BJH26" s="490"/>
      <c r="BJI26" s="491"/>
      <c r="BJJ26" s="490"/>
      <c r="BJK26" s="491"/>
      <c r="BJL26" s="490"/>
      <c r="BJM26" s="491"/>
      <c r="BJN26" s="490"/>
      <c r="BJO26" s="491"/>
      <c r="BJP26" s="490"/>
      <c r="BJQ26" s="491"/>
      <c r="BJR26" s="490"/>
      <c r="BJS26" s="491"/>
      <c r="BJT26" s="490"/>
      <c r="BJU26" s="491"/>
      <c r="BJV26" s="490"/>
      <c r="BJW26" s="491"/>
      <c r="BJX26" s="490"/>
      <c r="BJY26" s="491"/>
      <c r="BJZ26" s="490"/>
      <c r="BKA26" s="491"/>
      <c r="BKB26" s="490"/>
      <c r="BKC26" s="491"/>
      <c r="BKD26" s="490"/>
      <c r="BKE26" s="491"/>
      <c r="BKF26" s="490"/>
      <c r="BKG26" s="491"/>
      <c r="BKH26" s="490"/>
      <c r="BKI26" s="491"/>
      <c r="BKJ26" s="490"/>
      <c r="BKK26" s="491"/>
      <c r="BKL26" s="490"/>
      <c r="BKM26" s="491"/>
      <c r="BKN26" s="490"/>
      <c r="BKO26" s="491"/>
      <c r="BKP26" s="490"/>
      <c r="BKQ26" s="491"/>
      <c r="BKR26" s="490"/>
      <c r="BKS26" s="491"/>
      <c r="BKT26" s="490"/>
      <c r="BKU26" s="491"/>
      <c r="BKV26" s="490"/>
      <c r="BKW26" s="491"/>
      <c r="BKX26" s="490"/>
      <c r="BKY26" s="491"/>
      <c r="BKZ26" s="490"/>
      <c r="BLA26" s="491"/>
      <c r="BLB26" s="490"/>
      <c r="BLC26" s="491"/>
      <c r="BLD26" s="490"/>
      <c r="BLE26" s="491"/>
      <c r="BLF26" s="490"/>
      <c r="BLG26" s="491"/>
      <c r="BLH26" s="490"/>
      <c r="BLI26" s="491"/>
      <c r="BLJ26" s="490"/>
      <c r="BLK26" s="491"/>
      <c r="BLL26" s="490"/>
      <c r="BLM26" s="491"/>
      <c r="BLN26" s="490"/>
      <c r="BLO26" s="491"/>
      <c r="BLP26" s="490"/>
      <c r="BLQ26" s="491"/>
      <c r="BLR26" s="490"/>
      <c r="BLS26" s="491"/>
      <c r="BLT26" s="490"/>
      <c r="BLU26" s="491"/>
      <c r="BLV26" s="490"/>
      <c r="BLW26" s="491"/>
      <c r="BLX26" s="490"/>
      <c r="BLY26" s="491"/>
      <c r="BLZ26" s="490"/>
      <c r="BMA26" s="491"/>
      <c r="BMB26" s="490"/>
      <c r="BMC26" s="491"/>
      <c r="BMD26" s="490"/>
      <c r="BME26" s="491"/>
      <c r="BMF26" s="490"/>
      <c r="BMG26" s="491"/>
      <c r="BMH26" s="490"/>
      <c r="BMI26" s="491"/>
      <c r="BMJ26" s="490"/>
      <c r="BMK26" s="491"/>
      <c r="BML26" s="490"/>
      <c r="BMM26" s="491"/>
      <c r="BMN26" s="490"/>
      <c r="BMO26" s="491"/>
      <c r="BMP26" s="490"/>
      <c r="BMQ26" s="491"/>
      <c r="BMR26" s="490"/>
      <c r="BMS26" s="491"/>
      <c r="BMT26" s="490"/>
      <c r="BMU26" s="491"/>
      <c r="BMV26" s="490"/>
      <c r="BMW26" s="491"/>
      <c r="BMX26" s="490"/>
      <c r="BMY26" s="491"/>
      <c r="BMZ26" s="490"/>
      <c r="BNA26" s="491"/>
      <c r="BNB26" s="490"/>
      <c r="BNC26" s="491"/>
      <c r="BND26" s="490"/>
      <c r="BNE26" s="491"/>
      <c r="BNF26" s="490"/>
      <c r="BNG26" s="491"/>
      <c r="BNH26" s="490"/>
      <c r="BNI26" s="491"/>
      <c r="BNJ26" s="490"/>
      <c r="BNK26" s="491"/>
      <c r="BNL26" s="490"/>
      <c r="BNM26" s="491"/>
      <c r="BNN26" s="490"/>
      <c r="BNO26" s="491"/>
      <c r="BNP26" s="490"/>
      <c r="BNQ26" s="491"/>
      <c r="BNR26" s="490"/>
      <c r="BNS26" s="491"/>
      <c r="BNT26" s="490"/>
      <c r="BNU26" s="491"/>
      <c r="BNV26" s="490"/>
      <c r="BNW26" s="491"/>
      <c r="BNX26" s="490"/>
      <c r="BNY26" s="491"/>
      <c r="BNZ26" s="490"/>
      <c r="BOA26" s="491"/>
      <c r="BOB26" s="490"/>
      <c r="BOC26" s="491"/>
      <c r="BOD26" s="490"/>
      <c r="BOE26" s="491"/>
      <c r="BOF26" s="490"/>
      <c r="BOG26" s="491"/>
      <c r="BOH26" s="490"/>
      <c r="BOI26" s="491"/>
      <c r="BOJ26" s="490"/>
      <c r="BOK26" s="491"/>
      <c r="BOL26" s="490"/>
      <c r="BOM26" s="491"/>
      <c r="BON26" s="490"/>
      <c r="BOO26" s="491"/>
      <c r="BOP26" s="490"/>
      <c r="BOQ26" s="491"/>
      <c r="BOR26" s="490"/>
      <c r="BOS26" s="491"/>
      <c r="BOT26" s="490"/>
      <c r="BOU26" s="491"/>
      <c r="BOV26" s="490"/>
      <c r="BOW26" s="491"/>
      <c r="BOX26" s="490"/>
      <c r="BOY26" s="491"/>
      <c r="BOZ26" s="490"/>
      <c r="BPA26" s="491"/>
      <c r="BPB26" s="490"/>
      <c r="BPC26" s="491"/>
      <c r="BPD26" s="490"/>
      <c r="BPE26" s="491"/>
      <c r="BPF26" s="490"/>
      <c r="BPG26" s="491"/>
      <c r="BPH26" s="490"/>
      <c r="BPI26" s="491"/>
      <c r="BPJ26" s="490"/>
      <c r="BPK26" s="491"/>
      <c r="BPL26" s="490"/>
      <c r="BPM26" s="491"/>
      <c r="BPN26" s="490"/>
      <c r="BPO26" s="491"/>
      <c r="BPP26" s="490"/>
      <c r="BPQ26" s="491"/>
      <c r="BPR26" s="490"/>
      <c r="BPS26" s="491"/>
      <c r="BPT26" s="490"/>
      <c r="BPU26" s="491"/>
      <c r="BPV26" s="490"/>
      <c r="BPW26" s="491"/>
      <c r="BPX26" s="490"/>
      <c r="BPY26" s="491"/>
      <c r="BPZ26" s="490"/>
      <c r="BQA26" s="491"/>
      <c r="BQB26" s="490"/>
      <c r="BQC26" s="491"/>
      <c r="BQD26" s="490"/>
      <c r="BQE26" s="491"/>
      <c r="BQF26" s="490"/>
      <c r="BQG26" s="491"/>
      <c r="BQH26" s="490"/>
      <c r="BQI26" s="491"/>
      <c r="BQJ26" s="490"/>
      <c r="BQK26" s="491"/>
      <c r="BQL26" s="490"/>
      <c r="BQM26" s="491"/>
      <c r="BQN26" s="490"/>
      <c r="BQO26" s="491"/>
      <c r="BQP26" s="490"/>
      <c r="BQQ26" s="491"/>
      <c r="BQR26" s="490"/>
      <c r="BQS26" s="491"/>
      <c r="BQT26" s="490"/>
      <c r="BQU26" s="491"/>
      <c r="BQV26" s="490"/>
      <c r="BQW26" s="491"/>
      <c r="BQX26" s="490"/>
      <c r="BQY26" s="491"/>
      <c r="BQZ26" s="490"/>
      <c r="BRA26" s="491"/>
      <c r="BRB26" s="490"/>
      <c r="BRC26" s="491"/>
      <c r="BRD26" s="490"/>
      <c r="BRE26" s="491"/>
      <c r="BRF26" s="490"/>
      <c r="BRG26" s="491"/>
      <c r="BRH26" s="490"/>
      <c r="BRI26" s="491"/>
      <c r="BRJ26" s="490"/>
      <c r="BRK26" s="491"/>
      <c r="BRL26" s="490"/>
      <c r="BRM26" s="491"/>
      <c r="BRN26" s="490"/>
      <c r="BRO26" s="491"/>
      <c r="BRP26" s="490"/>
      <c r="BRQ26" s="491"/>
      <c r="BRR26" s="490"/>
      <c r="BRS26" s="491"/>
      <c r="BRT26" s="490"/>
      <c r="BRU26" s="491"/>
      <c r="BRV26" s="490"/>
      <c r="BRW26" s="491"/>
      <c r="BRX26" s="490"/>
      <c r="BRY26" s="491"/>
      <c r="BRZ26" s="490"/>
      <c r="BSA26" s="491"/>
      <c r="BSB26" s="490"/>
      <c r="BSC26" s="491"/>
      <c r="BSD26" s="490"/>
      <c r="BSE26" s="491"/>
      <c r="BSF26" s="490"/>
      <c r="BSG26" s="491"/>
      <c r="BSH26" s="490"/>
      <c r="BSI26" s="491"/>
      <c r="BSJ26" s="490"/>
      <c r="BSK26" s="491"/>
      <c r="BSL26" s="490"/>
      <c r="BSM26" s="491"/>
      <c r="BSN26" s="490"/>
      <c r="BSO26" s="491"/>
      <c r="BSP26" s="490"/>
      <c r="BSQ26" s="491"/>
      <c r="BSR26" s="490"/>
      <c r="BSS26" s="491"/>
      <c r="BST26" s="490"/>
      <c r="BSU26" s="491"/>
      <c r="BSV26" s="490"/>
      <c r="BSW26" s="491"/>
      <c r="BSX26" s="490"/>
      <c r="BSY26" s="491"/>
      <c r="BSZ26" s="490"/>
      <c r="BTA26" s="491"/>
      <c r="BTB26" s="490"/>
      <c r="BTC26" s="491"/>
      <c r="BTD26" s="490"/>
      <c r="BTE26" s="491"/>
      <c r="BTF26" s="490"/>
      <c r="BTG26" s="491"/>
      <c r="BTH26" s="490"/>
      <c r="BTI26" s="491"/>
      <c r="BTJ26" s="490"/>
      <c r="BTK26" s="491"/>
      <c r="BTL26" s="490"/>
      <c r="BTM26" s="491"/>
      <c r="BTN26" s="490"/>
      <c r="BTO26" s="491"/>
      <c r="BTP26" s="490"/>
      <c r="BTQ26" s="491"/>
      <c r="BTR26" s="490"/>
      <c r="BTS26" s="491"/>
      <c r="BTT26" s="490"/>
      <c r="BTU26" s="491"/>
      <c r="BTV26" s="490"/>
      <c r="BTW26" s="491"/>
      <c r="BTX26" s="490"/>
      <c r="BTY26" s="491"/>
      <c r="BTZ26" s="490"/>
      <c r="BUA26" s="491"/>
      <c r="BUB26" s="490"/>
      <c r="BUC26" s="491"/>
      <c r="BUD26" s="490"/>
      <c r="BUE26" s="491"/>
      <c r="BUF26" s="490"/>
      <c r="BUG26" s="491"/>
      <c r="BUH26" s="490"/>
      <c r="BUI26" s="491"/>
      <c r="BUJ26" s="490"/>
      <c r="BUK26" s="491"/>
      <c r="BUL26" s="490"/>
      <c r="BUM26" s="491"/>
      <c r="BUN26" s="490"/>
      <c r="BUO26" s="491"/>
      <c r="BUP26" s="490"/>
      <c r="BUQ26" s="491"/>
      <c r="BUR26" s="490"/>
      <c r="BUS26" s="491"/>
      <c r="BUT26" s="490"/>
      <c r="BUU26" s="491"/>
      <c r="BUV26" s="490"/>
      <c r="BUW26" s="491"/>
      <c r="BUX26" s="490"/>
      <c r="BUY26" s="491"/>
      <c r="BUZ26" s="490"/>
      <c r="BVA26" s="491"/>
      <c r="BVB26" s="490"/>
      <c r="BVC26" s="491"/>
      <c r="BVD26" s="490"/>
      <c r="BVE26" s="491"/>
      <c r="BVF26" s="490"/>
      <c r="BVG26" s="491"/>
      <c r="BVH26" s="490"/>
      <c r="BVI26" s="491"/>
      <c r="BVJ26" s="490"/>
      <c r="BVK26" s="491"/>
      <c r="BVL26" s="490"/>
      <c r="BVM26" s="491"/>
      <c r="BVN26" s="490"/>
      <c r="BVO26" s="491"/>
      <c r="BVP26" s="490"/>
      <c r="BVQ26" s="491"/>
      <c r="BVR26" s="490"/>
      <c r="BVS26" s="491"/>
      <c r="BVT26" s="490"/>
      <c r="BVU26" s="491"/>
      <c r="BVV26" s="490"/>
      <c r="BVW26" s="491"/>
      <c r="BVX26" s="490"/>
      <c r="BVY26" s="491"/>
      <c r="BVZ26" s="490"/>
      <c r="BWA26" s="491"/>
      <c r="BWB26" s="490"/>
      <c r="BWC26" s="491"/>
      <c r="BWD26" s="490"/>
      <c r="BWE26" s="491"/>
      <c r="BWF26" s="490"/>
      <c r="BWG26" s="491"/>
      <c r="BWH26" s="490"/>
      <c r="BWI26" s="491"/>
      <c r="BWJ26" s="490"/>
      <c r="BWK26" s="491"/>
      <c r="BWL26" s="490"/>
      <c r="BWM26" s="491"/>
      <c r="BWN26" s="490"/>
      <c r="BWO26" s="491"/>
      <c r="BWP26" s="490"/>
      <c r="BWQ26" s="491"/>
      <c r="BWR26" s="490"/>
      <c r="BWS26" s="491"/>
      <c r="BWT26" s="490"/>
      <c r="BWU26" s="491"/>
      <c r="BWV26" s="490"/>
      <c r="BWW26" s="491"/>
      <c r="BWX26" s="490"/>
      <c r="BWY26" s="491"/>
      <c r="BWZ26" s="490"/>
      <c r="BXA26" s="491"/>
      <c r="BXB26" s="490"/>
      <c r="BXC26" s="491"/>
      <c r="BXD26" s="490"/>
      <c r="BXE26" s="491"/>
      <c r="BXF26" s="490"/>
      <c r="BXG26" s="491"/>
      <c r="BXH26" s="490"/>
      <c r="BXI26" s="491"/>
      <c r="BXJ26" s="490"/>
      <c r="BXK26" s="491"/>
      <c r="BXL26" s="490"/>
      <c r="BXM26" s="491"/>
      <c r="BXN26" s="490"/>
      <c r="BXO26" s="491"/>
      <c r="BXP26" s="490"/>
      <c r="BXQ26" s="491"/>
      <c r="BXR26" s="490"/>
      <c r="BXS26" s="491"/>
      <c r="BXT26" s="490"/>
      <c r="BXU26" s="491"/>
      <c r="BXV26" s="490"/>
      <c r="BXW26" s="491"/>
      <c r="BXX26" s="490"/>
      <c r="BXY26" s="491"/>
      <c r="BXZ26" s="490"/>
      <c r="BYA26" s="491"/>
      <c r="BYB26" s="490"/>
      <c r="BYC26" s="491"/>
      <c r="BYD26" s="490"/>
      <c r="BYE26" s="491"/>
      <c r="BYF26" s="490"/>
      <c r="BYG26" s="491"/>
      <c r="BYH26" s="490"/>
      <c r="BYI26" s="491"/>
      <c r="BYJ26" s="490"/>
      <c r="BYK26" s="491"/>
      <c r="BYL26" s="490"/>
      <c r="BYM26" s="491"/>
      <c r="BYN26" s="490"/>
      <c r="BYO26" s="491"/>
      <c r="BYP26" s="490"/>
      <c r="BYQ26" s="491"/>
      <c r="BYR26" s="490"/>
      <c r="BYS26" s="491"/>
      <c r="BYT26" s="490"/>
      <c r="BYU26" s="491"/>
      <c r="BYV26" s="490"/>
      <c r="BYW26" s="491"/>
      <c r="BYX26" s="490"/>
      <c r="BYY26" s="491"/>
      <c r="BYZ26" s="490"/>
      <c r="BZA26" s="491"/>
      <c r="BZB26" s="490"/>
      <c r="BZC26" s="491"/>
      <c r="BZD26" s="490"/>
      <c r="BZE26" s="491"/>
      <c r="BZF26" s="490"/>
      <c r="BZG26" s="491"/>
      <c r="BZH26" s="490"/>
      <c r="BZI26" s="491"/>
      <c r="BZJ26" s="490"/>
      <c r="BZK26" s="491"/>
      <c r="BZL26" s="490"/>
      <c r="BZM26" s="491"/>
      <c r="BZN26" s="490"/>
      <c r="BZO26" s="491"/>
      <c r="BZP26" s="490"/>
      <c r="BZQ26" s="491"/>
      <c r="BZR26" s="490"/>
      <c r="BZS26" s="491"/>
      <c r="BZT26" s="490"/>
      <c r="BZU26" s="491"/>
      <c r="BZV26" s="490"/>
      <c r="BZW26" s="491"/>
      <c r="BZX26" s="490"/>
      <c r="BZY26" s="491"/>
      <c r="BZZ26" s="490"/>
      <c r="CAA26" s="491"/>
      <c r="CAB26" s="490"/>
      <c r="CAC26" s="491"/>
      <c r="CAD26" s="490"/>
      <c r="CAE26" s="491"/>
      <c r="CAF26" s="490"/>
      <c r="CAG26" s="491"/>
      <c r="CAH26" s="490"/>
      <c r="CAI26" s="491"/>
      <c r="CAJ26" s="490"/>
      <c r="CAK26" s="491"/>
      <c r="CAL26" s="490"/>
      <c r="CAM26" s="491"/>
      <c r="CAN26" s="490"/>
      <c r="CAO26" s="491"/>
      <c r="CAP26" s="490"/>
      <c r="CAQ26" s="491"/>
      <c r="CAR26" s="490"/>
      <c r="CAS26" s="491"/>
      <c r="CAT26" s="490"/>
      <c r="CAU26" s="491"/>
      <c r="CAV26" s="490"/>
      <c r="CAW26" s="491"/>
      <c r="CAX26" s="490"/>
      <c r="CAY26" s="491"/>
      <c r="CAZ26" s="490"/>
      <c r="CBA26" s="491"/>
      <c r="CBB26" s="490"/>
      <c r="CBC26" s="491"/>
      <c r="CBD26" s="490"/>
      <c r="CBE26" s="491"/>
      <c r="CBF26" s="490"/>
      <c r="CBG26" s="491"/>
      <c r="CBH26" s="490"/>
      <c r="CBI26" s="491"/>
      <c r="CBJ26" s="490"/>
      <c r="CBK26" s="491"/>
      <c r="CBL26" s="490"/>
      <c r="CBM26" s="491"/>
      <c r="CBN26" s="490"/>
      <c r="CBO26" s="491"/>
      <c r="CBP26" s="490"/>
      <c r="CBQ26" s="491"/>
      <c r="CBR26" s="490"/>
      <c r="CBS26" s="491"/>
      <c r="CBT26" s="490"/>
      <c r="CBU26" s="491"/>
      <c r="CBV26" s="490"/>
      <c r="CBW26" s="491"/>
      <c r="CBX26" s="490"/>
      <c r="CBY26" s="491"/>
      <c r="CBZ26" s="490"/>
      <c r="CCA26" s="491"/>
      <c r="CCB26" s="490"/>
      <c r="CCC26" s="491"/>
      <c r="CCD26" s="490"/>
      <c r="CCE26" s="491"/>
      <c r="CCF26" s="490"/>
      <c r="CCG26" s="491"/>
      <c r="CCH26" s="490"/>
      <c r="CCI26" s="491"/>
      <c r="CCJ26" s="490"/>
      <c r="CCK26" s="491"/>
      <c r="CCL26" s="490"/>
      <c r="CCM26" s="491"/>
      <c r="CCN26" s="490"/>
      <c r="CCO26" s="491"/>
      <c r="CCP26" s="490"/>
      <c r="CCQ26" s="491"/>
      <c r="CCR26" s="490"/>
      <c r="CCS26" s="491"/>
      <c r="CCT26" s="490"/>
      <c r="CCU26" s="491"/>
      <c r="CCV26" s="490"/>
      <c r="CCW26" s="491"/>
      <c r="CCX26" s="490"/>
      <c r="CCY26" s="491"/>
      <c r="CCZ26" s="490"/>
      <c r="CDA26" s="491"/>
      <c r="CDB26" s="490"/>
      <c r="CDC26" s="491"/>
      <c r="CDD26" s="490"/>
      <c r="CDE26" s="491"/>
      <c r="CDF26" s="490"/>
      <c r="CDG26" s="491"/>
      <c r="CDH26" s="490"/>
      <c r="CDI26" s="491"/>
      <c r="CDJ26" s="490"/>
      <c r="CDK26" s="491"/>
      <c r="CDL26" s="490"/>
      <c r="CDM26" s="491"/>
      <c r="CDN26" s="490"/>
      <c r="CDO26" s="491"/>
      <c r="CDP26" s="490"/>
      <c r="CDQ26" s="491"/>
      <c r="CDR26" s="490"/>
      <c r="CDS26" s="491"/>
      <c r="CDT26" s="490"/>
      <c r="CDU26" s="491"/>
      <c r="CDV26" s="490"/>
      <c r="CDW26" s="491"/>
      <c r="CDX26" s="490"/>
      <c r="CDY26" s="491"/>
      <c r="CDZ26" s="490"/>
      <c r="CEA26" s="491"/>
      <c r="CEB26" s="490"/>
      <c r="CEC26" s="491"/>
      <c r="CED26" s="490"/>
      <c r="CEE26" s="491"/>
      <c r="CEF26" s="490"/>
      <c r="CEG26" s="491"/>
      <c r="CEH26" s="490"/>
      <c r="CEI26" s="491"/>
      <c r="CEJ26" s="490"/>
      <c r="CEK26" s="491"/>
      <c r="CEL26" s="490"/>
      <c r="CEM26" s="491"/>
      <c r="CEN26" s="490"/>
      <c r="CEO26" s="491"/>
      <c r="CEP26" s="490"/>
      <c r="CEQ26" s="491"/>
      <c r="CER26" s="490"/>
      <c r="CES26" s="491"/>
      <c r="CET26" s="490"/>
      <c r="CEU26" s="491"/>
      <c r="CEV26" s="490"/>
      <c r="CEW26" s="491"/>
      <c r="CEX26" s="490"/>
      <c r="CEY26" s="491"/>
      <c r="CEZ26" s="490"/>
      <c r="CFA26" s="491"/>
      <c r="CFB26" s="490"/>
      <c r="CFC26" s="491"/>
      <c r="CFD26" s="490"/>
      <c r="CFE26" s="491"/>
      <c r="CFF26" s="490"/>
      <c r="CFG26" s="491"/>
      <c r="CFH26" s="490"/>
      <c r="CFI26" s="491"/>
      <c r="CFJ26" s="490"/>
      <c r="CFK26" s="491"/>
      <c r="CFL26" s="490"/>
      <c r="CFM26" s="491"/>
      <c r="CFN26" s="490"/>
      <c r="CFO26" s="491"/>
      <c r="CFP26" s="490"/>
      <c r="CFQ26" s="491"/>
      <c r="CFR26" s="490"/>
      <c r="CFS26" s="491"/>
      <c r="CFT26" s="490"/>
      <c r="CFU26" s="491"/>
      <c r="CFV26" s="490"/>
      <c r="CFW26" s="491"/>
      <c r="CFX26" s="490"/>
      <c r="CFY26" s="491"/>
      <c r="CFZ26" s="490"/>
      <c r="CGA26" s="491"/>
      <c r="CGB26" s="490"/>
      <c r="CGC26" s="491"/>
      <c r="CGD26" s="490"/>
      <c r="CGE26" s="491"/>
      <c r="CGF26" s="490"/>
      <c r="CGG26" s="491"/>
      <c r="CGH26" s="490"/>
      <c r="CGI26" s="491"/>
      <c r="CGJ26" s="490"/>
      <c r="CGK26" s="491"/>
      <c r="CGL26" s="490"/>
      <c r="CGM26" s="491"/>
      <c r="CGN26" s="490"/>
      <c r="CGO26" s="491"/>
      <c r="CGP26" s="490"/>
      <c r="CGQ26" s="491"/>
      <c r="CGR26" s="490"/>
      <c r="CGS26" s="491"/>
      <c r="CGT26" s="490"/>
      <c r="CGU26" s="491"/>
      <c r="CGV26" s="490"/>
      <c r="CGW26" s="491"/>
      <c r="CGX26" s="490"/>
      <c r="CGY26" s="491"/>
      <c r="CGZ26" s="490"/>
      <c r="CHA26" s="491"/>
      <c r="CHB26" s="490"/>
      <c r="CHC26" s="491"/>
      <c r="CHD26" s="490"/>
      <c r="CHE26" s="491"/>
      <c r="CHF26" s="490"/>
      <c r="CHG26" s="491"/>
      <c r="CHH26" s="490"/>
      <c r="CHI26" s="491"/>
      <c r="CHJ26" s="490"/>
      <c r="CHK26" s="491"/>
      <c r="CHL26" s="490"/>
      <c r="CHM26" s="491"/>
      <c r="CHN26" s="490"/>
      <c r="CHO26" s="491"/>
      <c r="CHP26" s="490"/>
      <c r="CHQ26" s="491"/>
      <c r="CHR26" s="490"/>
      <c r="CHS26" s="491"/>
      <c r="CHT26" s="490"/>
      <c r="CHU26" s="491"/>
      <c r="CHV26" s="490"/>
      <c r="CHW26" s="491"/>
      <c r="CHX26" s="490"/>
      <c r="CHY26" s="491"/>
      <c r="CHZ26" s="490"/>
      <c r="CIA26" s="491"/>
      <c r="CIB26" s="490"/>
      <c r="CIC26" s="491"/>
      <c r="CID26" s="490"/>
      <c r="CIE26" s="491"/>
      <c r="CIF26" s="490"/>
      <c r="CIG26" s="491"/>
      <c r="CIH26" s="490"/>
      <c r="CII26" s="491"/>
      <c r="CIJ26" s="490"/>
      <c r="CIK26" s="491"/>
      <c r="CIL26" s="490"/>
      <c r="CIM26" s="491"/>
      <c r="CIN26" s="490"/>
      <c r="CIO26" s="491"/>
      <c r="CIP26" s="490"/>
      <c r="CIQ26" s="491"/>
      <c r="CIR26" s="490"/>
      <c r="CIS26" s="491"/>
      <c r="CIT26" s="490"/>
      <c r="CIU26" s="491"/>
      <c r="CIV26" s="490"/>
      <c r="CIW26" s="491"/>
      <c r="CIX26" s="490"/>
      <c r="CIY26" s="491"/>
      <c r="CIZ26" s="490"/>
      <c r="CJA26" s="491"/>
      <c r="CJB26" s="490"/>
      <c r="CJC26" s="491"/>
      <c r="CJD26" s="490"/>
      <c r="CJE26" s="491"/>
      <c r="CJF26" s="490"/>
      <c r="CJG26" s="491"/>
      <c r="CJH26" s="490"/>
      <c r="CJI26" s="491"/>
      <c r="CJJ26" s="490"/>
      <c r="CJK26" s="491"/>
      <c r="CJL26" s="490"/>
      <c r="CJM26" s="491"/>
      <c r="CJN26" s="490"/>
      <c r="CJO26" s="491"/>
      <c r="CJP26" s="490"/>
      <c r="CJQ26" s="491"/>
      <c r="CJR26" s="490"/>
      <c r="CJS26" s="491"/>
      <c r="CJT26" s="490"/>
      <c r="CJU26" s="491"/>
      <c r="CJV26" s="490"/>
      <c r="CJW26" s="491"/>
      <c r="CJX26" s="490"/>
      <c r="CJY26" s="491"/>
      <c r="CJZ26" s="490"/>
      <c r="CKA26" s="491"/>
      <c r="CKB26" s="490"/>
      <c r="CKC26" s="491"/>
      <c r="CKD26" s="490"/>
      <c r="CKE26" s="491"/>
      <c r="CKF26" s="490"/>
      <c r="CKG26" s="491"/>
      <c r="CKH26" s="490"/>
      <c r="CKI26" s="491"/>
      <c r="CKJ26" s="490"/>
      <c r="CKK26" s="491"/>
      <c r="CKL26" s="490"/>
      <c r="CKM26" s="491"/>
      <c r="CKN26" s="490"/>
      <c r="CKO26" s="491"/>
      <c r="CKP26" s="490"/>
      <c r="CKQ26" s="491"/>
      <c r="CKR26" s="490"/>
      <c r="CKS26" s="491"/>
      <c r="CKT26" s="490"/>
      <c r="CKU26" s="491"/>
      <c r="CKV26" s="490"/>
      <c r="CKW26" s="491"/>
      <c r="CKX26" s="490"/>
      <c r="CKY26" s="491"/>
      <c r="CKZ26" s="490"/>
      <c r="CLA26" s="491"/>
      <c r="CLB26" s="490"/>
      <c r="CLC26" s="491"/>
      <c r="CLD26" s="490"/>
      <c r="CLE26" s="491"/>
      <c r="CLF26" s="490"/>
      <c r="CLG26" s="491"/>
      <c r="CLH26" s="490"/>
      <c r="CLI26" s="491"/>
      <c r="CLJ26" s="490"/>
      <c r="CLK26" s="491"/>
      <c r="CLL26" s="490"/>
      <c r="CLM26" s="491"/>
      <c r="CLN26" s="490"/>
      <c r="CLO26" s="491"/>
      <c r="CLP26" s="490"/>
      <c r="CLQ26" s="491"/>
      <c r="CLR26" s="490"/>
      <c r="CLS26" s="491"/>
      <c r="CLT26" s="490"/>
      <c r="CLU26" s="491"/>
      <c r="CLV26" s="490"/>
      <c r="CLW26" s="491"/>
      <c r="CLX26" s="490"/>
      <c r="CLY26" s="491"/>
      <c r="CLZ26" s="490"/>
      <c r="CMA26" s="491"/>
      <c r="CMB26" s="490"/>
      <c r="CMC26" s="491"/>
      <c r="CMD26" s="490"/>
      <c r="CME26" s="491"/>
      <c r="CMF26" s="490"/>
      <c r="CMG26" s="491"/>
      <c r="CMH26" s="490"/>
      <c r="CMI26" s="491"/>
      <c r="CMJ26" s="490"/>
      <c r="CMK26" s="491"/>
      <c r="CML26" s="490"/>
      <c r="CMM26" s="491"/>
      <c r="CMN26" s="490"/>
      <c r="CMO26" s="491"/>
      <c r="CMP26" s="490"/>
      <c r="CMQ26" s="491"/>
      <c r="CMR26" s="490"/>
      <c r="CMS26" s="491"/>
      <c r="CMT26" s="490"/>
      <c r="CMU26" s="491"/>
      <c r="CMV26" s="490"/>
      <c r="CMW26" s="491"/>
      <c r="CMX26" s="490"/>
      <c r="CMY26" s="491"/>
      <c r="CMZ26" s="490"/>
      <c r="CNA26" s="491"/>
      <c r="CNB26" s="490"/>
      <c r="CNC26" s="491"/>
      <c r="CND26" s="490"/>
      <c r="CNE26" s="491"/>
      <c r="CNF26" s="490"/>
      <c r="CNG26" s="491"/>
      <c r="CNH26" s="490"/>
      <c r="CNI26" s="491"/>
      <c r="CNJ26" s="490"/>
      <c r="CNK26" s="491"/>
      <c r="CNL26" s="490"/>
      <c r="CNM26" s="491"/>
      <c r="CNN26" s="490"/>
      <c r="CNO26" s="491"/>
      <c r="CNP26" s="490"/>
      <c r="CNQ26" s="491"/>
      <c r="CNR26" s="490"/>
      <c r="CNS26" s="491"/>
      <c r="CNT26" s="490"/>
      <c r="CNU26" s="491"/>
      <c r="CNV26" s="490"/>
      <c r="CNW26" s="491"/>
      <c r="CNX26" s="490"/>
      <c r="CNY26" s="491"/>
      <c r="CNZ26" s="490"/>
      <c r="COA26" s="491"/>
      <c r="COB26" s="490"/>
      <c r="COC26" s="491"/>
      <c r="COD26" s="490"/>
      <c r="COE26" s="491"/>
      <c r="COF26" s="490"/>
      <c r="COG26" s="491"/>
      <c r="COH26" s="490"/>
      <c r="COI26" s="491"/>
      <c r="COJ26" s="490"/>
      <c r="COK26" s="491"/>
      <c r="COL26" s="490"/>
      <c r="COM26" s="491"/>
      <c r="CON26" s="490"/>
      <c r="COO26" s="491"/>
      <c r="COP26" s="490"/>
      <c r="COQ26" s="491"/>
      <c r="COR26" s="490"/>
      <c r="COS26" s="491"/>
      <c r="COT26" s="490"/>
      <c r="COU26" s="491"/>
      <c r="COV26" s="490"/>
      <c r="COW26" s="491"/>
      <c r="COX26" s="490"/>
      <c r="COY26" s="491"/>
      <c r="COZ26" s="490"/>
      <c r="CPA26" s="491"/>
      <c r="CPB26" s="490"/>
      <c r="CPC26" s="491"/>
      <c r="CPD26" s="490"/>
      <c r="CPE26" s="491"/>
      <c r="CPF26" s="490"/>
      <c r="CPG26" s="491"/>
      <c r="CPH26" s="490"/>
      <c r="CPI26" s="491"/>
      <c r="CPJ26" s="490"/>
      <c r="CPK26" s="491"/>
      <c r="CPL26" s="490"/>
      <c r="CPM26" s="491"/>
      <c r="CPN26" s="490"/>
      <c r="CPO26" s="491"/>
      <c r="CPP26" s="490"/>
      <c r="CPQ26" s="491"/>
      <c r="CPR26" s="490"/>
      <c r="CPS26" s="491"/>
      <c r="CPT26" s="490"/>
      <c r="CPU26" s="491"/>
      <c r="CPV26" s="490"/>
      <c r="CPW26" s="491"/>
      <c r="CPX26" s="490"/>
      <c r="CPY26" s="491"/>
      <c r="CPZ26" s="490"/>
      <c r="CQA26" s="491"/>
      <c r="CQB26" s="490"/>
      <c r="CQC26" s="491"/>
      <c r="CQD26" s="490"/>
      <c r="CQE26" s="491"/>
      <c r="CQF26" s="490"/>
      <c r="CQG26" s="491"/>
      <c r="CQH26" s="490"/>
      <c r="CQI26" s="491"/>
      <c r="CQJ26" s="490"/>
      <c r="CQK26" s="491"/>
      <c r="CQL26" s="490"/>
      <c r="CQM26" s="491"/>
      <c r="CQN26" s="490"/>
      <c r="CQO26" s="491"/>
      <c r="CQP26" s="490"/>
      <c r="CQQ26" s="491"/>
      <c r="CQR26" s="490"/>
      <c r="CQS26" s="491"/>
      <c r="CQT26" s="490"/>
      <c r="CQU26" s="491"/>
      <c r="CQV26" s="490"/>
      <c r="CQW26" s="491"/>
      <c r="CQX26" s="490"/>
      <c r="CQY26" s="491"/>
      <c r="CQZ26" s="490"/>
      <c r="CRA26" s="491"/>
      <c r="CRB26" s="490"/>
      <c r="CRC26" s="491"/>
      <c r="CRD26" s="490"/>
      <c r="CRE26" s="491"/>
      <c r="CRF26" s="490"/>
      <c r="CRG26" s="491"/>
      <c r="CRH26" s="490"/>
      <c r="CRI26" s="491"/>
      <c r="CRJ26" s="490"/>
      <c r="CRK26" s="491"/>
      <c r="CRL26" s="490"/>
      <c r="CRM26" s="491"/>
      <c r="CRN26" s="490"/>
      <c r="CRO26" s="491"/>
      <c r="CRP26" s="490"/>
      <c r="CRQ26" s="491"/>
      <c r="CRR26" s="490"/>
      <c r="CRS26" s="491"/>
      <c r="CRT26" s="490"/>
      <c r="CRU26" s="491"/>
      <c r="CRV26" s="490"/>
      <c r="CRW26" s="491"/>
      <c r="CRX26" s="490"/>
      <c r="CRY26" s="491"/>
      <c r="CRZ26" s="490"/>
      <c r="CSA26" s="491"/>
      <c r="CSB26" s="490"/>
      <c r="CSC26" s="491"/>
      <c r="CSD26" s="490"/>
      <c r="CSE26" s="491"/>
      <c r="CSF26" s="490"/>
      <c r="CSG26" s="491"/>
      <c r="CSH26" s="490"/>
      <c r="CSI26" s="491"/>
      <c r="CSJ26" s="490"/>
      <c r="CSK26" s="491"/>
      <c r="CSL26" s="490"/>
      <c r="CSM26" s="491"/>
      <c r="CSN26" s="490"/>
      <c r="CSO26" s="491"/>
      <c r="CSP26" s="490"/>
      <c r="CSQ26" s="491"/>
      <c r="CSR26" s="490"/>
      <c r="CSS26" s="491"/>
      <c r="CST26" s="490"/>
      <c r="CSU26" s="491"/>
      <c r="CSV26" s="490"/>
      <c r="CSW26" s="491"/>
      <c r="CSX26" s="490"/>
      <c r="CSY26" s="491"/>
      <c r="CSZ26" s="490"/>
      <c r="CTA26" s="491"/>
      <c r="CTB26" s="490"/>
      <c r="CTC26" s="491"/>
      <c r="CTD26" s="490"/>
      <c r="CTE26" s="491"/>
      <c r="CTF26" s="490"/>
      <c r="CTG26" s="491"/>
      <c r="CTH26" s="490"/>
      <c r="CTI26" s="491"/>
      <c r="CTJ26" s="490"/>
      <c r="CTK26" s="491"/>
      <c r="CTL26" s="490"/>
      <c r="CTM26" s="491"/>
      <c r="CTN26" s="490"/>
      <c r="CTO26" s="491"/>
      <c r="CTP26" s="490"/>
      <c r="CTQ26" s="491"/>
      <c r="CTR26" s="490"/>
      <c r="CTS26" s="491"/>
      <c r="CTT26" s="490"/>
      <c r="CTU26" s="491"/>
      <c r="CTV26" s="490"/>
      <c r="CTW26" s="491"/>
      <c r="CTX26" s="490"/>
      <c r="CTY26" s="491"/>
      <c r="CTZ26" s="490"/>
      <c r="CUA26" s="491"/>
      <c r="CUB26" s="490"/>
      <c r="CUC26" s="491"/>
      <c r="CUD26" s="490"/>
      <c r="CUE26" s="491"/>
      <c r="CUF26" s="490"/>
      <c r="CUG26" s="491"/>
      <c r="CUH26" s="490"/>
      <c r="CUI26" s="491"/>
      <c r="CUJ26" s="490"/>
      <c r="CUK26" s="491"/>
      <c r="CUL26" s="490"/>
      <c r="CUM26" s="491"/>
      <c r="CUN26" s="490"/>
      <c r="CUO26" s="491"/>
      <c r="CUP26" s="490"/>
      <c r="CUQ26" s="491"/>
      <c r="CUR26" s="490"/>
      <c r="CUS26" s="491"/>
      <c r="CUT26" s="490"/>
      <c r="CUU26" s="491"/>
      <c r="CUV26" s="490"/>
      <c r="CUW26" s="491"/>
      <c r="CUX26" s="490"/>
      <c r="CUY26" s="491"/>
      <c r="CUZ26" s="490"/>
      <c r="CVA26" s="491"/>
      <c r="CVB26" s="490"/>
      <c r="CVC26" s="491"/>
      <c r="CVD26" s="490"/>
      <c r="CVE26" s="491"/>
      <c r="CVF26" s="490"/>
      <c r="CVG26" s="491"/>
      <c r="CVH26" s="490"/>
      <c r="CVI26" s="491"/>
      <c r="CVJ26" s="490"/>
      <c r="CVK26" s="491"/>
      <c r="CVL26" s="490"/>
      <c r="CVM26" s="491"/>
      <c r="CVN26" s="490"/>
      <c r="CVO26" s="491"/>
      <c r="CVP26" s="490"/>
      <c r="CVQ26" s="491"/>
      <c r="CVR26" s="490"/>
      <c r="CVS26" s="491"/>
      <c r="CVT26" s="490"/>
      <c r="CVU26" s="491"/>
      <c r="CVV26" s="490"/>
      <c r="CVW26" s="491"/>
      <c r="CVX26" s="490"/>
      <c r="CVY26" s="491"/>
      <c r="CVZ26" s="490"/>
      <c r="CWA26" s="491"/>
      <c r="CWB26" s="490"/>
      <c r="CWC26" s="491"/>
      <c r="CWD26" s="490"/>
      <c r="CWE26" s="491"/>
      <c r="CWF26" s="490"/>
      <c r="CWG26" s="491"/>
      <c r="CWH26" s="490"/>
      <c r="CWI26" s="491"/>
      <c r="CWJ26" s="490"/>
      <c r="CWK26" s="491"/>
      <c r="CWL26" s="490"/>
      <c r="CWM26" s="491"/>
      <c r="CWN26" s="490"/>
      <c r="CWO26" s="491"/>
      <c r="CWP26" s="490"/>
      <c r="CWQ26" s="491"/>
      <c r="CWR26" s="490"/>
      <c r="CWS26" s="491"/>
      <c r="CWT26" s="490"/>
      <c r="CWU26" s="491"/>
      <c r="CWV26" s="490"/>
      <c r="CWW26" s="491"/>
      <c r="CWX26" s="490"/>
      <c r="CWY26" s="491"/>
      <c r="CWZ26" s="490"/>
      <c r="CXA26" s="491"/>
      <c r="CXB26" s="490"/>
      <c r="CXC26" s="491"/>
      <c r="CXD26" s="490"/>
      <c r="CXE26" s="491"/>
      <c r="CXF26" s="490"/>
      <c r="CXG26" s="491"/>
      <c r="CXH26" s="490"/>
      <c r="CXI26" s="491"/>
      <c r="CXJ26" s="490"/>
      <c r="CXK26" s="491"/>
      <c r="CXL26" s="490"/>
      <c r="CXM26" s="491"/>
      <c r="CXN26" s="490"/>
      <c r="CXO26" s="491"/>
      <c r="CXP26" s="490"/>
      <c r="CXQ26" s="491"/>
      <c r="CXR26" s="490"/>
      <c r="CXS26" s="491"/>
      <c r="CXT26" s="490"/>
      <c r="CXU26" s="491"/>
      <c r="CXV26" s="490"/>
      <c r="CXW26" s="491"/>
      <c r="CXX26" s="490"/>
      <c r="CXY26" s="491"/>
      <c r="CXZ26" s="490"/>
      <c r="CYA26" s="491"/>
      <c r="CYB26" s="490"/>
      <c r="CYC26" s="491"/>
      <c r="CYD26" s="490"/>
      <c r="CYE26" s="491"/>
      <c r="CYF26" s="490"/>
      <c r="CYG26" s="491"/>
      <c r="CYH26" s="490"/>
      <c r="CYI26" s="491"/>
      <c r="CYJ26" s="490"/>
      <c r="CYK26" s="491"/>
      <c r="CYL26" s="490"/>
      <c r="CYM26" s="491"/>
      <c r="CYN26" s="490"/>
      <c r="CYO26" s="491"/>
      <c r="CYP26" s="490"/>
      <c r="CYQ26" s="491"/>
      <c r="CYR26" s="490"/>
      <c r="CYS26" s="491"/>
      <c r="CYT26" s="490"/>
      <c r="CYU26" s="491"/>
      <c r="CYV26" s="490"/>
      <c r="CYW26" s="491"/>
      <c r="CYX26" s="490"/>
      <c r="CYY26" s="491"/>
      <c r="CYZ26" s="490"/>
      <c r="CZA26" s="491"/>
      <c r="CZB26" s="490"/>
      <c r="CZC26" s="491"/>
      <c r="CZD26" s="490"/>
      <c r="CZE26" s="491"/>
      <c r="CZF26" s="490"/>
      <c r="CZG26" s="491"/>
      <c r="CZH26" s="490"/>
      <c r="CZI26" s="491"/>
      <c r="CZJ26" s="490"/>
      <c r="CZK26" s="491"/>
      <c r="CZL26" s="490"/>
      <c r="CZM26" s="491"/>
      <c r="CZN26" s="490"/>
      <c r="CZO26" s="491"/>
      <c r="CZP26" s="490"/>
      <c r="CZQ26" s="491"/>
      <c r="CZR26" s="490"/>
      <c r="CZS26" s="491"/>
      <c r="CZT26" s="490"/>
      <c r="CZU26" s="491"/>
      <c r="CZV26" s="490"/>
      <c r="CZW26" s="491"/>
      <c r="CZX26" s="490"/>
      <c r="CZY26" s="491"/>
      <c r="CZZ26" s="490"/>
      <c r="DAA26" s="491"/>
      <c r="DAB26" s="490"/>
      <c r="DAC26" s="491"/>
      <c r="DAD26" s="490"/>
      <c r="DAE26" s="491"/>
      <c r="DAF26" s="490"/>
      <c r="DAG26" s="491"/>
      <c r="DAH26" s="490"/>
      <c r="DAI26" s="491"/>
      <c r="DAJ26" s="490"/>
      <c r="DAK26" s="491"/>
      <c r="DAL26" s="490"/>
      <c r="DAM26" s="491"/>
      <c r="DAN26" s="490"/>
      <c r="DAO26" s="491"/>
      <c r="DAP26" s="490"/>
      <c r="DAQ26" s="491"/>
      <c r="DAR26" s="490"/>
      <c r="DAS26" s="491"/>
      <c r="DAT26" s="490"/>
      <c r="DAU26" s="491"/>
      <c r="DAV26" s="490"/>
      <c r="DAW26" s="491"/>
      <c r="DAX26" s="490"/>
      <c r="DAY26" s="491"/>
      <c r="DAZ26" s="490"/>
      <c r="DBA26" s="491"/>
      <c r="DBB26" s="490"/>
      <c r="DBC26" s="491"/>
      <c r="DBD26" s="490"/>
      <c r="DBE26" s="491"/>
      <c r="DBF26" s="490"/>
      <c r="DBG26" s="491"/>
      <c r="DBH26" s="490"/>
      <c r="DBI26" s="491"/>
      <c r="DBJ26" s="490"/>
      <c r="DBK26" s="491"/>
      <c r="DBL26" s="490"/>
      <c r="DBM26" s="491"/>
      <c r="DBN26" s="490"/>
      <c r="DBO26" s="491"/>
      <c r="DBP26" s="490"/>
      <c r="DBQ26" s="491"/>
      <c r="DBR26" s="490"/>
      <c r="DBS26" s="491"/>
      <c r="DBT26" s="490"/>
      <c r="DBU26" s="491"/>
      <c r="DBV26" s="490"/>
      <c r="DBW26" s="491"/>
      <c r="DBX26" s="490"/>
      <c r="DBY26" s="491"/>
      <c r="DBZ26" s="490"/>
      <c r="DCA26" s="491"/>
      <c r="DCB26" s="490"/>
      <c r="DCC26" s="491"/>
      <c r="DCD26" s="490"/>
      <c r="DCE26" s="491"/>
      <c r="DCF26" s="490"/>
      <c r="DCG26" s="491"/>
      <c r="DCH26" s="490"/>
      <c r="DCI26" s="491"/>
      <c r="DCJ26" s="490"/>
      <c r="DCK26" s="491"/>
      <c r="DCL26" s="490"/>
      <c r="DCM26" s="491"/>
      <c r="DCN26" s="490"/>
      <c r="DCO26" s="491"/>
      <c r="DCP26" s="490"/>
      <c r="DCQ26" s="491"/>
      <c r="DCR26" s="490"/>
      <c r="DCS26" s="491"/>
      <c r="DCT26" s="490"/>
      <c r="DCU26" s="491"/>
      <c r="DCV26" s="490"/>
      <c r="DCW26" s="491"/>
      <c r="DCX26" s="490"/>
      <c r="DCY26" s="491"/>
      <c r="DCZ26" s="490"/>
      <c r="DDA26" s="491"/>
      <c r="DDB26" s="490"/>
      <c r="DDC26" s="491"/>
      <c r="DDD26" s="490"/>
      <c r="DDE26" s="491"/>
      <c r="DDF26" s="490"/>
      <c r="DDG26" s="491"/>
      <c r="DDH26" s="490"/>
      <c r="DDI26" s="491"/>
      <c r="DDJ26" s="490"/>
      <c r="DDK26" s="491"/>
      <c r="DDL26" s="490"/>
      <c r="DDM26" s="491"/>
      <c r="DDN26" s="490"/>
      <c r="DDO26" s="491"/>
      <c r="DDP26" s="490"/>
      <c r="DDQ26" s="491"/>
      <c r="DDR26" s="490"/>
      <c r="DDS26" s="491"/>
      <c r="DDT26" s="490"/>
      <c r="DDU26" s="491"/>
      <c r="DDV26" s="490"/>
      <c r="DDW26" s="491"/>
      <c r="DDX26" s="490"/>
      <c r="DDY26" s="491"/>
      <c r="DDZ26" s="490"/>
      <c r="DEA26" s="491"/>
      <c r="DEB26" s="490"/>
      <c r="DEC26" s="491"/>
      <c r="DED26" s="490"/>
      <c r="DEE26" s="491"/>
      <c r="DEF26" s="490"/>
      <c r="DEG26" s="491"/>
      <c r="DEH26" s="490"/>
      <c r="DEI26" s="491"/>
      <c r="DEJ26" s="490"/>
      <c r="DEK26" s="491"/>
      <c r="DEL26" s="490"/>
      <c r="DEM26" s="491"/>
      <c r="DEN26" s="490"/>
      <c r="DEO26" s="491"/>
      <c r="DEP26" s="490"/>
      <c r="DEQ26" s="491"/>
      <c r="DER26" s="490"/>
      <c r="DES26" s="491"/>
      <c r="DET26" s="490"/>
      <c r="DEU26" s="491"/>
      <c r="DEV26" s="490"/>
      <c r="DEW26" s="491"/>
      <c r="DEX26" s="490"/>
      <c r="DEY26" s="491"/>
      <c r="DEZ26" s="490"/>
      <c r="DFA26" s="491"/>
      <c r="DFB26" s="490"/>
      <c r="DFC26" s="491"/>
      <c r="DFD26" s="490"/>
      <c r="DFE26" s="491"/>
      <c r="DFF26" s="490"/>
      <c r="DFG26" s="491"/>
      <c r="DFH26" s="490"/>
      <c r="DFI26" s="491"/>
      <c r="DFJ26" s="490"/>
      <c r="DFK26" s="491"/>
      <c r="DFL26" s="490"/>
      <c r="DFM26" s="491"/>
      <c r="DFN26" s="490"/>
      <c r="DFO26" s="491"/>
      <c r="DFP26" s="490"/>
      <c r="DFQ26" s="491"/>
      <c r="DFR26" s="490"/>
      <c r="DFS26" s="491"/>
      <c r="DFT26" s="490"/>
      <c r="DFU26" s="491"/>
      <c r="DFV26" s="490"/>
      <c r="DFW26" s="491"/>
      <c r="DFX26" s="490"/>
      <c r="DFY26" s="491"/>
      <c r="DFZ26" s="490"/>
      <c r="DGA26" s="491"/>
      <c r="DGB26" s="490"/>
      <c r="DGC26" s="491"/>
      <c r="DGD26" s="490"/>
      <c r="DGE26" s="491"/>
      <c r="DGF26" s="490"/>
      <c r="DGG26" s="491"/>
      <c r="DGH26" s="490"/>
      <c r="DGI26" s="491"/>
      <c r="DGJ26" s="490"/>
      <c r="DGK26" s="491"/>
      <c r="DGL26" s="490"/>
      <c r="DGM26" s="491"/>
      <c r="DGN26" s="490"/>
      <c r="DGO26" s="491"/>
      <c r="DGP26" s="490"/>
      <c r="DGQ26" s="491"/>
      <c r="DGR26" s="490"/>
      <c r="DGS26" s="491"/>
      <c r="DGT26" s="490"/>
      <c r="DGU26" s="491"/>
      <c r="DGV26" s="490"/>
      <c r="DGW26" s="491"/>
      <c r="DGX26" s="490"/>
      <c r="DGY26" s="491"/>
      <c r="DGZ26" s="490"/>
      <c r="DHA26" s="491"/>
      <c r="DHB26" s="490"/>
      <c r="DHC26" s="491"/>
      <c r="DHD26" s="490"/>
      <c r="DHE26" s="491"/>
      <c r="DHF26" s="490"/>
      <c r="DHG26" s="491"/>
      <c r="DHH26" s="490"/>
      <c r="DHI26" s="491"/>
      <c r="DHJ26" s="490"/>
      <c r="DHK26" s="491"/>
      <c r="DHL26" s="490"/>
      <c r="DHM26" s="491"/>
      <c r="DHN26" s="490"/>
      <c r="DHO26" s="491"/>
      <c r="DHP26" s="490"/>
      <c r="DHQ26" s="491"/>
      <c r="DHR26" s="490"/>
      <c r="DHS26" s="491"/>
      <c r="DHT26" s="490"/>
      <c r="DHU26" s="491"/>
      <c r="DHV26" s="490"/>
      <c r="DHW26" s="491"/>
      <c r="DHX26" s="490"/>
      <c r="DHY26" s="491"/>
      <c r="DHZ26" s="490"/>
      <c r="DIA26" s="491"/>
      <c r="DIB26" s="490"/>
      <c r="DIC26" s="491"/>
      <c r="DID26" s="490"/>
      <c r="DIE26" s="491"/>
      <c r="DIF26" s="490"/>
      <c r="DIG26" s="491"/>
      <c r="DIH26" s="490"/>
      <c r="DII26" s="491"/>
      <c r="DIJ26" s="490"/>
      <c r="DIK26" s="491"/>
      <c r="DIL26" s="490"/>
      <c r="DIM26" s="491"/>
      <c r="DIN26" s="490"/>
      <c r="DIO26" s="491"/>
      <c r="DIP26" s="490"/>
      <c r="DIQ26" s="491"/>
      <c r="DIR26" s="490"/>
      <c r="DIS26" s="491"/>
      <c r="DIT26" s="490"/>
      <c r="DIU26" s="491"/>
      <c r="DIV26" s="490"/>
      <c r="DIW26" s="491"/>
      <c r="DIX26" s="490"/>
      <c r="DIY26" s="491"/>
      <c r="DIZ26" s="490"/>
      <c r="DJA26" s="491"/>
      <c r="DJB26" s="490"/>
      <c r="DJC26" s="491"/>
      <c r="DJD26" s="490"/>
      <c r="DJE26" s="491"/>
      <c r="DJF26" s="490"/>
      <c r="DJG26" s="491"/>
      <c r="DJH26" s="490"/>
      <c r="DJI26" s="491"/>
      <c r="DJJ26" s="490"/>
      <c r="DJK26" s="491"/>
      <c r="DJL26" s="490"/>
      <c r="DJM26" s="491"/>
      <c r="DJN26" s="490"/>
      <c r="DJO26" s="491"/>
      <c r="DJP26" s="490"/>
      <c r="DJQ26" s="491"/>
      <c r="DJR26" s="490"/>
      <c r="DJS26" s="491"/>
      <c r="DJT26" s="490"/>
      <c r="DJU26" s="491"/>
      <c r="DJV26" s="490"/>
      <c r="DJW26" s="491"/>
      <c r="DJX26" s="490"/>
      <c r="DJY26" s="491"/>
      <c r="DJZ26" s="490"/>
      <c r="DKA26" s="491"/>
      <c r="DKB26" s="490"/>
      <c r="DKC26" s="491"/>
      <c r="DKD26" s="490"/>
      <c r="DKE26" s="491"/>
      <c r="DKF26" s="490"/>
      <c r="DKG26" s="491"/>
      <c r="DKH26" s="490"/>
      <c r="DKI26" s="491"/>
      <c r="DKJ26" s="490"/>
      <c r="DKK26" s="491"/>
      <c r="DKL26" s="490"/>
      <c r="DKM26" s="491"/>
      <c r="DKN26" s="490"/>
      <c r="DKO26" s="491"/>
      <c r="DKP26" s="490"/>
      <c r="DKQ26" s="491"/>
      <c r="DKR26" s="490"/>
      <c r="DKS26" s="491"/>
      <c r="DKT26" s="490"/>
      <c r="DKU26" s="491"/>
      <c r="DKV26" s="490"/>
      <c r="DKW26" s="491"/>
      <c r="DKX26" s="490"/>
      <c r="DKY26" s="491"/>
      <c r="DKZ26" s="490"/>
      <c r="DLA26" s="491"/>
      <c r="DLB26" s="490"/>
      <c r="DLC26" s="491"/>
      <c r="DLD26" s="490"/>
      <c r="DLE26" s="491"/>
      <c r="DLF26" s="490"/>
      <c r="DLG26" s="491"/>
      <c r="DLH26" s="490"/>
      <c r="DLI26" s="491"/>
      <c r="DLJ26" s="490"/>
      <c r="DLK26" s="491"/>
      <c r="DLL26" s="490"/>
      <c r="DLM26" s="491"/>
      <c r="DLN26" s="490"/>
      <c r="DLO26" s="491"/>
      <c r="DLP26" s="490"/>
      <c r="DLQ26" s="491"/>
      <c r="DLR26" s="490"/>
      <c r="DLS26" s="491"/>
      <c r="DLT26" s="490"/>
      <c r="DLU26" s="491"/>
      <c r="DLV26" s="490"/>
      <c r="DLW26" s="491"/>
      <c r="DLX26" s="490"/>
      <c r="DLY26" s="491"/>
      <c r="DLZ26" s="490"/>
      <c r="DMA26" s="491"/>
      <c r="DMB26" s="490"/>
      <c r="DMC26" s="491"/>
      <c r="DMD26" s="490"/>
      <c r="DME26" s="491"/>
      <c r="DMF26" s="490"/>
      <c r="DMG26" s="491"/>
      <c r="DMH26" s="490"/>
      <c r="DMI26" s="491"/>
      <c r="DMJ26" s="490"/>
      <c r="DMK26" s="491"/>
      <c r="DML26" s="490"/>
      <c r="DMM26" s="491"/>
      <c r="DMN26" s="490"/>
      <c r="DMO26" s="491"/>
      <c r="DMP26" s="490"/>
      <c r="DMQ26" s="491"/>
      <c r="DMR26" s="490"/>
      <c r="DMS26" s="491"/>
      <c r="DMT26" s="490"/>
      <c r="DMU26" s="491"/>
      <c r="DMV26" s="490"/>
      <c r="DMW26" s="491"/>
      <c r="DMX26" s="490"/>
      <c r="DMY26" s="491"/>
      <c r="DMZ26" s="490"/>
      <c r="DNA26" s="491"/>
      <c r="DNB26" s="490"/>
      <c r="DNC26" s="491"/>
      <c r="DND26" s="490"/>
      <c r="DNE26" s="491"/>
      <c r="DNF26" s="490"/>
      <c r="DNG26" s="491"/>
      <c r="DNH26" s="490"/>
      <c r="DNI26" s="491"/>
      <c r="DNJ26" s="490"/>
      <c r="DNK26" s="491"/>
      <c r="DNL26" s="490"/>
      <c r="DNM26" s="491"/>
      <c r="DNN26" s="490"/>
      <c r="DNO26" s="491"/>
      <c r="DNP26" s="490"/>
      <c r="DNQ26" s="491"/>
      <c r="DNR26" s="490"/>
      <c r="DNS26" s="491"/>
      <c r="DNT26" s="490"/>
      <c r="DNU26" s="491"/>
      <c r="DNV26" s="490"/>
      <c r="DNW26" s="491"/>
      <c r="DNX26" s="490"/>
      <c r="DNY26" s="491"/>
      <c r="DNZ26" s="490"/>
      <c r="DOA26" s="491"/>
      <c r="DOB26" s="490"/>
      <c r="DOC26" s="491"/>
      <c r="DOD26" s="490"/>
      <c r="DOE26" s="491"/>
      <c r="DOF26" s="490"/>
      <c r="DOG26" s="491"/>
      <c r="DOH26" s="490"/>
      <c r="DOI26" s="491"/>
      <c r="DOJ26" s="490"/>
      <c r="DOK26" s="491"/>
      <c r="DOL26" s="490"/>
      <c r="DOM26" s="491"/>
      <c r="DON26" s="490"/>
      <c r="DOO26" s="491"/>
      <c r="DOP26" s="490"/>
      <c r="DOQ26" s="491"/>
      <c r="DOR26" s="490"/>
      <c r="DOS26" s="491"/>
      <c r="DOT26" s="490"/>
      <c r="DOU26" s="491"/>
      <c r="DOV26" s="490"/>
      <c r="DOW26" s="491"/>
      <c r="DOX26" s="490"/>
      <c r="DOY26" s="491"/>
      <c r="DOZ26" s="490"/>
      <c r="DPA26" s="491"/>
      <c r="DPB26" s="490"/>
      <c r="DPC26" s="491"/>
      <c r="DPD26" s="490"/>
      <c r="DPE26" s="491"/>
      <c r="DPF26" s="490"/>
      <c r="DPG26" s="491"/>
      <c r="DPH26" s="490"/>
      <c r="DPI26" s="491"/>
      <c r="DPJ26" s="490"/>
      <c r="DPK26" s="491"/>
      <c r="DPL26" s="490"/>
      <c r="DPM26" s="491"/>
      <c r="DPN26" s="490"/>
      <c r="DPO26" s="491"/>
      <c r="DPP26" s="490"/>
      <c r="DPQ26" s="491"/>
      <c r="DPR26" s="490"/>
      <c r="DPS26" s="491"/>
      <c r="DPT26" s="490"/>
      <c r="DPU26" s="491"/>
      <c r="DPV26" s="490"/>
      <c r="DPW26" s="491"/>
      <c r="DPX26" s="490"/>
      <c r="DPY26" s="491"/>
      <c r="DPZ26" s="490"/>
      <c r="DQA26" s="491"/>
      <c r="DQB26" s="490"/>
      <c r="DQC26" s="491"/>
      <c r="DQD26" s="490"/>
      <c r="DQE26" s="491"/>
      <c r="DQF26" s="490"/>
      <c r="DQG26" s="491"/>
      <c r="DQH26" s="490"/>
      <c r="DQI26" s="491"/>
      <c r="DQJ26" s="490"/>
      <c r="DQK26" s="491"/>
      <c r="DQL26" s="490"/>
      <c r="DQM26" s="491"/>
      <c r="DQN26" s="490"/>
      <c r="DQO26" s="491"/>
      <c r="DQP26" s="490"/>
      <c r="DQQ26" s="491"/>
      <c r="DQR26" s="490"/>
      <c r="DQS26" s="491"/>
      <c r="DQT26" s="490"/>
      <c r="DQU26" s="491"/>
      <c r="DQV26" s="490"/>
      <c r="DQW26" s="491"/>
      <c r="DQX26" s="490"/>
      <c r="DQY26" s="491"/>
      <c r="DQZ26" s="490"/>
      <c r="DRA26" s="491"/>
      <c r="DRB26" s="490"/>
      <c r="DRC26" s="491"/>
      <c r="DRD26" s="490"/>
      <c r="DRE26" s="491"/>
      <c r="DRF26" s="490"/>
      <c r="DRG26" s="491"/>
      <c r="DRH26" s="490"/>
      <c r="DRI26" s="491"/>
      <c r="DRJ26" s="490"/>
      <c r="DRK26" s="491"/>
      <c r="DRL26" s="490"/>
      <c r="DRM26" s="491"/>
      <c r="DRN26" s="490"/>
      <c r="DRO26" s="491"/>
      <c r="DRP26" s="490"/>
      <c r="DRQ26" s="491"/>
      <c r="DRR26" s="490"/>
      <c r="DRS26" s="491"/>
      <c r="DRT26" s="490"/>
      <c r="DRU26" s="491"/>
      <c r="DRV26" s="490"/>
      <c r="DRW26" s="491"/>
      <c r="DRX26" s="490"/>
      <c r="DRY26" s="491"/>
      <c r="DRZ26" s="490"/>
      <c r="DSA26" s="491"/>
      <c r="DSB26" s="490"/>
      <c r="DSC26" s="491"/>
      <c r="DSD26" s="490"/>
      <c r="DSE26" s="491"/>
      <c r="DSF26" s="490"/>
      <c r="DSG26" s="491"/>
      <c r="DSH26" s="490"/>
      <c r="DSI26" s="491"/>
      <c r="DSJ26" s="490"/>
      <c r="DSK26" s="491"/>
      <c r="DSL26" s="490"/>
      <c r="DSM26" s="491"/>
      <c r="DSN26" s="490"/>
      <c r="DSO26" s="491"/>
      <c r="DSP26" s="490"/>
      <c r="DSQ26" s="491"/>
      <c r="DSR26" s="490"/>
      <c r="DSS26" s="491"/>
      <c r="DST26" s="490"/>
      <c r="DSU26" s="491"/>
      <c r="DSV26" s="490"/>
      <c r="DSW26" s="491"/>
      <c r="DSX26" s="490"/>
      <c r="DSY26" s="491"/>
      <c r="DSZ26" s="490"/>
      <c r="DTA26" s="491"/>
      <c r="DTB26" s="490"/>
      <c r="DTC26" s="491"/>
      <c r="DTD26" s="490"/>
      <c r="DTE26" s="491"/>
      <c r="DTF26" s="490"/>
      <c r="DTG26" s="491"/>
      <c r="DTH26" s="490"/>
      <c r="DTI26" s="491"/>
      <c r="DTJ26" s="490"/>
      <c r="DTK26" s="491"/>
      <c r="DTL26" s="490"/>
      <c r="DTM26" s="491"/>
      <c r="DTN26" s="490"/>
      <c r="DTO26" s="491"/>
      <c r="DTP26" s="490"/>
      <c r="DTQ26" s="491"/>
      <c r="DTR26" s="490"/>
      <c r="DTS26" s="491"/>
      <c r="DTT26" s="490"/>
      <c r="DTU26" s="491"/>
      <c r="DTV26" s="490"/>
      <c r="DTW26" s="491"/>
      <c r="DTX26" s="490"/>
      <c r="DTY26" s="491"/>
      <c r="DTZ26" s="490"/>
      <c r="DUA26" s="491"/>
      <c r="DUB26" s="490"/>
      <c r="DUC26" s="491"/>
      <c r="DUD26" s="490"/>
      <c r="DUE26" s="491"/>
      <c r="DUF26" s="490"/>
      <c r="DUG26" s="491"/>
      <c r="DUH26" s="490"/>
      <c r="DUI26" s="491"/>
      <c r="DUJ26" s="490"/>
      <c r="DUK26" s="491"/>
      <c r="DUL26" s="490"/>
      <c r="DUM26" s="491"/>
      <c r="DUN26" s="490"/>
      <c r="DUO26" s="491"/>
      <c r="DUP26" s="490"/>
      <c r="DUQ26" s="491"/>
      <c r="DUR26" s="490"/>
      <c r="DUS26" s="491"/>
      <c r="DUT26" s="490"/>
      <c r="DUU26" s="491"/>
      <c r="DUV26" s="490"/>
      <c r="DUW26" s="491"/>
      <c r="DUX26" s="490"/>
      <c r="DUY26" s="491"/>
      <c r="DUZ26" s="490"/>
      <c r="DVA26" s="491"/>
      <c r="DVB26" s="490"/>
      <c r="DVC26" s="491"/>
      <c r="DVD26" s="490"/>
      <c r="DVE26" s="491"/>
      <c r="DVF26" s="490"/>
      <c r="DVG26" s="491"/>
      <c r="DVH26" s="490"/>
      <c r="DVI26" s="491"/>
      <c r="DVJ26" s="490"/>
      <c r="DVK26" s="491"/>
      <c r="DVL26" s="490"/>
      <c r="DVM26" s="491"/>
      <c r="DVN26" s="490"/>
      <c r="DVO26" s="491"/>
      <c r="DVP26" s="490"/>
      <c r="DVQ26" s="491"/>
      <c r="DVR26" s="490"/>
      <c r="DVS26" s="491"/>
      <c r="DVT26" s="490"/>
      <c r="DVU26" s="491"/>
      <c r="DVV26" s="490"/>
      <c r="DVW26" s="491"/>
      <c r="DVX26" s="490"/>
      <c r="DVY26" s="491"/>
      <c r="DVZ26" s="490"/>
      <c r="DWA26" s="491"/>
      <c r="DWB26" s="490"/>
      <c r="DWC26" s="491"/>
      <c r="DWD26" s="490"/>
      <c r="DWE26" s="491"/>
      <c r="DWF26" s="490"/>
      <c r="DWG26" s="491"/>
      <c r="DWH26" s="490"/>
      <c r="DWI26" s="491"/>
      <c r="DWJ26" s="490"/>
      <c r="DWK26" s="491"/>
      <c r="DWL26" s="490"/>
      <c r="DWM26" s="491"/>
      <c r="DWN26" s="490"/>
      <c r="DWO26" s="491"/>
      <c r="DWP26" s="490"/>
      <c r="DWQ26" s="491"/>
      <c r="DWR26" s="490"/>
      <c r="DWS26" s="491"/>
      <c r="DWT26" s="490"/>
      <c r="DWU26" s="491"/>
      <c r="DWV26" s="490"/>
      <c r="DWW26" s="491"/>
      <c r="DWX26" s="490"/>
      <c r="DWY26" s="491"/>
      <c r="DWZ26" s="490"/>
      <c r="DXA26" s="491"/>
      <c r="DXB26" s="490"/>
      <c r="DXC26" s="491"/>
      <c r="DXD26" s="490"/>
      <c r="DXE26" s="491"/>
      <c r="DXF26" s="490"/>
      <c r="DXG26" s="491"/>
      <c r="DXH26" s="490"/>
      <c r="DXI26" s="491"/>
      <c r="DXJ26" s="490"/>
      <c r="DXK26" s="491"/>
      <c r="DXL26" s="490"/>
      <c r="DXM26" s="491"/>
      <c r="DXN26" s="490"/>
      <c r="DXO26" s="491"/>
      <c r="DXP26" s="490"/>
      <c r="DXQ26" s="491"/>
      <c r="DXR26" s="490"/>
      <c r="DXS26" s="491"/>
      <c r="DXT26" s="490"/>
      <c r="DXU26" s="491"/>
      <c r="DXV26" s="490"/>
      <c r="DXW26" s="491"/>
      <c r="DXX26" s="490"/>
      <c r="DXY26" s="491"/>
      <c r="DXZ26" s="490"/>
      <c r="DYA26" s="491"/>
      <c r="DYB26" s="490"/>
      <c r="DYC26" s="491"/>
      <c r="DYD26" s="490"/>
      <c r="DYE26" s="491"/>
      <c r="DYF26" s="490"/>
      <c r="DYG26" s="491"/>
      <c r="DYH26" s="490"/>
      <c r="DYI26" s="491"/>
      <c r="DYJ26" s="490"/>
      <c r="DYK26" s="491"/>
      <c r="DYL26" s="490"/>
      <c r="DYM26" s="491"/>
      <c r="DYN26" s="490"/>
      <c r="DYO26" s="491"/>
      <c r="DYP26" s="490"/>
      <c r="DYQ26" s="491"/>
      <c r="DYR26" s="490"/>
      <c r="DYS26" s="491"/>
      <c r="DYT26" s="490"/>
      <c r="DYU26" s="491"/>
      <c r="DYV26" s="490"/>
      <c r="DYW26" s="491"/>
      <c r="DYX26" s="490"/>
      <c r="DYY26" s="491"/>
      <c r="DYZ26" s="490"/>
      <c r="DZA26" s="491"/>
      <c r="DZB26" s="490"/>
      <c r="DZC26" s="491"/>
      <c r="DZD26" s="490"/>
      <c r="DZE26" s="491"/>
      <c r="DZF26" s="490"/>
      <c r="DZG26" s="491"/>
      <c r="DZH26" s="490"/>
      <c r="DZI26" s="491"/>
      <c r="DZJ26" s="490"/>
      <c r="DZK26" s="491"/>
      <c r="DZL26" s="490"/>
      <c r="DZM26" s="491"/>
      <c r="DZN26" s="490"/>
      <c r="DZO26" s="491"/>
      <c r="DZP26" s="490"/>
      <c r="DZQ26" s="491"/>
      <c r="DZR26" s="490"/>
      <c r="DZS26" s="491"/>
      <c r="DZT26" s="490"/>
      <c r="DZU26" s="491"/>
      <c r="DZV26" s="490"/>
      <c r="DZW26" s="491"/>
      <c r="DZX26" s="490"/>
      <c r="DZY26" s="491"/>
      <c r="DZZ26" s="490"/>
      <c r="EAA26" s="491"/>
      <c r="EAB26" s="490"/>
      <c r="EAC26" s="491"/>
      <c r="EAD26" s="490"/>
      <c r="EAE26" s="491"/>
      <c r="EAF26" s="490"/>
      <c r="EAG26" s="491"/>
      <c r="EAH26" s="490"/>
      <c r="EAI26" s="491"/>
      <c r="EAJ26" s="490"/>
      <c r="EAK26" s="491"/>
      <c r="EAL26" s="490"/>
      <c r="EAM26" s="491"/>
      <c r="EAN26" s="490"/>
      <c r="EAO26" s="491"/>
      <c r="EAP26" s="490"/>
      <c r="EAQ26" s="491"/>
      <c r="EAR26" s="490"/>
      <c r="EAS26" s="491"/>
      <c r="EAT26" s="490"/>
      <c r="EAU26" s="491"/>
      <c r="EAV26" s="490"/>
      <c r="EAW26" s="491"/>
      <c r="EAX26" s="490"/>
      <c r="EAY26" s="491"/>
      <c r="EAZ26" s="490"/>
      <c r="EBA26" s="491"/>
      <c r="EBB26" s="490"/>
      <c r="EBC26" s="491"/>
      <c r="EBD26" s="490"/>
      <c r="EBE26" s="491"/>
      <c r="EBF26" s="490"/>
      <c r="EBG26" s="491"/>
      <c r="EBH26" s="490"/>
      <c r="EBI26" s="491"/>
      <c r="EBJ26" s="490"/>
      <c r="EBK26" s="491"/>
      <c r="EBL26" s="490"/>
      <c r="EBM26" s="491"/>
      <c r="EBN26" s="490"/>
      <c r="EBO26" s="491"/>
      <c r="EBP26" s="490"/>
      <c r="EBQ26" s="491"/>
      <c r="EBR26" s="490"/>
      <c r="EBS26" s="491"/>
      <c r="EBT26" s="490"/>
      <c r="EBU26" s="491"/>
      <c r="EBV26" s="490"/>
      <c r="EBW26" s="491"/>
      <c r="EBX26" s="490"/>
      <c r="EBY26" s="491"/>
      <c r="EBZ26" s="490"/>
      <c r="ECA26" s="491"/>
      <c r="ECB26" s="490"/>
      <c r="ECC26" s="491"/>
      <c r="ECD26" s="490"/>
      <c r="ECE26" s="491"/>
      <c r="ECF26" s="490"/>
      <c r="ECG26" s="491"/>
      <c r="ECH26" s="490"/>
      <c r="ECI26" s="491"/>
      <c r="ECJ26" s="490"/>
      <c r="ECK26" s="491"/>
      <c r="ECL26" s="490"/>
      <c r="ECM26" s="491"/>
      <c r="ECN26" s="490"/>
      <c r="ECO26" s="491"/>
      <c r="ECP26" s="490"/>
      <c r="ECQ26" s="491"/>
      <c r="ECR26" s="490"/>
      <c r="ECS26" s="491"/>
      <c r="ECT26" s="490"/>
      <c r="ECU26" s="491"/>
      <c r="ECV26" s="490"/>
      <c r="ECW26" s="491"/>
      <c r="ECX26" s="490"/>
      <c r="ECY26" s="491"/>
      <c r="ECZ26" s="490"/>
      <c r="EDA26" s="491"/>
      <c r="EDB26" s="490"/>
      <c r="EDC26" s="491"/>
      <c r="EDD26" s="490"/>
      <c r="EDE26" s="491"/>
      <c r="EDF26" s="490"/>
      <c r="EDG26" s="491"/>
      <c r="EDH26" s="490"/>
      <c r="EDI26" s="491"/>
      <c r="EDJ26" s="490"/>
      <c r="EDK26" s="491"/>
      <c r="EDL26" s="490"/>
      <c r="EDM26" s="491"/>
      <c r="EDN26" s="490"/>
      <c r="EDO26" s="491"/>
      <c r="EDP26" s="490"/>
      <c r="EDQ26" s="491"/>
      <c r="EDR26" s="490"/>
      <c r="EDS26" s="491"/>
      <c r="EDT26" s="490"/>
      <c r="EDU26" s="491"/>
      <c r="EDV26" s="490"/>
      <c r="EDW26" s="491"/>
      <c r="EDX26" s="490"/>
      <c r="EDY26" s="491"/>
      <c r="EDZ26" s="490"/>
      <c r="EEA26" s="491"/>
      <c r="EEB26" s="490"/>
      <c r="EEC26" s="491"/>
      <c r="EED26" s="490"/>
      <c r="EEE26" s="491"/>
      <c r="EEF26" s="490"/>
      <c r="EEG26" s="491"/>
      <c r="EEH26" s="490"/>
      <c r="EEI26" s="491"/>
      <c r="EEJ26" s="490"/>
      <c r="EEK26" s="491"/>
      <c r="EEL26" s="490"/>
      <c r="EEM26" s="491"/>
      <c r="EEN26" s="490"/>
      <c r="EEO26" s="491"/>
      <c r="EEP26" s="490"/>
      <c r="EEQ26" s="491"/>
      <c r="EER26" s="490"/>
      <c r="EES26" s="491"/>
      <c r="EET26" s="490"/>
      <c r="EEU26" s="491"/>
      <c r="EEV26" s="490"/>
      <c r="EEW26" s="491"/>
      <c r="EEX26" s="490"/>
      <c r="EEY26" s="491"/>
      <c r="EEZ26" s="490"/>
      <c r="EFA26" s="491"/>
      <c r="EFB26" s="490"/>
      <c r="EFC26" s="491"/>
      <c r="EFD26" s="490"/>
      <c r="EFE26" s="491"/>
      <c r="EFF26" s="490"/>
      <c r="EFG26" s="491"/>
      <c r="EFH26" s="490"/>
      <c r="EFI26" s="491"/>
      <c r="EFJ26" s="490"/>
      <c r="EFK26" s="491"/>
      <c r="EFL26" s="490"/>
      <c r="EFM26" s="491"/>
      <c r="EFN26" s="490"/>
      <c r="EFO26" s="491"/>
      <c r="EFP26" s="490"/>
      <c r="EFQ26" s="491"/>
      <c r="EFR26" s="490"/>
      <c r="EFS26" s="491"/>
      <c r="EFT26" s="490"/>
      <c r="EFU26" s="491"/>
      <c r="EFV26" s="490"/>
      <c r="EFW26" s="491"/>
      <c r="EFX26" s="490"/>
      <c r="EFY26" s="491"/>
      <c r="EFZ26" s="490"/>
      <c r="EGA26" s="491"/>
      <c r="EGB26" s="490"/>
      <c r="EGC26" s="491"/>
      <c r="EGD26" s="490"/>
      <c r="EGE26" s="491"/>
      <c r="EGF26" s="490"/>
      <c r="EGG26" s="491"/>
      <c r="EGH26" s="490"/>
      <c r="EGI26" s="491"/>
      <c r="EGJ26" s="490"/>
      <c r="EGK26" s="491"/>
      <c r="EGL26" s="490"/>
      <c r="EGM26" s="491"/>
      <c r="EGN26" s="490"/>
      <c r="EGO26" s="491"/>
      <c r="EGP26" s="490"/>
      <c r="EGQ26" s="491"/>
      <c r="EGR26" s="490"/>
      <c r="EGS26" s="491"/>
      <c r="EGT26" s="490"/>
      <c r="EGU26" s="491"/>
      <c r="EGV26" s="490"/>
      <c r="EGW26" s="491"/>
      <c r="EGX26" s="490"/>
      <c r="EGY26" s="491"/>
      <c r="EGZ26" s="490"/>
      <c r="EHA26" s="491"/>
      <c r="EHB26" s="490"/>
      <c r="EHC26" s="491"/>
      <c r="EHD26" s="490"/>
      <c r="EHE26" s="491"/>
      <c r="EHF26" s="490"/>
      <c r="EHG26" s="491"/>
      <c r="EHH26" s="490"/>
      <c r="EHI26" s="491"/>
      <c r="EHJ26" s="490"/>
      <c r="EHK26" s="491"/>
      <c r="EHL26" s="490"/>
      <c r="EHM26" s="491"/>
      <c r="EHN26" s="490"/>
      <c r="EHO26" s="491"/>
      <c r="EHP26" s="490"/>
      <c r="EHQ26" s="491"/>
      <c r="EHR26" s="490"/>
      <c r="EHS26" s="491"/>
      <c r="EHT26" s="490"/>
      <c r="EHU26" s="491"/>
      <c r="EHV26" s="490"/>
      <c r="EHW26" s="491"/>
      <c r="EHX26" s="490"/>
      <c r="EHY26" s="491"/>
      <c r="EHZ26" s="490"/>
      <c r="EIA26" s="491"/>
      <c r="EIB26" s="490"/>
      <c r="EIC26" s="491"/>
      <c r="EID26" s="490"/>
      <c r="EIE26" s="491"/>
      <c r="EIF26" s="490"/>
      <c r="EIG26" s="491"/>
      <c r="EIH26" s="490"/>
      <c r="EII26" s="491"/>
      <c r="EIJ26" s="490"/>
      <c r="EIK26" s="491"/>
      <c r="EIL26" s="490"/>
      <c r="EIM26" s="491"/>
      <c r="EIN26" s="490"/>
      <c r="EIO26" s="491"/>
      <c r="EIP26" s="490"/>
      <c r="EIQ26" s="491"/>
      <c r="EIR26" s="490"/>
      <c r="EIS26" s="491"/>
      <c r="EIT26" s="490"/>
      <c r="EIU26" s="491"/>
      <c r="EIV26" s="490"/>
      <c r="EIW26" s="491"/>
      <c r="EIX26" s="490"/>
      <c r="EIY26" s="491"/>
      <c r="EIZ26" s="490"/>
      <c r="EJA26" s="491"/>
      <c r="EJB26" s="490"/>
      <c r="EJC26" s="491"/>
      <c r="EJD26" s="490"/>
      <c r="EJE26" s="491"/>
      <c r="EJF26" s="490"/>
      <c r="EJG26" s="491"/>
      <c r="EJH26" s="490"/>
      <c r="EJI26" s="491"/>
      <c r="EJJ26" s="490"/>
      <c r="EJK26" s="491"/>
      <c r="EJL26" s="490"/>
      <c r="EJM26" s="491"/>
      <c r="EJN26" s="490"/>
      <c r="EJO26" s="491"/>
      <c r="EJP26" s="490"/>
      <c r="EJQ26" s="491"/>
      <c r="EJR26" s="490"/>
      <c r="EJS26" s="491"/>
      <c r="EJT26" s="490"/>
      <c r="EJU26" s="491"/>
      <c r="EJV26" s="490"/>
      <c r="EJW26" s="491"/>
      <c r="EJX26" s="490"/>
      <c r="EJY26" s="491"/>
      <c r="EJZ26" s="490"/>
      <c r="EKA26" s="491"/>
      <c r="EKB26" s="490"/>
      <c r="EKC26" s="491"/>
      <c r="EKD26" s="490"/>
      <c r="EKE26" s="491"/>
      <c r="EKF26" s="490"/>
      <c r="EKG26" s="491"/>
      <c r="EKH26" s="490"/>
      <c r="EKI26" s="491"/>
      <c r="EKJ26" s="490"/>
      <c r="EKK26" s="491"/>
      <c r="EKL26" s="490"/>
      <c r="EKM26" s="491"/>
      <c r="EKN26" s="490"/>
      <c r="EKO26" s="491"/>
      <c r="EKP26" s="490"/>
      <c r="EKQ26" s="491"/>
      <c r="EKR26" s="490"/>
      <c r="EKS26" s="491"/>
      <c r="EKT26" s="490"/>
      <c r="EKU26" s="491"/>
      <c r="EKV26" s="490"/>
      <c r="EKW26" s="491"/>
      <c r="EKX26" s="490"/>
      <c r="EKY26" s="491"/>
      <c r="EKZ26" s="490"/>
      <c r="ELA26" s="491"/>
      <c r="ELB26" s="490"/>
      <c r="ELC26" s="491"/>
      <c r="ELD26" s="490"/>
      <c r="ELE26" s="491"/>
      <c r="ELF26" s="490"/>
      <c r="ELG26" s="491"/>
      <c r="ELH26" s="490"/>
      <c r="ELI26" s="491"/>
      <c r="ELJ26" s="490"/>
      <c r="ELK26" s="491"/>
      <c r="ELL26" s="490"/>
      <c r="ELM26" s="491"/>
      <c r="ELN26" s="490"/>
      <c r="ELO26" s="491"/>
      <c r="ELP26" s="490"/>
      <c r="ELQ26" s="491"/>
      <c r="ELR26" s="490"/>
      <c r="ELS26" s="491"/>
      <c r="ELT26" s="490"/>
      <c r="ELU26" s="491"/>
      <c r="ELV26" s="490"/>
      <c r="ELW26" s="491"/>
      <c r="ELX26" s="490"/>
      <c r="ELY26" s="491"/>
      <c r="ELZ26" s="490"/>
      <c r="EMA26" s="491"/>
      <c r="EMB26" s="490"/>
      <c r="EMC26" s="491"/>
      <c r="EMD26" s="490"/>
      <c r="EME26" s="491"/>
      <c r="EMF26" s="490"/>
      <c r="EMG26" s="491"/>
      <c r="EMH26" s="490"/>
      <c r="EMI26" s="491"/>
      <c r="EMJ26" s="490"/>
      <c r="EMK26" s="491"/>
      <c r="EML26" s="490"/>
      <c r="EMM26" s="491"/>
      <c r="EMN26" s="490"/>
      <c r="EMO26" s="491"/>
      <c r="EMP26" s="490"/>
      <c r="EMQ26" s="491"/>
      <c r="EMR26" s="490"/>
      <c r="EMS26" s="491"/>
      <c r="EMT26" s="490"/>
      <c r="EMU26" s="491"/>
      <c r="EMV26" s="490"/>
      <c r="EMW26" s="491"/>
      <c r="EMX26" s="490"/>
      <c r="EMY26" s="491"/>
      <c r="EMZ26" s="490"/>
      <c r="ENA26" s="491"/>
      <c r="ENB26" s="490"/>
      <c r="ENC26" s="491"/>
      <c r="END26" s="490"/>
      <c r="ENE26" s="491"/>
      <c r="ENF26" s="490"/>
      <c r="ENG26" s="491"/>
      <c r="ENH26" s="490"/>
      <c r="ENI26" s="491"/>
      <c r="ENJ26" s="490"/>
      <c r="ENK26" s="491"/>
      <c r="ENL26" s="490"/>
      <c r="ENM26" s="491"/>
      <c r="ENN26" s="490"/>
      <c r="ENO26" s="491"/>
      <c r="ENP26" s="490"/>
      <c r="ENQ26" s="491"/>
      <c r="ENR26" s="490"/>
      <c r="ENS26" s="491"/>
      <c r="ENT26" s="490"/>
      <c r="ENU26" s="491"/>
      <c r="ENV26" s="490"/>
      <c r="ENW26" s="491"/>
      <c r="ENX26" s="490"/>
      <c r="ENY26" s="491"/>
      <c r="ENZ26" s="490"/>
      <c r="EOA26" s="491"/>
      <c r="EOB26" s="490"/>
      <c r="EOC26" s="491"/>
      <c r="EOD26" s="490"/>
      <c r="EOE26" s="491"/>
      <c r="EOF26" s="490"/>
      <c r="EOG26" s="491"/>
      <c r="EOH26" s="490"/>
      <c r="EOI26" s="491"/>
      <c r="EOJ26" s="490"/>
      <c r="EOK26" s="491"/>
      <c r="EOL26" s="490"/>
      <c r="EOM26" s="491"/>
      <c r="EON26" s="490"/>
      <c r="EOO26" s="491"/>
      <c r="EOP26" s="490"/>
      <c r="EOQ26" s="491"/>
      <c r="EOR26" s="490"/>
      <c r="EOS26" s="491"/>
      <c r="EOT26" s="490"/>
      <c r="EOU26" s="491"/>
      <c r="EOV26" s="490"/>
      <c r="EOW26" s="491"/>
      <c r="EOX26" s="490"/>
      <c r="EOY26" s="491"/>
      <c r="EOZ26" s="490"/>
      <c r="EPA26" s="491"/>
      <c r="EPB26" s="490"/>
      <c r="EPC26" s="491"/>
      <c r="EPD26" s="490"/>
      <c r="EPE26" s="491"/>
      <c r="EPF26" s="490"/>
      <c r="EPG26" s="491"/>
      <c r="EPH26" s="490"/>
      <c r="EPI26" s="491"/>
      <c r="EPJ26" s="490"/>
      <c r="EPK26" s="491"/>
      <c r="EPL26" s="490"/>
      <c r="EPM26" s="491"/>
      <c r="EPN26" s="490"/>
      <c r="EPO26" s="491"/>
      <c r="EPP26" s="490"/>
      <c r="EPQ26" s="491"/>
      <c r="EPR26" s="490"/>
      <c r="EPS26" s="491"/>
      <c r="EPT26" s="490"/>
      <c r="EPU26" s="491"/>
      <c r="EPV26" s="490"/>
      <c r="EPW26" s="491"/>
      <c r="EPX26" s="490"/>
      <c r="EPY26" s="491"/>
      <c r="EPZ26" s="490"/>
      <c r="EQA26" s="491"/>
      <c r="EQB26" s="490"/>
      <c r="EQC26" s="491"/>
      <c r="EQD26" s="490"/>
      <c r="EQE26" s="491"/>
      <c r="EQF26" s="490"/>
      <c r="EQG26" s="491"/>
      <c r="EQH26" s="490"/>
      <c r="EQI26" s="491"/>
      <c r="EQJ26" s="490"/>
      <c r="EQK26" s="491"/>
      <c r="EQL26" s="490"/>
      <c r="EQM26" s="491"/>
      <c r="EQN26" s="490"/>
      <c r="EQO26" s="491"/>
      <c r="EQP26" s="490"/>
      <c r="EQQ26" s="491"/>
      <c r="EQR26" s="490"/>
      <c r="EQS26" s="491"/>
      <c r="EQT26" s="490"/>
      <c r="EQU26" s="491"/>
      <c r="EQV26" s="490"/>
      <c r="EQW26" s="491"/>
      <c r="EQX26" s="490"/>
      <c r="EQY26" s="491"/>
      <c r="EQZ26" s="490"/>
      <c r="ERA26" s="491"/>
      <c r="ERB26" s="490"/>
      <c r="ERC26" s="491"/>
      <c r="ERD26" s="490"/>
      <c r="ERE26" s="491"/>
      <c r="ERF26" s="490"/>
      <c r="ERG26" s="491"/>
      <c r="ERH26" s="490"/>
      <c r="ERI26" s="491"/>
      <c r="ERJ26" s="490"/>
      <c r="ERK26" s="491"/>
      <c r="ERL26" s="490"/>
      <c r="ERM26" s="491"/>
      <c r="ERN26" s="490"/>
      <c r="ERO26" s="491"/>
      <c r="ERP26" s="490"/>
      <c r="ERQ26" s="491"/>
      <c r="ERR26" s="490"/>
      <c r="ERS26" s="491"/>
      <c r="ERT26" s="490"/>
      <c r="ERU26" s="491"/>
      <c r="ERV26" s="490"/>
      <c r="ERW26" s="491"/>
      <c r="ERX26" s="490"/>
      <c r="ERY26" s="491"/>
      <c r="ERZ26" s="490"/>
      <c r="ESA26" s="491"/>
      <c r="ESB26" s="490"/>
      <c r="ESC26" s="491"/>
      <c r="ESD26" s="490"/>
      <c r="ESE26" s="491"/>
      <c r="ESF26" s="490"/>
      <c r="ESG26" s="491"/>
      <c r="ESH26" s="490"/>
      <c r="ESI26" s="491"/>
      <c r="ESJ26" s="490"/>
      <c r="ESK26" s="491"/>
      <c r="ESL26" s="490"/>
      <c r="ESM26" s="491"/>
      <c r="ESN26" s="490"/>
      <c r="ESO26" s="491"/>
      <c r="ESP26" s="490"/>
      <c r="ESQ26" s="491"/>
      <c r="ESR26" s="490"/>
      <c r="ESS26" s="491"/>
      <c r="EST26" s="490"/>
      <c r="ESU26" s="491"/>
      <c r="ESV26" s="490"/>
      <c r="ESW26" s="491"/>
      <c r="ESX26" s="490"/>
      <c r="ESY26" s="491"/>
      <c r="ESZ26" s="490"/>
      <c r="ETA26" s="491"/>
      <c r="ETB26" s="490"/>
      <c r="ETC26" s="491"/>
      <c r="ETD26" s="490"/>
      <c r="ETE26" s="491"/>
      <c r="ETF26" s="490"/>
      <c r="ETG26" s="491"/>
      <c r="ETH26" s="490"/>
      <c r="ETI26" s="491"/>
      <c r="ETJ26" s="490"/>
      <c r="ETK26" s="491"/>
      <c r="ETL26" s="490"/>
      <c r="ETM26" s="491"/>
      <c r="ETN26" s="490"/>
      <c r="ETO26" s="491"/>
      <c r="ETP26" s="490"/>
      <c r="ETQ26" s="491"/>
      <c r="ETR26" s="490"/>
      <c r="ETS26" s="491"/>
      <c r="ETT26" s="490"/>
      <c r="ETU26" s="491"/>
      <c r="ETV26" s="490"/>
      <c r="ETW26" s="491"/>
      <c r="ETX26" s="490"/>
      <c r="ETY26" s="491"/>
      <c r="ETZ26" s="490"/>
      <c r="EUA26" s="491"/>
      <c r="EUB26" s="490"/>
      <c r="EUC26" s="491"/>
      <c r="EUD26" s="490"/>
      <c r="EUE26" s="491"/>
      <c r="EUF26" s="490"/>
      <c r="EUG26" s="491"/>
      <c r="EUH26" s="490"/>
      <c r="EUI26" s="491"/>
      <c r="EUJ26" s="490"/>
      <c r="EUK26" s="491"/>
      <c r="EUL26" s="490"/>
      <c r="EUM26" s="491"/>
      <c r="EUN26" s="490"/>
      <c r="EUO26" s="491"/>
      <c r="EUP26" s="490"/>
      <c r="EUQ26" s="491"/>
      <c r="EUR26" s="490"/>
      <c r="EUS26" s="491"/>
      <c r="EUT26" s="490"/>
      <c r="EUU26" s="491"/>
      <c r="EUV26" s="490"/>
      <c r="EUW26" s="491"/>
      <c r="EUX26" s="490"/>
      <c r="EUY26" s="491"/>
      <c r="EUZ26" s="490"/>
      <c r="EVA26" s="491"/>
      <c r="EVB26" s="490"/>
      <c r="EVC26" s="491"/>
      <c r="EVD26" s="490"/>
      <c r="EVE26" s="491"/>
      <c r="EVF26" s="490"/>
      <c r="EVG26" s="491"/>
      <c r="EVH26" s="490"/>
      <c r="EVI26" s="491"/>
      <c r="EVJ26" s="490"/>
      <c r="EVK26" s="491"/>
      <c r="EVL26" s="490"/>
      <c r="EVM26" s="491"/>
      <c r="EVN26" s="490"/>
      <c r="EVO26" s="491"/>
      <c r="EVP26" s="490"/>
      <c r="EVQ26" s="491"/>
      <c r="EVR26" s="490"/>
      <c r="EVS26" s="491"/>
      <c r="EVT26" s="490"/>
      <c r="EVU26" s="491"/>
      <c r="EVV26" s="490"/>
      <c r="EVW26" s="491"/>
      <c r="EVX26" s="490"/>
      <c r="EVY26" s="491"/>
      <c r="EVZ26" s="490"/>
      <c r="EWA26" s="491"/>
      <c r="EWB26" s="490"/>
      <c r="EWC26" s="491"/>
      <c r="EWD26" s="490"/>
      <c r="EWE26" s="491"/>
      <c r="EWF26" s="490"/>
      <c r="EWG26" s="491"/>
      <c r="EWH26" s="490"/>
      <c r="EWI26" s="491"/>
      <c r="EWJ26" s="490"/>
      <c r="EWK26" s="491"/>
      <c r="EWL26" s="490"/>
      <c r="EWM26" s="491"/>
      <c r="EWN26" s="490"/>
      <c r="EWO26" s="491"/>
      <c r="EWP26" s="490"/>
      <c r="EWQ26" s="491"/>
      <c r="EWR26" s="490"/>
      <c r="EWS26" s="491"/>
      <c r="EWT26" s="490"/>
      <c r="EWU26" s="491"/>
      <c r="EWV26" s="490"/>
      <c r="EWW26" s="491"/>
      <c r="EWX26" s="490"/>
      <c r="EWY26" s="491"/>
      <c r="EWZ26" s="490"/>
      <c r="EXA26" s="491"/>
      <c r="EXB26" s="490"/>
      <c r="EXC26" s="491"/>
      <c r="EXD26" s="490"/>
      <c r="EXE26" s="491"/>
      <c r="EXF26" s="490"/>
      <c r="EXG26" s="491"/>
      <c r="EXH26" s="490"/>
      <c r="EXI26" s="491"/>
      <c r="EXJ26" s="490"/>
      <c r="EXK26" s="491"/>
      <c r="EXL26" s="490"/>
      <c r="EXM26" s="491"/>
      <c r="EXN26" s="490"/>
      <c r="EXO26" s="491"/>
      <c r="EXP26" s="490"/>
      <c r="EXQ26" s="491"/>
      <c r="EXR26" s="490"/>
      <c r="EXS26" s="491"/>
      <c r="EXT26" s="490"/>
      <c r="EXU26" s="491"/>
      <c r="EXV26" s="490"/>
      <c r="EXW26" s="491"/>
      <c r="EXX26" s="490"/>
      <c r="EXY26" s="491"/>
      <c r="EXZ26" s="490"/>
      <c r="EYA26" s="491"/>
      <c r="EYB26" s="490"/>
      <c r="EYC26" s="491"/>
      <c r="EYD26" s="490"/>
      <c r="EYE26" s="491"/>
      <c r="EYF26" s="490"/>
      <c r="EYG26" s="491"/>
      <c r="EYH26" s="490"/>
      <c r="EYI26" s="491"/>
      <c r="EYJ26" s="490"/>
      <c r="EYK26" s="491"/>
      <c r="EYL26" s="490"/>
      <c r="EYM26" s="491"/>
      <c r="EYN26" s="490"/>
      <c r="EYO26" s="491"/>
      <c r="EYP26" s="490"/>
      <c r="EYQ26" s="491"/>
      <c r="EYR26" s="490"/>
      <c r="EYS26" s="491"/>
      <c r="EYT26" s="490"/>
      <c r="EYU26" s="491"/>
      <c r="EYV26" s="490"/>
      <c r="EYW26" s="491"/>
      <c r="EYX26" s="490"/>
      <c r="EYY26" s="491"/>
      <c r="EYZ26" s="490"/>
      <c r="EZA26" s="491"/>
      <c r="EZB26" s="490"/>
      <c r="EZC26" s="491"/>
      <c r="EZD26" s="490"/>
      <c r="EZE26" s="491"/>
      <c r="EZF26" s="490"/>
      <c r="EZG26" s="491"/>
      <c r="EZH26" s="490"/>
      <c r="EZI26" s="491"/>
      <c r="EZJ26" s="490"/>
      <c r="EZK26" s="491"/>
      <c r="EZL26" s="490"/>
      <c r="EZM26" s="491"/>
      <c r="EZN26" s="490"/>
      <c r="EZO26" s="491"/>
      <c r="EZP26" s="490"/>
      <c r="EZQ26" s="491"/>
      <c r="EZR26" s="490"/>
      <c r="EZS26" s="491"/>
      <c r="EZT26" s="490"/>
      <c r="EZU26" s="491"/>
      <c r="EZV26" s="490"/>
      <c r="EZW26" s="491"/>
      <c r="EZX26" s="490"/>
      <c r="EZY26" s="491"/>
      <c r="EZZ26" s="490"/>
      <c r="FAA26" s="491"/>
      <c r="FAB26" s="490"/>
      <c r="FAC26" s="491"/>
      <c r="FAD26" s="490"/>
      <c r="FAE26" s="491"/>
      <c r="FAF26" s="490"/>
      <c r="FAG26" s="491"/>
      <c r="FAH26" s="490"/>
      <c r="FAI26" s="491"/>
      <c r="FAJ26" s="490"/>
      <c r="FAK26" s="491"/>
      <c r="FAL26" s="490"/>
      <c r="FAM26" s="491"/>
      <c r="FAN26" s="490"/>
      <c r="FAO26" s="491"/>
      <c r="FAP26" s="490"/>
      <c r="FAQ26" s="491"/>
      <c r="FAR26" s="490"/>
      <c r="FAS26" s="491"/>
      <c r="FAT26" s="490"/>
      <c r="FAU26" s="491"/>
      <c r="FAV26" s="490"/>
      <c r="FAW26" s="491"/>
      <c r="FAX26" s="490"/>
      <c r="FAY26" s="491"/>
      <c r="FAZ26" s="490"/>
      <c r="FBA26" s="491"/>
      <c r="FBB26" s="490"/>
      <c r="FBC26" s="491"/>
      <c r="FBD26" s="490"/>
      <c r="FBE26" s="491"/>
      <c r="FBF26" s="490"/>
      <c r="FBG26" s="491"/>
      <c r="FBH26" s="490"/>
      <c r="FBI26" s="491"/>
      <c r="FBJ26" s="490"/>
      <c r="FBK26" s="491"/>
      <c r="FBL26" s="490"/>
      <c r="FBM26" s="491"/>
      <c r="FBN26" s="490"/>
      <c r="FBO26" s="491"/>
      <c r="FBP26" s="490"/>
      <c r="FBQ26" s="491"/>
      <c r="FBR26" s="490"/>
      <c r="FBS26" s="491"/>
      <c r="FBT26" s="490"/>
      <c r="FBU26" s="491"/>
      <c r="FBV26" s="490"/>
      <c r="FBW26" s="491"/>
      <c r="FBX26" s="490"/>
      <c r="FBY26" s="491"/>
      <c r="FBZ26" s="490"/>
      <c r="FCA26" s="491"/>
      <c r="FCB26" s="490"/>
      <c r="FCC26" s="491"/>
      <c r="FCD26" s="490"/>
      <c r="FCE26" s="491"/>
      <c r="FCF26" s="490"/>
      <c r="FCG26" s="491"/>
      <c r="FCH26" s="490"/>
      <c r="FCI26" s="491"/>
      <c r="FCJ26" s="490"/>
      <c r="FCK26" s="491"/>
      <c r="FCL26" s="490"/>
      <c r="FCM26" s="491"/>
      <c r="FCN26" s="490"/>
      <c r="FCO26" s="491"/>
      <c r="FCP26" s="490"/>
      <c r="FCQ26" s="491"/>
      <c r="FCR26" s="490"/>
      <c r="FCS26" s="491"/>
      <c r="FCT26" s="490"/>
      <c r="FCU26" s="491"/>
      <c r="FCV26" s="490"/>
      <c r="FCW26" s="491"/>
      <c r="FCX26" s="490"/>
      <c r="FCY26" s="491"/>
      <c r="FCZ26" s="490"/>
      <c r="FDA26" s="491"/>
      <c r="FDB26" s="490"/>
      <c r="FDC26" s="491"/>
      <c r="FDD26" s="490"/>
      <c r="FDE26" s="491"/>
      <c r="FDF26" s="490"/>
      <c r="FDG26" s="491"/>
      <c r="FDH26" s="490"/>
      <c r="FDI26" s="491"/>
      <c r="FDJ26" s="490"/>
      <c r="FDK26" s="491"/>
      <c r="FDL26" s="490"/>
      <c r="FDM26" s="491"/>
      <c r="FDN26" s="490"/>
      <c r="FDO26" s="491"/>
      <c r="FDP26" s="490"/>
      <c r="FDQ26" s="491"/>
      <c r="FDR26" s="490"/>
      <c r="FDS26" s="491"/>
      <c r="FDT26" s="490"/>
      <c r="FDU26" s="491"/>
      <c r="FDV26" s="490"/>
      <c r="FDW26" s="491"/>
      <c r="FDX26" s="490"/>
      <c r="FDY26" s="491"/>
      <c r="FDZ26" s="490"/>
      <c r="FEA26" s="491"/>
      <c r="FEB26" s="490"/>
      <c r="FEC26" s="491"/>
      <c r="FED26" s="490"/>
      <c r="FEE26" s="491"/>
      <c r="FEF26" s="490"/>
      <c r="FEG26" s="491"/>
      <c r="FEH26" s="490"/>
      <c r="FEI26" s="491"/>
      <c r="FEJ26" s="490"/>
      <c r="FEK26" s="491"/>
      <c r="FEL26" s="490"/>
      <c r="FEM26" s="491"/>
      <c r="FEN26" s="490"/>
      <c r="FEO26" s="491"/>
      <c r="FEP26" s="490"/>
      <c r="FEQ26" s="491"/>
      <c r="FER26" s="490"/>
      <c r="FES26" s="491"/>
      <c r="FET26" s="490"/>
      <c r="FEU26" s="491"/>
      <c r="FEV26" s="490"/>
      <c r="FEW26" s="491"/>
      <c r="FEX26" s="490"/>
      <c r="FEY26" s="491"/>
      <c r="FEZ26" s="490"/>
      <c r="FFA26" s="491"/>
      <c r="FFB26" s="490"/>
      <c r="FFC26" s="491"/>
      <c r="FFD26" s="490"/>
      <c r="FFE26" s="491"/>
      <c r="FFF26" s="490"/>
      <c r="FFG26" s="491"/>
      <c r="FFH26" s="490"/>
      <c r="FFI26" s="491"/>
      <c r="FFJ26" s="490"/>
      <c r="FFK26" s="491"/>
      <c r="FFL26" s="490"/>
      <c r="FFM26" s="491"/>
      <c r="FFN26" s="490"/>
      <c r="FFO26" s="491"/>
      <c r="FFP26" s="490"/>
      <c r="FFQ26" s="491"/>
      <c r="FFR26" s="490"/>
      <c r="FFS26" s="491"/>
      <c r="FFT26" s="490"/>
      <c r="FFU26" s="491"/>
      <c r="FFV26" s="490"/>
      <c r="FFW26" s="491"/>
      <c r="FFX26" s="490"/>
      <c r="FFY26" s="491"/>
      <c r="FFZ26" s="490"/>
      <c r="FGA26" s="491"/>
      <c r="FGB26" s="490"/>
      <c r="FGC26" s="491"/>
      <c r="FGD26" s="490"/>
      <c r="FGE26" s="491"/>
      <c r="FGF26" s="490"/>
      <c r="FGG26" s="491"/>
      <c r="FGH26" s="490"/>
      <c r="FGI26" s="491"/>
      <c r="FGJ26" s="490"/>
      <c r="FGK26" s="491"/>
      <c r="FGL26" s="490"/>
      <c r="FGM26" s="491"/>
      <c r="FGN26" s="490"/>
      <c r="FGO26" s="491"/>
      <c r="FGP26" s="490"/>
      <c r="FGQ26" s="491"/>
      <c r="FGR26" s="490"/>
      <c r="FGS26" s="491"/>
      <c r="FGT26" s="490"/>
      <c r="FGU26" s="491"/>
      <c r="FGV26" s="490"/>
      <c r="FGW26" s="491"/>
      <c r="FGX26" s="490"/>
      <c r="FGY26" s="491"/>
      <c r="FGZ26" s="490"/>
      <c r="FHA26" s="491"/>
      <c r="FHB26" s="490"/>
      <c r="FHC26" s="491"/>
      <c r="FHD26" s="490"/>
      <c r="FHE26" s="491"/>
      <c r="FHF26" s="490"/>
      <c r="FHG26" s="491"/>
      <c r="FHH26" s="490"/>
      <c r="FHI26" s="491"/>
      <c r="FHJ26" s="490"/>
      <c r="FHK26" s="491"/>
      <c r="FHL26" s="490"/>
      <c r="FHM26" s="491"/>
      <c r="FHN26" s="490"/>
      <c r="FHO26" s="491"/>
      <c r="FHP26" s="490"/>
      <c r="FHQ26" s="491"/>
      <c r="FHR26" s="490"/>
      <c r="FHS26" s="491"/>
      <c r="FHT26" s="490"/>
      <c r="FHU26" s="491"/>
      <c r="FHV26" s="490"/>
      <c r="FHW26" s="491"/>
      <c r="FHX26" s="490"/>
      <c r="FHY26" s="491"/>
      <c r="FHZ26" s="490"/>
      <c r="FIA26" s="491"/>
      <c r="FIB26" s="490"/>
      <c r="FIC26" s="491"/>
      <c r="FID26" s="490"/>
      <c r="FIE26" s="491"/>
      <c r="FIF26" s="490"/>
      <c r="FIG26" s="491"/>
      <c r="FIH26" s="490"/>
      <c r="FII26" s="491"/>
      <c r="FIJ26" s="490"/>
      <c r="FIK26" s="491"/>
      <c r="FIL26" s="490"/>
      <c r="FIM26" s="491"/>
      <c r="FIN26" s="490"/>
      <c r="FIO26" s="491"/>
      <c r="FIP26" s="490"/>
      <c r="FIQ26" s="491"/>
      <c r="FIR26" s="490"/>
      <c r="FIS26" s="491"/>
      <c r="FIT26" s="490"/>
      <c r="FIU26" s="491"/>
      <c r="FIV26" s="490"/>
      <c r="FIW26" s="491"/>
      <c r="FIX26" s="490"/>
      <c r="FIY26" s="491"/>
      <c r="FIZ26" s="490"/>
      <c r="FJA26" s="491"/>
      <c r="FJB26" s="490"/>
      <c r="FJC26" s="491"/>
      <c r="FJD26" s="490"/>
      <c r="FJE26" s="491"/>
      <c r="FJF26" s="490"/>
      <c r="FJG26" s="491"/>
      <c r="FJH26" s="490"/>
      <c r="FJI26" s="491"/>
      <c r="FJJ26" s="490"/>
      <c r="FJK26" s="491"/>
      <c r="FJL26" s="490"/>
      <c r="FJM26" s="491"/>
      <c r="FJN26" s="490"/>
      <c r="FJO26" s="491"/>
      <c r="FJP26" s="490"/>
      <c r="FJQ26" s="491"/>
      <c r="FJR26" s="490"/>
      <c r="FJS26" s="491"/>
      <c r="FJT26" s="490"/>
      <c r="FJU26" s="491"/>
      <c r="FJV26" s="490"/>
      <c r="FJW26" s="491"/>
      <c r="FJX26" s="490"/>
      <c r="FJY26" s="491"/>
      <c r="FJZ26" s="490"/>
      <c r="FKA26" s="491"/>
      <c r="FKB26" s="490"/>
      <c r="FKC26" s="491"/>
      <c r="FKD26" s="490"/>
      <c r="FKE26" s="491"/>
      <c r="FKF26" s="490"/>
      <c r="FKG26" s="491"/>
      <c r="FKH26" s="490"/>
      <c r="FKI26" s="491"/>
      <c r="FKJ26" s="490"/>
      <c r="FKK26" s="491"/>
      <c r="FKL26" s="490"/>
      <c r="FKM26" s="491"/>
      <c r="FKN26" s="490"/>
      <c r="FKO26" s="491"/>
      <c r="FKP26" s="490"/>
      <c r="FKQ26" s="491"/>
      <c r="FKR26" s="490"/>
      <c r="FKS26" s="491"/>
      <c r="FKT26" s="490"/>
      <c r="FKU26" s="491"/>
      <c r="FKV26" s="490"/>
      <c r="FKW26" s="491"/>
      <c r="FKX26" s="490"/>
      <c r="FKY26" s="491"/>
      <c r="FKZ26" s="490"/>
      <c r="FLA26" s="491"/>
      <c r="FLB26" s="490"/>
      <c r="FLC26" s="491"/>
      <c r="FLD26" s="490"/>
      <c r="FLE26" s="491"/>
      <c r="FLF26" s="490"/>
      <c r="FLG26" s="491"/>
      <c r="FLH26" s="490"/>
      <c r="FLI26" s="491"/>
      <c r="FLJ26" s="490"/>
      <c r="FLK26" s="491"/>
      <c r="FLL26" s="490"/>
      <c r="FLM26" s="491"/>
      <c r="FLN26" s="490"/>
      <c r="FLO26" s="491"/>
      <c r="FLP26" s="490"/>
      <c r="FLQ26" s="491"/>
      <c r="FLR26" s="490"/>
      <c r="FLS26" s="491"/>
      <c r="FLT26" s="490"/>
      <c r="FLU26" s="491"/>
      <c r="FLV26" s="490"/>
      <c r="FLW26" s="491"/>
      <c r="FLX26" s="490"/>
      <c r="FLY26" s="491"/>
      <c r="FLZ26" s="490"/>
      <c r="FMA26" s="491"/>
      <c r="FMB26" s="490"/>
      <c r="FMC26" s="491"/>
      <c r="FMD26" s="490"/>
      <c r="FME26" s="491"/>
      <c r="FMF26" s="490"/>
      <c r="FMG26" s="491"/>
      <c r="FMH26" s="490"/>
      <c r="FMI26" s="491"/>
      <c r="FMJ26" s="490"/>
      <c r="FMK26" s="491"/>
      <c r="FML26" s="490"/>
      <c r="FMM26" s="491"/>
      <c r="FMN26" s="490"/>
      <c r="FMO26" s="491"/>
      <c r="FMP26" s="490"/>
      <c r="FMQ26" s="491"/>
      <c r="FMR26" s="490"/>
      <c r="FMS26" s="491"/>
      <c r="FMT26" s="490"/>
      <c r="FMU26" s="491"/>
      <c r="FMV26" s="490"/>
      <c r="FMW26" s="491"/>
      <c r="FMX26" s="490"/>
      <c r="FMY26" s="491"/>
      <c r="FMZ26" s="490"/>
      <c r="FNA26" s="491"/>
      <c r="FNB26" s="490"/>
      <c r="FNC26" s="491"/>
      <c r="FND26" s="490"/>
      <c r="FNE26" s="491"/>
      <c r="FNF26" s="490"/>
      <c r="FNG26" s="491"/>
      <c r="FNH26" s="490"/>
      <c r="FNI26" s="491"/>
      <c r="FNJ26" s="490"/>
      <c r="FNK26" s="491"/>
      <c r="FNL26" s="490"/>
      <c r="FNM26" s="491"/>
      <c r="FNN26" s="490"/>
      <c r="FNO26" s="491"/>
      <c r="FNP26" s="490"/>
      <c r="FNQ26" s="491"/>
      <c r="FNR26" s="490"/>
      <c r="FNS26" s="491"/>
      <c r="FNT26" s="490"/>
      <c r="FNU26" s="491"/>
      <c r="FNV26" s="490"/>
      <c r="FNW26" s="491"/>
      <c r="FNX26" s="490"/>
      <c r="FNY26" s="491"/>
      <c r="FNZ26" s="490"/>
      <c r="FOA26" s="491"/>
      <c r="FOB26" s="490"/>
      <c r="FOC26" s="491"/>
      <c r="FOD26" s="490"/>
      <c r="FOE26" s="491"/>
      <c r="FOF26" s="490"/>
      <c r="FOG26" s="491"/>
      <c r="FOH26" s="490"/>
      <c r="FOI26" s="491"/>
      <c r="FOJ26" s="490"/>
      <c r="FOK26" s="491"/>
      <c r="FOL26" s="490"/>
      <c r="FOM26" s="491"/>
      <c r="FON26" s="490"/>
      <c r="FOO26" s="491"/>
      <c r="FOP26" s="490"/>
      <c r="FOQ26" s="491"/>
      <c r="FOR26" s="490"/>
      <c r="FOS26" s="491"/>
      <c r="FOT26" s="490"/>
      <c r="FOU26" s="491"/>
      <c r="FOV26" s="490"/>
      <c r="FOW26" s="491"/>
      <c r="FOX26" s="490"/>
      <c r="FOY26" s="491"/>
      <c r="FOZ26" s="490"/>
      <c r="FPA26" s="491"/>
      <c r="FPB26" s="490"/>
      <c r="FPC26" s="491"/>
      <c r="FPD26" s="490"/>
      <c r="FPE26" s="491"/>
      <c r="FPF26" s="490"/>
      <c r="FPG26" s="491"/>
      <c r="FPH26" s="490"/>
      <c r="FPI26" s="491"/>
      <c r="FPJ26" s="490"/>
      <c r="FPK26" s="491"/>
      <c r="FPL26" s="490"/>
      <c r="FPM26" s="491"/>
      <c r="FPN26" s="490"/>
      <c r="FPO26" s="491"/>
      <c r="FPP26" s="490"/>
      <c r="FPQ26" s="491"/>
      <c r="FPR26" s="490"/>
      <c r="FPS26" s="491"/>
      <c r="FPT26" s="490"/>
      <c r="FPU26" s="491"/>
      <c r="FPV26" s="490"/>
      <c r="FPW26" s="491"/>
      <c r="FPX26" s="490"/>
      <c r="FPY26" s="491"/>
      <c r="FPZ26" s="490"/>
      <c r="FQA26" s="491"/>
      <c r="FQB26" s="490"/>
      <c r="FQC26" s="491"/>
      <c r="FQD26" s="490"/>
      <c r="FQE26" s="491"/>
      <c r="FQF26" s="490"/>
      <c r="FQG26" s="491"/>
      <c r="FQH26" s="490"/>
      <c r="FQI26" s="491"/>
      <c r="FQJ26" s="490"/>
      <c r="FQK26" s="491"/>
      <c r="FQL26" s="490"/>
      <c r="FQM26" s="491"/>
      <c r="FQN26" s="490"/>
      <c r="FQO26" s="491"/>
      <c r="FQP26" s="490"/>
      <c r="FQQ26" s="491"/>
      <c r="FQR26" s="490"/>
      <c r="FQS26" s="491"/>
      <c r="FQT26" s="490"/>
      <c r="FQU26" s="491"/>
      <c r="FQV26" s="490"/>
      <c r="FQW26" s="491"/>
      <c r="FQX26" s="490"/>
      <c r="FQY26" s="491"/>
      <c r="FQZ26" s="490"/>
      <c r="FRA26" s="491"/>
      <c r="FRB26" s="490"/>
      <c r="FRC26" s="491"/>
      <c r="FRD26" s="490"/>
      <c r="FRE26" s="491"/>
      <c r="FRF26" s="490"/>
      <c r="FRG26" s="491"/>
      <c r="FRH26" s="490"/>
      <c r="FRI26" s="491"/>
      <c r="FRJ26" s="490"/>
      <c r="FRK26" s="491"/>
      <c r="FRL26" s="490"/>
      <c r="FRM26" s="491"/>
      <c r="FRN26" s="490"/>
      <c r="FRO26" s="491"/>
      <c r="FRP26" s="490"/>
      <c r="FRQ26" s="491"/>
      <c r="FRR26" s="490"/>
      <c r="FRS26" s="491"/>
      <c r="FRT26" s="490"/>
      <c r="FRU26" s="491"/>
      <c r="FRV26" s="490"/>
      <c r="FRW26" s="491"/>
      <c r="FRX26" s="490"/>
      <c r="FRY26" s="491"/>
      <c r="FRZ26" s="490"/>
      <c r="FSA26" s="491"/>
      <c r="FSB26" s="490"/>
      <c r="FSC26" s="491"/>
      <c r="FSD26" s="490"/>
      <c r="FSE26" s="491"/>
      <c r="FSF26" s="490"/>
      <c r="FSG26" s="491"/>
      <c r="FSH26" s="490"/>
      <c r="FSI26" s="491"/>
      <c r="FSJ26" s="490"/>
      <c r="FSK26" s="491"/>
      <c r="FSL26" s="490"/>
      <c r="FSM26" s="491"/>
      <c r="FSN26" s="490"/>
      <c r="FSO26" s="491"/>
      <c r="FSP26" s="490"/>
      <c r="FSQ26" s="491"/>
      <c r="FSR26" s="490"/>
      <c r="FSS26" s="491"/>
      <c r="FST26" s="490"/>
      <c r="FSU26" s="491"/>
      <c r="FSV26" s="490"/>
      <c r="FSW26" s="491"/>
      <c r="FSX26" s="490"/>
      <c r="FSY26" s="491"/>
      <c r="FSZ26" s="490"/>
      <c r="FTA26" s="491"/>
      <c r="FTB26" s="490"/>
      <c r="FTC26" s="491"/>
      <c r="FTD26" s="490"/>
      <c r="FTE26" s="491"/>
      <c r="FTF26" s="490"/>
      <c r="FTG26" s="491"/>
      <c r="FTH26" s="490"/>
      <c r="FTI26" s="491"/>
      <c r="FTJ26" s="490"/>
      <c r="FTK26" s="491"/>
      <c r="FTL26" s="490"/>
      <c r="FTM26" s="491"/>
      <c r="FTN26" s="490"/>
      <c r="FTO26" s="491"/>
      <c r="FTP26" s="490"/>
      <c r="FTQ26" s="491"/>
      <c r="FTR26" s="490"/>
      <c r="FTS26" s="491"/>
      <c r="FTT26" s="490"/>
      <c r="FTU26" s="491"/>
      <c r="FTV26" s="490"/>
      <c r="FTW26" s="491"/>
      <c r="FTX26" s="490"/>
      <c r="FTY26" s="491"/>
      <c r="FTZ26" s="490"/>
      <c r="FUA26" s="491"/>
      <c r="FUB26" s="490"/>
      <c r="FUC26" s="491"/>
      <c r="FUD26" s="490"/>
      <c r="FUE26" s="491"/>
      <c r="FUF26" s="490"/>
      <c r="FUG26" s="491"/>
      <c r="FUH26" s="490"/>
      <c r="FUI26" s="491"/>
      <c r="FUJ26" s="490"/>
      <c r="FUK26" s="491"/>
      <c r="FUL26" s="490"/>
      <c r="FUM26" s="491"/>
      <c r="FUN26" s="490"/>
      <c r="FUO26" s="491"/>
      <c r="FUP26" s="490"/>
      <c r="FUQ26" s="491"/>
      <c r="FUR26" s="490"/>
      <c r="FUS26" s="491"/>
      <c r="FUT26" s="490"/>
      <c r="FUU26" s="491"/>
      <c r="FUV26" s="490"/>
      <c r="FUW26" s="491"/>
      <c r="FUX26" s="490"/>
      <c r="FUY26" s="491"/>
      <c r="FUZ26" s="490"/>
      <c r="FVA26" s="491"/>
      <c r="FVB26" s="490"/>
      <c r="FVC26" s="491"/>
      <c r="FVD26" s="490"/>
      <c r="FVE26" s="491"/>
      <c r="FVF26" s="490"/>
      <c r="FVG26" s="491"/>
      <c r="FVH26" s="490"/>
      <c r="FVI26" s="491"/>
      <c r="FVJ26" s="490"/>
      <c r="FVK26" s="491"/>
      <c r="FVL26" s="490"/>
      <c r="FVM26" s="491"/>
      <c r="FVN26" s="490"/>
      <c r="FVO26" s="491"/>
      <c r="FVP26" s="490"/>
      <c r="FVQ26" s="491"/>
      <c r="FVR26" s="490"/>
      <c r="FVS26" s="491"/>
      <c r="FVT26" s="490"/>
      <c r="FVU26" s="491"/>
      <c r="FVV26" s="490"/>
      <c r="FVW26" s="491"/>
      <c r="FVX26" s="490"/>
      <c r="FVY26" s="491"/>
      <c r="FVZ26" s="490"/>
      <c r="FWA26" s="491"/>
      <c r="FWB26" s="490"/>
      <c r="FWC26" s="491"/>
      <c r="FWD26" s="490"/>
      <c r="FWE26" s="491"/>
      <c r="FWF26" s="490"/>
      <c r="FWG26" s="491"/>
      <c r="FWH26" s="490"/>
      <c r="FWI26" s="491"/>
      <c r="FWJ26" s="490"/>
      <c r="FWK26" s="491"/>
      <c r="FWL26" s="490"/>
      <c r="FWM26" s="491"/>
      <c r="FWN26" s="490"/>
      <c r="FWO26" s="491"/>
      <c r="FWP26" s="490"/>
      <c r="FWQ26" s="491"/>
      <c r="FWR26" s="490"/>
      <c r="FWS26" s="491"/>
      <c r="FWT26" s="490"/>
      <c r="FWU26" s="491"/>
      <c r="FWV26" s="490"/>
      <c r="FWW26" s="491"/>
      <c r="FWX26" s="490"/>
      <c r="FWY26" s="491"/>
      <c r="FWZ26" s="490"/>
      <c r="FXA26" s="491"/>
      <c r="FXB26" s="490"/>
      <c r="FXC26" s="491"/>
      <c r="FXD26" s="490"/>
      <c r="FXE26" s="491"/>
      <c r="FXF26" s="490"/>
      <c r="FXG26" s="491"/>
      <c r="FXH26" s="490"/>
      <c r="FXI26" s="491"/>
      <c r="FXJ26" s="490"/>
      <c r="FXK26" s="491"/>
      <c r="FXL26" s="490"/>
      <c r="FXM26" s="491"/>
      <c r="FXN26" s="490"/>
      <c r="FXO26" s="491"/>
      <c r="FXP26" s="490"/>
      <c r="FXQ26" s="491"/>
      <c r="FXR26" s="490"/>
      <c r="FXS26" s="491"/>
      <c r="FXT26" s="490"/>
      <c r="FXU26" s="491"/>
      <c r="FXV26" s="490"/>
      <c r="FXW26" s="491"/>
      <c r="FXX26" s="490"/>
      <c r="FXY26" s="491"/>
      <c r="FXZ26" s="490"/>
      <c r="FYA26" s="491"/>
      <c r="FYB26" s="490"/>
      <c r="FYC26" s="491"/>
      <c r="FYD26" s="490"/>
      <c r="FYE26" s="491"/>
      <c r="FYF26" s="490"/>
      <c r="FYG26" s="491"/>
      <c r="FYH26" s="490"/>
      <c r="FYI26" s="491"/>
      <c r="FYJ26" s="490"/>
      <c r="FYK26" s="491"/>
      <c r="FYL26" s="490"/>
      <c r="FYM26" s="491"/>
      <c r="FYN26" s="490"/>
      <c r="FYO26" s="491"/>
      <c r="FYP26" s="490"/>
      <c r="FYQ26" s="491"/>
      <c r="FYR26" s="490"/>
      <c r="FYS26" s="491"/>
      <c r="FYT26" s="490"/>
      <c r="FYU26" s="491"/>
      <c r="FYV26" s="490"/>
      <c r="FYW26" s="491"/>
      <c r="FYX26" s="490"/>
      <c r="FYY26" s="491"/>
      <c r="FYZ26" s="490"/>
      <c r="FZA26" s="491"/>
      <c r="FZB26" s="490"/>
      <c r="FZC26" s="491"/>
      <c r="FZD26" s="490"/>
      <c r="FZE26" s="491"/>
      <c r="FZF26" s="490"/>
      <c r="FZG26" s="491"/>
      <c r="FZH26" s="490"/>
      <c r="FZI26" s="491"/>
      <c r="FZJ26" s="490"/>
      <c r="FZK26" s="491"/>
      <c r="FZL26" s="490"/>
      <c r="FZM26" s="491"/>
      <c r="FZN26" s="490"/>
      <c r="FZO26" s="491"/>
      <c r="FZP26" s="490"/>
      <c r="FZQ26" s="491"/>
      <c r="FZR26" s="490"/>
      <c r="FZS26" s="491"/>
      <c r="FZT26" s="490"/>
      <c r="FZU26" s="491"/>
      <c r="FZV26" s="490"/>
      <c r="FZW26" s="491"/>
      <c r="FZX26" s="490"/>
      <c r="FZY26" s="491"/>
      <c r="FZZ26" s="490"/>
      <c r="GAA26" s="491"/>
      <c r="GAB26" s="490"/>
      <c r="GAC26" s="491"/>
      <c r="GAD26" s="490"/>
      <c r="GAE26" s="491"/>
      <c r="GAF26" s="490"/>
      <c r="GAG26" s="491"/>
      <c r="GAH26" s="490"/>
      <c r="GAI26" s="491"/>
      <c r="GAJ26" s="490"/>
      <c r="GAK26" s="491"/>
      <c r="GAL26" s="490"/>
      <c r="GAM26" s="491"/>
      <c r="GAN26" s="490"/>
      <c r="GAO26" s="491"/>
      <c r="GAP26" s="490"/>
      <c r="GAQ26" s="491"/>
      <c r="GAR26" s="490"/>
      <c r="GAS26" s="491"/>
      <c r="GAT26" s="490"/>
      <c r="GAU26" s="491"/>
      <c r="GAV26" s="490"/>
      <c r="GAW26" s="491"/>
      <c r="GAX26" s="490"/>
      <c r="GAY26" s="491"/>
      <c r="GAZ26" s="490"/>
      <c r="GBA26" s="491"/>
      <c r="GBB26" s="490"/>
      <c r="GBC26" s="491"/>
      <c r="GBD26" s="490"/>
      <c r="GBE26" s="491"/>
      <c r="GBF26" s="490"/>
      <c r="GBG26" s="491"/>
      <c r="GBH26" s="490"/>
      <c r="GBI26" s="491"/>
      <c r="GBJ26" s="490"/>
      <c r="GBK26" s="491"/>
      <c r="GBL26" s="490"/>
      <c r="GBM26" s="491"/>
      <c r="GBN26" s="490"/>
      <c r="GBO26" s="491"/>
      <c r="GBP26" s="490"/>
      <c r="GBQ26" s="491"/>
      <c r="GBR26" s="490"/>
      <c r="GBS26" s="491"/>
      <c r="GBT26" s="490"/>
      <c r="GBU26" s="491"/>
      <c r="GBV26" s="490"/>
      <c r="GBW26" s="491"/>
      <c r="GBX26" s="490"/>
      <c r="GBY26" s="491"/>
      <c r="GBZ26" s="490"/>
      <c r="GCA26" s="491"/>
      <c r="GCB26" s="490"/>
      <c r="GCC26" s="491"/>
      <c r="GCD26" s="490"/>
      <c r="GCE26" s="491"/>
      <c r="GCF26" s="490"/>
      <c r="GCG26" s="491"/>
      <c r="GCH26" s="490"/>
      <c r="GCI26" s="491"/>
      <c r="GCJ26" s="490"/>
      <c r="GCK26" s="491"/>
      <c r="GCL26" s="490"/>
      <c r="GCM26" s="491"/>
      <c r="GCN26" s="490"/>
      <c r="GCO26" s="491"/>
      <c r="GCP26" s="490"/>
      <c r="GCQ26" s="491"/>
      <c r="GCR26" s="490"/>
      <c r="GCS26" s="491"/>
      <c r="GCT26" s="490"/>
      <c r="GCU26" s="491"/>
      <c r="GCV26" s="490"/>
      <c r="GCW26" s="491"/>
      <c r="GCX26" s="490"/>
      <c r="GCY26" s="491"/>
      <c r="GCZ26" s="490"/>
      <c r="GDA26" s="491"/>
      <c r="GDB26" s="490"/>
      <c r="GDC26" s="491"/>
      <c r="GDD26" s="490"/>
      <c r="GDE26" s="491"/>
      <c r="GDF26" s="490"/>
      <c r="GDG26" s="491"/>
      <c r="GDH26" s="490"/>
      <c r="GDI26" s="491"/>
      <c r="GDJ26" s="490"/>
      <c r="GDK26" s="491"/>
      <c r="GDL26" s="490"/>
      <c r="GDM26" s="491"/>
      <c r="GDN26" s="490"/>
      <c r="GDO26" s="491"/>
      <c r="GDP26" s="490"/>
      <c r="GDQ26" s="491"/>
      <c r="GDR26" s="490"/>
      <c r="GDS26" s="491"/>
      <c r="GDT26" s="490"/>
      <c r="GDU26" s="491"/>
      <c r="GDV26" s="490"/>
      <c r="GDW26" s="491"/>
      <c r="GDX26" s="490"/>
      <c r="GDY26" s="491"/>
      <c r="GDZ26" s="490"/>
      <c r="GEA26" s="491"/>
      <c r="GEB26" s="490"/>
      <c r="GEC26" s="491"/>
      <c r="GED26" s="490"/>
      <c r="GEE26" s="491"/>
      <c r="GEF26" s="490"/>
      <c r="GEG26" s="491"/>
      <c r="GEH26" s="490"/>
      <c r="GEI26" s="491"/>
      <c r="GEJ26" s="490"/>
      <c r="GEK26" s="491"/>
      <c r="GEL26" s="490"/>
      <c r="GEM26" s="491"/>
      <c r="GEN26" s="490"/>
      <c r="GEO26" s="491"/>
      <c r="GEP26" s="490"/>
      <c r="GEQ26" s="491"/>
      <c r="GER26" s="490"/>
      <c r="GES26" s="491"/>
      <c r="GET26" s="490"/>
      <c r="GEU26" s="491"/>
      <c r="GEV26" s="490"/>
      <c r="GEW26" s="491"/>
      <c r="GEX26" s="490"/>
      <c r="GEY26" s="491"/>
      <c r="GEZ26" s="490"/>
      <c r="GFA26" s="491"/>
      <c r="GFB26" s="490"/>
      <c r="GFC26" s="491"/>
      <c r="GFD26" s="490"/>
      <c r="GFE26" s="491"/>
      <c r="GFF26" s="490"/>
      <c r="GFG26" s="491"/>
      <c r="GFH26" s="490"/>
      <c r="GFI26" s="491"/>
      <c r="GFJ26" s="490"/>
      <c r="GFK26" s="491"/>
      <c r="GFL26" s="490"/>
      <c r="GFM26" s="491"/>
      <c r="GFN26" s="490"/>
      <c r="GFO26" s="491"/>
      <c r="GFP26" s="490"/>
      <c r="GFQ26" s="491"/>
      <c r="GFR26" s="490"/>
      <c r="GFS26" s="491"/>
      <c r="GFT26" s="490"/>
      <c r="GFU26" s="491"/>
      <c r="GFV26" s="490"/>
      <c r="GFW26" s="491"/>
      <c r="GFX26" s="490"/>
      <c r="GFY26" s="491"/>
      <c r="GFZ26" s="490"/>
      <c r="GGA26" s="491"/>
      <c r="GGB26" s="490"/>
      <c r="GGC26" s="491"/>
      <c r="GGD26" s="490"/>
      <c r="GGE26" s="491"/>
      <c r="GGF26" s="490"/>
      <c r="GGG26" s="491"/>
      <c r="GGH26" s="490"/>
      <c r="GGI26" s="491"/>
      <c r="GGJ26" s="490"/>
      <c r="GGK26" s="491"/>
      <c r="GGL26" s="490"/>
      <c r="GGM26" s="491"/>
      <c r="GGN26" s="490"/>
      <c r="GGO26" s="491"/>
      <c r="GGP26" s="490"/>
      <c r="GGQ26" s="491"/>
      <c r="GGR26" s="490"/>
      <c r="GGS26" s="491"/>
      <c r="GGT26" s="490"/>
      <c r="GGU26" s="491"/>
      <c r="GGV26" s="490"/>
      <c r="GGW26" s="491"/>
      <c r="GGX26" s="490"/>
      <c r="GGY26" s="491"/>
      <c r="GGZ26" s="490"/>
      <c r="GHA26" s="491"/>
      <c r="GHB26" s="490"/>
      <c r="GHC26" s="491"/>
      <c r="GHD26" s="490"/>
      <c r="GHE26" s="491"/>
      <c r="GHF26" s="490"/>
      <c r="GHG26" s="491"/>
      <c r="GHH26" s="490"/>
      <c r="GHI26" s="491"/>
      <c r="GHJ26" s="490"/>
      <c r="GHK26" s="491"/>
      <c r="GHL26" s="490"/>
      <c r="GHM26" s="491"/>
      <c r="GHN26" s="490"/>
      <c r="GHO26" s="491"/>
      <c r="GHP26" s="490"/>
      <c r="GHQ26" s="491"/>
      <c r="GHR26" s="490"/>
      <c r="GHS26" s="491"/>
      <c r="GHT26" s="490"/>
      <c r="GHU26" s="491"/>
      <c r="GHV26" s="490"/>
      <c r="GHW26" s="491"/>
      <c r="GHX26" s="490"/>
      <c r="GHY26" s="491"/>
      <c r="GHZ26" s="490"/>
      <c r="GIA26" s="491"/>
      <c r="GIB26" s="490"/>
      <c r="GIC26" s="491"/>
      <c r="GID26" s="490"/>
      <c r="GIE26" s="491"/>
      <c r="GIF26" s="490"/>
      <c r="GIG26" s="491"/>
      <c r="GIH26" s="490"/>
      <c r="GII26" s="491"/>
      <c r="GIJ26" s="490"/>
      <c r="GIK26" s="491"/>
      <c r="GIL26" s="490"/>
      <c r="GIM26" s="491"/>
      <c r="GIN26" s="490"/>
      <c r="GIO26" s="491"/>
      <c r="GIP26" s="490"/>
      <c r="GIQ26" s="491"/>
      <c r="GIR26" s="490"/>
      <c r="GIS26" s="491"/>
      <c r="GIT26" s="490"/>
      <c r="GIU26" s="491"/>
      <c r="GIV26" s="490"/>
      <c r="GIW26" s="491"/>
      <c r="GIX26" s="490"/>
      <c r="GIY26" s="491"/>
      <c r="GIZ26" s="490"/>
      <c r="GJA26" s="491"/>
      <c r="GJB26" s="490"/>
      <c r="GJC26" s="491"/>
      <c r="GJD26" s="490"/>
      <c r="GJE26" s="491"/>
      <c r="GJF26" s="490"/>
      <c r="GJG26" s="491"/>
      <c r="GJH26" s="490"/>
      <c r="GJI26" s="491"/>
      <c r="GJJ26" s="490"/>
      <c r="GJK26" s="491"/>
      <c r="GJL26" s="490"/>
      <c r="GJM26" s="491"/>
      <c r="GJN26" s="490"/>
      <c r="GJO26" s="491"/>
      <c r="GJP26" s="490"/>
      <c r="GJQ26" s="491"/>
      <c r="GJR26" s="490"/>
      <c r="GJS26" s="491"/>
      <c r="GJT26" s="490"/>
      <c r="GJU26" s="491"/>
      <c r="GJV26" s="490"/>
      <c r="GJW26" s="491"/>
      <c r="GJX26" s="490"/>
      <c r="GJY26" s="491"/>
      <c r="GJZ26" s="490"/>
      <c r="GKA26" s="491"/>
      <c r="GKB26" s="490"/>
      <c r="GKC26" s="491"/>
      <c r="GKD26" s="490"/>
      <c r="GKE26" s="491"/>
      <c r="GKF26" s="490"/>
      <c r="GKG26" s="491"/>
      <c r="GKH26" s="490"/>
      <c r="GKI26" s="491"/>
      <c r="GKJ26" s="490"/>
      <c r="GKK26" s="491"/>
      <c r="GKL26" s="490"/>
      <c r="GKM26" s="491"/>
      <c r="GKN26" s="490"/>
      <c r="GKO26" s="491"/>
      <c r="GKP26" s="490"/>
      <c r="GKQ26" s="491"/>
      <c r="GKR26" s="490"/>
      <c r="GKS26" s="491"/>
      <c r="GKT26" s="490"/>
      <c r="GKU26" s="491"/>
      <c r="GKV26" s="490"/>
      <c r="GKW26" s="491"/>
      <c r="GKX26" s="490"/>
      <c r="GKY26" s="491"/>
      <c r="GKZ26" s="490"/>
      <c r="GLA26" s="491"/>
      <c r="GLB26" s="490"/>
      <c r="GLC26" s="491"/>
      <c r="GLD26" s="490"/>
      <c r="GLE26" s="491"/>
      <c r="GLF26" s="490"/>
      <c r="GLG26" s="491"/>
      <c r="GLH26" s="490"/>
      <c r="GLI26" s="491"/>
      <c r="GLJ26" s="490"/>
      <c r="GLK26" s="491"/>
      <c r="GLL26" s="490"/>
      <c r="GLM26" s="491"/>
      <c r="GLN26" s="490"/>
      <c r="GLO26" s="491"/>
      <c r="GLP26" s="490"/>
      <c r="GLQ26" s="491"/>
      <c r="GLR26" s="490"/>
      <c r="GLS26" s="491"/>
      <c r="GLT26" s="490"/>
      <c r="GLU26" s="491"/>
      <c r="GLV26" s="490"/>
      <c r="GLW26" s="491"/>
      <c r="GLX26" s="490"/>
      <c r="GLY26" s="491"/>
      <c r="GLZ26" s="490"/>
      <c r="GMA26" s="491"/>
      <c r="GMB26" s="490"/>
      <c r="GMC26" s="491"/>
      <c r="GMD26" s="490"/>
      <c r="GME26" s="491"/>
      <c r="GMF26" s="490"/>
      <c r="GMG26" s="491"/>
      <c r="GMH26" s="490"/>
      <c r="GMI26" s="491"/>
      <c r="GMJ26" s="490"/>
      <c r="GMK26" s="491"/>
      <c r="GML26" s="490"/>
      <c r="GMM26" s="491"/>
      <c r="GMN26" s="490"/>
      <c r="GMO26" s="491"/>
      <c r="GMP26" s="490"/>
      <c r="GMQ26" s="491"/>
      <c r="GMR26" s="490"/>
      <c r="GMS26" s="491"/>
      <c r="GMT26" s="490"/>
      <c r="GMU26" s="491"/>
      <c r="GMV26" s="490"/>
      <c r="GMW26" s="491"/>
      <c r="GMX26" s="490"/>
      <c r="GMY26" s="491"/>
      <c r="GMZ26" s="490"/>
      <c r="GNA26" s="491"/>
      <c r="GNB26" s="490"/>
      <c r="GNC26" s="491"/>
      <c r="GND26" s="490"/>
      <c r="GNE26" s="491"/>
      <c r="GNF26" s="490"/>
      <c r="GNG26" s="491"/>
      <c r="GNH26" s="490"/>
      <c r="GNI26" s="491"/>
      <c r="GNJ26" s="490"/>
      <c r="GNK26" s="491"/>
      <c r="GNL26" s="490"/>
      <c r="GNM26" s="491"/>
      <c r="GNN26" s="490"/>
      <c r="GNO26" s="491"/>
      <c r="GNP26" s="490"/>
      <c r="GNQ26" s="491"/>
      <c r="GNR26" s="490"/>
      <c r="GNS26" s="491"/>
      <c r="GNT26" s="490"/>
      <c r="GNU26" s="491"/>
      <c r="GNV26" s="490"/>
      <c r="GNW26" s="491"/>
      <c r="GNX26" s="490"/>
      <c r="GNY26" s="491"/>
      <c r="GNZ26" s="490"/>
      <c r="GOA26" s="491"/>
      <c r="GOB26" s="490"/>
      <c r="GOC26" s="491"/>
      <c r="GOD26" s="490"/>
      <c r="GOE26" s="491"/>
      <c r="GOF26" s="490"/>
      <c r="GOG26" s="491"/>
      <c r="GOH26" s="490"/>
      <c r="GOI26" s="491"/>
      <c r="GOJ26" s="490"/>
      <c r="GOK26" s="491"/>
      <c r="GOL26" s="490"/>
      <c r="GOM26" s="491"/>
      <c r="GON26" s="490"/>
      <c r="GOO26" s="491"/>
      <c r="GOP26" s="490"/>
      <c r="GOQ26" s="491"/>
      <c r="GOR26" s="490"/>
      <c r="GOS26" s="491"/>
      <c r="GOT26" s="490"/>
      <c r="GOU26" s="491"/>
      <c r="GOV26" s="490"/>
      <c r="GOW26" s="491"/>
      <c r="GOX26" s="490"/>
      <c r="GOY26" s="491"/>
      <c r="GOZ26" s="490"/>
      <c r="GPA26" s="491"/>
      <c r="GPB26" s="490"/>
      <c r="GPC26" s="491"/>
      <c r="GPD26" s="490"/>
      <c r="GPE26" s="491"/>
      <c r="GPF26" s="490"/>
      <c r="GPG26" s="491"/>
      <c r="GPH26" s="490"/>
      <c r="GPI26" s="491"/>
      <c r="GPJ26" s="490"/>
      <c r="GPK26" s="491"/>
      <c r="GPL26" s="490"/>
      <c r="GPM26" s="491"/>
      <c r="GPN26" s="490"/>
      <c r="GPO26" s="491"/>
      <c r="GPP26" s="490"/>
      <c r="GPQ26" s="491"/>
      <c r="GPR26" s="490"/>
      <c r="GPS26" s="491"/>
      <c r="GPT26" s="490"/>
      <c r="GPU26" s="491"/>
      <c r="GPV26" s="490"/>
      <c r="GPW26" s="491"/>
      <c r="GPX26" s="490"/>
      <c r="GPY26" s="491"/>
      <c r="GPZ26" s="490"/>
      <c r="GQA26" s="491"/>
      <c r="GQB26" s="490"/>
      <c r="GQC26" s="491"/>
      <c r="GQD26" s="490"/>
      <c r="GQE26" s="491"/>
      <c r="GQF26" s="490"/>
      <c r="GQG26" s="491"/>
      <c r="GQH26" s="490"/>
      <c r="GQI26" s="491"/>
      <c r="GQJ26" s="490"/>
      <c r="GQK26" s="491"/>
      <c r="GQL26" s="490"/>
      <c r="GQM26" s="491"/>
      <c r="GQN26" s="490"/>
      <c r="GQO26" s="491"/>
      <c r="GQP26" s="490"/>
      <c r="GQQ26" s="491"/>
      <c r="GQR26" s="490"/>
      <c r="GQS26" s="491"/>
      <c r="GQT26" s="490"/>
      <c r="GQU26" s="491"/>
      <c r="GQV26" s="490"/>
      <c r="GQW26" s="491"/>
      <c r="GQX26" s="490"/>
      <c r="GQY26" s="491"/>
      <c r="GQZ26" s="490"/>
      <c r="GRA26" s="491"/>
      <c r="GRB26" s="490"/>
      <c r="GRC26" s="491"/>
      <c r="GRD26" s="490"/>
      <c r="GRE26" s="491"/>
      <c r="GRF26" s="490"/>
      <c r="GRG26" s="491"/>
      <c r="GRH26" s="490"/>
      <c r="GRI26" s="491"/>
      <c r="GRJ26" s="490"/>
      <c r="GRK26" s="491"/>
      <c r="GRL26" s="490"/>
      <c r="GRM26" s="491"/>
      <c r="GRN26" s="490"/>
      <c r="GRO26" s="491"/>
      <c r="GRP26" s="490"/>
      <c r="GRQ26" s="491"/>
      <c r="GRR26" s="490"/>
      <c r="GRS26" s="491"/>
      <c r="GRT26" s="490"/>
      <c r="GRU26" s="491"/>
      <c r="GRV26" s="490"/>
      <c r="GRW26" s="491"/>
      <c r="GRX26" s="490"/>
      <c r="GRY26" s="491"/>
      <c r="GRZ26" s="490"/>
      <c r="GSA26" s="491"/>
      <c r="GSB26" s="490"/>
      <c r="GSC26" s="491"/>
      <c r="GSD26" s="490"/>
      <c r="GSE26" s="491"/>
      <c r="GSF26" s="490"/>
      <c r="GSG26" s="491"/>
      <c r="GSH26" s="490"/>
      <c r="GSI26" s="491"/>
      <c r="GSJ26" s="490"/>
      <c r="GSK26" s="491"/>
      <c r="GSL26" s="490"/>
      <c r="GSM26" s="491"/>
      <c r="GSN26" s="490"/>
      <c r="GSO26" s="491"/>
      <c r="GSP26" s="490"/>
      <c r="GSQ26" s="491"/>
      <c r="GSR26" s="490"/>
      <c r="GSS26" s="491"/>
      <c r="GST26" s="490"/>
      <c r="GSU26" s="491"/>
      <c r="GSV26" s="490"/>
      <c r="GSW26" s="491"/>
      <c r="GSX26" s="490"/>
      <c r="GSY26" s="491"/>
      <c r="GSZ26" s="490"/>
      <c r="GTA26" s="491"/>
      <c r="GTB26" s="490"/>
      <c r="GTC26" s="491"/>
      <c r="GTD26" s="490"/>
      <c r="GTE26" s="491"/>
      <c r="GTF26" s="490"/>
      <c r="GTG26" s="491"/>
      <c r="GTH26" s="490"/>
      <c r="GTI26" s="491"/>
      <c r="GTJ26" s="490"/>
      <c r="GTK26" s="491"/>
      <c r="GTL26" s="490"/>
      <c r="GTM26" s="491"/>
      <c r="GTN26" s="490"/>
      <c r="GTO26" s="491"/>
      <c r="GTP26" s="490"/>
      <c r="GTQ26" s="491"/>
      <c r="GTR26" s="490"/>
      <c r="GTS26" s="491"/>
      <c r="GTT26" s="490"/>
      <c r="GTU26" s="491"/>
      <c r="GTV26" s="490"/>
      <c r="GTW26" s="491"/>
      <c r="GTX26" s="490"/>
      <c r="GTY26" s="491"/>
      <c r="GTZ26" s="490"/>
      <c r="GUA26" s="491"/>
      <c r="GUB26" s="490"/>
      <c r="GUC26" s="491"/>
      <c r="GUD26" s="490"/>
      <c r="GUE26" s="491"/>
      <c r="GUF26" s="490"/>
      <c r="GUG26" s="491"/>
      <c r="GUH26" s="490"/>
      <c r="GUI26" s="491"/>
      <c r="GUJ26" s="490"/>
      <c r="GUK26" s="491"/>
      <c r="GUL26" s="490"/>
      <c r="GUM26" s="491"/>
      <c r="GUN26" s="490"/>
      <c r="GUO26" s="491"/>
      <c r="GUP26" s="490"/>
      <c r="GUQ26" s="491"/>
      <c r="GUR26" s="490"/>
      <c r="GUS26" s="491"/>
      <c r="GUT26" s="490"/>
      <c r="GUU26" s="491"/>
      <c r="GUV26" s="490"/>
      <c r="GUW26" s="491"/>
      <c r="GUX26" s="490"/>
      <c r="GUY26" s="491"/>
      <c r="GUZ26" s="490"/>
      <c r="GVA26" s="491"/>
      <c r="GVB26" s="490"/>
      <c r="GVC26" s="491"/>
      <c r="GVD26" s="490"/>
      <c r="GVE26" s="491"/>
      <c r="GVF26" s="490"/>
      <c r="GVG26" s="491"/>
      <c r="GVH26" s="490"/>
      <c r="GVI26" s="491"/>
      <c r="GVJ26" s="490"/>
      <c r="GVK26" s="491"/>
      <c r="GVL26" s="490"/>
      <c r="GVM26" s="491"/>
      <c r="GVN26" s="490"/>
      <c r="GVO26" s="491"/>
      <c r="GVP26" s="490"/>
      <c r="GVQ26" s="491"/>
      <c r="GVR26" s="490"/>
      <c r="GVS26" s="491"/>
      <c r="GVT26" s="490"/>
      <c r="GVU26" s="491"/>
      <c r="GVV26" s="490"/>
      <c r="GVW26" s="491"/>
      <c r="GVX26" s="490"/>
      <c r="GVY26" s="491"/>
      <c r="GVZ26" s="490"/>
      <c r="GWA26" s="491"/>
      <c r="GWB26" s="490"/>
      <c r="GWC26" s="491"/>
      <c r="GWD26" s="490"/>
      <c r="GWE26" s="491"/>
      <c r="GWF26" s="490"/>
      <c r="GWG26" s="491"/>
      <c r="GWH26" s="490"/>
      <c r="GWI26" s="491"/>
      <c r="GWJ26" s="490"/>
      <c r="GWK26" s="491"/>
      <c r="GWL26" s="490"/>
      <c r="GWM26" s="491"/>
      <c r="GWN26" s="490"/>
      <c r="GWO26" s="491"/>
      <c r="GWP26" s="490"/>
      <c r="GWQ26" s="491"/>
      <c r="GWR26" s="490"/>
      <c r="GWS26" s="491"/>
      <c r="GWT26" s="490"/>
      <c r="GWU26" s="491"/>
      <c r="GWV26" s="490"/>
      <c r="GWW26" s="491"/>
      <c r="GWX26" s="490"/>
      <c r="GWY26" s="491"/>
      <c r="GWZ26" s="490"/>
      <c r="GXA26" s="491"/>
      <c r="GXB26" s="490"/>
      <c r="GXC26" s="491"/>
      <c r="GXD26" s="490"/>
      <c r="GXE26" s="491"/>
      <c r="GXF26" s="490"/>
      <c r="GXG26" s="491"/>
      <c r="GXH26" s="490"/>
      <c r="GXI26" s="491"/>
      <c r="GXJ26" s="490"/>
      <c r="GXK26" s="491"/>
      <c r="GXL26" s="490"/>
      <c r="GXM26" s="491"/>
      <c r="GXN26" s="490"/>
      <c r="GXO26" s="491"/>
      <c r="GXP26" s="490"/>
      <c r="GXQ26" s="491"/>
      <c r="GXR26" s="490"/>
      <c r="GXS26" s="491"/>
      <c r="GXT26" s="490"/>
      <c r="GXU26" s="491"/>
      <c r="GXV26" s="490"/>
      <c r="GXW26" s="491"/>
      <c r="GXX26" s="490"/>
      <c r="GXY26" s="491"/>
      <c r="GXZ26" s="490"/>
      <c r="GYA26" s="491"/>
      <c r="GYB26" s="490"/>
      <c r="GYC26" s="491"/>
      <c r="GYD26" s="490"/>
      <c r="GYE26" s="491"/>
      <c r="GYF26" s="490"/>
      <c r="GYG26" s="491"/>
      <c r="GYH26" s="490"/>
      <c r="GYI26" s="491"/>
      <c r="GYJ26" s="490"/>
      <c r="GYK26" s="491"/>
      <c r="GYL26" s="490"/>
      <c r="GYM26" s="491"/>
      <c r="GYN26" s="490"/>
      <c r="GYO26" s="491"/>
      <c r="GYP26" s="490"/>
      <c r="GYQ26" s="491"/>
      <c r="GYR26" s="490"/>
      <c r="GYS26" s="491"/>
      <c r="GYT26" s="490"/>
      <c r="GYU26" s="491"/>
      <c r="GYV26" s="490"/>
      <c r="GYW26" s="491"/>
      <c r="GYX26" s="490"/>
      <c r="GYY26" s="491"/>
      <c r="GYZ26" s="490"/>
      <c r="GZA26" s="491"/>
      <c r="GZB26" s="490"/>
      <c r="GZC26" s="491"/>
      <c r="GZD26" s="490"/>
      <c r="GZE26" s="491"/>
      <c r="GZF26" s="490"/>
      <c r="GZG26" s="491"/>
      <c r="GZH26" s="490"/>
      <c r="GZI26" s="491"/>
      <c r="GZJ26" s="490"/>
      <c r="GZK26" s="491"/>
      <c r="GZL26" s="490"/>
      <c r="GZM26" s="491"/>
      <c r="GZN26" s="490"/>
      <c r="GZO26" s="491"/>
      <c r="GZP26" s="490"/>
      <c r="GZQ26" s="491"/>
      <c r="GZR26" s="490"/>
      <c r="GZS26" s="491"/>
      <c r="GZT26" s="490"/>
      <c r="GZU26" s="491"/>
      <c r="GZV26" s="490"/>
      <c r="GZW26" s="491"/>
      <c r="GZX26" s="490"/>
      <c r="GZY26" s="491"/>
      <c r="GZZ26" s="490"/>
      <c r="HAA26" s="491"/>
      <c r="HAB26" s="490"/>
      <c r="HAC26" s="491"/>
      <c r="HAD26" s="490"/>
      <c r="HAE26" s="491"/>
      <c r="HAF26" s="490"/>
      <c r="HAG26" s="491"/>
      <c r="HAH26" s="490"/>
      <c r="HAI26" s="491"/>
      <c r="HAJ26" s="490"/>
      <c r="HAK26" s="491"/>
      <c r="HAL26" s="490"/>
      <c r="HAM26" s="491"/>
      <c r="HAN26" s="490"/>
      <c r="HAO26" s="491"/>
      <c r="HAP26" s="490"/>
      <c r="HAQ26" s="491"/>
      <c r="HAR26" s="490"/>
      <c r="HAS26" s="491"/>
      <c r="HAT26" s="490"/>
      <c r="HAU26" s="491"/>
      <c r="HAV26" s="490"/>
      <c r="HAW26" s="491"/>
      <c r="HAX26" s="490"/>
      <c r="HAY26" s="491"/>
      <c r="HAZ26" s="490"/>
      <c r="HBA26" s="491"/>
      <c r="HBB26" s="490"/>
      <c r="HBC26" s="491"/>
      <c r="HBD26" s="490"/>
      <c r="HBE26" s="491"/>
      <c r="HBF26" s="490"/>
      <c r="HBG26" s="491"/>
      <c r="HBH26" s="490"/>
      <c r="HBI26" s="491"/>
      <c r="HBJ26" s="490"/>
      <c r="HBK26" s="491"/>
      <c r="HBL26" s="490"/>
      <c r="HBM26" s="491"/>
      <c r="HBN26" s="490"/>
      <c r="HBO26" s="491"/>
      <c r="HBP26" s="490"/>
      <c r="HBQ26" s="491"/>
      <c r="HBR26" s="490"/>
      <c r="HBS26" s="491"/>
      <c r="HBT26" s="490"/>
      <c r="HBU26" s="491"/>
      <c r="HBV26" s="490"/>
      <c r="HBW26" s="491"/>
      <c r="HBX26" s="490"/>
      <c r="HBY26" s="491"/>
      <c r="HBZ26" s="490"/>
      <c r="HCA26" s="491"/>
      <c r="HCB26" s="490"/>
      <c r="HCC26" s="491"/>
      <c r="HCD26" s="490"/>
      <c r="HCE26" s="491"/>
      <c r="HCF26" s="490"/>
      <c r="HCG26" s="491"/>
      <c r="HCH26" s="490"/>
      <c r="HCI26" s="491"/>
      <c r="HCJ26" s="490"/>
      <c r="HCK26" s="491"/>
      <c r="HCL26" s="490"/>
      <c r="HCM26" s="491"/>
      <c r="HCN26" s="490"/>
      <c r="HCO26" s="491"/>
      <c r="HCP26" s="490"/>
      <c r="HCQ26" s="491"/>
      <c r="HCR26" s="490"/>
      <c r="HCS26" s="491"/>
      <c r="HCT26" s="490"/>
      <c r="HCU26" s="491"/>
      <c r="HCV26" s="490"/>
      <c r="HCW26" s="491"/>
      <c r="HCX26" s="490"/>
      <c r="HCY26" s="491"/>
      <c r="HCZ26" s="490"/>
      <c r="HDA26" s="491"/>
      <c r="HDB26" s="490"/>
      <c r="HDC26" s="491"/>
      <c r="HDD26" s="490"/>
      <c r="HDE26" s="491"/>
      <c r="HDF26" s="490"/>
      <c r="HDG26" s="491"/>
      <c r="HDH26" s="490"/>
      <c r="HDI26" s="491"/>
      <c r="HDJ26" s="490"/>
      <c r="HDK26" s="491"/>
      <c r="HDL26" s="490"/>
      <c r="HDM26" s="491"/>
      <c r="HDN26" s="490"/>
      <c r="HDO26" s="491"/>
      <c r="HDP26" s="490"/>
      <c r="HDQ26" s="491"/>
      <c r="HDR26" s="490"/>
      <c r="HDS26" s="491"/>
      <c r="HDT26" s="490"/>
      <c r="HDU26" s="491"/>
      <c r="HDV26" s="490"/>
      <c r="HDW26" s="491"/>
      <c r="HDX26" s="490"/>
      <c r="HDY26" s="491"/>
      <c r="HDZ26" s="490"/>
      <c r="HEA26" s="491"/>
      <c r="HEB26" s="490"/>
      <c r="HEC26" s="491"/>
      <c r="HED26" s="490"/>
      <c r="HEE26" s="491"/>
      <c r="HEF26" s="490"/>
      <c r="HEG26" s="491"/>
      <c r="HEH26" s="490"/>
      <c r="HEI26" s="491"/>
      <c r="HEJ26" s="490"/>
      <c r="HEK26" s="491"/>
      <c r="HEL26" s="490"/>
      <c r="HEM26" s="491"/>
      <c r="HEN26" s="490"/>
      <c r="HEO26" s="491"/>
      <c r="HEP26" s="490"/>
      <c r="HEQ26" s="491"/>
      <c r="HER26" s="490"/>
      <c r="HES26" s="491"/>
      <c r="HET26" s="490"/>
      <c r="HEU26" s="491"/>
      <c r="HEV26" s="490"/>
      <c r="HEW26" s="491"/>
      <c r="HEX26" s="490"/>
      <c r="HEY26" s="491"/>
      <c r="HEZ26" s="490"/>
      <c r="HFA26" s="491"/>
      <c r="HFB26" s="490"/>
      <c r="HFC26" s="491"/>
      <c r="HFD26" s="490"/>
      <c r="HFE26" s="491"/>
      <c r="HFF26" s="490"/>
      <c r="HFG26" s="491"/>
      <c r="HFH26" s="490"/>
      <c r="HFI26" s="491"/>
      <c r="HFJ26" s="490"/>
      <c r="HFK26" s="491"/>
      <c r="HFL26" s="490"/>
      <c r="HFM26" s="491"/>
      <c r="HFN26" s="490"/>
      <c r="HFO26" s="491"/>
      <c r="HFP26" s="490"/>
      <c r="HFQ26" s="491"/>
      <c r="HFR26" s="490"/>
      <c r="HFS26" s="491"/>
      <c r="HFT26" s="490"/>
      <c r="HFU26" s="491"/>
      <c r="HFV26" s="490"/>
      <c r="HFW26" s="491"/>
      <c r="HFX26" s="490"/>
      <c r="HFY26" s="491"/>
      <c r="HFZ26" s="490"/>
      <c r="HGA26" s="491"/>
      <c r="HGB26" s="490"/>
      <c r="HGC26" s="491"/>
      <c r="HGD26" s="490"/>
      <c r="HGE26" s="491"/>
      <c r="HGF26" s="490"/>
      <c r="HGG26" s="491"/>
      <c r="HGH26" s="490"/>
      <c r="HGI26" s="491"/>
      <c r="HGJ26" s="490"/>
      <c r="HGK26" s="491"/>
      <c r="HGL26" s="490"/>
      <c r="HGM26" s="491"/>
      <c r="HGN26" s="490"/>
      <c r="HGO26" s="491"/>
      <c r="HGP26" s="490"/>
      <c r="HGQ26" s="491"/>
      <c r="HGR26" s="490"/>
      <c r="HGS26" s="491"/>
      <c r="HGT26" s="490"/>
      <c r="HGU26" s="491"/>
      <c r="HGV26" s="490"/>
      <c r="HGW26" s="491"/>
      <c r="HGX26" s="490"/>
      <c r="HGY26" s="491"/>
      <c r="HGZ26" s="490"/>
      <c r="HHA26" s="491"/>
      <c r="HHB26" s="490"/>
      <c r="HHC26" s="491"/>
      <c r="HHD26" s="490"/>
      <c r="HHE26" s="491"/>
      <c r="HHF26" s="490"/>
      <c r="HHG26" s="491"/>
      <c r="HHH26" s="490"/>
      <c r="HHI26" s="491"/>
      <c r="HHJ26" s="490"/>
      <c r="HHK26" s="491"/>
      <c r="HHL26" s="490"/>
      <c r="HHM26" s="491"/>
      <c r="HHN26" s="490"/>
      <c r="HHO26" s="491"/>
      <c r="HHP26" s="490"/>
      <c r="HHQ26" s="491"/>
      <c r="HHR26" s="490"/>
      <c r="HHS26" s="491"/>
      <c r="HHT26" s="490"/>
      <c r="HHU26" s="491"/>
      <c r="HHV26" s="490"/>
      <c r="HHW26" s="491"/>
      <c r="HHX26" s="490"/>
      <c r="HHY26" s="491"/>
      <c r="HHZ26" s="490"/>
      <c r="HIA26" s="491"/>
      <c r="HIB26" s="490"/>
      <c r="HIC26" s="491"/>
      <c r="HID26" s="490"/>
      <c r="HIE26" s="491"/>
      <c r="HIF26" s="490"/>
      <c r="HIG26" s="491"/>
      <c r="HIH26" s="490"/>
      <c r="HII26" s="491"/>
      <c r="HIJ26" s="490"/>
      <c r="HIK26" s="491"/>
      <c r="HIL26" s="490"/>
      <c r="HIM26" s="491"/>
      <c r="HIN26" s="490"/>
      <c r="HIO26" s="491"/>
      <c r="HIP26" s="490"/>
      <c r="HIQ26" s="491"/>
      <c r="HIR26" s="490"/>
      <c r="HIS26" s="491"/>
      <c r="HIT26" s="490"/>
      <c r="HIU26" s="491"/>
      <c r="HIV26" s="490"/>
      <c r="HIW26" s="491"/>
      <c r="HIX26" s="490"/>
      <c r="HIY26" s="491"/>
      <c r="HIZ26" s="490"/>
      <c r="HJA26" s="491"/>
      <c r="HJB26" s="490"/>
      <c r="HJC26" s="491"/>
      <c r="HJD26" s="490"/>
      <c r="HJE26" s="491"/>
      <c r="HJF26" s="490"/>
      <c r="HJG26" s="491"/>
      <c r="HJH26" s="490"/>
      <c r="HJI26" s="491"/>
      <c r="HJJ26" s="490"/>
      <c r="HJK26" s="491"/>
      <c r="HJL26" s="490"/>
      <c r="HJM26" s="491"/>
      <c r="HJN26" s="490"/>
      <c r="HJO26" s="491"/>
      <c r="HJP26" s="490"/>
      <c r="HJQ26" s="491"/>
      <c r="HJR26" s="490"/>
      <c r="HJS26" s="491"/>
      <c r="HJT26" s="490"/>
      <c r="HJU26" s="491"/>
      <c r="HJV26" s="490"/>
      <c r="HJW26" s="491"/>
      <c r="HJX26" s="490"/>
      <c r="HJY26" s="491"/>
      <c r="HJZ26" s="490"/>
      <c r="HKA26" s="491"/>
      <c r="HKB26" s="490"/>
      <c r="HKC26" s="491"/>
      <c r="HKD26" s="490"/>
      <c r="HKE26" s="491"/>
      <c r="HKF26" s="490"/>
      <c r="HKG26" s="491"/>
      <c r="HKH26" s="490"/>
      <c r="HKI26" s="491"/>
      <c r="HKJ26" s="490"/>
      <c r="HKK26" s="491"/>
      <c r="HKL26" s="490"/>
      <c r="HKM26" s="491"/>
      <c r="HKN26" s="490"/>
      <c r="HKO26" s="491"/>
      <c r="HKP26" s="490"/>
      <c r="HKQ26" s="491"/>
      <c r="HKR26" s="490"/>
      <c r="HKS26" s="491"/>
      <c r="HKT26" s="490"/>
      <c r="HKU26" s="491"/>
      <c r="HKV26" s="490"/>
      <c r="HKW26" s="491"/>
      <c r="HKX26" s="490"/>
      <c r="HKY26" s="491"/>
      <c r="HKZ26" s="490"/>
      <c r="HLA26" s="491"/>
      <c r="HLB26" s="490"/>
      <c r="HLC26" s="491"/>
      <c r="HLD26" s="490"/>
      <c r="HLE26" s="491"/>
      <c r="HLF26" s="490"/>
      <c r="HLG26" s="491"/>
      <c r="HLH26" s="490"/>
      <c r="HLI26" s="491"/>
      <c r="HLJ26" s="490"/>
      <c r="HLK26" s="491"/>
      <c r="HLL26" s="490"/>
      <c r="HLM26" s="491"/>
      <c r="HLN26" s="490"/>
      <c r="HLO26" s="491"/>
      <c r="HLP26" s="490"/>
      <c r="HLQ26" s="491"/>
      <c r="HLR26" s="490"/>
      <c r="HLS26" s="491"/>
      <c r="HLT26" s="490"/>
      <c r="HLU26" s="491"/>
      <c r="HLV26" s="490"/>
      <c r="HLW26" s="491"/>
      <c r="HLX26" s="490"/>
      <c r="HLY26" s="491"/>
      <c r="HLZ26" s="490"/>
      <c r="HMA26" s="491"/>
      <c r="HMB26" s="490"/>
      <c r="HMC26" s="491"/>
      <c r="HMD26" s="490"/>
      <c r="HME26" s="491"/>
      <c r="HMF26" s="490"/>
      <c r="HMG26" s="491"/>
      <c r="HMH26" s="490"/>
      <c r="HMI26" s="491"/>
      <c r="HMJ26" s="490"/>
      <c r="HMK26" s="491"/>
      <c r="HML26" s="490"/>
      <c r="HMM26" s="491"/>
      <c r="HMN26" s="490"/>
      <c r="HMO26" s="491"/>
      <c r="HMP26" s="490"/>
      <c r="HMQ26" s="491"/>
      <c r="HMR26" s="490"/>
      <c r="HMS26" s="491"/>
      <c r="HMT26" s="490"/>
      <c r="HMU26" s="491"/>
      <c r="HMV26" s="490"/>
      <c r="HMW26" s="491"/>
      <c r="HMX26" s="490"/>
      <c r="HMY26" s="491"/>
      <c r="HMZ26" s="490"/>
      <c r="HNA26" s="491"/>
      <c r="HNB26" s="490"/>
      <c r="HNC26" s="491"/>
      <c r="HND26" s="490"/>
      <c r="HNE26" s="491"/>
      <c r="HNF26" s="490"/>
      <c r="HNG26" s="491"/>
      <c r="HNH26" s="490"/>
      <c r="HNI26" s="491"/>
      <c r="HNJ26" s="490"/>
      <c r="HNK26" s="491"/>
      <c r="HNL26" s="490"/>
      <c r="HNM26" s="491"/>
      <c r="HNN26" s="490"/>
      <c r="HNO26" s="491"/>
      <c r="HNP26" s="490"/>
      <c r="HNQ26" s="491"/>
      <c r="HNR26" s="490"/>
      <c r="HNS26" s="491"/>
      <c r="HNT26" s="490"/>
      <c r="HNU26" s="491"/>
      <c r="HNV26" s="490"/>
      <c r="HNW26" s="491"/>
      <c r="HNX26" s="490"/>
      <c r="HNY26" s="491"/>
      <c r="HNZ26" s="490"/>
      <c r="HOA26" s="491"/>
      <c r="HOB26" s="490"/>
      <c r="HOC26" s="491"/>
      <c r="HOD26" s="490"/>
      <c r="HOE26" s="491"/>
      <c r="HOF26" s="490"/>
      <c r="HOG26" s="491"/>
      <c r="HOH26" s="490"/>
      <c r="HOI26" s="491"/>
      <c r="HOJ26" s="490"/>
      <c r="HOK26" s="491"/>
      <c r="HOL26" s="490"/>
      <c r="HOM26" s="491"/>
      <c r="HON26" s="490"/>
      <c r="HOO26" s="491"/>
      <c r="HOP26" s="490"/>
      <c r="HOQ26" s="491"/>
      <c r="HOR26" s="490"/>
      <c r="HOS26" s="491"/>
      <c r="HOT26" s="490"/>
      <c r="HOU26" s="491"/>
      <c r="HOV26" s="490"/>
      <c r="HOW26" s="491"/>
      <c r="HOX26" s="490"/>
      <c r="HOY26" s="491"/>
      <c r="HOZ26" s="490"/>
      <c r="HPA26" s="491"/>
      <c r="HPB26" s="490"/>
      <c r="HPC26" s="491"/>
      <c r="HPD26" s="490"/>
      <c r="HPE26" s="491"/>
      <c r="HPF26" s="490"/>
      <c r="HPG26" s="491"/>
      <c r="HPH26" s="490"/>
      <c r="HPI26" s="491"/>
      <c r="HPJ26" s="490"/>
      <c r="HPK26" s="491"/>
      <c r="HPL26" s="490"/>
      <c r="HPM26" s="491"/>
      <c r="HPN26" s="490"/>
      <c r="HPO26" s="491"/>
      <c r="HPP26" s="490"/>
      <c r="HPQ26" s="491"/>
      <c r="HPR26" s="490"/>
      <c r="HPS26" s="491"/>
      <c r="HPT26" s="490"/>
      <c r="HPU26" s="491"/>
      <c r="HPV26" s="490"/>
      <c r="HPW26" s="491"/>
      <c r="HPX26" s="490"/>
      <c r="HPY26" s="491"/>
      <c r="HPZ26" s="490"/>
      <c r="HQA26" s="491"/>
      <c r="HQB26" s="490"/>
      <c r="HQC26" s="491"/>
      <c r="HQD26" s="490"/>
      <c r="HQE26" s="491"/>
      <c r="HQF26" s="490"/>
      <c r="HQG26" s="491"/>
      <c r="HQH26" s="490"/>
      <c r="HQI26" s="491"/>
      <c r="HQJ26" s="490"/>
      <c r="HQK26" s="491"/>
      <c r="HQL26" s="490"/>
      <c r="HQM26" s="491"/>
      <c r="HQN26" s="490"/>
      <c r="HQO26" s="491"/>
      <c r="HQP26" s="490"/>
      <c r="HQQ26" s="491"/>
      <c r="HQR26" s="490"/>
      <c r="HQS26" s="491"/>
      <c r="HQT26" s="490"/>
      <c r="HQU26" s="491"/>
      <c r="HQV26" s="490"/>
      <c r="HQW26" s="491"/>
      <c r="HQX26" s="490"/>
      <c r="HQY26" s="491"/>
      <c r="HQZ26" s="490"/>
      <c r="HRA26" s="491"/>
      <c r="HRB26" s="490"/>
      <c r="HRC26" s="491"/>
      <c r="HRD26" s="490"/>
      <c r="HRE26" s="491"/>
      <c r="HRF26" s="490"/>
      <c r="HRG26" s="491"/>
      <c r="HRH26" s="490"/>
      <c r="HRI26" s="491"/>
      <c r="HRJ26" s="490"/>
      <c r="HRK26" s="491"/>
      <c r="HRL26" s="490"/>
      <c r="HRM26" s="491"/>
      <c r="HRN26" s="490"/>
      <c r="HRO26" s="491"/>
      <c r="HRP26" s="490"/>
      <c r="HRQ26" s="491"/>
      <c r="HRR26" s="490"/>
      <c r="HRS26" s="491"/>
      <c r="HRT26" s="490"/>
      <c r="HRU26" s="491"/>
      <c r="HRV26" s="490"/>
      <c r="HRW26" s="491"/>
      <c r="HRX26" s="490"/>
      <c r="HRY26" s="491"/>
      <c r="HRZ26" s="490"/>
      <c r="HSA26" s="491"/>
      <c r="HSB26" s="490"/>
      <c r="HSC26" s="491"/>
      <c r="HSD26" s="490"/>
      <c r="HSE26" s="491"/>
      <c r="HSF26" s="490"/>
      <c r="HSG26" s="491"/>
      <c r="HSH26" s="490"/>
      <c r="HSI26" s="491"/>
      <c r="HSJ26" s="490"/>
      <c r="HSK26" s="491"/>
      <c r="HSL26" s="490"/>
      <c r="HSM26" s="491"/>
      <c r="HSN26" s="490"/>
      <c r="HSO26" s="491"/>
      <c r="HSP26" s="490"/>
      <c r="HSQ26" s="491"/>
      <c r="HSR26" s="490"/>
      <c r="HSS26" s="491"/>
      <c r="HST26" s="490"/>
      <c r="HSU26" s="491"/>
      <c r="HSV26" s="490"/>
      <c r="HSW26" s="491"/>
      <c r="HSX26" s="490"/>
      <c r="HSY26" s="491"/>
      <c r="HSZ26" s="490"/>
      <c r="HTA26" s="491"/>
      <c r="HTB26" s="490"/>
      <c r="HTC26" s="491"/>
      <c r="HTD26" s="490"/>
      <c r="HTE26" s="491"/>
      <c r="HTF26" s="490"/>
      <c r="HTG26" s="491"/>
      <c r="HTH26" s="490"/>
      <c r="HTI26" s="491"/>
      <c r="HTJ26" s="490"/>
      <c r="HTK26" s="491"/>
      <c r="HTL26" s="490"/>
      <c r="HTM26" s="491"/>
      <c r="HTN26" s="490"/>
      <c r="HTO26" s="491"/>
      <c r="HTP26" s="490"/>
      <c r="HTQ26" s="491"/>
      <c r="HTR26" s="490"/>
      <c r="HTS26" s="491"/>
      <c r="HTT26" s="490"/>
      <c r="HTU26" s="491"/>
      <c r="HTV26" s="490"/>
      <c r="HTW26" s="491"/>
      <c r="HTX26" s="490"/>
      <c r="HTY26" s="491"/>
      <c r="HTZ26" s="490"/>
      <c r="HUA26" s="491"/>
      <c r="HUB26" s="490"/>
      <c r="HUC26" s="491"/>
      <c r="HUD26" s="490"/>
      <c r="HUE26" s="491"/>
      <c r="HUF26" s="490"/>
      <c r="HUG26" s="491"/>
      <c r="HUH26" s="490"/>
      <c r="HUI26" s="491"/>
      <c r="HUJ26" s="490"/>
      <c r="HUK26" s="491"/>
      <c r="HUL26" s="490"/>
      <c r="HUM26" s="491"/>
      <c r="HUN26" s="490"/>
      <c r="HUO26" s="491"/>
      <c r="HUP26" s="490"/>
      <c r="HUQ26" s="491"/>
      <c r="HUR26" s="490"/>
      <c r="HUS26" s="491"/>
      <c r="HUT26" s="490"/>
      <c r="HUU26" s="491"/>
      <c r="HUV26" s="490"/>
      <c r="HUW26" s="491"/>
      <c r="HUX26" s="490"/>
      <c r="HUY26" s="491"/>
      <c r="HUZ26" s="490"/>
      <c r="HVA26" s="491"/>
      <c r="HVB26" s="490"/>
      <c r="HVC26" s="491"/>
      <c r="HVD26" s="490"/>
      <c r="HVE26" s="491"/>
      <c r="HVF26" s="490"/>
      <c r="HVG26" s="491"/>
      <c r="HVH26" s="490"/>
      <c r="HVI26" s="491"/>
      <c r="HVJ26" s="490"/>
      <c r="HVK26" s="491"/>
      <c r="HVL26" s="490"/>
      <c r="HVM26" s="491"/>
      <c r="HVN26" s="490"/>
      <c r="HVO26" s="491"/>
      <c r="HVP26" s="490"/>
      <c r="HVQ26" s="491"/>
      <c r="HVR26" s="490"/>
      <c r="HVS26" s="491"/>
      <c r="HVT26" s="490"/>
      <c r="HVU26" s="491"/>
      <c r="HVV26" s="490"/>
      <c r="HVW26" s="491"/>
      <c r="HVX26" s="490"/>
      <c r="HVY26" s="491"/>
      <c r="HVZ26" s="490"/>
      <c r="HWA26" s="491"/>
      <c r="HWB26" s="490"/>
      <c r="HWC26" s="491"/>
      <c r="HWD26" s="490"/>
      <c r="HWE26" s="491"/>
      <c r="HWF26" s="490"/>
      <c r="HWG26" s="491"/>
      <c r="HWH26" s="490"/>
      <c r="HWI26" s="491"/>
      <c r="HWJ26" s="490"/>
      <c r="HWK26" s="491"/>
      <c r="HWL26" s="490"/>
      <c r="HWM26" s="491"/>
      <c r="HWN26" s="490"/>
      <c r="HWO26" s="491"/>
      <c r="HWP26" s="490"/>
      <c r="HWQ26" s="491"/>
      <c r="HWR26" s="490"/>
      <c r="HWS26" s="491"/>
      <c r="HWT26" s="490"/>
      <c r="HWU26" s="491"/>
      <c r="HWV26" s="490"/>
      <c r="HWW26" s="491"/>
      <c r="HWX26" s="490"/>
      <c r="HWY26" s="491"/>
      <c r="HWZ26" s="490"/>
      <c r="HXA26" s="491"/>
      <c r="HXB26" s="490"/>
      <c r="HXC26" s="491"/>
      <c r="HXD26" s="490"/>
      <c r="HXE26" s="491"/>
      <c r="HXF26" s="490"/>
      <c r="HXG26" s="491"/>
      <c r="HXH26" s="490"/>
      <c r="HXI26" s="491"/>
      <c r="HXJ26" s="490"/>
      <c r="HXK26" s="491"/>
      <c r="HXL26" s="490"/>
      <c r="HXM26" s="491"/>
      <c r="HXN26" s="490"/>
      <c r="HXO26" s="491"/>
      <c r="HXP26" s="490"/>
      <c r="HXQ26" s="491"/>
      <c r="HXR26" s="490"/>
      <c r="HXS26" s="491"/>
      <c r="HXT26" s="490"/>
      <c r="HXU26" s="491"/>
      <c r="HXV26" s="490"/>
      <c r="HXW26" s="491"/>
      <c r="HXX26" s="490"/>
      <c r="HXY26" s="491"/>
      <c r="HXZ26" s="490"/>
      <c r="HYA26" s="491"/>
      <c r="HYB26" s="490"/>
      <c r="HYC26" s="491"/>
      <c r="HYD26" s="490"/>
      <c r="HYE26" s="491"/>
      <c r="HYF26" s="490"/>
      <c r="HYG26" s="491"/>
      <c r="HYH26" s="490"/>
      <c r="HYI26" s="491"/>
      <c r="HYJ26" s="490"/>
      <c r="HYK26" s="491"/>
      <c r="HYL26" s="490"/>
      <c r="HYM26" s="491"/>
      <c r="HYN26" s="490"/>
      <c r="HYO26" s="491"/>
      <c r="HYP26" s="490"/>
      <c r="HYQ26" s="491"/>
      <c r="HYR26" s="490"/>
      <c r="HYS26" s="491"/>
      <c r="HYT26" s="490"/>
      <c r="HYU26" s="491"/>
      <c r="HYV26" s="490"/>
      <c r="HYW26" s="491"/>
      <c r="HYX26" s="490"/>
      <c r="HYY26" s="491"/>
      <c r="HYZ26" s="490"/>
      <c r="HZA26" s="491"/>
      <c r="HZB26" s="490"/>
      <c r="HZC26" s="491"/>
      <c r="HZD26" s="490"/>
      <c r="HZE26" s="491"/>
      <c r="HZF26" s="490"/>
      <c r="HZG26" s="491"/>
      <c r="HZH26" s="490"/>
      <c r="HZI26" s="491"/>
      <c r="HZJ26" s="490"/>
      <c r="HZK26" s="491"/>
      <c r="HZL26" s="490"/>
      <c r="HZM26" s="491"/>
      <c r="HZN26" s="490"/>
      <c r="HZO26" s="491"/>
      <c r="HZP26" s="490"/>
      <c r="HZQ26" s="491"/>
      <c r="HZR26" s="490"/>
      <c r="HZS26" s="491"/>
      <c r="HZT26" s="490"/>
      <c r="HZU26" s="491"/>
      <c r="HZV26" s="490"/>
      <c r="HZW26" s="491"/>
      <c r="HZX26" s="490"/>
      <c r="HZY26" s="491"/>
      <c r="HZZ26" s="490"/>
      <c r="IAA26" s="491"/>
      <c r="IAB26" s="490"/>
      <c r="IAC26" s="491"/>
      <c r="IAD26" s="490"/>
      <c r="IAE26" s="491"/>
      <c r="IAF26" s="490"/>
      <c r="IAG26" s="491"/>
      <c r="IAH26" s="490"/>
      <c r="IAI26" s="491"/>
      <c r="IAJ26" s="490"/>
      <c r="IAK26" s="491"/>
      <c r="IAL26" s="490"/>
      <c r="IAM26" s="491"/>
      <c r="IAN26" s="490"/>
      <c r="IAO26" s="491"/>
      <c r="IAP26" s="490"/>
      <c r="IAQ26" s="491"/>
      <c r="IAR26" s="490"/>
      <c r="IAS26" s="491"/>
      <c r="IAT26" s="490"/>
      <c r="IAU26" s="491"/>
      <c r="IAV26" s="490"/>
      <c r="IAW26" s="491"/>
      <c r="IAX26" s="490"/>
      <c r="IAY26" s="491"/>
      <c r="IAZ26" s="490"/>
      <c r="IBA26" s="491"/>
      <c r="IBB26" s="490"/>
      <c r="IBC26" s="491"/>
      <c r="IBD26" s="490"/>
      <c r="IBE26" s="491"/>
      <c r="IBF26" s="490"/>
      <c r="IBG26" s="491"/>
      <c r="IBH26" s="490"/>
      <c r="IBI26" s="491"/>
      <c r="IBJ26" s="490"/>
      <c r="IBK26" s="491"/>
      <c r="IBL26" s="490"/>
      <c r="IBM26" s="491"/>
      <c r="IBN26" s="490"/>
      <c r="IBO26" s="491"/>
      <c r="IBP26" s="490"/>
      <c r="IBQ26" s="491"/>
      <c r="IBR26" s="490"/>
      <c r="IBS26" s="491"/>
      <c r="IBT26" s="490"/>
      <c r="IBU26" s="491"/>
      <c r="IBV26" s="490"/>
      <c r="IBW26" s="491"/>
      <c r="IBX26" s="490"/>
      <c r="IBY26" s="491"/>
      <c r="IBZ26" s="490"/>
      <c r="ICA26" s="491"/>
      <c r="ICB26" s="490"/>
      <c r="ICC26" s="491"/>
      <c r="ICD26" s="490"/>
      <c r="ICE26" s="491"/>
      <c r="ICF26" s="490"/>
      <c r="ICG26" s="491"/>
      <c r="ICH26" s="490"/>
      <c r="ICI26" s="491"/>
      <c r="ICJ26" s="490"/>
      <c r="ICK26" s="491"/>
      <c r="ICL26" s="490"/>
      <c r="ICM26" s="491"/>
      <c r="ICN26" s="490"/>
      <c r="ICO26" s="491"/>
      <c r="ICP26" s="490"/>
      <c r="ICQ26" s="491"/>
      <c r="ICR26" s="490"/>
      <c r="ICS26" s="491"/>
      <c r="ICT26" s="490"/>
      <c r="ICU26" s="491"/>
      <c r="ICV26" s="490"/>
      <c r="ICW26" s="491"/>
      <c r="ICX26" s="490"/>
      <c r="ICY26" s="491"/>
      <c r="ICZ26" s="490"/>
      <c r="IDA26" s="491"/>
      <c r="IDB26" s="490"/>
      <c r="IDC26" s="491"/>
      <c r="IDD26" s="490"/>
      <c r="IDE26" s="491"/>
      <c r="IDF26" s="490"/>
      <c r="IDG26" s="491"/>
      <c r="IDH26" s="490"/>
      <c r="IDI26" s="491"/>
      <c r="IDJ26" s="490"/>
      <c r="IDK26" s="491"/>
      <c r="IDL26" s="490"/>
      <c r="IDM26" s="491"/>
      <c r="IDN26" s="490"/>
      <c r="IDO26" s="491"/>
      <c r="IDP26" s="490"/>
      <c r="IDQ26" s="491"/>
      <c r="IDR26" s="490"/>
      <c r="IDS26" s="491"/>
      <c r="IDT26" s="490"/>
      <c r="IDU26" s="491"/>
      <c r="IDV26" s="490"/>
      <c r="IDW26" s="491"/>
      <c r="IDX26" s="490"/>
      <c r="IDY26" s="491"/>
      <c r="IDZ26" s="490"/>
      <c r="IEA26" s="491"/>
      <c r="IEB26" s="490"/>
      <c r="IEC26" s="491"/>
      <c r="IED26" s="490"/>
      <c r="IEE26" s="491"/>
      <c r="IEF26" s="490"/>
      <c r="IEG26" s="491"/>
      <c r="IEH26" s="490"/>
      <c r="IEI26" s="491"/>
      <c r="IEJ26" s="490"/>
      <c r="IEK26" s="491"/>
      <c r="IEL26" s="490"/>
      <c r="IEM26" s="491"/>
      <c r="IEN26" s="490"/>
      <c r="IEO26" s="491"/>
      <c r="IEP26" s="490"/>
      <c r="IEQ26" s="491"/>
      <c r="IER26" s="490"/>
      <c r="IES26" s="491"/>
      <c r="IET26" s="490"/>
      <c r="IEU26" s="491"/>
      <c r="IEV26" s="490"/>
      <c r="IEW26" s="491"/>
      <c r="IEX26" s="490"/>
      <c r="IEY26" s="491"/>
      <c r="IEZ26" s="490"/>
      <c r="IFA26" s="491"/>
      <c r="IFB26" s="490"/>
      <c r="IFC26" s="491"/>
      <c r="IFD26" s="490"/>
      <c r="IFE26" s="491"/>
      <c r="IFF26" s="490"/>
      <c r="IFG26" s="491"/>
      <c r="IFH26" s="490"/>
      <c r="IFI26" s="491"/>
      <c r="IFJ26" s="490"/>
      <c r="IFK26" s="491"/>
      <c r="IFL26" s="490"/>
      <c r="IFM26" s="491"/>
      <c r="IFN26" s="490"/>
      <c r="IFO26" s="491"/>
      <c r="IFP26" s="490"/>
      <c r="IFQ26" s="491"/>
      <c r="IFR26" s="490"/>
      <c r="IFS26" s="491"/>
      <c r="IFT26" s="490"/>
      <c r="IFU26" s="491"/>
      <c r="IFV26" s="490"/>
      <c r="IFW26" s="491"/>
      <c r="IFX26" s="490"/>
      <c r="IFY26" s="491"/>
      <c r="IFZ26" s="490"/>
      <c r="IGA26" s="491"/>
      <c r="IGB26" s="490"/>
      <c r="IGC26" s="491"/>
      <c r="IGD26" s="490"/>
      <c r="IGE26" s="491"/>
      <c r="IGF26" s="490"/>
      <c r="IGG26" s="491"/>
      <c r="IGH26" s="490"/>
      <c r="IGI26" s="491"/>
      <c r="IGJ26" s="490"/>
      <c r="IGK26" s="491"/>
      <c r="IGL26" s="490"/>
      <c r="IGM26" s="491"/>
      <c r="IGN26" s="490"/>
      <c r="IGO26" s="491"/>
      <c r="IGP26" s="490"/>
      <c r="IGQ26" s="491"/>
      <c r="IGR26" s="490"/>
      <c r="IGS26" s="491"/>
      <c r="IGT26" s="490"/>
      <c r="IGU26" s="491"/>
      <c r="IGV26" s="490"/>
      <c r="IGW26" s="491"/>
      <c r="IGX26" s="490"/>
      <c r="IGY26" s="491"/>
      <c r="IGZ26" s="490"/>
      <c r="IHA26" s="491"/>
      <c r="IHB26" s="490"/>
      <c r="IHC26" s="491"/>
      <c r="IHD26" s="490"/>
      <c r="IHE26" s="491"/>
      <c r="IHF26" s="490"/>
      <c r="IHG26" s="491"/>
      <c r="IHH26" s="490"/>
      <c r="IHI26" s="491"/>
      <c r="IHJ26" s="490"/>
      <c r="IHK26" s="491"/>
      <c r="IHL26" s="490"/>
      <c r="IHM26" s="491"/>
      <c r="IHN26" s="490"/>
      <c r="IHO26" s="491"/>
      <c r="IHP26" s="490"/>
      <c r="IHQ26" s="491"/>
      <c r="IHR26" s="490"/>
      <c r="IHS26" s="491"/>
      <c r="IHT26" s="490"/>
      <c r="IHU26" s="491"/>
      <c r="IHV26" s="490"/>
      <c r="IHW26" s="491"/>
      <c r="IHX26" s="490"/>
      <c r="IHY26" s="491"/>
      <c r="IHZ26" s="490"/>
      <c r="IIA26" s="491"/>
      <c r="IIB26" s="490"/>
      <c r="IIC26" s="491"/>
      <c r="IID26" s="490"/>
      <c r="IIE26" s="491"/>
      <c r="IIF26" s="490"/>
      <c r="IIG26" s="491"/>
      <c r="IIH26" s="490"/>
      <c r="III26" s="491"/>
      <c r="IIJ26" s="490"/>
      <c r="IIK26" s="491"/>
      <c r="IIL26" s="490"/>
      <c r="IIM26" s="491"/>
      <c r="IIN26" s="490"/>
      <c r="IIO26" s="491"/>
      <c r="IIP26" s="490"/>
      <c r="IIQ26" s="491"/>
      <c r="IIR26" s="490"/>
      <c r="IIS26" s="491"/>
      <c r="IIT26" s="490"/>
      <c r="IIU26" s="491"/>
      <c r="IIV26" s="490"/>
      <c r="IIW26" s="491"/>
      <c r="IIX26" s="490"/>
      <c r="IIY26" s="491"/>
      <c r="IIZ26" s="490"/>
      <c r="IJA26" s="491"/>
      <c r="IJB26" s="490"/>
      <c r="IJC26" s="491"/>
      <c r="IJD26" s="490"/>
      <c r="IJE26" s="491"/>
      <c r="IJF26" s="490"/>
      <c r="IJG26" s="491"/>
      <c r="IJH26" s="490"/>
      <c r="IJI26" s="491"/>
      <c r="IJJ26" s="490"/>
      <c r="IJK26" s="491"/>
      <c r="IJL26" s="490"/>
      <c r="IJM26" s="491"/>
      <c r="IJN26" s="490"/>
      <c r="IJO26" s="491"/>
      <c r="IJP26" s="490"/>
      <c r="IJQ26" s="491"/>
      <c r="IJR26" s="490"/>
      <c r="IJS26" s="491"/>
      <c r="IJT26" s="490"/>
      <c r="IJU26" s="491"/>
      <c r="IJV26" s="490"/>
      <c r="IJW26" s="491"/>
      <c r="IJX26" s="490"/>
      <c r="IJY26" s="491"/>
      <c r="IJZ26" s="490"/>
      <c r="IKA26" s="491"/>
      <c r="IKB26" s="490"/>
      <c r="IKC26" s="491"/>
      <c r="IKD26" s="490"/>
      <c r="IKE26" s="491"/>
      <c r="IKF26" s="490"/>
      <c r="IKG26" s="491"/>
      <c r="IKH26" s="490"/>
      <c r="IKI26" s="491"/>
      <c r="IKJ26" s="490"/>
      <c r="IKK26" s="491"/>
      <c r="IKL26" s="490"/>
      <c r="IKM26" s="491"/>
      <c r="IKN26" s="490"/>
      <c r="IKO26" s="491"/>
      <c r="IKP26" s="490"/>
      <c r="IKQ26" s="491"/>
      <c r="IKR26" s="490"/>
      <c r="IKS26" s="491"/>
      <c r="IKT26" s="490"/>
      <c r="IKU26" s="491"/>
      <c r="IKV26" s="490"/>
      <c r="IKW26" s="491"/>
      <c r="IKX26" s="490"/>
      <c r="IKY26" s="491"/>
      <c r="IKZ26" s="490"/>
      <c r="ILA26" s="491"/>
      <c r="ILB26" s="490"/>
      <c r="ILC26" s="491"/>
      <c r="ILD26" s="490"/>
      <c r="ILE26" s="491"/>
      <c r="ILF26" s="490"/>
      <c r="ILG26" s="491"/>
      <c r="ILH26" s="490"/>
      <c r="ILI26" s="491"/>
      <c r="ILJ26" s="490"/>
      <c r="ILK26" s="491"/>
      <c r="ILL26" s="490"/>
      <c r="ILM26" s="491"/>
      <c r="ILN26" s="490"/>
      <c r="ILO26" s="491"/>
      <c r="ILP26" s="490"/>
      <c r="ILQ26" s="491"/>
      <c r="ILR26" s="490"/>
      <c r="ILS26" s="491"/>
      <c r="ILT26" s="490"/>
      <c r="ILU26" s="491"/>
      <c r="ILV26" s="490"/>
      <c r="ILW26" s="491"/>
      <c r="ILX26" s="490"/>
      <c r="ILY26" s="491"/>
      <c r="ILZ26" s="490"/>
      <c r="IMA26" s="491"/>
      <c r="IMB26" s="490"/>
      <c r="IMC26" s="491"/>
      <c r="IMD26" s="490"/>
      <c r="IME26" s="491"/>
      <c r="IMF26" s="490"/>
      <c r="IMG26" s="491"/>
      <c r="IMH26" s="490"/>
      <c r="IMI26" s="491"/>
      <c r="IMJ26" s="490"/>
      <c r="IMK26" s="491"/>
      <c r="IML26" s="490"/>
      <c r="IMM26" s="491"/>
      <c r="IMN26" s="490"/>
      <c r="IMO26" s="491"/>
      <c r="IMP26" s="490"/>
      <c r="IMQ26" s="491"/>
      <c r="IMR26" s="490"/>
      <c r="IMS26" s="491"/>
      <c r="IMT26" s="490"/>
      <c r="IMU26" s="491"/>
      <c r="IMV26" s="490"/>
      <c r="IMW26" s="491"/>
      <c r="IMX26" s="490"/>
      <c r="IMY26" s="491"/>
      <c r="IMZ26" s="490"/>
      <c r="INA26" s="491"/>
      <c r="INB26" s="490"/>
      <c r="INC26" s="491"/>
      <c r="IND26" s="490"/>
      <c r="INE26" s="491"/>
      <c r="INF26" s="490"/>
      <c r="ING26" s="491"/>
      <c r="INH26" s="490"/>
      <c r="INI26" s="491"/>
      <c r="INJ26" s="490"/>
      <c r="INK26" s="491"/>
      <c r="INL26" s="490"/>
      <c r="INM26" s="491"/>
      <c r="INN26" s="490"/>
      <c r="INO26" s="491"/>
      <c r="INP26" s="490"/>
      <c r="INQ26" s="491"/>
      <c r="INR26" s="490"/>
      <c r="INS26" s="491"/>
      <c r="INT26" s="490"/>
      <c r="INU26" s="491"/>
      <c r="INV26" s="490"/>
      <c r="INW26" s="491"/>
      <c r="INX26" s="490"/>
      <c r="INY26" s="491"/>
      <c r="INZ26" s="490"/>
      <c r="IOA26" s="491"/>
      <c r="IOB26" s="490"/>
      <c r="IOC26" s="491"/>
      <c r="IOD26" s="490"/>
      <c r="IOE26" s="491"/>
      <c r="IOF26" s="490"/>
      <c r="IOG26" s="491"/>
      <c r="IOH26" s="490"/>
      <c r="IOI26" s="491"/>
      <c r="IOJ26" s="490"/>
      <c r="IOK26" s="491"/>
      <c r="IOL26" s="490"/>
      <c r="IOM26" s="491"/>
      <c r="ION26" s="490"/>
      <c r="IOO26" s="491"/>
      <c r="IOP26" s="490"/>
      <c r="IOQ26" s="491"/>
      <c r="IOR26" s="490"/>
      <c r="IOS26" s="491"/>
      <c r="IOT26" s="490"/>
      <c r="IOU26" s="491"/>
      <c r="IOV26" s="490"/>
      <c r="IOW26" s="491"/>
      <c r="IOX26" s="490"/>
      <c r="IOY26" s="491"/>
      <c r="IOZ26" s="490"/>
      <c r="IPA26" s="491"/>
      <c r="IPB26" s="490"/>
      <c r="IPC26" s="491"/>
      <c r="IPD26" s="490"/>
      <c r="IPE26" s="491"/>
      <c r="IPF26" s="490"/>
      <c r="IPG26" s="491"/>
      <c r="IPH26" s="490"/>
      <c r="IPI26" s="491"/>
      <c r="IPJ26" s="490"/>
      <c r="IPK26" s="491"/>
      <c r="IPL26" s="490"/>
      <c r="IPM26" s="491"/>
      <c r="IPN26" s="490"/>
      <c r="IPO26" s="491"/>
      <c r="IPP26" s="490"/>
      <c r="IPQ26" s="491"/>
      <c r="IPR26" s="490"/>
      <c r="IPS26" s="491"/>
      <c r="IPT26" s="490"/>
      <c r="IPU26" s="491"/>
      <c r="IPV26" s="490"/>
      <c r="IPW26" s="491"/>
      <c r="IPX26" s="490"/>
      <c r="IPY26" s="491"/>
      <c r="IPZ26" s="490"/>
      <c r="IQA26" s="491"/>
      <c r="IQB26" s="490"/>
      <c r="IQC26" s="491"/>
      <c r="IQD26" s="490"/>
      <c r="IQE26" s="491"/>
      <c r="IQF26" s="490"/>
      <c r="IQG26" s="491"/>
      <c r="IQH26" s="490"/>
      <c r="IQI26" s="491"/>
      <c r="IQJ26" s="490"/>
      <c r="IQK26" s="491"/>
      <c r="IQL26" s="490"/>
      <c r="IQM26" s="491"/>
      <c r="IQN26" s="490"/>
      <c r="IQO26" s="491"/>
      <c r="IQP26" s="490"/>
      <c r="IQQ26" s="491"/>
      <c r="IQR26" s="490"/>
      <c r="IQS26" s="491"/>
      <c r="IQT26" s="490"/>
      <c r="IQU26" s="491"/>
      <c r="IQV26" s="490"/>
      <c r="IQW26" s="491"/>
      <c r="IQX26" s="490"/>
      <c r="IQY26" s="491"/>
      <c r="IQZ26" s="490"/>
      <c r="IRA26" s="491"/>
      <c r="IRB26" s="490"/>
      <c r="IRC26" s="491"/>
      <c r="IRD26" s="490"/>
      <c r="IRE26" s="491"/>
      <c r="IRF26" s="490"/>
      <c r="IRG26" s="491"/>
      <c r="IRH26" s="490"/>
      <c r="IRI26" s="491"/>
      <c r="IRJ26" s="490"/>
      <c r="IRK26" s="491"/>
      <c r="IRL26" s="490"/>
      <c r="IRM26" s="491"/>
      <c r="IRN26" s="490"/>
      <c r="IRO26" s="491"/>
      <c r="IRP26" s="490"/>
      <c r="IRQ26" s="491"/>
      <c r="IRR26" s="490"/>
      <c r="IRS26" s="491"/>
      <c r="IRT26" s="490"/>
      <c r="IRU26" s="491"/>
      <c r="IRV26" s="490"/>
      <c r="IRW26" s="491"/>
      <c r="IRX26" s="490"/>
      <c r="IRY26" s="491"/>
      <c r="IRZ26" s="490"/>
      <c r="ISA26" s="491"/>
      <c r="ISB26" s="490"/>
      <c r="ISC26" s="491"/>
      <c r="ISD26" s="490"/>
      <c r="ISE26" s="491"/>
      <c r="ISF26" s="490"/>
      <c r="ISG26" s="491"/>
      <c r="ISH26" s="490"/>
      <c r="ISI26" s="491"/>
      <c r="ISJ26" s="490"/>
      <c r="ISK26" s="491"/>
      <c r="ISL26" s="490"/>
      <c r="ISM26" s="491"/>
      <c r="ISN26" s="490"/>
      <c r="ISO26" s="491"/>
      <c r="ISP26" s="490"/>
      <c r="ISQ26" s="491"/>
      <c r="ISR26" s="490"/>
      <c r="ISS26" s="491"/>
      <c r="IST26" s="490"/>
      <c r="ISU26" s="491"/>
      <c r="ISV26" s="490"/>
      <c r="ISW26" s="491"/>
      <c r="ISX26" s="490"/>
      <c r="ISY26" s="491"/>
      <c r="ISZ26" s="490"/>
      <c r="ITA26" s="491"/>
      <c r="ITB26" s="490"/>
      <c r="ITC26" s="491"/>
      <c r="ITD26" s="490"/>
      <c r="ITE26" s="491"/>
      <c r="ITF26" s="490"/>
      <c r="ITG26" s="491"/>
      <c r="ITH26" s="490"/>
      <c r="ITI26" s="491"/>
      <c r="ITJ26" s="490"/>
      <c r="ITK26" s="491"/>
      <c r="ITL26" s="490"/>
      <c r="ITM26" s="491"/>
      <c r="ITN26" s="490"/>
      <c r="ITO26" s="491"/>
      <c r="ITP26" s="490"/>
      <c r="ITQ26" s="491"/>
      <c r="ITR26" s="490"/>
      <c r="ITS26" s="491"/>
      <c r="ITT26" s="490"/>
      <c r="ITU26" s="491"/>
      <c r="ITV26" s="490"/>
      <c r="ITW26" s="491"/>
      <c r="ITX26" s="490"/>
      <c r="ITY26" s="491"/>
      <c r="ITZ26" s="490"/>
      <c r="IUA26" s="491"/>
      <c r="IUB26" s="490"/>
      <c r="IUC26" s="491"/>
      <c r="IUD26" s="490"/>
      <c r="IUE26" s="491"/>
      <c r="IUF26" s="490"/>
      <c r="IUG26" s="491"/>
      <c r="IUH26" s="490"/>
      <c r="IUI26" s="491"/>
      <c r="IUJ26" s="490"/>
      <c r="IUK26" s="491"/>
      <c r="IUL26" s="490"/>
      <c r="IUM26" s="491"/>
      <c r="IUN26" s="490"/>
      <c r="IUO26" s="491"/>
      <c r="IUP26" s="490"/>
      <c r="IUQ26" s="491"/>
      <c r="IUR26" s="490"/>
      <c r="IUS26" s="491"/>
      <c r="IUT26" s="490"/>
      <c r="IUU26" s="491"/>
      <c r="IUV26" s="490"/>
      <c r="IUW26" s="491"/>
      <c r="IUX26" s="490"/>
      <c r="IUY26" s="491"/>
      <c r="IUZ26" s="490"/>
      <c r="IVA26" s="491"/>
      <c r="IVB26" s="490"/>
      <c r="IVC26" s="491"/>
      <c r="IVD26" s="490"/>
      <c r="IVE26" s="491"/>
      <c r="IVF26" s="490"/>
      <c r="IVG26" s="491"/>
      <c r="IVH26" s="490"/>
      <c r="IVI26" s="491"/>
      <c r="IVJ26" s="490"/>
      <c r="IVK26" s="491"/>
      <c r="IVL26" s="490"/>
      <c r="IVM26" s="491"/>
      <c r="IVN26" s="490"/>
      <c r="IVO26" s="491"/>
      <c r="IVP26" s="490"/>
      <c r="IVQ26" s="491"/>
      <c r="IVR26" s="490"/>
      <c r="IVS26" s="491"/>
      <c r="IVT26" s="490"/>
      <c r="IVU26" s="491"/>
      <c r="IVV26" s="490"/>
      <c r="IVW26" s="491"/>
      <c r="IVX26" s="490"/>
      <c r="IVY26" s="491"/>
      <c r="IVZ26" s="490"/>
      <c r="IWA26" s="491"/>
      <c r="IWB26" s="490"/>
      <c r="IWC26" s="491"/>
      <c r="IWD26" s="490"/>
      <c r="IWE26" s="491"/>
      <c r="IWF26" s="490"/>
      <c r="IWG26" s="491"/>
      <c r="IWH26" s="490"/>
      <c r="IWI26" s="491"/>
      <c r="IWJ26" s="490"/>
      <c r="IWK26" s="491"/>
      <c r="IWL26" s="490"/>
      <c r="IWM26" s="491"/>
      <c r="IWN26" s="490"/>
      <c r="IWO26" s="491"/>
      <c r="IWP26" s="490"/>
      <c r="IWQ26" s="491"/>
      <c r="IWR26" s="490"/>
      <c r="IWS26" s="491"/>
      <c r="IWT26" s="490"/>
      <c r="IWU26" s="491"/>
      <c r="IWV26" s="490"/>
      <c r="IWW26" s="491"/>
      <c r="IWX26" s="490"/>
      <c r="IWY26" s="491"/>
      <c r="IWZ26" s="490"/>
      <c r="IXA26" s="491"/>
      <c r="IXB26" s="490"/>
      <c r="IXC26" s="491"/>
      <c r="IXD26" s="490"/>
      <c r="IXE26" s="491"/>
      <c r="IXF26" s="490"/>
      <c r="IXG26" s="491"/>
      <c r="IXH26" s="490"/>
      <c r="IXI26" s="491"/>
      <c r="IXJ26" s="490"/>
      <c r="IXK26" s="491"/>
      <c r="IXL26" s="490"/>
      <c r="IXM26" s="491"/>
      <c r="IXN26" s="490"/>
      <c r="IXO26" s="491"/>
      <c r="IXP26" s="490"/>
      <c r="IXQ26" s="491"/>
      <c r="IXR26" s="490"/>
      <c r="IXS26" s="491"/>
      <c r="IXT26" s="490"/>
      <c r="IXU26" s="491"/>
      <c r="IXV26" s="490"/>
      <c r="IXW26" s="491"/>
      <c r="IXX26" s="490"/>
      <c r="IXY26" s="491"/>
      <c r="IXZ26" s="490"/>
      <c r="IYA26" s="491"/>
      <c r="IYB26" s="490"/>
      <c r="IYC26" s="491"/>
      <c r="IYD26" s="490"/>
      <c r="IYE26" s="491"/>
      <c r="IYF26" s="490"/>
      <c r="IYG26" s="491"/>
      <c r="IYH26" s="490"/>
      <c r="IYI26" s="491"/>
      <c r="IYJ26" s="490"/>
      <c r="IYK26" s="491"/>
      <c r="IYL26" s="490"/>
      <c r="IYM26" s="491"/>
      <c r="IYN26" s="490"/>
      <c r="IYO26" s="491"/>
      <c r="IYP26" s="490"/>
      <c r="IYQ26" s="491"/>
      <c r="IYR26" s="490"/>
      <c r="IYS26" s="491"/>
      <c r="IYT26" s="490"/>
      <c r="IYU26" s="491"/>
      <c r="IYV26" s="490"/>
      <c r="IYW26" s="491"/>
      <c r="IYX26" s="490"/>
      <c r="IYY26" s="491"/>
      <c r="IYZ26" s="490"/>
      <c r="IZA26" s="491"/>
      <c r="IZB26" s="490"/>
      <c r="IZC26" s="491"/>
      <c r="IZD26" s="490"/>
      <c r="IZE26" s="491"/>
      <c r="IZF26" s="490"/>
      <c r="IZG26" s="491"/>
      <c r="IZH26" s="490"/>
      <c r="IZI26" s="491"/>
      <c r="IZJ26" s="490"/>
      <c r="IZK26" s="491"/>
      <c r="IZL26" s="490"/>
      <c r="IZM26" s="491"/>
      <c r="IZN26" s="490"/>
      <c r="IZO26" s="491"/>
      <c r="IZP26" s="490"/>
      <c r="IZQ26" s="491"/>
      <c r="IZR26" s="490"/>
      <c r="IZS26" s="491"/>
      <c r="IZT26" s="490"/>
      <c r="IZU26" s="491"/>
      <c r="IZV26" s="490"/>
      <c r="IZW26" s="491"/>
      <c r="IZX26" s="490"/>
      <c r="IZY26" s="491"/>
      <c r="IZZ26" s="490"/>
      <c r="JAA26" s="491"/>
      <c r="JAB26" s="490"/>
      <c r="JAC26" s="491"/>
      <c r="JAD26" s="490"/>
      <c r="JAE26" s="491"/>
      <c r="JAF26" s="490"/>
      <c r="JAG26" s="491"/>
      <c r="JAH26" s="490"/>
      <c r="JAI26" s="491"/>
      <c r="JAJ26" s="490"/>
      <c r="JAK26" s="491"/>
      <c r="JAL26" s="490"/>
      <c r="JAM26" s="491"/>
      <c r="JAN26" s="490"/>
      <c r="JAO26" s="491"/>
      <c r="JAP26" s="490"/>
      <c r="JAQ26" s="491"/>
      <c r="JAR26" s="490"/>
      <c r="JAS26" s="491"/>
      <c r="JAT26" s="490"/>
      <c r="JAU26" s="491"/>
      <c r="JAV26" s="490"/>
      <c r="JAW26" s="491"/>
      <c r="JAX26" s="490"/>
      <c r="JAY26" s="491"/>
      <c r="JAZ26" s="490"/>
      <c r="JBA26" s="491"/>
      <c r="JBB26" s="490"/>
      <c r="JBC26" s="491"/>
      <c r="JBD26" s="490"/>
      <c r="JBE26" s="491"/>
      <c r="JBF26" s="490"/>
      <c r="JBG26" s="491"/>
      <c r="JBH26" s="490"/>
      <c r="JBI26" s="491"/>
      <c r="JBJ26" s="490"/>
      <c r="JBK26" s="491"/>
      <c r="JBL26" s="490"/>
      <c r="JBM26" s="491"/>
      <c r="JBN26" s="490"/>
      <c r="JBO26" s="491"/>
      <c r="JBP26" s="490"/>
      <c r="JBQ26" s="491"/>
      <c r="JBR26" s="490"/>
      <c r="JBS26" s="491"/>
      <c r="JBT26" s="490"/>
      <c r="JBU26" s="491"/>
      <c r="JBV26" s="490"/>
      <c r="JBW26" s="491"/>
      <c r="JBX26" s="490"/>
      <c r="JBY26" s="491"/>
      <c r="JBZ26" s="490"/>
      <c r="JCA26" s="491"/>
      <c r="JCB26" s="490"/>
      <c r="JCC26" s="491"/>
      <c r="JCD26" s="490"/>
      <c r="JCE26" s="491"/>
      <c r="JCF26" s="490"/>
      <c r="JCG26" s="491"/>
      <c r="JCH26" s="490"/>
      <c r="JCI26" s="491"/>
      <c r="JCJ26" s="490"/>
      <c r="JCK26" s="491"/>
      <c r="JCL26" s="490"/>
      <c r="JCM26" s="491"/>
      <c r="JCN26" s="490"/>
      <c r="JCO26" s="491"/>
      <c r="JCP26" s="490"/>
      <c r="JCQ26" s="491"/>
      <c r="JCR26" s="490"/>
      <c r="JCS26" s="491"/>
      <c r="JCT26" s="490"/>
      <c r="JCU26" s="491"/>
      <c r="JCV26" s="490"/>
      <c r="JCW26" s="491"/>
      <c r="JCX26" s="490"/>
      <c r="JCY26" s="491"/>
      <c r="JCZ26" s="490"/>
      <c r="JDA26" s="491"/>
      <c r="JDB26" s="490"/>
      <c r="JDC26" s="491"/>
      <c r="JDD26" s="490"/>
      <c r="JDE26" s="491"/>
      <c r="JDF26" s="490"/>
      <c r="JDG26" s="491"/>
      <c r="JDH26" s="490"/>
      <c r="JDI26" s="491"/>
      <c r="JDJ26" s="490"/>
      <c r="JDK26" s="491"/>
      <c r="JDL26" s="490"/>
      <c r="JDM26" s="491"/>
      <c r="JDN26" s="490"/>
      <c r="JDO26" s="491"/>
      <c r="JDP26" s="490"/>
      <c r="JDQ26" s="491"/>
      <c r="JDR26" s="490"/>
      <c r="JDS26" s="491"/>
      <c r="JDT26" s="490"/>
      <c r="JDU26" s="491"/>
      <c r="JDV26" s="490"/>
      <c r="JDW26" s="491"/>
      <c r="JDX26" s="490"/>
      <c r="JDY26" s="491"/>
      <c r="JDZ26" s="490"/>
      <c r="JEA26" s="491"/>
      <c r="JEB26" s="490"/>
      <c r="JEC26" s="491"/>
      <c r="JED26" s="490"/>
      <c r="JEE26" s="491"/>
      <c r="JEF26" s="490"/>
      <c r="JEG26" s="491"/>
      <c r="JEH26" s="490"/>
      <c r="JEI26" s="491"/>
      <c r="JEJ26" s="490"/>
      <c r="JEK26" s="491"/>
      <c r="JEL26" s="490"/>
      <c r="JEM26" s="491"/>
      <c r="JEN26" s="490"/>
      <c r="JEO26" s="491"/>
      <c r="JEP26" s="490"/>
      <c r="JEQ26" s="491"/>
      <c r="JER26" s="490"/>
      <c r="JES26" s="491"/>
      <c r="JET26" s="490"/>
      <c r="JEU26" s="491"/>
      <c r="JEV26" s="490"/>
      <c r="JEW26" s="491"/>
      <c r="JEX26" s="490"/>
      <c r="JEY26" s="491"/>
      <c r="JEZ26" s="490"/>
      <c r="JFA26" s="491"/>
      <c r="JFB26" s="490"/>
      <c r="JFC26" s="491"/>
      <c r="JFD26" s="490"/>
      <c r="JFE26" s="491"/>
      <c r="JFF26" s="490"/>
      <c r="JFG26" s="491"/>
      <c r="JFH26" s="490"/>
      <c r="JFI26" s="491"/>
      <c r="JFJ26" s="490"/>
      <c r="JFK26" s="491"/>
      <c r="JFL26" s="490"/>
      <c r="JFM26" s="491"/>
      <c r="JFN26" s="490"/>
      <c r="JFO26" s="491"/>
      <c r="JFP26" s="490"/>
      <c r="JFQ26" s="491"/>
      <c r="JFR26" s="490"/>
      <c r="JFS26" s="491"/>
      <c r="JFT26" s="490"/>
      <c r="JFU26" s="491"/>
      <c r="JFV26" s="490"/>
      <c r="JFW26" s="491"/>
      <c r="JFX26" s="490"/>
      <c r="JFY26" s="491"/>
      <c r="JFZ26" s="490"/>
      <c r="JGA26" s="491"/>
      <c r="JGB26" s="490"/>
      <c r="JGC26" s="491"/>
      <c r="JGD26" s="490"/>
      <c r="JGE26" s="491"/>
      <c r="JGF26" s="490"/>
      <c r="JGG26" s="491"/>
      <c r="JGH26" s="490"/>
      <c r="JGI26" s="491"/>
      <c r="JGJ26" s="490"/>
      <c r="JGK26" s="491"/>
      <c r="JGL26" s="490"/>
      <c r="JGM26" s="491"/>
      <c r="JGN26" s="490"/>
      <c r="JGO26" s="491"/>
      <c r="JGP26" s="490"/>
      <c r="JGQ26" s="491"/>
      <c r="JGR26" s="490"/>
      <c r="JGS26" s="491"/>
      <c r="JGT26" s="490"/>
      <c r="JGU26" s="491"/>
      <c r="JGV26" s="490"/>
      <c r="JGW26" s="491"/>
      <c r="JGX26" s="490"/>
      <c r="JGY26" s="491"/>
      <c r="JGZ26" s="490"/>
      <c r="JHA26" s="491"/>
      <c r="JHB26" s="490"/>
      <c r="JHC26" s="491"/>
      <c r="JHD26" s="490"/>
      <c r="JHE26" s="491"/>
      <c r="JHF26" s="490"/>
      <c r="JHG26" s="491"/>
      <c r="JHH26" s="490"/>
      <c r="JHI26" s="491"/>
      <c r="JHJ26" s="490"/>
      <c r="JHK26" s="491"/>
      <c r="JHL26" s="490"/>
      <c r="JHM26" s="491"/>
      <c r="JHN26" s="490"/>
      <c r="JHO26" s="491"/>
      <c r="JHP26" s="490"/>
      <c r="JHQ26" s="491"/>
      <c r="JHR26" s="490"/>
      <c r="JHS26" s="491"/>
      <c r="JHT26" s="490"/>
      <c r="JHU26" s="491"/>
      <c r="JHV26" s="490"/>
      <c r="JHW26" s="491"/>
      <c r="JHX26" s="490"/>
      <c r="JHY26" s="491"/>
      <c r="JHZ26" s="490"/>
      <c r="JIA26" s="491"/>
      <c r="JIB26" s="490"/>
      <c r="JIC26" s="491"/>
      <c r="JID26" s="490"/>
      <c r="JIE26" s="491"/>
      <c r="JIF26" s="490"/>
      <c r="JIG26" s="491"/>
      <c r="JIH26" s="490"/>
      <c r="JII26" s="491"/>
      <c r="JIJ26" s="490"/>
      <c r="JIK26" s="491"/>
      <c r="JIL26" s="490"/>
      <c r="JIM26" s="491"/>
      <c r="JIN26" s="490"/>
      <c r="JIO26" s="491"/>
      <c r="JIP26" s="490"/>
      <c r="JIQ26" s="491"/>
      <c r="JIR26" s="490"/>
      <c r="JIS26" s="491"/>
      <c r="JIT26" s="490"/>
      <c r="JIU26" s="491"/>
      <c r="JIV26" s="490"/>
      <c r="JIW26" s="491"/>
      <c r="JIX26" s="490"/>
      <c r="JIY26" s="491"/>
      <c r="JIZ26" s="490"/>
      <c r="JJA26" s="491"/>
      <c r="JJB26" s="490"/>
      <c r="JJC26" s="491"/>
      <c r="JJD26" s="490"/>
      <c r="JJE26" s="491"/>
      <c r="JJF26" s="490"/>
      <c r="JJG26" s="491"/>
      <c r="JJH26" s="490"/>
      <c r="JJI26" s="491"/>
      <c r="JJJ26" s="490"/>
      <c r="JJK26" s="491"/>
      <c r="JJL26" s="490"/>
      <c r="JJM26" s="491"/>
      <c r="JJN26" s="490"/>
      <c r="JJO26" s="491"/>
      <c r="JJP26" s="490"/>
      <c r="JJQ26" s="491"/>
      <c r="JJR26" s="490"/>
      <c r="JJS26" s="491"/>
      <c r="JJT26" s="490"/>
      <c r="JJU26" s="491"/>
      <c r="JJV26" s="490"/>
      <c r="JJW26" s="491"/>
      <c r="JJX26" s="490"/>
      <c r="JJY26" s="491"/>
      <c r="JJZ26" s="490"/>
      <c r="JKA26" s="491"/>
      <c r="JKB26" s="490"/>
      <c r="JKC26" s="491"/>
      <c r="JKD26" s="490"/>
      <c r="JKE26" s="491"/>
      <c r="JKF26" s="490"/>
      <c r="JKG26" s="491"/>
      <c r="JKH26" s="490"/>
      <c r="JKI26" s="491"/>
      <c r="JKJ26" s="490"/>
      <c r="JKK26" s="491"/>
      <c r="JKL26" s="490"/>
      <c r="JKM26" s="491"/>
      <c r="JKN26" s="490"/>
      <c r="JKO26" s="491"/>
      <c r="JKP26" s="490"/>
      <c r="JKQ26" s="491"/>
      <c r="JKR26" s="490"/>
      <c r="JKS26" s="491"/>
      <c r="JKT26" s="490"/>
      <c r="JKU26" s="491"/>
      <c r="JKV26" s="490"/>
      <c r="JKW26" s="491"/>
      <c r="JKX26" s="490"/>
      <c r="JKY26" s="491"/>
      <c r="JKZ26" s="490"/>
      <c r="JLA26" s="491"/>
      <c r="JLB26" s="490"/>
      <c r="JLC26" s="491"/>
      <c r="JLD26" s="490"/>
      <c r="JLE26" s="491"/>
      <c r="JLF26" s="490"/>
      <c r="JLG26" s="491"/>
      <c r="JLH26" s="490"/>
      <c r="JLI26" s="491"/>
      <c r="JLJ26" s="490"/>
      <c r="JLK26" s="491"/>
      <c r="JLL26" s="490"/>
      <c r="JLM26" s="491"/>
      <c r="JLN26" s="490"/>
      <c r="JLO26" s="491"/>
      <c r="JLP26" s="490"/>
      <c r="JLQ26" s="491"/>
      <c r="JLR26" s="490"/>
      <c r="JLS26" s="491"/>
      <c r="JLT26" s="490"/>
      <c r="JLU26" s="491"/>
      <c r="JLV26" s="490"/>
      <c r="JLW26" s="491"/>
      <c r="JLX26" s="490"/>
      <c r="JLY26" s="491"/>
      <c r="JLZ26" s="490"/>
      <c r="JMA26" s="491"/>
      <c r="JMB26" s="490"/>
      <c r="JMC26" s="491"/>
      <c r="JMD26" s="490"/>
      <c r="JME26" s="491"/>
      <c r="JMF26" s="490"/>
      <c r="JMG26" s="491"/>
      <c r="JMH26" s="490"/>
      <c r="JMI26" s="491"/>
      <c r="JMJ26" s="490"/>
      <c r="JMK26" s="491"/>
      <c r="JML26" s="490"/>
      <c r="JMM26" s="491"/>
      <c r="JMN26" s="490"/>
      <c r="JMO26" s="491"/>
      <c r="JMP26" s="490"/>
      <c r="JMQ26" s="491"/>
      <c r="JMR26" s="490"/>
      <c r="JMS26" s="491"/>
      <c r="JMT26" s="490"/>
      <c r="JMU26" s="491"/>
      <c r="JMV26" s="490"/>
      <c r="JMW26" s="491"/>
      <c r="JMX26" s="490"/>
      <c r="JMY26" s="491"/>
      <c r="JMZ26" s="490"/>
      <c r="JNA26" s="491"/>
      <c r="JNB26" s="490"/>
      <c r="JNC26" s="491"/>
      <c r="JND26" s="490"/>
      <c r="JNE26" s="491"/>
      <c r="JNF26" s="490"/>
      <c r="JNG26" s="491"/>
      <c r="JNH26" s="490"/>
      <c r="JNI26" s="491"/>
      <c r="JNJ26" s="490"/>
      <c r="JNK26" s="491"/>
      <c r="JNL26" s="490"/>
      <c r="JNM26" s="491"/>
      <c r="JNN26" s="490"/>
      <c r="JNO26" s="491"/>
      <c r="JNP26" s="490"/>
      <c r="JNQ26" s="491"/>
      <c r="JNR26" s="490"/>
      <c r="JNS26" s="491"/>
      <c r="JNT26" s="490"/>
      <c r="JNU26" s="491"/>
      <c r="JNV26" s="490"/>
      <c r="JNW26" s="491"/>
      <c r="JNX26" s="490"/>
      <c r="JNY26" s="491"/>
      <c r="JNZ26" s="490"/>
      <c r="JOA26" s="491"/>
      <c r="JOB26" s="490"/>
      <c r="JOC26" s="491"/>
      <c r="JOD26" s="490"/>
      <c r="JOE26" s="491"/>
      <c r="JOF26" s="490"/>
      <c r="JOG26" s="491"/>
      <c r="JOH26" s="490"/>
      <c r="JOI26" s="491"/>
      <c r="JOJ26" s="490"/>
      <c r="JOK26" s="491"/>
      <c r="JOL26" s="490"/>
      <c r="JOM26" s="491"/>
      <c r="JON26" s="490"/>
      <c r="JOO26" s="491"/>
      <c r="JOP26" s="490"/>
      <c r="JOQ26" s="491"/>
      <c r="JOR26" s="490"/>
      <c r="JOS26" s="491"/>
      <c r="JOT26" s="490"/>
      <c r="JOU26" s="491"/>
      <c r="JOV26" s="490"/>
      <c r="JOW26" s="491"/>
      <c r="JOX26" s="490"/>
      <c r="JOY26" s="491"/>
      <c r="JOZ26" s="490"/>
      <c r="JPA26" s="491"/>
      <c r="JPB26" s="490"/>
      <c r="JPC26" s="491"/>
      <c r="JPD26" s="490"/>
      <c r="JPE26" s="491"/>
      <c r="JPF26" s="490"/>
      <c r="JPG26" s="491"/>
      <c r="JPH26" s="490"/>
      <c r="JPI26" s="491"/>
      <c r="JPJ26" s="490"/>
      <c r="JPK26" s="491"/>
      <c r="JPL26" s="490"/>
      <c r="JPM26" s="491"/>
      <c r="JPN26" s="490"/>
      <c r="JPO26" s="491"/>
      <c r="JPP26" s="490"/>
      <c r="JPQ26" s="491"/>
      <c r="JPR26" s="490"/>
      <c r="JPS26" s="491"/>
      <c r="JPT26" s="490"/>
      <c r="JPU26" s="491"/>
      <c r="JPV26" s="490"/>
      <c r="JPW26" s="491"/>
      <c r="JPX26" s="490"/>
      <c r="JPY26" s="491"/>
      <c r="JPZ26" s="490"/>
      <c r="JQA26" s="491"/>
      <c r="JQB26" s="490"/>
      <c r="JQC26" s="491"/>
      <c r="JQD26" s="490"/>
      <c r="JQE26" s="491"/>
      <c r="JQF26" s="490"/>
      <c r="JQG26" s="491"/>
      <c r="JQH26" s="490"/>
      <c r="JQI26" s="491"/>
      <c r="JQJ26" s="490"/>
      <c r="JQK26" s="491"/>
      <c r="JQL26" s="490"/>
      <c r="JQM26" s="491"/>
      <c r="JQN26" s="490"/>
      <c r="JQO26" s="491"/>
      <c r="JQP26" s="490"/>
      <c r="JQQ26" s="491"/>
      <c r="JQR26" s="490"/>
      <c r="JQS26" s="491"/>
      <c r="JQT26" s="490"/>
      <c r="JQU26" s="491"/>
      <c r="JQV26" s="490"/>
      <c r="JQW26" s="491"/>
      <c r="JQX26" s="490"/>
      <c r="JQY26" s="491"/>
      <c r="JQZ26" s="490"/>
      <c r="JRA26" s="491"/>
      <c r="JRB26" s="490"/>
      <c r="JRC26" s="491"/>
      <c r="JRD26" s="490"/>
      <c r="JRE26" s="491"/>
      <c r="JRF26" s="490"/>
      <c r="JRG26" s="491"/>
      <c r="JRH26" s="490"/>
      <c r="JRI26" s="491"/>
      <c r="JRJ26" s="490"/>
      <c r="JRK26" s="491"/>
      <c r="JRL26" s="490"/>
      <c r="JRM26" s="491"/>
      <c r="JRN26" s="490"/>
      <c r="JRO26" s="491"/>
      <c r="JRP26" s="490"/>
      <c r="JRQ26" s="491"/>
      <c r="JRR26" s="490"/>
      <c r="JRS26" s="491"/>
      <c r="JRT26" s="490"/>
      <c r="JRU26" s="491"/>
      <c r="JRV26" s="490"/>
      <c r="JRW26" s="491"/>
      <c r="JRX26" s="490"/>
      <c r="JRY26" s="491"/>
      <c r="JRZ26" s="490"/>
      <c r="JSA26" s="491"/>
      <c r="JSB26" s="490"/>
      <c r="JSC26" s="491"/>
      <c r="JSD26" s="490"/>
      <c r="JSE26" s="491"/>
      <c r="JSF26" s="490"/>
      <c r="JSG26" s="491"/>
      <c r="JSH26" s="490"/>
      <c r="JSI26" s="491"/>
      <c r="JSJ26" s="490"/>
      <c r="JSK26" s="491"/>
      <c r="JSL26" s="490"/>
      <c r="JSM26" s="491"/>
      <c r="JSN26" s="490"/>
      <c r="JSO26" s="491"/>
      <c r="JSP26" s="490"/>
      <c r="JSQ26" s="491"/>
      <c r="JSR26" s="490"/>
      <c r="JSS26" s="491"/>
      <c r="JST26" s="490"/>
      <c r="JSU26" s="491"/>
      <c r="JSV26" s="490"/>
      <c r="JSW26" s="491"/>
      <c r="JSX26" s="490"/>
      <c r="JSY26" s="491"/>
      <c r="JSZ26" s="490"/>
      <c r="JTA26" s="491"/>
      <c r="JTB26" s="490"/>
      <c r="JTC26" s="491"/>
      <c r="JTD26" s="490"/>
      <c r="JTE26" s="491"/>
      <c r="JTF26" s="490"/>
      <c r="JTG26" s="491"/>
      <c r="JTH26" s="490"/>
      <c r="JTI26" s="491"/>
      <c r="JTJ26" s="490"/>
      <c r="JTK26" s="491"/>
      <c r="JTL26" s="490"/>
      <c r="JTM26" s="491"/>
      <c r="JTN26" s="490"/>
      <c r="JTO26" s="491"/>
      <c r="JTP26" s="490"/>
      <c r="JTQ26" s="491"/>
      <c r="JTR26" s="490"/>
      <c r="JTS26" s="491"/>
      <c r="JTT26" s="490"/>
      <c r="JTU26" s="491"/>
      <c r="JTV26" s="490"/>
      <c r="JTW26" s="491"/>
      <c r="JTX26" s="490"/>
      <c r="JTY26" s="491"/>
      <c r="JTZ26" s="490"/>
      <c r="JUA26" s="491"/>
      <c r="JUB26" s="490"/>
      <c r="JUC26" s="491"/>
      <c r="JUD26" s="490"/>
      <c r="JUE26" s="491"/>
      <c r="JUF26" s="490"/>
      <c r="JUG26" s="491"/>
      <c r="JUH26" s="490"/>
      <c r="JUI26" s="491"/>
      <c r="JUJ26" s="490"/>
      <c r="JUK26" s="491"/>
      <c r="JUL26" s="490"/>
      <c r="JUM26" s="491"/>
      <c r="JUN26" s="490"/>
      <c r="JUO26" s="491"/>
      <c r="JUP26" s="490"/>
      <c r="JUQ26" s="491"/>
      <c r="JUR26" s="490"/>
      <c r="JUS26" s="491"/>
      <c r="JUT26" s="490"/>
      <c r="JUU26" s="491"/>
      <c r="JUV26" s="490"/>
      <c r="JUW26" s="491"/>
      <c r="JUX26" s="490"/>
      <c r="JUY26" s="491"/>
      <c r="JUZ26" s="490"/>
      <c r="JVA26" s="491"/>
      <c r="JVB26" s="490"/>
      <c r="JVC26" s="491"/>
      <c r="JVD26" s="490"/>
      <c r="JVE26" s="491"/>
      <c r="JVF26" s="490"/>
      <c r="JVG26" s="491"/>
      <c r="JVH26" s="490"/>
      <c r="JVI26" s="491"/>
      <c r="JVJ26" s="490"/>
      <c r="JVK26" s="491"/>
      <c r="JVL26" s="490"/>
      <c r="JVM26" s="491"/>
      <c r="JVN26" s="490"/>
      <c r="JVO26" s="491"/>
      <c r="JVP26" s="490"/>
      <c r="JVQ26" s="491"/>
      <c r="JVR26" s="490"/>
      <c r="JVS26" s="491"/>
      <c r="JVT26" s="490"/>
      <c r="JVU26" s="491"/>
      <c r="JVV26" s="490"/>
      <c r="JVW26" s="491"/>
      <c r="JVX26" s="490"/>
      <c r="JVY26" s="491"/>
      <c r="JVZ26" s="490"/>
      <c r="JWA26" s="491"/>
      <c r="JWB26" s="490"/>
      <c r="JWC26" s="491"/>
      <c r="JWD26" s="490"/>
      <c r="JWE26" s="491"/>
      <c r="JWF26" s="490"/>
      <c r="JWG26" s="491"/>
      <c r="JWH26" s="490"/>
      <c r="JWI26" s="491"/>
      <c r="JWJ26" s="490"/>
      <c r="JWK26" s="491"/>
      <c r="JWL26" s="490"/>
      <c r="JWM26" s="491"/>
      <c r="JWN26" s="490"/>
      <c r="JWO26" s="491"/>
      <c r="JWP26" s="490"/>
      <c r="JWQ26" s="491"/>
      <c r="JWR26" s="490"/>
      <c r="JWS26" s="491"/>
      <c r="JWT26" s="490"/>
      <c r="JWU26" s="491"/>
      <c r="JWV26" s="490"/>
      <c r="JWW26" s="491"/>
      <c r="JWX26" s="490"/>
      <c r="JWY26" s="491"/>
      <c r="JWZ26" s="490"/>
      <c r="JXA26" s="491"/>
      <c r="JXB26" s="490"/>
      <c r="JXC26" s="491"/>
      <c r="JXD26" s="490"/>
      <c r="JXE26" s="491"/>
      <c r="JXF26" s="490"/>
      <c r="JXG26" s="491"/>
      <c r="JXH26" s="490"/>
      <c r="JXI26" s="491"/>
      <c r="JXJ26" s="490"/>
      <c r="JXK26" s="491"/>
      <c r="JXL26" s="490"/>
      <c r="JXM26" s="491"/>
      <c r="JXN26" s="490"/>
      <c r="JXO26" s="491"/>
      <c r="JXP26" s="490"/>
      <c r="JXQ26" s="491"/>
      <c r="JXR26" s="490"/>
      <c r="JXS26" s="491"/>
      <c r="JXT26" s="490"/>
      <c r="JXU26" s="491"/>
      <c r="JXV26" s="490"/>
      <c r="JXW26" s="491"/>
      <c r="JXX26" s="490"/>
      <c r="JXY26" s="491"/>
      <c r="JXZ26" s="490"/>
      <c r="JYA26" s="491"/>
      <c r="JYB26" s="490"/>
      <c r="JYC26" s="491"/>
      <c r="JYD26" s="490"/>
      <c r="JYE26" s="491"/>
      <c r="JYF26" s="490"/>
      <c r="JYG26" s="491"/>
      <c r="JYH26" s="490"/>
      <c r="JYI26" s="491"/>
      <c r="JYJ26" s="490"/>
      <c r="JYK26" s="491"/>
      <c r="JYL26" s="490"/>
      <c r="JYM26" s="491"/>
      <c r="JYN26" s="490"/>
      <c r="JYO26" s="491"/>
      <c r="JYP26" s="490"/>
      <c r="JYQ26" s="491"/>
      <c r="JYR26" s="490"/>
      <c r="JYS26" s="491"/>
      <c r="JYT26" s="490"/>
      <c r="JYU26" s="491"/>
      <c r="JYV26" s="490"/>
      <c r="JYW26" s="491"/>
      <c r="JYX26" s="490"/>
      <c r="JYY26" s="491"/>
      <c r="JYZ26" s="490"/>
      <c r="JZA26" s="491"/>
      <c r="JZB26" s="490"/>
      <c r="JZC26" s="491"/>
      <c r="JZD26" s="490"/>
      <c r="JZE26" s="491"/>
      <c r="JZF26" s="490"/>
      <c r="JZG26" s="491"/>
      <c r="JZH26" s="490"/>
      <c r="JZI26" s="491"/>
      <c r="JZJ26" s="490"/>
      <c r="JZK26" s="491"/>
      <c r="JZL26" s="490"/>
      <c r="JZM26" s="491"/>
      <c r="JZN26" s="490"/>
      <c r="JZO26" s="491"/>
      <c r="JZP26" s="490"/>
      <c r="JZQ26" s="491"/>
      <c r="JZR26" s="490"/>
      <c r="JZS26" s="491"/>
      <c r="JZT26" s="490"/>
      <c r="JZU26" s="491"/>
      <c r="JZV26" s="490"/>
      <c r="JZW26" s="491"/>
      <c r="JZX26" s="490"/>
      <c r="JZY26" s="491"/>
      <c r="JZZ26" s="490"/>
      <c r="KAA26" s="491"/>
      <c r="KAB26" s="490"/>
      <c r="KAC26" s="491"/>
      <c r="KAD26" s="490"/>
      <c r="KAE26" s="491"/>
      <c r="KAF26" s="490"/>
      <c r="KAG26" s="491"/>
      <c r="KAH26" s="490"/>
      <c r="KAI26" s="491"/>
      <c r="KAJ26" s="490"/>
      <c r="KAK26" s="491"/>
      <c r="KAL26" s="490"/>
      <c r="KAM26" s="491"/>
      <c r="KAN26" s="490"/>
      <c r="KAO26" s="491"/>
      <c r="KAP26" s="490"/>
      <c r="KAQ26" s="491"/>
      <c r="KAR26" s="490"/>
      <c r="KAS26" s="491"/>
      <c r="KAT26" s="490"/>
      <c r="KAU26" s="491"/>
      <c r="KAV26" s="490"/>
      <c r="KAW26" s="491"/>
      <c r="KAX26" s="490"/>
      <c r="KAY26" s="491"/>
      <c r="KAZ26" s="490"/>
      <c r="KBA26" s="491"/>
      <c r="KBB26" s="490"/>
      <c r="KBC26" s="491"/>
      <c r="KBD26" s="490"/>
      <c r="KBE26" s="491"/>
      <c r="KBF26" s="490"/>
      <c r="KBG26" s="491"/>
      <c r="KBH26" s="490"/>
      <c r="KBI26" s="491"/>
      <c r="KBJ26" s="490"/>
      <c r="KBK26" s="491"/>
      <c r="KBL26" s="490"/>
      <c r="KBM26" s="491"/>
      <c r="KBN26" s="490"/>
      <c r="KBO26" s="491"/>
      <c r="KBP26" s="490"/>
      <c r="KBQ26" s="491"/>
      <c r="KBR26" s="490"/>
      <c r="KBS26" s="491"/>
      <c r="KBT26" s="490"/>
      <c r="KBU26" s="491"/>
      <c r="KBV26" s="490"/>
      <c r="KBW26" s="491"/>
      <c r="KBX26" s="490"/>
      <c r="KBY26" s="491"/>
      <c r="KBZ26" s="490"/>
      <c r="KCA26" s="491"/>
      <c r="KCB26" s="490"/>
      <c r="KCC26" s="491"/>
      <c r="KCD26" s="490"/>
      <c r="KCE26" s="491"/>
      <c r="KCF26" s="490"/>
      <c r="KCG26" s="491"/>
      <c r="KCH26" s="490"/>
      <c r="KCI26" s="491"/>
      <c r="KCJ26" s="490"/>
      <c r="KCK26" s="491"/>
      <c r="KCL26" s="490"/>
      <c r="KCM26" s="491"/>
      <c r="KCN26" s="490"/>
      <c r="KCO26" s="491"/>
      <c r="KCP26" s="490"/>
      <c r="KCQ26" s="491"/>
      <c r="KCR26" s="490"/>
      <c r="KCS26" s="491"/>
      <c r="KCT26" s="490"/>
      <c r="KCU26" s="491"/>
      <c r="KCV26" s="490"/>
      <c r="KCW26" s="491"/>
      <c r="KCX26" s="490"/>
      <c r="KCY26" s="491"/>
      <c r="KCZ26" s="490"/>
      <c r="KDA26" s="491"/>
      <c r="KDB26" s="490"/>
      <c r="KDC26" s="491"/>
      <c r="KDD26" s="490"/>
      <c r="KDE26" s="491"/>
      <c r="KDF26" s="490"/>
      <c r="KDG26" s="491"/>
      <c r="KDH26" s="490"/>
      <c r="KDI26" s="491"/>
      <c r="KDJ26" s="490"/>
      <c r="KDK26" s="491"/>
      <c r="KDL26" s="490"/>
      <c r="KDM26" s="491"/>
      <c r="KDN26" s="490"/>
      <c r="KDO26" s="491"/>
      <c r="KDP26" s="490"/>
      <c r="KDQ26" s="491"/>
      <c r="KDR26" s="490"/>
      <c r="KDS26" s="491"/>
      <c r="KDT26" s="490"/>
      <c r="KDU26" s="491"/>
      <c r="KDV26" s="490"/>
      <c r="KDW26" s="491"/>
      <c r="KDX26" s="490"/>
      <c r="KDY26" s="491"/>
      <c r="KDZ26" s="490"/>
      <c r="KEA26" s="491"/>
      <c r="KEB26" s="490"/>
      <c r="KEC26" s="491"/>
      <c r="KED26" s="490"/>
      <c r="KEE26" s="491"/>
      <c r="KEF26" s="490"/>
      <c r="KEG26" s="491"/>
      <c r="KEH26" s="490"/>
      <c r="KEI26" s="491"/>
      <c r="KEJ26" s="490"/>
      <c r="KEK26" s="491"/>
      <c r="KEL26" s="490"/>
      <c r="KEM26" s="491"/>
      <c r="KEN26" s="490"/>
      <c r="KEO26" s="491"/>
      <c r="KEP26" s="490"/>
      <c r="KEQ26" s="491"/>
      <c r="KER26" s="490"/>
      <c r="KES26" s="491"/>
      <c r="KET26" s="490"/>
      <c r="KEU26" s="491"/>
      <c r="KEV26" s="490"/>
      <c r="KEW26" s="491"/>
      <c r="KEX26" s="490"/>
      <c r="KEY26" s="491"/>
      <c r="KEZ26" s="490"/>
      <c r="KFA26" s="491"/>
      <c r="KFB26" s="490"/>
      <c r="KFC26" s="491"/>
      <c r="KFD26" s="490"/>
      <c r="KFE26" s="491"/>
      <c r="KFF26" s="490"/>
      <c r="KFG26" s="491"/>
      <c r="KFH26" s="490"/>
      <c r="KFI26" s="491"/>
      <c r="KFJ26" s="490"/>
      <c r="KFK26" s="491"/>
      <c r="KFL26" s="490"/>
      <c r="KFM26" s="491"/>
      <c r="KFN26" s="490"/>
      <c r="KFO26" s="491"/>
      <c r="KFP26" s="490"/>
      <c r="KFQ26" s="491"/>
      <c r="KFR26" s="490"/>
      <c r="KFS26" s="491"/>
      <c r="KFT26" s="490"/>
      <c r="KFU26" s="491"/>
      <c r="KFV26" s="490"/>
      <c r="KFW26" s="491"/>
      <c r="KFX26" s="490"/>
      <c r="KFY26" s="491"/>
      <c r="KFZ26" s="490"/>
      <c r="KGA26" s="491"/>
      <c r="KGB26" s="490"/>
      <c r="KGC26" s="491"/>
      <c r="KGD26" s="490"/>
      <c r="KGE26" s="491"/>
      <c r="KGF26" s="490"/>
      <c r="KGG26" s="491"/>
      <c r="KGH26" s="490"/>
      <c r="KGI26" s="491"/>
      <c r="KGJ26" s="490"/>
      <c r="KGK26" s="491"/>
      <c r="KGL26" s="490"/>
      <c r="KGM26" s="491"/>
      <c r="KGN26" s="490"/>
      <c r="KGO26" s="491"/>
      <c r="KGP26" s="490"/>
      <c r="KGQ26" s="491"/>
      <c r="KGR26" s="490"/>
      <c r="KGS26" s="491"/>
      <c r="KGT26" s="490"/>
      <c r="KGU26" s="491"/>
      <c r="KGV26" s="490"/>
      <c r="KGW26" s="491"/>
      <c r="KGX26" s="490"/>
      <c r="KGY26" s="491"/>
      <c r="KGZ26" s="490"/>
      <c r="KHA26" s="491"/>
      <c r="KHB26" s="490"/>
      <c r="KHC26" s="491"/>
      <c r="KHD26" s="490"/>
      <c r="KHE26" s="491"/>
      <c r="KHF26" s="490"/>
      <c r="KHG26" s="491"/>
      <c r="KHH26" s="490"/>
      <c r="KHI26" s="491"/>
      <c r="KHJ26" s="490"/>
      <c r="KHK26" s="491"/>
      <c r="KHL26" s="490"/>
      <c r="KHM26" s="491"/>
      <c r="KHN26" s="490"/>
      <c r="KHO26" s="491"/>
      <c r="KHP26" s="490"/>
      <c r="KHQ26" s="491"/>
      <c r="KHR26" s="490"/>
      <c r="KHS26" s="491"/>
      <c r="KHT26" s="490"/>
      <c r="KHU26" s="491"/>
      <c r="KHV26" s="490"/>
      <c r="KHW26" s="491"/>
      <c r="KHX26" s="490"/>
      <c r="KHY26" s="491"/>
      <c r="KHZ26" s="490"/>
      <c r="KIA26" s="491"/>
      <c r="KIB26" s="490"/>
      <c r="KIC26" s="491"/>
      <c r="KID26" s="490"/>
      <c r="KIE26" s="491"/>
      <c r="KIF26" s="490"/>
      <c r="KIG26" s="491"/>
      <c r="KIH26" s="490"/>
      <c r="KII26" s="491"/>
      <c r="KIJ26" s="490"/>
      <c r="KIK26" s="491"/>
      <c r="KIL26" s="490"/>
      <c r="KIM26" s="491"/>
      <c r="KIN26" s="490"/>
      <c r="KIO26" s="491"/>
      <c r="KIP26" s="490"/>
      <c r="KIQ26" s="491"/>
      <c r="KIR26" s="490"/>
      <c r="KIS26" s="491"/>
      <c r="KIT26" s="490"/>
      <c r="KIU26" s="491"/>
      <c r="KIV26" s="490"/>
      <c r="KIW26" s="491"/>
      <c r="KIX26" s="490"/>
      <c r="KIY26" s="491"/>
      <c r="KIZ26" s="490"/>
      <c r="KJA26" s="491"/>
      <c r="KJB26" s="490"/>
      <c r="KJC26" s="491"/>
      <c r="KJD26" s="490"/>
      <c r="KJE26" s="491"/>
      <c r="KJF26" s="490"/>
      <c r="KJG26" s="491"/>
      <c r="KJH26" s="490"/>
      <c r="KJI26" s="491"/>
      <c r="KJJ26" s="490"/>
      <c r="KJK26" s="491"/>
      <c r="KJL26" s="490"/>
      <c r="KJM26" s="491"/>
      <c r="KJN26" s="490"/>
      <c r="KJO26" s="491"/>
      <c r="KJP26" s="490"/>
      <c r="KJQ26" s="491"/>
      <c r="KJR26" s="490"/>
      <c r="KJS26" s="491"/>
      <c r="KJT26" s="490"/>
      <c r="KJU26" s="491"/>
      <c r="KJV26" s="490"/>
      <c r="KJW26" s="491"/>
      <c r="KJX26" s="490"/>
      <c r="KJY26" s="491"/>
      <c r="KJZ26" s="490"/>
      <c r="KKA26" s="491"/>
      <c r="KKB26" s="490"/>
      <c r="KKC26" s="491"/>
      <c r="KKD26" s="490"/>
      <c r="KKE26" s="491"/>
      <c r="KKF26" s="490"/>
      <c r="KKG26" s="491"/>
      <c r="KKH26" s="490"/>
      <c r="KKI26" s="491"/>
      <c r="KKJ26" s="490"/>
      <c r="KKK26" s="491"/>
      <c r="KKL26" s="490"/>
      <c r="KKM26" s="491"/>
      <c r="KKN26" s="490"/>
      <c r="KKO26" s="491"/>
      <c r="KKP26" s="490"/>
      <c r="KKQ26" s="491"/>
      <c r="KKR26" s="490"/>
      <c r="KKS26" s="491"/>
      <c r="KKT26" s="490"/>
      <c r="KKU26" s="491"/>
      <c r="KKV26" s="490"/>
      <c r="KKW26" s="491"/>
      <c r="KKX26" s="490"/>
      <c r="KKY26" s="491"/>
      <c r="KKZ26" s="490"/>
      <c r="KLA26" s="491"/>
      <c r="KLB26" s="490"/>
      <c r="KLC26" s="491"/>
      <c r="KLD26" s="490"/>
      <c r="KLE26" s="491"/>
      <c r="KLF26" s="490"/>
      <c r="KLG26" s="491"/>
      <c r="KLH26" s="490"/>
      <c r="KLI26" s="491"/>
      <c r="KLJ26" s="490"/>
      <c r="KLK26" s="491"/>
      <c r="KLL26" s="490"/>
      <c r="KLM26" s="491"/>
      <c r="KLN26" s="490"/>
      <c r="KLO26" s="491"/>
      <c r="KLP26" s="490"/>
      <c r="KLQ26" s="491"/>
      <c r="KLR26" s="490"/>
      <c r="KLS26" s="491"/>
      <c r="KLT26" s="490"/>
      <c r="KLU26" s="491"/>
      <c r="KLV26" s="490"/>
      <c r="KLW26" s="491"/>
      <c r="KLX26" s="490"/>
      <c r="KLY26" s="491"/>
      <c r="KLZ26" s="490"/>
      <c r="KMA26" s="491"/>
      <c r="KMB26" s="490"/>
      <c r="KMC26" s="491"/>
      <c r="KMD26" s="490"/>
      <c r="KME26" s="491"/>
      <c r="KMF26" s="490"/>
      <c r="KMG26" s="491"/>
      <c r="KMH26" s="490"/>
      <c r="KMI26" s="491"/>
      <c r="KMJ26" s="490"/>
      <c r="KMK26" s="491"/>
      <c r="KML26" s="490"/>
      <c r="KMM26" s="491"/>
      <c r="KMN26" s="490"/>
      <c r="KMO26" s="491"/>
      <c r="KMP26" s="490"/>
      <c r="KMQ26" s="491"/>
      <c r="KMR26" s="490"/>
      <c r="KMS26" s="491"/>
      <c r="KMT26" s="490"/>
      <c r="KMU26" s="491"/>
      <c r="KMV26" s="490"/>
      <c r="KMW26" s="491"/>
      <c r="KMX26" s="490"/>
      <c r="KMY26" s="491"/>
      <c r="KMZ26" s="490"/>
      <c r="KNA26" s="491"/>
      <c r="KNB26" s="490"/>
      <c r="KNC26" s="491"/>
      <c r="KND26" s="490"/>
      <c r="KNE26" s="491"/>
      <c r="KNF26" s="490"/>
      <c r="KNG26" s="491"/>
      <c r="KNH26" s="490"/>
      <c r="KNI26" s="491"/>
      <c r="KNJ26" s="490"/>
      <c r="KNK26" s="491"/>
      <c r="KNL26" s="490"/>
      <c r="KNM26" s="491"/>
      <c r="KNN26" s="490"/>
      <c r="KNO26" s="491"/>
      <c r="KNP26" s="490"/>
      <c r="KNQ26" s="491"/>
      <c r="KNR26" s="490"/>
      <c r="KNS26" s="491"/>
      <c r="KNT26" s="490"/>
      <c r="KNU26" s="491"/>
      <c r="KNV26" s="490"/>
      <c r="KNW26" s="491"/>
      <c r="KNX26" s="490"/>
      <c r="KNY26" s="491"/>
      <c r="KNZ26" s="490"/>
      <c r="KOA26" s="491"/>
      <c r="KOB26" s="490"/>
      <c r="KOC26" s="491"/>
      <c r="KOD26" s="490"/>
      <c r="KOE26" s="491"/>
      <c r="KOF26" s="490"/>
      <c r="KOG26" s="491"/>
      <c r="KOH26" s="490"/>
      <c r="KOI26" s="491"/>
      <c r="KOJ26" s="490"/>
      <c r="KOK26" s="491"/>
      <c r="KOL26" s="490"/>
      <c r="KOM26" s="491"/>
      <c r="KON26" s="490"/>
      <c r="KOO26" s="491"/>
      <c r="KOP26" s="490"/>
      <c r="KOQ26" s="491"/>
      <c r="KOR26" s="490"/>
      <c r="KOS26" s="491"/>
      <c r="KOT26" s="490"/>
      <c r="KOU26" s="491"/>
      <c r="KOV26" s="490"/>
      <c r="KOW26" s="491"/>
      <c r="KOX26" s="490"/>
      <c r="KOY26" s="491"/>
      <c r="KOZ26" s="490"/>
      <c r="KPA26" s="491"/>
      <c r="KPB26" s="490"/>
      <c r="KPC26" s="491"/>
      <c r="KPD26" s="490"/>
      <c r="KPE26" s="491"/>
      <c r="KPF26" s="490"/>
      <c r="KPG26" s="491"/>
      <c r="KPH26" s="490"/>
      <c r="KPI26" s="491"/>
      <c r="KPJ26" s="490"/>
      <c r="KPK26" s="491"/>
      <c r="KPL26" s="490"/>
      <c r="KPM26" s="491"/>
      <c r="KPN26" s="490"/>
      <c r="KPO26" s="491"/>
      <c r="KPP26" s="490"/>
      <c r="KPQ26" s="491"/>
      <c r="KPR26" s="490"/>
      <c r="KPS26" s="491"/>
      <c r="KPT26" s="490"/>
      <c r="KPU26" s="491"/>
      <c r="KPV26" s="490"/>
      <c r="KPW26" s="491"/>
      <c r="KPX26" s="490"/>
      <c r="KPY26" s="491"/>
      <c r="KPZ26" s="490"/>
      <c r="KQA26" s="491"/>
      <c r="KQB26" s="490"/>
      <c r="KQC26" s="491"/>
      <c r="KQD26" s="490"/>
      <c r="KQE26" s="491"/>
      <c r="KQF26" s="490"/>
      <c r="KQG26" s="491"/>
      <c r="KQH26" s="490"/>
      <c r="KQI26" s="491"/>
      <c r="KQJ26" s="490"/>
      <c r="KQK26" s="491"/>
      <c r="KQL26" s="490"/>
      <c r="KQM26" s="491"/>
      <c r="KQN26" s="490"/>
      <c r="KQO26" s="491"/>
      <c r="KQP26" s="490"/>
      <c r="KQQ26" s="491"/>
      <c r="KQR26" s="490"/>
      <c r="KQS26" s="491"/>
      <c r="KQT26" s="490"/>
      <c r="KQU26" s="491"/>
      <c r="KQV26" s="490"/>
      <c r="KQW26" s="491"/>
      <c r="KQX26" s="490"/>
      <c r="KQY26" s="491"/>
      <c r="KQZ26" s="490"/>
      <c r="KRA26" s="491"/>
      <c r="KRB26" s="490"/>
      <c r="KRC26" s="491"/>
      <c r="KRD26" s="490"/>
      <c r="KRE26" s="491"/>
      <c r="KRF26" s="490"/>
      <c r="KRG26" s="491"/>
      <c r="KRH26" s="490"/>
      <c r="KRI26" s="491"/>
      <c r="KRJ26" s="490"/>
      <c r="KRK26" s="491"/>
      <c r="KRL26" s="490"/>
      <c r="KRM26" s="491"/>
      <c r="KRN26" s="490"/>
      <c r="KRO26" s="491"/>
      <c r="KRP26" s="490"/>
      <c r="KRQ26" s="491"/>
      <c r="KRR26" s="490"/>
      <c r="KRS26" s="491"/>
      <c r="KRT26" s="490"/>
      <c r="KRU26" s="491"/>
      <c r="KRV26" s="490"/>
      <c r="KRW26" s="491"/>
      <c r="KRX26" s="490"/>
      <c r="KRY26" s="491"/>
      <c r="KRZ26" s="490"/>
      <c r="KSA26" s="491"/>
      <c r="KSB26" s="490"/>
      <c r="KSC26" s="491"/>
      <c r="KSD26" s="490"/>
      <c r="KSE26" s="491"/>
      <c r="KSF26" s="490"/>
      <c r="KSG26" s="491"/>
      <c r="KSH26" s="490"/>
      <c r="KSI26" s="491"/>
      <c r="KSJ26" s="490"/>
      <c r="KSK26" s="491"/>
      <c r="KSL26" s="490"/>
      <c r="KSM26" s="491"/>
      <c r="KSN26" s="490"/>
      <c r="KSO26" s="491"/>
      <c r="KSP26" s="490"/>
      <c r="KSQ26" s="491"/>
      <c r="KSR26" s="490"/>
      <c r="KSS26" s="491"/>
      <c r="KST26" s="490"/>
      <c r="KSU26" s="491"/>
      <c r="KSV26" s="490"/>
      <c r="KSW26" s="491"/>
      <c r="KSX26" s="490"/>
      <c r="KSY26" s="491"/>
      <c r="KSZ26" s="490"/>
      <c r="KTA26" s="491"/>
      <c r="KTB26" s="490"/>
      <c r="KTC26" s="491"/>
      <c r="KTD26" s="490"/>
      <c r="KTE26" s="491"/>
      <c r="KTF26" s="490"/>
      <c r="KTG26" s="491"/>
      <c r="KTH26" s="490"/>
      <c r="KTI26" s="491"/>
      <c r="KTJ26" s="490"/>
      <c r="KTK26" s="491"/>
      <c r="KTL26" s="490"/>
      <c r="KTM26" s="491"/>
      <c r="KTN26" s="490"/>
      <c r="KTO26" s="491"/>
      <c r="KTP26" s="490"/>
      <c r="KTQ26" s="491"/>
      <c r="KTR26" s="490"/>
      <c r="KTS26" s="491"/>
      <c r="KTT26" s="490"/>
      <c r="KTU26" s="491"/>
      <c r="KTV26" s="490"/>
      <c r="KTW26" s="491"/>
      <c r="KTX26" s="490"/>
      <c r="KTY26" s="491"/>
      <c r="KTZ26" s="490"/>
      <c r="KUA26" s="491"/>
      <c r="KUB26" s="490"/>
      <c r="KUC26" s="491"/>
      <c r="KUD26" s="490"/>
      <c r="KUE26" s="491"/>
      <c r="KUF26" s="490"/>
      <c r="KUG26" s="491"/>
      <c r="KUH26" s="490"/>
      <c r="KUI26" s="491"/>
      <c r="KUJ26" s="490"/>
      <c r="KUK26" s="491"/>
      <c r="KUL26" s="490"/>
      <c r="KUM26" s="491"/>
      <c r="KUN26" s="490"/>
      <c r="KUO26" s="491"/>
      <c r="KUP26" s="490"/>
      <c r="KUQ26" s="491"/>
      <c r="KUR26" s="490"/>
      <c r="KUS26" s="491"/>
      <c r="KUT26" s="490"/>
      <c r="KUU26" s="491"/>
      <c r="KUV26" s="490"/>
      <c r="KUW26" s="491"/>
      <c r="KUX26" s="490"/>
      <c r="KUY26" s="491"/>
      <c r="KUZ26" s="490"/>
      <c r="KVA26" s="491"/>
      <c r="KVB26" s="490"/>
      <c r="KVC26" s="491"/>
      <c r="KVD26" s="490"/>
      <c r="KVE26" s="491"/>
      <c r="KVF26" s="490"/>
      <c r="KVG26" s="491"/>
      <c r="KVH26" s="490"/>
      <c r="KVI26" s="491"/>
      <c r="KVJ26" s="490"/>
      <c r="KVK26" s="491"/>
      <c r="KVL26" s="490"/>
      <c r="KVM26" s="491"/>
      <c r="KVN26" s="490"/>
      <c r="KVO26" s="491"/>
      <c r="KVP26" s="490"/>
      <c r="KVQ26" s="491"/>
      <c r="KVR26" s="490"/>
      <c r="KVS26" s="491"/>
      <c r="KVT26" s="490"/>
      <c r="KVU26" s="491"/>
      <c r="KVV26" s="490"/>
      <c r="KVW26" s="491"/>
      <c r="KVX26" s="490"/>
      <c r="KVY26" s="491"/>
      <c r="KVZ26" s="490"/>
      <c r="KWA26" s="491"/>
      <c r="KWB26" s="490"/>
      <c r="KWC26" s="491"/>
      <c r="KWD26" s="490"/>
      <c r="KWE26" s="491"/>
      <c r="KWF26" s="490"/>
      <c r="KWG26" s="491"/>
      <c r="KWH26" s="490"/>
      <c r="KWI26" s="491"/>
      <c r="KWJ26" s="490"/>
      <c r="KWK26" s="491"/>
      <c r="KWL26" s="490"/>
      <c r="KWM26" s="491"/>
      <c r="KWN26" s="490"/>
      <c r="KWO26" s="491"/>
      <c r="KWP26" s="490"/>
      <c r="KWQ26" s="491"/>
      <c r="KWR26" s="490"/>
      <c r="KWS26" s="491"/>
      <c r="KWT26" s="490"/>
      <c r="KWU26" s="491"/>
      <c r="KWV26" s="490"/>
      <c r="KWW26" s="491"/>
      <c r="KWX26" s="490"/>
      <c r="KWY26" s="491"/>
      <c r="KWZ26" s="490"/>
      <c r="KXA26" s="491"/>
      <c r="KXB26" s="490"/>
      <c r="KXC26" s="491"/>
      <c r="KXD26" s="490"/>
      <c r="KXE26" s="491"/>
      <c r="KXF26" s="490"/>
      <c r="KXG26" s="491"/>
      <c r="KXH26" s="490"/>
      <c r="KXI26" s="491"/>
      <c r="KXJ26" s="490"/>
      <c r="KXK26" s="491"/>
      <c r="KXL26" s="490"/>
      <c r="KXM26" s="491"/>
      <c r="KXN26" s="490"/>
      <c r="KXO26" s="491"/>
      <c r="KXP26" s="490"/>
      <c r="KXQ26" s="491"/>
      <c r="KXR26" s="490"/>
      <c r="KXS26" s="491"/>
      <c r="KXT26" s="490"/>
      <c r="KXU26" s="491"/>
      <c r="KXV26" s="490"/>
      <c r="KXW26" s="491"/>
      <c r="KXX26" s="490"/>
      <c r="KXY26" s="491"/>
      <c r="KXZ26" s="490"/>
      <c r="KYA26" s="491"/>
      <c r="KYB26" s="490"/>
      <c r="KYC26" s="491"/>
      <c r="KYD26" s="490"/>
      <c r="KYE26" s="491"/>
      <c r="KYF26" s="490"/>
      <c r="KYG26" s="491"/>
      <c r="KYH26" s="490"/>
      <c r="KYI26" s="491"/>
      <c r="KYJ26" s="490"/>
      <c r="KYK26" s="491"/>
      <c r="KYL26" s="490"/>
      <c r="KYM26" s="491"/>
      <c r="KYN26" s="490"/>
      <c r="KYO26" s="491"/>
      <c r="KYP26" s="490"/>
      <c r="KYQ26" s="491"/>
      <c r="KYR26" s="490"/>
      <c r="KYS26" s="491"/>
      <c r="KYT26" s="490"/>
      <c r="KYU26" s="491"/>
      <c r="KYV26" s="490"/>
      <c r="KYW26" s="491"/>
      <c r="KYX26" s="490"/>
      <c r="KYY26" s="491"/>
      <c r="KYZ26" s="490"/>
      <c r="KZA26" s="491"/>
      <c r="KZB26" s="490"/>
      <c r="KZC26" s="491"/>
      <c r="KZD26" s="490"/>
      <c r="KZE26" s="491"/>
      <c r="KZF26" s="490"/>
      <c r="KZG26" s="491"/>
      <c r="KZH26" s="490"/>
      <c r="KZI26" s="491"/>
      <c r="KZJ26" s="490"/>
      <c r="KZK26" s="491"/>
      <c r="KZL26" s="490"/>
      <c r="KZM26" s="491"/>
      <c r="KZN26" s="490"/>
      <c r="KZO26" s="491"/>
      <c r="KZP26" s="490"/>
      <c r="KZQ26" s="491"/>
      <c r="KZR26" s="490"/>
      <c r="KZS26" s="491"/>
      <c r="KZT26" s="490"/>
      <c r="KZU26" s="491"/>
      <c r="KZV26" s="490"/>
      <c r="KZW26" s="491"/>
      <c r="KZX26" s="490"/>
      <c r="KZY26" s="491"/>
      <c r="KZZ26" s="490"/>
      <c r="LAA26" s="491"/>
      <c r="LAB26" s="490"/>
      <c r="LAC26" s="491"/>
      <c r="LAD26" s="490"/>
      <c r="LAE26" s="491"/>
      <c r="LAF26" s="490"/>
      <c r="LAG26" s="491"/>
      <c r="LAH26" s="490"/>
      <c r="LAI26" s="491"/>
      <c r="LAJ26" s="490"/>
      <c r="LAK26" s="491"/>
      <c r="LAL26" s="490"/>
      <c r="LAM26" s="491"/>
      <c r="LAN26" s="490"/>
      <c r="LAO26" s="491"/>
      <c r="LAP26" s="490"/>
      <c r="LAQ26" s="491"/>
      <c r="LAR26" s="490"/>
      <c r="LAS26" s="491"/>
      <c r="LAT26" s="490"/>
      <c r="LAU26" s="491"/>
      <c r="LAV26" s="490"/>
      <c r="LAW26" s="491"/>
      <c r="LAX26" s="490"/>
      <c r="LAY26" s="491"/>
      <c r="LAZ26" s="490"/>
      <c r="LBA26" s="491"/>
      <c r="LBB26" s="490"/>
      <c r="LBC26" s="491"/>
      <c r="LBD26" s="490"/>
      <c r="LBE26" s="491"/>
      <c r="LBF26" s="490"/>
      <c r="LBG26" s="491"/>
      <c r="LBH26" s="490"/>
      <c r="LBI26" s="491"/>
      <c r="LBJ26" s="490"/>
      <c r="LBK26" s="491"/>
      <c r="LBL26" s="490"/>
      <c r="LBM26" s="491"/>
      <c r="LBN26" s="490"/>
      <c r="LBO26" s="491"/>
      <c r="LBP26" s="490"/>
      <c r="LBQ26" s="491"/>
      <c r="LBR26" s="490"/>
      <c r="LBS26" s="491"/>
      <c r="LBT26" s="490"/>
      <c r="LBU26" s="491"/>
      <c r="LBV26" s="490"/>
      <c r="LBW26" s="491"/>
      <c r="LBX26" s="490"/>
      <c r="LBY26" s="491"/>
      <c r="LBZ26" s="490"/>
      <c r="LCA26" s="491"/>
      <c r="LCB26" s="490"/>
      <c r="LCC26" s="491"/>
      <c r="LCD26" s="490"/>
      <c r="LCE26" s="491"/>
      <c r="LCF26" s="490"/>
      <c r="LCG26" s="491"/>
      <c r="LCH26" s="490"/>
      <c r="LCI26" s="491"/>
      <c r="LCJ26" s="490"/>
      <c r="LCK26" s="491"/>
      <c r="LCL26" s="490"/>
      <c r="LCM26" s="491"/>
      <c r="LCN26" s="490"/>
      <c r="LCO26" s="491"/>
      <c r="LCP26" s="490"/>
      <c r="LCQ26" s="491"/>
      <c r="LCR26" s="490"/>
      <c r="LCS26" s="491"/>
      <c r="LCT26" s="490"/>
      <c r="LCU26" s="491"/>
      <c r="LCV26" s="490"/>
      <c r="LCW26" s="491"/>
      <c r="LCX26" s="490"/>
      <c r="LCY26" s="491"/>
      <c r="LCZ26" s="490"/>
      <c r="LDA26" s="491"/>
      <c r="LDB26" s="490"/>
      <c r="LDC26" s="491"/>
      <c r="LDD26" s="490"/>
      <c r="LDE26" s="491"/>
      <c r="LDF26" s="490"/>
      <c r="LDG26" s="491"/>
      <c r="LDH26" s="490"/>
      <c r="LDI26" s="491"/>
      <c r="LDJ26" s="490"/>
      <c r="LDK26" s="491"/>
      <c r="LDL26" s="490"/>
      <c r="LDM26" s="491"/>
      <c r="LDN26" s="490"/>
      <c r="LDO26" s="491"/>
      <c r="LDP26" s="490"/>
      <c r="LDQ26" s="491"/>
      <c r="LDR26" s="490"/>
      <c r="LDS26" s="491"/>
      <c r="LDT26" s="490"/>
      <c r="LDU26" s="491"/>
      <c r="LDV26" s="490"/>
      <c r="LDW26" s="491"/>
      <c r="LDX26" s="490"/>
      <c r="LDY26" s="491"/>
      <c r="LDZ26" s="490"/>
      <c r="LEA26" s="491"/>
      <c r="LEB26" s="490"/>
      <c r="LEC26" s="491"/>
      <c r="LED26" s="490"/>
      <c r="LEE26" s="491"/>
      <c r="LEF26" s="490"/>
      <c r="LEG26" s="491"/>
      <c r="LEH26" s="490"/>
      <c r="LEI26" s="491"/>
      <c r="LEJ26" s="490"/>
      <c r="LEK26" s="491"/>
      <c r="LEL26" s="490"/>
      <c r="LEM26" s="491"/>
      <c r="LEN26" s="490"/>
      <c r="LEO26" s="491"/>
      <c r="LEP26" s="490"/>
      <c r="LEQ26" s="491"/>
      <c r="LER26" s="490"/>
      <c r="LES26" s="491"/>
      <c r="LET26" s="490"/>
      <c r="LEU26" s="491"/>
      <c r="LEV26" s="490"/>
      <c r="LEW26" s="491"/>
      <c r="LEX26" s="490"/>
      <c r="LEY26" s="491"/>
      <c r="LEZ26" s="490"/>
      <c r="LFA26" s="491"/>
      <c r="LFB26" s="490"/>
      <c r="LFC26" s="491"/>
      <c r="LFD26" s="490"/>
      <c r="LFE26" s="491"/>
      <c r="LFF26" s="490"/>
      <c r="LFG26" s="491"/>
      <c r="LFH26" s="490"/>
      <c r="LFI26" s="491"/>
      <c r="LFJ26" s="490"/>
      <c r="LFK26" s="491"/>
      <c r="LFL26" s="490"/>
      <c r="LFM26" s="491"/>
      <c r="LFN26" s="490"/>
      <c r="LFO26" s="491"/>
      <c r="LFP26" s="490"/>
      <c r="LFQ26" s="491"/>
      <c r="LFR26" s="490"/>
      <c r="LFS26" s="491"/>
      <c r="LFT26" s="490"/>
      <c r="LFU26" s="491"/>
      <c r="LFV26" s="490"/>
      <c r="LFW26" s="491"/>
      <c r="LFX26" s="490"/>
      <c r="LFY26" s="491"/>
      <c r="LFZ26" s="490"/>
      <c r="LGA26" s="491"/>
      <c r="LGB26" s="490"/>
      <c r="LGC26" s="491"/>
      <c r="LGD26" s="490"/>
      <c r="LGE26" s="491"/>
      <c r="LGF26" s="490"/>
      <c r="LGG26" s="491"/>
      <c r="LGH26" s="490"/>
      <c r="LGI26" s="491"/>
      <c r="LGJ26" s="490"/>
      <c r="LGK26" s="491"/>
      <c r="LGL26" s="490"/>
      <c r="LGM26" s="491"/>
      <c r="LGN26" s="490"/>
      <c r="LGO26" s="491"/>
      <c r="LGP26" s="490"/>
      <c r="LGQ26" s="491"/>
      <c r="LGR26" s="490"/>
      <c r="LGS26" s="491"/>
      <c r="LGT26" s="490"/>
      <c r="LGU26" s="491"/>
      <c r="LGV26" s="490"/>
      <c r="LGW26" s="491"/>
      <c r="LGX26" s="490"/>
      <c r="LGY26" s="491"/>
      <c r="LGZ26" s="490"/>
      <c r="LHA26" s="491"/>
      <c r="LHB26" s="490"/>
      <c r="LHC26" s="491"/>
      <c r="LHD26" s="490"/>
      <c r="LHE26" s="491"/>
      <c r="LHF26" s="490"/>
      <c r="LHG26" s="491"/>
      <c r="LHH26" s="490"/>
      <c r="LHI26" s="491"/>
      <c r="LHJ26" s="490"/>
      <c r="LHK26" s="491"/>
      <c r="LHL26" s="490"/>
      <c r="LHM26" s="491"/>
      <c r="LHN26" s="490"/>
      <c r="LHO26" s="491"/>
      <c r="LHP26" s="490"/>
      <c r="LHQ26" s="491"/>
      <c r="LHR26" s="490"/>
      <c r="LHS26" s="491"/>
      <c r="LHT26" s="490"/>
      <c r="LHU26" s="491"/>
      <c r="LHV26" s="490"/>
      <c r="LHW26" s="491"/>
      <c r="LHX26" s="490"/>
      <c r="LHY26" s="491"/>
      <c r="LHZ26" s="490"/>
      <c r="LIA26" s="491"/>
      <c r="LIB26" s="490"/>
      <c r="LIC26" s="491"/>
      <c r="LID26" s="490"/>
      <c r="LIE26" s="491"/>
      <c r="LIF26" s="490"/>
      <c r="LIG26" s="491"/>
      <c r="LIH26" s="490"/>
      <c r="LII26" s="491"/>
      <c r="LIJ26" s="490"/>
      <c r="LIK26" s="491"/>
      <c r="LIL26" s="490"/>
      <c r="LIM26" s="491"/>
      <c r="LIN26" s="490"/>
      <c r="LIO26" s="491"/>
      <c r="LIP26" s="490"/>
      <c r="LIQ26" s="491"/>
      <c r="LIR26" s="490"/>
      <c r="LIS26" s="491"/>
      <c r="LIT26" s="490"/>
      <c r="LIU26" s="491"/>
      <c r="LIV26" s="490"/>
      <c r="LIW26" s="491"/>
      <c r="LIX26" s="490"/>
      <c r="LIY26" s="491"/>
      <c r="LIZ26" s="490"/>
      <c r="LJA26" s="491"/>
      <c r="LJB26" s="490"/>
      <c r="LJC26" s="491"/>
      <c r="LJD26" s="490"/>
      <c r="LJE26" s="491"/>
      <c r="LJF26" s="490"/>
      <c r="LJG26" s="491"/>
      <c r="LJH26" s="490"/>
      <c r="LJI26" s="491"/>
      <c r="LJJ26" s="490"/>
      <c r="LJK26" s="491"/>
      <c r="LJL26" s="490"/>
      <c r="LJM26" s="491"/>
      <c r="LJN26" s="490"/>
      <c r="LJO26" s="491"/>
      <c r="LJP26" s="490"/>
      <c r="LJQ26" s="491"/>
      <c r="LJR26" s="490"/>
      <c r="LJS26" s="491"/>
      <c r="LJT26" s="490"/>
      <c r="LJU26" s="491"/>
      <c r="LJV26" s="490"/>
      <c r="LJW26" s="491"/>
      <c r="LJX26" s="490"/>
      <c r="LJY26" s="491"/>
      <c r="LJZ26" s="490"/>
      <c r="LKA26" s="491"/>
      <c r="LKB26" s="490"/>
      <c r="LKC26" s="491"/>
      <c r="LKD26" s="490"/>
      <c r="LKE26" s="491"/>
      <c r="LKF26" s="490"/>
      <c r="LKG26" s="491"/>
      <c r="LKH26" s="490"/>
      <c r="LKI26" s="491"/>
      <c r="LKJ26" s="490"/>
      <c r="LKK26" s="491"/>
      <c r="LKL26" s="490"/>
      <c r="LKM26" s="491"/>
      <c r="LKN26" s="490"/>
      <c r="LKO26" s="491"/>
      <c r="LKP26" s="490"/>
      <c r="LKQ26" s="491"/>
      <c r="LKR26" s="490"/>
      <c r="LKS26" s="491"/>
      <c r="LKT26" s="490"/>
      <c r="LKU26" s="491"/>
      <c r="LKV26" s="490"/>
      <c r="LKW26" s="491"/>
      <c r="LKX26" s="490"/>
      <c r="LKY26" s="491"/>
      <c r="LKZ26" s="490"/>
      <c r="LLA26" s="491"/>
      <c r="LLB26" s="490"/>
      <c r="LLC26" s="491"/>
      <c r="LLD26" s="490"/>
      <c r="LLE26" s="491"/>
      <c r="LLF26" s="490"/>
      <c r="LLG26" s="491"/>
      <c r="LLH26" s="490"/>
      <c r="LLI26" s="491"/>
      <c r="LLJ26" s="490"/>
      <c r="LLK26" s="491"/>
      <c r="LLL26" s="490"/>
      <c r="LLM26" s="491"/>
      <c r="LLN26" s="490"/>
      <c r="LLO26" s="491"/>
      <c r="LLP26" s="490"/>
      <c r="LLQ26" s="491"/>
      <c r="LLR26" s="490"/>
      <c r="LLS26" s="491"/>
      <c r="LLT26" s="490"/>
      <c r="LLU26" s="491"/>
      <c r="LLV26" s="490"/>
      <c r="LLW26" s="491"/>
      <c r="LLX26" s="490"/>
      <c r="LLY26" s="491"/>
      <c r="LLZ26" s="490"/>
      <c r="LMA26" s="491"/>
      <c r="LMB26" s="490"/>
      <c r="LMC26" s="491"/>
      <c r="LMD26" s="490"/>
      <c r="LME26" s="491"/>
      <c r="LMF26" s="490"/>
      <c r="LMG26" s="491"/>
      <c r="LMH26" s="490"/>
      <c r="LMI26" s="491"/>
      <c r="LMJ26" s="490"/>
      <c r="LMK26" s="491"/>
      <c r="LML26" s="490"/>
      <c r="LMM26" s="491"/>
      <c r="LMN26" s="490"/>
      <c r="LMO26" s="491"/>
      <c r="LMP26" s="490"/>
      <c r="LMQ26" s="491"/>
      <c r="LMR26" s="490"/>
      <c r="LMS26" s="491"/>
      <c r="LMT26" s="490"/>
      <c r="LMU26" s="491"/>
      <c r="LMV26" s="490"/>
      <c r="LMW26" s="491"/>
      <c r="LMX26" s="490"/>
      <c r="LMY26" s="491"/>
      <c r="LMZ26" s="490"/>
      <c r="LNA26" s="491"/>
      <c r="LNB26" s="490"/>
      <c r="LNC26" s="491"/>
      <c r="LND26" s="490"/>
      <c r="LNE26" s="491"/>
      <c r="LNF26" s="490"/>
      <c r="LNG26" s="491"/>
      <c r="LNH26" s="490"/>
      <c r="LNI26" s="491"/>
      <c r="LNJ26" s="490"/>
      <c r="LNK26" s="491"/>
      <c r="LNL26" s="490"/>
      <c r="LNM26" s="491"/>
      <c r="LNN26" s="490"/>
      <c r="LNO26" s="491"/>
      <c r="LNP26" s="490"/>
      <c r="LNQ26" s="491"/>
      <c r="LNR26" s="490"/>
      <c r="LNS26" s="491"/>
      <c r="LNT26" s="490"/>
      <c r="LNU26" s="491"/>
      <c r="LNV26" s="490"/>
      <c r="LNW26" s="491"/>
      <c r="LNX26" s="490"/>
      <c r="LNY26" s="491"/>
      <c r="LNZ26" s="490"/>
      <c r="LOA26" s="491"/>
      <c r="LOB26" s="490"/>
      <c r="LOC26" s="491"/>
      <c r="LOD26" s="490"/>
      <c r="LOE26" s="491"/>
      <c r="LOF26" s="490"/>
      <c r="LOG26" s="491"/>
      <c r="LOH26" s="490"/>
      <c r="LOI26" s="491"/>
      <c r="LOJ26" s="490"/>
      <c r="LOK26" s="491"/>
      <c r="LOL26" s="490"/>
      <c r="LOM26" s="491"/>
      <c r="LON26" s="490"/>
      <c r="LOO26" s="491"/>
      <c r="LOP26" s="490"/>
      <c r="LOQ26" s="491"/>
      <c r="LOR26" s="490"/>
      <c r="LOS26" s="491"/>
      <c r="LOT26" s="490"/>
      <c r="LOU26" s="491"/>
      <c r="LOV26" s="490"/>
      <c r="LOW26" s="491"/>
      <c r="LOX26" s="490"/>
      <c r="LOY26" s="491"/>
      <c r="LOZ26" s="490"/>
      <c r="LPA26" s="491"/>
      <c r="LPB26" s="490"/>
      <c r="LPC26" s="491"/>
      <c r="LPD26" s="490"/>
      <c r="LPE26" s="491"/>
      <c r="LPF26" s="490"/>
      <c r="LPG26" s="491"/>
      <c r="LPH26" s="490"/>
      <c r="LPI26" s="491"/>
      <c r="LPJ26" s="490"/>
      <c r="LPK26" s="491"/>
      <c r="LPL26" s="490"/>
      <c r="LPM26" s="491"/>
      <c r="LPN26" s="490"/>
      <c r="LPO26" s="491"/>
      <c r="LPP26" s="490"/>
      <c r="LPQ26" s="491"/>
      <c r="LPR26" s="490"/>
      <c r="LPS26" s="491"/>
      <c r="LPT26" s="490"/>
      <c r="LPU26" s="491"/>
      <c r="LPV26" s="490"/>
      <c r="LPW26" s="491"/>
      <c r="LPX26" s="490"/>
      <c r="LPY26" s="491"/>
      <c r="LPZ26" s="490"/>
      <c r="LQA26" s="491"/>
      <c r="LQB26" s="490"/>
      <c r="LQC26" s="491"/>
      <c r="LQD26" s="490"/>
      <c r="LQE26" s="491"/>
      <c r="LQF26" s="490"/>
      <c r="LQG26" s="491"/>
      <c r="LQH26" s="490"/>
      <c r="LQI26" s="491"/>
      <c r="LQJ26" s="490"/>
      <c r="LQK26" s="491"/>
      <c r="LQL26" s="490"/>
      <c r="LQM26" s="491"/>
      <c r="LQN26" s="490"/>
      <c r="LQO26" s="491"/>
      <c r="LQP26" s="490"/>
      <c r="LQQ26" s="491"/>
      <c r="LQR26" s="490"/>
      <c r="LQS26" s="491"/>
      <c r="LQT26" s="490"/>
      <c r="LQU26" s="491"/>
      <c r="LQV26" s="490"/>
      <c r="LQW26" s="491"/>
      <c r="LQX26" s="490"/>
      <c r="LQY26" s="491"/>
      <c r="LQZ26" s="490"/>
      <c r="LRA26" s="491"/>
      <c r="LRB26" s="490"/>
      <c r="LRC26" s="491"/>
      <c r="LRD26" s="490"/>
      <c r="LRE26" s="491"/>
      <c r="LRF26" s="490"/>
      <c r="LRG26" s="491"/>
      <c r="LRH26" s="490"/>
      <c r="LRI26" s="491"/>
      <c r="LRJ26" s="490"/>
      <c r="LRK26" s="491"/>
      <c r="LRL26" s="490"/>
      <c r="LRM26" s="491"/>
      <c r="LRN26" s="490"/>
      <c r="LRO26" s="491"/>
      <c r="LRP26" s="490"/>
      <c r="LRQ26" s="491"/>
      <c r="LRR26" s="490"/>
      <c r="LRS26" s="491"/>
      <c r="LRT26" s="490"/>
      <c r="LRU26" s="491"/>
      <c r="LRV26" s="490"/>
      <c r="LRW26" s="491"/>
      <c r="LRX26" s="490"/>
      <c r="LRY26" s="491"/>
      <c r="LRZ26" s="490"/>
      <c r="LSA26" s="491"/>
      <c r="LSB26" s="490"/>
      <c r="LSC26" s="491"/>
      <c r="LSD26" s="490"/>
      <c r="LSE26" s="491"/>
      <c r="LSF26" s="490"/>
      <c r="LSG26" s="491"/>
      <c r="LSH26" s="490"/>
      <c r="LSI26" s="491"/>
      <c r="LSJ26" s="490"/>
      <c r="LSK26" s="491"/>
      <c r="LSL26" s="490"/>
      <c r="LSM26" s="491"/>
      <c r="LSN26" s="490"/>
      <c r="LSO26" s="491"/>
      <c r="LSP26" s="490"/>
      <c r="LSQ26" s="491"/>
      <c r="LSR26" s="490"/>
      <c r="LSS26" s="491"/>
      <c r="LST26" s="490"/>
      <c r="LSU26" s="491"/>
      <c r="LSV26" s="490"/>
      <c r="LSW26" s="491"/>
      <c r="LSX26" s="490"/>
      <c r="LSY26" s="491"/>
      <c r="LSZ26" s="490"/>
      <c r="LTA26" s="491"/>
      <c r="LTB26" s="490"/>
      <c r="LTC26" s="491"/>
      <c r="LTD26" s="490"/>
      <c r="LTE26" s="491"/>
      <c r="LTF26" s="490"/>
      <c r="LTG26" s="491"/>
      <c r="LTH26" s="490"/>
      <c r="LTI26" s="491"/>
      <c r="LTJ26" s="490"/>
      <c r="LTK26" s="491"/>
      <c r="LTL26" s="490"/>
      <c r="LTM26" s="491"/>
      <c r="LTN26" s="490"/>
      <c r="LTO26" s="491"/>
      <c r="LTP26" s="490"/>
      <c r="LTQ26" s="491"/>
      <c r="LTR26" s="490"/>
      <c r="LTS26" s="491"/>
      <c r="LTT26" s="490"/>
      <c r="LTU26" s="491"/>
      <c r="LTV26" s="490"/>
      <c r="LTW26" s="491"/>
      <c r="LTX26" s="490"/>
      <c r="LTY26" s="491"/>
      <c r="LTZ26" s="490"/>
      <c r="LUA26" s="491"/>
      <c r="LUB26" s="490"/>
      <c r="LUC26" s="491"/>
      <c r="LUD26" s="490"/>
      <c r="LUE26" s="491"/>
      <c r="LUF26" s="490"/>
      <c r="LUG26" s="491"/>
      <c r="LUH26" s="490"/>
      <c r="LUI26" s="491"/>
      <c r="LUJ26" s="490"/>
      <c r="LUK26" s="491"/>
      <c r="LUL26" s="490"/>
      <c r="LUM26" s="491"/>
      <c r="LUN26" s="490"/>
      <c r="LUO26" s="491"/>
      <c r="LUP26" s="490"/>
      <c r="LUQ26" s="491"/>
      <c r="LUR26" s="490"/>
      <c r="LUS26" s="491"/>
      <c r="LUT26" s="490"/>
      <c r="LUU26" s="491"/>
      <c r="LUV26" s="490"/>
      <c r="LUW26" s="491"/>
      <c r="LUX26" s="490"/>
      <c r="LUY26" s="491"/>
      <c r="LUZ26" s="490"/>
      <c r="LVA26" s="491"/>
      <c r="LVB26" s="490"/>
      <c r="LVC26" s="491"/>
      <c r="LVD26" s="490"/>
      <c r="LVE26" s="491"/>
      <c r="LVF26" s="490"/>
      <c r="LVG26" s="491"/>
      <c r="LVH26" s="490"/>
      <c r="LVI26" s="491"/>
      <c r="LVJ26" s="490"/>
      <c r="LVK26" s="491"/>
      <c r="LVL26" s="490"/>
      <c r="LVM26" s="491"/>
      <c r="LVN26" s="490"/>
      <c r="LVO26" s="491"/>
      <c r="LVP26" s="490"/>
      <c r="LVQ26" s="491"/>
      <c r="LVR26" s="490"/>
      <c r="LVS26" s="491"/>
      <c r="LVT26" s="490"/>
      <c r="LVU26" s="491"/>
      <c r="LVV26" s="490"/>
      <c r="LVW26" s="491"/>
      <c r="LVX26" s="490"/>
      <c r="LVY26" s="491"/>
      <c r="LVZ26" s="490"/>
      <c r="LWA26" s="491"/>
      <c r="LWB26" s="490"/>
      <c r="LWC26" s="491"/>
      <c r="LWD26" s="490"/>
      <c r="LWE26" s="491"/>
      <c r="LWF26" s="490"/>
      <c r="LWG26" s="491"/>
      <c r="LWH26" s="490"/>
      <c r="LWI26" s="491"/>
      <c r="LWJ26" s="490"/>
      <c r="LWK26" s="491"/>
      <c r="LWL26" s="490"/>
      <c r="LWM26" s="491"/>
      <c r="LWN26" s="490"/>
      <c r="LWO26" s="491"/>
      <c r="LWP26" s="490"/>
      <c r="LWQ26" s="491"/>
      <c r="LWR26" s="490"/>
      <c r="LWS26" s="491"/>
      <c r="LWT26" s="490"/>
      <c r="LWU26" s="491"/>
      <c r="LWV26" s="490"/>
      <c r="LWW26" s="491"/>
      <c r="LWX26" s="490"/>
      <c r="LWY26" s="491"/>
      <c r="LWZ26" s="490"/>
      <c r="LXA26" s="491"/>
      <c r="LXB26" s="490"/>
      <c r="LXC26" s="491"/>
      <c r="LXD26" s="490"/>
      <c r="LXE26" s="491"/>
      <c r="LXF26" s="490"/>
      <c r="LXG26" s="491"/>
      <c r="LXH26" s="490"/>
      <c r="LXI26" s="491"/>
      <c r="LXJ26" s="490"/>
      <c r="LXK26" s="491"/>
      <c r="LXL26" s="490"/>
      <c r="LXM26" s="491"/>
      <c r="LXN26" s="490"/>
      <c r="LXO26" s="491"/>
      <c r="LXP26" s="490"/>
      <c r="LXQ26" s="491"/>
      <c r="LXR26" s="490"/>
      <c r="LXS26" s="491"/>
      <c r="LXT26" s="490"/>
      <c r="LXU26" s="491"/>
      <c r="LXV26" s="490"/>
      <c r="LXW26" s="491"/>
      <c r="LXX26" s="490"/>
      <c r="LXY26" s="491"/>
      <c r="LXZ26" s="490"/>
      <c r="LYA26" s="491"/>
      <c r="LYB26" s="490"/>
      <c r="LYC26" s="491"/>
      <c r="LYD26" s="490"/>
      <c r="LYE26" s="491"/>
      <c r="LYF26" s="490"/>
      <c r="LYG26" s="491"/>
      <c r="LYH26" s="490"/>
      <c r="LYI26" s="491"/>
      <c r="LYJ26" s="490"/>
      <c r="LYK26" s="491"/>
      <c r="LYL26" s="490"/>
      <c r="LYM26" s="491"/>
      <c r="LYN26" s="490"/>
      <c r="LYO26" s="491"/>
      <c r="LYP26" s="490"/>
      <c r="LYQ26" s="491"/>
      <c r="LYR26" s="490"/>
      <c r="LYS26" s="491"/>
      <c r="LYT26" s="490"/>
      <c r="LYU26" s="491"/>
      <c r="LYV26" s="490"/>
      <c r="LYW26" s="491"/>
      <c r="LYX26" s="490"/>
      <c r="LYY26" s="491"/>
      <c r="LYZ26" s="490"/>
      <c r="LZA26" s="491"/>
      <c r="LZB26" s="490"/>
      <c r="LZC26" s="491"/>
      <c r="LZD26" s="490"/>
      <c r="LZE26" s="491"/>
      <c r="LZF26" s="490"/>
      <c r="LZG26" s="491"/>
      <c r="LZH26" s="490"/>
      <c r="LZI26" s="491"/>
      <c r="LZJ26" s="490"/>
      <c r="LZK26" s="491"/>
      <c r="LZL26" s="490"/>
      <c r="LZM26" s="491"/>
      <c r="LZN26" s="490"/>
      <c r="LZO26" s="491"/>
      <c r="LZP26" s="490"/>
      <c r="LZQ26" s="491"/>
      <c r="LZR26" s="490"/>
      <c r="LZS26" s="491"/>
      <c r="LZT26" s="490"/>
      <c r="LZU26" s="491"/>
      <c r="LZV26" s="490"/>
      <c r="LZW26" s="491"/>
      <c r="LZX26" s="490"/>
      <c r="LZY26" s="491"/>
      <c r="LZZ26" s="490"/>
      <c r="MAA26" s="491"/>
      <c r="MAB26" s="490"/>
      <c r="MAC26" s="491"/>
      <c r="MAD26" s="490"/>
      <c r="MAE26" s="491"/>
      <c r="MAF26" s="490"/>
      <c r="MAG26" s="491"/>
      <c r="MAH26" s="490"/>
      <c r="MAI26" s="491"/>
      <c r="MAJ26" s="490"/>
      <c r="MAK26" s="491"/>
      <c r="MAL26" s="490"/>
      <c r="MAM26" s="491"/>
      <c r="MAN26" s="490"/>
      <c r="MAO26" s="491"/>
      <c r="MAP26" s="490"/>
      <c r="MAQ26" s="491"/>
      <c r="MAR26" s="490"/>
      <c r="MAS26" s="491"/>
      <c r="MAT26" s="490"/>
      <c r="MAU26" s="491"/>
      <c r="MAV26" s="490"/>
      <c r="MAW26" s="491"/>
      <c r="MAX26" s="490"/>
      <c r="MAY26" s="491"/>
      <c r="MAZ26" s="490"/>
      <c r="MBA26" s="491"/>
      <c r="MBB26" s="490"/>
      <c r="MBC26" s="491"/>
      <c r="MBD26" s="490"/>
      <c r="MBE26" s="491"/>
      <c r="MBF26" s="490"/>
      <c r="MBG26" s="491"/>
      <c r="MBH26" s="490"/>
      <c r="MBI26" s="491"/>
      <c r="MBJ26" s="490"/>
      <c r="MBK26" s="491"/>
      <c r="MBL26" s="490"/>
      <c r="MBM26" s="491"/>
      <c r="MBN26" s="490"/>
      <c r="MBO26" s="491"/>
      <c r="MBP26" s="490"/>
      <c r="MBQ26" s="491"/>
      <c r="MBR26" s="490"/>
      <c r="MBS26" s="491"/>
      <c r="MBT26" s="490"/>
      <c r="MBU26" s="491"/>
      <c r="MBV26" s="490"/>
      <c r="MBW26" s="491"/>
      <c r="MBX26" s="490"/>
      <c r="MBY26" s="491"/>
      <c r="MBZ26" s="490"/>
      <c r="MCA26" s="491"/>
      <c r="MCB26" s="490"/>
      <c r="MCC26" s="491"/>
      <c r="MCD26" s="490"/>
      <c r="MCE26" s="491"/>
      <c r="MCF26" s="490"/>
      <c r="MCG26" s="491"/>
      <c r="MCH26" s="490"/>
      <c r="MCI26" s="491"/>
      <c r="MCJ26" s="490"/>
      <c r="MCK26" s="491"/>
      <c r="MCL26" s="490"/>
      <c r="MCM26" s="491"/>
      <c r="MCN26" s="490"/>
      <c r="MCO26" s="491"/>
      <c r="MCP26" s="490"/>
      <c r="MCQ26" s="491"/>
      <c r="MCR26" s="490"/>
      <c r="MCS26" s="491"/>
      <c r="MCT26" s="490"/>
      <c r="MCU26" s="491"/>
      <c r="MCV26" s="490"/>
      <c r="MCW26" s="491"/>
      <c r="MCX26" s="490"/>
      <c r="MCY26" s="491"/>
      <c r="MCZ26" s="490"/>
      <c r="MDA26" s="491"/>
      <c r="MDB26" s="490"/>
      <c r="MDC26" s="491"/>
      <c r="MDD26" s="490"/>
      <c r="MDE26" s="491"/>
      <c r="MDF26" s="490"/>
      <c r="MDG26" s="491"/>
      <c r="MDH26" s="490"/>
      <c r="MDI26" s="491"/>
      <c r="MDJ26" s="490"/>
      <c r="MDK26" s="491"/>
      <c r="MDL26" s="490"/>
      <c r="MDM26" s="491"/>
      <c r="MDN26" s="490"/>
      <c r="MDO26" s="491"/>
      <c r="MDP26" s="490"/>
      <c r="MDQ26" s="491"/>
      <c r="MDR26" s="490"/>
      <c r="MDS26" s="491"/>
      <c r="MDT26" s="490"/>
      <c r="MDU26" s="491"/>
      <c r="MDV26" s="490"/>
      <c r="MDW26" s="491"/>
      <c r="MDX26" s="490"/>
      <c r="MDY26" s="491"/>
      <c r="MDZ26" s="490"/>
      <c r="MEA26" s="491"/>
      <c r="MEB26" s="490"/>
      <c r="MEC26" s="491"/>
      <c r="MED26" s="490"/>
      <c r="MEE26" s="491"/>
      <c r="MEF26" s="490"/>
      <c r="MEG26" s="491"/>
      <c r="MEH26" s="490"/>
      <c r="MEI26" s="491"/>
      <c r="MEJ26" s="490"/>
      <c r="MEK26" s="491"/>
      <c r="MEL26" s="490"/>
      <c r="MEM26" s="491"/>
      <c r="MEN26" s="490"/>
      <c r="MEO26" s="491"/>
      <c r="MEP26" s="490"/>
      <c r="MEQ26" s="491"/>
      <c r="MER26" s="490"/>
      <c r="MES26" s="491"/>
      <c r="MET26" s="490"/>
      <c r="MEU26" s="491"/>
      <c r="MEV26" s="490"/>
      <c r="MEW26" s="491"/>
      <c r="MEX26" s="490"/>
      <c r="MEY26" s="491"/>
      <c r="MEZ26" s="490"/>
      <c r="MFA26" s="491"/>
      <c r="MFB26" s="490"/>
      <c r="MFC26" s="491"/>
      <c r="MFD26" s="490"/>
      <c r="MFE26" s="491"/>
      <c r="MFF26" s="490"/>
      <c r="MFG26" s="491"/>
      <c r="MFH26" s="490"/>
      <c r="MFI26" s="491"/>
      <c r="MFJ26" s="490"/>
      <c r="MFK26" s="491"/>
      <c r="MFL26" s="490"/>
      <c r="MFM26" s="491"/>
      <c r="MFN26" s="490"/>
      <c r="MFO26" s="491"/>
      <c r="MFP26" s="490"/>
      <c r="MFQ26" s="491"/>
      <c r="MFR26" s="490"/>
      <c r="MFS26" s="491"/>
      <c r="MFT26" s="490"/>
      <c r="MFU26" s="491"/>
      <c r="MFV26" s="490"/>
      <c r="MFW26" s="491"/>
      <c r="MFX26" s="490"/>
      <c r="MFY26" s="491"/>
      <c r="MFZ26" s="490"/>
      <c r="MGA26" s="491"/>
      <c r="MGB26" s="490"/>
      <c r="MGC26" s="491"/>
      <c r="MGD26" s="490"/>
      <c r="MGE26" s="491"/>
      <c r="MGF26" s="490"/>
      <c r="MGG26" s="491"/>
      <c r="MGH26" s="490"/>
      <c r="MGI26" s="491"/>
      <c r="MGJ26" s="490"/>
      <c r="MGK26" s="491"/>
      <c r="MGL26" s="490"/>
      <c r="MGM26" s="491"/>
      <c r="MGN26" s="490"/>
      <c r="MGO26" s="491"/>
      <c r="MGP26" s="490"/>
      <c r="MGQ26" s="491"/>
      <c r="MGR26" s="490"/>
      <c r="MGS26" s="491"/>
      <c r="MGT26" s="490"/>
      <c r="MGU26" s="491"/>
      <c r="MGV26" s="490"/>
      <c r="MGW26" s="491"/>
      <c r="MGX26" s="490"/>
      <c r="MGY26" s="491"/>
      <c r="MGZ26" s="490"/>
      <c r="MHA26" s="491"/>
      <c r="MHB26" s="490"/>
      <c r="MHC26" s="491"/>
      <c r="MHD26" s="490"/>
      <c r="MHE26" s="491"/>
      <c r="MHF26" s="490"/>
      <c r="MHG26" s="491"/>
      <c r="MHH26" s="490"/>
      <c r="MHI26" s="491"/>
      <c r="MHJ26" s="490"/>
      <c r="MHK26" s="491"/>
      <c r="MHL26" s="490"/>
      <c r="MHM26" s="491"/>
      <c r="MHN26" s="490"/>
      <c r="MHO26" s="491"/>
      <c r="MHP26" s="490"/>
      <c r="MHQ26" s="491"/>
      <c r="MHR26" s="490"/>
      <c r="MHS26" s="491"/>
      <c r="MHT26" s="490"/>
      <c r="MHU26" s="491"/>
      <c r="MHV26" s="490"/>
      <c r="MHW26" s="491"/>
      <c r="MHX26" s="490"/>
      <c r="MHY26" s="491"/>
      <c r="MHZ26" s="490"/>
      <c r="MIA26" s="491"/>
      <c r="MIB26" s="490"/>
      <c r="MIC26" s="491"/>
      <c r="MID26" s="490"/>
      <c r="MIE26" s="491"/>
      <c r="MIF26" s="490"/>
      <c r="MIG26" s="491"/>
      <c r="MIH26" s="490"/>
      <c r="MII26" s="491"/>
      <c r="MIJ26" s="490"/>
      <c r="MIK26" s="491"/>
      <c r="MIL26" s="490"/>
      <c r="MIM26" s="491"/>
      <c r="MIN26" s="490"/>
      <c r="MIO26" s="491"/>
      <c r="MIP26" s="490"/>
      <c r="MIQ26" s="491"/>
      <c r="MIR26" s="490"/>
      <c r="MIS26" s="491"/>
      <c r="MIT26" s="490"/>
      <c r="MIU26" s="491"/>
      <c r="MIV26" s="490"/>
      <c r="MIW26" s="491"/>
      <c r="MIX26" s="490"/>
      <c r="MIY26" s="491"/>
      <c r="MIZ26" s="490"/>
      <c r="MJA26" s="491"/>
      <c r="MJB26" s="490"/>
      <c r="MJC26" s="491"/>
      <c r="MJD26" s="490"/>
      <c r="MJE26" s="491"/>
      <c r="MJF26" s="490"/>
      <c r="MJG26" s="491"/>
      <c r="MJH26" s="490"/>
      <c r="MJI26" s="491"/>
      <c r="MJJ26" s="490"/>
      <c r="MJK26" s="491"/>
      <c r="MJL26" s="490"/>
      <c r="MJM26" s="491"/>
      <c r="MJN26" s="490"/>
      <c r="MJO26" s="491"/>
      <c r="MJP26" s="490"/>
      <c r="MJQ26" s="491"/>
      <c r="MJR26" s="490"/>
      <c r="MJS26" s="491"/>
      <c r="MJT26" s="490"/>
      <c r="MJU26" s="491"/>
      <c r="MJV26" s="490"/>
      <c r="MJW26" s="491"/>
      <c r="MJX26" s="490"/>
      <c r="MJY26" s="491"/>
      <c r="MJZ26" s="490"/>
      <c r="MKA26" s="491"/>
      <c r="MKB26" s="490"/>
      <c r="MKC26" s="491"/>
      <c r="MKD26" s="490"/>
      <c r="MKE26" s="491"/>
      <c r="MKF26" s="490"/>
      <c r="MKG26" s="491"/>
      <c r="MKH26" s="490"/>
      <c r="MKI26" s="491"/>
      <c r="MKJ26" s="490"/>
      <c r="MKK26" s="491"/>
      <c r="MKL26" s="490"/>
      <c r="MKM26" s="491"/>
      <c r="MKN26" s="490"/>
      <c r="MKO26" s="491"/>
      <c r="MKP26" s="490"/>
      <c r="MKQ26" s="491"/>
      <c r="MKR26" s="490"/>
      <c r="MKS26" s="491"/>
      <c r="MKT26" s="490"/>
      <c r="MKU26" s="491"/>
      <c r="MKV26" s="490"/>
      <c r="MKW26" s="491"/>
      <c r="MKX26" s="490"/>
      <c r="MKY26" s="491"/>
      <c r="MKZ26" s="490"/>
      <c r="MLA26" s="491"/>
      <c r="MLB26" s="490"/>
      <c r="MLC26" s="491"/>
      <c r="MLD26" s="490"/>
      <c r="MLE26" s="491"/>
      <c r="MLF26" s="490"/>
      <c r="MLG26" s="491"/>
      <c r="MLH26" s="490"/>
      <c r="MLI26" s="491"/>
      <c r="MLJ26" s="490"/>
      <c r="MLK26" s="491"/>
      <c r="MLL26" s="490"/>
      <c r="MLM26" s="491"/>
      <c r="MLN26" s="490"/>
      <c r="MLO26" s="491"/>
      <c r="MLP26" s="490"/>
      <c r="MLQ26" s="491"/>
      <c r="MLR26" s="490"/>
      <c r="MLS26" s="491"/>
      <c r="MLT26" s="490"/>
      <c r="MLU26" s="491"/>
      <c r="MLV26" s="490"/>
      <c r="MLW26" s="491"/>
      <c r="MLX26" s="490"/>
      <c r="MLY26" s="491"/>
      <c r="MLZ26" s="490"/>
      <c r="MMA26" s="491"/>
      <c r="MMB26" s="490"/>
      <c r="MMC26" s="491"/>
      <c r="MMD26" s="490"/>
      <c r="MME26" s="491"/>
      <c r="MMF26" s="490"/>
      <c r="MMG26" s="491"/>
      <c r="MMH26" s="490"/>
      <c r="MMI26" s="491"/>
      <c r="MMJ26" s="490"/>
      <c r="MMK26" s="491"/>
      <c r="MML26" s="490"/>
      <c r="MMM26" s="491"/>
      <c r="MMN26" s="490"/>
      <c r="MMO26" s="491"/>
      <c r="MMP26" s="490"/>
      <c r="MMQ26" s="491"/>
      <c r="MMR26" s="490"/>
      <c r="MMS26" s="491"/>
      <c r="MMT26" s="490"/>
      <c r="MMU26" s="491"/>
      <c r="MMV26" s="490"/>
      <c r="MMW26" s="491"/>
      <c r="MMX26" s="490"/>
      <c r="MMY26" s="491"/>
      <c r="MMZ26" s="490"/>
      <c r="MNA26" s="491"/>
      <c r="MNB26" s="490"/>
      <c r="MNC26" s="491"/>
      <c r="MND26" s="490"/>
      <c r="MNE26" s="491"/>
      <c r="MNF26" s="490"/>
      <c r="MNG26" s="491"/>
      <c r="MNH26" s="490"/>
      <c r="MNI26" s="491"/>
      <c r="MNJ26" s="490"/>
      <c r="MNK26" s="491"/>
      <c r="MNL26" s="490"/>
      <c r="MNM26" s="491"/>
      <c r="MNN26" s="490"/>
      <c r="MNO26" s="491"/>
      <c r="MNP26" s="490"/>
      <c r="MNQ26" s="491"/>
      <c r="MNR26" s="490"/>
      <c r="MNS26" s="491"/>
      <c r="MNT26" s="490"/>
      <c r="MNU26" s="491"/>
      <c r="MNV26" s="490"/>
      <c r="MNW26" s="491"/>
      <c r="MNX26" s="490"/>
      <c r="MNY26" s="491"/>
      <c r="MNZ26" s="490"/>
      <c r="MOA26" s="491"/>
      <c r="MOB26" s="490"/>
      <c r="MOC26" s="491"/>
      <c r="MOD26" s="490"/>
      <c r="MOE26" s="491"/>
      <c r="MOF26" s="490"/>
      <c r="MOG26" s="491"/>
      <c r="MOH26" s="490"/>
      <c r="MOI26" s="491"/>
      <c r="MOJ26" s="490"/>
      <c r="MOK26" s="491"/>
      <c r="MOL26" s="490"/>
      <c r="MOM26" s="491"/>
      <c r="MON26" s="490"/>
      <c r="MOO26" s="491"/>
      <c r="MOP26" s="490"/>
      <c r="MOQ26" s="491"/>
      <c r="MOR26" s="490"/>
      <c r="MOS26" s="491"/>
      <c r="MOT26" s="490"/>
      <c r="MOU26" s="491"/>
      <c r="MOV26" s="490"/>
      <c r="MOW26" s="491"/>
      <c r="MOX26" s="490"/>
      <c r="MOY26" s="491"/>
      <c r="MOZ26" s="490"/>
      <c r="MPA26" s="491"/>
      <c r="MPB26" s="490"/>
      <c r="MPC26" s="491"/>
      <c r="MPD26" s="490"/>
      <c r="MPE26" s="491"/>
      <c r="MPF26" s="490"/>
      <c r="MPG26" s="491"/>
      <c r="MPH26" s="490"/>
      <c r="MPI26" s="491"/>
      <c r="MPJ26" s="490"/>
      <c r="MPK26" s="491"/>
      <c r="MPL26" s="490"/>
      <c r="MPM26" s="491"/>
      <c r="MPN26" s="490"/>
      <c r="MPO26" s="491"/>
      <c r="MPP26" s="490"/>
      <c r="MPQ26" s="491"/>
      <c r="MPR26" s="490"/>
      <c r="MPS26" s="491"/>
      <c r="MPT26" s="490"/>
      <c r="MPU26" s="491"/>
      <c r="MPV26" s="490"/>
      <c r="MPW26" s="491"/>
      <c r="MPX26" s="490"/>
      <c r="MPY26" s="491"/>
      <c r="MPZ26" s="490"/>
      <c r="MQA26" s="491"/>
      <c r="MQB26" s="490"/>
      <c r="MQC26" s="491"/>
      <c r="MQD26" s="490"/>
      <c r="MQE26" s="491"/>
      <c r="MQF26" s="490"/>
      <c r="MQG26" s="491"/>
      <c r="MQH26" s="490"/>
      <c r="MQI26" s="491"/>
      <c r="MQJ26" s="490"/>
      <c r="MQK26" s="491"/>
      <c r="MQL26" s="490"/>
      <c r="MQM26" s="491"/>
      <c r="MQN26" s="490"/>
      <c r="MQO26" s="491"/>
      <c r="MQP26" s="490"/>
      <c r="MQQ26" s="491"/>
      <c r="MQR26" s="490"/>
      <c r="MQS26" s="491"/>
      <c r="MQT26" s="490"/>
      <c r="MQU26" s="491"/>
      <c r="MQV26" s="490"/>
      <c r="MQW26" s="491"/>
      <c r="MQX26" s="490"/>
      <c r="MQY26" s="491"/>
      <c r="MQZ26" s="490"/>
      <c r="MRA26" s="491"/>
      <c r="MRB26" s="490"/>
      <c r="MRC26" s="491"/>
      <c r="MRD26" s="490"/>
      <c r="MRE26" s="491"/>
      <c r="MRF26" s="490"/>
      <c r="MRG26" s="491"/>
      <c r="MRH26" s="490"/>
      <c r="MRI26" s="491"/>
      <c r="MRJ26" s="490"/>
      <c r="MRK26" s="491"/>
      <c r="MRL26" s="490"/>
      <c r="MRM26" s="491"/>
      <c r="MRN26" s="490"/>
      <c r="MRO26" s="491"/>
      <c r="MRP26" s="490"/>
      <c r="MRQ26" s="491"/>
      <c r="MRR26" s="490"/>
      <c r="MRS26" s="491"/>
      <c r="MRT26" s="490"/>
      <c r="MRU26" s="491"/>
      <c r="MRV26" s="490"/>
      <c r="MRW26" s="491"/>
      <c r="MRX26" s="490"/>
      <c r="MRY26" s="491"/>
      <c r="MRZ26" s="490"/>
      <c r="MSA26" s="491"/>
      <c r="MSB26" s="490"/>
      <c r="MSC26" s="491"/>
      <c r="MSD26" s="490"/>
      <c r="MSE26" s="491"/>
      <c r="MSF26" s="490"/>
      <c r="MSG26" s="491"/>
      <c r="MSH26" s="490"/>
      <c r="MSI26" s="491"/>
      <c r="MSJ26" s="490"/>
      <c r="MSK26" s="491"/>
      <c r="MSL26" s="490"/>
      <c r="MSM26" s="491"/>
      <c r="MSN26" s="490"/>
      <c r="MSO26" s="491"/>
      <c r="MSP26" s="490"/>
      <c r="MSQ26" s="491"/>
      <c r="MSR26" s="490"/>
      <c r="MSS26" s="491"/>
      <c r="MST26" s="490"/>
      <c r="MSU26" s="491"/>
      <c r="MSV26" s="490"/>
      <c r="MSW26" s="491"/>
      <c r="MSX26" s="490"/>
      <c r="MSY26" s="491"/>
      <c r="MSZ26" s="490"/>
      <c r="MTA26" s="491"/>
      <c r="MTB26" s="490"/>
      <c r="MTC26" s="491"/>
      <c r="MTD26" s="490"/>
      <c r="MTE26" s="491"/>
      <c r="MTF26" s="490"/>
      <c r="MTG26" s="491"/>
      <c r="MTH26" s="490"/>
      <c r="MTI26" s="491"/>
      <c r="MTJ26" s="490"/>
      <c r="MTK26" s="491"/>
      <c r="MTL26" s="490"/>
      <c r="MTM26" s="491"/>
      <c r="MTN26" s="490"/>
      <c r="MTO26" s="491"/>
      <c r="MTP26" s="490"/>
      <c r="MTQ26" s="491"/>
      <c r="MTR26" s="490"/>
      <c r="MTS26" s="491"/>
      <c r="MTT26" s="490"/>
      <c r="MTU26" s="491"/>
      <c r="MTV26" s="490"/>
      <c r="MTW26" s="491"/>
      <c r="MTX26" s="490"/>
      <c r="MTY26" s="491"/>
      <c r="MTZ26" s="490"/>
      <c r="MUA26" s="491"/>
      <c r="MUB26" s="490"/>
      <c r="MUC26" s="491"/>
      <c r="MUD26" s="490"/>
      <c r="MUE26" s="491"/>
      <c r="MUF26" s="490"/>
      <c r="MUG26" s="491"/>
      <c r="MUH26" s="490"/>
      <c r="MUI26" s="491"/>
      <c r="MUJ26" s="490"/>
      <c r="MUK26" s="491"/>
      <c r="MUL26" s="490"/>
      <c r="MUM26" s="491"/>
      <c r="MUN26" s="490"/>
      <c r="MUO26" s="491"/>
      <c r="MUP26" s="490"/>
      <c r="MUQ26" s="491"/>
      <c r="MUR26" s="490"/>
      <c r="MUS26" s="491"/>
      <c r="MUT26" s="490"/>
      <c r="MUU26" s="491"/>
      <c r="MUV26" s="490"/>
      <c r="MUW26" s="491"/>
      <c r="MUX26" s="490"/>
      <c r="MUY26" s="491"/>
      <c r="MUZ26" s="490"/>
      <c r="MVA26" s="491"/>
      <c r="MVB26" s="490"/>
      <c r="MVC26" s="491"/>
      <c r="MVD26" s="490"/>
      <c r="MVE26" s="491"/>
      <c r="MVF26" s="490"/>
      <c r="MVG26" s="491"/>
      <c r="MVH26" s="490"/>
      <c r="MVI26" s="491"/>
      <c r="MVJ26" s="490"/>
      <c r="MVK26" s="491"/>
      <c r="MVL26" s="490"/>
      <c r="MVM26" s="491"/>
      <c r="MVN26" s="490"/>
      <c r="MVO26" s="491"/>
      <c r="MVP26" s="490"/>
      <c r="MVQ26" s="491"/>
      <c r="MVR26" s="490"/>
      <c r="MVS26" s="491"/>
      <c r="MVT26" s="490"/>
      <c r="MVU26" s="491"/>
      <c r="MVV26" s="490"/>
      <c r="MVW26" s="491"/>
      <c r="MVX26" s="490"/>
      <c r="MVY26" s="491"/>
      <c r="MVZ26" s="490"/>
      <c r="MWA26" s="491"/>
      <c r="MWB26" s="490"/>
      <c r="MWC26" s="491"/>
      <c r="MWD26" s="490"/>
      <c r="MWE26" s="491"/>
      <c r="MWF26" s="490"/>
      <c r="MWG26" s="491"/>
      <c r="MWH26" s="490"/>
      <c r="MWI26" s="491"/>
      <c r="MWJ26" s="490"/>
      <c r="MWK26" s="491"/>
      <c r="MWL26" s="490"/>
      <c r="MWM26" s="491"/>
      <c r="MWN26" s="490"/>
      <c r="MWO26" s="491"/>
      <c r="MWP26" s="490"/>
      <c r="MWQ26" s="491"/>
      <c r="MWR26" s="490"/>
      <c r="MWS26" s="491"/>
      <c r="MWT26" s="490"/>
      <c r="MWU26" s="491"/>
      <c r="MWV26" s="490"/>
      <c r="MWW26" s="491"/>
      <c r="MWX26" s="490"/>
      <c r="MWY26" s="491"/>
      <c r="MWZ26" s="490"/>
      <c r="MXA26" s="491"/>
      <c r="MXB26" s="490"/>
      <c r="MXC26" s="491"/>
      <c r="MXD26" s="490"/>
      <c r="MXE26" s="491"/>
      <c r="MXF26" s="490"/>
      <c r="MXG26" s="491"/>
      <c r="MXH26" s="490"/>
      <c r="MXI26" s="491"/>
      <c r="MXJ26" s="490"/>
      <c r="MXK26" s="491"/>
      <c r="MXL26" s="490"/>
      <c r="MXM26" s="491"/>
      <c r="MXN26" s="490"/>
      <c r="MXO26" s="491"/>
      <c r="MXP26" s="490"/>
      <c r="MXQ26" s="491"/>
      <c r="MXR26" s="490"/>
      <c r="MXS26" s="491"/>
      <c r="MXT26" s="490"/>
      <c r="MXU26" s="491"/>
      <c r="MXV26" s="490"/>
      <c r="MXW26" s="491"/>
      <c r="MXX26" s="490"/>
      <c r="MXY26" s="491"/>
      <c r="MXZ26" s="490"/>
      <c r="MYA26" s="491"/>
      <c r="MYB26" s="490"/>
      <c r="MYC26" s="491"/>
      <c r="MYD26" s="490"/>
      <c r="MYE26" s="491"/>
      <c r="MYF26" s="490"/>
      <c r="MYG26" s="491"/>
      <c r="MYH26" s="490"/>
      <c r="MYI26" s="491"/>
      <c r="MYJ26" s="490"/>
      <c r="MYK26" s="491"/>
      <c r="MYL26" s="490"/>
      <c r="MYM26" s="491"/>
      <c r="MYN26" s="490"/>
      <c r="MYO26" s="491"/>
      <c r="MYP26" s="490"/>
      <c r="MYQ26" s="491"/>
      <c r="MYR26" s="490"/>
      <c r="MYS26" s="491"/>
      <c r="MYT26" s="490"/>
      <c r="MYU26" s="491"/>
      <c r="MYV26" s="490"/>
      <c r="MYW26" s="491"/>
      <c r="MYX26" s="490"/>
      <c r="MYY26" s="491"/>
      <c r="MYZ26" s="490"/>
      <c r="MZA26" s="491"/>
      <c r="MZB26" s="490"/>
      <c r="MZC26" s="491"/>
      <c r="MZD26" s="490"/>
      <c r="MZE26" s="491"/>
      <c r="MZF26" s="490"/>
      <c r="MZG26" s="491"/>
      <c r="MZH26" s="490"/>
      <c r="MZI26" s="491"/>
      <c r="MZJ26" s="490"/>
      <c r="MZK26" s="491"/>
      <c r="MZL26" s="490"/>
      <c r="MZM26" s="491"/>
      <c r="MZN26" s="490"/>
      <c r="MZO26" s="491"/>
      <c r="MZP26" s="490"/>
      <c r="MZQ26" s="491"/>
      <c r="MZR26" s="490"/>
      <c r="MZS26" s="491"/>
      <c r="MZT26" s="490"/>
      <c r="MZU26" s="491"/>
      <c r="MZV26" s="490"/>
      <c r="MZW26" s="491"/>
      <c r="MZX26" s="490"/>
      <c r="MZY26" s="491"/>
      <c r="MZZ26" s="490"/>
      <c r="NAA26" s="491"/>
      <c r="NAB26" s="490"/>
      <c r="NAC26" s="491"/>
      <c r="NAD26" s="490"/>
      <c r="NAE26" s="491"/>
      <c r="NAF26" s="490"/>
      <c r="NAG26" s="491"/>
      <c r="NAH26" s="490"/>
      <c r="NAI26" s="491"/>
      <c r="NAJ26" s="490"/>
      <c r="NAK26" s="491"/>
      <c r="NAL26" s="490"/>
      <c r="NAM26" s="491"/>
      <c r="NAN26" s="490"/>
      <c r="NAO26" s="491"/>
      <c r="NAP26" s="490"/>
      <c r="NAQ26" s="491"/>
      <c r="NAR26" s="490"/>
      <c r="NAS26" s="491"/>
      <c r="NAT26" s="490"/>
      <c r="NAU26" s="491"/>
      <c r="NAV26" s="490"/>
      <c r="NAW26" s="491"/>
      <c r="NAX26" s="490"/>
      <c r="NAY26" s="491"/>
      <c r="NAZ26" s="490"/>
      <c r="NBA26" s="491"/>
      <c r="NBB26" s="490"/>
      <c r="NBC26" s="491"/>
      <c r="NBD26" s="490"/>
      <c r="NBE26" s="491"/>
      <c r="NBF26" s="490"/>
      <c r="NBG26" s="491"/>
      <c r="NBH26" s="490"/>
      <c r="NBI26" s="491"/>
      <c r="NBJ26" s="490"/>
      <c r="NBK26" s="491"/>
      <c r="NBL26" s="490"/>
      <c r="NBM26" s="491"/>
      <c r="NBN26" s="490"/>
      <c r="NBO26" s="491"/>
      <c r="NBP26" s="490"/>
      <c r="NBQ26" s="491"/>
      <c r="NBR26" s="490"/>
      <c r="NBS26" s="491"/>
      <c r="NBT26" s="490"/>
      <c r="NBU26" s="491"/>
      <c r="NBV26" s="490"/>
      <c r="NBW26" s="491"/>
      <c r="NBX26" s="490"/>
      <c r="NBY26" s="491"/>
      <c r="NBZ26" s="490"/>
      <c r="NCA26" s="491"/>
      <c r="NCB26" s="490"/>
      <c r="NCC26" s="491"/>
      <c r="NCD26" s="490"/>
      <c r="NCE26" s="491"/>
      <c r="NCF26" s="490"/>
      <c r="NCG26" s="491"/>
      <c r="NCH26" s="490"/>
      <c r="NCI26" s="491"/>
      <c r="NCJ26" s="490"/>
      <c r="NCK26" s="491"/>
      <c r="NCL26" s="490"/>
      <c r="NCM26" s="491"/>
      <c r="NCN26" s="490"/>
      <c r="NCO26" s="491"/>
      <c r="NCP26" s="490"/>
      <c r="NCQ26" s="491"/>
      <c r="NCR26" s="490"/>
      <c r="NCS26" s="491"/>
      <c r="NCT26" s="490"/>
      <c r="NCU26" s="491"/>
      <c r="NCV26" s="490"/>
      <c r="NCW26" s="491"/>
      <c r="NCX26" s="490"/>
      <c r="NCY26" s="491"/>
      <c r="NCZ26" s="490"/>
      <c r="NDA26" s="491"/>
      <c r="NDB26" s="490"/>
      <c r="NDC26" s="491"/>
      <c r="NDD26" s="490"/>
      <c r="NDE26" s="491"/>
      <c r="NDF26" s="490"/>
      <c r="NDG26" s="491"/>
      <c r="NDH26" s="490"/>
      <c r="NDI26" s="491"/>
      <c r="NDJ26" s="490"/>
      <c r="NDK26" s="491"/>
      <c r="NDL26" s="490"/>
      <c r="NDM26" s="491"/>
      <c r="NDN26" s="490"/>
      <c r="NDO26" s="491"/>
      <c r="NDP26" s="490"/>
      <c r="NDQ26" s="491"/>
      <c r="NDR26" s="490"/>
      <c r="NDS26" s="491"/>
      <c r="NDT26" s="490"/>
      <c r="NDU26" s="491"/>
      <c r="NDV26" s="490"/>
      <c r="NDW26" s="491"/>
      <c r="NDX26" s="490"/>
      <c r="NDY26" s="491"/>
      <c r="NDZ26" s="490"/>
      <c r="NEA26" s="491"/>
      <c r="NEB26" s="490"/>
      <c r="NEC26" s="491"/>
      <c r="NED26" s="490"/>
      <c r="NEE26" s="491"/>
      <c r="NEF26" s="490"/>
      <c r="NEG26" s="491"/>
      <c r="NEH26" s="490"/>
      <c r="NEI26" s="491"/>
      <c r="NEJ26" s="490"/>
      <c r="NEK26" s="491"/>
      <c r="NEL26" s="490"/>
      <c r="NEM26" s="491"/>
      <c r="NEN26" s="490"/>
      <c r="NEO26" s="491"/>
      <c r="NEP26" s="490"/>
      <c r="NEQ26" s="491"/>
      <c r="NER26" s="490"/>
      <c r="NES26" s="491"/>
      <c r="NET26" s="490"/>
      <c r="NEU26" s="491"/>
      <c r="NEV26" s="490"/>
      <c r="NEW26" s="491"/>
      <c r="NEX26" s="490"/>
      <c r="NEY26" s="491"/>
      <c r="NEZ26" s="490"/>
      <c r="NFA26" s="491"/>
      <c r="NFB26" s="490"/>
      <c r="NFC26" s="491"/>
      <c r="NFD26" s="490"/>
      <c r="NFE26" s="491"/>
      <c r="NFF26" s="490"/>
      <c r="NFG26" s="491"/>
      <c r="NFH26" s="490"/>
      <c r="NFI26" s="491"/>
      <c r="NFJ26" s="490"/>
      <c r="NFK26" s="491"/>
      <c r="NFL26" s="490"/>
      <c r="NFM26" s="491"/>
      <c r="NFN26" s="490"/>
      <c r="NFO26" s="491"/>
      <c r="NFP26" s="490"/>
      <c r="NFQ26" s="491"/>
      <c r="NFR26" s="490"/>
      <c r="NFS26" s="491"/>
      <c r="NFT26" s="490"/>
      <c r="NFU26" s="491"/>
      <c r="NFV26" s="490"/>
      <c r="NFW26" s="491"/>
      <c r="NFX26" s="490"/>
      <c r="NFY26" s="491"/>
      <c r="NFZ26" s="490"/>
      <c r="NGA26" s="491"/>
      <c r="NGB26" s="490"/>
      <c r="NGC26" s="491"/>
      <c r="NGD26" s="490"/>
      <c r="NGE26" s="491"/>
      <c r="NGF26" s="490"/>
      <c r="NGG26" s="491"/>
      <c r="NGH26" s="490"/>
      <c r="NGI26" s="491"/>
      <c r="NGJ26" s="490"/>
      <c r="NGK26" s="491"/>
      <c r="NGL26" s="490"/>
      <c r="NGM26" s="491"/>
      <c r="NGN26" s="490"/>
      <c r="NGO26" s="491"/>
      <c r="NGP26" s="490"/>
      <c r="NGQ26" s="491"/>
      <c r="NGR26" s="490"/>
      <c r="NGS26" s="491"/>
      <c r="NGT26" s="490"/>
      <c r="NGU26" s="491"/>
      <c r="NGV26" s="490"/>
      <c r="NGW26" s="491"/>
      <c r="NGX26" s="490"/>
      <c r="NGY26" s="491"/>
      <c r="NGZ26" s="490"/>
      <c r="NHA26" s="491"/>
      <c r="NHB26" s="490"/>
      <c r="NHC26" s="491"/>
      <c r="NHD26" s="490"/>
      <c r="NHE26" s="491"/>
      <c r="NHF26" s="490"/>
      <c r="NHG26" s="491"/>
      <c r="NHH26" s="490"/>
      <c r="NHI26" s="491"/>
      <c r="NHJ26" s="490"/>
      <c r="NHK26" s="491"/>
      <c r="NHL26" s="490"/>
      <c r="NHM26" s="491"/>
      <c r="NHN26" s="490"/>
      <c r="NHO26" s="491"/>
      <c r="NHP26" s="490"/>
      <c r="NHQ26" s="491"/>
      <c r="NHR26" s="490"/>
      <c r="NHS26" s="491"/>
      <c r="NHT26" s="490"/>
      <c r="NHU26" s="491"/>
      <c r="NHV26" s="490"/>
      <c r="NHW26" s="491"/>
      <c r="NHX26" s="490"/>
      <c r="NHY26" s="491"/>
      <c r="NHZ26" s="490"/>
      <c r="NIA26" s="491"/>
      <c r="NIB26" s="490"/>
      <c r="NIC26" s="491"/>
      <c r="NID26" s="490"/>
      <c r="NIE26" s="491"/>
      <c r="NIF26" s="490"/>
      <c r="NIG26" s="491"/>
      <c r="NIH26" s="490"/>
      <c r="NII26" s="491"/>
      <c r="NIJ26" s="490"/>
      <c r="NIK26" s="491"/>
      <c r="NIL26" s="490"/>
      <c r="NIM26" s="491"/>
      <c r="NIN26" s="490"/>
      <c r="NIO26" s="491"/>
      <c r="NIP26" s="490"/>
      <c r="NIQ26" s="491"/>
      <c r="NIR26" s="490"/>
      <c r="NIS26" s="491"/>
      <c r="NIT26" s="490"/>
      <c r="NIU26" s="491"/>
      <c r="NIV26" s="490"/>
      <c r="NIW26" s="491"/>
      <c r="NIX26" s="490"/>
      <c r="NIY26" s="491"/>
      <c r="NIZ26" s="490"/>
      <c r="NJA26" s="491"/>
      <c r="NJB26" s="490"/>
      <c r="NJC26" s="491"/>
      <c r="NJD26" s="490"/>
      <c r="NJE26" s="491"/>
      <c r="NJF26" s="490"/>
      <c r="NJG26" s="491"/>
      <c r="NJH26" s="490"/>
      <c r="NJI26" s="491"/>
      <c r="NJJ26" s="490"/>
      <c r="NJK26" s="491"/>
      <c r="NJL26" s="490"/>
      <c r="NJM26" s="491"/>
      <c r="NJN26" s="490"/>
      <c r="NJO26" s="491"/>
      <c r="NJP26" s="490"/>
      <c r="NJQ26" s="491"/>
      <c r="NJR26" s="490"/>
      <c r="NJS26" s="491"/>
      <c r="NJT26" s="490"/>
      <c r="NJU26" s="491"/>
      <c r="NJV26" s="490"/>
      <c r="NJW26" s="491"/>
      <c r="NJX26" s="490"/>
      <c r="NJY26" s="491"/>
      <c r="NJZ26" s="490"/>
      <c r="NKA26" s="491"/>
      <c r="NKB26" s="490"/>
      <c r="NKC26" s="491"/>
      <c r="NKD26" s="490"/>
      <c r="NKE26" s="491"/>
      <c r="NKF26" s="490"/>
      <c r="NKG26" s="491"/>
      <c r="NKH26" s="490"/>
      <c r="NKI26" s="491"/>
      <c r="NKJ26" s="490"/>
      <c r="NKK26" s="491"/>
      <c r="NKL26" s="490"/>
      <c r="NKM26" s="491"/>
      <c r="NKN26" s="490"/>
      <c r="NKO26" s="491"/>
      <c r="NKP26" s="490"/>
      <c r="NKQ26" s="491"/>
      <c r="NKR26" s="490"/>
      <c r="NKS26" s="491"/>
      <c r="NKT26" s="490"/>
      <c r="NKU26" s="491"/>
      <c r="NKV26" s="490"/>
      <c r="NKW26" s="491"/>
      <c r="NKX26" s="490"/>
      <c r="NKY26" s="491"/>
      <c r="NKZ26" s="490"/>
      <c r="NLA26" s="491"/>
      <c r="NLB26" s="490"/>
      <c r="NLC26" s="491"/>
      <c r="NLD26" s="490"/>
      <c r="NLE26" s="491"/>
      <c r="NLF26" s="490"/>
      <c r="NLG26" s="491"/>
      <c r="NLH26" s="490"/>
      <c r="NLI26" s="491"/>
      <c r="NLJ26" s="490"/>
      <c r="NLK26" s="491"/>
      <c r="NLL26" s="490"/>
      <c r="NLM26" s="491"/>
      <c r="NLN26" s="490"/>
      <c r="NLO26" s="491"/>
      <c r="NLP26" s="490"/>
      <c r="NLQ26" s="491"/>
      <c r="NLR26" s="490"/>
      <c r="NLS26" s="491"/>
      <c r="NLT26" s="490"/>
      <c r="NLU26" s="491"/>
      <c r="NLV26" s="490"/>
      <c r="NLW26" s="491"/>
      <c r="NLX26" s="490"/>
      <c r="NLY26" s="491"/>
      <c r="NLZ26" s="490"/>
      <c r="NMA26" s="491"/>
      <c r="NMB26" s="490"/>
      <c r="NMC26" s="491"/>
      <c r="NMD26" s="490"/>
      <c r="NME26" s="491"/>
      <c r="NMF26" s="490"/>
      <c r="NMG26" s="491"/>
      <c r="NMH26" s="490"/>
      <c r="NMI26" s="491"/>
      <c r="NMJ26" s="490"/>
      <c r="NMK26" s="491"/>
      <c r="NML26" s="490"/>
      <c r="NMM26" s="491"/>
      <c r="NMN26" s="490"/>
      <c r="NMO26" s="491"/>
      <c r="NMP26" s="490"/>
      <c r="NMQ26" s="491"/>
      <c r="NMR26" s="490"/>
      <c r="NMS26" s="491"/>
      <c r="NMT26" s="490"/>
      <c r="NMU26" s="491"/>
      <c r="NMV26" s="490"/>
      <c r="NMW26" s="491"/>
      <c r="NMX26" s="490"/>
      <c r="NMY26" s="491"/>
      <c r="NMZ26" s="490"/>
      <c r="NNA26" s="491"/>
      <c r="NNB26" s="490"/>
      <c r="NNC26" s="491"/>
      <c r="NND26" s="490"/>
      <c r="NNE26" s="491"/>
      <c r="NNF26" s="490"/>
      <c r="NNG26" s="491"/>
      <c r="NNH26" s="490"/>
      <c r="NNI26" s="491"/>
      <c r="NNJ26" s="490"/>
      <c r="NNK26" s="491"/>
      <c r="NNL26" s="490"/>
      <c r="NNM26" s="491"/>
      <c r="NNN26" s="490"/>
      <c r="NNO26" s="491"/>
      <c r="NNP26" s="490"/>
      <c r="NNQ26" s="491"/>
      <c r="NNR26" s="490"/>
      <c r="NNS26" s="491"/>
      <c r="NNT26" s="490"/>
      <c r="NNU26" s="491"/>
      <c r="NNV26" s="490"/>
      <c r="NNW26" s="491"/>
      <c r="NNX26" s="490"/>
      <c r="NNY26" s="491"/>
      <c r="NNZ26" s="490"/>
      <c r="NOA26" s="491"/>
      <c r="NOB26" s="490"/>
      <c r="NOC26" s="491"/>
      <c r="NOD26" s="490"/>
      <c r="NOE26" s="491"/>
      <c r="NOF26" s="490"/>
      <c r="NOG26" s="491"/>
      <c r="NOH26" s="490"/>
      <c r="NOI26" s="491"/>
      <c r="NOJ26" s="490"/>
      <c r="NOK26" s="491"/>
      <c r="NOL26" s="490"/>
      <c r="NOM26" s="491"/>
      <c r="NON26" s="490"/>
      <c r="NOO26" s="491"/>
      <c r="NOP26" s="490"/>
      <c r="NOQ26" s="491"/>
      <c r="NOR26" s="490"/>
      <c r="NOS26" s="491"/>
      <c r="NOT26" s="490"/>
      <c r="NOU26" s="491"/>
      <c r="NOV26" s="490"/>
      <c r="NOW26" s="491"/>
      <c r="NOX26" s="490"/>
      <c r="NOY26" s="491"/>
      <c r="NOZ26" s="490"/>
      <c r="NPA26" s="491"/>
      <c r="NPB26" s="490"/>
      <c r="NPC26" s="491"/>
      <c r="NPD26" s="490"/>
      <c r="NPE26" s="491"/>
      <c r="NPF26" s="490"/>
      <c r="NPG26" s="491"/>
      <c r="NPH26" s="490"/>
      <c r="NPI26" s="491"/>
      <c r="NPJ26" s="490"/>
      <c r="NPK26" s="491"/>
      <c r="NPL26" s="490"/>
      <c r="NPM26" s="491"/>
      <c r="NPN26" s="490"/>
      <c r="NPO26" s="491"/>
      <c r="NPP26" s="490"/>
      <c r="NPQ26" s="491"/>
      <c r="NPR26" s="490"/>
      <c r="NPS26" s="491"/>
      <c r="NPT26" s="490"/>
      <c r="NPU26" s="491"/>
      <c r="NPV26" s="490"/>
      <c r="NPW26" s="491"/>
      <c r="NPX26" s="490"/>
      <c r="NPY26" s="491"/>
      <c r="NPZ26" s="490"/>
      <c r="NQA26" s="491"/>
      <c r="NQB26" s="490"/>
      <c r="NQC26" s="491"/>
      <c r="NQD26" s="490"/>
      <c r="NQE26" s="491"/>
      <c r="NQF26" s="490"/>
      <c r="NQG26" s="491"/>
      <c r="NQH26" s="490"/>
      <c r="NQI26" s="491"/>
      <c r="NQJ26" s="490"/>
      <c r="NQK26" s="491"/>
      <c r="NQL26" s="490"/>
      <c r="NQM26" s="491"/>
      <c r="NQN26" s="490"/>
      <c r="NQO26" s="491"/>
      <c r="NQP26" s="490"/>
      <c r="NQQ26" s="491"/>
      <c r="NQR26" s="490"/>
      <c r="NQS26" s="491"/>
      <c r="NQT26" s="490"/>
      <c r="NQU26" s="491"/>
      <c r="NQV26" s="490"/>
      <c r="NQW26" s="491"/>
      <c r="NQX26" s="490"/>
      <c r="NQY26" s="491"/>
      <c r="NQZ26" s="490"/>
      <c r="NRA26" s="491"/>
      <c r="NRB26" s="490"/>
      <c r="NRC26" s="491"/>
      <c r="NRD26" s="490"/>
      <c r="NRE26" s="491"/>
      <c r="NRF26" s="490"/>
      <c r="NRG26" s="491"/>
      <c r="NRH26" s="490"/>
      <c r="NRI26" s="491"/>
      <c r="NRJ26" s="490"/>
      <c r="NRK26" s="491"/>
      <c r="NRL26" s="490"/>
      <c r="NRM26" s="491"/>
      <c r="NRN26" s="490"/>
      <c r="NRO26" s="491"/>
      <c r="NRP26" s="490"/>
      <c r="NRQ26" s="491"/>
      <c r="NRR26" s="490"/>
      <c r="NRS26" s="491"/>
      <c r="NRT26" s="490"/>
      <c r="NRU26" s="491"/>
      <c r="NRV26" s="490"/>
      <c r="NRW26" s="491"/>
      <c r="NRX26" s="490"/>
      <c r="NRY26" s="491"/>
      <c r="NRZ26" s="490"/>
      <c r="NSA26" s="491"/>
      <c r="NSB26" s="490"/>
      <c r="NSC26" s="491"/>
      <c r="NSD26" s="490"/>
      <c r="NSE26" s="491"/>
      <c r="NSF26" s="490"/>
      <c r="NSG26" s="491"/>
      <c r="NSH26" s="490"/>
      <c r="NSI26" s="491"/>
      <c r="NSJ26" s="490"/>
      <c r="NSK26" s="491"/>
      <c r="NSL26" s="490"/>
      <c r="NSM26" s="491"/>
      <c r="NSN26" s="490"/>
      <c r="NSO26" s="491"/>
      <c r="NSP26" s="490"/>
      <c r="NSQ26" s="491"/>
      <c r="NSR26" s="490"/>
      <c r="NSS26" s="491"/>
      <c r="NST26" s="490"/>
      <c r="NSU26" s="491"/>
      <c r="NSV26" s="490"/>
      <c r="NSW26" s="491"/>
      <c r="NSX26" s="490"/>
      <c r="NSY26" s="491"/>
      <c r="NSZ26" s="490"/>
      <c r="NTA26" s="491"/>
      <c r="NTB26" s="490"/>
      <c r="NTC26" s="491"/>
      <c r="NTD26" s="490"/>
      <c r="NTE26" s="491"/>
      <c r="NTF26" s="490"/>
      <c r="NTG26" s="491"/>
      <c r="NTH26" s="490"/>
      <c r="NTI26" s="491"/>
      <c r="NTJ26" s="490"/>
      <c r="NTK26" s="491"/>
      <c r="NTL26" s="490"/>
      <c r="NTM26" s="491"/>
      <c r="NTN26" s="490"/>
      <c r="NTO26" s="491"/>
      <c r="NTP26" s="490"/>
      <c r="NTQ26" s="491"/>
      <c r="NTR26" s="490"/>
      <c r="NTS26" s="491"/>
      <c r="NTT26" s="490"/>
      <c r="NTU26" s="491"/>
      <c r="NTV26" s="490"/>
      <c r="NTW26" s="491"/>
      <c r="NTX26" s="490"/>
      <c r="NTY26" s="491"/>
      <c r="NTZ26" s="490"/>
      <c r="NUA26" s="491"/>
      <c r="NUB26" s="490"/>
      <c r="NUC26" s="491"/>
      <c r="NUD26" s="490"/>
      <c r="NUE26" s="491"/>
      <c r="NUF26" s="490"/>
      <c r="NUG26" s="491"/>
      <c r="NUH26" s="490"/>
      <c r="NUI26" s="491"/>
      <c r="NUJ26" s="490"/>
      <c r="NUK26" s="491"/>
      <c r="NUL26" s="490"/>
      <c r="NUM26" s="491"/>
      <c r="NUN26" s="490"/>
      <c r="NUO26" s="491"/>
      <c r="NUP26" s="490"/>
      <c r="NUQ26" s="491"/>
      <c r="NUR26" s="490"/>
      <c r="NUS26" s="491"/>
      <c r="NUT26" s="490"/>
      <c r="NUU26" s="491"/>
      <c r="NUV26" s="490"/>
      <c r="NUW26" s="491"/>
      <c r="NUX26" s="490"/>
      <c r="NUY26" s="491"/>
      <c r="NUZ26" s="490"/>
      <c r="NVA26" s="491"/>
      <c r="NVB26" s="490"/>
      <c r="NVC26" s="491"/>
      <c r="NVD26" s="490"/>
      <c r="NVE26" s="491"/>
      <c r="NVF26" s="490"/>
      <c r="NVG26" s="491"/>
      <c r="NVH26" s="490"/>
      <c r="NVI26" s="491"/>
      <c r="NVJ26" s="490"/>
      <c r="NVK26" s="491"/>
      <c r="NVL26" s="490"/>
      <c r="NVM26" s="491"/>
      <c r="NVN26" s="490"/>
      <c r="NVO26" s="491"/>
      <c r="NVP26" s="490"/>
      <c r="NVQ26" s="491"/>
      <c r="NVR26" s="490"/>
      <c r="NVS26" s="491"/>
      <c r="NVT26" s="490"/>
      <c r="NVU26" s="491"/>
      <c r="NVV26" s="490"/>
      <c r="NVW26" s="491"/>
      <c r="NVX26" s="490"/>
      <c r="NVY26" s="491"/>
      <c r="NVZ26" s="490"/>
      <c r="NWA26" s="491"/>
      <c r="NWB26" s="490"/>
      <c r="NWC26" s="491"/>
      <c r="NWD26" s="490"/>
      <c r="NWE26" s="491"/>
      <c r="NWF26" s="490"/>
      <c r="NWG26" s="491"/>
      <c r="NWH26" s="490"/>
      <c r="NWI26" s="491"/>
      <c r="NWJ26" s="490"/>
      <c r="NWK26" s="491"/>
      <c r="NWL26" s="490"/>
      <c r="NWM26" s="491"/>
      <c r="NWN26" s="490"/>
      <c r="NWO26" s="491"/>
      <c r="NWP26" s="490"/>
      <c r="NWQ26" s="491"/>
      <c r="NWR26" s="490"/>
      <c r="NWS26" s="491"/>
      <c r="NWT26" s="490"/>
      <c r="NWU26" s="491"/>
      <c r="NWV26" s="490"/>
      <c r="NWW26" s="491"/>
      <c r="NWX26" s="490"/>
      <c r="NWY26" s="491"/>
      <c r="NWZ26" s="490"/>
      <c r="NXA26" s="491"/>
      <c r="NXB26" s="490"/>
      <c r="NXC26" s="491"/>
      <c r="NXD26" s="490"/>
      <c r="NXE26" s="491"/>
      <c r="NXF26" s="490"/>
      <c r="NXG26" s="491"/>
      <c r="NXH26" s="490"/>
      <c r="NXI26" s="491"/>
      <c r="NXJ26" s="490"/>
      <c r="NXK26" s="491"/>
      <c r="NXL26" s="490"/>
      <c r="NXM26" s="491"/>
      <c r="NXN26" s="490"/>
      <c r="NXO26" s="491"/>
      <c r="NXP26" s="490"/>
      <c r="NXQ26" s="491"/>
      <c r="NXR26" s="490"/>
      <c r="NXS26" s="491"/>
      <c r="NXT26" s="490"/>
      <c r="NXU26" s="491"/>
      <c r="NXV26" s="490"/>
      <c r="NXW26" s="491"/>
      <c r="NXX26" s="490"/>
      <c r="NXY26" s="491"/>
      <c r="NXZ26" s="490"/>
      <c r="NYA26" s="491"/>
      <c r="NYB26" s="490"/>
      <c r="NYC26" s="491"/>
      <c r="NYD26" s="490"/>
      <c r="NYE26" s="491"/>
      <c r="NYF26" s="490"/>
      <c r="NYG26" s="491"/>
      <c r="NYH26" s="490"/>
      <c r="NYI26" s="491"/>
      <c r="NYJ26" s="490"/>
      <c r="NYK26" s="491"/>
      <c r="NYL26" s="490"/>
      <c r="NYM26" s="491"/>
      <c r="NYN26" s="490"/>
      <c r="NYO26" s="491"/>
      <c r="NYP26" s="490"/>
      <c r="NYQ26" s="491"/>
      <c r="NYR26" s="490"/>
      <c r="NYS26" s="491"/>
      <c r="NYT26" s="490"/>
      <c r="NYU26" s="491"/>
      <c r="NYV26" s="490"/>
      <c r="NYW26" s="491"/>
      <c r="NYX26" s="490"/>
      <c r="NYY26" s="491"/>
      <c r="NYZ26" s="490"/>
      <c r="NZA26" s="491"/>
      <c r="NZB26" s="490"/>
      <c r="NZC26" s="491"/>
      <c r="NZD26" s="490"/>
      <c r="NZE26" s="491"/>
      <c r="NZF26" s="490"/>
      <c r="NZG26" s="491"/>
      <c r="NZH26" s="490"/>
      <c r="NZI26" s="491"/>
      <c r="NZJ26" s="490"/>
      <c r="NZK26" s="491"/>
      <c r="NZL26" s="490"/>
      <c r="NZM26" s="491"/>
      <c r="NZN26" s="490"/>
      <c r="NZO26" s="491"/>
      <c r="NZP26" s="490"/>
      <c r="NZQ26" s="491"/>
      <c r="NZR26" s="490"/>
      <c r="NZS26" s="491"/>
      <c r="NZT26" s="490"/>
      <c r="NZU26" s="491"/>
      <c r="NZV26" s="490"/>
      <c r="NZW26" s="491"/>
      <c r="NZX26" s="490"/>
      <c r="NZY26" s="491"/>
      <c r="NZZ26" s="490"/>
      <c r="OAA26" s="491"/>
      <c r="OAB26" s="490"/>
      <c r="OAC26" s="491"/>
      <c r="OAD26" s="490"/>
      <c r="OAE26" s="491"/>
      <c r="OAF26" s="490"/>
      <c r="OAG26" s="491"/>
      <c r="OAH26" s="490"/>
      <c r="OAI26" s="491"/>
      <c r="OAJ26" s="490"/>
      <c r="OAK26" s="491"/>
      <c r="OAL26" s="490"/>
      <c r="OAM26" s="491"/>
      <c r="OAN26" s="490"/>
      <c r="OAO26" s="491"/>
      <c r="OAP26" s="490"/>
      <c r="OAQ26" s="491"/>
      <c r="OAR26" s="490"/>
      <c r="OAS26" s="491"/>
      <c r="OAT26" s="490"/>
      <c r="OAU26" s="491"/>
      <c r="OAV26" s="490"/>
      <c r="OAW26" s="491"/>
      <c r="OAX26" s="490"/>
      <c r="OAY26" s="491"/>
      <c r="OAZ26" s="490"/>
      <c r="OBA26" s="491"/>
      <c r="OBB26" s="490"/>
      <c r="OBC26" s="491"/>
      <c r="OBD26" s="490"/>
      <c r="OBE26" s="491"/>
      <c r="OBF26" s="490"/>
      <c r="OBG26" s="491"/>
      <c r="OBH26" s="490"/>
      <c r="OBI26" s="491"/>
      <c r="OBJ26" s="490"/>
      <c r="OBK26" s="491"/>
      <c r="OBL26" s="490"/>
      <c r="OBM26" s="491"/>
      <c r="OBN26" s="490"/>
      <c r="OBO26" s="491"/>
      <c r="OBP26" s="490"/>
      <c r="OBQ26" s="491"/>
      <c r="OBR26" s="490"/>
      <c r="OBS26" s="491"/>
      <c r="OBT26" s="490"/>
      <c r="OBU26" s="491"/>
      <c r="OBV26" s="490"/>
      <c r="OBW26" s="491"/>
      <c r="OBX26" s="490"/>
      <c r="OBY26" s="491"/>
      <c r="OBZ26" s="490"/>
      <c r="OCA26" s="491"/>
      <c r="OCB26" s="490"/>
      <c r="OCC26" s="491"/>
      <c r="OCD26" s="490"/>
      <c r="OCE26" s="491"/>
      <c r="OCF26" s="490"/>
      <c r="OCG26" s="491"/>
      <c r="OCH26" s="490"/>
      <c r="OCI26" s="491"/>
      <c r="OCJ26" s="490"/>
      <c r="OCK26" s="491"/>
      <c r="OCL26" s="490"/>
      <c r="OCM26" s="491"/>
      <c r="OCN26" s="490"/>
      <c r="OCO26" s="491"/>
      <c r="OCP26" s="490"/>
      <c r="OCQ26" s="491"/>
      <c r="OCR26" s="490"/>
      <c r="OCS26" s="491"/>
      <c r="OCT26" s="490"/>
      <c r="OCU26" s="491"/>
      <c r="OCV26" s="490"/>
      <c r="OCW26" s="491"/>
      <c r="OCX26" s="490"/>
      <c r="OCY26" s="491"/>
      <c r="OCZ26" s="490"/>
      <c r="ODA26" s="491"/>
      <c r="ODB26" s="490"/>
      <c r="ODC26" s="491"/>
      <c r="ODD26" s="490"/>
      <c r="ODE26" s="491"/>
      <c r="ODF26" s="490"/>
      <c r="ODG26" s="491"/>
      <c r="ODH26" s="490"/>
      <c r="ODI26" s="491"/>
      <c r="ODJ26" s="490"/>
      <c r="ODK26" s="491"/>
      <c r="ODL26" s="490"/>
      <c r="ODM26" s="491"/>
      <c r="ODN26" s="490"/>
      <c r="ODO26" s="491"/>
      <c r="ODP26" s="490"/>
      <c r="ODQ26" s="491"/>
      <c r="ODR26" s="490"/>
      <c r="ODS26" s="491"/>
      <c r="ODT26" s="490"/>
      <c r="ODU26" s="491"/>
      <c r="ODV26" s="490"/>
      <c r="ODW26" s="491"/>
      <c r="ODX26" s="490"/>
      <c r="ODY26" s="491"/>
      <c r="ODZ26" s="490"/>
      <c r="OEA26" s="491"/>
      <c r="OEB26" s="490"/>
      <c r="OEC26" s="491"/>
      <c r="OED26" s="490"/>
      <c r="OEE26" s="491"/>
      <c r="OEF26" s="490"/>
      <c r="OEG26" s="491"/>
      <c r="OEH26" s="490"/>
      <c r="OEI26" s="491"/>
      <c r="OEJ26" s="490"/>
      <c r="OEK26" s="491"/>
      <c r="OEL26" s="490"/>
      <c r="OEM26" s="491"/>
      <c r="OEN26" s="490"/>
      <c r="OEO26" s="491"/>
      <c r="OEP26" s="490"/>
      <c r="OEQ26" s="491"/>
      <c r="OER26" s="490"/>
      <c r="OES26" s="491"/>
      <c r="OET26" s="490"/>
      <c r="OEU26" s="491"/>
      <c r="OEV26" s="490"/>
      <c r="OEW26" s="491"/>
      <c r="OEX26" s="490"/>
      <c r="OEY26" s="491"/>
      <c r="OEZ26" s="490"/>
      <c r="OFA26" s="491"/>
      <c r="OFB26" s="490"/>
      <c r="OFC26" s="491"/>
      <c r="OFD26" s="490"/>
      <c r="OFE26" s="491"/>
      <c r="OFF26" s="490"/>
      <c r="OFG26" s="491"/>
      <c r="OFH26" s="490"/>
      <c r="OFI26" s="491"/>
      <c r="OFJ26" s="490"/>
      <c r="OFK26" s="491"/>
      <c r="OFL26" s="490"/>
      <c r="OFM26" s="491"/>
      <c r="OFN26" s="490"/>
      <c r="OFO26" s="491"/>
      <c r="OFP26" s="490"/>
      <c r="OFQ26" s="491"/>
      <c r="OFR26" s="490"/>
      <c r="OFS26" s="491"/>
      <c r="OFT26" s="490"/>
      <c r="OFU26" s="491"/>
      <c r="OFV26" s="490"/>
      <c r="OFW26" s="491"/>
      <c r="OFX26" s="490"/>
      <c r="OFY26" s="491"/>
      <c r="OFZ26" s="490"/>
      <c r="OGA26" s="491"/>
      <c r="OGB26" s="490"/>
      <c r="OGC26" s="491"/>
      <c r="OGD26" s="490"/>
      <c r="OGE26" s="491"/>
      <c r="OGF26" s="490"/>
      <c r="OGG26" s="491"/>
      <c r="OGH26" s="490"/>
      <c r="OGI26" s="491"/>
      <c r="OGJ26" s="490"/>
      <c r="OGK26" s="491"/>
      <c r="OGL26" s="490"/>
      <c r="OGM26" s="491"/>
      <c r="OGN26" s="490"/>
      <c r="OGO26" s="491"/>
      <c r="OGP26" s="490"/>
      <c r="OGQ26" s="491"/>
      <c r="OGR26" s="490"/>
      <c r="OGS26" s="491"/>
      <c r="OGT26" s="490"/>
      <c r="OGU26" s="491"/>
      <c r="OGV26" s="490"/>
      <c r="OGW26" s="491"/>
      <c r="OGX26" s="490"/>
      <c r="OGY26" s="491"/>
      <c r="OGZ26" s="490"/>
      <c r="OHA26" s="491"/>
      <c r="OHB26" s="490"/>
      <c r="OHC26" s="491"/>
      <c r="OHD26" s="490"/>
      <c r="OHE26" s="491"/>
      <c r="OHF26" s="490"/>
      <c r="OHG26" s="491"/>
      <c r="OHH26" s="490"/>
      <c r="OHI26" s="491"/>
      <c r="OHJ26" s="490"/>
      <c r="OHK26" s="491"/>
      <c r="OHL26" s="490"/>
      <c r="OHM26" s="491"/>
      <c r="OHN26" s="490"/>
      <c r="OHO26" s="491"/>
      <c r="OHP26" s="490"/>
      <c r="OHQ26" s="491"/>
      <c r="OHR26" s="490"/>
      <c r="OHS26" s="491"/>
      <c r="OHT26" s="490"/>
      <c r="OHU26" s="491"/>
      <c r="OHV26" s="490"/>
      <c r="OHW26" s="491"/>
      <c r="OHX26" s="490"/>
      <c r="OHY26" s="491"/>
      <c r="OHZ26" s="490"/>
      <c r="OIA26" s="491"/>
      <c r="OIB26" s="490"/>
      <c r="OIC26" s="491"/>
      <c r="OID26" s="490"/>
      <c r="OIE26" s="491"/>
      <c r="OIF26" s="490"/>
      <c r="OIG26" s="491"/>
      <c r="OIH26" s="490"/>
      <c r="OII26" s="491"/>
      <c r="OIJ26" s="490"/>
      <c r="OIK26" s="491"/>
      <c r="OIL26" s="490"/>
      <c r="OIM26" s="491"/>
      <c r="OIN26" s="490"/>
      <c r="OIO26" s="491"/>
      <c r="OIP26" s="490"/>
      <c r="OIQ26" s="491"/>
      <c r="OIR26" s="490"/>
      <c r="OIS26" s="491"/>
      <c r="OIT26" s="490"/>
      <c r="OIU26" s="491"/>
      <c r="OIV26" s="490"/>
      <c r="OIW26" s="491"/>
      <c r="OIX26" s="490"/>
      <c r="OIY26" s="491"/>
      <c r="OIZ26" s="490"/>
      <c r="OJA26" s="491"/>
      <c r="OJB26" s="490"/>
      <c r="OJC26" s="491"/>
      <c r="OJD26" s="490"/>
      <c r="OJE26" s="491"/>
      <c r="OJF26" s="490"/>
      <c r="OJG26" s="491"/>
      <c r="OJH26" s="490"/>
      <c r="OJI26" s="491"/>
      <c r="OJJ26" s="490"/>
      <c r="OJK26" s="491"/>
      <c r="OJL26" s="490"/>
      <c r="OJM26" s="491"/>
      <c r="OJN26" s="490"/>
      <c r="OJO26" s="491"/>
      <c r="OJP26" s="490"/>
      <c r="OJQ26" s="491"/>
      <c r="OJR26" s="490"/>
      <c r="OJS26" s="491"/>
      <c r="OJT26" s="490"/>
      <c r="OJU26" s="491"/>
      <c r="OJV26" s="490"/>
      <c r="OJW26" s="491"/>
      <c r="OJX26" s="490"/>
      <c r="OJY26" s="491"/>
      <c r="OJZ26" s="490"/>
      <c r="OKA26" s="491"/>
      <c r="OKB26" s="490"/>
      <c r="OKC26" s="491"/>
      <c r="OKD26" s="490"/>
      <c r="OKE26" s="491"/>
      <c r="OKF26" s="490"/>
      <c r="OKG26" s="491"/>
      <c r="OKH26" s="490"/>
      <c r="OKI26" s="491"/>
      <c r="OKJ26" s="490"/>
      <c r="OKK26" s="491"/>
      <c r="OKL26" s="490"/>
      <c r="OKM26" s="491"/>
      <c r="OKN26" s="490"/>
      <c r="OKO26" s="491"/>
      <c r="OKP26" s="490"/>
      <c r="OKQ26" s="491"/>
      <c r="OKR26" s="490"/>
      <c r="OKS26" s="491"/>
      <c r="OKT26" s="490"/>
      <c r="OKU26" s="491"/>
      <c r="OKV26" s="490"/>
      <c r="OKW26" s="491"/>
      <c r="OKX26" s="490"/>
      <c r="OKY26" s="491"/>
      <c r="OKZ26" s="490"/>
      <c r="OLA26" s="491"/>
      <c r="OLB26" s="490"/>
      <c r="OLC26" s="491"/>
      <c r="OLD26" s="490"/>
      <c r="OLE26" s="491"/>
      <c r="OLF26" s="490"/>
      <c r="OLG26" s="491"/>
      <c r="OLH26" s="490"/>
      <c r="OLI26" s="491"/>
      <c r="OLJ26" s="490"/>
      <c r="OLK26" s="491"/>
      <c r="OLL26" s="490"/>
      <c r="OLM26" s="491"/>
      <c r="OLN26" s="490"/>
      <c r="OLO26" s="491"/>
      <c r="OLP26" s="490"/>
      <c r="OLQ26" s="491"/>
      <c r="OLR26" s="490"/>
      <c r="OLS26" s="491"/>
      <c r="OLT26" s="490"/>
      <c r="OLU26" s="491"/>
      <c r="OLV26" s="490"/>
      <c r="OLW26" s="491"/>
      <c r="OLX26" s="490"/>
      <c r="OLY26" s="491"/>
      <c r="OLZ26" s="490"/>
      <c r="OMA26" s="491"/>
      <c r="OMB26" s="490"/>
      <c r="OMC26" s="491"/>
      <c r="OMD26" s="490"/>
      <c r="OME26" s="491"/>
      <c r="OMF26" s="490"/>
      <c r="OMG26" s="491"/>
      <c r="OMH26" s="490"/>
      <c r="OMI26" s="491"/>
      <c r="OMJ26" s="490"/>
      <c r="OMK26" s="491"/>
      <c r="OML26" s="490"/>
      <c r="OMM26" s="491"/>
      <c r="OMN26" s="490"/>
      <c r="OMO26" s="491"/>
      <c r="OMP26" s="490"/>
      <c r="OMQ26" s="491"/>
      <c r="OMR26" s="490"/>
      <c r="OMS26" s="491"/>
      <c r="OMT26" s="490"/>
      <c r="OMU26" s="491"/>
      <c r="OMV26" s="490"/>
      <c r="OMW26" s="491"/>
      <c r="OMX26" s="490"/>
      <c r="OMY26" s="491"/>
      <c r="OMZ26" s="490"/>
      <c r="ONA26" s="491"/>
      <c r="ONB26" s="490"/>
      <c r="ONC26" s="491"/>
      <c r="OND26" s="490"/>
      <c r="ONE26" s="491"/>
      <c r="ONF26" s="490"/>
      <c r="ONG26" s="491"/>
      <c r="ONH26" s="490"/>
      <c r="ONI26" s="491"/>
      <c r="ONJ26" s="490"/>
      <c r="ONK26" s="491"/>
      <c r="ONL26" s="490"/>
      <c r="ONM26" s="491"/>
      <c r="ONN26" s="490"/>
      <c r="ONO26" s="491"/>
      <c r="ONP26" s="490"/>
      <c r="ONQ26" s="491"/>
      <c r="ONR26" s="490"/>
      <c r="ONS26" s="491"/>
      <c r="ONT26" s="490"/>
      <c r="ONU26" s="491"/>
      <c r="ONV26" s="490"/>
      <c r="ONW26" s="491"/>
      <c r="ONX26" s="490"/>
      <c r="ONY26" s="491"/>
      <c r="ONZ26" s="490"/>
      <c r="OOA26" s="491"/>
      <c r="OOB26" s="490"/>
      <c r="OOC26" s="491"/>
      <c r="OOD26" s="490"/>
      <c r="OOE26" s="491"/>
      <c r="OOF26" s="490"/>
      <c r="OOG26" s="491"/>
      <c r="OOH26" s="490"/>
      <c r="OOI26" s="491"/>
      <c r="OOJ26" s="490"/>
      <c r="OOK26" s="491"/>
      <c r="OOL26" s="490"/>
      <c r="OOM26" s="491"/>
      <c r="OON26" s="490"/>
      <c r="OOO26" s="491"/>
      <c r="OOP26" s="490"/>
      <c r="OOQ26" s="491"/>
      <c r="OOR26" s="490"/>
      <c r="OOS26" s="491"/>
      <c r="OOT26" s="490"/>
      <c r="OOU26" s="491"/>
      <c r="OOV26" s="490"/>
      <c r="OOW26" s="491"/>
      <c r="OOX26" s="490"/>
      <c r="OOY26" s="491"/>
      <c r="OOZ26" s="490"/>
      <c r="OPA26" s="491"/>
      <c r="OPB26" s="490"/>
      <c r="OPC26" s="491"/>
      <c r="OPD26" s="490"/>
      <c r="OPE26" s="491"/>
      <c r="OPF26" s="490"/>
      <c r="OPG26" s="491"/>
      <c r="OPH26" s="490"/>
      <c r="OPI26" s="491"/>
      <c r="OPJ26" s="490"/>
      <c r="OPK26" s="491"/>
      <c r="OPL26" s="490"/>
      <c r="OPM26" s="491"/>
      <c r="OPN26" s="490"/>
      <c r="OPO26" s="491"/>
      <c r="OPP26" s="490"/>
      <c r="OPQ26" s="491"/>
      <c r="OPR26" s="490"/>
      <c r="OPS26" s="491"/>
      <c r="OPT26" s="490"/>
      <c r="OPU26" s="491"/>
      <c r="OPV26" s="490"/>
      <c r="OPW26" s="491"/>
      <c r="OPX26" s="490"/>
      <c r="OPY26" s="491"/>
      <c r="OPZ26" s="490"/>
      <c r="OQA26" s="491"/>
      <c r="OQB26" s="490"/>
      <c r="OQC26" s="491"/>
      <c r="OQD26" s="490"/>
      <c r="OQE26" s="491"/>
      <c r="OQF26" s="490"/>
      <c r="OQG26" s="491"/>
      <c r="OQH26" s="490"/>
      <c r="OQI26" s="491"/>
      <c r="OQJ26" s="490"/>
      <c r="OQK26" s="491"/>
      <c r="OQL26" s="490"/>
      <c r="OQM26" s="491"/>
      <c r="OQN26" s="490"/>
      <c r="OQO26" s="491"/>
      <c r="OQP26" s="490"/>
      <c r="OQQ26" s="491"/>
      <c r="OQR26" s="490"/>
      <c r="OQS26" s="491"/>
      <c r="OQT26" s="490"/>
      <c r="OQU26" s="491"/>
      <c r="OQV26" s="490"/>
      <c r="OQW26" s="491"/>
      <c r="OQX26" s="490"/>
      <c r="OQY26" s="491"/>
      <c r="OQZ26" s="490"/>
      <c r="ORA26" s="491"/>
      <c r="ORB26" s="490"/>
      <c r="ORC26" s="491"/>
      <c r="ORD26" s="490"/>
      <c r="ORE26" s="491"/>
      <c r="ORF26" s="490"/>
      <c r="ORG26" s="491"/>
      <c r="ORH26" s="490"/>
      <c r="ORI26" s="491"/>
      <c r="ORJ26" s="490"/>
      <c r="ORK26" s="491"/>
      <c r="ORL26" s="490"/>
      <c r="ORM26" s="491"/>
      <c r="ORN26" s="490"/>
      <c r="ORO26" s="491"/>
      <c r="ORP26" s="490"/>
      <c r="ORQ26" s="491"/>
      <c r="ORR26" s="490"/>
      <c r="ORS26" s="491"/>
      <c r="ORT26" s="490"/>
      <c r="ORU26" s="491"/>
      <c r="ORV26" s="490"/>
      <c r="ORW26" s="491"/>
      <c r="ORX26" s="490"/>
      <c r="ORY26" s="491"/>
      <c r="ORZ26" s="490"/>
      <c r="OSA26" s="491"/>
      <c r="OSB26" s="490"/>
      <c r="OSC26" s="491"/>
      <c r="OSD26" s="490"/>
      <c r="OSE26" s="491"/>
      <c r="OSF26" s="490"/>
      <c r="OSG26" s="491"/>
      <c r="OSH26" s="490"/>
      <c r="OSI26" s="491"/>
      <c r="OSJ26" s="490"/>
      <c r="OSK26" s="491"/>
      <c r="OSL26" s="490"/>
      <c r="OSM26" s="491"/>
      <c r="OSN26" s="490"/>
      <c r="OSO26" s="491"/>
      <c r="OSP26" s="490"/>
      <c r="OSQ26" s="491"/>
      <c r="OSR26" s="490"/>
      <c r="OSS26" s="491"/>
      <c r="OST26" s="490"/>
      <c r="OSU26" s="491"/>
      <c r="OSV26" s="490"/>
      <c r="OSW26" s="491"/>
      <c r="OSX26" s="490"/>
      <c r="OSY26" s="491"/>
      <c r="OSZ26" s="490"/>
      <c r="OTA26" s="491"/>
      <c r="OTB26" s="490"/>
      <c r="OTC26" s="491"/>
      <c r="OTD26" s="490"/>
      <c r="OTE26" s="491"/>
      <c r="OTF26" s="490"/>
      <c r="OTG26" s="491"/>
      <c r="OTH26" s="490"/>
      <c r="OTI26" s="491"/>
      <c r="OTJ26" s="490"/>
      <c r="OTK26" s="491"/>
      <c r="OTL26" s="490"/>
      <c r="OTM26" s="491"/>
      <c r="OTN26" s="490"/>
      <c r="OTO26" s="491"/>
      <c r="OTP26" s="490"/>
      <c r="OTQ26" s="491"/>
      <c r="OTR26" s="490"/>
      <c r="OTS26" s="491"/>
      <c r="OTT26" s="490"/>
      <c r="OTU26" s="491"/>
      <c r="OTV26" s="490"/>
      <c r="OTW26" s="491"/>
      <c r="OTX26" s="490"/>
      <c r="OTY26" s="491"/>
      <c r="OTZ26" s="490"/>
      <c r="OUA26" s="491"/>
      <c r="OUB26" s="490"/>
      <c r="OUC26" s="491"/>
      <c r="OUD26" s="490"/>
      <c r="OUE26" s="491"/>
      <c r="OUF26" s="490"/>
      <c r="OUG26" s="491"/>
      <c r="OUH26" s="490"/>
      <c r="OUI26" s="491"/>
      <c r="OUJ26" s="490"/>
      <c r="OUK26" s="491"/>
      <c r="OUL26" s="490"/>
      <c r="OUM26" s="491"/>
      <c r="OUN26" s="490"/>
      <c r="OUO26" s="491"/>
      <c r="OUP26" s="490"/>
      <c r="OUQ26" s="491"/>
      <c r="OUR26" s="490"/>
      <c r="OUS26" s="491"/>
      <c r="OUT26" s="490"/>
      <c r="OUU26" s="491"/>
      <c r="OUV26" s="490"/>
      <c r="OUW26" s="491"/>
      <c r="OUX26" s="490"/>
      <c r="OUY26" s="491"/>
      <c r="OUZ26" s="490"/>
      <c r="OVA26" s="491"/>
      <c r="OVB26" s="490"/>
      <c r="OVC26" s="491"/>
      <c r="OVD26" s="490"/>
      <c r="OVE26" s="491"/>
      <c r="OVF26" s="490"/>
      <c r="OVG26" s="491"/>
      <c r="OVH26" s="490"/>
      <c r="OVI26" s="491"/>
      <c r="OVJ26" s="490"/>
      <c r="OVK26" s="491"/>
      <c r="OVL26" s="490"/>
      <c r="OVM26" s="491"/>
      <c r="OVN26" s="490"/>
      <c r="OVO26" s="491"/>
      <c r="OVP26" s="490"/>
      <c r="OVQ26" s="491"/>
      <c r="OVR26" s="490"/>
      <c r="OVS26" s="491"/>
      <c r="OVT26" s="490"/>
      <c r="OVU26" s="491"/>
      <c r="OVV26" s="490"/>
      <c r="OVW26" s="491"/>
      <c r="OVX26" s="490"/>
      <c r="OVY26" s="491"/>
      <c r="OVZ26" s="490"/>
      <c r="OWA26" s="491"/>
      <c r="OWB26" s="490"/>
      <c r="OWC26" s="491"/>
      <c r="OWD26" s="490"/>
      <c r="OWE26" s="491"/>
      <c r="OWF26" s="490"/>
      <c r="OWG26" s="491"/>
      <c r="OWH26" s="490"/>
      <c r="OWI26" s="491"/>
      <c r="OWJ26" s="490"/>
      <c r="OWK26" s="491"/>
      <c r="OWL26" s="490"/>
      <c r="OWM26" s="491"/>
      <c r="OWN26" s="490"/>
      <c r="OWO26" s="491"/>
      <c r="OWP26" s="490"/>
      <c r="OWQ26" s="491"/>
      <c r="OWR26" s="490"/>
      <c r="OWS26" s="491"/>
      <c r="OWT26" s="490"/>
      <c r="OWU26" s="491"/>
      <c r="OWV26" s="490"/>
      <c r="OWW26" s="491"/>
      <c r="OWX26" s="490"/>
      <c r="OWY26" s="491"/>
      <c r="OWZ26" s="490"/>
      <c r="OXA26" s="491"/>
      <c r="OXB26" s="490"/>
      <c r="OXC26" s="491"/>
      <c r="OXD26" s="490"/>
      <c r="OXE26" s="491"/>
      <c r="OXF26" s="490"/>
      <c r="OXG26" s="491"/>
      <c r="OXH26" s="490"/>
      <c r="OXI26" s="491"/>
      <c r="OXJ26" s="490"/>
      <c r="OXK26" s="491"/>
      <c r="OXL26" s="490"/>
      <c r="OXM26" s="491"/>
      <c r="OXN26" s="490"/>
      <c r="OXO26" s="491"/>
      <c r="OXP26" s="490"/>
      <c r="OXQ26" s="491"/>
      <c r="OXR26" s="490"/>
      <c r="OXS26" s="491"/>
      <c r="OXT26" s="490"/>
      <c r="OXU26" s="491"/>
      <c r="OXV26" s="490"/>
      <c r="OXW26" s="491"/>
      <c r="OXX26" s="490"/>
      <c r="OXY26" s="491"/>
      <c r="OXZ26" s="490"/>
      <c r="OYA26" s="491"/>
      <c r="OYB26" s="490"/>
      <c r="OYC26" s="491"/>
      <c r="OYD26" s="490"/>
      <c r="OYE26" s="491"/>
      <c r="OYF26" s="490"/>
      <c r="OYG26" s="491"/>
      <c r="OYH26" s="490"/>
      <c r="OYI26" s="491"/>
      <c r="OYJ26" s="490"/>
      <c r="OYK26" s="491"/>
      <c r="OYL26" s="490"/>
      <c r="OYM26" s="491"/>
      <c r="OYN26" s="490"/>
      <c r="OYO26" s="491"/>
      <c r="OYP26" s="490"/>
      <c r="OYQ26" s="491"/>
      <c r="OYR26" s="490"/>
      <c r="OYS26" s="491"/>
      <c r="OYT26" s="490"/>
      <c r="OYU26" s="491"/>
      <c r="OYV26" s="490"/>
      <c r="OYW26" s="491"/>
      <c r="OYX26" s="490"/>
      <c r="OYY26" s="491"/>
      <c r="OYZ26" s="490"/>
      <c r="OZA26" s="491"/>
      <c r="OZB26" s="490"/>
      <c r="OZC26" s="491"/>
      <c r="OZD26" s="490"/>
      <c r="OZE26" s="491"/>
      <c r="OZF26" s="490"/>
      <c r="OZG26" s="491"/>
      <c r="OZH26" s="490"/>
      <c r="OZI26" s="491"/>
      <c r="OZJ26" s="490"/>
      <c r="OZK26" s="491"/>
      <c r="OZL26" s="490"/>
      <c r="OZM26" s="491"/>
      <c r="OZN26" s="490"/>
      <c r="OZO26" s="491"/>
      <c r="OZP26" s="490"/>
      <c r="OZQ26" s="491"/>
      <c r="OZR26" s="490"/>
      <c r="OZS26" s="491"/>
      <c r="OZT26" s="490"/>
      <c r="OZU26" s="491"/>
      <c r="OZV26" s="490"/>
      <c r="OZW26" s="491"/>
      <c r="OZX26" s="490"/>
      <c r="OZY26" s="491"/>
      <c r="OZZ26" s="490"/>
      <c r="PAA26" s="491"/>
      <c r="PAB26" s="490"/>
      <c r="PAC26" s="491"/>
      <c r="PAD26" s="490"/>
      <c r="PAE26" s="491"/>
      <c r="PAF26" s="490"/>
      <c r="PAG26" s="491"/>
      <c r="PAH26" s="490"/>
      <c r="PAI26" s="491"/>
      <c r="PAJ26" s="490"/>
      <c r="PAK26" s="491"/>
      <c r="PAL26" s="490"/>
      <c r="PAM26" s="491"/>
      <c r="PAN26" s="490"/>
      <c r="PAO26" s="491"/>
      <c r="PAP26" s="490"/>
      <c r="PAQ26" s="491"/>
      <c r="PAR26" s="490"/>
      <c r="PAS26" s="491"/>
      <c r="PAT26" s="490"/>
      <c r="PAU26" s="491"/>
      <c r="PAV26" s="490"/>
      <c r="PAW26" s="491"/>
      <c r="PAX26" s="490"/>
      <c r="PAY26" s="491"/>
      <c r="PAZ26" s="490"/>
      <c r="PBA26" s="491"/>
      <c r="PBB26" s="490"/>
      <c r="PBC26" s="491"/>
      <c r="PBD26" s="490"/>
      <c r="PBE26" s="491"/>
      <c r="PBF26" s="490"/>
      <c r="PBG26" s="491"/>
      <c r="PBH26" s="490"/>
      <c r="PBI26" s="491"/>
      <c r="PBJ26" s="490"/>
      <c r="PBK26" s="491"/>
      <c r="PBL26" s="490"/>
      <c r="PBM26" s="491"/>
      <c r="PBN26" s="490"/>
      <c r="PBO26" s="491"/>
      <c r="PBP26" s="490"/>
      <c r="PBQ26" s="491"/>
      <c r="PBR26" s="490"/>
      <c r="PBS26" s="491"/>
      <c r="PBT26" s="490"/>
      <c r="PBU26" s="491"/>
      <c r="PBV26" s="490"/>
      <c r="PBW26" s="491"/>
      <c r="PBX26" s="490"/>
      <c r="PBY26" s="491"/>
      <c r="PBZ26" s="490"/>
      <c r="PCA26" s="491"/>
      <c r="PCB26" s="490"/>
      <c r="PCC26" s="491"/>
      <c r="PCD26" s="490"/>
      <c r="PCE26" s="491"/>
      <c r="PCF26" s="490"/>
      <c r="PCG26" s="491"/>
      <c r="PCH26" s="490"/>
      <c r="PCI26" s="491"/>
      <c r="PCJ26" s="490"/>
      <c r="PCK26" s="491"/>
      <c r="PCL26" s="490"/>
      <c r="PCM26" s="491"/>
      <c r="PCN26" s="490"/>
      <c r="PCO26" s="491"/>
      <c r="PCP26" s="490"/>
      <c r="PCQ26" s="491"/>
      <c r="PCR26" s="490"/>
      <c r="PCS26" s="491"/>
      <c r="PCT26" s="490"/>
      <c r="PCU26" s="491"/>
      <c r="PCV26" s="490"/>
      <c r="PCW26" s="491"/>
      <c r="PCX26" s="490"/>
      <c r="PCY26" s="491"/>
      <c r="PCZ26" s="490"/>
      <c r="PDA26" s="491"/>
      <c r="PDB26" s="490"/>
      <c r="PDC26" s="491"/>
      <c r="PDD26" s="490"/>
      <c r="PDE26" s="491"/>
      <c r="PDF26" s="490"/>
      <c r="PDG26" s="491"/>
      <c r="PDH26" s="490"/>
      <c r="PDI26" s="491"/>
      <c r="PDJ26" s="490"/>
      <c r="PDK26" s="491"/>
      <c r="PDL26" s="490"/>
      <c r="PDM26" s="491"/>
      <c r="PDN26" s="490"/>
      <c r="PDO26" s="491"/>
      <c r="PDP26" s="490"/>
      <c r="PDQ26" s="491"/>
      <c r="PDR26" s="490"/>
      <c r="PDS26" s="491"/>
      <c r="PDT26" s="490"/>
      <c r="PDU26" s="491"/>
      <c r="PDV26" s="490"/>
      <c r="PDW26" s="491"/>
      <c r="PDX26" s="490"/>
      <c r="PDY26" s="491"/>
      <c r="PDZ26" s="490"/>
      <c r="PEA26" s="491"/>
      <c r="PEB26" s="490"/>
      <c r="PEC26" s="491"/>
      <c r="PED26" s="490"/>
      <c r="PEE26" s="491"/>
      <c r="PEF26" s="490"/>
      <c r="PEG26" s="491"/>
      <c r="PEH26" s="490"/>
      <c r="PEI26" s="491"/>
      <c r="PEJ26" s="490"/>
      <c r="PEK26" s="491"/>
      <c r="PEL26" s="490"/>
      <c r="PEM26" s="491"/>
      <c r="PEN26" s="490"/>
      <c r="PEO26" s="491"/>
      <c r="PEP26" s="490"/>
      <c r="PEQ26" s="491"/>
      <c r="PER26" s="490"/>
      <c r="PES26" s="491"/>
      <c r="PET26" s="490"/>
      <c r="PEU26" s="491"/>
      <c r="PEV26" s="490"/>
      <c r="PEW26" s="491"/>
      <c r="PEX26" s="490"/>
      <c r="PEY26" s="491"/>
      <c r="PEZ26" s="490"/>
      <c r="PFA26" s="491"/>
      <c r="PFB26" s="490"/>
      <c r="PFC26" s="491"/>
      <c r="PFD26" s="490"/>
      <c r="PFE26" s="491"/>
      <c r="PFF26" s="490"/>
      <c r="PFG26" s="491"/>
      <c r="PFH26" s="490"/>
      <c r="PFI26" s="491"/>
      <c r="PFJ26" s="490"/>
      <c r="PFK26" s="491"/>
      <c r="PFL26" s="490"/>
      <c r="PFM26" s="491"/>
      <c r="PFN26" s="490"/>
      <c r="PFO26" s="491"/>
      <c r="PFP26" s="490"/>
      <c r="PFQ26" s="491"/>
      <c r="PFR26" s="490"/>
      <c r="PFS26" s="491"/>
      <c r="PFT26" s="490"/>
      <c r="PFU26" s="491"/>
      <c r="PFV26" s="490"/>
      <c r="PFW26" s="491"/>
      <c r="PFX26" s="490"/>
      <c r="PFY26" s="491"/>
      <c r="PFZ26" s="490"/>
      <c r="PGA26" s="491"/>
      <c r="PGB26" s="490"/>
      <c r="PGC26" s="491"/>
      <c r="PGD26" s="490"/>
      <c r="PGE26" s="491"/>
      <c r="PGF26" s="490"/>
      <c r="PGG26" s="491"/>
      <c r="PGH26" s="490"/>
      <c r="PGI26" s="491"/>
      <c r="PGJ26" s="490"/>
      <c r="PGK26" s="491"/>
      <c r="PGL26" s="490"/>
      <c r="PGM26" s="491"/>
      <c r="PGN26" s="490"/>
      <c r="PGO26" s="491"/>
      <c r="PGP26" s="490"/>
      <c r="PGQ26" s="491"/>
      <c r="PGR26" s="490"/>
      <c r="PGS26" s="491"/>
      <c r="PGT26" s="490"/>
      <c r="PGU26" s="491"/>
      <c r="PGV26" s="490"/>
      <c r="PGW26" s="491"/>
      <c r="PGX26" s="490"/>
      <c r="PGY26" s="491"/>
      <c r="PGZ26" s="490"/>
      <c r="PHA26" s="491"/>
      <c r="PHB26" s="490"/>
      <c r="PHC26" s="491"/>
      <c r="PHD26" s="490"/>
      <c r="PHE26" s="491"/>
      <c r="PHF26" s="490"/>
      <c r="PHG26" s="491"/>
      <c r="PHH26" s="490"/>
      <c r="PHI26" s="491"/>
      <c r="PHJ26" s="490"/>
      <c r="PHK26" s="491"/>
      <c r="PHL26" s="490"/>
      <c r="PHM26" s="491"/>
      <c r="PHN26" s="490"/>
      <c r="PHO26" s="491"/>
      <c r="PHP26" s="490"/>
      <c r="PHQ26" s="491"/>
      <c r="PHR26" s="490"/>
      <c r="PHS26" s="491"/>
      <c r="PHT26" s="490"/>
      <c r="PHU26" s="491"/>
      <c r="PHV26" s="490"/>
      <c r="PHW26" s="491"/>
      <c r="PHX26" s="490"/>
      <c r="PHY26" s="491"/>
      <c r="PHZ26" s="490"/>
      <c r="PIA26" s="491"/>
      <c r="PIB26" s="490"/>
      <c r="PIC26" s="491"/>
      <c r="PID26" s="490"/>
      <c r="PIE26" s="491"/>
      <c r="PIF26" s="490"/>
      <c r="PIG26" s="491"/>
      <c r="PIH26" s="490"/>
      <c r="PII26" s="491"/>
      <c r="PIJ26" s="490"/>
      <c r="PIK26" s="491"/>
      <c r="PIL26" s="490"/>
      <c r="PIM26" s="491"/>
      <c r="PIN26" s="490"/>
      <c r="PIO26" s="491"/>
      <c r="PIP26" s="490"/>
      <c r="PIQ26" s="491"/>
      <c r="PIR26" s="490"/>
      <c r="PIS26" s="491"/>
      <c r="PIT26" s="490"/>
      <c r="PIU26" s="491"/>
      <c r="PIV26" s="490"/>
      <c r="PIW26" s="491"/>
      <c r="PIX26" s="490"/>
      <c r="PIY26" s="491"/>
      <c r="PIZ26" s="490"/>
      <c r="PJA26" s="491"/>
      <c r="PJB26" s="490"/>
      <c r="PJC26" s="491"/>
      <c r="PJD26" s="490"/>
      <c r="PJE26" s="491"/>
      <c r="PJF26" s="490"/>
      <c r="PJG26" s="491"/>
      <c r="PJH26" s="490"/>
      <c r="PJI26" s="491"/>
      <c r="PJJ26" s="490"/>
      <c r="PJK26" s="491"/>
      <c r="PJL26" s="490"/>
      <c r="PJM26" s="491"/>
      <c r="PJN26" s="490"/>
      <c r="PJO26" s="491"/>
      <c r="PJP26" s="490"/>
      <c r="PJQ26" s="491"/>
      <c r="PJR26" s="490"/>
      <c r="PJS26" s="491"/>
      <c r="PJT26" s="490"/>
      <c r="PJU26" s="491"/>
      <c r="PJV26" s="490"/>
      <c r="PJW26" s="491"/>
      <c r="PJX26" s="490"/>
      <c r="PJY26" s="491"/>
      <c r="PJZ26" s="490"/>
      <c r="PKA26" s="491"/>
      <c r="PKB26" s="490"/>
      <c r="PKC26" s="491"/>
      <c r="PKD26" s="490"/>
      <c r="PKE26" s="491"/>
      <c r="PKF26" s="490"/>
      <c r="PKG26" s="491"/>
      <c r="PKH26" s="490"/>
      <c r="PKI26" s="491"/>
      <c r="PKJ26" s="490"/>
      <c r="PKK26" s="491"/>
      <c r="PKL26" s="490"/>
      <c r="PKM26" s="491"/>
      <c r="PKN26" s="490"/>
      <c r="PKO26" s="491"/>
      <c r="PKP26" s="490"/>
      <c r="PKQ26" s="491"/>
      <c r="PKR26" s="490"/>
      <c r="PKS26" s="491"/>
      <c r="PKT26" s="490"/>
      <c r="PKU26" s="491"/>
      <c r="PKV26" s="490"/>
      <c r="PKW26" s="491"/>
      <c r="PKX26" s="490"/>
      <c r="PKY26" s="491"/>
      <c r="PKZ26" s="490"/>
      <c r="PLA26" s="491"/>
      <c r="PLB26" s="490"/>
      <c r="PLC26" s="491"/>
      <c r="PLD26" s="490"/>
      <c r="PLE26" s="491"/>
      <c r="PLF26" s="490"/>
      <c r="PLG26" s="491"/>
      <c r="PLH26" s="490"/>
      <c r="PLI26" s="491"/>
      <c r="PLJ26" s="490"/>
      <c r="PLK26" s="491"/>
      <c r="PLL26" s="490"/>
      <c r="PLM26" s="491"/>
      <c r="PLN26" s="490"/>
      <c r="PLO26" s="491"/>
      <c r="PLP26" s="490"/>
      <c r="PLQ26" s="491"/>
      <c r="PLR26" s="490"/>
      <c r="PLS26" s="491"/>
      <c r="PLT26" s="490"/>
      <c r="PLU26" s="491"/>
      <c r="PLV26" s="490"/>
      <c r="PLW26" s="491"/>
      <c r="PLX26" s="490"/>
      <c r="PLY26" s="491"/>
      <c r="PLZ26" s="490"/>
      <c r="PMA26" s="491"/>
      <c r="PMB26" s="490"/>
      <c r="PMC26" s="491"/>
      <c r="PMD26" s="490"/>
      <c r="PME26" s="491"/>
      <c r="PMF26" s="490"/>
      <c r="PMG26" s="491"/>
      <c r="PMH26" s="490"/>
      <c r="PMI26" s="491"/>
      <c r="PMJ26" s="490"/>
      <c r="PMK26" s="491"/>
      <c r="PML26" s="490"/>
      <c r="PMM26" s="491"/>
      <c r="PMN26" s="490"/>
      <c r="PMO26" s="491"/>
      <c r="PMP26" s="490"/>
      <c r="PMQ26" s="491"/>
      <c r="PMR26" s="490"/>
      <c r="PMS26" s="491"/>
      <c r="PMT26" s="490"/>
      <c r="PMU26" s="491"/>
      <c r="PMV26" s="490"/>
      <c r="PMW26" s="491"/>
      <c r="PMX26" s="490"/>
      <c r="PMY26" s="491"/>
      <c r="PMZ26" s="490"/>
      <c r="PNA26" s="491"/>
      <c r="PNB26" s="490"/>
      <c r="PNC26" s="491"/>
      <c r="PND26" s="490"/>
      <c r="PNE26" s="491"/>
      <c r="PNF26" s="490"/>
      <c r="PNG26" s="491"/>
      <c r="PNH26" s="490"/>
      <c r="PNI26" s="491"/>
      <c r="PNJ26" s="490"/>
      <c r="PNK26" s="491"/>
      <c r="PNL26" s="490"/>
      <c r="PNM26" s="491"/>
      <c r="PNN26" s="490"/>
      <c r="PNO26" s="491"/>
      <c r="PNP26" s="490"/>
      <c r="PNQ26" s="491"/>
      <c r="PNR26" s="490"/>
      <c r="PNS26" s="491"/>
      <c r="PNT26" s="490"/>
      <c r="PNU26" s="491"/>
      <c r="PNV26" s="490"/>
      <c r="PNW26" s="491"/>
      <c r="PNX26" s="490"/>
      <c r="PNY26" s="491"/>
      <c r="PNZ26" s="490"/>
      <c r="POA26" s="491"/>
      <c r="POB26" s="490"/>
      <c r="POC26" s="491"/>
      <c r="POD26" s="490"/>
      <c r="POE26" s="491"/>
      <c r="POF26" s="490"/>
      <c r="POG26" s="491"/>
      <c r="POH26" s="490"/>
      <c r="POI26" s="491"/>
      <c r="POJ26" s="490"/>
      <c r="POK26" s="491"/>
      <c r="POL26" s="490"/>
      <c r="POM26" s="491"/>
      <c r="PON26" s="490"/>
      <c r="POO26" s="491"/>
      <c r="POP26" s="490"/>
      <c r="POQ26" s="491"/>
      <c r="POR26" s="490"/>
      <c r="POS26" s="491"/>
      <c r="POT26" s="490"/>
      <c r="POU26" s="491"/>
      <c r="POV26" s="490"/>
      <c r="POW26" s="491"/>
      <c r="POX26" s="490"/>
      <c r="POY26" s="491"/>
      <c r="POZ26" s="490"/>
      <c r="PPA26" s="491"/>
      <c r="PPB26" s="490"/>
      <c r="PPC26" s="491"/>
      <c r="PPD26" s="490"/>
      <c r="PPE26" s="491"/>
      <c r="PPF26" s="490"/>
      <c r="PPG26" s="491"/>
      <c r="PPH26" s="490"/>
      <c r="PPI26" s="491"/>
      <c r="PPJ26" s="490"/>
      <c r="PPK26" s="491"/>
      <c r="PPL26" s="490"/>
      <c r="PPM26" s="491"/>
      <c r="PPN26" s="490"/>
      <c r="PPO26" s="491"/>
      <c r="PPP26" s="490"/>
      <c r="PPQ26" s="491"/>
      <c r="PPR26" s="490"/>
      <c r="PPS26" s="491"/>
      <c r="PPT26" s="490"/>
      <c r="PPU26" s="491"/>
      <c r="PPV26" s="490"/>
      <c r="PPW26" s="491"/>
      <c r="PPX26" s="490"/>
      <c r="PPY26" s="491"/>
      <c r="PPZ26" s="490"/>
      <c r="PQA26" s="491"/>
      <c r="PQB26" s="490"/>
      <c r="PQC26" s="491"/>
      <c r="PQD26" s="490"/>
      <c r="PQE26" s="491"/>
      <c r="PQF26" s="490"/>
      <c r="PQG26" s="491"/>
      <c r="PQH26" s="490"/>
      <c r="PQI26" s="491"/>
      <c r="PQJ26" s="490"/>
      <c r="PQK26" s="491"/>
      <c r="PQL26" s="490"/>
      <c r="PQM26" s="491"/>
      <c r="PQN26" s="490"/>
      <c r="PQO26" s="491"/>
      <c r="PQP26" s="490"/>
      <c r="PQQ26" s="491"/>
      <c r="PQR26" s="490"/>
      <c r="PQS26" s="491"/>
      <c r="PQT26" s="490"/>
      <c r="PQU26" s="491"/>
      <c r="PQV26" s="490"/>
      <c r="PQW26" s="491"/>
      <c r="PQX26" s="490"/>
      <c r="PQY26" s="491"/>
      <c r="PQZ26" s="490"/>
      <c r="PRA26" s="491"/>
      <c r="PRB26" s="490"/>
      <c r="PRC26" s="491"/>
      <c r="PRD26" s="490"/>
      <c r="PRE26" s="491"/>
      <c r="PRF26" s="490"/>
      <c r="PRG26" s="491"/>
      <c r="PRH26" s="490"/>
      <c r="PRI26" s="491"/>
      <c r="PRJ26" s="490"/>
      <c r="PRK26" s="491"/>
      <c r="PRL26" s="490"/>
      <c r="PRM26" s="491"/>
      <c r="PRN26" s="490"/>
      <c r="PRO26" s="491"/>
      <c r="PRP26" s="490"/>
      <c r="PRQ26" s="491"/>
      <c r="PRR26" s="490"/>
      <c r="PRS26" s="491"/>
      <c r="PRT26" s="490"/>
      <c r="PRU26" s="491"/>
      <c r="PRV26" s="490"/>
      <c r="PRW26" s="491"/>
      <c r="PRX26" s="490"/>
      <c r="PRY26" s="491"/>
      <c r="PRZ26" s="490"/>
      <c r="PSA26" s="491"/>
      <c r="PSB26" s="490"/>
      <c r="PSC26" s="491"/>
      <c r="PSD26" s="490"/>
      <c r="PSE26" s="491"/>
      <c r="PSF26" s="490"/>
      <c r="PSG26" s="491"/>
      <c r="PSH26" s="490"/>
      <c r="PSI26" s="491"/>
      <c r="PSJ26" s="490"/>
      <c r="PSK26" s="491"/>
      <c r="PSL26" s="490"/>
      <c r="PSM26" s="491"/>
      <c r="PSN26" s="490"/>
      <c r="PSO26" s="491"/>
      <c r="PSP26" s="490"/>
      <c r="PSQ26" s="491"/>
      <c r="PSR26" s="490"/>
      <c r="PSS26" s="491"/>
      <c r="PST26" s="490"/>
      <c r="PSU26" s="491"/>
      <c r="PSV26" s="490"/>
      <c r="PSW26" s="491"/>
      <c r="PSX26" s="490"/>
      <c r="PSY26" s="491"/>
      <c r="PSZ26" s="490"/>
      <c r="PTA26" s="491"/>
      <c r="PTB26" s="490"/>
      <c r="PTC26" s="491"/>
      <c r="PTD26" s="490"/>
      <c r="PTE26" s="491"/>
      <c r="PTF26" s="490"/>
      <c r="PTG26" s="491"/>
      <c r="PTH26" s="490"/>
      <c r="PTI26" s="491"/>
      <c r="PTJ26" s="490"/>
      <c r="PTK26" s="491"/>
      <c r="PTL26" s="490"/>
      <c r="PTM26" s="491"/>
      <c r="PTN26" s="490"/>
      <c r="PTO26" s="491"/>
      <c r="PTP26" s="490"/>
      <c r="PTQ26" s="491"/>
      <c r="PTR26" s="490"/>
      <c r="PTS26" s="491"/>
      <c r="PTT26" s="490"/>
      <c r="PTU26" s="491"/>
      <c r="PTV26" s="490"/>
      <c r="PTW26" s="491"/>
      <c r="PTX26" s="490"/>
      <c r="PTY26" s="491"/>
      <c r="PTZ26" s="490"/>
      <c r="PUA26" s="491"/>
      <c r="PUB26" s="490"/>
      <c r="PUC26" s="491"/>
      <c r="PUD26" s="490"/>
      <c r="PUE26" s="491"/>
      <c r="PUF26" s="490"/>
      <c r="PUG26" s="491"/>
      <c r="PUH26" s="490"/>
      <c r="PUI26" s="491"/>
      <c r="PUJ26" s="490"/>
      <c r="PUK26" s="491"/>
      <c r="PUL26" s="490"/>
      <c r="PUM26" s="491"/>
      <c r="PUN26" s="490"/>
      <c r="PUO26" s="491"/>
      <c r="PUP26" s="490"/>
      <c r="PUQ26" s="491"/>
      <c r="PUR26" s="490"/>
      <c r="PUS26" s="491"/>
      <c r="PUT26" s="490"/>
      <c r="PUU26" s="491"/>
      <c r="PUV26" s="490"/>
      <c r="PUW26" s="491"/>
      <c r="PUX26" s="490"/>
      <c r="PUY26" s="491"/>
      <c r="PUZ26" s="490"/>
      <c r="PVA26" s="491"/>
      <c r="PVB26" s="490"/>
      <c r="PVC26" s="491"/>
      <c r="PVD26" s="490"/>
      <c r="PVE26" s="491"/>
      <c r="PVF26" s="490"/>
      <c r="PVG26" s="491"/>
      <c r="PVH26" s="490"/>
      <c r="PVI26" s="491"/>
      <c r="PVJ26" s="490"/>
      <c r="PVK26" s="491"/>
      <c r="PVL26" s="490"/>
      <c r="PVM26" s="491"/>
      <c r="PVN26" s="490"/>
      <c r="PVO26" s="491"/>
      <c r="PVP26" s="490"/>
      <c r="PVQ26" s="491"/>
      <c r="PVR26" s="490"/>
      <c r="PVS26" s="491"/>
      <c r="PVT26" s="490"/>
      <c r="PVU26" s="491"/>
      <c r="PVV26" s="490"/>
      <c r="PVW26" s="491"/>
      <c r="PVX26" s="490"/>
      <c r="PVY26" s="491"/>
      <c r="PVZ26" s="490"/>
      <c r="PWA26" s="491"/>
      <c r="PWB26" s="490"/>
      <c r="PWC26" s="491"/>
      <c r="PWD26" s="490"/>
      <c r="PWE26" s="491"/>
      <c r="PWF26" s="490"/>
      <c r="PWG26" s="491"/>
      <c r="PWH26" s="490"/>
      <c r="PWI26" s="491"/>
      <c r="PWJ26" s="490"/>
      <c r="PWK26" s="491"/>
      <c r="PWL26" s="490"/>
      <c r="PWM26" s="491"/>
      <c r="PWN26" s="490"/>
      <c r="PWO26" s="491"/>
      <c r="PWP26" s="490"/>
      <c r="PWQ26" s="491"/>
      <c r="PWR26" s="490"/>
      <c r="PWS26" s="491"/>
      <c r="PWT26" s="490"/>
      <c r="PWU26" s="491"/>
      <c r="PWV26" s="490"/>
      <c r="PWW26" s="491"/>
      <c r="PWX26" s="490"/>
      <c r="PWY26" s="491"/>
      <c r="PWZ26" s="490"/>
      <c r="PXA26" s="491"/>
      <c r="PXB26" s="490"/>
      <c r="PXC26" s="491"/>
      <c r="PXD26" s="490"/>
      <c r="PXE26" s="491"/>
      <c r="PXF26" s="490"/>
      <c r="PXG26" s="491"/>
      <c r="PXH26" s="490"/>
      <c r="PXI26" s="491"/>
      <c r="PXJ26" s="490"/>
      <c r="PXK26" s="491"/>
      <c r="PXL26" s="490"/>
      <c r="PXM26" s="491"/>
      <c r="PXN26" s="490"/>
      <c r="PXO26" s="491"/>
      <c r="PXP26" s="490"/>
      <c r="PXQ26" s="491"/>
      <c r="PXR26" s="490"/>
      <c r="PXS26" s="491"/>
      <c r="PXT26" s="490"/>
      <c r="PXU26" s="491"/>
      <c r="PXV26" s="490"/>
      <c r="PXW26" s="491"/>
      <c r="PXX26" s="490"/>
      <c r="PXY26" s="491"/>
      <c r="PXZ26" s="490"/>
      <c r="PYA26" s="491"/>
      <c r="PYB26" s="490"/>
      <c r="PYC26" s="491"/>
      <c r="PYD26" s="490"/>
      <c r="PYE26" s="491"/>
      <c r="PYF26" s="490"/>
      <c r="PYG26" s="491"/>
      <c r="PYH26" s="490"/>
      <c r="PYI26" s="491"/>
      <c r="PYJ26" s="490"/>
      <c r="PYK26" s="491"/>
      <c r="PYL26" s="490"/>
      <c r="PYM26" s="491"/>
      <c r="PYN26" s="490"/>
      <c r="PYO26" s="491"/>
      <c r="PYP26" s="490"/>
      <c r="PYQ26" s="491"/>
      <c r="PYR26" s="490"/>
      <c r="PYS26" s="491"/>
      <c r="PYT26" s="490"/>
      <c r="PYU26" s="491"/>
      <c r="PYV26" s="490"/>
      <c r="PYW26" s="491"/>
      <c r="PYX26" s="490"/>
      <c r="PYY26" s="491"/>
      <c r="PYZ26" s="490"/>
      <c r="PZA26" s="491"/>
      <c r="PZB26" s="490"/>
      <c r="PZC26" s="491"/>
      <c r="PZD26" s="490"/>
      <c r="PZE26" s="491"/>
      <c r="PZF26" s="490"/>
      <c r="PZG26" s="491"/>
      <c r="PZH26" s="490"/>
      <c r="PZI26" s="491"/>
      <c r="PZJ26" s="490"/>
      <c r="PZK26" s="491"/>
      <c r="PZL26" s="490"/>
      <c r="PZM26" s="491"/>
      <c r="PZN26" s="490"/>
      <c r="PZO26" s="491"/>
      <c r="PZP26" s="490"/>
      <c r="PZQ26" s="491"/>
      <c r="PZR26" s="490"/>
      <c r="PZS26" s="491"/>
      <c r="PZT26" s="490"/>
      <c r="PZU26" s="491"/>
      <c r="PZV26" s="490"/>
      <c r="PZW26" s="491"/>
      <c r="PZX26" s="490"/>
      <c r="PZY26" s="491"/>
      <c r="PZZ26" s="490"/>
      <c r="QAA26" s="491"/>
      <c r="QAB26" s="490"/>
      <c r="QAC26" s="491"/>
      <c r="QAD26" s="490"/>
      <c r="QAE26" s="491"/>
      <c r="QAF26" s="490"/>
      <c r="QAG26" s="491"/>
      <c r="QAH26" s="490"/>
      <c r="QAI26" s="491"/>
      <c r="QAJ26" s="490"/>
      <c r="QAK26" s="491"/>
      <c r="QAL26" s="490"/>
      <c r="QAM26" s="491"/>
      <c r="QAN26" s="490"/>
      <c r="QAO26" s="491"/>
      <c r="QAP26" s="490"/>
      <c r="QAQ26" s="491"/>
      <c r="QAR26" s="490"/>
      <c r="QAS26" s="491"/>
      <c r="QAT26" s="490"/>
      <c r="QAU26" s="491"/>
      <c r="QAV26" s="490"/>
      <c r="QAW26" s="491"/>
      <c r="QAX26" s="490"/>
      <c r="QAY26" s="491"/>
      <c r="QAZ26" s="490"/>
      <c r="QBA26" s="491"/>
      <c r="QBB26" s="490"/>
      <c r="QBC26" s="491"/>
      <c r="QBD26" s="490"/>
      <c r="QBE26" s="491"/>
      <c r="QBF26" s="490"/>
      <c r="QBG26" s="491"/>
      <c r="QBH26" s="490"/>
      <c r="QBI26" s="491"/>
      <c r="QBJ26" s="490"/>
      <c r="QBK26" s="491"/>
      <c r="QBL26" s="490"/>
      <c r="QBM26" s="491"/>
      <c r="QBN26" s="490"/>
      <c r="QBO26" s="491"/>
      <c r="QBP26" s="490"/>
      <c r="QBQ26" s="491"/>
      <c r="QBR26" s="490"/>
      <c r="QBS26" s="491"/>
      <c r="QBT26" s="490"/>
      <c r="QBU26" s="491"/>
      <c r="QBV26" s="490"/>
      <c r="QBW26" s="491"/>
      <c r="QBX26" s="490"/>
      <c r="QBY26" s="491"/>
      <c r="QBZ26" s="490"/>
      <c r="QCA26" s="491"/>
      <c r="QCB26" s="490"/>
      <c r="QCC26" s="491"/>
      <c r="QCD26" s="490"/>
      <c r="QCE26" s="491"/>
      <c r="QCF26" s="490"/>
      <c r="QCG26" s="491"/>
      <c r="QCH26" s="490"/>
      <c r="QCI26" s="491"/>
      <c r="QCJ26" s="490"/>
      <c r="QCK26" s="491"/>
      <c r="QCL26" s="490"/>
      <c r="QCM26" s="491"/>
      <c r="QCN26" s="490"/>
      <c r="QCO26" s="491"/>
      <c r="QCP26" s="490"/>
      <c r="QCQ26" s="491"/>
      <c r="QCR26" s="490"/>
      <c r="QCS26" s="491"/>
      <c r="QCT26" s="490"/>
      <c r="QCU26" s="491"/>
      <c r="QCV26" s="490"/>
      <c r="QCW26" s="491"/>
      <c r="QCX26" s="490"/>
      <c r="QCY26" s="491"/>
      <c r="QCZ26" s="490"/>
      <c r="QDA26" s="491"/>
      <c r="QDB26" s="490"/>
      <c r="QDC26" s="491"/>
      <c r="QDD26" s="490"/>
      <c r="QDE26" s="491"/>
      <c r="QDF26" s="490"/>
      <c r="QDG26" s="491"/>
      <c r="QDH26" s="490"/>
      <c r="QDI26" s="491"/>
      <c r="QDJ26" s="490"/>
      <c r="QDK26" s="491"/>
      <c r="QDL26" s="490"/>
      <c r="QDM26" s="491"/>
      <c r="QDN26" s="490"/>
      <c r="QDO26" s="491"/>
      <c r="QDP26" s="490"/>
      <c r="QDQ26" s="491"/>
      <c r="QDR26" s="490"/>
      <c r="QDS26" s="491"/>
      <c r="QDT26" s="490"/>
      <c r="QDU26" s="491"/>
      <c r="QDV26" s="490"/>
      <c r="QDW26" s="491"/>
      <c r="QDX26" s="490"/>
      <c r="QDY26" s="491"/>
      <c r="QDZ26" s="490"/>
      <c r="QEA26" s="491"/>
      <c r="QEB26" s="490"/>
      <c r="QEC26" s="491"/>
      <c r="QED26" s="490"/>
      <c r="QEE26" s="491"/>
      <c r="QEF26" s="490"/>
      <c r="QEG26" s="491"/>
      <c r="QEH26" s="490"/>
      <c r="QEI26" s="491"/>
      <c r="QEJ26" s="490"/>
      <c r="QEK26" s="491"/>
      <c r="QEL26" s="490"/>
      <c r="QEM26" s="491"/>
      <c r="QEN26" s="490"/>
      <c r="QEO26" s="491"/>
      <c r="QEP26" s="490"/>
      <c r="QEQ26" s="491"/>
      <c r="QER26" s="490"/>
      <c r="QES26" s="491"/>
      <c r="QET26" s="490"/>
      <c r="QEU26" s="491"/>
      <c r="QEV26" s="490"/>
      <c r="QEW26" s="491"/>
      <c r="QEX26" s="490"/>
      <c r="QEY26" s="491"/>
      <c r="QEZ26" s="490"/>
      <c r="QFA26" s="491"/>
      <c r="QFB26" s="490"/>
      <c r="QFC26" s="491"/>
      <c r="QFD26" s="490"/>
      <c r="QFE26" s="491"/>
      <c r="QFF26" s="490"/>
      <c r="QFG26" s="491"/>
      <c r="QFH26" s="490"/>
      <c r="QFI26" s="491"/>
      <c r="QFJ26" s="490"/>
      <c r="QFK26" s="491"/>
      <c r="QFL26" s="490"/>
      <c r="QFM26" s="491"/>
      <c r="QFN26" s="490"/>
      <c r="QFO26" s="491"/>
      <c r="QFP26" s="490"/>
      <c r="QFQ26" s="491"/>
      <c r="QFR26" s="490"/>
      <c r="QFS26" s="491"/>
      <c r="QFT26" s="490"/>
      <c r="QFU26" s="491"/>
      <c r="QFV26" s="490"/>
      <c r="QFW26" s="491"/>
      <c r="QFX26" s="490"/>
      <c r="QFY26" s="491"/>
      <c r="QFZ26" s="490"/>
      <c r="QGA26" s="491"/>
      <c r="QGB26" s="490"/>
      <c r="QGC26" s="491"/>
      <c r="QGD26" s="490"/>
      <c r="QGE26" s="491"/>
      <c r="QGF26" s="490"/>
      <c r="QGG26" s="491"/>
      <c r="QGH26" s="490"/>
      <c r="QGI26" s="491"/>
      <c r="QGJ26" s="490"/>
      <c r="QGK26" s="491"/>
      <c r="QGL26" s="490"/>
      <c r="QGM26" s="491"/>
      <c r="QGN26" s="490"/>
      <c r="QGO26" s="491"/>
      <c r="QGP26" s="490"/>
      <c r="QGQ26" s="491"/>
      <c r="QGR26" s="490"/>
      <c r="QGS26" s="491"/>
      <c r="QGT26" s="490"/>
      <c r="QGU26" s="491"/>
      <c r="QGV26" s="490"/>
      <c r="QGW26" s="491"/>
      <c r="QGX26" s="490"/>
      <c r="QGY26" s="491"/>
      <c r="QGZ26" s="490"/>
      <c r="QHA26" s="491"/>
      <c r="QHB26" s="490"/>
      <c r="QHC26" s="491"/>
      <c r="QHD26" s="490"/>
      <c r="QHE26" s="491"/>
      <c r="QHF26" s="490"/>
      <c r="QHG26" s="491"/>
      <c r="QHH26" s="490"/>
      <c r="QHI26" s="491"/>
      <c r="QHJ26" s="490"/>
      <c r="QHK26" s="491"/>
      <c r="QHL26" s="490"/>
      <c r="QHM26" s="491"/>
      <c r="QHN26" s="490"/>
      <c r="QHO26" s="491"/>
      <c r="QHP26" s="490"/>
      <c r="QHQ26" s="491"/>
      <c r="QHR26" s="490"/>
      <c r="QHS26" s="491"/>
      <c r="QHT26" s="490"/>
      <c r="QHU26" s="491"/>
      <c r="QHV26" s="490"/>
      <c r="QHW26" s="491"/>
      <c r="QHX26" s="490"/>
      <c r="QHY26" s="491"/>
      <c r="QHZ26" s="490"/>
      <c r="QIA26" s="491"/>
      <c r="QIB26" s="490"/>
      <c r="QIC26" s="491"/>
      <c r="QID26" s="490"/>
      <c r="QIE26" s="491"/>
      <c r="QIF26" s="490"/>
      <c r="QIG26" s="491"/>
      <c r="QIH26" s="490"/>
      <c r="QII26" s="491"/>
      <c r="QIJ26" s="490"/>
      <c r="QIK26" s="491"/>
      <c r="QIL26" s="490"/>
      <c r="QIM26" s="491"/>
      <c r="QIN26" s="490"/>
      <c r="QIO26" s="491"/>
      <c r="QIP26" s="490"/>
      <c r="QIQ26" s="491"/>
      <c r="QIR26" s="490"/>
      <c r="QIS26" s="491"/>
      <c r="QIT26" s="490"/>
      <c r="QIU26" s="491"/>
      <c r="QIV26" s="490"/>
      <c r="QIW26" s="491"/>
      <c r="QIX26" s="490"/>
      <c r="QIY26" s="491"/>
      <c r="QIZ26" s="490"/>
      <c r="QJA26" s="491"/>
      <c r="QJB26" s="490"/>
      <c r="QJC26" s="491"/>
      <c r="QJD26" s="490"/>
      <c r="QJE26" s="491"/>
      <c r="QJF26" s="490"/>
      <c r="QJG26" s="491"/>
      <c r="QJH26" s="490"/>
      <c r="QJI26" s="491"/>
      <c r="QJJ26" s="490"/>
      <c r="QJK26" s="491"/>
      <c r="QJL26" s="490"/>
      <c r="QJM26" s="491"/>
      <c r="QJN26" s="490"/>
      <c r="QJO26" s="491"/>
      <c r="QJP26" s="490"/>
      <c r="QJQ26" s="491"/>
      <c r="QJR26" s="490"/>
      <c r="QJS26" s="491"/>
      <c r="QJT26" s="490"/>
      <c r="QJU26" s="491"/>
      <c r="QJV26" s="490"/>
      <c r="QJW26" s="491"/>
      <c r="QJX26" s="490"/>
      <c r="QJY26" s="491"/>
      <c r="QJZ26" s="490"/>
      <c r="QKA26" s="491"/>
      <c r="QKB26" s="490"/>
      <c r="QKC26" s="491"/>
      <c r="QKD26" s="490"/>
      <c r="QKE26" s="491"/>
      <c r="QKF26" s="490"/>
      <c r="QKG26" s="491"/>
      <c r="QKH26" s="490"/>
      <c r="QKI26" s="491"/>
      <c r="QKJ26" s="490"/>
      <c r="QKK26" s="491"/>
      <c r="QKL26" s="490"/>
      <c r="QKM26" s="491"/>
      <c r="QKN26" s="490"/>
      <c r="QKO26" s="491"/>
      <c r="QKP26" s="490"/>
      <c r="QKQ26" s="491"/>
      <c r="QKR26" s="490"/>
      <c r="QKS26" s="491"/>
      <c r="QKT26" s="490"/>
      <c r="QKU26" s="491"/>
      <c r="QKV26" s="490"/>
      <c r="QKW26" s="491"/>
      <c r="QKX26" s="490"/>
      <c r="QKY26" s="491"/>
      <c r="QKZ26" s="490"/>
      <c r="QLA26" s="491"/>
      <c r="QLB26" s="490"/>
      <c r="QLC26" s="491"/>
      <c r="QLD26" s="490"/>
      <c r="QLE26" s="491"/>
      <c r="QLF26" s="490"/>
      <c r="QLG26" s="491"/>
      <c r="QLH26" s="490"/>
      <c r="QLI26" s="491"/>
      <c r="QLJ26" s="490"/>
      <c r="QLK26" s="491"/>
      <c r="QLL26" s="490"/>
      <c r="QLM26" s="491"/>
      <c r="QLN26" s="490"/>
      <c r="QLO26" s="491"/>
      <c r="QLP26" s="490"/>
      <c r="QLQ26" s="491"/>
      <c r="QLR26" s="490"/>
      <c r="QLS26" s="491"/>
      <c r="QLT26" s="490"/>
      <c r="QLU26" s="491"/>
      <c r="QLV26" s="490"/>
      <c r="QLW26" s="491"/>
      <c r="QLX26" s="490"/>
      <c r="QLY26" s="491"/>
      <c r="QLZ26" s="490"/>
      <c r="QMA26" s="491"/>
      <c r="QMB26" s="490"/>
      <c r="QMC26" s="491"/>
      <c r="QMD26" s="490"/>
      <c r="QME26" s="491"/>
      <c r="QMF26" s="490"/>
      <c r="QMG26" s="491"/>
      <c r="QMH26" s="490"/>
      <c r="QMI26" s="491"/>
      <c r="QMJ26" s="490"/>
      <c r="QMK26" s="491"/>
      <c r="QML26" s="490"/>
      <c r="QMM26" s="491"/>
      <c r="QMN26" s="490"/>
      <c r="QMO26" s="491"/>
      <c r="QMP26" s="490"/>
      <c r="QMQ26" s="491"/>
      <c r="QMR26" s="490"/>
      <c r="QMS26" s="491"/>
      <c r="QMT26" s="490"/>
      <c r="QMU26" s="491"/>
      <c r="QMV26" s="490"/>
      <c r="QMW26" s="491"/>
      <c r="QMX26" s="490"/>
      <c r="QMY26" s="491"/>
      <c r="QMZ26" s="490"/>
      <c r="QNA26" s="491"/>
      <c r="QNB26" s="490"/>
      <c r="QNC26" s="491"/>
      <c r="QND26" s="490"/>
      <c r="QNE26" s="491"/>
      <c r="QNF26" s="490"/>
      <c r="QNG26" s="491"/>
      <c r="QNH26" s="490"/>
      <c r="QNI26" s="491"/>
      <c r="QNJ26" s="490"/>
      <c r="QNK26" s="491"/>
      <c r="QNL26" s="490"/>
      <c r="QNM26" s="491"/>
      <c r="QNN26" s="490"/>
      <c r="QNO26" s="491"/>
      <c r="QNP26" s="490"/>
      <c r="QNQ26" s="491"/>
      <c r="QNR26" s="490"/>
      <c r="QNS26" s="491"/>
      <c r="QNT26" s="490"/>
      <c r="QNU26" s="491"/>
      <c r="QNV26" s="490"/>
      <c r="QNW26" s="491"/>
      <c r="QNX26" s="490"/>
      <c r="QNY26" s="491"/>
      <c r="QNZ26" s="490"/>
      <c r="QOA26" s="491"/>
      <c r="QOB26" s="490"/>
      <c r="QOC26" s="491"/>
      <c r="QOD26" s="490"/>
      <c r="QOE26" s="491"/>
      <c r="QOF26" s="490"/>
      <c r="QOG26" s="491"/>
      <c r="QOH26" s="490"/>
      <c r="QOI26" s="491"/>
      <c r="QOJ26" s="490"/>
      <c r="QOK26" s="491"/>
      <c r="QOL26" s="490"/>
      <c r="QOM26" s="491"/>
      <c r="QON26" s="490"/>
      <c r="QOO26" s="491"/>
      <c r="QOP26" s="490"/>
      <c r="QOQ26" s="491"/>
      <c r="QOR26" s="490"/>
      <c r="QOS26" s="491"/>
      <c r="QOT26" s="490"/>
      <c r="QOU26" s="491"/>
      <c r="QOV26" s="490"/>
      <c r="QOW26" s="491"/>
      <c r="QOX26" s="490"/>
      <c r="QOY26" s="491"/>
      <c r="QOZ26" s="490"/>
      <c r="QPA26" s="491"/>
      <c r="QPB26" s="490"/>
      <c r="QPC26" s="491"/>
      <c r="QPD26" s="490"/>
      <c r="QPE26" s="491"/>
      <c r="QPF26" s="490"/>
      <c r="QPG26" s="491"/>
      <c r="QPH26" s="490"/>
      <c r="QPI26" s="491"/>
      <c r="QPJ26" s="490"/>
      <c r="QPK26" s="491"/>
      <c r="QPL26" s="490"/>
      <c r="QPM26" s="491"/>
      <c r="QPN26" s="490"/>
      <c r="QPO26" s="491"/>
      <c r="QPP26" s="490"/>
      <c r="QPQ26" s="491"/>
      <c r="QPR26" s="490"/>
      <c r="QPS26" s="491"/>
      <c r="QPT26" s="490"/>
      <c r="QPU26" s="491"/>
      <c r="QPV26" s="490"/>
      <c r="QPW26" s="491"/>
      <c r="QPX26" s="490"/>
      <c r="QPY26" s="491"/>
      <c r="QPZ26" s="490"/>
      <c r="QQA26" s="491"/>
      <c r="QQB26" s="490"/>
      <c r="QQC26" s="491"/>
      <c r="QQD26" s="490"/>
      <c r="QQE26" s="491"/>
      <c r="QQF26" s="490"/>
      <c r="QQG26" s="491"/>
      <c r="QQH26" s="490"/>
      <c r="QQI26" s="491"/>
      <c r="QQJ26" s="490"/>
      <c r="QQK26" s="491"/>
      <c r="QQL26" s="490"/>
      <c r="QQM26" s="491"/>
      <c r="QQN26" s="490"/>
      <c r="QQO26" s="491"/>
      <c r="QQP26" s="490"/>
      <c r="QQQ26" s="491"/>
      <c r="QQR26" s="490"/>
      <c r="QQS26" s="491"/>
      <c r="QQT26" s="490"/>
      <c r="QQU26" s="491"/>
      <c r="QQV26" s="490"/>
      <c r="QQW26" s="491"/>
      <c r="QQX26" s="490"/>
      <c r="QQY26" s="491"/>
      <c r="QQZ26" s="490"/>
      <c r="QRA26" s="491"/>
      <c r="QRB26" s="490"/>
      <c r="QRC26" s="491"/>
      <c r="QRD26" s="490"/>
      <c r="QRE26" s="491"/>
      <c r="QRF26" s="490"/>
      <c r="QRG26" s="491"/>
      <c r="QRH26" s="490"/>
      <c r="QRI26" s="491"/>
      <c r="QRJ26" s="490"/>
      <c r="QRK26" s="491"/>
      <c r="QRL26" s="490"/>
      <c r="QRM26" s="491"/>
      <c r="QRN26" s="490"/>
      <c r="QRO26" s="491"/>
      <c r="QRP26" s="490"/>
      <c r="QRQ26" s="491"/>
      <c r="QRR26" s="490"/>
      <c r="QRS26" s="491"/>
      <c r="QRT26" s="490"/>
      <c r="QRU26" s="491"/>
      <c r="QRV26" s="490"/>
      <c r="QRW26" s="491"/>
      <c r="QRX26" s="490"/>
      <c r="QRY26" s="491"/>
      <c r="QRZ26" s="490"/>
      <c r="QSA26" s="491"/>
      <c r="QSB26" s="490"/>
      <c r="QSC26" s="491"/>
      <c r="QSD26" s="490"/>
      <c r="QSE26" s="491"/>
      <c r="QSF26" s="490"/>
      <c r="QSG26" s="491"/>
      <c r="QSH26" s="490"/>
      <c r="QSI26" s="491"/>
      <c r="QSJ26" s="490"/>
      <c r="QSK26" s="491"/>
      <c r="QSL26" s="490"/>
      <c r="QSM26" s="491"/>
      <c r="QSN26" s="490"/>
      <c r="QSO26" s="491"/>
      <c r="QSP26" s="490"/>
      <c r="QSQ26" s="491"/>
      <c r="QSR26" s="490"/>
      <c r="QSS26" s="491"/>
      <c r="QST26" s="490"/>
      <c r="QSU26" s="491"/>
      <c r="QSV26" s="490"/>
      <c r="QSW26" s="491"/>
      <c r="QSX26" s="490"/>
      <c r="QSY26" s="491"/>
      <c r="QSZ26" s="490"/>
      <c r="QTA26" s="491"/>
      <c r="QTB26" s="490"/>
      <c r="QTC26" s="491"/>
      <c r="QTD26" s="490"/>
      <c r="QTE26" s="491"/>
      <c r="QTF26" s="490"/>
      <c r="QTG26" s="491"/>
      <c r="QTH26" s="490"/>
      <c r="QTI26" s="491"/>
      <c r="QTJ26" s="490"/>
      <c r="QTK26" s="491"/>
      <c r="QTL26" s="490"/>
      <c r="QTM26" s="491"/>
      <c r="QTN26" s="490"/>
      <c r="QTO26" s="491"/>
      <c r="QTP26" s="490"/>
      <c r="QTQ26" s="491"/>
      <c r="QTR26" s="490"/>
      <c r="QTS26" s="491"/>
      <c r="QTT26" s="490"/>
      <c r="QTU26" s="491"/>
      <c r="QTV26" s="490"/>
      <c r="QTW26" s="491"/>
      <c r="QTX26" s="490"/>
      <c r="QTY26" s="491"/>
      <c r="QTZ26" s="490"/>
      <c r="QUA26" s="491"/>
      <c r="QUB26" s="490"/>
      <c r="QUC26" s="491"/>
      <c r="QUD26" s="490"/>
      <c r="QUE26" s="491"/>
      <c r="QUF26" s="490"/>
      <c r="QUG26" s="491"/>
      <c r="QUH26" s="490"/>
      <c r="QUI26" s="491"/>
      <c r="QUJ26" s="490"/>
      <c r="QUK26" s="491"/>
      <c r="QUL26" s="490"/>
      <c r="QUM26" s="491"/>
      <c r="QUN26" s="490"/>
      <c r="QUO26" s="491"/>
      <c r="QUP26" s="490"/>
      <c r="QUQ26" s="491"/>
      <c r="QUR26" s="490"/>
      <c r="QUS26" s="491"/>
      <c r="QUT26" s="490"/>
      <c r="QUU26" s="491"/>
      <c r="QUV26" s="490"/>
      <c r="QUW26" s="491"/>
      <c r="QUX26" s="490"/>
      <c r="QUY26" s="491"/>
      <c r="QUZ26" s="490"/>
      <c r="QVA26" s="491"/>
      <c r="QVB26" s="490"/>
      <c r="QVC26" s="491"/>
      <c r="QVD26" s="490"/>
      <c r="QVE26" s="491"/>
      <c r="QVF26" s="490"/>
      <c r="QVG26" s="491"/>
      <c r="QVH26" s="490"/>
      <c r="QVI26" s="491"/>
      <c r="QVJ26" s="490"/>
      <c r="QVK26" s="491"/>
      <c r="QVL26" s="490"/>
      <c r="QVM26" s="491"/>
      <c r="QVN26" s="490"/>
      <c r="QVO26" s="491"/>
      <c r="QVP26" s="490"/>
      <c r="QVQ26" s="491"/>
      <c r="QVR26" s="490"/>
      <c r="QVS26" s="491"/>
      <c r="QVT26" s="490"/>
      <c r="QVU26" s="491"/>
      <c r="QVV26" s="490"/>
      <c r="QVW26" s="491"/>
      <c r="QVX26" s="490"/>
      <c r="QVY26" s="491"/>
      <c r="QVZ26" s="490"/>
      <c r="QWA26" s="491"/>
      <c r="QWB26" s="490"/>
      <c r="QWC26" s="491"/>
      <c r="QWD26" s="490"/>
      <c r="QWE26" s="491"/>
      <c r="QWF26" s="490"/>
      <c r="QWG26" s="491"/>
      <c r="QWH26" s="490"/>
      <c r="QWI26" s="491"/>
      <c r="QWJ26" s="490"/>
      <c r="QWK26" s="491"/>
      <c r="QWL26" s="490"/>
      <c r="QWM26" s="491"/>
      <c r="QWN26" s="490"/>
      <c r="QWO26" s="491"/>
      <c r="QWP26" s="490"/>
      <c r="QWQ26" s="491"/>
      <c r="QWR26" s="490"/>
      <c r="QWS26" s="491"/>
      <c r="QWT26" s="490"/>
      <c r="QWU26" s="491"/>
      <c r="QWV26" s="490"/>
      <c r="QWW26" s="491"/>
      <c r="QWX26" s="490"/>
      <c r="QWY26" s="491"/>
      <c r="QWZ26" s="490"/>
      <c r="QXA26" s="491"/>
      <c r="QXB26" s="490"/>
      <c r="QXC26" s="491"/>
      <c r="QXD26" s="490"/>
      <c r="QXE26" s="491"/>
      <c r="QXF26" s="490"/>
      <c r="QXG26" s="491"/>
      <c r="QXH26" s="490"/>
      <c r="QXI26" s="491"/>
      <c r="QXJ26" s="490"/>
      <c r="QXK26" s="491"/>
      <c r="QXL26" s="490"/>
      <c r="QXM26" s="491"/>
      <c r="QXN26" s="490"/>
      <c r="QXO26" s="491"/>
      <c r="QXP26" s="490"/>
      <c r="QXQ26" s="491"/>
      <c r="QXR26" s="490"/>
      <c r="QXS26" s="491"/>
      <c r="QXT26" s="490"/>
      <c r="QXU26" s="491"/>
      <c r="QXV26" s="490"/>
      <c r="QXW26" s="491"/>
      <c r="QXX26" s="490"/>
      <c r="QXY26" s="491"/>
      <c r="QXZ26" s="490"/>
      <c r="QYA26" s="491"/>
      <c r="QYB26" s="490"/>
      <c r="QYC26" s="491"/>
      <c r="QYD26" s="490"/>
      <c r="QYE26" s="491"/>
      <c r="QYF26" s="490"/>
      <c r="QYG26" s="491"/>
      <c r="QYH26" s="490"/>
      <c r="QYI26" s="491"/>
      <c r="QYJ26" s="490"/>
      <c r="QYK26" s="491"/>
      <c r="QYL26" s="490"/>
      <c r="QYM26" s="491"/>
      <c r="QYN26" s="490"/>
      <c r="QYO26" s="491"/>
      <c r="QYP26" s="490"/>
      <c r="QYQ26" s="491"/>
      <c r="QYR26" s="490"/>
      <c r="QYS26" s="491"/>
      <c r="QYT26" s="490"/>
      <c r="QYU26" s="491"/>
      <c r="QYV26" s="490"/>
      <c r="QYW26" s="491"/>
      <c r="QYX26" s="490"/>
      <c r="QYY26" s="491"/>
      <c r="QYZ26" s="490"/>
      <c r="QZA26" s="491"/>
      <c r="QZB26" s="490"/>
      <c r="QZC26" s="491"/>
      <c r="QZD26" s="490"/>
      <c r="QZE26" s="491"/>
      <c r="QZF26" s="490"/>
      <c r="QZG26" s="491"/>
      <c r="QZH26" s="490"/>
      <c r="QZI26" s="491"/>
      <c r="QZJ26" s="490"/>
      <c r="QZK26" s="491"/>
      <c r="QZL26" s="490"/>
      <c r="QZM26" s="491"/>
      <c r="QZN26" s="490"/>
      <c r="QZO26" s="491"/>
      <c r="QZP26" s="490"/>
      <c r="QZQ26" s="491"/>
      <c r="QZR26" s="490"/>
      <c r="QZS26" s="491"/>
      <c r="QZT26" s="490"/>
      <c r="QZU26" s="491"/>
      <c r="QZV26" s="490"/>
      <c r="QZW26" s="491"/>
      <c r="QZX26" s="490"/>
      <c r="QZY26" s="491"/>
      <c r="QZZ26" s="490"/>
      <c r="RAA26" s="491"/>
      <c r="RAB26" s="490"/>
      <c r="RAC26" s="491"/>
      <c r="RAD26" s="490"/>
      <c r="RAE26" s="491"/>
      <c r="RAF26" s="490"/>
      <c r="RAG26" s="491"/>
      <c r="RAH26" s="490"/>
      <c r="RAI26" s="491"/>
      <c r="RAJ26" s="490"/>
      <c r="RAK26" s="491"/>
      <c r="RAL26" s="490"/>
      <c r="RAM26" s="491"/>
      <c r="RAN26" s="490"/>
      <c r="RAO26" s="491"/>
      <c r="RAP26" s="490"/>
      <c r="RAQ26" s="491"/>
      <c r="RAR26" s="490"/>
      <c r="RAS26" s="491"/>
      <c r="RAT26" s="490"/>
      <c r="RAU26" s="491"/>
      <c r="RAV26" s="490"/>
      <c r="RAW26" s="491"/>
      <c r="RAX26" s="490"/>
      <c r="RAY26" s="491"/>
      <c r="RAZ26" s="490"/>
      <c r="RBA26" s="491"/>
      <c r="RBB26" s="490"/>
      <c r="RBC26" s="491"/>
      <c r="RBD26" s="490"/>
      <c r="RBE26" s="491"/>
      <c r="RBF26" s="490"/>
      <c r="RBG26" s="491"/>
      <c r="RBH26" s="490"/>
      <c r="RBI26" s="491"/>
      <c r="RBJ26" s="490"/>
      <c r="RBK26" s="491"/>
      <c r="RBL26" s="490"/>
      <c r="RBM26" s="491"/>
      <c r="RBN26" s="490"/>
      <c r="RBO26" s="491"/>
      <c r="RBP26" s="490"/>
      <c r="RBQ26" s="491"/>
      <c r="RBR26" s="490"/>
      <c r="RBS26" s="491"/>
      <c r="RBT26" s="490"/>
      <c r="RBU26" s="491"/>
      <c r="RBV26" s="490"/>
      <c r="RBW26" s="491"/>
      <c r="RBX26" s="490"/>
      <c r="RBY26" s="491"/>
      <c r="RBZ26" s="490"/>
      <c r="RCA26" s="491"/>
      <c r="RCB26" s="490"/>
      <c r="RCC26" s="491"/>
      <c r="RCD26" s="490"/>
      <c r="RCE26" s="491"/>
      <c r="RCF26" s="490"/>
      <c r="RCG26" s="491"/>
      <c r="RCH26" s="490"/>
      <c r="RCI26" s="491"/>
      <c r="RCJ26" s="490"/>
      <c r="RCK26" s="491"/>
      <c r="RCL26" s="490"/>
      <c r="RCM26" s="491"/>
      <c r="RCN26" s="490"/>
      <c r="RCO26" s="491"/>
      <c r="RCP26" s="490"/>
      <c r="RCQ26" s="491"/>
      <c r="RCR26" s="490"/>
      <c r="RCS26" s="491"/>
      <c r="RCT26" s="490"/>
      <c r="RCU26" s="491"/>
      <c r="RCV26" s="490"/>
      <c r="RCW26" s="491"/>
      <c r="RCX26" s="490"/>
      <c r="RCY26" s="491"/>
      <c r="RCZ26" s="490"/>
      <c r="RDA26" s="491"/>
      <c r="RDB26" s="490"/>
      <c r="RDC26" s="491"/>
      <c r="RDD26" s="490"/>
      <c r="RDE26" s="491"/>
      <c r="RDF26" s="490"/>
      <c r="RDG26" s="491"/>
      <c r="RDH26" s="490"/>
      <c r="RDI26" s="491"/>
      <c r="RDJ26" s="490"/>
      <c r="RDK26" s="491"/>
      <c r="RDL26" s="490"/>
      <c r="RDM26" s="491"/>
      <c r="RDN26" s="490"/>
      <c r="RDO26" s="491"/>
      <c r="RDP26" s="490"/>
      <c r="RDQ26" s="491"/>
      <c r="RDR26" s="490"/>
      <c r="RDS26" s="491"/>
      <c r="RDT26" s="490"/>
      <c r="RDU26" s="491"/>
      <c r="RDV26" s="490"/>
      <c r="RDW26" s="491"/>
      <c r="RDX26" s="490"/>
      <c r="RDY26" s="491"/>
      <c r="RDZ26" s="490"/>
      <c r="REA26" s="491"/>
      <c r="REB26" s="490"/>
      <c r="REC26" s="491"/>
      <c r="RED26" s="490"/>
      <c r="REE26" s="491"/>
      <c r="REF26" s="490"/>
      <c r="REG26" s="491"/>
      <c r="REH26" s="490"/>
      <c r="REI26" s="491"/>
      <c r="REJ26" s="490"/>
      <c r="REK26" s="491"/>
      <c r="REL26" s="490"/>
      <c r="REM26" s="491"/>
      <c r="REN26" s="490"/>
      <c r="REO26" s="491"/>
      <c r="REP26" s="490"/>
      <c r="REQ26" s="491"/>
      <c r="RER26" s="490"/>
      <c r="RES26" s="491"/>
      <c r="RET26" s="490"/>
      <c r="REU26" s="491"/>
      <c r="REV26" s="490"/>
      <c r="REW26" s="491"/>
      <c r="REX26" s="490"/>
      <c r="REY26" s="491"/>
      <c r="REZ26" s="490"/>
      <c r="RFA26" s="491"/>
      <c r="RFB26" s="490"/>
      <c r="RFC26" s="491"/>
      <c r="RFD26" s="490"/>
      <c r="RFE26" s="491"/>
      <c r="RFF26" s="490"/>
      <c r="RFG26" s="491"/>
      <c r="RFH26" s="490"/>
      <c r="RFI26" s="491"/>
      <c r="RFJ26" s="490"/>
      <c r="RFK26" s="491"/>
      <c r="RFL26" s="490"/>
      <c r="RFM26" s="491"/>
      <c r="RFN26" s="490"/>
      <c r="RFO26" s="491"/>
      <c r="RFP26" s="490"/>
      <c r="RFQ26" s="491"/>
      <c r="RFR26" s="490"/>
      <c r="RFS26" s="491"/>
      <c r="RFT26" s="490"/>
      <c r="RFU26" s="491"/>
      <c r="RFV26" s="490"/>
      <c r="RFW26" s="491"/>
      <c r="RFX26" s="490"/>
      <c r="RFY26" s="491"/>
      <c r="RFZ26" s="490"/>
      <c r="RGA26" s="491"/>
      <c r="RGB26" s="490"/>
      <c r="RGC26" s="491"/>
      <c r="RGD26" s="490"/>
      <c r="RGE26" s="491"/>
      <c r="RGF26" s="490"/>
      <c r="RGG26" s="491"/>
      <c r="RGH26" s="490"/>
      <c r="RGI26" s="491"/>
      <c r="RGJ26" s="490"/>
      <c r="RGK26" s="491"/>
      <c r="RGL26" s="490"/>
      <c r="RGM26" s="491"/>
      <c r="RGN26" s="490"/>
      <c r="RGO26" s="491"/>
      <c r="RGP26" s="490"/>
      <c r="RGQ26" s="491"/>
      <c r="RGR26" s="490"/>
      <c r="RGS26" s="491"/>
      <c r="RGT26" s="490"/>
      <c r="RGU26" s="491"/>
      <c r="RGV26" s="490"/>
      <c r="RGW26" s="491"/>
      <c r="RGX26" s="490"/>
      <c r="RGY26" s="491"/>
      <c r="RGZ26" s="490"/>
      <c r="RHA26" s="491"/>
      <c r="RHB26" s="490"/>
      <c r="RHC26" s="491"/>
      <c r="RHD26" s="490"/>
      <c r="RHE26" s="491"/>
      <c r="RHF26" s="490"/>
      <c r="RHG26" s="491"/>
      <c r="RHH26" s="490"/>
      <c r="RHI26" s="491"/>
      <c r="RHJ26" s="490"/>
      <c r="RHK26" s="491"/>
      <c r="RHL26" s="490"/>
      <c r="RHM26" s="491"/>
      <c r="RHN26" s="490"/>
      <c r="RHO26" s="491"/>
      <c r="RHP26" s="490"/>
      <c r="RHQ26" s="491"/>
      <c r="RHR26" s="490"/>
      <c r="RHS26" s="491"/>
      <c r="RHT26" s="490"/>
      <c r="RHU26" s="491"/>
      <c r="RHV26" s="490"/>
      <c r="RHW26" s="491"/>
      <c r="RHX26" s="490"/>
      <c r="RHY26" s="491"/>
      <c r="RHZ26" s="490"/>
      <c r="RIA26" s="491"/>
      <c r="RIB26" s="490"/>
      <c r="RIC26" s="491"/>
      <c r="RID26" s="490"/>
      <c r="RIE26" s="491"/>
      <c r="RIF26" s="490"/>
      <c r="RIG26" s="491"/>
      <c r="RIH26" s="490"/>
      <c r="RII26" s="491"/>
      <c r="RIJ26" s="490"/>
      <c r="RIK26" s="491"/>
      <c r="RIL26" s="490"/>
      <c r="RIM26" s="491"/>
      <c r="RIN26" s="490"/>
      <c r="RIO26" s="491"/>
      <c r="RIP26" s="490"/>
      <c r="RIQ26" s="491"/>
      <c r="RIR26" s="490"/>
      <c r="RIS26" s="491"/>
      <c r="RIT26" s="490"/>
      <c r="RIU26" s="491"/>
      <c r="RIV26" s="490"/>
      <c r="RIW26" s="491"/>
      <c r="RIX26" s="490"/>
      <c r="RIY26" s="491"/>
      <c r="RIZ26" s="490"/>
      <c r="RJA26" s="491"/>
      <c r="RJB26" s="490"/>
      <c r="RJC26" s="491"/>
      <c r="RJD26" s="490"/>
      <c r="RJE26" s="491"/>
      <c r="RJF26" s="490"/>
      <c r="RJG26" s="491"/>
      <c r="RJH26" s="490"/>
      <c r="RJI26" s="491"/>
      <c r="RJJ26" s="490"/>
      <c r="RJK26" s="491"/>
      <c r="RJL26" s="490"/>
      <c r="RJM26" s="491"/>
      <c r="RJN26" s="490"/>
      <c r="RJO26" s="491"/>
      <c r="RJP26" s="490"/>
      <c r="RJQ26" s="491"/>
      <c r="RJR26" s="490"/>
      <c r="RJS26" s="491"/>
      <c r="RJT26" s="490"/>
      <c r="RJU26" s="491"/>
      <c r="RJV26" s="490"/>
      <c r="RJW26" s="491"/>
      <c r="RJX26" s="490"/>
      <c r="RJY26" s="491"/>
      <c r="RJZ26" s="490"/>
      <c r="RKA26" s="491"/>
      <c r="RKB26" s="490"/>
      <c r="RKC26" s="491"/>
      <c r="RKD26" s="490"/>
      <c r="RKE26" s="491"/>
      <c r="RKF26" s="490"/>
      <c r="RKG26" s="491"/>
      <c r="RKH26" s="490"/>
      <c r="RKI26" s="491"/>
      <c r="RKJ26" s="490"/>
      <c r="RKK26" s="491"/>
      <c r="RKL26" s="490"/>
      <c r="RKM26" s="491"/>
      <c r="RKN26" s="490"/>
      <c r="RKO26" s="491"/>
      <c r="RKP26" s="490"/>
      <c r="RKQ26" s="491"/>
      <c r="RKR26" s="490"/>
      <c r="RKS26" s="491"/>
      <c r="RKT26" s="490"/>
      <c r="RKU26" s="491"/>
      <c r="RKV26" s="490"/>
      <c r="RKW26" s="491"/>
      <c r="RKX26" s="490"/>
      <c r="RKY26" s="491"/>
      <c r="RKZ26" s="490"/>
      <c r="RLA26" s="491"/>
      <c r="RLB26" s="490"/>
      <c r="RLC26" s="491"/>
      <c r="RLD26" s="490"/>
      <c r="RLE26" s="491"/>
      <c r="RLF26" s="490"/>
      <c r="RLG26" s="491"/>
      <c r="RLH26" s="490"/>
      <c r="RLI26" s="491"/>
      <c r="RLJ26" s="490"/>
      <c r="RLK26" s="491"/>
      <c r="RLL26" s="490"/>
      <c r="RLM26" s="491"/>
      <c r="RLN26" s="490"/>
      <c r="RLO26" s="491"/>
      <c r="RLP26" s="490"/>
      <c r="RLQ26" s="491"/>
      <c r="RLR26" s="490"/>
      <c r="RLS26" s="491"/>
      <c r="RLT26" s="490"/>
      <c r="RLU26" s="491"/>
      <c r="RLV26" s="490"/>
      <c r="RLW26" s="491"/>
      <c r="RLX26" s="490"/>
      <c r="RLY26" s="491"/>
      <c r="RLZ26" s="490"/>
      <c r="RMA26" s="491"/>
      <c r="RMB26" s="490"/>
      <c r="RMC26" s="491"/>
      <c r="RMD26" s="490"/>
      <c r="RME26" s="491"/>
      <c r="RMF26" s="490"/>
      <c r="RMG26" s="491"/>
      <c r="RMH26" s="490"/>
      <c r="RMI26" s="491"/>
      <c r="RMJ26" s="490"/>
      <c r="RMK26" s="491"/>
      <c r="RML26" s="490"/>
      <c r="RMM26" s="491"/>
      <c r="RMN26" s="490"/>
      <c r="RMO26" s="491"/>
      <c r="RMP26" s="490"/>
      <c r="RMQ26" s="491"/>
      <c r="RMR26" s="490"/>
      <c r="RMS26" s="491"/>
      <c r="RMT26" s="490"/>
      <c r="RMU26" s="491"/>
      <c r="RMV26" s="490"/>
      <c r="RMW26" s="491"/>
      <c r="RMX26" s="490"/>
      <c r="RMY26" s="491"/>
      <c r="RMZ26" s="490"/>
      <c r="RNA26" s="491"/>
      <c r="RNB26" s="490"/>
      <c r="RNC26" s="491"/>
      <c r="RND26" s="490"/>
      <c r="RNE26" s="491"/>
      <c r="RNF26" s="490"/>
      <c r="RNG26" s="491"/>
      <c r="RNH26" s="490"/>
      <c r="RNI26" s="491"/>
      <c r="RNJ26" s="490"/>
      <c r="RNK26" s="491"/>
      <c r="RNL26" s="490"/>
      <c r="RNM26" s="491"/>
      <c r="RNN26" s="490"/>
      <c r="RNO26" s="491"/>
      <c r="RNP26" s="490"/>
      <c r="RNQ26" s="491"/>
      <c r="RNR26" s="490"/>
      <c r="RNS26" s="491"/>
      <c r="RNT26" s="490"/>
      <c r="RNU26" s="491"/>
      <c r="RNV26" s="490"/>
      <c r="RNW26" s="491"/>
      <c r="RNX26" s="490"/>
      <c r="RNY26" s="491"/>
      <c r="RNZ26" s="490"/>
      <c r="ROA26" s="491"/>
      <c r="ROB26" s="490"/>
      <c r="ROC26" s="491"/>
      <c r="ROD26" s="490"/>
      <c r="ROE26" s="491"/>
      <c r="ROF26" s="490"/>
      <c r="ROG26" s="491"/>
      <c r="ROH26" s="490"/>
      <c r="ROI26" s="491"/>
      <c r="ROJ26" s="490"/>
      <c r="ROK26" s="491"/>
      <c r="ROL26" s="490"/>
      <c r="ROM26" s="491"/>
      <c r="RON26" s="490"/>
      <c r="ROO26" s="491"/>
      <c r="ROP26" s="490"/>
      <c r="ROQ26" s="491"/>
      <c r="ROR26" s="490"/>
      <c r="ROS26" s="491"/>
      <c r="ROT26" s="490"/>
      <c r="ROU26" s="491"/>
      <c r="ROV26" s="490"/>
      <c r="ROW26" s="491"/>
      <c r="ROX26" s="490"/>
      <c r="ROY26" s="491"/>
      <c r="ROZ26" s="490"/>
      <c r="RPA26" s="491"/>
      <c r="RPB26" s="490"/>
      <c r="RPC26" s="491"/>
      <c r="RPD26" s="490"/>
      <c r="RPE26" s="491"/>
      <c r="RPF26" s="490"/>
      <c r="RPG26" s="491"/>
      <c r="RPH26" s="490"/>
      <c r="RPI26" s="491"/>
      <c r="RPJ26" s="490"/>
      <c r="RPK26" s="491"/>
      <c r="RPL26" s="490"/>
      <c r="RPM26" s="491"/>
      <c r="RPN26" s="490"/>
      <c r="RPO26" s="491"/>
      <c r="RPP26" s="490"/>
      <c r="RPQ26" s="491"/>
      <c r="RPR26" s="490"/>
      <c r="RPS26" s="491"/>
      <c r="RPT26" s="490"/>
      <c r="RPU26" s="491"/>
      <c r="RPV26" s="490"/>
      <c r="RPW26" s="491"/>
      <c r="RPX26" s="490"/>
      <c r="RPY26" s="491"/>
      <c r="RPZ26" s="490"/>
      <c r="RQA26" s="491"/>
      <c r="RQB26" s="490"/>
      <c r="RQC26" s="491"/>
      <c r="RQD26" s="490"/>
      <c r="RQE26" s="491"/>
      <c r="RQF26" s="490"/>
      <c r="RQG26" s="491"/>
      <c r="RQH26" s="490"/>
      <c r="RQI26" s="491"/>
      <c r="RQJ26" s="490"/>
      <c r="RQK26" s="491"/>
      <c r="RQL26" s="490"/>
      <c r="RQM26" s="491"/>
      <c r="RQN26" s="490"/>
      <c r="RQO26" s="491"/>
      <c r="RQP26" s="490"/>
      <c r="RQQ26" s="491"/>
      <c r="RQR26" s="490"/>
      <c r="RQS26" s="491"/>
      <c r="RQT26" s="490"/>
      <c r="RQU26" s="491"/>
      <c r="RQV26" s="490"/>
      <c r="RQW26" s="491"/>
      <c r="RQX26" s="490"/>
      <c r="RQY26" s="491"/>
      <c r="RQZ26" s="490"/>
      <c r="RRA26" s="491"/>
      <c r="RRB26" s="490"/>
      <c r="RRC26" s="491"/>
      <c r="RRD26" s="490"/>
      <c r="RRE26" s="491"/>
      <c r="RRF26" s="490"/>
      <c r="RRG26" s="491"/>
      <c r="RRH26" s="490"/>
      <c r="RRI26" s="491"/>
      <c r="RRJ26" s="490"/>
      <c r="RRK26" s="491"/>
      <c r="RRL26" s="490"/>
      <c r="RRM26" s="491"/>
      <c r="RRN26" s="490"/>
      <c r="RRO26" s="491"/>
      <c r="RRP26" s="490"/>
      <c r="RRQ26" s="491"/>
      <c r="RRR26" s="490"/>
      <c r="RRS26" s="491"/>
      <c r="RRT26" s="490"/>
      <c r="RRU26" s="491"/>
      <c r="RRV26" s="490"/>
      <c r="RRW26" s="491"/>
      <c r="RRX26" s="490"/>
      <c r="RRY26" s="491"/>
      <c r="RRZ26" s="490"/>
      <c r="RSA26" s="491"/>
      <c r="RSB26" s="490"/>
      <c r="RSC26" s="491"/>
      <c r="RSD26" s="490"/>
      <c r="RSE26" s="491"/>
      <c r="RSF26" s="490"/>
      <c r="RSG26" s="491"/>
      <c r="RSH26" s="490"/>
      <c r="RSI26" s="491"/>
      <c r="RSJ26" s="490"/>
      <c r="RSK26" s="491"/>
      <c r="RSL26" s="490"/>
      <c r="RSM26" s="491"/>
      <c r="RSN26" s="490"/>
      <c r="RSO26" s="491"/>
      <c r="RSP26" s="490"/>
      <c r="RSQ26" s="491"/>
      <c r="RSR26" s="490"/>
      <c r="RSS26" s="491"/>
      <c r="RST26" s="490"/>
      <c r="RSU26" s="491"/>
      <c r="RSV26" s="490"/>
      <c r="RSW26" s="491"/>
      <c r="RSX26" s="490"/>
      <c r="RSY26" s="491"/>
      <c r="RSZ26" s="490"/>
      <c r="RTA26" s="491"/>
      <c r="RTB26" s="490"/>
      <c r="RTC26" s="491"/>
      <c r="RTD26" s="490"/>
      <c r="RTE26" s="491"/>
      <c r="RTF26" s="490"/>
      <c r="RTG26" s="491"/>
      <c r="RTH26" s="490"/>
      <c r="RTI26" s="491"/>
      <c r="RTJ26" s="490"/>
      <c r="RTK26" s="491"/>
      <c r="RTL26" s="490"/>
      <c r="RTM26" s="491"/>
      <c r="RTN26" s="490"/>
      <c r="RTO26" s="491"/>
      <c r="RTP26" s="490"/>
      <c r="RTQ26" s="491"/>
      <c r="RTR26" s="490"/>
      <c r="RTS26" s="491"/>
      <c r="RTT26" s="490"/>
      <c r="RTU26" s="491"/>
      <c r="RTV26" s="490"/>
      <c r="RTW26" s="491"/>
      <c r="RTX26" s="490"/>
      <c r="RTY26" s="491"/>
      <c r="RTZ26" s="490"/>
      <c r="RUA26" s="491"/>
      <c r="RUB26" s="490"/>
      <c r="RUC26" s="491"/>
      <c r="RUD26" s="490"/>
      <c r="RUE26" s="491"/>
      <c r="RUF26" s="490"/>
      <c r="RUG26" s="491"/>
      <c r="RUH26" s="490"/>
      <c r="RUI26" s="491"/>
      <c r="RUJ26" s="490"/>
      <c r="RUK26" s="491"/>
      <c r="RUL26" s="490"/>
      <c r="RUM26" s="491"/>
      <c r="RUN26" s="490"/>
      <c r="RUO26" s="491"/>
      <c r="RUP26" s="490"/>
      <c r="RUQ26" s="491"/>
      <c r="RUR26" s="490"/>
      <c r="RUS26" s="491"/>
      <c r="RUT26" s="490"/>
      <c r="RUU26" s="491"/>
      <c r="RUV26" s="490"/>
      <c r="RUW26" s="491"/>
      <c r="RUX26" s="490"/>
      <c r="RUY26" s="491"/>
      <c r="RUZ26" s="490"/>
      <c r="RVA26" s="491"/>
      <c r="RVB26" s="490"/>
      <c r="RVC26" s="491"/>
      <c r="RVD26" s="490"/>
      <c r="RVE26" s="491"/>
      <c r="RVF26" s="490"/>
      <c r="RVG26" s="491"/>
      <c r="RVH26" s="490"/>
      <c r="RVI26" s="491"/>
      <c r="RVJ26" s="490"/>
      <c r="RVK26" s="491"/>
      <c r="RVL26" s="490"/>
      <c r="RVM26" s="491"/>
      <c r="RVN26" s="490"/>
      <c r="RVO26" s="491"/>
      <c r="RVP26" s="490"/>
      <c r="RVQ26" s="491"/>
      <c r="RVR26" s="490"/>
      <c r="RVS26" s="491"/>
      <c r="RVT26" s="490"/>
      <c r="RVU26" s="491"/>
      <c r="RVV26" s="490"/>
      <c r="RVW26" s="491"/>
      <c r="RVX26" s="490"/>
      <c r="RVY26" s="491"/>
      <c r="RVZ26" s="490"/>
      <c r="RWA26" s="491"/>
      <c r="RWB26" s="490"/>
      <c r="RWC26" s="491"/>
      <c r="RWD26" s="490"/>
      <c r="RWE26" s="491"/>
      <c r="RWF26" s="490"/>
      <c r="RWG26" s="491"/>
      <c r="RWH26" s="490"/>
      <c r="RWI26" s="491"/>
      <c r="RWJ26" s="490"/>
      <c r="RWK26" s="491"/>
      <c r="RWL26" s="490"/>
      <c r="RWM26" s="491"/>
      <c r="RWN26" s="490"/>
      <c r="RWO26" s="491"/>
      <c r="RWP26" s="490"/>
      <c r="RWQ26" s="491"/>
      <c r="RWR26" s="490"/>
      <c r="RWS26" s="491"/>
      <c r="RWT26" s="490"/>
      <c r="RWU26" s="491"/>
      <c r="RWV26" s="490"/>
      <c r="RWW26" s="491"/>
      <c r="RWX26" s="490"/>
      <c r="RWY26" s="491"/>
      <c r="RWZ26" s="490"/>
      <c r="RXA26" s="491"/>
      <c r="RXB26" s="490"/>
      <c r="RXC26" s="491"/>
      <c r="RXD26" s="490"/>
      <c r="RXE26" s="491"/>
      <c r="RXF26" s="490"/>
      <c r="RXG26" s="491"/>
      <c r="RXH26" s="490"/>
      <c r="RXI26" s="491"/>
      <c r="RXJ26" s="490"/>
      <c r="RXK26" s="491"/>
      <c r="RXL26" s="490"/>
      <c r="RXM26" s="491"/>
      <c r="RXN26" s="490"/>
      <c r="RXO26" s="491"/>
      <c r="RXP26" s="490"/>
      <c r="RXQ26" s="491"/>
      <c r="RXR26" s="490"/>
      <c r="RXS26" s="491"/>
      <c r="RXT26" s="490"/>
      <c r="RXU26" s="491"/>
      <c r="RXV26" s="490"/>
      <c r="RXW26" s="491"/>
      <c r="RXX26" s="490"/>
      <c r="RXY26" s="491"/>
      <c r="RXZ26" s="490"/>
      <c r="RYA26" s="491"/>
      <c r="RYB26" s="490"/>
      <c r="RYC26" s="491"/>
      <c r="RYD26" s="490"/>
      <c r="RYE26" s="491"/>
      <c r="RYF26" s="490"/>
      <c r="RYG26" s="491"/>
      <c r="RYH26" s="490"/>
      <c r="RYI26" s="491"/>
      <c r="RYJ26" s="490"/>
      <c r="RYK26" s="491"/>
      <c r="RYL26" s="490"/>
      <c r="RYM26" s="491"/>
      <c r="RYN26" s="490"/>
      <c r="RYO26" s="491"/>
      <c r="RYP26" s="490"/>
      <c r="RYQ26" s="491"/>
      <c r="RYR26" s="490"/>
      <c r="RYS26" s="491"/>
      <c r="RYT26" s="490"/>
      <c r="RYU26" s="491"/>
      <c r="RYV26" s="490"/>
      <c r="RYW26" s="491"/>
      <c r="RYX26" s="490"/>
      <c r="RYY26" s="491"/>
      <c r="RYZ26" s="490"/>
      <c r="RZA26" s="491"/>
      <c r="RZB26" s="490"/>
      <c r="RZC26" s="491"/>
      <c r="RZD26" s="490"/>
      <c r="RZE26" s="491"/>
      <c r="RZF26" s="490"/>
      <c r="RZG26" s="491"/>
      <c r="RZH26" s="490"/>
      <c r="RZI26" s="491"/>
      <c r="RZJ26" s="490"/>
      <c r="RZK26" s="491"/>
      <c r="RZL26" s="490"/>
      <c r="RZM26" s="491"/>
      <c r="RZN26" s="490"/>
      <c r="RZO26" s="491"/>
      <c r="RZP26" s="490"/>
      <c r="RZQ26" s="491"/>
      <c r="RZR26" s="490"/>
      <c r="RZS26" s="491"/>
      <c r="RZT26" s="490"/>
      <c r="RZU26" s="491"/>
      <c r="RZV26" s="490"/>
      <c r="RZW26" s="491"/>
      <c r="RZX26" s="490"/>
      <c r="RZY26" s="491"/>
      <c r="RZZ26" s="490"/>
      <c r="SAA26" s="491"/>
      <c r="SAB26" s="490"/>
      <c r="SAC26" s="491"/>
      <c r="SAD26" s="490"/>
      <c r="SAE26" s="491"/>
      <c r="SAF26" s="490"/>
      <c r="SAG26" s="491"/>
      <c r="SAH26" s="490"/>
      <c r="SAI26" s="491"/>
      <c r="SAJ26" s="490"/>
      <c r="SAK26" s="491"/>
      <c r="SAL26" s="490"/>
      <c r="SAM26" s="491"/>
      <c r="SAN26" s="490"/>
      <c r="SAO26" s="491"/>
      <c r="SAP26" s="490"/>
      <c r="SAQ26" s="491"/>
      <c r="SAR26" s="490"/>
      <c r="SAS26" s="491"/>
      <c r="SAT26" s="490"/>
      <c r="SAU26" s="491"/>
      <c r="SAV26" s="490"/>
      <c r="SAW26" s="491"/>
      <c r="SAX26" s="490"/>
      <c r="SAY26" s="491"/>
      <c r="SAZ26" s="490"/>
      <c r="SBA26" s="491"/>
      <c r="SBB26" s="490"/>
      <c r="SBC26" s="491"/>
      <c r="SBD26" s="490"/>
      <c r="SBE26" s="491"/>
      <c r="SBF26" s="490"/>
      <c r="SBG26" s="491"/>
      <c r="SBH26" s="490"/>
      <c r="SBI26" s="491"/>
      <c r="SBJ26" s="490"/>
      <c r="SBK26" s="491"/>
      <c r="SBL26" s="490"/>
      <c r="SBM26" s="491"/>
      <c r="SBN26" s="490"/>
      <c r="SBO26" s="491"/>
      <c r="SBP26" s="490"/>
      <c r="SBQ26" s="491"/>
      <c r="SBR26" s="490"/>
      <c r="SBS26" s="491"/>
      <c r="SBT26" s="490"/>
      <c r="SBU26" s="491"/>
      <c r="SBV26" s="490"/>
      <c r="SBW26" s="491"/>
      <c r="SBX26" s="490"/>
      <c r="SBY26" s="491"/>
      <c r="SBZ26" s="490"/>
      <c r="SCA26" s="491"/>
      <c r="SCB26" s="490"/>
      <c r="SCC26" s="491"/>
      <c r="SCD26" s="490"/>
      <c r="SCE26" s="491"/>
      <c r="SCF26" s="490"/>
      <c r="SCG26" s="491"/>
      <c r="SCH26" s="490"/>
      <c r="SCI26" s="491"/>
      <c r="SCJ26" s="490"/>
      <c r="SCK26" s="491"/>
      <c r="SCL26" s="490"/>
      <c r="SCM26" s="491"/>
      <c r="SCN26" s="490"/>
      <c r="SCO26" s="491"/>
      <c r="SCP26" s="490"/>
      <c r="SCQ26" s="491"/>
      <c r="SCR26" s="490"/>
      <c r="SCS26" s="491"/>
      <c r="SCT26" s="490"/>
      <c r="SCU26" s="491"/>
      <c r="SCV26" s="490"/>
      <c r="SCW26" s="491"/>
      <c r="SCX26" s="490"/>
      <c r="SCY26" s="491"/>
      <c r="SCZ26" s="490"/>
      <c r="SDA26" s="491"/>
      <c r="SDB26" s="490"/>
      <c r="SDC26" s="491"/>
      <c r="SDD26" s="490"/>
      <c r="SDE26" s="491"/>
      <c r="SDF26" s="490"/>
      <c r="SDG26" s="491"/>
      <c r="SDH26" s="490"/>
      <c r="SDI26" s="491"/>
      <c r="SDJ26" s="490"/>
      <c r="SDK26" s="491"/>
      <c r="SDL26" s="490"/>
      <c r="SDM26" s="491"/>
      <c r="SDN26" s="490"/>
      <c r="SDO26" s="491"/>
      <c r="SDP26" s="490"/>
      <c r="SDQ26" s="491"/>
      <c r="SDR26" s="490"/>
      <c r="SDS26" s="491"/>
      <c r="SDT26" s="490"/>
      <c r="SDU26" s="491"/>
      <c r="SDV26" s="490"/>
      <c r="SDW26" s="491"/>
      <c r="SDX26" s="490"/>
      <c r="SDY26" s="491"/>
      <c r="SDZ26" s="490"/>
      <c r="SEA26" s="491"/>
      <c r="SEB26" s="490"/>
      <c r="SEC26" s="491"/>
      <c r="SED26" s="490"/>
      <c r="SEE26" s="491"/>
      <c r="SEF26" s="490"/>
      <c r="SEG26" s="491"/>
      <c r="SEH26" s="490"/>
      <c r="SEI26" s="491"/>
      <c r="SEJ26" s="490"/>
      <c r="SEK26" s="491"/>
      <c r="SEL26" s="490"/>
      <c r="SEM26" s="491"/>
      <c r="SEN26" s="490"/>
      <c r="SEO26" s="491"/>
      <c r="SEP26" s="490"/>
      <c r="SEQ26" s="491"/>
      <c r="SER26" s="490"/>
      <c r="SES26" s="491"/>
      <c r="SET26" s="490"/>
      <c r="SEU26" s="491"/>
      <c r="SEV26" s="490"/>
      <c r="SEW26" s="491"/>
      <c r="SEX26" s="490"/>
      <c r="SEY26" s="491"/>
      <c r="SEZ26" s="490"/>
      <c r="SFA26" s="491"/>
      <c r="SFB26" s="490"/>
      <c r="SFC26" s="491"/>
      <c r="SFD26" s="490"/>
      <c r="SFE26" s="491"/>
      <c r="SFF26" s="490"/>
      <c r="SFG26" s="491"/>
      <c r="SFH26" s="490"/>
      <c r="SFI26" s="491"/>
      <c r="SFJ26" s="490"/>
      <c r="SFK26" s="491"/>
      <c r="SFL26" s="490"/>
      <c r="SFM26" s="491"/>
      <c r="SFN26" s="490"/>
      <c r="SFO26" s="491"/>
      <c r="SFP26" s="490"/>
      <c r="SFQ26" s="491"/>
      <c r="SFR26" s="490"/>
      <c r="SFS26" s="491"/>
      <c r="SFT26" s="490"/>
      <c r="SFU26" s="491"/>
      <c r="SFV26" s="490"/>
      <c r="SFW26" s="491"/>
      <c r="SFX26" s="490"/>
      <c r="SFY26" s="491"/>
      <c r="SFZ26" s="490"/>
      <c r="SGA26" s="491"/>
      <c r="SGB26" s="490"/>
      <c r="SGC26" s="491"/>
      <c r="SGD26" s="490"/>
      <c r="SGE26" s="491"/>
      <c r="SGF26" s="490"/>
      <c r="SGG26" s="491"/>
      <c r="SGH26" s="490"/>
      <c r="SGI26" s="491"/>
      <c r="SGJ26" s="490"/>
      <c r="SGK26" s="491"/>
      <c r="SGL26" s="490"/>
      <c r="SGM26" s="491"/>
      <c r="SGN26" s="490"/>
      <c r="SGO26" s="491"/>
      <c r="SGP26" s="490"/>
      <c r="SGQ26" s="491"/>
      <c r="SGR26" s="490"/>
      <c r="SGS26" s="491"/>
      <c r="SGT26" s="490"/>
      <c r="SGU26" s="491"/>
      <c r="SGV26" s="490"/>
      <c r="SGW26" s="491"/>
      <c r="SGX26" s="490"/>
      <c r="SGY26" s="491"/>
      <c r="SGZ26" s="490"/>
      <c r="SHA26" s="491"/>
      <c r="SHB26" s="490"/>
      <c r="SHC26" s="491"/>
      <c r="SHD26" s="490"/>
      <c r="SHE26" s="491"/>
      <c r="SHF26" s="490"/>
      <c r="SHG26" s="491"/>
      <c r="SHH26" s="490"/>
      <c r="SHI26" s="491"/>
      <c r="SHJ26" s="490"/>
      <c r="SHK26" s="491"/>
      <c r="SHL26" s="490"/>
      <c r="SHM26" s="491"/>
      <c r="SHN26" s="490"/>
      <c r="SHO26" s="491"/>
      <c r="SHP26" s="490"/>
      <c r="SHQ26" s="491"/>
      <c r="SHR26" s="490"/>
      <c r="SHS26" s="491"/>
      <c r="SHT26" s="490"/>
      <c r="SHU26" s="491"/>
      <c r="SHV26" s="490"/>
      <c r="SHW26" s="491"/>
      <c r="SHX26" s="490"/>
      <c r="SHY26" s="491"/>
      <c r="SHZ26" s="490"/>
      <c r="SIA26" s="491"/>
      <c r="SIB26" s="490"/>
      <c r="SIC26" s="491"/>
      <c r="SID26" s="490"/>
      <c r="SIE26" s="491"/>
      <c r="SIF26" s="490"/>
      <c r="SIG26" s="491"/>
      <c r="SIH26" s="490"/>
      <c r="SII26" s="491"/>
      <c r="SIJ26" s="490"/>
      <c r="SIK26" s="491"/>
      <c r="SIL26" s="490"/>
      <c r="SIM26" s="491"/>
      <c r="SIN26" s="490"/>
      <c r="SIO26" s="491"/>
      <c r="SIP26" s="490"/>
      <c r="SIQ26" s="491"/>
      <c r="SIR26" s="490"/>
      <c r="SIS26" s="491"/>
      <c r="SIT26" s="490"/>
      <c r="SIU26" s="491"/>
      <c r="SIV26" s="490"/>
      <c r="SIW26" s="491"/>
      <c r="SIX26" s="490"/>
      <c r="SIY26" s="491"/>
      <c r="SIZ26" s="490"/>
      <c r="SJA26" s="491"/>
      <c r="SJB26" s="490"/>
      <c r="SJC26" s="491"/>
      <c r="SJD26" s="490"/>
      <c r="SJE26" s="491"/>
      <c r="SJF26" s="490"/>
      <c r="SJG26" s="491"/>
      <c r="SJH26" s="490"/>
      <c r="SJI26" s="491"/>
      <c r="SJJ26" s="490"/>
      <c r="SJK26" s="491"/>
      <c r="SJL26" s="490"/>
      <c r="SJM26" s="491"/>
      <c r="SJN26" s="490"/>
      <c r="SJO26" s="491"/>
      <c r="SJP26" s="490"/>
      <c r="SJQ26" s="491"/>
      <c r="SJR26" s="490"/>
      <c r="SJS26" s="491"/>
      <c r="SJT26" s="490"/>
      <c r="SJU26" s="491"/>
      <c r="SJV26" s="490"/>
      <c r="SJW26" s="491"/>
      <c r="SJX26" s="490"/>
      <c r="SJY26" s="491"/>
      <c r="SJZ26" s="490"/>
      <c r="SKA26" s="491"/>
      <c r="SKB26" s="490"/>
      <c r="SKC26" s="491"/>
      <c r="SKD26" s="490"/>
      <c r="SKE26" s="491"/>
      <c r="SKF26" s="490"/>
      <c r="SKG26" s="491"/>
      <c r="SKH26" s="490"/>
      <c r="SKI26" s="491"/>
      <c r="SKJ26" s="490"/>
      <c r="SKK26" s="491"/>
      <c r="SKL26" s="490"/>
      <c r="SKM26" s="491"/>
      <c r="SKN26" s="490"/>
      <c r="SKO26" s="491"/>
      <c r="SKP26" s="490"/>
      <c r="SKQ26" s="491"/>
      <c r="SKR26" s="490"/>
      <c r="SKS26" s="491"/>
      <c r="SKT26" s="490"/>
      <c r="SKU26" s="491"/>
      <c r="SKV26" s="490"/>
      <c r="SKW26" s="491"/>
      <c r="SKX26" s="490"/>
      <c r="SKY26" s="491"/>
      <c r="SKZ26" s="490"/>
      <c r="SLA26" s="491"/>
      <c r="SLB26" s="490"/>
      <c r="SLC26" s="491"/>
      <c r="SLD26" s="490"/>
      <c r="SLE26" s="491"/>
      <c r="SLF26" s="490"/>
      <c r="SLG26" s="491"/>
      <c r="SLH26" s="490"/>
      <c r="SLI26" s="491"/>
      <c r="SLJ26" s="490"/>
      <c r="SLK26" s="491"/>
      <c r="SLL26" s="490"/>
      <c r="SLM26" s="491"/>
      <c r="SLN26" s="490"/>
      <c r="SLO26" s="491"/>
      <c r="SLP26" s="490"/>
      <c r="SLQ26" s="491"/>
      <c r="SLR26" s="490"/>
      <c r="SLS26" s="491"/>
      <c r="SLT26" s="490"/>
      <c r="SLU26" s="491"/>
      <c r="SLV26" s="490"/>
      <c r="SLW26" s="491"/>
      <c r="SLX26" s="490"/>
      <c r="SLY26" s="491"/>
      <c r="SLZ26" s="490"/>
      <c r="SMA26" s="491"/>
      <c r="SMB26" s="490"/>
      <c r="SMC26" s="491"/>
      <c r="SMD26" s="490"/>
      <c r="SME26" s="491"/>
      <c r="SMF26" s="490"/>
      <c r="SMG26" s="491"/>
      <c r="SMH26" s="490"/>
      <c r="SMI26" s="491"/>
      <c r="SMJ26" s="490"/>
      <c r="SMK26" s="491"/>
      <c r="SML26" s="490"/>
      <c r="SMM26" s="491"/>
      <c r="SMN26" s="490"/>
      <c r="SMO26" s="491"/>
      <c r="SMP26" s="490"/>
      <c r="SMQ26" s="491"/>
      <c r="SMR26" s="490"/>
      <c r="SMS26" s="491"/>
      <c r="SMT26" s="490"/>
      <c r="SMU26" s="491"/>
      <c r="SMV26" s="490"/>
      <c r="SMW26" s="491"/>
      <c r="SMX26" s="490"/>
      <c r="SMY26" s="491"/>
      <c r="SMZ26" s="490"/>
      <c r="SNA26" s="491"/>
      <c r="SNB26" s="490"/>
      <c r="SNC26" s="491"/>
      <c r="SND26" s="490"/>
      <c r="SNE26" s="491"/>
      <c r="SNF26" s="490"/>
      <c r="SNG26" s="491"/>
      <c r="SNH26" s="490"/>
      <c r="SNI26" s="491"/>
      <c r="SNJ26" s="490"/>
      <c r="SNK26" s="491"/>
      <c r="SNL26" s="490"/>
      <c r="SNM26" s="491"/>
      <c r="SNN26" s="490"/>
      <c r="SNO26" s="491"/>
      <c r="SNP26" s="490"/>
      <c r="SNQ26" s="491"/>
      <c r="SNR26" s="490"/>
      <c r="SNS26" s="491"/>
      <c r="SNT26" s="490"/>
      <c r="SNU26" s="491"/>
      <c r="SNV26" s="490"/>
      <c r="SNW26" s="491"/>
      <c r="SNX26" s="490"/>
      <c r="SNY26" s="491"/>
      <c r="SNZ26" s="490"/>
      <c r="SOA26" s="491"/>
      <c r="SOB26" s="490"/>
      <c r="SOC26" s="491"/>
      <c r="SOD26" s="490"/>
      <c r="SOE26" s="491"/>
      <c r="SOF26" s="490"/>
      <c r="SOG26" s="491"/>
      <c r="SOH26" s="490"/>
      <c r="SOI26" s="491"/>
      <c r="SOJ26" s="490"/>
      <c r="SOK26" s="491"/>
      <c r="SOL26" s="490"/>
      <c r="SOM26" s="491"/>
      <c r="SON26" s="490"/>
      <c r="SOO26" s="491"/>
      <c r="SOP26" s="490"/>
      <c r="SOQ26" s="491"/>
      <c r="SOR26" s="490"/>
      <c r="SOS26" s="491"/>
      <c r="SOT26" s="490"/>
      <c r="SOU26" s="491"/>
      <c r="SOV26" s="490"/>
      <c r="SOW26" s="491"/>
      <c r="SOX26" s="490"/>
      <c r="SOY26" s="491"/>
      <c r="SOZ26" s="490"/>
      <c r="SPA26" s="491"/>
      <c r="SPB26" s="490"/>
      <c r="SPC26" s="491"/>
      <c r="SPD26" s="490"/>
      <c r="SPE26" s="491"/>
      <c r="SPF26" s="490"/>
      <c r="SPG26" s="491"/>
      <c r="SPH26" s="490"/>
      <c r="SPI26" s="491"/>
      <c r="SPJ26" s="490"/>
      <c r="SPK26" s="491"/>
      <c r="SPL26" s="490"/>
      <c r="SPM26" s="491"/>
      <c r="SPN26" s="490"/>
      <c r="SPO26" s="491"/>
      <c r="SPP26" s="490"/>
      <c r="SPQ26" s="491"/>
      <c r="SPR26" s="490"/>
      <c r="SPS26" s="491"/>
      <c r="SPT26" s="490"/>
      <c r="SPU26" s="491"/>
      <c r="SPV26" s="490"/>
      <c r="SPW26" s="491"/>
      <c r="SPX26" s="490"/>
      <c r="SPY26" s="491"/>
      <c r="SPZ26" s="490"/>
      <c r="SQA26" s="491"/>
      <c r="SQB26" s="490"/>
      <c r="SQC26" s="491"/>
      <c r="SQD26" s="490"/>
      <c r="SQE26" s="491"/>
      <c r="SQF26" s="490"/>
      <c r="SQG26" s="491"/>
      <c r="SQH26" s="490"/>
      <c r="SQI26" s="491"/>
      <c r="SQJ26" s="490"/>
      <c r="SQK26" s="491"/>
      <c r="SQL26" s="490"/>
      <c r="SQM26" s="491"/>
      <c r="SQN26" s="490"/>
      <c r="SQO26" s="491"/>
      <c r="SQP26" s="490"/>
      <c r="SQQ26" s="491"/>
      <c r="SQR26" s="490"/>
      <c r="SQS26" s="491"/>
      <c r="SQT26" s="490"/>
      <c r="SQU26" s="491"/>
      <c r="SQV26" s="490"/>
      <c r="SQW26" s="491"/>
      <c r="SQX26" s="490"/>
      <c r="SQY26" s="491"/>
      <c r="SQZ26" s="490"/>
      <c r="SRA26" s="491"/>
      <c r="SRB26" s="490"/>
      <c r="SRC26" s="491"/>
      <c r="SRD26" s="490"/>
      <c r="SRE26" s="491"/>
      <c r="SRF26" s="490"/>
      <c r="SRG26" s="491"/>
      <c r="SRH26" s="490"/>
      <c r="SRI26" s="491"/>
      <c r="SRJ26" s="490"/>
      <c r="SRK26" s="491"/>
      <c r="SRL26" s="490"/>
      <c r="SRM26" s="491"/>
      <c r="SRN26" s="490"/>
      <c r="SRO26" s="491"/>
      <c r="SRP26" s="490"/>
      <c r="SRQ26" s="491"/>
      <c r="SRR26" s="490"/>
      <c r="SRS26" s="491"/>
      <c r="SRT26" s="490"/>
      <c r="SRU26" s="491"/>
      <c r="SRV26" s="490"/>
      <c r="SRW26" s="491"/>
      <c r="SRX26" s="490"/>
      <c r="SRY26" s="491"/>
      <c r="SRZ26" s="490"/>
      <c r="SSA26" s="491"/>
      <c r="SSB26" s="490"/>
      <c r="SSC26" s="491"/>
      <c r="SSD26" s="490"/>
      <c r="SSE26" s="491"/>
      <c r="SSF26" s="490"/>
      <c r="SSG26" s="491"/>
      <c r="SSH26" s="490"/>
      <c r="SSI26" s="491"/>
      <c r="SSJ26" s="490"/>
      <c r="SSK26" s="491"/>
      <c r="SSL26" s="490"/>
      <c r="SSM26" s="491"/>
      <c r="SSN26" s="490"/>
      <c r="SSO26" s="491"/>
      <c r="SSP26" s="490"/>
      <c r="SSQ26" s="491"/>
      <c r="SSR26" s="490"/>
      <c r="SSS26" s="491"/>
      <c r="SST26" s="490"/>
      <c r="SSU26" s="491"/>
      <c r="SSV26" s="490"/>
      <c r="SSW26" s="491"/>
      <c r="SSX26" s="490"/>
      <c r="SSY26" s="491"/>
      <c r="SSZ26" s="490"/>
      <c r="STA26" s="491"/>
      <c r="STB26" s="490"/>
      <c r="STC26" s="491"/>
      <c r="STD26" s="490"/>
      <c r="STE26" s="491"/>
      <c r="STF26" s="490"/>
      <c r="STG26" s="491"/>
      <c r="STH26" s="490"/>
      <c r="STI26" s="491"/>
      <c r="STJ26" s="490"/>
      <c r="STK26" s="491"/>
      <c r="STL26" s="490"/>
      <c r="STM26" s="491"/>
      <c r="STN26" s="490"/>
      <c r="STO26" s="491"/>
      <c r="STP26" s="490"/>
      <c r="STQ26" s="491"/>
      <c r="STR26" s="490"/>
      <c r="STS26" s="491"/>
      <c r="STT26" s="490"/>
      <c r="STU26" s="491"/>
      <c r="STV26" s="490"/>
      <c r="STW26" s="491"/>
      <c r="STX26" s="490"/>
      <c r="STY26" s="491"/>
      <c r="STZ26" s="490"/>
      <c r="SUA26" s="491"/>
      <c r="SUB26" s="490"/>
      <c r="SUC26" s="491"/>
      <c r="SUD26" s="490"/>
      <c r="SUE26" s="491"/>
      <c r="SUF26" s="490"/>
      <c r="SUG26" s="491"/>
      <c r="SUH26" s="490"/>
      <c r="SUI26" s="491"/>
      <c r="SUJ26" s="490"/>
      <c r="SUK26" s="491"/>
      <c r="SUL26" s="490"/>
      <c r="SUM26" s="491"/>
      <c r="SUN26" s="490"/>
      <c r="SUO26" s="491"/>
      <c r="SUP26" s="490"/>
      <c r="SUQ26" s="491"/>
      <c r="SUR26" s="490"/>
      <c r="SUS26" s="491"/>
      <c r="SUT26" s="490"/>
      <c r="SUU26" s="491"/>
      <c r="SUV26" s="490"/>
      <c r="SUW26" s="491"/>
      <c r="SUX26" s="490"/>
      <c r="SUY26" s="491"/>
      <c r="SUZ26" s="490"/>
      <c r="SVA26" s="491"/>
      <c r="SVB26" s="490"/>
      <c r="SVC26" s="491"/>
      <c r="SVD26" s="490"/>
      <c r="SVE26" s="491"/>
      <c r="SVF26" s="490"/>
      <c r="SVG26" s="491"/>
      <c r="SVH26" s="490"/>
      <c r="SVI26" s="491"/>
      <c r="SVJ26" s="490"/>
      <c r="SVK26" s="491"/>
      <c r="SVL26" s="490"/>
      <c r="SVM26" s="491"/>
      <c r="SVN26" s="490"/>
      <c r="SVO26" s="491"/>
      <c r="SVP26" s="490"/>
      <c r="SVQ26" s="491"/>
      <c r="SVR26" s="490"/>
      <c r="SVS26" s="491"/>
      <c r="SVT26" s="490"/>
      <c r="SVU26" s="491"/>
      <c r="SVV26" s="490"/>
      <c r="SVW26" s="491"/>
      <c r="SVX26" s="490"/>
      <c r="SVY26" s="491"/>
      <c r="SVZ26" s="490"/>
      <c r="SWA26" s="491"/>
      <c r="SWB26" s="490"/>
      <c r="SWC26" s="491"/>
      <c r="SWD26" s="490"/>
      <c r="SWE26" s="491"/>
      <c r="SWF26" s="490"/>
      <c r="SWG26" s="491"/>
      <c r="SWH26" s="490"/>
      <c r="SWI26" s="491"/>
      <c r="SWJ26" s="490"/>
      <c r="SWK26" s="491"/>
      <c r="SWL26" s="490"/>
      <c r="SWM26" s="491"/>
      <c r="SWN26" s="490"/>
      <c r="SWO26" s="491"/>
      <c r="SWP26" s="490"/>
      <c r="SWQ26" s="491"/>
      <c r="SWR26" s="490"/>
      <c r="SWS26" s="491"/>
      <c r="SWT26" s="490"/>
      <c r="SWU26" s="491"/>
      <c r="SWV26" s="490"/>
      <c r="SWW26" s="491"/>
      <c r="SWX26" s="490"/>
      <c r="SWY26" s="491"/>
      <c r="SWZ26" s="490"/>
      <c r="SXA26" s="491"/>
      <c r="SXB26" s="490"/>
      <c r="SXC26" s="491"/>
      <c r="SXD26" s="490"/>
      <c r="SXE26" s="491"/>
      <c r="SXF26" s="490"/>
      <c r="SXG26" s="491"/>
      <c r="SXH26" s="490"/>
      <c r="SXI26" s="491"/>
      <c r="SXJ26" s="490"/>
      <c r="SXK26" s="491"/>
      <c r="SXL26" s="490"/>
      <c r="SXM26" s="491"/>
      <c r="SXN26" s="490"/>
      <c r="SXO26" s="491"/>
      <c r="SXP26" s="490"/>
      <c r="SXQ26" s="491"/>
      <c r="SXR26" s="490"/>
      <c r="SXS26" s="491"/>
      <c r="SXT26" s="490"/>
      <c r="SXU26" s="491"/>
      <c r="SXV26" s="490"/>
      <c r="SXW26" s="491"/>
      <c r="SXX26" s="490"/>
      <c r="SXY26" s="491"/>
      <c r="SXZ26" s="490"/>
      <c r="SYA26" s="491"/>
      <c r="SYB26" s="490"/>
      <c r="SYC26" s="491"/>
      <c r="SYD26" s="490"/>
      <c r="SYE26" s="491"/>
      <c r="SYF26" s="490"/>
      <c r="SYG26" s="491"/>
      <c r="SYH26" s="490"/>
      <c r="SYI26" s="491"/>
      <c r="SYJ26" s="490"/>
      <c r="SYK26" s="491"/>
      <c r="SYL26" s="490"/>
      <c r="SYM26" s="491"/>
      <c r="SYN26" s="490"/>
      <c r="SYO26" s="491"/>
      <c r="SYP26" s="490"/>
      <c r="SYQ26" s="491"/>
      <c r="SYR26" s="490"/>
      <c r="SYS26" s="491"/>
      <c r="SYT26" s="490"/>
      <c r="SYU26" s="491"/>
      <c r="SYV26" s="490"/>
      <c r="SYW26" s="491"/>
      <c r="SYX26" s="490"/>
      <c r="SYY26" s="491"/>
      <c r="SYZ26" s="490"/>
      <c r="SZA26" s="491"/>
      <c r="SZB26" s="490"/>
      <c r="SZC26" s="491"/>
      <c r="SZD26" s="490"/>
      <c r="SZE26" s="491"/>
      <c r="SZF26" s="490"/>
      <c r="SZG26" s="491"/>
      <c r="SZH26" s="490"/>
      <c r="SZI26" s="491"/>
      <c r="SZJ26" s="490"/>
      <c r="SZK26" s="491"/>
      <c r="SZL26" s="490"/>
      <c r="SZM26" s="491"/>
      <c r="SZN26" s="490"/>
      <c r="SZO26" s="491"/>
      <c r="SZP26" s="490"/>
      <c r="SZQ26" s="491"/>
      <c r="SZR26" s="490"/>
      <c r="SZS26" s="491"/>
      <c r="SZT26" s="490"/>
      <c r="SZU26" s="491"/>
      <c r="SZV26" s="490"/>
      <c r="SZW26" s="491"/>
      <c r="SZX26" s="490"/>
      <c r="SZY26" s="491"/>
      <c r="SZZ26" s="490"/>
      <c r="TAA26" s="491"/>
      <c r="TAB26" s="490"/>
      <c r="TAC26" s="491"/>
      <c r="TAD26" s="490"/>
      <c r="TAE26" s="491"/>
      <c r="TAF26" s="490"/>
      <c r="TAG26" s="491"/>
      <c r="TAH26" s="490"/>
      <c r="TAI26" s="491"/>
      <c r="TAJ26" s="490"/>
      <c r="TAK26" s="491"/>
      <c r="TAL26" s="490"/>
      <c r="TAM26" s="491"/>
      <c r="TAN26" s="490"/>
      <c r="TAO26" s="491"/>
      <c r="TAP26" s="490"/>
      <c r="TAQ26" s="491"/>
      <c r="TAR26" s="490"/>
      <c r="TAS26" s="491"/>
      <c r="TAT26" s="490"/>
      <c r="TAU26" s="491"/>
      <c r="TAV26" s="490"/>
      <c r="TAW26" s="491"/>
      <c r="TAX26" s="490"/>
      <c r="TAY26" s="491"/>
      <c r="TAZ26" s="490"/>
      <c r="TBA26" s="491"/>
      <c r="TBB26" s="490"/>
      <c r="TBC26" s="491"/>
      <c r="TBD26" s="490"/>
      <c r="TBE26" s="491"/>
      <c r="TBF26" s="490"/>
      <c r="TBG26" s="491"/>
      <c r="TBH26" s="490"/>
      <c r="TBI26" s="491"/>
      <c r="TBJ26" s="490"/>
      <c r="TBK26" s="491"/>
      <c r="TBL26" s="490"/>
      <c r="TBM26" s="491"/>
      <c r="TBN26" s="490"/>
      <c r="TBO26" s="491"/>
      <c r="TBP26" s="490"/>
      <c r="TBQ26" s="491"/>
      <c r="TBR26" s="490"/>
      <c r="TBS26" s="491"/>
      <c r="TBT26" s="490"/>
      <c r="TBU26" s="491"/>
      <c r="TBV26" s="490"/>
      <c r="TBW26" s="491"/>
      <c r="TBX26" s="490"/>
      <c r="TBY26" s="491"/>
      <c r="TBZ26" s="490"/>
      <c r="TCA26" s="491"/>
      <c r="TCB26" s="490"/>
      <c r="TCC26" s="491"/>
      <c r="TCD26" s="490"/>
      <c r="TCE26" s="491"/>
      <c r="TCF26" s="490"/>
      <c r="TCG26" s="491"/>
      <c r="TCH26" s="490"/>
      <c r="TCI26" s="491"/>
      <c r="TCJ26" s="490"/>
      <c r="TCK26" s="491"/>
      <c r="TCL26" s="490"/>
      <c r="TCM26" s="491"/>
      <c r="TCN26" s="490"/>
      <c r="TCO26" s="491"/>
      <c r="TCP26" s="490"/>
      <c r="TCQ26" s="491"/>
      <c r="TCR26" s="490"/>
      <c r="TCS26" s="491"/>
      <c r="TCT26" s="490"/>
      <c r="TCU26" s="491"/>
      <c r="TCV26" s="490"/>
      <c r="TCW26" s="491"/>
      <c r="TCX26" s="490"/>
      <c r="TCY26" s="491"/>
      <c r="TCZ26" s="490"/>
      <c r="TDA26" s="491"/>
      <c r="TDB26" s="490"/>
      <c r="TDC26" s="491"/>
      <c r="TDD26" s="490"/>
      <c r="TDE26" s="491"/>
      <c r="TDF26" s="490"/>
      <c r="TDG26" s="491"/>
      <c r="TDH26" s="490"/>
      <c r="TDI26" s="491"/>
      <c r="TDJ26" s="490"/>
      <c r="TDK26" s="491"/>
      <c r="TDL26" s="490"/>
      <c r="TDM26" s="491"/>
      <c r="TDN26" s="490"/>
      <c r="TDO26" s="491"/>
      <c r="TDP26" s="490"/>
      <c r="TDQ26" s="491"/>
      <c r="TDR26" s="490"/>
      <c r="TDS26" s="491"/>
      <c r="TDT26" s="490"/>
      <c r="TDU26" s="491"/>
      <c r="TDV26" s="490"/>
      <c r="TDW26" s="491"/>
      <c r="TDX26" s="490"/>
      <c r="TDY26" s="491"/>
      <c r="TDZ26" s="490"/>
      <c r="TEA26" s="491"/>
      <c r="TEB26" s="490"/>
      <c r="TEC26" s="491"/>
      <c r="TED26" s="490"/>
      <c r="TEE26" s="491"/>
      <c r="TEF26" s="490"/>
      <c r="TEG26" s="491"/>
      <c r="TEH26" s="490"/>
      <c r="TEI26" s="491"/>
      <c r="TEJ26" s="490"/>
      <c r="TEK26" s="491"/>
      <c r="TEL26" s="490"/>
      <c r="TEM26" s="491"/>
      <c r="TEN26" s="490"/>
      <c r="TEO26" s="491"/>
      <c r="TEP26" s="490"/>
      <c r="TEQ26" s="491"/>
      <c r="TER26" s="490"/>
      <c r="TES26" s="491"/>
      <c r="TET26" s="490"/>
      <c r="TEU26" s="491"/>
      <c r="TEV26" s="490"/>
      <c r="TEW26" s="491"/>
      <c r="TEX26" s="490"/>
      <c r="TEY26" s="491"/>
      <c r="TEZ26" s="490"/>
      <c r="TFA26" s="491"/>
      <c r="TFB26" s="490"/>
      <c r="TFC26" s="491"/>
      <c r="TFD26" s="490"/>
      <c r="TFE26" s="491"/>
      <c r="TFF26" s="490"/>
      <c r="TFG26" s="491"/>
      <c r="TFH26" s="490"/>
      <c r="TFI26" s="491"/>
      <c r="TFJ26" s="490"/>
      <c r="TFK26" s="491"/>
      <c r="TFL26" s="490"/>
      <c r="TFM26" s="491"/>
      <c r="TFN26" s="490"/>
      <c r="TFO26" s="491"/>
      <c r="TFP26" s="490"/>
      <c r="TFQ26" s="491"/>
      <c r="TFR26" s="490"/>
      <c r="TFS26" s="491"/>
      <c r="TFT26" s="490"/>
      <c r="TFU26" s="491"/>
      <c r="TFV26" s="490"/>
      <c r="TFW26" s="491"/>
      <c r="TFX26" s="490"/>
      <c r="TFY26" s="491"/>
      <c r="TFZ26" s="490"/>
      <c r="TGA26" s="491"/>
      <c r="TGB26" s="490"/>
      <c r="TGC26" s="491"/>
      <c r="TGD26" s="490"/>
      <c r="TGE26" s="491"/>
      <c r="TGF26" s="490"/>
      <c r="TGG26" s="491"/>
      <c r="TGH26" s="490"/>
      <c r="TGI26" s="491"/>
      <c r="TGJ26" s="490"/>
      <c r="TGK26" s="491"/>
      <c r="TGL26" s="490"/>
      <c r="TGM26" s="491"/>
      <c r="TGN26" s="490"/>
      <c r="TGO26" s="491"/>
      <c r="TGP26" s="490"/>
      <c r="TGQ26" s="491"/>
      <c r="TGR26" s="490"/>
      <c r="TGS26" s="491"/>
      <c r="TGT26" s="490"/>
      <c r="TGU26" s="491"/>
      <c r="TGV26" s="490"/>
      <c r="TGW26" s="491"/>
      <c r="TGX26" s="490"/>
      <c r="TGY26" s="491"/>
      <c r="TGZ26" s="490"/>
      <c r="THA26" s="491"/>
      <c r="THB26" s="490"/>
      <c r="THC26" s="491"/>
      <c r="THD26" s="490"/>
      <c r="THE26" s="491"/>
      <c r="THF26" s="490"/>
      <c r="THG26" s="491"/>
      <c r="THH26" s="490"/>
      <c r="THI26" s="491"/>
      <c r="THJ26" s="490"/>
      <c r="THK26" s="491"/>
      <c r="THL26" s="490"/>
      <c r="THM26" s="491"/>
      <c r="THN26" s="490"/>
      <c r="THO26" s="491"/>
      <c r="THP26" s="490"/>
      <c r="THQ26" s="491"/>
      <c r="THR26" s="490"/>
      <c r="THS26" s="491"/>
      <c r="THT26" s="490"/>
      <c r="THU26" s="491"/>
      <c r="THV26" s="490"/>
      <c r="THW26" s="491"/>
      <c r="THX26" s="490"/>
      <c r="THY26" s="491"/>
      <c r="THZ26" s="490"/>
      <c r="TIA26" s="491"/>
      <c r="TIB26" s="490"/>
      <c r="TIC26" s="491"/>
      <c r="TID26" s="490"/>
      <c r="TIE26" s="491"/>
      <c r="TIF26" s="490"/>
      <c r="TIG26" s="491"/>
      <c r="TIH26" s="490"/>
      <c r="TII26" s="491"/>
      <c r="TIJ26" s="490"/>
      <c r="TIK26" s="491"/>
      <c r="TIL26" s="490"/>
      <c r="TIM26" s="491"/>
      <c r="TIN26" s="490"/>
      <c r="TIO26" s="491"/>
      <c r="TIP26" s="490"/>
      <c r="TIQ26" s="491"/>
      <c r="TIR26" s="490"/>
      <c r="TIS26" s="491"/>
      <c r="TIT26" s="490"/>
      <c r="TIU26" s="491"/>
      <c r="TIV26" s="490"/>
      <c r="TIW26" s="491"/>
      <c r="TIX26" s="490"/>
      <c r="TIY26" s="491"/>
      <c r="TIZ26" s="490"/>
      <c r="TJA26" s="491"/>
      <c r="TJB26" s="490"/>
      <c r="TJC26" s="491"/>
      <c r="TJD26" s="490"/>
      <c r="TJE26" s="491"/>
      <c r="TJF26" s="490"/>
      <c r="TJG26" s="491"/>
      <c r="TJH26" s="490"/>
      <c r="TJI26" s="491"/>
      <c r="TJJ26" s="490"/>
      <c r="TJK26" s="491"/>
      <c r="TJL26" s="490"/>
      <c r="TJM26" s="491"/>
      <c r="TJN26" s="490"/>
      <c r="TJO26" s="491"/>
      <c r="TJP26" s="490"/>
      <c r="TJQ26" s="491"/>
      <c r="TJR26" s="490"/>
      <c r="TJS26" s="491"/>
      <c r="TJT26" s="490"/>
      <c r="TJU26" s="491"/>
      <c r="TJV26" s="490"/>
      <c r="TJW26" s="491"/>
      <c r="TJX26" s="490"/>
      <c r="TJY26" s="491"/>
      <c r="TJZ26" s="490"/>
      <c r="TKA26" s="491"/>
      <c r="TKB26" s="490"/>
      <c r="TKC26" s="491"/>
      <c r="TKD26" s="490"/>
      <c r="TKE26" s="491"/>
      <c r="TKF26" s="490"/>
      <c r="TKG26" s="491"/>
      <c r="TKH26" s="490"/>
      <c r="TKI26" s="491"/>
      <c r="TKJ26" s="490"/>
      <c r="TKK26" s="491"/>
      <c r="TKL26" s="490"/>
      <c r="TKM26" s="491"/>
      <c r="TKN26" s="490"/>
      <c r="TKO26" s="491"/>
      <c r="TKP26" s="490"/>
      <c r="TKQ26" s="491"/>
      <c r="TKR26" s="490"/>
      <c r="TKS26" s="491"/>
      <c r="TKT26" s="490"/>
      <c r="TKU26" s="491"/>
      <c r="TKV26" s="490"/>
      <c r="TKW26" s="491"/>
      <c r="TKX26" s="490"/>
      <c r="TKY26" s="491"/>
      <c r="TKZ26" s="490"/>
      <c r="TLA26" s="491"/>
      <c r="TLB26" s="490"/>
      <c r="TLC26" s="491"/>
      <c r="TLD26" s="490"/>
      <c r="TLE26" s="491"/>
      <c r="TLF26" s="490"/>
      <c r="TLG26" s="491"/>
      <c r="TLH26" s="490"/>
      <c r="TLI26" s="491"/>
      <c r="TLJ26" s="490"/>
      <c r="TLK26" s="491"/>
      <c r="TLL26" s="490"/>
      <c r="TLM26" s="491"/>
      <c r="TLN26" s="490"/>
      <c r="TLO26" s="491"/>
      <c r="TLP26" s="490"/>
      <c r="TLQ26" s="491"/>
      <c r="TLR26" s="490"/>
      <c r="TLS26" s="491"/>
      <c r="TLT26" s="490"/>
      <c r="TLU26" s="491"/>
      <c r="TLV26" s="490"/>
      <c r="TLW26" s="491"/>
      <c r="TLX26" s="490"/>
      <c r="TLY26" s="491"/>
      <c r="TLZ26" s="490"/>
      <c r="TMA26" s="491"/>
      <c r="TMB26" s="490"/>
      <c r="TMC26" s="491"/>
      <c r="TMD26" s="490"/>
      <c r="TME26" s="491"/>
      <c r="TMF26" s="490"/>
      <c r="TMG26" s="491"/>
      <c r="TMH26" s="490"/>
      <c r="TMI26" s="491"/>
      <c r="TMJ26" s="490"/>
      <c r="TMK26" s="491"/>
      <c r="TML26" s="490"/>
      <c r="TMM26" s="491"/>
      <c r="TMN26" s="490"/>
      <c r="TMO26" s="491"/>
      <c r="TMP26" s="490"/>
      <c r="TMQ26" s="491"/>
      <c r="TMR26" s="490"/>
      <c r="TMS26" s="491"/>
      <c r="TMT26" s="490"/>
      <c r="TMU26" s="491"/>
      <c r="TMV26" s="490"/>
      <c r="TMW26" s="491"/>
      <c r="TMX26" s="490"/>
      <c r="TMY26" s="491"/>
      <c r="TMZ26" s="490"/>
      <c r="TNA26" s="491"/>
      <c r="TNB26" s="490"/>
      <c r="TNC26" s="491"/>
      <c r="TND26" s="490"/>
      <c r="TNE26" s="491"/>
      <c r="TNF26" s="490"/>
      <c r="TNG26" s="491"/>
      <c r="TNH26" s="490"/>
      <c r="TNI26" s="491"/>
      <c r="TNJ26" s="490"/>
      <c r="TNK26" s="491"/>
      <c r="TNL26" s="490"/>
      <c r="TNM26" s="491"/>
      <c r="TNN26" s="490"/>
      <c r="TNO26" s="491"/>
      <c r="TNP26" s="490"/>
      <c r="TNQ26" s="491"/>
      <c r="TNR26" s="490"/>
      <c r="TNS26" s="491"/>
      <c r="TNT26" s="490"/>
      <c r="TNU26" s="491"/>
      <c r="TNV26" s="490"/>
      <c r="TNW26" s="491"/>
      <c r="TNX26" s="490"/>
      <c r="TNY26" s="491"/>
      <c r="TNZ26" s="490"/>
      <c r="TOA26" s="491"/>
      <c r="TOB26" s="490"/>
      <c r="TOC26" s="491"/>
      <c r="TOD26" s="490"/>
      <c r="TOE26" s="491"/>
      <c r="TOF26" s="490"/>
      <c r="TOG26" s="491"/>
      <c r="TOH26" s="490"/>
      <c r="TOI26" s="491"/>
      <c r="TOJ26" s="490"/>
      <c r="TOK26" s="491"/>
      <c r="TOL26" s="490"/>
      <c r="TOM26" s="491"/>
      <c r="TON26" s="490"/>
      <c r="TOO26" s="491"/>
      <c r="TOP26" s="490"/>
      <c r="TOQ26" s="491"/>
      <c r="TOR26" s="490"/>
      <c r="TOS26" s="491"/>
      <c r="TOT26" s="490"/>
      <c r="TOU26" s="491"/>
      <c r="TOV26" s="490"/>
      <c r="TOW26" s="491"/>
      <c r="TOX26" s="490"/>
      <c r="TOY26" s="491"/>
      <c r="TOZ26" s="490"/>
      <c r="TPA26" s="491"/>
      <c r="TPB26" s="490"/>
      <c r="TPC26" s="491"/>
      <c r="TPD26" s="490"/>
      <c r="TPE26" s="491"/>
      <c r="TPF26" s="490"/>
      <c r="TPG26" s="491"/>
      <c r="TPH26" s="490"/>
      <c r="TPI26" s="491"/>
      <c r="TPJ26" s="490"/>
      <c r="TPK26" s="491"/>
      <c r="TPL26" s="490"/>
      <c r="TPM26" s="491"/>
      <c r="TPN26" s="490"/>
      <c r="TPO26" s="491"/>
      <c r="TPP26" s="490"/>
      <c r="TPQ26" s="491"/>
      <c r="TPR26" s="490"/>
      <c r="TPS26" s="491"/>
      <c r="TPT26" s="490"/>
      <c r="TPU26" s="491"/>
      <c r="TPV26" s="490"/>
      <c r="TPW26" s="491"/>
      <c r="TPX26" s="490"/>
      <c r="TPY26" s="491"/>
      <c r="TPZ26" s="490"/>
      <c r="TQA26" s="491"/>
      <c r="TQB26" s="490"/>
      <c r="TQC26" s="491"/>
      <c r="TQD26" s="490"/>
      <c r="TQE26" s="491"/>
      <c r="TQF26" s="490"/>
      <c r="TQG26" s="491"/>
      <c r="TQH26" s="490"/>
      <c r="TQI26" s="491"/>
      <c r="TQJ26" s="490"/>
      <c r="TQK26" s="491"/>
      <c r="TQL26" s="490"/>
      <c r="TQM26" s="491"/>
      <c r="TQN26" s="490"/>
      <c r="TQO26" s="491"/>
      <c r="TQP26" s="490"/>
      <c r="TQQ26" s="491"/>
      <c r="TQR26" s="490"/>
      <c r="TQS26" s="491"/>
      <c r="TQT26" s="490"/>
      <c r="TQU26" s="491"/>
      <c r="TQV26" s="490"/>
      <c r="TQW26" s="491"/>
      <c r="TQX26" s="490"/>
      <c r="TQY26" s="491"/>
      <c r="TQZ26" s="490"/>
      <c r="TRA26" s="491"/>
      <c r="TRB26" s="490"/>
      <c r="TRC26" s="491"/>
      <c r="TRD26" s="490"/>
      <c r="TRE26" s="491"/>
      <c r="TRF26" s="490"/>
      <c r="TRG26" s="491"/>
      <c r="TRH26" s="490"/>
      <c r="TRI26" s="491"/>
      <c r="TRJ26" s="490"/>
      <c r="TRK26" s="491"/>
      <c r="TRL26" s="490"/>
      <c r="TRM26" s="491"/>
      <c r="TRN26" s="490"/>
      <c r="TRO26" s="491"/>
      <c r="TRP26" s="490"/>
      <c r="TRQ26" s="491"/>
      <c r="TRR26" s="490"/>
      <c r="TRS26" s="491"/>
      <c r="TRT26" s="490"/>
      <c r="TRU26" s="491"/>
      <c r="TRV26" s="490"/>
      <c r="TRW26" s="491"/>
      <c r="TRX26" s="490"/>
      <c r="TRY26" s="491"/>
      <c r="TRZ26" s="490"/>
      <c r="TSA26" s="491"/>
      <c r="TSB26" s="490"/>
      <c r="TSC26" s="491"/>
      <c r="TSD26" s="490"/>
      <c r="TSE26" s="491"/>
      <c r="TSF26" s="490"/>
      <c r="TSG26" s="491"/>
      <c r="TSH26" s="490"/>
      <c r="TSI26" s="491"/>
      <c r="TSJ26" s="490"/>
      <c r="TSK26" s="491"/>
      <c r="TSL26" s="490"/>
      <c r="TSM26" s="491"/>
      <c r="TSN26" s="490"/>
      <c r="TSO26" s="491"/>
      <c r="TSP26" s="490"/>
      <c r="TSQ26" s="491"/>
      <c r="TSR26" s="490"/>
      <c r="TSS26" s="491"/>
      <c r="TST26" s="490"/>
      <c r="TSU26" s="491"/>
      <c r="TSV26" s="490"/>
      <c r="TSW26" s="491"/>
      <c r="TSX26" s="490"/>
      <c r="TSY26" s="491"/>
      <c r="TSZ26" s="490"/>
      <c r="TTA26" s="491"/>
      <c r="TTB26" s="490"/>
      <c r="TTC26" s="491"/>
      <c r="TTD26" s="490"/>
      <c r="TTE26" s="491"/>
      <c r="TTF26" s="490"/>
      <c r="TTG26" s="491"/>
      <c r="TTH26" s="490"/>
      <c r="TTI26" s="491"/>
      <c r="TTJ26" s="490"/>
      <c r="TTK26" s="491"/>
      <c r="TTL26" s="490"/>
      <c r="TTM26" s="491"/>
      <c r="TTN26" s="490"/>
      <c r="TTO26" s="491"/>
      <c r="TTP26" s="490"/>
      <c r="TTQ26" s="491"/>
      <c r="TTR26" s="490"/>
      <c r="TTS26" s="491"/>
      <c r="TTT26" s="490"/>
      <c r="TTU26" s="491"/>
      <c r="TTV26" s="490"/>
      <c r="TTW26" s="491"/>
      <c r="TTX26" s="490"/>
      <c r="TTY26" s="491"/>
      <c r="TTZ26" s="490"/>
      <c r="TUA26" s="491"/>
      <c r="TUB26" s="490"/>
      <c r="TUC26" s="491"/>
      <c r="TUD26" s="490"/>
      <c r="TUE26" s="491"/>
      <c r="TUF26" s="490"/>
      <c r="TUG26" s="491"/>
      <c r="TUH26" s="490"/>
      <c r="TUI26" s="491"/>
      <c r="TUJ26" s="490"/>
      <c r="TUK26" s="491"/>
      <c r="TUL26" s="490"/>
      <c r="TUM26" s="491"/>
      <c r="TUN26" s="490"/>
      <c r="TUO26" s="491"/>
      <c r="TUP26" s="490"/>
      <c r="TUQ26" s="491"/>
      <c r="TUR26" s="490"/>
      <c r="TUS26" s="491"/>
      <c r="TUT26" s="490"/>
      <c r="TUU26" s="491"/>
      <c r="TUV26" s="490"/>
      <c r="TUW26" s="491"/>
      <c r="TUX26" s="490"/>
      <c r="TUY26" s="491"/>
      <c r="TUZ26" s="490"/>
      <c r="TVA26" s="491"/>
      <c r="TVB26" s="490"/>
      <c r="TVC26" s="491"/>
      <c r="TVD26" s="490"/>
      <c r="TVE26" s="491"/>
      <c r="TVF26" s="490"/>
      <c r="TVG26" s="491"/>
      <c r="TVH26" s="490"/>
      <c r="TVI26" s="491"/>
      <c r="TVJ26" s="490"/>
      <c r="TVK26" s="491"/>
      <c r="TVL26" s="490"/>
      <c r="TVM26" s="491"/>
      <c r="TVN26" s="490"/>
      <c r="TVO26" s="491"/>
      <c r="TVP26" s="490"/>
      <c r="TVQ26" s="491"/>
      <c r="TVR26" s="490"/>
      <c r="TVS26" s="491"/>
      <c r="TVT26" s="490"/>
      <c r="TVU26" s="491"/>
      <c r="TVV26" s="490"/>
      <c r="TVW26" s="491"/>
      <c r="TVX26" s="490"/>
      <c r="TVY26" s="491"/>
      <c r="TVZ26" s="490"/>
      <c r="TWA26" s="491"/>
      <c r="TWB26" s="490"/>
      <c r="TWC26" s="491"/>
      <c r="TWD26" s="490"/>
      <c r="TWE26" s="491"/>
      <c r="TWF26" s="490"/>
      <c r="TWG26" s="491"/>
      <c r="TWH26" s="490"/>
      <c r="TWI26" s="491"/>
      <c r="TWJ26" s="490"/>
      <c r="TWK26" s="491"/>
      <c r="TWL26" s="490"/>
      <c r="TWM26" s="491"/>
      <c r="TWN26" s="490"/>
      <c r="TWO26" s="491"/>
      <c r="TWP26" s="490"/>
      <c r="TWQ26" s="491"/>
      <c r="TWR26" s="490"/>
      <c r="TWS26" s="491"/>
      <c r="TWT26" s="490"/>
      <c r="TWU26" s="491"/>
      <c r="TWV26" s="490"/>
      <c r="TWW26" s="491"/>
      <c r="TWX26" s="490"/>
      <c r="TWY26" s="491"/>
      <c r="TWZ26" s="490"/>
      <c r="TXA26" s="491"/>
      <c r="TXB26" s="490"/>
      <c r="TXC26" s="491"/>
      <c r="TXD26" s="490"/>
      <c r="TXE26" s="491"/>
      <c r="TXF26" s="490"/>
      <c r="TXG26" s="491"/>
      <c r="TXH26" s="490"/>
      <c r="TXI26" s="491"/>
      <c r="TXJ26" s="490"/>
      <c r="TXK26" s="491"/>
      <c r="TXL26" s="490"/>
      <c r="TXM26" s="491"/>
      <c r="TXN26" s="490"/>
      <c r="TXO26" s="491"/>
      <c r="TXP26" s="490"/>
      <c r="TXQ26" s="491"/>
      <c r="TXR26" s="490"/>
      <c r="TXS26" s="491"/>
      <c r="TXT26" s="490"/>
      <c r="TXU26" s="491"/>
      <c r="TXV26" s="490"/>
      <c r="TXW26" s="491"/>
      <c r="TXX26" s="490"/>
      <c r="TXY26" s="491"/>
      <c r="TXZ26" s="490"/>
      <c r="TYA26" s="491"/>
      <c r="TYB26" s="490"/>
      <c r="TYC26" s="491"/>
      <c r="TYD26" s="490"/>
      <c r="TYE26" s="491"/>
      <c r="TYF26" s="490"/>
      <c r="TYG26" s="491"/>
      <c r="TYH26" s="490"/>
      <c r="TYI26" s="491"/>
      <c r="TYJ26" s="490"/>
      <c r="TYK26" s="491"/>
      <c r="TYL26" s="490"/>
      <c r="TYM26" s="491"/>
      <c r="TYN26" s="490"/>
      <c r="TYO26" s="491"/>
      <c r="TYP26" s="490"/>
      <c r="TYQ26" s="491"/>
      <c r="TYR26" s="490"/>
      <c r="TYS26" s="491"/>
      <c r="TYT26" s="490"/>
      <c r="TYU26" s="491"/>
      <c r="TYV26" s="490"/>
      <c r="TYW26" s="491"/>
      <c r="TYX26" s="490"/>
      <c r="TYY26" s="491"/>
      <c r="TYZ26" s="490"/>
      <c r="TZA26" s="491"/>
      <c r="TZB26" s="490"/>
      <c r="TZC26" s="491"/>
      <c r="TZD26" s="490"/>
      <c r="TZE26" s="491"/>
      <c r="TZF26" s="490"/>
      <c r="TZG26" s="491"/>
      <c r="TZH26" s="490"/>
      <c r="TZI26" s="491"/>
      <c r="TZJ26" s="490"/>
      <c r="TZK26" s="491"/>
      <c r="TZL26" s="490"/>
      <c r="TZM26" s="491"/>
      <c r="TZN26" s="490"/>
      <c r="TZO26" s="491"/>
      <c r="TZP26" s="490"/>
      <c r="TZQ26" s="491"/>
      <c r="TZR26" s="490"/>
      <c r="TZS26" s="491"/>
      <c r="TZT26" s="490"/>
      <c r="TZU26" s="491"/>
      <c r="TZV26" s="490"/>
      <c r="TZW26" s="491"/>
      <c r="TZX26" s="490"/>
      <c r="TZY26" s="491"/>
      <c r="TZZ26" s="490"/>
      <c r="UAA26" s="491"/>
      <c r="UAB26" s="490"/>
      <c r="UAC26" s="491"/>
      <c r="UAD26" s="490"/>
      <c r="UAE26" s="491"/>
      <c r="UAF26" s="490"/>
      <c r="UAG26" s="491"/>
      <c r="UAH26" s="490"/>
      <c r="UAI26" s="491"/>
      <c r="UAJ26" s="490"/>
      <c r="UAK26" s="491"/>
      <c r="UAL26" s="490"/>
      <c r="UAM26" s="491"/>
      <c r="UAN26" s="490"/>
      <c r="UAO26" s="491"/>
      <c r="UAP26" s="490"/>
      <c r="UAQ26" s="491"/>
      <c r="UAR26" s="490"/>
      <c r="UAS26" s="491"/>
      <c r="UAT26" s="490"/>
      <c r="UAU26" s="491"/>
      <c r="UAV26" s="490"/>
      <c r="UAW26" s="491"/>
      <c r="UAX26" s="490"/>
      <c r="UAY26" s="491"/>
      <c r="UAZ26" s="490"/>
      <c r="UBA26" s="491"/>
      <c r="UBB26" s="490"/>
      <c r="UBC26" s="491"/>
      <c r="UBD26" s="490"/>
      <c r="UBE26" s="491"/>
      <c r="UBF26" s="490"/>
      <c r="UBG26" s="491"/>
      <c r="UBH26" s="490"/>
      <c r="UBI26" s="491"/>
      <c r="UBJ26" s="490"/>
      <c r="UBK26" s="491"/>
      <c r="UBL26" s="490"/>
      <c r="UBM26" s="491"/>
      <c r="UBN26" s="490"/>
      <c r="UBO26" s="491"/>
      <c r="UBP26" s="490"/>
      <c r="UBQ26" s="491"/>
      <c r="UBR26" s="490"/>
      <c r="UBS26" s="491"/>
      <c r="UBT26" s="490"/>
      <c r="UBU26" s="491"/>
      <c r="UBV26" s="490"/>
      <c r="UBW26" s="491"/>
      <c r="UBX26" s="490"/>
      <c r="UBY26" s="491"/>
      <c r="UBZ26" s="490"/>
      <c r="UCA26" s="491"/>
      <c r="UCB26" s="490"/>
      <c r="UCC26" s="491"/>
      <c r="UCD26" s="490"/>
      <c r="UCE26" s="491"/>
      <c r="UCF26" s="490"/>
      <c r="UCG26" s="491"/>
      <c r="UCH26" s="490"/>
      <c r="UCI26" s="491"/>
      <c r="UCJ26" s="490"/>
      <c r="UCK26" s="491"/>
      <c r="UCL26" s="490"/>
      <c r="UCM26" s="491"/>
      <c r="UCN26" s="490"/>
      <c r="UCO26" s="491"/>
      <c r="UCP26" s="490"/>
      <c r="UCQ26" s="491"/>
      <c r="UCR26" s="490"/>
      <c r="UCS26" s="491"/>
      <c r="UCT26" s="490"/>
      <c r="UCU26" s="491"/>
      <c r="UCV26" s="490"/>
      <c r="UCW26" s="491"/>
      <c r="UCX26" s="490"/>
      <c r="UCY26" s="491"/>
      <c r="UCZ26" s="490"/>
      <c r="UDA26" s="491"/>
      <c r="UDB26" s="490"/>
      <c r="UDC26" s="491"/>
      <c r="UDD26" s="490"/>
      <c r="UDE26" s="491"/>
      <c r="UDF26" s="490"/>
      <c r="UDG26" s="491"/>
      <c r="UDH26" s="490"/>
      <c r="UDI26" s="491"/>
      <c r="UDJ26" s="490"/>
      <c r="UDK26" s="491"/>
      <c r="UDL26" s="490"/>
      <c r="UDM26" s="491"/>
      <c r="UDN26" s="490"/>
      <c r="UDO26" s="491"/>
      <c r="UDP26" s="490"/>
      <c r="UDQ26" s="491"/>
      <c r="UDR26" s="490"/>
      <c r="UDS26" s="491"/>
      <c r="UDT26" s="490"/>
      <c r="UDU26" s="491"/>
      <c r="UDV26" s="490"/>
      <c r="UDW26" s="491"/>
      <c r="UDX26" s="490"/>
      <c r="UDY26" s="491"/>
      <c r="UDZ26" s="490"/>
      <c r="UEA26" s="491"/>
      <c r="UEB26" s="490"/>
      <c r="UEC26" s="491"/>
      <c r="UED26" s="490"/>
      <c r="UEE26" s="491"/>
      <c r="UEF26" s="490"/>
      <c r="UEG26" s="491"/>
      <c r="UEH26" s="490"/>
      <c r="UEI26" s="491"/>
      <c r="UEJ26" s="490"/>
      <c r="UEK26" s="491"/>
      <c r="UEL26" s="490"/>
      <c r="UEM26" s="491"/>
      <c r="UEN26" s="490"/>
      <c r="UEO26" s="491"/>
      <c r="UEP26" s="490"/>
      <c r="UEQ26" s="491"/>
      <c r="UER26" s="490"/>
      <c r="UES26" s="491"/>
      <c r="UET26" s="490"/>
      <c r="UEU26" s="491"/>
      <c r="UEV26" s="490"/>
      <c r="UEW26" s="491"/>
      <c r="UEX26" s="490"/>
      <c r="UEY26" s="491"/>
      <c r="UEZ26" s="490"/>
      <c r="UFA26" s="491"/>
      <c r="UFB26" s="490"/>
      <c r="UFC26" s="491"/>
      <c r="UFD26" s="490"/>
      <c r="UFE26" s="491"/>
      <c r="UFF26" s="490"/>
      <c r="UFG26" s="491"/>
      <c r="UFH26" s="490"/>
      <c r="UFI26" s="491"/>
      <c r="UFJ26" s="490"/>
      <c r="UFK26" s="491"/>
      <c r="UFL26" s="490"/>
      <c r="UFM26" s="491"/>
      <c r="UFN26" s="490"/>
      <c r="UFO26" s="491"/>
      <c r="UFP26" s="490"/>
      <c r="UFQ26" s="491"/>
      <c r="UFR26" s="490"/>
      <c r="UFS26" s="491"/>
      <c r="UFT26" s="490"/>
      <c r="UFU26" s="491"/>
      <c r="UFV26" s="490"/>
      <c r="UFW26" s="491"/>
      <c r="UFX26" s="490"/>
      <c r="UFY26" s="491"/>
      <c r="UFZ26" s="490"/>
      <c r="UGA26" s="491"/>
      <c r="UGB26" s="490"/>
      <c r="UGC26" s="491"/>
      <c r="UGD26" s="490"/>
      <c r="UGE26" s="491"/>
      <c r="UGF26" s="490"/>
      <c r="UGG26" s="491"/>
      <c r="UGH26" s="490"/>
      <c r="UGI26" s="491"/>
      <c r="UGJ26" s="490"/>
      <c r="UGK26" s="491"/>
      <c r="UGL26" s="490"/>
      <c r="UGM26" s="491"/>
      <c r="UGN26" s="490"/>
      <c r="UGO26" s="491"/>
      <c r="UGP26" s="490"/>
      <c r="UGQ26" s="491"/>
      <c r="UGR26" s="490"/>
      <c r="UGS26" s="491"/>
      <c r="UGT26" s="490"/>
      <c r="UGU26" s="491"/>
      <c r="UGV26" s="490"/>
      <c r="UGW26" s="491"/>
      <c r="UGX26" s="490"/>
      <c r="UGY26" s="491"/>
      <c r="UGZ26" s="490"/>
      <c r="UHA26" s="491"/>
      <c r="UHB26" s="490"/>
      <c r="UHC26" s="491"/>
      <c r="UHD26" s="490"/>
      <c r="UHE26" s="491"/>
      <c r="UHF26" s="490"/>
      <c r="UHG26" s="491"/>
      <c r="UHH26" s="490"/>
      <c r="UHI26" s="491"/>
      <c r="UHJ26" s="490"/>
      <c r="UHK26" s="491"/>
      <c r="UHL26" s="490"/>
      <c r="UHM26" s="491"/>
      <c r="UHN26" s="490"/>
      <c r="UHO26" s="491"/>
      <c r="UHP26" s="490"/>
      <c r="UHQ26" s="491"/>
      <c r="UHR26" s="490"/>
      <c r="UHS26" s="491"/>
      <c r="UHT26" s="490"/>
      <c r="UHU26" s="491"/>
      <c r="UHV26" s="490"/>
      <c r="UHW26" s="491"/>
      <c r="UHX26" s="490"/>
      <c r="UHY26" s="491"/>
      <c r="UHZ26" s="490"/>
      <c r="UIA26" s="491"/>
      <c r="UIB26" s="490"/>
      <c r="UIC26" s="491"/>
      <c r="UID26" s="490"/>
      <c r="UIE26" s="491"/>
      <c r="UIF26" s="490"/>
      <c r="UIG26" s="491"/>
      <c r="UIH26" s="490"/>
      <c r="UII26" s="491"/>
      <c r="UIJ26" s="490"/>
      <c r="UIK26" s="491"/>
      <c r="UIL26" s="490"/>
      <c r="UIM26" s="491"/>
      <c r="UIN26" s="490"/>
      <c r="UIO26" s="491"/>
      <c r="UIP26" s="490"/>
      <c r="UIQ26" s="491"/>
      <c r="UIR26" s="490"/>
      <c r="UIS26" s="491"/>
      <c r="UIT26" s="490"/>
      <c r="UIU26" s="491"/>
      <c r="UIV26" s="490"/>
      <c r="UIW26" s="491"/>
      <c r="UIX26" s="490"/>
      <c r="UIY26" s="491"/>
      <c r="UIZ26" s="490"/>
      <c r="UJA26" s="491"/>
      <c r="UJB26" s="490"/>
      <c r="UJC26" s="491"/>
      <c r="UJD26" s="490"/>
      <c r="UJE26" s="491"/>
      <c r="UJF26" s="490"/>
      <c r="UJG26" s="491"/>
      <c r="UJH26" s="490"/>
      <c r="UJI26" s="491"/>
      <c r="UJJ26" s="490"/>
      <c r="UJK26" s="491"/>
      <c r="UJL26" s="490"/>
      <c r="UJM26" s="491"/>
      <c r="UJN26" s="490"/>
      <c r="UJO26" s="491"/>
      <c r="UJP26" s="490"/>
      <c r="UJQ26" s="491"/>
      <c r="UJR26" s="490"/>
      <c r="UJS26" s="491"/>
      <c r="UJT26" s="490"/>
      <c r="UJU26" s="491"/>
      <c r="UJV26" s="490"/>
      <c r="UJW26" s="491"/>
      <c r="UJX26" s="490"/>
      <c r="UJY26" s="491"/>
      <c r="UJZ26" s="490"/>
      <c r="UKA26" s="491"/>
      <c r="UKB26" s="490"/>
      <c r="UKC26" s="491"/>
      <c r="UKD26" s="490"/>
      <c r="UKE26" s="491"/>
      <c r="UKF26" s="490"/>
      <c r="UKG26" s="491"/>
      <c r="UKH26" s="490"/>
      <c r="UKI26" s="491"/>
      <c r="UKJ26" s="490"/>
      <c r="UKK26" s="491"/>
      <c r="UKL26" s="490"/>
      <c r="UKM26" s="491"/>
      <c r="UKN26" s="490"/>
      <c r="UKO26" s="491"/>
      <c r="UKP26" s="490"/>
      <c r="UKQ26" s="491"/>
      <c r="UKR26" s="490"/>
      <c r="UKS26" s="491"/>
      <c r="UKT26" s="490"/>
      <c r="UKU26" s="491"/>
      <c r="UKV26" s="490"/>
      <c r="UKW26" s="491"/>
      <c r="UKX26" s="490"/>
      <c r="UKY26" s="491"/>
      <c r="UKZ26" s="490"/>
      <c r="ULA26" s="491"/>
      <c r="ULB26" s="490"/>
      <c r="ULC26" s="491"/>
      <c r="ULD26" s="490"/>
      <c r="ULE26" s="491"/>
      <c r="ULF26" s="490"/>
      <c r="ULG26" s="491"/>
      <c r="ULH26" s="490"/>
      <c r="ULI26" s="491"/>
      <c r="ULJ26" s="490"/>
      <c r="ULK26" s="491"/>
      <c r="ULL26" s="490"/>
      <c r="ULM26" s="491"/>
      <c r="ULN26" s="490"/>
      <c r="ULO26" s="491"/>
      <c r="ULP26" s="490"/>
      <c r="ULQ26" s="491"/>
      <c r="ULR26" s="490"/>
      <c r="ULS26" s="491"/>
      <c r="ULT26" s="490"/>
      <c r="ULU26" s="491"/>
      <c r="ULV26" s="490"/>
      <c r="ULW26" s="491"/>
      <c r="ULX26" s="490"/>
      <c r="ULY26" s="491"/>
      <c r="ULZ26" s="490"/>
      <c r="UMA26" s="491"/>
      <c r="UMB26" s="490"/>
      <c r="UMC26" s="491"/>
      <c r="UMD26" s="490"/>
      <c r="UME26" s="491"/>
      <c r="UMF26" s="490"/>
      <c r="UMG26" s="491"/>
      <c r="UMH26" s="490"/>
      <c r="UMI26" s="491"/>
      <c r="UMJ26" s="490"/>
      <c r="UMK26" s="491"/>
      <c r="UML26" s="490"/>
      <c r="UMM26" s="491"/>
      <c r="UMN26" s="490"/>
      <c r="UMO26" s="491"/>
      <c r="UMP26" s="490"/>
      <c r="UMQ26" s="491"/>
      <c r="UMR26" s="490"/>
      <c r="UMS26" s="491"/>
      <c r="UMT26" s="490"/>
      <c r="UMU26" s="491"/>
      <c r="UMV26" s="490"/>
      <c r="UMW26" s="491"/>
      <c r="UMX26" s="490"/>
      <c r="UMY26" s="491"/>
      <c r="UMZ26" s="490"/>
      <c r="UNA26" s="491"/>
      <c r="UNB26" s="490"/>
      <c r="UNC26" s="491"/>
      <c r="UND26" s="490"/>
      <c r="UNE26" s="491"/>
      <c r="UNF26" s="490"/>
      <c r="UNG26" s="491"/>
      <c r="UNH26" s="490"/>
      <c r="UNI26" s="491"/>
      <c r="UNJ26" s="490"/>
      <c r="UNK26" s="491"/>
      <c r="UNL26" s="490"/>
      <c r="UNM26" s="491"/>
      <c r="UNN26" s="490"/>
      <c r="UNO26" s="491"/>
      <c r="UNP26" s="490"/>
      <c r="UNQ26" s="491"/>
      <c r="UNR26" s="490"/>
      <c r="UNS26" s="491"/>
      <c r="UNT26" s="490"/>
      <c r="UNU26" s="491"/>
      <c r="UNV26" s="490"/>
      <c r="UNW26" s="491"/>
      <c r="UNX26" s="490"/>
      <c r="UNY26" s="491"/>
      <c r="UNZ26" s="490"/>
      <c r="UOA26" s="491"/>
      <c r="UOB26" s="490"/>
      <c r="UOC26" s="491"/>
      <c r="UOD26" s="490"/>
      <c r="UOE26" s="491"/>
      <c r="UOF26" s="490"/>
      <c r="UOG26" s="491"/>
      <c r="UOH26" s="490"/>
      <c r="UOI26" s="491"/>
      <c r="UOJ26" s="490"/>
      <c r="UOK26" s="491"/>
      <c r="UOL26" s="490"/>
      <c r="UOM26" s="491"/>
      <c r="UON26" s="490"/>
      <c r="UOO26" s="491"/>
      <c r="UOP26" s="490"/>
      <c r="UOQ26" s="491"/>
      <c r="UOR26" s="490"/>
      <c r="UOS26" s="491"/>
      <c r="UOT26" s="490"/>
      <c r="UOU26" s="491"/>
      <c r="UOV26" s="490"/>
      <c r="UOW26" s="491"/>
      <c r="UOX26" s="490"/>
      <c r="UOY26" s="491"/>
      <c r="UOZ26" s="490"/>
      <c r="UPA26" s="491"/>
      <c r="UPB26" s="490"/>
      <c r="UPC26" s="491"/>
      <c r="UPD26" s="490"/>
      <c r="UPE26" s="491"/>
      <c r="UPF26" s="490"/>
      <c r="UPG26" s="491"/>
      <c r="UPH26" s="490"/>
      <c r="UPI26" s="491"/>
      <c r="UPJ26" s="490"/>
      <c r="UPK26" s="491"/>
      <c r="UPL26" s="490"/>
      <c r="UPM26" s="491"/>
      <c r="UPN26" s="490"/>
      <c r="UPO26" s="491"/>
      <c r="UPP26" s="490"/>
      <c r="UPQ26" s="491"/>
      <c r="UPR26" s="490"/>
      <c r="UPS26" s="491"/>
      <c r="UPT26" s="490"/>
      <c r="UPU26" s="491"/>
      <c r="UPV26" s="490"/>
      <c r="UPW26" s="491"/>
      <c r="UPX26" s="490"/>
      <c r="UPY26" s="491"/>
      <c r="UPZ26" s="490"/>
      <c r="UQA26" s="491"/>
      <c r="UQB26" s="490"/>
      <c r="UQC26" s="491"/>
      <c r="UQD26" s="490"/>
      <c r="UQE26" s="491"/>
      <c r="UQF26" s="490"/>
      <c r="UQG26" s="491"/>
      <c r="UQH26" s="490"/>
      <c r="UQI26" s="491"/>
      <c r="UQJ26" s="490"/>
      <c r="UQK26" s="491"/>
      <c r="UQL26" s="490"/>
      <c r="UQM26" s="491"/>
      <c r="UQN26" s="490"/>
      <c r="UQO26" s="491"/>
      <c r="UQP26" s="490"/>
      <c r="UQQ26" s="491"/>
      <c r="UQR26" s="490"/>
      <c r="UQS26" s="491"/>
      <c r="UQT26" s="490"/>
      <c r="UQU26" s="491"/>
      <c r="UQV26" s="490"/>
      <c r="UQW26" s="491"/>
      <c r="UQX26" s="490"/>
      <c r="UQY26" s="491"/>
      <c r="UQZ26" s="490"/>
      <c r="URA26" s="491"/>
      <c r="URB26" s="490"/>
      <c r="URC26" s="491"/>
      <c r="URD26" s="490"/>
      <c r="URE26" s="491"/>
      <c r="URF26" s="490"/>
      <c r="URG26" s="491"/>
      <c r="URH26" s="490"/>
      <c r="URI26" s="491"/>
      <c r="URJ26" s="490"/>
      <c r="URK26" s="491"/>
      <c r="URL26" s="490"/>
      <c r="URM26" s="491"/>
      <c r="URN26" s="490"/>
      <c r="URO26" s="491"/>
      <c r="URP26" s="490"/>
      <c r="URQ26" s="491"/>
      <c r="URR26" s="490"/>
      <c r="URS26" s="491"/>
      <c r="URT26" s="490"/>
      <c r="URU26" s="491"/>
      <c r="URV26" s="490"/>
      <c r="URW26" s="491"/>
      <c r="URX26" s="490"/>
      <c r="URY26" s="491"/>
      <c r="URZ26" s="490"/>
      <c r="USA26" s="491"/>
      <c r="USB26" s="490"/>
      <c r="USC26" s="491"/>
      <c r="USD26" s="490"/>
      <c r="USE26" s="491"/>
      <c r="USF26" s="490"/>
      <c r="USG26" s="491"/>
      <c r="USH26" s="490"/>
      <c r="USI26" s="491"/>
      <c r="USJ26" s="490"/>
      <c r="USK26" s="491"/>
      <c r="USL26" s="490"/>
      <c r="USM26" s="491"/>
      <c r="USN26" s="490"/>
      <c r="USO26" s="491"/>
      <c r="USP26" s="490"/>
      <c r="USQ26" s="491"/>
      <c r="USR26" s="490"/>
      <c r="USS26" s="491"/>
      <c r="UST26" s="490"/>
      <c r="USU26" s="491"/>
      <c r="USV26" s="490"/>
      <c r="USW26" s="491"/>
      <c r="USX26" s="490"/>
      <c r="USY26" s="491"/>
      <c r="USZ26" s="490"/>
      <c r="UTA26" s="491"/>
      <c r="UTB26" s="490"/>
      <c r="UTC26" s="491"/>
      <c r="UTD26" s="490"/>
      <c r="UTE26" s="491"/>
      <c r="UTF26" s="490"/>
      <c r="UTG26" s="491"/>
      <c r="UTH26" s="490"/>
      <c r="UTI26" s="491"/>
      <c r="UTJ26" s="490"/>
      <c r="UTK26" s="491"/>
      <c r="UTL26" s="490"/>
      <c r="UTM26" s="491"/>
      <c r="UTN26" s="490"/>
      <c r="UTO26" s="491"/>
      <c r="UTP26" s="490"/>
      <c r="UTQ26" s="491"/>
      <c r="UTR26" s="490"/>
      <c r="UTS26" s="491"/>
      <c r="UTT26" s="490"/>
      <c r="UTU26" s="491"/>
      <c r="UTV26" s="490"/>
      <c r="UTW26" s="491"/>
      <c r="UTX26" s="490"/>
      <c r="UTY26" s="491"/>
      <c r="UTZ26" s="490"/>
      <c r="UUA26" s="491"/>
      <c r="UUB26" s="490"/>
      <c r="UUC26" s="491"/>
      <c r="UUD26" s="490"/>
      <c r="UUE26" s="491"/>
      <c r="UUF26" s="490"/>
      <c r="UUG26" s="491"/>
      <c r="UUH26" s="490"/>
      <c r="UUI26" s="491"/>
      <c r="UUJ26" s="490"/>
      <c r="UUK26" s="491"/>
      <c r="UUL26" s="490"/>
      <c r="UUM26" s="491"/>
      <c r="UUN26" s="490"/>
      <c r="UUO26" s="491"/>
      <c r="UUP26" s="490"/>
      <c r="UUQ26" s="491"/>
      <c r="UUR26" s="490"/>
      <c r="UUS26" s="491"/>
      <c r="UUT26" s="490"/>
      <c r="UUU26" s="491"/>
      <c r="UUV26" s="490"/>
      <c r="UUW26" s="491"/>
      <c r="UUX26" s="490"/>
      <c r="UUY26" s="491"/>
      <c r="UUZ26" s="490"/>
      <c r="UVA26" s="491"/>
      <c r="UVB26" s="490"/>
      <c r="UVC26" s="491"/>
      <c r="UVD26" s="490"/>
      <c r="UVE26" s="491"/>
      <c r="UVF26" s="490"/>
      <c r="UVG26" s="491"/>
      <c r="UVH26" s="490"/>
      <c r="UVI26" s="491"/>
      <c r="UVJ26" s="490"/>
      <c r="UVK26" s="491"/>
      <c r="UVL26" s="490"/>
      <c r="UVM26" s="491"/>
      <c r="UVN26" s="490"/>
      <c r="UVO26" s="491"/>
      <c r="UVP26" s="490"/>
      <c r="UVQ26" s="491"/>
      <c r="UVR26" s="490"/>
      <c r="UVS26" s="491"/>
      <c r="UVT26" s="490"/>
      <c r="UVU26" s="491"/>
      <c r="UVV26" s="490"/>
      <c r="UVW26" s="491"/>
      <c r="UVX26" s="490"/>
      <c r="UVY26" s="491"/>
      <c r="UVZ26" s="490"/>
      <c r="UWA26" s="491"/>
      <c r="UWB26" s="490"/>
      <c r="UWC26" s="491"/>
      <c r="UWD26" s="490"/>
      <c r="UWE26" s="491"/>
      <c r="UWF26" s="490"/>
      <c r="UWG26" s="491"/>
      <c r="UWH26" s="490"/>
      <c r="UWI26" s="491"/>
      <c r="UWJ26" s="490"/>
      <c r="UWK26" s="491"/>
      <c r="UWL26" s="490"/>
      <c r="UWM26" s="491"/>
      <c r="UWN26" s="490"/>
      <c r="UWO26" s="491"/>
      <c r="UWP26" s="490"/>
      <c r="UWQ26" s="491"/>
      <c r="UWR26" s="490"/>
      <c r="UWS26" s="491"/>
      <c r="UWT26" s="490"/>
      <c r="UWU26" s="491"/>
      <c r="UWV26" s="490"/>
      <c r="UWW26" s="491"/>
      <c r="UWX26" s="490"/>
      <c r="UWY26" s="491"/>
      <c r="UWZ26" s="490"/>
      <c r="UXA26" s="491"/>
      <c r="UXB26" s="490"/>
      <c r="UXC26" s="491"/>
      <c r="UXD26" s="490"/>
      <c r="UXE26" s="491"/>
      <c r="UXF26" s="490"/>
      <c r="UXG26" s="491"/>
      <c r="UXH26" s="490"/>
      <c r="UXI26" s="491"/>
      <c r="UXJ26" s="490"/>
      <c r="UXK26" s="491"/>
      <c r="UXL26" s="490"/>
      <c r="UXM26" s="491"/>
      <c r="UXN26" s="490"/>
      <c r="UXO26" s="491"/>
      <c r="UXP26" s="490"/>
      <c r="UXQ26" s="491"/>
      <c r="UXR26" s="490"/>
      <c r="UXS26" s="491"/>
      <c r="UXT26" s="490"/>
      <c r="UXU26" s="491"/>
      <c r="UXV26" s="490"/>
      <c r="UXW26" s="491"/>
      <c r="UXX26" s="490"/>
      <c r="UXY26" s="491"/>
      <c r="UXZ26" s="490"/>
      <c r="UYA26" s="491"/>
      <c r="UYB26" s="490"/>
      <c r="UYC26" s="491"/>
      <c r="UYD26" s="490"/>
      <c r="UYE26" s="491"/>
      <c r="UYF26" s="490"/>
      <c r="UYG26" s="491"/>
      <c r="UYH26" s="490"/>
      <c r="UYI26" s="491"/>
      <c r="UYJ26" s="490"/>
      <c r="UYK26" s="491"/>
      <c r="UYL26" s="490"/>
      <c r="UYM26" s="491"/>
      <c r="UYN26" s="490"/>
      <c r="UYO26" s="491"/>
      <c r="UYP26" s="490"/>
      <c r="UYQ26" s="491"/>
      <c r="UYR26" s="490"/>
      <c r="UYS26" s="491"/>
      <c r="UYT26" s="490"/>
      <c r="UYU26" s="491"/>
      <c r="UYV26" s="490"/>
      <c r="UYW26" s="491"/>
      <c r="UYX26" s="490"/>
      <c r="UYY26" s="491"/>
      <c r="UYZ26" s="490"/>
      <c r="UZA26" s="491"/>
      <c r="UZB26" s="490"/>
      <c r="UZC26" s="491"/>
      <c r="UZD26" s="490"/>
      <c r="UZE26" s="491"/>
      <c r="UZF26" s="490"/>
      <c r="UZG26" s="491"/>
      <c r="UZH26" s="490"/>
      <c r="UZI26" s="491"/>
      <c r="UZJ26" s="490"/>
      <c r="UZK26" s="491"/>
      <c r="UZL26" s="490"/>
      <c r="UZM26" s="491"/>
      <c r="UZN26" s="490"/>
      <c r="UZO26" s="491"/>
      <c r="UZP26" s="490"/>
      <c r="UZQ26" s="491"/>
      <c r="UZR26" s="490"/>
      <c r="UZS26" s="491"/>
      <c r="UZT26" s="490"/>
      <c r="UZU26" s="491"/>
      <c r="UZV26" s="490"/>
      <c r="UZW26" s="491"/>
      <c r="UZX26" s="490"/>
      <c r="UZY26" s="491"/>
      <c r="UZZ26" s="490"/>
      <c r="VAA26" s="491"/>
      <c r="VAB26" s="490"/>
      <c r="VAC26" s="491"/>
      <c r="VAD26" s="490"/>
      <c r="VAE26" s="491"/>
      <c r="VAF26" s="490"/>
      <c r="VAG26" s="491"/>
      <c r="VAH26" s="490"/>
      <c r="VAI26" s="491"/>
      <c r="VAJ26" s="490"/>
      <c r="VAK26" s="491"/>
      <c r="VAL26" s="490"/>
      <c r="VAM26" s="491"/>
      <c r="VAN26" s="490"/>
      <c r="VAO26" s="491"/>
      <c r="VAP26" s="490"/>
      <c r="VAQ26" s="491"/>
      <c r="VAR26" s="490"/>
      <c r="VAS26" s="491"/>
      <c r="VAT26" s="490"/>
      <c r="VAU26" s="491"/>
      <c r="VAV26" s="490"/>
      <c r="VAW26" s="491"/>
      <c r="VAX26" s="490"/>
      <c r="VAY26" s="491"/>
      <c r="VAZ26" s="490"/>
      <c r="VBA26" s="491"/>
      <c r="VBB26" s="490"/>
      <c r="VBC26" s="491"/>
      <c r="VBD26" s="490"/>
      <c r="VBE26" s="491"/>
      <c r="VBF26" s="490"/>
      <c r="VBG26" s="491"/>
      <c r="VBH26" s="490"/>
      <c r="VBI26" s="491"/>
      <c r="VBJ26" s="490"/>
      <c r="VBK26" s="491"/>
      <c r="VBL26" s="490"/>
      <c r="VBM26" s="491"/>
      <c r="VBN26" s="490"/>
      <c r="VBO26" s="491"/>
      <c r="VBP26" s="490"/>
      <c r="VBQ26" s="491"/>
      <c r="VBR26" s="490"/>
      <c r="VBS26" s="491"/>
      <c r="VBT26" s="490"/>
      <c r="VBU26" s="491"/>
      <c r="VBV26" s="490"/>
      <c r="VBW26" s="491"/>
      <c r="VBX26" s="490"/>
      <c r="VBY26" s="491"/>
      <c r="VBZ26" s="490"/>
      <c r="VCA26" s="491"/>
      <c r="VCB26" s="490"/>
      <c r="VCC26" s="491"/>
      <c r="VCD26" s="490"/>
      <c r="VCE26" s="491"/>
      <c r="VCF26" s="490"/>
      <c r="VCG26" s="491"/>
      <c r="VCH26" s="490"/>
      <c r="VCI26" s="491"/>
      <c r="VCJ26" s="490"/>
      <c r="VCK26" s="491"/>
      <c r="VCL26" s="490"/>
      <c r="VCM26" s="491"/>
      <c r="VCN26" s="490"/>
      <c r="VCO26" s="491"/>
      <c r="VCP26" s="490"/>
      <c r="VCQ26" s="491"/>
      <c r="VCR26" s="490"/>
      <c r="VCS26" s="491"/>
      <c r="VCT26" s="490"/>
      <c r="VCU26" s="491"/>
      <c r="VCV26" s="490"/>
      <c r="VCW26" s="491"/>
      <c r="VCX26" s="490"/>
      <c r="VCY26" s="491"/>
      <c r="VCZ26" s="490"/>
      <c r="VDA26" s="491"/>
      <c r="VDB26" s="490"/>
      <c r="VDC26" s="491"/>
      <c r="VDD26" s="490"/>
      <c r="VDE26" s="491"/>
      <c r="VDF26" s="490"/>
      <c r="VDG26" s="491"/>
      <c r="VDH26" s="490"/>
      <c r="VDI26" s="491"/>
      <c r="VDJ26" s="490"/>
      <c r="VDK26" s="491"/>
      <c r="VDL26" s="490"/>
      <c r="VDM26" s="491"/>
      <c r="VDN26" s="490"/>
      <c r="VDO26" s="491"/>
      <c r="VDP26" s="490"/>
      <c r="VDQ26" s="491"/>
      <c r="VDR26" s="490"/>
      <c r="VDS26" s="491"/>
      <c r="VDT26" s="490"/>
      <c r="VDU26" s="491"/>
      <c r="VDV26" s="490"/>
      <c r="VDW26" s="491"/>
      <c r="VDX26" s="490"/>
      <c r="VDY26" s="491"/>
      <c r="VDZ26" s="490"/>
      <c r="VEA26" s="491"/>
      <c r="VEB26" s="490"/>
      <c r="VEC26" s="491"/>
      <c r="VED26" s="490"/>
      <c r="VEE26" s="491"/>
      <c r="VEF26" s="490"/>
      <c r="VEG26" s="491"/>
      <c r="VEH26" s="490"/>
      <c r="VEI26" s="491"/>
      <c r="VEJ26" s="490"/>
      <c r="VEK26" s="491"/>
      <c r="VEL26" s="490"/>
      <c r="VEM26" s="491"/>
      <c r="VEN26" s="490"/>
      <c r="VEO26" s="491"/>
      <c r="VEP26" s="490"/>
      <c r="VEQ26" s="491"/>
      <c r="VER26" s="490"/>
      <c r="VES26" s="491"/>
      <c r="VET26" s="490"/>
      <c r="VEU26" s="491"/>
      <c r="VEV26" s="490"/>
      <c r="VEW26" s="491"/>
      <c r="VEX26" s="490"/>
      <c r="VEY26" s="491"/>
      <c r="VEZ26" s="490"/>
      <c r="VFA26" s="491"/>
      <c r="VFB26" s="490"/>
      <c r="VFC26" s="491"/>
      <c r="VFD26" s="490"/>
      <c r="VFE26" s="491"/>
      <c r="VFF26" s="490"/>
      <c r="VFG26" s="491"/>
      <c r="VFH26" s="490"/>
      <c r="VFI26" s="491"/>
      <c r="VFJ26" s="490"/>
      <c r="VFK26" s="491"/>
      <c r="VFL26" s="490"/>
      <c r="VFM26" s="491"/>
      <c r="VFN26" s="490"/>
      <c r="VFO26" s="491"/>
      <c r="VFP26" s="490"/>
      <c r="VFQ26" s="491"/>
      <c r="VFR26" s="490"/>
      <c r="VFS26" s="491"/>
      <c r="VFT26" s="490"/>
      <c r="VFU26" s="491"/>
      <c r="VFV26" s="490"/>
      <c r="VFW26" s="491"/>
      <c r="VFX26" s="490"/>
      <c r="VFY26" s="491"/>
      <c r="VFZ26" s="490"/>
      <c r="VGA26" s="491"/>
      <c r="VGB26" s="490"/>
      <c r="VGC26" s="491"/>
      <c r="VGD26" s="490"/>
      <c r="VGE26" s="491"/>
      <c r="VGF26" s="490"/>
      <c r="VGG26" s="491"/>
      <c r="VGH26" s="490"/>
      <c r="VGI26" s="491"/>
      <c r="VGJ26" s="490"/>
      <c r="VGK26" s="491"/>
      <c r="VGL26" s="490"/>
      <c r="VGM26" s="491"/>
      <c r="VGN26" s="490"/>
      <c r="VGO26" s="491"/>
      <c r="VGP26" s="490"/>
      <c r="VGQ26" s="491"/>
      <c r="VGR26" s="490"/>
      <c r="VGS26" s="491"/>
      <c r="VGT26" s="490"/>
      <c r="VGU26" s="491"/>
      <c r="VGV26" s="490"/>
      <c r="VGW26" s="491"/>
      <c r="VGX26" s="490"/>
      <c r="VGY26" s="491"/>
      <c r="VGZ26" s="490"/>
      <c r="VHA26" s="491"/>
      <c r="VHB26" s="490"/>
      <c r="VHC26" s="491"/>
      <c r="VHD26" s="490"/>
      <c r="VHE26" s="491"/>
      <c r="VHF26" s="490"/>
      <c r="VHG26" s="491"/>
      <c r="VHH26" s="490"/>
      <c r="VHI26" s="491"/>
      <c r="VHJ26" s="490"/>
      <c r="VHK26" s="491"/>
      <c r="VHL26" s="490"/>
      <c r="VHM26" s="491"/>
      <c r="VHN26" s="490"/>
      <c r="VHO26" s="491"/>
      <c r="VHP26" s="490"/>
      <c r="VHQ26" s="491"/>
      <c r="VHR26" s="490"/>
      <c r="VHS26" s="491"/>
      <c r="VHT26" s="490"/>
      <c r="VHU26" s="491"/>
      <c r="VHV26" s="490"/>
      <c r="VHW26" s="491"/>
      <c r="VHX26" s="490"/>
      <c r="VHY26" s="491"/>
      <c r="VHZ26" s="490"/>
      <c r="VIA26" s="491"/>
      <c r="VIB26" s="490"/>
      <c r="VIC26" s="491"/>
      <c r="VID26" s="490"/>
      <c r="VIE26" s="491"/>
      <c r="VIF26" s="490"/>
      <c r="VIG26" s="491"/>
      <c r="VIH26" s="490"/>
      <c r="VII26" s="491"/>
      <c r="VIJ26" s="490"/>
      <c r="VIK26" s="491"/>
      <c r="VIL26" s="490"/>
      <c r="VIM26" s="491"/>
      <c r="VIN26" s="490"/>
      <c r="VIO26" s="491"/>
      <c r="VIP26" s="490"/>
      <c r="VIQ26" s="491"/>
      <c r="VIR26" s="490"/>
      <c r="VIS26" s="491"/>
      <c r="VIT26" s="490"/>
      <c r="VIU26" s="491"/>
      <c r="VIV26" s="490"/>
      <c r="VIW26" s="491"/>
      <c r="VIX26" s="490"/>
      <c r="VIY26" s="491"/>
      <c r="VIZ26" s="490"/>
      <c r="VJA26" s="491"/>
      <c r="VJB26" s="490"/>
      <c r="VJC26" s="491"/>
      <c r="VJD26" s="490"/>
      <c r="VJE26" s="491"/>
      <c r="VJF26" s="490"/>
      <c r="VJG26" s="491"/>
      <c r="VJH26" s="490"/>
      <c r="VJI26" s="491"/>
      <c r="VJJ26" s="490"/>
      <c r="VJK26" s="491"/>
      <c r="VJL26" s="490"/>
      <c r="VJM26" s="491"/>
      <c r="VJN26" s="490"/>
      <c r="VJO26" s="491"/>
      <c r="VJP26" s="490"/>
      <c r="VJQ26" s="491"/>
      <c r="VJR26" s="490"/>
      <c r="VJS26" s="491"/>
      <c r="VJT26" s="490"/>
      <c r="VJU26" s="491"/>
      <c r="VJV26" s="490"/>
      <c r="VJW26" s="491"/>
      <c r="VJX26" s="490"/>
      <c r="VJY26" s="491"/>
      <c r="VJZ26" s="490"/>
      <c r="VKA26" s="491"/>
      <c r="VKB26" s="490"/>
      <c r="VKC26" s="491"/>
      <c r="VKD26" s="490"/>
      <c r="VKE26" s="491"/>
      <c r="VKF26" s="490"/>
      <c r="VKG26" s="491"/>
      <c r="VKH26" s="490"/>
      <c r="VKI26" s="491"/>
      <c r="VKJ26" s="490"/>
      <c r="VKK26" s="491"/>
      <c r="VKL26" s="490"/>
      <c r="VKM26" s="491"/>
      <c r="VKN26" s="490"/>
      <c r="VKO26" s="491"/>
      <c r="VKP26" s="490"/>
      <c r="VKQ26" s="491"/>
      <c r="VKR26" s="490"/>
      <c r="VKS26" s="491"/>
      <c r="VKT26" s="490"/>
      <c r="VKU26" s="491"/>
      <c r="VKV26" s="490"/>
      <c r="VKW26" s="491"/>
      <c r="VKX26" s="490"/>
      <c r="VKY26" s="491"/>
      <c r="VKZ26" s="490"/>
      <c r="VLA26" s="491"/>
      <c r="VLB26" s="490"/>
      <c r="VLC26" s="491"/>
      <c r="VLD26" s="490"/>
      <c r="VLE26" s="491"/>
      <c r="VLF26" s="490"/>
      <c r="VLG26" s="491"/>
      <c r="VLH26" s="490"/>
      <c r="VLI26" s="491"/>
      <c r="VLJ26" s="490"/>
      <c r="VLK26" s="491"/>
      <c r="VLL26" s="490"/>
      <c r="VLM26" s="491"/>
      <c r="VLN26" s="490"/>
      <c r="VLO26" s="491"/>
      <c r="VLP26" s="490"/>
      <c r="VLQ26" s="491"/>
      <c r="VLR26" s="490"/>
      <c r="VLS26" s="491"/>
      <c r="VLT26" s="490"/>
      <c r="VLU26" s="491"/>
      <c r="VLV26" s="490"/>
      <c r="VLW26" s="491"/>
      <c r="VLX26" s="490"/>
      <c r="VLY26" s="491"/>
      <c r="VLZ26" s="490"/>
      <c r="VMA26" s="491"/>
      <c r="VMB26" s="490"/>
      <c r="VMC26" s="491"/>
      <c r="VMD26" s="490"/>
      <c r="VME26" s="491"/>
      <c r="VMF26" s="490"/>
      <c r="VMG26" s="491"/>
      <c r="VMH26" s="490"/>
      <c r="VMI26" s="491"/>
      <c r="VMJ26" s="490"/>
      <c r="VMK26" s="491"/>
      <c r="VML26" s="490"/>
      <c r="VMM26" s="491"/>
      <c r="VMN26" s="490"/>
      <c r="VMO26" s="491"/>
      <c r="VMP26" s="490"/>
      <c r="VMQ26" s="491"/>
      <c r="VMR26" s="490"/>
      <c r="VMS26" s="491"/>
      <c r="VMT26" s="490"/>
      <c r="VMU26" s="491"/>
      <c r="VMV26" s="490"/>
      <c r="VMW26" s="491"/>
      <c r="VMX26" s="490"/>
      <c r="VMY26" s="491"/>
      <c r="VMZ26" s="490"/>
      <c r="VNA26" s="491"/>
      <c r="VNB26" s="490"/>
      <c r="VNC26" s="491"/>
      <c r="VND26" s="490"/>
      <c r="VNE26" s="491"/>
      <c r="VNF26" s="490"/>
      <c r="VNG26" s="491"/>
      <c r="VNH26" s="490"/>
      <c r="VNI26" s="491"/>
      <c r="VNJ26" s="490"/>
      <c r="VNK26" s="491"/>
      <c r="VNL26" s="490"/>
      <c r="VNM26" s="491"/>
      <c r="VNN26" s="490"/>
      <c r="VNO26" s="491"/>
      <c r="VNP26" s="490"/>
      <c r="VNQ26" s="491"/>
      <c r="VNR26" s="490"/>
      <c r="VNS26" s="491"/>
      <c r="VNT26" s="490"/>
      <c r="VNU26" s="491"/>
      <c r="VNV26" s="490"/>
      <c r="VNW26" s="491"/>
      <c r="VNX26" s="490"/>
      <c r="VNY26" s="491"/>
      <c r="VNZ26" s="490"/>
      <c r="VOA26" s="491"/>
      <c r="VOB26" s="490"/>
      <c r="VOC26" s="491"/>
      <c r="VOD26" s="490"/>
      <c r="VOE26" s="491"/>
      <c r="VOF26" s="490"/>
      <c r="VOG26" s="491"/>
      <c r="VOH26" s="490"/>
      <c r="VOI26" s="491"/>
      <c r="VOJ26" s="490"/>
      <c r="VOK26" s="491"/>
      <c r="VOL26" s="490"/>
      <c r="VOM26" s="491"/>
      <c r="VON26" s="490"/>
      <c r="VOO26" s="491"/>
      <c r="VOP26" s="490"/>
      <c r="VOQ26" s="491"/>
      <c r="VOR26" s="490"/>
      <c r="VOS26" s="491"/>
      <c r="VOT26" s="490"/>
      <c r="VOU26" s="491"/>
      <c r="VOV26" s="490"/>
      <c r="VOW26" s="491"/>
      <c r="VOX26" s="490"/>
      <c r="VOY26" s="491"/>
      <c r="VOZ26" s="490"/>
      <c r="VPA26" s="491"/>
      <c r="VPB26" s="490"/>
      <c r="VPC26" s="491"/>
      <c r="VPD26" s="490"/>
      <c r="VPE26" s="491"/>
      <c r="VPF26" s="490"/>
      <c r="VPG26" s="491"/>
      <c r="VPH26" s="490"/>
      <c r="VPI26" s="491"/>
      <c r="VPJ26" s="490"/>
      <c r="VPK26" s="491"/>
      <c r="VPL26" s="490"/>
      <c r="VPM26" s="491"/>
      <c r="VPN26" s="490"/>
      <c r="VPO26" s="491"/>
      <c r="VPP26" s="490"/>
      <c r="VPQ26" s="491"/>
      <c r="VPR26" s="490"/>
      <c r="VPS26" s="491"/>
      <c r="VPT26" s="490"/>
      <c r="VPU26" s="491"/>
      <c r="VPV26" s="490"/>
      <c r="VPW26" s="491"/>
      <c r="VPX26" s="490"/>
      <c r="VPY26" s="491"/>
      <c r="VPZ26" s="490"/>
      <c r="VQA26" s="491"/>
      <c r="VQB26" s="490"/>
      <c r="VQC26" s="491"/>
      <c r="VQD26" s="490"/>
      <c r="VQE26" s="491"/>
      <c r="VQF26" s="490"/>
      <c r="VQG26" s="491"/>
      <c r="VQH26" s="490"/>
      <c r="VQI26" s="491"/>
      <c r="VQJ26" s="490"/>
      <c r="VQK26" s="491"/>
      <c r="VQL26" s="490"/>
      <c r="VQM26" s="491"/>
      <c r="VQN26" s="490"/>
      <c r="VQO26" s="491"/>
      <c r="VQP26" s="490"/>
      <c r="VQQ26" s="491"/>
      <c r="VQR26" s="490"/>
      <c r="VQS26" s="491"/>
      <c r="VQT26" s="490"/>
      <c r="VQU26" s="491"/>
      <c r="VQV26" s="490"/>
      <c r="VQW26" s="491"/>
      <c r="VQX26" s="490"/>
      <c r="VQY26" s="491"/>
      <c r="VQZ26" s="490"/>
      <c r="VRA26" s="491"/>
      <c r="VRB26" s="490"/>
      <c r="VRC26" s="491"/>
      <c r="VRD26" s="490"/>
      <c r="VRE26" s="491"/>
      <c r="VRF26" s="490"/>
      <c r="VRG26" s="491"/>
      <c r="VRH26" s="490"/>
      <c r="VRI26" s="491"/>
      <c r="VRJ26" s="490"/>
      <c r="VRK26" s="491"/>
      <c r="VRL26" s="490"/>
      <c r="VRM26" s="491"/>
      <c r="VRN26" s="490"/>
      <c r="VRO26" s="491"/>
      <c r="VRP26" s="490"/>
      <c r="VRQ26" s="491"/>
      <c r="VRR26" s="490"/>
      <c r="VRS26" s="491"/>
      <c r="VRT26" s="490"/>
      <c r="VRU26" s="491"/>
      <c r="VRV26" s="490"/>
      <c r="VRW26" s="491"/>
      <c r="VRX26" s="490"/>
      <c r="VRY26" s="491"/>
      <c r="VRZ26" s="490"/>
      <c r="VSA26" s="491"/>
      <c r="VSB26" s="490"/>
      <c r="VSC26" s="491"/>
      <c r="VSD26" s="490"/>
      <c r="VSE26" s="491"/>
      <c r="VSF26" s="490"/>
      <c r="VSG26" s="491"/>
      <c r="VSH26" s="490"/>
      <c r="VSI26" s="491"/>
      <c r="VSJ26" s="490"/>
      <c r="VSK26" s="491"/>
      <c r="VSL26" s="490"/>
      <c r="VSM26" s="491"/>
      <c r="VSN26" s="490"/>
      <c r="VSO26" s="491"/>
      <c r="VSP26" s="490"/>
      <c r="VSQ26" s="491"/>
      <c r="VSR26" s="490"/>
      <c r="VSS26" s="491"/>
      <c r="VST26" s="490"/>
      <c r="VSU26" s="491"/>
      <c r="VSV26" s="490"/>
      <c r="VSW26" s="491"/>
      <c r="VSX26" s="490"/>
      <c r="VSY26" s="491"/>
      <c r="VSZ26" s="490"/>
      <c r="VTA26" s="491"/>
      <c r="VTB26" s="490"/>
      <c r="VTC26" s="491"/>
      <c r="VTD26" s="490"/>
      <c r="VTE26" s="491"/>
      <c r="VTF26" s="490"/>
      <c r="VTG26" s="491"/>
      <c r="VTH26" s="490"/>
      <c r="VTI26" s="491"/>
      <c r="VTJ26" s="490"/>
      <c r="VTK26" s="491"/>
      <c r="VTL26" s="490"/>
      <c r="VTM26" s="491"/>
      <c r="VTN26" s="490"/>
      <c r="VTO26" s="491"/>
      <c r="VTP26" s="490"/>
      <c r="VTQ26" s="491"/>
      <c r="VTR26" s="490"/>
      <c r="VTS26" s="491"/>
      <c r="VTT26" s="490"/>
      <c r="VTU26" s="491"/>
      <c r="VTV26" s="490"/>
      <c r="VTW26" s="491"/>
      <c r="VTX26" s="490"/>
      <c r="VTY26" s="491"/>
      <c r="VTZ26" s="490"/>
      <c r="VUA26" s="491"/>
      <c r="VUB26" s="490"/>
      <c r="VUC26" s="491"/>
      <c r="VUD26" s="490"/>
      <c r="VUE26" s="491"/>
      <c r="VUF26" s="490"/>
      <c r="VUG26" s="491"/>
      <c r="VUH26" s="490"/>
      <c r="VUI26" s="491"/>
      <c r="VUJ26" s="490"/>
      <c r="VUK26" s="491"/>
      <c r="VUL26" s="490"/>
      <c r="VUM26" s="491"/>
      <c r="VUN26" s="490"/>
      <c r="VUO26" s="491"/>
      <c r="VUP26" s="490"/>
      <c r="VUQ26" s="491"/>
      <c r="VUR26" s="490"/>
      <c r="VUS26" s="491"/>
      <c r="VUT26" s="490"/>
      <c r="VUU26" s="491"/>
      <c r="VUV26" s="490"/>
      <c r="VUW26" s="491"/>
      <c r="VUX26" s="490"/>
      <c r="VUY26" s="491"/>
      <c r="VUZ26" s="490"/>
      <c r="VVA26" s="491"/>
      <c r="VVB26" s="490"/>
      <c r="VVC26" s="491"/>
      <c r="VVD26" s="490"/>
      <c r="VVE26" s="491"/>
      <c r="VVF26" s="490"/>
      <c r="VVG26" s="491"/>
      <c r="VVH26" s="490"/>
      <c r="VVI26" s="491"/>
      <c r="VVJ26" s="490"/>
      <c r="VVK26" s="491"/>
      <c r="VVL26" s="490"/>
      <c r="VVM26" s="491"/>
      <c r="VVN26" s="490"/>
      <c r="VVO26" s="491"/>
      <c r="VVP26" s="490"/>
      <c r="VVQ26" s="491"/>
      <c r="VVR26" s="490"/>
      <c r="VVS26" s="491"/>
      <c r="VVT26" s="490"/>
      <c r="VVU26" s="491"/>
      <c r="VVV26" s="490"/>
      <c r="VVW26" s="491"/>
      <c r="VVX26" s="490"/>
      <c r="VVY26" s="491"/>
      <c r="VVZ26" s="490"/>
      <c r="VWA26" s="491"/>
      <c r="VWB26" s="490"/>
      <c r="VWC26" s="491"/>
      <c r="VWD26" s="490"/>
      <c r="VWE26" s="491"/>
      <c r="VWF26" s="490"/>
      <c r="VWG26" s="491"/>
      <c r="VWH26" s="490"/>
      <c r="VWI26" s="491"/>
      <c r="VWJ26" s="490"/>
      <c r="VWK26" s="491"/>
      <c r="VWL26" s="490"/>
      <c r="VWM26" s="491"/>
      <c r="VWN26" s="490"/>
      <c r="VWO26" s="491"/>
      <c r="VWP26" s="490"/>
      <c r="VWQ26" s="491"/>
      <c r="VWR26" s="490"/>
      <c r="VWS26" s="491"/>
      <c r="VWT26" s="490"/>
      <c r="VWU26" s="491"/>
      <c r="VWV26" s="490"/>
      <c r="VWW26" s="491"/>
      <c r="VWX26" s="490"/>
      <c r="VWY26" s="491"/>
      <c r="VWZ26" s="490"/>
      <c r="VXA26" s="491"/>
      <c r="VXB26" s="490"/>
      <c r="VXC26" s="491"/>
      <c r="VXD26" s="490"/>
      <c r="VXE26" s="491"/>
      <c r="VXF26" s="490"/>
      <c r="VXG26" s="491"/>
      <c r="VXH26" s="490"/>
      <c r="VXI26" s="491"/>
      <c r="VXJ26" s="490"/>
      <c r="VXK26" s="491"/>
      <c r="VXL26" s="490"/>
      <c r="VXM26" s="491"/>
      <c r="VXN26" s="490"/>
      <c r="VXO26" s="491"/>
      <c r="VXP26" s="490"/>
      <c r="VXQ26" s="491"/>
      <c r="VXR26" s="490"/>
      <c r="VXS26" s="491"/>
      <c r="VXT26" s="490"/>
      <c r="VXU26" s="491"/>
      <c r="VXV26" s="490"/>
      <c r="VXW26" s="491"/>
      <c r="VXX26" s="490"/>
      <c r="VXY26" s="491"/>
      <c r="VXZ26" s="490"/>
      <c r="VYA26" s="491"/>
      <c r="VYB26" s="490"/>
      <c r="VYC26" s="491"/>
      <c r="VYD26" s="490"/>
      <c r="VYE26" s="491"/>
      <c r="VYF26" s="490"/>
      <c r="VYG26" s="491"/>
      <c r="VYH26" s="490"/>
      <c r="VYI26" s="491"/>
      <c r="VYJ26" s="490"/>
      <c r="VYK26" s="491"/>
      <c r="VYL26" s="490"/>
      <c r="VYM26" s="491"/>
      <c r="VYN26" s="490"/>
      <c r="VYO26" s="491"/>
      <c r="VYP26" s="490"/>
      <c r="VYQ26" s="491"/>
      <c r="VYR26" s="490"/>
      <c r="VYS26" s="491"/>
      <c r="VYT26" s="490"/>
      <c r="VYU26" s="491"/>
      <c r="VYV26" s="490"/>
      <c r="VYW26" s="491"/>
      <c r="VYX26" s="490"/>
      <c r="VYY26" s="491"/>
      <c r="VYZ26" s="490"/>
      <c r="VZA26" s="491"/>
      <c r="VZB26" s="490"/>
      <c r="VZC26" s="491"/>
      <c r="VZD26" s="490"/>
      <c r="VZE26" s="491"/>
      <c r="VZF26" s="490"/>
      <c r="VZG26" s="491"/>
      <c r="VZH26" s="490"/>
      <c r="VZI26" s="491"/>
      <c r="VZJ26" s="490"/>
      <c r="VZK26" s="491"/>
      <c r="VZL26" s="490"/>
      <c r="VZM26" s="491"/>
      <c r="VZN26" s="490"/>
      <c r="VZO26" s="491"/>
      <c r="VZP26" s="490"/>
      <c r="VZQ26" s="491"/>
      <c r="VZR26" s="490"/>
      <c r="VZS26" s="491"/>
      <c r="VZT26" s="490"/>
      <c r="VZU26" s="491"/>
      <c r="VZV26" s="490"/>
      <c r="VZW26" s="491"/>
      <c r="VZX26" s="490"/>
      <c r="VZY26" s="491"/>
      <c r="VZZ26" s="490"/>
      <c r="WAA26" s="491"/>
      <c r="WAB26" s="490"/>
      <c r="WAC26" s="491"/>
      <c r="WAD26" s="490"/>
      <c r="WAE26" s="491"/>
      <c r="WAF26" s="490"/>
      <c r="WAG26" s="491"/>
      <c r="WAH26" s="490"/>
      <c r="WAI26" s="491"/>
      <c r="WAJ26" s="490"/>
      <c r="WAK26" s="491"/>
      <c r="WAL26" s="490"/>
      <c r="WAM26" s="491"/>
      <c r="WAN26" s="490"/>
      <c r="WAO26" s="491"/>
      <c r="WAP26" s="490"/>
      <c r="WAQ26" s="491"/>
      <c r="WAR26" s="490"/>
      <c r="WAS26" s="491"/>
      <c r="WAT26" s="490"/>
      <c r="WAU26" s="491"/>
      <c r="WAV26" s="490"/>
      <c r="WAW26" s="491"/>
      <c r="WAX26" s="490"/>
      <c r="WAY26" s="491"/>
      <c r="WAZ26" s="490"/>
      <c r="WBA26" s="491"/>
      <c r="WBB26" s="490"/>
      <c r="WBC26" s="491"/>
      <c r="WBD26" s="490"/>
      <c r="WBE26" s="491"/>
      <c r="WBF26" s="490"/>
      <c r="WBG26" s="491"/>
      <c r="WBH26" s="490"/>
      <c r="WBI26" s="491"/>
      <c r="WBJ26" s="490"/>
      <c r="WBK26" s="491"/>
      <c r="WBL26" s="490"/>
      <c r="WBM26" s="491"/>
      <c r="WBN26" s="490"/>
      <c r="WBO26" s="491"/>
      <c r="WBP26" s="490"/>
      <c r="WBQ26" s="491"/>
      <c r="WBR26" s="490"/>
      <c r="WBS26" s="491"/>
      <c r="WBT26" s="490"/>
      <c r="WBU26" s="491"/>
      <c r="WBV26" s="490"/>
      <c r="WBW26" s="491"/>
      <c r="WBX26" s="490"/>
      <c r="WBY26" s="491"/>
      <c r="WBZ26" s="490"/>
      <c r="WCA26" s="491"/>
      <c r="WCB26" s="490"/>
      <c r="WCC26" s="491"/>
      <c r="WCD26" s="490"/>
      <c r="WCE26" s="491"/>
      <c r="WCF26" s="490"/>
      <c r="WCG26" s="491"/>
      <c r="WCH26" s="490"/>
      <c r="WCI26" s="491"/>
      <c r="WCJ26" s="490"/>
      <c r="WCK26" s="491"/>
      <c r="WCL26" s="490"/>
      <c r="WCM26" s="491"/>
      <c r="WCN26" s="490"/>
      <c r="WCO26" s="491"/>
      <c r="WCP26" s="490"/>
      <c r="WCQ26" s="491"/>
      <c r="WCR26" s="490"/>
      <c r="WCS26" s="491"/>
      <c r="WCT26" s="490"/>
      <c r="WCU26" s="491"/>
      <c r="WCV26" s="490"/>
      <c r="WCW26" s="491"/>
      <c r="WCX26" s="490"/>
      <c r="WCY26" s="491"/>
      <c r="WCZ26" s="490"/>
      <c r="WDA26" s="491"/>
      <c r="WDB26" s="490"/>
      <c r="WDC26" s="491"/>
      <c r="WDD26" s="490"/>
      <c r="WDE26" s="491"/>
      <c r="WDF26" s="490"/>
      <c r="WDG26" s="491"/>
      <c r="WDH26" s="490"/>
      <c r="WDI26" s="491"/>
      <c r="WDJ26" s="490"/>
      <c r="WDK26" s="491"/>
      <c r="WDL26" s="490"/>
      <c r="WDM26" s="491"/>
      <c r="WDN26" s="490"/>
      <c r="WDO26" s="491"/>
      <c r="WDP26" s="490"/>
      <c r="WDQ26" s="491"/>
      <c r="WDR26" s="490"/>
      <c r="WDS26" s="491"/>
      <c r="WDT26" s="490"/>
      <c r="WDU26" s="491"/>
      <c r="WDV26" s="490"/>
      <c r="WDW26" s="491"/>
      <c r="WDX26" s="490"/>
      <c r="WDY26" s="491"/>
      <c r="WDZ26" s="490"/>
      <c r="WEA26" s="491"/>
      <c r="WEB26" s="490"/>
      <c r="WEC26" s="491"/>
      <c r="WED26" s="490"/>
      <c r="WEE26" s="491"/>
      <c r="WEF26" s="490"/>
      <c r="WEG26" s="491"/>
      <c r="WEH26" s="490"/>
      <c r="WEI26" s="491"/>
      <c r="WEJ26" s="490"/>
      <c r="WEK26" s="491"/>
      <c r="WEL26" s="490"/>
      <c r="WEM26" s="491"/>
      <c r="WEN26" s="490"/>
      <c r="WEO26" s="491"/>
      <c r="WEP26" s="490"/>
      <c r="WEQ26" s="491"/>
      <c r="WER26" s="490"/>
      <c r="WES26" s="491"/>
      <c r="WET26" s="490"/>
      <c r="WEU26" s="491"/>
      <c r="WEV26" s="490"/>
      <c r="WEW26" s="491"/>
      <c r="WEX26" s="490"/>
      <c r="WEY26" s="491"/>
      <c r="WEZ26" s="490"/>
      <c r="WFA26" s="491"/>
      <c r="WFB26" s="490"/>
      <c r="WFC26" s="491"/>
      <c r="WFD26" s="490"/>
      <c r="WFE26" s="491"/>
      <c r="WFF26" s="490"/>
      <c r="WFG26" s="491"/>
      <c r="WFH26" s="490"/>
      <c r="WFI26" s="491"/>
      <c r="WFJ26" s="490"/>
      <c r="WFK26" s="491"/>
      <c r="WFL26" s="490"/>
      <c r="WFM26" s="491"/>
      <c r="WFN26" s="490"/>
      <c r="WFO26" s="491"/>
      <c r="WFP26" s="490"/>
      <c r="WFQ26" s="491"/>
      <c r="WFR26" s="490"/>
      <c r="WFS26" s="491"/>
      <c r="WFT26" s="490"/>
      <c r="WFU26" s="491"/>
      <c r="WFV26" s="490"/>
      <c r="WFW26" s="491"/>
      <c r="WFX26" s="490"/>
      <c r="WFY26" s="491"/>
      <c r="WFZ26" s="490"/>
      <c r="WGA26" s="491"/>
      <c r="WGB26" s="490"/>
      <c r="WGC26" s="491"/>
      <c r="WGD26" s="490"/>
      <c r="WGE26" s="491"/>
      <c r="WGF26" s="490"/>
      <c r="WGG26" s="491"/>
      <c r="WGH26" s="490"/>
      <c r="WGI26" s="491"/>
      <c r="WGJ26" s="490"/>
      <c r="WGK26" s="491"/>
      <c r="WGL26" s="490"/>
      <c r="WGM26" s="491"/>
      <c r="WGN26" s="490"/>
      <c r="WGO26" s="491"/>
      <c r="WGP26" s="490"/>
      <c r="WGQ26" s="491"/>
      <c r="WGR26" s="490"/>
      <c r="WGS26" s="491"/>
      <c r="WGT26" s="490"/>
      <c r="WGU26" s="491"/>
      <c r="WGV26" s="490"/>
      <c r="WGW26" s="491"/>
      <c r="WGX26" s="490"/>
      <c r="WGY26" s="491"/>
      <c r="WGZ26" s="490"/>
      <c r="WHA26" s="491"/>
      <c r="WHB26" s="490"/>
      <c r="WHC26" s="491"/>
      <c r="WHD26" s="490"/>
      <c r="WHE26" s="491"/>
      <c r="WHF26" s="490"/>
      <c r="WHG26" s="491"/>
      <c r="WHH26" s="490"/>
      <c r="WHI26" s="491"/>
      <c r="WHJ26" s="490"/>
      <c r="WHK26" s="491"/>
      <c r="WHL26" s="490"/>
      <c r="WHM26" s="491"/>
      <c r="WHN26" s="490"/>
      <c r="WHO26" s="491"/>
      <c r="WHP26" s="490"/>
      <c r="WHQ26" s="491"/>
      <c r="WHR26" s="490"/>
      <c r="WHS26" s="491"/>
      <c r="WHT26" s="490"/>
      <c r="WHU26" s="491"/>
      <c r="WHV26" s="490"/>
      <c r="WHW26" s="491"/>
      <c r="WHX26" s="490"/>
      <c r="WHY26" s="491"/>
      <c r="WHZ26" s="490"/>
      <c r="WIA26" s="491"/>
      <c r="WIB26" s="490"/>
      <c r="WIC26" s="491"/>
      <c r="WID26" s="490"/>
      <c r="WIE26" s="491"/>
      <c r="WIF26" s="490"/>
      <c r="WIG26" s="491"/>
      <c r="WIH26" s="490"/>
      <c r="WII26" s="491"/>
      <c r="WIJ26" s="490"/>
      <c r="WIK26" s="491"/>
      <c r="WIL26" s="490"/>
      <c r="WIM26" s="491"/>
      <c r="WIN26" s="490"/>
      <c r="WIO26" s="491"/>
      <c r="WIP26" s="490"/>
      <c r="WIQ26" s="491"/>
      <c r="WIR26" s="490"/>
      <c r="WIS26" s="491"/>
      <c r="WIT26" s="490"/>
      <c r="WIU26" s="491"/>
      <c r="WIV26" s="490"/>
      <c r="WIW26" s="491"/>
      <c r="WIX26" s="490"/>
      <c r="WIY26" s="491"/>
      <c r="WIZ26" s="490"/>
      <c r="WJA26" s="491"/>
      <c r="WJB26" s="490"/>
      <c r="WJC26" s="491"/>
      <c r="WJD26" s="490"/>
      <c r="WJE26" s="491"/>
      <c r="WJF26" s="490"/>
      <c r="WJG26" s="491"/>
      <c r="WJH26" s="490"/>
      <c r="WJI26" s="491"/>
      <c r="WJJ26" s="490"/>
      <c r="WJK26" s="491"/>
      <c r="WJL26" s="490"/>
      <c r="WJM26" s="491"/>
      <c r="WJN26" s="490"/>
      <c r="WJO26" s="491"/>
      <c r="WJP26" s="490"/>
      <c r="WJQ26" s="491"/>
      <c r="WJR26" s="490"/>
      <c r="WJS26" s="491"/>
      <c r="WJT26" s="490"/>
      <c r="WJU26" s="491"/>
      <c r="WJV26" s="490"/>
      <c r="WJW26" s="491"/>
      <c r="WJX26" s="490"/>
      <c r="WJY26" s="491"/>
      <c r="WJZ26" s="490"/>
      <c r="WKA26" s="491"/>
      <c r="WKB26" s="490"/>
      <c r="WKC26" s="491"/>
      <c r="WKD26" s="490"/>
      <c r="WKE26" s="491"/>
      <c r="WKF26" s="490"/>
      <c r="WKG26" s="491"/>
      <c r="WKH26" s="490"/>
      <c r="WKI26" s="491"/>
      <c r="WKJ26" s="490"/>
      <c r="WKK26" s="491"/>
      <c r="WKL26" s="490"/>
      <c r="WKM26" s="491"/>
      <c r="WKN26" s="490"/>
      <c r="WKO26" s="491"/>
      <c r="WKP26" s="490"/>
      <c r="WKQ26" s="491"/>
      <c r="WKR26" s="490"/>
      <c r="WKS26" s="491"/>
      <c r="WKT26" s="490"/>
      <c r="WKU26" s="491"/>
      <c r="WKV26" s="490"/>
      <c r="WKW26" s="491"/>
      <c r="WKX26" s="490"/>
      <c r="WKY26" s="491"/>
      <c r="WKZ26" s="490"/>
      <c r="WLA26" s="491"/>
      <c r="WLB26" s="490"/>
      <c r="WLC26" s="491"/>
      <c r="WLD26" s="490"/>
      <c r="WLE26" s="491"/>
      <c r="WLF26" s="490"/>
      <c r="WLG26" s="491"/>
      <c r="WLH26" s="490"/>
      <c r="WLI26" s="491"/>
      <c r="WLJ26" s="490"/>
      <c r="WLK26" s="491"/>
      <c r="WLL26" s="490"/>
      <c r="WLM26" s="491"/>
      <c r="WLN26" s="490"/>
      <c r="WLO26" s="491"/>
      <c r="WLP26" s="490"/>
      <c r="WLQ26" s="491"/>
      <c r="WLR26" s="490"/>
      <c r="WLS26" s="491"/>
      <c r="WLT26" s="490"/>
      <c r="WLU26" s="491"/>
      <c r="WLV26" s="490"/>
      <c r="WLW26" s="491"/>
      <c r="WLX26" s="490"/>
      <c r="WLY26" s="491"/>
      <c r="WLZ26" s="490"/>
      <c r="WMA26" s="491"/>
      <c r="WMB26" s="490"/>
      <c r="WMC26" s="491"/>
      <c r="WMD26" s="490"/>
      <c r="WME26" s="491"/>
      <c r="WMF26" s="490"/>
      <c r="WMG26" s="491"/>
      <c r="WMH26" s="490"/>
      <c r="WMI26" s="491"/>
      <c r="WMJ26" s="490"/>
      <c r="WMK26" s="491"/>
      <c r="WML26" s="490"/>
      <c r="WMM26" s="491"/>
      <c r="WMN26" s="490"/>
      <c r="WMO26" s="491"/>
      <c r="WMP26" s="490"/>
      <c r="WMQ26" s="491"/>
      <c r="WMR26" s="490"/>
      <c r="WMS26" s="491"/>
      <c r="WMT26" s="490"/>
      <c r="WMU26" s="491"/>
      <c r="WMV26" s="490"/>
      <c r="WMW26" s="491"/>
      <c r="WMX26" s="490"/>
      <c r="WMY26" s="491"/>
      <c r="WMZ26" s="490"/>
      <c r="WNA26" s="491"/>
      <c r="WNB26" s="490"/>
      <c r="WNC26" s="491"/>
      <c r="WND26" s="490"/>
      <c r="WNE26" s="491"/>
      <c r="WNF26" s="490"/>
      <c r="WNG26" s="491"/>
      <c r="WNH26" s="490"/>
      <c r="WNI26" s="491"/>
      <c r="WNJ26" s="490"/>
      <c r="WNK26" s="491"/>
      <c r="WNL26" s="490"/>
      <c r="WNM26" s="491"/>
      <c r="WNN26" s="490"/>
      <c r="WNO26" s="491"/>
      <c r="WNP26" s="490"/>
      <c r="WNQ26" s="491"/>
      <c r="WNR26" s="490"/>
      <c r="WNS26" s="491"/>
      <c r="WNT26" s="490"/>
      <c r="WNU26" s="491"/>
      <c r="WNV26" s="490"/>
      <c r="WNW26" s="491"/>
      <c r="WNX26" s="490"/>
      <c r="WNY26" s="491"/>
      <c r="WNZ26" s="490"/>
      <c r="WOA26" s="491"/>
      <c r="WOB26" s="490"/>
      <c r="WOC26" s="491"/>
      <c r="WOD26" s="490"/>
      <c r="WOE26" s="491"/>
      <c r="WOF26" s="490"/>
      <c r="WOG26" s="491"/>
      <c r="WOH26" s="490"/>
      <c r="WOI26" s="491"/>
      <c r="WOJ26" s="490"/>
      <c r="WOK26" s="491"/>
      <c r="WOL26" s="490"/>
      <c r="WOM26" s="491"/>
      <c r="WON26" s="490"/>
      <c r="WOO26" s="491"/>
      <c r="WOP26" s="490"/>
      <c r="WOQ26" s="491"/>
      <c r="WOR26" s="490"/>
      <c r="WOS26" s="491"/>
      <c r="WOT26" s="490"/>
      <c r="WOU26" s="491"/>
      <c r="WOV26" s="490"/>
      <c r="WOW26" s="491"/>
      <c r="WOX26" s="490"/>
      <c r="WOY26" s="491"/>
      <c r="WOZ26" s="490"/>
      <c r="WPA26" s="491"/>
      <c r="WPB26" s="490"/>
      <c r="WPC26" s="491"/>
      <c r="WPD26" s="490"/>
      <c r="WPE26" s="491"/>
      <c r="WPF26" s="490"/>
      <c r="WPG26" s="491"/>
      <c r="WPH26" s="490"/>
      <c r="WPI26" s="491"/>
      <c r="WPJ26" s="490"/>
      <c r="WPK26" s="491"/>
      <c r="WPL26" s="490"/>
      <c r="WPM26" s="491"/>
      <c r="WPN26" s="490"/>
      <c r="WPO26" s="491"/>
      <c r="WPP26" s="490"/>
      <c r="WPQ26" s="491"/>
      <c r="WPR26" s="490"/>
      <c r="WPS26" s="491"/>
      <c r="WPT26" s="490"/>
      <c r="WPU26" s="491"/>
      <c r="WPV26" s="490"/>
      <c r="WPW26" s="491"/>
      <c r="WPX26" s="490"/>
      <c r="WPY26" s="491"/>
      <c r="WPZ26" s="490"/>
      <c r="WQA26" s="491"/>
      <c r="WQB26" s="490"/>
      <c r="WQC26" s="491"/>
      <c r="WQD26" s="490"/>
      <c r="WQE26" s="491"/>
      <c r="WQF26" s="490"/>
      <c r="WQG26" s="491"/>
      <c r="WQH26" s="490"/>
      <c r="WQI26" s="491"/>
      <c r="WQJ26" s="490"/>
      <c r="WQK26" s="491"/>
      <c r="WQL26" s="490"/>
      <c r="WQM26" s="491"/>
      <c r="WQN26" s="490"/>
      <c r="WQO26" s="491"/>
      <c r="WQP26" s="490"/>
      <c r="WQQ26" s="491"/>
      <c r="WQR26" s="490"/>
      <c r="WQS26" s="491"/>
      <c r="WQT26" s="490"/>
      <c r="WQU26" s="491"/>
      <c r="WQV26" s="490"/>
      <c r="WQW26" s="491"/>
      <c r="WQX26" s="490"/>
      <c r="WQY26" s="491"/>
      <c r="WQZ26" s="490"/>
      <c r="WRA26" s="491"/>
      <c r="WRB26" s="490"/>
      <c r="WRC26" s="491"/>
      <c r="WRD26" s="490"/>
      <c r="WRE26" s="491"/>
      <c r="WRF26" s="490"/>
      <c r="WRG26" s="491"/>
      <c r="WRH26" s="490"/>
      <c r="WRI26" s="491"/>
      <c r="WRJ26" s="490"/>
      <c r="WRK26" s="491"/>
      <c r="WRL26" s="490"/>
      <c r="WRM26" s="491"/>
      <c r="WRN26" s="490"/>
      <c r="WRO26" s="491"/>
      <c r="WRP26" s="490"/>
      <c r="WRQ26" s="491"/>
      <c r="WRR26" s="490"/>
      <c r="WRS26" s="491"/>
      <c r="WRT26" s="490"/>
      <c r="WRU26" s="491"/>
      <c r="WRV26" s="490"/>
      <c r="WRW26" s="491"/>
      <c r="WRX26" s="490"/>
      <c r="WRY26" s="491"/>
      <c r="WRZ26" s="490"/>
      <c r="WSA26" s="491"/>
      <c r="WSB26" s="490"/>
      <c r="WSC26" s="491"/>
      <c r="WSD26" s="490"/>
      <c r="WSE26" s="491"/>
      <c r="WSF26" s="490"/>
      <c r="WSG26" s="491"/>
      <c r="WSH26" s="490"/>
      <c r="WSI26" s="491"/>
      <c r="WSJ26" s="490"/>
      <c r="WSK26" s="491"/>
      <c r="WSL26" s="490"/>
      <c r="WSM26" s="491"/>
      <c r="WSN26" s="490"/>
      <c r="WSO26" s="491"/>
      <c r="WSP26" s="490"/>
      <c r="WSQ26" s="491"/>
      <c r="WSR26" s="490"/>
      <c r="WSS26" s="491"/>
      <c r="WST26" s="490"/>
      <c r="WSU26" s="491"/>
      <c r="WSV26" s="490"/>
      <c r="WSW26" s="491"/>
      <c r="WSX26" s="490"/>
      <c r="WSY26" s="491"/>
      <c r="WSZ26" s="490"/>
      <c r="WTA26" s="491"/>
      <c r="WTB26" s="490"/>
      <c r="WTC26" s="491"/>
      <c r="WTD26" s="490"/>
      <c r="WTE26" s="491"/>
      <c r="WTF26" s="490"/>
      <c r="WTG26" s="491"/>
      <c r="WTH26" s="490"/>
      <c r="WTI26" s="491"/>
      <c r="WTJ26" s="490"/>
      <c r="WTK26" s="491"/>
      <c r="WTL26" s="490"/>
      <c r="WTM26" s="491"/>
      <c r="WTN26" s="490"/>
      <c r="WTO26" s="491"/>
      <c r="WTP26" s="490"/>
      <c r="WTQ26" s="491"/>
      <c r="WTR26" s="490"/>
      <c r="WTS26" s="491"/>
      <c r="WTT26" s="490"/>
      <c r="WTU26" s="491"/>
      <c r="WTV26" s="490"/>
      <c r="WTW26" s="491"/>
      <c r="WTX26" s="490"/>
      <c r="WTY26" s="491"/>
      <c r="WTZ26" s="490"/>
      <c r="WUA26" s="491"/>
      <c r="WUB26" s="490"/>
      <c r="WUC26" s="491"/>
      <c r="WUD26" s="490"/>
      <c r="WUE26" s="491"/>
      <c r="WUF26" s="490"/>
      <c r="WUG26" s="491"/>
      <c r="WUH26" s="490"/>
      <c r="WUI26" s="491"/>
      <c r="WUJ26" s="490"/>
      <c r="WUK26" s="491"/>
      <c r="WUL26" s="490"/>
      <c r="WUM26" s="491"/>
      <c r="WUN26" s="490"/>
      <c r="WUO26" s="491"/>
      <c r="WUP26" s="490"/>
      <c r="WUQ26" s="491"/>
      <c r="WUR26" s="490"/>
      <c r="WUS26" s="491"/>
      <c r="WUT26" s="490"/>
      <c r="WUU26" s="491"/>
      <c r="WUV26" s="490"/>
      <c r="WUW26" s="491"/>
      <c r="WUX26" s="490"/>
      <c r="WUY26" s="491"/>
      <c r="WUZ26" s="490"/>
      <c r="WVA26" s="491"/>
      <c r="WVB26" s="490"/>
      <c r="WVC26" s="491"/>
      <c r="WVD26" s="490"/>
      <c r="WVE26" s="491"/>
      <c r="WVF26" s="490"/>
      <c r="WVG26" s="491"/>
      <c r="WVH26" s="490"/>
      <c r="WVI26" s="491"/>
      <c r="WVJ26" s="490"/>
      <c r="WVK26" s="491"/>
      <c r="WVL26" s="490"/>
      <c r="WVM26" s="491"/>
      <c r="WVN26" s="490"/>
      <c r="WVO26" s="491"/>
      <c r="WVP26" s="490"/>
      <c r="WVQ26" s="491"/>
      <c r="WVR26" s="490"/>
      <c r="WVS26" s="491"/>
      <c r="WVT26" s="490"/>
      <c r="WVU26" s="491"/>
      <c r="WVV26" s="490"/>
      <c r="WVW26" s="491"/>
      <c r="WVX26" s="490"/>
      <c r="WVY26" s="491"/>
      <c r="WVZ26" s="490"/>
      <c r="WWA26" s="491"/>
      <c r="WWB26" s="490"/>
      <c r="WWC26" s="491"/>
      <c r="WWD26" s="490"/>
      <c r="WWE26" s="491"/>
      <c r="WWF26" s="490"/>
      <c r="WWG26" s="491"/>
      <c r="WWH26" s="490"/>
      <c r="WWI26" s="491"/>
      <c r="WWJ26" s="490"/>
      <c r="WWK26" s="491"/>
      <c r="WWL26" s="490"/>
      <c r="WWM26" s="491"/>
      <c r="WWN26" s="490"/>
      <c r="WWO26" s="491"/>
      <c r="WWP26" s="490"/>
      <c r="WWQ26" s="491"/>
      <c r="WWR26" s="490"/>
      <c r="WWS26" s="491"/>
      <c r="WWT26" s="490"/>
      <c r="WWU26" s="491"/>
      <c r="WWV26" s="490"/>
      <c r="WWW26" s="491"/>
      <c r="WWX26" s="490"/>
      <c r="WWY26" s="491"/>
      <c r="WWZ26" s="490"/>
      <c r="WXA26" s="491"/>
      <c r="WXB26" s="490"/>
      <c r="WXC26" s="491"/>
      <c r="WXD26" s="490"/>
      <c r="WXE26" s="491"/>
      <c r="WXF26" s="490"/>
      <c r="WXG26" s="491"/>
      <c r="WXH26" s="490"/>
      <c r="WXI26" s="491"/>
      <c r="WXJ26" s="490"/>
      <c r="WXK26" s="491"/>
      <c r="WXL26" s="490"/>
      <c r="WXM26" s="491"/>
      <c r="WXN26" s="490"/>
      <c r="WXO26" s="491"/>
      <c r="WXP26" s="490"/>
      <c r="WXQ26" s="491"/>
      <c r="WXR26" s="490"/>
      <c r="WXS26" s="491"/>
      <c r="WXT26" s="490"/>
      <c r="WXU26" s="491"/>
      <c r="WXV26" s="490"/>
      <c r="WXW26" s="491"/>
      <c r="WXX26" s="490"/>
      <c r="WXY26" s="491"/>
      <c r="WXZ26" s="490"/>
      <c r="WYA26" s="491"/>
      <c r="WYB26" s="490"/>
      <c r="WYC26" s="491"/>
      <c r="WYD26" s="490"/>
      <c r="WYE26" s="491"/>
      <c r="WYF26" s="490"/>
      <c r="WYG26" s="491"/>
      <c r="WYH26" s="490"/>
      <c r="WYI26" s="491"/>
      <c r="WYJ26" s="490"/>
      <c r="WYK26" s="491"/>
      <c r="WYL26" s="490"/>
      <c r="WYM26" s="491"/>
      <c r="WYN26" s="490"/>
      <c r="WYO26" s="491"/>
      <c r="WYP26" s="490"/>
      <c r="WYQ26" s="491"/>
      <c r="WYR26" s="490"/>
      <c r="WYS26" s="491"/>
      <c r="WYT26" s="490"/>
      <c r="WYU26" s="491"/>
      <c r="WYV26" s="490"/>
      <c r="WYW26" s="491"/>
      <c r="WYX26" s="490"/>
      <c r="WYY26" s="491"/>
      <c r="WYZ26" s="490"/>
      <c r="WZA26" s="491"/>
      <c r="WZB26" s="490"/>
      <c r="WZC26" s="491"/>
      <c r="WZD26" s="490"/>
      <c r="WZE26" s="491"/>
      <c r="WZF26" s="490"/>
      <c r="WZG26" s="491"/>
      <c r="WZH26" s="490"/>
      <c r="WZI26" s="491"/>
      <c r="WZJ26" s="490"/>
      <c r="WZK26" s="491"/>
      <c r="WZL26" s="490"/>
      <c r="WZM26" s="491"/>
      <c r="WZN26" s="490"/>
      <c r="WZO26" s="491"/>
      <c r="WZP26" s="490"/>
      <c r="WZQ26" s="491"/>
      <c r="WZR26" s="490"/>
      <c r="WZS26" s="491"/>
      <c r="WZT26" s="490"/>
      <c r="WZU26" s="491"/>
      <c r="WZV26" s="490"/>
      <c r="WZW26" s="491"/>
      <c r="WZX26" s="490"/>
      <c r="WZY26" s="491"/>
      <c r="WZZ26" s="490"/>
      <c r="XAA26" s="491"/>
      <c r="XAB26" s="490"/>
      <c r="XAC26" s="491"/>
      <c r="XAD26" s="490"/>
      <c r="XAE26" s="491"/>
      <c r="XAF26" s="490"/>
      <c r="XAG26" s="491"/>
      <c r="XAH26" s="490"/>
      <c r="XAI26" s="491"/>
      <c r="XAJ26" s="490"/>
      <c r="XAK26" s="491"/>
      <c r="XAL26" s="490"/>
      <c r="XAM26" s="491"/>
      <c r="XAN26" s="490"/>
      <c r="XAO26" s="491"/>
      <c r="XAP26" s="490"/>
      <c r="XAQ26" s="491"/>
      <c r="XAR26" s="490"/>
      <c r="XAS26" s="491"/>
      <c r="XAT26" s="490"/>
      <c r="XAU26" s="491"/>
      <c r="XAV26" s="490"/>
      <c r="XAW26" s="491"/>
      <c r="XAX26" s="490"/>
      <c r="XAY26" s="491"/>
      <c r="XAZ26" s="490"/>
      <c r="XBA26" s="491"/>
      <c r="XBB26" s="490"/>
      <c r="XBC26" s="491"/>
      <c r="XBD26" s="490"/>
      <c r="XBE26" s="491"/>
      <c r="XBF26" s="490"/>
      <c r="XBG26" s="491"/>
      <c r="XBH26" s="490"/>
      <c r="XBI26" s="491"/>
      <c r="XBJ26" s="490"/>
      <c r="XBK26" s="491"/>
      <c r="XBL26" s="490"/>
      <c r="XBM26" s="491"/>
      <c r="XBN26" s="490"/>
      <c r="XBO26" s="491"/>
      <c r="XBP26" s="490"/>
      <c r="XBQ26" s="491"/>
      <c r="XBR26" s="490"/>
      <c r="XBS26" s="491"/>
      <c r="XBT26" s="490"/>
      <c r="XBU26" s="491"/>
      <c r="XBV26" s="490"/>
      <c r="XBW26" s="491"/>
      <c r="XBX26" s="490"/>
      <c r="XBY26" s="491"/>
      <c r="XBZ26" s="490"/>
      <c r="XCA26" s="491"/>
      <c r="XCB26" s="490"/>
      <c r="XCC26" s="491"/>
      <c r="XCD26" s="490"/>
      <c r="XCE26" s="491"/>
      <c r="XCF26" s="490"/>
      <c r="XCG26" s="491"/>
      <c r="XCH26" s="490"/>
      <c r="XCI26" s="491"/>
      <c r="XCJ26" s="490"/>
      <c r="XCK26" s="491"/>
      <c r="XCL26" s="490"/>
      <c r="XCM26" s="491"/>
      <c r="XCN26" s="490"/>
      <c r="XCO26" s="491"/>
      <c r="XCP26" s="490"/>
      <c r="XCQ26" s="491"/>
      <c r="XCR26" s="490"/>
      <c r="XCS26" s="491"/>
      <c r="XCT26" s="490"/>
      <c r="XCU26" s="491"/>
      <c r="XCV26" s="490"/>
      <c r="XCW26" s="491"/>
      <c r="XCX26" s="490"/>
      <c r="XCY26" s="491"/>
      <c r="XCZ26" s="490"/>
      <c r="XDA26" s="491"/>
      <c r="XDB26" s="490"/>
      <c r="XDC26" s="491"/>
      <c r="XDD26" s="490"/>
      <c r="XDE26" s="491"/>
      <c r="XDF26" s="490"/>
      <c r="XDG26" s="491"/>
      <c r="XDH26" s="490"/>
      <c r="XDI26" s="491"/>
      <c r="XDJ26" s="490"/>
      <c r="XDK26" s="491"/>
      <c r="XDL26" s="490"/>
      <c r="XDM26" s="491"/>
      <c r="XDN26" s="490"/>
      <c r="XDO26" s="491"/>
      <c r="XDP26" s="490"/>
      <c r="XDQ26" s="491"/>
      <c r="XDR26" s="490"/>
      <c r="XDS26" s="491"/>
      <c r="XDT26" s="490"/>
      <c r="XDU26" s="491"/>
      <c r="XDV26" s="490"/>
      <c r="XDW26" s="491"/>
      <c r="XDX26" s="490"/>
      <c r="XDY26" s="491"/>
      <c r="XDZ26" s="490"/>
      <c r="XEA26" s="491"/>
      <c r="XEB26" s="490"/>
      <c r="XEC26" s="491"/>
      <c r="XED26" s="490"/>
      <c r="XEE26" s="491"/>
      <c r="XEF26" s="490"/>
      <c r="XEG26" s="491"/>
      <c r="XEH26" s="490"/>
      <c r="XEI26" s="491"/>
      <c r="XEJ26" s="490"/>
      <c r="XEK26" s="491"/>
      <c r="XEL26" s="490"/>
      <c r="XEM26" s="491"/>
      <c r="XEN26" s="490"/>
      <c r="XEO26" s="491"/>
      <c r="XEP26" s="490"/>
      <c r="XEQ26" s="491"/>
      <c r="XER26" s="490"/>
      <c r="XES26" s="491"/>
      <c r="XET26" s="490"/>
      <c r="XEU26" s="491"/>
      <c r="XEV26" s="490"/>
      <c r="XEW26" s="491"/>
      <c r="XEX26" s="490"/>
      <c r="XEY26" s="491"/>
      <c r="XEZ26" s="490"/>
      <c r="XFA26" s="491"/>
      <c r="XFB26" s="490"/>
      <c r="XFC26" s="491"/>
      <c r="XFD26" s="490"/>
    </row>
    <row r="27" spans="1:16384" s="486" customFormat="1" ht="23.1">
      <c r="A27" s="480" t="s">
        <v>239</v>
      </c>
      <c r="B27" s="481"/>
      <c r="C27" s="481"/>
      <c r="D27" s="482"/>
      <c r="E27" s="482"/>
      <c r="F27" s="483"/>
      <c r="G27" s="482"/>
      <c r="H27" s="484"/>
      <c r="I27" s="484"/>
      <c r="J27" s="484"/>
      <c r="K27" s="484"/>
      <c r="L27" s="484"/>
      <c r="M27" s="485"/>
    </row>
    <row r="28" spans="1:16384" ht="100.9">
      <c r="A28" s="82">
        <v>17</v>
      </c>
      <c r="B28" s="82" t="s">
        <v>240</v>
      </c>
      <c r="C28" s="82" t="str">
        <f t="shared" si="0"/>
        <v>17Bioenergy conversion technologies</v>
      </c>
      <c r="D28" s="77" t="s">
        <v>241</v>
      </c>
      <c r="E28" s="83" t="s">
        <v>242</v>
      </c>
      <c r="F28" s="83" t="s">
        <v>243</v>
      </c>
      <c r="G28" s="77" t="s">
        <v>244</v>
      </c>
      <c r="H28" s="67" t="s">
        <v>145</v>
      </c>
      <c r="I28" s="67" t="s">
        <v>151</v>
      </c>
      <c r="J28" s="86" t="s">
        <v>245</v>
      </c>
      <c r="K28" s="86" t="s">
        <v>246</v>
      </c>
      <c r="L28" s="67" t="s">
        <v>145</v>
      </c>
      <c r="M28" s="86" t="s">
        <v>197</v>
      </c>
    </row>
    <row r="29" spans="1:16384" ht="144">
      <c r="A29" s="82">
        <v>18</v>
      </c>
      <c r="B29" s="82" t="s">
        <v>240</v>
      </c>
      <c r="C29" s="82" t="str">
        <f t="shared" si="0"/>
        <v>18Bioenergy conversion technologies</v>
      </c>
      <c r="D29" s="77" t="s">
        <v>247</v>
      </c>
      <c r="E29" s="83" t="s">
        <v>248</v>
      </c>
      <c r="F29" s="83" t="s">
        <v>249</v>
      </c>
      <c r="G29" s="77" t="s">
        <v>250</v>
      </c>
      <c r="H29" s="67" t="s">
        <v>141</v>
      </c>
      <c r="I29" s="67" t="s">
        <v>142</v>
      </c>
      <c r="J29" s="86" t="s">
        <v>251</v>
      </c>
      <c r="K29" s="86" t="s">
        <v>252</v>
      </c>
      <c r="L29" s="67" t="s">
        <v>145</v>
      </c>
      <c r="M29" s="86" t="s">
        <v>253</v>
      </c>
    </row>
    <row r="30" spans="1:16384" ht="144">
      <c r="A30" s="481">
        <v>19</v>
      </c>
      <c r="B30" s="82" t="s">
        <v>240</v>
      </c>
      <c r="C30" s="82" t="str">
        <f t="shared" ref="C30" si="1">_xlfn.CONCAT(A30,B30)</f>
        <v>19Bioenergy conversion technologies</v>
      </c>
      <c r="D30" s="77" t="s">
        <v>254</v>
      </c>
      <c r="E30" s="83" t="s">
        <v>248</v>
      </c>
      <c r="F30" s="83" t="s">
        <v>255</v>
      </c>
      <c r="G30" s="77" t="s">
        <v>194</v>
      </c>
      <c r="H30" s="67" t="s">
        <v>141</v>
      </c>
      <c r="I30" s="67" t="s">
        <v>142</v>
      </c>
      <c r="J30" s="86" t="s">
        <v>195</v>
      </c>
      <c r="K30" s="86" t="s">
        <v>196</v>
      </c>
      <c r="L30" s="67" t="s">
        <v>141</v>
      </c>
      <c r="M30" s="86" t="s">
        <v>197</v>
      </c>
    </row>
    <row r="31" spans="1:16384" ht="43.15">
      <c r="A31" s="481">
        <v>20</v>
      </c>
      <c r="B31" s="82" t="s">
        <v>240</v>
      </c>
      <c r="C31" s="82" t="str">
        <f t="shared" ref="C31" si="2">_xlfn.CONCAT(A31,B31)</f>
        <v>20Bioenergy conversion technologies</v>
      </c>
      <c r="D31" s="77" t="s">
        <v>256</v>
      </c>
      <c r="E31" s="83" t="s">
        <v>248</v>
      </c>
      <c r="F31" s="83" t="s">
        <v>257</v>
      </c>
      <c r="G31" s="77" t="s">
        <v>258</v>
      </c>
      <c r="H31" s="67" t="s">
        <v>145</v>
      </c>
      <c r="I31" s="67" t="s">
        <v>151</v>
      </c>
      <c r="J31" s="86" t="s">
        <v>259</v>
      </c>
      <c r="K31" s="86" t="s">
        <v>260</v>
      </c>
      <c r="L31" s="67" t="s">
        <v>145</v>
      </c>
      <c r="M31" s="86" t="s">
        <v>197</v>
      </c>
    </row>
    <row r="32" spans="1:16384" ht="57.6">
      <c r="A32" s="82">
        <v>21</v>
      </c>
      <c r="B32" s="82" t="s">
        <v>261</v>
      </c>
      <c r="C32" s="82" t="str">
        <f t="shared" si="0"/>
        <v>21New energy feedstocks</v>
      </c>
      <c r="D32" s="77" t="s">
        <v>262</v>
      </c>
      <c r="E32" s="83" t="s">
        <v>263</v>
      </c>
      <c r="F32" s="83" t="s">
        <v>249</v>
      </c>
      <c r="G32" s="77" t="s">
        <v>264</v>
      </c>
      <c r="H32" s="67" t="s">
        <v>145</v>
      </c>
      <c r="I32" s="67" t="s">
        <v>151</v>
      </c>
      <c r="J32" s="86" t="s">
        <v>265</v>
      </c>
      <c r="K32" s="86" t="s">
        <v>266</v>
      </c>
      <c r="L32" s="67" t="s">
        <v>145</v>
      </c>
      <c r="M32" s="86" t="s">
        <v>267</v>
      </c>
    </row>
  </sheetData>
  <mergeCells count="1">
    <mergeCell ref="E9:F9"/>
  </mergeCells>
  <conditionalFormatting sqref="H11 L11">
    <cfRule type="containsText" dxfId="4110" priority="217" operator="containsText" text="Amber">
      <formula>NOT(ISERROR(SEARCH("Amber",H11)))</formula>
    </cfRule>
    <cfRule type="containsText" dxfId="4109" priority="218" operator="containsText" text="Red">
      <formula>NOT(ISERROR(SEARCH("Red",H11)))</formula>
    </cfRule>
    <cfRule type="containsText" dxfId="4108" priority="219" operator="containsText" text="Green">
      <formula>NOT(ISERROR(SEARCH("Green",H11)))</formula>
    </cfRule>
  </conditionalFormatting>
  <conditionalFormatting sqref="I11">
    <cfRule type="containsText" dxfId="4107" priority="208" operator="containsText" text="High">
      <formula>NOT(ISERROR(SEARCH("High",I11)))</formula>
    </cfRule>
    <cfRule type="containsText" dxfId="4106" priority="209" operator="containsText" text="Low">
      <formula>NOT(ISERROR(SEARCH("Low",I11)))</formula>
    </cfRule>
    <cfRule type="containsText" dxfId="4105" priority="210" operator="containsText" text="Medium">
      <formula>NOT(ISERROR(SEARCH("Medium",I11)))</formula>
    </cfRule>
  </conditionalFormatting>
  <conditionalFormatting sqref="I17">
    <cfRule type="containsText" dxfId="4104" priority="130" operator="containsText" text="High">
      <formula>NOT(ISERROR(SEARCH("High",I17)))</formula>
    </cfRule>
    <cfRule type="containsText" dxfId="4103" priority="131" operator="containsText" text="Low">
      <formula>NOT(ISERROR(SEARCH("Low",I17)))</formula>
    </cfRule>
    <cfRule type="containsText" dxfId="4102" priority="132" operator="containsText" text="Medium">
      <formula>NOT(ISERROR(SEARCH("Medium",I17)))</formula>
    </cfRule>
  </conditionalFormatting>
  <conditionalFormatting sqref="I19">
    <cfRule type="containsText" dxfId="4101" priority="40" operator="containsText" text="High">
      <formula>NOT(ISERROR(SEARCH("High",I19)))</formula>
    </cfRule>
    <cfRule type="containsText" dxfId="4100" priority="41" operator="containsText" text="Low">
      <formula>NOT(ISERROR(SEARCH("Low",I19)))</formula>
    </cfRule>
    <cfRule type="containsText" dxfId="4099" priority="42" operator="containsText" text="Medium">
      <formula>NOT(ISERROR(SEARCH("Medium",I19)))</formula>
    </cfRule>
  </conditionalFormatting>
  <conditionalFormatting sqref="I12">
    <cfRule type="containsText" dxfId="4098" priority="178" operator="containsText" text="High">
      <formula>NOT(ISERROR(SEARCH("High",I12)))</formula>
    </cfRule>
    <cfRule type="containsText" dxfId="4097" priority="179" operator="containsText" text="Low">
      <formula>NOT(ISERROR(SEARCH("Low",I12)))</formula>
    </cfRule>
    <cfRule type="containsText" dxfId="4096" priority="180" operator="containsText" text="Medium">
      <formula>NOT(ISERROR(SEARCH("Medium",I12)))</formula>
    </cfRule>
  </conditionalFormatting>
  <conditionalFormatting sqref="H12">
    <cfRule type="containsText" dxfId="4095" priority="181" operator="containsText" text="Amber">
      <formula>NOT(ISERROR(SEARCH("Amber",H12)))</formula>
    </cfRule>
    <cfRule type="containsText" dxfId="4094" priority="182" operator="containsText" text="Red">
      <formula>NOT(ISERROR(SEARCH("Red",H12)))</formula>
    </cfRule>
    <cfRule type="containsText" dxfId="4093" priority="183" operator="containsText" text="Green">
      <formula>NOT(ISERROR(SEARCH("Green",H12)))</formula>
    </cfRule>
  </conditionalFormatting>
  <conditionalFormatting sqref="L12">
    <cfRule type="containsText" dxfId="4092" priority="175" operator="containsText" text="Amber">
      <formula>NOT(ISERROR(SEARCH("Amber",L12)))</formula>
    </cfRule>
    <cfRule type="containsText" dxfId="4091" priority="176" operator="containsText" text="Red">
      <formula>NOT(ISERROR(SEARCH("Red",L12)))</formula>
    </cfRule>
    <cfRule type="containsText" dxfId="4090" priority="177" operator="containsText" text="Green">
      <formula>NOT(ISERROR(SEARCH("Green",L12)))</formula>
    </cfRule>
  </conditionalFormatting>
  <conditionalFormatting sqref="H13">
    <cfRule type="containsText" dxfId="4089" priority="172" operator="containsText" text="Amber">
      <formula>NOT(ISERROR(SEARCH("Amber",H13)))</formula>
    </cfRule>
    <cfRule type="containsText" dxfId="4088" priority="173" operator="containsText" text="Red">
      <formula>NOT(ISERROR(SEARCH("Red",H13)))</formula>
    </cfRule>
    <cfRule type="containsText" dxfId="4087" priority="174" operator="containsText" text="Green">
      <formula>NOT(ISERROR(SEARCH("Green",H13)))</formula>
    </cfRule>
  </conditionalFormatting>
  <conditionalFormatting sqref="L13">
    <cfRule type="containsText" dxfId="4086" priority="169" operator="containsText" text="Amber">
      <formula>NOT(ISERROR(SEARCH("Amber",L13)))</formula>
    </cfRule>
    <cfRule type="containsText" dxfId="4085" priority="170" operator="containsText" text="Red">
      <formula>NOT(ISERROR(SEARCH("Red",L13)))</formula>
    </cfRule>
    <cfRule type="containsText" dxfId="4084" priority="171" operator="containsText" text="Green">
      <formula>NOT(ISERROR(SEARCH("Green",L13)))</formula>
    </cfRule>
  </conditionalFormatting>
  <conditionalFormatting sqref="I13">
    <cfRule type="containsText" dxfId="4083" priority="166" operator="containsText" text="High">
      <formula>NOT(ISERROR(SEARCH("High",I13)))</formula>
    </cfRule>
    <cfRule type="containsText" dxfId="4082" priority="167" operator="containsText" text="Low">
      <formula>NOT(ISERROR(SEARCH("Low",I13)))</formula>
    </cfRule>
    <cfRule type="containsText" dxfId="4081" priority="168" operator="containsText" text="Medium">
      <formula>NOT(ISERROR(SEARCH("Medium",I13)))</formula>
    </cfRule>
  </conditionalFormatting>
  <conditionalFormatting sqref="L14">
    <cfRule type="containsText" dxfId="4080" priority="163" operator="containsText" text="Amber">
      <formula>NOT(ISERROR(SEARCH("Amber",L14)))</formula>
    </cfRule>
    <cfRule type="containsText" dxfId="4079" priority="164" operator="containsText" text="Red">
      <formula>NOT(ISERROR(SEARCH("Red",L14)))</formula>
    </cfRule>
    <cfRule type="containsText" dxfId="4078" priority="165" operator="containsText" text="Green">
      <formula>NOT(ISERROR(SEARCH("Green",L14)))</formula>
    </cfRule>
  </conditionalFormatting>
  <conditionalFormatting sqref="I14">
    <cfRule type="containsText" dxfId="4077" priority="160" operator="containsText" text="High">
      <formula>NOT(ISERROR(SEARCH("High",I14)))</formula>
    </cfRule>
    <cfRule type="containsText" dxfId="4076" priority="161" operator="containsText" text="Low">
      <formula>NOT(ISERROR(SEARCH("Low",I14)))</formula>
    </cfRule>
    <cfRule type="containsText" dxfId="4075" priority="162" operator="containsText" text="Medium">
      <formula>NOT(ISERROR(SEARCH("Medium",I14)))</formula>
    </cfRule>
  </conditionalFormatting>
  <conditionalFormatting sqref="H14">
    <cfRule type="containsText" dxfId="4074" priority="157" operator="containsText" text="Amber">
      <formula>NOT(ISERROR(SEARCH("Amber",H14)))</formula>
    </cfRule>
    <cfRule type="containsText" dxfId="4073" priority="158" operator="containsText" text="Red">
      <formula>NOT(ISERROR(SEARCH("Red",H14)))</formula>
    </cfRule>
    <cfRule type="containsText" dxfId="4072" priority="159" operator="containsText" text="Green">
      <formula>NOT(ISERROR(SEARCH("Green",H14)))</formula>
    </cfRule>
  </conditionalFormatting>
  <conditionalFormatting sqref="H15">
    <cfRule type="containsText" dxfId="4071" priority="154" operator="containsText" text="Amber">
      <formula>NOT(ISERROR(SEARCH("Amber",H15)))</formula>
    </cfRule>
    <cfRule type="containsText" dxfId="4070" priority="155" operator="containsText" text="Red">
      <formula>NOT(ISERROR(SEARCH("Red",H15)))</formula>
    </cfRule>
    <cfRule type="containsText" dxfId="4069" priority="156" operator="containsText" text="Green">
      <formula>NOT(ISERROR(SEARCH("Green",H15)))</formula>
    </cfRule>
  </conditionalFormatting>
  <conditionalFormatting sqref="I15">
    <cfRule type="containsText" dxfId="4068" priority="151" operator="containsText" text="High">
      <formula>NOT(ISERROR(SEARCH("High",I15)))</formula>
    </cfRule>
    <cfRule type="containsText" dxfId="4067" priority="152" operator="containsText" text="Low">
      <formula>NOT(ISERROR(SEARCH("Low",I15)))</formula>
    </cfRule>
    <cfRule type="containsText" dxfId="4066" priority="153" operator="containsText" text="Medium">
      <formula>NOT(ISERROR(SEARCH("Medium",I15)))</formula>
    </cfRule>
  </conditionalFormatting>
  <conditionalFormatting sqref="L15">
    <cfRule type="containsText" dxfId="4065" priority="148" operator="containsText" text="Amber">
      <formula>NOT(ISERROR(SEARCH("Amber",L15)))</formula>
    </cfRule>
    <cfRule type="containsText" dxfId="4064" priority="149" operator="containsText" text="Red">
      <formula>NOT(ISERROR(SEARCH("Red",L15)))</formula>
    </cfRule>
    <cfRule type="containsText" dxfId="4063" priority="150" operator="containsText" text="Green">
      <formula>NOT(ISERROR(SEARCH("Green",L15)))</formula>
    </cfRule>
  </conditionalFormatting>
  <conditionalFormatting sqref="H16">
    <cfRule type="containsText" dxfId="4062" priority="145" operator="containsText" text="Amber">
      <formula>NOT(ISERROR(SEARCH("Amber",H16)))</formula>
    </cfRule>
    <cfRule type="containsText" dxfId="4061" priority="146" operator="containsText" text="Red">
      <formula>NOT(ISERROR(SEARCH("Red",H16)))</formula>
    </cfRule>
    <cfRule type="containsText" dxfId="4060" priority="147" operator="containsText" text="Green">
      <formula>NOT(ISERROR(SEARCH("Green",H16)))</formula>
    </cfRule>
  </conditionalFormatting>
  <conditionalFormatting sqref="L16">
    <cfRule type="containsText" dxfId="4059" priority="142" operator="containsText" text="Amber">
      <formula>NOT(ISERROR(SEARCH("Amber",L16)))</formula>
    </cfRule>
    <cfRule type="containsText" dxfId="4058" priority="143" operator="containsText" text="Red">
      <formula>NOT(ISERROR(SEARCH("Red",L16)))</formula>
    </cfRule>
    <cfRule type="containsText" dxfId="4057" priority="144" operator="containsText" text="Green">
      <formula>NOT(ISERROR(SEARCH("Green",L16)))</formula>
    </cfRule>
  </conditionalFormatting>
  <conditionalFormatting sqref="I16">
    <cfRule type="containsText" dxfId="4056" priority="139" operator="containsText" text="High">
      <formula>NOT(ISERROR(SEARCH("High",I16)))</formula>
    </cfRule>
    <cfRule type="containsText" dxfId="4055" priority="140" operator="containsText" text="Low">
      <formula>NOT(ISERROR(SEARCH("Low",I16)))</formula>
    </cfRule>
    <cfRule type="containsText" dxfId="4054" priority="141" operator="containsText" text="Medium">
      <formula>NOT(ISERROR(SEARCH("Medium",I16)))</formula>
    </cfRule>
  </conditionalFormatting>
  <conditionalFormatting sqref="H17">
    <cfRule type="containsText" dxfId="4053" priority="136" operator="containsText" text="Amber">
      <formula>NOT(ISERROR(SEARCH("Amber",H17)))</formula>
    </cfRule>
    <cfRule type="containsText" dxfId="4052" priority="137" operator="containsText" text="Red">
      <formula>NOT(ISERROR(SEARCH("Red",H17)))</formula>
    </cfRule>
    <cfRule type="containsText" dxfId="4051" priority="138" operator="containsText" text="Green">
      <formula>NOT(ISERROR(SEARCH("Green",H17)))</formula>
    </cfRule>
  </conditionalFormatting>
  <conditionalFormatting sqref="L17">
    <cfRule type="containsText" dxfId="4050" priority="133" operator="containsText" text="Amber">
      <formula>NOT(ISERROR(SEARCH("Amber",L17)))</formula>
    </cfRule>
    <cfRule type="containsText" dxfId="4049" priority="134" operator="containsText" text="Red">
      <formula>NOT(ISERROR(SEARCH("Red",L17)))</formula>
    </cfRule>
    <cfRule type="containsText" dxfId="4048" priority="135" operator="containsText" text="Green">
      <formula>NOT(ISERROR(SEARCH("Green",L17)))</formula>
    </cfRule>
  </conditionalFormatting>
  <conditionalFormatting sqref="H18">
    <cfRule type="containsText" dxfId="4047" priority="127" operator="containsText" text="Amber">
      <formula>NOT(ISERROR(SEARCH("Amber",H18)))</formula>
    </cfRule>
    <cfRule type="containsText" dxfId="4046" priority="128" operator="containsText" text="Red">
      <formula>NOT(ISERROR(SEARCH("Red",H18)))</formula>
    </cfRule>
    <cfRule type="containsText" dxfId="4045" priority="129" operator="containsText" text="Green">
      <formula>NOT(ISERROR(SEARCH("Green",H18)))</formula>
    </cfRule>
  </conditionalFormatting>
  <conditionalFormatting sqref="L18">
    <cfRule type="containsText" dxfId="4044" priority="124" operator="containsText" text="Amber">
      <formula>NOT(ISERROR(SEARCH("Amber",L18)))</formula>
    </cfRule>
    <cfRule type="containsText" dxfId="4043" priority="125" operator="containsText" text="Red">
      <formula>NOT(ISERROR(SEARCH("Red",L18)))</formula>
    </cfRule>
    <cfRule type="containsText" dxfId="4042" priority="126" operator="containsText" text="Green">
      <formula>NOT(ISERROR(SEARCH("Green",L18)))</formula>
    </cfRule>
  </conditionalFormatting>
  <conditionalFormatting sqref="I18">
    <cfRule type="containsText" dxfId="4041" priority="121" operator="containsText" text="High">
      <formula>NOT(ISERROR(SEARCH("High",I18)))</formula>
    </cfRule>
    <cfRule type="containsText" dxfId="4040" priority="122" operator="containsText" text="Low">
      <formula>NOT(ISERROR(SEARCH("Low",I18)))</formula>
    </cfRule>
    <cfRule type="containsText" dxfId="4039" priority="123" operator="containsText" text="Medium">
      <formula>NOT(ISERROR(SEARCH("Medium",I18)))</formula>
    </cfRule>
  </conditionalFormatting>
  <conditionalFormatting sqref="H20">
    <cfRule type="containsText" dxfId="4038" priority="109" operator="containsText" text="Amber">
      <formula>NOT(ISERROR(SEARCH("Amber",H20)))</formula>
    </cfRule>
    <cfRule type="containsText" dxfId="4037" priority="110" operator="containsText" text="Red">
      <formula>NOT(ISERROR(SEARCH("Red",H20)))</formula>
    </cfRule>
    <cfRule type="containsText" dxfId="4036" priority="111" operator="containsText" text="Green">
      <formula>NOT(ISERROR(SEARCH("Green",H20)))</formula>
    </cfRule>
  </conditionalFormatting>
  <conditionalFormatting sqref="L20">
    <cfRule type="containsText" dxfId="4035" priority="106" operator="containsText" text="Amber">
      <formula>NOT(ISERROR(SEARCH("Amber",L20)))</formula>
    </cfRule>
    <cfRule type="containsText" dxfId="4034" priority="107" operator="containsText" text="Red">
      <formula>NOT(ISERROR(SEARCH("Red",L20)))</formula>
    </cfRule>
    <cfRule type="containsText" dxfId="4033" priority="108" operator="containsText" text="Green">
      <formula>NOT(ISERROR(SEARCH("Green",L20)))</formula>
    </cfRule>
  </conditionalFormatting>
  <conditionalFormatting sqref="I20">
    <cfRule type="containsText" dxfId="4032" priority="103" operator="containsText" text="High">
      <formula>NOT(ISERROR(SEARCH("High",I20)))</formula>
    </cfRule>
    <cfRule type="containsText" dxfId="4031" priority="104" operator="containsText" text="Low">
      <formula>NOT(ISERROR(SEARCH("Low",I20)))</formula>
    </cfRule>
    <cfRule type="containsText" dxfId="4030" priority="105" operator="containsText" text="Medium">
      <formula>NOT(ISERROR(SEARCH("Medium",I20)))</formula>
    </cfRule>
  </conditionalFormatting>
  <conditionalFormatting sqref="H21">
    <cfRule type="containsText" dxfId="4029" priority="100" operator="containsText" text="Amber">
      <formula>NOT(ISERROR(SEARCH("Amber",H21)))</formula>
    </cfRule>
    <cfRule type="containsText" dxfId="4028" priority="101" operator="containsText" text="Red">
      <formula>NOT(ISERROR(SEARCH("Red",H21)))</formula>
    </cfRule>
    <cfRule type="containsText" dxfId="4027" priority="102" operator="containsText" text="Green">
      <formula>NOT(ISERROR(SEARCH("Green",H21)))</formula>
    </cfRule>
  </conditionalFormatting>
  <conditionalFormatting sqref="I21">
    <cfRule type="containsText" dxfId="4026" priority="97" operator="containsText" text="High">
      <formula>NOT(ISERROR(SEARCH("High",I21)))</formula>
    </cfRule>
    <cfRule type="containsText" dxfId="4025" priority="98" operator="containsText" text="Low">
      <formula>NOT(ISERROR(SEARCH("Low",I21)))</formula>
    </cfRule>
    <cfRule type="containsText" dxfId="4024" priority="99" operator="containsText" text="Medium">
      <formula>NOT(ISERROR(SEARCH("Medium",I21)))</formula>
    </cfRule>
  </conditionalFormatting>
  <conditionalFormatting sqref="L21">
    <cfRule type="containsText" dxfId="4023" priority="94" operator="containsText" text="Amber">
      <formula>NOT(ISERROR(SEARCH("Amber",L21)))</formula>
    </cfRule>
    <cfRule type="containsText" dxfId="4022" priority="95" operator="containsText" text="Red">
      <formula>NOT(ISERROR(SEARCH("Red",L21)))</formula>
    </cfRule>
    <cfRule type="containsText" dxfId="4021" priority="96" operator="containsText" text="Green">
      <formula>NOT(ISERROR(SEARCH("Green",L21)))</formula>
    </cfRule>
  </conditionalFormatting>
  <conditionalFormatting sqref="H22">
    <cfRule type="containsText" dxfId="4020" priority="91" operator="containsText" text="Amber">
      <formula>NOT(ISERROR(SEARCH("Amber",H22)))</formula>
    </cfRule>
    <cfRule type="containsText" dxfId="4019" priority="92" operator="containsText" text="Red">
      <formula>NOT(ISERROR(SEARCH("Red",H22)))</formula>
    </cfRule>
    <cfRule type="containsText" dxfId="4018" priority="93" operator="containsText" text="Green">
      <formula>NOT(ISERROR(SEARCH("Green",H22)))</formula>
    </cfRule>
  </conditionalFormatting>
  <conditionalFormatting sqref="L22:L24">
    <cfRule type="containsText" dxfId="4017" priority="88" operator="containsText" text="Amber">
      <formula>NOT(ISERROR(SEARCH("Amber",L22)))</formula>
    </cfRule>
    <cfRule type="containsText" dxfId="4016" priority="89" operator="containsText" text="Red">
      <formula>NOT(ISERROR(SEARCH("Red",L22)))</formula>
    </cfRule>
    <cfRule type="containsText" dxfId="4015" priority="90" operator="containsText" text="Green">
      <formula>NOT(ISERROR(SEARCH("Green",L22)))</formula>
    </cfRule>
  </conditionalFormatting>
  <conditionalFormatting sqref="I22">
    <cfRule type="containsText" dxfId="4014" priority="85" operator="containsText" text="High">
      <formula>NOT(ISERROR(SEARCH("High",I22)))</formula>
    </cfRule>
    <cfRule type="containsText" dxfId="4013" priority="86" operator="containsText" text="Low">
      <formula>NOT(ISERROR(SEARCH("Low",I22)))</formula>
    </cfRule>
    <cfRule type="containsText" dxfId="4012" priority="87" operator="containsText" text="Medium">
      <formula>NOT(ISERROR(SEARCH("Medium",I22)))</formula>
    </cfRule>
  </conditionalFormatting>
  <conditionalFormatting sqref="H27">
    <cfRule type="containsText" dxfId="4011" priority="82" operator="containsText" text="Amber">
      <formula>NOT(ISERROR(SEARCH("Amber",H27)))</formula>
    </cfRule>
    <cfRule type="containsText" dxfId="4010" priority="83" operator="containsText" text="Red">
      <formula>NOT(ISERROR(SEARCH("Red",H27)))</formula>
    </cfRule>
    <cfRule type="containsText" dxfId="4009" priority="84" operator="containsText" text="Green">
      <formula>NOT(ISERROR(SEARCH("Green",H27)))</formula>
    </cfRule>
  </conditionalFormatting>
  <conditionalFormatting sqref="L27">
    <cfRule type="containsText" dxfId="4008" priority="79" operator="containsText" text="Amber">
      <formula>NOT(ISERROR(SEARCH("Amber",L27)))</formula>
    </cfRule>
    <cfRule type="containsText" dxfId="4007" priority="80" operator="containsText" text="Red">
      <formula>NOT(ISERROR(SEARCH("Red",L27)))</formula>
    </cfRule>
    <cfRule type="containsText" dxfId="4006" priority="81" operator="containsText" text="Green">
      <formula>NOT(ISERROR(SEARCH("Green",L27)))</formula>
    </cfRule>
  </conditionalFormatting>
  <conditionalFormatting sqref="I27">
    <cfRule type="containsText" dxfId="4005" priority="76" operator="containsText" text="High">
      <formula>NOT(ISERROR(SEARCH("High",I27)))</formula>
    </cfRule>
    <cfRule type="containsText" dxfId="4004" priority="77" operator="containsText" text="Low">
      <formula>NOT(ISERROR(SEARCH("Low",I27)))</formula>
    </cfRule>
    <cfRule type="containsText" dxfId="4003" priority="78" operator="containsText" text="Medium">
      <formula>NOT(ISERROR(SEARCH("Medium",I27)))</formula>
    </cfRule>
  </conditionalFormatting>
  <conditionalFormatting sqref="H28">
    <cfRule type="containsText" dxfId="4002" priority="73" operator="containsText" text="Amber">
      <formula>NOT(ISERROR(SEARCH("Amber",H28)))</formula>
    </cfRule>
    <cfRule type="containsText" dxfId="4001" priority="74" operator="containsText" text="Red">
      <formula>NOT(ISERROR(SEARCH("Red",H28)))</formula>
    </cfRule>
    <cfRule type="containsText" dxfId="4000" priority="75" operator="containsText" text="Green">
      <formula>NOT(ISERROR(SEARCH("Green",H28)))</formula>
    </cfRule>
  </conditionalFormatting>
  <conditionalFormatting sqref="L28">
    <cfRule type="containsText" dxfId="3999" priority="70" operator="containsText" text="Amber">
      <formula>NOT(ISERROR(SEARCH("Amber",L28)))</formula>
    </cfRule>
    <cfRule type="containsText" dxfId="3998" priority="71" operator="containsText" text="Red">
      <formula>NOT(ISERROR(SEARCH("Red",L28)))</formula>
    </cfRule>
    <cfRule type="containsText" dxfId="3997" priority="72" operator="containsText" text="Green">
      <formula>NOT(ISERROR(SEARCH("Green",L28)))</formula>
    </cfRule>
  </conditionalFormatting>
  <conditionalFormatting sqref="I28">
    <cfRule type="containsText" dxfId="3996" priority="67" operator="containsText" text="High">
      <formula>NOT(ISERROR(SEARCH("High",I28)))</formula>
    </cfRule>
    <cfRule type="containsText" dxfId="3995" priority="68" operator="containsText" text="Low">
      <formula>NOT(ISERROR(SEARCH("Low",I28)))</formula>
    </cfRule>
    <cfRule type="containsText" dxfId="3994" priority="69" operator="containsText" text="Medium">
      <formula>NOT(ISERROR(SEARCH("Medium",I28)))</formula>
    </cfRule>
  </conditionalFormatting>
  <conditionalFormatting sqref="H29">
    <cfRule type="containsText" dxfId="3993" priority="64" operator="containsText" text="Amber">
      <formula>NOT(ISERROR(SEARCH("Amber",H29)))</formula>
    </cfRule>
    <cfRule type="containsText" dxfId="3992" priority="65" operator="containsText" text="Red">
      <formula>NOT(ISERROR(SEARCH("Red",H29)))</formula>
    </cfRule>
    <cfRule type="containsText" dxfId="3991" priority="66" operator="containsText" text="Green">
      <formula>NOT(ISERROR(SEARCH("Green",H29)))</formula>
    </cfRule>
  </conditionalFormatting>
  <conditionalFormatting sqref="L29">
    <cfRule type="containsText" dxfId="3990" priority="61" operator="containsText" text="Amber">
      <formula>NOT(ISERROR(SEARCH("Amber",L29)))</formula>
    </cfRule>
    <cfRule type="containsText" dxfId="3989" priority="62" operator="containsText" text="Red">
      <formula>NOT(ISERROR(SEARCH("Red",L29)))</formula>
    </cfRule>
    <cfRule type="containsText" dxfId="3988" priority="63" operator="containsText" text="Green">
      <formula>NOT(ISERROR(SEARCH("Green",L29)))</formula>
    </cfRule>
  </conditionalFormatting>
  <conditionalFormatting sqref="I29">
    <cfRule type="containsText" dxfId="3987" priority="58" operator="containsText" text="High">
      <formula>NOT(ISERROR(SEARCH("High",I29)))</formula>
    </cfRule>
    <cfRule type="containsText" dxfId="3986" priority="59" operator="containsText" text="Low">
      <formula>NOT(ISERROR(SEARCH("Low",I29)))</formula>
    </cfRule>
    <cfRule type="containsText" dxfId="3985" priority="60" operator="containsText" text="Medium">
      <formula>NOT(ISERROR(SEARCH("Medium",I29)))</formula>
    </cfRule>
  </conditionalFormatting>
  <conditionalFormatting sqref="H32">
    <cfRule type="containsText" dxfId="3984" priority="55" operator="containsText" text="Amber">
      <formula>NOT(ISERROR(SEARCH("Amber",H32)))</formula>
    </cfRule>
    <cfRule type="containsText" dxfId="3983" priority="56" operator="containsText" text="Red">
      <formula>NOT(ISERROR(SEARCH("Red",H32)))</formula>
    </cfRule>
    <cfRule type="containsText" dxfId="3982" priority="57" operator="containsText" text="Green">
      <formula>NOT(ISERROR(SEARCH("Green",H32)))</formula>
    </cfRule>
  </conditionalFormatting>
  <conditionalFormatting sqref="L32">
    <cfRule type="containsText" dxfId="3981" priority="52" operator="containsText" text="Amber">
      <formula>NOT(ISERROR(SEARCH("Amber",L32)))</formula>
    </cfRule>
    <cfRule type="containsText" dxfId="3980" priority="53" operator="containsText" text="Red">
      <formula>NOT(ISERROR(SEARCH("Red",L32)))</formula>
    </cfRule>
    <cfRule type="containsText" dxfId="3979" priority="54" operator="containsText" text="Green">
      <formula>NOT(ISERROR(SEARCH("Green",L32)))</formula>
    </cfRule>
  </conditionalFormatting>
  <conditionalFormatting sqref="I32">
    <cfRule type="containsText" dxfId="3978" priority="49" operator="containsText" text="High">
      <formula>NOT(ISERROR(SEARCH("High",I32)))</formula>
    </cfRule>
    <cfRule type="containsText" dxfId="3977" priority="50" operator="containsText" text="Low">
      <formula>NOT(ISERROR(SEARCH("Low",I32)))</formula>
    </cfRule>
    <cfRule type="containsText" dxfId="3976" priority="51" operator="containsText" text="Medium">
      <formula>NOT(ISERROR(SEARCH("Medium",I32)))</formula>
    </cfRule>
  </conditionalFormatting>
  <conditionalFormatting sqref="H19">
    <cfRule type="containsText" dxfId="3975" priority="46" operator="containsText" text="Amber">
      <formula>NOT(ISERROR(SEARCH("Amber",H19)))</formula>
    </cfRule>
    <cfRule type="containsText" dxfId="3974" priority="47" operator="containsText" text="Red">
      <formula>NOT(ISERROR(SEARCH("Red",H19)))</formula>
    </cfRule>
    <cfRule type="containsText" dxfId="3973" priority="48" operator="containsText" text="Green">
      <formula>NOT(ISERROR(SEARCH("Green",H19)))</formula>
    </cfRule>
  </conditionalFormatting>
  <conditionalFormatting sqref="L19">
    <cfRule type="containsText" dxfId="3972" priority="43" operator="containsText" text="Amber">
      <formula>NOT(ISERROR(SEARCH("Amber",L19)))</formula>
    </cfRule>
    <cfRule type="containsText" dxfId="3971" priority="44" operator="containsText" text="Red">
      <formula>NOT(ISERROR(SEARCH("Red",L19)))</formula>
    </cfRule>
    <cfRule type="containsText" dxfId="3970" priority="45" operator="containsText" text="Green">
      <formula>NOT(ISERROR(SEARCH("Green",L19)))</formula>
    </cfRule>
  </conditionalFormatting>
  <conditionalFormatting sqref="H23:H24">
    <cfRule type="containsText" dxfId="3969" priority="37" operator="containsText" text="Amber">
      <formula>NOT(ISERROR(SEARCH("Amber",H23)))</formula>
    </cfRule>
    <cfRule type="containsText" dxfId="3968" priority="38" operator="containsText" text="Red">
      <formula>NOT(ISERROR(SEARCH("Red",H23)))</formula>
    </cfRule>
    <cfRule type="containsText" dxfId="3967" priority="39" operator="containsText" text="Green">
      <formula>NOT(ISERROR(SEARCH("Green",H23)))</formula>
    </cfRule>
  </conditionalFormatting>
  <conditionalFormatting sqref="I23:I24">
    <cfRule type="containsText" dxfId="3966" priority="34" operator="containsText" text="High">
      <formula>NOT(ISERROR(SEARCH("High",I23)))</formula>
    </cfRule>
    <cfRule type="containsText" dxfId="3965" priority="35" operator="containsText" text="Low">
      <formula>NOT(ISERROR(SEARCH("Low",I23)))</formula>
    </cfRule>
    <cfRule type="containsText" dxfId="3964" priority="36" operator="containsText" text="Medium">
      <formula>NOT(ISERROR(SEARCH("Medium",I23)))</formula>
    </cfRule>
  </conditionalFormatting>
  <conditionalFormatting sqref="L25:L26">
    <cfRule type="containsText" dxfId="3963" priority="31" operator="containsText" text="Amber">
      <formula>NOT(ISERROR(SEARCH("Amber",L25)))</formula>
    </cfRule>
    <cfRule type="containsText" dxfId="3962" priority="32" operator="containsText" text="Red">
      <formula>NOT(ISERROR(SEARCH("Red",L25)))</formula>
    </cfRule>
    <cfRule type="containsText" dxfId="3961" priority="33" operator="containsText" text="Green">
      <formula>NOT(ISERROR(SEARCH("Green",L25)))</formula>
    </cfRule>
  </conditionalFormatting>
  <conditionalFormatting sqref="H25:H26">
    <cfRule type="containsText" dxfId="3960" priority="28" operator="containsText" text="Amber">
      <formula>NOT(ISERROR(SEARCH("Amber",H25)))</formula>
    </cfRule>
    <cfRule type="containsText" dxfId="3959" priority="29" operator="containsText" text="Red">
      <formula>NOT(ISERROR(SEARCH("Red",H25)))</formula>
    </cfRule>
    <cfRule type="containsText" dxfId="3958" priority="30" operator="containsText" text="Green">
      <formula>NOT(ISERROR(SEARCH("Green",H25)))</formula>
    </cfRule>
  </conditionalFormatting>
  <conditionalFormatting sqref="I25:I26">
    <cfRule type="containsText" dxfId="3957" priority="25" operator="containsText" text="High">
      <formula>NOT(ISERROR(SEARCH("High",I25)))</formula>
    </cfRule>
    <cfRule type="containsText" dxfId="3956" priority="26" operator="containsText" text="Low">
      <formula>NOT(ISERROR(SEARCH("Low",I25)))</formula>
    </cfRule>
    <cfRule type="containsText" dxfId="3955" priority="27" operator="containsText" text="Medium">
      <formula>NOT(ISERROR(SEARCH("Medium",I25)))</formula>
    </cfRule>
  </conditionalFormatting>
  <conditionalFormatting sqref="I30">
    <cfRule type="containsText" dxfId="3954" priority="13" operator="containsText" text="High">
      <formula>NOT(ISERROR(SEARCH("High",I30)))</formula>
    </cfRule>
    <cfRule type="containsText" dxfId="3953" priority="14" operator="containsText" text="Low">
      <formula>NOT(ISERROR(SEARCH("Low",I30)))</formula>
    </cfRule>
    <cfRule type="containsText" dxfId="3952" priority="15" operator="containsText" text="Medium">
      <formula>NOT(ISERROR(SEARCH("Medium",I30)))</formula>
    </cfRule>
  </conditionalFormatting>
  <conditionalFormatting sqref="H30:H31">
    <cfRule type="containsText" dxfId="3951" priority="16" operator="containsText" text="Amber">
      <formula>NOT(ISERROR(SEARCH("Amber",H30)))</formula>
    </cfRule>
    <cfRule type="containsText" dxfId="3950" priority="17" operator="containsText" text="Red">
      <formula>NOT(ISERROR(SEARCH("Red",H30)))</formula>
    </cfRule>
    <cfRule type="containsText" dxfId="3949" priority="18" operator="containsText" text="Green">
      <formula>NOT(ISERROR(SEARCH("Green",H30)))</formula>
    </cfRule>
  </conditionalFormatting>
  <conditionalFormatting sqref="L30">
    <cfRule type="containsText" dxfId="3948" priority="10" operator="containsText" text="Amber">
      <formula>NOT(ISERROR(SEARCH("Amber",L30)))</formula>
    </cfRule>
    <cfRule type="containsText" dxfId="3947" priority="11" operator="containsText" text="Red">
      <formula>NOT(ISERROR(SEARCH("Red",L30)))</formula>
    </cfRule>
    <cfRule type="containsText" dxfId="3946" priority="12" operator="containsText" text="Green">
      <formula>NOT(ISERROR(SEARCH("Green",L30)))</formula>
    </cfRule>
  </conditionalFormatting>
  <conditionalFormatting sqref="L31">
    <cfRule type="containsText" dxfId="3945" priority="1" operator="containsText" text="Amber">
      <formula>NOT(ISERROR(SEARCH("Amber",L31)))</formula>
    </cfRule>
    <cfRule type="containsText" dxfId="3944" priority="2" operator="containsText" text="Red">
      <formula>NOT(ISERROR(SEARCH("Red",L31)))</formula>
    </cfRule>
    <cfRule type="containsText" dxfId="3943" priority="3" operator="containsText" text="Green">
      <formula>NOT(ISERROR(SEARCH("Green",L31)))</formula>
    </cfRule>
  </conditionalFormatting>
  <conditionalFormatting sqref="I31">
    <cfRule type="containsText" dxfId="3942" priority="4" operator="containsText" text="High">
      <formula>NOT(ISERROR(SEARCH("High",I31)))</formula>
    </cfRule>
    <cfRule type="containsText" dxfId="3941" priority="5" operator="containsText" text="Low">
      <formula>NOT(ISERROR(SEARCH("Low",I31)))</formula>
    </cfRule>
    <cfRule type="containsText" dxfId="3940" priority="6" operator="containsText" text="Medium">
      <formula>NOT(ISERROR(SEARCH("Medium",I31)))</formula>
    </cfRule>
  </conditionalFormatting>
  <pageMargins left="0.7" right="0.7" top="0.75" bottom="0.75" header="0.3" footer="0.3"/>
  <pageSetup paperSize="9" orientation="portrait" verticalDpi="597" r:id="rId1"/>
  <drawing r:id="rId2"/>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2ACFE-3534-429E-95AC-820CA33FB09A}">
  <sheetPr>
    <tabColor theme="9" tint="0.39997558519241921"/>
  </sheetPr>
  <dimension ref="B1:N77"/>
  <sheetViews>
    <sheetView topLeftCell="D7" workbookViewId="0">
      <selection activeCell="L20" sqref="L20"/>
    </sheetView>
  </sheetViews>
  <sheetFormatPr defaultColWidth="8.85546875" defaultRowHeight="13.9"/>
  <cols>
    <col min="1" max="1" width="21.42578125" style="1" customWidth="1"/>
    <col min="2" max="2" width="17.85546875" style="1" customWidth="1"/>
    <col min="3" max="3" width="25.140625" style="1" customWidth="1"/>
    <col min="4" max="5" width="8.85546875" style="1"/>
    <col min="6" max="6" width="18.42578125" style="1" customWidth="1"/>
    <col min="7" max="7" width="15.7109375" style="1" customWidth="1"/>
    <col min="8" max="8" width="15.140625" style="1" customWidth="1"/>
    <col min="9" max="9" width="15.42578125" style="1" customWidth="1"/>
    <col min="10" max="10" width="17" style="1" customWidth="1"/>
    <col min="11" max="12" width="16.7109375" style="1" customWidth="1"/>
    <col min="13" max="16384" width="8.85546875" style="1"/>
  </cols>
  <sheetData>
    <row r="1" spans="2:14" s="185" customFormat="1" ht="49.5" customHeight="1">
      <c r="B1" s="109" t="s">
        <v>458</v>
      </c>
      <c r="C1" s="109"/>
      <c r="D1" s="109"/>
      <c r="E1" s="109"/>
      <c r="F1" s="109"/>
      <c r="G1" s="109"/>
      <c r="H1" s="109"/>
      <c r="I1" s="109"/>
      <c r="J1" s="109"/>
      <c r="K1" s="109"/>
      <c r="L1" s="109"/>
      <c r="M1" s="109"/>
      <c r="N1" s="109"/>
    </row>
    <row r="4" spans="2:14" ht="14.1">
      <c r="K4" s="7"/>
      <c r="L4" s="2"/>
    </row>
    <row r="5" spans="2:14" ht="14.1">
      <c r="L5" s="2"/>
    </row>
    <row r="10" spans="2:14" ht="14.45">
      <c r="C10" s="5"/>
      <c r="D10" s="5"/>
      <c r="E10" s="5"/>
      <c r="F10" s="5"/>
      <c r="G10" s="5"/>
      <c r="H10" s="5"/>
      <c r="I10" s="5"/>
      <c r="J10" s="5"/>
      <c r="K10" s="5"/>
      <c r="L10" s="5"/>
      <c r="M10" s="5"/>
      <c r="N10" s="5"/>
    </row>
    <row r="11" spans="2:14" ht="14.45">
      <c r="C11" s="2" t="s">
        <v>459</v>
      </c>
      <c r="D11" s="2"/>
      <c r="M11" s="5"/>
      <c r="N11" s="5"/>
    </row>
    <row r="12" spans="2:14" ht="14.45">
      <c r="C12" s="44" t="s">
        <v>354</v>
      </c>
      <c r="M12" s="5"/>
      <c r="N12" s="5"/>
    </row>
    <row r="13" spans="2:14"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4" ht="14.45">
      <c r="B14" s="497" t="str">
        <f>'Deployment (3)'!C15</f>
        <v>BioH2</v>
      </c>
      <c r="C14" s="110" t="s">
        <v>411</v>
      </c>
      <c r="D14" s="110" t="s">
        <v>296</v>
      </c>
      <c r="E14" s="359">
        <f>E19+E20</f>
        <v>0</v>
      </c>
      <c r="F14" s="359">
        <f t="shared" ref="F14:L14" si="0">F19+F20</f>
        <v>80617.118349685421</v>
      </c>
      <c r="G14" s="359">
        <f t="shared" si="0"/>
        <v>210904.56787158325</v>
      </c>
      <c r="H14" s="359">
        <f t="shared" si="0"/>
        <v>627034.62084096926</v>
      </c>
      <c r="I14" s="359">
        <f t="shared" si="0"/>
        <v>1244494.9081066414</v>
      </c>
      <c r="J14" s="359">
        <f t="shared" si="0"/>
        <v>2321845.6274368209</v>
      </c>
      <c r="K14" s="359">
        <f t="shared" si="0"/>
        <v>4396421.6981089674</v>
      </c>
      <c r="L14" s="359">
        <f t="shared" si="0"/>
        <v>8728284.0682952143</v>
      </c>
      <c r="M14" s="5"/>
      <c r="N14" s="5"/>
    </row>
    <row r="15" spans="2:14" ht="14.45">
      <c r="C15" s="110" t="s">
        <v>380</v>
      </c>
      <c r="D15" s="110" t="s">
        <v>296</v>
      </c>
      <c r="E15" s="110"/>
      <c r="F15" s="131"/>
      <c r="G15" s="131"/>
      <c r="H15" s="131"/>
      <c r="I15" s="131"/>
      <c r="J15" s="131"/>
      <c r="K15" s="131"/>
      <c r="L15" s="131"/>
      <c r="M15" s="5"/>
      <c r="N15" s="5"/>
    </row>
    <row r="16" spans="2:14" ht="14.45">
      <c r="C16" s="120"/>
      <c r="D16" s="120"/>
      <c r="E16" s="120"/>
      <c r="F16" s="120"/>
      <c r="G16" s="120"/>
      <c r="H16" s="120"/>
      <c r="I16" s="120"/>
      <c r="J16" s="120"/>
      <c r="K16" s="120"/>
      <c r="L16" s="120"/>
      <c r="M16" s="5"/>
      <c r="N16" s="5"/>
    </row>
    <row r="17" spans="3:14" ht="14.45">
      <c r="C17" s="117" t="s">
        <v>397</v>
      </c>
      <c r="D17" s="114"/>
      <c r="E17" s="114"/>
      <c r="F17" s="114"/>
      <c r="G17" s="114"/>
      <c r="H17" s="114"/>
      <c r="I17" s="114"/>
      <c r="J17" s="114"/>
      <c r="K17" s="114"/>
      <c r="L17" s="114"/>
      <c r="M17" s="5"/>
      <c r="N17" s="5"/>
    </row>
    <row r="18" spans="3:14" ht="14.45">
      <c r="C18" s="111" t="s">
        <v>373</v>
      </c>
      <c r="D18" s="111" t="s">
        <v>24</v>
      </c>
      <c r="E18" s="111">
        <v>2015</v>
      </c>
      <c r="F18" s="111">
        <v>2020</v>
      </c>
      <c r="G18" s="111">
        <v>2025</v>
      </c>
      <c r="H18" s="111">
        <v>2030</v>
      </c>
      <c r="I18" s="111">
        <v>2035</v>
      </c>
      <c r="J18" s="111">
        <v>2040</v>
      </c>
      <c r="K18" s="111">
        <v>2045</v>
      </c>
      <c r="L18" s="111">
        <v>2050</v>
      </c>
      <c r="M18" s="5"/>
      <c r="N18" s="5"/>
    </row>
    <row r="19" spans="3:14" ht="14.45">
      <c r="C19" s="112" t="s">
        <v>503</v>
      </c>
      <c r="D19" s="110" t="s">
        <v>296</v>
      </c>
      <c r="E19" s="187">
        <f>'UK captured turnover (3)'!E19*'GVA turnover multiplier (3)'!G15</f>
        <v>0</v>
      </c>
      <c r="F19" s="187">
        <f>'UK captured turnover (3)'!F19*'GVA turnover multiplier (3)'!H15</f>
        <v>33769.048146959933</v>
      </c>
      <c r="G19" s="187">
        <f>'UK captured turnover (3)'!G19*'GVA turnover multiplier (3)'!I15</f>
        <v>90528.449261172616</v>
      </c>
      <c r="H19" s="187">
        <f>'UK captured turnover (3)'!H19*'GVA turnover multiplier (3)'!J15</f>
        <v>285007.5543741961</v>
      </c>
      <c r="I19" s="187">
        <f>'UK captured turnover (3)'!I19*'GVA turnover multiplier (3)'!K15</f>
        <v>566105.66063082358</v>
      </c>
      <c r="J19" s="187">
        <f>'UK captured turnover (3)'!J19*'GVA turnover multiplier (3)'!L15</f>
        <v>1077310.0946366363</v>
      </c>
      <c r="K19" s="187">
        <f>'UK captured turnover (3)'!K19*'GVA turnover multiplier (3)'!M15</f>
        <v>2080328.5252274992</v>
      </c>
      <c r="L19" s="187">
        <f>'UK captured turnover (3)'!L19*'GVA turnover multiplier (3)'!N15</f>
        <v>4264177.0269240914</v>
      </c>
      <c r="M19" s="5"/>
      <c r="N19" s="5"/>
    </row>
    <row r="20" spans="3:14" ht="14.45">
      <c r="C20" s="112" t="s">
        <v>335</v>
      </c>
      <c r="D20" s="110" t="s">
        <v>296</v>
      </c>
      <c r="E20" s="187">
        <f>'UK captured turnover (3)'!E20*'GVA turnover multiplier (3)'!G16</f>
        <v>0</v>
      </c>
      <c r="F20" s="187">
        <f>'UK captured turnover (3)'!F20*'GVA turnover multiplier (3)'!H16</f>
        <v>46848.070202725481</v>
      </c>
      <c r="G20" s="187">
        <f>'UK captured turnover (3)'!G20*'GVA turnover multiplier (3)'!I16</f>
        <v>120376.11861041063</v>
      </c>
      <c r="H20" s="187">
        <f>'UK captured turnover (3)'!H20*'GVA turnover multiplier (3)'!J16</f>
        <v>342027.0664667731</v>
      </c>
      <c r="I20" s="187">
        <f>'UK captured turnover (3)'!I20*'GVA turnover multiplier (3)'!K16</f>
        <v>678389.2474758178</v>
      </c>
      <c r="J20" s="187">
        <f>'UK captured turnover (3)'!J20*'GVA turnover multiplier (3)'!L16</f>
        <v>1244535.5328001846</v>
      </c>
      <c r="K20" s="187">
        <f>'UK captured turnover (3)'!K20*'GVA turnover multiplier (3)'!M16</f>
        <v>2316093.1728814682</v>
      </c>
      <c r="L20" s="187">
        <f>'UK captured turnover (3)'!L20*'GVA turnover multiplier (3)'!N16</f>
        <v>4464107.0413711239</v>
      </c>
      <c r="M20" s="5"/>
      <c r="N20" s="5"/>
    </row>
    <row r="21" spans="3:14" ht="14.45">
      <c r="C21" s="112"/>
      <c r="D21" s="65"/>
      <c r="E21" s="187"/>
      <c r="F21" s="187"/>
      <c r="G21" s="187"/>
      <c r="H21" s="187"/>
      <c r="I21" s="187"/>
      <c r="J21" s="187"/>
      <c r="K21" s="187"/>
      <c r="L21" s="187"/>
      <c r="M21" s="5"/>
      <c r="N21" s="5"/>
    </row>
    <row r="22" spans="3:14" ht="14.45">
      <c r="C22" s="112"/>
      <c r="D22" s="65"/>
      <c r="E22" s="113"/>
      <c r="F22" s="187"/>
      <c r="G22" s="187"/>
      <c r="H22" s="187"/>
      <c r="I22" s="187"/>
      <c r="J22" s="187"/>
      <c r="K22" s="187"/>
      <c r="L22" s="187"/>
      <c r="M22" s="5"/>
      <c r="N22" s="5"/>
    </row>
    <row r="23" spans="3:14" ht="14.45">
      <c r="C23" s="112"/>
      <c r="D23" s="65"/>
      <c r="E23" s="113"/>
      <c r="F23" s="187"/>
      <c r="G23" s="187"/>
      <c r="H23" s="187"/>
      <c r="I23" s="187"/>
      <c r="J23" s="187"/>
      <c r="K23" s="187"/>
      <c r="L23" s="187"/>
      <c r="M23" s="5"/>
      <c r="N23" s="5"/>
    </row>
    <row r="24" spans="3:14" ht="14.45">
      <c r="M24" s="5"/>
      <c r="N24" s="5"/>
    </row>
    <row r="25" spans="3:14" ht="14.45">
      <c r="M25" s="5"/>
      <c r="N25" s="5"/>
    </row>
    <row r="26" spans="3:14" ht="14.45">
      <c r="M26" s="5"/>
      <c r="N26" s="5"/>
    </row>
    <row r="27" spans="3:14" ht="14.45">
      <c r="M27" s="5"/>
      <c r="N27" s="5"/>
    </row>
    <row r="28" spans="3:14" ht="14.45">
      <c r="M28" s="5"/>
      <c r="N28" s="5"/>
    </row>
    <row r="29" spans="3:14" ht="14.45">
      <c r="M29" s="5"/>
      <c r="N29" s="5"/>
    </row>
    <row r="30" spans="3:14" ht="14.45">
      <c r="M30" s="5"/>
      <c r="N30" s="5"/>
    </row>
    <row r="31" spans="3:14" ht="14.45">
      <c r="M31" s="5"/>
      <c r="N31" s="5"/>
    </row>
    <row r="32" spans="3:14" ht="14.45">
      <c r="M32" s="5"/>
      <c r="N32" s="5"/>
    </row>
    <row r="33" spans="3:14" ht="14.45">
      <c r="M33" s="5"/>
      <c r="N33" s="5"/>
    </row>
    <row r="34" spans="3:14" ht="14.45">
      <c r="M34" s="5"/>
      <c r="N34" s="5"/>
    </row>
    <row r="35" spans="3:14" ht="14.45">
      <c r="M35" s="5"/>
      <c r="N35" s="5"/>
    </row>
    <row r="36" spans="3:14" ht="14.45">
      <c r="M36" s="5"/>
      <c r="N36" s="5"/>
    </row>
    <row r="37" spans="3:14" ht="14.45">
      <c r="M37" s="5"/>
      <c r="N37" s="5"/>
    </row>
    <row r="38" spans="3:14" ht="14.45">
      <c r="M38" s="5"/>
      <c r="N38" s="5"/>
    </row>
    <row r="39" spans="3:14" ht="14.45">
      <c r="M39" s="5"/>
      <c r="N39" s="5"/>
    </row>
    <row r="40" spans="3:14" ht="14.45">
      <c r="M40" s="5"/>
      <c r="N40" s="5"/>
    </row>
    <row r="41" spans="3:14" ht="14.45">
      <c r="M41" s="5"/>
      <c r="N41" s="5"/>
    </row>
    <row r="42" spans="3:14" ht="14.45">
      <c r="M42" s="5"/>
      <c r="N42" s="5"/>
    </row>
    <row r="43" spans="3:14" ht="14.45">
      <c r="M43" s="5"/>
      <c r="N43" s="5"/>
    </row>
    <row r="44" spans="3:14" ht="14.45">
      <c r="M44" s="5"/>
      <c r="N44" s="5"/>
    </row>
    <row r="45" spans="3:14" ht="14.45">
      <c r="M45" s="5"/>
      <c r="N45" s="5"/>
    </row>
    <row r="46" spans="3:14" ht="14.45">
      <c r="M46" s="5"/>
      <c r="N46" s="5"/>
    </row>
    <row r="47" spans="3:14" s="69" customFormat="1" ht="14.45">
      <c r="C47" s="70" t="s">
        <v>513</v>
      </c>
      <c r="M47" s="74"/>
      <c r="N47" s="74"/>
    </row>
    <row r="48" spans="3:14" s="69" customFormat="1" ht="14.45">
      <c r="C48" s="71" t="s">
        <v>354</v>
      </c>
      <c r="M48" s="74"/>
      <c r="N48" s="74"/>
    </row>
    <row r="49" spans="2:14" s="69" customFormat="1" ht="14.45">
      <c r="B49" s="72" t="s">
        <v>125</v>
      </c>
      <c r="C49" s="72" t="s">
        <v>410</v>
      </c>
      <c r="D49" s="72" t="s">
        <v>24</v>
      </c>
      <c r="E49" s="72">
        <v>2015</v>
      </c>
      <c r="F49" s="72">
        <v>2020</v>
      </c>
      <c r="G49" s="72">
        <v>2025</v>
      </c>
      <c r="H49" s="72">
        <v>2030</v>
      </c>
      <c r="I49" s="72">
        <v>2035</v>
      </c>
      <c r="J49" s="72">
        <v>2040</v>
      </c>
      <c r="K49" s="72">
        <v>2045</v>
      </c>
      <c r="L49" s="72">
        <v>2050</v>
      </c>
      <c r="M49" s="74"/>
      <c r="N49" s="74"/>
    </row>
    <row r="50" spans="2:14" s="69" customFormat="1" ht="14.45">
      <c r="B50" s="41"/>
      <c r="C50" s="41" t="s">
        <v>411</v>
      </c>
      <c r="D50" s="41" t="s">
        <v>514</v>
      </c>
      <c r="E50" s="41"/>
      <c r="F50" s="73" t="e">
        <f>'GVA turnover multiplier (3)'!#REF!*'UK captured turnover (3)'!F14</f>
        <v>#REF!</v>
      </c>
      <c r="G50" s="73" t="e">
        <f>'GVA turnover multiplier (3)'!#REF!*'UK captured turnover (3)'!G14</f>
        <v>#REF!</v>
      </c>
      <c r="H50" s="73" t="e">
        <f>'GVA turnover multiplier (3)'!#REF!*'UK captured turnover (3)'!H14</f>
        <v>#REF!</v>
      </c>
      <c r="I50" s="73" t="e">
        <f>'GVA turnover multiplier (3)'!#REF!*'UK captured turnover (3)'!I14</f>
        <v>#REF!</v>
      </c>
      <c r="J50" s="73" t="e">
        <f>'GVA turnover multiplier (3)'!#REF!*'UK captured turnover (3)'!J14</f>
        <v>#REF!</v>
      </c>
      <c r="K50" s="73" t="e">
        <f>'GVA turnover multiplier (3)'!#REF!*'UK captured turnover (3)'!K14</f>
        <v>#REF!</v>
      </c>
      <c r="L50" s="73" t="e">
        <f>'GVA turnover multiplier (3)'!#REF!*'UK captured turnover (3)'!L14</f>
        <v>#REF!</v>
      </c>
      <c r="M50" s="74"/>
      <c r="N50" s="74"/>
    </row>
    <row r="51" spans="2:14" s="69" customFormat="1" ht="14.45">
      <c r="C51" s="41" t="s">
        <v>380</v>
      </c>
      <c r="D51" s="41" t="s">
        <v>514</v>
      </c>
      <c r="E51" s="41"/>
      <c r="F51" s="73" t="e">
        <f>'GVA turnover multiplier (3)'!#REF!*'UK captured turnover (3)'!F15</f>
        <v>#REF!</v>
      </c>
      <c r="G51" s="73" t="e">
        <f>'GVA turnover multiplier (3)'!#REF!*'UK captured turnover (3)'!G15</f>
        <v>#REF!</v>
      </c>
      <c r="H51" s="73" t="e">
        <f>'GVA turnover multiplier (3)'!#REF!*'UK captured turnover (3)'!H15</f>
        <v>#REF!</v>
      </c>
      <c r="I51" s="73" t="e">
        <f>'GVA turnover multiplier (3)'!#REF!*'UK captured turnover (3)'!I15</f>
        <v>#REF!</v>
      </c>
      <c r="J51" s="73" t="e">
        <f>'GVA turnover multiplier (3)'!#REF!*'UK captured turnover (3)'!J15</f>
        <v>#REF!</v>
      </c>
      <c r="K51" s="73" t="e">
        <f>'GVA turnover multiplier (3)'!#REF!*'UK captured turnover (3)'!K15</f>
        <v>#REF!</v>
      </c>
      <c r="L51" s="73" t="e">
        <f>'GVA turnover multiplier (3)'!#REF!*'UK captured turnover (3)'!L15</f>
        <v>#REF!</v>
      </c>
      <c r="M51" s="74"/>
      <c r="N51" s="74"/>
    </row>
    <row r="52" spans="2:14" s="69" customFormat="1"/>
    <row r="53" spans="2:14" s="69" customFormat="1" ht="14.1">
      <c r="C53" s="71" t="s">
        <v>372</v>
      </c>
    </row>
    <row r="54" spans="2:14" s="69" customFormat="1" ht="14.1">
      <c r="C54" s="72" t="s">
        <v>373</v>
      </c>
      <c r="D54" s="72" t="s">
        <v>24</v>
      </c>
      <c r="E54" s="72">
        <v>2015</v>
      </c>
      <c r="F54" s="72">
        <v>2020</v>
      </c>
      <c r="G54" s="72">
        <v>2025</v>
      </c>
      <c r="H54" s="72">
        <v>2030</v>
      </c>
      <c r="I54" s="72">
        <v>2035</v>
      </c>
      <c r="J54" s="72">
        <v>2040</v>
      </c>
      <c r="K54" s="72">
        <v>2045</v>
      </c>
      <c r="L54" s="72">
        <v>2050</v>
      </c>
    </row>
    <row r="55" spans="2:14" s="69" customFormat="1">
      <c r="C55" s="41"/>
      <c r="D55" s="41" t="s">
        <v>514</v>
      </c>
      <c r="E55" s="41"/>
      <c r="F55" s="73" t="e">
        <f>'GVA turnover multiplier (3)'!#REF!*'UK captured turnover (3)'!#REF!</f>
        <v>#REF!</v>
      </c>
      <c r="G55" s="73" t="e">
        <f>'GVA turnover multiplier (3)'!#REF!*'UK captured turnover (3)'!#REF!</f>
        <v>#REF!</v>
      </c>
      <c r="H55" s="73" t="e">
        <f>'GVA turnover multiplier (3)'!#REF!*'UK captured turnover (3)'!#REF!</f>
        <v>#REF!</v>
      </c>
      <c r="I55" s="73" t="e">
        <f>'GVA turnover multiplier (3)'!#REF!*'UK captured turnover (3)'!#REF!</f>
        <v>#REF!</v>
      </c>
      <c r="J55" s="73" t="e">
        <f>'GVA turnover multiplier (3)'!#REF!*'UK captured turnover (3)'!#REF!</f>
        <v>#REF!</v>
      </c>
      <c r="K55" s="73" t="e">
        <f>'GVA turnover multiplier (3)'!#REF!*'UK captured turnover (3)'!#REF!</f>
        <v>#REF!</v>
      </c>
      <c r="L55" s="73" t="e">
        <f>'GVA turnover multiplier (3)'!#REF!*'UK captured turnover (3)'!#REF!</f>
        <v>#REF!</v>
      </c>
    </row>
    <row r="56" spans="2:14" s="69" customFormat="1">
      <c r="C56" s="41"/>
      <c r="D56" s="41" t="s">
        <v>514</v>
      </c>
      <c r="E56" s="41"/>
      <c r="F56" s="73" t="e">
        <f>'GVA turnover multiplier (3)'!#REF!*'UK captured turnover (3)'!#REF!</f>
        <v>#REF!</v>
      </c>
      <c r="G56" s="73" t="e">
        <f>'GVA turnover multiplier (3)'!#REF!*'UK captured turnover (3)'!#REF!</f>
        <v>#REF!</v>
      </c>
      <c r="H56" s="73" t="e">
        <f>'GVA turnover multiplier (3)'!#REF!*'UK captured turnover (3)'!#REF!</f>
        <v>#REF!</v>
      </c>
      <c r="I56" s="73" t="e">
        <f>'GVA turnover multiplier (3)'!#REF!*'UK captured turnover (3)'!#REF!</f>
        <v>#REF!</v>
      </c>
      <c r="J56" s="73" t="e">
        <f>'GVA turnover multiplier (3)'!#REF!*'UK captured turnover (3)'!#REF!</f>
        <v>#REF!</v>
      </c>
      <c r="K56" s="73" t="e">
        <f>'GVA turnover multiplier (3)'!#REF!*'UK captured turnover (3)'!#REF!</f>
        <v>#REF!</v>
      </c>
      <c r="L56" s="73" t="e">
        <f>'GVA turnover multiplier (3)'!#REF!*'UK captured turnover (3)'!#REF!</f>
        <v>#REF!</v>
      </c>
    </row>
    <row r="57" spans="2:14" s="69" customFormat="1">
      <c r="C57" s="41"/>
      <c r="D57" s="41" t="s">
        <v>514</v>
      </c>
      <c r="E57" s="41"/>
      <c r="F57" s="73" t="e">
        <f>'GVA turnover multiplier (3)'!#REF!*'UK captured turnover (3)'!#REF!</f>
        <v>#REF!</v>
      </c>
      <c r="G57" s="73" t="e">
        <f>'GVA turnover multiplier (3)'!#REF!*'UK captured turnover (3)'!#REF!</f>
        <v>#REF!</v>
      </c>
      <c r="H57" s="73" t="e">
        <f>'GVA turnover multiplier (3)'!#REF!*'UK captured turnover (3)'!#REF!</f>
        <v>#REF!</v>
      </c>
      <c r="I57" s="73" t="e">
        <f>'GVA turnover multiplier (3)'!#REF!*'UK captured turnover (3)'!#REF!</f>
        <v>#REF!</v>
      </c>
      <c r="J57" s="73" t="e">
        <f>'GVA turnover multiplier (3)'!#REF!*'UK captured turnover (3)'!#REF!</f>
        <v>#REF!</v>
      </c>
      <c r="K57" s="73" t="e">
        <f>'GVA turnover multiplier (3)'!#REF!*'UK captured turnover (3)'!#REF!</f>
        <v>#REF!</v>
      </c>
      <c r="L57" s="73" t="e">
        <f>'GVA turnover multiplier (3)'!#REF!*'UK captured turnover (3)'!#REF!</f>
        <v>#REF!</v>
      </c>
    </row>
    <row r="58" spans="2:14" s="69" customFormat="1">
      <c r="C58" s="41"/>
      <c r="D58" s="41" t="s">
        <v>514</v>
      </c>
      <c r="E58" s="41"/>
      <c r="F58" s="73" t="e">
        <f>'GVA turnover multiplier (3)'!#REF!*'UK captured turnover (3)'!#REF!</f>
        <v>#REF!</v>
      </c>
      <c r="G58" s="73" t="e">
        <f>'GVA turnover multiplier (3)'!#REF!*'UK captured turnover (3)'!#REF!</f>
        <v>#REF!</v>
      </c>
      <c r="H58" s="73" t="e">
        <f>'GVA turnover multiplier (3)'!#REF!*'UK captured turnover (3)'!#REF!</f>
        <v>#REF!</v>
      </c>
      <c r="I58" s="73" t="e">
        <f>'GVA turnover multiplier (3)'!#REF!*'UK captured turnover (3)'!#REF!</f>
        <v>#REF!</v>
      </c>
      <c r="J58" s="73" t="e">
        <f>'GVA turnover multiplier (3)'!#REF!*'UK captured turnover (3)'!#REF!</f>
        <v>#REF!</v>
      </c>
      <c r="K58" s="73" t="e">
        <f>'GVA turnover multiplier (3)'!#REF!*'UK captured turnover (3)'!#REF!</f>
        <v>#REF!</v>
      </c>
      <c r="L58" s="73" t="e">
        <f>'GVA turnover multiplier (3)'!#REF!*'UK captured turnover (3)'!#REF!</f>
        <v>#REF!</v>
      </c>
    </row>
    <row r="59" spans="2:14" s="69" customFormat="1">
      <c r="C59" s="41"/>
      <c r="D59" s="41" t="s">
        <v>514</v>
      </c>
      <c r="E59" s="41"/>
      <c r="F59" s="73" t="e">
        <f>'GVA turnover multiplier (3)'!#REF!*'UK captured turnover (3)'!#REF!</f>
        <v>#REF!</v>
      </c>
      <c r="G59" s="73" t="e">
        <f>'GVA turnover multiplier (3)'!#REF!*'UK captured turnover (3)'!#REF!</f>
        <v>#REF!</v>
      </c>
      <c r="H59" s="73" t="e">
        <f>'GVA turnover multiplier (3)'!#REF!*'UK captured turnover (3)'!#REF!</f>
        <v>#REF!</v>
      </c>
      <c r="I59" s="73" t="e">
        <f>'GVA turnover multiplier (3)'!#REF!*'UK captured turnover (3)'!#REF!</f>
        <v>#REF!</v>
      </c>
      <c r="J59" s="73" t="e">
        <f>'GVA turnover multiplier (3)'!#REF!*'UK captured turnover (3)'!#REF!</f>
        <v>#REF!</v>
      </c>
      <c r="K59" s="73" t="e">
        <f>'GVA turnover multiplier (3)'!#REF!*'UK captured turnover (3)'!#REF!</f>
        <v>#REF!</v>
      </c>
      <c r="L59" s="73" t="e">
        <f>'GVA turnover multiplier (3)'!#REF!*'UK captured turnover (3)'!#REF!</f>
        <v>#REF!</v>
      </c>
    </row>
    <row r="60" spans="2:14" s="69" customFormat="1">
      <c r="C60" s="41"/>
      <c r="D60" s="41" t="s">
        <v>514</v>
      </c>
      <c r="E60" s="41"/>
      <c r="F60" s="73" t="e">
        <f>'GVA turnover multiplier (3)'!#REF!*'UK captured turnover (3)'!#REF!</f>
        <v>#REF!</v>
      </c>
      <c r="G60" s="73" t="e">
        <f>'GVA turnover multiplier (3)'!#REF!*'UK captured turnover (3)'!#REF!</f>
        <v>#REF!</v>
      </c>
      <c r="H60" s="73" t="e">
        <f>'GVA turnover multiplier (3)'!#REF!*'UK captured turnover (3)'!#REF!</f>
        <v>#REF!</v>
      </c>
      <c r="I60" s="73" t="e">
        <f>'GVA turnover multiplier (3)'!#REF!*'UK captured turnover (3)'!#REF!</f>
        <v>#REF!</v>
      </c>
      <c r="J60" s="73" t="e">
        <f>'GVA turnover multiplier (3)'!#REF!*'UK captured turnover (3)'!#REF!</f>
        <v>#REF!</v>
      </c>
      <c r="K60" s="73" t="e">
        <f>'GVA turnover multiplier (3)'!#REF!*'UK captured turnover (3)'!#REF!</f>
        <v>#REF!</v>
      </c>
      <c r="L60" s="73" t="e">
        <f>'GVA turnover multiplier (3)'!#REF!*'UK captured turnover (3)'!#REF!</f>
        <v>#REF!</v>
      </c>
    </row>
    <row r="61" spans="2:14" s="69" customFormat="1"/>
    <row r="62" spans="2:14" s="69" customFormat="1"/>
    <row r="63" spans="2:14" s="69" customFormat="1" ht="14.1">
      <c r="C63" s="70" t="s">
        <v>515</v>
      </c>
    </row>
    <row r="64" spans="2:14" s="69" customFormat="1" ht="14.1">
      <c r="C64" s="71" t="s">
        <v>354</v>
      </c>
    </row>
    <row r="65" spans="2:12" s="69" customFormat="1" ht="14.1">
      <c r="B65" s="72" t="s">
        <v>125</v>
      </c>
      <c r="C65" s="72" t="s">
        <v>410</v>
      </c>
      <c r="D65" s="72" t="s">
        <v>24</v>
      </c>
      <c r="E65" s="72">
        <v>2015</v>
      </c>
      <c r="F65" s="72">
        <v>2020</v>
      </c>
      <c r="G65" s="72">
        <v>2025</v>
      </c>
      <c r="H65" s="72">
        <v>2030</v>
      </c>
      <c r="I65" s="72">
        <v>2035</v>
      </c>
      <c r="J65" s="72">
        <v>2040</v>
      </c>
      <c r="K65" s="72">
        <v>2045</v>
      </c>
      <c r="L65" s="72">
        <v>2050</v>
      </c>
    </row>
    <row r="66" spans="2:12" s="69" customFormat="1">
      <c r="B66" s="41"/>
      <c r="C66" s="41" t="s">
        <v>411</v>
      </c>
      <c r="D66" s="41" t="s">
        <v>514</v>
      </c>
      <c r="E66" s="41"/>
      <c r="F66" s="41" t="e">
        <f>'GVA turnover multiplier (3)'!#REF!*'UK captured turnover (3)'!F31</f>
        <v>#REF!</v>
      </c>
      <c r="G66" s="41" t="e">
        <f>'GVA turnover multiplier (3)'!#REF!*'UK captured turnover (3)'!G31</f>
        <v>#REF!</v>
      </c>
      <c r="H66" s="41" t="e">
        <f>'GVA turnover multiplier (3)'!#REF!*'UK captured turnover (3)'!H31</f>
        <v>#REF!</v>
      </c>
      <c r="I66" s="41" t="e">
        <f>'GVA turnover multiplier (3)'!#REF!*'UK captured turnover (3)'!I31</f>
        <v>#REF!</v>
      </c>
      <c r="J66" s="41" t="e">
        <f>'GVA turnover multiplier (3)'!#REF!*'UK captured turnover (3)'!J31</f>
        <v>#REF!</v>
      </c>
      <c r="K66" s="41" t="e">
        <f>'GVA turnover multiplier (3)'!#REF!*'UK captured turnover (3)'!K31</f>
        <v>#REF!</v>
      </c>
      <c r="L66" s="41" t="e">
        <f>'GVA turnover multiplier (3)'!#REF!*'UK captured turnover (3)'!L31</f>
        <v>#REF!</v>
      </c>
    </row>
    <row r="67" spans="2:12" s="69" customFormat="1">
      <c r="C67" s="41" t="s">
        <v>380</v>
      </c>
      <c r="D67" s="41" t="s">
        <v>514</v>
      </c>
      <c r="E67" s="41"/>
      <c r="F67" s="41" t="e">
        <f>'GVA turnover multiplier (3)'!#REF!*'UK captured turnover (3)'!F32</f>
        <v>#REF!</v>
      </c>
      <c r="G67" s="41" t="e">
        <f>'GVA turnover multiplier (3)'!#REF!*'UK captured turnover (3)'!G32</f>
        <v>#REF!</v>
      </c>
      <c r="H67" s="41" t="e">
        <f>'GVA turnover multiplier (3)'!#REF!*'UK captured turnover (3)'!H32</f>
        <v>#REF!</v>
      </c>
      <c r="I67" s="41" t="e">
        <f>'GVA turnover multiplier (3)'!#REF!*'UK captured turnover (3)'!I32</f>
        <v>#REF!</v>
      </c>
      <c r="J67" s="41" t="e">
        <f>'GVA turnover multiplier (3)'!#REF!*'UK captured turnover (3)'!J32</f>
        <v>#REF!</v>
      </c>
      <c r="K67" s="41" t="e">
        <f>'GVA turnover multiplier (3)'!#REF!*'UK captured turnover (3)'!K32</f>
        <v>#REF!</v>
      </c>
      <c r="L67" s="41" t="e">
        <f>'GVA turnover multiplier (3)'!#REF!*'UK captured turnover (3)'!L32</f>
        <v>#REF!</v>
      </c>
    </row>
    <row r="68" spans="2:12" s="69" customFormat="1"/>
    <row r="69" spans="2:12" s="69" customFormat="1" ht="14.1">
      <c r="C69" s="71" t="s">
        <v>372</v>
      </c>
    </row>
    <row r="70" spans="2:12" s="69" customFormat="1" ht="14.1">
      <c r="C70" s="72" t="s">
        <v>373</v>
      </c>
      <c r="D70" s="72" t="s">
        <v>24</v>
      </c>
      <c r="E70" s="72">
        <v>2015</v>
      </c>
      <c r="F70" s="72">
        <v>2020</v>
      </c>
      <c r="G70" s="72">
        <v>2025</v>
      </c>
      <c r="H70" s="72">
        <v>2030</v>
      </c>
      <c r="I70" s="72">
        <v>2035</v>
      </c>
      <c r="J70" s="72">
        <v>2040</v>
      </c>
      <c r="K70" s="72">
        <v>2045</v>
      </c>
      <c r="L70" s="72">
        <v>2050</v>
      </c>
    </row>
    <row r="71" spans="2:12" s="69" customFormat="1">
      <c r="C71" s="41"/>
      <c r="D71" s="41" t="s">
        <v>514</v>
      </c>
      <c r="E71" s="41"/>
      <c r="F71" s="41" t="e">
        <f>'GVA turnover multiplier (3)'!#REF!*'UK captured turnover (3)'!#REF!</f>
        <v>#REF!</v>
      </c>
      <c r="G71" s="41" t="e">
        <f>'GVA turnover multiplier (3)'!#REF!*'UK captured turnover (3)'!#REF!</f>
        <v>#REF!</v>
      </c>
      <c r="H71" s="41" t="e">
        <f>'GVA turnover multiplier (3)'!#REF!*'UK captured turnover (3)'!#REF!</f>
        <v>#REF!</v>
      </c>
      <c r="I71" s="41" t="e">
        <f>'GVA turnover multiplier (3)'!#REF!*'UK captured turnover (3)'!#REF!</f>
        <v>#REF!</v>
      </c>
      <c r="J71" s="41" t="e">
        <f>'GVA turnover multiplier (3)'!#REF!*'UK captured turnover (3)'!#REF!</f>
        <v>#REF!</v>
      </c>
      <c r="K71" s="41" t="e">
        <f>'GVA turnover multiplier (3)'!#REF!*'UK captured turnover (3)'!#REF!</f>
        <v>#REF!</v>
      </c>
      <c r="L71" s="41" t="e">
        <f>'GVA turnover multiplier (3)'!#REF!*'UK captured turnover (3)'!#REF!</f>
        <v>#REF!</v>
      </c>
    </row>
    <row r="72" spans="2:12" s="69" customFormat="1">
      <c r="C72" s="41"/>
      <c r="D72" s="41" t="s">
        <v>514</v>
      </c>
      <c r="E72" s="41"/>
      <c r="F72" s="41" t="e">
        <f>'GVA turnover multiplier (3)'!#REF!*'UK captured turnover (3)'!#REF!</f>
        <v>#REF!</v>
      </c>
      <c r="G72" s="41" t="e">
        <f>'GVA turnover multiplier (3)'!#REF!*'UK captured turnover (3)'!#REF!</f>
        <v>#REF!</v>
      </c>
      <c r="H72" s="41" t="e">
        <f>'GVA turnover multiplier (3)'!#REF!*'UK captured turnover (3)'!#REF!</f>
        <v>#REF!</v>
      </c>
      <c r="I72" s="41" t="e">
        <f>'GVA turnover multiplier (3)'!#REF!*'UK captured turnover (3)'!#REF!</f>
        <v>#REF!</v>
      </c>
      <c r="J72" s="41" t="e">
        <f>'GVA turnover multiplier (3)'!#REF!*'UK captured turnover (3)'!#REF!</f>
        <v>#REF!</v>
      </c>
      <c r="K72" s="41" t="e">
        <f>'GVA turnover multiplier (3)'!#REF!*'UK captured turnover (3)'!#REF!</f>
        <v>#REF!</v>
      </c>
      <c r="L72" s="41" t="e">
        <f>'GVA turnover multiplier (3)'!#REF!*'UK captured turnover (3)'!#REF!</f>
        <v>#REF!</v>
      </c>
    </row>
    <row r="73" spans="2:12" s="69" customFormat="1">
      <c r="C73" s="41"/>
      <c r="D73" s="41" t="s">
        <v>514</v>
      </c>
      <c r="E73" s="41"/>
      <c r="F73" s="41" t="e">
        <f>'GVA turnover multiplier (3)'!#REF!*'UK captured turnover (3)'!#REF!</f>
        <v>#REF!</v>
      </c>
      <c r="G73" s="41" t="e">
        <f>'GVA turnover multiplier (3)'!#REF!*'UK captured turnover (3)'!#REF!</f>
        <v>#REF!</v>
      </c>
      <c r="H73" s="41" t="e">
        <f>'GVA turnover multiplier (3)'!#REF!*'UK captured turnover (3)'!#REF!</f>
        <v>#REF!</v>
      </c>
      <c r="I73" s="41" t="e">
        <f>'GVA turnover multiplier (3)'!#REF!*'UK captured turnover (3)'!#REF!</f>
        <v>#REF!</v>
      </c>
      <c r="J73" s="41" t="e">
        <f>'GVA turnover multiplier (3)'!#REF!*'UK captured turnover (3)'!#REF!</f>
        <v>#REF!</v>
      </c>
      <c r="K73" s="41" t="e">
        <f>'GVA turnover multiplier (3)'!#REF!*'UK captured turnover (3)'!#REF!</f>
        <v>#REF!</v>
      </c>
      <c r="L73" s="41" t="e">
        <f>'GVA turnover multiplier (3)'!#REF!*'UK captured turnover (3)'!#REF!</f>
        <v>#REF!</v>
      </c>
    </row>
    <row r="74" spans="2:12" s="69" customFormat="1">
      <c r="C74" s="41"/>
      <c r="D74" s="41" t="s">
        <v>514</v>
      </c>
      <c r="E74" s="41"/>
      <c r="F74" s="41" t="e">
        <f>'GVA turnover multiplier (3)'!#REF!*'UK captured turnover (3)'!#REF!</f>
        <v>#REF!</v>
      </c>
      <c r="G74" s="41" t="e">
        <f>'GVA turnover multiplier (3)'!#REF!*'UK captured turnover (3)'!#REF!</f>
        <v>#REF!</v>
      </c>
      <c r="H74" s="41" t="e">
        <f>'GVA turnover multiplier (3)'!#REF!*'UK captured turnover (3)'!#REF!</f>
        <v>#REF!</v>
      </c>
      <c r="I74" s="41" t="e">
        <f>'GVA turnover multiplier (3)'!#REF!*'UK captured turnover (3)'!#REF!</f>
        <v>#REF!</v>
      </c>
      <c r="J74" s="41" t="e">
        <f>'GVA turnover multiplier (3)'!#REF!*'UK captured turnover (3)'!#REF!</f>
        <v>#REF!</v>
      </c>
      <c r="K74" s="41" t="e">
        <f>'GVA turnover multiplier (3)'!#REF!*'UK captured turnover (3)'!#REF!</f>
        <v>#REF!</v>
      </c>
      <c r="L74" s="41" t="e">
        <f>'GVA turnover multiplier (3)'!#REF!*'UK captured turnover (3)'!#REF!</f>
        <v>#REF!</v>
      </c>
    </row>
    <row r="75" spans="2:12" s="69" customFormat="1">
      <c r="C75" s="41"/>
      <c r="D75" s="41" t="s">
        <v>514</v>
      </c>
      <c r="E75" s="41"/>
      <c r="F75" s="41" t="e">
        <f>'GVA turnover multiplier (3)'!#REF!*'UK captured turnover (3)'!#REF!</f>
        <v>#REF!</v>
      </c>
      <c r="G75" s="41" t="e">
        <f>'GVA turnover multiplier (3)'!#REF!*'UK captured turnover (3)'!#REF!</f>
        <v>#REF!</v>
      </c>
      <c r="H75" s="41" t="e">
        <f>'GVA turnover multiplier (3)'!#REF!*'UK captured turnover (3)'!#REF!</f>
        <v>#REF!</v>
      </c>
      <c r="I75" s="41" t="e">
        <f>'GVA turnover multiplier (3)'!#REF!*'UK captured turnover (3)'!#REF!</f>
        <v>#REF!</v>
      </c>
      <c r="J75" s="41" t="e">
        <f>'GVA turnover multiplier (3)'!#REF!*'UK captured turnover (3)'!#REF!</f>
        <v>#REF!</v>
      </c>
      <c r="K75" s="41" t="e">
        <f>'GVA turnover multiplier (3)'!#REF!*'UK captured turnover (3)'!#REF!</f>
        <v>#REF!</v>
      </c>
      <c r="L75" s="41" t="e">
        <f>'GVA turnover multiplier (3)'!#REF!*'UK captured turnover (3)'!#REF!</f>
        <v>#REF!</v>
      </c>
    </row>
    <row r="76" spans="2:12" s="69" customFormat="1">
      <c r="C76" s="41"/>
      <c r="D76" s="41" t="s">
        <v>514</v>
      </c>
      <c r="E76" s="41"/>
      <c r="F76" s="41" t="e">
        <f>'GVA turnover multiplier (3)'!#REF!*'UK captured turnover (3)'!#REF!</f>
        <v>#REF!</v>
      </c>
      <c r="G76" s="41" t="e">
        <f>'GVA turnover multiplier (3)'!#REF!*'UK captured turnover (3)'!#REF!</f>
        <v>#REF!</v>
      </c>
      <c r="H76" s="41" t="e">
        <f>'GVA turnover multiplier (3)'!#REF!*'UK captured turnover (3)'!#REF!</f>
        <v>#REF!</v>
      </c>
      <c r="I76" s="41" t="e">
        <f>'GVA turnover multiplier (3)'!#REF!*'UK captured turnover (3)'!#REF!</f>
        <v>#REF!</v>
      </c>
      <c r="J76" s="41" t="e">
        <f>'GVA turnover multiplier (3)'!#REF!*'UK captured turnover (3)'!#REF!</f>
        <v>#REF!</v>
      </c>
      <c r="K76" s="41" t="e">
        <f>'GVA turnover multiplier (3)'!#REF!*'UK captured turnover (3)'!#REF!</f>
        <v>#REF!</v>
      </c>
      <c r="L76" s="41" t="e">
        <f>'GVA turnover multiplier (3)'!#REF!*'UK captured turnover (3)'!#REF!</f>
        <v>#REF!</v>
      </c>
    </row>
    <row r="77" spans="2:12" s="69" customFormat="1"/>
  </sheetData>
  <conditionalFormatting sqref="A10:B10 M52:XFD76 O10:XFD51 A11:A76 B17:B23 F14:L14 A1:XFD9 A77:XFD1048576 B11:L13 B14:E15 B16:L16 B24:D48 B61:D64 E68:L76 E24:L66 E67">
    <cfRule type="expression" dxfId="3333" priority="13">
      <formula>_xlfn.ISFORMULA(A1)</formula>
    </cfRule>
  </conditionalFormatting>
  <conditionalFormatting sqref="D65:D76">
    <cfRule type="expression" dxfId="3332" priority="5">
      <formula>_xlfn.ISFORMULA(D65)</formula>
    </cfRule>
  </conditionalFormatting>
  <conditionalFormatting sqref="B49:B51 B69:C76 B65:B68 B52:C60 F67:L67">
    <cfRule type="expression" dxfId="3331" priority="12">
      <formula>_xlfn.ISFORMULA(B49)</formula>
    </cfRule>
  </conditionalFormatting>
  <conditionalFormatting sqref="C49:C50">
    <cfRule type="expression" dxfId="3330" priority="11">
      <formula>_xlfn.ISFORMULA(C49)</formula>
    </cfRule>
  </conditionalFormatting>
  <conditionalFormatting sqref="C51">
    <cfRule type="expression" dxfId="3329" priority="10">
      <formula>_xlfn.ISFORMULA(C51)</formula>
    </cfRule>
  </conditionalFormatting>
  <conditionalFormatting sqref="C65:C66">
    <cfRule type="expression" dxfId="3328" priority="9">
      <formula>_xlfn.ISFORMULA(C65)</formula>
    </cfRule>
  </conditionalFormatting>
  <conditionalFormatting sqref="C67:C68">
    <cfRule type="expression" dxfId="3327" priority="8">
      <formula>_xlfn.ISFORMULA(C67)</formula>
    </cfRule>
  </conditionalFormatting>
  <conditionalFormatting sqref="D49:D60">
    <cfRule type="expression" dxfId="3326" priority="6">
      <formula>_xlfn.ISFORMULA(D49)</formula>
    </cfRule>
  </conditionalFormatting>
  <conditionalFormatting sqref="D21:D23 C17:D18 E17:L23">
    <cfRule type="expression" dxfId="3325" priority="4">
      <formula>_xlfn.ISFORMULA(C17)</formula>
    </cfRule>
  </conditionalFormatting>
  <conditionalFormatting sqref="C19:C23">
    <cfRule type="expression" dxfId="3324" priority="3">
      <formula>_xlfn.ISFORMULA(C19)</formula>
    </cfRule>
  </conditionalFormatting>
  <conditionalFormatting sqref="D19:D20">
    <cfRule type="expression" dxfId="3323" priority="1">
      <formula>_xlfn.ISFORMULA(D19)</formula>
    </cfRule>
  </conditionalFormatting>
  <pageMargins left="0.7" right="0.7" top="0.75" bottom="0.75" header="0.3" footer="0.3"/>
  <pageSetup paperSize="9" orientation="portrait" horizontalDpi="4294967294" verticalDpi="429496729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B0875-43C2-4CAF-A91F-A1043D4FB3E5}">
  <sheetPr>
    <tabColor theme="9" tint="0.39997558519241921"/>
  </sheetPr>
  <dimension ref="B1:R5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0.85546875" style="1" customWidth="1"/>
    <col min="12" max="12" width="11.7109375" style="1" customWidth="1"/>
    <col min="13" max="13" width="10.7109375" style="1" customWidth="1"/>
    <col min="14" max="14" width="11.42578125" style="1" customWidth="1"/>
    <col min="15" max="15" width="10.85546875" style="1" customWidth="1"/>
    <col min="16" max="16" width="12.42578125" style="1" bestFit="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354</v>
      </c>
      <c r="I12" s="92"/>
      <c r="Q12" s="5"/>
      <c r="R12" s="5"/>
    </row>
    <row r="13" spans="2:18" ht="14.45">
      <c r="B13" s="46" t="s">
        <v>125</v>
      </c>
      <c r="C13" s="46" t="s">
        <v>410</v>
      </c>
      <c r="D13" s="46" t="s">
        <v>24</v>
      </c>
      <c r="E13" s="46">
        <v>2015</v>
      </c>
      <c r="F13" s="46">
        <v>2020</v>
      </c>
      <c r="G13" s="46">
        <v>2025</v>
      </c>
      <c r="H13" s="46">
        <v>2030</v>
      </c>
      <c r="I13" s="46">
        <v>2035</v>
      </c>
      <c r="J13" s="46">
        <v>2040</v>
      </c>
      <c r="K13" s="46">
        <v>2045</v>
      </c>
      <c r="L13" s="46">
        <v>2050</v>
      </c>
      <c r="M13" s="5"/>
      <c r="N13" s="5"/>
    </row>
    <row r="14" spans="2:18" ht="14.45">
      <c r="B14" s="497" t="str">
        <f>'Deployment (3)'!C15</f>
        <v>BioH2</v>
      </c>
      <c r="C14" s="496" t="s">
        <v>411</v>
      </c>
      <c r="D14" s="496" t="s">
        <v>461</v>
      </c>
      <c r="E14" s="134"/>
      <c r="F14" s="134"/>
      <c r="G14" s="134"/>
      <c r="H14" s="134"/>
      <c r="I14" s="134"/>
      <c r="J14" s="134"/>
      <c r="K14" s="134"/>
      <c r="L14" s="134"/>
      <c r="M14" s="5"/>
      <c r="N14" s="5"/>
    </row>
    <row r="15" spans="2:18" ht="14.45">
      <c r="C15" s="496" t="s">
        <v>380</v>
      </c>
      <c r="D15" s="496" t="s">
        <v>461</v>
      </c>
      <c r="E15" s="90"/>
      <c r="F15" s="90"/>
      <c r="G15" s="90"/>
      <c r="H15" s="90"/>
      <c r="I15" s="90"/>
      <c r="J15" s="90"/>
      <c r="K15" s="90"/>
      <c r="L15" s="90"/>
      <c r="M15" s="5"/>
      <c r="N15" s="5"/>
    </row>
    <row r="16" spans="2:18" ht="14.45">
      <c r="M16" s="5"/>
      <c r="N16" s="5"/>
    </row>
    <row r="17" spans="3:18" ht="14.45">
      <c r="C17" s="117" t="s">
        <v>397</v>
      </c>
      <c r="D17" s="114"/>
      <c r="E17" s="114"/>
      <c r="F17" s="114"/>
      <c r="G17" s="114"/>
      <c r="H17" s="114"/>
      <c r="I17" s="114"/>
      <c r="J17" s="114"/>
      <c r="K17" s="114"/>
      <c r="L17" s="114"/>
      <c r="M17" s="5"/>
      <c r="N17" s="5"/>
    </row>
    <row r="18" spans="3:18" ht="14.45">
      <c r="C18" s="111" t="s">
        <v>373</v>
      </c>
      <c r="D18" s="111" t="s">
        <v>24</v>
      </c>
      <c r="E18" s="46" t="s">
        <v>450</v>
      </c>
      <c r="F18" s="46" t="s">
        <v>18</v>
      </c>
      <c r="G18" s="111">
        <v>2015</v>
      </c>
      <c r="H18" s="111">
        <v>2020</v>
      </c>
      <c r="I18" s="111">
        <v>2025</v>
      </c>
      <c r="J18" s="111">
        <v>2030</v>
      </c>
      <c r="K18" s="111">
        <v>2035</v>
      </c>
      <c r="L18" s="111">
        <v>2040</v>
      </c>
      <c r="M18" s="111">
        <v>2045</v>
      </c>
      <c r="N18" s="111">
        <v>2050</v>
      </c>
      <c r="O18" s="5"/>
      <c r="P18" s="5"/>
    </row>
    <row r="19" spans="3:18" ht="14.45">
      <c r="C19" s="112" t="s">
        <v>503</v>
      </c>
      <c r="D19" s="496" t="s">
        <v>461</v>
      </c>
      <c r="E19" s="496" t="s">
        <v>452</v>
      </c>
      <c r="F19" s="496" t="s">
        <v>453</v>
      </c>
      <c r="G19" s="113">
        <f>AVERAGEIF('GVA per worker (3)'!K41:K46,"&gt;0")*I34</f>
        <v>86463.602964426886</v>
      </c>
      <c r="H19" s="113">
        <f>$G$19*J30</f>
        <v>89977.928256156214</v>
      </c>
      <c r="I19" s="113">
        <f t="shared" ref="I19:N19" si="0">$G$19*K30</f>
        <v>93635.093793175445</v>
      </c>
      <c r="J19" s="113">
        <f t="shared" si="0"/>
        <v>97440.905337325297</v>
      </c>
      <c r="K19" s="113">
        <f t="shared" si="0"/>
        <v>101401.4046264522</v>
      </c>
      <c r="L19" s="113">
        <f t="shared" si="0"/>
        <v>105522.87896568641</v>
      </c>
      <c r="M19" s="113">
        <f t="shared" si="0"/>
        <v>109811.87120855856</v>
      </c>
      <c r="N19" s="113">
        <f t="shared" si="0"/>
        <v>114275.19014380041</v>
      </c>
      <c r="O19" s="5"/>
      <c r="P19" s="5"/>
    </row>
    <row r="20" spans="3:18" ht="14.45">
      <c r="C20" s="112" t="s">
        <v>335</v>
      </c>
      <c r="D20" s="496" t="s">
        <v>461</v>
      </c>
      <c r="E20" s="496">
        <v>71.12</v>
      </c>
      <c r="F20" s="496" t="s">
        <v>453</v>
      </c>
      <c r="G20" s="113">
        <f>K47*I34</f>
        <v>116901.12693556605</v>
      </c>
      <c r="H20" s="113">
        <f>$G$20*J30</f>
        <v>121652.58966596307</v>
      </c>
      <c r="I20" s="113">
        <f t="shared" ref="I20:N20" si="1">$G$20*K30</f>
        <v>126597.17626667826</v>
      </c>
      <c r="J20" s="113">
        <f t="shared" si="1"/>
        <v>131742.73628455709</v>
      </c>
      <c r="K20" s="113">
        <f t="shared" si="1"/>
        <v>137097.43831237944</v>
      </c>
      <c r="L20" s="113">
        <f t="shared" si="1"/>
        <v>142669.78295652667</v>
      </c>
      <c r="M20" s="113">
        <f t="shared" si="1"/>
        <v>148468.61633172084</v>
      </c>
      <c r="N20" s="113">
        <f t="shared" si="1"/>
        <v>154503.14410425987</v>
      </c>
      <c r="O20" s="5"/>
      <c r="P20" s="5"/>
    </row>
    <row r="21" spans="3:18" ht="14.45">
      <c r="C21" s="112"/>
      <c r="D21" s="65"/>
      <c r="E21" s="187"/>
      <c r="F21" s="187"/>
      <c r="G21" s="187"/>
      <c r="H21" s="187"/>
      <c r="I21" s="187"/>
      <c r="J21" s="187"/>
      <c r="K21" s="187"/>
      <c r="L21" s="187"/>
      <c r="M21" s="5"/>
      <c r="N21" s="5"/>
    </row>
    <row r="22" spans="3:18" ht="14.45">
      <c r="C22" s="112"/>
      <c r="D22" s="65"/>
      <c r="E22" s="113"/>
      <c r="F22" s="187"/>
      <c r="G22" s="187"/>
      <c r="H22" s="187"/>
      <c r="I22" s="187"/>
      <c r="J22" s="187"/>
      <c r="K22" s="187"/>
      <c r="L22" s="187"/>
      <c r="M22" s="5"/>
      <c r="N22" s="5"/>
    </row>
    <row r="23" spans="3:18" ht="14.45">
      <c r="C23" s="112"/>
      <c r="D23" s="65"/>
      <c r="E23" s="113"/>
      <c r="F23" s="187"/>
      <c r="G23" s="187"/>
      <c r="H23" s="187"/>
      <c r="I23" s="187"/>
      <c r="J23" s="187"/>
      <c r="K23" s="187"/>
      <c r="L23" s="187"/>
      <c r="M23" s="5"/>
      <c r="N23" s="5"/>
    </row>
    <row r="24" spans="3:18" ht="14.45">
      <c r="Q24" s="5"/>
      <c r="R24" s="5"/>
    </row>
    <row r="25" spans="3:18" ht="14.45">
      <c r="Q25" s="5"/>
      <c r="R25" s="5"/>
    </row>
    <row r="26" spans="3:18" ht="14.45">
      <c r="Q26" s="5"/>
      <c r="R26" s="5"/>
    </row>
    <row r="27" spans="3:18" ht="14.45">
      <c r="Q27" s="5"/>
      <c r="R27" s="5"/>
    </row>
    <row r="29" spans="3:18" ht="28.15">
      <c r="H29" s="133" t="s">
        <v>463</v>
      </c>
      <c r="I29" s="46">
        <v>2015</v>
      </c>
      <c r="J29" s="46">
        <v>2020</v>
      </c>
      <c r="K29" s="46">
        <v>2025</v>
      </c>
      <c r="L29" s="46">
        <v>2030</v>
      </c>
      <c r="M29" s="46">
        <v>2035</v>
      </c>
      <c r="N29" s="46">
        <v>2040</v>
      </c>
      <c r="O29" s="46">
        <v>2045</v>
      </c>
      <c r="P29" s="46">
        <v>2050</v>
      </c>
    </row>
    <row r="30" spans="3:18">
      <c r="H30" s="496"/>
      <c r="I30" s="496">
        <v>1</v>
      </c>
      <c r="J30" s="134">
        <f t="shared" ref="J30:P30" si="2">I30*1.008^(J29-I29)</f>
        <v>1.0406451405127681</v>
      </c>
      <c r="K30" s="134">
        <f t="shared" si="2"/>
        <v>1.0829423084728389</v>
      </c>
      <c r="L30" s="134">
        <f t="shared" si="2"/>
        <v>1.126958650767939</v>
      </c>
      <c r="M30" s="134">
        <f t="shared" si="2"/>
        <v>1.1727640434804814</v>
      </c>
      <c r="N30" s="134">
        <f t="shared" si="2"/>
        <v>1.2204312028160675</v>
      </c>
      <c r="O30" s="134">
        <f t="shared" si="2"/>
        <v>1.2700358005406933</v>
      </c>
      <c r="P30" s="134">
        <f t="shared" si="2"/>
        <v>1.3216565841099157</v>
      </c>
    </row>
    <row r="32" spans="3:18" ht="14.45">
      <c r="H32"/>
      <c r="I32" s="135"/>
      <c r="J32" s="136" t="s">
        <v>464</v>
      </c>
    </row>
    <row r="33" spans="3:16" ht="28.15">
      <c r="H33" s="133" t="s">
        <v>465</v>
      </c>
      <c r="I33" s="46">
        <v>2015</v>
      </c>
      <c r="J33" s="46">
        <v>2020</v>
      </c>
      <c r="K33" s="46">
        <v>2025</v>
      </c>
      <c r="L33" s="46">
        <v>2030</v>
      </c>
      <c r="M33" s="46">
        <v>2035</v>
      </c>
      <c r="N33" s="46">
        <v>2040</v>
      </c>
      <c r="O33" s="46">
        <v>2045</v>
      </c>
      <c r="P33" s="46">
        <v>2050</v>
      </c>
    </row>
    <row r="34" spans="3:16">
      <c r="H34" s="1" t="s">
        <v>466</v>
      </c>
      <c r="I34" s="1">
        <v>1.59</v>
      </c>
      <c r="J34" s="137"/>
      <c r="K34" s="137"/>
      <c r="L34" s="137"/>
      <c r="M34" s="137"/>
      <c r="N34" s="137"/>
      <c r="O34" s="137"/>
      <c r="P34" s="137"/>
    </row>
    <row r="40" spans="3:16" ht="28.9">
      <c r="C40" s="126" t="s">
        <v>434</v>
      </c>
      <c r="D40" s="548" t="s">
        <v>435</v>
      </c>
      <c r="E40" s="550"/>
      <c r="F40" s="550"/>
      <c r="G40" s="549"/>
      <c r="H40" s="126" t="s">
        <v>436</v>
      </c>
      <c r="I40" s="126" t="s">
        <v>454</v>
      </c>
      <c r="J40" s="126" t="s">
        <v>511</v>
      </c>
      <c r="K40" s="126" t="s">
        <v>456</v>
      </c>
    </row>
    <row r="41" spans="3:16">
      <c r="C41" s="496">
        <v>730900</v>
      </c>
      <c r="D41" s="566" t="s">
        <v>437</v>
      </c>
      <c r="E41" s="566"/>
      <c r="F41" s="566"/>
      <c r="G41" s="566"/>
      <c r="H41" s="47" t="s">
        <v>438</v>
      </c>
      <c r="I41" s="47">
        <v>25291120</v>
      </c>
      <c r="J41" s="358">
        <f>'GVA turnover multiplier (3)'!J29</f>
        <v>0.39782391686960944</v>
      </c>
      <c r="K41" s="47">
        <f>'GVA turnover multiplier (3)'!K29</f>
        <v>49850</v>
      </c>
    </row>
    <row r="42" spans="3:16">
      <c r="C42" s="496">
        <v>741999</v>
      </c>
      <c r="D42" s="566" t="s">
        <v>439</v>
      </c>
      <c r="E42" s="566"/>
      <c r="F42" s="566"/>
      <c r="G42" s="566"/>
      <c r="H42" s="47" t="s">
        <v>438</v>
      </c>
      <c r="I42" s="47">
        <v>25931360</v>
      </c>
      <c r="J42" s="358">
        <f>'GVA turnover multiplier (3)'!J30</f>
        <v>0.38402401515606738</v>
      </c>
      <c r="K42" s="47">
        <f>'GVA turnover multiplier (3)'!K30</f>
        <v>44708.333333333336</v>
      </c>
    </row>
    <row r="43" spans="3:16">
      <c r="C43" s="496">
        <v>761100</v>
      </c>
      <c r="D43" s="566" t="s">
        <v>440</v>
      </c>
      <c r="E43" s="566"/>
      <c r="F43" s="566"/>
      <c r="G43" s="566"/>
      <c r="H43" s="47" t="s">
        <v>438</v>
      </c>
      <c r="I43" s="47" t="s">
        <v>421</v>
      </c>
      <c r="J43" s="358"/>
      <c r="K43" s="47"/>
    </row>
    <row r="44" spans="3:16">
      <c r="C44" s="496">
        <v>842139</v>
      </c>
      <c r="D44" s="567" t="s">
        <v>441</v>
      </c>
      <c r="E44" s="567"/>
      <c r="F44" s="567"/>
      <c r="G44" s="567"/>
      <c r="H44" s="47" t="s">
        <v>438</v>
      </c>
      <c r="I44" s="47">
        <v>28251430</v>
      </c>
      <c r="J44" s="358">
        <f>'GVA turnover multiplier (3)'!J32</f>
        <v>0.30757067201466198</v>
      </c>
      <c r="K44" s="47">
        <f>'GVA turnover multiplier (3)'!K32</f>
        <v>48505.79710144928</v>
      </c>
    </row>
    <row r="45" spans="3:16">
      <c r="C45" s="496">
        <v>840510</v>
      </c>
      <c r="D45" s="567" t="s">
        <v>507</v>
      </c>
      <c r="E45" s="567"/>
      <c r="F45" s="567"/>
      <c r="G45" s="567"/>
      <c r="H45" s="496" t="s">
        <v>508</v>
      </c>
      <c r="I45" s="496">
        <v>28291100</v>
      </c>
      <c r="J45" s="358">
        <f>'GVA turnover multiplier (3)'!J33</f>
        <v>0.41629864122081761</v>
      </c>
      <c r="K45" s="47">
        <f>'GVA turnover multiplier (3)'!K33</f>
        <v>64416.996047430825</v>
      </c>
    </row>
    <row r="46" spans="3:16">
      <c r="C46" s="496">
        <v>840590</v>
      </c>
      <c r="D46" s="567" t="s">
        <v>509</v>
      </c>
      <c r="E46" s="567"/>
      <c r="F46" s="567"/>
      <c r="G46" s="567"/>
      <c r="H46" s="496" t="s">
        <v>508</v>
      </c>
      <c r="I46" s="496">
        <v>28298100</v>
      </c>
      <c r="J46" s="358">
        <f>'GVA turnover multiplier (3)'!J34</f>
        <v>0.41629864122081761</v>
      </c>
      <c r="K46" s="47">
        <f>'GVA turnover multiplier (3)'!K34</f>
        <v>64416.996047430825</v>
      </c>
    </row>
    <row r="47" spans="3:16">
      <c r="C47" s="496" t="str">
        <f>'GVA turnover multiplier (3)'!C35</f>
        <v>N/A</v>
      </c>
      <c r="D47" s="567" t="str">
        <f>'GVA turnover multiplier (3)'!D35:G35</f>
        <v xml:space="preserve">Engineering activities and related technical </v>
      </c>
      <c r="E47" s="567"/>
      <c r="F47" s="567"/>
      <c r="G47" s="567"/>
      <c r="H47" s="496" t="str">
        <f>'GVA turnover multiplier (3)'!H35</f>
        <v>Capex</v>
      </c>
      <c r="I47" s="496">
        <f>'GVA turnover multiplier (3)'!I35</f>
        <v>71.12</v>
      </c>
      <c r="J47" s="206">
        <f>'GVA turnover multiplier (3)'!J35</f>
        <v>0.54469720920582787</v>
      </c>
      <c r="K47" s="496">
        <f>'GVA turnover multiplier (3)'!K35</f>
        <v>73522.721343123296</v>
      </c>
    </row>
    <row r="48" spans="3:16">
      <c r="C48" s="496"/>
      <c r="D48" s="567"/>
      <c r="E48" s="567"/>
      <c r="F48" s="567"/>
      <c r="G48" s="567"/>
      <c r="H48" s="496"/>
      <c r="I48" s="496"/>
      <c r="J48" s="496"/>
      <c r="K48" s="496"/>
    </row>
    <row r="49" spans="3:11">
      <c r="C49" s="521"/>
      <c r="D49" s="547"/>
      <c r="E49" s="547"/>
      <c r="F49" s="547"/>
      <c r="G49" s="547"/>
      <c r="H49" s="496"/>
      <c r="I49" s="496"/>
      <c r="J49" s="496"/>
      <c r="K49" s="496"/>
    </row>
    <row r="50" spans="3:11" ht="14.45">
      <c r="C50" s="67"/>
      <c r="D50" s="547"/>
      <c r="E50" s="547"/>
      <c r="F50" s="547"/>
      <c r="G50" s="547"/>
      <c r="H50" s="496"/>
      <c r="I50" s="496"/>
      <c r="J50" s="496"/>
      <c r="K50" s="496"/>
    </row>
    <row r="51" spans="3:11">
      <c r="C51" s="521"/>
      <c r="D51" s="547"/>
      <c r="E51" s="547"/>
      <c r="F51" s="547"/>
      <c r="G51" s="547"/>
      <c r="H51" s="496"/>
      <c r="I51" s="496"/>
      <c r="J51" s="496"/>
      <c r="K51" s="496"/>
    </row>
    <row r="52" spans="3:11" ht="14.45">
      <c r="C52" s="67"/>
      <c r="D52" s="547"/>
      <c r="E52" s="547"/>
      <c r="F52" s="547"/>
      <c r="G52" s="547"/>
      <c r="H52" s="496"/>
      <c r="I52" s="496"/>
      <c r="J52" s="496"/>
      <c r="K52" s="496"/>
    </row>
  </sheetData>
  <mergeCells count="13">
    <mergeCell ref="D52:G52"/>
    <mergeCell ref="D46:G46"/>
    <mergeCell ref="D47:G47"/>
    <mergeCell ref="D48:G48"/>
    <mergeCell ref="D49:G49"/>
    <mergeCell ref="D50:G50"/>
    <mergeCell ref="D51:G51"/>
    <mergeCell ref="D45:G45"/>
    <mergeCell ref="D40:G40"/>
    <mergeCell ref="D41:G41"/>
    <mergeCell ref="D42:G42"/>
    <mergeCell ref="D43:G43"/>
    <mergeCell ref="D44:G44"/>
  </mergeCells>
  <conditionalFormatting sqref="A1:XFD9 A10:B10 B14:D15 B24:P28 B17:B23 A11:A1048576 B53:P1048576 P40:P52 Q28:XFD1048576 B37:P39 S10:XFD12 S24:XFD27 B11:P12 B13:L13 B16:L16 O13:XFD17 O21:XFD23 Q18:XFD20">
    <cfRule type="expression" dxfId="3322" priority="16">
      <formula>_xlfn.ISFORMULA(A1)</formula>
    </cfRule>
  </conditionalFormatting>
  <conditionalFormatting sqref="B29:H29 B30:P31 B33:H33 B32:G32 I32 K32:P32 B35:P35 L40:O52 B40:B52 B34:G34 J34:P34">
    <cfRule type="expression" dxfId="3321" priority="13">
      <formula>_xlfn.ISFORMULA(B29)</formula>
    </cfRule>
  </conditionalFormatting>
  <conditionalFormatting sqref="I29:P29">
    <cfRule type="expression" dxfId="3320" priority="12">
      <formula>_xlfn.ISFORMULA(I29)</formula>
    </cfRule>
  </conditionalFormatting>
  <conditionalFormatting sqref="B36:P36">
    <cfRule type="expression" dxfId="3319" priority="11">
      <formula>_xlfn.ISFORMULA(B36)</formula>
    </cfRule>
  </conditionalFormatting>
  <conditionalFormatting sqref="I33:P33">
    <cfRule type="expression" dxfId="3318" priority="8">
      <formula>_xlfn.ISFORMULA(I33)</formula>
    </cfRule>
  </conditionalFormatting>
  <conditionalFormatting sqref="E14:L14">
    <cfRule type="expression" dxfId="3317" priority="7">
      <formula>_xlfn.ISFORMULA(E14)</formula>
    </cfRule>
  </conditionalFormatting>
  <conditionalFormatting sqref="C17:D18 E17:L17 D21:L23 G18:N20">
    <cfRule type="expression" dxfId="3316" priority="6">
      <formula>_xlfn.ISFORMULA(C17)</formula>
    </cfRule>
  </conditionalFormatting>
  <conditionalFormatting sqref="C19:C23">
    <cfRule type="expression" dxfId="3315" priority="5">
      <formula>_xlfn.ISFORMULA(C19)</formula>
    </cfRule>
  </conditionalFormatting>
  <conditionalFormatting sqref="H34:I34">
    <cfRule type="expression" dxfId="3314" priority="3">
      <formula>_xlfn.ISFORMULA(H34)</formula>
    </cfRule>
  </conditionalFormatting>
  <conditionalFormatting sqref="D19:D20">
    <cfRule type="expression" dxfId="3313" priority="2">
      <formula>_xlfn.ISFORMULA(D19)</formula>
    </cfRule>
  </conditionalFormatting>
  <conditionalFormatting sqref="E19:F20">
    <cfRule type="expression" dxfId="3312" priority="1">
      <formula>_xlfn.ISFORMULA(E19)</formula>
    </cfRule>
  </conditionalFormatting>
  <hyperlinks>
    <hyperlink ref="J32" r:id="rId1" xr:uid="{62823EDE-4DD1-42C6-B0B7-1A28481056F2}"/>
  </hyperlinks>
  <pageMargins left="0.7" right="0.7" top="0.75" bottom="0.75" header="0.3" footer="0.3"/>
  <pageSetup paperSize="9" orientation="portrait" horizontalDpi="4294967294" verticalDpi="4294967294"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DC86C-6F57-426B-86F8-D178C9EC5A1F}">
  <sheetPr>
    <tabColor theme="9" tint="0.39997558519241921"/>
  </sheetPr>
  <dimension ref="B1:N39"/>
  <sheetViews>
    <sheetView workbookViewId="0"/>
  </sheetViews>
  <sheetFormatPr defaultColWidth="8.85546875" defaultRowHeight="13.9"/>
  <cols>
    <col min="1" max="1" width="21.42578125" style="1" customWidth="1"/>
    <col min="2" max="2" width="17.85546875" style="1" customWidth="1"/>
    <col min="3" max="3" width="25.140625" style="1" customWidth="1"/>
    <col min="4" max="5" width="8.85546875" style="1"/>
    <col min="6" max="6" width="17.85546875" style="1" customWidth="1"/>
    <col min="7" max="7" width="10.85546875" style="1" customWidth="1"/>
    <col min="8" max="8" width="11.7109375" style="1" customWidth="1"/>
    <col min="9" max="9" width="10.7109375" style="1" customWidth="1"/>
    <col min="10" max="10" width="11.42578125" style="1" customWidth="1"/>
    <col min="11" max="12" width="10.85546875" style="1" customWidth="1"/>
    <col min="13" max="16384" width="8.85546875" style="1"/>
  </cols>
  <sheetData>
    <row r="1" spans="2:14" s="185" customFormat="1" ht="49.5" customHeight="1">
      <c r="B1" s="109" t="s">
        <v>80</v>
      </c>
      <c r="C1" s="109"/>
      <c r="D1" s="109"/>
      <c r="E1" s="109"/>
      <c r="F1" s="109"/>
      <c r="G1" s="109"/>
      <c r="H1" s="109"/>
      <c r="I1" s="109"/>
      <c r="J1" s="109"/>
      <c r="K1" s="109"/>
      <c r="L1" s="109"/>
      <c r="M1" s="109"/>
      <c r="N1" s="109"/>
    </row>
    <row r="4" spans="2:14" ht="14.1">
      <c r="K4" s="7"/>
      <c r="L4" s="2"/>
    </row>
    <row r="5" spans="2:14" ht="14.1">
      <c r="L5" s="2"/>
    </row>
    <row r="10" spans="2:14" ht="14.45">
      <c r="C10" s="5"/>
      <c r="D10" s="5"/>
      <c r="E10" s="5"/>
      <c r="F10" s="5"/>
      <c r="G10" s="5"/>
      <c r="H10" s="5"/>
      <c r="I10" s="5"/>
      <c r="J10" s="5"/>
      <c r="K10" s="5"/>
      <c r="L10" s="5"/>
      <c r="M10" s="5"/>
      <c r="N10" s="5"/>
    </row>
    <row r="11" spans="2:14" ht="14.45">
      <c r="C11" s="2" t="s">
        <v>467</v>
      </c>
      <c r="D11" s="2"/>
      <c r="M11" s="5"/>
      <c r="N11" s="5"/>
    </row>
    <row r="12" spans="2:14" ht="14.45">
      <c r="C12" s="117" t="s">
        <v>397</v>
      </c>
      <c r="D12" s="114"/>
      <c r="E12" s="114"/>
      <c r="F12" s="114"/>
      <c r="G12" s="114"/>
      <c r="H12" s="114"/>
      <c r="I12" s="114"/>
      <c r="J12" s="114"/>
      <c r="K12" s="114"/>
      <c r="L12" s="114"/>
      <c r="M12" s="5"/>
      <c r="N12" s="5"/>
    </row>
    <row r="13" spans="2:14" ht="14.45">
      <c r="B13" s="46" t="s">
        <v>125</v>
      </c>
      <c r="C13" s="111" t="s">
        <v>373</v>
      </c>
      <c r="D13" s="111" t="s">
        <v>24</v>
      </c>
      <c r="E13" s="111">
        <v>2015</v>
      </c>
      <c r="F13" s="111">
        <v>2020</v>
      </c>
      <c r="G13" s="111">
        <v>2025</v>
      </c>
      <c r="H13" s="111">
        <v>2030</v>
      </c>
      <c r="I13" s="111">
        <v>2035</v>
      </c>
      <c r="J13" s="111">
        <v>2040</v>
      </c>
      <c r="K13" s="111">
        <v>2045</v>
      </c>
      <c r="L13" s="111">
        <v>2050</v>
      </c>
      <c r="M13" s="5"/>
      <c r="N13" s="5"/>
    </row>
    <row r="14" spans="2:14" ht="14.45">
      <c r="B14" s="497" t="str">
        <f>'Deployment (3)'!C15</f>
        <v>BioH2</v>
      </c>
      <c r="C14" s="112" t="s">
        <v>503</v>
      </c>
      <c r="D14" s="496" t="s">
        <v>124</v>
      </c>
      <c r="E14" s="187">
        <f>'GVA (3)'!E19/'GVA per worker (3)'!G19</f>
        <v>0</v>
      </c>
      <c r="F14" s="187">
        <f>'GVA (3)'!F19/'GVA per worker (3)'!H19</f>
        <v>0.37530368615315929</v>
      </c>
      <c r="G14" s="187">
        <f>'GVA (3)'!G19/'GVA per worker (3)'!I19</f>
        <v>0.966821792918103</v>
      </c>
      <c r="H14" s="187">
        <f>'GVA (3)'!H19/'GVA per worker (3)'!J19</f>
        <v>2.9249271995938888</v>
      </c>
      <c r="I14" s="187">
        <f>'GVA (3)'!I19/'GVA per worker (3)'!K19</f>
        <v>5.5828187263901636</v>
      </c>
      <c r="J14" s="187">
        <f>'GVA (3)'!J19/'GVA per worker (3)'!L19</f>
        <v>10.209256089259586</v>
      </c>
      <c r="K14" s="187">
        <f>'GVA (3)'!K19/'GVA per worker (3)'!M19</f>
        <v>18.944477517157196</v>
      </c>
      <c r="L14" s="187">
        <f>'GVA (3)'!L19/'GVA per worker (3)'!N19</f>
        <v>37.314985182332066</v>
      </c>
      <c r="M14" s="5"/>
      <c r="N14" s="5"/>
    </row>
    <row r="15" spans="2:14" ht="14.45">
      <c r="C15" s="112" t="s">
        <v>335</v>
      </c>
      <c r="D15" s="496" t="s">
        <v>124</v>
      </c>
      <c r="E15" s="187">
        <f>'GVA (3)'!E20/'GVA per worker (3)'!G20</f>
        <v>0</v>
      </c>
      <c r="F15" s="187">
        <f>'GVA (3)'!F20/'GVA per worker (3)'!H20</f>
        <v>0.38509718807764115</v>
      </c>
      <c r="G15" s="187">
        <f>'GVA (3)'!G20/'GVA per worker (3)'!I20</f>
        <v>0.95085942799258882</v>
      </c>
      <c r="H15" s="187">
        <f>'GVA (3)'!H20/'GVA per worker (3)'!J20</f>
        <v>2.5961739987547654</v>
      </c>
      <c r="I15" s="187">
        <f>'GVA (3)'!I20/'GVA per worker (3)'!K20</f>
        <v>4.9482270115805767</v>
      </c>
      <c r="J15" s="187">
        <f>'GVA (3)'!J20/'GVA per worker (3)'!L20</f>
        <v>8.7231893608432181</v>
      </c>
      <c r="K15" s="187">
        <f>'GVA (3)'!K20/'GVA per worker (3)'!M20</f>
        <v>15.599883868430899</v>
      </c>
      <c r="L15" s="187">
        <f>'GVA (3)'!L20/'GVA per worker (3)'!N20</f>
        <v>28.893308723599251</v>
      </c>
      <c r="M15" s="5"/>
      <c r="N15" s="5"/>
    </row>
    <row r="16" spans="2:14" ht="14.45">
      <c r="C16" s="112"/>
      <c r="D16" s="65"/>
      <c r="E16" s="187"/>
      <c r="F16" s="187"/>
      <c r="G16" s="187"/>
      <c r="H16" s="187"/>
      <c r="I16" s="187"/>
      <c r="J16" s="187"/>
      <c r="K16" s="187"/>
      <c r="L16" s="187"/>
      <c r="M16" s="5"/>
      <c r="N16" s="5"/>
    </row>
    <row r="17" spans="3:14" ht="14.45">
      <c r="C17" s="112"/>
      <c r="D17" s="65"/>
      <c r="E17" s="113"/>
      <c r="F17" s="187"/>
      <c r="G17" s="187"/>
      <c r="H17" s="187"/>
      <c r="I17" s="187"/>
      <c r="J17" s="187"/>
      <c r="K17" s="187"/>
      <c r="L17" s="187"/>
      <c r="M17" s="5"/>
      <c r="N17" s="5"/>
    </row>
    <row r="18" spans="3:14" ht="14.45">
      <c r="C18" s="112"/>
      <c r="D18" s="65"/>
      <c r="E18" s="113"/>
      <c r="F18" s="187"/>
      <c r="G18" s="187"/>
      <c r="H18" s="187"/>
      <c r="I18" s="187"/>
      <c r="J18" s="187"/>
      <c r="K18" s="187"/>
      <c r="L18" s="187"/>
      <c r="M18" s="5"/>
      <c r="N18" s="5"/>
    </row>
    <row r="19" spans="3:14" ht="14.45">
      <c r="M19" s="5"/>
      <c r="N19" s="5"/>
    </row>
    <row r="20" spans="3:14" ht="14.45">
      <c r="M20" s="5"/>
      <c r="N20" s="5"/>
    </row>
    <row r="21" spans="3:14" ht="14.45">
      <c r="M21" s="5"/>
      <c r="N21" s="5"/>
    </row>
    <row r="22" spans="3:14" ht="14.45">
      <c r="M22" s="5"/>
      <c r="N22" s="5"/>
    </row>
    <row r="23" spans="3:14" ht="14.45">
      <c r="M23" s="5"/>
      <c r="N23" s="5"/>
    </row>
    <row r="24" spans="3:14" ht="14.45">
      <c r="M24" s="5"/>
      <c r="N24" s="5"/>
    </row>
    <row r="25" spans="3:14" ht="14.45">
      <c r="M25" s="5"/>
      <c r="N25" s="5"/>
    </row>
    <row r="26" spans="3:14" ht="14.45">
      <c r="M26" s="5"/>
      <c r="N26" s="5"/>
    </row>
    <row r="27" spans="3:14" ht="14.45">
      <c r="M27" s="5"/>
      <c r="N27" s="5"/>
    </row>
    <row r="28" spans="3:14" ht="14.45">
      <c r="M28" s="5"/>
      <c r="N28" s="5"/>
    </row>
    <row r="29" spans="3:14" ht="14.45">
      <c r="N29" s="5"/>
    </row>
    <row r="30" spans="3:14" ht="14.45">
      <c r="N30" s="5"/>
    </row>
    <row r="31" spans="3:14" ht="14.45">
      <c r="N31" s="5"/>
    </row>
    <row r="32" spans="3:14" ht="14.45">
      <c r="N32" s="5"/>
    </row>
    <row r="33" spans="14:14" ht="14.45">
      <c r="N33" s="5"/>
    </row>
    <row r="34" spans="14:14" ht="14.45">
      <c r="N34" s="5"/>
    </row>
    <row r="35" spans="14:14" ht="14.45">
      <c r="N35" s="5"/>
    </row>
    <row r="36" spans="14:14" ht="14.45">
      <c r="N36" s="5"/>
    </row>
    <row r="37" spans="14:14" ht="14.45">
      <c r="N37" s="5"/>
    </row>
    <row r="38" spans="14:14" ht="14.45">
      <c r="N38" s="5"/>
    </row>
    <row r="39" spans="14:14" ht="14.45">
      <c r="N39" s="5"/>
    </row>
  </sheetData>
  <conditionalFormatting sqref="A10:B10 O10:XFD39 A11:A1048576 N40:XFD1048576 A1:XFD9 B11:L16 B17:B1048576 M29:M1048576 C19:L1048576">
    <cfRule type="expression" dxfId="3311" priority="9">
      <formula>_xlfn.ISFORMULA(A1)</formula>
    </cfRule>
  </conditionalFormatting>
  <conditionalFormatting sqref="D16:D18 C12:D13 E12:L18">
    <cfRule type="expression" dxfId="3310" priority="8">
      <formula>_xlfn.ISFORMULA(C12)</formula>
    </cfRule>
  </conditionalFormatting>
  <conditionalFormatting sqref="C14:C18">
    <cfRule type="expression" dxfId="3309" priority="7">
      <formula>_xlfn.ISFORMULA(C14)</formula>
    </cfRule>
  </conditionalFormatting>
  <conditionalFormatting sqref="D14:D15">
    <cfRule type="expression" dxfId="3308" priority="2">
      <formula>_xlfn.ISFORMULA(D14)</formula>
    </cfRule>
  </conditionalFormatting>
  <pageMargins left="0.7" right="0.7" top="0.75" bottom="0.75" header="0.3" footer="0.3"/>
  <pageSetup paperSize="9" orientation="portrait" horizontalDpi="4294967294" verticalDpi="429496729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C939-8D4D-4EBC-9462-AC1B3025607A}">
  <dimension ref="A1:R139"/>
  <sheetViews>
    <sheetView workbookViewId="0">
      <selection activeCell="C31" sqref="C31"/>
    </sheetView>
  </sheetViews>
  <sheetFormatPr defaultColWidth="8.85546875" defaultRowHeight="13.9"/>
  <cols>
    <col min="1" max="1" width="29.8554687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85" customFormat="1" ht="35.1">
      <c r="A1" s="109" t="s">
        <v>516</v>
      </c>
      <c r="B1" s="109"/>
      <c r="C1" s="109"/>
      <c r="D1" s="109"/>
      <c r="E1" s="109"/>
      <c r="F1" s="109"/>
      <c r="G1" s="109"/>
      <c r="H1" s="109"/>
      <c r="I1" s="109"/>
      <c r="J1" s="109"/>
      <c r="K1" s="109"/>
      <c r="L1" s="109"/>
      <c r="M1" s="109"/>
      <c r="N1" s="109"/>
      <c r="O1" s="109"/>
      <c r="P1" s="109"/>
      <c r="Q1" s="109"/>
      <c r="R1" s="109"/>
    </row>
    <row r="2" spans="1:18" s="167" customFormat="1" ht="12.4">
      <c r="A2" s="167" t="s">
        <v>486</v>
      </c>
    </row>
    <row r="3" spans="1:18" s="167" customFormat="1" ht="49.15">
      <c r="A3" s="360" t="s">
        <v>517</v>
      </c>
    </row>
    <row r="4" spans="1:18" s="167" customFormat="1" ht="12.4">
      <c r="A4" s="167" t="s">
        <v>470</v>
      </c>
    </row>
    <row r="5" spans="1:18" s="267" customFormat="1" ht="12.6" thickBot="1">
      <c r="A5" s="267" t="s">
        <v>518</v>
      </c>
      <c r="B5" s="303">
        <v>277777777.77999997</v>
      </c>
      <c r="H5" s="267" t="s">
        <v>519</v>
      </c>
    </row>
    <row r="6" spans="1:18" s="267" customFormat="1" ht="14.1" thickBot="1">
      <c r="A6" s="267" t="s">
        <v>347</v>
      </c>
      <c r="B6" s="303">
        <v>277778</v>
      </c>
      <c r="H6" s="361" t="s">
        <v>520</v>
      </c>
    </row>
    <row r="7" spans="1:18" s="267" customFormat="1" ht="14.1" thickBot="1">
      <c r="A7" s="267" t="s">
        <v>321</v>
      </c>
      <c r="B7" s="303" t="s">
        <v>521</v>
      </c>
      <c r="H7" s="361" t="s">
        <v>521</v>
      </c>
    </row>
    <row r="8" spans="1:18" s="267" customFormat="1" ht="12.4"/>
    <row r="9" spans="1:18" ht="14.1">
      <c r="A9" s="2" t="s">
        <v>292</v>
      </c>
    </row>
    <row r="10" spans="1:18">
      <c r="A10" s="362"/>
      <c r="B10" s="363"/>
      <c r="C10" s="363"/>
      <c r="D10" s="363"/>
      <c r="E10" s="363"/>
      <c r="F10" s="363"/>
      <c r="G10" s="363"/>
      <c r="H10" s="363"/>
      <c r="I10" s="258"/>
    </row>
    <row r="11" spans="1:18" ht="14.1" thickBot="1">
      <c r="A11" s="364" t="s">
        <v>489</v>
      </c>
      <c r="B11" s="365">
        <v>2015</v>
      </c>
      <c r="C11" s="365">
        <v>2020</v>
      </c>
      <c r="D11" s="365">
        <v>2025</v>
      </c>
      <c r="E11" s="365">
        <v>2030</v>
      </c>
      <c r="F11" s="365">
        <v>2035</v>
      </c>
      <c r="G11" s="365">
        <v>2040</v>
      </c>
      <c r="H11" s="365">
        <v>2045</v>
      </c>
      <c r="I11" s="366">
        <v>2050</v>
      </c>
    </row>
    <row r="12" spans="1:18">
      <c r="A12" s="367" t="s">
        <v>522</v>
      </c>
      <c r="B12" s="1">
        <f>IF($B$7="IEA ETP scenario",B57,IF($B$7="Shell Sky scenario",B102))</f>
        <v>0</v>
      </c>
      <c r="C12" s="1">
        <f t="shared" ref="C12:I13" si="0">IF($B$7="IEA ETP scenario",C57,IF($B$7="Shell Sky scenario",C102))</f>
        <v>3.7252738416561432E-2</v>
      </c>
      <c r="D12" s="1">
        <f t="shared" si="0"/>
        <v>0.13655336571117668</v>
      </c>
      <c r="E12" s="1">
        <f t="shared" si="0"/>
        <v>0.43199642172627906</v>
      </c>
      <c r="F12" s="1">
        <f t="shared" si="0"/>
        <v>1.0417970883971273</v>
      </c>
      <c r="G12" s="1">
        <f t="shared" si="0"/>
        <v>2.1763258885007248</v>
      </c>
      <c r="H12" s="1">
        <f t="shared" si="0"/>
        <v>4.3685749987996205</v>
      </c>
      <c r="I12" s="368">
        <f t="shared" si="0"/>
        <v>8.737903436174399</v>
      </c>
    </row>
    <row r="13" spans="1:18" ht="14.45">
      <c r="A13" s="367" t="s">
        <v>523</v>
      </c>
      <c r="B13" s="1">
        <f>IF($B$7="IEA ETP scenario",B58,IF($B$7="Shell Sky scenario",B103))</f>
        <v>0</v>
      </c>
      <c r="C13" s="1">
        <f t="shared" si="0"/>
        <v>10347982.89357207</v>
      </c>
      <c r="D13" s="1">
        <f t="shared" si="0"/>
        <v>37931490.475630306</v>
      </c>
      <c r="E13" s="1">
        <f t="shared" si="0"/>
        <v>119999006.03603749</v>
      </c>
      <c r="F13" s="1">
        <f t="shared" si="0"/>
        <v>289388080.11262822</v>
      </c>
      <c r="G13" s="1">
        <f t="shared" si="0"/>
        <v>604534969.03281534</v>
      </c>
      <c r="H13" s="1">
        <f t="shared" si="0"/>
        <v>1213493055.2318246</v>
      </c>
      <c r="I13" s="236">
        <f t="shared" si="0"/>
        <v>2427195398.9567504</v>
      </c>
      <c r="Q13" s="5"/>
      <c r="R13" s="5"/>
    </row>
    <row r="14" spans="1:18" ht="14.45">
      <c r="A14" s="367"/>
      <c r="I14" s="236"/>
      <c r="Q14" s="5"/>
      <c r="R14" s="5"/>
    </row>
    <row r="15" spans="1:18" ht="14.1" thickBot="1">
      <c r="A15" s="364" t="s">
        <v>490</v>
      </c>
      <c r="B15" s="365">
        <v>2015</v>
      </c>
      <c r="C15" s="365">
        <v>2020</v>
      </c>
      <c r="D15" s="365">
        <v>2025</v>
      </c>
      <c r="E15" s="365">
        <v>2030</v>
      </c>
      <c r="F15" s="365">
        <v>2035</v>
      </c>
      <c r="G15" s="365">
        <v>2040</v>
      </c>
      <c r="H15" s="365">
        <v>2045</v>
      </c>
      <c r="I15" s="366">
        <v>2050</v>
      </c>
    </row>
    <row r="16" spans="1:18">
      <c r="A16" s="367" t="s">
        <v>522</v>
      </c>
      <c r="B16" s="1">
        <f>IF($B$7="IEA ETP scenario",B61,IF($B$7="Shell Sky scenario",B106))</f>
        <v>0</v>
      </c>
      <c r="C16" s="1">
        <f t="shared" ref="C16:I17" si="1">IF($B$7="IEA ETP scenario",C61,IF($B$7="Shell Sky scenario",C106))</f>
        <v>3.7252738416561432E-2</v>
      </c>
      <c r="D16" s="1">
        <f t="shared" si="1"/>
        <v>0.13655336571117668</v>
      </c>
      <c r="E16" s="1">
        <f t="shared" si="1"/>
        <v>0.43199642172627906</v>
      </c>
      <c r="F16" s="1">
        <f t="shared" si="1"/>
        <v>1.0417970883971273</v>
      </c>
      <c r="G16" s="1">
        <f t="shared" si="1"/>
        <v>2.1763258885007248</v>
      </c>
      <c r="H16" s="1">
        <f t="shared" si="1"/>
        <v>4.3685749987996205</v>
      </c>
      <c r="I16" s="368">
        <f t="shared" si="1"/>
        <v>8.737903436174399</v>
      </c>
    </row>
    <row r="17" spans="1:9">
      <c r="A17" s="367" t="s">
        <v>523</v>
      </c>
      <c r="B17" s="1">
        <f>IF($B$7="IEA ETP scenario",B62,IF($B$7="Shell Sky scenario",B107))</f>
        <v>0</v>
      </c>
      <c r="C17" s="1">
        <f t="shared" si="1"/>
        <v>10347982.89357207</v>
      </c>
      <c r="D17" s="1">
        <f t="shared" si="1"/>
        <v>37931490.475630306</v>
      </c>
      <c r="E17" s="1">
        <f t="shared" si="1"/>
        <v>119999006.03603749</v>
      </c>
      <c r="F17" s="1">
        <f t="shared" si="1"/>
        <v>289388080.11262822</v>
      </c>
      <c r="G17" s="1">
        <f t="shared" si="1"/>
        <v>604534969.03281534</v>
      </c>
      <c r="H17" s="1">
        <f t="shared" si="1"/>
        <v>1213493055.2318246</v>
      </c>
      <c r="I17" s="236">
        <f t="shared" si="1"/>
        <v>2427195398.9567504</v>
      </c>
    </row>
    <row r="18" spans="1:9">
      <c r="A18" s="367"/>
      <c r="I18" s="236"/>
    </row>
    <row r="19" spans="1:9" ht="14.1" thickBot="1">
      <c r="A19" s="364" t="s">
        <v>491</v>
      </c>
      <c r="B19" s="365">
        <v>2015</v>
      </c>
      <c r="C19" s="365">
        <v>2020</v>
      </c>
      <c r="D19" s="365">
        <v>2025</v>
      </c>
      <c r="E19" s="365">
        <v>2030</v>
      </c>
      <c r="F19" s="365">
        <v>2035</v>
      </c>
      <c r="G19" s="365">
        <v>2040</v>
      </c>
      <c r="H19" s="365">
        <v>2045</v>
      </c>
      <c r="I19" s="366">
        <v>2050</v>
      </c>
    </row>
    <row r="20" spans="1:9">
      <c r="A20" s="367" t="s">
        <v>522</v>
      </c>
      <c r="B20" s="1">
        <f>IF($B$7="IEA ETP scenario",B65,IF($B$7="Shell Sky scenario",B110))</f>
        <v>0</v>
      </c>
      <c r="C20" s="1">
        <f t="shared" ref="C20:I21" si="2">IF($B$7="IEA ETP scenario",C65,IF($B$7="Shell Sky scenario",C110))</f>
        <v>3.7252738416561432E-2</v>
      </c>
      <c r="D20" s="1">
        <f t="shared" si="2"/>
        <v>0.13655336571117668</v>
      </c>
      <c r="E20" s="1">
        <f t="shared" si="2"/>
        <v>0.43199642172627906</v>
      </c>
      <c r="F20" s="1">
        <f t="shared" si="2"/>
        <v>1.0417970883971273</v>
      </c>
      <c r="G20" s="1">
        <f t="shared" si="2"/>
        <v>2.1763258885007248</v>
      </c>
      <c r="H20" s="1">
        <f t="shared" si="2"/>
        <v>4.3685749987996205</v>
      </c>
      <c r="I20" s="368">
        <f t="shared" si="2"/>
        <v>8.737903436174399</v>
      </c>
    </row>
    <row r="21" spans="1:9">
      <c r="A21" s="369" t="s">
        <v>523</v>
      </c>
      <c r="B21" s="506">
        <f>IF($B$7="IEA ETP scenario",B66,IF($B$7="Shell Sky scenario",B111))</f>
        <v>0</v>
      </c>
      <c r="C21" s="506">
        <f t="shared" si="2"/>
        <v>10347982.89357207</v>
      </c>
      <c r="D21" s="506">
        <f t="shared" si="2"/>
        <v>37931490.475630306</v>
      </c>
      <c r="E21" s="506">
        <f t="shared" si="2"/>
        <v>119999006.03603749</v>
      </c>
      <c r="F21" s="506">
        <f t="shared" si="2"/>
        <v>289388080.11262822</v>
      </c>
      <c r="G21" s="506">
        <f t="shared" si="2"/>
        <v>604534969.03281534</v>
      </c>
      <c r="H21" s="506">
        <f t="shared" si="2"/>
        <v>1213493055.2318246</v>
      </c>
      <c r="I21" s="237">
        <f t="shared" si="2"/>
        <v>2427195398.9567504</v>
      </c>
    </row>
    <row r="22" spans="1:9">
      <c r="I22" s="236"/>
    </row>
    <row r="23" spans="1:9" ht="14.1">
      <c r="A23" s="2" t="s">
        <v>281</v>
      </c>
      <c r="I23" s="236"/>
    </row>
    <row r="24" spans="1:9">
      <c r="A24" s="362"/>
      <c r="B24" s="363"/>
      <c r="C24" s="363"/>
      <c r="D24" s="363"/>
      <c r="E24" s="363"/>
      <c r="F24" s="363"/>
      <c r="G24" s="363"/>
      <c r="H24" s="363"/>
      <c r="I24" s="258"/>
    </row>
    <row r="25" spans="1:9" ht="14.1" thickBot="1">
      <c r="A25" s="364" t="s">
        <v>489</v>
      </c>
      <c r="B25" s="365">
        <v>2015</v>
      </c>
      <c r="C25" s="365">
        <v>2020</v>
      </c>
      <c r="D25" s="365">
        <v>2025</v>
      </c>
      <c r="E25" s="365">
        <v>2030</v>
      </c>
      <c r="F25" s="365">
        <v>2035</v>
      </c>
      <c r="G25" s="365">
        <v>2040</v>
      </c>
      <c r="H25" s="365">
        <v>2045</v>
      </c>
      <c r="I25" s="366">
        <v>2050</v>
      </c>
    </row>
    <row r="26" spans="1:9">
      <c r="A26" s="367" t="s">
        <v>522</v>
      </c>
      <c r="B26" s="1">
        <f>IF($B$7="IEA ETP scenario",B71,IF($B$7="Shell Sky scenario",B116))</f>
        <v>0</v>
      </c>
      <c r="C26" s="1">
        <f t="shared" ref="C26:I27" si="3">IF($B$7="IEA ETP scenario",C71,IF($B$7="Shell Sky scenario",C116))</f>
        <v>9.6646989979695605E-3</v>
      </c>
      <c r="D26" s="1">
        <f t="shared" si="3"/>
        <v>2.9413182927212352E-2</v>
      </c>
      <c r="E26" s="1">
        <f t="shared" si="3"/>
        <v>9.1694196809000206E-2</v>
      </c>
      <c r="F26" s="1">
        <f t="shared" si="3"/>
        <v>0.1776007056471067</v>
      </c>
      <c r="G26" s="1">
        <f t="shared" si="3"/>
        <v>0.29942134683791533</v>
      </c>
      <c r="H26" s="1">
        <f t="shared" si="3"/>
        <v>0.48635705090144493</v>
      </c>
      <c r="I26" s="368">
        <f t="shared" si="3"/>
        <v>0.84406949982842616</v>
      </c>
    </row>
    <row r="27" spans="1:9">
      <c r="A27" s="367" t="s">
        <v>523</v>
      </c>
      <c r="B27" s="1">
        <f>IF($B$7="IEA ETP scenario",B72,IF($B$7="Shell Sky scenario",B117))</f>
        <v>0</v>
      </c>
      <c r="C27" s="1">
        <f t="shared" si="3"/>
        <v>2684638.610568577</v>
      </c>
      <c r="D27" s="1">
        <f t="shared" si="3"/>
        <v>8170328.5909576816</v>
      </c>
      <c r="E27" s="1">
        <f t="shared" si="3"/>
        <v>25470610.224926043</v>
      </c>
      <c r="F27" s="1">
        <f t="shared" si="3"/>
        <v>49333529.346813187</v>
      </c>
      <c r="G27" s="1">
        <f t="shared" si="3"/>
        <v>83172596.344530746</v>
      </c>
      <c r="H27" s="1">
        <f t="shared" si="3"/>
        <v>135099180.80703771</v>
      </c>
      <c r="I27" s="236">
        <f t="shared" si="3"/>
        <v>234463749.95421627</v>
      </c>
    </row>
    <row r="28" spans="1:9">
      <c r="A28" s="367"/>
      <c r="I28" s="236"/>
    </row>
    <row r="29" spans="1:9" ht="14.1" thickBot="1">
      <c r="A29" s="364" t="s">
        <v>490</v>
      </c>
      <c r="B29" s="365">
        <v>2015</v>
      </c>
      <c r="C29" s="365">
        <v>2020</v>
      </c>
      <c r="D29" s="365">
        <v>2025</v>
      </c>
      <c r="E29" s="365">
        <v>2030</v>
      </c>
      <c r="F29" s="365">
        <v>2035</v>
      </c>
      <c r="G29" s="365">
        <v>2040</v>
      </c>
      <c r="H29" s="365">
        <v>2045</v>
      </c>
      <c r="I29" s="366">
        <v>2050</v>
      </c>
    </row>
    <row r="30" spans="1:9">
      <c r="A30" s="367" t="s">
        <v>522</v>
      </c>
      <c r="B30" s="1">
        <f>IF($B$7="IEA ETP scenario",B75,IF($B$7="Shell Sky scenario",B120))</f>
        <v>0</v>
      </c>
      <c r="C30" s="1">
        <f t="shared" ref="C30:I31" si="4">IF($B$7="IEA ETP scenario",C75,IF($B$7="Shell Sky scenario",C120))</f>
        <v>9.6646989979695605E-3</v>
      </c>
      <c r="D30" s="1">
        <f t="shared" si="4"/>
        <v>2.9413182927212352E-2</v>
      </c>
      <c r="E30" s="1">
        <f t="shared" si="4"/>
        <v>9.1694196809000206E-2</v>
      </c>
      <c r="F30" s="1">
        <f t="shared" si="4"/>
        <v>0.1776007056471067</v>
      </c>
      <c r="G30" s="1">
        <f t="shared" si="4"/>
        <v>0.29942134683791533</v>
      </c>
      <c r="H30" s="1">
        <f t="shared" si="4"/>
        <v>0.48635705090144493</v>
      </c>
      <c r="I30" s="368">
        <f t="shared" si="4"/>
        <v>0.84406949982842616</v>
      </c>
    </row>
    <row r="31" spans="1:9">
      <c r="A31" s="367" t="s">
        <v>523</v>
      </c>
      <c r="B31" s="1">
        <f>IF($B$7="IEA ETP scenario",B76,IF($B$7="Shell Sky scenario",B121))</f>
        <v>0</v>
      </c>
      <c r="C31" s="1">
        <f t="shared" si="4"/>
        <v>2684638.610568577</v>
      </c>
      <c r="D31" s="1">
        <f t="shared" si="4"/>
        <v>8170328.5909576816</v>
      </c>
      <c r="E31" s="1">
        <f t="shared" si="4"/>
        <v>25470610.224926043</v>
      </c>
      <c r="F31" s="1">
        <f t="shared" si="4"/>
        <v>49333529.346813187</v>
      </c>
      <c r="G31" s="1">
        <f t="shared" si="4"/>
        <v>83172596.344530746</v>
      </c>
      <c r="H31" s="1">
        <f t="shared" si="4"/>
        <v>135099180.80703771</v>
      </c>
      <c r="I31" s="236">
        <f t="shared" si="4"/>
        <v>234463749.95421627</v>
      </c>
    </row>
    <row r="32" spans="1:9">
      <c r="A32" s="367"/>
      <c r="I32" s="236"/>
    </row>
    <row r="33" spans="1:9" ht="14.1" thickBot="1">
      <c r="A33" s="364" t="s">
        <v>491</v>
      </c>
      <c r="B33" s="365">
        <v>2015</v>
      </c>
      <c r="C33" s="365">
        <v>2020</v>
      </c>
      <c r="D33" s="365">
        <v>2025</v>
      </c>
      <c r="E33" s="365">
        <v>2030</v>
      </c>
      <c r="F33" s="365">
        <v>2035</v>
      </c>
      <c r="G33" s="365">
        <v>2040</v>
      </c>
      <c r="H33" s="365">
        <v>2045</v>
      </c>
      <c r="I33" s="366">
        <v>2050</v>
      </c>
    </row>
    <row r="34" spans="1:9">
      <c r="A34" s="367" t="s">
        <v>522</v>
      </c>
      <c r="B34" s="1">
        <f>IF($B$7="IEA ETP scenario",B79,IF($B$7="Shell Sky scenario",B124))</f>
        <v>0</v>
      </c>
      <c r="C34" s="1">
        <f t="shared" ref="C34:I35" si="5">IF($B$7="IEA ETP scenario",C79,IF($B$7="Shell Sky scenario",C124))</f>
        <v>9.6646989979695605E-3</v>
      </c>
      <c r="D34" s="1">
        <f t="shared" si="5"/>
        <v>2.9413182927212352E-2</v>
      </c>
      <c r="E34" s="1">
        <f t="shared" si="5"/>
        <v>9.1694196809000206E-2</v>
      </c>
      <c r="F34" s="1">
        <f t="shared" si="5"/>
        <v>0.1776007056471067</v>
      </c>
      <c r="G34" s="1">
        <f t="shared" si="5"/>
        <v>0.29942134683791533</v>
      </c>
      <c r="H34" s="1">
        <f t="shared" si="5"/>
        <v>0.48635705090144493</v>
      </c>
      <c r="I34" s="368">
        <f t="shared" si="5"/>
        <v>0.84406949982842616</v>
      </c>
    </row>
    <row r="35" spans="1:9">
      <c r="A35" s="369" t="s">
        <v>523</v>
      </c>
      <c r="B35" s="506">
        <f>IF($B$7="IEA ETP scenario",B80,IF($B$7="Shell Sky scenario",B125))</f>
        <v>0</v>
      </c>
      <c r="C35" s="506">
        <f t="shared" si="5"/>
        <v>2684638.610568577</v>
      </c>
      <c r="D35" s="506">
        <f t="shared" si="5"/>
        <v>8170328.5909576816</v>
      </c>
      <c r="E35" s="506">
        <f t="shared" si="5"/>
        <v>25470610.224926043</v>
      </c>
      <c r="F35" s="506">
        <f t="shared" si="5"/>
        <v>49333529.346813187</v>
      </c>
      <c r="G35" s="506">
        <f t="shared" si="5"/>
        <v>83172596.344530746</v>
      </c>
      <c r="H35" s="506">
        <f t="shared" si="5"/>
        <v>135099180.80703771</v>
      </c>
      <c r="I35" s="237">
        <f t="shared" si="5"/>
        <v>234463749.95421627</v>
      </c>
    </row>
    <row r="36" spans="1:9">
      <c r="I36" s="236"/>
    </row>
    <row r="37" spans="1:9" ht="14.1">
      <c r="A37" s="2" t="s">
        <v>288</v>
      </c>
      <c r="I37" s="236"/>
    </row>
    <row r="38" spans="1:9">
      <c r="A38" s="362"/>
      <c r="B38" s="363"/>
      <c r="C38" s="363"/>
      <c r="D38" s="363"/>
      <c r="E38" s="363"/>
      <c r="F38" s="363"/>
      <c r="G38" s="363"/>
      <c r="H38" s="363"/>
      <c r="I38" s="258"/>
    </row>
    <row r="39" spans="1:9" ht="14.1" thickBot="1">
      <c r="A39" s="364" t="s">
        <v>489</v>
      </c>
      <c r="B39" s="365">
        <v>2015</v>
      </c>
      <c r="C39" s="365">
        <v>2020</v>
      </c>
      <c r="D39" s="365">
        <v>2025</v>
      </c>
      <c r="E39" s="365">
        <v>2030</v>
      </c>
      <c r="F39" s="365">
        <v>2035</v>
      </c>
      <c r="G39" s="365">
        <v>2040</v>
      </c>
      <c r="H39" s="365">
        <v>2045</v>
      </c>
      <c r="I39" s="366">
        <v>2050</v>
      </c>
    </row>
    <row r="40" spans="1:9">
      <c r="A40" s="367" t="s">
        <v>522</v>
      </c>
      <c r="B40" s="1">
        <f>IF($B$7="IEA ETP scenario",B85,IF($B$7="Shell Sky scenario",B130))</f>
        <v>0</v>
      </c>
      <c r="C40" s="1">
        <f t="shared" ref="C40:I41" si="6">IF($B$7="IEA ETP scenario",C85,IF($B$7="Shell Sky scenario",C130))</f>
        <v>2.7588039418591871E-2</v>
      </c>
      <c r="D40" s="1">
        <f t="shared" si="6"/>
        <v>0.10714018278396434</v>
      </c>
      <c r="E40" s="1">
        <f t="shared" si="6"/>
        <v>0.34030222491727885</v>
      </c>
      <c r="F40" s="1">
        <f t="shared" si="6"/>
        <v>0.86419638275002053</v>
      </c>
      <c r="G40" s="1">
        <f t="shared" si="6"/>
        <v>1.8769045416628094</v>
      </c>
      <c r="H40" s="1">
        <f t="shared" si="6"/>
        <v>3.8822179478981758</v>
      </c>
      <c r="I40" s="368">
        <f t="shared" si="6"/>
        <v>7.8938339363459731</v>
      </c>
    </row>
    <row r="41" spans="1:9">
      <c r="A41" s="367" t="s">
        <v>523</v>
      </c>
      <c r="B41" s="1">
        <f>IF($B$7="IEA ETP scenario",B86,IF($B$7="Shell Sky scenario",B131))</f>
        <v>0</v>
      </c>
      <c r="C41" s="1">
        <f t="shared" si="6"/>
        <v>7663344.2830034923</v>
      </c>
      <c r="D41" s="1">
        <f t="shared" si="6"/>
        <v>29761161.884672623</v>
      </c>
      <c r="E41" s="1">
        <f t="shared" si="6"/>
        <v>94528395.81111145</v>
      </c>
      <c r="F41" s="1">
        <f t="shared" si="6"/>
        <v>240054550.76581499</v>
      </c>
      <c r="G41" s="1">
        <f t="shared" si="6"/>
        <v>521362372.68828458</v>
      </c>
      <c r="H41" s="1">
        <f t="shared" si="6"/>
        <v>1078393874.424787</v>
      </c>
      <c r="I41" s="236">
        <f t="shared" si="6"/>
        <v>2192731649.0025339</v>
      </c>
    </row>
    <row r="42" spans="1:9">
      <c r="A42" s="367"/>
      <c r="I42" s="236"/>
    </row>
    <row r="43" spans="1:9" ht="14.1" thickBot="1">
      <c r="A43" s="364" t="s">
        <v>490</v>
      </c>
      <c r="B43" s="365">
        <v>2015</v>
      </c>
      <c r="C43" s="365">
        <v>2020</v>
      </c>
      <c r="D43" s="365">
        <v>2025</v>
      </c>
      <c r="E43" s="365">
        <v>2030</v>
      </c>
      <c r="F43" s="365">
        <v>2035</v>
      </c>
      <c r="G43" s="365">
        <v>2040</v>
      </c>
      <c r="H43" s="365">
        <v>2045</v>
      </c>
      <c r="I43" s="366">
        <v>2050</v>
      </c>
    </row>
    <row r="44" spans="1:9">
      <c r="A44" s="367" t="s">
        <v>522</v>
      </c>
      <c r="B44" s="1">
        <f>IF($B$7="IEA ETP scenario",B89,IF($B$7="Shell Sky scenario",B134))</f>
        <v>0</v>
      </c>
      <c r="C44" s="1">
        <f t="shared" ref="C44:I45" si="7">IF($B$7="IEA ETP scenario",C89,IF($B$7="Shell Sky scenario",C134))</f>
        <v>2.7588039418591871E-2</v>
      </c>
      <c r="D44" s="1">
        <f t="shared" si="7"/>
        <v>0.10714018278396434</v>
      </c>
      <c r="E44" s="1">
        <f t="shared" si="7"/>
        <v>0.34030222491727885</v>
      </c>
      <c r="F44" s="1">
        <f t="shared" si="7"/>
        <v>0.86419638275002053</v>
      </c>
      <c r="G44" s="1">
        <f t="shared" si="7"/>
        <v>1.8769045416628094</v>
      </c>
      <c r="H44" s="1">
        <f t="shared" si="7"/>
        <v>3.8822179478981758</v>
      </c>
      <c r="I44" s="368">
        <f t="shared" si="7"/>
        <v>7.8938339363459731</v>
      </c>
    </row>
    <row r="45" spans="1:9">
      <c r="A45" s="367" t="s">
        <v>523</v>
      </c>
      <c r="B45" s="1">
        <f>IF($B$7="IEA ETP scenario",B90,IF($B$7="Shell Sky scenario",B135))</f>
        <v>0</v>
      </c>
      <c r="C45" s="1">
        <f t="shared" si="7"/>
        <v>7663344.2830034923</v>
      </c>
      <c r="D45" s="1">
        <f t="shared" si="7"/>
        <v>29761161.884672623</v>
      </c>
      <c r="E45" s="1">
        <f t="shared" si="7"/>
        <v>94528395.81111145</v>
      </c>
      <c r="F45" s="1">
        <f t="shared" si="7"/>
        <v>240054550.76581499</v>
      </c>
      <c r="G45" s="1">
        <f t="shared" si="7"/>
        <v>521362372.68828458</v>
      </c>
      <c r="H45" s="1">
        <f t="shared" si="7"/>
        <v>1078393874.424787</v>
      </c>
      <c r="I45" s="236">
        <f t="shared" si="7"/>
        <v>2192731649.0025339</v>
      </c>
    </row>
    <row r="46" spans="1:9">
      <c r="A46" s="367"/>
      <c r="I46" s="236"/>
    </row>
    <row r="47" spans="1:9" ht="14.1" thickBot="1">
      <c r="A47" s="364" t="s">
        <v>491</v>
      </c>
      <c r="B47" s="365">
        <v>2015</v>
      </c>
      <c r="C47" s="365">
        <v>2020</v>
      </c>
      <c r="D47" s="365">
        <v>2025</v>
      </c>
      <c r="E47" s="365">
        <v>2030</v>
      </c>
      <c r="F47" s="365">
        <v>2035</v>
      </c>
      <c r="G47" s="365">
        <v>2040</v>
      </c>
      <c r="H47" s="365">
        <v>2045</v>
      </c>
      <c r="I47" s="366">
        <v>2050</v>
      </c>
    </row>
    <row r="48" spans="1:9">
      <c r="A48" s="367" t="s">
        <v>522</v>
      </c>
      <c r="B48" s="1">
        <f>IF($B$7="IEA ETP scenario",B93,IF($B$7="Shell Sky scenario",B138))</f>
        <v>0</v>
      </c>
      <c r="C48" s="1">
        <f t="shared" ref="C48:I49" si="8">IF($B$7="IEA ETP scenario",C93,IF($B$7="Shell Sky scenario",C138))</f>
        <v>2.7588039418591871E-2</v>
      </c>
      <c r="D48" s="1">
        <f t="shared" si="8"/>
        <v>0.10714018278396434</v>
      </c>
      <c r="E48" s="1">
        <f t="shared" si="8"/>
        <v>0.34030222491727885</v>
      </c>
      <c r="F48" s="1">
        <f t="shared" si="8"/>
        <v>0.86419638275002053</v>
      </c>
      <c r="G48" s="1">
        <f t="shared" si="8"/>
        <v>1.8769045416628094</v>
      </c>
      <c r="H48" s="1">
        <f t="shared" si="8"/>
        <v>3.8822179478981758</v>
      </c>
      <c r="I48" s="368">
        <f t="shared" si="8"/>
        <v>7.8938339363459731</v>
      </c>
    </row>
    <row r="49" spans="1:9">
      <c r="A49" s="369" t="s">
        <v>523</v>
      </c>
      <c r="B49" s="506">
        <f>IF($B$7="IEA ETP scenario",B94,IF($B$7="Shell Sky scenario",B139))</f>
        <v>0</v>
      </c>
      <c r="C49" s="506">
        <f t="shared" si="8"/>
        <v>7663344.2830034923</v>
      </c>
      <c r="D49" s="506">
        <f t="shared" si="8"/>
        <v>29761161.884672623</v>
      </c>
      <c r="E49" s="506">
        <f t="shared" si="8"/>
        <v>94528395.81111145</v>
      </c>
      <c r="F49" s="506">
        <f t="shared" si="8"/>
        <v>240054550.76581499</v>
      </c>
      <c r="G49" s="506">
        <f t="shared" si="8"/>
        <v>521362372.68828458</v>
      </c>
      <c r="H49" s="506">
        <f t="shared" si="8"/>
        <v>1078393874.424787</v>
      </c>
      <c r="I49" s="237">
        <f t="shared" si="8"/>
        <v>2192731649.0025339</v>
      </c>
    </row>
    <row r="51" spans="1:9" s="365" customFormat="1" ht="14.1" thickBot="1"/>
    <row r="52" spans="1:9" ht="14.1" thickBot="1"/>
    <row r="53" spans="1:9" ht="14.1" thickBot="1">
      <c r="A53" s="361" t="s">
        <v>520</v>
      </c>
    </row>
    <row r="54" spans="1:9" ht="14.1">
      <c r="A54" s="242" t="s">
        <v>292</v>
      </c>
      <c r="B54" s="243"/>
      <c r="C54" s="243"/>
      <c r="D54" s="243"/>
      <c r="E54" s="243"/>
      <c r="F54" s="243"/>
      <c r="G54" s="243"/>
      <c r="H54" s="243"/>
      <c r="I54" s="244"/>
    </row>
    <row r="55" spans="1:9">
      <c r="A55" s="370"/>
      <c r="B55" s="363"/>
      <c r="C55" s="363"/>
      <c r="D55" s="363"/>
      <c r="E55" s="363"/>
      <c r="F55" s="363"/>
      <c r="G55" s="363"/>
      <c r="H55" s="363"/>
      <c r="I55" s="371"/>
    </row>
    <row r="56" spans="1:9" ht="14.1" thickBot="1">
      <c r="A56" s="372" t="s">
        <v>489</v>
      </c>
      <c r="B56" s="365">
        <v>2015</v>
      </c>
      <c r="C56" s="365">
        <v>2020</v>
      </c>
      <c r="D56" s="365">
        <v>2025</v>
      </c>
      <c r="E56" s="365">
        <v>2030</v>
      </c>
      <c r="F56" s="365">
        <v>2035</v>
      </c>
      <c r="G56" s="365">
        <v>2040</v>
      </c>
      <c r="H56" s="365">
        <v>2045</v>
      </c>
      <c r="I56" s="373">
        <v>2050</v>
      </c>
    </row>
    <row r="57" spans="1:9">
      <c r="A57" s="249" t="s">
        <v>522</v>
      </c>
      <c r="B57" s="1">
        <v>0</v>
      </c>
      <c r="C57" s="1">
        <f>(B57+D57)/2</f>
        <v>2.7910850059512677</v>
      </c>
      <c r="D57" s="1">
        <v>5.5821700119025355</v>
      </c>
      <c r="E57" s="1">
        <v>14.027252823030224</v>
      </c>
      <c r="F57" s="1">
        <v>25.462732105835521</v>
      </c>
      <c r="G57" s="1">
        <v>35.915940747429161</v>
      </c>
      <c r="H57" s="1">
        <v>47.777959528919155</v>
      </c>
      <c r="I57" s="250">
        <v>66.098318847191223</v>
      </c>
    </row>
    <row r="58" spans="1:9">
      <c r="A58" s="249" t="s">
        <v>523</v>
      </c>
      <c r="B58" s="1">
        <f>B57*$B$6</f>
        <v>0</v>
      </c>
      <c r="C58" s="1">
        <f t="shared" ref="C58:I58" si="9">C57*$B$6</f>
        <v>775302.01078313123</v>
      </c>
      <c r="D58" s="1">
        <f t="shared" si="9"/>
        <v>1550604.0215662625</v>
      </c>
      <c r="E58" s="1">
        <f t="shared" si="9"/>
        <v>3896462.2346756896</v>
      </c>
      <c r="F58" s="1">
        <f t="shared" si="9"/>
        <v>7072986.7988947788</v>
      </c>
      <c r="G58" s="1">
        <f t="shared" si="9"/>
        <v>9976658.1889393777</v>
      </c>
      <c r="H58" s="1">
        <f t="shared" si="9"/>
        <v>13271666.042024106</v>
      </c>
      <c r="I58" s="250">
        <f t="shared" si="9"/>
        <v>18360658.812735084</v>
      </c>
    </row>
    <row r="59" spans="1:9">
      <c r="A59" s="249"/>
      <c r="I59" s="250"/>
    </row>
    <row r="60" spans="1:9" ht="14.1" thickBot="1">
      <c r="A60" s="372" t="s">
        <v>490</v>
      </c>
      <c r="B60" s="365">
        <v>2015</v>
      </c>
      <c r="C60" s="365">
        <v>2020</v>
      </c>
      <c r="D60" s="365">
        <v>2025</v>
      </c>
      <c r="E60" s="365">
        <v>2030</v>
      </c>
      <c r="F60" s="365">
        <v>2035</v>
      </c>
      <c r="G60" s="365">
        <v>2040</v>
      </c>
      <c r="H60" s="365">
        <v>2045</v>
      </c>
      <c r="I60" s="373">
        <v>2050</v>
      </c>
    </row>
    <row r="61" spans="1:9">
      <c r="A61" s="249" t="s">
        <v>522</v>
      </c>
      <c r="B61" s="1">
        <v>0</v>
      </c>
      <c r="C61" s="1">
        <f>(B61+D61)/2</f>
        <v>26.615073020264418</v>
      </c>
      <c r="D61" s="1">
        <v>53.230146040528837</v>
      </c>
      <c r="E61" s="1">
        <v>116.94187245951748</v>
      </c>
      <c r="F61" s="1">
        <v>191.17825963793504</v>
      </c>
      <c r="G61" s="1">
        <v>259.26061165372749</v>
      </c>
      <c r="H61" s="1">
        <v>333.81720551033436</v>
      </c>
      <c r="I61" s="250">
        <v>417.7015109858022</v>
      </c>
    </row>
    <row r="62" spans="1:9">
      <c r="A62" s="249" t="s">
        <v>523</v>
      </c>
      <c r="B62" s="1">
        <f t="shared" ref="B62:I62" si="10">B61*$B$6</f>
        <v>0</v>
      </c>
      <c r="C62" s="1">
        <f t="shared" si="10"/>
        <v>7393081.75342301</v>
      </c>
      <c r="D62" s="1">
        <f t="shared" si="10"/>
        <v>14786163.50684602</v>
      </c>
      <c r="E62" s="1">
        <f t="shared" si="10"/>
        <v>32483879.448059846</v>
      </c>
      <c r="F62" s="1">
        <f t="shared" si="10"/>
        <v>53105114.605706319</v>
      </c>
      <c r="G62" s="1">
        <f t="shared" si="10"/>
        <v>72016894.183949113</v>
      </c>
      <c r="H62" s="1">
        <f t="shared" si="10"/>
        <v>92727075.712249652</v>
      </c>
      <c r="I62" s="250">
        <f t="shared" si="10"/>
        <v>116028290.31861417</v>
      </c>
    </row>
    <row r="63" spans="1:9">
      <c r="A63" s="249"/>
      <c r="I63" s="250"/>
    </row>
    <row r="64" spans="1:9" ht="14.1" thickBot="1">
      <c r="A64" s="372" t="s">
        <v>491</v>
      </c>
      <c r="B64" s="365">
        <v>2015</v>
      </c>
      <c r="C64" s="365">
        <v>2020</v>
      </c>
      <c r="D64" s="365">
        <v>2025</v>
      </c>
      <c r="E64" s="365">
        <v>2030</v>
      </c>
      <c r="F64" s="365">
        <v>2035</v>
      </c>
      <c r="G64" s="365">
        <v>2040</v>
      </c>
      <c r="H64" s="365">
        <v>2045</v>
      </c>
      <c r="I64" s="373">
        <v>2050</v>
      </c>
    </row>
    <row r="65" spans="1:9">
      <c r="A65" s="249" t="s">
        <v>522</v>
      </c>
      <c r="B65" s="1">
        <v>0</v>
      </c>
      <c r="C65" s="1">
        <f>(B65+D65)/2</f>
        <v>33.276007218353044</v>
      </c>
      <c r="D65" s="1">
        <v>66.552014436706088</v>
      </c>
      <c r="E65" s="1">
        <v>151.65413499956802</v>
      </c>
      <c r="F65" s="1">
        <v>254.91818577440949</v>
      </c>
      <c r="G65" s="1">
        <v>364.85480396439903</v>
      </c>
      <c r="H65" s="1">
        <v>497.69521862416963</v>
      </c>
      <c r="I65" s="250">
        <v>639.51289027828591</v>
      </c>
    </row>
    <row r="66" spans="1:9">
      <c r="A66" s="374" t="s">
        <v>523</v>
      </c>
      <c r="B66" s="506">
        <f t="shared" ref="B66:I66" si="11">B65*$B$6</f>
        <v>0</v>
      </c>
      <c r="C66" s="506">
        <f t="shared" si="11"/>
        <v>9243342.7330996711</v>
      </c>
      <c r="D66" s="506">
        <f t="shared" si="11"/>
        <v>18486685.466199342</v>
      </c>
      <c r="E66" s="506">
        <f t="shared" si="11"/>
        <v>42126182.311910003</v>
      </c>
      <c r="F66" s="506">
        <f t="shared" si="11"/>
        <v>70810663.808043927</v>
      </c>
      <c r="G66" s="506">
        <f t="shared" si="11"/>
        <v>101348637.73562284</v>
      </c>
      <c r="H66" s="506">
        <f t="shared" si="11"/>
        <v>138248782.4389846</v>
      </c>
      <c r="I66" s="375">
        <f t="shared" si="11"/>
        <v>177642611.63572171</v>
      </c>
    </row>
    <row r="67" spans="1:9">
      <c r="A67" s="249"/>
      <c r="I67" s="250"/>
    </row>
    <row r="68" spans="1:9" ht="14.1">
      <c r="A68" s="376" t="s">
        <v>281</v>
      </c>
      <c r="I68" s="250"/>
    </row>
    <row r="69" spans="1:9">
      <c r="A69" s="370"/>
      <c r="B69" s="363"/>
      <c r="C69" s="363"/>
      <c r="D69" s="363"/>
      <c r="E69" s="363"/>
      <c r="F69" s="363"/>
      <c r="G69" s="363"/>
      <c r="H69" s="363"/>
      <c r="I69" s="371"/>
    </row>
    <row r="70" spans="1:9" ht="14.1" thickBot="1">
      <c r="A70" s="372" t="s">
        <v>489</v>
      </c>
      <c r="B70" s="365">
        <v>2015</v>
      </c>
      <c r="C70" s="365">
        <v>2020</v>
      </c>
      <c r="D70" s="365">
        <v>2025</v>
      </c>
      <c r="E70" s="365">
        <v>2030</v>
      </c>
      <c r="F70" s="365">
        <v>2035</v>
      </c>
      <c r="G70" s="365">
        <v>2040</v>
      </c>
      <c r="H70" s="365">
        <v>2045</v>
      </c>
      <c r="I70" s="373">
        <v>2050</v>
      </c>
    </row>
    <row r="71" spans="1:9">
      <c r="A71" s="249" t="s">
        <v>522</v>
      </c>
      <c r="B71" s="1">
        <v>0</v>
      </c>
      <c r="C71" s="1">
        <f>(B71+D71)/2</f>
        <v>0.88811488829155416</v>
      </c>
      <c r="D71" s="1">
        <v>1.7762297765831083</v>
      </c>
      <c r="E71" s="1">
        <v>3.705651555473366</v>
      </c>
      <c r="F71" s="1">
        <v>5.589343092239611</v>
      </c>
      <c r="G71" s="1">
        <v>6.9657236113406018</v>
      </c>
      <c r="H71" s="1">
        <v>8.146392474799768</v>
      </c>
      <c r="I71" s="250">
        <v>10.199631080611638</v>
      </c>
    </row>
    <row r="72" spans="1:9">
      <c r="A72" s="249" t="s">
        <v>523</v>
      </c>
      <c r="B72" s="1">
        <f t="shared" ref="B72:I72" si="12">B71*$B$6</f>
        <v>0</v>
      </c>
      <c r="C72" s="1">
        <f t="shared" si="12"/>
        <v>246698.77743985134</v>
      </c>
      <c r="D72" s="1">
        <f t="shared" si="12"/>
        <v>493397.55487970269</v>
      </c>
      <c r="E72" s="1">
        <f t="shared" si="12"/>
        <v>1029348.4777762806</v>
      </c>
      <c r="F72" s="1">
        <f t="shared" si="12"/>
        <v>1552596.5454761346</v>
      </c>
      <c r="G72" s="1">
        <f t="shared" si="12"/>
        <v>1934924.7733109696</v>
      </c>
      <c r="H72" s="1">
        <f t="shared" si="12"/>
        <v>2262888.60886493</v>
      </c>
      <c r="I72" s="250">
        <f t="shared" si="12"/>
        <v>2833233.1223101397</v>
      </c>
    </row>
    <row r="73" spans="1:9">
      <c r="A73" s="249"/>
      <c r="I73" s="250"/>
    </row>
    <row r="74" spans="1:9" ht="14.1" thickBot="1">
      <c r="A74" s="372" t="s">
        <v>490</v>
      </c>
      <c r="B74" s="365">
        <v>2015</v>
      </c>
      <c r="C74" s="365">
        <v>2020</v>
      </c>
      <c r="D74" s="365">
        <v>2025</v>
      </c>
      <c r="E74" s="365">
        <v>2030</v>
      </c>
      <c r="F74" s="365">
        <v>2035</v>
      </c>
      <c r="G74" s="365">
        <v>2040</v>
      </c>
      <c r="H74" s="365">
        <v>2045</v>
      </c>
      <c r="I74" s="373">
        <v>2050</v>
      </c>
    </row>
    <row r="75" spans="1:9">
      <c r="A75" s="249" t="s">
        <v>522</v>
      </c>
      <c r="B75" s="1">
        <v>0</v>
      </c>
      <c r="C75" s="1">
        <f>(B75+D75)/2</f>
        <v>4.3915540868864964</v>
      </c>
      <c r="D75" s="1">
        <v>8.7831081737729928</v>
      </c>
      <c r="E75" s="1">
        <v>17.17659494061715</v>
      </c>
      <c r="F75" s="1">
        <v>24.875200650994419</v>
      </c>
      <c r="G75" s="1">
        <v>31.304471774040096</v>
      </c>
      <c r="H75" s="1">
        <v>36.394284856067856</v>
      </c>
      <c r="I75" s="250">
        <v>41.335836746389923</v>
      </c>
    </row>
    <row r="76" spans="1:9">
      <c r="A76" s="249" t="s">
        <v>523</v>
      </c>
      <c r="B76" s="1">
        <f t="shared" ref="B76:I76" si="13">B75*$B$6</f>
        <v>0</v>
      </c>
      <c r="C76" s="1">
        <f t="shared" si="13"/>
        <v>1219877.1111471571</v>
      </c>
      <c r="D76" s="1">
        <f t="shared" si="13"/>
        <v>2439754.2222943143</v>
      </c>
      <c r="E76" s="1">
        <f t="shared" si="13"/>
        <v>4771280.1894147508</v>
      </c>
      <c r="F76" s="1">
        <f t="shared" si="13"/>
        <v>6909783.4864319274</v>
      </c>
      <c r="G76" s="1">
        <f t="shared" si="13"/>
        <v>8695693.5604493096</v>
      </c>
      <c r="H76" s="1">
        <f t="shared" si="13"/>
        <v>10109531.658748817</v>
      </c>
      <c r="I76" s="250">
        <f t="shared" si="13"/>
        <v>11482186.059738699</v>
      </c>
    </row>
    <row r="77" spans="1:9">
      <c r="A77" s="249"/>
      <c r="I77" s="250"/>
    </row>
    <row r="78" spans="1:9" ht="14.1" thickBot="1">
      <c r="A78" s="372" t="s">
        <v>491</v>
      </c>
      <c r="B78" s="365">
        <v>2015</v>
      </c>
      <c r="C78" s="365">
        <v>2020</v>
      </c>
      <c r="D78" s="365">
        <v>2025</v>
      </c>
      <c r="E78" s="365">
        <v>2030</v>
      </c>
      <c r="F78" s="365">
        <v>2035</v>
      </c>
      <c r="G78" s="365">
        <v>2040</v>
      </c>
      <c r="H78" s="365">
        <v>2045</v>
      </c>
      <c r="I78" s="373">
        <v>2050</v>
      </c>
    </row>
    <row r="79" spans="1:9">
      <c r="A79" s="249" t="s">
        <v>522</v>
      </c>
      <c r="B79" s="1">
        <v>0</v>
      </c>
      <c r="C79" s="1">
        <f>(B79+D79)/2</f>
        <v>7.9664678047548305</v>
      </c>
      <c r="D79" s="1">
        <v>15.932935609509661</v>
      </c>
      <c r="E79" s="1">
        <v>29.377909227828788</v>
      </c>
      <c r="F79" s="1">
        <v>41.569916398200434</v>
      </c>
      <c r="G79" s="1">
        <v>54.007170460588469</v>
      </c>
      <c r="H79" s="1">
        <v>66.871477804208112</v>
      </c>
      <c r="I79" s="250">
        <v>78.980868793522149</v>
      </c>
    </row>
    <row r="80" spans="1:9">
      <c r="A80" s="374" t="s">
        <v>523</v>
      </c>
      <c r="B80" s="506">
        <f t="shared" ref="B80:I80" si="14">B79*$B$6</f>
        <v>0</v>
      </c>
      <c r="C80" s="506">
        <f t="shared" si="14"/>
        <v>2212909.4938691873</v>
      </c>
      <c r="D80" s="506">
        <f t="shared" si="14"/>
        <v>4425818.9877383746</v>
      </c>
      <c r="E80" s="506">
        <f t="shared" si="14"/>
        <v>8160536.8694878248</v>
      </c>
      <c r="F80" s="506">
        <f t="shared" si="14"/>
        <v>11547208.237259321</v>
      </c>
      <c r="G80" s="506">
        <f t="shared" si="14"/>
        <v>15002003.796201345</v>
      </c>
      <c r="H80" s="506">
        <f t="shared" si="14"/>
        <v>18575425.36149732</v>
      </c>
      <c r="I80" s="375">
        <f t="shared" si="14"/>
        <v>21939147.771726996</v>
      </c>
    </row>
    <row r="81" spans="1:9">
      <c r="A81" s="249"/>
      <c r="I81" s="250"/>
    </row>
    <row r="82" spans="1:9" ht="14.1">
      <c r="A82" s="376" t="s">
        <v>288</v>
      </c>
      <c r="I82" s="250"/>
    </row>
    <row r="83" spans="1:9">
      <c r="A83" s="370"/>
      <c r="B83" s="363"/>
      <c r="C83" s="363"/>
      <c r="D83" s="363"/>
      <c r="E83" s="363"/>
      <c r="F83" s="363"/>
      <c r="G83" s="363"/>
      <c r="H83" s="363"/>
      <c r="I83" s="371"/>
    </row>
    <row r="84" spans="1:9" ht="14.1" thickBot="1">
      <c r="A84" s="372" t="s">
        <v>489</v>
      </c>
      <c r="B84" s="365">
        <v>2015</v>
      </c>
      <c r="C84" s="365">
        <v>2020</v>
      </c>
      <c r="D84" s="365">
        <v>2025</v>
      </c>
      <c r="E84" s="365">
        <v>2030</v>
      </c>
      <c r="F84" s="365">
        <v>2035</v>
      </c>
      <c r="G84" s="365">
        <v>2040</v>
      </c>
      <c r="H84" s="365">
        <v>2045</v>
      </c>
      <c r="I84" s="373">
        <v>2050</v>
      </c>
    </row>
    <row r="85" spans="1:9">
      <c r="A85" s="249" t="s">
        <v>522</v>
      </c>
      <c r="B85" s="1">
        <f t="shared" ref="B85:I85" si="15">B57-B71</f>
        <v>0</v>
      </c>
      <c r="C85" s="1">
        <f t="shared" si="15"/>
        <v>1.9029701176597136</v>
      </c>
      <c r="D85" s="1">
        <f t="shared" si="15"/>
        <v>3.8059402353194272</v>
      </c>
      <c r="E85" s="1">
        <f t="shared" si="15"/>
        <v>10.321601267556858</v>
      </c>
      <c r="F85" s="1">
        <f t="shared" si="15"/>
        <v>19.873389013595911</v>
      </c>
      <c r="G85" s="1">
        <f t="shared" si="15"/>
        <v>28.950217136088561</v>
      </c>
      <c r="H85" s="1">
        <f t="shared" si="15"/>
        <v>39.631567054119387</v>
      </c>
      <c r="I85" s="250">
        <f t="shared" si="15"/>
        <v>55.898687766579584</v>
      </c>
    </row>
    <row r="86" spans="1:9">
      <c r="A86" s="249" t="s">
        <v>523</v>
      </c>
      <c r="B86" s="1">
        <f t="shared" ref="B86:I86" si="16">B85*$B$6</f>
        <v>0</v>
      </c>
      <c r="C86" s="1">
        <f t="shared" si="16"/>
        <v>528603.23334327992</v>
      </c>
      <c r="D86" s="1">
        <f t="shared" si="16"/>
        <v>1057206.4666865598</v>
      </c>
      <c r="E86" s="1">
        <f t="shared" si="16"/>
        <v>2867113.756899409</v>
      </c>
      <c r="F86" s="1">
        <f t="shared" si="16"/>
        <v>5520390.2534186449</v>
      </c>
      <c r="G86" s="1">
        <f t="shared" si="16"/>
        <v>8041733.4156284081</v>
      </c>
      <c r="H86" s="1">
        <f t="shared" si="16"/>
        <v>11008777.433159174</v>
      </c>
      <c r="I86" s="250">
        <f t="shared" si="16"/>
        <v>15527425.690424943</v>
      </c>
    </row>
    <row r="87" spans="1:9">
      <c r="A87" s="249"/>
      <c r="I87" s="250"/>
    </row>
    <row r="88" spans="1:9" ht="14.1" thickBot="1">
      <c r="A88" s="372" t="s">
        <v>490</v>
      </c>
      <c r="B88" s="365">
        <v>2015</v>
      </c>
      <c r="C88" s="365">
        <v>2020</v>
      </c>
      <c r="D88" s="365">
        <v>2025</v>
      </c>
      <c r="E88" s="365">
        <v>2030</v>
      </c>
      <c r="F88" s="365">
        <v>2035</v>
      </c>
      <c r="G88" s="365">
        <v>2040</v>
      </c>
      <c r="H88" s="365">
        <v>2045</v>
      </c>
      <c r="I88" s="373">
        <v>2050</v>
      </c>
    </row>
    <row r="89" spans="1:9">
      <c r="A89" s="249" t="s">
        <v>522</v>
      </c>
      <c r="B89" s="1">
        <f t="shared" ref="B89:I89" si="17">B61-B75</f>
        <v>0</v>
      </c>
      <c r="C89" s="1">
        <f t="shared" si="17"/>
        <v>22.223518933377921</v>
      </c>
      <c r="D89" s="1">
        <f t="shared" si="17"/>
        <v>44.447037866755842</v>
      </c>
      <c r="E89" s="1">
        <f t="shared" si="17"/>
        <v>99.765277518900334</v>
      </c>
      <c r="F89" s="1">
        <f t="shared" si="17"/>
        <v>166.30305898694061</v>
      </c>
      <c r="G89" s="1">
        <f t="shared" si="17"/>
        <v>227.95613987968738</v>
      </c>
      <c r="H89" s="1">
        <f t="shared" si="17"/>
        <v>297.42292065426648</v>
      </c>
      <c r="I89" s="250">
        <f t="shared" si="17"/>
        <v>376.36567423941227</v>
      </c>
    </row>
    <row r="90" spans="1:9">
      <c r="A90" s="249" t="s">
        <v>523</v>
      </c>
      <c r="B90" s="1">
        <f t="shared" ref="B90:I90" si="18">B89*$B$6</f>
        <v>0</v>
      </c>
      <c r="C90" s="1">
        <f t="shared" si="18"/>
        <v>6173204.6422758522</v>
      </c>
      <c r="D90" s="1">
        <f t="shared" si="18"/>
        <v>12346409.284551704</v>
      </c>
      <c r="E90" s="1">
        <f t="shared" si="18"/>
        <v>27712599.258645099</v>
      </c>
      <c r="F90" s="1">
        <f t="shared" si="18"/>
        <v>46195331.119274393</v>
      </c>
      <c r="G90" s="1">
        <f t="shared" si="18"/>
        <v>63321200.623499803</v>
      </c>
      <c r="H90" s="1">
        <f t="shared" si="18"/>
        <v>82617544.053500831</v>
      </c>
      <c r="I90" s="250">
        <f t="shared" si="18"/>
        <v>104546104.25887546</v>
      </c>
    </row>
    <row r="91" spans="1:9">
      <c r="A91" s="249"/>
      <c r="I91" s="250"/>
    </row>
    <row r="92" spans="1:9" ht="14.1" thickBot="1">
      <c r="A92" s="372" t="s">
        <v>491</v>
      </c>
      <c r="B92" s="365">
        <v>2015</v>
      </c>
      <c r="C92" s="365">
        <v>2020</v>
      </c>
      <c r="D92" s="365">
        <v>2025</v>
      </c>
      <c r="E92" s="365">
        <v>2030</v>
      </c>
      <c r="F92" s="365">
        <v>2035</v>
      </c>
      <c r="G92" s="365">
        <v>2040</v>
      </c>
      <c r="H92" s="365">
        <v>2045</v>
      </c>
      <c r="I92" s="373">
        <v>2050</v>
      </c>
    </row>
    <row r="93" spans="1:9">
      <c r="A93" s="249" t="s">
        <v>522</v>
      </c>
      <c r="B93" s="1">
        <f t="shared" ref="B93:I93" si="19">B65-B79</f>
        <v>0</v>
      </c>
      <c r="C93" s="1">
        <f t="shared" si="19"/>
        <v>25.309539413598213</v>
      </c>
      <c r="D93" s="1">
        <f t="shared" si="19"/>
        <v>50.619078827196425</v>
      </c>
      <c r="E93" s="1">
        <f t="shared" si="19"/>
        <v>122.27622577173923</v>
      </c>
      <c r="F93" s="1">
        <f t="shared" si="19"/>
        <v>213.34826937620906</v>
      </c>
      <c r="G93" s="1">
        <f t="shared" si="19"/>
        <v>310.84763350381058</v>
      </c>
      <c r="H93" s="1">
        <f t="shared" si="19"/>
        <v>430.82374081996153</v>
      </c>
      <c r="I93" s="250">
        <f t="shared" si="19"/>
        <v>560.53202148476373</v>
      </c>
    </row>
    <row r="94" spans="1:9" ht="14.1" thickBot="1">
      <c r="A94" s="372" t="s">
        <v>523</v>
      </c>
      <c r="B94" s="365">
        <f t="shared" ref="B94:I94" si="20">B93*$B$6</f>
        <v>0</v>
      </c>
      <c r="C94" s="365">
        <f t="shared" si="20"/>
        <v>7030433.2392304847</v>
      </c>
      <c r="D94" s="365">
        <f t="shared" si="20"/>
        <v>14060866.478460969</v>
      </c>
      <c r="E94" s="365">
        <f t="shared" si="20"/>
        <v>33965645.442422181</v>
      </c>
      <c r="F94" s="365">
        <f t="shared" si="20"/>
        <v>59263455.570784599</v>
      </c>
      <c r="G94" s="365">
        <f t="shared" si="20"/>
        <v>86346633.93942149</v>
      </c>
      <c r="H94" s="365">
        <f t="shared" si="20"/>
        <v>119673357.07748728</v>
      </c>
      <c r="I94" s="373">
        <f t="shared" si="20"/>
        <v>155703463.86399469</v>
      </c>
    </row>
    <row r="97" spans="1:9" ht="14.1" thickBot="1"/>
    <row r="98" spans="1:9" ht="14.1" thickBot="1">
      <c r="A98" s="361" t="s">
        <v>521</v>
      </c>
    </row>
    <row r="99" spans="1:9" ht="14.1">
      <c r="A99" s="242" t="s">
        <v>292</v>
      </c>
      <c r="B99" s="243"/>
      <c r="C99" s="243"/>
      <c r="D99" s="243"/>
      <c r="E99" s="243"/>
      <c r="F99" s="243"/>
      <c r="G99" s="243"/>
      <c r="H99" s="243"/>
      <c r="I99" s="244"/>
    </row>
    <row r="100" spans="1:9">
      <c r="A100" s="370"/>
      <c r="B100" s="363"/>
      <c r="C100" s="363"/>
      <c r="D100" s="363"/>
      <c r="E100" s="363"/>
      <c r="F100" s="363"/>
      <c r="G100" s="363"/>
      <c r="H100" s="363"/>
      <c r="I100" s="371"/>
    </row>
    <row r="101" spans="1:9" ht="14.1" thickBot="1">
      <c r="A101" s="372" t="s">
        <v>489</v>
      </c>
      <c r="B101" s="365">
        <v>2015</v>
      </c>
      <c r="C101" s="365">
        <v>2020</v>
      </c>
      <c r="D101" s="365">
        <v>2025</v>
      </c>
      <c r="E101" s="365">
        <v>2030</v>
      </c>
      <c r="F101" s="365">
        <v>2035</v>
      </c>
      <c r="G101" s="365">
        <v>2040</v>
      </c>
      <c r="H101" s="365">
        <v>2045</v>
      </c>
      <c r="I101" s="373">
        <v>2050</v>
      </c>
    </row>
    <row r="102" spans="1:9">
      <c r="A102" s="249" t="s">
        <v>524</v>
      </c>
      <c r="B102" s="1">
        <v>0</v>
      </c>
      <c r="C102" s="1">
        <v>3.7252738416561432E-2</v>
      </c>
      <c r="D102" s="1">
        <v>0.13655336571117668</v>
      </c>
      <c r="E102" s="1">
        <v>0.43199642172627906</v>
      </c>
      <c r="F102" s="1">
        <v>1.0417970883971273</v>
      </c>
      <c r="G102" s="1">
        <v>2.1763258885007248</v>
      </c>
      <c r="H102" s="1">
        <v>4.3685749987996205</v>
      </c>
      <c r="I102" s="250">
        <v>8.737903436174399</v>
      </c>
    </row>
    <row r="103" spans="1:9">
      <c r="A103" s="249" t="s">
        <v>523</v>
      </c>
      <c r="B103" s="1">
        <f>B102*$B$5</f>
        <v>0</v>
      </c>
      <c r="C103" s="1">
        <f t="shared" ref="C103:I103" si="21">C102*$B$5</f>
        <v>10347982.89357207</v>
      </c>
      <c r="D103" s="1">
        <f t="shared" si="21"/>
        <v>37931490.475630306</v>
      </c>
      <c r="E103" s="1">
        <f t="shared" si="21"/>
        <v>119999006.03603749</v>
      </c>
      <c r="F103" s="1">
        <f t="shared" si="21"/>
        <v>289388080.11262822</v>
      </c>
      <c r="G103" s="1">
        <f t="shared" si="21"/>
        <v>604534969.03281534</v>
      </c>
      <c r="H103" s="1">
        <f t="shared" si="21"/>
        <v>1213493055.2318246</v>
      </c>
      <c r="I103" s="250">
        <f t="shared" si="21"/>
        <v>2427195398.9567504</v>
      </c>
    </row>
    <row r="104" spans="1:9">
      <c r="A104" s="249"/>
      <c r="I104" s="250"/>
    </row>
    <row r="105" spans="1:9" ht="14.1" thickBot="1">
      <c r="A105" s="372" t="s">
        <v>490</v>
      </c>
      <c r="B105" s="365">
        <v>2015</v>
      </c>
      <c r="C105" s="365">
        <v>2020</v>
      </c>
      <c r="D105" s="365">
        <v>2025</v>
      </c>
      <c r="E105" s="365">
        <v>2030</v>
      </c>
      <c r="F105" s="365">
        <v>2035</v>
      </c>
      <c r="G105" s="365">
        <v>2040</v>
      </c>
      <c r="H105" s="365">
        <v>2045</v>
      </c>
      <c r="I105" s="373">
        <v>2050</v>
      </c>
    </row>
    <row r="106" spans="1:9">
      <c r="A106" s="249" t="s">
        <v>524</v>
      </c>
      <c r="B106" s="1">
        <v>0</v>
      </c>
      <c r="C106" s="1">
        <v>3.7252738416561432E-2</v>
      </c>
      <c r="D106" s="1">
        <v>0.13655336571117668</v>
      </c>
      <c r="E106" s="1">
        <v>0.43199642172627906</v>
      </c>
      <c r="F106" s="1">
        <v>1.0417970883971273</v>
      </c>
      <c r="G106" s="1">
        <v>2.1763258885007248</v>
      </c>
      <c r="H106" s="1">
        <v>4.3685749987996205</v>
      </c>
      <c r="I106" s="250">
        <v>8.737903436174399</v>
      </c>
    </row>
    <row r="107" spans="1:9">
      <c r="A107" s="249" t="s">
        <v>523</v>
      </c>
      <c r="B107" s="1">
        <f t="shared" ref="B107:I107" si="22">B106*$B$5</f>
        <v>0</v>
      </c>
      <c r="C107" s="1">
        <f t="shared" si="22"/>
        <v>10347982.89357207</v>
      </c>
      <c r="D107" s="1">
        <f t="shared" si="22"/>
        <v>37931490.475630306</v>
      </c>
      <c r="E107" s="1">
        <f t="shared" si="22"/>
        <v>119999006.03603749</v>
      </c>
      <c r="F107" s="1">
        <f t="shared" si="22"/>
        <v>289388080.11262822</v>
      </c>
      <c r="G107" s="1">
        <f t="shared" si="22"/>
        <v>604534969.03281534</v>
      </c>
      <c r="H107" s="1">
        <f t="shared" si="22"/>
        <v>1213493055.2318246</v>
      </c>
      <c r="I107" s="250">
        <f t="shared" si="22"/>
        <v>2427195398.9567504</v>
      </c>
    </row>
    <row r="108" spans="1:9">
      <c r="A108" s="249"/>
      <c r="I108" s="250"/>
    </row>
    <row r="109" spans="1:9" ht="14.1" thickBot="1">
      <c r="A109" s="372" t="s">
        <v>491</v>
      </c>
      <c r="B109" s="365">
        <v>2015</v>
      </c>
      <c r="C109" s="365">
        <v>2020</v>
      </c>
      <c r="D109" s="365">
        <v>2025</v>
      </c>
      <c r="E109" s="365">
        <v>2030</v>
      </c>
      <c r="F109" s="365">
        <v>2035</v>
      </c>
      <c r="G109" s="365">
        <v>2040</v>
      </c>
      <c r="H109" s="365">
        <v>2045</v>
      </c>
      <c r="I109" s="373">
        <v>2050</v>
      </c>
    </row>
    <row r="110" spans="1:9">
      <c r="A110" s="249" t="s">
        <v>524</v>
      </c>
      <c r="B110" s="1">
        <v>0</v>
      </c>
      <c r="C110" s="1">
        <v>3.7252738416561432E-2</v>
      </c>
      <c r="D110" s="1">
        <v>0.13655336571117668</v>
      </c>
      <c r="E110" s="1">
        <v>0.43199642172627906</v>
      </c>
      <c r="F110" s="1">
        <v>1.0417970883971273</v>
      </c>
      <c r="G110" s="1">
        <v>2.1763258885007248</v>
      </c>
      <c r="H110" s="1">
        <v>4.3685749987996205</v>
      </c>
      <c r="I110" s="250">
        <v>8.737903436174399</v>
      </c>
    </row>
    <row r="111" spans="1:9">
      <c r="A111" s="374" t="s">
        <v>523</v>
      </c>
      <c r="B111" s="506">
        <f t="shared" ref="B111:I111" si="23">B110*$B$5</f>
        <v>0</v>
      </c>
      <c r="C111" s="506">
        <f t="shared" si="23"/>
        <v>10347982.89357207</v>
      </c>
      <c r="D111" s="506">
        <f t="shared" si="23"/>
        <v>37931490.475630306</v>
      </c>
      <c r="E111" s="506">
        <f t="shared" si="23"/>
        <v>119999006.03603749</v>
      </c>
      <c r="F111" s="506">
        <f t="shared" si="23"/>
        <v>289388080.11262822</v>
      </c>
      <c r="G111" s="506">
        <f t="shared" si="23"/>
        <v>604534969.03281534</v>
      </c>
      <c r="H111" s="506">
        <f t="shared" si="23"/>
        <v>1213493055.2318246</v>
      </c>
      <c r="I111" s="375">
        <f t="shared" si="23"/>
        <v>2427195398.9567504</v>
      </c>
    </row>
    <row r="112" spans="1:9">
      <c r="A112" s="249"/>
      <c r="I112" s="250"/>
    </row>
    <row r="113" spans="1:9" ht="14.1">
      <c r="A113" s="376" t="s">
        <v>525</v>
      </c>
      <c r="I113" s="250"/>
    </row>
    <row r="114" spans="1:9">
      <c r="A114" s="370"/>
      <c r="B114" s="363"/>
      <c r="C114" s="363"/>
      <c r="D114" s="363"/>
      <c r="E114" s="363"/>
      <c r="F114" s="363"/>
      <c r="G114" s="363"/>
      <c r="H114" s="363"/>
      <c r="I114" s="371"/>
    </row>
    <row r="115" spans="1:9" ht="14.1" thickBot="1">
      <c r="A115" s="372" t="s">
        <v>489</v>
      </c>
      <c r="B115" s="365">
        <v>2015</v>
      </c>
      <c r="C115" s="365">
        <v>2020</v>
      </c>
      <c r="D115" s="365">
        <v>2025</v>
      </c>
      <c r="E115" s="365">
        <v>2030</v>
      </c>
      <c r="F115" s="365">
        <v>2035</v>
      </c>
      <c r="G115" s="365">
        <v>2040</v>
      </c>
      <c r="H115" s="365">
        <v>2045</v>
      </c>
      <c r="I115" s="373">
        <v>2050</v>
      </c>
    </row>
    <row r="116" spans="1:9">
      <c r="A116" s="249" t="s">
        <v>524</v>
      </c>
      <c r="B116" s="1">
        <v>0</v>
      </c>
      <c r="C116" s="1">
        <v>9.6646989979695605E-3</v>
      </c>
      <c r="D116" s="1">
        <v>2.9413182927212352E-2</v>
      </c>
      <c r="E116" s="1">
        <v>9.1694196809000206E-2</v>
      </c>
      <c r="F116" s="1">
        <v>0.1776007056471067</v>
      </c>
      <c r="G116" s="1">
        <v>0.29942134683791533</v>
      </c>
      <c r="H116" s="1">
        <v>0.48635705090144493</v>
      </c>
      <c r="I116" s="250">
        <v>0.84406949982842616</v>
      </c>
    </row>
    <row r="117" spans="1:9">
      <c r="A117" s="249" t="s">
        <v>523</v>
      </c>
      <c r="B117" s="1">
        <f t="shared" ref="B117:I117" si="24">B116*$B$5</f>
        <v>0</v>
      </c>
      <c r="C117" s="1">
        <f t="shared" si="24"/>
        <v>2684638.610568577</v>
      </c>
      <c r="D117" s="1">
        <f t="shared" si="24"/>
        <v>8170328.5909576816</v>
      </c>
      <c r="E117" s="1">
        <f t="shared" si="24"/>
        <v>25470610.224926043</v>
      </c>
      <c r="F117" s="1">
        <f t="shared" si="24"/>
        <v>49333529.346813187</v>
      </c>
      <c r="G117" s="1">
        <f t="shared" si="24"/>
        <v>83172596.344530746</v>
      </c>
      <c r="H117" s="1">
        <f t="shared" si="24"/>
        <v>135099180.80703771</v>
      </c>
      <c r="I117" s="250">
        <f t="shared" si="24"/>
        <v>234463749.95421627</v>
      </c>
    </row>
    <row r="118" spans="1:9">
      <c r="A118" s="249"/>
      <c r="I118" s="250"/>
    </row>
    <row r="119" spans="1:9" ht="14.1" thickBot="1">
      <c r="A119" s="372" t="s">
        <v>490</v>
      </c>
      <c r="B119" s="365">
        <v>2015</v>
      </c>
      <c r="C119" s="365">
        <v>2020</v>
      </c>
      <c r="D119" s="365">
        <v>2025</v>
      </c>
      <c r="E119" s="365">
        <v>2030</v>
      </c>
      <c r="F119" s="365">
        <v>2035</v>
      </c>
      <c r="G119" s="365">
        <v>2040</v>
      </c>
      <c r="H119" s="365">
        <v>2045</v>
      </c>
      <c r="I119" s="373">
        <v>2050</v>
      </c>
    </row>
    <row r="120" spans="1:9">
      <c r="A120" s="249" t="s">
        <v>524</v>
      </c>
      <c r="B120" s="1">
        <v>0</v>
      </c>
      <c r="C120" s="1">
        <v>9.6646989979695605E-3</v>
      </c>
      <c r="D120" s="1">
        <v>2.9413182927212352E-2</v>
      </c>
      <c r="E120" s="1">
        <v>9.1694196809000206E-2</v>
      </c>
      <c r="F120" s="1">
        <v>0.1776007056471067</v>
      </c>
      <c r="G120" s="1">
        <v>0.29942134683791533</v>
      </c>
      <c r="H120" s="1">
        <v>0.48635705090144493</v>
      </c>
      <c r="I120" s="250">
        <v>0.84406949982842616</v>
      </c>
    </row>
    <row r="121" spans="1:9">
      <c r="A121" s="249" t="s">
        <v>523</v>
      </c>
      <c r="B121" s="1">
        <f t="shared" ref="B121:I121" si="25">B120*$B$5</f>
        <v>0</v>
      </c>
      <c r="C121" s="1">
        <f t="shared" si="25"/>
        <v>2684638.610568577</v>
      </c>
      <c r="D121" s="1">
        <f t="shared" si="25"/>
        <v>8170328.5909576816</v>
      </c>
      <c r="E121" s="1">
        <f t="shared" si="25"/>
        <v>25470610.224926043</v>
      </c>
      <c r="F121" s="1">
        <f t="shared" si="25"/>
        <v>49333529.346813187</v>
      </c>
      <c r="G121" s="1">
        <f t="shared" si="25"/>
        <v>83172596.344530746</v>
      </c>
      <c r="H121" s="1">
        <f t="shared" si="25"/>
        <v>135099180.80703771</v>
      </c>
      <c r="I121" s="250">
        <f t="shared" si="25"/>
        <v>234463749.95421627</v>
      </c>
    </row>
    <row r="122" spans="1:9">
      <c r="A122" s="249"/>
      <c r="I122" s="250"/>
    </row>
    <row r="123" spans="1:9" ht="14.1" thickBot="1">
      <c r="A123" s="372" t="s">
        <v>491</v>
      </c>
      <c r="B123" s="365">
        <v>2015</v>
      </c>
      <c r="C123" s="365">
        <v>2020</v>
      </c>
      <c r="D123" s="365">
        <v>2025</v>
      </c>
      <c r="E123" s="365">
        <v>2030</v>
      </c>
      <c r="F123" s="365">
        <v>2035</v>
      </c>
      <c r="G123" s="365">
        <v>2040</v>
      </c>
      <c r="H123" s="365">
        <v>2045</v>
      </c>
      <c r="I123" s="373">
        <v>2050</v>
      </c>
    </row>
    <row r="124" spans="1:9">
      <c r="A124" s="249" t="s">
        <v>524</v>
      </c>
      <c r="B124" s="1">
        <v>0</v>
      </c>
      <c r="C124" s="1">
        <v>9.6646989979695605E-3</v>
      </c>
      <c r="D124" s="1">
        <v>2.9413182927212352E-2</v>
      </c>
      <c r="E124" s="1">
        <v>9.1694196809000206E-2</v>
      </c>
      <c r="F124" s="1">
        <v>0.1776007056471067</v>
      </c>
      <c r="G124" s="1">
        <v>0.29942134683791533</v>
      </c>
      <c r="H124" s="1">
        <v>0.48635705090144493</v>
      </c>
      <c r="I124" s="250">
        <v>0.84406949982842616</v>
      </c>
    </row>
    <row r="125" spans="1:9">
      <c r="A125" s="374" t="s">
        <v>523</v>
      </c>
      <c r="B125" s="506">
        <f t="shared" ref="B125:I125" si="26">B124*$B$5</f>
        <v>0</v>
      </c>
      <c r="C125" s="506">
        <f t="shared" si="26"/>
        <v>2684638.610568577</v>
      </c>
      <c r="D125" s="506">
        <f t="shared" si="26"/>
        <v>8170328.5909576816</v>
      </c>
      <c r="E125" s="506">
        <f t="shared" si="26"/>
        <v>25470610.224926043</v>
      </c>
      <c r="F125" s="506">
        <f t="shared" si="26"/>
        <v>49333529.346813187</v>
      </c>
      <c r="G125" s="506">
        <f t="shared" si="26"/>
        <v>83172596.344530746</v>
      </c>
      <c r="H125" s="506">
        <f t="shared" si="26"/>
        <v>135099180.80703771</v>
      </c>
      <c r="I125" s="375">
        <f t="shared" si="26"/>
        <v>234463749.95421627</v>
      </c>
    </row>
    <row r="126" spans="1:9">
      <c r="A126" s="249"/>
      <c r="I126" s="250"/>
    </row>
    <row r="127" spans="1:9" ht="14.1">
      <c r="A127" s="376" t="s">
        <v>288</v>
      </c>
      <c r="I127" s="250"/>
    </row>
    <row r="128" spans="1:9">
      <c r="A128" s="370"/>
      <c r="B128" s="363"/>
      <c r="C128" s="363"/>
      <c r="D128" s="363"/>
      <c r="E128" s="363"/>
      <c r="F128" s="363"/>
      <c r="G128" s="363"/>
      <c r="H128" s="363"/>
      <c r="I128" s="371"/>
    </row>
    <row r="129" spans="1:9" ht="14.1" thickBot="1">
      <c r="A129" s="372" t="s">
        <v>489</v>
      </c>
      <c r="B129" s="365">
        <v>2015</v>
      </c>
      <c r="C129" s="365">
        <v>2020</v>
      </c>
      <c r="D129" s="365">
        <v>2025</v>
      </c>
      <c r="E129" s="365">
        <v>2030</v>
      </c>
      <c r="F129" s="365">
        <v>2035</v>
      </c>
      <c r="G129" s="365">
        <v>2040</v>
      </c>
      <c r="H129" s="365">
        <v>2045</v>
      </c>
      <c r="I129" s="373">
        <v>2050</v>
      </c>
    </row>
    <row r="130" spans="1:9">
      <c r="A130" s="249" t="s">
        <v>524</v>
      </c>
      <c r="B130" s="1">
        <f>B102-B116</f>
        <v>0</v>
      </c>
      <c r="C130" s="1">
        <f t="shared" ref="C130:I130" si="27">C102-C116</f>
        <v>2.7588039418591871E-2</v>
      </c>
      <c r="D130" s="1">
        <f t="shared" si="27"/>
        <v>0.10714018278396434</v>
      </c>
      <c r="E130" s="1">
        <f t="shared" si="27"/>
        <v>0.34030222491727885</v>
      </c>
      <c r="F130" s="1">
        <f t="shared" si="27"/>
        <v>0.86419638275002053</v>
      </c>
      <c r="G130" s="1">
        <f t="shared" si="27"/>
        <v>1.8769045416628094</v>
      </c>
      <c r="H130" s="1">
        <f t="shared" si="27"/>
        <v>3.8822179478981758</v>
      </c>
      <c r="I130" s="250">
        <f t="shared" si="27"/>
        <v>7.8938339363459731</v>
      </c>
    </row>
    <row r="131" spans="1:9">
      <c r="A131" s="249" t="s">
        <v>523</v>
      </c>
      <c r="B131" s="1">
        <f t="shared" ref="B131:I131" si="28">B130*$B$5</f>
        <v>0</v>
      </c>
      <c r="C131" s="1">
        <f t="shared" si="28"/>
        <v>7663344.2830034923</v>
      </c>
      <c r="D131" s="1">
        <f t="shared" si="28"/>
        <v>29761161.884672623</v>
      </c>
      <c r="E131" s="1">
        <f t="shared" si="28"/>
        <v>94528395.81111145</v>
      </c>
      <c r="F131" s="1">
        <f t="shared" si="28"/>
        <v>240054550.76581499</v>
      </c>
      <c r="G131" s="1">
        <f t="shared" si="28"/>
        <v>521362372.68828458</v>
      </c>
      <c r="H131" s="1">
        <f t="shared" si="28"/>
        <v>1078393874.424787</v>
      </c>
      <c r="I131" s="250">
        <f t="shared" si="28"/>
        <v>2192731649.0025339</v>
      </c>
    </row>
    <row r="132" spans="1:9">
      <c r="A132" s="249"/>
      <c r="I132" s="250"/>
    </row>
    <row r="133" spans="1:9" ht="14.1" thickBot="1">
      <c r="A133" s="372" t="s">
        <v>490</v>
      </c>
      <c r="B133" s="365">
        <v>2015</v>
      </c>
      <c r="C133" s="365">
        <v>2020</v>
      </c>
      <c r="D133" s="365">
        <v>2025</v>
      </c>
      <c r="E133" s="365">
        <v>2030</v>
      </c>
      <c r="F133" s="365">
        <v>2035</v>
      </c>
      <c r="G133" s="365">
        <v>2040</v>
      </c>
      <c r="H133" s="365">
        <v>2045</v>
      </c>
      <c r="I133" s="373">
        <v>2050</v>
      </c>
    </row>
    <row r="134" spans="1:9">
      <c r="A134" s="249" t="s">
        <v>524</v>
      </c>
      <c r="B134" s="1">
        <f>B106-B120</f>
        <v>0</v>
      </c>
      <c r="C134" s="1">
        <f t="shared" ref="C134:I134" si="29">C106-C120</f>
        <v>2.7588039418591871E-2</v>
      </c>
      <c r="D134" s="1">
        <f t="shared" si="29"/>
        <v>0.10714018278396434</v>
      </c>
      <c r="E134" s="1">
        <f t="shared" si="29"/>
        <v>0.34030222491727885</v>
      </c>
      <c r="F134" s="1">
        <f t="shared" si="29"/>
        <v>0.86419638275002053</v>
      </c>
      <c r="G134" s="1">
        <f t="shared" si="29"/>
        <v>1.8769045416628094</v>
      </c>
      <c r="H134" s="1">
        <f t="shared" si="29"/>
        <v>3.8822179478981758</v>
      </c>
      <c r="I134" s="250">
        <f t="shared" si="29"/>
        <v>7.8938339363459731</v>
      </c>
    </row>
    <row r="135" spans="1:9">
      <c r="A135" s="249" t="s">
        <v>523</v>
      </c>
      <c r="B135" s="1">
        <f t="shared" ref="B135:I135" si="30">B134*$B$5</f>
        <v>0</v>
      </c>
      <c r="C135" s="1">
        <f t="shared" si="30"/>
        <v>7663344.2830034923</v>
      </c>
      <c r="D135" s="1">
        <f t="shared" si="30"/>
        <v>29761161.884672623</v>
      </c>
      <c r="E135" s="1">
        <f t="shared" si="30"/>
        <v>94528395.81111145</v>
      </c>
      <c r="F135" s="1">
        <f t="shared" si="30"/>
        <v>240054550.76581499</v>
      </c>
      <c r="G135" s="1">
        <f t="shared" si="30"/>
        <v>521362372.68828458</v>
      </c>
      <c r="H135" s="1">
        <f t="shared" si="30"/>
        <v>1078393874.424787</v>
      </c>
      <c r="I135" s="250">
        <f t="shared" si="30"/>
        <v>2192731649.0025339</v>
      </c>
    </row>
    <row r="136" spans="1:9">
      <c r="A136" s="249"/>
      <c r="I136" s="250"/>
    </row>
    <row r="137" spans="1:9" ht="14.1" thickBot="1">
      <c r="A137" s="372" t="s">
        <v>491</v>
      </c>
      <c r="B137" s="365">
        <v>2015</v>
      </c>
      <c r="C137" s="365">
        <v>2020</v>
      </c>
      <c r="D137" s="365">
        <v>2025</v>
      </c>
      <c r="E137" s="365">
        <v>2030</v>
      </c>
      <c r="F137" s="365">
        <v>2035</v>
      </c>
      <c r="G137" s="365">
        <v>2040</v>
      </c>
      <c r="H137" s="365">
        <v>2045</v>
      </c>
      <c r="I137" s="373">
        <v>2050</v>
      </c>
    </row>
    <row r="138" spans="1:9">
      <c r="A138" s="249" t="s">
        <v>524</v>
      </c>
      <c r="B138" s="1">
        <f>B110-B124</f>
        <v>0</v>
      </c>
      <c r="C138" s="1">
        <f t="shared" ref="C138:I138" si="31">C110-C124</f>
        <v>2.7588039418591871E-2</v>
      </c>
      <c r="D138" s="1">
        <f t="shared" si="31"/>
        <v>0.10714018278396434</v>
      </c>
      <c r="E138" s="1">
        <f t="shared" si="31"/>
        <v>0.34030222491727885</v>
      </c>
      <c r="F138" s="1">
        <f t="shared" si="31"/>
        <v>0.86419638275002053</v>
      </c>
      <c r="G138" s="1">
        <f t="shared" si="31"/>
        <v>1.8769045416628094</v>
      </c>
      <c r="H138" s="1">
        <f t="shared" si="31"/>
        <v>3.8822179478981758</v>
      </c>
      <c r="I138" s="250">
        <f t="shared" si="31"/>
        <v>7.8938339363459731</v>
      </c>
    </row>
    <row r="139" spans="1:9" ht="14.1" thickBot="1">
      <c r="A139" s="372" t="s">
        <v>523</v>
      </c>
      <c r="B139" s="365">
        <f t="shared" ref="B139:I139" si="32">B138*$B$5</f>
        <v>0</v>
      </c>
      <c r="C139" s="365">
        <f t="shared" si="32"/>
        <v>7663344.2830034923</v>
      </c>
      <c r="D139" s="365">
        <f t="shared" si="32"/>
        <v>29761161.884672623</v>
      </c>
      <c r="E139" s="365">
        <f t="shared" si="32"/>
        <v>94528395.81111145</v>
      </c>
      <c r="F139" s="365">
        <f t="shared" si="32"/>
        <v>240054550.76581499</v>
      </c>
      <c r="G139" s="365">
        <f t="shared" si="32"/>
        <v>521362372.68828458</v>
      </c>
      <c r="H139" s="365">
        <f t="shared" si="32"/>
        <v>1078393874.424787</v>
      </c>
      <c r="I139" s="373">
        <f t="shared" si="32"/>
        <v>2192731649.0025339</v>
      </c>
    </row>
  </sheetData>
  <conditionalFormatting sqref="L72:XFD107 J108:XFD112 L113:XFD1048576 A22:XFD23 A36:XFD37 J24:XFD35 J38:XFD49 A50:XFD53 J54:XFD71 B58:I58 J10:XFD21 A1:XFD6 A8:XFD9 A7:G7 I7:XFD7">
    <cfRule type="expression" dxfId="3307" priority="52">
      <formula>_xlfn.ISFORMULA(A1)</formula>
    </cfRule>
  </conditionalFormatting>
  <conditionalFormatting sqref="A38:I38 A42:I42 B39:I39 A46:I46 A39:A41">
    <cfRule type="expression" dxfId="3306" priority="51">
      <formula>_xlfn.ISFORMULA(A38)</formula>
    </cfRule>
  </conditionalFormatting>
  <conditionalFormatting sqref="B43:I43 A43:A45">
    <cfRule type="expression" dxfId="3305" priority="50">
      <formula>_xlfn.ISFORMULA(A43)</formula>
    </cfRule>
  </conditionalFormatting>
  <conditionalFormatting sqref="B47:I47 A47:A49">
    <cfRule type="expression" dxfId="3304" priority="49">
      <formula>_xlfn.ISFORMULA(A47)</formula>
    </cfRule>
  </conditionalFormatting>
  <conditionalFormatting sqref="B62:I62">
    <cfRule type="expression" dxfId="3303" priority="48">
      <formula>_xlfn.ISFORMULA(B62)</formula>
    </cfRule>
  </conditionalFormatting>
  <conditionalFormatting sqref="B66:I66">
    <cfRule type="expression" dxfId="3302" priority="47">
      <formula>_xlfn.ISFORMULA(B66)</formula>
    </cfRule>
  </conditionalFormatting>
  <conditionalFormatting sqref="B72:I72">
    <cfRule type="expression" dxfId="3301" priority="46">
      <formula>_xlfn.ISFORMULA(B72)</formula>
    </cfRule>
  </conditionalFormatting>
  <conditionalFormatting sqref="B76:I76">
    <cfRule type="expression" dxfId="3300" priority="45">
      <formula>_xlfn.ISFORMULA(B76)</formula>
    </cfRule>
  </conditionalFormatting>
  <conditionalFormatting sqref="B80:I80">
    <cfRule type="expression" dxfId="3299" priority="44">
      <formula>_xlfn.ISFORMULA(B80)</formula>
    </cfRule>
  </conditionalFormatting>
  <conditionalFormatting sqref="B86:I86">
    <cfRule type="expression" dxfId="3298" priority="43">
      <formula>_xlfn.ISFORMULA(B86)</formula>
    </cfRule>
  </conditionalFormatting>
  <conditionalFormatting sqref="B90:I90">
    <cfRule type="expression" dxfId="3297" priority="42">
      <formula>_xlfn.ISFORMULA(B90)</formula>
    </cfRule>
  </conditionalFormatting>
  <conditionalFormatting sqref="B94:I94">
    <cfRule type="expression" dxfId="3296" priority="41">
      <formula>_xlfn.ISFORMULA(B94)</formula>
    </cfRule>
  </conditionalFormatting>
  <conditionalFormatting sqref="A54:I55 B56:I56 A56:A57 A63:I63 A67:I68 A81:I82 A58:I59">
    <cfRule type="expression" dxfId="3295" priority="40">
      <formula>_xlfn.ISFORMULA(A54)</formula>
    </cfRule>
  </conditionalFormatting>
  <conditionalFormatting sqref="B60:I60 A60:A62">
    <cfRule type="expression" dxfId="3294" priority="39">
      <formula>_xlfn.ISFORMULA(A60)</formula>
    </cfRule>
  </conditionalFormatting>
  <conditionalFormatting sqref="B64:I64 A64:A66">
    <cfRule type="expression" dxfId="3293" priority="38">
      <formula>_xlfn.ISFORMULA(A64)</formula>
    </cfRule>
  </conditionalFormatting>
  <conditionalFormatting sqref="A69:I69 A73:I73 B70:I70 A77:I77 A70:A72">
    <cfRule type="expression" dxfId="3292" priority="37">
      <formula>_xlfn.ISFORMULA(A69)</formula>
    </cfRule>
  </conditionalFormatting>
  <conditionalFormatting sqref="B74:I74 A74:A76">
    <cfRule type="expression" dxfId="3291" priority="36">
      <formula>_xlfn.ISFORMULA(A74)</formula>
    </cfRule>
  </conditionalFormatting>
  <conditionalFormatting sqref="B78:I78 A78:A80">
    <cfRule type="expression" dxfId="3290" priority="35">
      <formula>_xlfn.ISFORMULA(A78)</formula>
    </cfRule>
  </conditionalFormatting>
  <conditionalFormatting sqref="A83:I83 A87:I87 B84:I84 A91:I91 A84:A86">
    <cfRule type="expression" dxfId="3289" priority="34">
      <formula>_xlfn.ISFORMULA(A83)</formula>
    </cfRule>
  </conditionalFormatting>
  <conditionalFormatting sqref="B88:I88 A88:A90">
    <cfRule type="expression" dxfId="3288" priority="33">
      <formula>_xlfn.ISFORMULA(A88)</formula>
    </cfRule>
  </conditionalFormatting>
  <conditionalFormatting sqref="B92:I92 A92:A94">
    <cfRule type="expression" dxfId="3287" priority="32">
      <formula>_xlfn.ISFORMULA(A92)</formula>
    </cfRule>
  </conditionalFormatting>
  <conditionalFormatting sqref="A99:I100 B101:I101 A101:A102 A108:I108 A112:I113 A126:I127 A103:I104">
    <cfRule type="expression" dxfId="3286" priority="31">
      <formula>_xlfn.ISFORMULA(A99)</formula>
    </cfRule>
  </conditionalFormatting>
  <conditionalFormatting sqref="A105:I105 A107">
    <cfRule type="expression" dxfId="3285" priority="30">
      <formula>_xlfn.ISFORMULA(A105)</formula>
    </cfRule>
  </conditionalFormatting>
  <conditionalFormatting sqref="B109:I109 A109:A111">
    <cfRule type="expression" dxfId="3284" priority="29">
      <formula>_xlfn.ISFORMULA(A109)</formula>
    </cfRule>
  </conditionalFormatting>
  <conditionalFormatting sqref="A118:I118 A122:I122 A114:I115 A117">
    <cfRule type="expression" dxfId="3283" priority="28">
      <formula>_xlfn.ISFORMULA(A114)</formula>
    </cfRule>
  </conditionalFormatting>
  <conditionalFormatting sqref="A119:I119 A121">
    <cfRule type="expression" dxfId="3282" priority="27">
      <formula>_xlfn.ISFORMULA(A119)</formula>
    </cfRule>
  </conditionalFormatting>
  <conditionalFormatting sqref="A123:I123 A125">
    <cfRule type="expression" dxfId="3281" priority="26">
      <formula>_xlfn.ISFORMULA(A123)</formula>
    </cfRule>
  </conditionalFormatting>
  <conditionalFormatting sqref="A132:I132 A136:I136 A128:I129 A131">
    <cfRule type="expression" dxfId="3280" priority="25">
      <formula>_xlfn.ISFORMULA(A128)</formula>
    </cfRule>
  </conditionalFormatting>
  <conditionalFormatting sqref="A133:I133 A135">
    <cfRule type="expression" dxfId="3279" priority="24">
      <formula>_xlfn.ISFORMULA(A133)</formula>
    </cfRule>
  </conditionalFormatting>
  <conditionalFormatting sqref="A137:I137 A139">
    <cfRule type="expression" dxfId="3278" priority="23">
      <formula>_xlfn.ISFORMULA(A137)</formula>
    </cfRule>
  </conditionalFormatting>
  <conditionalFormatting sqref="A24:I24 A28:I28 B25:I25 A32:I32 A25:A27 A10:I10 A14:I14 B11:I11 A18:I18 A11:A13">
    <cfRule type="expression" dxfId="3277" priority="22">
      <formula>_xlfn.ISFORMULA(A10)</formula>
    </cfRule>
  </conditionalFormatting>
  <conditionalFormatting sqref="B29:I29 A29:A31 B15:I15 A15:A17">
    <cfRule type="expression" dxfId="3276" priority="21">
      <formula>_xlfn.ISFORMULA(A15)</formula>
    </cfRule>
  </conditionalFormatting>
  <conditionalFormatting sqref="B33:I33 A33:A35 B19:I19 A19:A21">
    <cfRule type="expression" dxfId="3275" priority="20">
      <formula>_xlfn.ISFORMULA(A19)</formula>
    </cfRule>
  </conditionalFormatting>
  <conditionalFormatting sqref="B12:I13">
    <cfRule type="expression" dxfId="3274" priority="19">
      <formula>_xlfn.ISFORMULA(B12)</formula>
    </cfRule>
  </conditionalFormatting>
  <conditionalFormatting sqref="B12:I13">
    <cfRule type="expression" dxfId="3273" priority="18">
      <formula>_xlfn.ISFORMULA(B12)</formula>
    </cfRule>
  </conditionalFormatting>
  <conditionalFormatting sqref="B48:I49 B44:I45 B40:I41 B34:I35 B30:I31 B26:I27 B20:I21 B16:I17">
    <cfRule type="expression" dxfId="3272" priority="17">
      <formula>_xlfn.ISFORMULA(B16)</formula>
    </cfRule>
  </conditionalFormatting>
  <conditionalFormatting sqref="B48:I49 B44:I45 B40:I41 B34:I35 B30:I31 B26:I27 B20:I21 B16:I17">
    <cfRule type="expression" dxfId="3271" priority="16">
      <formula>_xlfn.ISFORMULA(B16)</formula>
    </cfRule>
  </conditionalFormatting>
  <conditionalFormatting sqref="A106">
    <cfRule type="expression" dxfId="3270" priority="15">
      <formula>_xlfn.ISFORMULA(A106)</formula>
    </cfRule>
  </conditionalFormatting>
  <conditionalFormatting sqref="A116">
    <cfRule type="expression" dxfId="3269" priority="14">
      <formula>_xlfn.ISFORMULA(A116)</formula>
    </cfRule>
  </conditionalFormatting>
  <conditionalFormatting sqref="A120">
    <cfRule type="expression" dxfId="3268" priority="13">
      <formula>_xlfn.ISFORMULA(A120)</formula>
    </cfRule>
  </conditionalFormatting>
  <conditionalFormatting sqref="A130">
    <cfRule type="expression" dxfId="3267" priority="12">
      <formula>_xlfn.ISFORMULA(A130)</formula>
    </cfRule>
  </conditionalFormatting>
  <conditionalFormatting sqref="A134">
    <cfRule type="expression" dxfId="3266" priority="11">
      <formula>_xlfn.ISFORMULA(A134)</formula>
    </cfRule>
  </conditionalFormatting>
  <conditionalFormatting sqref="A124">
    <cfRule type="expression" dxfId="3265" priority="10">
      <formula>_xlfn.ISFORMULA(A124)</formula>
    </cfRule>
  </conditionalFormatting>
  <conditionalFormatting sqref="A138">
    <cfRule type="expression" dxfId="3264" priority="9">
      <formula>_xlfn.ISFORMULA(A138)</formula>
    </cfRule>
  </conditionalFormatting>
  <conditionalFormatting sqref="B107:I107">
    <cfRule type="expression" dxfId="3263" priority="8">
      <formula>_xlfn.ISFORMULA(B107)</formula>
    </cfRule>
  </conditionalFormatting>
  <conditionalFormatting sqref="B111:I111">
    <cfRule type="expression" dxfId="3262" priority="7">
      <formula>_xlfn.ISFORMULA(B111)</formula>
    </cfRule>
  </conditionalFormatting>
  <conditionalFormatting sqref="B117:I117">
    <cfRule type="expression" dxfId="3261" priority="6">
      <formula>_xlfn.ISFORMULA(B117)</formula>
    </cfRule>
  </conditionalFormatting>
  <conditionalFormatting sqref="B121:I121">
    <cfRule type="expression" dxfId="3260" priority="5">
      <formula>_xlfn.ISFORMULA(B121)</formula>
    </cfRule>
  </conditionalFormatting>
  <conditionalFormatting sqref="B125:I125">
    <cfRule type="expression" dxfId="3259" priority="4">
      <formula>_xlfn.ISFORMULA(B125)</formula>
    </cfRule>
  </conditionalFormatting>
  <conditionalFormatting sqref="B131:I131">
    <cfRule type="expression" dxfId="3258" priority="3">
      <formula>_xlfn.ISFORMULA(B131)</formula>
    </cfRule>
  </conditionalFormatting>
  <conditionalFormatting sqref="B135:I135">
    <cfRule type="expression" dxfId="3257" priority="2">
      <formula>_xlfn.ISFORMULA(B135)</formula>
    </cfRule>
  </conditionalFormatting>
  <conditionalFormatting sqref="B139:I139">
    <cfRule type="expression" dxfId="3256" priority="1">
      <formula>_xlfn.ISFORMULA(B139)</formula>
    </cfRule>
  </conditionalFormatting>
  <dataValidations count="1">
    <dataValidation type="list" allowBlank="1" showInputMessage="1" showErrorMessage="1" sqref="B7" xr:uid="{53326B94-3178-4B38-B929-82C152B44AFF}">
      <formula1>$H$6:$H$7</formula1>
    </dataValidation>
  </dataValidation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F6940-1E12-4FEE-B5AE-0718AD515340}">
  <dimension ref="A1:R70"/>
  <sheetViews>
    <sheetView topLeftCell="A6" workbookViewId="0">
      <selection activeCell="H12" sqref="H12"/>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85" customFormat="1" ht="35.1">
      <c r="A1" s="109" t="s">
        <v>526</v>
      </c>
      <c r="B1" s="109"/>
      <c r="C1" s="109"/>
      <c r="D1" s="109"/>
      <c r="E1" s="109"/>
      <c r="F1" s="109"/>
      <c r="G1" s="109"/>
      <c r="H1" s="109"/>
      <c r="I1" s="109"/>
      <c r="J1" s="109"/>
      <c r="K1" s="109"/>
      <c r="L1" s="109"/>
      <c r="M1" s="109"/>
      <c r="N1" s="109"/>
      <c r="O1" s="109"/>
      <c r="P1" s="109"/>
      <c r="Q1" s="109"/>
      <c r="R1" s="109"/>
    </row>
    <row r="2" spans="1:18" s="167" customFormat="1" ht="12.4">
      <c r="A2" s="167" t="s">
        <v>486</v>
      </c>
    </row>
    <row r="3" spans="1:18" s="167" customFormat="1" ht="12.4">
      <c r="A3" s="167" t="s">
        <v>469</v>
      </c>
    </row>
    <row r="4" spans="1:18" s="167" customFormat="1" ht="12.4">
      <c r="A4" s="167" t="s">
        <v>470</v>
      </c>
    </row>
    <row r="5" spans="1:18" s="278" customFormat="1" ht="12.4"/>
    <row r="6" spans="1:18" s="278" customFormat="1" ht="12.4"/>
    <row r="7" spans="1:18" s="267" customFormat="1" ht="12.4">
      <c r="B7" s="551" t="s">
        <v>489</v>
      </c>
      <c r="C7" s="551"/>
      <c r="D7" s="551" t="s">
        <v>490</v>
      </c>
      <c r="E7" s="551"/>
      <c r="F7" s="551" t="s">
        <v>491</v>
      </c>
      <c r="G7" s="551"/>
    </row>
    <row r="8" spans="1:18" ht="14.1">
      <c r="A8" s="2" t="s">
        <v>527</v>
      </c>
      <c r="B8" s="46">
        <v>2015</v>
      </c>
      <c r="C8" s="46">
        <v>2050</v>
      </c>
      <c r="D8" s="46">
        <v>2015</v>
      </c>
      <c r="E8" s="46">
        <v>2050</v>
      </c>
      <c r="F8" s="46">
        <v>2015</v>
      </c>
      <c r="G8" s="46">
        <v>2050</v>
      </c>
    </row>
    <row r="9" spans="1:18">
      <c r="A9" s="362" t="s">
        <v>528</v>
      </c>
      <c r="B9" s="305">
        <v>0.68928571428571428</v>
      </c>
      <c r="C9" s="206">
        <v>0.55000000000000004</v>
      </c>
      <c r="D9" s="305">
        <v>0.68928571428571428</v>
      </c>
      <c r="E9" s="206">
        <v>0.47499999999999998</v>
      </c>
      <c r="F9" s="305">
        <v>0.68928571428571428</v>
      </c>
      <c r="G9" s="206">
        <v>0.47499999999999998</v>
      </c>
    </row>
    <row r="10" spans="1:18">
      <c r="A10" s="367" t="s">
        <v>222</v>
      </c>
      <c r="B10" s="305">
        <v>0</v>
      </c>
      <c r="C10" s="206">
        <v>0.01</v>
      </c>
      <c r="D10" s="305">
        <v>0</v>
      </c>
      <c r="E10" s="206">
        <v>2.5000000000000001E-2</v>
      </c>
      <c r="F10" s="305">
        <v>0</v>
      </c>
      <c r="G10" s="206">
        <v>2.5000000000000001E-2</v>
      </c>
    </row>
    <row r="11" spans="1:18">
      <c r="A11" s="367" t="s">
        <v>529</v>
      </c>
      <c r="B11" s="305">
        <v>0.25357142857142856</v>
      </c>
      <c r="C11" s="305">
        <v>0.1</v>
      </c>
      <c r="D11" s="305">
        <v>0.25357142857142856</v>
      </c>
      <c r="E11" s="305">
        <v>0.05</v>
      </c>
      <c r="F11" s="305">
        <v>0.25357142857142856</v>
      </c>
      <c r="G11" s="305">
        <v>0</v>
      </c>
    </row>
    <row r="12" spans="1:18" ht="14.45">
      <c r="A12" s="369" t="s">
        <v>530</v>
      </c>
      <c r="B12" s="305">
        <v>5.7142857142857141E-2</v>
      </c>
      <c r="C12" s="305">
        <v>0.34</v>
      </c>
      <c r="D12" s="305">
        <v>5.7142857142857141E-2</v>
      </c>
      <c r="E12" s="305">
        <v>0.45</v>
      </c>
      <c r="F12" s="305">
        <v>5.7142857142857141E-2</v>
      </c>
      <c r="G12" s="305">
        <v>0.5</v>
      </c>
      <c r="Q12" s="5"/>
      <c r="R12" s="5"/>
    </row>
    <row r="13" spans="1:18" ht="14.45">
      <c r="Q13" s="5"/>
      <c r="R13" s="5"/>
    </row>
    <row r="14" spans="1:18" ht="14.1" thickBot="1">
      <c r="A14" s="364" t="s">
        <v>489</v>
      </c>
      <c r="B14" s="365">
        <v>2015</v>
      </c>
      <c r="C14" s="365">
        <v>2020</v>
      </c>
      <c r="D14" s="365">
        <v>2025</v>
      </c>
      <c r="E14" s="365">
        <v>2030</v>
      </c>
      <c r="F14" s="365">
        <v>2035</v>
      </c>
      <c r="G14" s="365">
        <v>2040</v>
      </c>
      <c r="H14" s="365">
        <v>2045</v>
      </c>
      <c r="I14" s="366">
        <v>2050</v>
      </c>
    </row>
    <row r="15" spans="1:18">
      <c r="A15" s="367" t="str">
        <f>A9</f>
        <v>Reforming</v>
      </c>
      <c r="B15" s="377">
        <f>C66</f>
        <v>0.68928571428571428</v>
      </c>
      <c r="C15" s="377">
        <f t="shared" ref="C15:H15" si="0">B15+(($I$15-$B$15)/7)</f>
        <v>0.66938775510204085</v>
      </c>
      <c r="D15" s="377">
        <f t="shared" si="0"/>
        <v>0.64948979591836742</v>
      </c>
      <c r="E15" s="377">
        <f t="shared" si="0"/>
        <v>0.62959183673469399</v>
      </c>
      <c r="F15" s="377">
        <f t="shared" si="0"/>
        <v>0.60969387755102056</v>
      </c>
      <c r="G15" s="377">
        <f t="shared" si="0"/>
        <v>0.58979591836734713</v>
      </c>
      <c r="H15" s="377">
        <f t="shared" si="0"/>
        <v>0.5698979591836737</v>
      </c>
      <c r="I15" s="378">
        <f>C9</f>
        <v>0.55000000000000004</v>
      </c>
    </row>
    <row r="16" spans="1:18">
      <c r="A16" s="367" t="str">
        <f>A10</f>
        <v>BioH2</v>
      </c>
      <c r="B16" s="377">
        <f>C67</f>
        <v>0</v>
      </c>
      <c r="C16" s="377">
        <v>0.01</v>
      </c>
      <c r="D16" s="377">
        <f>C16*(($I$16/$C$16)^((D14-C14)/($I$14-$C$14)))</f>
        <v>0.01</v>
      </c>
      <c r="E16" s="377">
        <f t="shared" ref="E16:H16" si="1">D16*(($I$16/$C$16)^((E14-D14)/($I$14-$C$14)))</f>
        <v>0.01</v>
      </c>
      <c r="F16" s="377">
        <f t="shared" si="1"/>
        <v>0.01</v>
      </c>
      <c r="G16" s="377">
        <f t="shared" si="1"/>
        <v>0.01</v>
      </c>
      <c r="H16" s="377">
        <f t="shared" si="1"/>
        <v>0.01</v>
      </c>
      <c r="I16" s="378">
        <f>C10</f>
        <v>0.01</v>
      </c>
    </row>
    <row r="17" spans="1:9">
      <c r="A17" s="367" t="str">
        <f>A11</f>
        <v>Coal gasification</v>
      </c>
      <c r="B17" s="377">
        <f>C68</f>
        <v>0.25357142857142856</v>
      </c>
      <c r="C17" s="377">
        <f t="shared" ref="C17:H17" si="2">B17+(($I$17-$B$17)/7)</f>
        <v>0.23163265306122449</v>
      </c>
      <c r="D17" s="377">
        <f t="shared" si="2"/>
        <v>0.20969387755102042</v>
      </c>
      <c r="E17" s="377">
        <f t="shared" si="2"/>
        <v>0.18775510204081636</v>
      </c>
      <c r="F17" s="377">
        <f t="shared" si="2"/>
        <v>0.16581632653061229</v>
      </c>
      <c r="G17" s="377">
        <f t="shared" si="2"/>
        <v>0.14387755102040822</v>
      </c>
      <c r="H17" s="377">
        <f t="shared" si="2"/>
        <v>0.12193877551020414</v>
      </c>
      <c r="I17" s="378">
        <f>C11</f>
        <v>0.1</v>
      </c>
    </row>
    <row r="18" spans="1:9">
      <c r="A18" s="367" t="str">
        <f>A12</f>
        <v>Electrolysis</v>
      </c>
      <c r="B18" s="377">
        <f>C69</f>
        <v>5.7142857142857141E-2</v>
      </c>
      <c r="C18" s="377">
        <f>B18*(($I$18/$B$18)^((C14-B14)/($I$14-$B$14)))</f>
        <v>7.3723718491768828E-2</v>
      </c>
      <c r="D18" s="377">
        <f t="shared" ref="D18:H18" si="3">C18*(($I$18/$B$18)^((D14-C14)/($I$14-$B$14)))</f>
        <v>9.5115766694437595E-2</v>
      </c>
      <c r="E18" s="377">
        <f t="shared" si="3"/>
        <v>0.12271504013841587</v>
      </c>
      <c r="F18" s="377">
        <f t="shared" si="3"/>
        <v>0.15832265879273696</v>
      </c>
      <c r="G18" s="377">
        <f t="shared" si="3"/>
        <v>0.2042623647348219</v>
      </c>
      <c r="H18" s="377">
        <f t="shared" si="3"/>
        <v>0.26353216883302782</v>
      </c>
      <c r="I18" s="378">
        <f>C12</f>
        <v>0.34</v>
      </c>
    </row>
    <row r="19" spans="1:9">
      <c r="A19" s="367"/>
      <c r="B19" s="91"/>
      <c r="C19" s="91"/>
      <c r="D19" s="91"/>
      <c r="E19" s="91"/>
      <c r="F19" s="91"/>
      <c r="G19" s="91"/>
      <c r="H19" s="91"/>
      <c r="I19" s="379"/>
    </row>
    <row r="20" spans="1:9" ht="14.1" thickBot="1">
      <c r="A20" s="364" t="s">
        <v>490</v>
      </c>
      <c r="B20" s="365">
        <v>2015</v>
      </c>
      <c r="C20" s="365">
        <v>2020</v>
      </c>
      <c r="D20" s="365">
        <v>2025</v>
      </c>
      <c r="E20" s="365">
        <v>2030</v>
      </c>
      <c r="F20" s="365">
        <v>2035</v>
      </c>
      <c r="G20" s="365">
        <v>2040</v>
      </c>
      <c r="H20" s="365">
        <v>2045</v>
      </c>
      <c r="I20" s="366">
        <v>2050</v>
      </c>
    </row>
    <row r="21" spans="1:9">
      <c r="A21" s="367" t="str">
        <f>A15</f>
        <v>Reforming</v>
      </c>
      <c r="B21" s="377">
        <f>B15</f>
        <v>0.68928571428571428</v>
      </c>
      <c r="C21" s="377">
        <f t="shared" ref="C21:I21" si="4">C15</f>
        <v>0.66938775510204085</v>
      </c>
      <c r="D21" s="377">
        <f t="shared" si="4"/>
        <v>0.64948979591836742</v>
      </c>
      <c r="E21" s="377">
        <f t="shared" si="4"/>
        <v>0.62959183673469399</v>
      </c>
      <c r="F21" s="377">
        <f t="shared" si="4"/>
        <v>0.60969387755102056</v>
      </c>
      <c r="G21" s="377">
        <f t="shared" si="4"/>
        <v>0.58979591836734713</v>
      </c>
      <c r="H21" s="377">
        <f t="shared" si="4"/>
        <v>0.5698979591836737</v>
      </c>
      <c r="I21" s="380">
        <f t="shared" si="4"/>
        <v>0.55000000000000004</v>
      </c>
    </row>
    <row r="22" spans="1:9">
      <c r="A22" s="367" t="str">
        <f t="shared" ref="A22:I24" si="5">A16</f>
        <v>BioH2</v>
      </c>
      <c r="B22" s="377">
        <f t="shared" si="5"/>
        <v>0</v>
      </c>
      <c r="C22" s="377">
        <f t="shared" si="5"/>
        <v>0.01</v>
      </c>
      <c r="D22" s="377">
        <f t="shared" si="5"/>
        <v>0.01</v>
      </c>
      <c r="E22" s="377">
        <f t="shared" si="5"/>
        <v>0.01</v>
      </c>
      <c r="F22" s="377">
        <f t="shared" si="5"/>
        <v>0.01</v>
      </c>
      <c r="G22" s="377">
        <f t="shared" si="5"/>
        <v>0.01</v>
      </c>
      <c r="H22" s="377">
        <f t="shared" si="5"/>
        <v>0.01</v>
      </c>
      <c r="I22" s="378">
        <f>I16</f>
        <v>0.01</v>
      </c>
    </row>
    <row r="23" spans="1:9">
      <c r="A23" s="367" t="str">
        <f t="shared" si="5"/>
        <v>Coal gasification</v>
      </c>
      <c r="B23" s="377">
        <f t="shared" si="5"/>
        <v>0.25357142857142856</v>
      </c>
      <c r="C23" s="377">
        <f t="shared" si="5"/>
        <v>0.23163265306122449</v>
      </c>
      <c r="D23" s="377">
        <f t="shared" si="5"/>
        <v>0.20969387755102042</v>
      </c>
      <c r="E23" s="377">
        <f t="shared" si="5"/>
        <v>0.18775510204081636</v>
      </c>
      <c r="F23" s="377">
        <f t="shared" si="5"/>
        <v>0.16581632653061229</v>
      </c>
      <c r="G23" s="377">
        <f t="shared" si="5"/>
        <v>0.14387755102040822</v>
      </c>
      <c r="H23" s="377">
        <f t="shared" si="5"/>
        <v>0.12193877551020414</v>
      </c>
      <c r="I23" s="378">
        <f t="shared" si="5"/>
        <v>0.1</v>
      </c>
    </row>
    <row r="24" spans="1:9">
      <c r="A24" s="367" t="str">
        <f t="shared" si="5"/>
        <v>Electrolysis</v>
      </c>
      <c r="B24" s="377">
        <f t="shared" si="5"/>
        <v>5.7142857142857141E-2</v>
      </c>
      <c r="C24" s="377">
        <f t="shared" si="5"/>
        <v>7.3723718491768828E-2</v>
      </c>
      <c r="D24" s="377">
        <f t="shared" si="5"/>
        <v>9.5115766694437595E-2</v>
      </c>
      <c r="E24" s="377">
        <f t="shared" si="5"/>
        <v>0.12271504013841587</v>
      </c>
      <c r="F24" s="377">
        <f t="shared" si="5"/>
        <v>0.15832265879273696</v>
      </c>
      <c r="G24" s="377">
        <f t="shared" si="5"/>
        <v>0.2042623647348219</v>
      </c>
      <c r="H24" s="377">
        <f t="shared" si="5"/>
        <v>0.26353216883302782</v>
      </c>
      <c r="I24" s="378">
        <f t="shared" si="5"/>
        <v>0.34</v>
      </c>
    </row>
    <row r="25" spans="1:9">
      <c r="A25" s="367"/>
      <c r="B25" s="91"/>
      <c r="C25" s="91"/>
      <c r="D25" s="91"/>
      <c r="E25" s="91"/>
      <c r="F25" s="91"/>
      <c r="G25" s="91"/>
      <c r="H25" s="91"/>
      <c r="I25" s="379"/>
    </row>
    <row r="26" spans="1:9" ht="14.1" thickBot="1">
      <c r="A26" s="364" t="s">
        <v>491</v>
      </c>
      <c r="B26" s="365">
        <v>2015</v>
      </c>
      <c r="C26" s="365">
        <v>2020</v>
      </c>
      <c r="D26" s="365">
        <v>2025</v>
      </c>
      <c r="E26" s="365">
        <v>2030</v>
      </c>
      <c r="F26" s="365">
        <v>2035</v>
      </c>
      <c r="G26" s="365">
        <v>2040</v>
      </c>
      <c r="H26" s="365">
        <v>2045</v>
      </c>
      <c r="I26" s="366">
        <v>2050</v>
      </c>
    </row>
    <row r="27" spans="1:9">
      <c r="A27" s="367" t="str">
        <f t="shared" ref="A27:I30" si="6">A15</f>
        <v>Reforming</v>
      </c>
      <c r="B27" s="381">
        <f>B15</f>
        <v>0.68928571428571428</v>
      </c>
      <c r="C27" s="381">
        <f t="shared" si="6"/>
        <v>0.66938775510204085</v>
      </c>
      <c r="D27" s="381">
        <f t="shared" si="6"/>
        <v>0.64948979591836742</v>
      </c>
      <c r="E27" s="381">
        <f t="shared" si="6"/>
        <v>0.62959183673469399</v>
      </c>
      <c r="F27" s="381">
        <f t="shared" si="6"/>
        <v>0.60969387755102056</v>
      </c>
      <c r="G27" s="381">
        <f t="shared" si="6"/>
        <v>0.58979591836734713</v>
      </c>
      <c r="H27" s="381">
        <f t="shared" si="6"/>
        <v>0.5698979591836737</v>
      </c>
      <c r="I27" s="380">
        <f t="shared" si="6"/>
        <v>0.55000000000000004</v>
      </c>
    </row>
    <row r="28" spans="1:9">
      <c r="A28" s="367" t="str">
        <f t="shared" si="6"/>
        <v>BioH2</v>
      </c>
      <c r="B28" s="377">
        <f t="shared" si="6"/>
        <v>0</v>
      </c>
      <c r="C28" s="377">
        <f t="shared" si="6"/>
        <v>0.01</v>
      </c>
      <c r="D28" s="377">
        <f t="shared" si="6"/>
        <v>0.01</v>
      </c>
      <c r="E28" s="377">
        <f t="shared" si="6"/>
        <v>0.01</v>
      </c>
      <c r="F28" s="377">
        <f t="shared" si="6"/>
        <v>0.01</v>
      </c>
      <c r="G28" s="377">
        <f t="shared" si="6"/>
        <v>0.01</v>
      </c>
      <c r="H28" s="377">
        <f t="shared" si="6"/>
        <v>0.01</v>
      </c>
      <c r="I28" s="378">
        <f t="shared" si="6"/>
        <v>0.01</v>
      </c>
    </row>
    <row r="29" spans="1:9">
      <c r="A29" s="367" t="str">
        <f t="shared" si="6"/>
        <v>Coal gasification</v>
      </c>
      <c r="B29" s="377">
        <f t="shared" si="6"/>
        <v>0.25357142857142856</v>
      </c>
      <c r="C29" s="377">
        <f t="shared" si="6"/>
        <v>0.23163265306122449</v>
      </c>
      <c r="D29" s="377">
        <f t="shared" si="6"/>
        <v>0.20969387755102042</v>
      </c>
      <c r="E29" s="377">
        <f t="shared" si="6"/>
        <v>0.18775510204081636</v>
      </c>
      <c r="F29" s="377">
        <f t="shared" si="6"/>
        <v>0.16581632653061229</v>
      </c>
      <c r="G29" s="377">
        <f t="shared" si="6"/>
        <v>0.14387755102040822</v>
      </c>
      <c r="H29" s="377">
        <f t="shared" si="6"/>
        <v>0.12193877551020414</v>
      </c>
      <c r="I29" s="378">
        <f t="shared" si="6"/>
        <v>0.1</v>
      </c>
    </row>
    <row r="30" spans="1:9">
      <c r="A30" s="369" t="str">
        <f t="shared" si="6"/>
        <v>Electrolysis</v>
      </c>
      <c r="B30" s="512">
        <f t="shared" si="6"/>
        <v>5.7142857142857141E-2</v>
      </c>
      <c r="C30" s="512">
        <f t="shared" si="6"/>
        <v>7.3723718491768828E-2</v>
      </c>
      <c r="D30" s="512">
        <f t="shared" si="6"/>
        <v>9.5115766694437595E-2</v>
      </c>
      <c r="E30" s="512">
        <f t="shared" si="6"/>
        <v>0.12271504013841587</v>
      </c>
      <c r="F30" s="512">
        <f t="shared" si="6"/>
        <v>0.15832265879273696</v>
      </c>
      <c r="G30" s="512">
        <f t="shared" si="6"/>
        <v>0.2042623647348219</v>
      </c>
      <c r="H30" s="512">
        <f t="shared" si="6"/>
        <v>0.26353216883302782</v>
      </c>
      <c r="I30" s="382">
        <f t="shared" si="6"/>
        <v>0.34</v>
      </c>
    </row>
    <row r="33" spans="1:6">
      <c r="A33" s="1">
        <v>2015</v>
      </c>
      <c r="F33" s="1">
        <v>2050</v>
      </c>
    </row>
    <row r="45" spans="1:6" ht="14.45">
      <c r="A45" s="383"/>
    </row>
    <row r="46" spans="1:6" ht="14.45">
      <c r="F46" s="383" t="s">
        <v>531</v>
      </c>
    </row>
    <row r="63" spans="1:1" ht="14.45">
      <c r="A63" s="383" t="s">
        <v>532</v>
      </c>
    </row>
    <row r="64" spans="1:1">
      <c r="A64" s="1" t="s">
        <v>533</v>
      </c>
    </row>
    <row r="65" spans="1:3">
      <c r="A65" s="1">
        <v>2015</v>
      </c>
      <c r="B65" s="1" t="s">
        <v>534</v>
      </c>
      <c r="C65" s="1" t="s">
        <v>402</v>
      </c>
    </row>
    <row r="66" spans="1:3">
      <c r="A66" s="1" t="s">
        <v>528</v>
      </c>
      <c r="B66" s="130">
        <v>965</v>
      </c>
      <c r="C66" s="377">
        <f>B66/$B$70</f>
        <v>0.68928571428571428</v>
      </c>
    </row>
    <row r="67" spans="1:3">
      <c r="A67" s="1" t="s">
        <v>222</v>
      </c>
      <c r="B67" s="130">
        <v>0</v>
      </c>
      <c r="C67" s="377">
        <f>B67/$B$70</f>
        <v>0</v>
      </c>
    </row>
    <row r="68" spans="1:3">
      <c r="A68" s="1" t="s">
        <v>529</v>
      </c>
      <c r="B68" s="130">
        <v>355</v>
      </c>
      <c r="C68" s="377">
        <f>B68/$B$70</f>
        <v>0.25357142857142856</v>
      </c>
    </row>
    <row r="69" spans="1:3">
      <c r="A69" s="1" t="s">
        <v>530</v>
      </c>
      <c r="B69" s="130">
        <v>80</v>
      </c>
      <c r="C69" s="377">
        <f>B69/$B$70</f>
        <v>5.7142857142857141E-2</v>
      </c>
    </row>
    <row r="70" spans="1:3">
      <c r="B70" s="130">
        <f>SUM(B66:B69)</f>
        <v>1400</v>
      </c>
      <c r="C70" s="207"/>
    </row>
  </sheetData>
  <mergeCells count="3">
    <mergeCell ref="B7:C7"/>
    <mergeCell ref="D7:E7"/>
    <mergeCell ref="F7:G7"/>
  </mergeCells>
  <conditionalFormatting sqref="L52:XFD86 A87:XFD91 L92:XFD1048576 A31:XFD44 J14:XFD30 A47:XFD51 B45:XFD45 A46:E46 G46:XFD46 A1:XFD6 A8:XFD13 A7:B7 D7 F7 H7:XFD7">
    <cfRule type="expression" dxfId="3255" priority="8">
      <formula>_xlfn.ISFORMULA(A1)</formula>
    </cfRule>
  </conditionalFormatting>
  <conditionalFormatting sqref="A19:I19 B14:I14 A25:I25 A14:A18">
    <cfRule type="expression" dxfId="3254" priority="7">
      <formula>_xlfn.ISFORMULA(A14)</formula>
    </cfRule>
  </conditionalFormatting>
  <conditionalFormatting sqref="B20:I20 A20:A24">
    <cfRule type="expression" dxfId="3253" priority="6">
      <formula>_xlfn.ISFORMULA(A20)</formula>
    </cfRule>
  </conditionalFormatting>
  <conditionalFormatting sqref="A26:I30">
    <cfRule type="expression" dxfId="3252" priority="5">
      <formula>_xlfn.ISFORMULA(A26)</formula>
    </cfRule>
  </conditionalFormatting>
  <conditionalFormatting sqref="B21:I24">
    <cfRule type="expression" dxfId="3251" priority="4">
      <formula>_xlfn.ISFORMULA(B21)</formula>
    </cfRule>
  </conditionalFormatting>
  <conditionalFormatting sqref="B15:I18">
    <cfRule type="expression" dxfId="3250" priority="3">
      <formula>_xlfn.ISFORMULA(B15)</formula>
    </cfRule>
  </conditionalFormatting>
  <conditionalFormatting sqref="B66:C69">
    <cfRule type="expression" dxfId="3249" priority="2">
      <formula>_xlfn.ISFORMULA(B66)</formula>
    </cfRule>
  </conditionalFormatting>
  <conditionalFormatting sqref="B70">
    <cfRule type="expression" dxfId="3248" priority="1">
      <formula>_xlfn.ISFORMULA(B70)</formula>
    </cfRule>
  </conditionalFormatting>
  <hyperlinks>
    <hyperlink ref="A63" r:id="rId1" xr:uid="{9E8265B9-7812-4748-BB3B-EE03E1881980}"/>
    <hyperlink ref="F46" r:id="rId2" xr:uid="{823BB4D9-599F-46F8-ADE6-1F5362424C63}"/>
  </hyperlinks>
  <pageMargins left="0.7" right="0.7" top="0.75" bottom="0.75" header="0.3" footer="0.3"/>
  <pageSetup paperSize="9" orientation="portrait"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A7771-461A-4420-9EBB-99B63B5EEB02}">
  <dimension ref="A1:R77"/>
  <sheetViews>
    <sheetView topLeftCell="A26" workbookViewId="0">
      <selection activeCell="C35" sqref="C35"/>
    </sheetView>
  </sheetViews>
  <sheetFormatPr defaultColWidth="8.85546875" defaultRowHeight="13.9"/>
  <cols>
    <col min="1" max="1" width="21.42578125" style="1" customWidth="1"/>
    <col min="2" max="2" width="23.85546875" style="1" customWidth="1"/>
    <col min="3" max="3" width="25.140625" style="1" customWidth="1"/>
    <col min="4" max="4" width="14.7109375" style="1" bestFit="1" customWidth="1"/>
    <col min="5" max="5" width="9.85546875" style="1" customWidth="1"/>
    <col min="6" max="6" width="15.7109375" style="1" customWidth="1"/>
    <col min="7" max="7" width="21.85546875" style="1" customWidth="1"/>
    <col min="8" max="8" width="24" style="1" customWidth="1"/>
    <col min="9" max="9" width="15.710937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85" customFormat="1" ht="35.1">
      <c r="A1" s="109" t="s">
        <v>535</v>
      </c>
      <c r="B1" s="109"/>
      <c r="C1" s="109"/>
      <c r="D1" s="109"/>
      <c r="E1" s="109"/>
      <c r="F1" s="109"/>
      <c r="G1" s="109"/>
      <c r="H1" s="109"/>
      <c r="I1" s="109"/>
      <c r="J1" s="109"/>
      <c r="K1" s="109"/>
      <c r="L1" s="109"/>
      <c r="M1" s="109"/>
      <c r="N1" s="109"/>
      <c r="O1" s="109"/>
      <c r="P1" s="109"/>
      <c r="Q1" s="109"/>
      <c r="R1" s="109"/>
    </row>
    <row r="2" spans="1:18" s="167" customFormat="1" ht="12.4">
      <c r="A2" s="167" t="s">
        <v>486</v>
      </c>
    </row>
    <row r="3" spans="1:18" s="167" customFormat="1" ht="12.4">
      <c r="A3" s="167" t="s">
        <v>487</v>
      </c>
    </row>
    <row r="4" spans="1:18" s="167" customFormat="1" ht="12.4">
      <c r="A4" s="167" t="s">
        <v>470</v>
      </c>
    </row>
    <row r="6" spans="1:18" ht="14.1">
      <c r="A6" s="2" t="s">
        <v>281</v>
      </c>
    </row>
    <row r="7" spans="1:18" ht="14.1">
      <c r="A7" s="2" t="s">
        <v>523</v>
      </c>
    </row>
    <row r="8" spans="1:18">
      <c r="A8" s="362"/>
      <c r="B8" s="363"/>
      <c r="C8" s="363"/>
      <c r="D8" s="363"/>
      <c r="E8" s="363"/>
      <c r="F8" s="363"/>
      <c r="G8" s="363"/>
      <c r="H8" s="363"/>
      <c r="I8" s="258"/>
    </row>
    <row r="9" spans="1:18" ht="14.1" thickBot="1">
      <c r="A9" s="364" t="s">
        <v>489</v>
      </c>
      <c r="B9" s="365">
        <v>2015</v>
      </c>
      <c r="C9" s="365">
        <v>2020</v>
      </c>
      <c r="D9" s="365">
        <v>2025</v>
      </c>
      <c r="E9" s="365">
        <v>2030</v>
      </c>
      <c r="F9" s="365">
        <v>2035</v>
      </c>
      <c r="G9" s="365">
        <v>2040</v>
      </c>
      <c r="H9" s="365">
        <v>2045</v>
      </c>
      <c r="I9" s="366">
        <v>2050</v>
      </c>
    </row>
    <row r="10" spans="1:18" ht="14.45">
      <c r="A10" s="367" t="str">
        <f>'% conversion'!A9</f>
        <v>Reforming</v>
      </c>
      <c r="B10" s="130">
        <f>'ETP deployment data'!B$27*'% conversion'!B15</f>
        <v>0</v>
      </c>
      <c r="C10" s="130">
        <f>'ETP deployment data'!C$27*'% conversion'!C15</f>
        <v>1797064.2127887618</v>
      </c>
      <c r="D10" s="130">
        <f>'ETP deployment data'!D$27*'% conversion'!D15</f>
        <v>5306545.0491271075</v>
      </c>
      <c r="E10" s="130">
        <f>'ETP deployment data'!E$27*'% conversion'!E15</f>
        <v>16036088.274264665</v>
      </c>
      <c r="F10" s="130">
        <f>'ETP deployment data'!F$27*'% conversion'!F15</f>
        <v>30078350.8007356</v>
      </c>
      <c r="G10" s="130">
        <f>'ETP deployment data'!G$27*'% conversion'!G15</f>
        <v>49054857.844019167</v>
      </c>
      <c r="H10" s="130">
        <f>'ETP deployment data'!H$27*'% conversion'!H15</f>
        <v>76992747.429316923</v>
      </c>
      <c r="I10" s="384">
        <f>'ETP deployment data'!I$27*'% conversion'!I15</f>
        <v>128955062.47481896</v>
      </c>
      <c r="Q10" s="5"/>
      <c r="R10" s="5"/>
    </row>
    <row r="11" spans="1:18" ht="14.45">
      <c r="A11" s="367" t="str">
        <f>'% conversion'!A10</f>
        <v>BioH2</v>
      </c>
      <c r="B11" s="130">
        <f>'ETP deployment data'!B$27*'% conversion'!B16</f>
        <v>0</v>
      </c>
      <c r="C11" s="130">
        <f>'ETP deployment data'!C$27*'% conversion'!C16</f>
        <v>26846.386105685771</v>
      </c>
      <c r="D11" s="130">
        <f>'ETP deployment data'!D$27*'% conversion'!D16</f>
        <v>81703.285909576822</v>
      </c>
      <c r="E11" s="130">
        <f>'ETP deployment data'!E$27*'% conversion'!E16</f>
        <v>254706.10224926044</v>
      </c>
      <c r="F11" s="130">
        <f>'ETP deployment data'!F$27*'% conversion'!F16</f>
        <v>493335.29346813186</v>
      </c>
      <c r="G11" s="130">
        <f>'ETP deployment data'!G$27*'% conversion'!G16</f>
        <v>831725.96344530745</v>
      </c>
      <c r="H11" s="130">
        <f>'ETP deployment data'!H$27*'% conversion'!H16</f>
        <v>1350991.8080703772</v>
      </c>
      <c r="I11" s="384">
        <f>'ETP deployment data'!I$27*'% conversion'!I16</f>
        <v>2344637.4995421628</v>
      </c>
      <c r="Q11" s="5"/>
      <c r="R11" s="5"/>
    </row>
    <row r="12" spans="1:18" ht="14.45">
      <c r="A12" s="367" t="str">
        <f>'% conversion'!A11</f>
        <v>Coal gasification</v>
      </c>
      <c r="B12" s="130">
        <f>'ETP deployment data'!B$27*'% conversion'!B17</f>
        <v>0</v>
      </c>
      <c r="C12" s="130">
        <f>'ETP deployment data'!C$27*'% conversion'!C17</f>
        <v>621849.96387659898</v>
      </c>
      <c r="D12" s="130">
        <f>'ETP deployment data'!D$27*'% conversion'!D17</f>
        <v>1713267.8831038813</v>
      </c>
      <c r="E12" s="130">
        <f>'ETP deployment data'!E$27*'% conversion'!E17</f>
        <v>4782237.0218228493</v>
      </c>
      <c r="F12" s="130">
        <f>'ETP deployment data'!F$27*'% conversion'!F17</f>
        <v>8180304.6110787196</v>
      </c>
      <c r="G12" s="130">
        <f>'ETP deployment data'!G$27*'% conversion'!G17</f>
        <v>11966669.474060042</v>
      </c>
      <c r="H12" s="130">
        <f>'ETP deployment data'!H$27*'% conversion'!H17</f>
        <v>16473828.680041851</v>
      </c>
      <c r="I12" s="384">
        <f>'ETP deployment data'!I$27*'% conversion'!I17</f>
        <v>23446374.995421629</v>
      </c>
      <c r="Q12" s="5"/>
      <c r="R12" s="5"/>
    </row>
    <row r="13" spans="1:18" ht="14.45">
      <c r="A13" s="367" t="str">
        <f>'% conversion'!A12</f>
        <v>Electrolysis</v>
      </c>
      <c r="B13" s="130">
        <f>'ETP deployment data'!B$27*'% conversion'!B18</f>
        <v>0</v>
      </c>
      <c r="C13" s="130">
        <f>'ETP deployment data'!C$27*'% conversion'!C18</f>
        <v>197921.54117769116</v>
      </c>
      <c r="D13" s="130">
        <f>'ETP deployment data'!D$27*'% conversion'!D18</f>
        <v>777127.06807442394</v>
      </c>
      <c r="E13" s="130">
        <f>'ETP deployment data'!E$27*'% conversion'!E18</f>
        <v>3125626.9561017454</v>
      </c>
      <c r="F13" s="130">
        <f>'ETP deployment data'!F$27*'% conversion'!F18</f>
        <v>7810615.5338169802</v>
      </c>
      <c r="G13" s="130">
        <f>'ETP deployment data'!G$27*'% conversion'!G18</f>
        <v>16989031.210468654</v>
      </c>
      <c r="H13" s="130">
        <f>'ETP deployment data'!H$27*'% conversion'!H18</f>
        <v>35602980.125644013</v>
      </c>
      <c r="I13" s="384">
        <f>'ETP deployment data'!I$27*'% conversion'!I18</f>
        <v>79717674.984433532</v>
      </c>
      <c r="Q13" s="5"/>
      <c r="R13" s="5"/>
    </row>
    <row r="14" spans="1:18">
      <c r="A14" s="367"/>
      <c r="I14" s="236"/>
    </row>
    <row r="15" spans="1:18" ht="14.1" thickBot="1">
      <c r="A15" s="364" t="s">
        <v>490</v>
      </c>
      <c r="B15" s="365">
        <v>2015</v>
      </c>
      <c r="C15" s="365">
        <v>2020</v>
      </c>
      <c r="D15" s="365">
        <v>2025</v>
      </c>
      <c r="E15" s="365">
        <v>2030</v>
      </c>
      <c r="F15" s="365">
        <v>2035</v>
      </c>
      <c r="G15" s="365">
        <v>2040</v>
      </c>
      <c r="H15" s="365">
        <v>2045</v>
      </c>
      <c r="I15" s="366">
        <v>2050</v>
      </c>
    </row>
    <row r="16" spans="1:18">
      <c r="A16" s="367" t="str">
        <f>A10</f>
        <v>Reforming</v>
      </c>
      <c r="B16" s="130">
        <f>'ETP deployment data'!B$31*'% conversion'!B21</f>
        <v>0</v>
      </c>
      <c r="C16" s="130">
        <f>'ETP deployment data'!C$31*'% conversion'!C21</f>
        <v>1797064.2127887618</v>
      </c>
      <c r="D16" s="130">
        <f>'ETP deployment data'!D$31*'% conversion'!D21</f>
        <v>5306545.0491271075</v>
      </c>
      <c r="E16" s="130">
        <f>'ETP deployment data'!E$31*'% conversion'!E21</f>
        <v>16036088.274264665</v>
      </c>
      <c r="F16" s="130">
        <f>'ETP deployment data'!F$31*'% conversion'!F21</f>
        <v>30078350.8007356</v>
      </c>
      <c r="G16" s="130">
        <f>'ETP deployment data'!G$31*'% conversion'!G21</f>
        <v>49054857.844019167</v>
      </c>
      <c r="H16" s="130">
        <f>'ETP deployment data'!H$31*'% conversion'!H21</f>
        <v>76992747.429316923</v>
      </c>
      <c r="I16" s="384">
        <f>'ETP deployment data'!I$31*'% conversion'!I21</f>
        <v>128955062.47481896</v>
      </c>
    </row>
    <row r="17" spans="1:9">
      <c r="A17" s="367" t="str">
        <f>A11</f>
        <v>BioH2</v>
      </c>
      <c r="B17" s="130">
        <f>'ETP deployment data'!B$31*'% conversion'!B22</f>
        <v>0</v>
      </c>
      <c r="C17" s="130">
        <f>'ETP deployment data'!C$31*'% conversion'!C22</f>
        <v>26846.386105685771</v>
      </c>
      <c r="D17" s="130">
        <f>'ETP deployment data'!D$31*'% conversion'!D22</f>
        <v>81703.285909576822</v>
      </c>
      <c r="E17" s="130">
        <f>'ETP deployment data'!E$31*'% conversion'!E22</f>
        <v>254706.10224926044</v>
      </c>
      <c r="F17" s="130">
        <f>'ETP deployment data'!F$31*'% conversion'!F22</f>
        <v>493335.29346813186</v>
      </c>
      <c r="G17" s="130">
        <f>'ETP deployment data'!G$31*'% conversion'!G22</f>
        <v>831725.96344530745</v>
      </c>
      <c r="H17" s="130">
        <f>'ETP deployment data'!H$31*'% conversion'!H22</f>
        <v>1350991.8080703772</v>
      </c>
      <c r="I17" s="384">
        <f>'ETP deployment data'!I$31*'% conversion'!I22</f>
        <v>2344637.4995421628</v>
      </c>
    </row>
    <row r="18" spans="1:9">
      <c r="A18" s="367" t="str">
        <f>A12</f>
        <v>Coal gasification</v>
      </c>
      <c r="B18" s="130">
        <f>'ETP deployment data'!B$31*'% conversion'!B23</f>
        <v>0</v>
      </c>
      <c r="C18" s="130">
        <f>'ETP deployment data'!C$31*'% conversion'!C23</f>
        <v>621849.96387659898</v>
      </c>
      <c r="D18" s="130">
        <f>'ETP deployment data'!D$31*'% conversion'!D23</f>
        <v>1713267.8831038813</v>
      </c>
      <c r="E18" s="130">
        <f>'ETP deployment data'!E$31*'% conversion'!E23</f>
        <v>4782237.0218228493</v>
      </c>
      <c r="F18" s="130">
        <f>'ETP deployment data'!F$31*'% conversion'!F23</f>
        <v>8180304.6110787196</v>
      </c>
      <c r="G18" s="130">
        <f>'ETP deployment data'!G$31*'% conversion'!G23</f>
        <v>11966669.474060042</v>
      </c>
      <c r="H18" s="130">
        <f>'ETP deployment data'!H$31*'% conversion'!H23</f>
        <v>16473828.680041851</v>
      </c>
      <c r="I18" s="384">
        <f>'ETP deployment data'!I$31*'% conversion'!I23</f>
        <v>23446374.995421629</v>
      </c>
    </row>
    <row r="19" spans="1:9">
      <c r="A19" s="367" t="str">
        <f>A13</f>
        <v>Electrolysis</v>
      </c>
      <c r="B19" s="130">
        <f>'ETP deployment data'!B$31*'% conversion'!B24</f>
        <v>0</v>
      </c>
      <c r="C19" s="130">
        <f>'ETP deployment data'!C$31*'% conversion'!C24</f>
        <v>197921.54117769116</v>
      </c>
      <c r="D19" s="130">
        <f>'ETP deployment data'!D$31*'% conversion'!D24</f>
        <v>777127.06807442394</v>
      </c>
      <c r="E19" s="130">
        <f>'ETP deployment data'!E$31*'% conversion'!E24</f>
        <v>3125626.9561017454</v>
      </c>
      <c r="F19" s="130">
        <f>'ETP deployment data'!F$31*'% conversion'!F24</f>
        <v>7810615.5338169802</v>
      </c>
      <c r="G19" s="130">
        <f>'ETP deployment data'!G$31*'% conversion'!G24</f>
        <v>16989031.210468654</v>
      </c>
      <c r="H19" s="130">
        <f>'ETP deployment data'!H$31*'% conversion'!H24</f>
        <v>35602980.125644013</v>
      </c>
      <c r="I19" s="384">
        <f>'ETP deployment data'!I$31*'% conversion'!I24</f>
        <v>79717674.984433532</v>
      </c>
    </row>
    <row r="20" spans="1:9">
      <c r="A20" s="367"/>
      <c r="I20" s="236"/>
    </row>
    <row r="21" spans="1:9" ht="14.1" thickBot="1">
      <c r="A21" s="364" t="s">
        <v>491</v>
      </c>
      <c r="B21" s="365">
        <v>2015</v>
      </c>
      <c r="C21" s="365">
        <v>2020</v>
      </c>
      <c r="D21" s="365">
        <v>2025</v>
      </c>
      <c r="E21" s="365">
        <v>2030</v>
      </c>
      <c r="F21" s="365">
        <v>2035</v>
      </c>
      <c r="G21" s="365">
        <v>2040</v>
      </c>
      <c r="H21" s="365">
        <v>2045</v>
      </c>
      <c r="I21" s="366">
        <v>2050</v>
      </c>
    </row>
    <row r="22" spans="1:9">
      <c r="A22" s="367" t="str">
        <f>A10</f>
        <v>Reforming</v>
      </c>
      <c r="B22" s="130">
        <f>'ETP deployment data'!B$35*'% conversion'!B27</f>
        <v>0</v>
      </c>
      <c r="C22" s="130">
        <f>'ETP deployment data'!C$35*'% conversion'!C27</f>
        <v>1797064.2127887618</v>
      </c>
      <c r="D22" s="130">
        <f>'ETP deployment data'!D$35*'% conversion'!D27</f>
        <v>5306545.0491271075</v>
      </c>
      <c r="E22" s="130">
        <f>'ETP deployment data'!E$35*'% conversion'!E27</f>
        <v>16036088.274264665</v>
      </c>
      <c r="F22" s="130">
        <f>'ETP deployment data'!F$35*'% conversion'!F27</f>
        <v>30078350.8007356</v>
      </c>
      <c r="G22" s="130">
        <f>'ETP deployment data'!G$35*'% conversion'!G27</f>
        <v>49054857.844019167</v>
      </c>
      <c r="H22" s="130">
        <f>'ETP deployment data'!H$35*'% conversion'!H27</f>
        <v>76992747.429316923</v>
      </c>
      <c r="I22" s="384">
        <f>'ETP deployment data'!I$35*'% conversion'!I27</f>
        <v>128955062.47481896</v>
      </c>
    </row>
    <row r="23" spans="1:9">
      <c r="A23" s="367" t="str">
        <f>A11</f>
        <v>BioH2</v>
      </c>
      <c r="B23" s="130">
        <f>'ETP deployment data'!B$35*'% conversion'!B28</f>
        <v>0</v>
      </c>
      <c r="C23" s="130">
        <f>'ETP deployment data'!C$35*'% conversion'!C28</f>
        <v>26846.386105685771</v>
      </c>
      <c r="D23" s="130">
        <f>'ETP deployment data'!D$35*'% conversion'!D28</f>
        <v>81703.285909576822</v>
      </c>
      <c r="E23" s="130">
        <f>'ETP deployment data'!E$35*'% conversion'!E28</f>
        <v>254706.10224926044</v>
      </c>
      <c r="F23" s="130">
        <f>'ETP deployment data'!F$35*'% conversion'!F28</f>
        <v>493335.29346813186</v>
      </c>
      <c r="G23" s="130">
        <f>'ETP deployment data'!G$35*'% conversion'!G28</f>
        <v>831725.96344530745</v>
      </c>
      <c r="H23" s="130">
        <f>'ETP deployment data'!H$35*'% conversion'!H28</f>
        <v>1350991.8080703772</v>
      </c>
      <c r="I23" s="384">
        <f>'ETP deployment data'!I$35*'% conversion'!I28</f>
        <v>2344637.4995421628</v>
      </c>
    </row>
    <row r="24" spans="1:9">
      <c r="A24" s="367" t="str">
        <f>A12</f>
        <v>Coal gasification</v>
      </c>
      <c r="B24" s="130">
        <f>'ETP deployment data'!B$35*'% conversion'!B29</f>
        <v>0</v>
      </c>
      <c r="C24" s="130">
        <f>'ETP deployment data'!C$35*'% conversion'!C29</f>
        <v>621849.96387659898</v>
      </c>
      <c r="D24" s="130">
        <f>'ETP deployment data'!D$35*'% conversion'!D29</f>
        <v>1713267.8831038813</v>
      </c>
      <c r="E24" s="130">
        <f>'ETP deployment data'!E$35*'% conversion'!E29</f>
        <v>4782237.0218228493</v>
      </c>
      <c r="F24" s="130">
        <f>'ETP deployment data'!F$35*'% conversion'!F29</f>
        <v>8180304.6110787196</v>
      </c>
      <c r="G24" s="130">
        <f>'ETP deployment data'!G$35*'% conversion'!G29</f>
        <v>11966669.474060042</v>
      </c>
      <c r="H24" s="130">
        <f>'ETP deployment data'!H$35*'% conversion'!H29</f>
        <v>16473828.680041851</v>
      </c>
      <c r="I24" s="384">
        <f>'ETP deployment data'!I$35*'% conversion'!I29</f>
        <v>23446374.995421629</v>
      </c>
    </row>
    <row r="25" spans="1:9">
      <c r="A25" s="369" t="str">
        <f>A13</f>
        <v>Electrolysis</v>
      </c>
      <c r="B25" s="513">
        <f>'ETP deployment data'!B$35*'% conversion'!B30</f>
        <v>0</v>
      </c>
      <c r="C25" s="513">
        <f>'ETP deployment data'!C$35*'% conversion'!C30</f>
        <v>197921.54117769116</v>
      </c>
      <c r="D25" s="513">
        <f>'ETP deployment data'!D$35*'% conversion'!D30</f>
        <v>777127.06807442394</v>
      </c>
      <c r="E25" s="513">
        <f>'ETP deployment data'!E$35*'% conversion'!E30</f>
        <v>3125626.9561017454</v>
      </c>
      <c r="F25" s="513">
        <f>'ETP deployment data'!F$35*'% conversion'!F30</f>
        <v>7810615.5338169802</v>
      </c>
      <c r="G25" s="513">
        <f>'ETP deployment data'!G$35*'% conversion'!G30</f>
        <v>16989031.210468654</v>
      </c>
      <c r="H25" s="513">
        <f>'ETP deployment data'!H$35*'% conversion'!H30</f>
        <v>35602980.125644013</v>
      </c>
      <c r="I25" s="385">
        <f>'ETP deployment data'!I$35*'% conversion'!I30</f>
        <v>79717674.984433532</v>
      </c>
    </row>
    <row r="30" spans="1:9" ht="14.1">
      <c r="A30" s="2" t="s">
        <v>288</v>
      </c>
    </row>
    <row r="31" spans="1:9" ht="14.1">
      <c r="A31" s="2" t="s">
        <v>523</v>
      </c>
    </row>
    <row r="32" spans="1:9">
      <c r="A32" s="362"/>
      <c r="B32" s="363"/>
      <c r="C32" s="363"/>
      <c r="D32" s="363"/>
      <c r="E32" s="363"/>
      <c r="F32" s="363"/>
      <c r="G32" s="363"/>
      <c r="H32" s="363"/>
      <c r="I32" s="258"/>
    </row>
    <row r="33" spans="1:9" ht="14.1" thickBot="1">
      <c r="A33" s="364" t="s">
        <v>489</v>
      </c>
      <c r="B33" s="365">
        <v>2015</v>
      </c>
      <c r="C33" s="365">
        <v>2020</v>
      </c>
      <c r="D33" s="365">
        <v>2025</v>
      </c>
      <c r="E33" s="365">
        <v>2030</v>
      </c>
      <c r="F33" s="365">
        <v>2035</v>
      </c>
      <c r="G33" s="365">
        <v>2040</v>
      </c>
      <c r="H33" s="365">
        <v>2045</v>
      </c>
      <c r="I33" s="366">
        <v>2050</v>
      </c>
    </row>
    <row r="34" spans="1:9">
      <c r="A34" s="367" t="str">
        <f>A10</f>
        <v>Reforming</v>
      </c>
      <c r="B34" s="130">
        <f>'ETP deployment data'!B$41*'% conversion'!B15</f>
        <v>0</v>
      </c>
      <c r="C34" s="130">
        <f>'ETP deployment data'!C$41*'% conversion'!C15</f>
        <v>5129748.8261737665</v>
      </c>
      <c r="D34" s="130">
        <f>'ETP deployment data'!D$41*'% conversion'!D15</f>
        <v>19329570.958769519</v>
      </c>
      <c r="E34" s="130">
        <f>'ETP deployment data'!E$41*'% conversion'!E15</f>
        <v>59514306.342301808</v>
      </c>
      <c r="F34" s="130">
        <f>'ETP deployment data'!F$41*'% conversion'!F15</f>
        <v>146359789.88017806</v>
      </c>
      <c r="G34" s="130">
        <f>'ETP deployment data'!G$41*'% conversion'!G15</f>
        <v>307497399.4018659</v>
      </c>
      <c r="H34" s="130">
        <f>'ETP deployment data'!H$41*'% conversion'!H15</f>
        <v>614574468.23086107</v>
      </c>
      <c r="I34" s="384">
        <f>'ETP deployment data'!I$41*'% conversion'!I15</f>
        <v>1206002406.9513938</v>
      </c>
    </row>
    <row r="35" spans="1:9">
      <c r="A35" s="367" t="str">
        <f>A11</f>
        <v>BioH2</v>
      </c>
      <c r="B35" s="130">
        <f>'ETP deployment data'!B$41*'% conversion'!B16</f>
        <v>0</v>
      </c>
      <c r="C35" s="130">
        <f>'ETP deployment data'!C$41*'% conversion'!C16</f>
        <v>76633.442830034925</v>
      </c>
      <c r="D35" s="130">
        <f>'ETP deployment data'!D$41*'% conversion'!D16</f>
        <v>297611.61884672625</v>
      </c>
      <c r="E35" s="130">
        <f>'ETP deployment data'!E$41*'% conversion'!E16</f>
        <v>945283.95811111457</v>
      </c>
      <c r="F35" s="130">
        <f>'ETP deployment data'!F$41*'% conversion'!F16</f>
        <v>2400545.50765815</v>
      </c>
      <c r="G35" s="130">
        <f>'ETP deployment data'!G$41*'% conversion'!G16</f>
        <v>5213623.7268828461</v>
      </c>
      <c r="H35" s="130">
        <f>'ETP deployment data'!H$41*'% conversion'!H16</f>
        <v>10783938.744247871</v>
      </c>
      <c r="I35" s="384">
        <f>'ETP deployment data'!I$41*'% conversion'!I16</f>
        <v>21927316.490025338</v>
      </c>
    </row>
    <row r="36" spans="1:9">
      <c r="A36" s="367" t="str">
        <f>A12</f>
        <v>Coal gasification</v>
      </c>
      <c r="B36" s="130">
        <f>'ETP deployment data'!B$41*'% conversion'!B17</f>
        <v>0</v>
      </c>
      <c r="C36" s="130">
        <f>'ETP deployment data'!C$41*'% conversion'!C17</f>
        <v>1775080.767593666</v>
      </c>
      <c r="D36" s="130">
        <f>'ETP deployment data'!D$41*'% conversion'!D17</f>
        <v>6240733.4360206369</v>
      </c>
      <c r="E36" s="130">
        <f>'ETP deployment data'!E$41*'% conversion'!E17</f>
        <v>17748188.601269908</v>
      </c>
      <c r="F36" s="130">
        <f>'ETP deployment data'!F$41*'% conversion'!F17</f>
        <v>39804963.774943821</v>
      </c>
      <c r="G36" s="130">
        <f>'ETP deployment data'!G$41*'% conversion'!G17</f>
        <v>75012341.376579747</v>
      </c>
      <c r="H36" s="130">
        <f>'ETP deployment data'!H$41*'% conversion'!H17</f>
        <v>131498028.56506339</v>
      </c>
      <c r="I36" s="384">
        <f>'ETP deployment data'!I$41*'% conversion'!I17</f>
        <v>219273164.90025342</v>
      </c>
    </row>
    <row r="37" spans="1:9">
      <c r="A37" s="367" t="str">
        <f>A13</f>
        <v>Electrolysis</v>
      </c>
      <c r="B37" s="130">
        <f>'ETP deployment data'!B$41*'% conversion'!B18</f>
        <v>0</v>
      </c>
      <c r="C37" s="130">
        <f>'ETP deployment data'!C$41*'% conversion'!C18</f>
        <v>564970.23662565544</v>
      </c>
      <c r="D37" s="130">
        <f>'ETP deployment data'!D$41*'% conversion'!D18</f>
        <v>2830755.7303779097</v>
      </c>
      <c r="E37" s="130">
        <f>'ETP deployment data'!E$41*'% conversion'!E18</f>
        <v>11600055.886180604</v>
      </c>
      <c r="F37" s="130">
        <f>'ETP deployment data'!F$41*'% conversion'!F18</f>
        <v>38006074.732539877</v>
      </c>
      <c r="G37" s="130">
        <f>'ETP deployment data'!G$41*'% conversion'!G18</f>
        <v>106494711.12906653</v>
      </c>
      <c r="H37" s="130">
        <f>'ETP deployment data'!H$41*'% conversion'!H18</f>
        <v>284191476.58341599</v>
      </c>
      <c r="I37" s="384">
        <f>'ETP deployment data'!I$41*'% conversion'!I18</f>
        <v>745528760.66086161</v>
      </c>
    </row>
    <row r="38" spans="1:9">
      <c r="A38" s="367"/>
      <c r="I38" s="236"/>
    </row>
    <row r="39" spans="1:9" ht="14.1" thickBot="1">
      <c r="A39" s="364" t="s">
        <v>490</v>
      </c>
      <c r="B39" s="365">
        <v>2015</v>
      </c>
      <c r="C39" s="365">
        <v>2020</v>
      </c>
      <c r="D39" s="365">
        <v>2025</v>
      </c>
      <c r="E39" s="365">
        <v>2030</v>
      </c>
      <c r="F39" s="365">
        <v>2035</v>
      </c>
      <c r="G39" s="365">
        <v>2040</v>
      </c>
      <c r="H39" s="365">
        <v>2045</v>
      </c>
      <c r="I39" s="366">
        <v>2050</v>
      </c>
    </row>
    <row r="40" spans="1:9">
      <c r="A40" s="367" t="str">
        <f>A34</f>
        <v>Reforming</v>
      </c>
      <c r="B40" s="130">
        <f>'ETP deployment data'!B$45*'% conversion'!B21</f>
        <v>0</v>
      </c>
      <c r="C40" s="130">
        <f>'ETP deployment data'!C$45*'% conversion'!C21</f>
        <v>5129748.8261737665</v>
      </c>
      <c r="D40" s="130">
        <f>'ETP deployment data'!D$45*'% conversion'!D21</f>
        <v>19329570.958769519</v>
      </c>
      <c r="E40" s="130">
        <f>'ETP deployment data'!E$45*'% conversion'!E21</f>
        <v>59514306.342301808</v>
      </c>
      <c r="F40" s="130">
        <f>'ETP deployment data'!F$45*'% conversion'!F21</f>
        <v>146359789.88017806</v>
      </c>
      <c r="G40" s="130">
        <f>'ETP deployment data'!G$45*'% conversion'!G21</f>
        <v>307497399.4018659</v>
      </c>
      <c r="H40" s="130">
        <f>'ETP deployment data'!H$45*'% conversion'!H21</f>
        <v>614574468.23086107</v>
      </c>
      <c r="I40" s="384">
        <f>'ETP deployment data'!I$45*'% conversion'!I21</f>
        <v>1206002406.9513938</v>
      </c>
    </row>
    <row r="41" spans="1:9">
      <c r="A41" s="367" t="str">
        <f>A35</f>
        <v>BioH2</v>
      </c>
      <c r="B41" s="130">
        <f>'ETP deployment data'!B$45*'% conversion'!B22</f>
        <v>0</v>
      </c>
      <c r="C41" s="130">
        <f>'ETP deployment data'!C$45*'% conversion'!C22</f>
        <v>76633.442830034925</v>
      </c>
      <c r="D41" s="130">
        <f>'ETP deployment data'!D$45*'% conversion'!D22</f>
        <v>297611.61884672625</v>
      </c>
      <c r="E41" s="130">
        <f>'ETP deployment data'!E$45*'% conversion'!E22</f>
        <v>945283.95811111457</v>
      </c>
      <c r="F41" s="130">
        <f>'ETP deployment data'!F$45*'% conversion'!F22</f>
        <v>2400545.50765815</v>
      </c>
      <c r="G41" s="130">
        <f>'ETP deployment data'!G$45*'% conversion'!G22</f>
        <v>5213623.7268828461</v>
      </c>
      <c r="H41" s="130">
        <f>'ETP deployment data'!H$45*'% conversion'!H22</f>
        <v>10783938.744247871</v>
      </c>
      <c r="I41" s="384">
        <f>'ETP deployment data'!I$45*'% conversion'!I22</f>
        <v>21927316.490025338</v>
      </c>
    </row>
    <row r="42" spans="1:9">
      <c r="A42" s="367" t="str">
        <f>A36</f>
        <v>Coal gasification</v>
      </c>
      <c r="B42" s="130">
        <f>'ETP deployment data'!B$45*'% conversion'!B23</f>
        <v>0</v>
      </c>
      <c r="C42" s="130">
        <f>'ETP deployment data'!C$45*'% conversion'!C23</f>
        <v>1775080.767593666</v>
      </c>
      <c r="D42" s="130">
        <f>'ETP deployment data'!D$45*'% conversion'!D23</f>
        <v>6240733.4360206369</v>
      </c>
      <c r="E42" s="130">
        <f>'ETP deployment data'!E$45*'% conversion'!E23</f>
        <v>17748188.601269908</v>
      </c>
      <c r="F42" s="130">
        <f>'ETP deployment data'!F$45*'% conversion'!F23</f>
        <v>39804963.774943821</v>
      </c>
      <c r="G42" s="130">
        <f>'ETP deployment data'!G$45*'% conversion'!G23</f>
        <v>75012341.376579747</v>
      </c>
      <c r="H42" s="130">
        <f>'ETP deployment data'!H$45*'% conversion'!H23</f>
        <v>131498028.56506339</v>
      </c>
      <c r="I42" s="384">
        <f>'ETP deployment data'!I$45*'% conversion'!I23</f>
        <v>219273164.90025342</v>
      </c>
    </row>
    <row r="43" spans="1:9">
      <c r="A43" s="367" t="str">
        <f>A37</f>
        <v>Electrolysis</v>
      </c>
      <c r="B43" s="130">
        <f>'ETP deployment data'!B$45*'% conversion'!B24</f>
        <v>0</v>
      </c>
      <c r="C43" s="130">
        <f>'ETP deployment data'!C$45*'% conversion'!C24</f>
        <v>564970.23662565544</v>
      </c>
      <c r="D43" s="130">
        <f>'ETP deployment data'!D$45*'% conversion'!D24</f>
        <v>2830755.7303779097</v>
      </c>
      <c r="E43" s="130">
        <f>'ETP deployment data'!E$45*'% conversion'!E24</f>
        <v>11600055.886180604</v>
      </c>
      <c r="F43" s="130">
        <f>'ETP deployment data'!F$45*'% conversion'!F24</f>
        <v>38006074.732539877</v>
      </c>
      <c r="G43" s="130">
        <f>'ETP deployment data'!G$45*'% conversion'!G24</f>
        <v>106494711.12906653</v>
      </c>
      <c r="H43" s="130">
        <f>'ETP deployment data'!H$45*'% conversion'!H24</f>
        <v>284191476.58341599</v>
      </c>
      <c r="I43" s="384">
        <f>'ETP deployment data'!I$45*'% conversion'!I24</f>
        <v>745528760.66086161</v>
      </c>
    </row>
    <row r="44" spans="1:9">
      <c r="A44" s="367"/>
      <c r="I44" s="236"/>
    </row>
    <row r="45" spans="1:9" ht="14.1" thickBot="1">
      <c r="A45" s="364" t="s">
        <v>491</v>
      </c>
      <c r="B45" s="365">
        <v>2015</v>
      </c>
      <c r="C45" s="365">
        <v>2020</v>
      </c>
      <c r="D45" s="365">
        <v>2025</v>
      </c>
      <c r="E45" s="365">
        <v>2030</v>
      </c>
      <c r="F45" s="365">
        <v>2035</v>
      </c>
      <c r="G45" s="365">
        <v>2040</v>
      </c>
      <c r="H45" s="365">
        <v>2045</v>
      </c>
      <c r="I45" s="366">
        <v>2050</v>
      </c>
    </row>
    <row r="46" spans="1:9">
      <c r="A46" s="367" t="str">
        <f>A34</f>
        <v>Reforming</v>
      </c>
      <c r="B46" s="130">
        <f>'ETP deployment data'!B$49*'% conversion'!B27</f>
        <v>0</v>
      </c>
      <c r="C46" s="130">
        <f>'ETP deployment data'!C$49*'% conversion'!C27</f>
        <v>5129748.8261737665</v>
      </c>
      <c r="D46" s="130">
        <f>'ETP deployment data'!D$49*'% conversion'!D27</f>
        <v>19329570.958769519</v>
      </c>
      <c r="E46" s="130">
        <f>'ETP deployment data'!E$49*'% conversion'!E27</f>
        <v>59514306.342301808</v>
      </c>
      <c r="F46" s="130">
        <f>'ETP deployment data'!F$49*'% conversion'!F27</f>
        <v>146359789.88017806</v>
      </c>
      <c r="G46" s="130">
        <f>'ETP deployment data'!G$49*'% conversion'!G27</f>
        <v>307497399.4018659</v>
      </c>
      <c r="H46" s="130">
        <f>'ETP deployment data'!H$49*'% conversion'!H27</f>
        <v>614574468.23086107</v>
      </c>
      <c r="I46" s="384">
        <f>'ETP deployment data'!I$49*'% conversion'!I27</f>
        <v>1206002406.9513938</v>
      </c>
    </row>
    <row r="47" spans="1:9">
      <c r="A47" s="367" t="str">
        <f>A35</f>
        <v>BioH2</v>
      </c>
      <c r="B47" s="130">
        <f>'ETP deployment data'!B$49*'% conversion'!B28</f>
        <v>0</v>
      </c>
      <c r="C47" s="130">
        <f>'ETP deployment data'!C$49*'% conversion'!C28</f>
        <v>76633.442830034925</v>
      </c>
      <c r="D47" s="130">
        <f>'ETP deployment data'!D$49*'% conversion'!D28</f>
        <v>297611.61884672625</v>
      </c>
      <c r="E47" s="130">
        <f>'ETP deployment data'!E$49*'% conversion'!E28</f>
        <v>945283.95811111457</v>
      </c>
      <c r="F47" s="130">
        <f>'ETP deployment data'!F$49*'% conversion'!F28</f>
        <v>2400545.50765815</v>
      </c>
      <c r="G47" s="130">
        <f>'ETP deployment data'!G$49*'% conversion'!G28</f>
        <v>5213623.7268828461</v>
      </c>
      <c r="H47" s="130">
        <f>'ETP deployment data'!H$49*'% conversion'!H28</f>
        <v>10783938.744247871</v>
      </c>
      <c r="I47" s="384">
        <f>'ETP deployment data'!I$49*'% conversion'!I28</f>
        <v>21927316.490025338</v>
      </c>
    </row>
    <row r="48" spans="1:9">
      <c r="A48" s="367" t="str">
        <f>A36</f>
        <v>Coal gasification</v>
      </c>
      <c r="B48" s="130">
        <f>'ETP deployment data'!B$49*'% conversion'!B29</f>
        <v>0</v>
      </c>
      <c r="C48" s="130">
        <f>'ETP deployment data'!C$49*'% conversion'!C29</f>
        <v>1775080.767593666</v>
      </c>
      <c r="D48" s="130">
        <f>'ETP deployment data'!D$49*'% conversion'!D29</f>
        <v>6240733.4360206369</v>
      </c>
      <c r="E48" s="130">
        <f>'ETP deployment data'!E$49*'% conversion'!E29</f>
        <v>17748188.601269908</v>
      </c>
      <c r="F48" s="130">
        <f>'ETP deployment data'!F$49*'% conversion'!F29</f>
        <v>39804963.774943821</v>
      </c>
      <c r="G48" s="130">
        <f>'ETP deployment data'!G$49*'% conversion'!G29</f>
        <v>75012341.376579747</v>
      </c>
      <c r="H48" s="130">
        <f>'ETP deployment data'!H$49*'% conversion'!H29</f>
        <v>131498028.56506339</v>
      </c>
      <c r="I48" s="384">
        <f>'ETP deployment data'!I$49*'% conversion'!I29</f>
        <v>219273164.90025342</v>
      </c>
    </row>
    <row r="49" spans="1:9">
      <c r="A49" s="369" t="str">
        <f>A37</f>
        <v>Electrolysis</v>
      </c>
      <c r="B49" s="513">
        <f>'ETP deployment data'!B$49*'% conversion'!B30</f>
        <v>0</v>
      </c>
      <c r="C49" s="513">
        <f>'ETP deployment data'!C$49*'% conversion'!C30</f>
        <v>564970.23662565544</v>
      </c>
      <c r="D49" s="513">
        <f>'ETP deployment data'!D$49*'% conversion'!D30</f>
        <v>2830755.7303779097</v>
      </c>
      <c r="E49" s="513">
        <f>'ETP deployment data'!E$49*'% conversion'!E30</f>
        <v>11600055.886180604</v>
      </c>
      <c r="F49" s="513">
        <f>'ETP deployment data'!F$49*'% conversion'!F30</f>
        <v>38006074.732539877</v>
      </c>
      <c r="G49" s="513">
        <f>'ETP deployment data'!G$49*'% conversion'!G30</f>
        <v>106494711.12906653</v>
      </c>
      <c r="H49" s="513">
        <f>'ETP deployment data'!H$49*'% conversion'!H30</f>
        <v>284191476.58341599</v>
      </c>
      <c r="I49" s="385">
        <f>'ETP deployment data'!I$49*'% conversion'!I30</f>
        <v>745528760.66086161</v>
      </c>
    </row>
    <row r="52" spans="1:9" ht="14.1">
      <c r="A52" s="2" t="s">
        <v>281</v>
      </c>
    </row>
    <row r="53" spans="1:9" ht="14.1">
      <c r="A53" s="2" t="s">
        <v>523</v>
      </c>
    </row>
    <row r="54" spans="1:9">
      <c r="A54" s="362"/>
      <c r="B54" s="363"/>
      <c r="C54" s="363"/>
      <c r="D54" s="363"/>
      <c r="E54" s="363"/>
      <c r="F54" s="363"/>
      <c r="G54" s="363"/>
      <c r="H54" s="363"/>
      <c r="I54" s="258"/>
    </row>
    <row r="55" spans="1:9" ht="14.1" thickBot="1">
      <c r="A55" s="364" t="s">
        <v>489</v>
      </c>
      <c r="B55" s="365">
        <v>2015</v>
      </c>
      <c r="C55" s="365">
        <v>2020</v>
      </c>
      <c r="D55" s="365">
        <v>2025</v>
      </c>
      <c r="E55" s="365">
        <v>2030</v>
      </c>
      <c r="F55" s="365">
        <v>2035</v>
      </c>
      <c r="G55" s="365">
        <v>2040</v>
      </c>
      <c r="H55" s="365">
        <v>2045</v>
      </c>
      <c r="I55" s="366">
        <v>2050</v>
      </c>
    </row>
    <row r="56" spans="1:9">
      <c r="A56" s="367" t="s">
        <v>536</v>
      </c>
      <c r="B56" s="130">
        <f>B13</f>
        <v>0</v>
      </c>
      <c r="C56" s="130">
        <f t="shared" ref="C56:I56" si="0">C13</f>
        <v>197921.54117769116</v>
      </c>
      <c r="D56" s="130">
        <f t="shared" si="0"/>
        <v>777127.06807442394</v>
      </c>
      <c r="E56" s="130">
        <f t="shared" si="0"/>
        <v>3125626.9561017454</v>
      </c>
      <c r="F56" s="130">
        <f t="shared" si="0"/>
        <v>7810615.5338169802</v>
      </c>
      <c r="G56" s="130">
        <f t="shared" si="0"/>
        <v>16989031.210468654</v>
      </c>
      <c r="H56" s="130">
        <f t="shared" si="0"/>
        <v>35602980.125644013</v>
      </c>
      <c r="I56" s="386">
        <f t="shared" si="0"/>
        <v>79717674.984433532</v>
      </c>
    </row>
    <row r="57" spans="1:9">
      <c r="A57" s="367"/>
      <c r="I57" s="236"/>
    </row>
    <row r="58" spans="1:9" ht="14.1" thickBot="1">
      <c r="A58" s="364" t="s">
        <v>490</v>
      </c>
      <c r="B58" s="365">
        <v>2015</v>
      </c>
      <c r="C58" s="365">
        <v>2020</v>
      </c>
      <c r="D58" s="365">
        <v>2025</v>
      </c>
      <c r="E58" s="365">
        <v>2030</v>
      </c>
      <c r="F58" s="365">
        <v>2035</v>
      </c>
      <c r="G58" s="365">
        <v>2040</v>
      </c>
      <c r="H58" s="365">
        <v>2045</v>
      </c>
      <c r="I58" s="366">
        <v>2050</v>
      </c>
    </row>
    <row r="59" spans="1:9">
      <c r="A59" s="367" t="s">
        <v>537</v>
      </c>
      <c r="B59" s="130">
        <f>B19</f>
        <v>0</v>
      </c>
      <c r="C59" s="130">
        <f t="shared" ref="C59:I59" si="1">C19</f>
        <v>197921.54117769116</v>
      </c>
      <c r="D59" s="130">
        <f t="shared" si="1"/>
        <v>777127.06807442394</v>
      </c>
      <c r="E59" s="130">
        <f t="shared" si="1"/>
        <v>3125626.9561017454</v>
      </c>
      <c r="F59" s="130">
        <f t="shared" si="1"/>
        <v>7810615.5338169802</v>
      </c>
      <c r="G59" s="130">
        <f t="shared" si="1"/>
        <v>16989031.210468654</v>
      </c>
      <c r="H59" s="130">
        <f t="shared" si="1"/>
        <v>35602980.125644013</v>
      </c>
      <c r="I59" s="384">
        <f t="shared" si="1"/>
        <v>79717674.984433532</v>
      </c>
    </row>
    <row r="60" spans="1:9">
      <c r="A60" s="367"/>
      <c r="I60" s="236"/>
    </row>
    <row r="61" spans="1:9" ht="14.1" thickBot="1">
      <c r="A61" s="364" t="s">
        <v>491</v>
      </c>
      <c r="B61" s="365">
        <v>2015</v>
      </c>
      <c r="C61" s="365">
        <v>2020</v>
      </c>
      <c r="D61" s="365">
        <v>2025</v>
      </c>
      <c r="E61" s="365">
        <v>2030</v>
      </c>
      <c r="F61" s="365">
        <v>2035</v>
      </c>
      <c r="G61" s="365">
        <v>2040</v>
      </c>
      <c r="H61" s="365">
        <v>2045</v>
      </c>
      <c r="I61" s="366">
        <v>2050</v>
      </c>
    </row>
    <row r="62" spans="1:9">
      <c r="A62" s="367" t="s">
        <v>537</v>
      </c>
      <c r="B62" s="130">
        <f>B25</f>
        <v>0</v>
      </c>
      <c r="C62" s="130">
        <f t="shared" ref="C62:I62" si="2">C25</f>
        <v>197921.54117769116</v>
      </c>
      <c r="D62" s="130">
        <f t="shared" si="2"/>
        <v>777127.06807442394</v>
      </c>
      <c r="E62" s="130">
        <f t="shared" si="2"/>
        <v>3125626.9561017454</v>
      </c>
      <c r="F62" s="130">
        <f t="shared" si="2"/>
        <v>7810615.5338169802</v>
      </c>
      <c r="G62" s="130">
        <f t="shared" si="2"/>
        <v>16989031.210468654</v>
      </c>
      <c r="H62" s="130">
        <f t="shared" si="2"/>
        <v>35602980.125644013</v>
      </c>
      <c r="I62" s="384">
        <f t="shared" si="2"/>
        <v>79717674.984433532</v>
      </c>
    </row>
    <row r="63" spans="1:9">
      <c r="A63" s="369"/>
      <c r="B63" s="506"/>
      <c r="C63" s="506"/>
      <c r="D63" s="506"/>
      <c r="E63" s="506"/>
      <c r="F63" s="506"/>
      <c r="G63" s="506"/>
      <c r="H63" s="506"/>
      <c r="I63" s="237"/>
    </row>
    <row r="66" spans="1:9" ht="14.1">
      <c r="A66" s="2" t="s">
        <v>288</v>
      </c>
    </row>
    <row r="67" spans="1:9" ht="14.1">
      <c r="A67" s="2" t="s">
        <v>523</v>
      </c>
    </row>
    <row r="68" spans="1:9">
      <c r="A68" s="362"/>
      <c r="B68" s="363"/>
      <c r="C68" s="363"/>
      <c r="D68" s="363"/>
      <c r="E68" s="363"/>
      <c r="F68" s="363"/>
      <c r="G68" s="363"/>
      <c r="H68" s="363"/>
      <c r="I68" s="258"/>
    </row>
    <row r="69" spans="1:9" ht="14.1" thickBot="1">
      <c r="A69" s="364" t="s">
        <v>489</v>
      </c>
      <c r="B69" s="365">
        <v>2015</v>
      </c>
      <c r="C69" s="365">
        <v>2020</v>
      </c>
      <c r="D69" s="365">
        <v>2025</v>
      </c>
      <c r="E69" s="365">
        <v>2030</v>
      </c>
      <c r="F69" s="365">
        <v>2035</v>
      </c>
      <c r="G69" s="365">
        <v>2040</v>
      </c>
      <c r="H69" s="365">
        <v>2045</v>
      </c>
      <c r="I69" s="366">
        <v>2050</v>
      </c>
    </row>
    <row r="70" spans="1:9">
      <c r="A70" s="367" t="s">
        <v>537</v>
      </c>
      <c r="B70" s="130">
        <f>B37</f>
        <v>0</v>
      </c>
      <c r="C70" s="130">
        <f t="shared" ref="C70:I70" si="3">C37</f>
        <v>564970.23662565544</v>
      </c>
      <c r="D70" s="130">
        <f t="shared" si="3"/>
        <v>2830755.7303779097</v>
      </c>
      <c r="E70" s="130">
        <f t="shared" si="3"/>
        <v>11600055.886180604</v>
      </c>
      <c r="F70" s="130">
        <f t="shared" si="3"/>
        <v>38006074.732539877</v>
      </c>
      <c r="G70" s="130">
        <f t="shared" si="3"/>
        <v>106494711.12906653</v>
      </c>
      <c r="H70" s="130">
        <f t="shared" si="3"/>
        <v>284191476.58341599</v>
      </c>
      <c r="I70" s="386">
        <f t="shared" si="3"/>
        <v>745528760.66086161</v>
      </c>
    </row>
    <row r="71" spans="1:9">
      <c r="A71" s="367"/>
      <c r="I71" s="236"/>
    </row>
    <row r="72" spans="1:9" ht="14.1" thickBot="1">
      <c r="A72" s="364" t="s">
        <v>490</v>
      </c>
      <c r="B72" s="365">
        <v>2015</v>
      </c>
      <c r="C72" s="365">
        <v>2020</v>
      </c>
      <c r="D72" s="365">
        <v>2025</v>
      </c>
      <c r="E72" s="365">
        <v>2030</v>
      </c>
      <c r="F72" s="365">
        <v>2035</v>
      </c>
      <c r="G72" s="365">
        <v>2040</v>
      </c>
      <c r="H72" s="365">
        <v>2045</v>
      </c>
      <c r="I72" s="366">
        <v>2050</v>
      </c>
    </row>
    <row r="73" spans="1:9">
      <c r="A73" s="367" t="s">
        <v>537</v>
      </c>
      <c r="B73" s="130">
        <f>B43</f>
        <v>0</v>
      </c>
      <c r="C73" s="130">
        <f t="shared" ref="C73:I73" si="4">C43</f>
        <v>564970.23662565544</v>
      </c>
      <c r="D73" s="130">
        <f t="shared" si="4"/>
        <v>2830755.7303779097</v>
      </c>
      <c r="E73" s="130">
        <f t="shared" si="4"/>
        <v>11600055.886180604</v>
      </c>
      <c r="F73" s="130">
        <f t="shared" si="4"/>
        <v>38006074.732539877</v>
      </c>
      <c r="G73" s="130">
        <f t="shared" si="4"/>
        <v>106494711.12906653</v>
      </c>
      <c r="H73" s="130">
        <f t="shared" si="4"/>
        <v>284191476.58341599</v>
      </c>
      <c r="I73" s="384">
        <f t="shared" si="4"/>
        <v>745528760.66086161</v>
      </c>
    </row>
    <row r="74" spans="1:9">
      <c r="A74" s="367"/>
      <c r="I74" s="236"/>
    </row>
    <row r="75" spans="1:9" ht="14.1" thickBot="1">
      <c r="A75" s="364" t="s">
        <v>491</v>
      </c>
      <c r="B75" s="365">
        <v>2015</v>
      </c>
      <c r="C75" s="365">
        <v>2020</v>
      </c>
      <c r="D75" s="365">
        <v>2025</v>
      </c>
      <c r="E75" s="365">
        <v>2030</v>
      </c>
      <c r="F75" s="365">
        <v>2035</v>
      </c>
      <c r="G75" s="365">
        <v>2040</v>
      </c>
      <c r="H75" s="365">
        <v>2045</v>
      </c>
      <c r="I75" s="366">
        <v>2050</v>
      </c>
    </row>
    <row r="76" spans="1:9">
      <c r="A76" s="367" t="s">
        <v>537</v>
      </c>
      <c r="B76" s="130">
        <f>B49</f>
        <v>0</v>
      </c>
      <c r="C76" s="130">
        <f t="shared" ref="C76:I76" si="5">C49</f>
        <v>564970.23662565544</v>
      </c>
      <c r="D76" s="130">
        <f t="shared" si="5"/>
        <v>2830755.7303779097</v>
      </c>
      <c r="E76" s="130">
        <f t="shared" si="5"/>
        <v>11600055.886180604</v>
      </c>
      <c r="F76" s="130">
        <f t="shared" si="5"/>
        <v>38006074.732539877</v>
      </c>
      <c r="G76" s="130">
        <f t="shared" si="5"/>
        <v>106494711.12906653</v>
      </c>
      <c r="H76" s="130">
        <f t="shared" si="5"/>
        <v>284191476.58341599</v>
      </c>
      <c r="I76" s="384">
        <f t="shared" si="5"/>
        <v>745528760.66086161</v>
      </c>
    </row>
    <row r="77" spans="1:9">
      <c r="A77" s="369"/>
      <c r="B77" s="506"/>
      <c r="C77" s="506"/>
      <c r="D77" s="506"/>
      <c r="E77" s="506"/>
      <c r="F77" s="506"/>
      <c r="G77" s="506"/>
      <c r="H77" s="506"/>
      <c r="I77" s="237"/>
    </row>
  </sheetData>
  <conditionalFormatting sqref="A1:XFD5 L56:XFD90 J91:XFD95 L96:XFD1048576 A26:XFD29 J6:XFD25 A50:XFD51 J30:XFD49 A54:XFD54 B52:XFD53 J55:XFD55">
    <cfRule type="expression" dxfId="3247" priority="23">
      <formula>_xlfn.ISFORMULA(A1)</formula>
    </cfRule>
  </conditionalFormatting>
  <conditionalFormatting sqref="A6:I7">
    <cfRule type="expression" dxfId="3246" priority="22">
      <formula>_xlfn.ISFORMULA(A6)</formula>
    </cfRule>
  </conditionalFormatting>
  <conditionalFormatting sqref="A8:I8 A14:I14 B9:I9 A20:I20 A9:A13">
    <cfRule type="expression" dxfId="3245" priority="21">
      <formula>_xlfn.ISFORMULA(A8)</formula>
    </cfRule>
  </conditionalFormatting>
  <conditionalFormatting sqref="B15:I15 A15:A19">
    <cfRule type="expression" dxfId="3244" priority="20">
      <formula>_xlfn.ISFORMULA(A15)</formula>
    </cfRule>
  </conditionalFormatting>
  <conditionalFormatting sqref="A21:I25">
    <cfRule type="expression" dxfId="3243" priority="19">
      <formula>_xlfn.ISFORMULA(A21)</formula>
    </cfRule>
  </conditionalFormatting>
  <conditionalFormatting sqref="A30:I31">
    <cfRule type="expression" dxfId="3242" priority="18">
      <formula>_xlfn.ISFORMULA(A30)</formula>
    </cfRule>
  </conditionalFormatting>
  <conditionalFormatting sqref="A32:I32 A38:I38 B33:I33 A44:I44 A33:A37">
    <cfRule type="expression" dxfId="3241" priority="17">
      <formula>_xlfn.ISFORMULA(A32)</formula>
    </cfRule>
  </conditionalFormatting>
  <conditionalFormatting sqref="B39:I39 A39:A43">
    <cfRule type="expression" dxfId="3240" priority="16">
      <formula>_xlfn.ISFORMULA(A39)</formula>
    </cfRule>
  </conditionalFormatting>
  <conditionalFormatting sqref="A45:I49">
    <cfRule type="expression" dxfId="3239" priority="15">
      <formula>_xlfn.ISFORMULA(A45)</formula>
    </cfRule>
  </conditionalFormatting>
  <conditionalFormatting sqref="B40:I43">
    <cfRule type="expression" dxfId="3238" priority="14">
      <formula>_xlfn.ISFORMULA(B40)</formula>
    </cfRule>
  </conditionalFormatting>
  <conditionalFormatting sqref="B34:I37">
    <cfRule type="expression" dxfId="3237" priority="13">
      <formula>_xlfn.ISFORMULA(B34)</formula>
    </cfRule>
  </conditionalFormatting>
  <conditionalFormatting sqref="B16:I19">
    <cfRule type="expression" dxfId="3236" priority="12">
      <formula>_xlfn.ISFORMULA(B16)</formula>
    </cfRule>
  </conditionalFormatting>
  <conditionalFormatting sqref="B10:I13">
    <cfRule type="expression" dxfId="3235" priority="11">
      <formula>_xlfn.ISFORMULA(B10)</formula>
    </cfRule>
  </conditionalFormatting>
  <conditionalFormatting sqref="A52:A53">
    <cfRule type="expression" dxfId="3234" priority="10">
      <formula>_xlfn.ISFORMULA(A52)</formula>
    </cfRule>
  </conditionalFormatting>
  <conditionalFormatting sqref="A55:I55">
    <cfRule type="expression" dxfId="3233" priority="9">
      <formula>_xlfn.ISFORMULA(A55)</formula>
    </cfRule>
  </conditionalFormatting>
  <conditionalFormatting sqref="A58:I58">
    <cfRule type="expression" dxfId="3232" priority="8">
      <formula>_xlfn.ISFORMULA(A58)</formula>
    </cfRule>
  </conditionalFormatting>
  <conditionalFormatting sqref="A61:I61">
    <cfRule type="expression" dxfId="3231" priority="7">
      <formula>_xlfn.ISFORMULA(A61)</formula>
    </cfRule>
  </conditionalFormatting>
  <conditionalFormatting sqref="A68:I68 B66:I67">
    <cfRule type="expression" dxfId="3230" priority="6">
      <formula>_xlfn.ISFORMULA(A66)</formula>
    </cfRule>
  </conditionalFormatting>
  <conditionalFormatting sqref="A66:A67">
    <cfRule type="expression" dxfId="3229" priority="5">
      <formula>_xlfn.ISFORMULA(A66)</formula>
    </cfRule>
  </conditionalFormatting>
  <conditionalFormatting sqref="A69:I69">
    <cfRule type="expression" dxfId="3228" priority="4">
      <formula>_xlfn.ISFORMULA(A69)</formula>
    </cfRule>
  </conditionalFormatting>
  <conditionalFormatting sqref="A72:I72">
    <cfRule type="expression" dxfId="3227" priority="3">
      <formula>_xlfn.ISFORMULA(A72)</formula>
    </cfRule>
  </conditionalFormatting>
  <conditionalFormatting sqref="A75:I75">
    <cfRule type="expression" dxfId="3226" priority="2">
      <formula>_xlfn.ISFORMULA(A75)</formula>
    </cfRule>
  </conditionalFormatting>
  <conditionalFormatting sqref="B76:I76 B73:I73 B70:I70 B62:I62 B59:I59 B56:I56">
    <cfRule type="expression" dxfId="3225" priority="1">
      <formula>_xlfn.ISFORMULA(B56)</formula>
    </cfRule>
  </conditionalFormatting>
  <pageMargins left="0.7" right="0.7" top="0.75" bottom="0.75" header="0.3" footer="0.3"/>
  <pageSetup paperSize="9" orientation="portrait" verticalDpi="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59BE6-694A-4689-AB79-0367A2D8FB19}">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D840B-0EAD-49A2-9D11-3A6215903619}">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20FD6-BAE5-46FD-ACB1-24ABA441933D}">
  <sheetPr>
    <tabColor theme="9" tint="0.39997558519241921"/>
  </sheetPr>
  <dimension ref="B1:AR96"/>
  <sheetViews>
    <sheetView topLeftCell="V41" zoomScale="55" zoomScaleNormal="55" workbookViewId="0">
      <selection activeCell="X103" sqref="X103"/>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9" width="20.28515625" style="1" bestFit="1" customWidth="1"/>
    <col min="10" max="12" width="17.140625" style="1" bestFit="1" customWidth="1"/>
    <col min="13" max="13" width="19.42578125" style="1" customWidth="1"/>
    <col min="14" max="15" width="16" style="1" bestFit="1" customWidth="1"/>
    <col min="16" max="16" width="17.28515625" style="1" bestFit="1" customWidth="1"/>
    <col min="17" max="18" width="8.85546875" style="1"/>
    <col min="19" max="19" width="24.28515625" style="1" customWidth="1"/>
    <col min="20" max="20" width="28.7109375" style="1" customWidth="1"/>
    <col min="21" max="21" width="27.42578125" style="1" customWidth="1"/>
    <col min="22" max="22" width="39.28515625" style="1" customWidth="1"/>
    <col min="23" max="23" width="18.5703125" style="1" bestFit="1" customWidth="1"/>
    <col min="24" max="31" width="17.7109375" style="1" bestFit="1" customWidth="1"/>
    <col min="32" max="38" width="8.85546875" style="1"/>
    <col min="39" max="39" width="11.7109375" style="1" bestFit="1" customWidth="1"/>
    <col min="40" max="41" width="8.85546875" style="1"/>
    <col min="42" max="42" width="18.85546875" style="1" bestFit="1" customWidth="1"/>
    <col min="43" max="16384" width="8.85546875" style="1"/>
  </cols>
  <sheetData>
    <row r="1" spans="2:44"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row>
    <row r="3" spans="2:44">
      <c r="S3" s="496" t="s">
        <v>336</v>
      </c>
      <c r="T3" s="496" t="s">
        <v>337</v>
      </c>
      <c r="U3" s="1">
        <v>1</v>
      </c>
    </row>
    <row r="4" spans="2:44">
      <c r="S4" s="496" t="s">
        <v>338</v>
      </c>
      <c r="T4" s="496" t="s">
        <v>339</v>
      </c>
      <c r="U4" s="1">
        <v>2</v>
      </c>
    </row>
    <row r="5" spans="2:44">
      <c r="S5" s="496" t="s">
        <v>340</v>
      </c>
      <c r="T5" s="496" t="s">
        <v>341</v>
      </c>
      <c r="U5" s="1">
        <v>3</v>
      </c>
    </row>
    <row r="6" spans="2:44">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row>
    <row r="7" spans="2:44" ht="14.1">
      <c r="T7" s="488" t="s">
        <v>368</v>
      </c>
      <c r="U7" s="488" t="s">
        <v>343</v>
      </c>
      <c r="AG7" s="87"/>
    </row>
    <row r="8" spans="2:44" ht="14.1">
      <c r="S8" s="487" t="s">
        <v>497</v>
      </c>
      <c r="T8" s="496">
        <v>20</v>
      </c>
      <c r="U8" s="496" t="s">
        <v>345</v>
      </c>
    </row>
    <row r="10" spans="2:44" ht="14.1">
      <c r="C10" s="54" t="s">
        <v>346</v>
      </c>
      <c r="D10" s="55"/>
      <c r="E10" s="55"/>
      <c r="G10" s="2" t="s">
        <v>538</v>
      </c>
      <c r="H10" s="1">
        <v>3.6</v>
      </c>
      <c r="S10" s="54" t="s">
        <v>348</v>
      </c>
      <c r="T10" s="76" t="s">
        <v>349</v>
      </c>
      <c r="U10" s="63">
        <f>'Bioenergy GVAjobs'!B6</f>
        <v>2</v>
      </c>
      <c r="V10" s="55"/>
      <c r="AG10" s="75" t="s">
        <v>350</v>
      </c>
      <c r="AH10" s="75"/>
      <c r="AI10" s="75"/>
      <c r="AJ10" s="75"/>
      <c r="AK10" s="75"/>
      <c r="AL10" s="75"/>
      <c r="AM10" s="75"/>
      <c r="AN10" s="75"/>
      <c r="AO10" s="75"/>
      <c r="AP10" s="75"/>
      <c r="AQ10" s="75"/>
      <c r="AR10" s="75"/>
    </row>
    <row r="11" spans="2:44" ht="14.1">
      <c r="C11" s="153"/>
      <c r="D11" s="154"/>
      <c r="E11" s="154"/>
      <c r="G11" s="2" t="s">
        <v>347</v>
      </c>
      <c r="H11" s="1">
        <v>277778</v>
      </c>
      <c r="S11" s="153"/>
      <c r="T11" s="87"/>
      <c r="U11" s="154"/>
      <c r="V11" s="154"/>
      <c r="AG11" s="154"/>
      <c r="AH11" s="154"/>
      <c r="AI11" s="154"/>
      <c r="AJ11" s="154"/>
      <c r="AK11" s="154"/>
      <c r="AL11" s="154"/>
      <c r="AM11" s="154"/>
      <c r="AN11" s="154"/>
      <c r="AO11" s="154"/>
      <c r="AP11" s="154"/>
      <c r="AQ11" s="154"/>
      <c r="AR11" s="154"/>
    </row>
    <row r="12" spans="2:44" ht="14.1">
      <c r="C12" s="2" t="s">
        <v>351</v>
      </c>
      <c r="D12" s="2"/>
      <c r="E12" s="2"/>
      <c r="F12" s="2"/>
      <c r="G12" s="2"/>
      <c r="H12" s="2"/>
      <c r="I12" s="45"/>
      <c r="J12" s="45"/>
      <c r="K12" s="45"/>
      <c r="L12" s="45"/>
      <c r="M12" s="45"/>
      <c r="N12" s="45"/>
      <c r="S12" s="2" t="s">
        <v>352</v>
      </c>
      <c r="T12" s="2"/>
      <c r="U12" s="2"/>
      <c r="V12" s="2"/>
      <c r="W12" s="2"/>
      <c r="AG12" s="2" t="s">
        <v>353</v>
      </c>
      <c r="AQ12" s="154"/>
      <c r="AR12" s="154"/>
    </row>
    <row r="13" spans="2:44" ht="14.1">
      <c r="C13" s="44" t="s">
        <v>354</v>
      </c>
      <c r="S13" s="44" t="s">
        <v>354</v>
      </c>
      <c r="AQ13" s="154"/>
      <c r="AR13" s="154"/>
    </row>
    <row r="14" spans="2:44" ht="14.1">
      <c r="C14" s="46" t="s">
        <v>125</v>
      </c>
      <c r="D14" s="46" t="s">
        <v>24</v>
      </c>
      <c r="E14" s="46"/>
      <c r="F14" s="46"/>
      <c r="G14" s="46"/>
      <c r="H14" s="46"/>
      <c r="I14" s="46">
        <v>2015</v>
      </c>
      <c r="J14" s="46">
        <v>2020</v>
      </c>
      <c r="K14" s="46">
        <v>2025</v>
      </c>
      <c r="L14" s="46">
        <v>2030</v>
      </c>
      <c r="M14" s="46">
        <v>2035</v>
      </c>
      <c r="N14" s="46">
        <v>2040</v>
      </c>
      <c r="O14" s="46">
        <v>2045</v>
      </c>
      <c r="P14" s="46">
        <v>2050</v>
      </c>
      <c r="S14" s="46" t="s">
        <v>125</v>
      </c>
      <c r="T14" s="46" t="s">
        <v>24</v>
      </c>
      <c r="U14" s="46" t="s">
        <v>18</v>
      </c>
      <c r="V14" s="46"/>
      <c r="W14" s="46">
        <v>2010</v>
      </c>
      <c r="X14" s="46">
        <v>2015</v>
      </c>
      <c r="Y14" s="46">
        <v>2020</v>
      </c>
      <c r="Z14" s="46">
        <v>2025</v>
      </c>
      <c r="AA14" s="46">
        <v>2030</v>
      </c>
      <c r="AB14" s="46">
        <v>2035</v>
      </c>
      <c r="AC14" s="46">
        <v>2040</v>
      </c>
      <c r="AD14" s="46">
        <v>2045</v>
      </c>
      <c r="AE14" s="46">
        <v>2050</v>
      </c>
      <c r="AG14" s="46">
        <v>2005</v>
      </c>
      <c r="AH14" s="46">
        <v>2010</v>
      </c>
      <c r="AI14" s="46">
        <v>2015</v>
      </c>
      <c r="AJ14" s="46">
        <v>2020</v>
      </c>
      <c r="AK14" s="46">
        <v>2025</v>
      </c>
      <c r="AL14" s="46">
        <v>2030</v>
      </c>
      <c r="AM14" s="46">
        <v>2035</v>
      </c>
      <c r="AN14" s="46">
        <v>2040</v>
      </c>
      <c r="AO14" s="46">
        <v>2045</v>
      </c>
      <c r="AP14" s="46">
        <v>2050</v>
      </c>
      <c r="AQ14" s="154"/>
      <c r="AR14" s="154"/>
    </row>
    <row r="15" spans="2:44">
      <c r="C15" s="47" t="s">
        <v>136</v>
      </c>
      <c r="D15" s="496" t="s">
        <v>280</v>
      </c>
      <c r="E15" s="47"/>
      <c r="F15" s="48"/>
      <c r="G15" s="48"/>
      <c r="H15" s="64"/>
      <c r="I15" s="155">
        <f t="shared" ref="I15:P15" si="0">(X16/5)+(AI15/5)</f>
        <v>4445573.2548688892</v>
      </c>
      <c r="J15" s="155">
        <f t="shared" si="0"/>
        <v>4793409.2630135296</v>
      </c>
      <c r="K15" s="155">
        <f t="shared" si="0"/>
        <v>5100407.3157548783</v>
      </c>
      <c r="L15" s="155">
        <f t="shared" si="0"/>
        <v>10085090.916176671</v>
      </c>
      <c r="M15" s="155">
        <f t="shared" si="0"/>
        <v>12081371.959162885</v>
      </c>
      <c r="N15" s="155">
        <f t="shared" si="0"/>
        <v>13369732.618541747</v>
      </c>
      <c r="O15" s="155">
        <f t="shared" si="0"/>
        <v>13634328.613717798</v>
      </c>
      <c r="P15" s="155">
        <f t="shared" si="0"/>
        <v>12164281.020204579</v>
      </c>
      <c r="S15" s="47" t="str">
        <f>'Deployment (4)'!C15</f>
        <v>AD</v>
      </c>
      <c r="T15" s="496" t="s">
        <v>280</v>
      </c>
      <c r="U15" s="47" t="s">
        <v>355</v>
      </c>
      <c r="V15" s="48"/>
      <c r="W15" s="156">
        <f>IF($U$10=1,W28,IF($U$10=2,W32,IF($U$10=3,W36)))</f>
        <v>167556884.08395457</v>
      </c>
      <c r="X15" s="156">
        <f>IF($U$10=1,X28,IF($U$10=2,X32,IF($U$10=3,X36)))</f>
        <v>189784750.35829902</v>
      </c>
      <c r="Y15" s="156">
        <f t="shared" ref="Y15:AE15" si="1">IF($U$10=1,Y28,IF($U$10=2,Y32,IF($U$10=3,Y36)))</f>
        <v>213751796.67336667</v>
      </c>
      <c r="Z15" s="156">
        <f t="shared" si="1"/>
        <v>239253833.25214106</v>
      </c>
      <c r="AA15" s="156">
        <f t="shared" si="1"/>
        <v>247790066.81203577</v>
      </c>
      <c r="AB15" s="156">
        <f t="shared" si="1"/>
        <v>260750739.01827544</v>
      </c>
      <c r="AC15" s="156">
        <f t="shared" si="1"/>
        <v>274161452.94264251</v>
      </c>
      <c r="AD15" s="156">
        <f t="shared" si="1"/>
        <v>282519637.69819623</v>
      </c>
      <c r="AE15" s="156">
        <f t="shared" si="1"/>
        <v>281393526.09621018</v>
      </c>
      <c r="AG15" s="496"/>
      <c r="AH15" s="496"/>
      <c r="AI15" s="164"/>
      <c r="AJ15" s="164"/>
      <c r="AK15" s="164"/>
      <c r="AL15" s="164">
        <f>W15/4</f>
        <v>41889221.020988643</v>
      </c>
      <c r="AM15" s="164">
        <f>X15/4</f>
        <v>47446187.589574754</v>
      </c>
      <c r="AN15" s="164">
        <f t="shared" ref="AN15:AP15" si="2">Y15/4</f>
        <v>53437949.168341666</v>
      </c>
      <c r="AO15" s="164">
        <f t="shared" si="2"/>
        <v>59813458.313035265</v>
      </c>
      <c r="AP15" s="164">
        <f t="shared" si="2"/>
        <v>61947516.703008942</v>
      </c>
      <c r="AQ15" s="154"/>
      <c r="AR15" s="154"/>
    </row>
    <row r="16" spans="2:44" ht="14.1">
      <c r="C16" s="47" t="str">
        <f>'Deployment (4)'!C15</f>
        <v>AD</v>
      </c>
      <c r="D16" s="496" t="s">
        <v>539</v>
      </c>
      <c r="E16" s="47"/>
      <c r="F16" s="48"/>
      <c r="G16" s="48"/>
      <c r="H16" s="64"/>
      <c r="I16" s="194">
        <f>I15*$H$10</f>
        <v>16004063.717528002</v>
      </c>
      <c r="J16" s="194">
        <f t="shared" ref="J16:P16" si="3">J15*$H$10</f>
        <v>17256273.346848708</v>
      </c>
      <c r="K16" s="194">
        <f t="shared" si="3"/>
        <v>18361466.336717561</v>
      </c>
      <c r="L16" s="194">
        <f t="shared" si="3"/>
        <v>36306327.29823602</v>
      </c>
      <c r="M16" s="194">
        <f t="shared" si="3"/>
        <v>43492939.052986391</v>
      </c>
      <c r="N16" s="194">
        <f t="shared" si="3"/>
        <v>48131037.426750295</v>
      </c>
      <c r="O16" s="194">
        <f t="shared" si="3"/>
        <v>49083583.009384073</v>
      </c>
      <c r="P16" s="194">
        <f t="shared" si="3"/>
        <v>43791411.672736488</v>
      </c>
      <c r="V16" s="2" t="s">
        <v>356</v>
      </c>
      <c r="X16" s="183">
        <f t="shared" ref="X16:AE16" si="4">X15-W15</f>
        <v>22227866.274344444</v>
      </c>
      <c r="Y16" s="183">
        <f t="shared" si="4"/>
        <v>23967046.315067649</v>
      </c>
      <c r="Z16" s="183">
        <f t="shared" si="4"/>
        <v>25502036.578774393</v>
      </c>
      <c r="AA16" s="183">
        <f t="shared" si="4"/>
        <v>8536233.5598947108</v>
      </c>
      <c r="AB16" s="183">
        <f t="shared" si="4"/>
        <v>12960672.206239671</v>
      </c>
      <c r="AC16" s="183">
        <f t="shared" si="4"/>
        <v>13410713.92436707</v>
      </c>
      <c r="AD16" s="183">
        <f t="shared" si="4"/>
        <v>8358184.7555537224</v>
      </c>
      <c r="AE16" s="183">
        <f t="shared" si="4"/>
        <v>-1126111.6019860506</v>
      </c>
      <c r="AQ16" s="154"/>
      <c r="AR16" s="154"/>
    </row>
    <row r="17" spans="3:44" ht="14.1">
      <c r="S17" s="2" t="s">
        <v>357</v>
      </c>
      <c r="T17" s="2"/>
      <c r="U17" s="2"/>
      <c r="V17" s="2"/>
      <c r="W17" s="2"/>
      <c r="AG17" s="2" t="s">
        <v>358</v>
      </c>
      <c r="AQ17" s="154"/>
      <c r="AR17" s="154"/>
    </row>
    <row r="18" spans="3:44" ht="14.1">
      <c r="C18" s="153"/>
      <c r="D18" s="154"/>
      <c r="E18" s="154"/>
      <c r="S18" s="44" t="s">
        <v>354</v>
      </c>
      <c r="AQ18" s="154"/>
      <c r="AR18" s="154"/>
    </row>
    <row r="19" spans="3:44" ht="14.1">
      <c r="C19" s="153"/>
      <c r="D19" s="154"/>
      <c r="E19" s="154"/>
      <c r="S19" s="46" t="s">
        <v>125</v>
      </c>
      <c r="T19" s="46" t="s">
        <v>24</v>
      </c>
      <c r="U19" s="46" t="s">
        <v>18</v>
      </c>
      <c r="V19" s="46"/>
      <c r="W19" s="46">
        <v>2010</v>
      </c>
      <c r="X19" s="46">
        <v>2015</v>
      </c>
      <c r="Y19" s="46">
        <v>2020</v>
      </c>
      <c r="Z19" s="46">
        <v>2025</v>
      </c>
      <c r="AA19" s="46">
        <v>2030</v>
      </c>
      <c r="AB19" s="46">
        <v>2035</v>
      </c>
      <c r="AC19" s="46">
        <v>2040</v>
      </c>
      <c r="AD19" s="46">
        <v>2045</v>
      </c>
      <c r="AE19" s="46">
        <v>2050</v>
      </c>
      <c r="AG19" s="46">
        <v>2005</v>
      </c>
      <c r="AH19" s="46">
        <v>2010</v>
      </c>
      <c r="AI19" s="46">
        <v>2015</v>
      </c>
      <c r="AJ19" s="46">
        <v>2020</v>
      </c>
      <c r="AK19" s="46">
        <v>2025</v>
      </c>
      <c r="AL19" s="46">
        <v>2030</v>
      </c>
      <c r="AM19" s="46">
        <v>2035</v>
      </c>
      <c r="AN19" s="46">
        <v>2040</v>
      </c>
      <c r="AO19" s="46">
        <v>2045</v>
      </c>
      <c r="AP19" s="46">
        <v>2050</v>
      </c>
      <c r="AQ19" s="154"/>
      <c r="AR19" s="154"/>
    </row>
    <row r="20" spans="3:44" ht="14.1">
      <c r="C20" s="153"/>
      <c r="D20" s="154"/>
      <c r="E20" s="154"/>
      <c r="S20" s="47" t="str">
        <f>'Deployment (4)'!C15</f>
        <v>AD</v>
      </c>
      <c r="T20" s="496" t="s">
        <v>280</v>
      </c>
      <c r="U20" s="47" t="s">
        <v>355</v>
      </c>
      <c r="V20" s="48"/>
      <c r="W20" s="156">
        <f>IF($U$10=1,W41,IF($U$10=2,W45,IF($U$10=3,W49)))</f>
        <v>898020403.49989128</v>
      </c>
      <c r="X20" s="156">
        <f>IF($U$10=1,X41,IF($U$10=2,X45,IF($U$10=3,X49)))</f>
        <v>1024466469.1246668</v>
      </c>
      <c r="Y20" s="156">
        <f t="shared" ref="Y20:AE20" si="5">IF($U$10=1,Y41,IF($U$10=2,Y45,IF($U$10=3,Y49)))</f>
        <v>1168716815.6429188</v>
      </c>
      <c r="Z20" s="156">
        <f t="shared" si="5"/>
        <v>1317739615.9063239</v>
      </c>
      <c r="AA20" s="156">
        <f t="shared" si="5"/>
        <v>1423595006.3552098</v>
      </c>
      <c r="AB20" s="156">
        <f t="shared" si="5"/>
        <v>1518719485.3529892</v>
      </c>
      <c r="AC20" s="156">
        <f t="shared" si="5"/>
        <v>1583716978.379647</v>
      </c>
      <c r="AD20" s="156">
        <f t="shared" si="5"/>
        <v>1636627128.4200184</v>
      </c>
      <c r="AE20" s="156">
        <f t="shared" si="5"/>
        <v>1689139567.7395601</v>
      </c>
      <c r="AG20" s="496"/>
      <c r="AH20" s="496"/>
      <c r="AI20" s="164"/>
      <c r="AJ20" s="164"/>
      <c r="AK20" s="164"/>
      <c r="AL20" s="164">
        <f>W20/4</f>
        <v>224505100.87497282</v>
      </c>
      <c r="AM20" s="164">
        <f>X20/4</f>
        <v>256116617.2811667</v>
      </c>
      <c r="AN20" s="164">
        <f t="shared" ref="AN20:AP20" si="6">Y20/4</f>
        <v>292179203.91072971</v>
      </c>
      <c r="AO20" s="164">
        <f t="shared" si="6"/>
        <v>329434903.97658098</v>
      </c>
      <c r="AP20" s="327">
        <f t="shared" si="6"/>
        <v>355898751.58880246</v>
      </c>
      <c r="AQ20" s="154"/>
      <c r="AR20" s="154"/>
    </row>
    <row r="21" spans="3:44" ht="14.45">
      <c r="C21" s="2" t="s">
        <v>359</v>
      </c>
      <c r="D21" s="2"/>
      <c r="E21" s="2"/>
      <c r="F21" s="2"/>
      <c r="G21" s="2"/>
      <c r="H21" s="2"/>
      <c r="S21" s="5"/>
      <c r="T21" s="5"/>
      <c r="U21" s="5"/>
      <c r="V21" s="2" t="s">
        <v>356</v>
      </c>
      <c r="W21" s="5"/>
      <c r="X21" s="184">
        <f>X20-W20</f>
        <v>126446065.62477553</v>
      </c>
      <c r="Y21" s="184">
        <f t="shared" ref="Y21:AE21" si="7">Y20-X20</f>
        <v>144250346.51825202</v>
      </c>
      <c r="Z21" s="184">
        <f t="shared" si="7"/>
        <v>149022800.26340508</v>
      </c>
      <c r="AA21" s="184">
        <f t="shared" si="7"/>
        <v>105855390.44888592</v>
      </c>
      <c r="AB21" s="184">
        <f t="shared" si="7"/>
        <v>95124478.997779369</v>
      </c>
      <c r="AC21" s="184">
        <f t="shared" si="7"/>
        <v>64997493.02665782</v>
      </c>
      <c r="AD21" s="184">
        <f t="shared" si="7"/>
        <v>52910150.040371418</v>
      </c>
      <c r="AE21" s="184">
        <f t="shared" si="7"/>
        <v>52512439.319541693</v>
      </c>
      <c r="AG21" s="154"/>
      <c r="AH21" s="154"/>
      <c r="AI21" s="154"/>
      <c r="AJ21" s="154"/>
      <c r="AK21" s="154"/>
      <c r="AL21" s="154"/>
      <c r="AM21" s="154"/>
      <c r="AN21" s="154"/>
      <c r="AO21" s="154"/>
      <c r="AP21" s="154"/>
      <c r="AQ21" s="154"/>
      <c r="AR21" s="154"/>
    </row>
    <row r="22" spans="3:44" ht="14.45">
      <c r="C22" s="44" t="s">
        <v>354</v>
      </c>
      <c r="S22" s="5"/>
      <c r="T22" s="5"/>
      <c r="U22" s="5"/>
      <c r="V22" s="5"/>
      <c r="W22" s="5"/>
      <c r="X22" s="5"/>
      <c r="Y22" s="5"/>
      <c r="Z22" s="5"/>
      <c r="AA22" s="5"/>
      <c r="AB22" s="5"/>
      <c r="AC22" s="5"/>
      <c r="AD22" s="5"/>
      <c r="AE22" s="5"/>
      <c r="AG22" s="154"/>
      <c r="AH22" s="154"/>
      <c r="AI22" s="154"/>
      <c r="AJ22" s="154"/>
      <c r="AK22" s="154"/>
      <c r="AL22" s="154"/>
      <c r="AM22" s="154"/>
      <c r="AN22" s="154"/>
      <c r="AO22" s="154"/>
      <c r="AP22" s="154"/>
      <c r="AQ22" s="154"/>
      <c r="AR22" s="154"/>
    </row>
    <row r="23" spans="3:44" ht="14.45">
      <c r="C23" s="46" t="s">
        <v>125</v>
      </c>
      <c r="D23" s="46" t="s">
        <v>24</v>
      </c>
      <c r="E23" s="46"/>
      <c r="F23" s="46"/>
      <c r="G23" s="46"/>
      <c r="H23" s="46"/>
      <c r="I23" s="46">
        <v>2015</v>
      </c>
      <c r="J23" s="46">
        <v>2020</v>
      </c>
      <c r="K23" s="46">
        <v>2025</v>
      </c>
      <c r="L23" s="46">
        <v>2030</v>
      </c>
      <c r="M23" s="46">
        <v>2035</v>
      </c>
      <c r="N23" s="46">
        <v>2040</v>
      </c>
      <c r="O23" s="46">
        <v>2045</v>
      </c>
      <c r="P23" s="46">
        <v>2050</v>
      </c>
      <c r="S23" s="5"/>
      <c r="T23" s="5"/>
      <c r="U23" s="5"/>
      <c r="V23" s="5"/>
      <c r="W23" s="5"/>
      <c r="X23" s="5"/>
      <c r="Y23" s="5"/>
      <c r="Z23" s="5"/>
      <c r="AA23" s="5"/>
      <c r="AB23" s="5"/>
      <c r="AC23" s="5"/>
      <c r="AD23" s="5"/>
      <c r="AE23" s="5"/>
      <c r="AG23" s="154"/>
      <c r="AH23" s="154"/>
      <c r="AI23" s="154"/>
      <c r="AJ23" s="154"/>
      <c r="AK23" s="154"/>
      <c r="AL23" s="154"/>
      <c r="AM23" s="154"/>
      <c r="AN23" s="154"/>
      <c r="AO23" s="154"/>
      <c r="AP23" s="154"/>
      <c r="AQ23" s="154"/>
      <c r="AR23" s="154"/>
    </row>
    <row r="24" spans="3:44" ht="14.45">
      <c r="C24" s="47" t="str">
        <f>'Deployment (4)'!C15</f>
        <v>AD</v>
      </c>
      <c r="D24" s="496" t="s">
        <v>280</v>
      </c>
      <c r="E24" s="47"/>
      <c r="F24" s="48"/>
      <c r="G24" s="48"/>
      <c r="H24" s="64"/>
      <c r="I24" s="155">
        <f>(X21/5)+(AI20/5)</f>
        <v>25289213.124955107</v>
      </c>
      <c r="J24" s="155">
        <f t="shared" ref="J24:P24" si="8">(Y21/5)+(AJ20/5)</f>
        <v>28850069.303650402</v>
      </c>
      <c r="K24" s="155">
        <f t="shared" si="8"/>
        <v>29804560.052681018</v>
      </c>
      <c r="L24" s="155">
        <f t="shared" si="8"/>
        <v>66072098.264771745</v>
      </c>
      <c r="M24" s="155">
        <f t="shared" si="8"/>
        <v>70248219.25578922</v>
      </c>
      <c r="N24" s="155">
        <f t="shared" si="8"/>
        <v>71435339.387477502</v>
      </c>
      <c r="O24" s="155">
        <f t="shared" si="8"/>
        <v>76469010.803390473</v>
      </c>
      <c r="P24" s="155">
        <f t="shared" si="8"/>
        <v>81682238.181668833</v>
      </c>
      <c r="S24" s="157" t="s">
        <v>360</v>
      </c>
      <c r="T24" s="158"/>
      <c r="U24" s="158"/>
      <c r="V24" s="158"/>
      <c r="W24" s="5"/>
      <c r="X24" s="288"/>
      <c r="Y24" s="5"/>
      <c r="Z24" s="5"/>
      <c r="AA24" s="5"/>
      <c r="AB24" s="5"/>
      <c r="AC24" s="5"/>
      <c r="AD24" s="5"/>
      <c r="AE24" s="5"/>
      <c r="AG24" s="154"/>
      <c r="AH24" s="154"/>
      <c r="AI24" s="154"/>
      <c r="AJ24" s="154"/>
      <c r="AK24" s="154"/>
      <c r="AL24" s="154"/>
      <c r="AM24" s="154"/>
      <c r="AN24" s="154"/>
      <c r="AO24" s="154"/>
      <c r="AP24" s="154"/>
      <c r="AQ24" s="154"/>
      <c r="AR24" s="154"/>
    </row>
    <row r="25" spans="3:44" ht="14.45">
      <c r="C25" s="47" t="str">
        <f>'Deployment (4)'!C15</f>
        <v>AD</v>
      </c>
      <c r="D25" s="496" t="s">
        <v>539</v>
      </c>
      <c r="E25" s="47"/>
      <c r="F25" s="48"/>
      <c r="G25" s="48"/>
      <c r="H25" s="64"/>
      <c r="I25" s="194">
        <f>I24*$H$10</f>
        <v>91041167.249838382</v>
      </c>
      <c r="J25" s="194">
        <f t="shared" ref="J25:P25" si="9">J24*$H$10</f>
        <v>103860249.49314144</v>
      </c>
      <c r="K25" s="194">
        <f t="shared" si="9"/>
        <v>107296416.18965167</v>
      </c>
      <c r="L25" s="194">
        <f t="shared" si="9"/>
        <v>237859553.7531783</v>
      </c>
      <c r="M25" s="194">
        <f t="shared" si="9"/>
        <v>252893589.32084119</v>
      </c>
      <c r="N25" s="194">
        <f t="shared" si="9"/>
        <v>257167221.79491901</v>
      </c>
      <c r="O25" s="194">
        <f t="shared" si="9"/>
        <v>275288438.89220572</v>
      </c>
      <c r="P25" s="194">
        <f t="shared" si="9"/>
        <v>294056057.4540078</v>
      </c>
      <c r="S25" s="5"/>
      <c r="T25" s="5"/>
      <c r="U25" s="5"/>
      <c r="V25" s="5"/>
      <c r="W25" s="5"/>
      <c r="X25" s="5"/>
      <c r="Y25" s="5"/>
      <c r="Z25" s="5"/>
      <c r="AA25" s="5"/>
      <c r="AB25" s="5"/>
      <c r="AC25" s="5"/>
      <c r="AD25" s="5"/>
      <c r="AE25" s="5"/>
      <c r="AG25" s="154"/>
      <c r="AH25" s="154"/>
      <c r="AI25" s="154"/>
      <c r="AJ25" s="154"/>
      <c r="AK25" s="154"/>
      <c r="AL25" s="154"/>
      <c r="AM25" s="154"/>
      <c r="AN25" s="154"/>
      <c r="AO25" s="154"/>
      <c r="AP25" s="154"/>
      <c r="AQ25" s="154"/>
      <c r="AR25" s="154"/>
    </row>
    <row r="26" spans="3:44" ht="14.1">
      <c r="S26" s="2" t="s">
        <v>361</v>
      </c>
      <c r="AG26" s="154"/>
      <c r="AH26" s="154"/>
      <c r="AI26" s="154"/>
      <c r="AJ26" s="154"/>
      <c r="AK26" s="154"/>
      <c r="AL26" s="154"/>
      <c r="AM26" s="154"/>
      <c r="AN26" s="154"/>
      <c r="AO26" s="154"/>
      <c r="AP26" s="154"/>
      <c r="AQ26" s="154"/>
      <c r="AR26" s="154"/>
    </row>
    <row r="27" spans="3:44" ht="14.1">
      <c r="S27" s="46" t="s">
        <v>125</v>
      </c>
      <c r="T27" s="46" t="s">
        <v>24</v>
      </c>
      <c r="U27" s="46" t="s">
        <v>18</v>
      </c>
      <c r="V27" s="46" t="s">
        <v>368</v>
      </c>
      <c r="W27" s="46">
        <v>2010</v>
      </c>
      <c r="X27" s="46">
        <v>2015</v>
      </c>
      <c r="Y27" s="46">
        <v>2020</v>
      </c>
      <c r="Z27" s="46">
        <v>2025</v>
      </c>
      <c r="AA27" s="46">
        <v>2030</v>
      </c>
      <c r="AB27" s="46">
        <v>2035</v>
      </c>
      <c r="AC27" s="46">
        <v>2040</v>
      </c>
      <c r="AD27" s="46">
        <v>2045</v>
      </c>
      <c r="AE27" s="46">
        <v>2050</v>
      </c>
      <c r="AG27" s="154"/>
      <c r="AH27" s="154"/>
      <c r="AI27" s="154"/>
      <c r="AJ27" s="154"/>
      <c r="AK27" s="154"/>
      <c r="AL27" s="154"/>
      <c r="AM27" s="154"/>
      <c r="AN27" s="154"/>
      <c r="AO27" s="154"/>
      <c r="AP27" s="154"/>
      <c r="AQ27" s="154"/>
      <c r="AR27" s="154"/>
    </row>
    <row r="28" spans="3:44" ht="27.6">
      <c r="S28" s="47" t="str">
        <f>'Deployment (4)'!C15</f>
        <v>AD</v>
      </c>
      <c r="T28" s="496" t="s">
        <v>280</v>
      </c>
      <c r="U28" s="47" t="s">
        <v>355</v>
      </c>
      <c r="V28" s="48" t="s">
        <v>540</v>
      </c>
      <c r="W28" s="326">
        <f>(X28/(Y28/X28))-W86</f>
        <v>167358898.45973071</v>
      </c>
      <c r="X28" s="156">
        <f>'AD deployment EU'!B7-X86</f>
        <v>189638950.60452002</v>
      </c>
      <c r="Y28" s="156">
        <f>'AD deployment EU'!C7-Y86</f>
        <v>213420900.47445929</v>
      </c>
      <c r="Z28" s="156">
        <f>'AD deployment EU'!D7-Z86</f>
        <v>239069546.52278954</v>
      </c>
      <c r="AA28" s="156">
        <f>'AD deployment EU'!E7-AA86</f>
        <v>257226020.23397422</v>
      </c>
      <c r="AB28" s="156">
        <f>'AD deployment EU'!F7-AB86</f>
        <v>277369279.94957495</v>
      </c>
      <c r="AC28" s="156">
        <f>'AD deployment EU'!G7-AC86</f>
        <v>293256794.03956568</v>
      </c>
      <c r="AD28" s="156">
        <f>'AD deployment EU'!H7-AD86</f>
        <v>301887634.33534133</v>
      </c>
      <c r="AE28" s="156">
        <f>'AD deployment EU'!I7-AE86</f>
        <v>314009026.16475332</v>
      </c>
      <c r="AG28" s="154"/>
      <c r="AH28" s="154"/>
      <c r="AI28" s="154"/>
      <c r="AJ28" s="154"/>
      <c r="AK28" s="154"/>
      <c r="AL28" s="154"/>
      <c r="AM28" s="154"/>
      <c r="AN28" s="154"/>
      <c r="AO28" s="154"/>
      <c r="AP28" s="154"/>
      <c r="AQ28" s="154"/>
      <c r="AR28" s="154"/>
    </row>
    <row r="29" spans="3:44">
      <c r="U29" s="50"/>
      <c r="V29" s="160"/>
      <c r="W29" s="161"/>
      <c r="X29" s="162"/>
      <c r="Y29" s="162"/>
      <c r="Z29" s="162"/>
      <c r="AA29" s="162"/>
      <c r="AB29" s="162"/>
      <c r="AC29" s="162"/>
      <c r="AD29" s="162"/>
      <c r="AE29" s="162"/>
      <c r="AG29" s="154"/>
      <c r="AH29" s="154"/>
      <c r="AI29" s="154"/>
      <c r="AJ29" s="154"/>
      <c r="AK29" s="154"/>
      <c r="AL29" s="154"/>
      <c r="AM29" s="154"/>
      <c r="AN29" s="154"/>
      <c r="AO29" s="154"/>
      <c r="AP29" s="154"/>
      <c r="AQ29" s="154"/>
      <c r="AR29" s="154"/>
    </row>
    <row r="30" spans="3:44" ht="14.1">
      <c r="S30" s="2" t="s">
        <v>362</v>
      </c>
      <c r="AG30" s="154"/>
      <c r="AH30" s="154"/>
      <c r="AI30" s="154"/>
      <c r="AJ30" s="154"/>
      <c r="AK30" s="154"/>
      <c r="AL30" s="154"/>
      <c r="AM30" s="154"/>
      <c r="AN30" s="154"/>
      <c r="AO30" s="154"/>
      <c r="AP30" s="154"/>
      <c r="AQ30" s="154"/>
      <c r="AR30" s="154"/>
    </row>
    <row r="31" spans="3:44" ht="14.1">
      <c r="S31" s="46" t="s">
        <v>125</v>
      </c>
      <c r="T31" s="46" t="s">
        <v>24</v>
      </c>
      <c r="U31" s="46" t="s">
        <v>18</v>
      </c>
      <c r="V31" s="46" t="s">
        <v>368</v>
      </c>
      <c r="W31" s="46">
        <v>2010</v>
      </c>
      <c r="X31" s="46">
        <v>2015</v>
      </c>
      <c r="Y31" s="46">
        <v>2020</v>
      </c>
      <c r="Z31" s="46">
        <v>2025</v>
      </c>
      <c r="AA31" s="46">
        <v>2030</v>
      </c>
      <c r="AB31" s="46">
        <v>2035</v>
      </c>
      <c r="AC31" s="46">
        <v>2040</v>
      </c>
      <c r="AD31" s="46">
        <v>2045</v>
      </c>
      <c r="AE31" s="46">
        <v>2050</v>
      </c>
    </row>
    <row r="32" spans="3:44" ht="27.6">
      <c r="S32" s="47" t="str">
        <f>'Deployment (4)'!C15</f>
        <v>AD</v>
      </c>
      <c r="T32" s="496" t="s">
        <v>280</v>
      </c>
      <c r="U32" s="47" t="s">
        <v>355</v>
      </c>
      <c r="V32" s="48" t="s">
        <v>540</v>
      </c>
      <c r="W32" s="326">
        <f>(X32/(Y32/X32))-W91</f>
        <v>167556884.08395457</v>
      </c>
      <c r="X32" s="156">
        <f>'AD deployment EU'!B8-X91</f>
        <v>189784750.35829902</v>
      </c>
      <c r="Y32" s="156">
        <f>'AD deployment EU'!C8-Y91</f>
        <v>213751796.67336667</v>
      </c>
      <c r="Z32" s="156">
        <f>'AD deployment EU'!D8-Z91</f>
        <v>239253833.25214106</v>
      </c>
      <c r="AA32" s="156">
        <f>'AD deployment EU'!E8-AA91</f>
        <v>247790066.81203577</v>
      </c>
      <c r="AB32" s="156">
        <f>'AD deployment EU'!F8-AB91</f>
        <v>260750739.01827544</v>
      </c>
      <c r="AC32" s="156">
        <f>'AD deployment EU'!G8-AC91</f>
        <v>274161452.94264251</v>
      </c>
      <c r="AD32" s="156">
        <f>'AD deployment EU'!H8-AD91</f>
        <v>282519637.69819623</v>
      </c>
      <c r="AE32" s="156">
        <f>'AD deployment EU'!I8-AE91</f>
        <v>281393526.09621018</v>
      </c>
    </row>
    <row r="33" spans="19:31">
      <c r="U33" s="50"/>
      <c r="V33" s="160"/>
      <c r="W33" s="161"/>
      <c r="X33" s="162"/>
      <c r="Y33" s="162"/>
      <c r="Z33" s="162"/>
      <c r="AA33" s="162"/>
      <c r="AB33" s="162"/>
      <c r="AC33" s="162"/>
      <c r="AD33" s="162"/>
      <c r="AE33" s="162"/>
    </row>
    <row r="34" spans="19:31" ht="14.1">
      <c r="S34" s="2" t="s">
        <v>363</v>
      </c>
    </row>
    <row r="35" spans="19:31" ht="14.1">
      <c r="S35" s="46" t="s">
        <v>125</v>
      </c>
      <c r="T35" s="46" t="s">
        <v>24</v>
      </c>
      <c r="U35" s="46" t="s">
        <v>18</v>
      </c>
      <c r="V35" s="46" t="s">
        <v>368</v>
      </c>
      <c r="W35" s="46">
        <v>2010</v>
      </c>
      <c r="X35" s="46">
        <v>2015</v>
      </c>
      <c r="Y35" s="46">
        <v>2020</v>
      </c>
      <c r="Z35" s="46">
        <v>2025</v>
      </c>
      <c r="AA35" s="46">
        <v>2030</v>
      </c>
      <c r="AB35" s="46">
        <v>2035</v>
      </c>
      <c r="AC35" s="46">
        <v>2040</v>
      </c>
      <c r="AD35" s="46">
        <v>2045</v>
      </c>
      <c r="AE35" s="46">
        <v>2050</v>
      </c>
    </row>
    <row r="36" spans="19:31" ht="27.6">
      <c r="S36" s="47" t="str">
        <f>'Deployment (4)'!C15</f>
        <v>AD</v>
      </c>
      <c r="T36" s="496" t="s">
        <v>280</v>
      </c>
      <c r="U36" s="47" t="s">
        <v>355</v>
      </c>
      <c r="V36" s="48" t="s">
        <v>540</v>
      </c>
      <c r="W36" s="326">
        <f>(X36/(Y36/X36))-W96</f>
        <v>164300308.69738841</v>
      </c>
      <c r="X36" s="156">
        <f>'AD deployment EU'!B9-X96</f>
        <v>188422051.36354157</v>
      </c>
      <c r="Y36" s="156">
        <f>'AD deployment EU'!C9-Y96</f>
        <v>213613929.19150722</v>
      </c>
      <c r="Z36" s="156">
        <f>'AD deployment EU'!D9-Z96</f>
        <v>240251683.94238225</v>
      </c>
      <c r="AA36" s="156">
        <f>'AD deployment EU'!E9-AA96</f>
        <v>246608361.20618385</v>
      </c>
      <c r="AB36" s="156">
        <f>'AD deployment EU'!F9-AB96</f>
        <v>259836625.00068223</v>
      </c>
      <c r="AC36" s="156">
        <f>'AD deployment EU'!G9-AC96</f>
        <v>268169494.55500641</v>
      </c>
      <c r="AD36" s="156">
        <f>'AD deployment EU'!H9-AD96</f>
        <v>270253433.20823425</v>
      </c>
      <c r="AE36" s="156">
        <f>'AD deployment EU'!I9-AE96</f>
        <v>275877955.44102347</v>
      </c>
    </row>
    <row r="37" spans="19:31" ht="14.45">
      <c r="S37" s="5"/>
      <c r="T37" s="5"/>
      <c r="U37" s="5"/>
      <c r="V37" s="5"/>
      <c r="W37" s="5"/>
      <c r="X37" s="5"/>
      <c r="Y37" s="5"/>
      <c r="Z37" s="5"/>
      <c r="AA37" s="5"/>
      <c r="AB37" s="5"/>
      <c r="AC37" s="5"/>
      <c r="AD37" s="5"/>
      <c r="AE37" s="5"/>
    </row>
    <row r="38" spans="19:31" ht="14.45">
      <c r="S38" s="5"/>
      <c r="T38" s="5"/>
      <c r="U38" s="5"/>
      <c r="V38" s="5"/>
      <c r="W38" s="5"/>
      <c r="X38" s="5"/>
      <c r="Y38" s="5"/>
      <c r="Z38" s="5"/>
      <c r="AA38" s="5"/>
      <c r="AB38" s="5"/>
      <c r="AC38" s="5"/>
      <c r="AD38" s="5"/>
      <c r="AE38" s="5"/>
    </row>
    <row r="39" spans="19:31" ht="14.1">
      <c r="S39" s="2" t="s">
        <v>364</v>
      </c>
    </row>
    <row r="40" spans="19:31" ht="14.1">
      <c r="S40" s="46" t="s">
        <v>125</v>
      </c>
      <c r="T40" s="46" t="s">
        <v>24</v>
      </c>
      <c r="U40" s="46" t="s">
        <v>18</v>
      </c>
      <c r="V40" s="46" t="s">
        <v>368</v>
      </c>
      <c r="W40" s="46">
        <v>2010</v>
      </c>
      <c r="X40" s="46">
        <v>2015</v>
      </c>
      <c r="Y40" s="46">
        <v>2020</v>
      </c>
      <c r="Z40" s="46">
        <v>2025</v>
      </c>
      <c r="AA40" s="46">
        <v>2030</v>
      </c>
      <c r="AB40" s="46">
        <v>2035</v>
      </c>
      <c r="AC40" s="46">
        <v>2040</v>
      </c>
      <c r="AD40" s="46">
        <v>2045</v>
      </c>
      <c r="AE40" s="46">
        <v>2050</v>
      </c>
    </row>
    <row r="41" spans="19:31" ht="27.6">
      <c r="S41" s="47" t="str">
        <f>'Deployment (4)'!C15</f>
        <v>AD</v>
      </c>
      <c r="T41" s="496" t="s">
        <v>280</v>
      </c>
      <c r="U41" s="47" t="s">
        <v>355</v>
      </c>
      <c r="V41" s="48" t="s">
        <v>540</v>
      </c>
      <c r="W41" s="156">
        <f>X41/(Y41/X41)</f>
        <v>900615889.77110839</v>
      </c>
      <c r="X41" s="156">
        <f>'AD deployment RoW'!B7</f>
        <v>1024466469.1246668</v>
      </c>
      <c r="Y41" s="156">
        <f>'AD deployment RoW'!C7</f>
        <v>1165348688.9149828</v>
      </c>
      <c r="Z41" s="156">
        <f>'AD deployment RoW'!D7</f>
        <v>1310899419.4584303</v>
      </c>
      <c r="AA41" s="156">
        <f>'AD deployment RoW'!E7</f>
        <v>1397467140.916769</v>
      </c>
      <c r="AB41" s="156">
        <f>'AD deployment RoW'!F7</f>
        <v>1468739262.9633291</v>
      </c>
      <c r="AC41" s="156">
        <f>'AD deployment RoW'!G7</f>
        <v>1524619497.8061032</v>
      </c>
      <c r="AD41" s="156">
        <f>'AD deployment RoW'!H7</f>
        <v>1571833900.665596</v>
      </c>
      <c r="AE41" s="156">
        <f>'AD deployment RoW'!I7</f>
        <v>1618697741.1730235</v>
      </c>
    </row>
    <row r="42" spans="19:31">
      <c r="U42" s="50"/>
      <c r="V42" s="160"/>
      <c r="W42" s="163"/>
      <c r="X42" s="163"/>
      <c r="Y42" s="163"/>
      <c r="Z42" s="163"/>
      <c r="AA42" s="163"/>
      <c r="AB42" s="163"/>
      <c r="AC42" s="163"/>
      <c r="AD42" s="163"/>
      <c r="AE42" s="163"/>
    </row>
    <row r="43" spans="19:31" ht="14.1">
      <c r="S43" s="2" t="s">
        <v>365</v>
      </c>
    </row>
    <row r="44" spans="19:31" ht="14.1">
      <c r="S44" s="46" t="s">
        <v>125</v>
      </c>
      <c r="T44" s="46" t="s">
        <v>24</v>
      </c>
      <c r="U44" s="46" t="s">
        <v>18</v>
      </c>
      <c r="V44" s="46" t="s">
        <v>368</v>
      </c>
      <c r="W44" s="46">
        <v>2010</v>
      </c>
      <c r="X44" s="46">
        <v>2015</v>
      </c>
      <c r="Y44" s="46">
        <v>2020</v>
      </c>
      <c r="Z44" s="46">
        <v>2025</v>
      </c>
      <c r="AA44" s="46">
        <v>2030</v>
      </c>
      <c r="AB44" s="46">
        <v>2035</v>
      </c>
      <c r="AC44" s="46">
        <v>2040</v>
      </c>
      <c r="AD44" s="46">
        <v>2045</v>
      </c>
      <c r="AE44" s="46">
        <v>2050</v>
      </c>
    </row>
    <row r="45" spans="19:31" ht="27.6">
      <c r="S45" s="47" t="str">
        <f>'Deployment (4)'!C15</f>
        <v>AD</v>
      </c>
      <c r="T45" s="496" t="s">
        <v>280</v>
      </c>
      <c r="U45" s="47" t="s">
        <v>355</v>
      </c>
      <c r="V45" s="48" t="s">
        <v>540</v>
      </c>
      <c r="W45" s="156">
        <f>X45/(Y45/X45)</f>
        <v>898020403.49989128</v>
      </c>
      <c r="X45" s="156">
        <f>'AD deployment RoW'!B8</f>
        <v>1024466469.1246668</v>
      </c>
      <c r="Y45" s="156">
        <f>'AD deployment RoW'!C8</f>
        <v>1168716815.6429188</v>
      </c>
      <c r="Z45" s="156">
        <f>'AD deployment RoW'!D8</f>
        <v>1317739615.9063239</v>
      </c>
      <c r="AA45" s="156">
        <f>'AD deployment RoW'!E8</f>
        <v>1423595006.3552098</v>
      </c>
      <c r="AB45" s="156">
        <f>'AD deployment RoW'!F8</f>
        <v>1518719485.3529892</v>
      </c>
      <c r="AC45" s="156">
        <f>'AD deployment RoW'!G8</f>
        <v>1583716978.379647</v>
      </c>
      <c r="AD45" s="156">
        <f>'AD deployment RoW'!H8</f>
        <v>1636627128.4200184</v>
      </c>
      <c r="AE45" s="156">
        <f>'AD deployment RoW'!I8</f>
        <v>1689139567.7395601</v>
      </c>
    </row>
    <row r="46" spans="19:31">
      <c r="U46" s="50"/>
      <c r="V46" s="160"/>
      <c r="W46" s="163"/>
      <c r="X46" s="163"/>
      <c r="Y46" s="163"/>
      <c r="Z46" s="163"/>
      <c r="AA46" s="163"/>
      <c r="AB46" s="163"/>
      <c r="AC46" s="163"/>
      <c r="AD46" s="163"/>
      <c r="AE46" s="163"/>
    </row>
    <row r="47" spans="19:31" ht="14.1">
      <c r="S47" s="2" t="s">
        <v>366</v>
      </c>
    </row>
    <row r="48" spans="19:31" ht="14.1">
      <c r="S48" s="46" t="s">
        <v>125</v>
      </c>
      <c r="T48" s="46" t="s">
        <v>24</v>
      </c>
      <c r="U48" s="46" t="s">
        <v>18</v>
      </c>
      <c r="V48" s="46" t="s">
        <v>368</v>
      </c>
      <c r="W48" s="46">
        <v>2010</v>
      </c>
      <c r="X48" s="46">
        <v>2015</v>
      </c>
      <c r="Y48" s="46">
        <v>2020</v>
      </c>
      <c r="Z48" s="46">
        <v>2025</v>
      </c>
      <c r="AA48" s="46">
        <v>2030</v>
      </c>
      <c r="AB48" s="46">
        <v>2035</v>
      </c>
      <c r="AC48" s="46">
        <v>2040</v>
      </c>
      <c r="AD48" s="46">
        <v>2045</v>
      </c>
      <c r="AE48" s="46">
        <v>2050</v>
      </c>
    </row>
    <row r="49" spans="19:31" ht="27.6">
      <c r="S49" s="47" t="str">
        <f>'Deployment (4)'!C15</f>
        <v>AD</v>
      </c>
      <c r="T49" s="496" t="s">
        <v>280</v>
      </c>
      <c r="U49" s="47" t="s">
        <v>355</v>
      </c>
      <c r="V49" s="48" t="s">
        <v>540</v>
      </c>
      <c r="W49" s="156">
        <f>X49/(Y49/X49)</f>
        <v>876784505.248299</v>
      </c>
      <c r="X49" s="156">
        <f>'AD deployment RoW'!B9</f>
        <v>1024466469.1246668</v>
      </c>
      <c r="Y49" s="156">
        <f>'AD deployment RoW'!C9</f>
        <v>1197023373.5637724</v>
      </c>
      <c r="Z49" s="156">
        <f>'AD deployment RoW'!D9</f>
        <v>1374331372.0061803</v>
      </c>
      <c r="AA49" s="156">
        <f>'AD deployment RoW'!E9</f>
        <v>1502264016.0710049</v>
      </c>
      <c r="AB49" s="156">
        <f>'AD deployment RoW'!F9</f>
        <v>1616304120.6817253</v>
      </c>
      <c r="AC49" s="156">
        <f>'AD deployment RoW'!G9</f>
        <v>1725442857.0004725</v>
      </c>
      <c r="AD49" s="156">
        <f>'AD deployment RoW'!H9</f>
        <v>1832899657.5201888</v>
      </c>
      <c r="AE49" s="156">
        <f>'AD deployment RoW'!I9</f>
        <v>1936494723.9318912</v>
      </c>
    </row>
    <row r="50" spans="19:31" ht="14.45">
      <c r="S50" s="5"/>
    </row>
    <row r="52" spans="19:31" ht="14.1" hidden="1" outlineLevel="1">
      <c r="S52" s="2" t="s">
        <v>367</v>
      </c>
    </row>
    <row r="53" spans="19:31" ht="14.1" hidden="1" outlineLevel="1">
      <c r="S53" s="44" t="s">
        <v>354</v>
      </c>
      <c r="T53" s="46" t="s">
        <v>24</v>
      </c>
      <c r="U53" s="46" t="s">
        <v>18</v>
      </c>
      <c r="V53" s="46" t="s">
        <v>368</v>
      </c>
      <c r="W53" s="46">
        <v>2015</v>
      </c>
      <c r="X53" s="46">
        <v>2020</v>
      </c>
      <c r="Y53" s="46">
        <v>2025</v>
      </c>
      <c r="Z53" s="46">
        <v>2030</v>
      </c>
      <c r="AA53" s="46">
        <v>2035</v>
      </c>
      <c r="AB53" s="46">
        <v>2040</v>
      </c>
      <c r="AC53" s="46">
        <v>2045</v>
      </c>
      <c r="AD53" s="46">
        <v>2050</v>
      </c>
    </row>
    <row r="54" spans="19:31" ht="14.1" hidden="1" outlineLevel="1">
      <c r="S54" s="46" t="s">
        <v>125</v>
      </c>
      <c r="T54" s="496" t="s">
        <v>369</v>
      </c>
      <c r="U54" s="47" t="s">
        <v>370</v>
      </c>
      <c r="V54" s="496"/>
      <c r="W54" s="496"/>
      <c r="X54" s="496">
        <v>9.5277000000000012</v>
      </c>
      <c r="Y54" s="496">
        <v>21.156255702982634</v>
      </c>
      <c r="Z54" s="496">
        <v>40.013166993672755</v>
      </c>
      <c r="AA54" s="496">
        <v>58.370132862948509</v>
      </c>
      <c r="AB54" s="496">
        <v>61.044728917745921</v>
      </c>
      <c r="AC54" s="496">
        <v>65.236092853754542</v>
      </c>
      <c r="AD54" s="496">
        <v>69.183615161919477</v>
      </c>
    </row>
    <row r="55" spans="19:31" hidden="1" outlineLevel="1">
      <c r="S55" s="496" t="s">
        <v>371</v>
      </c>
    </row>
    <row r="56" spans="19:31" hidden="1" outlineLevel="1"/>
    <row r="57" spans="19:31" ht="14.1" hidden="1" outlineLevel="1">
      <c r="S57" s="44" t="s">
        <v>372</v>
      </c>
      <c r="T57" s="46" t="s">
        <v>24</v>
      </c>
      <c r="U57" s="46" t="s">
        <v>18</v>
      </c>
      <c r="V57" s="46" t="s">
        <v>368</v>
      </c>
      <c r="W57" s="46">
        <v>2015</v>
      </c>
      <c r="X57" s="46">
        <v>2020</v>
      </c>
      <c r="Y57" s="46">
        <v>2025</v>
      </c>
      <c r="Z57" s="46">
        <v>2030</v>
      </c>
      <c r="AA57" s="46">
        <v>2035</v>
      </c>
      <c r="AB57" s="46">
        <v>2040</v>
      </c>
      <c r="AC57" s="46">
        <v>2045</v>
      </c>
      <c r="AD57" s="46">
        <v>2050</v>
      </c>
    </row>
    <row r="58" spans="19:31" ht="27.6" hidden="1" outlineLevel="1">
      <c r="S58" s="46" t="s">
        <v>373</v>
      </c>
      <c r="T58" s="496" t="s">
        <v>124</v>
      </c>
      <c r="U58" s="48" t="s">
        <v>374</v>
      </c>
      <c r="V58" s="496"/>
      <c r="W58" s="496"/>
      <c r="X58" s="56">
        <f>X54*10^3/4</f>
        <v>2381.9250000000002</v>
      </c>
      <c r="Y58" s="56">
        <f t="shared" ref="Y58:AD58" si="10">Y54*10^3/4</f>
        <v>5289.0639257456587</v>
      </c>
      <c r="Z58" s="56">
        <f t="shared" si="10"/>
        <v>10003.291748418189</v>
      </c>
      <c r="AA58" s="56">
        <f t="shared" si="10"/>
        <v>14592.533215737127</v>
      </c>
      <c r="AB58" s="56">
        <f t="shared" si="10"/>
        <v>15261.182229436481</v>
      </c>
      <c r="AC58" s="56">
        <f t="shared" si="10"/>
        <v>16309.023213438635</v>
      </c>
      <c r="AD58" s="56">
        <f t="shared" si="10"/>
        <v>17295.903790479868</v>
      </c>
    </row>
    <row r="59" spans="19:31" hidden="1" outlineLevel="1">
      <c r="S59" s="496" t="s">
        <v>375</v>
      </c>
      <c r="T59" s="496" t="s">
        <v>124</v>
      </c>
      <c r="U59" s="496"/>
      <c r="V59" s="496"/>
      <c r="W59" s="496"/>
      <c r="X59" s="496"/>
      <c r="Y59" s="496"/>
      <c r="Z59" s="496"/>
      <c r="AA59" s="496"/>
      <c r="AB59" s="496"/>
      <c r="AC59" s="496"/>
      <c r="AD59" s="496"/>
    </row>
    <row r="60" spans="19:31" hidden="1" outlineLevel="1">
      <c r="S60" s="496" t="s">
        <v>376</v>
      </c>
      <c r="T60" s="496" t="s">
        <v>124</v>
      </c>
      <c r="U60" s="496"/>
      <c r="V60" s="496"/>
      <c r="W60" s="496"/>
      <c r="X60" s="496"/>
      <c r="Y60" s="496"/>
      <c r="Z60" s="496"/>
      <c r="AA60" s="496"/>
      <c r="AB60" s="496"/>
      <c r="AC60" s="496"/>
      <c r="AD60" s="496"/>
    </row>
    <row r="61" spans="19:31" hidden="1" outlineLevel="1">
      <c r="S61" s="496" t="s">
        <v>377</v>
      </c>
      <c r="T61" s="496" t="s">
        <v>124</v>
      </c>
      <c r="U61" s="496"/>
      <c r="V61" s="496"/>
      <c r="W61" s="496"/>
      <c r="X61" s="496"/>
      <c r="Y61" s="496"/>
      <c r="Z61" s="496"/>
      <c r="AA61" s="496"/>
      <c r="AB61" s="496"/>
      <c r="AC61" s="496"/>
      <c r="AD61" s="496"/>
    </row>
    <row r="62" spans="19:31" hidden="1" outlineLevel="1">
      <c r="S62" s="496" t="s">
        <v>378</v>
      </c>
      <c r="T62" s="496" t="s">
        <v>124</v>
      </c>
      <c r="U62" s="496"/>
      <c r="V62" s="496"/>
      <c r="W62" s="496"/>
      <c r="X62" s="496"/>
      <c r="Y62" s="496"/>
      <c r="Z62" s="496"/>
      <c r="AA62" s="496"/>
      <c r="AB62" s="496"/>
      <c r="AC62" s="496"/>
      <c r="AD62" s="496"/>
    </row>
    <row r="63" spans="19:31" hidden="1" outlineLevel="1">
      <c r="S63" s="496" t="s">
        <v>379</v>
      </c>
      <c r="T63" s="41"/>
      <c r="U63" s="41"/>
      <c r="V63" s="41"/>
      <c r="W63" s="41"/>
      <c r="X63" s="41"/>
      <c r="Y63" s="41"/>
      <c r="Z63" s="41"/>
      <c r="AA63" s="41"/>
      <c r="AB63" s="41"/>
      <c r="AC63" s="41"/>
      <c r="AD63" s="41"/>
    </row>
    <row r="64" spans="19:31" hidden="1" outlineLevel="1">
      <c r="S64" s="496" t="s">
        <v>380</v>
      </c>
    </row>
    <row r="65" spans="19:30" hidden="1" outlineLevel="1"/>
    <row r="66" spans="19:30" hidden="1" outlineLevel="1"/>
    <row r="67" spans="19:30" ht="14.1" hidden="1" outlineLevel="1">
      <c r="S67" s="2" t="s">
        <v>381</v>
      </c>
    </row>
    <row r="68" spans="19:30" ht="14.1" hidden="1" outlineLevel="1">
      <c r="S68" s="44" t="s">
        <v>354</v>
      </c>
      <c r="T68" s="46" t="s">
        <v>24</v>
      </c>
      <c r="U68" s="46" t="s">
        <v>18</v>
      </c>
      <c r="V68" s="46" t="s">
        <v>368</v>
      </c>
      <c r="W68" s="46">
        <v>2015</v>
      </c>
      <c r="X68" s="46">
        <v>2020</v>
      </c>
      <c r="Y68" s="46">
        <v>2025</v>
      </c>
      <c r="Z68" s="46">
        <v>2030</v>
      </c>
      <c r="AA68" s="46">
        <v>2035</v>
      </c>
      <c r="AB68" s="46">
        <v>2040</v>
      </c>
      <c r="AC68" s="46">
        <v>2045</v>
      </c>
      <c r="AD68" s="46">
        <v>2050</v>
      </c>
    </row>
    <row r="69" spans="19:30" ht="14.1" hidden="1" outlineLevel="1">
      <c r="S69" s="46" t="s">
        <v>125</v>
      </c>
      <c r="T69" s="496" t="s">
        <v>369</v>
      </c>
      <c r="U69" s="496"/>
      <c r="V69" s="496"/>
      <c r="W69" s="496"/>
      <c r="X69" s="496"/>
      <c r="Y69" s="496"/>
      <c r="Z69" s="496"/>
      <c r="AA69" s="496"/>
      <c r="AB69" s="496"/>
      <c r="AC69" s="496"/>
      <c r="AD69" s="496"/>
    </row>
    <row r="70" spans="19:30" hidden="1" outlineLevel="1">
      <c r="S70" s="496" t="s">
        <v>371</v>
      </c>
    </row>
    <row r="71" spans="19:30" hidden="1" outlineLevel="1"/>
    <row r="72" spans="19:30" ht="14.1" hidden="1" outlineLevel="1">
      <c r="S72" s="44" t="s">
        <v>372</v>
      </c>
      <c r="T72" s="46" t="s">
        <v>24</v>
      </c>
      <c r="U72" s="46" t="s">
        <v>18</v>
      </c>
      <c r="V72" s="46" t="s">
        <v>368</v>
      </c>
      <c r="W72" s="46">
        <v>2015</v>
      </c>
      <c r="X72" s="46">
        <v>2020</v>
      </c>
      <c r="Y72" s="46">
        <v>2025</v>
      </c>
      <c r="Z72" s="46">
        <v>2030</v>
      </c>
      <c r="AA72" s="46">
        <v>2035</v>
      </c>
      <c r="AB72" s="46">
        <v>2040</v>
      </c>
      <c r="AC72" s="46">
        <v>2045</v>
      </c>
      <c r="AD72" s="46">
        <v>2050</v>
      </c>
    </row>
    <row r="73" spans="19:30" ht="14.1" hidden="1" outlineLevel="1">
      <c r="S73" s="46" t="s">
        <v>373</v>
      </c>
      <c r="T73" s="496" t="s">
        <v>124</v>
      </c>
      <c r="U73" s="496"/>
      <c r="V73" s="496"/>
      <c r="W73" s="496"/>
      <c r="X73" s="496"/>
      <c r="Y73" s="496"/>
      <c r="Z73" s="496"/>
      <c r="AA73" s="496"/>
      <c r="AB73" s="496"/>
      <c r="AC73" s="496"/>
      <c r="AD73" s="496"/>
    </row>
    <row r="74" spans="19:30" hidden="1" outlineLevel="1">
      <c r="S74" s="496" t="s">
        <v>375</v>
      </c>
      <c r="T74" s="496" t="s">
        <v>124</v>
      </c>
      <c r="U74" s="496"/>
      <c r="V74" s="496"/>
      <c r="W74" s="496"/>
      <c r="X74" s="496"/>
      <c r="Y74" s="496"/>
      <c r="Z74" s="496"/>
      <c r="AA74" s="496"/>
      <c r="AB74" s="496"/>
      <c r="AC74" s="496"/>
      <c r="AD74" s="496"/>
    </row>
    <row r="75" spans="19:30" hidden="1" outlineLevel="1">
      <c r="S75" s="496" t="s">
        <v>376</v>
      </c>
      <c r="T75" s="496" t="s">
        <v>124</v>
      </c>
      <c r="U75" s="496"/>
      <c r="V75" s="496"/>
      <c r="W75" s="496"/>
      <c r="X75" s="496"/>
      <c r="Y75" s="496"/>
      <c r="Z75" s="496"/>
      <c r="AA75" s="496"/>
      <c r="AB75" s="496"/>
      <c r="AC75" s="496"/>
      <c r="AD75" s="496"/>
    </row>
    <row r="76" spans="19:30" hidden="1" outlineLevel="1">
      <c r="S76" s="496" t="s">
        <v>377</v>
      </c>
      <c r="T76" s="496" t="s">
        <v>124</v>
      </c>
      <c r="U76" s="496"/>
      <c r="V76" s="496"/>
      <c r="W76" s="496"/>
      <c r="X76" s="496"/>
      <c r="Y76" s="496"/>
      <c r="Z76" s="496"/>
      <c r="AA76" s="496"/>
      <c r="AB76" s="496"/>
      <c r="AC76" s="496"/>
      <c r="AD76" s="496"/>
    </row>
    <row r="77" spans="19:30" hidden="1" outlineLevel="1">
      <c r="S77" s="496" t="s">
        <v>378</v>
      </c>
      <c r="T77" s="496" t="s">
        <v>124</v>
      </c>
      <c r="U77" s="496"/>
      <c r="V77" s="496"/>
      <c r="W77" s="496"/>
      <c r="X77" s="496"/>
      <c r="Y77" s="496"/>
      <c r="Z77" s="496"/>
      <c r="AA77" s="496"/>
      <c r="AB77" s="496"/>
      <c r="AC77" s="496"/>
      <c r="AD77" s="496"/>
    </row>
    <row r="78" spans="19:30" hidden="1" outlineLevel="1">
      <c r="S78" s="496" t="s">
        <v>379</v>
      </c>
      <c r="T78" s="41"/>
      <c r="U78" s="41"/>
      <c r="V78" s="41"/>
      <c r="W78" s="41"/>
      <c r="X78" s="41"/>
      <c r="Y78" s="41"/>
      <c r="Z78" s="41"/>
      <c r="AA78" s="41"/>
      <c r="AB78" s="41"/>
      <c r="AC78" s="41"/>
      <c r="AD78" s="41"/>
    </row>
    <row r="79" spans="19:30" hidden="1" outlineLevel="1">
      <c r="S79" s="496" t="s">
        <v>380</v>
      </c>
    </row>
    <row r="80" spans="19:30" collapsed="1"/>
    <row r="83" spans="19:31" ht="14.1">
      <c r="S83" s="2" t="s">
        <v>382</v>
      </c>
    </row>
    <row r="84" spans="19:31" ht="14.1">
      <c r="S84" s="46" t="s">
        <v>125</v>
      </c>
      <c r="T84" s="46" t="s">
        <v>24</v>
      </c>
      <c r="U84" s="46" t="s">
        <v>18</v>
      </c>
      <c r="V84" s="46"/>
      <c r="W84" s="46">
        <v>2010</v>
      </c>
      <c r="X84" s="46">
        <v>2015</v>
      </c>
      <c r="Y84" s="46">
        <v>2020</v>
      </c>
      <c r="Z84" s="46">
        <v>2025</v>
      </c>
      <c r="AA84" s="46">
        <v>2030</v>
      </c>
      <c r="AB84" s="46">
        <v>2035</v>
      </c>
      <c r="AC84" s="46">
        <v>2040</v>
      </c>
      <c r="AD84" s="46">
        <v>2045</v>
      </c>
      <c r="AE84" s="46">
        <v>2050</v>
      </c>
    </row>
    <row r="85" spans="19:31">
      <c r="S85" s="47" t="str">
        <f>'Deployment (4)'!C15</f>
        <v>AD</v>
      </c>
      <c r="T85" s="496" t="s">
        <v>383</v>
      </c>
      <c r="U85" s="47" t="s">
        <v>384</v>
      </c>
      <c r="V85" s="48"/>
      <c r="W85" s="156">
        <f>X85/(Y85/X85)</f>
        <v>4.1334306115746031</v>
      </c>
      <c r="X85" s="156">
        <f>Y85/(Z85/Y85)</f>
        <v>5.7504299745842333</v>
      </c>
      <c r="Y85" s="156">
        <v>8</v>
      </c>
      <c r="Z85" s="156">
        <f>Y85*(($AE$85/$Y$85)^(($Z$84-$Y$84)/($AE$84-$Y$84)))</f>
        <v>11.129602531092003</v>
      </c>
      <c r="AA85" s="156">
        <f t="shared" ref="AA85:AD85" si="11">Z85*(($AE$85/$Y$85)^(($Z$84-$Y$84)/($AE$84-$Y$84)))</f>
        <v>15.483506562511188</v>
      </c>
      <c r="AB85" s="156">
        <f t="shared" si="11"/>
        <v>21.540659228538019</v>
      </c>
      <c r="AC85" s="156">
        <f t="shared" si="11"/>
        <v>29.967371933915878</v>
      </c>
      <c r="AD85" s="156">
        <f t="shared" si="11"/>
        <v>41.6906173157357</v>
      </c>
      <c r="AE85" s="156">
        <v>58</v>
      </c>
    </row>
    <row r="86" spans="19:31">
      <c r="S86" s="47" t="str">
        <f>'Deployment (4)'!C15</f>
        <v>AD</v>
      </c>
      <c r="T86" s="496" t="s">
        <v>280</v>
      </c>
      <c r="U86" s="47" t="s">
        <v>384</v>
      </c>
      <c r="V86" s="48"/>
      <c r="W86" s="156">
        <f>W85*$H$11</f>
        <v>1148176.0884219701</v>
      </c>
      <c r="X86" s="156">
        <f t="shared" ref="X86" si="12">X85*$H$11</f>
        <v>1597342.9374800592</v>
      </c>
      <c r="Y86" s="156">
        <f>Y85*$H$11</f>
        <v>2222224</v>
      </c>
      <c r="Z86" s="156">
        <f t="shared" ref="Z86:AE86" si="13">Z85*$H$11</f>
        <v>3091558.7318816744</v>
      </c>
      <c r="AA86" s="156">
        <f t="shared" si="13"/>
        <v>4300977.485921233</v>
      </c>
      <c r="AB86" s="156">
        <f t="shared" si="13"/>
        <v>5983521.2391848341</v>
      </c>
      <c r="AC86" s="156">
        <f t="shared" si="13"/>
        <v>8324276.641059285</v>
      </c>
      <c r="AD86" s="156">
        <f t="shared" si="13"/>
        <v>11580736.296730431</v>
      </c>
      <c r="AE86" s="156">
        <f t="shared" si="13"/>
        <v>16111124</v>
      </c>
    </row>
    <row r="87" spans="19:31">
      <c r="U87" s="50"/>
      <c r="V87" s="160"/>
      <c r="W87" s="163"/>
      <c r="X87" s="163"/>
      <c r="Y87" s="163"/>
      <c r="Z87" s="163"/>
      <c r="AA87" s="163"/>
      <c r="AB87" s="163"/>
      <c r="AC87" s="163"/>
      <c r="AD87" s="163"/>
      <c r="AE87" s="163"/>
    </row>
    <row r="88" spans="19:31" ht="14.1">
      <c r="S88" s="2" t="s">
        <v>388</v>
      </c>
    </row>
    <row r="89" spans="19:31" ht="14.1">
      <c r="S89" s="46" t="s">
        <v>125</v>
      </c>
      <c r="T89" s="46" t="s">
        <v>24</v>
      </c>
      <c r="U89" s="46" t="s">
        <v>18</v>
      </c>
      <c r="V89" s="46"/>
      <c r="W89" s="46">
        <v>2010</v>
      </c>
      <c r="X89" s="46">
        <v>2015</v>
      </c>
      <c r="Y89" s="46">
        <v>2020</v>
      </c>
      <c r="Z89" s="46">
        <v>2025</v>
      </c>
      <c r="AA89" s="46">
        <v>2030</v>
      </c>
      <c r="AB89" s="46">
        <v>2035</v>
      </c>
      <c r="AC89" s="46">
        <v>2040</v>
      </c>
      <c r="AD89" s="46">
        <v>2045</v>
      </c>
      <c r="AE89" s="46">
        <v>2050</v>
      </c>
    </row>
    <row r="90" spans="19:31">
      <c r="S90" s="47" t="str">
        <f>'Deployment (4)'!C15</f>
        <v>AD</v>
      </c>
      <c r="T90" s="496" t="s">
        <v>383</v>
      </c>
      <c r="U90" s="47" t="s">
        <v>384</v>
      </c>
      <c r="V90" s="48"/>
      <c r="W90" s="156">
        <f>X90/(Y90/X90)</f>
        <v>3.4132982736420465</v>
      </c>
      <c r="X90" s="156">
        <f>Y90/(Z90/Y90)</f>
        <v>5.2255512808828479</v>
      </c>
      <c r="Y90" s="156">
        <v>8</v>
      </c>
      <c r="Z90" s="156">
        <f>Y90*(($AE$90/$Y$90)^(($Z$89-$Y$89)/($AE$89-$Y$89)))</f>
        <v>12.24751161358564</v>
      </c>
      <c r="AA90" s="156">
        <f t="shared" ref="AA90:AD90" si="14">Z90*(($AE$90/$Y$90)^(($Z$89-$Y$89)/($AE$89-$Y$89)))</f>
        <v>18.750192590614393</v>
      </c>
      <c r="AB90" s="156">
        <f t="shared" si="14"/>
        <v>28.70540018881465</v>
      </c>
      <c r="AC90" s="156">
        <f t="shared" si="14"/>
        <v>43.946215273141355</v>
      </c>
      <c r="AD90" s="156">
        <f t="shared" si="14"/>
        <v>67.278972741366672</v>
      </c>
      <c r="AE90" s="156">
        <v>103</v>
      </c>
    </row>
    <row r="91" spans="19:31">
      <c r="S91" s="47" t="str">
        <f>'Deployment (4)'!C15</f>
        <v>AD</v>
      </c>
      <c r="T91" s="496" t="s">
        <v>280</v>
      </c>
      <c r="U91" s="47" t="s">
        <v>384</v>
      </c>
      <c r="V91" s="48"/>
      <c r="W91" s="156">
        <f t="shared" ref="W91:X91" si="15">W90*$H$11</f>
        <v>948139.16785574041</v>
      </c>
      <c r="X91" s="156">
        <f t="shared" si="15"/>
        <v>1451543.1837010758</v>
      </c>
      <c r="Y91" s="156">
        <f>Y90*$H$11</f>
        <v>2222224</v>
      </c>
      <c r="Z91" s="156">
        <f t="shared" ref="Z91" si="16">Z90*$H$11</f>
        <v>3402089.2809985918</v>
      </c>
      <c r="AA91" s="156">
        <f t="shared" ref="AA91" si="17">AA90*$H$11</f>
        <v>5208390.9974356852</v>
      </c>
      <c r="AB91" s="156">
        <f t="shared" ref="AB91" si="18">AB90*$H$11</f>
        <v>7973728.6536485562</v>
      </c>
      <c r="AC91" s="156">
        <f t="shared" ref="AC91" si="19">AC90*$H$11</f>
        <v>12207291.78614266</v>
      </c>
      <c r="AD91" s="156">
        <f t="shared" ref="AD91" si="20">AD90*$H$11</f>
        <v>18688618.490151353</v>
      </c>
      <c r="AE91" s="156">
        <f t="shared" ref="AE91" si="21">AE90*$H$11</f>
        <v>28611134</v>
      </c>
    </row>
    <row r="92" spans="19:31">
      <c r="U92" s="50"/>
      <c r="V92" s="160"/>
      <c r="W92" s="163"/>
      <c r="X92" s="163"/>
      <c r="Y92" s="163"/>
      <c r="Z92" s="163"/>
      <c r="AA92" s="163"/>
      <c r="AB92" s="163"/>
      <c r="AC92" s="163"/>
      <c r="AD92" s="163"/>
      <c r="AE92" s="163"/>
    </row>
    <row r="93" spans="19:31" ht="14.1">
      <c r="S93" s="2" t="s">
        <v>389</v>
      </c>
    </row>
    <row r="94" spans="19:31" ht="14.1">
      <c r="S94" s="46" t="s">
        <v>125</v>
      </c>
      <c r="T94" s="46" t="s">
        <v>24</v>
      </c>
      <c r="U94" s="46" t="s">
        <v>18</v>
      </c>
      <c r="V94" s="46"/>
      <c r="W94" s="46">
        <v>2010</v>
      </c>
      <c r="X94" s="46">
        <v>2015</v>
      </c>
      <c r="Y94" s="46">
        <v>2020</v>
      </c>
      <c r="Z94" s="46">
        <v>2025</v>
      </c>
      <c r="AA94" s="46">
        <v>2030</v>
      </c>
      <c r="AB94" s="46">
        <v>2035</v>
      </c>
      <c r="AC94" s="46">
        <v>2040</v>
      </c>
      <c r="AD94" s="46">
        <v>2045</v>
      </c>
      <c r="AE94" s="46">
        <v>2050</v>
      </c>
    </row>
    <row r="95" spans="19:31">
      <c r="S95" s="47" t="str">
        <f>'Deployment (4)'!C15</f>
        <v>AD</v>
      </c>
      <c r="T95" s="496" t="s">
        <v>383</v>
      </c>
      <c r="U95" s="47" t="s">
        <v>384</v>
      </c>
      <c r="V95" s="48"/>
      <c r="W95" s="156">
        <f>X95/(Y95/X95)</f>
        <v>6.8428336611705811</v>
      </c>
      <c r="X95" s="156">
        <f>Y95/(Z95/Y95)</f>
        <v>10.131263737439605</v>
      </c>
      <c r="Y95" s="156">
        <v>15</v>
      </c>
      <c r="Z95" s="156">
        <f>Y95*(($AE$95/$Y$95)^(($Z$94-$Y$94)/($AE$94-$Y$94)))</f>
        <v>22.208483149888121</v>
      </c>
      <c r="AA95" s="156">
        <f t="shared" ref="AA95:AD95" si="22">Z95*(($AE$95/$Y$95)^(($Z$94-$Y$94)/($AE$94-$Y$94)))</f>
        <v>32.881114921257641</v>
      </c>
      <c r="AB95" s="156">
        <f t="shared" si="22"/>
        <v>48.682645778552342</v>
      </c>
      <c r="AC95" s="156">
        <f t="shared" si="22"/>
        <v>72.077847897663446</v>
      </c>
      <c r="AD95" s="156">
        <f t="shared" si="22"/>
        <v>106.71597803436383</v>
      </c>
      <c r="AE95" s="156">
        <v>158</v>
      </c>
    </row>
    <row r="96" spans="19:31">
      <c r="S96" s="47" t="str">
        <f>'Deployment (4)'!C15</f>
        <v>AD</v>
      </c>
      <c r="T96" s="496" t="s">
        <v>280</v>
      </c>
      <c r="U96" s="47" t="s">
        <v>384</v>
      </c>
      <c r="V96" s="48"/>
      <c r="W96" s="156">
        <f t="shared" ref="W96:X96" si="23">W95*$H$11</f>
        <v>1900788.6487326417</v>
      </c>
      <c r="X96" s="156">
        <f t="shared" si="23"/>
        <v>2814242.1784584988</v>
      </c>
      <c r="Y96" s="156">
        <f>Y95*$H$11</f>
        <v>4166670</v>
      </c>
      <c r="Z96" s="156">
        <f t="shared" ref="Z96" si="24">Z95*$H$11</f>
        <v>6169028.0324096223</v>
      </c>
      <c r="AA96" s="156">
        <f t="shared" ref="AA96" si="25">AA95*$H$11</f>
        <v>9133650.3405971043</v>
      </c>
      <c r="AB96" s="156">
        <f t="shared" ref="AB96" si="26">AB95*$H$11</f>
        <v>13522967.979074713</v>
      </c>
      <c r="AC96" s="156">
        <f t="shared" ref="AC96" si="27">AC95*$H$11</f>
        <v>20021640.433317158</v>
      </c>
      <c r="AD96" s="156">
        <f t="shared" ref="AD96" si="28">AD95*$H$11</f>
        <v>29643350.946429517</v>
      </c>
      <c r="AE96" s="156">
        <f t="shared" ref="AE96" si="29">AE95*$H$11</f>
        <v>43888924</v>
      </c>
    </row>
  </sheetData>
  <conditionalFormatting sqref="Q80:R102 Q35:S79 C23:P23 S95 Z85:AE85 E24:P24 S83:AE84 S85:X85 U95:AE95 S86:AE94 T35:AE35 T37:AE40 T42:AE44 T46:AE48 T50:AE82 U96:V96 C26:P48">
    <cfRule type="expression" dxfId="3224" priority="7">
      <formula>_xlfn.ISFORMULA(C23)</formula>
    </cfRule>
  </conditionalFormatting>
  <conditionalFormatting sqref="S80:S82 AF35:AF102 AG31:AP91 T36 T41 X41:AE41 T45 X45:AE45 T49 X49:AE49 X36:AE36">
    <cfRule type="expression" dxfId="3223" priority="9">
      <formula>_xlfn.ISFORMULA(S31)</formula>
    </cfRule>
  </conditionalFormatting>
  <conditionalFormatting sqref="S96">
    <cfRule type="expression" dxfId="3222" priority="6">
      <formula>_xlfn.ISFORMULA(S96)</formula>
    </cfRule>
  </conditionalFormatting>
  <conditionalFormatting sqref="T95:T96">
    <cfRule type="expression" dxfId="3221" priority="5">
      <formula>_xlfn.ISFORMULA(T95)</formula>
    </cfRule>
  </conditionalFormatting>
  <conditionalFormatting sqref="Y85">
    <cfRule type="expression" dxfId="3220" priority="4">
      <formula>_xlfn.ISFORMULA(Y85)</formula>
    </cfRule>
  </conditionalFormatting>
  <conditionalFormatting sqref="Y96:AE96">
    <cfRule type="expression" dxfId="3219" priority="3">
      <formula>_xlfn.ISFORMULA(Y96)</formula>
    </cfRule>
  </conditionalFormatting>
  <conditionalFormatting sqref="W96:X96">
    <cfRule type="expression" dxfId="3218" priority="1">
      <formula>_xlfn.ISFORMULA(W96)</formula>
    </cfRule>
  </conditionalFormatting>
  <pageMargins left="0.7" right="0.7" top="0.75" bottom="0.75" header="0.3" footer="0.3"/>
  <pageSetup paperSize="9" orientation="portrait" horizontalDpi="4294967294" verticalDpi="4294967294"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34A0D-7AE4-46E5-885C-18FFDE608A5C}">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8.4</v>
      </c>
      <c r="H14" s="187">
        <f t="shared" ref="H14:N14" si="0">$G$14*H27</f>
        <v>8.2027530364372474</v>
      </c>
      <c r="I14" s="187">
        <f t="shared" si="0"/>
        <v>8.0055060728744944</v>
      </c>
      <c r="J14" s="187">
        <f t="shared" si="0"/>
        <v>7.8082591093117406</v>
      </c>
      <c r="K14" s="187">
        <f t="shared" si="0"/>
        <v>7.6110121457489877</v>
      </c>
      <c r="L14" s="187">
        <f t="shared" si="0"/>
        <v>7.4137651821862338</v>
      </c>
      <c r="M14" s="187">
        <f t="shared" si="0"/>
        <v>7.2165182186234818</v>
      </c>
      <c r="N14" s="187">
        <f t="shared" si="0"/>
        <v>7.0192712550607297</v>
      </c>
    </row>
    <row r="15" spans="2:21" ht="29.25" customHeight="1">
      <c r="C15" s="65" t="s">
        <v>396</v>
      </c>
      <c r="D15" s="65" t="s">
        <v>541</v>
      </c>
      <c r="E15" s="112" t="s">
        <v>395</v>
      </c>
      <c r="F15" s="112"/>
      <c r="G15" s="113">
        <v>5.6</v>
      </c>
      <c r="H15" s="187">
        <f t="shared" ref="H15:N15" si="1">$G$15*H27</f>
        <v>5.4685020242914977</v>
      </c>
      <c r="I15" s="187">
        <f t="shared" si="1"/>
        <v>5.3370040485829957</v>
      </c>
      <c r="J15" s="187">
        <f t="shared" si="1"/>
        <v>5.2055060728744929</v>
      </c>
      <c r="K15" s="187">
        <f t="shared" si="1"/>
        <v>5.0740080971659909</v>
      </c>
      <c r="L15" s="187">
        <f t="shared" si="1"/>
        <v>4.9425101214574889</v>
      </c>
      <c r="M15" s="187">
        <f t="shared" si="1"/>
        <v>4.8110121457489878</v>
      </c>
      <c r="N15" s="187">
        <f t="shared" si="1"/>
        <v>4.6795141700404859</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541</v>
      </c>
      <c r="E19" s="112" t="s">
        <v>395</v>
      </c>
      <c r="F19" s="118" t="s">
        <v>400</v>
      </c>
      <c r="G19" s="187">
        <f t="shared" ref="G19:N19" si="2">G14*$D$37</f>
        <v>7.3164000000000007</v>
      </c>
      <c r="H19" s="187">
        <f t="shared" si="2"/>
        <v>7.144597894736842</v>
      </c>
      <c r="I19" s="187">
        <f t="shared" si="2"/>
        <v>6.9727957894736843</v>
      </c>
      <c r="J19" s="187">
        <f t="shared" si="2"/>
        <v>6.8009936842105256</v>
      </c>
      <c r="K19" s="187">
        <f t="shared" si="2"/>
        <v>6.6291915789473679</v>
      </c>
      <c r="L19" s="187">
        <f t="shared" si="2"/>
        <v>6.4573894736842092</v>
      </c>
      <c r="M19" s="187">
        <f t="shared" si="2"/>
        <v>6.2855873684210524</v>
      </c>
      <c r="N19" s="187">
        <f t="shared" si="2"/>
        <v>6.1137852631578955</v>
      </c>
    </row>
    <row r="20" spans="3:16" ht="27.6">
      <c r="C20" s="112" t="s">
        <v>335</v>
      </c>
      <c r="D20" s="65" t="s">
        <v>541</v>
      </c>
      <c r="E20" s="112" t="s">
        <v>395</v>
      </c>
      <c r="F20" s="118" t="s">
        <v>400</v>
      </c>
      <c r="G20" s="187">
        <f t="shared" ref="G20:N20" si="3">G14*$D$38</f>
        <v>1.0836000000000001</v>
      </c>
      <c r="H20" s="187">
        <f t="shared" si="3"/>
        <v>1.0581551417004049</v>
      </c>
      <c r="I20" s="187">
        <f t="shared" si="3"/>
        <v>1.0327102834008097</v>
      </c>
      <c r="J20" s="187">
        <f t="shared" si="3"/>
        <v>1.0072654251012145</v>
      </c>
      <c r="K20" s="187">
        <f t="shared" si="3"/>
        <v>0.98182056680161944</v>
      </c>
      <c r="L20" s="187">
        <f t="shared" si="3"/>
        <v>0.95637570850202414</v>
      </c>
      <c r="M20" s="187">
        <f t="shared" si="3"/>
        <v>0.93093085020242916</v>
      </c>
      <c r="N20" s="187">
        <f t="shared" si="3"/>
        <v>0.90548599190283419</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0.97651821862348176</v>
      </c>
      <c r="I27" s="122">
        <f t="shared" ref="I27:N27" si="4">I30/$G$30</f>
        <v>0.95303643724696352</v>
      </c>
      <c r="J27" s="122">
        <f t="shared" si="4"/>
        <v>0.92955465587044528</v>
      </c>
      <c r="K27" s="122">
        <f t="shared" si="4"/>
        <v>0.90607287449392704</v>
      </c>
      <c r="L27" s="122">
        <f t="shared" si="4"/>
        <v>0.8825910931174088</v>
      </c>
      <c r="M27" s="122">
        <f t="shared" si="4"/>
        <v>0.85910931174089067</v>
      </c>
      <c r="N27" s="122">
        <f t="shared" si="4"/>
        <v>0.83562753036437254</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0.97705696202531644</v>
      </c>
      <c r="H30" s="122">
        <f t="shared" ref="H30:M30" si="5">G30+(($N30-$F30)/8)</f>
        <v>0.95411392405063289</v>
      </c>
      <c r="I30" s="122">
        <f t="shared" si="5"/>
        <v>0.93117088607594933</v>
      </c>
      <c r="J30" s="122">
        <f t="shared" si="5"/>
        <v>0.90822784810126578</v>
      </c>
      <c r="K30" s="122">
        <f t="shared" si="5"/>
        <v>0.88528481012658222</v>
      </c>
      <c r="L30" s="122">
        <f t="shared" si="5"/>
        <v>0.86234177215189867</v>
      </c>
      <c r="M30" s="122">
        <f t="shared" si="5"/>
        <v>0.83939873417721511</v>
      </c>
      <c r="N30" s="119">
        <f>E42/D42</f>
        <v>0.81645569620253167</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s="91"/>
      <c r="G40" s="186"/>
    </row>
    <row r="41" spans="3:8" ht="14.45">
      <c r="C41" s="496"/>
      <c r="D41" s="496">
        <v>2010</v>
      </c>
      <c r="E41" s="496">
        <v>2050</v>
      </c>
      <c r="F41"/>
      <c r="G41" s="91"/>
      <c r="H41" s="186"/>
    </row>
    <row r="42" spans="3:8" ht="14.45">
      <c r="C42" s="496" t="s">
        <v>406</v>
      </c>
      <c r="D42" s="496">
        <f>3.16*10^3</f>
        <v>3160</v>
      </c>
      <c r="E42" s="496">
        <f>2.58*10^3</f>
        <v>2580</v>
      </c>
      <c r="F42"/>
      <c r="G42" s="91"/>
      <c r="H42" s="186"/>
    </row>
    <row r="43" spans="3:8" ht="14.45">
      <c r="C43" s="496" t="s">
        <v>407</v>
      </c>
      <c r="D43" s="496"/>
      <c r="E43" s="496"/>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37:C39 C24:F24 G19:N24 C13:N18 C26:N27 D25:N25 C28:P28 C29:N29 C30:F30">
    <cfRule type="expression" dxfId="3217" priority="3">
      <formula>_xlfn.ISFORMULA(C13)</formula>
    </cfRule>
  </conditionalFormatting>
  <conditionalFormatting sqref="N30 D19:E23">
    <cfRule type="expression" dxfId="3216" priority="6">
      <formula>_xlfn.ISFORMULA(D19)</formula>
    </cfRule>
  </conditionalFormatting>
  <conditionalFormatting sqref="C19:C23">
    <cfRule type="expression" dxfId="3215" priority="5">
      <formula>_xlfn.ISFORMULA(C19)</formula>
    </cfRule>
  </conditionalFormatting>
  <conditionalFormatting sqref="F19:F23">
    <cfRule type="expression" dxfId="3214" priority="4">
      <formula>_xlfn.ISFORMULA(F19)</formula>
    </cfRule>
  </conditionalFormatting>
  <conditionalFormatting sqref="C25">
    <cfRule type="expression" dxfId="3213" priority="2">
      <formula>_xlfn.ISFORMULA(C25)</formula>
    </cfRule>
  </conditionalFormatting>
  <conditionalFormatting sqref="G30:M30">
    <cfRule type="expression" dxfId="3212" priority="1">
      <formula>_xlfn.ISFORMULA(G30)</formula>
    </cfRule>
  </conditionalFormatting>
  <pageMargins left="0.7" right="0.7" top="0.75" bottom="0.75" header="0.3" footer="0.3"/>
  <pageSetup paperSize="9" orientation="portrait" horizontalDpi="4294967294" verticalDpi="429496729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340-C5C8-41E9-ACAC-58C8589C01B7}">
  <sheetPr>
    <tabColor theme="8"/>
  </sheetPr>
  <dimension ref="A1"/>
  <sheetViews>
    <sheetView workbookViewId="0"/>
  </sheetViews>
  <sheetFormatPr defaultRowHeight="14.45"/>
  <sheetData/>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4565-6FB8-4949-8026-85800315355A}">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22.140625"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(4)'!C15</f>
        <v>AD</v>
      </c>
      <c r="C14" s="67" t="s">
        <v>411</v>
      </c>
      <c r="D14" s="67" t="s">
        <v>296</v>
      </c>
      <c r="E14" s="192">
        <f>E28+E43</f>
        <v>12779507950.094296</v>
      </c>
      <c r="F14" s="192">
        <f t="shared" ref="F14:L15" si="0">F28+F43</f>
        <v>14119865285.065094</v>
      </c>
      <c r="G14" s="192">
        <f t="shared" si="0"/>
        <v>14297037334.597395</v>
      </c>
      <c r="H14" s="192">
        <f t="shared" si="0"/>
        <v>30425319453.022072</v>
      </c>
      <c r="I14" s="192">
        <f t="shared" si="0"/>
        <v>32060360222.255249</v>
      </c>
      <c r="J14" s="192">
        <f t="shared" si="0"/>
        <v>32168490135.240547</v>
      </c>
      <c r="K14" s="192">
        <f t="shared" si="0"/>
        <v>33268913903.677773</v>
      </c>
      <c r="L14" s="192">
        <f t="shared" si="0"/>
        <v>33703904730.583355</v>
      </c>
    </row>
    <row r="15" spans="2:13">
      <c r="C15" s="67" t="s">
        <v>380</v>
      </c>
      <c r="D15" s="67" t="s">
        <v>296</v>
      </c>
      <c r="E15" s="192">
        <f>E29+E44</f>
        <v>8519671966.7295294</v>
      </c>
      <c r="F15" s="192">
        <f t="shared" si="0"/>
        <v>9413243523.3767281</v>
      </c>
      <c r="G15" s="192">
        <f t="shared" si="0"/>
        <v>9531358223.0649281</v>
      </c>
      <c r="H15" s="192">
        <f t="shared" si="0"/>
        <v>20283546302.014709</v>
      </c>
      <c r="I15" s="192">
        <f t="shared" si="0"/>
        <v>21373573481.503494</v>
      </c>
      <c r="J15" s="192">
        <f t="shared" si="0"/>
        <v>21445660090.160366</v>
      </c>
      <c r="K15" s="192">
        <f t="shared" si="0"/>
        <v>22179275935.785183</v>
      </c>
      <c r="L15" s="192">
        <f t="shared" si="0"/>
        <v>22469269820.388901</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11130951424.532131</v>
      </c>
      <c r="F19" s="187">
        <f t="shared" ref="F19:L19" si="1">F33+F48</f>
        <v>12298402663.291697</v>
      </c>
      <c r="G19" s="187">
        <f t="shared" si="1"/>
        <v>12452719518.43433</v>
      </c>
      <c r="H19" s="187">
        <f t="shared" si="1"/>
        <v>26500453243.582222</v>
      </c>
      <c r="I19" s="187">
        <f t="shared" si="1"/>
        <v>27924573753.58432</v>
      </c>
      <c r="J19" s="187">
        <f t="shared" si="1"/>
        <v>28018754907.794518</v>
      </c>
      <c r="K19" s="187">
        <f t="shared" si="1"/>
        <v>28977224010.10334</v>
      </c>
      <c r="L19" s="187">
        <f t="shared" si="1"/>
        <v>29356101020.3381</v>
      </c>
    </row>
    <row r="20" spans="2:12">
      <c r="C20" s="112" t="s">
        <v>335</v>
      </c>
      <c r="D20" s="67" t="s">
        <v>296</v>
      </c>
      <c r="E20" s="187">
        <f t="shared" ref="E20:L20" si="2">E34+E49</f>
        <v>1648556525.5621643</v>
      </c>
      <c r="F20" s="187">
        <f t="shared" si="2"/>
        <v>1821462621.7733974</v>
      </c>
      <c r="G20" s="187">
        <f t="shared" si="2"/>
        <v>1844317816.1630638</v>
      </c>
      <c r="H20" s="187">
        <f t="shared" si="2"/>
        <v>3924866209.439847</v>
      </c>
      <c r="I20" s="187">
        <f t="shared" si="2"/>
        <v>4135786468.6709275</v>
      </c>
      <c r="J20" s="187">
        <f t="shared" si="2"/>
        <v>4149735227.4460306</v>
      </c>
      <c r="K20" s="187">
        <f t="shared" si="2"/>
        <v>4291689893.5744328</v>
      </c>
      <c r="L20" s="187">
        <f t="shared" si="2"/>
        <v>4347803710.2452526</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(4)'!C15</f>
        <v>AD</v>
      </c>
      <c r="C28" s="67" t="s">
        <v>411</v>
      </c>
      <c r="D28" s="67" t="s">
        <v>296</v>
      </c>
      <c r="E28" s="192">
        <f>'Deployment (4)'!I$16*'Tech costs (4)'!G14*'Deployment (4)'!$T$8*'tech costs background'!$B$30</f>
        <v>1910632147.3986597</v>
      </c>
      <c r="F28" s="192">
        <f>'Deployment (4)'!J$16*'Tech costs (4)'!H14*'Deployment (4)'!$T$8*'tech costs background'!$B$30</f>
        <v>2011750744.3774874</v>
      </c>
      <c r="G28" s="192">
        <f>'Deployment (4)'!K$16*'Tech costs (4)'!I14*'Deployment (4)'!$T$8*'tech costs background'!$B$30</f>
        <v>2089121386.2283227</v>
      </c>
      <c r="H28" s="192">
        <f>'Deployment (4)'!L$16*'Tech costs (4)'!J14*'Deployment (4)'!$T$8*'tech costs background'!$B$30</f>
        <v>4029062996.3823071</v>
      </c>
      <c r="I28" s="192">
        <f>'Deployment (4)'!M$16*'Tech costs (4)'!K14*'Deployment (4)'!$T$8*'tech costs background'!$B$30</f>
        <v>4704664887.4830217</v>
      </c>
      <c r="J28" s="192">
        <f>'Deployment (4)'!N$16*'Tech costs (4)'!L14*'Deployment (4)'!$T$8*'tech costs background'!$B$30</f>
        <v>5071443271.9288025</v>
      </c>
      <c r="K28" s="192">
        <f>'Deployment (4)'!O$16*'Tech costs (4)'!M14*'Deployment (4)'!$T$8*'tech costs background'!$B$30</f>
        <v>5034211913.9937344</v>
      </c>
      <c r="L28" s="192">
        <f>'Deployment (4)'!P$16*'Tech costs (4)'!N14*'Deployment (4)'!$T$8*'tech costs background'!$B$30</f>
        <v>4368662493.9077559</v>
      </c>
    </row>
    <row r="29" spans="2:12">
      <c r="C29" s="67" t="s">
        <v>380</v>
      </c>
      <c r="D29" s="67" t="s">
        <v>296</v>
      </c>
      <c r="E29" s="192">
        <f>'Deployment (4)'!I$16*'Tech costs (4)'!G15*'Deployment (4)'!$T$8*'tech costs background'!$B$30</f>
        <v>1273754764.9324398</v>
      </c>
      <c r="F29" s="192">
        <f>'Deployment (4)'!J$16*'Tech costs (4)'!H15*'Deployment (4)'!$T$8*'tech costs background'!$B$30</f>
        <v>1341167162.9183247</v>
      </c>
      <c r="G29" s="192">
        <f>'Deployment (4)'!K$16*'Tech costs (4)'!I15*'Deployment (4)'!$T$8*'tech costs background'!$B$30</f>
        <v>1392747590.8188818</v>
      </c>
      <c r="H29" s="192">
        <f>'Deployment (4)'!L$16*'Tech costs (4)'!J15*'Deployment (4)'!$T$8*'tech costs background'!$B$30</f>
        <v>2686041997.5882044</v>
      </c>
      <c r="I29" s="192">
        <f>'Deployment (4)'!M$16*'Tech costs (4)'!K15*'Deployment (4)'!$T$8*'tech costs background'!$B$30</f>
        <v>3136443258.3220134</v>
      </c>
      <c r="J29" s="192">
        <f>'Deployment (4)'!N$16*'Tech costs (4)'!L15*'Deployment (4)'!$T$8*'tech costs background'!$B$30</f>
        <v>3380962181.2858682</v>
      </c>
      <c r="K29" s="192">
        <f>'Deployment (4)'!O$16*'Tech costs (4)'!M15*'Deployment (4)'!$T$8*'tech costs background'!$B$30</f>
        <v>3356141275.9958229</v>
      </c>
      <c r="L29" s="192">
        <f>'Deployment (4)'!P$16*'Tech costs (4)'!N15*'Deployment (4)'!$T$8*'tech costs background'!$B$30</f>
        <v>2912441662.6051707</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87">
        <f>'Deployment (4)'!I$16*'Tech costs (4)'!G19*'Deployment (4)'!$T$8*'tech costs background'!$B$30</f>
        <v>1664160600.3842328</v>
      </c>
      <c r="F33" s="187">
        <f>'Deployment (4)'!J$16*'Tech costs (4)'!H19*'Deployment (4)'!$T$8*'tech costs background'!$B$30</f>
        <v>1752234898.3527913</v>
      </c>
      <c r="G33" s="187">
        <f>'Deployment (4)'!K$16*'Tech costs (4)'!I19*'Deployment (4)'!$T$8*'tech costs background'!$B$30</f>
        <v>1819624727.4048691</v>
      </c>
      <c r="H33" s="187">
        <f>'Deployment (4)'!L$16*'Tech costs (4)'!J19*'Deployment (4)'!$T$8*'tech costs background'!$B$30</f>
        <v>3509313869.848989</v>
      </c>
      <c r="I33" s="187">
        <f>'Deployment (4)'!M$16*'Tech costs (4)'!K19*'Deployment (4)'!$T$8*'tech costs background'!$B$30</f>
        <v>4097763116.9977117</v>
      </c>
      <c r="J33" s="187">
        <f>'Deployment (4)'!N$16*'Tech costs (4)'!L19*'Deployment (4)'!$T$8*'tech costs background'!$B$30</f>
        <v>4417227089.849987</v>
      </c>
      <c r="K33" s="187">
        <f>'Deployment (4)'!O$16*'Tech costs (4)'!M19*'Deployment (4)'!$T$8*'tech costs background'!$B$30</f>
        <v>4384798577.088542</v>
      </c>
      <c r="L33" s="187">
        <f>'Deployment (4)'!P$16*'Tech costs (4)'!N19*'Deployment (4)'!$T$8*'tech costs background'!$B$30</f>
        <v>3805105032.1936555</v>
      </c>
    </row>
    <row r="34" spans="2:12">
      <c r="C34" s="112" t="s">
        <v>335</v>
      </c>
      <c r="D34" s="67" t="s">
        <v>296</v>
      </c>
      <c r="E34" s="187">
        <f>'Deployment (4)'!I$16*'Tech costs (4)'!G20*'Deployment (4)'!$T$8*'tech costs background'!$B$30</f>
        <v>246471547.01442713</v>
      </c>
      <c r="F34" s="187">
        <f>'Deployment (4)'!J$16*'Tech costs (4)'!H20*'Deployment (4)'!$T$8*'tech costs background'!$B$30</f>
        <v>259515846.02469587</v>
      </c>
      <c r="G34" s="187">
        <f>'Deployment (4)'!K$16*'Tech costs (4)'!I20*'Deployment (4)'!$T$8*'tech costs background'!$B$30</f>
        <v>269496658.82345361</v>
      </c>
      <c r="H34" s="187">
        <f>'Deployment (4)'!L$16*'Tech costs (4)'!J20*'Deployment (4)'!$T$8*'tech costs background'!$B$30</f>
        <v>519749126.53331769</v>
      </c>
      <c r="I34" s="187">
        <f>'Deployment (4)'!M$16*'Tech costs (4)'!K20*'Deployment (4)'!$T$8*'tech costs background'!$B$30</f>
        <v>606901770.48530972</v>
      </c>
      <c r="J34" s="187">
        <f>'Deployment (4)'!N$16*'Tech costs (4)'!L20*'Deployment (4)'!$T$8*'tech costs background'!$B$30</f>
        <v>654216182.07881558</v>
      </c>
      <c r="K34" s="187">
        <f>'Deployment (4)'!O$16*'Tech costs (4)'!M20*'Deployment (4)'!$T$8*'tech costs background'!$B$30</f>
        <v>649413336.90519178</v>
      </c>
      <c r="L34" s="187">
        <f>'Deployment (4)'!P$16*'Tech costs (4)'!N20*'Deployment (4)'!$T$8*'tech costs background'!$B$30</f>
        <v>563557461.7141006</v>
      </c>
    </row>
    <row r="35" spans="2:12">
      <c r="C35" s="112"/>
      <c r="D35" s="65"/>
      <c r="E35" s="187"/>
      <c r="F35" s="187"/>
      <c r="G35" s="187"/>
      <c r="H35" s="187"/>
      <c r="I35" s="187"/>
      <c r="J35" s="187"/>
      <c r="K35" s="187"/>
      <c r="L35" s="187"/>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(4)'!C15</f>
        <v>AD</v>
      </c>
      <c r="C43" s="67" t="s">
        <v>411</v>
      </c>
      <c r="D43" s="67" t="s">
        <v>296</v>
      </c>
      <c r="E43" s="192">
        <f>'Deployment (4)'!I$25*'Tech costs (4)'!G14*'Deployment (4)'!$T$8*'tech costs background'!$B$30</f>
        <v>10868875802.695635</v>
      </c>
      <c r="F43" s="192">
        <f>'Deployment (4)'!J$25*'Tech costs (4)'!H14*'Deployment (4)'!$T$8*'tech costs background'!$B$30</f>
        <v>12108114540.687607</v>
      </c>
      <c r="G43" s="192">
        <f>'Deployment (4)'!K$25*'Tech costs (4)'!I14*'Deployment (4)'!$T$8*'tech costs background'!$B$30</f>
        <v>12207915948.369072</v>
      </c>
      <c r="H43" s="192">
        <f>'Deployment (4)'!L$25*'Tech costs (4)'!J14*'Deployment (4)'!$T$8*'tech costs background'!$B$30</f>
        <v>26396256456.639763</v>
      </c>
      <c r="I43" s="192">
        <f>'Deployment (4)'!M$25*'Tech costs (4)'!K14*'Deployment (4)'!$T$8*'tech costs background'!$B$30</f>
        <v>27355695334.772228</v>
      </c>
      <c r="J43" s="192">
        <f>'Deployment (4)'!N$25*'Tech costs (4)'!L14*'Deployment (4)'!$T$8*'tech costs background'!$B$30</f>
        <v>27097046863.311745</v>
      </c>
      <c r="K43" s="192">
        <f>'Deployment (4)'!O$25*'Tech costs (4)'!M14*'Deployment (4)'!$T$8*'tech costs background'!$B$30</f>
        <v>28234701989.68404</v>
      </c>
      <c r="L43" s="192">
        <f>'Deployment (4)'!P$25*'Tech costs (4)'!N14*'Deployment (4)'!$T$8*'tech costs background'!$B$30</f>
        <v>29335242236.675598</v>
      </c>
    </row>
    <row r="44" spans="2:12">
      <c r="C44" s="67" t="s">
        <v>380</v>
      </c>
      <c r="D44" s="67" t="s">
        <v>296</v>
      </c>
      <c r="E44" s="192">
        <f>'Deployment (4)'!I$25*'Tech costs (4)'!G15*'Deployment (4)'!$T$8*'tech costs background'!$B$30</f>
        <v>7245917201.7970896</v>
      </c>
      <c r="F44" s="192">
        <f>'Deployment (4)'!J$25*'Tech costs (4)'!H15*'Deployment (4)'!$T$8*'tech costs background'!$B$30</f>
        <v>8072076360.4584036</v>
      </c>
      <c r="G44" s="192">
        <f>'Deployment (4)'!K$25*'Tech costs (4)'!I15*'Deployment (4)'!$T$8*'tech costs background'!$B$30</f>
        <v>8138610632.246047</v>
      </c>
      <c r="H44" s="192">
        <f>'Deployment (4)'!L$25*'Tech costs (4)'!J15*'Deployment (4)'!$T$8*'tech costs background'!$B$30</f>
        <v>17597504304.426506</v>
      </c>
      <c r="I44" s="192">
        <f>'Deployment (4)'!M$25*'Tech costs (4)'!K15*'Deployment (4)'!$T$8*'tech costs background'!$B$30</f>
        <v>18237130223.18148</v>
      </c>
      <c r="J44" s="192">
        <f>'Deployment (4)'!N$25*'Tech costs (4)'!L15*'Deployment (4)'!$T$8*'tech costs background'!$B$30</f>
        <v>18064697908.874496</v>
      </c>
      <c r="K44" s="192">
        <f>'Deployment (4)'!O$25*'Tech costs (4)'!M15*'Deployment (4)'!$T$8*'tech costs background'!$B$30</f>
        <v>18823134659.78936</v>
      </c>
      <c r="L44" s="192">
        <f>'Deployment (4)'!P$25*'Tech costs (4)'!N15*'Deployment (4)'!$T$8*'tech costs background'!$B$30</f>
        <v>19556828157.78373</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(4)'!I$25*'Tech costs (4)'!G19*'Deployment (4)'!$T$8*'tech costs background'!$B$30</f>
        <v>9466790824.1478977</v>
      </c>
      <c r="F48" s="187">
        <f>'Deployment (4)'!J$25*'Tech costs (4)'!H19*'Deployment (4)'!$T$8*'tech costs background'!$B$30</f>
        <v>10546167764.938906</v>
      </c>
      <c r="G48" s="187">
        <f>'Deployment (4)'!K$25*'Tech costs (4)'!I19*'Deployment (4)'!$T$8*'tech costs background'!$B$30</f>
        <v>10633094791.029461</v>
      </c>
      <c r="H48" s="187">
        <f>'Deployment (4)'!L$25*'Tech costs (4)'!J19*'Deployment (4)'!$T$8*'tech costs background'!$B$30</f>
        <v>22991139373.733234</v>
      </c>
      <c r="I48" s="187">
        <f>'Deployment (4)'!M$25*'Tech costs (4)'!K19*'Deployment (4)'!$T$8*'tech costs background'!$B$30</f>
        <v>23826810636.586609</v>
      </c>
      <c r="J48" s="187">
        <f>'Deployment (4)'!N$25*'Tech costs (4)'!L19*'Deployment (4)'!$T$8*'tech costs background'!$B$30</f>
        <v>23601527817.94453</v>
      </c>
      <c r="K48" s="187">
        <f>'Deployment (4)'!O$25*'Tech costs (4)'!M19*'Deployment (4)'!$T$8*'tech costs background'!$B$30</f>
        <v>24592425433.014797</v>
      </c>
      <c r="L48" s="187">
        <f>'Deployment (4)'!P$25*'Tech costs (4)'!N19*'Deployment (4)'!$T$8*'tech costs background'!$B$30</f>
        <v>25550995988.144444</v>
      </c>
    </row>
    <row r="49" spans="3:12">
      <c r="C49" s="112" t="s">
        <v>335</v>
      </c>
      <c r="D49" s="67" t="s">
        <v>296</v>
      </c>
      <c r="E49" s="187">
        <f>'Deployment (4)'!I$25*'Tech costs (4)'!G20*'Deployment (4)'!$T$8*'tech costs background'!$B$30</f>
        <v>1402084978.5477371</v>
      </c>
      <c r="F49" s="187">
        <f>'Deployment (4)'!J$25*'Tech costs (4)'!H20*'Deployment (4)'!$T$8*'tech costs background'!$B$30</f>
        <v>1561946775.7487016</v>
      </c>
      <c r="G49" s="187">
        <f>'Deployment (4)'!K$25*'Tech costs (4)'!I20*'Deployment (4)'!$T$8*'tech costs background'!$B$30</f>
        <v>1574821157.3396101</v>
      </c>
      <c r="H49" s="187">
        <f>'Deployment (4)'!L$25*'Tech costs (4)'!J20*'Deployment (4)'!$T$8*'tech costs background'!$B$30</f>
        <v>3405117082.9065294</v>
      </c>
      <c r="I49" s="187">
        <f>'Deployment (4)'!M$25*'Tech costs (4)'!K20*'Deployment (4)'!$T$8*'tech costs background'!$B$30</f>
        <v>3528884698.1856179</v>
      </c>
      <c r="J49" s="187">
        <f>'Deployment (4)'!N$25*'Tech costs (4)'!L20*'Deployment (4)'!$T$8*'tech costs background'!$B$30</f>
        <v>3495519045.3672152</v>
      </c>
      <c r="K49" s="187">
        <f>'Deployment (4)'!O$25*'Tech costs (4)'!M20*'Deployment (4)'!$T$8*'tech costs background'!$B$30</f>
        <v>3642276556.669241</v>
      </c>
      <c r="L49" s="187">
        <f>'Deployment (4)'!P$25*'Tech costs (4)'!N20*'Deployment (4)'!$T$8*'tech costs background'!$B$30</f>
        <v>3784246248.5311522</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45:XFD45 A53:XFD1048576 A1:XFD16 C25:XFD30 A24:XFD24 C38:XFD44">
    <cfRule type="expression" dxfId="3211" priority="18">
      <formula>_xlfn.ISFORMULA(A1)</formula>
    </cfRule>
  </conditionalFormatting>
  <conditionalFormatting sqref="A25:A44 A17:B23 M17:XFD23 M31:XFD37 A46:B52 M46:XFD52">
    <cfRule type="expression" dxfId="3210" priority="23">
      <formula>_xlfn.ISFORMULA(A17)</formula>
    </cfRule>
  </conditionalFormatting>
  <conditionalFormatting sqref="C27:C28">
    <cfRule type="expression" dxfId="3209" priority="21">
      <formula>_xlfn.ISFORMULA(C27)</formula>
    </cfRule>
  </conditionalFormatting>
  <conditionalFormatting sqref="C29">
    <cfRule type="expression" dxfId="3208" priority="20">
      <formula>_xlfn.ISFORMULA(C29)</formula>
    </cfRule>
  </conditionalFormatting>
  <conditionalFormatting sqref="C42:C43">
    <cfRule type="expression" dxfId="3207" priority="19">
      <formula>_xlfn.ISFORMULA(C42)</formula>
    </cfRule>
  </conditionalFormatting>
  <conditionalFormatting sqref="E29:L29">
    <cfRule type="expression" dxfId="3206" priority="16">
      <formula>_xlfn.ISFORMULA(E29)</formula>
    </cfRule>
  </conditionalFormatting>
  <conditionalFormatting sqref="D21:D23 C17:D18 E17:L23 C31:D32 E31:L37 C46:D47 E46:L52">
    <cfRule type="expression" dxfId="3205" priority="15">
      <formula>_xlfn.ISFORMULA(C17)</formula>
    </cfRule>
  </conditionalFormatting>
  <conditionalFormatting sqref="C19:C23">
    <cfRule type="expression" dxfId="3204" priority="14">
      <formula>_xlfn.ISFORMULA(C19)</formula>
    </cfRule>
  </conditionalFormatting>
  <conditionalFormatting sqref="D35:D37">
    <cfRule type="expression" dxfId="3203" priority="12">
      <formula>_xlfn.ISFORMULA(D35)</formula>
    </cfRule>
  </conditionalFormatting>
  <conditionalFormatting sqref="C33:C37">
    <cfRule type="expression" dxfId="3202" priority="11">
      <formula>_xlfn.ISFORMULA(C33)</formula>
    </cfRule>
  </conditionalFormatting>
  <conditionalFormatting sqref="D50:D52">
    <cfRule type="expression" dxfId="3201" priority="9">
      <formula>_xlfn.ISFORMULA(D50)</formula>
    </cfRule>
  </conditionalFormatting>
  <conditionalFormatting sqref="C48:C52">
    <cfRule type="expression" dxfId="3200" priority="8">
      <formula>_xlfn.ISFORMULA(C48)</formula>
    </cfRule>
  </conditionalFormatting>
  <conditionalFormatting sqref="D19:D20">
    <cfRule type="expression" dxfId="3199" priority="6">
      <formula>_xlfn.ISFORMULA(D19)</formula>
    </cfRule>
  </conditionalFormatting>
  <conditionalFormatting sqref="D19:D20">
    <cfRule type="expression" dxfId="3198" priority="5">
      <formula>_xlfn.ISFORMULA(D19)</formula>
    </cfRule>
  </conditionalFormatting>
  <conditionalFormatting sqref="D33:D34">
    <cfRule type="expression" dxfId="3197" priority="4">
      <formula>_xlfn.ISFORMULA(D33)</formula>
    </cfRule>
  </conditionalFormatting>
  <conditionalFormatting sqref="D33:D34">
    <cfRule type="expression" dxfId="3196" priority="3">
      <formula>_xlfn.ISFORMULA(D33)</formula>
    </cfRule>
  </conditionalFormatting>
  <conditionalFormatting sqref="D48:D49">
    <cfRule type="expression" dxfId="3195" priority="2">
      <formula>_xlfn.ISFORMULA(D48)</formula>
    </cfRule>
  </conditionalFormatting>
  <conditionalFormatting sqref="D48:D49">
    <cfRule type="expression" dxfId="3194" priority="1">
      <formula>_xlfn.ISFORMULA(D48)</formula>
    </cfRule>
  </conditionalFormatting>
  <pageMargins left="0.7" right="0.7" top="0.75" bottom="0.75" header="0.3" footer="0.3"/>
  <pageSetup paperSize="9" orientation="portrait" horizontalDpi="4294967294" verticalDpi="429496729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33E2-E038-41B8-8829-4D82AEEB560B}">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(4)'!C15</f>
        <v>AD</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t="s">
        <v>387</v>
      </c>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t="s">
        <v>387</v>
      </c>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t="s">
        <v>387</v>
      </c>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t="s">
        <v>387</v>
      </c>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C13:C15 A1:XFD10 C12:P12 D11:P11 C16:P16 B39:P1048576 C24:P27 C31:P31 G29:G30 D28:D29 D13 G15:H15 G13:P14 D14:E15">
    <cfRule type="expression" dxfId="3193" priority="36">
      <formula>_xlfn.ISFORMULA(A1)</formula>
    </cfRule>
  </conditionalFormatting>
  <conditionalFormatting sqref="B11:B38 A11:A1048576 O17:P17 O32:P32 Q11:XFD1048576">
    <cfRule type="expression" dxfId="3192" priority="37">
      <formula>_xlfn.ISFORMULA(A11)</formula>
    </cfRule>
  </conditionalFormatting>
  <conditionalFormatting sqref="C28:C30">
    <cfRule type="expression" dxfId="3191" priority="33">
      <formula>_xlfn.ISFORMULA(C28)</formula>
    </cfRule>
  </conditionalFormatting>
  <conditionalFormatting sqref="C11">
    <cfRule type="expression" dxfId="3190" priority="35">
      <formula>_xlfn.ISFORMULA(C11)</formula>
    </cfRule>
  </conditionalFormatting>
  <conditionalFormatting sqref="J28:P28">
    <cfRule type="expression" dxfId="3189" priority="34">
      <formula>_xlfn.ISFORMULA(J28)</formula>
    </cfRule>
  </conditionalFormatting>
  <conditionalFormatting sqref="H29:P29 H30">
    <cfRule type="expression" dxfId="3188" priority="32">
      <formula>_xlfn.ISFORMULA(H29)</formula>
    </cfRule>
  </conditionalFormatting>
  <conditionalFormatting sqref="G28:H28">
    <cfRule type="expression" dxfId="3187" priority="31">
      <formula>_xlfn.ISFORMULA(G28)</formula>
    </cfRule>
  </conditionalFormatting>
  <conditionalFormatting sqref="I28">
    <cfRule type="expression" dxfId="3186" priority="30">
      <formula>_xlfn.ISFORMULA(I28)</formula>
    </cfRule>
  </conditionalFormatting>
  <conditionalFormatting sqref="I18:P23 I33:P38 D21:F23 E36:F38 C18:F18 C17:N17 C32:N32 C33:F33">
    <cfRule type="expression" dxfId="3185" priority="29">
      <formula>_xlfn.ISFORMULA(C17)</formula>
    </cfRule>
  </conditionalFormatting>
  <conditionalFormatting sqref="C19:C23">
    <cfRule type="expression" dxfId="3184" priority="28">
      <formula>_xlfn.ISFORMULA(C19)</formula>
    </cfRule>
  </conditionalFormatting>
  <conditionalFormatting sqref="D36:D38">
    <cfRule type="expression" dxfId="3183" priority="26">
      <formula>_xlfn.ISFORMULA(D36)</formula>
    </cfRule>
  </conditionalFormatting>
  <conditionalFormatting sqref="C34:C38">
    <cfRule type="expression" dxfId="3182" priority="25">
      <formula>_xlfn.ISFORMULA(C34)</formula>
    </cfRule>
  </conditionalFormatting>
  <conditionalFormatting sqref="G18:H18 G19 G20:H23">
    <cfRule type="expression" dxfId="3181" priority="23">
      <formula>_xlfn.ISFORMULA(G18)</formula>
    </cfRule>
  </conditionalFormatting>
  <conditionalFormatting sqref="G33:H33 G36:H38 G35">
    <cfRule type="expression" dxfId="3180" priority="22">
      <formula>_xlfn.ISFORMULA(G33)</formula>
    </cfRule>
  </conditionalFormatting>
  <conditionalFormatting sqref="D19:D20">
    <cfRule type="expression" dxfId="3179" priority="21">
      <formula>_xlfn.ISFORMULA(D19)</formula>
    </cfRule>
  </conditionalFormatting>
  <conditionalFormatting sqref="D34:D35">
    <cfRule type="expression" dxfId="3178" priority="20">
      <formula>_xlfn.ISFORMULA(D34)</formula>
    </cfRule>
  </conditionalFormatting>
  <conditionalFormatting sqref="I15:P15">
    <cfRule type="expression" dxfId="3177" priority="19">
      <formula>_xlfn.ISFORMULA(I15)</formula>
    </cfRule>
  </conditionalFormatting>
  <conditionalFormatting sqref="I30:P30">
    <cfRule type="expression" dxfId="3176" priority="18">
      <formula>_xlfn.ISFORMULA(I30)</formula>
    </cfRule>
  </conditionalFormatting>
  <conditionalFormatting sqref="H19">
    <cfRule type="expression" dxfId="3175" priority="17">
      <formula>_xlfn.ISFORMULA(H19)</formula>
    </cfRule>
  </conditionalFormatting>
  <conditionalFormatting sqref="H34">
    <cfRule type="expression" dxfId="3174" priority="16">
      <formula>_xlfn.ISFORMULA(H34)</formula>
    </cfRule>
  </conditionalFormatting>
  <conditionalFormatting sqref="E20">
    <cfRule type="expression" dxfId="3173" priority="15">
      <formula>_xlfn.ISFORMULA(E20)</formula>
    </cfRule>
  </conditionalFormatting>
  <conditionalFormatting sqref="E35">
    <cfRule type="expression" dxfId="3172" priority="14">
      <formula>_xlfn.ISFORMULA(E35)</formula>
    </cfRule>
  </conditionalFormatting>
  <conditionalFormatting sqref="E19">
    <cfRule type="expression" dxfId="3171" priority="13">
      <formula>_xlfn.ISFORMULA(E19)</formula>
    </cfRule>
  </conditionalFormatting>
  <conditionalFormatting sqref="E34:F34">
    <cfRule type="expression" dxfId="3170" priority="12">
      <formula>_xlfn.ISFORMULA(E34)</formula>
    </cfRule>
  </conditionalFormatting>
  <conditionalFormatting sqref="D30">
    <cfRule type="expression" dxfId="3169" priority="11">
      <formula>_xlfn.ISFORMULA(D30)</formula>
    </cfRule>
  </conditionalFormatting>
  <conditionalFormatting sqref="F35">
    <cfRule type="expression" dxfId="3168" priority="10">
      <formula>_xlfn.ISFORMULA(F35)</formula>
    </cfRule>
  </conditionalFormatting>
  <conditionalFormatting sqref="F19">
    <cfRule type="expression" dxfId="3167" priority="9">
      <formula>_xlfn.ISFORMULA(F19)</formula>
    </cfRule>
  </conditionalFormatting>
  <conditionalFormatting sqref="F20">
    <cfRule type="expression" dxfId="3166" priority="8">
      <formula>_xlfn.ISFORMULA(F20)</formula>
    </cfRule>
  </conditionalFormatting>
  <conditionalFormatting sqref="E13:F13">
    <cfRule type="expression" dxfId="3165" priority="7">
      <formula>_xlfn.ISFORMULA(E13)</formula>
    </cfRule>
  </conditionalFormatting>
  <conditionalFormatting sqref="F14:F15">
    <cfRule type="expression" dxfId="3164" priority="6">
      <formula>_xlfn.ISFORMULA(F14)</formula>
    </cfRule>
  </conditionalFormatting>
  <conditionalFormatting sqref="E29:E30">
    <cfRule type="expression" dxfId="3163" priority="5">
      <formula>_xlfn.ISFORMULA(E29)</formula>
    </cfRule>
  </conditionalFormatting>
  <conditionalFormatting sqref="E28:F28">
    <cfRule type="expression" dxfId="3162" priority="4">
      <formula>_xlfn.ISFORMULA(E28)</formula>
    </cfRule>
  </conditionalFormatting>
  <conditionalFormatting sqref="F29:F30">
    <cfRule type="expression" dxfId="3161" priority="3">
      <formula>_xlfn.ISFORMULA(F29)</formula>
    </cfRule>
  </conditionalFormatting>
  <conditionalFormatting sqref="H35">
    <cfRule type="expression" dxfId="3160" priority="2">
      <formula>_xlfn.ISFORMULA(H35)</formula>
    </cfRule>
  </conditionalFormatting>
  <conditionalFormatting sqref="G34">
    <cfRule type="expression" dxfId="3159" priority="1">
      <formula>_xlfn.ISFORMULA(G34)</formula>
    </cfRule>
  </conditionalFormatting>
  <pageMargins left="0.7" right="0.7" top="0.75" bottom="0.75" header="0.3" footer="0.3"/>
  <pageSetup paperSize="9" orientation="portrait" horizontalDpi="4294967294" verticalDpi="4294967294"/>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BBBF3-276D-4EF1-B947-E27A34B5D363}">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21.710937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(4)'!C15</f>
        <v>AD</v>
      </c>
      <c r="C14" s="496" t="s">
        <v>411</v>
      </c>
      <c r="D14" s="496" t="s">
        <v>296</v>
      </c>
      <c r="E14" s="128">
        <f>E28+E42</f>
        <v>5544389524.1484098</v>
      </c>
      <c r="F14" s="128">
        <f>F28+F42</f>
        <v>6125903553.9254904</v>
      </c>
      <c r="G14" s="128">
        <f t="shared" ref="G14:L14" si="0">G19+G20</f>
        <v>6202769647.6150789</v>
      </c>
      <c r="H14" s="128">
        <f t="shared" si="0"/>
        <v>13200024844.693623</v>
      </c>
      <c r="I14" s="128">
        <f t="shared" si="0"/>
        <v>13909387282.425438</v>
      </c>
      <c r="J14" s="128">
        <f t="shared" si="0"/>
        <v>13956299445.17411</v>
      </c>
      <c r="K14" s="128">
        <f t="shared" si="0"/>
        <v>14433718297.1106</v>
      </c>
      <c r="L14" s="128">
        <f t="shared" si="0"/>
        <v>14622439067.363588</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3895832998.5862455</v>
      </c>
      <c r="F19" s="187">
        <f t="shared" ref="F19:L19" si="2">F33+F47</f>
        <v>4304440932.1520939</v>
      </c>
      <c r="G19" s="187">
        <f t="shared" si="2"/>
        <v>4358451831.4520149</v>
      </c>
      <c r="H19" s="187">
        <f t="shared" si="2"/>
        <v>9275158635.2537766</v>
      </c>
      <c r="I19" s="187">
        <f t="shared" si="2"/>
        <v>9773600813.7545109</v>
      </c>
      <c r="J19" s="187">
        <f t="shared" si="2"/>
        <v>9806564217.7280807</v>
      </c>
      <c r="K19" s="187">
        <f t="shared" si="2"/>
        <v>10142028403.536167</v>
      </c>
      <c r="L19" s="187">
        <f t="shared" si="2"/>
        <v>10274635357.118336</v>
      </c>
    </row>
    <row r="20" spans="2:12">
      <c r="C20" s="112" t="s">
        <v>335</v>
      </c>
      <c r="D20" s="496" t="s">
        <v>296</v>
      </c>
      <c r="E20" s="187">
        <f t="shared" ref="E20:L21" si="3">E34+E48</f>
        <v>1648556525.5621643</v>
      </c>
      <c r="F20" s="187">
        <f t="shared" si="3"/>
        <v>1821462621.7733974</v>
      </c>
      <c r="G20" s="187">
        <f t="shared" si="3"/>
        <v>1844317816.1630638</v>
      </c>
      <c r="H20" s="187">
        <f t="shared" si="3"/>
        <v>3924866209.439847</v>
      </c>
      <c r="I20" s="187">
        <f t="shared" si="3"/>
        <v>4135786468.6709275</v>
      </c>
      <c r="J20" s="187">
        <f t="shared" si="3"/>
        <v>4149735227.4460306</v>
      </c>
      <c r="K20" s="187">
        <f t="shared" si="3"/>
        <v>4291689893.5744328</v>
      </c>
      <c r="L20" s="187">
        <f t="shared" si="3"/>
        <v>4347803710.2452526</v>
      </c>
    </row>
    <row r="21" spans="2:12">
      <c r="C21" s="112"/>
      <c r="D21" s="65"/>
      <c r="E21" s="187">
        <f t="shared" si="3"/>
        <v>0</v>
      </c>
      <c r="F21" s="187">
        <f t="shared" si="3"/>
        <v>0</v>
      </c>
      <c r="G21" s="187">
        <f t="shared" si="3"/>
        <v>0</v>
      </c>
      <c r="H21" s="187">
        <f t="shared" si="3"/>
        <v>0</v>
      </c>
      <c r="I21" s="187">
        <f t="shared" si="3"/>
        <v>0</v>
      </c>
      <c r="J21" s="187">
        <f t="shared" si="3"/>
        <v>0</v>
      </c>
      <c r="K21" s="187">
        <f t="shared" si="3"/>
        <v>0</v>
      </c>
      <c r="L21" s="187">
        <f t="shared" si="3"/>
        <v>0</v>
      </c>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828927757.14890862</v>
      </c>
      <c r="F28" s="51">
        <f t="shared" ref="F28:L28" si="4">F33+F34</f>
        <v>872798060.44817281</v>
      </c>
      <c r="G28" s="51">
        <f t="shared" si="4"/>
        <v>906365313.41515779</v>
      </c>
      <c r="H28" s="51">
        <f t="shared" si="4"/>
        <v>1748008980.980464</v>
      </c>
      <c r="I28" s="51">
        <f t="shared" si="4"/>
        <v>2041118861.4345088</v>
      </c>
      <c r="J28" s="51">
        <f t="shared" si="4"/>
        <v>2200245663.5263109</v>
      </c>
      <c r="K28" s="51">
        <f t="shared" si="4"/>
        <v>2184092838.8861814</v>
      </c>
      <c r="L28" s="51">
        <f t="shared" si="4"/>
        <v>1895344222.9818799</v>
      </c>
    </row>
    <row r="29" spans="2:12">
      <c r="B29" s="497" t="str">
        <f>'Deployment (4)'!C15</f>
        <v>AD</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(4)'!E33*'Tradeable % (4)'!I19</f>
        <v>582456210.13448143</v>
      </c>
      <c r="F33" s="187">
        <f>'Market turnover (4)'!F33*'Tradeable % (4)'!J19</f>
        <v>613282214.42347693</v>
      </c>
      <c r="G33" s="187">
        <f>'Market turnover (4)'!G33*'Tradeable % (4)'!K19</f>
        <v>636868654.59170413</v>
      </c>
      <c r="H33" s="187">
        <f>'Market turnover (4)'!H33*'Tradeable % (4)'!L19</f>
        <v>1228259854.4471462</v>
      </c>
      <c r="I33" s="187">
        <f>'Market turnover (4)'!I33*'Tradeable % (4)'!M19</f>
        <v>1434217090.949199</v>
      </c>
      <c r="J33" s="187">
        <f>'Market turnover (4)'!J33*'Tradeable % (4)'!N19</f>
        <v>1546029481.4474955</v>
      </c>
      <c r="K33" s="187">
        <f>'Market turnover (4)'!K33*'Tradeable % (4)'!O19</f>
        <v>1534679501.9809897</v>
      </c>
      <c r="L33" s="187">
        <f>'Market turnover (4)'!L33*'Tradeable % (4)'!P19</f>
        <v>1331786761.2677794</v>
      </c>
    </row>
    <row r="34" spans="3:12">
      <c r="C34" s="112" t="s">
        <v>335</v>
      </c>
      <c r="D34" s="496" t="s">
        <v>296</v>
      </c>
      <c r="E34" s="187">
        <f>'Market turnover (4)'!E34*'Tradeable % (4)'!I20</f>
        <v>246471547.01442713</v>
      </c>
      <c r="F34" s="187">
        <f>'Market turnover (4)'!F34*'Tradeable % (4)'!J20</f>
        <v>259515846.02469587</v>
      </c>
      <c r="G34" s="187">
        <f>'Market turnover (4)'!G34*'Tradeable % (4)'!K20</f>
        <v>269496658.82345361</v>
      </c>
      <c r="H34" s="187">
        <f>'Market turnover (4)'!H34*'Tradeable % (4)'!L20</f>
        <v>519749126.53331769</v>
      </c>
      <c r="I34" s="187">
        <f>'Market turnover (4)'!I34*'Tradeable % (4)'!M20</f>
        <v>606901770.48530972</v>
      </c>
      <c r="J34" s="187">
        <f>'Market turnover (4)'!J34*'Tradeable % (4)'!N20</f>
        <v>654216182.07881558</v>
      </c>
      <c r="K34" s="187">
        <f>'Market turnover (4)'!K34*'Tradeable % (4)'!O20</f>
        <v>649413336.90519178</v>
      </c>
      <c r="L34" s="187">
        <f>'Market turnover (4)'!L34*'Tradeable % (4)'!P20</f>
        <v>563557461.7141006</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4715461766.9995012</v>
      </c>
      <c r="F42" s="51">
        <f t="shared" ref="F42:L42" si="6">F47+F48</f>
        <v>5253105493.4773178</v>
      </c>
      <c r="G42" s="51">
        <f t="shared" si="6"/>
        <v>5296404334.1999207</v>
      </c>
      <c r="H42" s="51">
        <f t="shared" si="6"/>
        <v>11452015863.713161</v>
      </c>
      <c r="I42" s="51">
        <f t="shared" si="6"/>
        <v>11868268420.990931</v>
      </c>
      <c r="J42" s="51">
        <f t="shared" si="6"/>
        <v>11756053781.6478</v>
      </c>
      <c r="K42" s="51">
        <f t="shared" si="6"/>
        <v>12249625458.224419</v>
      </c>
      <c r="L42" s="51">
        <f t="shared" si="6"/>
        <v>12727094844.381708</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(4)'!E48*'Tradeable % (4)'!I34</f>
        <v>3313376788.4517641</v>
      </c>
      <c r="F47" s="187">
        <f>'Market turnover (4)'!F48*'Tradeable % (4)'!J34</f>
        <v>3691158717.7286167</v>
      </c>
      <c r="G47" s="187">
        <f>'Market turnover (4)'!G48*'Tradeable % (4)'!K34</f>
        <v>3721583176.860311</v>
      </c>
      <c r="H47" s="187">
        <f>'Market turnover (4)'!H48*'Tradeable % (4)'!L34</f>
        <v>8046898780.8066311</v>
      </c>
      <c r="I47" s="187">
        <f>'Market turnover (4)'!I48*'Tradeable % (4)'!M34</f>
        <v>8339383722.8053122</v>
      </c>
      <c r="J47" s="187">
        <f>'Market turnover (4)'!J48*'Tradeable % (4)'!N34</f>
        <v>8260534736.2805853</v>
      </c>
      <c r="K47" s="187">
        <f>'Market turnover (4)'!K48*'Tradeable % (4)'!O34</f>
        <v>8607348901.5551777</v>
      </c>
      <c r="L47" s="187">
        <f>'Market turnover (4)'!L48*'Tradeable % (4)'!P34</f>
        <v>8942848595.8505554</v>
      </c>
    </row>
    <row r="48" spans="3:12">
      <c r="C48" s="112" t="s">
        <v>335</v>
      </c>
      <c r="D48" s="496" t="s">
        <v>296</v>
      </c>
      <c r="E48" s="187">
        <f>'Market turnover (4)'!E49*'Tradeable % (4)'!I35</f>
        <v>1402084978.5477371</v>
      </c>
      <c r="F48" s="187">
        <f>'Market turnover (4)'!F49*'Tradeable % (4)'!J35</f>
        <v>1561946775.7487016</v>
      </c>
      <c r="G48" s="187">
        <f>'Market turnover (4)'!G49*'Tradeable % (4)'!K35</f>
        <v>1574821157.3396101</v>
      </c>
      <c r="H48" s="187">
        <f>'Market turnover (4)'!H49*'Tradeable % (4)'!L35</f>
        <v>3405117082.9065294</v>
      </c>
      <c r="I48" s="187">
        <f>'Market turnover (4)'!I49*'Tradeable % (4)'!M35</f>
        <v>3528884698.1856179</v>
      </c>
      <c r="J48" s="187">
        <f>'Market turnover (4)'!J49*'Tradeable % (4)'!N35</f>
        <v>3495519045.3672152</v>
      </c>
      <c r="K48" s="187">
        <f>'Market turnover (4)'!K49*'Tradeable % (4)'!O35</f>
        <v>3642276556.669241</v>
      </c>
      <c r="L48" s="187">
        <f>'Market turnover (4)'!L49*'Tradeable % (4)'!P35</f>
        <v>3784246248.5311522</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A1:XFD10 C44:D44 C38:D41 C52:L1048576 E38:L44 B24:D24 B11:L16 D38:L38 C25:D27 E24:L30">
    <cfRule type="expression" dxfId="3158" priority="24">
      <formula>_xlfn.ISFORMULA(A1)</formula>
    </cfRule>
  </conditionalFormatting>
  <conditionalFormatting sqref="C41:C42">
    <cfRule type="expression" dxfId="3157" priority="23">
      <formula>_xlfn.ISFORMULA(C41)</formula>
    </cfRule>
  </conditionalFormatting>
  <conditionalFormatting sqref="D42:D43">
    <cfRule type="expression" dxfId="3156" priority="17">
      <formula>_xlfn.ISFORMULA(D42)</formula>
    </cfRule>
  </conditionalFormatting>
  <conditionalFormatting sqref="M17:N17">
    <cfRule type="expression" dxfId="3155" priority="16">
      <formula>_xlfn.ISFORMULA(M17)</formula>
    </cfRule>
  </conditionalFormatting>
  <conditionalFormatting sqref="C43">
    <cfRule type="expression" dxfId="3154" priority="22">
      <formula>_xlfn.ISFORMULA(C43)</formula>
    </cfRule>
  </conditionalFormatting>
  <conditionalFormatting sqref="D28:D30">
    <cfRule type="expression" dxfId="3153" priority="20">
      <formula>_xlfn.ISFORMULA(D28)</formula>
    </cfRule>
  </conditionalFormatting>
  <conditionalFormatting sqref="D28:D30">
    <cfRule type="expression" dxfId="3152" priority="19">
      <formula>_xlfn.ISFORMULA(D28)</formula>
    </cfRule>
  </conditionalFormatting>
  <conditionalFormatting sqref="D42:D43">
    <cfRule type="expression" dxfId="3151" priority="18">
      <formula>_xlfn.ISFORMULA(D42)</formula>
    </cfRule>
  </conditionalFormatting>
  <conditionalFormatting sqref="C28:C30 C42:C43 A11:A24 M11:XFD16 A25:B1048576 O17:XFD17 M18:XFD1048576">
    <cfRule type="expression" dxfId="3150" priority="32">
      <formula>_xlfn.ISFORMULA(A11)</formula>
    </cfRule>
  </conditionalFormatting>
  <conditionalFormatting sqref="B17:B23">
    <cfRule type="expression" dxfId="3149" priority="31">
      <formula>_xlfn.ISFORMULA(B17)</formula>
    </cfRule>
  </conditionalFormatting>
  <conditionalFormatting sqref="B17:B23">
    <cfRule type="expression" dxfId="3148" priority="30">
      <formula>_xlfn.ISFORMULA(B17)</formula>
    </cfRule>
  </conditionalFormatting>
  <conditionalFormatting sqref="B28:B38 E29:L30">
    <cfRule type="expression" dxfId="3147" priority="28">
      <formula>_xlfn.ISFORMULA(B28)</formula>
    </cfRule>
  </conditionalFormatting>
  <conditionalFormatting sqref="C27:C28">
    <cfRule type="expression" dxfId="3146" priority="27">
      <formula>_xlfn.ISFORMULA(C27)</formula>
    </cfRule>
  </conditionalFormatting>
  <conditionalFormatting sqref="C29:C30 C38">
    <cfRule type="expression" dxfId="3145" priority="26">
      <formula>_xlfn.ISFORMULA(C29)</formula>
    </cfRule>
  </conditionalFormatting>
  <conditionalFormatting sqref="D21:D23 C18:D18 E18:L23 C17:L17 C31:L31 C45:L45">
    <cfRule type="expression" dxfId="3144" priority="15">
      <formula>_xlfn.ISFORMULA(C17)</formula>
    </cfRule>
  </conditionalFormatting>
  <conditionalFormatting sqref="C19:C23">
    <cfRule type="expression" dxfId="3143" priority="14">
      <formula>_xlfn.ISFORMULA(C19)</formula>
    </cfRule>
  </conditionalFormatting>
  <conditionalFormatting sqref="D35:D37 C32:D32 E32:L37">
    <cfRule type="expression" dxfId="3142" priority="12">
      <formula>_xlfn.ISFORMULA(C32)</formula>
    </cfRule>
  </conditionalFormatting>
  <conditionalFormatting sqref="C33:C37">
    <cfRule type="expression" dxfId="3141" priority="11">
      <formula>_xlfn.ISFORMULA(C33)</formula>
    </cfRule>
  </conditionalFormatting>
  <conditionalFormatting sqref="D49:D51 C46:D46 E46:L51">
    <cfRule type="expression" dxfId="3140" priority="9">
      <formula>_xlfn.ISFORMULA(C46)</formula>
    </cfRule>
  </conditionalFormatting>
  <conditionalFormatting sqref="C47:C51">
    <cfRule type="expression" dxfId="3139" priority="8">
      <formula>_xlfn.ISFORMULA(C47)</formula>
    </cfRule>
  </conditionalFormatting>
  <conditionalFormatting sqref="D19:D20">
    <cfRule type="expression" dxfId="3138" priority="6">
      <formula>_xlfn.ISFORMULA(D19)</formula>
    </cfRule>
  </conditionalFormatting>
  <conditionalFormatting sqref="D19:D20">
    <cfRule type="expression" dxfId="3137" priority="5">
      <formula>_xlfn.ISFORMULA(D19)</formula>
    </cfRule>
  </conditionalFormatting>
  <conditionalFormatting sqref="D33:D34">
    <cfRule type="expression" dxfId="3136" priority="4">
      <formula>_xlfn.ISFORMULA(D33)</formula>
    </cfRule>
  </conditionalFormatting>
  <conditionalFormatting sqref="D33:D34">
    <cfRule type="expression" dxfId="3135" priority="3">
      <formula>_xlfn.ISFORMULA(D33)</formula>
    </cfRule>
  </conditionalFormatting>
  <conditionalFormatting sqref="D47:D48">
    <cfRule type="expression" dxfId="3134" priority="2">
      <formula>_xlfn.ISFORMULA(D47)</formula>
    </cfRule>
  </conditionalFormatting>
  <conditionalFormatting sqref="D47:D48">
    <cfRule type="expression" dxfId="3133" priority="1">
      <formula>_xlfn.ISFORMULA(D47)</formula>
    </cfRule>
  </conditionalFormatting>
  <pageMargins left="0.7" right="0.7" top="0.75" bottom="0.75" header="0.3" footer="0.3"/>
  <pageSetup paperSize="9" orientation="portrait" horizontalDpi="4294967294" verticalDpi="429496729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0A718-FD53-4E66-BA26-AEDFAAF9EE7B}">
  <sheetPr>
    <tabColor theme="9" tint="0.39997558519241921"/>
  </sheetPr>
  <dimension ref="B1:P55"/>
  <sheetViews>
    <sheetView topLeftCell="A4" workbookViewId="0">
      <selection activeCell="K51" sqref="K51"/>
    </sheetView>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14.42578125" style="1" customWidth="1"/>
    <col min="6" max="6" width="40.28515625" style="1" customWidth="1"/>
    <col min="7" max="7" width="21.85546875" style="1" customWidth="1"/>
    <col min="8" max="8" width="22" style="1" customWidth="1"/>
    <col min="9" max="9" width="8.85546875" style="1"/>
    <col min="10" max="10" width="11.42578125" style="1" customWidth="1"/>
    <col min="11" max="15" width="8.85546875" style="1"/>
    <col min="16" max="16" width="14.85546875" style="1" customWidth="1"/>
    <col min="17" max="16384" width="8.85546875" style="1"/>
  </cols>
  <sheetData>
    <row r="1" spans="2:16" s="185" customFormat="1" ht="49.5" customHeight="1">
      <c r="B1" s="109" t="s">
        <v>427</v>
      </c>
      <c r="C1" s="109"/>
      <c r="D1" s="109"/>
      <c r="E1" s="109"/>
      <c r="F1" s="109"/>
      <c r="G1" s="109"/>
      <c r="H1" s="109"/>
      <c r="I1" s="109"/>
      <c r="J1" s="109"/>
      <c r="K1" s="109"/>
      <c r="L1" s="109"/>
      <c r="M1" s="109"/>
      <c r="N1" s="109"/>
      <c r="O1" s="109"/>
      <c r="P1" s="109"/>
    </row>
    <row r="4" spans="2:16" ht="14.1">
      <c r="O4" s="7"/>
      <c r="P4" s="2"/>
    </row>
    <row r="5" spans="2:16" ht="14.1">
      <c r="P5" s="2"/>
    </row>
    <row r="11" spans="2:16" ht="14.1">
      <c r="C11" s="2" t="s">
        <v>428</v>
      </c>
      <c r="D11" s="2"/>
      <c r="E11" s="2"/>
      <c r="F11" s="2"/>
      <c r="G11" s="2"/>
      <c r="H11" s="2"/>
    </row>
    <row r="12" spans="2:16" ht="14.1">
      <c r="C12" s="44" t="s">
        <v>354</v>
      </c>
    </row>
    <row r="13" spans="2:16" ht="14.1">
      <c r="B13" s="46" t="s">
        <v>125</v>
      </c>
      <c r="C13" s="46" t="s">
        <v>410</v>
      </c>
      <c r="D13" s="46" t="s">
        <v>24</v>
      </c>
      <c r="E13" s="46" t="s">
        <v>368</v>
      </c>
      <c r="F13" s="46" t="s">
        <v>343</v>
      </c>
      <c r="G13" s="46">
        <v>2015</v>
      </c>
      <c r="H13" s="46">
        <v>2020</v>
      </c>
      <c r="I13" s="46">
        <v>2025</v>
      </c>
      <c r="J13" s="46">
        <v>2030</v>
      </c>
      <c r="K13" s="46">
        <v>2035</v>
      </c>
      <c r="L13" s="46">
        <v>2040</v>
      </c>
      <c r="M13" s="46">
        <v>2045</v>
      </c>
      <c r="N13" s="46">
        <v>2050</v>
      </c>
    </row>
    <row r="14" spans="2:16">
      <c r="B14" s="497" t="str">
        <f>'Deployment (4)'!C15</f>
        <v>AD</v>
      </c>
      <c r="C14" s="496" t="s">
        <v>411</v>
      </c>
      <c r="D14" s="496" t="s">
        <v>402</v>
      </c>
      <c r="E14" s="496" t="s">
        <v>542</v>
      </c>
      <c r="F14" s="65" t="s">
        <v>430</v>
      </c>
      <c r="G14" s="79"/>
      <c r="H14" s="79"/>
      <c r="I14" s="79"/>
      <c r="J14" s="79"/>
      <c r="K14" s="79"/>
      <c r="L14" s="79"/>
      <c r="M14" s="79"/>
      <c r="N14" s="79"/>
    </row>
    <row r="15" spans="2:16">
      <c r="C15" s="496" t="s">
        <v>380</v>
      </c>
      <c r="D15" s="496" t="s">
        <v>402</v>
      </c>
      <c r="E15" s="496"/>
      <c r="F15" s="496"/>
      <c r="G15" s="124"/>
      <c r="H15" s="124"/>
      <c r="I15" s="124"/>
      <c r="J15" s="124"/>
      <c r="K15" s="124"/>
      <c r="L15" s="124"/>
      <c r="M15" s="124"/>
      <c r="N15" s="124"/>
    </row>
    <row r="17" spans="2:14" ht="14.1">
      <c r="C17" s="44" t="s">
        <v>372</v>
      </c>
    </row>
    <row r="18" spans="2:14" ht="14.1">
      <c r="C18" s="46" t="s">
        <v>373</v>
      </c>
      <c r="D18" s="46" t="s">
        <v>24</v>
      </c>
      <c r="E18" s="46" t="s">
        <v>368</v>
      </c>
      <c r="F18" s="46" t="s">
        <v>343</v>
      </c>
      <c r="G18" s="46">
        <v>2015</v>
      </c>
      <c r="H18" s="46">
        <v>2020</v>
      </c>
      <c r="I18" s="46">
        <v>2025</v>
      </c>
      <c r="J18" s="46">
        <v>2030</v>
      </c>
      <c r="K18" s="46">
        <v>2035</v>
      </c>
      <c r="L18" s="46">
        <v>2040</v>
      </c>
      <c r="M18" s="46">
        <v>2045</v>
      </c>
      <c r="N18" s="46">
        <v>2050</v>
      </c>
    </row>
    <row r="19" spans="2:14" ht="69">
      <c r="C19" s="112" t="s">
        <v>399</v>
      </c>
      <c r="D19" s="496" t="s">
        <v>402</v>
      </c>
      <c r="E19" s="310" t="s">
        <v>543</v>
      </c>
      <c r="F19" s="65" t="s">
        <v>430</v>
      </c>
      <c r="G19" s="57">
        <f>'Market shares'!F13</f>
        <v>5.1109546603221936E-2</v>
      </c>
      <c r="H19" s="57">
        <f>G19</f>
        <v>5.1109546603221936E-2</v>
      </c>
      <c r="I19" s="57">
        <f t="shared" ref="I19:N20" si="0">H19</f>
        <v>5.1109546603221936E-2</v>
      </c>
      <c r="J19" s="57">
        <f t="shared" si="0"/>
        <v>5.1109546603221936E-2</v>
      </c>
      <c r="K19" s="57">
        <f t="shared" si="0"/>
        <v>5.1109546603221936E-2</v>
      </c>
      <c r="L19" s="57">
        <f t="shared" si="0"/>
        <v>5.1109546603221936E-2</v>
      </c>
      <c r="M19" s="57">
        <f t="shared" si="0"/>
        <v>5.1109546603221936E-2</v>
      </c>
      <c r="N19" s="57">
        <f t="shared" si="0"/>
        <v>5.1109546603221936E-2</v>
      </c>
    </row>
    <row r="20" spans="2:14">
      <c r="C20" s="112" t="s">
        <v>335</v>
      </c>
      <c r="D20" s="496" t="s">
        <v>402</v>
      </c>
      <c r="E20" s="349" t="s">
        <v>431</v>
      </c>
      <c r="F20" s="65" t="s">
        <v>432</v>
      </c>
      <c r="G20" s="79">
        <v>0.11799999999999999</v>
      </c>
      <c r="H20" s="57">
        <f>G20</f>
        <v>0.11799999999999999</v>
      </c>
      <c r="I20" s="57">
        <f t="shared" si="0"/>
        <v>0.11799999999999999</v>
      </c>
      <c r="J20" s="57">
        <f t="shared" si="0"/>
        <v>0.11799999999999999</v>
      </c>
      <c r="K20" s="57">
        <f t="shared" si="0"/>
        <v>0.11799999999999999</v>
      </c>
      <c r="L20" s="57">
        <f t="shared" si="0"/>
        <v>0.11799999999999999</v>
      </c>
      <c r="M20" s="57">
        <f t="shared" si="0"/>
        <v>0.11799999999999999</v>
      </c>
      <c r="N20" s="57">
        <f t="shared" si="0"/>
        <v>0.11799999999999999</v>
      </c>
    </row>
    <row r="21" spans="2:14">
      <c r="C21" s="112"/>
      <c r="D21" s="496" t="s">
        <v>402</v>
      </c>
      <c r="E21" s="496"/>
      <c r="F21" s="496"/>
      <c r="G21" s="79"/>
      <c r="H21" s="57"/>
      <c r="I21" s="57"/>
      <c r="J21" s="79"/>
      <c r="K21" s="79"/>
      <c r="L21" s="79"/>
      <c r="M21" s="79"/>
      <c r="N21" s="79"/>
    </row>
    <row r="22" spans="2:14">
      <c r="C22" s="496"/>
      <c r="D22" s="496" t="s">
        <v>402</v>
      </c>
      <c r="E22" s="496"/>
      <c r="F22" s="496"/>
      <c r="G22" s="79"/>
      <c r="H22" s="57"/>
      <c r="I22" s="57"/>
      <c r="J22" s="79"/>
      <c r="K22" s="79"/>
      <c r="L22" s="79"/>
      <c r="M22" s="79"/>
      <c r="N22" s="79"/>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6" spans="2:14" ht="14.1">
      <c r="C26" s="2" t="s">
        <v>433</v>
      </c>
    </row>
    <row r="27" spans="2:14" ht="14.1">
      <c r="C27" s="44" t="s">
        <v>354</v>
      </c>
    </row>
    <row r="28" spans="2:14" ht="14.1">
      <c r="B28" s="46" t="s">
        <v>125</v>
      </c>
      <c r="C28" s="46" t="s">
        <v>410</v>
      </c>
      <c r="D28" s="46" t="s">
        <v>24</v>
      </c>
      <c r="E28" s="46" t="s">
        <v>368</v>
      </c>
      <c r="F28" s="46" t="s">
        <v>343</v>
      </c>
      <c r="G28" s="46">
        <v>2015</v>
      </c>
      <c r="H28" s="46">
        <v>2020</v>
      </c>
      <c r="I28" s="46">
        <v>2025</v>
      </c>
      <c r="J28" s="46">
        <v>2030</v>
      </c>
      <c r="K28" s="46">
        <v>2035</v>
      </c>
      <c r="L28" s="46">
        <v>2040</v>
      </c>
      <c r="M28" s="46">
        <v>2045</v>
      </c>
      <c r="N28" s="46">
        <v>2050</v>
      </c>
    </row>
    <row r="29" spans="2:14">
      <c r="B29" s="496" t="str">
        <f>'Deployment (4)'!C15</f>
        <v>AD</v>
      </c>
      <c r="C29" s="496" t="s">
        <v>411</v>
      </c>
      <c r="D29" s="496" t="s">
        <v>402</v>
      </c>
      <c r="E29" s="496" t="s">
        <v>542</v>
      </c>
      <c r="F29" s="65" t="s">
        <v>430</v>
      </c>
      <c r="G29" s="79"/>
      <c r="H29" s="79"/>
      <c r="I29" s="79"/>
      <c r="J29" s="79"/>
      <c r="K29" s="79"/>
      <c r="L29" s="79"/>
      <c r="M29" s="79"/>
      <c r="N29" s="79"/>
    </row>
    <row r="30" spans="2:14">
      <c r="C30" s="496" t="s">
        <v>380</v>
      </c>
      <c r="D30" s="496" t="s">
        <v>402</v>
      </c>
      <c r="E30" s="496"/>
      <c r="F30" s="496"/>
      <c r="G30" s="124"/>
      <c r="H30" s="124"/>
      <c r="I30" s="124"/>
      <c r="J30" s="124"/>
      <c r="K30" s="124"/>
      <c r="L30" s="124"/>
      <c r="M30" s="124"/>
      <c r="N30" s="124"/>
    </row>
    <row r="32" spans="2:14" ht="14.1">
      <c r="C32" s="44" t="s">
        <v>372</v>
      </c>
    </row>
    <row r="33" spans="3:14" ht="14.1">
      <c r="C33" s="46" t="s">
        <v>373</v>
      </c>
      <c r="D33" s="46" t="s">
        <v>24</v>
      </c>
      <c r="E33" s="46" t="s">
        <v>368</v>
      </c>
      <c r="F33" s="46" t="s">
        <v>343</v>
      </c>
      <c r="G33" s="46">
        <v>2015</v>
      </c>
      <c r="H33" s="46">
        <v>2020</v>
      </c>
      <c r="I33" s="46">
        <v>2025</v>
      </c>
      <c r="J33" s="46">
        <v>2030</v>
      </c>
      <c r="K33" s="46">
        <v>2035</v>
      </c>
      <c r="L33" s="46">
        <v>2040</v>
      </c>
      <c r="M33" s="46">
        <v>2045</v>
      </c>
      <c r="N33" s="46">
        <v>2050</v>
      </c>
    </row>
    <row r="34" spans="3:14" ht="69">
      <c r="C34" s="112" t="s">
        <v>399</v>
      </c>
      <c r="D34" s="496" t="s">
        <v>402</v>
      </c>
      <c r="E34" s="310" t="s">
        <v>543</v>
      </c>
      <c r="F34" s="65" t="s">
        <v>430</v>
      </c>
      <c r="G34" s="79">
        <f>'Market shares'!G13</f>
        <v>2.7047592172691277E-2</v>
      </c>
      <c r="H34" s="57">
        <f>G34</f>
        <v>2.7047592172691277E-2</v>
      </c>
      <c r="I34" s="57">
        <f t="shared" ref="I34:N35" si="1">H34</f>
        <v>2.7047592172691277E-2</v>
      </c>
      <c r="J34" s="57">
        <f t="shared" si="1"/>
        <v>2.7047592172691277E-2</v>
      </c>
      <c r="K34" s="57">
        <f t="shared" si="1"/>
        <v>2.7047592172691277E-2</v>
      </c>
      <c r="L34" s="57">
        <f t="shared" si="1"/>
        <v>2.7047592172691277E-2</v>
      </c>
      <c r="M34" s="57">
        <f t="shared" si="1"/>
        <v>2.7047592172691277E-2</v>
      </c>
      <c r="N34" s="57">
        <f t="shared" si="1"/>
        <v>2.7047592172691277E-2</v>
      </c>
    </row>
    <row r="35" spans="3:14">
      <c r="C35" s="112" t="s">
        <v>335</v>
      </c>
      <c r="D35" s="496" t="s">
        <v>402</v>
      </c>
      <c r="E35" s="349" t="s">
        <v>431</v>
      </c>
      <c r="F35" s="65" t="s">
        <v>432</v>
      </c>
      <c r="G35" s="79">
        <v>0.11799999999999999</v>
      </c>
      <c r="H35" s="57">
        <f>G35</f>
        <v>0.11799999999999999</v>
      </c>
      <c r="I35" s="57">
        <f t="shared" si="1"/>
        <v>0.11799999999999999</v>
      </c>
      <c r="J35" s="57">
        <f t="shared" si="1"/>
        <v>0.11799999999999999</v>
      </c>
      <c r="K35" s="57">
        <f t="shared" si="1"/>
        <v>0.11799999999999999</v>
      </c>
      <c r="L35" s="57">
        <f t="shared" si="1"/>
        <v>0.11799999999999999</v>
      </c>
      <c r="M35" s="57">
        <f t="shared" si="1"/>
        <v>0.11799999999999999</v>
      </c>
      <c r="N35" s="57">
        <f t="shared" si="1"/>
        <v>0.11799999999999999</v>
      </c>
    </row>
    <row r="36" spans="3:14">
      <c r="C36" s="112"/>
      <c r="D36" s="496" t="s">
        <v>402</v>
      </c>
      <c r="E36" s="496"/>
      <c r="F36" s="496"/>
      <c r="G36" s="79"/>
      <c r="H36" s="57"/>
      <c r="I36" s="57"/>
      <c r="J36" s="79"/>
      <c r="K36" s="79"/>
      <c r="L36" s="79"/>
      <c r="M36" s="79"/>
      <c r="N36" s="79"/>
    </row>
    <row r="37" spans="3:14">
      <c r="C37" s="496"/>
      <c r="D37" s="496" t="s">
        <v>402</v>
      </c>
      <c r="E37" s="496"/>
      <c r="F37" s="496"/>
      <c r="G37" s="79"/>
      <c r="H37" s="57"/>
      <c r="I37" s="57"/>
      <c r="J37" s="79"/>
      <c r="K37" s="79"/>
      <c r="L37" s="79"/>
      <c r="M37" s="79"/>
      <c r="N37" s="79"/>
    </row>
    <row r="38" spans="3:14">
      <c r="C38" s="496"/>
      <c r="D38" s="496" t="s">
        <v>402</v>
      </c>
      <c r="E38" s="496"/>
      <c r="F38" s="496"/>
      <c r="G38" s="79"/>
      <c r="H38" s="57"/>
      <c r="I38" s="57"/>
      <c r="J38" s="79"/>
      <c r="K38" s="79"/>
      <c r="L38" s="79"/>
      <c r="M38" s="79"/>
      <c r="N38" s="79"/>
    </row>
    <row r="39" spans="3:14">
      <c r="C39" s="496"/>
      <c r="D39" s="496" t="s">
        <v>402</v>
      </c>
      <c r="E39" s="496"/>
      <c r="F39" s="496"/>
      <c r="G39" s="79"/>
      <c r="H39" s="57"/>
      <c r="I39" s="57"/>
      <c r="J39" s="79"/>
      <c r="K39" s="79"/>
      <c r="L39" s="79"/>
      <c r="M39" s="79"/>
      <c r="N39" s="79"/>
    </row>
    <row r="45" spans="3:14" ht="14.45">
      <c r="C45" s="126" t="s">
        <v>434</v>
      </c>
      <c r="D45" s="548" t="s">
        <v>435</v>
      </c>
      <c r="E45" s="550"/>
      <c r="F45" s="550"/>
      <c r="G45" s="549"/>
      <c r="H45" s="126" t="s">
        <v>436</v>
      </c>
    </row>
    <row r="46" spans="3:14">
      <c r="C46" s="496">
        <v>847989</v>
      </c>
      <c r="D46" s="566" t="s">
        <v>544</v>
      </c>
      <c r="E46" s="566"/>
      <c r="F46" s="566"/>
      <c r="G46" s="566"/>
      <c r="H46" s="47" t="s">
        <v>438</v>
      </c>
    </row>
    <row r="47" spans="3:14">
      <c r="C47" s="496">
        <v>842139</v>
      </c>
      <c r="D47" s="566" t="s">
        <v>441</v>
      </c>
      <c r="E47" s="566"/>
      <c r="F47" s="566"/>
      <c r="G47" s="566"/>
      <c r="H47" s="47" t="s">
        <v>438</v>
      </c>
    </row>
    <row r="48" spans="3:14">
      <c r="C48" s="496"/>
      <c r="D48" s="566"/>
      <c r="E48" s="566"/>
      <c r="F48" s="566"/>
      <c r="G48" s="566"/>
      <c r="H48" s="47"/>
    </row>
    <row r="49" spans="3:8">
      <c r="C49" s="496"/>
      <c r="D49" s="567"/>
      <c r="E49" s="567"/>
      <c r="F49" s="567"/>
      <c r="G49" s="567"/>
      <c r="H49" s="47"/>
    </row>
    <row r="50" spans="3:8">
      <c r="C50" s="496"/>
      <c r="D50" s="567"/>
      <c r="E50" s="567"/>
      <c r="F50" s="567"/>
      <c r="G50" s="567"/>
      <c r="H50" s="496"/>
    </row>
    <row r="51" spans="3:8">
      <c r="C51" s="496"/>
      <c r="D51" s="567"/>
      <c r="E51" s="567"/>
      <c r="F51" s="567"/>
      <c r="G51" s="567"/>
      <c r="H51" s="496"/>
    </row>
    <row r="52" spans="3:8">
      <c r="C52" s="496"/>
      <c r="D52" s="567"/>
      <c r="E52" s="567"/>
      <c r="F52" s="567"/>
      <c r="G52" s="567"/>
      <c r="H52" s="496"/>
    </row>
    <row r="53" spans="3:8">
      <c r="C53" s="496"/>
      <c r="D53" s="567"/>
      <c r="E53" s="567"/>
      <c r="F53" s="567"/>
      <c r="G53" s="567"/>
      <c r="H53" s="496"/>
    </row>
    <row r="54" spans="3:8">
      <c r="C54" s="521"/>
      <c r="D54" s="547"/>
      <c r="E54" s="547"/>
      <c r="F54" s="547"/>
      <c r="G54" s="547"/>
      <c r="H54" s="496"/>
    </row>
    <row r="55" spans="3:8" ht="14.45">
      <c r="C55" s="67"/>
      <c r="D55" s="547"/>
      <c r="E55" s="547"/>
      <c r="F55" s="547"/>
      <c r="G55" s="547"/>
      <c r="H55" s="496"/>
    </row>
  </sheetData>
  <mergeCells count="11">
    <mergeCell ref="D50:G50"/>
    <mergeCell ref="D45:G45"/>
    <mergeCell ref="D46:G46"/>
    <mergeCell ref="D47:G47"/>
    <mergeCell ref="D48:G48"/>
    <mergeCell ref="D49:G49"/>
    <mergeCell ref="D51:G51"/>
    <mergeCell ref="D52:G52"/>
    <mergeCell ref="D53:G53"/>
    <mergeCell ref="D54:G54"/>
    <mergeCell ref="D55:G55"/>
  </mergeCells>
  <conditionalFormatting sqref="A1:XFD10 A57:XFD1048576 A11:A56 B17:B24 B40:P44 B32:B39 Q11:XFD12 Q40:XFD56 O13:XFD39 B15:N16 B25:N27 D21:F24 C17:N18 C22:N24 D21:N21 D19:E19 D36:F39 C32:N33 C37:N39 D36:N36 G19 B30:N31 B28:E29 G28:N29 B14:E14 G14:N14">
    <cfRule type="expression" dxfId="3132" priority="43">
      <formula>_xlfn.ISFORMULA(A1)</formula>
    </cfRule>
  </conditionalFormatting>
  <conditionalFormatting sqref="D56">
    <cfRule type="expression" dxfId="3131" priority="41">
      <formula>_xlfn.ISFORMULA(D56)</formula>
    </cfRule>
  </conditionalFormatting>
  <conditionalFormatting sqref="B56:C56 E56:P56">
    <cfRule type="expression" dxfId="3130" priority="42">
      <formula>_xlfn.ISFORMULA(B56)</formula>
    </cfRule>
  </conditionalFormatting>
  <conditionalFormatting sqref="D28:D31 B45:B55 I45:P55">
    <cfRule type="expression" dxfId="3129" priority="40">
      <formula>_xlfn.ISFORMULA(B28)</formula>
    </cfRule>
  </conditionalFormatting>
  <conditionalFormatting sqref="C28:C29">
    <cfRule type="expression" dxfId="3128" priority="38">
      <formula>_xlfn.ISFORMULA(C28)</formula>
    </cfRule>
  </conditionalFormatting>
  <conditionalFormatting sqref="C30">
    <cfRule type="expression" dxfId="3127" priority="37">
      <formula>_xlfn.ISFORMULA(C30)</formula>
    </cfRule>
  </conditionalFormatting>
  <conditionalFormatting sqref="G30:N30">
    <cfRule type="expression" dxfId="3126" priority="36">
      <formula>_xlfn.ISFORMULA(G30)</formula>
    </cfRule>
  </conditionalFormatting>
  <conditionalFormatting sqref="G14 J14:N14">
    <cfRule type="expression" dxfId="3125" priority="35">
      <formula>_xlfn.ISFORMULA(G14)</formula>
    </cfRule>
  </conditionalFormatting>
  <conditionalFormatting sqref="G29:N29">
    <cfRule type="expression" dxfId="3124" priority="31">
      <formula>_xlfn.ISFORMULA(G29)</formula>
    </cfRule>
  </conditionalFormatting>
  <conditionalFormatting sqref="E29">
    <cfRule type="expression" dxfId="3123" priority="30">
      <formula>_xlfn.ISFORMULA(E29)</formula>
    </cfRule>
  </conditionalFormatting>
  <conditionalFormatting sqref="H14:N14">
    <cfRule type="expression" dxfId="3122" priority="29">
      <formula>_xlfn.ISFORMULA(H14)</formula>
    </cfRule>
  </conditionalFormatting>
  <conditionalFormatting sqref="H21:N24 D20">
    <cfRule type="expression" dxfId="3121" priority="28">
      <formula>_xlfn.ISFORMULA(D20)</formula>
    </cfRule>
  </conditionalFormatting>
  <conditionalFormatting sqref="D20 G20">
    <cfRule type="expression" dxfId="3120" priority="27">
      <formula>_xlfn.ISFORMULA(D20)</formula>
    </cfRule>
  </conditionalFormatting>
  <conditionalFormatting sqref="C19:C21">
    <cfRule type="expression" dxfId="3119" priority="26">
      <formula>_xlfn.ISFORMULA(C19)</formula>
    </cfRule>
  </conditionalFormatting>
  <conditionalFormatting sqref="H36:N39 D35">
    <cfRule type="expression" dxfId="3118" priority="25">
      <formula>_xlfn.ISFORMULA(D35)</formula>
    </cfRule>
  </conditionalFormatting>
  <conditionalFormatting sqref="D34:D35 G34">
    <cfRule type="expression" dxfId="3117" priority="24">
      <formula>_xlfn.ISFORMULA(D34)</formula>
    </cfRule>
  </conditionalFormatting>
  <conditionalFormatting sqref="C34:C36">
    <cfRule type="expression" dxfId="3116" priority="23">
      <formula>_xlfn.ISFORMULA(C34)</formula>
    </cfRule>
  </conditionalFormatting>
  <conditionalFormatting sqref="H19:N19">
    <cfRule type="expression" dxfId="3115" priority="22">
      <formula>_xlfn.ISFORMULA(H19)</formula>
    </cfRule>
  </conditionalFormatting>
  <conditionalFormatting sqref="H19:N19">
    <cfRule type="expression" dxfId="3114" priority="21">
      <formula>_xlfn.ISFORMULA(H19)</formula>
    </cfRule>
  </conditionalFormatting>
  <conditionalFormatting sqref="H20:N20">
    <cfRule type="expression" dxfId="3113" priority="20">
      <formula>_xlfn.ISFORMULA(H20)</formula>
    </cfRule>
  </conditionalFormatting>
  <conditionalFormatting sqref="H20:N20">
    <cfRule type="expression" dxfId="3112" priority="19">
      <formula>_xlfn.ISFORMULA(H20)</formula>
    </cfRule>
  </conditionalFormatting>
  <conditionalFormatting sqref="H34:N34">
    <cfRule type="expression" dxfId="3111" priority="18">
      <formula>_xlfn.ISFORMULA(H34)</formula>
    </cfRule>
  </conditionalFormatting>
  <conditionalFormatting sqref="H34:N34">
    <cfRule type="expression" dxfId="3110" priority="17">
      <formula>_xlfn.ISFORMULA(H34)</formula>
    </cfRule>
  </conditionalFormatting>
  <conditionalFormatting sqref="H35:N35">
    <cfRule type="expression" dxfId="3109" priority="16">
      <formula>_xlfn.ISFORMULA(H35)</formula>
    </cfRule>
  </conditionalFormatting>
  <conditionalFormatting sqref="H35:N35">
    <cfRule type="expression" dxfId="3108" priority="15">
      <formula>_xlfn.ISFORMULA(H35)</formula>
    </cfRule>
  </conditionalFormatting>
  <conditionalFormatting sqref="E20">
    <cfRule type="expression" dxfId="3107" priority="14">
      <formula>_xlfn.ISFORMULA(E20)</formula>
    </cfRule>
  </conditionalFormatting>
  <conditionalFormatting sqref="E20">
    <cfRule type="expression" dxfId="3106" priority="13">
      <formula>_xlfn.ISFORMULA(E20)</formula>
    </cfRule>
  </conditionalFormatting>
  <conditionalFormatting sqref="E20">
    <cfRule type="expression" dxfId="3105" priority="12">
      <formula>_xlfn.ISFORMULA(E20)</formula>
    </cfRule>
  </conditionalFormatting>
  <conditionalFormatting sqref="E35">
    <cfRule type="expression" dxfId="3104" priority="11">
      <formula>_xlfn.ISFORMULA(E35)</formula>
    </cfRule>
  </conditionalFormatting>
  <conditionalFormatting sqref="E35">
    <cfRule type="expression" dxfId="3103" priority="10">
      <formula>_xlfn.ISFORMULA(E35)</formula>
    </cfRule>
  </conditionalFormatting>
  <conditionalFormatting sqref="E35">
    <cfRule type="expression" dxfId="3102" priority="9">
      <formula>_xlfn.ISFORMULA(E35)</formula>
    </cfRule>
  </conditionalFormatting>
  <conditionalFormatting sqref="E34">
    <cfRule type="expression" dxfId="3101" priority="8">
      <formula>_xlfn.ISFORMULA(E34)</formula>
    </cfRule>
  </conditionalFormatting>
  <conditionalFormatting sqref="F19:F20">
    <cfRule type="expression" dxfId="3100" priority="7">
      <formula>_xlfn.ISFORMULA(F19)</formula>
    </cfRule>
  </conditionalFormatting>
  <conditionalFormatting sqref="G35">
    <cfRule type="expression" dxfId="3099" priority="6">
      <formula>_xlfn.ISFORMULA(G35)</formula>
    </cfRule>
  </conditionalFormatting>
  <conditionalFormatting sqref="F34:F35">
    <cfRule type="expression" dxfId="3098" priority="5">
      <formula>_xlfn.ISFORMULA(F34)</formula>
    </cfRule>
  </conditionalFormatting>
  <conditionalFormatting sqref="F28">
    <cfRule type="expression" dxfId="3097" priority="4">
      <formula>_xlfn.ISFORMULA(F28)</formula>
    </cfRule>
  </conditionalFormatting>
  <conditionalFormatting sqref="F29">
    <cfRule type="expression" dxfId="3096" priority="3">
      <formula>_xlfn.ISFORMULA(F29)</formula>
    </cfRule>
  </conditionalFormatting>
  <conditionalFormatting sqref="F13">
    <cfRule type="expression" dxfId="3095" priority="2">
      <formula>_xlfn.ISFORMULA(F13)</formula>
    </cfRule>
  </conditionalFormatting>
  <conditionalFormatting sqref="F14">
    <cfRule type="expression" dxfId="3094" priority="1">
      <formula>_xlfn.ISFORMULA(F14)</formula>
    </cfRule>
  </conditionalFormatting>
  <pageMargins left="0.7" right="0.7" top="0.75" bottom="0.75" header="0.3" footer="0.3"/>
  <pageSetup paperSize="9" orientation="portrait" horizontalDpi="4294967294" verticalDpi="429496729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66FD6-C4C8-4DE2-84E7-6B5660A5BD85}">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(4)'!C15</f>
        <v>AD</v>
      </c>
      <c r="C14" s="496" t="s">
        <v>411</v>
      </c>
      <c r="D14" s="496" t="s">
        <v>402</v>
      </c>
      <c r="E14" s="79">
        <f>'Market shares'!F14</f>
        <v>0.3256351561387793</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(4)'!C15</f>
        <v>AD</v>
      </c>
      <c r="C21" s="496" t="s">
        <v>411</v>
      </c>
      <c r="D21" s="496" t="s">
        <v>402</v>
      </c>
      <c r="E21" s="79">
        <f>'Market shares'!G14</f>
        <v>0.14351062509821846</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(4)'!C15</f>
        <v>AD</v>
      </c>
      <c r="C32" s="496" t="s">
        <v>411</v>
      </c>
      <c r="D32" s="496" t="s">
        <v>402</v>
      </c>
      <c r="E32" s="79">
        <f>'Market shares'!F15</f>
        <v>4.3136115633045397E-2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(4)'!C15</f>
        <v>AD</v>
      </c>
      <c r="C39" s="496" t="s">
        <v>411</v>
      </c>
      <c r="D39" s="496" t="s">
        <v>402</v>
      </c>
      <c r="E39" s="79">
        <f>'Market shares'!G15</f>
        <v>0.12372248562627</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(4)'!C15</f>
        <v>AD</v>
      </c>
      <c r="C49" s="496" t="s">
        <v>411</v>
      </c>
      <c r="D49" s="496" t="s">
        <v>402</v>
      </c>
      <c r="E49" s="79">
        <f>'Market shares'!F16</f>
        <v>2.0522235618148619E-2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(4)'!C15</f>
        <v>AD</v>
      </c>
      <c r="C56" s="496" t="s">
        <v>411</v>
      </c>
      <c r="D56" s="496" t="s">
        <v>402</v>
      </c>
      <c r="E56" s="79">
        <f>'Market shares'!G16</f>
        <v>9.5006362567305019E-2</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3093" priority="16">
      <formula>_xlfn.ISFORMULA(A1)</formula>
    </cfRule>
  </conditionalFormatting>
  <conditionalFormatting sqref="B20:B22 B23:C23 B15:D15">
    <cfRule type="expression" dxfId="3092" priority="15">
      <formula>_xlfn.ISFORMULA(B15)</formula>
    </cfRule>
  </conditionalFormatting>
  <conditionalFormatting sqref="C20:C21">
    <cfRule type="expression" dxfId="3091" priority="14">
      <formula>_xlfn.ISFORMULA(C20)</formula>
    </cfRule>
  </conditionalFormatting>
  <conditionalFormatting sqref="C22">
    <cfRule type="expression" dxfId="3090" priority="13">
      <formula>_xlfn.ISFORMULA(C22)</formula>
    </cfRule>
  </conditionalFormatting>
  <conditionalFormatting sqref="B38:B40 B41:C41">
    <cfRule type="expression" dxfId="3089" priority="12">
      <formula>_xlfn.ISFORMULA(B38)</formula>
    </cfRule>
  </conditionalFormatting>
  <conditionalFormatting sqref="C38:C39">
    <cfRule type="expression" dxfId="3088" priority="11">
      <formula>_xlfn.ISFORMULA(C38)</formula>
    </cfRule>
  </conditionalFormatting>
  <conditionalFormatting sqref="C40">
    <cfRule type="expression" dxfId="3087" priority="10">
      <formula>_xlfn.ISFORMULA(C40)</formula>
    </cfRule>
  </conditionalFormatting>
  <conditionalFormatting sqref="A44:A45 F44:XFD45">
    <cfRule type="expression" dxfId="3086" priority="9">
      <formula>_xlfn.ISFORMULA(A44)</formula>
    </cfRule>
  </conditionalFormatting>
  <conditionalFormatting sqref="D55:D58">
    <cfRule type="expression" dxfId="3085" priority="4">
      <formula>_xlfn.ISFORMULA(D55)</formula>
    </cfRule>
  </conditionalFormatting>
  <conditionalFormatting sqref="B55:B57 B58:C58">
    <cfRule type="expression" dxfId="3084" priority="3">
      <formula>_xlfn.ISFORMULA(B55)</formula>
    </cfRule>
  </conditionalFormatting>
  <conditionalFormatting sqref="C55:C56">
    <cfRule type="expression" dxfId="3083" priority="2">
      <formula>_xlfn.ISFORMULA(C55)</formula>
    </cfRule>
  </conditionalFormatting>
  <conditionalFormatting sqref="C57">
    <cfRule type="expression" dxfId="3082" priority="1">
      <formula>_xlfn.ISFORMULA(C57)</formula>
    </cfRule>
  </conditionalFormatting>
  <pageMargins left="0.7" right="0.7" top="0.75" bottom="0.75" header="0.3" footer="0.3"/>
  <pageSetup paperSize="9" orientation="portrait" horizontalDpi="4294967294" verticalDpi="429496729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D7CD-801F-4DF1-BBD2-199637041BB0}">
  <sheetPr>
    <tabColor theme="9" tint="0.39997558519241921"/>
  </sheetPr>
  <dimension ref="B1:L55"/>
  <sheetViews>
    <sheetView topLeftCell="A17" workbookViewId="0">
      <selection activeCell="B34" sqref="B34"/>
    </sheetView>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(4)'!C15</f>
        <v>AD</v>
      </c>
      <c r="C14" s="496" t="s">
        <v>411</v>
      </c>
      <c r="D14" s="496" t="s">
        <v>296</v>
      </c>
      <c r="E14" s="128">
        <f>E19+E20</f>
        <v>313917606.92104459</v>
      </c>
      <c r="F14" s="128">
        <f t="shared" ref="F14:L14" si="0">F19+F20</f>
        <v>346114120.93006241</v>
      </c>
      <c r="G14" s="128">
        <f t="shared" si="0"/>
        <v>350839434.49369395</v>
      </c>
      <c r="H14" s="128">
        <f t="shared" si="0"/>
        <v>743559253.46381927</v>
      </c>
      <c r="I14" s="128">
        <f t="shared" si="0"/>
        <v>786885238.45819283</v>
      </c>
      <c r="J14" s="128">
        <f t="shared" si="0"/>
        <v>792113197.34589458</v>
      </c>
      <c r="K14" s="128">
        <f t="shared" si="0"/>
        <v>817664243.7466166</v>
      </c>
      <c r="L14" s="128">
        <f t="shared" si="0"/>
        <v>822990377.0322001</v>
      </c>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119387936.90470921</v>
      </c>
      <c r="F19" s="315">
        <f t="shared" ref="F19:L20" si="1">F34+F50</f>
        <v>131181531.56080155</v>
      </c>
      <c r="G19" s="315">
        <f t="shared" si="1"/>
        <v>133209932.18645245</v>
      </c>
      <c r="H19" s="315">
        <f t="shared" si="1"/>
        <v>280425040.74991739</v>
      </c>
      <c r="I19" s="315">
        <f t="shared" si="1"/>
        <v>298862435.15502346</v>
      </c>
      <c r="J19" s="315">
        <f t="shared" si="1"/>
        <v>302444440.50726295</v>
      </c>
      <c r="K19" s="315">
        <f t="shared" si="1"/>
        <v>311244836.30483353</v>
      </c>
      <c r="L19" s="315">
        <f t="shared" si="1"/>
        <v>309949539.22326022</v>
      </c>
    </row>
    <row r="20" spans="2:12">
      <c r="C20" s="112" t="s">
        <v>335</v>
      </c>
      <c r="D20" s="496" t="s">
        <v>296</v>
      </c>
      <c r="E20" s="315">
        <f>E35+E51</f>
        <v>194529670.01633537</v>
      </c>
      <c r="F20" s="315">
        <f t="shared" si="1"/>
        <v>214932589.36926088</v>
      </c>
      <c r="G20" s="315">
        <f t="shared" si="1"/>
        <v>217629502.3072415</v>
      </c>
      <c r="H20" s="315">
        <f t="shared" si="1"/>
        <v>463134212.71390194</v>
      </c>
      <c r="I20" s="315">
        <f t="shared" si="1"/>
        <v>488022803.30316943</v>
      </c>
      <c r="J20" s="315">
        <f t="shared" si="1"/>
        <v>489668756.83863163</v>
      </c>
      <c r="K20" s="315">
        <f t="shared" si="1"/>
        <v>506419407.44178307</v>
      </c>
      <c r="L20" s="315">
        <f t="shared" si="1"/>
        <v>513040837.80893981</v>
      </c>
    </row>
    <row r="21" spans="2:12">
      <c r="C21" s="112"/>
      <c r="D21" s="496" t="s">
        <v>296</v>
      </c>
      <c r="E21" s="315"/>
      <c r="F21" s="315"/>
      <c r="G21" s="315"/>
      <c r="H21" s="315"/>
      <c r="I21" s="315"/>
      <c r="J21" s="315"/>
      <c r="K21" s="315"/>
      <c r="L21" s="315"/>
    </row>
    <row r="22" spans="2:12">
      <c r="C22" s="496"/>
      <c r="D22" s="496" t="s">
        <v>296</v>
      </c>
      <c r="E22" s="315"/>
      <c r="F22" s="315"/>
      <c r="G22" s="315"/>
      <c r="H22" s="315"/>
      <c r="I22" s="315"/>
      <c r="J22" s="315"/>
      <c r="K22" s="315"/>
      <c r="L22" s="315"/>
    </row>
    <row r="23" spans="2:12">
      <c r="C23" s="496"/>
      <c r="D23" s="496" t="s">
        <v>296</v>
      </c>
      <c r="E23" s="315"/>
      <c r="F23" s="315"/>
      <c r="G23" s="315"/>
      <c r="H23" s="315"/>
      <c r="I23" s="315"/>
      <c r="J23" s="315"/>
      <c r="K23" s="315"/>
      <c r="L23" s="315"/>
    </row>
    <row r="24" spans="2:12">
      <c r="C24" s="496"/>
      <c r="D24" s="496" t="s">
        <v>296</v>
      </c>
      <c r="E24" s="315"/>
      <c r="F24" s="315"/>
      <c r="G24" s="315"/>
      <c r="H24" s="315"/>
      <c r="I24" s="315"/>
      <c r="J24" s="315"/>
      <c r="K24" s="315"/>
      <c r="L24" s="315"/>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(4)'!C15</f>
        <v>AD</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(4)'!E33*'UK market share (4)'!G19</f>
        <v>29769072.816204309</v>
      </c>
      <c r="F34" s="315">
        <f>'Total tradeable turnover (4)'!F33*'UK market share (4)'!H19</f>
        <v>31344575.919003844</v>
      </c>
      <c r="G34" s="315">
        <f>'Total tradeable turnover (4)'!G33*'UK market share (4)'!I19</f>
        <v>32550068.181985956</v>
      </c>
      <c r="H34" s="315">
        <f>'Total tradeable turnover (4)'!H33*'UK market share (4)'!J19</f>
        <v>62775804.271733008</v>
      </c>
      <c r="I34" s="315">
        <f>'Total tradeable turnover (4)'!I33*'UK market share (4)'!K19</f>
        <v>73302185.249005482</v>
      </c>
      <c r="J34" s="315">
        <f>'Total tradeable turnover (4)'!J33*'UK market share (4)'!L19</f>
        <v>79016865.831995815</v>
      </c>
      <c r="K34" s="315">
        <f>'Total tradeable turnover (4)'!K33*'UK market share (4)'!M19</f>
        <v>78436773.527506828</v>
      </c>
      <c r="L34" s="315">
        <f>'Total tradeable turnover (4)'!L33*'UK market share (4)'!N19</f>
        <v>68067017.540569574</v>
      </c>
    </row>
    <row r="35" spans="2:12">
      <c r="C35" s="112" t="s">
        <v>335</v>
      </c>
      <c r="D35" s="496" t="s">
        <v>296</v>
      </c>
      <c r="E35" s="315">
        <f>'Total tradeable turnover (4)'!E34*'UK market share (4)'!G20</f>
        <v>29083642.547702398</v>
      </c>
      <c r="F35" s="315">
        <f>'Total tradeable turnover (4)'!F34*'UK market share (4)'!H20</f>
        <v>30622869.83091411</v>
      </c>
      <c r="G35" s="315">
        <f>'Total tradeable turnover (4)'!G34*'UK market share (4)'!I20</f>
        <v>31800605.741167523</v>
      </c>
      <c r="H35" s="315">
        <f>'Total tradeable turnover (4)'!H34*'UK market share (4)'!J20</f>
        <v>61330396.930931486</v>
      </c>
      <c r="I35" s="315">
        <f>'Total tradeable turnover (4)'!I34*'UK market share (4)'!K20</f>
        <v>71614408.917266548</v>
      </c>
      <c r="J35" s="315">
        <f>'Total tradeable turnover (4)'!J34*'UK market share (4)'!L20</f>
        <v>77197509.485300228</v>
      </c>
      <c r="K35" s="315">
        <f>'Total tradeable turnover (4)'!K34*'UK market share (4)'!M20</f>
        <v>76630773.754812628</v>
      </c>
      <c r="L35" s="315">
        <f>'Total tradeable turnover (4)'!L34*'UK market share (4)'!N20</f>
        <v>66499780.482263871</v>
      </c>
    </row>
    <row r="36" spans="2:12">
      <c r="C36" s="112"/>
      <c r="D36" s="496" t="s">
        <v>296</v>
      </c>
      <c r="E36" s="315"/>
      <c r="F36" s="315"/>
      <c r="G36" s="315"/>
      <c r="H36" s="315"/>
      <c r="I36" s="315"/>
      <c r="J36" s="315"/>
      <c r="K36" s="315"/>
      <c r="L36" s="315"/>
    </row>
    <row r="37" spans="2:12">
      <c r="C37" s="496"/>
      <c r="D37" s="496" t="s">
        <v>296</v>
      </c>
      <c r="E37" s="315"/>
      <c r="F37" s="315"/>
      <c r="G37" s="315"/>
      <c r="H37" s="315"/>
      <c r="I37" s="315"/>
      <c r="J37" s="315"/>
      <c r="K37" s="315"/>
      <c r="L37" s="315"/>
    </row>
    <row r="38" spans="2:12">
      <c r="C38" s="496"/>
      <c r="D38" s="496" t="s">
        <v>296</v>
      </c>
      <c r="E38" s="315"/>
      <c r="F38" s="315"/>
      <c r="G38" s="315"/>
      <c r="H38" s="315"/>
      <c r="I38" s="315"/>
      <c r="J38" s="315"/>
      <c r="K38" s="315"/>
      <c r="L38" s="315"/>
    </row>
    <row r="39" spans="2:12">
      <c r="C39" s="496"/>
      <c r="D39" s="496" t="s">
        <v>296</v>
      </c>
      <c r="E39" s="315"/>
      <c r="F39" s="315"/>
      <c r="G39" s="315"/>
      <c r="H39" s="315"/>
      <c r="I39" s="315"/>
      <c r="J39" s="315"/>
      <c r="K39" s="315"/>
      <c r="L39" s="315"/>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(4)'!C15</f>
        <v>AD</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(4)'!E47*'UK market share (4)'!G34</f>
        <v>89618864.088504896</v>
      </c>
      <c r="F50" s="315">
        <f>'Total tradeable turnover (4)'!F47*'UK market share (4)'!H34</f>
        <v>99836955.641797706</v>
      </c>
      <c r="G50" s="315">
        <f>'Total tradeable turnover (4)'!G47*'UK market share (4)'!I34</f>
        <v>100659864.00446649</v>
      </c>
      <c r="H50" s="315">
        <f>'Total tradeable turnover (4)'!H47*'UK market share (4)'!J34</f>
        <v>217649236.4781844</v>
      </c>
      <c r="I50" s="315">
        <f>'Total tradeable turnover (4)'!I47*'UK market share (4)'!K34</f>
        <v>225560249.90601799</v>
      </c>
      <c r="J50" s="315">
        <f>'Total tradeable turnover (4)'!J47*'UK market share (4)'!L34</f>
        <v>223427574.67526716</v>
      </c>
      <c r="K50" s="315">
        <f>'Total tradeable turnover (4)'!K47*'UK market share (4)'!M34</f>
        <v>232808062.77732667</v>
      </c>
      <c r="L50" s="315">
        <f>'Total tradeable turnover (4)'!L47*'UK market share (4)'!N34</f>
        <v>241882521.68269065</v>
      </c>
    </row>
    <row r="51" spans="3:12">
      <c r="C51" s="112" t="s">
        <v>335</v>
      </c>
      <c r="D51" s="496" t="s">
        <v>296</v>
      </c>
      <c r="E51" s="315">
        <f>'Total tradeable turnover (4)'!E48*'UK market share (4)'!G35</f>
        <v>165446027.46863297</v>
      </c>
      <c r="F51" s="315">
        <f>'Total tradeable turnover (4)'!F48*'UK market share (4)'!H35</f>
        <v>184309719.53834677</v>
      </c>
      <c r="G51" s="315">
        <f>'Total tradeable turnover (4)'!G48*'UK market share (4)'!I35</f>
        <v>185828896.56607398</v>
      </c>
      <c r="H51" s="315">
        <f>'Total tradeable turnover (4)'!H48*'UK market share (4)'!J35</f>
        <v>401803815.78297043</v>
      </c>
      <c r="I51" s="315">
        <f>'Total tradeable turnover (4)'!I48*'UK market share (4)'!K35</f>
        <v>416408394.38590288</v>
      </c>
      <c r="J51" s="315">
        <f>'Total tradeable turnover (4)'!J48*'UK market share (4)'!L35</f>
        <v>412471247.35333139</v>
      </c>
      <c r="K51" s="315">
        <f>'Total tradeable turnover (4)'!K48*'UK market share (4)'!M35</f>
        <v>429788633.68697041</v>
      </c>
      <c r="L51" s="315">
        <f>'Total tradeable turnover (4)'!L48*'UK market share (4)'!N35</f>
        <v>446541057.32667595</v>
      </c>
    </row>
    <row r="52" spans="3:12">
      <c r="C52" s="112"/>
      <c r="D52" s="496" t="s">
        <v>296</v>
      </c>
      <c r="E52" s="315"/>
      <c r="F52" s="315"/>
      <c r="G52" s="315"/>
      <c r="H52" s="315"/>
      <c r="I52" s="315"/>
      <c r="J52" s="315"/>
      <c r="K52" s="315"/>
      <c r="L52" s="315"/>
    </row>
    <row r="53" spans="3:12">
      <c r="C53" s="496"/>
      <c r="D53" s="496" t="s">
        <v>296</v>
      </c>
      <c r="E53" s="315"/>
      <c r="F53" s="315"/>
      <c r="G53" s="315"/>
      <c r="H53" s="315"/>
      <c r="I53" s="315"/>
      <c r="J53" s="315"/>
      <c r="K53" s="315"/>
      <c r="L53" s="315"/>
    </row>
    <row r="54" spans="3:12">
      <c r="C54" s="496"/>
      <c r="D54" s="496" t="s">
        <v>296</v>
      </c>
      <c r="E54" s="315"/>
      <c r="F54" s="315"/>
      <c r="G54" s="315"/>
      <c r="H54" s="315"/>
      <c r="I54" s="315"/>
      <c r="J54" s="315"/>
      <c r="K54" s="315"/>
      <c r="L54" s="315"/>
    </row>
    <row r="55" spans="3:12">
      <c r="C55" s="496"/>
      <c r="D55" s="496" t="s">
        <v>296</v>
      </c>
      <c r="E55" s="315"/>
      <c r="F55" s="315"/>
      <c r="G55" s="315"/>
      <c r="H55" s="315"/>
      <c r="I55" s="315"/>
      <c r="J55" s="315"/>
      <c r="K55" s="315"/>
      <c r="L55" s="315"/>
    </row>
  </sheetData>
  <conditionalFormatting sqref="C17:D18 D19:D24 C40:D40 A1:XFD10 A47:XFD47 B41:D42 C25:D28 A56:XFD1048576 C31:D33 B25:D25 B11:D16 E11:L42 B26:L27 C43:L46 C48:D49 E48:L55">
    <cfRule type="expression" dxfId="3081" priority="18">
      <formula>_xlfn.ISFORMULA(A1)</formula>
    </cfRule>
  </conditionalFormatting>
  <conditionalFormatting sqref="C45:C46">
    <cfRule type="expression" dxfId="3080" priority="17">
      <formula>_xlfn.ISFORMULA(C45)</formula>
    </cfRule>
  </conditionalFormatting>
  <conditionalFormatting sqref="E29:L29">
    <cfRule type="expression" dxfId="3079" priority="15">
      <formula>_xlfn.ISFORMULA(E29)</formula>
    </cfRule>
  </conditionalFormatting>
  <conditionalFormatting sqref="E30:L30">
    <cfRule type="expression" dxfId="3078" priority="14">
      <formula>_xlfn.ISFORMULA(E30)</formula>
    </cfRule>
  </conditionalFormatting>
  <conditionalFormatting sqref="F19:L24">
    <cfRule type="expression" dxfId="3077" priority="13">
      <formula>_xlfn.ISFORMULA(F19)</formula>
    </cfRule>
  </conditionalFormatting>
  <conditionalFormatting sqref="C22:C24">
    <cfRule type="expression" dxfId="3076" priority="12">
      <formula>_xlfn.ISFORMULA(C22)</formula>
    </cfRule>
  </conditionalFormatting>
  <conditionalFormatting sqref="D40 F34:L40">
    <cfRule type="expression" dxfId="3075" priority="10">
      <formula>_xlfn.ISFORMULA(D34)</formula>
    </cfRule>
  </conditionalFormatting>
  <conditionalFormatting sqref="C37:C39">
    <cfRule type="expression" dxfId="3074" priority="9">
      <formula>_xlfn.ISFORMULA(C37)</formula>
    </cfRule>
  </conditionalFormatting>
  <conditionalFormatting sqref="D34:D39">
    <cfRule type="expression" dxfId="3073" priority="7">
      <formula>_xlfn.ISFORMULA(D34)</formula>
    </cfRule>
  </conditionalFormatting>
  <conditionalFormatting sqref="M11:XFD46 A11:A46 A48:B55 M48:XFD55 C29:C30">
    <cfRule type="expression" dxfId="3072" priority="23">
      <formula>_xlfn.ISFORMULA(A11)</formula>
    </cfRule>
  </conditionalFormatting>
  <conditionalFormatting sqref="B17:B24">
    <cfRule type="expression" dxfId="3071" priority="22">
      <formula>_xlfn.ISFORMULA(B17)</formula>
    </cfRule>
  </conditionalFormatting>
  <conditionalFormatting sqref="B28:B30 B43:B46 B31:C31 E45 B32:B40">
    <cfRule type="expression" dxfId="3070" priority="21">
      <formula>_xlfn.ISFORMULA(B28)</formula>
    </cfRule>
  </conditionalFormatting>
  <conditionalFormatting sqref="C28:C29">
    <cfRule type="expression" dxfId="3069" priority="20">
      <formula>_xlfn.ISFORMULA(C28)</formula>
    </cfRule>
  </conditionalFormatting>
  <conditionalFormatting sqref="C30">
    <cfRule type="expression" dxfId="3068" priority="19">
      <formula>_xlfn.ISFORMULA(C30)</formula>
    </cfRule>
  </conditionalFormatting>
  <conditionalFormatting sqref="C34:C36">
    <cfRule type="expression" dxfId="3067" priority="8">
      <formula>_xlfn.ISFORMULA(C34)</formula>
    </cfRule>
  </conditionalFormatting>
  <conditionalFormatting sqref="C19:C21">
    <cfRule type="expression" dxfId="3066" priority="11">
      <formula>_xlfn.ISFORMULA(C19)</formula>
    </cfRule>
  </conditionalFormatting>
  <conditionalFormatting sqref="F50:L55">
    <cfRule type="expression" dxfId="3065" priority="6">
      <formula>_xlfn.ISFORMULA(F50)</formula>
    </cfRule>
  </conditionalFormatting>
  <conditionalFormatting sqref="C53:C55">
    <cfRule type="expression" dxfId="3064" priority="5">
      <formula>_xlfn.ISFORMULA(C53)</formula>
    </cfRule>
  </conditionalFormatting>
  <conditionalFormatting sqref="D50:D55">
    <cfRule type="expression" dxfId="3063" priority="3">
      <formula>_xlfn.ISFORMULA(D50)</formula>
    </cfRule>
  </conditionalFormatting>
  <conditionalFormatting sqref="C50:C52">
    <cfRule type="expression" dxfId="3062" priority="4">
      <formula>_xlfn.ISFORMULA(C50)</formula>
    </cfRule>
  </conditionalFormatting>
  <conditionalFormatting sqref="D44:D45">
    <cfRule type="expression" dxfId="3061" priority="2">
      <formula>_xlfn.ISFORMULA(D44)</formula>
    </cfRule>
  </conditionalFormatting>
  <conditionalFormatting sqref="D29:D30">
    <cfRule type="expression" dxfId="3060" priority="1">
      <formula>_xlfn.ISFORMULA(D29)</formula>
    </cfRule>
  </conditionalFormatting>
  <pageMargins left="0.7" right="0.7" top="0.75" bottom="0.75" header="0.3" footer="0.3"/>
  <pageSetup paperSize="9" orientation="portrait" horizontalDpi="4294967294" verticalDpi="429496729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229CA-6861-4FCD-AA78-C5793CE8B3A1}">
  <sheetPr>
    <tabColor theme="9" tint="0.39997558519241921"/>
  </sheetPr>
  <dimension ref="B1:P43"/>
  <sheetViews>
    <sheetView workbookViewId="0">
      <selection activeCell="E18" sqref="E18:F20"/>
    </sheetView>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1.28515625" style="1" bestFit="1" customWidth="1"/>
    <col min="10" max="10" width="11.85546875" style="1" customWidth="1"/>
    <col min="11" max="11" width="13.7109375" style="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(4)'!C15</f>
        <v>AD</v>
      </c>
      <c r="C14" s="496" t="s">
        <v>411</v>
      </c>
      <c r="D14" s="496" t="s">
        <v>402</v>
      </c>
      <c r="E14" s="88">
        <f>AVERAGEA(J34:J35)</f>
        <v>0.41437784784939946</v>
      </c>
      <c r="F14" s="88">
        <f>E14</f>
        <v>0.41437784784939946</v>
      </c>
      <c r="G14" s="88">
        <f t="shared" ref="G14:L14" si="0">F14</f>
        <v>0.41437784784939946</v>
      </c>
      <c r="H14" s="88">
        <f t="shared" si="0"/>
        <v>0.41437784784939946</v>
      </c>
      <c r="I14" s="88">
        <f t="shared" si="0"/>
        <v>0.41437784784939946</v>
      </c>
      <c r="J14" s="88">
        <f t="shared" si="0"/>
        <v>0.41437784784939946</v>
      </c>
      <c r="K14" s="88">
        <f t="shared" si="0"/>
        <v>0.41437784784939946</v>
      </c>
      <c r="L14" s="88">
        <f t="shared" si="0"/>
        <v>0.41437784784939946</v>
      </c>
    </row>
    <row r="15" spans="2:16">
      <c r="C15" s="496" t="s">
        <v>380</v>
      </c>
      <c r="D15" s="496" t="s">
        <v>402</v>
      </c>
      <c r="E15" s="89"/>
      <c r="F15" s="89"/>
      <c r="G15" s="89"/>
      <c r="H15" s="89"/>
      <c r="I15" s="89"/>
      <c r="J15" s="89"/>
      <c r="K15" s="89"/>
      <c r="L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t="s">
        <v>545</v>
      </c>
      <c r="F19" s="496" t="s">
        <v>453</v>
      </c>
      <c r="G19" s="79">
        <f>AVERAGEIF(J34:J35,"&gt;0")</f>
        <v>0.41437784784939946</v>
      </c>
      <c r="H19" s="57">
        <f>G19</f>
        <v>0.41437784784939946</v>
      </c>
      <c r="I19" s="57">
        <f t="shared" ref="I19:N20" si="1">H19</f>
        <v>0.41437784784939946</v>
      </c>
      <c r="J19" s="57">
        <f t="shared" si="1"/>
        <v>0.41437784784939946</v>
      </c>
      <c r="K19" s="57">
        <f t="shared" si="1"/>
        <v>0.41437784784939946</v>
      </c>
      <c r="L19" s="57">
        <f t="shared" si="1"/>
        <v>0.41437784784939946</v>
      </c>
      <c r="M19" s="57">
        <f t="shared" si="1"/>
        <v>0.41437784784939946</v>
      </c>
      <c r="N19" s="57">
        <f t="shared" si="1"/>
        <v>0.41437784784939946</v>
      </c>
    </row>
    <row r="20" spans="3:14">
      <c r="C20" s="112" t="s">
        <v>335</v>
      </c>
      <c r="D20" s="496" t="s">
        <v>402</v>
      </c>
      <c r="E20" s="496">
        <v>71.12</v>
      </c>
      <c r="F20" s="496" t="s">
        <v>453</v>
      </c>
      <c r="G20" s="79">
        <f>J36</f>
        <v>0.54469720920582787</v>
      </c>
      <c r="H20" s="79">
        <f>G20</f>
        <v>0.54469720920582787</v>
      </c>
      <c r="I20" s="79">
        <f t="shared" si="1"/>
        <v>0.54469720920582787</v>
      </c>
      <c r="J20" s="79">
        <f t="shared" si="1"/>
        <v>0.54469720920582787</v>
      </c>
      <c r="K20" s="79">
        <f t="shared" si="1"/>
        <v>0.54469720920582787</v>
      </c>
      <c r="L20" s="79">
        <f t="shared" si="1"/>
        <v>0.54469720920582787</v>
      </c>
      <c r="M20" s="79">
        <f t="shared" si="1"/>
        <v>0.54469720920582787</v>
      </c>
      <c r="N20" s="79">
        <f t="shared" si="1"/>
        <v>0.54469720920582787</v>
      </c>
    </row>
    <row r="21" spans="3:14">
      <c r="C21" s="112"/>
      <c r="D21" s="496" t="s">
        <v>402</v>
      </c>
      <c r="E21" s="496"/>
      <c r="F21" s="57"/>
      <c r="G21" s="57"/>
      <c r="H21" s="57"/>
      <c r="I21" s="57"/>
      <c r="J21" s="57"/>
      <c r="K21" s="57"/>
      <c r="L21" s="57"/>
    </row>
    <row r="22" spans="3:14">
      <c r="C22" s="496"/>
      <c r="D22" s="496" t="s">
        <v>402</v>
      </c>
      <c r="E22" s="496"/>
      <c r="F22" s="57"/>
      <c r="G22" s="57"/>
      <c r="H22" s="57"/>
      <c r="I22" s="57"/>
      <c r="J22" s="57"/>
      <c r="K22" s="57"/>
      <c r="L22" s="57"/>
    </row>
    <row r="23" spans="3:14">
      <c r="C23" s="496"/>
      <c r="D23" s="496" t="s">
        <v>402</v>
      </c>
      <c r="E23" s="496"/>
      <c r="F23" s="57"/>
      <c r="G23" s="57"/>
      <c r="H23" s="57"/>
      <c r="I23" s="57"/>
      <c r="J23" s="57"/>
      <c r="K23" s="57"/>
      <c r="L23" s="57"/>
    </row>
    <row r="24" spans="3:14">
      <c r="C24" s="496"/>
      <c r="D24" s="496" t="s">
        <v>402</v>
      </c>
      <c r="E24" s="496"/>
      <c r="F24" s="57"/>
      <c r="G24" s="57"/>
      <c r="H24" s="57"/>
      <c r="I24" s="57"/>
      <c r="J24" s="57"/>
      <c r="K24" s="57"/>
      <c r="L24" s="57"/>
    </row>
    <row r="25" spans="3:14">
      <c r="C25" s="496"/>
      <c r="D25" s="496" t="s">
        <v>402</v>
      </c>
      <c r="E25" s="496"/>
      <c r="F25" s="496"/>
      <c r="G25" s="496"/>
      <c r="H25" s="496"/>
      <c r="I25" s="496"/>
      <c r="J25" s="496"/>
      <c r="K25" s="496"/>
      <c r="L25" s="496"/>
    </row>
    <row r="26" spans="3:14">
      <c r="C26" s="496"/>
      <c r="D26" s="496" t="s">
        <v>402</v>
      </c>
      <c r="E26" s="496"/>
      <c r="F26" s="496"/>
      <c r="G26" s="496"/>
      <c r="H26" s="496"/>
      <c r="I26" s="496"/>
      <c r="J26" s="496"/>
      <c r="K26" s="496"/>
      <c r="L26" s="496"/>
    </row>
    <row r="27" spans="3:14">
      <c r="C27" s="496"/>
      <c r="D27" s="496" t="s">
        <v>402</v>
      </c>
      <c r="E27" s="496"/>
      <c r="F27" s="496"/>
      <c r="G27" s="496"/>
      <c r="H27" s="496"/>
      <c r="I27" s="496"/>
      <c r="J27" s="496"/>
      <c r="K27" s="496"/>
      <c r="L27" s="496"/>
    </row>
    <row r="33" spans="3:11" ht="14.45">
      <c r="C33" s="126" t="s">
        <v>434</v>
      </c>
      <c r="D33" s="548" t="s">
        <v>435</v>
      </c>
      <c r="E33" s="550"/>
      <c r="F33" s="550"/>
      <c r="G33" s="549"/>
      <c r="H33" s="126" t="s">
        <v>436</v>
      </c>
      <c r="I33" s="126" t="s">
        <v>454</v>
      </c>
      <c r="J33" s="126" t="s">
        <v>455</v>
      </c>
      <c r="K33" s="126" t="s">
        <v>456</v>
      </c>
    </row>
    <row r="34" spans="3:11">
      <c r="C34" s="496">
        <f>'UK market share (4)'!C46</f>
        <v>847989</v>
      </c>
      <c r="D34" s="566" t="str">
        <f>'UK market share (4)'!D46:G46</f>
        <v>Machines and mechanical appliances; having individual functions, n.e.c. or included in this chapter</v>
      </c>
      <c r="E34" s="566"/>
      <c r="F34" s="566"/>
      <c r="G34" s="566"/>
      <c r="H34" s="47" t="s">
        <v>438</v>
      </c>
      <c r="I34" s="47">
        <f>IFERROR(VLOOKUP(C34,'SIC codes data'!$A$9:$C$17,3),"")</f>
        <v>28.99</v>
      </c>
      <c r="J34" s="206">
        <f>IFERROR(VLOOKUP(I34,'SIC codes data'!$C$9:$K$17,8),"")</f>
        <v>0.44473168054273149</v>
      </c>
      <c r="K34" s="496">
        <f>IFERROR(VLOOKUP(I34,'SIC codes data'!$C$9:$K$17,9),"")</f>
        <v>76293.939393939392</v>
      </c>
    </row>
    <row r="35" spans="3:11">
      <c r="C35" s="496">
        <f>'UK market share (4)'!C47</f>
        <v>842139</v>
      </c>
      <c r="D35" s="566" t="str">
        <f>'UK market share (4)'!D47:G47</f>
        <v>Machinery; for filtering or purifying gases, other than intake air filters for internal combustion engines</v>
      </c>
      <c r="E35" s="566"/>
      <c r="F35" s="566"/>
      <c r="G35" s="566"/>
      <c r="H35" s="47" t="s">
        <v>438</v>
      </c>
      <c r="I35" s="47">
        <f>IFERROR(VLOOKUP(C35,'SIC codes data'!$A$9:$C$17,3),"")</f>
        <v>28.25</v>
      </c>
      <c r="J35" s="206">
        <f>IFERROR(VLOOKUP(I35,'SIC codes data'!$C$9:$K$17,8),"")</f>
        <v>0.38402401515606738</v>
      </c>
      <c r="K35" s="496">
        <f>IFERROR(VLOOKUP(I35,'SIC codes data'!$C$9:$K$17,9),"")</f>
        <v>44708.333333333336</v>
      </c>
    </row>
    <row r="36" spans="3:11">
      <c r="C36" s="496" t="s">
        <v>421</v>
      </c>
      <c r="D36" s="568" t="s">
        <v>457</v>
      </c>
      <c r="E36" s="569"/>
      <c r="F36" s="569"/>
      <c r="G36" s="570"/>
      <c r="H36" s="47" t="s">
        <v>508</v>
      </c>
      <c r="I36" s="47">
        <v>71.12</v>
      </c>
      <c r="J36" s="206">
        <v>0.54469720920582787</v>
      </c>
      <c r="K36" s="496">
        <v>73522.721343123296</v>
      </c>
    </row>
    <row r="37" spans="3:11">
      <c r="C37" s="496">
        <f>'UK market share (4)'!C49</f>
        <v>0</v>
      </c>
      <c r="D37" s="566">
        <f>'UK market share (4)'!D49:G49</f>
        <v>0</v>
      </c>
      <c r="E37" s="566"/>
      <c r="F37" s="566"/>
      <c r="G37" s="566"/>
      <c r="H37" s="47"/>
      <c r="I37" s="47" t="str">
        <f>IFERROR(VLOOKUP(C37,'SIC codes data'!$A$9:$C$17,3),"")</f>
        <v/>
      </c>
      <c r="J37" s="206" t="str">
        <f>IFERROR(VLOOKUP(I37,'SIC codes data'!$C$9:$K$17,8),"")</f>
        <v/>
      </c>
      <c r="K37" s="496" t="str">
        <f>IFERROR(VLOOKUP(I37,'SIC codes data'!$C$9:$K$17,9),"")</f>
        <v/>
      </c>
    </row>
    <row r="38" spans="3:11">
      <c r="C38" s="496">
        <f>'UK market share (4)'!C50</f>
        <v>0</v>
      </c>
      <c r="D38" s="566">
        <f>'UK market share (4)'!D50:G50</f>
        <v>0</v>
      </c>
      <c r="E38" s="566"/>
      <c r="F38" s="566"/>
      <c r="G38" s="566"/>
      <c r="H38" s="496"/>
      <c r="I38" s="47" t="str">
        <f>IFERROR(VLOOKUP(C38,'SIC codes data'!$A$9:$C$17,3),"")</f>
        <v/>
      </c>
      <c r="J38" s="206" t="str">
        <f>IFERROR(VLOOKUP(I38,'SIC codes data'!$C$9:$K$17,8),"")</f>
        <v/>
      </c>
      <c r="K38" s="496" t="str">
        <f>IFERROR(VLOOKUP(I38,'SIC codes data'!$C$9:$K$17,9),"")</f>
        <v/>
      </c>
    </row>
    <row r="39" spans="3:11">
      <c r="C39" s="496">
        <f>'UK market share (4)'!C51</f>
        <v>0</v>
      </c>
      <c r="D39" s="566">
        <f>'UK market share (4)'!D51:G51</f>
        <v>0</v>
      </c>
      <c r="E39" s="566"/>
      <c r="F39" s="566"/>
      <c r="G39" s="566"/>
      <c r="H39" s="496"/>
      <c r="I39" s="47" t="str">
        <f>IFERROR(VLOOKUP(C39,'SIC codes data'!$A$9:$C$17,3),"")</f>
        <v/>
      </c>
      <c r="J39" s="206" t="str">
        <f>IFERROR(VLOOKUP(I39,'SIC codes data'!$C$9:$K$17,8),"")</f>
        <v/>
      </c>
      <c r="K39" s="496" t="str">
        <f>IFERROR(VLOOKUP(I39,'SIC codes data'!$C$9:$K$17,9),"")</f>
        <v/>
      </c>
    </row>
    <row r="40" spans="3:11">
      <c r="C40" s="496">
        <f>'UK market share (4)'!C52</f>
        <v>0</v>
      </c>
      <c r="D40" s="566">
        <f>'UK market share (4)'!D52:G52</f>
        <v>0</v>
      </c>
      <c r="E40" s="566"/>
      <c r="F40" s="566"/>
      <c r="G40" s="566"/>
      <c r="H40" s="496"/>
      <c r="I40" s="47" t="str">
        <f>IFERROR(VLOOKUP(C40,'SIC codes data'!$A$9:$C$17,3),"")</f>
        <v/>
      </c>
      <c r="J40" s="206" t="str">
        <f>IFERROR(VLOOKUP(I40,'SIC codes data'!$C$9:$K$17,8),"")</f>
        <v/>
      </c>
      <c r="K40" s="496" t="str">
        <f>IFERROR(VLOOKUP(I40,'SIC codes data'!$C$9:$K$17,9),"")</f>
        <v/>
      </c>
    </row>
    <row r="41" spans="3:11">
      <c r="C41" s="496">
        <f>'UK market share (4)'!C53</f>
        <v>0</v>
      </c>
      <c r="D41" s="566">
        <f>'UK market share (4)'!D53:G53</f>
        <v>0</v>
      </c>
      <c r="E41" s="566"/>
      <c r="F41" s="566"/>
      <c r="G41" s="566"/>
      <c r="H41" s="496"/>
      <c r="I41" s="47" t="str">
        <f>IFERROR(VLOOKUP(C41,'SIC codes data'!$A$9:$C$17,3),"")</f>
        <v/>
      </c>
      <c r="J41" s="206" t="str">
        <f>IFERROR(VLOOKUP(I41,'SIC codes data'!$C$9:$K$17,8),"")</f>
        <v/>
      </c>
      <c r="K41" s="496" t="str">
        <f>IFERROR(VLOOKUP(I41,'SIC codes data'!$C$9:$K$17,9),"")</f>
        <v/>
      </c>
    </row>
    <row r="42" spans="3:11">
      <c r="C42" s="496">
        <f>'UK market share (4)'!C54</f>
        <v>0</v>
      </c>
      <c r="D42" s="566">
        <f>'UK market share (4)'!D54:G54</f>
        <v>0</v>
      </c>
      <c r="E42" s="566"/>
      <c r="F42" s="566"/>
      <c r="G42" s="566"/>
      <c r="H42" s="496"/>
      <c r="I42" s="47" t="str">
        <f>IFERROR(VLOOKUP(C42,'SIC codes data'!$A$9:$C$17,3),"")</f>
        <v/>
      </c>
      <c r="J42" s="206" t="str">
        <f>IFERROR(VLOOKUP(I42,'SIC codes data'!$C$9:$K$17,8),"")</f>
        <v/>
      </c>
      <c r="K42" s="496" t="str">
        <f>IFERROR(VLOOKUP(I42,'SIC codes data'!$C$9:$K$17,9),"")</f>
        <v/>
      </c>
    </row>
    <row r="43" spans="3:11">
      <c r="C43" s="496">
        <f>'UK market share (4)'!C55</f>
        <v>0</v>
      </c>
      <c r="D43" s="566">
        <f>'UK market share (4)'!D55:G55</f>
        <v>0</v>
      </c>
      <c r="E43" s="566"/>
      <c r="F43" s="566"/>
      <c r="G43" s="566"/>
      <c r="H43" s="496"/>
      <c r="I43" s="47" t="str">
        <f>IFERROR(VLOOKUP(C43,'SIC codes data'!$A$9:$C$17,3),"")</f>
        <v/>
      </c>
      <c r="J43" s="206" t="str">
        <f>IFERROR(VLOOKUP(I43,'SIC codes data'!$C$9:$K$17,8),"")</f>
        <v/>
      </c>
      <c r="K43" s="496" t="str">
        <f>IFERROR(VLOOKUP(I43,'SIC codes data'!$C$9:$K$17,9),"")</f>
        <v/>
      </c>
    </row>
  </sheetData>
  <mergeCells count="11">
    <mergeCell ref="D33:G33"/>
    <mergeCell ref="D34:G34"/>
    <mergeCell ref="D35:G35"/>
    <mergeCell ref="D36:G36"/>
    <mergeCell ref="D37:G37"/>
    <mergeCell ref="D43:G43"/>
    <mergeCell ref="D38:G38"/>
    <mergeCell ref="D39:G39"/>
    <mergeCell ref="D40:G40"/>
    <mergeCell ref="D41:G41"/>
    <mergeCell ref="D42:G42"/>
  </mergeCells>
  <conditionalFormatting sqref="A1:XFD10 A11:A24 A28:XFD32 A25:B27 L33:XFD43 A33:B1048576 C44:XFD1048576 Q11:XFD12 E25:XFD27 C22:L27 D21:L21 M13:XFD17 M21:XFD24 O18:XFD20 C14:L17 C18:D18 G18:N18">
    <cfRule type="expression" dxfId="3059" priority="13">
      <formula>_xlfn.ISFORMULA(A1)</formula>
    </cfRule>
  </conditionalFormatting>
  <conditionalFormatting sqref="D19:D20">
    <cfRule type="expression" dxfId="3058" priority="12">
      <formula>_xlfn.ISFORMULA(D19)</formula>
    </cfRule>
  </conditionalFormatting>
  <conditionalFormatting sqref="B14:D14">
    <cfRule type="expression" dxfId="3057" priority="11">
      <formula>_xlfn.ISFORMULA(B14)</formula>
    </cfRule>
  </conditionalFormatting>
  <conditionalFormatting sqref="C22:C27">
    <cfRule type="expression" dxfId="3056" priority="10">
      <formula>_xlfn.ISFORMULA(C22)</formula>
    </cfRule>
  </conditionalFormatting>
  <conditionalFormatting sqref="C19:C21">
    <cfRule type="expression" dxfId="3055" priority="5">
      <formula>_xlfn.ISFORMULA(C19)</formula>
    </cfRule>
  </conditionalFormatting>
  <conditionalFormatting sqref="J34:K43">
    <cfRule type="expression" dxfId="3054" priority="4">
      <formula>_xlfn.ISFORMULA(J34)</formula>
    </cfRule>
  </conditionalFormatting>
  <conditionalFormatting sqref="H19:N20">
    <cfRule type="expression" dxfId="3053" priority="3">
      <formula>_xlfn.ISFORMULA(H19)</formula>
    </cfRule>
  </conditionalFormatting>
  <conditionalFormatting sqref="G19:N20">
    <cfRule type="expression" dxfId="3052" priority="2">
      <formula>_xlfn.ISFORMULA(G19)</formula>
    </cfRule>
  </conditionalFormatting>
  <conditionalFormatting sqref="E19:F20">
    <cfRule type="expression" dxfId="3051" priority="1">
      <formula>_xlfn.ISFORMULA(E19)</formula>
    </cfRule>
  </conditionalFormatting>
  <pageMargins left="0.7" right="0.7" top="0.75" bottom="0.75" header="0.3" footer="0.3"/>
  <pageSetup paperSize="9" orientation="portrait" horizontalDpi="4294967294" verticalDpi="429496729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CC8A2-141B-4918-B99C-AD33998546D5}">
  <sheetPr>
    <tabColor theme="9" tint="0.39997558519241921"/>
  </sheetPr>
  <dimension ref="B1:N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18.140625" style="1" bestFit="1" customWidth="1"/>
    <col min="6" max="6" width="18.42578125" style="1" customWidth="1"/>
    <col min="7" max="7" width="15.7109375" style="1" customWidth="1"/>
    <col min="8" max="8" width="15.140625" style="1" customWidth="1"/>
    <col min="9" max="9" width="15.42578125" style="1" customWidth="1"/>
    <col min="10" max="10" width="17" style="1" customWidth="1"/>
    <col min="11" max="12" width="16.7109375" style="1" customWidth="1"/>
    <col min="13" max="16384" width="8.85546875" style="1"/>
  </cols>
  <sheetData>
    <row r="1" spans="2:14" s="3" customFormat="1" ht="49.5" customHeight="1">
      <c r="B1" s="109" t="s">
        <v>458</v>
      </c>
      <c r="C1" s="109"/>
      <c r="D1" s="109"/>
      <c r="E1" s="109"/>
      <c r="F1" s="109"/>
      <c r="G1" s="109"/>
      <c r="H1" s="109"/>
      <c r="I1" s="109"/>
      <c r="J1" s="109"/>
      <c r="K1" s="109"/>
      <c r="L1" s="109"/>
      <c r="M1" s="109"/>
      <c r="N1" s="109"/>
    </row>
    <row r="4" spans="2:14" ht="14.1">
      <c r="K4" s="7"/>
      <c r="L4" s="2"/>
    </row>
    <row r="5" spans="2:14" ht="14.1">
      <c r="L5" s="2"/>
    </row>
    <row r="10" spans="2:14" ht="14.45">
      <c r="C10" s="5"/>
      <c r="D10" s="5"/>
      <c r="E10" s="5"/>
      <c r="F10" s="5"/>
      <c r="G10" s="5"/>
      <c r="H10" s="5"/>
      <c r="I10" s="5"/>
      <c r="J10" s="5"/>
      <c r="K10" s="5"/>
      <c r="L10" s="5"/>
      <c r="M10" s="5"/>
      <c r="N10" s="5"/>
    </row>
    <row r="11" spans="2:14" ht="14.45">
      <c r="C11" s="2" t="s">
        <v>459</v>
      </c>
      <c r="D11" s="2"/>
      <c r="M11" s="5"/>
      <c r="N11" s="5"/>
    </row>
    <row r="12" spans="2:14" ht="14.45">
      <c r="C12" s="44" t="s">
        <v>354</v>
      </c>
      <c r="M12" s="5"/>
      <c r="N12" s="5"/>
    </row>
    <row r="13" spans="2:14"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4" ht="14.45">
      <c r="B14" s="497" t="str">
        <f>'Deployment (4)'!C15</f>
        <v>AD</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4"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4" ht="14.45">
      <c r="C16" s="120"/>
      <c r="D16" s="120"/>
      <c r="E16" s="120"/>
      <c r="F16" s="120"/>
      <c r="G16" s="120"/>
      <c r="H16" s="120"/>
      <c r="I16" s="120"/>
      <c r="J16" s="120"/>
      <c r="K16" s="120"/>
      <c r="L16" s="120"/>
      <c r="M16" s="5"/>
      <c r="N16" s="5"/>
    </row>
    <row r="17" spans="3:14" ht="14.45">
      <c r="C17" s="44" t="s">
        <v>372</v>
      </c>
      <c r="M17" s="5"/>
      <c r="N17" s="5"/>
    </row>
    <row r="18" spans="3:14" ht="14.45">
      <c r="C18" s="46" t="s">
        <v>373</v>
      </c>
      <c r="D18" s="46" t="s">
        <v>24</v>
      </c>
      <c r="E18" s="46">
        <v>2015</v>
      </c>
      <c r="F18" s="46">
        <v>2020</v>
      </c>
      <c r="G18" s="46">
        <v>2025</v>
      </c>
      <c r="H18" s="46">
        <v>2030</v>
      </c>
      <c r="I18" s="46">
        <v>2035</v>
      </c>
      <c r="J18" s="46">
        <v>2040</v>
      </c>
      <c r="K18" s="46">
        <v>2045</v>
      </c>
      <c r="L18" s="46">
        <v>2050</v>
      </c>
      <c r="M18" s="5"/>
      <c r="N18" s="5"/>
    </row>
    <row r="19" spans="3:14" ht="14.45">
      <c r="C19" s="112" t="s">
        <v>399</v>
      </c>
      <c r="D19" s="496" t="s">
        <v>296</v>
      </c>
      <c r="E19" s="51">
        <f>'UK captured turnover (4)'!E19*'GVA turnover multiplier (4)'!G19</f>
        <v>49471716.353753291</v>
      </c>
      <c r="F19" s="51">
        <f>'UK captured turnover (4)'!F19*'GVA turnover multiplier (4)'!H19</f>
        <v>54358720.725753017</v>
      </c>
      <c r="G19" s="51">
        <f>'UK captured turnover (4)'!G19*'GVA turnover multiplier (4)'!I19</f>
        <v>55199245.011586614</v>
      </c>
      <c r="H19" s="51">
        <f>'UK captured turnover (4)'!H19*'GVA turnover multiplier (4)'!J19</f>
        <v>116201924.86903091</v>
      </c>
      <c r="I19" s="51">
        <f>'UK captured turnover (4)'!I19*'GVA turnover multiplier (4)'!K19</f>
        <v>123841972.68256932</v>
      </c>
      <c r="J19" s="51">
        <f>'UK captured turnover (4)'!J19*'GVA turnover multiplier (4)'!L19</f>
        <v>125326276.35141535</v>
      </c>
      <c r="K19" s="51">
        <f>'UK captured turnover (4)'!K19*'GVA turnover multiplier (4)'!M19</f>
        <v>128972965.42223555</v>
      </c>
      <c r="L19" s="51">
        <f>'UK captured turnover (4)'!L19*'GVA turnover multiplier (4)'!N19</f>
        <v>128436223.00524759</v>
      </c>
      <c r="M19" s="5"/>
      <c r="N19" s="5"/>
    </row>
    <row r="20" spans="3:14" ht="14.45">
      <c r="C20" s="112" t="s">
        <v>335</v>
      </c>
      <c r="D20" s="496" t="s">
        <v>296</v>
      </c>
      <c r="E20" s="51">
        <f>'UK captured turnover (4)'!E20*'GVA turnover multiplier (4)'!G20</f>
        <v>105959768.36562848</v>
      </c>
      <c r="F20" s="51">
        <f>'UK captured turnover (4)'!F20*'GVA turnover multiplier (4)'!H20</f>
        <v>117073181.59681858</v>
      </c>
      <c r="G20" s="51">
        <f>'UK captured turnover (4)'!G20*'GVA turnover multiplier (4)'!I20</f>
        <v>118542182.54760772</v>
      </c>
      <c r="H20" s="51">
        <f>'UK captured turnover (4)'!H20*'GVA turnover multiplier (4)'!J20</f>
        <v>252267913.15300062</v>
      </c>
      <c r="I20" s="51">
        <f>'UK captured turnover (4)'!I20*'GVA turnover multiplier (4)'!K20</f>
        <v>265824658.98804107</v>
      </c>
      <c r="J20" s="51">
        <f>'UK captured turnover (4)'!J20*'GVA turnover multiplier (4)'!L20</f>
        <v>266721205.28528979</v>
      </c>
      <c r="K20" s="51">
        <f>'UK captured turnover (4)'!K20*'GVA turnover multiplier (4)'!M20</f>
        <v>275845237.92120832</v>
      </c>
      <c r="L20" s="51">
        <f>'UK captured turnover (4)'!L20*'GVA turnover multiplier (4)'!N20</f>
        <v>279451912.56314927</v>
      </c>
      <c r="M20" s="5"/>
      <c r="N20" s="5"/>
    </row>
    <row r="21" spans="3:14" ht="14.45">
      <c r="C21" s="112"/>
      <c r="D21" s="496" t="s">
        <v>296</v>
      </c>
      <c r="E21" s="79"/>
      <c r="F21" s="57"/>
      <c r="G21" s="57"/>
      <c r="H21" s="79"/>
      <c r="I21" s="79"/>
      <c r="J21" s="79"/>
      <c r="K21" s="79"/>
      <c r="L21" s="79"/>
      <c r="M21" s="5"/>
      <c r="N21" s="5"/>
    </row>
    <row r="22" spans="3:14" ht="14.45">
      <c r="C22" s="496"/>
      <c r="D22" s="496" t="s">
        <v>296</v>
      </c>
      <c r="E22" s="79"/>
      <c r="F22" s="57"/>
      <c r="G22" s="57"/>
      <c r="H22" s="79"/>
      <c r="I22" s="79"/>
      <c r="J22" s="79"/>
      <c r="K22" s="79"/>
      <c r="L22" s="79"/>
      <c r="M22" s="5"/>
      <c r="N22" s="5"/>
    </row>
    <row r="23" spans="3:14" ht="14.45">
      <c r="C23" s="496"/>
      <c r="D23" s="496" t="s">
        <v>296</v>
      </c>
      <c r="E23" s="79"/>
      <c r="F23" s="57"/>
      <c r="G23" s="57"/>
      <c r="H23" s="79"/>
      <c r="I23" s="79"/>
      <c r="J23" s="79"/>
      <c r="K23" s="79"/>
      <c r="L23" s="79"/>
      <c r="M23" s="5"/>
      <c r="N23" s="5"/>
    </row>
    <row r="24" spans="3:14" ht="14.45">
      <c r="C24" s="496"/>
      <c r="D24" s="496" t="s">
        <v>296</v>
      </c>
      <c r="E24" s="79"/>
      <c r="F24" s="57"/>
      <c r="G24" s="57"/>
      <c r="H24" s="79"/>
      <c r="I24" s="79"/>
      <c r="J24" s="79"/>
      <c r="K24" s="79"/>
      <c r="L24" s="79"/>
      <c r="M24" s="5"/>
      <c r="N24" s="5"/>
    </row>
    <row r="25" spans="3:14" ht="14.45">
      <c r="M25" s="5"/>
      <c r="N25" s="5"/>
    </row>
    <row r="26" spans="3:14" ht="14.45">
      <c r="M26" s="5"/>
      <c r="N26" s="5"/>
    </row>
    <row r="27" spans="3:14" ht="14.45">
      <c r="M27" s="5"/>
      <c r="N27" s="5"/>
    </row>
    <row r="28" spans="3:14" ht="14.45">
      <c r="M28" s="5"/>
      <c r="N28" s="5"/>
    </row>
    <row r="29" spans="3:14" ht="14.45">
      <c r="M29" s="5"/>
      <c r="N29" s="5"/>
    </row>
    <row r="30" spans="3:14" ht="14.45">
      <c r="M30" s="5"/>
      <c r="N30" s="5"/>
    </row>
    <row r="31" spans="3:14" ht="14.45">
      <c r="M31" s="5"/>
      <c r="N31" s="5"/>
    </row>
    <row r="32" spans="3:14" ht="14.45">
      <c r="M32" s="5"/>
      <c r="N32" s="5"/>
    </row>
    <row r="33" spans="13:14" ht="14.45">
      <c r="M33" s="5"/>
      <c r="N33" s="5"/>
    </row>
    <row r="34" spans="13:14" ht="14.45">
      <c r="M34" s="5"/>
      <c r="N34" s="5"/>
    </row>
    <row r="35" spans="13:14" ht="14.45">
      <c r="M35" s="5"/>
      <c r="N35" s="5"/>
    </row>
    <row r="36" spans="13:14" ht="14.45">
      <c r="M36" s="5"/>
      <c r="N36" s="5"/>
    </row>
    <row r="37" spans="13:14" ht="14.45">
      <c r="M37" s="5"/>
      <c r="N37" s="5"/>
    </row>
    <row r="38" spans="13:14" ht="14.45">
      <c r="M38" s="5"/>
      <c r="N38" s="5"/>
    </row>
    <row r="39" spans="13:14" ht="14.45">
      <c r="M39" s="5"/>
      <c r="N39" s="5"/>
    </row>
    <row r="40" spans="13:14" ht="14.45">
      <c r="M40" s="5"/>
      <c r="N40" s="5"/>
    </row>
    <row r="41" spans="13:14" ht="14.45">
      <c r="M41" s="5"/>
      <c r="N41" s="5"/>
    </row>
    <row r="42" spans="13:14" ht="14.45">
      <c r="M42" s="5"/>
      <c r="N42" s="5"/>
    </row>
  </sheetData>
  <conditionalFormatting sqref="A10:B10 O10:XFD42 A11:A42 F14:L14 B17:B42 A43:B1048576 M43:XFD1048576 A1:XFD9 B11:L13 B14:E15 B16:L16 C24:L1048576 C17:L18 D19:L23">
    <cfRule type="expression" dxfId="3050" priority="4">
      <formula>_xlfn.ISFORMULA(A1)</formula>
    </cfRule>
  </conditionalFormatting>
  <conditionalFormatting sqref="D24 F19:L24">
    <cfRule type="expression" dxfId="3049" priority="3">
      <formula>_xlfn.ISFORMULA(D19)</formula>
    </cfRule>
  </conditionalFormatting>
  <conditionalFormatting sqref="C22:C23">
    <cfRule type="expression" dxfId="3048" priority="2">
      <formula>_xlfn.ISFORMULA(C22)</formula>
    </cfRule>
  </conditionalFormatting>
  <conditionalFormatting sqref="C19:C21">
    <cfRule type="expression" dxfId="3047" priority="1">
      <formula>_xlfn.ISFORMULA(C19)</formula>
    </cfRule>
  </conditionalFormatting>
  <pageMargins left="0.7" right="0.7" top="0.75" bottom="0.75" header="0.3" footer="0.3"/>
  <pageSetup paperSize="9" orientation="portrait" horizontalDpi="4294967294" verticalDpi="429496729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5B97-7762-44E3-8EC3-242A6C7BADE1}">
  <sheetPr>
    <tabColor theme="9" tint="0.39997558519241921"/>
  </sheetPr>
  <dimension ref="B1:R46"/>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1.85546875" style="1" customWidth="1"/>
    <col min="6" max="6" width="21.42578125" style="1" customWidth="1"/>
    <col min="7" max="7" width="12.42578125" style="1" customWidth="1"/>
    <col min="8" max="8" width="11.42578125" style="1" bestFit="1" customWidth="1"/>
    <col min="9" max="9" width="12" style="1" customWidth="1"/>
    <col min="10" max="10" width="11.7109375" style="1" customWidth="1"/>
    <col min="11" max="11" width="10.7109375" style="1" customWidth="1"/>
    <col min="12" max="12" width="11.42578125" style="1" customWidth="1"/>
    <col min="13" max="14" width="10.85546875" style="1" customWidth="1"/>
    <col min="15"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M4" s="7"/>
      <c r="N4" s="2"/>
    </row>
    <row r="5" spans="2:18" ht="14.1">
      <c r="N5" s="2"/>
    </row>
    <row r="10" spans="2:18" ht="14.45">
      <c r="C10" s="5"/>
      <c r="D10" s="5"/>
      <c r="E10" s="5"/>
      <c r="F10" s="5"/>
      <c r="G10" s="5"/>
      <c r="H10" s="5"/>
      <c r="I10" s="5"/>
      <c r="J10" s="5"/>
      <c r="K10" s="5"/>
      <c r="L10" s="5"/>
      <c r="M10" s="5"/>
      <c r="N10" s="5"/>
      <c r="O10" s="5"/>
      <c r="P10" s="5"/>
    </row>
    <row r="11" spans="2:18" ht="14.45">
      <c r="C11" s="2" t="s">
        <v>459</v>
      </c>
      <c r="D11" s="2"/>
      <c r="E11" s="2"/>
      <c r="F11" s="2"/>
      <c r="H11" s="91"/>
      <c r="O11" s="5"/>
      <c r="P11" s="5"/>
    </row>
    <row r="12" spans="2:18" ht="14.45">
      <c r="O12" s="5"/>
      <c r="P12" s="5"/>
    </row>
    <row r="13" spans="2:18" ht="14.45">
      <c r="B13" s="46" t="s">
        <v>125</v>
      </c>
      <c r="C13" s="44" t="s">
        <v>372</v>
      </c>
      <c r="O13" s="5"/>
      <c r="P13" s="5"/>
    </row>
    <row r="14" spans="2:18" ht="14.45">
      <c r="B14" s="497" t="str">
        <f>'Deployment (4)'!C15</f>
        <v>AD</v>
      </c>
      <c r="C14" s="46" t="s">
        <v>373</v>
      </c>
      <c r="D14" s="46" t="s">
        <v>24</v>
      </c>
      <c r="E14" s="46" t="s">
        <v>450</v>
      </c>
      <c r="F14" s="46" t="s">
        <v>18</v>
      </c>
      <c r="G14" s="46">
        <v>2015</v>
      </c>
      <c r="H14" s="46">
        <v>2020</v>
      </c>
      <c r="I14" s="46">
        <v>2025</v>
      </c>
      <c r="J14" s="46">
        <v>2030</v>
      </c>
      <c r="K14" s="46">
        <v>2035</v>
      </c>
      <c r="L14" s="46">
        <v>2040</v>
      </c>
      <c r="M14" s="46">
        <v>2045</v>
      </c>
      <c r="N14" s="46">
        <v>2050</v>
      </c>
      <c r="Q14" s="5"/>
      <c r="R14" s="5"/>
    </row>
    <row r="15" spans="2:18" ht="14.45">
      <c r="C15" s="112" t="s">
        <v>399</v>
      </c>
      <c r="D15" s="496" t="s">
        <v>461</v>
      </c>
      <c r="E15" s="496" t="s">
        <v>545</v>
      </c>
      <c r="F15" s="496" t="s">
        <v>453</v>
      </c>
      <c r="G15" s="496">
        <f>AVERAGEIF(I37:I38,"&gt;0")*G29</f>
        <v>99215.790513833999</v>
      </c>
      <c r="H15" s="60">
        <f t="shared" ref="H15:N15" si="0">$G$15*H25</f>
        <v>103248.43026035414</v>
      </c>
      <c r="I15" s="60">
        <f t="shared" si="0"/>
        <v>107444.97721600898</v>
      </c>
      <c r="J15" s="60">
        <f t="shared" si="0"/>
        <v>111812.09341234484</v>
      </c>
      <c r="K15" s="60">
        <f t="shared" si="0"/>
        <v>116356.71166011634</v>
      </c>
      <c r="L15" s="60">
        <f t="shared" si="0"/>
        <v>121086.04655514541</v>
      </c>
      <c r="M15" s="60">
        <f t="shared" si="0"/>
        <v>126007.60593151489</v>
      </c>
      <c r="N15" s="60">
        <f t="shared" si="0"/>
        <v>131129.20278027884</v>
      </c>
      <c r="Q15" s="5"/>
      <c r="R15" s="5"/>
    </row>
    <row r="16" spans="2:18" ht="14.45">
      <c r="C16" s="112" t="s">
        <v>335</v>
      </c>
      <c r="D16" s="496" t="s">
        <v>461</v>
      </c>
      <c r="E16" s="496">
        <v>71.12</v>
      </c>
      <c r="F16" s="496" t="s">
        <v>453</v>
      </c>
      <c r="G16" s="496">
        <f>I39*G29</f>
        <v>116901.12693556605</v>
      </c>
      <c r="H16" s="496">
        <f t="shared" ref="H16:N16" si="1">$G$16*H25</f>
        <v>121652.58966596307</v>
      </c>
      <c r="I16" s="496">
        <f t="shared" si="1"/>
        <v>126597.17626667826</v>
      </c>
      <c r="J16" s="496">
        <f t="shared" si="1"/>
        <v>131742.73628455709</v>
      </c>
      <c r="K16" s="496">
        <f t="shared" si="1"/>
        <v>137097.43831237944</v>
      </c>
      <c r="L16" s="496">
        <f t="shared" si="1"/>
        <v>142669.78295652667</v>
      </c>
      <c r="M16" s="496">
        <f t="shared" si="1"/>
        <v>148468.61633172084</v>
      </c>
      <c r="N16" s="496">
        <f t="shared" si="1"/>
        <v>154503.14410425987</v>
      </c>
      <c r="Q16" s="5"/>
      <c r="R16" s="5"/>
    </row>
    <row r="17" spans="3:16" ht="14.45">
      <c r="C17" s="112"/>
      <c r="D17" s="496" t="s">
        <v>461</v>
      </c>
      <c r="E17" s="496"/>
      <c r="F17" s="496"/>
      <c r="G17" s="496"/>
      <c r="H17" s="60"/>
      <c r="I17" s="60"/>
      <c r="J17" s="60"/>
      <c r="K17" s="60"/>
      <c r="L17" s="60"/>
      <c r="M17" s="60"/>
      <c r="N17" s="60"/>
      <c r="O17" s="5"/>
      <c r="P17" s="5"/>
    </row>
    <row r="18" spans="3:16" ht="14.45">
      <c r="C18" s="496"/>
      <c r="D18" s="496" t="s">
        <v>461</v>
      </c>
      <c r="E18" s="496"/>
      <c r="F18" s="496"/>
      <c r="G18" s="496"/>
      <c r="H18" s="60"/>
      <c r="I18" s="60"/>
      <c r="J18" s="60"/>
      <c r="K18" s="60"/>
      <c r="L18" s="60"/>
      <c r="M18" s="60"/>
      <c r="N18" s="60"/>
      <c r="O18" s="5"/>
      <c r="P18" s="5"/>
    </row>
    <row r="19" spans="3:16" ht="14.45">
      <c r="C19" s="496"/>
      <c r="D19" s="496" t="s">
        <v>461</v>
      </c>
      <c r="E19" s="496"/>
      <c r="F19" s="496"/>
      <c r="G19" s="496"/>
      <c r="H19" s="60"/>
      <c r="I19" s="60"/>
      <c r="J19" s="60"/>
      <c r="K19" s="60"/>
      <c r="L19" s="60"/>
      <c r="M19" s="60"/>
      <c r="N19" s="60"/>
      <c r="O19" s="5"/>
      <c r="P19" s="5"/>
    </row>
    <row r="20" spans="3:16" ht="14.45">
      <c r="C20" s="496"/>
      <c r="D20" s="496" t="s">
        <v>461</v>
      </c>
      <c r="E20" s="496"/>
      <c r="F20" s="496"/>
      <c r="G20" s="496"/>
      <c r="H20" s="60"/>
      <c r="I20" s="60"/>
      <c r="J20" s="60"/>
      <c r="K20" s="60"/>
      <c r="L20" s="60"/>
      <c r="M20" s="60"/>
      <c r="N20" s="60"/>
      <c r="O20" s="5"/>
      <c r="P20" s="5"/>
    </row>
    <row r="21" spans="3:16" ht="14.45">
      <c r="O21" s="5"/>
      <c r="P21" s="5"/>
    </row>
    <row r="22" spans="3:16" ht="14.45">
      <c r="O22" s="5"/>
      <c r="P22" s="5"/>
    </row>
    <row r="23" spans="3:16" ht="14.45">
      <c r="O23" s="5"/>
      <c r="P23" s="5"/>
    </row>
    <row r="24" spans="3:16" ht="28.5">
      <c r="F24" s="133" t="s">
        <v>463</v>
      </c>
      <c r="G24" s="46">
        <v>2015</v>
      </c>
      <c r="H24" s="46">
        <v>2020</v>
      </c>
      <c r="I24" s="46">
        <v>2025</v>
      </c>
      <c r="J24" s="46">
        <v>2030</v>
      </c>
      <c r="K24" s="46">
        <v>2035</v>
      </c>
      <c r="L24" s="46">
        <v>2040</v>
      </c>
      <c r="M24" s="46">
        <v>2045</v>
      </c>
      <c r="N24" s="46">
        <v>2050</v>
      </c>
      <c r="O24" s="5"/>
      <c r="P24" s="5"/>
    </row>
    <row r="25" spans="3:16" ht="14.45">
      <c r="F25" s="496"/>
      <c r="G25" s="496">
        <v>1</v>
      </c>
      <c r="H25" s="134">
        <f t="shared" ref="H25:N25" si="2">G25*1.008^(H24-G24)</f>
        <v>1.0406451405127681</v>
      </c>
      <c r="I25" s="134">
        <f t="shared" si="2"/>
        <v>1.0829423084728389</v>
      </c>
      <c r="J25" s="134">
        <f t="shared" si="2"/>
        <v>1.126958650767939</v>
      </c>
      <c r="K25" s="134">
        <f t="shared" si="2"/>
        <v>1.1727640434804814</v>
      </c>
      <c r="L25" s="134">
        <f t="shared" si="2"/>
        <v>1.2204312028160675</v>
      </c>
      <c r="M25" s="134">
        <f t="shared" si="2"/>
        <v>1.2700358005406933</v>
      </c>
      <c r="N25" s="134">
        <f t="shared" si="2"/>
        <v>1.3216565841099157</v>
      </c>
      <c r="O25" s="5"/>
      <c r="P25" s="5"/>
    </row>
    <row r="26" spans="3:16" ht="14.45">
      <c r="O26" s="5"/>
      <c r="P26" s="5"/>
    </row>
    <row r="27" spans="3:16" ht="14.45">
      <c r="F27"/>
      <c r="G27" s="135"/>
      <c r="H27" s="136" t="s">
        <v>464</v>
      </c>
    </row>
    <row r="28" spans="3:16" ht="28.15">
      <c r="F28" s="133" t="s">
        <v>465</v>
      </c>
      <c r="G28" s="46">
        <v>2015</v>
      </c>
      <c r="H28" s="46">
        <v>2020</v>
      </c>
      <c r="I28" s="46">
        <v>2025</v>
      </c>
      <c r="J28" s="46">
        <v>2030</v>
      </c>
      <c r="K28" s="46">
        <v>2035</v>
      </c>
      <c r="L28" s="46">
        <v>2040</v>
      </c>
      <c r="M28" s="46">
        <v>2045</v>
      </c>
      <c r="N28" s="46">
        <v>2050</v>
      </c>
    </row>
    <row r="29" spans="3:16">
      <c r="F29" s="1" t="s">
        <v>466</v>
      </c>
      <c r="G29" s="1">
        <v>1.59</v>
      </c>
      <c r="H29" s="137"/>
      <c r="I29" s="137"/>
      <c r="J29" s="137"/>
      <c r="K29" s="137"/>
      <c r="L29" s="137"/>
      <c r="M29" s="137"/>
      <c r="N29" s="137"/>
    </row>
    <row r="36" spans="3:9" ht="14.45">
      <c r="C36" s="126" t="s">
        <v>434</v>
      </c>
      <c r="D36" s="548" t="s">
        <v>435</v>
      </c>
      <c r="E36" s="549"/>
      <c r="F36" s="126" t="s">
        <v>436</v>
      </c>
      <c r="G36" s="126" t="s">
        <v>454</v>
      </c>
      <c r="H36" s="126" t="s">
        <v>455</v>
      </c>
      <c r="I36" s="126" t="s">
        <v>456</v>
      </c>
    </row>
    <row r="37" spans="3:9">
      <c r="C37" s="496">
        <v>847989</v>
      </c>
      <c r="D37" s="566" t="s">
        <v>544</v>
      </c>
      <c r="E37" s="566"/>
      <c r="F37" s="47" t="s">
        <v>438</v>
      </c>
      <c r="G37" s="47">
        <v>28.99</v>
      </c>
      <c r="H37" s="206">
        <f>'SIC codes (4)'!E13</f>
        <v>0.44473168054273149</v>
      </c>
      <c r="I37" s="134">
        <f>'SIC codes (4)'!E8</f>
        <v>76293.939393939392</v>
      </c>
    </row>
    <row r="38" spans="3:9">
      <c r="C38" s="496">
        <v>842139</v>
      </c>
      <c r="D38" s="566" t="s">
        <v>441</v>
      </c>
      <c r="E38" s="566"/>
      <c r="F38" s="47" t="s">
        <v>438</v>
      </c>
      <c r="G38" s="47">
        <v>28.25</v>
      </c>
      <c r="H38" s="206">
        <f>'SIC codes (4)'!E14</f>
        <v>0.30757067201466198</v>
      </c>
      <c r="I38" s="134">
        <f>'SIC codes (4)'!E9</f>
        <v>48505.79710144928</v>
      </c>
    </row>
    <row r="39" spans="3:9">
      <c r="C39" s="496" t="s">
        <v>421</v>
      </c>
      <c r="D39" s="568" t="s">
        <v>457</v>
      </c>
      <c r="E39" s="570"/>
      <c r="F39" s="47" t="s">
        <v>438</v>
      </c>
      <c r="G39" s="47">
        <f>'GVA turnover multiplier (4)'!I36</f>
        <v>71.12</v>
      </c>
      <c r="H39" s="47">
        <f>'GVA turnover multiplier (4)'!J36</f>
        <v>0.54469720920582787</v>
      </c>
      <c r="I39" s="47">
        <f>'GVA turnover multiplier (4)'!K36</f>
        <v>73522.721343123296</v>
      </c>
    </row>
    <row r="40" spans="3:9">
      <c r="C40" s="496"/>
      <c r="D40" s="567"/>
      <c r="E40" s="567"/>
      <c r="F40" s="47"/>
      <c r="G40" s="47"/>
      <c r="H40" s="47"/>
      <c r="I40" s="47"/>
    </row>
    <row r="41" spans="3:9">
      <c r="C41" s="496"/>
      <c r="D41" s="567"/>
      <c r="E41" s="567"/>
      <c r="F41" s="496"/>
      <c r="G41" s="496"/>
      <c r="H41" s="496"/>
      <c r="I41" s="496"/>
    </row>
    <row r="42" spans="3:9">
      <c r="C42" s="496"/>
      <c r="D42" s="567"/>
      <c r="E42" s="567"/>
      <c r="F42" s="496"/>
      <c r="G42" s="496"/>
      <c r="H42" s="496"/>
      <c r="I42" s="496"/>
    </row>
    <row r="43" spans="3:9">
      <c r="C43" s="496"/>
      <c r="D43" s="567"/>
      <c r="E43" s="567"/>
      <c r="F43" s="496"/>
      <c r="G43" s="496"/>
      <c r="H43" s="496"/>
      <c r="I43" s="496"/>
    </row>
    <row r="44" spans="3:9">
      <c r="C44" s="496"/>
      <c r="D44" s="567"/>
      <c r="E44" s="567"/>
      <c r="F44" s="496"/>
      <c r="G44" s="496"/>
      <c r="H44" s="496"/>
      <c r="I44" s="496"/>
    </row>
    <row r="45" spans="3:9">
      <c r="C45" s="521"/>
      <c r="D45" s="547"/>
      <c r="E45" s="547"/>
      <c r="F45" s="496"/>
      <c r="G45" s="496"/>
      <c r="H45" s="496"/>
      <c r="I45" s="496"/>
    </row>
    <row r="46" spans="3:9" ht="14.45">
      <c r="C46" s="67"/>
      <c r="D46" s="547"/>
      <c r="E46" s="547"/>
      <c r="F46" s="496"/>
      <c r="G46" s="496"/>
      <c r="H46" s="496"/>
      <c r="I46" s="496"/>
    </row>
  </sheetData>
  <mergeCells count="11">
    <mergeCell ref="D36:E36"/>
    <mergeCell ref="D37:E37"/>
    <mergeCell ref="D38:E38"/>
    <mergeCell ref="D39:E39"/>
    <mergeCell ref="D40:E40"/>
    <mergeCell ref="D46:E46"/>
    <mergeCell ref="D41:E41"/>
    <mergeCell ref="D42:E42"/>
    <mergeCell ref="D43:E43"/>
    <mergeCell ref="D44:E44"/>
    <mergeCell ref="D45:E45"/>
  </mergeCells>
  <conditionalFormatting sqref="A10:B10 N36:N48 A11:A1048576 B61:B1048576 O27:XFD1048576 G49:N1048576 B44:B47 B14:B37 Q10:XFD13 Q17:XFD26 S14:XFD16 D15:D16 C14:D14 G14:N16 A1:XFD9 C47:F1048576 C18:N23 C24:F24 C25:N26 C28:F28 C27:E27 C29:E29 C30:N35 D17:N17 B11:N13">
    <cfRule type="expression" dxfId="3046" priority="19">
      <formula>_xlfn.ISFORMULA(A1)</formula>
    </cfRule>
  </conditionalFormatting>
  <conditionalFormatting sqref="G27 I27:N27 B38:B43 G47:M48 B48:B60 J36:M46 H29:N29">
    <cfRule type="expression" dxfId="3045" priority="16">
      <formula>_xlfn.ISFORMULA(B27)</formula>
    </cfRule>
  </conditionalFormatting>
  <conditionalFormatting sqref="G24:N24">
    <cfRule type="expression" dxfId="3044" priority="15">
      <formula>_xlfn.ISFORMULA(G24)</formula>
    </cfRule>
  </conditionalFormatting>
  <conditionalFormatting sqref="G28:N28">
    <cfRule type="expression" dxfId="3043" priority="11">
      <formula>_xlfn.ISFORMULA(G28)</formula>
    </cfRule>
  </conditionalFormatting>
  <conditionalFormatting sqref="H37:I38">
    <cfRule type="expression" dxfId="3042" priority="5">
      <formula>_xlfn.ISFORMULA(H37)</formula>
    </cfRule>
  </conditionalFormatting>
  <conditionalFormatting sqref="C15:C17">
    <cfRule type="expression" dxfId="3041" priority="3">
      <formula>_xlfn.ISFORMULA(C15)</formula>
    </cfRule>
  </conditionalFormatting>
  <conditionalFormatting sqref="F29:G29">
    <cfRule type="expression" dxfId="3040" priority="2">
      <formula>_xlfn.ISFORMULA(F29)</formula>
    </cfRule>
  </conditionalFormatting>
  <conditionalFormatting sqref="E15:F16">
    <cfRule type="expression" dxfId="3039" priority="1">
      <formula>_xlfn.ISFORMULA(E15)</formula>
    </cfRule>
  </conditionalFormatting>
  <hyperlinks>
    <hyperlink ref="H27" r:id="rId1" xr:uid="{D604361A-F473-45C5-9012-6BFE3116CC72}"/>
  </hyperlinks>
  <pageMargins left="0.7" right="0.7" top="0.75" bottom="0.75" header="0.3" footer="0.3"/>
  <pageSetup paperSize="9" orientation="portrait" horizontalDpi="4294967294" verticalDpi="4294967294"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EB58A-DE7E-4A05-AD1B-925CE5F50E2D}">
  <sheetPr>
    <tabColor theme="9" tint="0.39997558519241921"/>
  </sheetPr>
  <dimension ref="B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Q12" s="5"/>
      <c r="R12" s="5"/>
    </row>
    <row r="13" spans="2:18" ht="14.45">
      <c r="B13" s="46" t="s">
        <v>125</v>
      </c>
      <c r="C13" s="44" t="s">
        <v>372</v>
      </c>
      <c r="Q13" s="5"/>
      <c r="R13" s="5"/>
    </row>
    <row r="14" spans="2:18" ht="14.45">
      <c r="B14" s="497" t="str">
        <f>'Deployment (4)'!C15</f>
        <v>AD</v>
      </c>
      <c r="C14" s="46" t="s">
        <v>373</v>
      </c>
      <c r="D14" s="46" t="s">
        <v>24</v>
      </c>
      <c r="E14" s="46">
        <v>2015</v>
      </c>
      <c r="F14" s="46">
        <v>2020</v>
      </c>
      <c r="G14" s="46">
        <v>2025</v>
      </c>
      <c r="H14" s="46">
        <v>2030</v>
      </c>
      <c r="I14" s="46">
        <v>2035</v>
      </c>
      <c r="J14" s="46">
        <v>2040</v>
      </c>
      <c r="K14" s="46">
        <v>2045</v>
      </c>
      <c r="L14" s="46">
        <v>2050</v>
      </c>
      <c r="M14" s="5"/>
      <c r="N14" s="5"/>
    </row>
    <row r="15" spans="2:18" ht="14.45">
      <c r="C15" s="112" t="s">
        <v>399</v>
      </c>
      <c r="D15" s="496" t="s">
        <v>124</v>
      </c>
      <c r="E15" s="315">
        <f>'GVA (4)'!E19/'GVA per worker (4)'!G15</f>
        <v>498.6274472797279</v>
      </c>
      <c r="F15" s="315">
        <f>'GVA (4)'!F19/'GVA per worker (4)'!H15</f>
        <v>526.48471835049247</v>
      </c>
      <c r="G15" s="315">
        <f>'GVA (4)'!G19/'GVA per worker (4)'!I15</f>
        <v>513.74430375291752</v>
      </c>
      <c r="H15" s="315">
        <f>'GVA (4)'!H19/'GVA per worker (4)'!J15</f>
        <v>1039.2607930208146</v>
      </c>
      <c r="I15" s="315">
        <f>'GVA (4)'!I19/'GVA per worker (4)'!K15</f>
        <v>1064.3302901539346</v>
      </c>
      <c r="J15" s="315">
        <f>'GVA (4)'!J19/'GVA per worker (4)'!L15</f>
        <v>1035.0183189302397</v>
      </c>
      <c r="K15" s="315">
        <f>'GVA (4)'!K19/'GVA per worker (4)'!M15</f>
        <v>1023.5331785633031</v>
      </c>
      <c r="L15" s="315">
        <f>'GVA (4)'!L19/'GVA per worker (4)'!N15</f>
        <v>979.46315757334673</v>
      </c>
      <c r="M15" s="5"/>
      <c r="N15" s="5"/>
    </row>
    <row r="16" spans="2:18" ht="14.45">
      <c r="C16" s="112" t="s">
        <v>335</v>
      </c>
      <c r="D16" s="496" t="s">
        <v>124</v>
      </c>
      <c r="E16" s="315">
        <f>'GVA (4)'!E20/'GVA per worker (4)'!G16</f>
        <v>906.40502057804576</v>
      </c>
      <c r="F16" s="315">
        <f>'GVA (4)'!F20/'GVA per worker (4)'!H16</f>
        <v>962.35667418409469</v>
      </c>
      <c r="G16" s="315">
        <f>'GVA (4)'!G20/'GVA per worker (4)'!I16</f>
        <v>936.37303803599366</v>
      </c>
      <c r="H16" s="315">
        <f>'GVA (4)'!H20/'GVA per worker (4)'!J16</f>
        <v>1914.8525396353978</v>
      </c>
      <c r="I16" s="315">
        <f>'GVA (4)'!I20/'GVA per worker (4)'!K16</f>
        <v>1938.9469435771216</v>
      </c>
      <c r="J16" s="315">
        <f>'GVA (4)'!J20/'GVA per worker (4)'!L16</f>
        <v>1869.5003227597479</v>
      </c>
      <c r="K16" s="315">
        <f>'GVA (4)'!K20/'GVA per worker (4)'!M16</f>
        <v>1857.9363419464496</v>
      </c>
      <c r="L16" s="315">
        <f>'GVA (4)'!L20/'GVA per worker (4)'!N16</f>
        <v>1808.7134354662262</v>
      </c>
      <c r="M16" s="5"/>
      <c r="N16" s="5"/>
    </row>
    <row r="17" spans="3:18" ht="14.45">
      <c r="C17" s="112"/>
      <c r="D17" s="496" t="s">
        <v>124</v>
      </c>
      <c r="E17" s="79"/>
      <c r="F17" s="57"/>
      <c r="G17" s="57"/>
      <c r="H17" s="79"/>
      <c r="I17" s="79"/>
      <c r="J17" s="79"/>
      <c r="K17" s="79"/>
      <c r="L17" s="79"/>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C20" s="496"/>
      <c r="D20" s="496" t="s">
        <v>124</v>
      </c>
      <c r="E20" s="79"/>
      <c r="F20" s="57"/>
      <c r="G20" s="57"/>
      <c r="H20" s="79"/>
      <c r="I20" s="79"/>
      <c r="J20" s="79"/>
      <c r="K20" s="79"/>
      <c r="L20" s="79"/>
      <c r="M20" s="5"/>
      <c r="N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A11:A1048576 Q38:XFD1048576 B11:P11 B12:B1048576 C21:P1048576 S10:XFD13 S21:XFD37 O14:XFD20 C12:P13 C14:D14 E14:L20">
    <cfRule type="expression" dxfId="3038" priority="9">
      <formula>_xlfn.ISFORMULA(A1)</formula>
    </cfRule>
  </conditionalFormatting>
  <conditionalFormatting sqref="F15:L20">
    <cfRule type="expression" dxfId="3037" priority="8">
      <formula>_xlfn.ISFORMULA(F15)</formula>
    </cfRule>
  </conditionalFormatting>
  <conditionalFormatting sqref="C18:C20">
    <cfRule type="expression" dxfId="3036" priority="7">
      <formula>_xlfn.ISFORMULA(C18)</formula>
    </cfRule>
  </conditionalFormatting>
  <conditionalFormatting sqref="C15:C17">
    <cfRule type="expression" dxfId="3035" priority="6">
      <formula>_xlfn.ISFORMULA(C15)</formula>
    </cfRule>
  </conditionalFormatting>
  <conditionalFormatting sqref="D15:D20">
    <cfRule type="expression" dxfId="3034" priority="2">
      <formula>_xlfn.ISFORMULA(D15)</formula>
    </cfRule>
  </conditionalFormatting>
  <pageMargins left="0.7" right="0.7" top="0.75" bottom="0.75" header="0.3" footer="0.3"/>
  <pageSetup paperSize="9" orientation="portrait" horizontalDpi="4294967294" verticalDpi="429496729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BD867-743D-4EE7-9B27-4B4EA638AB51}">
  <sheetPr>
    <tabColor theme="3" tint="-0.249977111117893"/>
  </sheetPr>
  <dimension ref="A1:I33"/>
  <sheetViews>
    <sheetView workbookViewId="0">
      <selection activeCell="M27" sqref="M27"/>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6.85546875" style="1" bestFit="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268</v>
      </c>
    </row>
    <row r="2" spans="1:9" s="167" customFormat="1" ht="12.4"/>
    <row r="3" spans="1:9" s="167" customFormat="1" ht="12.4"/>
    <row r="4" spans="1:9" s="167" customFormat="1" ht="12.4"/>
    <row r="5" spans="1:9" s="267" customFormat="1" ht="12.6" thickBot="1"/>
    <row r="6" spans="1:9" ht="14.1">
      <c r="A6" s="242" t="s">
        <v>269</v>
      </c>
      <c r="B6" s="243"/>
      <c r="C6" s="243"/>
      <c r="D6" s="243"/>
      <c r="E6" s="243"/>
      <c r="F6" s="243"/>
      <c r="G6" s="243"/>
      <c r="H6" s="243"/>
      <c r="I6" s="423"/>
    </row>
    <row r="7" spans="1:9">
      <c r="A7" s="249"/>
      <c r="I7" s="250"/>
    </row>
    <row r="8" spans="1:9" ht="14.1">
      <c r="A8" s="424" t="s">
        <v>270</v>
      </c>
      <c r="B8" s="496">
        <v>2015</v>
      </c>
      <c r="C8" s="496">
        <v>2020</v>
      </c>
      <c r="D8" s="496">
        <v>2025</v>
      </c>
      <c r="E8" s="496">
        <v>2030</v>
      </c>
      <c r="F8" s="496">
        <v>2035</v>
      </c>
      <c r="G8" s="496">
        <v>2040</v>
      </c>
      <c r="H8" s="496">
        <v>2045</v>
      </c>
      <c r="I8" s="425">
        <v>2050</v>
      </c>
    </row>
    <row r="9" spans="1:9">
      <c r="A9" s="333" t="s">
        <v>271</v>
      </c>
      <c r="B9" s="320">
        <f>'Bioenergy GVAjobs'!B43</f>
        <v>56.252282705902928</v>
      </c>
      <c r="C9" s="320">
        <f>'Bioenergy GVAjobs'!C43</f>
        <v>105.87086690711502</v>
      </c>
      <c r="D9" s="320">
        <f>'Bioenergy GVAjobs'!D43</f>
        <v>163.70037475956542</v>
      </c>
      <c r="E9" s="320">
        <f>'Bioenergy GVAjobs'!E43</f>
        <v>274.67551909864142</v>
      </c>
      <c r="F9" s="320">
        <f>'Bioenergy GVAjobs'!F43</f>
        <v>342.78290325144474</v>
      </c>
      <c r="G9" s="320">
        <f>'Bioenergy GVAjobs'!G43</f>
        <v>462.94793428087405</v>
      </c>
      <c r="H9" s="320">
        <f>'Bioenergy GVAjobs'!H43</f>
        <v>578.56980290666934</v>
      </c>
      <c r="I9" s="426">
        <f>'Bioenergy GVAjobs'!I43</f>
        <v>655.42875553131012</v>
      </c>
    </row>
    <row r="10" spans="1:9">
      <c r="A10" s="333" t="s">
        <v>272</v>
      </c>
      <c r="B10" s="320">
        <f>'Bioenergy GVAjobs'!B57</f>
        <v>121.73176904034803</v>
      </c>
      <c r="C10" s="320">
        <f>'Bioenergy GVAjobs'!C57</f>
        <v>209.21151439184925</v>
      </c>
      <c r="D10" s="320">
        <f>'Bioenergy GVAjobs'!D57</f>
        <v>293.84720812932665</v>
      </c>
      <c r="E10" s="320">
        <f>'Bioenergy GVAjobs'!E57</f>
        <v>488.05349130297429</v>
      </c>
      <c r="F10" s="320">
        <f>'Bioenergy GVAjobs'!F57</f>
        <v>574.68195047108497</v>
      </c>
      <c r="G10" s="320">
        <f>'Bioenergy GVAjobs'!G57</f>
        <v>710.78336972275747</v>
      </c>
      <c r="H10" s="320">
        <f>'Bioenergy GVAjobs'!H57</f>
        <v>821.69599211301932</v>
      </c>
      <c r="I10" s="426">
        <f>'Bioenergy GVAjobs'!I57</f>
        <v>864.29020357453965</v>
      </c>
    </row>
    <row r="11" spans="1:9">
      <c r="A11" s="333" t="s">
        <v>273</v>
      </c>
      <c r="B11" s="320">
        <v>0</v>
      </c>
      <c r="C11" s="320">
        <v>0</v>
      </c>
      <c r="D11" s="320">
        <v>0</v>
      </c>
      <c r="E11" s="320">
        <v>0</v>
      </c>
      <c r="F11" s="320">
        <v>0</v>
      </c>
      <c r="G11" s="320">
        <v>0</v>
      </c>
      <c r="H11" s="320">
        <v>0</v>
      </c>
      <c r="I11" s="426">
        <v>0</v>
      </c>
    </row>
    <row r="12" spans="1:9">
      <c r="A12" s="249"/>
      <c r="B12" s="478">
        <f>SUM(B9:B11)</f>
        <v>177.98405174625094</v>
      </c>
      <c r="C12" s="478">
        <f t="shared" ref="C12:I12" si="0">SUM(C9:C11)</f>
        <v>315.08238129896426</v>
      </c>
      <c r="D12" s="478">
        <f t="shared" si="0"/>
        <v>457.54758288889207</v>
      </c>
      <c r="E12" s="478">
        <f t="shared" si="0"/>
        <v>762.72901040161571</v>
      </c>
      <c r="F12" s="478">
        <f t="shared" si="0"/>
        <v>917.46485372252971</v>
      </c>
      <c r="G12" s="478">
        <f t="shared" si="0"/>
        <v>1173.7313040036315</v>
      </c>
      <c r="H12" s="478">
        <f t="shared" si="0"/>
        <v>1400.2657950196885</v>
      </c>
      <c r="I12" s="479">
        <f t="shared" si="0"/>
        <v>1519.7189591058498</v>
      </c>
    </row>
    <row r="13" spans="1:9" ht="14.1">
      <c r="A13" s="424" t="s">
        <v>80</v>
      </c>
      <c r="B13" s="496">
        <v>2015</v>
      </c>
      <c r="C13" s="496">
        <v>2020</v>
      </c>
      <c r="D13" s="496">
        <v>2025</v>
      </c>
      <c r="E13" s="496">
        <v>2030</v>
      </c>
      <c r="F13" s="496">
        <v>2035</v>
      </c>
      <c r="G13" s="496">
        <v>2040</v>
      </c>
      <c r="H13" s="496">
        <v>2045</v>
      </c>
      <c r="I13" s="425">
        <v>2050</v>
      </c>
    </row>
    <row r="14" spans="1:9">
      <c r="A14" s="333" t="s">
        <v>271</v>
      </c>
      <c r="B14" s="320">
        <f>'Bioenergy GVAjobs'!B50</f>
        <v>579.10233271624929</v>
      </c>
      <c r="C14" s="320">
        <f>'Bioenergy GVAjobs'!C50</f>
        <v>1129.9473898181436</v>
      </c>
      <c r="D14" s="320">
        <f>'Bioenergy GVAjobs'!D50</f>
        <v>1728.1954827711634</v>
      </c>
      <c r="E14" s="320">
        <f>'Bioenergy GVAjobs'!E50</f>
        <v>2724.8384760011199</v>
      </c>
      <c r="F14" s="320">
        <f>'Bioenergy GVAjobs'!F50</f>
        <v>3294.7919305609116</v>
      </c>
      <c r="G14" s="320">
        <f>'Bioenergy GVAjobs'!G50</f>
        <v>4342.6498563509394</v>
      </c>
      <c r="H14" s="320">
        <f>'Bioenergy GVAjobs'!H50</f>
        <v>5252.0730378459866</v>
      </c>
      <c r="I14" s="426">
        <f>'Bioenergy GVAjobs'!I50</f>
        <v>5732.6351104692239</v>
      </c>
    </row>
    <row r="15" spans="1:9">
      <c r="A15" s="333" t="s">
        <v>272</v>
      </c>
      <c r="B15" s="320">
        <f>'Bioenergy GVAjobs'!B64</f>
        <v>1041.3224596837681</v>
      </c>
      <c r="C15" s="320">
        <f>'Bioenergy GVAjobs'!C64</f>
        <v>1719.745670571484</v>
      </c>
      <c r="D15" s="320">
        <f>'Bioenergy GVAjobs'!D64</f>
        <v>2321.1197658179553</v>
      </c>
      <c r="E15" s="320">
        <f>'Bioenergy GVAjobs'!E64</f>
        <v>3704.5950696576206</v>
      </c>
      <c r="F15" s="320">
        <f>'Bioenergy GVAjobs'!F64</f>
        <v>4191.7774507329596</v>
      </c>
      <c r="G15" s="320">
        <f>'Bioenergy GVAjobs'!G64</f>
        <v>4982.0176003165452</v>
      </c>
      <c r="H15" s="320">
        <f>'Bioenergy GVAjobs'!H64</f>
        <v>5534.4759883605184</v>
      </c>
      <c r="I15" s="426">
        <f>'Bioenergy GVAjobs'!I64</f>
        <v>5593.9975110882542</v>
      </c>
    </row>
    <row r="16" spans="1:9">
      <c r="A16" s="333" t="s">
        <v>273</v>
      </c>
      <c r="B16" s="320">
        <v>0</v>
      </c>
      <c r="C16" s="320">
        <v>0</v>
      </c>
      <c r="D16" s="320">
        <v>0</v>
      </c>
      <c r="E16" s="320">
        <v>0</v>
      </c>
      <c r="F16" s="320">
        <v>0</v>
      </c>
      <c r="G16" s="320">
        <v>0</v>
      </c>
      <c r="H16" s="320">
        <v>0</v>
      </c>
      <c r="I16" s="426">
        <v>0</v>
      </c>
    </row>
    <row r="17" spans="1:9">
      <c r="A17" s="249"/>
      <c r="B17" s="478">
        <f>SUM(B14:B16)</f>
        <v>1620.4247924000174</v>
      </c>
      <c r="C17" s="478">
        <f t="shared" ref="C17" si="1">SUM(C14:C16)</f>
        <v>2849.6930603896276</v>
      </c>
      <c r="D17" s="478">
        <f t="shared" ref="D17" si="2">SUM(D14:D16)</f>
        <v>4049.3152485891187</v>
      </c>
      <c r="E17" s="478">
        <f t="shared" ref="E17" si="3">SUM(E14:E16)</f>
        <v>6429.4335456587405</v>
      </c>
      <c r="F17" s="478">
        <f t="shared" ref="F17" si="4">SUM(F14:F16)</f>
        <v>7486.5693812938716</v>
      </c>
      <c r="G17" s="478">
        <f t="shared" ref="G17" si="5">SUM(G14:G16)</f>
        <v>9324.6674566674847</v>
      </c>
      <c r="H17" s="478">
        <f t="shared" ref="H17" si="6">SUM(H14:H16)</f>
        <v>10786.549026206505</v>
      </c>
      <c r="I17" s="479">
        <f t="shared" ref="I17" si="7">SUM(I14:I16)</f>
        <v>11326.632621557477</v>
      </c>
    </row>
    <row r="18" spans="1:9" ht="14.1" thickBot="1">
      <c r="A18" s="372"/>
      <c r="B18" s="365"/>
      <c r="C18" s="365"/>
      <c r="D18" s="365"/>
      <c r="E18" s="365"/>
      <c r="F18" s="365"/>
      <c r="G18" s="365"/>
      <c r="H18" s="365"/>
      <c r="I18" s="373"/>
    </row>
    <row r="20" spans="1:9" ht="14.1" thickBot="1"/>
    <row r="21" spans="1:9" ht="14.1">
      <c r="A21" s="242" t="s">
        <v>274</v>
      </c>
      <c r="B21" s="243"/>
      <c r="C21" s="243"/>
      <c r="D21" s="243"/>
      <c r="E21" s="243"/>
      <c r="F21" s="243"/>
      <c r="G21" s="243"/>
      <c r="H21" s="243"/>
      <c r="I21" s="423"/>
    </row>
    <row r="22" spans="1:9">
      <c r="A22" s="249"/>
      <c r="I22" s="250"/>
    </row>
    <row r="23" spans="1:9" ht="14.1">
      <c r="A23" s="424" t="s">
        <v>270</v>
      </c>
      <c r="B23" s="496">
        <v>2015</v>
      </c>
      <c r="C23" s="496">
        <v>2020</v>
      </c>
      <c r="D23" s="496">
        <v>2025</v>
      </c>
      <c r="E23" s="496">
        <v>2030</v>
      </c>
      <c r="F23" s="496">
        <v>2035</v>
      </c>
      <c r="G23" s="496">
        <v>2040</v>
      </c>
      <c r="H23" s="496">
        <v>2045</v>
      </c>
      <c r="I23" s="425">
        <v>2050</v>
      </c>
    </row>
    <row r="24" spans="1:9">
      <c r="A24" s="333" t="s">
        <v>275</v>
      </c>
      <c r="B24" s="320">
        <f>'Output dom GVAjobs'!B49</f>
        <v>6.582433726044723</v>
      </c>
      <c r="C24" s="320">
        <f>'Output dom GVAjobs'!C49</f>
        <v>7.1277287907153299</v>
      </c>
      <c r="D24" s="320">
        <f>'Output dom GVAjobs'!D49</f>
        <v>1.2887769966894821E-7</v>
      </c>
      <c r="E24" s="320">
        <f>'Output dom GVAjobs'!E49</f>
        <v>75.095371306526602</v>
      </c>
      <c r="F24" s="320">
        <f>'Output dom GVAjobs'!F49</f>
        <v>100.18849236232147</v>
      </c>
      <c r="G24" s="320">
        <f>'Output dom GVAjobs'!G49</f>
        <v>1.107230336537415E-7</v>
      </c>
      <c r="H24" s="320">
        <f>'Output dom GVAjobs'!H49</f>
        <v>1.4548385712840902E-7</v>
      </c>
      <c r="I24" s="426">
        <f>'Output dom GVAjobs'!I49</f>
        <v>191.86465317467301</v>
      </c>
    </row>
    <row r="25" spans="1:9">
      <c r="A25" s="333" t="s">
        <v>276</v>
      </c>
      <c r="B25" s="320">
        <f>'Output dom GVAjobs'!B63</f>
        <v>21.799672520751226</v>
      </c>
      <c r="C25" s="320">
        <f>'Output dom GVAjobs'!C63</f>
        <v>23.605578113584595</v>
      </c>
      <c r="D25" s="320">
        <f>'Output dom GVAjobs'!D63</f>
        <v>15.14007551318663</v>
      </c>
      <c r="E25" s="320">
        <f>'Output dom GVAjobs'!E63</f>
        <v>503.39810976408648</v>
      </c>
      <c r="F25" s="320">
        <f>'Output dom GVAjobs'!F63</f>
        <v>867.13811150305514</v>
      </c>
      <c r="G25" s="320">
        <f>'Output dom GVAjobs'!G63</f>
        <v>622.79882939268873</v>
      </c>
      <c r="H25" s="320">
        <f>'Output dom GVAjobs'!H63</f>
        <v>591.64082732597819</v>
      </c>
      <c r="I25" s="426">
        <f>'Output dom GVAjobs'!I63</f>
        <v>822.6152309527896</v>
      </c>
    </row>
    <row r="26" spans="1:9">
      <c r="A26" s="333" t="s">
        <v>277</v>
      </c>
      <c r="B26" s="320">
        <f>'Output dom GVAjobs'!B80</f>
        <v>65.505238046748005</v>
      </c>
      <c r="C26" s="320">
        <f>'Output dom GVAjobs'!C80</f>
        <v>160.59197638387263</v>
      </c>
      <c r="D26" s="320">
        <f>'Output dom GVAjobs'!D80</f>
        <v>270.46705840712576</v>
      </c>
      <c r="E26" s="320">
        <f>'Output dom GVAjobs'!E80</f>
        <v>353.36894947825328</v>
      </c>
      <c r="F26" s="320">
        <f>'Output dom GVAjobs'!F80</f>
        <v>409.29764959725514</v>
      </c>
      <c r="G26" s="320">
        <f>'Output dom GVAjobs'!G80</f>
        <v>438.25315876413134</v>
      </c>
      <c r="H26" s="320">
        <f>'Output dom GVAjobs'!H80</f>
        <v>440.23547697888188</v>
      </c>
      <c r="I26" s="426">
        <f>'Output dom GVAjobs'!I80</f>
        <v>415.24460424150647</v>
      </c>
    </row>
    <row r="27" spans="1:9">
      <c r="A27" s="249"/>
      <c r="B27" s="478">
        <f>SUM(B24:B26)</f>
        <v>93.887344293543947</v>
      </c>
      <c r="C27" s="478">
        <f t="shared" ref="C27" si="8">SUM(C24:C26)</f>
        <v>191.32528328817256</v>
      </c>
      <c r="D27" s="478">
        <f t="shared" ref="D27" si="9">SUM(D24:D26)</f>
        <v>285.60713404919011</v>
      </c>
      <c r="E27" s="478">
        <f t="shared" ref="E27" si="10">SUM(E24:E26)</f>
        <v>931.86243054886643</v>
      </c>
      <c r="F27" s="478">
        <f t="shared" ref="F27" si="11">SUM(F24:F26)</f>
        <v>1376.6242534626317</v>
      </c>
      <c r="G27" s="478">
        <f t="shared" ref="G27" si="12">SUM(G24:G26)</f>
        <v>1061.051988267543</v>
      </c>
      <c r="H27" s="478">
        <f t="shared" ref="H27" si="13">SUM(H24:H26)</f>
        <v>1031.8763044503439</v>
      </c>
      <c r="I27" s="479">
        <f t="shared" ref="I27" si="14">SUM(I24:I26)</f>
        <v>1429.7244883689691</v>
      </c>
    </row>
    <row r="28" spans="1:9" ht="14.1">
      <c r="A28" s="424" t="s">
        <v>80</v>
      </c>
      <c r="B28" s="496">
        <v>2015</v>
      </c>
      <c r="C28" s="496">
        <v>2020</v>
      </c>
      <c r="D28" s="496">
        <v>2025</v>
      </c>
      <c r="E28" s="496">
        <v>2030</v>
      </c>
      <c r="F28" s="496">
        <v>2035</v>
      </c>
      <c r="G28" s="496">
        <v>2040</v>
      </c>
      <c r="H28" s="496">
        <v>2045</v>
      </c>
      <c r="I28" s="425">
        <v>2050</v>
      </c>
    </row>
    <row r="29" spans="1:9">
      <c r="A29" s="333" t="s">
        <v>275</v>
      </c>
      <c r="B29" s="320">
        <f>'Output dom GVAjobs'!B56</f>
        <v>66.344618048746099</v>
      </c>
      <c r="C29" s="320">
        <f>'Output dom GVAjobs'!C56</f>
        <v>69.034742443893279</v>
      </c>
      <c r="D29" s="320">
        <f>'Output dom GVAjobs'!D56</f>
        <v>1.2026554072301237E-6</v>
      </c>
      <c r="E29" s="320">
        <f>'Output dom GVAjobs'!E56</f>
        <v>752.14421519327527</v>
      </c>
      <c r="F29" s="320">
        <f>'Output dom GVAjobs'!F56</f>
        <v>984.49320442976386</v>
      </c>
      <c r="G29" s="320">
        <f>'Output dom GVAjobs'!G56</f>
        <v>9.2017307887711051E-7</v>
      </c>
      <c r="H29" s="320">
        <f>'Output dom GVAjobs'!H56</f>
        <v>1.1668549633066515E-6</v>
      </c>
      <c r="I29" s="426">
        <f>'Output dom GVAjobs'!I56</f>
        <v>1604.1916476102506</v>
      </c>
    </row>
    <row r="30" spans="1:9">
      <c r="A30" s="333" t="s">
        <v>276</v>
      </c>
      <c r="B30" s="320">
        <f>'Output dom GVAjobs'!B70</f>
        <v>211.57578301531726</v>
      </c>
      <c r="C30" s="320">
        <f>'Output dom GVAjobs'!C70</f>
        <v>228.09781472976027</v>
      </c>
      <c r="D30" s="320">
        <f>'Output dom GVAjobs'!D70</f>
        <v>156.75550632006781</v>
      </c>
      <c r="E30" s="320">
        <f>'Output dom GVAjobs'!E70</f>
        <v>4784.0608666927155</v>
      </c>
      <c r="F30" s="320">
        <f>'Output dom GVAjobs'!F70</f>
        <v>8478.4444494367763</v>
      </c>
      <c r="G30" s="320">
        <f>'Output dom GVAjobs'!G70</f>
        <v>6448.2601788459033</v>
      </c>
      <c r="H30" s="320">
        <f>'Output dom GVAjobs'!H70</f>
        <v>6125.6601761183283</v>
      </c>
      <c r="I30" s="426">
        <f>'Output dom GVAjobs'!I70</f>
        <v>7907.0373040092754</v>
      </c>
    </row>
    <row r="31" spans="1:9">
      <c r="A31" s="333" t="s">
        <v>277</v>
      </c>
      <c r="B31" s="320">
        <f>'Output dom GVAjobs'!B88</f>
        <v>1045.5896022785328</v>
      </c>
      <c r="C31" s="320">
        <f>'Output dom GVAjobs'!C88</f>
        <v>2463.2381885983859</v>
      </c>
      <c r="D31" s="320">
        <f>'Output dom GVAjobs'!D88</f>
        <v>3986.5230836178171</v>
      </c>
      <c r="E31" s="320">
        <f>'Output dom GVAjobs'!E88</f>
        <v>5005.0178461377709</v>
      </c>
      <c r="F31" s="320">
        <f>'Output dom GVAjobs'!F88</f>
        <v>5570.7521314348141</v>
      </c>
      <c r="G31" s="320">
        <f>'Output dom GVAjobs'!G88</f>
        <v>5731.8785381923635</v>
      </c>
      <c r="H31" s="320">
        <f>'Output dom GVAjobs'!H88</f>
        <v>5532.9188575466851</v>
      </c>
      <c r="I31" s="426">
        <f>'Output dom GVAjobs'!I88</f>
        <v>5014.9961117022276</v>
      </c>
    </row>
    <row r="32" spans="1:9">
      <c r="A32" s="249"/>
      <c r="B32" s="478">
        <f>SUM(B29:B31)</f>
        <v>1323.5100033425961</v>
      </c>
      <c r="C32" s="478">
        <f t="shared" ref="C32" si="15">SUM(C29:C31)</f>
        <v>2760.3707457720393</v>
      </c>
      <c r="D32" s="478">
        <f t="shared" ref="D32" si="16">SUM(D29:D31)</f>
        <v>4143.2785911405399</v>
      </c>
      <c r="E32" s="478">
        <f t="shared" ref="E32" si="17">SUM(E29:E31)</f>
        <v>10541.222928023763</v>
      </c>
      <c r="F32" s="478">
        <f t="shared" ref="F32" si="18">SUM(F29:F31)</f>
        <v>15033.689785301354</v>
      </c>
      <c r="G32" s="478">
        <f t="shared" ref="G32" si="19">SUM(G29:G31)</f>
        <v>12180.13871795844</v>
      </c>
      <c r="H32" s="478">
        <f t="shared" ref="H32" si="20">SUM(H29:H31)</f>
        <v>11658.57903483187</v>
      </c>
      <c r="I32" s="479">
        <f t="shared" ref="I32" si="21">SUM(I29:I31)</f>
        <v>14526.225063321755</v>
      </c>
    </row>
    <row r="33" spans="1:9" ht="14.1" thickBot="1">
      <c r="A33" s="372"/>
      <c r="B33" s="365"/>
      <c r="C33" s="365"/>
      <c r="D33" s="365"/>
      <c r="E33" s="365"/>
      <c r="F33" s="365"/>
      <c r="G33" s="365"/>
      <c r="H33" s="365"/>
      <c r="I33" s="373"/>
    </row>
  </sheetData>
  <conditionalFormatting sqref="A1:XFD5 L6:XFD1048576">
    <cfRule type="expression" dxfId="3939" priority="57">
      <formula>_xlfn.ISFORMULA(A1)</formula>
    </cfRule>
  </conditionalFormatting>
  <conditionalFormatting sqref="B29:I31">
    <cfRule type="expression" dxfId="3938" priority="1">
      <formula>_xlfn.ISFORMULA(B29)</formula>
    </cfRule>
  </conditionalFormatting>
  <conditionalFormatting sqref="B9:I11">
    <cfRule type="expression" dxfId="3937" priority="5">
      <formula>_xlfn.ISFORMULA(B9)</formula>
    </cfRule>
  </conditionalFormatting>
  <conditionalFormatting sqref="B14:I16">
    <cfRule type="expression" dxfId="3936" priority="3">
      <formula>_xlfn.ISFORMULA(B14)</formula>
    </cfRule>
  </conditionalFormatting>
  <conditionalFormatting sqref="B24:I26">
    <cfRule type="expression" dxfId="3935" priority="2">
      <formula>_xlfn.ISFORMULA(B24)</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C0439-6697-46D5-BC59-B85A5F12820E}">
  <sheetPr>
    <tabColor theme="5" tint="0.39997558519241921"/>
  </sheetPr>
  <dimension ref="A1:R14"/>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546</v>
      </c>
    </row>
    <row r="7" spans="1:18" ht="14.45">
      <c r="A7" s="126" t="s">
        <v>454</v>
      </c>
      <c r="B7" s="496">
        <v>2015</v>
      </c>
      <c r="C7" s="496">
        <v>2016</v>
      </c>
      <c r="D7" s="496">
        <v>2017</v>
      </c>
      <c r="E7" s="496" t="s">
        <v>471</v>
      </c>
    </row>
    <row r="8" spans="1:18">
      <c r="A8" s="47">
        <v>28.99</v>
      </c>
      <c r="B8" s="496">
        <v>61900</v>
      </c>
      <c r="C8" s="496">
        <v>79800</v>
      </c>
      <c r="D8" s="496">
        <v>87181.818181818177</v>
      </c>
      <c r="E8" s="496">
        <f>AVERAGE(B8:D8)</f>
        <v>76293.939393939392</v>
      </c>
    </row>
    <row r="9" spans="1:18" ht="14.45">
      <c r="A9" s="47">
        <v>28.25</v>
      </c>
      <c r="B9" s="496">
        <v>51217.391304347824</v>
      </c>
      <c r="C9" s="496">
        <v>53500</v>
      </c>
      <c r="D9" s="496">
        <v>40800</v>
      </c>
      <c r="E9" s="496">
        <f t="shared" ref="E9" si="0">AVERAGE(B9:D9)</f>
        <v>48505.79710144928</v>
      </c>
      <c r="Q9" s="5"/>
      <c r="R9" s="5"/>
    </row>
    <row r="10" spans="1:18" ht="14.45">
      <c r="Q10" s="5"/>
      <c r="R10" s="5"/>
    </row>
    <row r="11" spans="1:18" ht="14.1">
      <c r="A11" s="2" t="s">
        <v>472</v>
      </c>
    </row>
    <row r="12" spans="1:18" ht="14.45">
      <c r="A12" s="126" t="s">
        <v>454</v>
      </c>
      <c r="B12" s="496">
        <v>2015</v>
      </c>
      <c r="C12" s="496">
        <v>2016</v>
      </c>
      <c r="D12" s="496">
        <v>2017</v>
      </c>
      <c r="E12" s="496" t="s">
        <v>471</v>
      </c>
    </row>
    <row r="13" spans="1:18">
      <c r="A13" s="47">
        <v>28.99</v>
      </c>
      <c r="B13" s="206">
        <v>0.40378343118069143</v>
      </c>
      <c r="C13" s="206">
        <v>0.47330960854092524</v>
      </c>
      <c r="D13" s="206">
        <v>0.45710200190657768</v>
      </c>
      <c r="E13" s="206">
        <f>AVERAGE(B13:D13)</f>
        <v>0.44473168054273149</v>
      </c>
    </row>
    <row r="14" spans="1:18">
      <c r="A14" s="47">
        <v>28.25</v>
      </c>
      <c r="B14" s="206">
        <v>0.33551694673882088</v>
      </c>
      <c r="C14" s="206">
        <v>0.32877094972067039</v>
      </c>
      <c r="D14" s="206">
        <v>0.25842411958449457</v>
      </c>
      <c r="E14" s="206">
        <f t="shared" ref="E14" si="1">AVERAGE(B14:D14)</f>
        <v>0.30757067201466198</v>
      </c>
    </row>
  </sheetData>
  <conditionalFormatting sqref="A1:XFD6 L49:XFD83 L89:XFD1048576 F84:XFD88 A82:E86 F7:XFD48 A10:E11 A15:E46">
    <cfRule type="expression" dxfId="3033" priority="3">
      <formula>_xlfn.ISFORMULA(A1)</formula>
    </cfRule>
  </conditionalFormatting>
  <conditionalFormatting sqref="B7:E9">
    <cfRule type="expression" dxfId="3032" priority="2">
      <formula>_xlfn.ISFORMULA(B7)</formula>
    </cfRule>
  </conditionalFormatting>
  <conditionalFormatting sqref="B12:E14">
    <cfRule type="expression" dxfId="3031" priority="1">
      <formula>_xlfn.ISFORMULA(B12)</formula>
    </cfRule>
  </conditionalFormatting>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52331-5522-4D63-8A58-E1F8C51E9C67}">
  <sheetPr>
    <tabColor theme="5" tint="0.39997558519241921"/>
  </sheetPr>
  <dimension ref="A1:I15"/>
  <sheetViews>
    <sheetView topLeftCell="A2" workbookViewId="0">
      <selection activeCell="B13" sqref="B13"/>
    </sheetView>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547</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0</v>
      </c>
      <c r="D10" s="171">
        <f>C10+(($E$10-$B$10)/3)</f>
        <v>0</v>
      </c>
      <c r="E10" s="171">
        <v>0</v>
      </c>
      <c r="F10" s="171">
        <f t="shared" ref="F10:I15" si="1">E10</f>
        <v>0</v>
      </c>
      <c r="G10" s="171">
        <f t="shared" si="1"/>
        <v>0</v>
      </c>
      <c r="H10" s="171">
        <f t="shared" si="1"/>
        <v>0</v>
      </c>
      <c r="I10" s="239">
        <f t="shared" si="1"/>
        <v>0</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1</v>
      </c>
      <c r="C13" s="171">
        <f>B13+(($E$13-$B$13)/3)</f>
        <v>1</v>
      </c>
      <c r="D13" s="171">
        <f>C13+(($E$13-$B$13)/3)</f>
        <v>1</v>
      </c>
      <c r="E13" s="171">
        <v>1</v>
      </c>
      <c r="F13" s="171">
        <f t="shared" si="1"/>
        <v>1</v>
      </c>
      <c r="G13" s="171">
        <f t="shared" si="1"/>
        <v>1</v>
      </c>
      <c r="H13" s="171">
        <f t="shared" si="1"/>
        <v>1</v>
      </c>
      <c r="I13" s="239">
        <f t="shared" si="1"/>
        <v>1</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0</v>
      </c>
      <c r="D15" s="510">
        <f>C15+(($E$15-$B$15)/3)</f>
        <v>0</v>
      </c>
      <c r="E15" s="510">
        <v>0</v>
      </c>
      <c r="F15" s="510">
        <f t="shared" si="1"/>
        <v>0</v>
      </c>
      <c r="G15" s="510">
        <f t="shared" si="1"/>
        <v>0</v>
      </c>
      <c r="H15" s="510">
        <f t="shared" si="1"/>
        <v>0</v>
      </c>
      <c r="I15" s="255">
        <f t="shared" si="1"/>
        <v>0</v>
      </c>
    </row>
  </sheetData>
  <conditionalFormatting sqref="A1:XFD6 A7:I7 J7:XFD25 L26:XFD1048576">
    <cfRule type="expression" dxfId="3030" priority="4">
      <formula>_xlfn.ISFORMULA(A1)</formula>
    </cfRule>
  </conditionalFormatting>
  <conditionalFormatting sqref="A16:I17">
    <cfRule type="expression" dxfId="3029" priority="3">
      <formula>_xlfn.ISFORMULA(A16)</formula>
    </cfRule>
  </conditionalFormatting>
  <conditionalFormatting sqref="A8:I8 A10:B13 C10:C15 A9:C9 D9:I15">
    <cfRule type="expression" dxfId="3028" priority="2">
      <formula>_xlfn.ISFORMULA(A8)</formula>
    </cfRule>
  </conditionalFormatting>
  <conditionalFormatting sqref="A14:B15">
    <cfRule type="expression" dxfId="3027" priority="1">
      <formula>_xlfn.ISFORMULA(A14)</formula>
    </cfRule>
  </conditionalFormatting>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3F077-B295-465D-9051-4C98BA331462}">
  <sheetPr>
    <tabColor theme="5" tint="0.39997558519241921"/>
  </sheetPr>
  <dimension ref="A1:R166"/>
  <sheetViews>
    <sheetView topLeftCell="A7" workbookViewId="0">
      <selection activeCell="C8" sqref="C8"/>
    </sheetView>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547</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191236293.54200009</v>
      </c>
      <c r="C7" s="256">
        <f>SUM(C14:C20,C24:C30,C34:C40,C44:C50,C54:C60)</f>
        <v>215643124.47445929</v>
      </c>
      <c r="D7" s="256">
        <f t="shared" ref="D7:I7" si="0">SUM(D14:D20,D24:D30,D34:D40,D44:D50,D54:D60)</f>
        <v>242161105.25467122</v>
      </c>
      <c r="E7" s="256">
        <f t="shared" si="0"/>
        <v>261526997.71989545</v>
      </c>
      <c r="F7" s="256">
        <f t="shared" si="0"/>
        <v>283352801.1887598</v>
      </c>
      <c r="G7" s="256">
        <f t="shared" si="0"/>
        <v>301581070.68062496</v>
      </c>
      <c r="H7" s="256">
        <f t="shared" si="0"/>
        <v>313468370.63207179</v>
      </c>
      <c r="I7" s="260">
        <f t="shared" si="0"/>
        <v>330120150.16475332</v>
      </c>
    </row>
    <row r="8" spans="1:18">
      <c r="A8" s="236" t="s">
        <v>490</v>
      </c>
      <c r="B8" s="256">
        <f>SUM(B67:B73,B77:B83,B87:B93,B97:B103,B107:B113)</f>
        <v>191236293.54200009</v>
      </c>
      <c r="C8" s="256">
        <f t="shared" ref="C8:I8" si="1">SUM(C67:C73,C77:C83,C87:C93,C97:C103,C107:C113)</f>
        <v>215974020.67336667</v>
      </c>
      <c r="D8" s="256">
        <f t="shared" si="1"/>
        <v>242655922.53313965</v>
      </c>
      <c r="E8" s="256">
        <f t="shared" si="1"/>
        <v>252998457.80947146</v>
      </c>
      <c r="F8" s="256">
        <f t="shared" si="1"/>
        <v>268724467.671924</v>
      </c>
      <c r="G8" s="256">
        <f t="shared" si="1"/>
        <v>286368744.72878516</v>
      </c>
      <c r="H8" s="256">
        <f t="shared" si="1"/>
        <v>301208256.18834758</v>
      </c>
      <c r="I8" s="261">
        <f t="shared" si="1"/>
        <v>310004660.09621018</v>
      </c>
    </row>
    <row r="9" spans="1:18">
      <c r="A9" s="506" t="s">
        <v>491</v>
      </c>
      <c r="B9" s="259">
        <f>SUM(B120:B126,B130:B136,B140:B146,B150:B156,B160:B166)</f>
        <v>191236293.54200009</v>
      </c>
      <c r="C9" s="511">
        <f t="shared" ref="C9:I9" si="2">SUM(C120:C126,C130:C136,C140:C146,C150:C156,C160:C166)</f>
        <v>217780599.19150722</v>
      </c>
      <c r="D9" s="511">
        <f t="shared" si="2"/>
        <v>246420711.97479185</v>
      </c>
      <c r="E9" s="511">
        <f t="shared" si="2"/>
        <v>255742011.54678094</v>
      </c>
      <c r="F9" s="511">
        <f t="shared" si="2"/>
        <v>273359592.97975695</v>
      </c>
      <c r="G9" s="511">
        <f t="shared" si="2"/>
        <v>288191134.98832357</v>
      </c>
      <c r="H9" s="511">
        <f t="shared" si="2"/>
        <v>299896784.15466374</v>
      </c>
      <c r="I9" s="262">
        <f t="shared" si="2"/>
        <v>319766879.44102347</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'AD% (4)'!B9*'Fuel demand EU'!B9</f>
        <v>0</v>
      </c>
      <c r="C14" s="252">
        <f>'AD% (4)'!C9*'Fuel demand EU'!C9</f>
        <v>0</v>
      </c>
      <c r="D14" s="252">
        <f>'AD% (4)'!D9*'Fuel demand EU'!D9</f>
        <v>0</v>
      </c>
      <c r="E14" s="252">
        <f>'AD% (4)'!E9*'Fuel demand EU'!E9</f>
        <v>0</v>
      </c>
      <c r="F14" s="252">
        <f>'AD% (4)'!F9*'Fuel demand EU'!F9</f>
        <v>0</v>
      </c>
      <c r="G14" s="252">
        <f>'AD% (4)'!G9*'Fuel demand EU'!G9</f>
        <v>0</v>
      </c>
      <c r="H14" s="252">
        <f>'AD% (4)'!H9*'Fuel demand EU'!H9</f>
        <v>0</v>
      </c>
      <c r="I14" s="253">
        <f>'AD% (4)'!I9*'Fuel demand EU'!I9</f>
        <v>0</v>
      </c>
      <c r="Q14" s="5"/>
      <c r="R14" s="5"/>
    </row>
    <row r="15" spans="1:18" ht="14.45">
      <c r="A15" s="246" t="s">
        <v>480</v>
      </c>
      <c r="B15" s="252">
        <f>'AD% (4)'!B10*'Fuel demand EU'!B10</f>
        <v>0</v>
      </c>
      <c r="C15" s="252">
        <f>'AD% (4)'!C10*'Fuel demand EU'!C10</f>
        <v>0</v>
      </c>
      <c r="D15" s="252">
        <f>'AD% (4)'!D10*'Fuel demand EU'!D10</f>
        <v>0</v>
      </c>
      <c r="E15" s="252">
        <f>'AD% (4)'!E10*'Fuel demand EU'!E10</f>
        <v>0</v>
      </c>
      <c r="F15" s="252">
        <f>'AD% (4)'!F10*'Fuel demand EU'!F10</f>
        <v>0</v>
      </c>
      <c r="G15" s="252">
        <f>'AD% (4)'!G10*'Fuel demand EU'!G10</f>
        <v>0</v>
      </c>
      <c r="H15" s="252">
        <f>'AD% (4)'!H10*'Fuel demand EU'!H10</f>
        <v>0</v>
      </c>
      <c r="I15" s="253">
        <f>'AD% (4)'!I10*'Fuel demand EU'!I10</f>
        <v>0</v>
      </c>
    </row>
    <row r="16" spans="1:18" ht="14.45">
      <c r="A16" s="246" t="s">
        <v>84</v>
      </c>
      <c r="B16" s="252">
        <f>'AD% (4)'!B11*'Fuel demand EU'!B11</f>
        <v>0</v>
      </c>
      <c r="C16" s="252">
        <f>'AD% (4)'!C11*'Fuel demand EU'!C11</f>
        <v>0</v>
      </c>
      <c r="D16" s="252">
        <f>'AD% (4)'!D11*'Fuel demand EU'!D11</f>
        <v>0</v>
      </c>
      <c r="E16" s="252">
        <f>'AD% (4)'!E11*'Fuel demand EU'!E11</f>
        <v>0</v>
      </c>
      <c r="F16" s="252">
        <f>'AD% (4)'!F11*'Fuel demand EU'!F11</f>
        <v>0</v>
      </c>
      <c r="G16" s="252">
        <f>'AD% (4)'!G11*'Fuel demand EU'!G11</f>
        <v>0</v>
      </c>
      <c r="H16" s="252">
        <f>'AD% (4)'!H11*'Fuel demand EU'!H11</f>
        <v>0</v>
      </c>
      <c r="I16" s="253">
        <f>'AD% (4)'!I11*'Fuel demand EU'!I11</f>
        <v>0</v>
      </c>
    </row>
    <row r="17" spans="1:12" ht="14.45">
      <c r="A17" s="246" t="s">
        <v>481</v>
      </c>
      <c r="B17" s="252">
        <f>'AD% (4)'!B12*'Fuel demand EU'!B12</f>
        <v>0</v>
      </c>
      <c r="C17" s="252">
        <f>'AD% (4)'!C12*'Fuel demand EU'!C12</f>
        <v>0</v>
      </c>
      <c r="D17" s="252">
        <f>'AD% (4)'!D12*'Fuel demand EU'!D12</f>
        <v>0</v>
      </c>
      <c r="E17" s="252">
        <f>'AD% (4)'!E12*'Fuel demand EU'!E12</f>
        <v>0</v>
      </c>
      <c r="F17" s="252">
        <f>'AD% (4)'!F12*'Fuel demand EU'!F12</f>
        <v>0</v>
      </c>
      <c r="G17" s="252">
        <f>'AD% (4)'!G12*'Fuel demand EU'!G12</f>
        <v>0</v>
      </c>
      <c r="H17" s="252">
        <f>'AD% (4)'!H12*'Fuel demand EU'!H12</f>
        <v>0</v>
      </c>
      <c r="I17" s="253">
        <f>'AD% (4)'!I12*'Fuel demand EU'!I12</f>
        <v>0</v>
      </c>
    </row>
    <row r="18" spans="1:12" ht="14.45">
      <c r="A18" s="246" t="s">
        <v>482</v>
      </c>
      <c r="B18" s="252">
        <f>'AD% (4)'!B13*'Fuel demand EU'!B13</f>
        <v>37885400</v>
      </c>
      <c r="C18" s="252">
        <f>'AD% (4)'!C13*'Fuel demand EU'!C13</f>
        <v>52352695.654586032</v>
      </c>
      <c r="D18" s="252">
        <f>'AD% (4)'!D13*'Fuel demand EU'!D13</f>
        <v>68388150.72978352</v>
      </c>
      <c r="E18" s="252">
        <f>'AD% (4)'!E13*'Fuel demand EU'!E13</f>
        <v>75943720.704196692</v>
      </c>
      <c r="F18" s="252">
        <f>'AD% (4)'!F13*'Fuel demand EU'!F13</f>
        <v>82778298.366769329</v>
      </c>
      <c r="G18" s="252">
        <f>'AD% (4)'!G13*'Fuel demand EU'!G13</f>
        <v>90349785.116627693</v>
      </c>
      <c r="H18" s="252">
        <f>'AD% (4)'!H13*'Fuel demand EU'!H13</f>
        <v>99077472.187096179</v>
      </c>
      <c r="I18" s="253">
        <f>'AD% (4)'!I13*'Fuel demand EU'!I13</f>
        <v>108803313.0064432</v>
      </c>
    </row>
    <row r="19" spans="1:12" ht="14.45">
      <c r="A19" s="247" t="s">
        <v>483</v>
      </c>
      <c r="B19" s="252">
        <f>'AD% (4)'!B14*'Fuel demand EU'!B14</f>
        <v>0</v>
      </c>
      <c r="C19" s="252">
        <f>'AD% (4)'!C14*'Fuel demand EU'!C14</f>
        <v>0</v>
      </c>
      <c r="D19" s="252">
        <f>'AD% (4)'!D14*'Fuel demand EU'!D14</f>
        <v>0</v>
      </c>
      <c r="E19" s="252">
        <f>'AD% (4)'!E14*'Fuel demand EU'!E14</f>
        <v>0</v>
      </c>
      <c r="F19" s="252">
        <f>'AD% (4)'!F14*'Fuel demand EU'!F14</f>
        <v>0</v>
      </c>
      <c r="G19" s="252">
        <f>'AD% (4)'!G14*'Fuel demand EU'!G14</f>
        <v>0</v>
      </c>
      <c r="H19" s="252">
        <f>'AD% (4)'!H14*'Fuel demand EU'!H14</f>
        <v>0</v>
      </c>
      <c r="I19" s="253">
        <f>'AD% (4)'!I14*'Fuel demand EU'!I14</f>
        <v>0</v>
      </c>
    </row>
    <row r="20" spans="1:12" ht="14.45">
      <c r="A20" s="248" t="s">
        <v>484</v>
      </c>
      <c r="B20" s="252">
        <f>'AD% (4)'!B15*'Fuel demand EU'!B15</f>
        <v>0</v>
      </c>
      <c r="C20" s="252">
        <f>'AD% (4)'!C15*'Fuel demand EU'!C15</f>
        <v>0</v>
      </c>
      <c r="D20" s="252">
        <f>'AD% (4)'!D15*'Fuel demand EU'!D15</f>
        <v>0</v>
      </c>
      <c r="E20" s="252">
        <f>'AD% (4)'!E15*'Fuel demand EU'!E15</f>
        <v>0</v>
      </c>
      <c r="F20" s="252">
        <f>'AD% (4)'!F15*'Fuel demand EU'!F15</f>
        <v>0</v>
      </c>
      <c r="G20" s="252">
        <f>'AD% (4)'!G15*'Fuel demand EU'!G15</f>
        <v>0</v>
      </c>
      <c r="H20" s="252">
        <f>'AD% (4)'!H15*'Fuel demand EU'!H15</f>
        <v>0</v>
      </c>
      <c r="I20" s="253">
        <f>'AD% (4)'!I15*'Fuel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'AD% (4)'!B9*'Fuel demand EU'!B19</f>
        <v>0</v>
      </c>
      <c r="C24" s="252">
        <f>'AD% (4)'!C9*'Fuel demand EU'!C19</f>
        <v>0</v>
      </c>
      <c r="D24" s="252">
        <f>'AD% (4)'!D9*'Fuel demand EU'!D19</f>
        <v>0</v>
      </c>
      <c r="E24" s="252">
        <f>'AD% (4)'!E9*'Fuel demand EU'!E19</f>
        <v>0</v>
      </c>
      <c r="F24" s="252">
        <f>'AD% (4)'!F9*'Fuel demand EU'!F19</f>
        <v>0</v>
      </c>
      <c r="G24" s="252">
        <f>'AD% (4)'!G9*'Fuel demand EU'!G19</f>
        <v>0</v>
      </c>
      <c r="H24" s="252">
        <f>'AD% (4)'!H9*'Fuel demand EU'!H19</f>
        <v>0</v>
      </c>
      <c r="I24" s="253">
        <f>'AD% (4)'!I9*'Fuel demand EU'!I19</f>
        <v>0</v>
      </c>
      <c r="K24" s="256"/>
      <c r="L24" s="256"/>
    </row>
    <row r="25" spans="1:12" ht="14.45">
      <c r="A25" s="246" t="s">
        <v>480</v>
      </c>
      <c r="B25" s="252">
        <f>'AD% (4)'!B10*'Fuel demand EU'!B20</f>
        <v>0</v>
      </c>
      <c r="C25" s="252">
        <f>'AD% (4)'!C10*'Fuel demand EU'!C20</f>
        <v>0</v>
      </c>
      <c r="D25" s="252">
        <f>'AD% (4)'!D10*'Fuel demand EU'!D20</f>
        <v>0</v>
      </c>
      <c r="E25" s="252">
        <f>'AD% (4)'!E10*'Fuel demand EU'!E20</f>
        <v>0</v>
      </c>
      <c r="F25" s="252">
        <f>'AD% (4)'!F10*'Fuel demand EU'!F20</f>
        <v>0</v>
      </c>
      <c r="G25" s="252">
        <f>'AD% (4)'!G10*'Fuel demand EU'!G20</f>
        <v>0</v>
      </c>
      <c r="H25" s="252">
        <f>'AD% (4)'!H10*'Fuel demand EU'!H20</f>
        <v>0</v>
      </c>
      <c r="I25" s="253">
        <f>'AD% (4)'!I10*'Fuel demand EU'!I20</f>
        <v>0</v>
      </c>
    </row>
    <row r="26" spans="1:12" ht="14.45">
      <c r="A26" s="246" t="s">
        <v>84</v>
      </c>
      <c r="B26" s="252">
        <f>'AD% (4)'!B11*'Fuel demand EU'!B21</f>
        <v>0</v>
      </c>
      <c r="C26" s="252">
        <f>'AD% (4)'!C11*'Fuel demand EU'!C21</f>
        <v>0</v>
      </c>
      <c r="D26" s="252">
        <f>'AD% (4)'!D11*'Fuel demand EU'!D21</f>
        <v>0</v>
      </c>
      <c r="E26" s="252">
        <f>'AD% (4)'!E11*'Fuel demand EU'!E21</f>
        <v>0</v>
      </c>
      <c r="F26" s="252">
        <f>'AD% (4)'!F11*'Fuel demand EU'!F21</f>
        <v>0</v>
      </c>
      <c r="G26" s="252">
        <f>'AD% (4)'!G11*'Fuel demand EU'!G21</f>
        <v>0</v>
      </c>
      <c r="H26" s="252">
        <f>'AD% (4)'!H11*'Fuel demand EU'!H21</f>
        <v>0</v>
      </c>
      <c r="I26" s="253">
        <f>'AD% (4)'!I11*'Fuel demand EU'!I21</f>
        <v>0</v>
      </c>
    </row>
    <row r="27" spans="1:12" ht="14.45">
      <c r="A27" s="246" t="s">
        <v>481</v>
      </c>
      <c r="B27" s="252">
        <f>'AD% (4)'!B12*'Fuel demand EU'!B22</f>
        <v>0</v>
      </c>
      <c r="C27" s="252">
        <f>'AD% (4)'!C12*'Fuel demand EU'!C22</f>
        <v>0</v>
      </c>
      <c r="D27" s="252">
        <f>'AD% (4)'!D12*'Fuel demand EU'!D22</f>
        <v>0</v>
      </c>
      <c r="E27" s="252">
        <f>'AD% (4)'!E12*'Fuel demand EU'!E22</f>
        <v>0</v>
      </c>
      <c r="F27" s="252">
        <f>'AD% (4)'!F12*'Fuel demand EU'!F22</f>
        <v>0</v>
      </c>
      <c r="G27" s="252">
        <f>'AD% (4)'!G12*'Fuel demand EU'!G22</f>
        <v>0</v>
      </c>
      <c r="H27" s="252">
        <f>'AD% (4)'!H12*'Fuel demand EU'!H22</f>
        <v>0</v>
      </c>
      <c r="I27" s="253">
        <f>'AD% (4)'!I12*'Fuel demand EU'!I22</f>
        <v>0</v>
      </c>
    </row>
    <row r="28" spans="1:12" ht="14.45">
      <c r="A28" s="246" t="s">
        <v>482</v>
      </c>
      <c r="B28" s="252">
        <f>'AD% (4)'!B13*'Fuel demand EU'!B23</f>
        <v>0</v>
      </c>
      <c r="C28" s="252">
        <f>'AD% (4)'!C13*'Fuel demand EU'!C23</f>
        <v>0</v>
      </c>
      <c r="D28" s="252">
        <f>'AD% (4)'!D13*'Fuel demand EU'!D23</f>
        <v>0</v>
      </c>
      <c r="E28" s="252">
        <f>'AD% (4)'!E13*'Fuel demand EU'!E23</f>
        <v>0</v>
      </c>
      <c r="F28" s="252">
        <f>'AD% (4)'!F13*'Fuel demand EU'!F23</f>
        <v>0</v>
      </c>
      <c r="G28" s="252">
        <f>'AD% (4)'!G13*'Fuel demand EU'!G23</f>
        <v>0</v>
      </c>
      <c r="H28" s="252">
        <f>'AD% (4)'!H13*'Fuel demand EU'!H23</f>
        <v>0</v>
      </c>
      <c r="I28" s="253">
        <f>'AD% (4)'!I13*'Fuel demand EU'!I23</f>
        <v>0</v>
      </c>
    </row>
    <row r="29" spans="1:12" ht="14.45">
      <c r="A29" s="247" t="s">
        <v>483</v>
      </c>
      <c r="B29" s="252">
        <f>'AD% (4)'!B14*'Fuel demand EU'!B24</f>
        <v>0</v>
      </c>
      <c r="C29" s="252">
        <f>'AD% (4)'!C14*'Fuel demand EU'!C24</f>
        <v>0</v>
      </c>
      <c r="D29" s="252">
        <f>'AD% (4)'!D14*'Fuel demand EU'!D24</f>
        <v>0</v>
      </c>
      <c r="E29" s="252">
        <f>'AD% (4)'!E14*'Fuel demand EU'!E24</f>
        <v>0</v>
      </c>
      <c r="F29" s="252">
        <f>'AD% (4)'!F14*'Fuel demand EU'!F24</f>
        <v>0</v>
      </c>
      <c r="G29" s="252">
        <f>'AD% (4)'!G14*'Fuel demand EU'!G24</f>
        <v>0</v>
      </c>
      <c r="H29" s="252">
        <f>'AD% (4)'!H14*'Fuel demand EU'!H24</f>
        <v>0</v>
      </c>
      <c r="I29" s="253">
        <f>'AD% (4)'!I14*'Fuel demand EU'!I24</f>
        <v>0</v>
      </c>
    </row>
    <row r="30" spans="1:12" ht="14.45">
      <c r="A30" s="248" t="s">
        <v>484</v>
      </c>
      <c r="B30" s="252">
        <f>'AD% (4)'!B15*'Fuel demand EU'!B25</f>
        <v>0</v>
      </c>
      <c r="C30" s="252">
        <f>'AD% (4)'!C15*'Fuel demand EU'!C25</f>
        <v>0</v>
      </c>
      <c r="D30" s="252">
        <f>'AD% (4)'!D15*'Fuel demand EU'!D25</f>
        <v>0</v>
      </c>
      <c r="E30" s="252">
        <f>'AD% (4)'!E15*'Fuel demand EU'!E25</f>
        <v>0</v>
      </c>
      <c r="F30" s="252">
        <f>'AD% (4)'!F15*'Fuel demand EU'!F25</f>
        <v>0</v>
      </c>
      <c r="G30" s="252">
        <f>'AD% (4)'!G15*'Fuel demand EU'!G25</f>
        <v>0</v>
      </c>
      <c r="H30" s="252">
        <f>'AD% (4)'!H15*'Fuel demand EU'!H25</f>
        <v>0</v>
      </c>
      <c r="I30" s="253">
        <f>'AD% (4)'!I15*'Fuel demand EU'!I25</f>
        <v>0</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'AD% (4)'!B9*'Fuel demand EU'!B29</f>
        <v>0</v>
      </c>
      <c r="C34" s="252">
        <f>'AD% (4)'!C9*'Fuel demand EU'!C29</f>
        <v>0</v>
      </c>
      <c r="D34" s="252">
        <f>'AD% (4)'!D9*'Fuel demand EU'!D29</f>
        <v>0</v>
      </c>
      <c r="E34" s="252">
        <f>'AD% (4)'!E9*'Fuel demand EU'!E29</f>
        <v>0</v>
      </c>
      <c r="F34" s="252">
        <f>'AD% (4)'!F9*'Fuel demand EU'!F29</f>
        <v>0</v>
      </c>
      <c r="G34" s="252">
        <f>'AD% (4)'!G9*'Fuel demand EU'!G29</f>
        <v>0</v>
      </c>
      <c r="H34" s="252">
        <f>'AD% (4)'!H9*'Fuel demand EU'!H29</f>
        <v>0</v>
      </c>
      <c r="I34" s="253">
        <f>'AD% (4)'!I9*'Fuel demand EU'!I29</f>
        <v>0</v>
      </c>
    </row>
    <row r="35" spans="1:9" ht="14.45">
      <c r="A35" s="246" t="s">
        <v>480</v>
      </c>
      <c r="B35" s="252">
        <f>'AD% (4)'!B10*'Fuel demand EU'!B30</f>
        <v>0</v>
      </c>
      <c r="C35" s="252">
        <f>'AD% (4)'!C10*'Fuel demand EU'!C30</f>
        <v>0</v>
      </c>
      <c r="D35" s="252">
        <f>'AD% (4)'!D10*'Fuel demand EU'!D30</f>
        <v>0</v>
      </c>
      <c r="E35" s="252">
        <f>'AD% (4)'!E10*'Fuel demand EU'!E30</f>
        <v>0</v>
      </c>
      <c r="F35" s="252">
        <f>'AD% (4)'!F10*'Fuel demand EU'!F30</f>
        <v>0</v>
      </c>
      <c r="G35" s="252">
        <f>'AD% (4)'!G10*'Fuel demand EU'!G30</f>
        <v>0</v>
      </c>
      <c r="H35" s="252">
        <f>'AD% (4)'!H10*'Fuel demand EU'!H30</f>
        <v>0</v>
      </c>
      <c r="I35" s="253">
        <f>'AD% (4)'!I10*'Fuel demand EU'!I30</f>
        <v>0</v>
      </c>
    </row>
    <row r="36" spans="1:9" ht="14.45">
      <c r="A36" s="246" t="s">
        <v>84</v>
      </c>
      <c r="B36" s="252">
        <f>'AD% (4)'!B11*'Fuel demand EU'!B31</f>
        <v>0</v>
      </c>
      <c r="C36" s="252">
        <f>'AD% (4)'!C11*'Fuel demand EU'!C31</f>
        <v>0</v>
      </c>
      <c r="D36" s="252">
        <f>'AD% (4)'!D11*'Fuel demand EU'!D31</f>
        <v>0</v>
      </c>
      <c r="E36" s="252">
        <f>'AD% (4)'!E11*'Fuel demand EU'!E31</f>
        <v>0</v>
      </c>
      <c r="F36" s="252">
        <f>'AD% (4)'!F11*'Fuel demand EU'!F31</f>
        <v>0</v>
      </c>
      <c r="G36" s="252">
        <f>'AD% (4)'!G11*'Fuel demand EU'!G31</f>
        <v>0</v>
      </c>
      <c r="H36" s="252">
        <f>'AD% (4)'!H11*'Fuel demand EU'!H31</f>
        <v>0</v>
      </c>
      <c r="I36" s="253">
        <f>'AD% (4)'!I11*'Fuel demand EU'!I31</f>
        <v>0</v>
      </c>
    </row>
    <row r="37" spans="1:9" ht="14.45">
      <c r="A37" s="246" t="s">
        <v>481</v>
      </c>
      <c r="B37" s="252">
        <f>'AD% (4)'!B12*'Fuel demand EU'!B32</f>
        <v>0</v>
      </c>
      <c r="C37" s="252">
        <f>'AD% (4)'!C12*'Fuel demand EU'!C32</f>
        <v>0</v>
      </c>
      <c r="D37" s="252">
        <f>'AD% (4)'!D12*'Fuel demand EU'!D32</f>
        <v>0</v>
      </c>
      <c r="E37" s="252">
        <f>'AD% (4)'!E12*'Fuel demand EU'!E32</f>
        <v>0</v>
      </c>
      <c r="F37" s="252">
        <f>'AD% (4)'!F12*'Fuel demand EU'!F32</f>
        <v>0</v>
      </c>
      <c r="G37" s="252">
        <f>'AD% (4)'!G12*'Fuel demand EU'!G32</f>
        <v>0</v>
      </c>
      <c r="H37" s="252">
        <f>'AD% (4)'!H12*'Fuel demand EU'!H32</f>
        <v>0</v>
      </c>
      <c r="I37" s="253">
        <f>'AD% (4)'!I12*'Fuel demand EU'!I32</f>
        <v>0</v>
      </c>
    </row>
    <row r="38" spans="1:9" ht="14.45">
      <c r="A38" s="246" t="s">
        <v>482</v>
      </c>
      <c r="B38" s="252">
        <f>'AD% (4)'!B13*'Fuel demand EU'!B33</f>
        <v>89361265.854000062</v>
      </c>
      <c r="C38" s="252">
        <f>'AD% (4)'!C13*'Fuel demand EU'!C33</f>
        <v>98683965.339054123</v>
      </c>
      <c r="D38" s="252">
        <f>'AD% (4)'!D13*'Fuel demand EU'!D33</f>
        <v>108516854.54266021</v>
      </c>
      <c r="E38" s="252">
        <f>'AD% (4)'!E13*'Fuel demand EU'!E33</f>
        <v>114963577.47836366</v>
      </c>
      <c r="F38" s="252">
        <f>'AD% (4)'!F13*'Fuel demand EU'!F33</f>
        <v>125657445.28301124</v>
      </c>
      <c r="G38" s="252">
        <f>'AD% (4)'!G13*'Fuel demand EU'!G33</f>
        <v>132179503.79073475</v>
      </c>
      <c r="H38" s="252">
        <f>'AD% (4)'!H13*'Fuel demand EU'!H33</f>
        <v>133472353.50150676</v>
      </c>
      <c r="I38" s="253">
        <f>'AD% (4)'!I13*'Fuel demand EU'!I33</f>
        <v>136622590.11582929</v>
      </c>
    </row>
    <row r="39" spans="1:9" ht="14.45">
      <c r="A39" s="247" t="s">
        <v>483</v>
      </c>
      <c r="B39" s="252">
        <f>'AD% (4)'!B14*'Fuel demand EU'!B34</f>
        <v>0</v>
      </c>
      <c r="C39" s="252">
        <f>'AD% (4)'!C14*'Fuel demand EU'!C34</f>
        <v>0</v>
      </c>
      <c r="D39" s="252">
        <f>'AD% (4)'!D14*'Fuel demand EU'!D34</f>
        <v>0</v>
      </c>
      <c r="E39" s="252">
        <f>'AD% (4)'!E14*'Fuel demand EU'!E34</f>
        <v>0</v>
      </c>
      <c r="F39" s="252">
        <f>'AD% (4)'!F14*'Fuel demand EU'!F34</f>
        <v>0</v>
      </c>
      <c r="G39" s="252">
        <f>'AD% (4)'!G14*'Fuel demand EU'!G34</f>
        <v>0</v>
      </c>
      <c r="H39" s="252">
        <f>'AD% (4)'!H14*'Fuel demand EU'!H34</f>
        <v>0</v>
      </c>
      <c r="I39" s="253">
        <f>'AD% (4)'!I14*'Fuel demand EU'!I34</f>
        <v>0</v>
      </c>
    </row>
    <row r="40" spans="1:9" ht="14.45">
      <c r="A40" s="248" t="s">
        <v>484</v>
      </c>
      <c r="B40" s="252">
        <f>'AD% (4)'!B15*'Fuel demand EU'!B35</f>
        <v>0</v>
      </c>
      <c r="C40" s="252">
        <f>'AD% (4)'!C15*'Fuel demand EU'!C35</f>
        <v>0</v>
      </c>
      <c r="D40" s="252">
        <f>'AD% (4)'!D15*'Fuel demand EU'!D35</f>
        <v>0</v>
      </c>
      <c r="E40" s="252">
        <f>'AD% (4)'!E15*'Fuel demand EU'!E35</f>
        <v>0</v>
      </c>
      <c r="F40" s="252">
        <f>'AD% (4)'!F15*'Fuel demand EU'!F35</f>
        <v>0</v>
      </c>
      <c r="G40" s="252">
        <f>'AD% (4)'!G15*'Fuel demand EU'!G35</f>
        <v>0</v>
      </c>
      <c r="H40" s="252">
        <f>'AD% (4)'!H15*'Fuel demand EU'!H35</f>
        <v>0</v>
      </c>
      <c r="I40" s="253">
        <f>'AD% (4)'!I15*'Fuel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'AD% (4)'!B9*'Fuel demand EU'!B39</f>
        <v>0</v>
      </c>
      <c r="C44" s="252">
        <f>'AD% (4)'!C9*'Fuel demand EU'!C39</f>
        <v>0</v>
      </c>
      <c r="D44" s="252">
        <f>'AD% (4)'!D9*'Fuel demand EU'!D39</f>
        <v>0</v>
      </c>
      <c r="E44" s="252">
        <f>'AD% (4)'!E9*'Fuel demand EU'!E39</f>
        <v>0</v>
      </c>
      <c r="F44" s="252">
        <f>'AD% (4)'!F9*'Fuel demand EU'!F39</f>
        <v>0</v>
      </c>
      <c r="G44" s="252">
        <f>'AD% (4)'!G9*'Fuel demand EU'!G39</f>
        <v>0</v>
      </c>
      <c r="H44" s="252">
        <f>'AD% (4)'!H9*'Fuel demand EU'!H39</f>
        <v>0</v>
      </c>
      <c r="I44" s="253">
        <f>'AD% (4)'!I9*'Fuel demand EU'!I39</f>
        <v>0</v>
      </c>
    </row>
    <row r="45" spans="1:9" ht="14.45">
      <c r="A45" s="246" t="s">
        <v>480</v>
      </c>
      <c r="B45" s="252">
        <f>'AD% (4)'!B10*'Fuel demand EU'!B40</f>
        <v>0</v>
      </c>
      <c r="C45" s="252">
        <f>'AD% (4)'!C10*'Fuel demand EU'!C40</f>
        <v>0</v>
      </c>
      <c r="D45" s="252">
        <f>'AD% (4)'!D10*'Fuel demand EU'!D40</f>
        <v>0</v>
      </c>
      <c r="E45" s="252">
        <f>'AD% (4)'!E10*'Fuel demand EU'!E40</f>
        <v>0</v>
      </c>
      <c r="F45" s="252">
        <f>'AD% (4)'!F10*'Fuel demand EU'!F40</f>
        <v>0</v>
      </c>
      <c r="G45" s="252">
        <f>'AD% (4)'!G10*'Fuel demand EU'!G40</f>
        <v>0</v>
      </c>
      <c r="H45" s="252">
        <f>'AD% (4)'!H10*'Fuel demand EU'!H40</f>
        <v>0</v>
      </c>
      <c r="I45" s="253">
        <f>'AD% (4)'!I10*'Fuel demand EU'!I40</f>
        <v>0</v>
      </c>
    </row>
    <row r="46" spans="1:9" ht="14.45">
      <c r="A46" s="246" t="s">
        <v>84</v>
      </c>
      <c r="B46" s="252">
        <f>'AD% (4)'!B11*'Fuel demand EU'!B41</f>
        <v>0</v>
      </c>
      <c r="C46" s="252">
        <f>'AD% (4)'!C11*'Fuel demand EU'!C41</f>
        <v>0</v>
      </c>
      <c r="D46" s="252">
        <f>'AD% (4)'!D11*'Fuel demand EU'!D41</f>
        <v>0</v>
      </c>
      <c r="E46" s="252">
        <f>'AD% (4)'!E11*'Fuel demand EU'!E41</f>
        <v>0</v>
      </c>
      <c r="F46" s="252">
        <f>'AD% (4)'!F11*'Fuel demand EU'!F41</f>
        <v>0</v>
      </c>
      <c r="G46" s="252">
        <f>'AD% (4)'!G11*'Fuel demand EU'!G41</f>
        <v>0</v>
      </c>
      <c r="H46" s="252">
        <f>'AD% (4)'!H11*'Fuel demand EU'!H41</f>
        <v>0</v>
      </c>
      <c r="I46" s="253">
        <f>'AD% (4)'!I11*'Fuel demand EU'!I41</f>
        <v>0</v>
      </c>
    </row>
    <row r="47" spans="1:9" ht="14.45">
      <c r="A47" s="246" t="s">
        <v>481</v>
      </c>
      <c r="B47" s="252">
        <f>'AD% (4)'!B12*'Fuel demand EU'!B42</f>
        <v>0</v>
      </c>
      <c r="C47" s="252">
        <f>'AD% (4)'!C12*'Fuel demand EU'!C42</f>
        <v>0</v>
      </c>
      <c r="D47" s="252">
        <f>'AD% (4)'!D12*'Fuel demand EU'!D42</f>
        <v>0</v>
      </c>
      <c r="E47" s="252">
        <f>'AD% (4)'!E12*'Fuel demand EU'!E42</f>
        <v>0</v>
      </c>
      <c r="F47" s="252">
        <f>'AD% (4)'!F12*'Fuel demand EU'!F42</f>
        <v>0</v>
      </c>
      <c r="G47" s="252">
        <f>'AD% (4)'!G12*'Fuel demand EU'!G42</f>
        <v>0</v>
      </c>
      <c r="H47" s="252">
        <f>'AD% (4)'!H12*'Fuel demand EU'!H42</f>
        <v>0</v>
      </c>
      <c r="I47" s="253">
        <f>'AD% (4)'!I12*'Fuel demand EU'!I42</f>
        <v>0</v>
      </c>
    </row>
    <row r="48" spans="1:9" ht="14.45">
      <c r="A48" s="246" t="s">
        <v>482</v>
      </c>
      <c r="B48" s="252">
        <f>'AD% (4)'!B13*'Fuel demand EU'!B43</f>
        <v>9378104.034</v>
      </c>
      <c r="C48" s="252">
        <f>'AD% (4)'!C13*'Fuel demand EU'!C43</f>
        <v>10036309.516891846</v>
      </c>
      <c r="D48" s="252">
        <f>'AD% (4)'!D13*'Fuel demand EU'!D43</f>
        <v>10727315.70837296</v>
      </c>
      <c r="E48" s="252">
        <f>'AD% (4)'!E13*'Fuel demand EU'!E43</f>
        <v>12537300.247925119</v>
      </c>
      <c r="F48" s="252">
        <f>'AD% (4)'!F13*'Fuel demand EU'!F43</f>
        <v>13810417.194202201</v>
      </c>
      <c r="G48" s="252">
        <f>'AD% (4)'!G13*'Fuel demand EU'!G43</f>
        <v>15110657.455441359</v>
      </c>
      <c r="H48" s="252">
        <f>'AD% (4)'!H13*'Fuel demand EU'!H43</f>
        <v>16430267.26515384</v>
      </c>
      <c r="I48" s="253">
        <f>'AD% (4)'!I13*'Fuel demand EU'!I43</f>
        <v>17775129.20674837</v>
      </c>
    </row>
    <row r="49" spans="1:9" ht="14.45">
      <c r="A49" s="247" t="s">
        <v>483</v>
      </c>
      <c r="B49" s="252">
        <f>'AD% (4)'!B14*'Fuel demand EU'!B44</f>
        <v>0</v>
      </c>
      <c r="C49" s="252">
        <f>'AD% (4)'!C14*'Fuel demand EU'!C44</f>
        <v>0</v>
      </c>
      <c r="D49" s="252">
        <f>'AD% (4)'!D14*'Fuel demand EU'!D44</f>
        <v>0</v>
      </c>
      <c r="E49" s="252">
        <f>'AD% (4)'!E14*'Fuel demand EU'!E44</f>
        <v>0</v>
      </c>
      <c r="F49" s="252">
        <f>'AD% (4)'!F14*'Fuel demand EU'!F44</f>
        <v>0</v>
      </c>
      <c r="G49" s="252">
        <f>'AD% (4)'!G14*'Fuel demand EU'!G44</f>
        <v>0</v>
      </c>
      <c r="H49" s="252">
        <f>'AD% (4)'!H14*'Fuel demand EU'!H44</f>
        <v>0</v>
      </c>
      <c r="I49" s="253">
        <f>'AD% (4)'!I14*'Fuel demand EU'!I44</f>
        <v>0</v>
      </c>
    </row>
    <row r="50" spans="1:9" ht="14.45">
      <c r="A50" s="248" t="s">
        <v>484</v>
      </c>
      <c r="B50" s="252">
        <f>'AD% (4)'!B15*'Fuel demand EU'!B45</f>
        <v>0</v>
      </c>
      <c r="C50" s="252">
        <f>'AD% (4)'!C15*'Fuel demand EU'!C45</f>
        <v>0</v>
      </c>
      <c r="D50" s="252">
        <f>'AD% (4)'!D15*'Fuel demand EU'!D45</f>
        <v>0</v>
      </c>
      <c r="E50" s="252">
        <f>'AD% (4)'!E15*'Fuel demand EU'!E45</f>
        <v>0</v>
      </c>
      <c r="F50" s="252">
        <f>'AD% (4)'!F15*'Fuel demand EU'!F45</f>
        <v>0</v>
      </c>
      <c r="G50" s="252">
        <f>'AD% (4)'!G15*'Fuel demand EU'!G45</f>
        <v>0</v>
      </c>
      <c r="H50" s="252">
        <f>'AD% (4)'!H15*'Fuel demand EU'!H45</f>
        <v>0</v>
      </c>
      <c r="I50" s="253">
        <f>'AD% (4)'!I15*'Fuel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'AD% (4)'!B9*'Fuel demand EU'!B49</f>
        <v>0</v>
      </c>
      <c r="C54" s="252">
        <f>'AD% (4)'!C9*'Fuel demand EU'!C49</f>
        <v>0</v>
      </c>
      <c r="D54" s="252">
        <f>'AD% (4)'!D9*'Fuel demand EU'!D49</f>
        <v>0</v>
      </c>
      <c r="E54" s="252">
        <f>'AD% (4)'!E9*'Fuel demand EU'!E49</f>
        <v>0</v>
      </c>
      <c r="F54" s="252">
        <f>'AD% (4)'!F9*'Fuel demand EU'!F49</f>
        <v>0</v>
      </c>
      <c r="G54" s="252">
        <f>'AD% (4)'!G9*'Fuel demand EU'!G49</f>
        <v>0</v>
      </c>
      <c r="H54" s="252">
        <f>'AD% (4)'!H9*'Fuel demand EU'!H49</f>
        <v>0</v>
      </c>
      <c r="I54" s="253">
        <f>'AD% (4)'!I9*'Fuel demand EU'!I49</f>
        <v>0</v>
      </c>
    </row>
    <row r="55" spans="1:9" ht="14.45">
      <c r="A55" s="246" t="s">
        <v>480</v>
      </c>
      <c r="B55" s="252">
        <f>'AD% (4)'!B10*'Fuel demand EU'!B50</f>
        <v>0</v>
      </c>
      <c r="C55" s="252">
        <f>'AD% (4)'!C10*'Fuel demand EU'!C50</f>
        <v>0</v>
      </c>
      <c r="D55" s="252">
        <f>'AD% (4)'!D10*'Fuel demand EU'!D50</f>
        <v>0</v>
      </c>
      <c r="E55" s="252">
        <f>'AD% (4)'!E10*'Fuel demand EU'!E50</f>
        <v>0</v>
      </c>
      <c r="F55" s="252">
        <f>'AD% (4)'!F10*'Fuel demand EU'!F50</f>
        <v>0</v>
      </c>
      <c r="G55" s="252">
        <f>'AD% (4)'!G10*'Fuel demand EU'!G50</f>
        <v>0</v>
      </c>
      <c r="H55" s="252">
        <f>'AD% (4)'!H10*'Fuel demand EU'!H50</f>
        <v>0</v>
      </c>
      <c r="I55" s="253">
        <f>'AD% (4)'!I10*'Fuel demand EU'!I50</f>
        <v>0</v>
      </c>
    </row>
    <row r="56" spans="1:9" ht="14.45">
      <c r="A56" s="246" t="s">
        <v>84</v>
      </c>
      <c r="B56" s="252">
        <f>'AD% (4)'!B11*'Fuel demand EU'!B51</f>
        <v>0</v>
      </c>
      <c r="C56" s="252">
        <f>'AD% (4)'!C11*'Fuel demand EU'!C51</f>
        <v>0</v>
      </c>
      <c r="D56" s="252">
        <f>'AD% (4)'!D11*'Fuel demand EU'!D51</f>
        <v>0</v>
      </c>
      <c r="E56" s="252">
        <f>'AD% (4)'!E11*'Fuel demand EU'!E51</f>
        <v>0</v>
      </c>
      <c r="F56" s="252">
        <f>'AD% (4)'!F11*'Fuel demand EU'!F51</f>
        <v>0</v>
      </c>
      <c r="G56" s="252">
        <f>'AD% (4)'!G11*'Fuel demand EU'!G51</f>
        <v>0</v>
      </c>
      <c r="H56" s="252">
        <f>'AD% (4)'!H11*'Fuel demand EU'!H51</f>
        <v>0</v>
      </c>
      <c r="I56" s="253">
        <f>'AD% (4)'!I11*'Fuel demand EU'!I51</f>
        <v>0</v>
      </c>
    </row>
    <row r="57" spans="1:9" ht="14.45">
      <c r="A57" s="246" t="s">
        <v>481</v>
      </c>
      <c r="B57" s="252">
        <f>'AD% (4)'!B12*'Fuel demand EU'!B52</f>
        <v>0</v>
      </c>
      <c r="C57" s="252">
        <f>'AD% (4)'!C12*'Fuel demand EU'!C52</f>
        <v>0</v>
      </c>
      <c r="D57" s="252">
        <f>'AD% (4)'!D12*'Fuel demand EU'!D52</f>
        <v>0</v>
      </c>
      <c r="E57" s="252">
        <f>'AD% (4)'!E12*'Fuel demand EU'!E52</f>
        <v>0</v>
      </c>
      <c r="F57" s="252">
        <f>'AD% (4)'!F12*'Fuel demand EU'!F52</f>
        <v>0</v>
      </c>
      <c r="G57" s="252">
        <f>'AD% (4)'!G12*'Fuel demand EU'!G52</f>
        <v>0</v>
      </c>
      <c r="H57" s="252">
        <f>'AD% (4)'!H12*'Fuel demand EU'!H52</f>
        <v>0</v>
      </c>
      <c r="I57" s="253">
        <f>'AD% (4)'!I12*'Fuel demand EU'!I52</f>
        <v>0</v>
      </c>
    </row>
    <row r="58" spans="1:9" ht="14.45">
      <c r="A58" s="246" t="s">
        <v>482</v>
      </c>
      <c r="B58" s="252">
        <f>'AD% (4)'!B13*'Fuel demand EU'!B53</f>
        <v>54611523.654000022</v>
      </c>
      <c r="C58" s="252">
        <f>'AD% (4)'!C13*'Fuel demand EU'!C53</f>
        <v>54570153.963927299</v>
      </c>
      <c r="D58" s="252">
        <f>'AD% (4)'!D13*'Fuel demand EU'!D53</f>
        <v>54528784.273854569</v>
      </c>
      <c r="E58" s="252">
        <f>'AD% (4)'!E13*'Fuel demand EU'!E53</f>
        <v>58082399.289409965</v>
      </c>
      <c r="F58" s="252">
        <f>'AD% (4)'!F13*'Fuel demand EU'!F53</f>
        <v>61106640.344776988</v>
      </c>
      <c r="G58" s="252">
        <f>'AD% (4)'!G13*'Fuel demand EU'!G53</f>
        <v>63941124.317821123</v>
      </c>
      <c r="H58" s="252">
        <f>'AD% (4)'!H13*'Fuel demand EU'!H53</f>
        <v>64488277.678315043</v>
      </c>
      <c r="I58" s="253">
        <f>'AD% (4)'!I13*'Fuel demand EU'!I53</f>
        <v>66919117.835732438</v>
      </c>
    </row>
    <row r="59" spans="1:9" ht="14.45">
      <c r="A59" s="247" t="s">
        <v>483</v>
      </c>
      <c r="B59" s="252">
        <f>'AD% (4)'!B14*'Fuel demand EU'!B54</f>
        <v>0</v>
      </c>
      <c r="C59" s="252">
        <f>'AD% (4)'!C14*'Fuel demand EU'!C54</f>
        <v>0</v>
      </c>
      <c r="D59" s="252">
        <f>'AD% (4)'!D14*'Fuel demand EU'!D54</f>
        <v>0</v>
      </c>
      <c r="E59" s="252">
        <f>'AD% (4)'!E14*'Fuel demand EU'!E54</f>
        <v>0</v>
      </c>
      <c r="F59" s="252">
        <f>'AD% (4)'!F14*'Fuel demand EU'!F54</f>
        <v>0</v>
      </c>
      <c r="G59" s="252">
        <f>'AD% (4)'!G14*'Fuel demand EU'!G54</f>
        <v>0</v>
      </c>
      <c r="H59" s="252">
        <f>'AD% (4)'!H14*'Fuel demand EU'!H54</f>
        <v>0</v>
      </c>
      <c r="I59" s="253">
        <f>'AD% (4)'!I14*'Fuel demand EU'!I54</f>
        <v>0</v>
      </c>
    </row>
    <row r="60" spans="1:9" ht="14.65" thickBot="1">
      <c r="A60" s="251" t="s">
        <v>484</v>
      </c>
      <c r="B60" s="254">
        <f>'AD% (4)'!B15*'Fuel demand EU'!B55</f>
        <v>0</v>
      </c>
      <c r="C60" s="254">
        <f>'AD% (4)'!C15*'Fuel demand EU'!C55</f>
        <v>0</v>
      </c>
      <c r="D60" s="254">
        <f>'AD% (4)'!D15*'Fuel demand EU'!D55</f>
        <v>0</v>
      </c>
      <c r="E60" s="254">
        <f>'AD% (4)'!E15*'Fuel demand EU'!E55</f>
        <v>0</v>
      </c>
      <c r="F60" s="254">
        <f>'AD% (4)'!F15*'Fuel demand EU'!F55</f>
        <v>0</v>
      </c>
      <c r="G60" s="254">
        <f>'AD% (4)'!G15*'Fuel demand EU'!G55</f>
        <v>0</v>
      </c>
      <c r="H60" s="254">
        <f>'AD% (4)'!H15*'Fuel demand EU'!H55</f>
        <v>0</v>
      </c>
      <c r="I60" s="263">
        <f>'AD% (4)'!I15*'Fuel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'AD% (4)'!B9*'Fuel demand EU'!B62</f>
        <v>0</v>
      </c>
      <c r="C67" s="252">
        <f>'AD% (4)'!C9*'Fuel demand EU'!C62</f>
        <v>0</v>
      </c>
      <c r="D67" s="252">
        <f>'AD% (4)'!D9*'Fuel demand EU'!D62</f>
        <v>0</v>
      </c>
      <c r="E67" s="252">
        <f>'AD% (4)'!E9*'Fuel demand EU'!E62</f>
        <v>0</v>
      </c>
      <c r="F67" s="252">
        <f>'AD% (4)'!F9*'Fuel demand EU'!F62</f>
        <v>0</v>
      </c>
      <c r="G67" s="252">
        <f>'AD% (4)'!G9*'Fuel demand EU'!G62</f>
        <v>0</v>
      </c>
      <c r="H67" s="252">
        <f>'AD% (4)'!H9*'Fuel demand EU'!H62</f>
        <v>0</v>
      </c>
      <c r="I67" s="253">
        <f>'AD% (4)'!I9*'Fuel demand EU'!I62</f>
        <v>0</v>
      </c>
    </row>
    <row r="68" spans="1:9" ht="14.45">
      <c r="A68" s="246" t="s">
        <v>480</v>
      </c>
      <c r="B68" s="252">
        <f>'AD% (4)'!B10*'Fuel demand EU'!B63</f>
        <v>0</v>
      </c>
      <c r="C68" s="252">
        <f>'AD% (4)'!C10*'Fuel demand EU'!C63</f>
        <v>0</v>
      </c>
      <c r="D68" s="252">
        <f>'AD% (4)'!D10*'Fuel demand EU'!D63</f>
        <v>0</v>
      </c>
      <c r="E68" s="252">
        <f>'AD% (4)'!E10*'Fuel demand EU'!E63</f>
        <v>0</v>
      </c>
      <c r="F68" s="252">
        <f>'AD% (4)'!F10*'Fuel demand EU'!F63</f>
        <v>0</v>
      </c>
      <c r="G68" s="252">
        <f>'AD% (4)'!G10*'Fuel demand EU'!G63</f>
        <v>0</v>
      </c>
      <c r="H68" s="252">
        <f>'AD% (4)'!H10*'Fuel demand EU'!H63</f>
        <v>0</v>
      </c>
      <c r="I68" s="253">
        <f>'AD% (4)'!I10*'Fuel demand EU'!I63</f>
        <v>0</v>
      </c>
    </row>
    <row r="69" spans="1:9" ht="14.45">
      <c r="A69" s="246" t="s">
        <v>84</v>
      </c>
      <c r="B69" s="252">
        <f>'AD% (4)'!B11*'Fuel demand EU'!B64</f>
        <v>0</v>
      </c>
      <c r="C69" s="252">
        <f>'AD% (4)'!C11*'Fuel demand EU'!C64</f>
        <v>0</v>
      </c>
      <c r="D69" s="252">
        <f>'AD% (4)'!D11*'Fuel demand EU'!D64</f>
        <v>0</v>
      </c>
      <c r="E69" s="252">
        <f>'AD% (4)'!E11*'Fuel demand EU'!E64</f>
        <v>0</v>
      </c>
      <c r="F69" s="252">
        <f>'AD% (4)'!F11*'Fuel demand EU'!F64</f>
        <v>0</v>
      </c>
      <c r="G69" s="252">
        <f>'AD% (4)'!G11*'Fuel demand EU'!G64</f>
        <v>0</v>
      </c>
      <c r="H69" s="252">
        <f>'AD% (4)'!H11*'Fuel demand EU'!H64</f>
        <v>0</v>
      </c>
      <c r="I69" s="253">
        <f>'AD% (4)'!I11*'Fuel demand EU'!I64</f>
        <v>0</v>
      </c>
    </row>
    <row r="70" spans="1:9" ht="14.45">
      <c r="A70" s="246" t="s">
        <v>481</v>
      </c>
      <c r="B70" s="252">
        <f>'AD% (4)'!B12*'Fuel demand EU'!B65</f>
        <v>0</v>
      </c>
      <c r="C70" s="252">
        <f>'AD% (4)'!C12*'Fuel demand EU'!C65</f>
        <v>0</v>
      </c>
      <c r="D70" s="252">
        <f>'AD% (4)'!D12*'Fuel demand EU'!D65</f>
        <v>0</v>
      </c>
      <c r="E70" s="252">
        <f>'AD% (4)'!E12*'Fuel demand EU'!E65</f>
        <v>0</v>
      </c>
      <c r="F70" s="252">
        <f>'AD% (4)'!F12*'Fuel demand EU'!F65</f>
        <v>0</v>
      </c>
      <c r="G70" s="252">
        <f>'AD% (4)'!G12*'Fuel demand EU'!G65</f>
        <v>0</v>
      </c>
      <c r="H70" s="252">
        <f>'AD% (4)'!H12*'Fuel demand EU'!H65</f>
        <v>0</v>
      </c>
      <c r="I70" s="253">
        <f>'AD% (4)'!I12*'Fuel demand EU'!I65</f>
        <v>0</v>
      </c>
    </row>
    <row r="71" spans="1:9" ht="14.45">
      <c r="A71" s="246" t="s">
        <v>482</v>
      </c>
      <c r="B71" s="252">
        <f>'AD% (4)'!B13*'Fuel demand EU'!B66</f>
        <v>37885400</v>
      </c>
      <c r="C71" s="252">
        <f>'AD% (4)'!C13*'Fuel demand EU'!C66</f>
        <v>53855761.298200659</v>
      </c>
      <c r="D71" s="252">
        <f>'AD% (4)'!D13*'Fuel demand EU'!D66</f>
        <v>71594690.769494742</v>
      </c>
      <c r="E71" s="252">
        <f>'AD% (4)'!E13*'Fuel demand EU'!E66</f>
        <v>81455221.134807765</v>
      </c>
      <c r="F71" s="252">
        <f>'AD% (4)'!F13*'Fuel demand EU'!F66</f>
        <v>89457814.27562356</v>
      </c>
      <c r="G71" s="252">
        <f>'AD% (4)'!G13*'Fuel demand EU'!G66</f>
        <v>100150319.46906029</v>
      </c>
      <c r="H71" s="252">
        <f>'AD% (4)'!H13*'Fuel demand EU'!H66</f>
        <v>108234338.35586612</v>
      </c>
      <c r="I71" s="253">
        <f>'AD% (4)'!I13*'Fuel demand EU'!I66</f>
        <v>109162194.6039879</v>
      </c>
    </row>
    <row r="72" spans="1:9" ht="14.45">
      <c r="A72" s="247" t="s">
        <v>483</v>
      </c>
      <c r="B72" s="252">
        <f>'AD% (4)'!B14*'Fuel demand EU'!B67</f>
        <v>0</v>
      </c>
      <c r="C72" s="252">
        <f>'AD% (4)'!C14*'Fuel demand EU'!C67</f>
        <v>0</v>
      </c>
      <c r="D72" s="252">
        <f>'AD% (4)'!D14*'Fuel demand EU'!D67</f>
        <v>0</v>
      </c>
      <c r="E72" s="252">
        <f>'AD% (4)'!E14*'Fuel demand EU'!E67</f>
        <v>0</v>
      </c>
      <c r="F72" s="252">
        <f>'AD% (4)'!F14*'Fuel demand EU'!F67</f>
        <v>0</v>
      </c>
      <c r="G72" s="252">
        <f>'AD% (4)'!G14*'Fuel demand EU'!G67</f>
        <v>0</v>
      </c>
      <c r="H72" s="252">
        <f>'AD% (4)'!H14*'Fuel demand EU'!H67</f>
        <v>0</v>
      </c>
      <c r="I72" s="253">
        <f>'AD% (4)'!I14*'Fuel demand EU'!I67</f>
        <v>0</v>
      </c>
    </row>
    <row r="73" spans="1:9" ht="14.45">
      <c r="A73" s="248" t="s">
        <v>484</v>
      </c>
      <c r="B73" s="252">
        <f>'AD% (4)'!B15*'Fuel demand EU'!B68</f>
        <v>0</v>
      </c>
      <c r="C73" s="252">
        <f>'AD% (4)'!C15*'Fuel demand EU'!C68</f>
        <v>0</v>
      </c>
      <c r="D73" s="252">
        <f>'AD% (4)'!D15*'Fuel demand EU'!D68</f>
        <v>0</v>
      </c>
      <c r="E73" s="252">
        <f>'AD% (4)'!E15*'Fuel demand EU'!E68</f>
        <v>0</v>
      </c>
      <c r="F73" s="252">
        <f>'AD% (4)'!F15*'Fuel demand EU'!F68</f>
        <v>0</v>
      </c>
      <c r="G73" s="252">
        <f>'AD% (4)'!G15*'Fuel demand EU'!G68</f>
        <v>0</v>
      </c>
      <c r="H73" s="252">
        <f>'AD% (4)'!H15*'Fuel demand EU'!H68</f>
        <v>0</v>
      </c>
      <c r="I73" s="253">
        <f>'AD% (4)'!I15*'Fuel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'AD% (4)'!B9*'Fuel demand EU'!B72</f>
        <v>0</v>
      </c>
      <c r="C77" s="252">
        <f>'AD% (4)'!C9*'Fuel demand EU'!C72</f>
        <v>0</v>
      </c>
      <c r="D77" s="252">
        <f>'AD% (4)'!D9*'Fuel demand EU'!D72</f>
        <v>0</v>
      </c>
      <c r="E77" s="252">
        <f>'AD% (4)'!E9*'Fuel demand EU'!E72</f>
        <v>0</v>
      </c>
      <c r="F77" s="252">
        <f>'AD% (4)'!F9*'Fuel demand EU'!F72</f>
        <v>0</v>
      </c>
      <c r="G77" s="252">
        <f>'AD% (4)'!G9*'Fuel demand EU'!G72</f>
        <v>0</v>
      </c>
      <c r="H77" s="252">
        <f>'AD% (4)'!H9*'Fuel demand EU'!H72</f>
        <v>0</v>
      </c>
      <c r="I77" s="253">
        <f>'AD% (4)'!I9*'Fuel demand EU'!I72</f>
        <v>0</v>
      </c>
    </row>
    <row r="78" spans="1:9" ht="14.45">
      <c r="A78" s="246" t="s">
        <v>480</v>
      </c>
      <c r="B78" s="252">
        <f>'AD% (4)'!B10*'Fuel demand EU'!B73</f>
        <v>0</v>
      </c>
      <c r="C78" s="252">
        <f>'AD% (4)'!C10*'Fuel demand EU'!C73</f>
        <v>0</v>
      </c>
      <c r="D78" s="252">
        <f>'AD% (4)'!D10*'Fuel demand EU'!D73</f>
        <v>0</v>
      </c>
      <c r="E78" s="252">
        <f>'AD% (4)'!E10*'Fuel demand EU'!E73</f>
        <v>0</v>
      </c>
      <c r="F78" s="252">
        <f>'AD% (4)'!F10*'Fuel demand EU'!F73</f>
        <v>0</v>
      </c>
      <c r="G78" s="252">
        <f>'AD% (4)'!G10*'Fuel demand EU'!G73</f>
        <v>0</v>
      </c>
      <c r="H78" s="252">
        <f>'AD% (4)'!H10*'Fuel demand EU'!H73</f>
        <v>0</v>
      </c>
      <c r="I78" s="253">
        <f>'AD% (4)'!I10*'Fuel demand EU'!I73</f>
        <v>0</v>
      </c>
    </row>
    <row r="79" spans="1:9" ht="14.45">
      <c r="A79" s="246" t="s">
        <v>84</v>
      </c>
      <c r="B79" s="252">
        <f>'AD% (4)'!B11*'Fuel demand EU'!B74</f>
        <v>0</v>
      </c>
      <c r="C79" s="252">
        <f>'AD% (4)'!C11*'Fuel demand EU'!C74</f>
        <v>0</v>
      </c>
      <c r="D79" s="252">
        <f>'AD% (4)'!D11*'Fuel demand EU'!D74</f>
        <v>0</v>
      </c>
      <c r="E79" s="252">
        <f>'AD% (4)'!E11*'Fuel demand EU'!E74</f>
        <v>0</v>
      </c>
      <c r="F79" s="252">
        <f>'AD% (4)'!F11*'Fuel demand EU'!F74</f>
        <v>0</v>
      </c>
      <c r="G79" s="252">
        <f>'AD% (4)'!G11*'Fuel demand EU'!G74</f>
        <v>0</v>
      </c>
      <c r="H79" s="252">
        <f>'AD% (4)'!H11*'Fuel demand EU'!H74</f>
        <v>0</v>
      </c>
      <c r="I79" s="253">
        <f>'AD% (4)'!I11*'Fuel demand EU'!I74</f>
        <v>0</v>
      </c>
    </row>
    <row r="80" spans="1:9" ht="14.45">
      <c r="A80" s="246" t="s">
        <v>481</v>
      </c>
      <c r="B80" s="252">
        <f>'AD% (4)'!B12*'Fuel demand EU'!B75</f>
        <v>0</v>
      </c>
      <c r="C80" s="252">
        <f>'AD% (4)'!C12*'Fuel demand EU'!C75</f>
        <v>0</v>
      </c>
      <c r="D80" s="252">
        <f>'AD% (4)'!D12*'Fuel demand EU'!D75</f>
        <v>0</v>
      </c>
      <c r="E80" s="252">
        <f>'AD% (4)'!E12*'Fuel demand EU'!E75</f>
        <v>0</v>
      </c>
      <c r="F80" s="252">
        <f>'AD% (4)'!F12*'Fuel demand EU'!F75</f>
        <v>0</v>
      </c>
      <c r="G80" s="252">
        <f>'AD% (4)'!G12*'Fuel demand EU'!G75</f>
        <v>0</v>
      </c>
      <c r="H80" s="252">
        <f>'AD% (4)'!H12*'Fuel demand EU'!H75</f>
        <v>0</v>
      </c>
      <c r="I80" s="253">
        <f>'AD% (4)'!I12*'Fuel demand EU'!I75</f>
        <v>0</v>
      </c>
    </row>
    <row r="81" spans="1:9" ht="14.45">
      <c r="A81" s="246" t="s">
        <v>482</v>
      </c>
      <c r="B81" s="252">
        <f>'AD% (4)'!B13*'Fuel demand EU'!B76</f>
        <v>0</v>
      </c>
      <c r="C81" s="252">
        <f>'AD% (4)'!C13*'Fuel demand EU'!C76</f>
        <v>0</v>
      </c>
      <c r="D81" s="252">
        <f>'AD% (4)'!D13*'Fuel demand EU'!D76</f>
        <v>0</v>
      </c>
      <c r="E81" s="252">
        <f>'AD% (4)'!E13*'Fuel demand EU'!E76</f>
        <v>0</v>
      </c>
      <c r="F81" s="252">
        <f>'AD% (4)'!F13*'Fuel demand EU'!F76</f>
        <v>0</v>
      </c>
      <c r="G81" s="252">
        <f>'AD% (4)'!G13*'Fuel demand EU'!G76</f>
        <v>0</v>
      </c>
      <c r="H81" s="252">
        <f>'AD% (4)'!H13*'Fuel demand EU'!H76</f>
        <v>0</v>
      </c>
      <c r="I81" s="253">
        <f>'AD% (4)'!I13*'Fuel demand EU'!I76</f>
        <v>0</v>
      </c>
    </row>
    <row r="82" spans="1:9" ht="14.45">
      <c r="A82" s="247" t="s">
        <v>483</v>
      </c>
      <c r="B82" s="252">
        <f>'AD% (4)'!B14*'Fuel demand EU'!B77</f>
        <v>0</v>
      </c>
      <c r="C82" s="252">
        <f>'AD% (4)'!C14*'Fuel demand EU'!C77</f>
        <v>0</v>
      </c>
      <c r="D82" s="252">
        <f>'AD% (4)'!D14*'Fuel demand EU'!D77</f>
        <v>0</v>
      </c>
      <c r="E82" s="252">
        <f>'AD% (4)'!E14*'Fuel demand EU'!E77</f>
        <v>0</v>
      </c>
      <c r="F82" s="252">
        <f>'AD% (4)'!F14*'Fuel demand EU'!F77</f>
        <v>0</v>
      </c>
      <c r="G82" s="252">
        <f>'AD% (4)'!G14*'Fuel demand EU'!G77</f>
        <v>0</v>
      </c>
      <c r="H82" s="252">
        <f>'AD% (4)'!H14*'Fuel demand EU'!H77</f>
        <v>0</v>
      </c>
      <c r="I82" s="253">
        <f>'AD% (4)'!I14*'Fuel demand EU'!I77</f>
        <v>0</v>
      </c>
    </row>
    <row r="83" spans="1:9" ht="14.45">
      <c r="A83" s="248" t="s">
        <v>484</v>
      </c>
      <c r="B83" s="252">
        <f>'AD% (4)'!B15*'Fuel demand EU'!B78</f>
        <v>0</v>
      </c>
      <c r="C83" s="252">
        <f>'AD% (4)'!C15*'Fuel demand EU'!C78</f>
        <v>0</v>
      </c>
      <c r="D83" s="252">
        <f>'AD% (4)'!D15*'Fuel demand EU'!D78</f>
        <v>0</v>
      </c>
      <c r="E83" s="252">
        <f>'AD% (4)'!E15*'Fuel demand EU'!E78</f>
        <v>0</v>
      </c>
      <c r="F83" s="252">
        <f>'AD% (4)'!F15*'Fuel demand EU'!F78</f>
        <v>0</v>
      </c>
      <c r="G83" s="252">
        <f>'AD% (4)'!G15*'Fuel demand EU'!G78</f>
        <v>0</v>
      </c>
      <c r="H83" s="252">
        <f>'AD% (4)'!H15*'Fuel demand EU'!H78</f>
        <v>0</v>
      </c>
      <c r="I83" s="253">
        <f>'AD% (4)'!I15*'Fuel demand EU'!I78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'AD% (4)'!B9*'Fuel demand EU'!B82</f>
        <v>0</v>
      </c>
      <c r="C87" s="252">
        <f>'AD% (4)'!C9*'Fuel demand EU'!C82</f>
        <v>0</v>
      </c>
      <c r="D87" s="252">
        <f>'AD% (4)'!D9*'Fuel demand EU'!D82</f>
        <v>0</v>
      </c>
      <c r="E87" s="252">
        <f>'AD% (4)'!E9*'Fuel demand EU'!E82</f>
        <v>0</v>
      </c>
      <c r="F87" s="252">
        <f>'AD% (4)'!F9*'Fuel demand EU'!F82</f>
        <v>0</v>
      </c>
      <c r="G87" s="252">
        <f>'AD% (4)'!G9*'Fuel demand EU'!G82</f>
        <v>0</v>
      </c>
      <c r="H87" s="252">
        <f>'AD% (4)'!H9*'Fuel demand EU'!H82</f>
        <v>0</v>
      </c>
      <c r="I87" s="253">
        <f>'AD% (4)'!I9*'Fuel demand EU'!I82</f>
        <v>0</v>
      </c>
    </row>
    <row r="88" spans="1:9" ht="14.45">
      <c r="A88" s="246" t="s">
        <v>480</v>
      </c>
      <c r="B88" s="252">
        <f>'AD% (4)'!B10*'Fuel demand EU'!B83</f>
        <v>0</v>
      </c>
      <c r="C88" s="252">
        <f>'AD% (4)'!C10*'Fuel demand EU'!C83</f>
        <v>0</v>
      </c>
      <c r="D88" s="252">
        <f>'AD% (4)'!D10*'Fuel demand EU'!D83</f>
        <v>0</v>
      </c>
      <c r="E88" s="252">
        <f>'AD% (4)'!E10*'Fuel demand EU'!E83</f>
        <v>0</v>
      </c>
      <c r="F88" s="252">
        <f>'AD% (4)'!F10*'Fuel demand EU'!F83</f>
        <v>0</v>
      </c>
      <c r="G88" s="252">
        <f>'AD% (4)'!G10*'Fuel demand EU'!G83</f>
        <v>0</v>
      </c>
      <c r="H88" s="252">
        <f>'AD% (4)'!H10*'Fuel demand EU'!H83</f>
        <v>0</v>
      </c>
      <c r="I88" s="253">
        <f>'AD% (4)'!I10*'Fuel demand EU'!I83</f>
        <v>0</v>
      </c>
    </row>
    <row r="89" spans="1:9" ht="14.45">
      <c r="A89" s="246" t="s">
        <v>84</v>
      </c>
      <c r="B89" s="252">
        <f>'AD% (4)'!B11*'Fuel demand EU'!B84</f>
        <v>0</v>
      </c>
      <c r="C89" s="252">
        <f>'AD% (4)'!C11*'Fuel demand EU'!C84</f>
        <v>0</v>
      </c>
      <c r="D89" s="252">
        <f>'AD% (4)'!D11*'Fuel demand EU'!D84</f>
        <v>0</v>
      </c>
      <c r="E89" s="252">
        <f>'AD% (4)'!E11*'Fuel demand EU'!E84</f>
        <v>0</v>
      </c>
      <c r="F89" s="252">
        <f>'AD% (4)'!F11*'Fuel demand EU'!F84</f>
        <v>0</v>
      </c>
      <c r="G89" s="252">
        <f>'AD% (4)'!G11*'Fuel demand EU'!G84</f>
        <v>0</v>
      </c>
      <c r="H89" s="252">
        <f>'AD% (4)'!H11*'Fuel demand EU'!H84</f>
        <v>0</v>
      </c>
      <c r="I89" s="253">
        <f>'AD% (4)'!I11*'Fuel demand EU'!I84</f>
        <v>0</v>
      </c>
    </row>
    <row r="90" spans="1:9" ht="14.45">
      <c r="A90" s="246" t="s">
        <v>481</v>
      </c>
      <c r="B90" s="252">
        <f>'AD% (4)'!B12*'Fuel demand EU'!B85</f>
        <v>0</v>
      </c>
      <c r="C90" s="252">
        <f>'AD% (4)'!C12*'Fuel demand EU'!C85</f>
        <v>0</v>
      </c>
      <c r="D90" s="252">
        <f>'AD% (4)'!D12*'Fuel demand EU'!D85</f>
        <v>0</v>
      </c>
      <c r="E90" s="252">
        <f>'AD% (4)'!E12*'Fuel demand EU'!E85</f>
        <v>0</v>
      </c>
      <c r="F90" s="252">
        <f>'AD% (4)'!F12*'Fuel demand EU'!F85</f>
        <v>0</v>
      </c>
      <c r="G90" s="252">
        <f>'AD% (4)'!G12*'Fuel demand EU'!G85</f>
        <v>0</v>
      </c>
      <c r="H90" s="252">
        <f>'AD% (4)'!H12*'Fuel demand EU'!H85</f>
        <v>0</v>
      </c>
      <c r="I90" s="253">
        <f>'AD% (4)'!I12*'Fuel demand EU'!I85</f>
        <v>0</v>
      </c>
    </row>
    <row r="91" spans="1:9" ht="14.45">
      <c r="A91" s="246" t="s">
        <v>482</v>
      </c>
      <c r="B91" s="252">
        <f>'AD% (4)'!B13*'Fuel demand EU'!B86</f>
        <v>89361265.854000062</v>
      </c>
      <c r="C91" s="252">
        <f>'AD% (4)'!C13*'Fuel demand EU'!C86</f>
        <v>92963231.133829117</v>
      </c>
      <c r="D91" s="252">
        <f>'AD% (4)'!D13*'Fuel demand EU'!D86</f>
        <v>96704783.415573657</v>
      </c>
      <c r="E91" s="252">
        <f>'AD% (4)'!E13*'Fuel demand EU'!E86</f>
        <v>93363040.210941046</v>
      </c>
      <c r="F91" s="252">
        <f>'AD% (4)'!F13*'Fuel demand EU'!F86</f>
        <v>96563953.773991793</v>
      </c>
      <c r="G91" s="252">
        <f>'AD% (4)'!G13*'Fuel demand EU'!G86</f>
        <v>98705771.579322755</v>
      </c>
      <c r="H91" s="252">
        <f>'AD% (4)'!H13*'Fuel demand EU'!H86</f>
        <v>98035717.2820476</v>
      </c>
      <c r="I91" s="253">
        <f>'AD% (4)'!I13*'Fuel demand EU'!I86</f>
        <v>98230422.921218634</v>
      </c>
    </row>
    <row r="92" spans="1:9" ht="14.45">
      <c r="A92" s="247" t="s">
        <v>483</v>
      </c>
      <c r="B92" s="252">
        <f>'AD% (4)'!B14*'Fuel demand EU'!B87</f>
        <v>0</v>
      </c>
      <c r="C92" s="252">
        <f>'AD% (4)'!C14*'Fuel demand EU'!C87</f>
        <v>0</v>
      </c>
      <c r="D92" s="252">
        <f>'AD% (4)'!D14*'Fuel demand EU'!D87</f>
        <v>0</v>
      </c>
      <c r="E92" s="252">
        <f>'AD% (4)'!E14*'Fuel demand EU'!E87</f>
        <v>0</v>
      </c>
      <c r="F92" s="252">
        <f>'AD% (4)'!F14*'Fuel demand EU'!F87</f>
        <v>0</v>
      </c>
      <c r="G92" s="252">
        <f>'AD% (4)'!G14*'Fuel demand EU'!G87</f>
        <v>0</v>
      </c>
      <c r="H92" s="252">
        <f>'AD% (4)'!H14*'Fuel demand EU'!H87</f>
        <v>0</v>
      </c>
      <c r="I92" s="253">
        <f>'AD% (4)'!I14*'Fuel demand EU'!I87</f>
        <v>0</v>
      </c>
    </row>
    <row r="93" spans="1:9" ht="14.45">
      <c r="A93" s="248" t="s">
        <v>484</v>
      </c>
      <c r="B93" s="252">
        <f>'AD% (4)'!B15*'Fuel demand EU'!B88</f>
        <v>0</v>
      </c>
      <c r="C93" s="252">
        <f>'AD% (4)'!C15*'Fuel demand EU'!C88</f>
        <v>0</v>
      </c>
      <c r="D93" s="252">
        <f>'AD% (4)'!D15*'Fuel demand EU'!D88</f>
        <v>0</v>
      </c>
      <c r="E93" s="252">
        <f>'AD% (4)'!E15*'Fuel demand EU'!E88</f>
        <v>0</v>
      </c>
      <c r="F93" s="252">
        <f>'AD% (4)'!F15*'Fuel demand EU'!F88</f>
        <v>0</v>
      </c>
      <c r="G93" s="252">
        <f>'AD% (4)'!G15*'Fuel demand EU'!G88</f>
        <v>0</v>
      </c>
      <c r="H93" s="252">
        <f>'AD% (4)'!H15*'Fuel demand EU'!H88</f>
        <v>0</v>
      </c>
      <c r="I93" s="253">
        <f>'AD% (4)'!I15*'Fuel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'AD% (4)'!B9*'Fuel demand EU'!B92</f>
        <v>0</v>
      </c>
      <c r="C97" s="252">
        <f>'AD% (4)'!C9*'Fuel demand EU'!C92</f>
        <v>0</v>
      </c>
      <c r="D97" s="252">
        <f>'AD% (4)'!D9*'Fuel demand EU'!D92</f>
        <v>0</v>
      </c>
      <c r="E97" s="252">
        <f>'AD% (4)'!E9*'Fuel demand EU'!E92</f>
        <v>0</v>
      </c>
      <c r="F97" s="252">
        <f>'AD% (4)'!F9*'Fuel demand EU'!F92</f>
        <v>0</v>
      </c>
      <c r="G97" s="252">
        <f>'AD% (4)'!G9*'Fuel demand EU'!G92</f>
        <v>0</v>
      </c>
      <c r="H97" s="252">
        <f>'AD% (4)'!H9*'Fuel demand EU'!H92</f>
        <v>0</v>
      </c>
      <c r="I97" s="253">
        <f>'AD% (4)'!I9*'Fuel demand EU'!I92</f>
        <v>0</v>
      </c>
    </row>
    <row r="98" spans="1:9" ht="14.45">
      <c r="A98" s="246" t="s">
        <v>480</v>
      </c>
      <c r="B98" s="252">
        <f>'AD% (4)'!B10*'Fuel demand EU'!B93</f>
        <v>0</v>
      </c>
      <c r="C98" s="252">
        <f>'AD% (4)'!C10*'Fuel demand EU'!C93</f>
        <v>0</v>
      </c>
      <c r="D98" s="252">
        <f>'AD% (4)'!D10*'Fuel demand EU'!D93</f>
        <v>0</v>
      </c>
      <c r="E98" s="252">
        <f>'AD% (4)'!E10*'Fuel demand EU'!E93</f>
        <v>0</v>
      </c>
      <c r="F98" s="252">
        <f>'AD% (4)'!F10*'Fuel demand EU'!F93</f>
        <v>0</v>
      </c>
      <c r="G98" s="252">
        <f>'AD% (4)'!G10*'Fuel demand EU'!G93</f>
        <v>0</v>
      </c>
      <c r="H98" s="252">
        <f>'AD% (4)'!H10*'Fuel demand EU'!H93</f>
        <v>0</v>
      </c>
      <c r="I98" s="253">
        <f>'AD% (4)'!I10*'Fuel demand EU'!I93</f>
        <v>0</v>
      </c>
    </row>
    <row r="99" spans="1:9" ht="14.45">
      <c r="A99" s="246" t="s">
        <v>84</v>
      </c>
      <c r="B99" s="252">
        <f>'AD% (4)'!B11*'Fuel demand EU'!B94</f>
        <v>0</v>
      </c>
      <c r="C99" s="252">
        <f>'AD% (4)'!C11*'Fuel demand EU'!C94</f>
        <v>0</v>
      </c>
      <c r="D99" s="252">
        <f>'AD% (4)'!D11*'Fuel demand EU'!D94</f>
        <v>0</v>
      </c>
      <c r="E99" s="252">
        <f>'AD% (4)'!E11*'Fuel demand EU'!E94</f>
        <v>0</v>
      </c>
      <c r="F99" s="252">
        <f>'AD% (4)'!F11*'Fuel demand EU'!F94</f>
        <v>0</v>
      </c>
      <c r="G99" s="252">
        <f>'AD% (4)'!G11*'Fuel demand EU'!G94</f>
        <v>0</v>
      </c>
      <c r="H99" s="252">
        <f>'AD% (4)'!H11*'Fuel demand EU'!H94</f>
        <v>0</v>
      </c>
      <c r="I99" s="253">
        <f>'AD% (4)'!I11*'Fuel demand EU'!I94</f>
        <v>0</v>
      </c>
    </row>
    <row r="100" spans="1:9" ht="14.45">
      <c r="A100" s="246" t="s">
        <v>481</v>
      </c>
      <c r="B100" s="252">
        <f>'AD% (4)'!B12*'Fuel demand EU'!B95</f>
        <v>0</v>
      </c>
      <c r="C100" s="252">
        <f>'AD% (4)'!C12*'Fuel demand EU'!C95</f>
        <v>0</v>
      </c>
      <c r="D100" s="252">
        <f>'AD% (4)'!D12*'Fuel demand EU'!D95</f>
        <v>0</v>
      </c>
      <c r="E100" s="252">
        <f>'AD% (4)'!E12*'Fuel demand EU'!E95</f>
        <v>0</v>
      </c>
      <c r="F100" s="252">
        <f>'AD% (4)'!F12*'Fuel demand EU'!F95</f>
        <v>0</v>
      </c>
      <c r="G100" s="252">
        <f>'AD% (4)'!G12*'Fuel demand EU'!G95</f>
        <v>0</v>
      </c>
      <c r="H100" s="252">
        <f>'AD% (4)'!H12*'Fuel demand EU'!H95</f>
        <v>0</v>
      </c>
      <c r="I100" s="253">
        <f>'AD% (4)'!I12*'Fuel demand EU'!I95</f>
        <v>0</v>
      </c>
    </row>
    <row r="101" spans="1:9" ht="14.45">
      <c r="A101" s="246" t="s">
        <v>482</v>
      </c>
      <c r="B101" s="252">
        <f>'AD% (4)'!B13*'Fuel demand EU'!B96</f>
        <v>9378104.034</v>
      </c>
      <c r="C101" s="252">
        <f>'AD% (4)'!C13*'Fuel demand EU'!C96</f>
        <v>10085996.566579243</v>
      </c>
      <c r="D101" s="252">
        <f>'AD% (4)'!D13*'Fuel demand EU'!D96</f>
        <v>10829908.652555991</v>
      </c>
      <c r="E101" s="252">
        <f>'AD% (4)'!E13*'Fuel demand EU'!E96</f>
        <v>12936151.494491238</v>
      </c>
      <c r="F101" s="252">
        <f>'AD% (4)'!F13*'Fuel demand EU'!F96</f>
        <v>14525072.036722846</v>
      </c>
      <c r="G101" s="252">
        <f>'AD% (4)'!G13*'Fuel demand EU'!G96</f>
        <v>16119718.852692919</v>
      </c>
      <c r="H101" s="252">
        <f>'AD% (4)'!H13*'Fuel demand EU'!H96</f>
        <v>17719420.056102436</v>
      </c>
      <c r="I101" s="253">
        <f>'AD% (4)'!I13*'Fuel demand EU'!I96</f>
        <v>19334792.694536433</v>
      </c>
    </row>
    <row r="102" spans="1:9" ht="14.45">
      <c r="A102" s="247" t="s">
        <v>483</v>
      </c>
      <c r="B102" s="252">
        <f>'AD% (4)'!B14*'Fuel demand EU'!B97</f>
        <v>0</v>
      </c>
      <c r="C102" s="252">
        <f>'AD% (4)'!C14*'Fuel demand EU'!C97</f>
        <v>0</v>
      </c>
      <c r="D102" s="252">
        <f>'AD% (4)'!D14*'Fuel demand EU'!D97</f>
        <v>0</v>
      </c>
      <c r="E102" s="252">
        <f>'AD% (4)'!E14*'Fuel demand EU'!E97</f>
        <v>0</v>
      </c>
      <c r="F102" s="252">
        <f>'AD% (4)'!F14*'Fuel demand EU'!F97</f>
        <v>0</v>
      </c>
      <c r="G102" s="252">
        <f>'AD% (4)'!G14*'Fuel demand EU'!G97</f>
        <v>0</v>
      </c>
      <c r="H102" s="252">
        <f>'AD% (4)'!H14*'Fuel demand EU'!H97</f>
        <v>0</v>
      </c>
      <c r="I102" s="253">
        <f>'AD% (4)'!I14*'Fuel demand EU'!I97</f>
        <v>0</v>
      </c>
    </row>
    <row r="103" spans="1:9" ht="14.45">
      <c r="A103" s="248" t="s">
        <v>484</v>
      </c>
      <c r="B103" s="252">
        <f>'AD% (4)'!B15*'Fuel demand EU'!B98</f>
        <v>0</v>
      </c>
      <c r="C103" s="252">
        <f>'AD% (4)'!C15*'Fuel demand EU'!C98</f>
        <v>0</v>
      </c>
      <c r="D103" s="252">
        <f>'AD% (4)'!D15*'Fuel demand EU'!D98</f>
        <v>0</v>
      </c>
      <c r="E103" s="252">
        <f>'AD% (4)'!E15*'Fuel demand EU'!E98</f>
        <v>0</v>
      </c>
      <c r="F103" s="252">
        <f>'AD% (4)'!F15*'Fuel demand EU'!F98</f>
        <v>0</v>
      </c>
      <c r="G103" s="252">
        <f>'AD% (4)'!G15*'Fuel demand EU'!G98</f>
        <v>0</v>
      </c>
      <c r="H103" s="252">
        <f>'AD% (4)'!H15*'Fuel demand EU'!H98</f>
        <v>0</v>
      </c>
      <c r="I103" s="253">
        <f>'AD% (4)'!I15*'Fuel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'AD% (4)'!B9*'Fuel demand EU'!B102</f>
        <v>0</v>
      </c>
      <c r="C107" s="252">
        <f>'AD% (4)'!C9*'Fuel demand EU'!C102</f>
        <v>0</v>
      </c>
      <c r="D107" s="252">
        <f>'AD% (4)'!D9*'Fuel demand EU'!D102</f>
        <v>0</v>
      </c>
      <c r="E107" s="252">
        <f>'AD% (4)'!E9*'Fuel demand EU'!E102</f>
        <v>0</v>
      </c>
      <c r="F107" s="252">
        <f>'AD% (4)'!F9*'Fuel demand EU'!F102</f>
        <v>0</v>
      </c>
      <c r="G107" s="252">
        <f>'AD% (4)'!G9*'Fuel demand EU'!G102</f>
        <v>0</v>
      </c>
      <c r="H107" s="252">
        <f>'AD% (4)'!H9*'Fuel demand EU'!H102</f>
        <v>0</v>
      </c>
      <c r="I107" s="253">
        <f>'AD% (4)'!I9*'Fuel demand EU'!I102</f>
        <v>0</v>
      </c>
    </row>
    <row r="108" spans="1:9" ht="14.45">
      <c r="A108" s="246" t="s">
        <v>480</v>
      </c>
      <c r="B108" s="252">
        <f>'AD% (4)'!B10*'Fuel demand EU'!B103</f>
        <v>0</v>
      </c>
      <c r="C108" s="252">
        <f>'AD% (4)'!C10*'Fuel demand EU'!C103</f>
        <v>0</v>
      </c>
      <c r="D108" s="252">
        <f>'AD% (4)'!D10*'Fuel demand EU'!D103</f>
        <v>0</v>
      </c>
      <c r="E108" s="252">
        <f>'AD% (4)'!E10*'Fuel demand EU'!E103</f>
        <v>0</v>
      </c>
      <c r="F108" s="252">
        <f>'AD% (4)'!F10*'Fuel demand EU'!F103</f>
        <v>0</v>
      </c>
      <c r="G108" s="252">
        <f>'AD% (4)'!G10*'Fuel demand EU'!G103</f>
        <v>0</v>
      </c>
      <c r="H108" s="252">
        <f>'AD% (4)'!H10*'Fuel demand EU'!H103</f>
        <v>0</v>
      </c>
      <c r="I108" s="253">
        <f>'AD% (4)'!I10*'Fuel demand EU'!I103</f>
        <v>0</v>
      </c>
    </row>
    <row r="109" spans="1:9" ht="14.45">
      <c r="A109" s="246" t="s">
        <v>84</v>
      </c>
      <c r="B109" s="252">
        <f>'AD% (4)'!B11*'Fuel demand EU'!B104</f>
        <v>0</v>
      </c>
      <c r="C109" s="252">
        <f>'AD% (4)'!C11*'Fuel demand EU'!C104</f>
        <v>0</v>
      </c>
      <c r="D109" s="252">
        <f>'AD% (4)'!D11*'Fuel demand EU'!D104</f>
        <v>0</v>
      </c>
      <c r="E109" s="252">
        <f>'AD% (4)'!E11*'Fuel demand EU'!E104</f>
        <v>0</v>
      </c>
      <c r="F109" s="252">
        <f>'AD% (4)'!F11*'Fuel demand EU'!F104</f>
        <v>0</v>
      </c>
      <c r="G109" s="252">
        <f>'AD% (4)'!G11*'Fuel demand EU'!G104</f>
        <v>0</v>
      </c>
      <c r="H109" s="252">
        <f>'AD% (4)'!H11*'Fuel demand EU'!H104</f>
        <v>0</v>
      </c>
      <c r="I109" s="253">
        <f>'AD% (4)'!I11*'Fuel demand EU'!I104</f>
        <v>0</v>
      </c>
    </row>
    <row r="110" spans="1:9" ht="14.45">
      <c r="A110" s="246" t="s">
        <v>481</v>
      </c>
      <c r="B110" s="252">
        <f>'AD% (4)'!B12*'Fuel demand EU'!B105</f>
        <v>0</v>
      </c>
      <c r="C110" s="252">
        <f>'AD% (4)'!C12*'Fuel demand EU'!C105</f>
        <v>0</v>
      </c>
      <c r="D110" s="252">
        <f>'AD% (4)'!D12*'Fuel demand EU'!D105</f>
        <v>0</v>
      </c>
      <c r="E110" s="252">
        <f>'AD% (4)'!E12*'Fuel demand EU'!E105</f>
        <v>0</v>
      </c>
      <c r="F110" s="252">
        <f>'AD% (4)'!F12*'Fuel demand EU'!F105</f>
        <v>0</v>
      </c>
      <c r="G110" s="252">
        <f>'AD% (4)'!G12*'Fuel demand EU'!G105</f>
        <v>0</v>
      </c>
      <c r="H110" s="252">
        <f>'AD% (4)'!H12*'Fuel demand EU'!H105</f>
        <v>0</v>
      </c>
      <c r="I110" s="253">
        <f>'AD% (4)'!I12*'Fuel demand EU'!I105</f>
        <v>0</v>
      </c>
    </row>
    <row r="111" spans="1:9" ht="14.45">
      <c r="A111" s="246" t="s">
        <v>482</v>
      </c>
      <c r="B111" s="252">
        <f>'AD% (4)'!B13*'Fuel demand EU'!B106</f>
        <v>54611523.654000022</v>
      </c>
      <c r="C111" s="252">
        <f>'AD% (4)'!C13*'Fuel demand EU'!C106</f>
        <v>59069031.674757637</v>
      </c>
      <c r="D111" s="252">
        <f>'AD% (4)'!D13*'Fuel demand EU'!D106</f>
        <v>63526539.695515253</v>
      </c>
      <c r="E111" s="252">
        <f>'AD% (4)'!E13*'Fuel demand EU'!E106</f>
        <v>65244044.969231397</v>
      </c>
      <c r="F111" s="252">
        <f>'AD% (4)'!F13*'Fuel demand EU'!F106</f>
        <v>68177627.585585788</v>
      </c>
      <c r="G111" s="252">
        <f>'AD% (4)'!G13*'Fuel demand EU'!G106</f>
        <v>71392934.827709198</v>
      </c>
      <c r="H111" s="252">
        <f>'AD% (4)'!H13*'Fuel demand EU'!H106</f>
        <v>77218780.494331464</v>
      </c>
      <c r="I111" s="253">
        <f>'AD% (4)'!I13*'Fuel demand EU'!I106</f>
        <v>83277249.876467228</v>
      </c>
    </row>
    <row r="112" spans="1:9" ht="14.45">
      <c r="A112" s="247" t="s">
        <v>483</v>
      </c>
      <c r="B112" s="252">
        <f>'AD% (4)'!B14*'Fuel demand EU'!B107</f>
        <v>0</v>
      </c>
      <c r="C112" s="252">
        <f>'AD% (4)'!C14*'Fuel demand EU'!C107</f>
        <v>0</v>
      </c>
      <c r="D112" s="252">
        <f>'AD% (4)'!D14*'Fuel demand EU'!D107</f>
        <v>0</v>
      </c>
      <c r="E112" s="252">
        <f>'AD% (4)'!E14*'Fuel demand EU'!E107</f>
        <v>0</v>
      </c>
      <c r="F112" s="252">
        <f>'AD% (4)'!F14*'Fuel demand EU'!F107</f>
        <v>0</v>
      </c>
      <c r="G112" s="252">
        <f>'AD% (4)'!G14*'Fuel demand EU'!G107</f>
        <v>0</v>
      </c>
      <c r="H112" s="252">
        <f>'AD% (4)'!H14*'Fuel demand EU'!H107</f>
        <v>0</v>
      </c>
      <c r="I112" s="253">
        <f>'AD% (4)'!I14*'Fuel demand EU'!I107</f>
        <v>0</v>
      </c>
    </row>
    <row r="113" spans="1:9" ht="14.65" thickBot="1">
      <c r="A113" s="251" t="s">
        <v>484</v>
      </c>
      <c r="B113" s="254">
        <f>'AD% (4)'!B15*'Fuel demand EU'!B108</f>
        <v>0</v>
      </c>
      <c r="C113" s="254">
        <f>'AD% (4)'!C15*'Fuel demand EU'!C108</f>
        <v>0</v>
      </c>
      <c r="D113" s="254">
        <f>'AD% (4)'!D15*'Fuel demand EU'!D108</f>
        <v>0</v>
      </c>
      <c r="E113" s="254">
        <f>'AD% (4)'!E15*'Fuel demand EU'!E108</f>
        <v>0</v>
      </c>
      <c r="F113" s="254">
        <f>'AD% (4)'!F15*'Fuel demand EU'!F108</f>
        <v>0</v>
      </c>
      <c r="G113" s="254">
        <f>'AD% (4)'!G15*'Fuel demand EU'!G108</f>
        <v>0</v>
      </c>
      <c r="H113" s="254">
        <f>'AD% (4)'!H15*'Fuel demand EU'!H108</f>
        <v>0</v>
      </c>
      <c r="I113" s="263">
        <f>'AD% (4)'!I15*'Fuel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'AD% (4)'!B9*'Fuel demand EU'!B115</f>
        <v>0</v>
      </c>
      <c r="C120" s="252">
        <f>'AD% (4)'!C9*'Fuel demand EU'!C115</f>
        <v>0</v>
      </c>
      <c r="D120" s="252">
        <f>'AD% (4)'!D9*'Fuel demand EU'!D115</f>
        <v>0</v>
      </c>
      <c r="E120" s="252">
        <f>'AD% (4)'!E9*'Fuel demand EU'!E115</f>
        <v>0</v>
      </c>
      <c r="F120" s="252">
        <f>'AD% (4)'!F9*'Fuel demand EU'!F115</f>
        <v>0</v>
      </c>
      <c r="G120" s="252">
        <f>'AD% (4)'!G9*'Fuel demand EU'!G115</f>
        <v>0</v>
      </c>
      <c r="H120" s="252">
        <f>'AD% (4)'!H9*'Fuel demand EU'!H115</f>
        <v>0</v>
      </c>
      <c r="I120" s="253">
        <f>'AD% (4)'!I9*'Fuel demand EU'!I115</f>
        <v>0</v>
      </c>
    </row>
    <row r="121" spans="1:9" ht="14.45">
      <c r="A121" s="246" t="s">
        <v>480</v>
      </c>
      <c r="B121" s="252">
        <f>'AD% (4)'!B10*'Fuel demand EU'!B116</f>
        <v>0</v>
      </c>
      <c r="C121" s="252">
        <f>'AD% (4)'!C10*'Fuel demand EU'!C116</f>
        <v>0</v>
      </c>
      <c r="D121" s="252">
        <f>'AD% (4)'!D10*'Fuel demand EU'!D116</f>
        <v>0</v>
      </c>
      <c r="E121" s="252">
        <f>'AD% (4)'!E10*'Fuel demand EU'!E116</f>
        <v>0</v>
      </c>
      <c r="F121" s="252">
        <f>'AD% (4)'!F10*'Fuel demand EU'!F116</f>
        <v>0</v>
      </c>
      <c r="G121" s="252">
        <f>'AD% (4)'!G10*'Fuel demand EU'!G116</f>
        <v>0</v>
      </c>
      <c r="H121" s="252">
        <f>'AD% (4)'!H10*'Fuel demand EU'!H116</f>
        <v>0</v>
      </c>
      <c r="I121" s="253">
        <f>'AD% (4)'!I10*'Fuel demand EU'!I116</f>
        <v>0</v>
      </c>
    </row>
    <row r="122" spans="1:9" ht="14.45">
      <c r="A122" s="246" t="s">
        <v>84</v>
      </c>
      <c r="B122" s="252">
        <f>'AD% (4)'!B11*'Fuel demand EU'!B117</f>
        <v>0</v>
      </c>
      <c r="C122" s="252">
        <f>'AD% (4)'!C11*'Fuel demand EU'!C117</f>
        <v>0</v>
      </c>
      <c r="D122" s="252">
        <f>'AD% (4)'!D11*'Fuel demand EU'!D117</f>
        <v>0</v>
      </c>
      <c r="E122" s="252">
        <f>'AD% (4)'!E11*'Fuel demand EU'!E117</f>
        <v>0</v>
      </c>
      <c r="F122" s="252">
        <f>'AD% (4)'!F11*'Fuel demand EU'!F117</f>
        <v>0</v>
      </c>
      <c r="G122" s="252">
        <f>'AD% (4)'!G11*'Fuel demand EU'!G117</f>
        <v>0</v>
      </c>
      <c r="H122" s="252">
        <f>'AD% (4)'!H11*'Fuel demand EU'!H117</f>
        <v>0</v>
      </c>
      <c r="I122" s="253">
        <f>'AD% (4)'!I11*'Fuel demand EU'!I117</f>
        <v>0</v>
      </c>
    </row>
    <row r="123" spans="1:9" ht="14.45">
      <c r="A123" s="246" t="s">
        <v>481</v>
      </c>
      <c r="B123" s="252">
        <f>'AD% (4)'!B12*'Fuel demand EU'!B118</f>
        <v>0</v>
      </c>
      <c r="C123" s="252">
        <f>'AD% (4)'!C12*'Fuel demand EU'!C118</f>
        <v>0</v>
      </c>
      <c r="D123" s="252">
        <f>'AD% (4)'!D12*'Fuel demand EU'!D118</f>
        <v>0</v>
      </c>
      <c r="E123" s="252">
        <f>'AD% (4)'!E12*'Fuel demand EU'!E118</f>
        <v>0</v>
      </c>
      <c r="F123" s="252">
        <f>'AD% (4)'!F12*'Fuel demand EU'!F118</f>
        <v>0</v>
      </c>
      <c r="G123" s="252">
        <f>'AD% (4)'!G12*'Fuel demand EU'!G118</f>
        <v>0</v>
      </c>
      <c r="H123" s="252">
        <f>'AD% (4)'!H12*'Fuel demand EU'!H118</f>
        <v>0</v>
      </c>
      <c r="I123" s="253">
        <f>'AD% (4)'!I12*'Fuel demand EU'!I118</f>
        <v>0</v>
      </c>
    </row>
    <row r="124" spans="1:9" ht="14.45">
      <c r="A124" s="246" t="s">
        <v>482</v>
      </c>
      <c r="B124" s="252">
        <f>'AD% (4)'!B13*'Fuel demand EU'!B119</f>
        <v>37885400</v>
      </c>
      <c r="C124" s="252">
        <f>'AD% (4)'!C13*'Fuel demand EU'!C119</f>
        <v>55003848.319712915</v>
      </c>
      <c r="D124" s="252">
        <f>'AD% (4)'!D13*'Fuel demand EU'!D119</f>
        <v>74043943.082054213</v>
      </c>
      <c r="E124" s="252">
        <f>'AD% (4)'!E13*'Fuel demand EU'!E119</f>
        <v>83353068.045619741</v>
      </c>
      <c r="F124" s="252">
        <f>'AD% (4)'!F13*'Fuel demand EU'!F119</f>
        <v>93768329.619732171</v>
      </c>
      <c r="G124" s="252">
        <f>'AD% (4)'!G13*'Fuel demand EU'!G119</f>
        <v>103150286.80448572</v>
      </c>
      <c r="H124" s="252">
        <f>'AD% (4)'!H13*'Fuel demand EU'!H119</f>
        <v>108963639.12113272</v>
      </c>
      <c r="I124" s="253">
        <f>'AD% (4)'!I13*'Fuel demand EU'!I119</f>
        <v>117750569.16909307</v>
      </c>
    </row>
    <row r="125" spans="1:9" ht="14.45">
      <c r="A125" s="247" t="s">
        <v>483</v>
      </c>
      <c r="B125" s="252">
        <f>'AD% (4)'!B14*'Fuel demand EU'!B120</f>
        <v>0</v>
      </c>
      <c r="C125" s="252">
        <f>'AD% (4)'!C14*'Fuel demand EU'!C120</f>
        <v>0</v>
      </c>
      <c r="D125" s="252">
        <f>'AD% (4)'!D14*'Fuel demand EU'!D120</f>
        <v>0</v>
      </c>
      <c r="E125" s="252">
        <f>'AD% (4)'!E14*'Fuel demand EU'!E120</f>
        <v>0</v>
      </c>
      <c r="F125" s="252">
        <f>'AD% (4)'!F14*'Fuel demand EU'!F120</f>
        <v>0</v>
      </c>
      <c r="G125" s="252">
        <f>'AD% (4)'!G14*'Fuel demand EU'!G120</f>
        <v>0</v>
      </c>
      <c r="H125" s="252">
        <f>'AD% (4)'!H14*'Fuel demand EU'!H120</f>
        <v>0</v>
      </c>
      <c r="I125" s="253">
        <f>'AD% (4)'!I14*'Fuel demand EU'!I120</f>
        <v>0</v>
      </c>
    </row>
    <row r="126" spans="1:9" ht="14.45">
      <c r="A126" s="248" t="s">
        <v>484</v>
      </c>
      <c r="B126" s="252">
        <f>'AD% (4)'!B15*'Fuel demand EU'!B121</f>
        <v>0</v>
      </c>
      <c r="C126" s="252">
        <f>'AD% (4)'!C15*'Fuel demand EU'!C121</f>
        <v>0</v>
      </c>
      <c r="D126" s="252">
        <f>'AD% (4)'!D15*'Fuel demand EU'!D121</f>
        <v>0</v>
      </c>
      <c r="E126" s="252">
        <f>'AD% (4)'!E15*'Fuel demand EU'!E121</f>
        <v>0</v>
      </c>
      <c r="F126" s="252">
        <f>'AD% (4)'!F15*'Fuel demand EU'!F121</f>
        <v>0</v>
      </c>
      <c r="G126" s="252">
        <f>'AD% (4)'!G15*'Fuel demand EU'!G121</f>
        <v>0</v>
      </c>
      <c r="H126" s="252">
        <f>'AD% (4)'!H15*'Fuel demand EU'!H121</f>
        <v>0</v>
      </c>
      <c r="I126" s="253">
        <f>'AD% (4)'!I15*'Fuel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'AD% (4)'!B9*'Fuel demand EU'!B125</f>
        <v>0</v>
      </c>
      <c r="C130" s="252">
        <f>'AD% (4)'!C9*'Fuel demand EU'!C125</f>
        <v>0</v>
      </c>
      <c r="D130" s="252">
        <f>'AD% (4)'!D9*'Fuel demand EU'!D125</f>
        <v>0</v>
      </c>
      <c r="E130" s="252">
        <f>'AD% (4)'!E9*'Fuel demand EU'!E125</f>
        <v>0</v>
      </c>
      <c r="F130" s="252">
        <f>'AD% (4)'!F9*'Fuel demand EU'!F125</f>
        <v>0</v>
      </c>
      <c r="G130" s="252">
        <f>'AD% (4)'!G9*'Fuel demand EU'!G125</f>
        <v>0</v>
      </c>
      <c r="H130" s="252">
        <f>'AD% (4)'!H9*'Fuel demand EU'!H125</f>
        <v>0</v>
      </c>
      <c r="I130" s="253">
        <f>'AD% (4)'!I9*'Fuel demand EU'!I125</f>
        <v>0</v>
      </c>
    </row>
    <row r="131" spans="1:9" ht="14.45">
      <c r="A131" s="246" t="s">
        <v>480</v>
      </c>
      <c r="B131" s="252">
        <f>'AD% (4)'!B10*'Fuel demand EU'!B126</f>
        <v>0</v>
      </c>
      <c r="C131" s="252">
        <f>'AD% (4)'!C10*'Fuel demand EU'!C126</f>
        <v>0</v>
      </c>
      <c r="D131" s="252">
        <f>'AD% (4)'!D10*'Fuel demand EU'!D126</f>
        <v>0</v>
      </c>
      <c r="E131" s="252">
        <f>'AD% (4)'!E10*'Fuel demand EU'!E126</f>
        <v>0</v>
      </c>
      <c r="F131" s="252">
        <f>'AD% (4)'!F10*'Fuel demand EU'!F126</f>
        <v>0</v>
      </c>
      <c r="G131" s="252">
        <f>'AD% (4)'!G10*'Fuel demand EU'!G126</f>
        <v>0</v>
      </c>
      <c r="H131" s="252">
        <f>'AD% (4)'!H10*'Fuel demand EU'!H126</f>
        <v>0</v>
      </c>
      <c r="I131" s="253">
        <f>'AD% (4)'!I10*'Fuel demand EU'!I126</f>
        <v>0</v>
      </c>
    </row>
    <row r="132" spans="1:9" ht="14.45">
      <c r="A132" s="246" t="s">
        <v>84</v>
      </c>
      <c r="B132" s="252">
        <f>'AD% (4)'!B11*'Fuel demand EU'!B127</f>
        <v>0</v>
      </c>
      <c r="C132" s="252">
        <f>'AD% (4)'!C11*'Fuel demand EU'!C127</f>
        <v>0</v>
      </c>
      <c r="D132" s="252">
        <f>'AD% (4)'!D11*'Fuel demand EU'!D127</f>
        <v>0</v>
      </c>
      <c r="E132" s="252">
        <f>'AD% (4)'!E11*'Fuel demand EU'!E127</f>
        <v>0</v>
      </c>
      <c r="F132" s="252">
        <f>'AD% (4)'!F11*'Fuel demand EU'!F127</f>
        <v>0</v>
      </c>
      <c r="G132" s="252">
        <f>'AD% (4)'!G11*'Fuel demand EU'!G127</f>
        <v>0</v>
      </c>
      <c r="H132" s="252">
        <f>'AD% (4)'!H11*'Fuel demand EU'!H127</f>
        <v>0</v>
      </c>
      <c r="I132" s="253">
        <f>'AD% (4)'!I11*'Fuel demand EU'!I127</f>
        <v>0</v>
      </c>
    </row>
    <row r="133" spans="1:9" ht="14.45">
      <c r="A133" s="246" t="s">
        <v>481</v>
      </c>
      <c r="B133" s="252">
        <f>'AD% (4)'!B12*'Fuel demand EU'!B128</f>
        <v>0</v>
      </c>
      <c r="C133" s="252">
        <f>'AD% (4)'!C12*'Fuel demand EU'!C128</f>
        <v>0</v>
      </c>
      <c r="D133" s="252">
        <f>'AD% (4)'!D12*'Fuel demand EU'!D128</f>
        <v>0</v>
      </c>
      <c r="E133" s="252">
        <f>'AD% (4)'!E12*'Fuel demand EU'!E128</f>
        <v>0</v>
      </c>
      <c r="F133" s="252">
        <f>'AD% (4)'!F12*'Fuel demand EU'!F128</f>
        <v>0</v>
      </c>
      <c r="G133" s="252">
        <f>'AD% (4)'!G12*'Fuel demand EU'!G128</f>
        <v>0</v>
      </c>
      <c r="H133" s="252">
        <f>'AD% (4)'!H12*'Fuel demand EU'!H128</f>
        <v>0</v>
      </c>
      <c r="I133" s="253">
        <f>'AD% (4)'!I12*'Fuel demand EU'!I128</f>
        <v>0</v>
      </c>
    </row>
    <row r="134" spans="1:9" ht="14.45">
      <c r="A134" s="246" t="s">
        <v>482</v>
      </c>
      <c r="B134" s="252">
        <f>'AD% (4)'!B13*'Fuel demand EU'!B129</f>
        <v>0</v>
      </c>
      <c r="C134" s="252">
        <f>'AD% (4)'!C13*'Fuel demand EU'!C129</f>
        <v>0</v>
      </c>
      <c r="D134" s="252">
        <f>'AD% (4)'!D13*'Fuel demand EU'!D129</f>
        <v>0</v>
      </c>
      <c r="E134" s="252">
        <f>'AD% (4)'!E13*'Fuel demand EU'!E129</f>
        <v>0</v>
      </c>
      <c r="F134" s="252">
        <f>'AD% (4)'!F13*'Fuel demand EU'!F129</f>
        <v>0</v>
      </c>
      <c r="G134" s="252">
        <f>'AD% (4)'!G13*'Fuel demand EU'!G129</f>
        <v>0</v>
      </c>
      <c r="H134" s="252">
        <f>'AD% (4)'!H13*'Fuel demand EU'!H129</f>
        <v>0</v>
      </c>
      <c r="I134" s="253">
        <f>'AD% (4)'!I13*'Fuel demand EU'!I129</f>
        <v>0</v>
      </c>
    </row>
    <row r="135" spans="1:9" ht="14.45">
      <c r="A135" s="247" t="s">
        <v>483</v>
      </c>
      <c r="B135" s="252">
        <f>'AD% (4)'!B14*'Fuel demand EU'!B130</f>
        <v>0</v>
      </c>
      <c r="C135" s="252">
        <f>'AD% (4)'!C14*'Fuel demand EU'!C130</f>
        <v>0</v>
      </c>
      <c r="D135" s="252">
        <f>'AD% (4)'!D14*'Fuel demand EU'!D130</f>
        <v>0</v>
      </c>
      <c r="E135" s="252">
        <f>'AD% (4)'!E14*'Fuel demand EU'!E130</f>
        <v>0</v>
      </c>
      <c r="F135" s="252">
        <f>'AD% (4)'!F14*'Fuel demand EU'!F130</f>
        <v>0</v>
      </c>
      <c r="G135" s="252">
        <f>'AD% (4)'!G14*'Fuel demand EU'!G130</f>
        <v>0</v>
      </c>
      <c r="H135" s="252">
        <f>'AD% (4)'!H14*'Fuel demand EU'!H130</f>
        <v>0</v>
      </c>
      <c r="I135" s="253">
        <f>'AD% (4)'!I14*'Fuel demand EU'!I130</f>
        <v>0</v>
      </c>
    </row>
    <row r="136" spans="1:9" ht="14.45">
      <c r="A136" s="248" t="s">
        <v>484</v>
      </c>
      <c r="B136" s="252">
        <f>'AD% (4)'!B15*'Fuel demand EU'!B131</f>
        <v>0</v>
      </c>
      <c r="C136" s="252">
        <f>'AD% (4)'!C15*'Fuel demand EU'!C131</f>
        <v>0</v>
      </c>
      <c r="D136" s="252">
        <f>'AD% (4)'!D15*'Fuel demand EU'!D131</f>
        <v>0</v>
      </c>
      <c r="E136" s="252">
        <f>'AD% (4)'!E15*'Fuel demand EU'!E131</f>
        <v>0</v>
      </c>
      <c r="F136" s="252">
        <f>'AD% (4)'!F15*'Fuel demand EU'!F131</f>
        <v>0</v>
      </c>
      <c r="G136" s="252">
        <f>'AD% (4)'!G15*'Fuel demand EU'!G131</f>
        <v>0</v>
      </c>
      <c r="H136" s="252">
        <f>'AD% (4)'!H15*'Fuel demand EU'!H131</f>
        <v>0</v>
      </c>
      <c r="I136" s="253">
        <f>'AD% (4)'!I15*'Fuel demand EU'!I131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'AD% (4)'!B9*'Fuel demand EU'!B135</f>
        <v>0</v>
      </c>
      <c r="C140" s="252">
        <f>'AD% (4)'!C9*'Fuel demand EU'!C135</f>
        <v>0</v>
      </c>
      <c r="D140" s="252">
        <f>'AD% (4)'!D9*'Fuel demand EU'!D135</f>
        <v>0</v>
      </c>
      <c r="E140" s="252">
        <f>'AD% (4)'!E9*'Fuel demand EU'!E135</f>
        <v>0</v>
      </c>
      <c r="F140" s="252">
        <f>'AD% (4)'!F9*'Fuel demand EU'!F135</f>
        <v>0</v>
      </c>
      <c r="G140" s="252">
        <f>'AD% (4)'!G9*'Fuel demand EU'!G135</f>
        <v>0</v>
      </c>
      <c r="H140" s="252">
        <f>'AD% (4)'!H9*'Fuel demand EU'!H135</f>
        <v>0</v>
      </c>
      <c r="I140" s="253">
        <f>'AD% (4)'!I9*'Fuel demand EU'!I135</f>
        <v>0</v>
      </c>
    </row>
    <row r="141" spans="1:9" ht="14.45">
      <c r="A141" s="246" t="s">
        <v>480</v>
      </c>
      <c r="B141" s="252">
        <f>'AD% (4)'!B10*'Fuel demand EU'!B136</f>
        <v>0</v>
      </c>
      <c r="C141" s="252">
        <f>'AD% (4)'!C10*'Fuel demand EU'!C136</f>
        <v>0</v>
      </c>
      <c r="D141" s="252">
        <f>'AD% (4)'!D10*'Fuel demand EU'!D136</f>
        <v>0</v>
      </c>
      <c r="E141" s="252">
        <f>'AD% (4)'!E10*'Fuel demand EU'!E136</f>
        <v>0</v>
      </c>
      <c r="F141" s="252">
        <f>'AD% (4)'!F10*'Fuel demand EU'!F136</f>
        <v>0</v>
      </c>
      <c r="G141" s="252">
        <f>'AD% (4)'!G10*'Fuel demand EU'!G136</f>
        <v>0</v>
      </c>
      <c r="H141" s="252">
        <f>'AD% (4)'!H10*'Fuel demand EU'!H136</f>
        <v>0</v>
      </c>
      <c r="I141" s="253">
        <f>'AD% (4)'!I10*'Fuel demand EU'!I136</f>
        <v>0</v>
      </c>
    </row>
    <row r="142" spans="1:9" ht="14.45">
      <c r="A142" s="246" t="s">
        <v>84</v>
      </c>
      <c r="B142" s="252">
        <f>'AD% (4)'!B11*'Fuel demand EU'!B137</f>
        <v>0</v>
      </c>
      <c r="C142" s="252">
        <f>'AD% (4)'!C11*'Fuel demand EU'!C137</f>
        <v>0</v>
      </c>
      <c r="D142" s="252">
        <f>'AD% (4)'!D11*'Fuel demand EU'!D137</f>
        <v>0</v>
      </c>
      <c r="E142" s="252">
        <f>'AD% (4)'!E11*'Fuel demand EU'!E137</f>
        <v>0</v>
      </c>
      <c r="F142" s="252">
        <f>'AD% (4)'!F11*'Fuel demand EU'!F137</f>
        <v>0</v>
      </c>
      <c r="G142" s="252">
        <f>'AD% (4)'!G11*'Fuel demand EU'!G137</f>
        <v>0</v>
      </c>
      <c r="H142" s="252">
        <f>'AD% (4)'!H11*'Fuel demand EU'!H137</f>
        <v>0</v>
      </c>
      <c r="I142" s="253">
        <f>'AD% (4)'!I11*'Fuel demand EU'!I137</f>
        <v>0</v>
      </c>
    </row>
    <row r="143" spans="1:9" ht="14.45">
      <c r="A143" s="246" t="s">
        <v>481</v>
      </c>
      <c r="B143" s="252">
        <f>'AD% (4)'!B12*'Fuel demand EU'!B138</f>
        <v>0</v>
      </c>
      <c r="C143" s="252">
        <f>'AD% (4)'!C12*'Fuel demand EU'!C138</f>
        <v>0</v>
      </c>
      <c r="D143" s="252">
        <f>'AD% (4)'!D12*'Fuel demand EU'!D138</f>
        <v>0</v>
      </c>
      <c r="E143" s="252">
        <f>'AD% (4)'!E12*'Fuel demand EU'!E138</f>
        <v>0</v>
      </c>
      <c r="F143" s="252">
        <f>'AD% (4)'!F12*'Fuel demand EU'!F138</f>
        <v>0</v>
      </c>
      <c r="G143" s="252">
        <f>'AD% (4)'!G12*'Fuel demand EU'!G138</f>
        <v>0</v>
      </c>
      <c r="H143" s="252">
        <f>'AD% (4)'!H12*'Fuel demand EU'!H138</f>
        <v>0</v>
      </c>
      <c r="I143" s="253">
        <f>'AD% (4)'!I12*'Fuel demand EU'!I138</f>
        <v>0</v>
      </c>
    </row>
    <row r="144" spans="1:9" ht="14.45">
      <c r="A144" s="246" t="s">
        <v>482</v>
      </c>
      <c r="B144" s="252">
        <f>'AD% (4)'!B13*'Fuel demand EU'!B139</f>
        <v>89361265.854000062</v>
      </c>
      <c r="C144" s="252">
        <f>'AD% (4)'!C13*'Fuel demand EU'!C139</f>
        <v>92940912.342825159</v>
      </c>
      <c r="D144" s="252">
        <f>'AD% (4)'!D13*'Fuel demand EU'!D139</f>
        <v>96658699.969401896</v>
      </c>
      <c r="E144" s="252">
        <f>'AD% (4)'!E13*'Fuel demand EU'!E139</f>
        <v>94639072.086616367</v>
      </c>
      <c r="F144" s="252">
        <f>'AD% (4)'!F13*'Fuel demand EU'!F139</f>
        <v>97232690.319515795</v>
      </c>
      <c r="G144" s="252">
        <f>'AD% (4)'!G13*'Fuel demand EU'!G139</f>
        <v>99032653.607181683</v>
      </c>
      <c r="H144" s="252">
        <f>'AD% (4)'!H13*'Fuel demand EU'!H139</f>
        <v>99691744.855377376</v>
      </c>
      <c r="I144" s="253">
        <f>'AD% (4)'!I13*'Fuel demand EU'!I139</f>
        <v>100498645.43167488</v>
      </c>
    </row>
    <row r="145" spans="1:9" ht="14.45">
      <c r="A145" s="247" t="s">
        <v>483</v>
      </c>
      <c r="B145" s="252">
        <f>'AD% (4)'!B14*'Fuel demand EU'!B140</f>
        <v>0</v>
      </c>
      <c r="C145" s="252">
        <f>'AD% (4)'!C14*'Fuel demand EU'!C140</f>
        <v>0</v>
      </c>
      <c r="D145" s="252">
        <f>'AD% (4)'!D14*'Fuel demand EU'!D140</f>
        <v>0</v>
      </c>
      <c r="E145" s="252">
        <f>'AD% (4)'!E14*'Fuel demand EU'!E140</f>
        <v>0</v>
      </c>
      <c r="F145" s="252">
        <f>'AD% (4)'!F14*'Fuel demand EU'!F140</f>
        <v>0</v>
      </c>
      <c r="G145" s="252">
        <f>'AD% (4)'!G14*'Fuel demand EU'!G140</f>
        <v>0</v>
      </c>
      <c r="H145" s="252">
        <f>'AD% (4)'!H14*'Fuel demand EU'!H140</f>
        <v>0</v>
      </c>
      <c r="I145" s="253">
        <f>'AD% (4)'!I14*'Fuel demand EU'!I140</f>
        <v>0</v>
      </c>
    </row>
    <row r="146" spans="1:9" ht="14.45">
      <c r="A146" s="248" t="s">
        <v>484</v>
      </c>
      <c r="B146" s="252">
        <f>'AD% (4)'!B15*'Fuel demand EU'!B141</f>
        <v>0</v>
      </c>
      <c r="C146" s="252">
        <f>'AD% (4)'!C15*'Fuel demand EU'!C141</f>
        <v>0</v>
      </c>
      <c r="D146" s="252">
        <f>'AD% (4)'!D15*'Fuel demand EU'!D141</f>
        <v>0</v>
      </c>
      <c r="E146" s="252">
        <f>'AD% (4)'!E15*'Fuel demand EU'!E141</f>
        <v>0</v>
      </c>
      <c r="F146" s="252">
        <f>'AD% (4)'!F15*'Fuel demand EU'!F141</f>
        <v>0</v>
      </c>
      <c r="G146" s="252">
        <f>'AD% (4)'!G15*'Fuel demand EU'!G141</f>
        <v>0</v>
      </c>
      <c r="H146" s="252">
        <f>'AD% (4)'!H15*'Fuel demand EU'!H141</f>
        <v>0</v>
      </c>
      <c r="I146" s="253">
        <f>'AD% (4)'!I15*'Fuel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'AD% (4)'!B9*'Fuel demand EU'!B145</f>
        <v>0</v>
      </c>
      <c r="C150" s="252">
        <f>'AD% (4)'!C9*'Fuel demand EU'!C145</f>
        <v>0</v>
      </c>
      <c r="D150" s="252">
        <f>'AD% (4)'!D9*'Fuel demand EU'!D145</f>
        <v>0</v>
      </c>
      <c r="E150" s="252">
        <f>'AD% (4)'!E9*'Fuel demand EU'!E145</f>
        <v>0</v>
      </c>
      <c r="F150" s="252">
        <f>'AD% (4)'!F9*'Fuel demand EU'!F145</f>
        <v>0</v>
      </c>
      <c r="G150" s="252">
        <f>'AD% (4)'!G9*'Fuel demand EU'!G145</f>
        <v>0</v>
      </c>
      <c r="H150" s="252">
        <f>'AD% (4)'!H9*'Fuel demand EU'!H145</f>
        <v>0</v>
      </c>
      <c r="I150" s="253">
        <f>'AD% (4)'!I9*'Fuel demand EU'!I145</f>
        <v>0</v>
      </c>
    </row>
    <row r="151" spans="1:9" ht="14.45">
      <c r="A151" s="246" t="s">
        <v>480</v>
      </c>
      <c r="B151" s="252">
        <f>'AD% (4)'!B10*'Fuel demand EU'!B146</f>
        <v>0</v>
      </c>
      <c r="C151" s="252">
        <f>'AD% (4)'!C10*'Fuel demand EU'!C146</f>
        <v>0</v>
      </c>
      <c r="D151" s="252">
        <f>'AD% (4)'!D10*'Fuel demand EU'!D146</f>
        <v>0</v>
      </c>
      <c r="E151" s="252">
        <f>'AD% (4)'!E10*'Fuel demand EU'!E146</f>
        <v>0</v>
      </c>
      <c r="F151" s="252">
        <f>'AD% (4)'!F10*'Fuel demand EU'!F146</f>
        <v>0</v>
      </c>
      <c r="G151" s="252">
        <f>'AD% (4)'!G10*'Fuel demand EU'!G146</f>
        <v>0</v>
      </c>
      <c r="H151" s="252">
        <f>'AD% (4)'!H10*'Fuel demand EU'!H146</f>
        <v>0</v>
      </c>
      <c r="I151" s="253">
        <f>'AD% (4)'!I10*'Fuel demand EU'!I146</f>
        <v>0</v>
      </c>
    </row>
    <row r="152" spans="1:9" ht="14.45">
      <c r="A152" s="246" t="s">
        <v>84</v>
      </c>
      <c r="B152" s="252">
        <f>'AD% (4)'!B11*'Fuel demand EU'!B147</f>
        <v>0</v>
      </c>
      <c r="C152" s="252">
        <f>'AD% (4)'!C11*'Fuel demand EU'!C147</f>
        <v>0</v>
      </c>
      <c r="D152" s="252">
        <f>'AD% (4)'!D11*'Fuel demand EU'!D147</f>
        <v>0</v>
      </c>
      <c r="E152" s="252">
        <f>'AD% (4)'!E11*'Fuel demand EU'!E147</f>
        <v>0</v>
      </c>
      <c r="F152" s="252">
        <f>'AD% (4)'!F11*'Fuel demand EU'!F147</f>
        <v>0</v>
      </c>
      <c r="G152" s="252">
        <f>'AD% (4)'!G11*'Fuel demand EU'!G147</f>
        <v>0</v>
      </c>
      <c r="H152" s="252">
        <f>'AD% (4)'!H11*'Fuel demand EU'!H147</f>
        <v>0</v>
      </c>
      <c r="I152" s="253">
        <f>'AD% (4)'!I11*'Fuel demand EU'!I147</f>
        <v>0</v>
      </c>
    </row>
    <row r="153" spans="1:9" ht="14.45">
      <c r="A153" s="246" t="s">
        <v>481</v>
      </c>
      <c r="B153" s="252">
        <f>'AD% (4)'!B12*'Fuel demand EU'!B148</f>
        <v>0</v>
      </c>
      <c r="C153" s="252">
        <f>'AD% (4)'!C12*'Fuel demand EU'!C148</f>
        <v>0</v>
      </c>
      <c r="D153" s="252">
        <f>'AD% (4)'!D12*'Fuel demand EU'!D148</f>
        <v>0</v>
      </c>
      <c r="E153" s="252">
        <f>'AD% (4)'!E12*'Fuel demand EU'!E148</f>
        <v>0</v>
      </c>
      <c r="F153" s="252">
        <f>'AD% (4)'!F12*'Fuel demand EU'!F148</f>
        <v>0</v>
      </c>
      <c r="G153" s="252">
        <f>'AD% (4)'!G12*'Fuel demand EU'!G148</f>
        <v>0</v>
      </c>
      <c r="H153" s="252">
        <f>'AD% (4)'!H12*'Fuel demand EU'!H148</f>
        <v>0</v>
      </c>
      <c r="I153" s="253">
        <f>'AD% (4)'!I12*'Fuel demand EU'!I148</f>
        <v>0</v>
      </c>
    </row>
    <row r="154" spans="1:9" ht="14.45">
      <c r="A154" s="246" t="s">
        <v>482</v>
      </c>
      <c r="B154" s="252">
        <f>'AD% (4)'!B13*'Fuel demand EU'!B149</f>
        <v>9378104.034</v>
      </c>
      <c r="C154" s="252">
        <f>'AD% (4)'!C13*'Fuel demand EU'!C149</f>
        <v>10085996.566579243</v>
      </c>
      <c r="D154" s="252">
        <f>'AD% (4)'!D13*'Fuel demand EU'!D149</f>
        <v>10829908.652555991</v>
      </c>
      <c r="E154" s="252">
        <f>'AD% (4)'!E13*'Fuel demand EU'!E149</f>
        <v>12936151.494491238</v>
      </c>
      <c r="F154" s="252">
        <f>'AD% (4)'!F13*'Fuel demand EU'!F149</f>
        <v>14665104.328477081</v>
      </c>
      <c r="G154" s="252">
        <f>'AD% (4)'!G13*'Fuel demand EU'!G149</f>
        <v>16420119.080143236</v>
      </c>
      <c r="H154" s="252">
        <f>'AD% (4)'!H13*'Fuel demand EU'!H149</f>
        <v>17862512.154337183</v>
      </c>
      <c r="I154" s="253">
        <f>'AD% (4)'!I13*'Fuel demand EU'!I149</f>
        <v>19296305.503267188</v>
      </c>
    </row>
    <row r="155" spans="1:9" ht="14.45">
      <c r="A155" s="247" t="s">
        <v>483</v>
      </c>
      <c r="B155" s="252">
        <f>'AD% (4)'!B14*'Fuel demand EU'!B150</f>
        <v>0</v>
      </c>
      <c r="C155" s="252">
        <f>'AD% (4)'!C14*'Fuel demand EU'!C150</f>
        <v>0</v>
      </c>
      <c r="D155" s="252">
        <f>'AD% (4)'!D14*'Fuel demand EU'!D150</f>
        <v>0</v>
      </c>
      <c r="E155" s="252">
        <f>'AD% (4)'!E14*'Fuel demand EU'!E150</f>
        <v>0</v>
      </c>
      <c r="F155" s="252">
        <f>'AD% (4)'!F14*'Fuel demand EU'!F150</f>
        <v>0</v>
      </c>
      <c r="G155" s="252">
        <f>'AD% (4)'!G14*'Fuel demand EU'!G150</f>
        <v>0</v>
      </c>
      <c r="H155" s="252">
        <f>'AD% (4)'!H14*'Fuel demand EU'!H150</f>
        <v>0</v>
      </c>
      <c r="I155" s="253">
        <f>'AD% (4)'!I14*'Fuel demand EU'!I150</f>
        <v>0</v>
      </c>
    </row>
    <row r="156" spans="1:9" ht="14.45">
      <c r="A156" s="248" t="s">
        <v>484</v>
      </c>
      <c r="B156" s="252">
        <f>'AD% (4)'!B15*'Fuel demand EU'!B151</f>
        <v>0</v>
      </c>
      <c r="C156" s="252">
        <f>'AD% (4)'!C15*'Fuel demand EU'!C151</f>
        <v>0</v>
      </c>
      <c r="D156" s="252">
        <f>'AD% (4)'!D15*'Fuel demand EU'!D151</f>
        <v>0</v>
      </c>
      <c r="E156" s="252">
        <f>'AD% (4)'!E15*'Fuel demand EU'!E151</f>
        <v>0</v>
      </c>
      <c r="F156" s="252">
        <f>'AD% (4)'!F15*'Fuel demand EU'!F151</f>
        <v>0</v>
      </c>
      <c r="G156" s="252">
        <f>'AD% (4)'!G15*'Fuel demand EU'!G151</f>
        <v>0</v>
      </c>
      <c r="H156" s="252">
        <f>'AD% (4)'!H15*'Fuel demand EU'!H151</f>
        <v>0</v>
      </c>
      <c r="I156" s="253">
        <f>'AD% (4)'!I15*'Fuel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'AD% (4)'!B9*'Fuel demand EU'!B155</f>
        <v>0</v>
      </c>
      <c r="C160" s="252">
        <f>'AD% (4)'!C9*'Fuel demand EU'!C155</f>
        <v>0</v>
      </c>
      <c r="D160" s="252">
        <f>'AD% (4)'!D9*'Fuel demand EU'!D155</f>
        <v>0</v>
      </c>
      <c r="E160" s="252">
        <f>'AD% (4)'!E9*'Fuel demand EU'!E155</f>
        <v>0</v>
      </c>
      <c r="F160" s="252">
        <f>'AD% (4)'!F9*'Fuel demand EU'!F155</f>
        <v>0</v>
      </c>
      <c r="G160" s="252">
        <f>'AD% (4)'!G9*'Fuel demand EU'!G155</f>
        <v>0</v>
      </c>
      <c r="H160" s="252">
        <f>'AD% (4)'!H9*'Fuel demand EU'!H155</f>
        <v>0</v>
      </c>
      <c r="I160" s="253">
        <f>'AD% (4)'!I9*'Fuel demand EU'!I155</f>
        <v>0</v>
      </c>
    </row>
    <row r="161" spans="1:9" ht="14.45">
      <c r="A161" s="246" t="s">
        <v>480</v>
      </c>
      <c r="B161" s="252">
        <f>'AD% (4)'!B10*'Fuel demand EU'!B156</f>
        <v>0</v>
      </c>
      <c r="C161" s="252">
        <f>'AD% (4)'!C10*'Fuel demand EU'!C156</f>
        <v>0</v>
      </c>
      <c r="D161" s="252">
        <f>'AD% (4)'!D10*'Fuel demand EU'!D156</f>
        <v>0</v>
      </c>
      <c r="E161" s="252">
        <f>'AD% (4)'!E10*'Fuel demand EU'!E156</f>
        <v>0</v>
      </c>
      <c r="F161" s="252">
        <f>'AD% (4)'!F10*'Fuel demand EU'!F156</f>
        <v>0</v>
      </c>
      <c r="G161" s="252">
        <f>'AD% (4)'!G10*'Fuel demand EU'!G156</f>
        <v>0</v>
      </c>
      <c r="H161" s="252">
        <f>'AD% (4)'!H10*'Fuel demand EU'!H156</f>
        <v>0</v>
      </c>
      <c r="I161" s="253">
        <f>'AD% (4)'!I10*'Fuel demand EU'!I156</f>
        <v>0</v>
      </c>
    </row>
    <row r="162" spans="1:9" ht="14.45">
      <c r="A162" s="246" t="s">
        <v>84</v>
      </c>
      <c r="B162" s="252">
        <f>'AD% (4)'!B11*'Fuel demand EU'!B157</f>
        <v>0</v>
      </c>
      <c r="C162" s="252">
        <f>'AD% (4)'!C11*'Fuel demand EU'!C157</f>
        <v>0</v>
      </c>
      <c r="D162" s="252">
        <f>'AD% (4)'!D11*'Fuel demand EU'!D157</f>
        <v>0</v>
      </c>
      <c r="E162" s="252">
        <f>'AD% (4)'!E11*'Fuel demand EU'!E157</f>
        <v>0</v>
      </c>
      <c r="F162" s="252">
        <f>'AD% (4)'!F11*'Fuel demand EU'!F157</f>
        <v>0</v>
      </c>
      <c r="G162" s="252">
        <f>'AD% (4)'!G11*'Fuel demand EU'!G157</f>
        <v>0</v>
      </c>
      <c r="H162" s="252">
        <f>'AD% (4)'!H11*'Fuel demand EU'!H157</f>
        <v>0</v>
      </c>
      <c r="I162" s="253">
        <f>'AD% (4)'!I11*'Fuel demand EU'!I157</f>
        <v>0</v>
      </c>
    </row>
    <row r="163" spans="1:9" ht="14.45">
      <c r="A163" s="246" t="s">
        <v>481</v>
      </c>
      <c r="B163" s="252">
        <f>'AD% (4)'!B12*'Fuel demand EU'!B158</f>
        <v>0</v>
      </c>
      <c r="C163" s="252">
        <f>'AD% (4)'!C12*'Fuel demand EU'!C158</f>
        <v>0</v>
      </c>
      <c r="D163" s="252">
        <f>'AD% (4)'!D12*'Fuel demand EU'!D158</f>
        <v>0</v>
      </c>
      <c r="E163" s="252">
        <f>'AD% (4)'!E12*'Fuel demand EU'!E158</f>
        <v>0</v>
      </c>
      <c r="F163" s="252">
        <f>'AD% (4)'!F12*'Fuel demand EU'!F158</f>
        <v>0</v>
      </c>
      <c r="G163" s="252">
        <f>'AD% (4)'!G12*'Fuel demand EU'!G158</f>
        <v>0</v>
      </c>
      <c r="H163" s="252">
        <f>'AD% (4)'!H12*'Fuel demand EU'!H158</f>
        <v>0</v>
      </c>
      <c r="I163" s="253">
        <f>'AD% (4)'!I12*'Fuel demand EU'!I158</f>
        <v>0</v>
      </c>
    </row>
    <row r="164" spans="1:9" ht="14.45">
      <c r="A164" s="246" t="s">
        <v>482</v>
      </c>
      <c r="B164" s="252">
        <f>'AD% (4)'!B13*'Fuel demand EU'!B159</f>
        <v>54611523.654000022</v>
      </c>
      <c r="C164" s="252">
        <f>'AD% (4)'!C13*'Fuel demand EU'!C159</f>
        <v>59749841.962389901</v>
      </c>
      <c r="D164" s="252">
        <f>'AD% (4)'!D13*'Fuel demand EU'!D159</f>
        <v>64888160.270779759</v>
      </c>
      <c r="E164" s="252">
        <f>'AD% (4)'!E13*'Fuel demand EU'!E159</f>
        <v>64813719.920053557</v>
      </c>
      <c r="F164" s="252">
        <f>'AD% (4)'!F13*'Fuel demand EU'!F159</f>
        <v>67693468.712031931</v>
      </c>
      <c r="G164" s="252">
        <f>'AD% (4)'!G13*'Fuel demand EU'!G159</f>
        <v>69588075.496512905</v>
      </c>
      <c r="H164" s="252">
        <f>'AD% (4)'!H13*'Fuel demand EU'!H159</f>
        <v>73378888.023816481</v>
      </c>
      <c r="I164" s="253">
        <f>'AD% (4)'!I13*'Fuel demand EU'!I159</f>
        <v>82221359.336988285</v>
      </c>
    </row>
    <row r="165" spans="1:9" ht="14.45">
      <c r="A165" s="247" t="s">
        <v>483</v>
      </c>
      <c r="B165" s="252">
        <f>'AD% (4)'!B14*'Fuel demand EU'!B160</f>
        <v>0</v>
      </c>
      <c r="C165" s="252">
        <f>'AD% (4)'!C14*'Fuel demand EU'!C160</f>
        <v>0</v>
      </c>
      <c r="D165" s="252">
        <f>'AD% (4)'!D14*'Fuel demand EU'!D160</f>
        <v>0</v>
      </c>
      <c r="E165" s="252">
        <f>'AD% (4)'!E14*'Fuel demand EU'!E160</f>
        <v>0</v>
      </c>
      <c r="F165" s="252">
        <f>'AD% (4)'!F14*'Fuel demand EU'!F160</f>
        <v>0</v>
      </c>
      <c r="G165" s="252">
        <f>'AD% (4)'!G14*'Fuel demand EU'!G160</f>
        <v>0</v>
      </c>
      <c r="H165" s="252">
        <f>'AD% (4)'!H14*'Fuel demand EU'!H160</f>
        <v>0</v>
      </c>
      <c r="I165" s="253">
        <f>'AD% (4)'!I14*'Fuel demand EU'!I160</f>
        <v>0</v>
      </c>
    </row>
    <row r="166" spans="1:9" ht="14.65" thickBot="1">
      <c r="A166" s="251" t="s">
        <v>484</v>
      </c>
      <c r="B166" s="254">
        <f>'AD% (4)'!B15*'Fuel demand EU'!B161</f>
        <v>0</v>
      </c>
      <c r="C166" s="254">
        <f>'AD% (4)'!C15*'Fuel demand EU'!C161</f>
        <v>0</v>
      </c>
      <c r="D166" s="254">
        <f>'AD% (4)'!D15*'Fuel demand EU'!D161</f>
        <v>0</v>
      </c>
      <c r="E166" s="254">
        <f>'AD% (4)'!E15*'Fuel demand EU'!E161</f>
        <v>0</v>
      </c>
      <c r="F166" s="254">
        <f>'AD% (4)'!F15*'Fuel demand EU'!F161</f>
        <v>0</v>
      </c>
      <c r="G166" s="254">
        <f>'AD% (4)'!G15*'Fuel demand EU'!G161</f>
        <v>0</v>
      </c>
      <c r="H166" s="254">
        <f>'AD% (4)'!H15*'Fuel demand EU'!H161</f>
        <v>0</v>
      </c>
      <c r="I166" s="263">
        <f>'AD% (4)'!I15*'Fuel demand EU'!I161</f>
        <v>0</v>
      </c>
    </row>
  </sheetData>
  <conditionalFormatting sqref="K88:XFD92 J73:J77 K11:XFD52 J11:J37">
    <cfRule type="expression" dxfId="3026" priority="41">
      <formula>_xlfn.ISFORMULA(J11)</formula>
    </cfRule>
  </conditionalFormatting>
  <conditionalFormatting sqref="A1:XFD5 L53:XFD87 L93:XFD1048576 A10:XFD10 J6:XFD9">
    <cfRule type="expression" dxfId="3025" priority="42">
      <formula>_xlfn.ISFORMULA(A1)</formula>
    </cfRule>
  </conditionalFormatting>
  <conditionalFormatting sqref="A11:I11 A61:I63">
    <cfRule type="expression" dxfId="3024" priority="40">
      <formula>_xlfn.ISFORMULA(A11)</formula>
    </cfRule>
  </conditionalFormatting>
  <conditionalFormatting sqref="C12:I12 A12 C22:I22 A22 C42:I42 A42 C52:I52 A52 A15:A18 A25:A28 A43:I43 A53:I53 A44:A48 A54:A58 A13:I14 B15:I20 A23:I24 B25:I30">
    <cfRule type="expression" dxfId="3023" priority="39">
      <formula>_xlfn.ISFORMULA(A12)</formula>
    </cfRule>
  </conditionalFormatting>
  <conditionalFormatting sqref="A21:I21 A19:A20">
    <cfRule type="expression" dxfId="3022" priority="38">
      <formula>_xlfn.ISFORMULA(A19)</formula>
    </cfRule>
  </conditionalFormatting>
  <conditionalFormatting sqref="A31:I31 A29:A30 A41:I41">
    <cfRule type="expression" dxfId="3021" priority="37">
      <formula>_xlfn.ISFORMULA(A29)</formula>
    </cfRule>
  </conditionalFormatting>
  <conditionalFormatting sqref="A51:I51 A49:A50">
    <cfRule type="expression" dxfId="3020" priority="36">
      <formula>_xlfn.ISFORMULA(A49)</formula>
    </cfRule>
  </conditionalFormatting>
  <conditionalFormatting sqref="A59:A60">
    <cfRule type="expression" dxfId="3019" priority="35">
      <formula>_xlfn.ISFORMULA(A59)</formula>
    </cfRule>
  </conditionalFormatting>
  <conditionalFormatting sqref="C65:I65 A65 C75:I75 A75 C95:I95 C105:I105 A105 A66:I66 A76:I76 A96:I96 A106:I106 A67:A71 A77:A81 A97:A101 A107:A111">
    <cfRule type="expression" dxfId="3018" priority="34">
      <formula>_xlfn.ISFORMULA(A65)</formula>
    </cfRule>
  </conditionalFormatting>
  <conditionalFormatting sqref="A74:I74 A72:A73">
    <cfRule type="expression" dxfId="3017" priority="33">
      <formula>_xlfn.ISFORMULA(A72)</formula>
    </cfRule>
  </conditionalFormatting>
  <conditionalFormatting sqref="A84:I84 A82:A83 A94:I94">
    <cfRule type="expression" dxfId="3016" priority="32">
      <formula>_xlfn.ISFORMULA(A82)</formula>
    </cfRule>
  </conditionalFormatting>
  <conditionalFormatting sqref="A104:I104 A102:A103">
    <cfRule type="expression" dxfId="3015" priority="31">
      <formula>_xlfn.ISFORMULA(A102)</formula>
    </cfRule>
  </conditionalFormatting>
  <conditionalFormatting sqref="A112:A113">
    <cfRule type="expression" dxfId="3014" priority="30">
      <formula>_xlfn.ISFORMULA(A112)</formula>
    </cfRule>
  </conditionalFormatting>
  <conditionalFormatting sqref="A148">
    <cfRule type="expression" dxfId="3013" priority="16">
      <formula>_xlfn.ISFORMULA(A148)</formula>
    </cfRule>
  </conditionalFormatting>
  <conditionalFormatting sqref="C118:I118 A118 C128:I128 A128 C148:I148 C158:I158 A158 A119:I119 A129:I129 A149:I149 A159:I159 A120:A124 A130:A134 A150:A154 A160:A164">
    <cfRule type="expression" dxfId="3012" priority="29">
      <formula>_xlfn.ISFORMULA(A118)</formula>
    </cfRule>
  </conditionalFormatting>
  <conditionalFormatting sqref="A127:I127 A125:A126">
    <cfRule type="expression" dxfId="3011" priority="28">
      <formula>_xlfn.ISFORMULA(A125)</formula>
    </cfRule>
  </conditionalFormatting>
  <conditionalFormatting sqref="A137:I137 A135:A136 A147:I147">
    <cfRule type="expression" dxfId="3010" priority="27">
      <formula>_xlfn.ISFORMULA(A135)</formula>
    </cfRule>
  </conditionalFormatting>
  <conditionalFormatting sqref="A157:I157 A155:A156">
    <cfRule type="expression" dxfId="3009" priority="26">
      <formula>_xlfn.ISFORMULA(A155)</formula>
    </cfRule>
  </conditionalFormatting>
  <conditionalFormatting sqref="A165:A166">
    <cfRule type="expression" dxfId="3008" priority="25">
      <formula>_xlfn.ISFORMULA(A165)</formula>
    </cfRule>
  </conditionalFormatting>
  <conditionalFormatting sqref="C32:I32 A32 A33:I33 A34:A38">
    <cfRule type="expression" dxfId="3007" priority="24">
      <formula>_xlfn.ISFORMULA(A32)</formula>
    </cfRule>
  </conditionalFormatting>
  <conditionalFormatting sqref="A39:A40">
    <cfRule type="expression" dxfId="3006" priority="23">
      <formula>_xlfn.ISFORMULA(A39)</formula>
    </cfRule>
  </conditionalFormatting>
  <conditionalFormatting sqref="C85:I85 A85 A86:I86 A87:A91">
    <cfRule type="expression" dxfId="3005" priority="22">
      <formula>_xlfn.ISFORMULA(A85)</formula>
    </cfRule>
  </conditionalFormatting>
  <conditionalFormatting sqref="A92:A93">
    <cfRule type="expression" dxfId="3004" priority="21">
      <formula>_xlfn.ISFORMULA(A92)</formula>
    </cfRule>
  </conditionalFormatting>
  <conditionalFormatting sqref="C138:I138 A139:I139 A140:A144">
    <cfRule type="expression" dxfId="3003" priority="20">
      <formula>_xlfn.ISFORMULA(A138)</formula>
    </cfRule>
  </conditionalFormatting>
  <conditionalFormatting sqref="A145:A146">
    <cfRule type="expression" dxfId="3002" priority="19">
      <formula>_xlfn.ISFORMULA(A145)</formula>
    </cfRule>
  </conditionalFormatting>
  <conditionalFormatting sqref="A138">
    <cfRule type="expression" dxfId="3001" priority="18">
      <formula>_xlfn.ISFORMULA(A138)</formula>
    </cfRule>
  </conditionalFormatting>
  <conditionalFormatting sqref="A95">
    <cfRule type="expression" dxfId="3000" priority="17">
      <formula>_xlfn.ISFORMULA(A95)</formula>
    </cfRule>
  </conditionalFormatting>
  <conditionalFormatting sqref="B160:I166">
    <cfRule type="expression" dxfId="2999" priority="3">
      <formula>_xlfn.ISFORMULA(B160)</formula>
    </cfRule>
  </conditionalFormatting>
  <conditionalFormatting sqref="B130:I136">
    <cfRule type="expression" dxfId="2998" priority="6">
      <formula>_xlfn.ISFORMULA(B130)</formula>
    </cfRule>
  </conditionalFormatting>
  <conditionalFormatting sqref="B34:I40">
    <cfRule type="expression" dxfId="2997" priority="15">
      <formula>_xlfn.ISFORMULA(B34)</formula>
    </cfRule>
  </conditionalFormatting>
  <conditionalFormatting sqref="B44:I50">
    <cfRule type="expression" dxfId="2996" priority="14">
      <formula>_xlfn.ISFORMULA(B44)</formula>
    </cfRule>
  </conditionalFormatting>
  <conditionalFormatting sqref="B54:I60">
    <cfRule type="expression" dxfId="2995" priority="13">
      <formula>_xlfn.ISFORMULA(B54)</formula>
    </cfRule>
  </conditionalFormatting>
  <conditionalFormatting sqref="B67:I73">
    <cfRule type="expression" dxfId="2994" priority="12">
      <formula>_xlfn.ISFORMULA(B67)</formula>
    </cfRule>
  </conditionalFormatting>
  <conditionalFormatting sqref="B77:I83">
    <cfRule type="expression" dxfId="2993" priority="11">
      <formula>_xlfn.ISFORMULA(B77)</formula>
    </cfRule>
  </conditionalFormatting>
  <conditionalFormatting sqref="B87:I93">
    <cfRule type="expression" dxfId="2992" priority="10">
      <formula>_xlfn.ISFORMULA(B87)</formula>
    </cfRule>
  </conditionalFormatting>
  <conditionalFormatting sqref="B97:I103">
    <cfRule type="expression" dxfId="2991" priority="9">
      <formula>_xlfn.ISFORMULA(B97)</formula>
    </cfRule>
  </conditionalFormatting>
  <conditionalFormatting sqref="B107:I113">
    <cfRule type="expression" dxfId="2990" priority="8">
      <formula>_xlfn.ISFORMULA(B107)</formula>
    </cfRule>
  </conditionalFormatting>
  <conditionalFormatting sqref="B120:I126">
    <cfRule type="expression" dxfId="2989" priority="7">
      <formula>_xlfn.ISFORMULA(B120)</formula>
    </cfRule>
  </conditionalFormatting>
  <conditionalFormatting sqref="B140:I146">
    <cfRule type="expression" dxfId="2988" priority="5">
      <formula>_xlfn.ISFORMULA(B140)</formula>
    </cfRule>
  </conditionalFormatting>
  <conditionalFormatting sqref="B150:I156">
    <cfRule type="expression" dxfId="2987" priority="4">
      <formula>_xlfn.ISFORMULA(B150)</formula>
    </cfRule>
  </conditionalFormatting>
  <conditionalFormatting sqref="A6 A7:I9">
    <cfRule type="expression" dxfId="2986" priority="2">
      <formula>_xlfn.ISFORMULA(A6)</formula>
    </cfRule>
  </conditionalFormatting>
  <conditionalFormatting sqref="B6:I6">
    <cfRule type="expression" dxfId="2985" priority="1">
      <formula>_xlfn.ISFORMULA(B6)</formula>
    </cfRule>
  </conditionalFormatting>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C7A9-74C6-484D-89D0-58E3D21DD538}">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547</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1024466469.1246668</v>
      </c>
      <c r="C7" s="256">
        <f t="shared" ref="C7:I7" si="0">SUM(C14:C20,C24:C30,C34:C40,C44:C50,C54:C60)</f>
        <v>1165348688.9149828</v>
      </c>
      <c r="D7" s="256">
        <f t="shared" si="0"/>
        <v>1310899419.4584303</v>
      </c>
      <c r="E7" s="256">
        <f t="shared" si="0"/>
        <v>1397467140.916769</v>
      </c>
      <c r="F7" s="256">
        <f t="shared" si="0"/>
        <v>1468739262.9633291</v>
      </c>
      <c r="G7" s="256">
        <f t="shared" si="0"/>
        <v>1524619497.8061032</v>
      </c>
      <c r="H7" s="256">
        <f t="shared" si="0"/>
        <v>1571833900.665596</v>
      </c>
      <c r="I7" s="260">
        <f t="shared" si="0"/>
        <v>1618697741.1730235</v>
      </c>
    </row>
    <row r="8" spans="1:18">
      <c r="A8" s="236" t="s">
        <v>490</v>
      </c>
      <c r="B8" s="256">
        <f>SUM(B67:B73,B77:B83,B87:B93,B97:B103,B107:B113)</f>
        <v>1024466469.1246668</v>
      </c>
      <c r="C8" s="256">
        <f t="shared" ref="C8:I8" si="1">SUM(C67:C73,C77:C83,C87:C93,C97:C103,C107:C113)</f>
        <v>1168716815.6429188</v>
      </c>
      <c r="D8" s="256">
        <f t="shared" si="1"/>
        <v>1317739615.9063239</v>
      </c>
      <c r="E8" s="256">
        <f t="shared" si="1"/>
        <v>1423595006.3552098</v>
      </c>
      <c r="F8" s="256">
        <f t="shared" si="1"/>
        <v>1518719485.3529892</v>
      </c>
      <c r="G8" s="256">
        <f t="shared" si="1"/>
        <v>1583716978.379647</v>
      </c>
      <c r="H8" s="256">
        <f t="shared" si="1"/>
        <v>1636627128.4200184</v>
      </c>
      <c r="I8" s="261">
        <f t="shared" si="1"/>
        <v>1689139567.7395601</v>
      </c>
    </row>
    <row r="9" spans="1:18">
      <c r="A9" s="506" t="s">
        <v>491</v>
      </c>
      <c r="B9" s="259">
        <f>SUM(B120:B126,B130:B136,B140:B146,B150:B156,B160:B166)</f>
        <v>1024466469.1246668</v>
      </c>
      <c r="C9" s="511">
        <f t="shared" ref="C9:I9" si="2">SUM(C120:C126,C130:C136,C140:C146,C150:C156,C160:C166)</f>
        <v>1197023373.5637724</v>
      </c>
      <c r="D9" s="511">
        <f t="shared" si="2"/>
        <v>1374331372.0061803</v>
      </c>
      <c r="E9" s="511">
        <f t="shared" si="2"/>
        <v>1502264016.0710049</v>
      </c>
      <c r="F9" s="511">
        <f t="shared" si="2"/>
        <v>1616304120.6817253</v>
      </c>
      <c r="G9" s="511">
        <f t="shared" si="2"/>
        <v>1725442857.0004725</v>
      </c>
      <c r="H9" s="511">
        <f t="shared" si="2"/>
        <v>1832899657.5201888</v>
      </c>
      <c r="I9" s="511">
        <f t="shared" si="2"/>
        <v>1936494723.9318912</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'AD% (4)'!B9*'Fuel demand RoW'!B9</f>
        <v>0</v>
      </c>
      <c r="C14" s="252">
        <f>'AD% (4)'!C9*'Fuel demand RoW'!C9</f>
        <v>0</v>
      </c>
      <c r="D14" s="252">
        <f>'AD% (4)'!D9*'Fuel demand RoW'!D9</f>
        <v>0</v>
      </c>
      <c r="E14" s="252">
        <f>'AD% (4)'!E9*'Fuel demand RoW'!E9</f>
        <v>0</v>
      </c>
      <c r="F14" s="252">
        <f>'AD% (4)'!F9*'Fuel demand RoW'!F9</f>
        <v>0</v>
      </c>
      <c r="G14" s="252">
        <f>'AD% (4)'!G9*'Fuel demand RoW'!G9</f>
        <v>0</v>
      </c>
      <c r="H14" s="252">
        <f>'AD% (4)'!H9*'Fuel demand RoW'!H9</f>
        <v>0</v>
      </c>
      <c r="I14" s="253">
        <f>'AD% (4)'!I9*'Fuel demand RoW'!I9</f>
        <v>0</v>
      </c>
      <c r="Q14" s="5"/>
      <c r="R14" s="5"/>
    </row>
    <row r="15" spans="1:18" ht="14.45">
      <c r="A15" s="246" t="s">
        <v>480</v>
      </c>
      <c r="B15" s="252">
        <f>'AD% (4)'!B10*'Fuel demand RoW'!B10</f>
        <v>0</v>
      </c>
      <c r="C15" s="252">
        <f>'AD% (4)'!C10*'Fuel demand RoW'!C10</f>
        <v>0</v>
      </c>
      <c r="D15" s="252">
        <f>'AD% (4)'!D10*'Fuel demand RoW'!D10</f>
        <v>0</v>
      </c>
      <c r="E15" s="252">
        <f>'AD% (4)'!E10*'Fuel demand RoW'!E10</f>
        <v>0</v>
      </c>
      <c r="F15" s="252">
        <f>'AD% (4)'!F10*'Fuel demand RoW'!F10</f>
        <v>0</v>
      </c>
      <c r="G15" s="252">
        <f>'AD% (4)'!G10*'Fuel demand RoW'!G10</f>
        <v>0</v>
      </c>
      <c r="H15" s="252">
        <f>'AD% (4)'!H10*'Fuel demand RoW'!H10</f>
        <v>0</v>
      </c>
      <c r="I15" s="253">
        <f>'AD% (4)'!I10*'Fuel demand RoW'!I10</f>
        <v>0</v>
      </c>
    </row>
    <row r="16" spans="1:18" ht="14.45">
      <c r="A16" s="246" t="s">
        <v>84</v>
      </c>
      <c r="B16" s="252">
        <f>'AD% (4)'!B11*'Fuel demand RoW'!B11</f>
        <v>0</v>
      </c>
      <c r="C16" s="252">
        <f>'AD% (4)'!C11*'Fuel demand RoW'!C11</f>
        <v>0</v>
      </c>
      <c r="D16" s="252">
        <f>'AD% (4)'!D11*'Fuel demand RoW'!D11</f>
        <v>0</v>
      </c>
      <c r="E16" s="252">
        <f>'AD% (4)'!E11*'Fuel demand RoW'!E11</f>
        <v>0</v>
      </c>
      <c r="F16" s="252">
        <f>'AD% (4)'!F11*'Fuel demand RoW'!F11</f>
        <v>0</v>
      </c>
      <c r="G16" s="252">
        <f>'AD% (4)'!G11*'Fuel demand RoW'!G11</f>
        <v>0</v>
      </c>
      <c r="H16" s="252">
        <f>'AD% (4)'!H11*'Fuel demand RoW'!H11</f>
        <v>0</v>
      </c>
      <c r="I16" s="253">
        <f>'AD% (4)'!I11*'Fuel demand RoW'!I11</f>
        <v>0</v>
      </c>
    </row>
    <row r="17" spans="1:9" ht="14.45">
      <c r="A17" s="246" t="s">
        <v>481</v>
      </c>
      <c r="B17" s="252">
        <f>'AD% (4)'!B12*'Fuel demand RoW'!B12</f>
        <v>0</v>
      </c>
      <c r="C17" s="252">
        <f>'AD% (4)'!C12*'Fuel demand RoW'!C12</f>
        <v>0</v>
      </c>
      <c r="D17" s="252">
        <f>'AD% (4)'!D12*'Fuel demand RoW'!D12</f>
        <v>0</v>
      </c>
      <c r="E17" s="252">
        <f>'AD% (4)'!E12*'Fuel demand RoW'!E12</f>
        <v>0</v>
      </c>
      <c r="F17" s="252">
        <f>'AD% (4)'!F12*'Fuel demand RoW'!F12</f>
        <v>0</v>
      </c>
      <c r="G17" s="252">
        <f>'AD% (4)'!G12*'Fuel demand RoW'!G12</f>
        <v>0</v>
      </c>
      <c r="H17" s="252">
        <f>'AD% (4)'!H12*'Fuel demand RoW'!H12</f>
        <v>0</v>
      </c>
      <c r="I17" s="253">
        <f>'AD% (4)'!I12*'Fuel demand RoW'!I12</f>
        <v>0</v>
      </c>
    </row>
    <row r="18" spans="1:9" ht="14.45">
      <c r="A18" s="246" t="s">
        <v>482</v>
      </c>
      <c r="B18" s="252">
        <f>'AD% (4)'!B13*'Fuel demand RoW'!B13</f>
        <v>30652100.000000007</v>
      </c>
      <c r="C18" s="252">
        <f>'AD% (4)'!C13*'Fuel demand RoW'!C13</f>
        <v>51962218.284123033</v>
      </c>
      <c r="D18" s="252">
        <f>'AD% (4)'!D13*'Fuel demand RoW'!D13</f>
        <v>73272336.568246052</v>
      </c>
      <c r="E18" s="252">
        <f>'AD% (4)'!E13*'Fuel demand RoW'!E13</f>
        <v>95470942.419131458</v>
      </c>
      <c r="F18" s="252">
        <f>'AD% (4)'!F13*'Fuel demand RoW'!F13</f>
        <v>114136555.74853893</v>
      </c>
      <c r="G18" s="252">
        <f>'AD% (4)'!G13*'Fuel demand RoW'!G13</f>
        <v>136251152.9397119</v>
      </c>
      <c r="H18" s="252">
        <f>'AD% (4)'!H13*'Fuel demand RoW'!H13</f>
        <v>155414026.62203556</v>
      </c>
      <c r="I18" s="253">
        <f>'AD% (4)'!I13*'Fuel demand RoW'!I13</f>
        <v>184760241.46882385</v>
      </c>
    </row>
    <row r="19" spans="1:9" ht="14.45">
      <c r="A19" s="247" t="s">
        <v>483</v>
      </c>
      <c r="B19" s="252">
        <f>'AD% (4)'!B14*'Fuel demand RoW'!B14</f>
        <v>0</v>
      </c>
      <c r="C19" s="252">
        <f>'AD% (4)'!C14*'Fuel demand RoW'!C14</f>
        <v>0</v>
      </c>
      <c r="D19" s="252">
        <f>'AD% (4)'!D14*'Fuel demand RoW'!D14</f>
        <v>0</v>
      </c>
      <c r="E19" s="252">
        <f>'AD% (4)'!E14*'Fuel demand RoW'!E14</f>
        <v>0</v>
      </c>
      <c r="F19" s="252">
        <f>'AD% (4)'!F14*'Fuel demand RoW'!F14</f>
        <v>0</v>
      </c>
      <c r="G19" s="252">
        <f>'AD% (4)'!G14*'Fuel demand RoW'!G14</f>
        <v>0</v>
      </c>
      <c r="H19" s="252">
        <f>'AD% (4)'!H14*'Fuel demand RoW'!H14</f>
        <v>0</v>
      </c>
      <c r="I19" s="253">
        <f>'AD% (4)'!I14*'Fuel demand RoW'!I14</f>
        <v>0</v>
      </c>
    </row>
    <row r="20" spans="1:9" ht="14.45">
      <c r="A20" s="248" t="s">
        <v>484</v>
      </c>
      <c r="B20" s="252">
        <f>'AD% (4)'!B15*'Fuel demand RoW'!B15</f>
        <v>0</v>
      </c>
      <c r="C20" s="252">
        <f>'AD% (4)'!C15*'Fuel demand RoW'!C15</f>
        <v>0</v>
      </c>
      <c r="D20" s="252">
        <f>'AD% (4)'!D15*'Fuel demand RoW'!D15</f>
        <v>0</v>
      </c>
      <c r="E20" s="252">
        <f>'AD% (4)'!E15*'Fuel demand RoW'!E15</f>
        <v>0</v>
      </c>
      <c r="F20" s="252">
        <f>'AD% (4)'!F15*'Fuel demand RoW'!F15</f>
        <v>0</v>
      </c>
      <c r="G20" s="252">
        <f>'AD% (4)'!G15*'Fuel demand RoW'!G15</f>
        <v>0</v>
      </c>
      <c r="H20" s="252">
        <f>'AD% (4)'!H15*'Fuel demand RoW'!H15</f>
        <v>0</v>
      </c>
      <c r="I20" s="253">
        <f>'AD% (4)'!I15*'Fuel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'AD% (4)'!B9*'Fuel demand RoW'!B19</f>
        <v>0</v>
      </c>
      <c r="C24" s="252">
        <f>'AD% (4)'!C9*'Fuel demand RoW'!C19</f>
        <v>0</v>
      </c>
      <c r="D24" s="252">
        <f>'AD% (4)'!D9*'Fuel demand RoW'!D19</f>
        <v>0</v>
      </c>
      <c r="E24" s="252">
        <f>'AD% (4)'!E9*'Fuel demand RoW'!E19</f>
        <v>0</v>
      </c>
      <c r="F24" s="252">
        <f>'AD% (4)'!F9*'Fuel demand RoW'!F19</f>
        <v>0</v>
      </c>
      <c r="G24" s="252">
        <f>'AD% (4)'!G9*'Fuel demand RoW'!G19</f>
        <v>0</v>
      </c>
      <c r="H24" s="252">
        <f>'AD% (4)'!H9*'Fuel demand RoW'!H19</f>
        <v>0</v>
      </c>
      <c r="I24" s="253">
        <f>'AD% (4)'!I9*'Fuel demand RoW'!I19</f>
        <v>0</v>
      </c>
    </row>
    <row r="25" spans="1:9" ht="14.45">
      <c r="A25" s="246" t="s">
        <v>480</v>
      </c>
      <c r="B25" s="252">
        <f>'AD% (4)'!B10*'Fuel demand RoW'!B20</f>
        <v>0</v>
      </c>
      <c r="C25" s="252">
        <f>'AD% (4)'!C10*'Fuel demand RoW'!C20</f>
        <v>0</v>
      </c>
      <c r="D25" s="252">
        <f>'AD% (4)'!D10*'Fuel demand RoW'!D20</f>
        <v>0</v>
      </c>
      <c r="E25" s="252">
        <f>'AD% (4)'!E10*'Fuel demand RoW'!E20</f>
        <v>0</v>
      </c>
      <c r="F25" s="252">
        <f>'AD% (4)'!F10*'Fuel demand RoW'!F20</f>
        <v>0</v>
      </c>
      <c r="G25" s="252">
        <f>'AD% (4)'!G10*'Fuel demand RoW'!G20</f>
        <v>0</v>
      </c>
      <c r="H25" s="252">
        <f>'AD% (4)'!H10*'Fuel demand RoW'!H20</f>
        <v>0</v>
      </c>
      <c r="I25" s="253">
        <f>'AD% (4)'!I10*'Fuel demand RoW'!I20</f>
        <v>0</v>
      </c>
    </row>
    <row r="26" spans="1:9" ht="14.45">
      <c r="A26" s="246" t="s">
        <v>84</v>
      </c>
      <c r="B26" s="252">
        <f>'AD% (4)'!B11*'Fuel demand RoW'!B21</f>
        <v>0</v>
      </c>
      <c r="C26" s="252">
        <f>'AD% (4)'!C11*'Fuel demand RoW'!C21</f>
        <v>0</v>
      </c>
      <c r="D26" s="252">
        <f>'AD% (4)'!D11*'Fuel demand RoW'!D21</f>
        <v>0</v>
      </c>
      <c r="E26" s="252">
        <f>'AD% (4)'!E11*'Fuel demand RoW'!E21</f>
        <v>0</v>
      </c>
      <c r="F26" s="252">
        <f>'AD% (4)'!F11*'Fuel demand RoW'!F21</f>
        <v>0</v>
      </c>
      <c r="G26" s="252">
        <f>'AD% (4)'!G11*'Fuel demand RoW'!G21</f>
        <v>0</v>
      </c>
      <c r="H26" s="252">
        <f>'AD% (4)'!H11*'Fuel demand RoW'!H21</f>
        <v>0</v>
      </c>
      <c r="I26" s="253">
        <f>'AD% (4)'!I11*'Fuel demand RoW'!I21</f>
        <v>0</v>
      </c>
    </row>
    <row r="27" spans="1:9" ht="14.45">
      <c r="A27" s="246" t="s">
        <v>481</v>
      </c>
      <c r="B27" s="252">
        <f>'AD% (4)'!B12*'Fuel demand RoW'!B22</f>
        <v>0</v>
      </c>
      <c r="C27" s="252">
        <f>'AD% (4)'!C12*'Fuel demand RoW'!C22</f>
        <v>0</v>
      </c>
      <c r="D27" s="252">
        <f>'AD% (4)'!D12*'Fuel demand RoW'!D22</f>
        <v>0</v>
      </c>
      <c r="E27" s="252">
        <f>'AD% (4)'!E12*'Fuel demand RoW'!E22</f>
        <v>0</v>
      </c>
      <c r="F27" s="252">
        <f>'AD% (4)'!F12*'Fuel demand RoW'!F22</f>
        <v>0</v>
      </c>
      <c r="G27" s="252">
        <f>'AD% (4)'!G12*'Fuel demand RoW'!G22</f>
        <v>0</v>
      </c>
      <c r="H27" s="252">
        <f>'AD% (4)'!H12*'Fuel demand RoW'!H22</f>
        <v>0</v>
      </c>
      <c r="I27" s="253">
        <f>'AD% (4)'!I12*'Fuel demand RoW'!I22</f>
        <v>0</v>
      </c>
    </row>
    <row r="28" spans="1:9" ht="14.45">
      <c r="A28" s="246" t="s">
        <v>482</v>
      </c>
      <c r="B28" s="252">
        <f>'AD% (4)'!B13*'Fuel demand RoW'!B23</f>
        <v>0</v>
      </c>
      <c r="C28" s="252">
        <f>'AD% (4)'!C13*'Fuel demand RoW'!C23</f>
        <v>0</v>
      </c>
      <c r="D28" s="252">
        <f>'AD% (4)'!D13*'Fuel demand RoW'!D23</f>
        <v>0</v>
      </c>
      <c r="E28" s="252">
        <f>'AD% (4)'!E13*'Fuel demand RoW'!E23</f>
        <v>0</v>
      </c>
      <c r="F28" s="252">
        <f>'AD% (4)'!F13*'Fuel demand RoW'!F23</f>
        <v>0</v>
      </c>
      <c r="G28" s="252">
        <f>'AD% (4)'!G13*'Fuel demand RoW'!G23</f>
        <v>0</v>
      </c>
      <c r="H28" s="252">
        <f>'AD% (4)'!H13*'Fuel demand RoW'!H23</f>
        <v>0</v>
      </c>
      <c r="I28" s="253">
        <f>'AD% (4)'!I13*'Fuel demand RoW'!I23</f>
        <v>0</v>
      </c>
    </row>
    <row r="29" spans="1:9" ht="14.45">
      <c r="A29" s="247" t="s">
        <v>483</v>
      </c>
      <c r="B29" s="252">
        <f>'AD% (4)'!B14*'Fuel demand RoW'!B24</f>
        <v>0</v>
      </c>
      <c r="C29" s="252">
        <f>'AD% (4)'!C14*'Fuel demand RoW'!C24</f>
        <v>0</v>
      </c>
      <c r="D29" s="252">
        <f>'AD% (4)'!D14*'Fuel demand RoW'!D24</f>
        <v>0</v>
      </c>
      <c r="E29" s="252">
        <f>'AD% (4)'!E14*'Fuel demand RoW'!E24</f>
        <v>0</v>
      </c>
      <c r="F29" s="252">
        <f>'AD% (4)'!F14*'Fuel demand RoW'!F24</f>
        <v>0</v>
      </c>
      <c r="G29" s="252">
        <f>'AD% (4)'!G14*'Fuel demand RoW'!G24</f>
        <v>0</v>
      </c>
      <c r="H29" s="252">
        <f>'AD% (4)'!H14*'Fuel demand RoW'!H24</f>
        <v>0</v>
      </c>
      <c r="I29" s="253">
        <f>'AD% (4)'!I14*'Fuel demand RoW'!I24</f>
        <v>0</v>
      </c>
    </row>
    <row r="30" spans="1:9" ht="14.45">
      <c r="A30" s="248" t="s">
        <v>484</v>
      </c>
      <c r="B30" s="252">
        <f>'AD% (4)'!B15*'Fuel demand RoW'!B25</f>
        <v>0</v>
      </c>
      <c r="C30" s="252">
        <f>'AD% (4)'!C15*'Fuel demand RoW'!C25</f>
        <v>0</v>
      </c>
      <c r="D30" s="252">
        <f>'AD% (4)'!D15*'Fuel demand RoW'!D25</f>
        <v>0</v>
      </c>
      <c r="E30" s="252">
        <f>'AD% (4)'!E15*'Fuel demand RoW'!E25</f>
        <v>0</v>
      </c>
      <c r="F30" s="252">
        <f>'AD% (4)'!F15*'Fuel demand RoW'!F25</f>
        <v>0</v>
      </c>
      <c r="G30" s="252">
        <f>'AD% (4)'!G15*'Fuel demand RoW'!G25</f>
        <v>0</v>
      </c>
      <c r="H30" s="252">
        <f>'AD% (4)'!H15*'Fuel demand RoW'!H25</f>
        <v>0</v>
      </c>
      <c r="I30" s="253">
        <f>'AD% (4)'!I15*'Fuel demand RoW'!I25</f>
        <v>0</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'AD% (4)'!B9*'Fuel demand RoW'!B29</f>
        <v>0</v>
      </c>
      <c r="C34" s="252">
        <f>'AD% (4)'!C9*'Fuel demand RoW'!C29</f>
        <v>0</v>
      </c>
      <c r="D34" s="252">
        <f>'AD% (4)'!D9*'Fuel demand RoW'!D29</f>
        <v>0</v>
      </c>
      <c r="E34" s="252">
        <f>'AD% (4)'!E9*'Fuel demand RoW'!E29</f>
        <v>0</v>
      </c>
      <c r="F34" s="252">
        <f>'AD% (4)'!F9*'Fuel demand RoW'!F29</f>
        <v>0</v>
      </c>
      <c r="G34" s="252">
        <f>'AD% (4)'!G9*'Fuel demand RoW'!G29</f>
        <v>0</v>
      </c>
      <c r="H34" s="252">
        <f>'AD% (4)'!H9*'Fuel demand RoW'!H29</f>
        <v>0</v>
      </c>
      <c r="I34" s="253">
        <f>'AD% (4)'!I9*'Fuel demand RoW'!I29</f>
        <v>0</v>
      </c>
    </row>
    <row r="35" spans="1:9" ht="14.45">
      <c r="A35" s="246" t="s">
        <v>480</v>
      </c>
      <c r="B35" s="252">
        <f>'AD% (4)'!B10*'Fuel demand RoW'!B30</f>
        <v>0</v>
      </c>
      <c r="C35" s="252">
        <f>'AD% (4)'!C10*'Fuel demand RoW'!C30</f>
        <v>0</v>
      </c>
      <c r="D35" s="252">
        <f>'AD% (4)'!D10*'Fuel demand RoW'!D30</f>
        <v>0</v>
      </c>
      <c r="E35" s="252">
        <f>'AD% (4)'!E10*'Fuel demand RoW'!E30</f>
        <v>0</v>
      </c>
      <c r="F35" s="252">
        <f>'AD% (4)'!F10*'Fuel demand RoW'!F30</f>
        <v>0</v>
      </c>
      <c r="G35" s="252">
        <f>'AD% (4)'!G10*'Fuel demand RoW'!G30</f>
        <v>0</v>
      </c>
      <c r="H35" s="252">
        <f>'AD% (4)'!H10*'Fuel demand RoW'!H30</f>
        <v>0</v>
      </c>
      <c r="I35" s="253">
        <f>'AD% (4)'!I10*'Fuel demand RoW'!I30</f>
        <v>0</v>
      </c>
    </row>
    <row r="36" spans="1:9" ht="14.45">
      <c r="A36" s="246" t="s">
        <v>84</v>
      </c>
      <c r="B36" s="252">
        <f>'AD% (4)'!B11*'Fuel demand RoW'!B31</f>
        <v>0</v>
      </c>
      <c r="C36" s="252">
        <f>'AD% (4)'!C11*'Fuel demand RoW'!C31</f>
        <v>0</v>
      </c>
      <c r="D36" s="252">
        <f>'AD% (4)'!D11*'Fuel demand RoW'!D31</f>
        <v>0</v>
      </c>
      <c r="E36" s="252">
        <f>'AD% (4)'!E11*'Fuel demand RoW'!E31</f>
        <v>0</v>
      </c>
      <c r="F36" s="252">
        <f>'AD% (4)'!F11*'Fuel demand RoW'!F31</f>
        <v>0</v>
      </c>
      <c r="G36" s="252">
        <f>'AD% (4)'!G11*'Fuel demand RoW'!G31</f>
        <v>0</v>
      </c>
      <c r="H36" s="252">
        <f>'AD% (4)'!H11*'Fuel demand RoW'!H31</f>
        <v>0</v>
      </c>
      <c r="I36" s="253">
        <f>'AD% (4)'!I11*'Fuel demand RoW'!I31</f>
        <v>0</v>
      </c>
    </row>
    <row r="37" spans="1:9" ht="14.45">
      <c r="A37" s="246" t="s">
        <v>481</v>
      </c>
      <c r="B37" s="252">
        <f>'AD% (4)'!B12*'Fuel demand RoW'!B32</f>
        <v>0</v>
      </c>
      <c r="C37" s="252">
        <f>'AD% (4)'!C12*'Fuel demand RoW'!C32</f>
        <v>0</v>
      </c>
      <c r="D37" s="252">
        <f>'AD% (4)'!D12*'Fuel demand RoW'!D32</f>
        <v>0</v>
      </c>
      <c r="E37" s="252">
        <f>'AD% (4)'!E12*'Fuel demand RoW'!E32</f>
        <v>0</v>
      </c>
      <c r="F37" s="252">
        <f>'AD% (4)'!F12*'Fuel demand RoW'!F32</f>
        <v>0</v>
      </c>
      <c r="G37" s="252">
        <f>'AD% (4)'!G12*'Fuel demand RoW'!G32</f>
        <v>0</v>
      </c>
      <c r="H37" s="252">
        <f>'AD% (4)'!H12*'Fuel demand RoW'!H32</f>
        <v>0</v>
      </c>
      <c r="I37" s="253">
        <f>'AD% (4)'!I12*'Fuel demand RoW'!I32</f>
        <v>0</v>
      </c>
    </row>
    <row r="38" spans="1:9" ht="14.45">
      <c r="A38" s="246" t="s">
        <v>482</v>
      </c>
      <c r="B38" s="252">
        <f>'AD% (4)'!B13*'Fuel demand RoW'!B33</f>
        <v>776063163.51966679</v>
      </c>
      <c r="C38" s="252">
        <f>'AD% (4)'!C13*'Fuel demand RoW'!C33</f>
        <v>862776935.73238432</v>
      </c>
      <c r="D38" s="252">
        <f>'AD% (4)'!D13*'Fuel demand RoW'!D33</f>
        <v>953661466.49232447</v>
      </c>
      <c r="E38" s="252">
        <f>'AD% (4)'!E13*'Fuel demand RoW'!E33</f>
        <v>982139760.03534031</v>
      </c>
      <c r="F38" s="252">
        <f>'AD% (4)'!F13*'Fuel demand RoW'!F33</f>
        <v>989740395.40251124</v>
      </c>
      <c r="G38" s="252">
        <f>'AD% (4)'!G13*'Fuel demand RoW'!G33</f>
        <v>981925944.94675314</v>
      </c>
      <c r="H38" s="252">
        <f>'AD% (4)'!H13*'Fuel demand RoW'!H33</f>
        <v>954087340.75121415</v>
      </c>
      <c r="I38" s="253">
        <f>'AD% (4)'!I13*'Fuel demand RoW'!I33</f>
        <v>926114561.99696386</v>
      </c>
    </row>
    <row r="39" spans="1:9" ht="14.45">
      <c r="A39" s="247" t="s">
        <v>483</v>
      </c>
      <c r="B39" s="252">
        <f>'AD% (4)'!B14*'Fuel demand RoW'!B34</f>
        <v>0</v>
      </c>
      <c r="C39" s="252">
        <f>'AD% (4)'!C14*'Fuel demand RoW'!C34</f>
        <v>0</v>
      </c>
      <c r="D39" s="252">
        <f>'AD% (4)'!D14*'Fuel demand RoW'!D34</f>
        <v>0</v>
      </c>
      <c r="E39" s="252">
        <f>'AD% (4)'!E14*'Fuel demand RoW'!E34</f>
        <v>0</v>
      </c>
      <c r="F39" s="252">
        <f>'AD% (4)'!F14*'Fuel demand RoW'!F34</f>
        <v>0</v>
      </c>
      <c r="G39" s="252">
        <f>'AD% (4)'!G14*'Fuel demand RoW'!G34</f>
        <v>0</v>
      </c>
      <c r="H39" s="252">
        <f>'AD% (4)'!H14*'Fuel demand RoW'!H34</f>
        <v>0</v>
      </c>
      <c r="I39" s="253">
        <f>'AD% (4)'!I14*'Fuel demand RoW'!I34</f>
        <v>0</v>
      </c>
    </row>
    <row r="40" spans="1:9" ht="14.45">
      <c r="A40" s="248" t="s">
        <v>484</v>
      </c>
      <c r="B40" s="252">
        <f>'AD% (4)'!B15*'Fuel demand RoW'!B35</f>
        <v>0</v>
      </c>
      <c r="C40" s="252">
        <f>'AD% (4)'!C15*'Fuel demand RoW'!C35</f>
        <v>0</v>
      </c>
      <c r="D40" s="252">
        <f>'AD% (4)'!D15*'Fuel demand RoW'!D35</f>
        <v>0</v>
      </c>
      <c r="E40" s="252">
        <f>'AD% (4)'!E15*'Fuel demand RoW'!E35</f>
        <v>0</v>
      </c>
      <c r="F40" s="252">
        <f>'AD% (4)'!F15*'Fuel demand RoW'!F35</f>
        <v>0</v>
      </c>
      <c r="G40" s="252">
        <f>'AD% (4)'!G15*'Fuel demand RoW'!G35</f>
        <v>0</v>
      </c>
      <c r="H40" s="252">
        <f>'AD% (4)'!H15*'Fuel demand RoW'!H35</f>
        <v>0</v>
      </c>
      <c r="I40" s="253">
        <f>'AD% (4)'!I15*'Fuel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'AD% (4)'!B9*'Fuel demand RoW'!B39</f>
        <v>0</v>
      </c>
      <c r="C44" s="252">
        <f>'AD% (4)'!C9*'Fuel demand RoW'!C39</f>
        <v>0</v>
      </c>
      <c r="D44" s="252">
        <f>'AD% (4)'!D9*'Fuel demand RoW'!D39</f>
        <v>0</v>
      </c>
      <c r="E44" s="252">
        <f>'AD% (4)'!E9*'Fuel demand RoW'!E39</f>
        <v>0</v>
      </c>
      <c r="F44" s="252">
        <f>'AD% (4)'!F9*'Fuel demand RoW'!F39</f>
        <v>0</v>
      </c>
      <c r="G44" s="252">
        <f>'AD% (4)'!G9*'Fuel demand RoW'!G39</f>
        <v>0</v>
      </c>
      <c r="H44" s="252">
        <f>'AD% (4)'!H9*'Fuel demand RoW'!H39</f>
        <v>0</v>
      </c>
      <c r="I44" s="253">
        <f>'AD% (4)'!I9*'Fuel demand RoW'!I39</f>
        <v>0</v>
      </c>
    </row>
    <row r="45" spans="1:9" ht="14.45">
      <c r="A45" s="246" t="s">
        <v>480</v>
      </c>
      <c r="B45" s="252">
        <f>'AD% (4)'!B10*'Fuel demand RoW'!B40</f>
        <v>0</v>
      </c>
      <c r="C45" s="252">
        <f>'AD% (4)'!C10*'Fuel demand RoW'!C40</f>
        <v>0</v>
      </c>
      <c r="D45" s="252">
        <f>'AD% (4)'!D10*'Fuel demand RoW'!D40</f>
        <v>0</v>
      </c>
      <c r="E45" s="252">
        <f>'AD% (4)'!E10*'Fuel demand RoW'!E40</f>
        <v>0</v>
      </c>
      <c r="F45" s="252">
        <f>'AD% (4)'!F10*'Fuel demand RoW'!F40</f>
        <v>0</v>
      </c>
      <c r="G45" s="252">
        <f>'AD% (4)'!G10*'Fuel demand RoW'!G40</f>
        <v>0</v>
      </c>
      <c r="H45" s="252">
        <f>'AD% (4)'!H10*'Fuel demand RoW'!H40</f>
        <v>0</v>
      </c>
      <c r="I45" s="253">
        <f>'AD% (4)'!I10*'Fuel demand RoW'!I40</f>
        <v>0</v>
      </c>
    </row>
    <row r="46" spans="1:9" ht="14.45">
      <c r="A46" s="246" t="s">
        <v>84</v>
      </c>
      <c r="B46" s="252">
        <f>'AD% (4)'!B11*'Fuel demand RoW'!B41</f>
        <v>0</v>
      </c>
      <c r="C46" s="252">
        <f>'AD% (4)'!C11*'Fuel demand RoW'!C41</f>
        <v>0</v>
      </c>
      <c r="D46" s="252">
        <f>'AD% (4)'!D11*'Fuel demand RoW'!D41</f>
        <v>0</v>
      </c>
      <c r="E46" s="252">
        <f>'AD% (4)'!E11*'Fuel demand RoW'!E41</f>
        <v>0</v>
      </c>
      <c r="F46" s="252">
        <f>'AD% (4)'!F11*'Fuel demand RoW'!F41</f>
        <v>0</v>
      </c>
      <c r="G46" s="252">
        <f>'AD% (4)'!G11*'Fuel demand RoW'!G41</f>
        <v>0</v>
      </c>
      <c r="H46" s="252">
        <f>'AD% (4)'!H11*'Fuel demand RoW'!H41</f>
        <v>0</v>
      </c>
      <c r="I46" s="253">
        <f>'AD% (4)'!I11*'Fuel demand RoW'!I41</f>
        <v>0</v>
      </c>
    </row>
    <row r="47" spans="1:9" ht="14.45">
      <c r="A47" s="246" t="s">
        <v>481</v>
      </c>
      <c r="B47" s="252">
        <f>'AD% (4)'!B12*'Fuel demand RoW'!B42</f>
        <v>0</v>
      </c>
      <c r="C47" s="252">
        <f>'AD% (4)'!C12*'Fuel demand RoW'!C42</f>
        <v>0</v>
      </c>
      <c r="D47" s="252">
        <f>'AD% (4)'!D12*'Fuel demand RoW'!D42</f>
        <v>0</v>
      </c>
      <c r="E47" s="252">
        <f>'AD% (4)'!E12*'Fuel demand RoW'!E42</f>
        <v>0</v>
      </c>
      <c r="F47" s="252">
        <f>'AD% (4)'!F12*'Fuel demand RoW'!F42</f>
        <v>0</v>
      </c>
      <c r="G47" s="252">
        <f>'AD% (4)'!G12*'Fuel demand RoW'!G42</f>
        <v>0</v>
      </c>
      <c r="H47" s="252">
        <f>'AD% (4)'!H12*'Fuel demand RoW'!H42</f>
        <v>0</v>
      </c>
      <c r="I47" s="253">
        <f>'AD% (4)'!I12*'Fuel demand RoW'!I42</f>
        <v>0</v>
      </c>
    </row>
    <row r="48" spans="1:9" ht="14.45">
      <c r="A48" s="246" t="s">
        <v>482</v>
      </c>
      <c r="B48" s="252">
        <f>'AD% (4)'!B13*'Fuel demand RoW'!B43</f>
        <v>24103678.579000011</v>
      </c>
      <c r="C48" s="252">
        <f>'AD% (4)'!C13*'Fuel demand RoW'!C43</f>
        <v>29558511.450387172</v>
      </c>
      <c r="D48" s="252">
        <f>'AD% (4)'!D13*'Fuel demand RoW'!D43</f>
        <v>35511096.527683109</v>
      </c>
      <c r="E48" s="252">
        <f>'AD% (4)'!E13*'Fuel demand RoW'!E43</f>
        <v>40121911.48658935</v>
      </c>
      <c r="F48" s="252">
        <f>'AD% (4)'!F13*'Fuel demand RoW'!F43</f>
        <v>47337574.810438216</v>
      </c>
      <c r="G48" s="252">
        <f>'AD% (4)'!G13*'Fuel demand RoW'!G43</f>
        <v>53977788.283131644</v>
      </c>
      <c r="H48" s="252">
        <f>'AD% (4)'!H13*'Fuel demand RoW'!H43</f>
        <v>59760548.294971034</v>
      </c>
      <c r="I48" s="253">
        <f>'AD% (4)'!I13*'Fuel demand RoW'!I43</f>
        <v>64250821.528245986</v>
      </c>
    </row>
    <row r="49" spans="1:9" ht="14.45">
      <c r="A49" s="247" t="s">
        <v>483</v>
      </c>
      <c r="B49" s="252">
        <f>'AD% (4)'!B14*'Fuel demand RoW'!B44</f>
        <v>0</v>
      </c>
      <c r="C49" s="252">
        <f>'AD% (4)'!C14*'Fuel demand RoW'!C44</f>
        <v>0</v>
      </c>
      <c r="D49" s="252">
        <f>'AD% (4)'!D14*'Fuel demand RoW'!D44</f>
        <v>0</v>
      </c>
      <c r="E49" s="252">
        <f>'AD% (4)'!E14*'Fuel demand RoW'!E44</f>
        <v>0</v>
      </c>
      <c r="F49" s="252">
        <f>'AD% (4)'!F14*'Fuel demand RoW'!F44</f>
        <v>0</v>
      </c>
      <c r="G49" s="252">
        <f>'AD% (4)'!G14*'Fuel demand RoW'!G44</f>
        <v>0</v>
      </c>
      <c r="H49" s="252">
        <f>'AD% (4)'!H14*'Fuel demand RoW'!H44</f>
        <v>0</v>
      </c>
      <c r="I49" s="253">
        <f>'AD% (4)'!I14*'Fuel demand RoW'!I44</f>
        <v>0</v>
      </c>
    </row>
    <row r="50" spans="1:9" ht="14.45">
      <c r="A50" s="248" t="s">
        <v>484</v>
      </c>
      <c r="B50" s="252">
        <f>'AD% (4)'!B15*'Fuel demand RoW'!B45</f>
        <v>0</v>
      </c>
      <c r="C50" s="252">
        <f>'AD% (4)'!C15*'Fuel demand RoW'!C45</f>
        <v>0</v>
      </c>
      <c r="D50" s="252">
        <f>'AD% (4)'!D15*'Fuel demand RoW'!D45</f>
        <v>0</v>
      </c>
      <c r="E50" s="252">
        <f>'AD% (4)'!E15*'Fuel demand RoW'!E45</f>
        <v>0</v>
      </c>
      <c r="F50" s="252">
        <f>'AD% (4)'!F15*'Fuel demand RoW'!F45</f>
        <v>0</v>
      </c>
      <c r="G50" s="252">
        <f>'AD% (4)'!G15*'Fuel demand RoW'!G45</f>
        <v>0</v>
      </c>
      <c r="H50" s="252">
        <f>'AD% (4)'!H15*'Fuel demand RoW'!H45</f>
        <v>0</v>
      </c>
      <c r="I50" s="253">
        <f>'AD% (4)'!I15*'Fuel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'AD% (4)'!B9*'Fuel demand RoW'!B49</f>
        <v>0</v>
      </c>
      <c r="C54" s="252">
        <f>'AD% (4)'!C9*'Fuel demand RoW'!C49</f>
        <v>0</v>
      </c>
      <c r="D54" s="252">
        <f>'AD% (4)'!D9*'Fuel demand RoW'!D49</f>
        <v>0</v>
      </c>
      <c r="E54" s="252">
        <f>'AD% (4)'!E9*'Fuel demand RoW'!E49</f>
        <v>0</v>
      </c>
      <c r="F54" s="252">
        <f>'AD% (4)'!F9*'Fuel demand RoW'!F49</f>
        <v>0</v>
      </c>
      <c r="G54" s="252">
        <f>'AD% (4)'!G9*'Fuel demand RoW'!G49</f>
        <v>0</v>
      </c>
      <c r="H54" s="252">
        <f>'AD% (4)'!H9*'Fuel demand RoW'!H49</f>
        <v>0</v>
      </c>
      <c r="I54" s="253">
        <f>'AD% (4)'!I9*'Fuel demand RoW'!I49</f>
        <v>0</v>
      </c>
    </row>
    <row r="55" spans="1:9" ht="14.45">
      <c r="A55" s="246" t="s">
        <v>480</v>
      </c>
      <c r="B55" s="252">
        <f>'AD% (4)'!B10*'Fuel demand RoW'!B50</f>
        <v>0</v>
      </c>
      <c r="C55" s="252">
        <f>'AD% (4)'!C10*'Fuel demand RoW'!C50</f>
        <v>0</v>
      </c>
      <c r="D55" s="252">
        <f>'AD% (4)'!D10*'Fuel demand RoW'!D50</f>
        <v>0</v>
      </c>
      <c r="E55" s="252">
        <f>'AD% (4)'!E10*'Fuel demand RoW'!E50</f>
        <v>0</v>
      </c>
      <c r="F55" s="252">
        <f>'AD% (4)'!F10*'Fuel demand RoW'!F50</f>
        <v>0</v>
      </c>
      <c r="G55" s="252">
        <f>'AD% (4)'!G10*'Fuel demand RoW'!G50</f>
        <v>0</v>
      </c>
      <c r="H55" s="252">
        <f>'AD% (4)'!H10*'Fuel demand RoW'!H50</f>
        <v>0</v>
      </c>
      <c r="I55" s="253">
        <f>'AD% (4)'!I10*'Fuel demand RoW'!I50</f>
        <v>0</v>
      </c>
    </row>
    <row r="56" spans="1:9" ht="14.45">
      <c r="A56" s="246" t="s">
        <v>84</v>
      </c>
      <c r="B56" s="252">
        <f>'AD% (4)'!B11*'Fuel demand RoW'!B51</f>
        <v>0</v>
      </c>
      <c r="C56" s="252">
        <f>'AD% (4)'!C11*'Fuel demand RoW'!C51</f>
        <v>0</v>
      </c>
      <c r="D56" s="252">
        <f>'AD% (4)'!D11*'Fuel demand RoW'!D51</f>
        <v>0</v>
      </c>
      <c r="E56" s="252">
        <f>'AD% (4)'!E11*'Fuel demand RoW'!E51</f>
        <v>0</v>
      </c>
      <c r="F56" s="252">
        <f>'AD% (4)'!F11*'Fuel demand RoW'!F51</f>
        <v>0</v>
      </c>
      <c r="G56" s="252">
        <f>'AD% (4)'!G11*'Fuel demand RoW'!G51</f>
        <v>0</v>
      </c>
      <c r="H56" s="252">
        <f>'AD% (4)'!H11*'Fuel demand RoW'!H51</f>
        <v>0</v>
      </c>
      <c r="I56" s="253">
        <f>'AD% (4)'!I11*'Fuel demand RoW'!I51</f>
        <v>0</v>
      </c>
    </row>
    <row r="57" spans="1:9" ht="14.45">
      <c r="A57" s="246" t="s">
        <v>481</v>
      </c>
      <c r="B57" s="252">
        <f>'AD% (4)'!B12*'Fuel demand RoW'!B52</f>
        <v>0</v>
      </c>
      <c r="C57" s="252">
        <f>'AD% (4)'!C12*'Fuel demand RoW'!C52</f>
        <v>0</v>
      </c>
      <c r="D57" s="252">
        <f>'AD% (4)'!D12*'Fuel demand RoW'!D52</f>
        <v>0</v>
      </c>
      <c r="E57" s="252">
        <f>'AD% (4)'!E12*'Fuel demand RoW'!E52</f>
        <v>0</v>
      </c>
      <c r="F57" s="252">
        <f>'AD% (4)'!F12*'Fuel demand RoW'!F52</f>
        <v>0</v>
      </c>
      <c r="G57" s="252">
        <f>'AD% (4)'!G12*'Fuel demand RoW'!G52</f>
        <v>0</v>
      </c>
      <c r="H57" s="252">
        <f>'AD% (4)'!H12*'Fuel demand RoW'!H52</f>
        <v>0</v>
      </c>
      <c r="I57" s="253">
        <f>'AD% (4)'!I12*'Fuel demand RoW'!I52</f>
        <v>0</v>
      </c>
    </row>
    <row r="58" spans="1:9" ht="14.45">
      <c r="A58" s="246" t="s">
        <v>482</v>
      </c>
      <c r="B58" s="252">
        <f>'AD% (4)'!B13*'Fuel demand RoW'!B53</f>
        <v>193647527.02600002</v>
      </c>
      <c r="C58" s="252">
        <f>'AD% (4)'!C13*'Fuel demand RoW'!C53</f>
        <v>221051023.44808838</v>
      </c>
      <c r="D58" s="252">
        <f>'AD% (4)'!D13*'Fuel demand RoW'!D53</f>
        <v>248454519.8701767</v>
      </c>
      <c r="E58" s="252">
        <f>'AD% (4)'!E13*'Fuel demand RoW'!E53</f>
        <v>279734526.97570789</v>
      </c>
      <c r="F58" s="252">
        <f>'AD% (4)'!F13*'Fuel demand RoW'!F53</f>
        <v>317524737.00184089</v>
      </c>
      <c r="G58" s="252">
        <f>'AD% (4)'!G13*'Fuel demand RoW'!G53</f>
        <v>352464611.6365065</v>
      </c>
      <c r="H58" s="252">
        <f>'AD% (4)'!H13*'Fuel demand RoW'!H53</f>
        <v>402571984.99737531</v>
      </c>
      <c r="I58" s="253">
        <f>'AD% (4)'!I13*'Fuel demand RoW'!I53</f>
        <v>443572116.17898983</v>
      </c>
    </row>
    <row r="59" spans="1:9" ht="14.45">
      <c r="A59" s="247" t="s">
        <v>483</v>
      </c>
      <c r="B59" s="252">
        <f>'AD% (4)'!B14*'Fuel demand RoW'!B54</f>
        <v>0</v>
      </c>
      <c r="C59" s="252">
        <f>'AD% (4)'!C14*'Fuel demand RoW'!C54</f>
        <v>0</v>
      </c>
      <c r="D59" s="252">
        <f>'AD% (4)'!D14*'Fuel demand RoW'!D54</f>
        <v>0</v>
      </c>
      <c r="E59" s="252">
        <f>'AD% (4)'!E14*'Fuel demand RoW'!E54</f>
        <v>0</v>
      </c>
      <c r="F59" s="252">
        <f>'AD% (4)'!F14*'Fuel demand RoW'!F54</f>
        <v>0</v>
      </c>
      <c r="G59" s="252">
        <f>'AD% (4)'!G14*'Fuel demand RoW'!G54</f>
        <v>0</v>
      </c>
      <c r="H59" s="252">
        <f>'AD% (4)'!H14*'Fuel demand RoW'!H54</f>
        <v>0</v>
      </c>
      <c r="I59" s="253">
        <f>'AD% (4)'!I14*'Fuel demand RoW'!I54</f>
        <v>0</v>
      </c>
    </row>
    <row r="60" spans="1:9" ht="14.65" thickBot="1">
      <c r="A60" s="251" t="s">
        <v>484</v>
      </c>
      <c r="B60" s="254">
        <f>'AD% (4)'!B15*'Fuel demand RoW'!B55</f>
        <v>0</v>
      </c>
      <c r="C60" s="254">
        <f>'AD% (4)'!C15*'Fuel demand RoW'!C55</f>
        <v>0</v>
      </c>
      <c r="D60" s="254">
        <f>'AD% (4)'!D15*'Fuel demand RoW'!D55</f>
        <v>0</v>
      </c>
      <c r="E60" s="254">
        <f>'AD% (4)'!E15*'Fuel demand RoW'!E55</f>
        <v>0</v>
      </c>
      <c r="F60" s="254">
        <f>'AD% (4)'!F15*'Fuel demand RoW'!F55</f>
        <v>0</v>
      </c>
      <c r="G60" s="254">
        <f>'AD% (4)'!G15*'Fuel demand RoW'!G55</f>
        <v>0</v>
      </c>
      <c r="H60" s="254">
        <f>'AD% (4)'!H15*'Fuel demand RoW'!H55</f>
        <v>0</v>
      </c>
      <c r="I60" s="263">
        <f>'AD% (4)'!I15*'Fuel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'AD% (4)'!B9*'Fuel demand RoW'!B62</f>
        <v>0</v>
      </c>
      <c r="C67" s="252">
        <f>'AD% (4)'!C9*'Fuel demand RoW'!C62</f>
        <v>0</v>
      </c>
      <c r="D67" s="252">
        <f>'AD% (4)'!D9*'Fuel demand RoW'!D62</f>
        <v>0</v>
      </c>
      <c r="E67" s="252">
        <f>'AD% (4)'!E9*'Fuel demand RoW'!E62</f>
        <v>0</v>
      </c>
      <c r="F67" s="252">
        <f>'AD% (4)'!F9*'Fuel demand RoW'!F62</f>
        <v>0</v>
      </c>
      <c r="G67" s="252">
        <f>'AD% (4)'!G9*'Fuel demand RoW'!G62</f>
        <v>0</v>
      </c>
      <c r="H67" s="252">
        <f>'AD% (4)'!H9*'Fuel demand RoW'!H62</f>
        <v>0</v>
      </c>
      <c r="I67" s="253">
        <f>'AD% (4)'!I9*'Fuel demand RoW'!I62</f>
        <v>0</v>
      </c>
    </row>
    <row r="68" spans="1:9" ht="14.45">
      <c r="A68" s="246" t="s">
        <v>480</v>
      </c>
      <c r="B68" s="252">
        <f>'AD% (4)'!B10*'Fuel demand RoW'!B63</f>
        <v>0</v>
      </c>
      <c r="C68" s="252">
        <f>'AD% (4)'!C10*'Fuel demand RoW'!C63</f>
        <v>0</v>
      </c>
      <c r="D68" s="252">
        <f>'AD% (4)'!D10*'Fuel demand RoW'!D63</f>
        <v>0</v>
      </c>
      <c r="E68" s="252">
        <f>'AD% (4)'!E10*'Fuel demand RoW'!E63</f>
        <v>0</v>
      </c>
      <c r="F68" s="252">
        <f>'AD% (4)'!F10*'Fuel demand RoW'!F63</f>
        <v>0</v>
      </c>
      <c r="G68" s="252">
        <f>'AD% (4)'!G10*'Fuel demand RoW'!G63</f>
        <v>0</v>
      </c>
      <c r="H68" s="252">
        <f>'AD% (4)'!H10*'Fuel demand RoW'!H63</f>
        <v>0</v>
      </c>
      <c r="I68" s="253">
        <f>'AD% (4)'!I10*'Fuel demand RoW'!I63</f>
        <v>0</v>
      </c>
    </row>
    <row r="69" spans="1:9" ht="14.45">
      <c r="A69" s="246" t="s">
        <v>84</v>
      </c>
      <c r="B69" s="252">
        <f>'AD% (4)'!B11*'Fuel demand RoW'!B64</f>
        <v>0</v>
      </c>
      <c r="C69" s="252">
        <f>'AD% (4)'!C11*'Fuel demand RoW'!C64</f>
        <v>0</v>
      </c>
      <c r="D69" s="252">
        <f>'AD% (4)'!D11*'Fuel demand RoW'!D64</f>
        <v>0</v>
      </c>
      <c r="E69" s="252">
        <f>'AD% (4)'!E11*'Fuel demand RoW'!E64</f>
        <v>0</v>
      </c>
      <c r="F69" s="252">
        <f>'AD% (4)'!F11*'Fuel demand RoW'!F64</f>
        <v>0</v>
      </c>
      <c r="G69" s="252">
        <f>'AD% (4)'!G11*'Fuel demand RoW'!G64</f>
        <v>0</v>
      </c>
      <c r="H69" s="252">
        <f>'AD% (4)'!H11*'Fuel demand RoW'!H64</f>
        <v>0</v>
      </c>
      <c r="I69" s="253">
        <f>'AD% (4)'!I11*'Fuel demand RoW'!I64</f>
        <v>0</v>
      </c>
    </row>
    <row r="70" spans="1:9" ht="14.45">
      <c r="A70" s="246" t="s">
        <v>481</v>
      </c>
      <c r="B70" s="252">
        <f>'AD% (4)'!B12*'Fuel demand RoW'!B65</f>
        <v>0</v>
      </c>
      <c r="C70" s="252">
        <f>'AD% (4)'!C12*'Fuel demand RoW'!C65</f>
        <v>0</v>
      </c>
      <c r="D70" s="252">
        <f>'AD% (4)'!D12*'Fuel demand RoW'!D65</f>
        <v>0</v>
      </c>
      <c r="E70" s="252">
        <f>'AD% (4)'!E12*'Fuel demand RoW'!E65</f>
        <v>0</v>
      </c>
      <c r="F70" s="252">
        <f>'AD% (4)'!F12*'Fuel demand RoW'!F65</f>
        <v>0</v>
      </c>
      <c r="G70" s="252">
        <f>'AD% (4)'!G12*'Fuel demand RoW'!G65</f>
        <v>0</v>
      </c>
      <c r="H70" s="252">
        <f>'AD% (4)'!H12*'Fuel demand RoW'!H65</f>
        <v>0</v>
      </c>
      <c r="I70" s="253">
        <f>'AD% (4)'!I12*'Fuel demand RoW'!I65</f>
        <v>0</v>
      </c>
    </row>
    <row r="71" spans="1:9" ht="14.45">
      <c r="A71" s="246" t="s">
        <v>482</v>
      </c>
      <c r="B71" s="252">
        <f>'AD% (4)'!B13*'Fuel demand RoW'!B66</f>
        <v>30652100.000000007</v>
      </c>
      <c r="C71" s="252">
        <f>'AD% (4)'!C13*'Fuel demand RoW'!C66</f>
        <v>66730536.66603066</v>
      </c>
      <c r="D71" s="252">
        <f>'AD% (4)'!D13*'Fuel demand RoW'!D66</f>
        <v>103185442.01079434</v>
      </c>
      <c r="E71" s="252">
        <f>'AD% (4)'!E13*'Fuel demand RoW'!E66</f>
        <v>152056489.85880432</v>
      </c>
      <c r="F71" s="252">
        <f>'AD% (4)'!F13*'Fuel demand RoW'!F66</f>
        <v>205474420.55551279</v>
      </c>
      <c r="G71" s="252">
        <f>'AD% (4)'!G13*'Fuel demand RoW'!G66</f>
        <v>238719509.26752207</v>
      </c>
      <c r="H71" s="252">
        <f>'AD% (4)'!H13*'Fuel demand RoW'!H66</f>
        <v>276601637.33708346</v>
      </c>
      <c r="I71" s="253">
        <f>'AD% (4)'!I13*'Fuel demand RoW'!I66</f>
        <v>300198298.17498463</v>
      </c>
    </row>
    <row r="72" spans="1:9" ht="14.45">
      <c r="A72" s="247" t="s">
        <v>483</v>
      </c>
      <c r="B72" s="252">
        <f>'AD% (4)'!B14*'Fuel demand RoW'!B67</f>
        <v>0</v>
      </c>
      <c r="C72" s="252">
        <f>'AD% (4)'!C14*'Fuel demand RoW'!C67</f>
        <v>0</v>
      </c>
      <c r="D72" s="252">
        <f>'AD% (4)'!D14*'Fuel demand RoW'!D67</f>
        <v>0</v>
      </c>
      <c r="E72" s="252">
        <f>'AD% (4)'!E14*'Fuel demand RoW'!E67</f>
        <v>0</v>
      </c>
      <c r="F72" s="252">
        <f>'AD% (4)'!F14*'Fuel demand RoW'!F67</f>
        <v>0</v>
      </c>
      <c r="G72" s="252">
        <f>'AD% (4)'!G14*'Fuel demand RoW'!G67</f>
        <v>0</v>
      </c>
      <c r="H72" s="252">
        <f>'AD% (4)'!H14*'Fuel demand RoW'!H67</f>
        <v>0</v>
      </c>
      <c r="I72" s="253">
        <f>'AD% (4)'!I14*'Fuel demand RoW'!I67</f>
        <v>0</v>
      </c>
    </row>
    <row r="73" spans="1:9" ht="14.45">
      <c r="A73" s="248" t="s">
        <v>484</v>
      </c>
      <c r="B73" s="252">
        <f>'AD% (4)'!B15*'Fuel demand RoW'!B68</f>
        <v>0</v>
      </c>
      <c r="C73" s="252">
        <f>'AD% (4)'!C15*'Fuel demand RoW'!C68</f>
        <v>0</v>
      </c>
      <c r="D73" s="252">
        <f>'AD% (4)'!D15*'Fuel demand RoW'!D68</f>
        <v>0</v>
      </c>
      <c r="E73" s="252">
        <f>'AD% (4)'!E15*'Fuel demand RoW'!E68</f>
        <v>0</v>
      </c>
      <c r="F73" s="252">
        <f>'AD% (4)'!F15*'Fuel demand RoW'!F68</f>
        <v>0</v>
      </c>
      <c r="G73" s="252">
        <f>'AD% (4)'!G15*'Fuel demand RoW'!G68</f>
        <v>0</v>
      </c>
      <c r="H73" s="252">
        <f>'AD% (4)'!H15*'Fuel demand RoW'!H68</f>
        <v>0</v>
      </c>
      <c r="I73" s="253">
        <f>'AD% (4)'!I15*'Fuel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'AD% (4)'!B9*'Fuel demand RoW'!B72</f>
        <v>0</v>
      </c>
      <c r="C77" s="252">
        <f>'AD% (4)'!C9*'Fuel demand RoW'!C72</f>
        <v>0</v>
      </c>
      <c r="D77" s="252">
        <f>'AD% (4)'!D9*'Fuel demand RoW'!D72</f>
        <v>0</v>
      </c>
      <c r="E77" s="252">
        <f>'AD% (4)'!E9*'Fuel demand RoW'!E72</f>
        <v>0</v>
      </c>
      <c r="F77" s="252">
        <f>'AD% (4)'!F9*'Fuel demand RoW'!F72</f>
        <v>0</v>
      </c>
      <c r="G77" s="252">
        <f>'AD% (4)'!G9*'Fuel demand RoW'!G72</f>
        <v>0</v>
      </c>
      <c r="H77" s="252">
        <f>'AD% (4)'!H9*'Fuel demand RoW'!H72</f>
        <v>0</v>
      </c>
      <c r="I77" s="253">
        <f>'AD% (4)'!I9*'Fuel demand RoW'!I72</f>
        <v>0</v>
      </c>
    </row>
    <row r="78" spans="1:9" ht="14.45">
      <c r="A78" s="246" t="s">
        <v>480</v>
      </c>
      <c r="B78" s="252">
        <f>'AD% (4)'!B10*'Fuel demand RoW'!B73</f>
        <v>0</v>
      </c>
      <c r="C78" s="252">
        <f>'AD% (4)'!C10*'Fuel demand RoW'!C73</f>
        <v>0</v>
      </c>
      <c r="D78" s="252">
        <f>'AD% (4)'!D10*'Fuel demand RoW'!D73</f>
        <v>0</v>
      </c>
      <c r="E78" s="252">
        <f>'AD% (4)'!E10*'Fuel demand RoW'!E73</f>
        <v>0</v>
      </c>
      <c r="F78" s="252">
        <f>'AD% (4)'!F10*'Fuel demand RoW'!F73</f>
        <v>0</v>
      </c>
      <c r="G78" s="252">
        <f>'AD% (4)'!G10*'Fuel demand RoW'!G73</f>
        <v>0</v>
      </c>
      <c r="H78" s="252">
        <f>'AD% (4)'!H10*'Fuel demand RoW'!H73</f>
        <v>0</v>
      </c>
      <c r="I78" s="253">
        <f>'AD% (4)'!I10*'Fuel demand RoW'!I73</f>
        <v>0</v>
      </c>
    </row>
    <row r="79" spans="1:9" ht="14.45">
      <c r="A79" s="246" t="s">
        <v>84</v>
      </c>
      <c r="B79" s="252">
        <f>'AD% (4)'!B11*'Fuel demand RoW'!B74</f>
        <v>0</v>
      </c>
      <c r="C79" s="252">
        <f>'AD% (4)'!C11*'Fuel demand RoW'!C74</f>
        <v>0</v>
      </c>
      <c r="D79" s="252">
        <f>'AD% (4)'!D11*'Fuel demand RoW'!D74</f>
        <v>0</v>
      </c>
      <c r="E79" s="252">
        <f>'AD% (4)'!E11*'Fuel demand RoW'!E74</f>
        <v>0</v>
      </c>
      <c r="F79" s="252">
        <f>'AD% (4)'!F11*'Fuel demand RoW'!F74</f>
        <v>0</v>
      </c>
      <c r="G79" s="252">
        <f>'AD% (4)'!G11*'Fuel demand RoW'!G74</f>
        <v>0</v>
      </c>
      <c r="H79" s="252">
        <f>'AD% (4)'!H11*'Fuel demand RoW'!H74</f>
        <v>0</v>
      </c>
      <c r="I79" s="253">
        <f>'AD% (4)'!I11*'Fuel demand RoW'!I74</f>
        <v>0</v>
      </c>
    </row>
    <row r="80" spans="1:9" ht="14.45">
      <c r="A80" s="246" t="s">
        <v>481</v>
      </c>
      <c r="B80" s="252">
        <f>'AD% (4)'!B12*'Fuel demand RoW'!B75</f>
        <v>0</v>
      </c>
      <c r="C80" s="252">
        <f>'AD% (4)'!C12*'Fuel demand RoW'!C75</f>
        <v>0</v>
      </c>
      <c r="D80" s="252">
        <f>'AD% (4)'!D12*'Fuel demand RoW'!D75</f>
        <v>0</v>
      </c>
      <c r="E80" s="252">
        <f>'AD% (4)'!E12*'Fuel demand RoW'!E75</f>
        <v>0</v>
      </c>
      <c r="F80" s="252">
        <f>'AD% (4)'!F12*'Fuel demand RoW'!F75</f>
        <v>0</v>
      </c>
      <c r="G80" s="252">
        <f>'AD% (4)'!G12*'Fuel demand RoW'!G75</f>
        <v>0</v>
      </c>
      <c r="H80" s="252">
        <f>'AD% (4)'!H12*'Fuel demand RoW'!H75</f>
        <v>0</v>
      </c>
      <c r="I80" s="253">
        <f>'AD% (4)'!I12*'Fuel demand RoW'!I75</f>
        <v>0</v>
      </c>
    </row>
    <row r="81" spans="1:9" ht="14.45">
      <c r="A81" s="246" t="s">
        <v>482</v>
      </c>
      <c r="B81" s="252">
        <f>'AD% (4)'!B13*'Fuel demand RoW'!B76</f>
        <v>0</v>
      </c>
      <c r="C81" s="252">
        <f>'AD% (4)'!C13*'Fuel demand RoW'!C76</f>
        <v>0</v>
      </c>
      <c r="D81" s="252">
        <f>'AD% (4)'!D13*'Fuel demand RoW'!D76</f>
        <v>0</v>
      </c>
      <c r="E81" s="252">
        <f>'AD% (4)'!E13*'Fuel demand RoW'!E76</f>
        <v>0</v>
      </c>
      <c r="F81" s="252">
        <f>'AD% (4)'!F13*'Fuel demand RoW'!F76</f>
        <v>0</v>
      </c>
      <c r="G81" s="252">
        <f>'AD% (4)'!G13*'Fuel demand RoW'!G76</f>
        <v>0</v>
      </c>
      <c r="H81" s="252">
        <f>'AD% (4)'!H13*'Fuel demand RoW'!H76</f>
        <v>0</v>
      </c>
      <c r="I81" s="253">
        <f>'AD% (4)'!I13*'Fuel demand RoW'!I76</f>
        <v>0</v>
      </c>
    </row>
    <row r="82" spans="1:9" ht="14.45">
      <c r="A82" s="247" t="s">
        <v>483</v>
      </c>
      <c r="B82" s="252">
        <f>'AD% (4)'!B14*'Fuel demand RoW'!B77</f>
        <v>0</v>
      </c>
      <c r="C82" s="252">
        <f>'AD% (4)'!C14*'Fuel demand RoW'!C77</f>
        <v>0</v>
      </c>
      <c r="D82" s="252">
        <f>'AD% (4)'!D14*'Fuel demand RoW'!D77</f>
        <v>0</v>
      </c>
      <c r="E82" s="252">
        <f>'AD% (4)'!E14*'Fuel demand RoW'!E77</f>
        <v>0</v>
      </c>
      <c r="F82" s="252">
        <f>'AD% (4)'!F14*'Fuel demand RoW'!F77</f>
        <v>0</v>
      </c>
      <c r="G82" s="252">
        <f>'AD% (4)'!G14*'Fuel demand RoW'!G77</f>
        <v>0</v>
      </c>
      <c r="H82" s="252">
        <f>'AD% (4)'!H14*'Fuel demand RoW'!H77</f>
        <v>0</v>
      </c>
      <c r="I82" s="253">
        <f>'AD% (4)'!I14*'Fuel demand RoW'!I77</f>
        <v>0</v>
      </c>
    </row>
    <row r="83" spans="1:9" ht="14.45">
      <c r="A83" s="248" t="s">
        <v>484</v>
      </c>
      <c r="B83" s="252">
        <f>'AD% (4)'!B15*'Fuel demand RoW'!B78</f>
        <v>0</v>
      </c>
      <c r="C83" s="252">
        <f>'AD% (4)'!C15*'Fuel demand RoW'!C78</f>
        <v>0</v>
      </c>
      <c r="D83" s="252">
        <f>'AD% (4)'!D15*'Fuel demand RoW'!D78</f>
        <v>0</v>
      </c>
      <c r="E83" s="252">
        <f>'AD% (4)'!E15*'Fuel demand RoW'!E78</f>
        <v>0</v>
      </c>
      <c r="F83" s="252">
        <f>'AD% (4)'!F15*'Fuel demand RoW'!F78</f>
        <v>0</v>
      </c>
      <c r="G83" s="252">
        <f>'AD% (4)'!G15*'Fuel demand RoW'!G78</f>
        <v>0</v>
      </c>
      <c r="H83" s="252">
        <f>'AD% (4)'!H15*'Fuel demand RoW'!H78</f>
        <v>0</v>
      </c>
      <c r="I83" s="253">
        <f>'AD% (4)'!I15*'Fuel demand RoW'!I78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'AD% (4)'!B9*'Fuel demand RoW'!B82</f>
        <v>0</v>
      </c>
      <c r="C87" s="252">
        <f>'AD% (4)'!C9*'Fuel demand RoW'!C82</f>
        <v>0</v>
      </c>
      <c r="D87" s="252">
        <f>'AD% (4)'!D9*'Fuel demand RoW'!D82</f>
        <v>0</v>
      </c>
      <c r="E87" s="252">
        <f>'AD% (4)'!E9*'Fuel demand RoW'!E82</f>
        <v>0</v>
      </c>
      <c r="F87" s="252">
        <f>'AD% (4)'!F9*'Fuel demand RoW'!F82</f>
        <v>0</v>
      </c>
      <c r="G87" s="252">
        <f>'AD% (4)'!G9*'Fuel demand RoW'!G82</f>
        <v>0</v>
      </c>
      <c r="H87" s="252">
        <f>'AD% (4)'!H9*'Fuel demand RoW'!H82</f>
        <v>0</v>
      </c>
      <c r="I87" s="253">
        <f>'AD% (4)'!I9*'Fuel demand RoW'!I82</f>
        <v>0</v>
      </c>
    </row>
    <row r="88" spans="1:9" ht="14.45">
      <c r="A88" s="246" t="s">
        <v>480</v>
      </c>
      <c r="B88" s="252">
        <f>'AD% (4)'!B10*'Fuel demand RoW'!B83</f>
        <v>0</v>
      </c>
      <c r="C88" s="252">
        <f>'AD% (4)'!C10*'Fuel demand RoW'!C83</f>
        <v>0</v>
      </c>
      <c r="D88" s="252">
        <f>'AD% (4)'!D10*'Fuel demand RoW'!D83</f>
        <v>0</v>
      </c>
      <c r="E88" s="252">
        <f>'AD% (4)'!E10*'Fuel demand RoW'!E83</f>
        <v>0</v>
      </c>
      <c r="F88" s="252">
        <f>'AD% (4)'!F10*'Fuel demand RoW'!F83</f>
        <v>0</v>
      </c>
      <c r="G88" s="252">
        <f>'AD% (4)'!G10*'Fuel demand RoW'!G83</f>
        <v>0</v>
      </c>
      <c r="H88" s="252">
        <f>'AD% (4)'!H10*'Fuel demand RoW'!H83</f>
        <v>0</v>
      </c>
      <c r="I88" s="253">
        <f>'AD% (4)'!I10*'Fuel demand RoW'!I83</f>
        <v>0</v>
      </c>
    </row>
    <row r="89" spans="1:9" ht="14.45">
      <c r="A89" s="246" t="s">
        <v>84</v>
      </c>
      <c r="B89" s="252">
        <f>'AD% (4)'!B11*'Fuel demand RoW'!B84</f>
        <v>0</v>
      </c>
      <c r="C89" s="252">
        <f>'AD% (4)'!C11*'Fuel demand RoW'!C84</f>
        <v>0</v>
      </c>
      <c r="D89" s="252">
        <f>'AD% (4)'!D11*'Fuel demand RoW'!D84</f>
        <v>0</v>
      </c>
      <c r="E89" s="252">
        <f>'AD% (4)'!E11*'Fuel demand RoW'!E84</f>
        <v>0</v>
      </c>
      <c r="F89" s="252">
        <f>'AD% (4)'!F11*'Fuel demand RoW'!F84</f>
        <v>0</v>
      </c>
      <c r="G89" s="252">
        <f>'AD% (4)'!G11*'Fuel demand RoW'!G84</f>
        <v>0</v>
      </c>
      <c r="H89" s="252">
        <f>'AD% (4)'!H11*'Fuel demand RoW'!H84</f>
        <v>0</v>
      </c>
      <c r="I89" s="253">
        <f>'AD% (4)'!I11*'Fuel demand RoW'!I84</f>
        <v>0</v>
      </c>
    </row>
    <row r="90" spans="1:9" ht="14.45">
      <c r="A90" s="246" t="s">
        <v>481</v>
      </c>
      <c r="B90" s="252">
        <f>'AD% (4)'!B12*'Fuel demand RoW'!B85</f>
        <v>0</v>
      </c>
      <c r="C90" s="252">
        <f>'AD% (4)'!C12*'Fuel demand RoW'!C85</f>
        <v>0</v>
      </c>
      <c r="D90" s="252">
        <f>'AD% (4)'!D12*'Fuel demand RoW'!D85</f>
        <v>0</v>
      </c>
      <c r="E90" s="252">
        <f>'AD% (4)'!E12*'Fuel demand RoW'!E85</f>
        <v>0</v>
      </c>
      <c r="F90" s="252">
        <f>'AD% (4)'!F12*'Fuel demand RoW'!F85</f>
        <v>0</v>
      </c>
      <c r="G90" s="252">
        <f>'AD% (4)'!G12*'Fuel demand RoW'!G85</f>
        <v>0</v>
      </c>
      <c r="H90" s="252">
        <f>'AD% (4)'!H12*'Fuel demand RoW'!H85</f>
        <v>0</v>
      </c>
      <c r="I90" s="253">
        <f>'AD% (4)'!I12*'Fuel demand RoW'!I85</f>
        <v>0</v>
      </c>
    </row>
    <row r="91" spans="1:9" ht="14.45">
      <c r="A91" s="246" t="s">
        <v>482</v>
      </c>
      <c r="B91" s="252">
        <f>'AD% (4)'!B13*'Fuel demand RoW'!B86</f>
        <v>776063163.51966679</v>
      </c>
      <c r="C91" s="252">
        <f>'AD% (4)'!C13*'Fuel demand RoW'!C86</f>
        <v>859634382.62708735</v>
      </c>
      <c r="D91" s="252">
        <f>'AD% (4)'!D13*'Fuel demand RoW'!D86</f>
        <v>946957353.20102417</v>
      </c>
      <c r="E91" s="252">
        <f>'AD% (4)'!E13*'Fuel demand RoW'!E86</f>
        <v>972233066.33381879</v>
      </c>
      <c r="F91" s="252">
        <f>'AD% (4)'!F13*'Fuel demand RoW'!F86</f>
        <v>975695662.10420191</v>
      </c>
      <c r="G91" s="252">
        <f>'AD% (4)'!G13*'Fuel demand RoW'!G86</f>
        <v>961611081.19335425</v>
      </c>
      <c r="H91" s="252">
        <f>'AD% (4)'!H13*'Fuel demand RoW'!H86</f>
        <v>927801220.58796775</v>
      </c>
      <c r="I91" s="253">
        <f>'AD% (4)'!I13*'Fuel demand RoW'!I86</f>
        <v>904548253.30967426</v>
      </c>
    </row>
    <row r="92" spans="1:9" ht="14.45">
      <c r="A92" s="247" t="s">
        <v>483</v>
      </c>
      <c r="B92" s="252">
        <f>'AD% (4)'!B14*'Fuel demand RoW'!B87</f>
        <v>0</v>
      </c>
      <c r="C92" s="252">
        <f>'AD% (4)'!C14*'Fuel demand RoW'!C87</f>
        <v>0</v>
      </c>
      <c r="D92" s="252">
        <f>'AD% (4)'!D14*'Fuel demand RoW'!D87</f>
        <v>0</v>
      </c>
      <c r="E92" s="252">
        <f>'AD% (4)'!E14*'Fuel demand RoW'!E87</f>
        <v>0</v>
      </c>
      <c r="F92" s="252">
        <f>'AD% (4)'!F14*'Fuel demand RoW'!F87</f>
        <v>0</v>
      </c>
      <c r="G92" s="252">
        <f>'AD% (4)'!G14*'Fuel demand RoW'!G87</f>
        <v>0</v>
      </c>
      <c r="H92" s="252">
        <f>'AD% (4)'!H14*'Fuel demand RoW'!H87</f>
        <v>0</v>
      </c>
      <c r="I92" s="253">
        <f>'AD% (4)'!I14*'Fuel demand RoW'!I87</f>
        <v>0</v>
      </c>
    </row>
    <row r="93" spans="1:9" ht="14.45">
      <c r="A93" s="248" t="s">
        <v>484</v>
      </c>
      <c r="B93" s="252">
        <f>'AD% (4)'!B15*'Fuel demand RoW'!B88</f>
        <v>0</v>
      </c>
      <c r="C93" s="252">
        <f>'AD% (4)'!C15*'Fuel demand RoW'!C88</f>
        <v>0</v>
      </c>
      <c r="D93" s="252">
        <f>'AD% (4)'!D15*'Fuel demand RoW'!D88</f>
        <v>0</v>
      </c>
      <c r="E93" s="252">
        <f>'AD% (4)'!E15*'Fuel demand RoW'!E88</f>
        <v>0</v>
      </c>
      <c r="F93" s="252">
        <f>'AD% (4)'!F15*'Fuel demand RoW'!F88</f>
        <v>0</v>
      </c>
      <c r="G93" s="252">
        <f>'AD% (4)'!G15*'Fuel demand RoW'!G88</f>
        <v>0</v>
      </c>
      <c r="H93" s="252">
        <f>'AD% (4)'!H15*'Fuel demand RoW'!H88</f>
        <v>0</v>
      </c>
      <c r="I93" s="253">
        <f>'AD% (4)'!I15*'Fuel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'AD% (4)'!B9*'Fuel demand RoW'!B92</f>
        <v>0</v>
      </c>
      <c r="C97" s="252">
        <f>'AD% (4)'!C9*'Fuel demand RoW'!C92</f>
        <v>0</v>
      </c>
      <c r="D97" s="252">
        <f>'AD% (4)'!D9*'Fuel demand RoW'!D92</f>
        <v>0</v>
      </c>
      <c r="E97" s="252">
        <f>'AD% (4)'!E9*'Fuel demand RoW'!E92</f>
        <v>0</v>
      </c>
      <c r="F97" s="252">
        <f>'AD% (4)'!F9*'Fuel demand RoW'!F92</f>
        <v>0</v>
      </c>
      <c r="G97" s="252">
        <f>'AD% (4)'!G9*'Fuel demand RoW'!G92</f>
        <v>0</v>
      </c>
      <c r="H97" s="252">
        <f>'AD% (4)'!H9*'Fuel demand RoW'!H92</f>
        <v>0</v>
      </c>
      <c r="I97" s="253">
        <f>'AD% (4)'!I9*'Fuel demand RoW'!I92</f>
        <v>0</v>
      </c>
    </row>
    <row r="98" spans="1:9" ht="14.45">
      <c r="A98" s="246" t="s">
        <v>480</v>
      </c>
      <c r="B98" s="252">
        <f>'AD% (4)'!B10*'Fuel demand RoW'!B93</f>
        <v>0</v>
      </c>
      <c r="C98" s="252">
        <f>'AD% (4)'!C10*'Fuel demand RoW'!C93</f>
        <v>0</v>
      </c>
      <c r="D98" s="252">
        <f>'AD% (4)'!D10*'Fuel demand RoW'!D93</f>
        <v>0</v>
      </c>
      <c r="E98" s="252">
        <f>'AD% (4)'!E10*'Fuel demand RoW'!E93</f>
        <v>0</v>
      </c>
      <c r="F98" s="252">
        <f>'AD% (4)'!F10*'Fuel demand RoW'!F93</f>
        <v>0</v>
      </c>
      <c r="G98" s="252">
        <f>'AD% (4)'!G10*'Fuel demand RoW'!G93</f>
        <v>0</v>
      </c>
      <c r="H98" s="252">
        <f>'AD% (4)'!H10*'Fuel demand RoW'!H93</f>
        <v>0</v>
      </c>
      <c r="I98" s="253">
        <f>'AD% (4)'!I10*'Fuel demand RoW'!I93</f>
        <v>0</v>
      </c>
    </row>
    <row r="99" spans="1:9" ht="14.45">
      <c r="A99" s="246" t="s">
        <v>84</v>
      </c>
      <c r="B99" s="252">
        <f>'AD% (4)'!B11*'Fuel demand RoW'!B94</f>
        <v>0</v>
      </c>
      <c r="C99" s="252">
        <f>'AD% (4)'!C11*'Fuel demand RoW'!C94</f>
        <v>0</v>
      </c>
      <c r="D99" s="252">
        <f>'AD% (4)'!D11*'Fuel demand RoW'!D94</f>
        <v>0</v>
      </c>
      <c r="E99" s="252">
        <f>'AD% (4)'!E11*'Fuel demand RoW'!E94</f>
        <v>0</v>
      </c>
      <c r="F99" s="252">
        <f>'AD% (4)'!F11*'Fuel demand RoW'!F94</f>
        <v>0</v>
      </c>
      <c r="G99" s="252">
        <f>'AD% (4)'!G11*'Fuel demand RoW'!G94</f>
        <v>0</v>
      </c>
      <c r="H99" s="252">
        <f>'AD% (4)'!H11*'Fuel demand RoW'!H94</f>
        <v>0</v>
      </c>
      <c r="I99" s="253">
        <f>'AD% (4)'!I11*'Fuel demand RoW'!I94</f>
        <v>0</v>
      </c>
    </row>
    <row r="100" spans="1:9" ht="14.45">
      <c r="A100" s="246" t="s">
        <v>481</v>
      </c>
      <c r="B100" s="252">
        <f>'AD% (4)'!B12*'Fuel demand RoW'!B95</f>
        <v>0</v>
      </c>
      <c r="C100" s="252">
        <f>'AD% (4)'!C12*'Fuel demand RoW'!C95</f>
        <v>0</v>
      </c>
      <c r="D100" s="252">
        <f>'AD% (4)'!D12*'Fuel demand RoW'!D95</f>
        <v>0</v>
      </c>
      <c r="E100" s="252">
        <f>'AD% (4)'!E12*'Fuel demand RoW'!E95</f>
        <v>0</v>
      </c>
      <c r="F100" s="252">
        <f>'AD% (4)'!F12*'Fuel demand RoW'!F95</f>
        <v>0</v>
      </c>
      <c r="G100" s="252">
        <f>'AD% (4)'!G12*'Fuel demand RoW'!G95</f>
        <v>0</v>
      </c>
      <c r="H100" s="252">
        <f>'AD% (4)'!H12*'Fuel demand RoW'!H95</f>
        <v>0</v>
      </c>
      <c r="I100" s="253">
        <f>'AD% (4)'!I12*'Fuel demand RoW'!I95</f>
        <v>0</v>
      </c>
    </row>
    <row r="101" spans="1:9" ht="14.45">
      <c r="A101" s="246" t="s">
        <v>482</v>
      </c>
      <c r="B101" s="252">
        <f>'AD% (4)'!B13*'Fuel demand RoW'!B96</f>
        <v>24103678.579000011</v>
      </c>
      <c r="C101" s="252">
        <f>'AD% (4)'!C13*'Fuel demand RoW'!C96</f>
        <v>30657121.905350462</v>
      </c>
      <c r="D101" s="252">
        <f>'AD% (4)'!D13*'Fuel demand RoW'!D96</f>
        <v>37854798.831604771</v>
      </c>
      <c r="E101" s="252">
        <f>'AD% (4)'!E13*'Fuel demand RoW'!E96</f>
        <v>46744703.31940075</v>
      </c>
      <c r="F101" s="252">
        <f>'AD% (4)'!F13*'Fuel demand RoW'!F96</f>
        <v>56389402.089058511</v>
      </c>
      <c r="G101" s="252">
        <f>'AD% (4)'!G13*'Fuel demand RoW'!G96</f>
        <v>65633793.28840591</v>
      </c>
      <c r="H101" s="252">
        <f>'AD% (4)'!H13*'Fuel demand RoW'!H96</f>
        <v>74242122.683845162</v>
      </c>
      <c r="I101" s="253">
        <f>'AD% (4)'!I13*'Fuel demand RoW'!I96</f>
        <v>81824258.498638391</v>
      </c>
    </row>
    <row r="102" spans="1:9" ht="14.45">
      <c r="A102" s="247" t="s">
        <v>483</v>
      </c>
      <c r="B102" s="252">
        <f>'AD% (4)'!B14*'Fuel demand RoW'!B97</f>
        <v>0</v>
      </c>
      <c r="C102" s="252">
        <f>'AD% (4)'!C14*'Fuel demand RoW'!C97</f>
        <v>0</v>
      </c>
      <c r="D102" s="252">
        <f>'AD% (4)'!D14*'Fuel demand RoW'!D97</f>
        <v>0</v>
      </c>
      <c r="E102" s="252">
        <f>'AD% (4)'!E14*'Fuel demand RoW'!E97</f>
        <v>0</v>
      </c>
      <c r="F102" s="252">
        <f>'AD% (4)'!F14*'Fuel demand RoW'!F97</f>
        <v>0</v>
      </c>
      <c r="G102" s="252">
        <f>'AD% (4)'!G14*'Fuel demand RoW'!G97</f>
        <v>0</v>
      </c>
      <c r="H102" s="252">
        <f>'AD% (4)'!H14*'Fuel demand RoW'!H97</f>
        <v>0</v>
      </c>
      <c r="I102" s="253">
        <f>'AD% (4)'!I14*'Fuel demand RoW'!I97</f>
        <v>0</v>
      </c>
    </row>
    <row r="103" spans="1:9" ht="14.45">
      <c r="A103" s="248" t="s">
        <v>484</v>
      </c>
      <c r="B103" s="252">
        <f>'AD% (4)'!B15*'Fuel demand RoW'!B98</f>
        <v>0</v>
      </c>
      <c r="C103" s="252">
        <f>'AD% (4)'!C15*'Fuel demand RoW'!C98</f>
        <v>0</v>
      </c>
      <c r="D103" s="252">
        <f>'AD% (4)'!D15*'Fuel demand RoW'!D98</f>
        <v>0</v>
      </c>
      <c r="E103" s="252">
        <f>'AD% (4)'!E15*'Fuel demand RoW'!E98</f>
        <v>0</v>
      </c>
      <c r="F103" s="252">
        <f>'AD% (4)'!F15*'Fuel demand RoW'!F98</f>
        <v>0</v>
      </c>
      <c r="G103" s="252">
        <f>'AD% (4)'!G15*'Fuel demand RoW'!G98</f>
        <v>0</v>
      </c>
      <c r="H103" s="252">
        <f>'AD% (4)'!H15*'Fuel demand RoW'!H98</f>
        <v>0</v>
      </c>
      <c r="I103" s="253">
        <f>'AD% (4)'!I15*'Fuel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'AD% (4)'!B9*'Fuel demand RoW'!B102</f>
        <v>0</v>
      </c>
      <c r="C107" s="252">
        <f>'AD% (4)'!C9*'Fuel demand RoW'!C102</f>
        <v>0</v>
      </c>
      <c r="D107" s="252">
        <f>'AD% (4)'!D9*'Fuel demand RoW'!D102</f>
        <v>0</v>
      </c>
      <c r="E107" s="252">
        <f>'AD% (4)'!E9*'Fuel demand RoW'!E102</f>
        <v>0</v>
      </c>
      <c r="F107" s="252">
        <f>'AD% (4)'!F9*'Fuel demand RoW'!F102</f>
        <v>0</v>
      </c>
      <c r="G107" s="252">
        <f>'AD% (4)'!G9*'Fuel demand RoW'!G102</f>
        <v>0</v>
      </c>
      <c r="H107" s="252">
        <f>'AD% (4)'!H9*'Fuel demand RoW'!H102</f>
        <v>0</v>
      </c>
      <c r="I107" s="253">
        <f>'AD% (4)'!I9*'Fuel demand RoW'!I102</f>
        <v>0</v>
      </c>
    </row>
    <row r="108" spans="1:9" ht="14.45">
      <c r="A108" s="246" t="s">
        <v>480</v>
      </c>
      <c r="B108" s="252">
        <f>'AD% (4)'!B10*'Fuel demand RoW'!B103</f>
        <v>0</v>
      </c>
      <c r="C108" s="252">
        <f>'AD% (4)'!C10*'Fuel demand RoW'!C103</f>
        <v>0</v>
      </c>
      <c r="D108" s="252">
        <f>'AD% (4)'!D10*'Fuel demand RoW'!D103</f>
        <v>0</v>
      </c>
      <c r="E108" s="252">
        <f>'AD% (4)'!E10*'Fuel demand RoW'!E103</f>
        <v>0</v>
      </c>
      <c r="F108" s="252">
        <f>'AD% (4)'!F10*'Fuel demand RoW'!F103</f>
        <v>0</v>
      </c>
      <c r="G108" s="252">
        <f>'AD% (4)'!G10*'Fuel demand RoW'!G103</f>
        <v>0</v>
      </c>
      <c r="H108" s="252">
        <f>'AD% (4)'!H10*'Fuel demand RoW'!H103</f>
        <v>0</v>
      </c>
      <c r="I108" s="253">
        <f>'AD% (4)'!I10*'Fuel demand RoW'!I103</f>
        <v>0</v>
      </c>
    </row>
    <row r="109" spans="1:9" ht="14.45">
      <c r="A109" s="246" t="s">
        <v>84</v>
      </c>
      <c r="B109" s="252">
        <f>'AD% (4)'!B11*'Fuel demand RoW'!B104</f>
        <v>0</v>
      </c>
      <c r="C109" s="252">
        <f>'AD% (4)'!C11*'Fuel demand RoW'!C104</f>
        <v>0</v>
      </c>
      <c r="D109" s="252">
        <f>'AD% (4)'!D11*'Fuel demand RoW'!D104</f>
        <v>0</v>
      </c>
      <c r="E109" s="252">
        <f>'AD% (4)'!E11*'Fuel demand RoW'!E104</f>
        <v>0</v>
      </c>
      <c r="F109" s="252">
        <f>'AD% (4)'!F11*'Fuel demand RoW'!F104</f>
        <v>0</v>
      </c>
      <c r="G109" s="252">
        <f>'AD% (4)'!G11*'Fuel demand RoW'!G104</f>
        <v>0</v>
      </c>
      <c r="H109" s="252">
        <f>'AD% (4)'!H11*'Fuel demand RoW'!H104</f>
        <v>0</v>
      </c>
      <c r="I109" s="253">
        <f>'AD% (4)'!I11*'Fuel demand RoW'!I104</f>
        <v>0</v>
      </c>
    </row>
    <row r="110" spans="1:9" ht="14.45">
      <c r="A110" s="246" t="s">
        <v>481</v>
      </c>
      <c r="B110" s="252">
        <f>'AD% (4)'!B12*'Fuel demand RoW'!B105</f>
        <v>0</v>
      </c>
      <c r="C110" s="252">
        <f>'AD% (4)'!C12*'Fuel demand RoW'!C105</f>
        <v>0</v>
      </c>
      <c r="D110" s="252">
        <f>'AD% (4)'!D12*'Fuel demand RoW'!D105</f>
        <v>0</v>
      </c>
      <c r="E110" s="252">
        <f>'AD% (4)'!E12*'Fuel demand RoW'!E105</f>
        <v>0</v>
      </c>
      <c r="F110" s="252">
        <f>'AD% (4)'!F12*'Fuel demand RoW'!F105</f>
        <v>0</v>
      </c>
      <c r="G110" s="252">
        <f>'AD% (4)'!G12*'Fuel demand RoW'!G105</f>
        <v>0</v>
      </c>
      <c r="H110" s="252">
        <f>'AD% (4)'!H12*'Fuel demand RoW'!H105</f>
        <v>0</v>
      </c>
      <c r="I110" s="253">
        <f>'AD% (4)'!I12*'Fuel demand RoW'!I105</f>
        <v>0</v>
      </c>
    </row>
    <row r="111" spans="1:9" ht="14.45">
      <c r="A111" s="246" t="s">
        <v>482</v>
      </c>
      <c r="B111" s="252">
        <f>'AD% (4)'!B13*'Fuel demand RoW'!B106</f>
        <v>193647527.02600002</v>
      </c>
      <c r="C111" s="252">
        <f>'AD% (4)'!C13*'Fuel demand RoW'!C106</f>
        <v>211694774.44445038</v>
      </c>
      <c r="D111" s="252">
        <f>'AD% (4)'!D13*'Fuel demand RoW'!D106</f>
        <v>229742021.8629007</v>
      </c>
      <c r="E111" s="252">
        <f>'AD% (4)'!E13*'Fuel demand RoW'!E106</f>
        <v>252560746.84318581</v>
      </c>
      <c r="F111" s="252">
        <f>'AD% (4)'!F13*'Fuel demand RoW'!F106</f>
        <v>281160000.60421598</v>
      </c>
      <c r="G111" s="252">
        <f>'AD% (4)'!G13*'Fuel demand RoW'!G106</f>
        <v>317752594.63036489</v>
      </c>
      <c r="H111" s="252">
        <f>'AD% (4)'!H13*'Fuel demand RoW'!H106</f>
        <v>357982147.81112218</v>
      </c>
      <c r="I111" s="253">
        <f>'AD% (4)'!I13*'Fuel demand RoW'!I106</f>
        <v>402568757.75626278</v>
      </c>
    </row>
    <row r="112" spans="1:9" ht="14.45">
      <c r="A112" s="247" t="s">
        <v>483</v>
      </c>
      <c r="B112" s="252">
        <f>'AD% (4)'!B14*'Fuel demand RoW'!B107</f>
        <v>0</v>
      </c>
      <c r="C112" s="252">
        <f>'AD% (4)'!C14*'Fuel demand RoW'!C107</f>
        <v>0</v>
      </c>
      <c r="D112" s="252">
        <f>'AD% (4)'!D14*'Fuel demand RoW'!D107</f>
        <v>0</v>
      </c>
      <c r="E112" s="252">
        <f>'AD% (4)'!E14*'Fuel demand RoW'!E107</f>
        <v>0</v>
      </c>
      <c r="F112" s="252">
        <f>'AD% (4)'!F14*'Fuel demand RoW'!F107</f>
        <v>0</v>
      </c>
      <c r="G112" s="252">
        <f>'AD% (4)'!G14*'Fuel demand RoW'!G107</f>
        <v>0</v>
      </c>
      <c r="H112" s="252">
        <f>'AD% (4)'!H14*'Fuel demand RoW'!H107</f>
        <v>0</v>
      </c>
      <c r="I112" s="253">
        <f>'AD% (4)'!I14*'Fuel demand RoW'!I107</f>
        <v>0</v>
      </c>
    </row>
    <row r="113" spans="1:9" ht="14.65" thickBot="1">
      <c r="A113" s="251" t="s">
        <v>484</v>
      </c>
      <c r="B113" s="254">
        <f>'AD% (4)'!B15*'Fuel demand RoW'!B108</f>
        <v>0</v>
      </c>
      <c r="C113" s="254">
        <f>'AD% (4)'!C15*'Fuel demand RoW'!C108</f>
        <v>0</v>
      </c>
      <c r="D113" s="254">
        <f>'AD% (4)'!D15*'Fuel demand RoW'!D108</f>
        <v>0</v>
      </c>
      <c r="E113" s="254">
        <f>'AD% (4)'!E15*'Fuel demand RoW'!E108</f>
        <v>0</v>
      </c>
      <c r="F113" s="254">
        <f>'AD% (4)'!F15*'Fuel demand RoW'!F108</f>
        <v>0</v>
      </c>
      <c r="G113" s="254">
        <f>'AD% (4)'!G15*'Fuel demand RoW'!G108</f>
        <v>0</v>
      </c>
      <c r="H113" s="254">
        <f>'AD% (4)'!H15*'Fuel demand RoW'!H108</f>
        <v>0</v>
      </c>
      <c r="I113" s="263">
        <f>'AD% (4)'!I15*'Fuel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'AD% (4)'!B9*'Fuel demand RoW'!B115</f>
        <v>0</v>
      </c>
      <c r="C120" s="252">
        <f>'AD% (4)'!C9*'Fuel demand RoW'!C115</f>
        <v>0</v>
      </c>
      <c r="D120" s="252">
        <f>'AD% (4)'!D9*'Fuel demand RoW'!D115</f>
        <v>0</v>
      </c>
      <c r="E120" s="252">
        <f>'AD% (4)'!E9*'Fuel demand RoW'!E115</f>
        <v>0</v>
      </c>
      <c r="F120" s="252">
        <f>'AD% (4)'!F9*'Fuel demand RoW'!F115</f>
        <v>0</v>
      </c>
      <c r="G120" s="252">
        <f>'AD% (4)'!G9*'Fuel demand RoW'!G115</f>
        <v>0</v>
      </c>
      <c r="H120" s="252">
        <f>'AD% (4)'!H9*'Fuel demand RoW'!H115</f>
        <v>0</v>
      </c>
      <c r="I120" s="253">
        <f>'AD% (4)'!I9*'Fuel demand RoW'!I115</f>
        <v>0</v>
      </c>
    </row>
    <row r="121" spans="1:9" ht="14.45">
      <c r="A121" s="246" t="s">
        <v>480</v>
      </c>
      <c r="B121" s="252">
        <f>'AD% (4)'!B10*'Fuel demand RoW'!B116</f>
        <v>0</v>
      </c>
      <c r="C121" s="252">
        <f>'AD% (4)'!C10*'Fuel demand RoW'!C116</f>
        <v>0</v>
      </c>
      <c r="D121" s="252">
        <f>'AD% (4)'!D10*'Fuel demand RoW'!D116</f>
        <v>0</v>
      </c>
      <c r="E121" s="252">
        <f>'AD% (4)'!E10*'Fuel demand RoW'!E116</f>
        <v>0</v>
      </c>
      <c r="F121" s="252">
        <f>'AD% (4)'!F10*'Fuel demand RoW'!F116</f>
        <v>0</v>
      </c>
      <c r="G121" s="252">
        <f>'AD% (4)'!G10*'Fuel demand RoW'!G116</f>
        <v>0</v>
      </c>
      <c r="H121" s="252">
        <f>'AD% (4)'!H10*'Fuel demand RoW'!H116</f>
        <v>0</v>
      </c>
      <c r="I121" s="253">
        <f>'AD% (4)'!I10*'Fuel demand RoW'!I116</f>
        <v>0</v>
      </c>
    </row>
    <row r="122" spans="1:9" ht="14.45">
      <c r="A122" s="246" t="s">
        <v>84</v>
      </c>
      <c r="B122" s="252">
        <f>'AD% (4)'!B11*'Fuel demand RoW'!B117</f>
        <v>0</v>
      </c>
      <c r="C122" s="252">
        <f>'AD% (4)'!C11*'Fuel demand RoW'!C117</f>
        <v>0</v>
      </c>
      <c r="D122" s="252">
        <f>'AD% (4)'!D11*'Fuel demand RoW'!D117</f>
        <v>0</v>
      </c>
      <c r="E122" s="252">
        <f>'AD% (4)'!E11*'Fuel demand RoW'!E117</f>
        <v>0</v>
      </c>
      <c r="F122" s="252">
        <f>'AD% (4)'!F11*'Fuel demand RoW'!F117</f>
        <v>0</v>
      </c>
      <c r="G122" s="252">
        <f>'AD% (4)'!G11*'Fuel demand RoW'!G117</f>
        <v>0</v>
      </c>
      <c r="H122" s="252">
        <f>'AD% (4)'!H11*'Fuel demand RoW'!H117</f>
        <v>0</v>
      </c>
      <c r="I122" s="253">
        <f>'AD% (4)'!I11*'Fuel demand RoW'!I117</f>
        <v>0</v>
      </c>
    </row>
    <row r="123" spans="1:9" ht="14.45">
      <c r="A123" s="246" t="s">
        <v>481</v>
      </c>
      <c r="B123" s="252">
        <f>'AD% (4)'!B12*'Fuel demand RoW'!B118</f>
        <v>0</v>
      </c>
      <c r="C123" s="252">
        <f>'AD% (4)'!C12*'Fuel demand RoW'!C118</f>
        <v>0</v>
      </c>
      <c r="D123" s="252">
        <f>'AD% (4)'!D12*'Fuel demand RoW'!D118</f>
        <v>0</v>
      </c>
      <c r="E123" s="252">
        <f>'AD% (4)'!E12*'Fuel demand RoW'!E118</f>
        <v>0</v>
      </c>
      <c r="F123" s="252">
        <f>'AD% (4)'!F12*'Fuel demand RoW'!F118</f>
        <v>0</v>
      </c>
      <c r="G123" s="252">
        <f>'AD% (4)'!G12*'Fuel demand RoW'!G118</f>
        <v>0</v>
      </c>
      <c r="H123" s="252">
        <f>'AD% (4)'!H12*'Fuel demand RoW'!H118</f>
        <v>0</v>
      </c>
      <c r="I123" s="253">
        <f>'AD% (4)'!I12*'Fuel demand RoW'!I118</f>
        <v>0</v>
      </c>
    </row>
    <row r="124" spans="1:9" ht="14.45">
      <c r="A124" s="246" t="s">
        <v>482</v>
      </c>
      <c r="B124" s="252">
        <f>'AD% (4)'!B13*'Fuel demand RoW'!B119</f>
        <v>30652100.000000007</v>
      </c>
      <c r="C124" s="252">
        <f>'AD% (4)'!C13*'Fuel demand RoW'!C119</f>
        <v>73559556.841052175</v>
      </c>
      <c r="D124" s="252">
        <f>'AD% (4)'!D13*'Fuel demand RoW'!D119</f>
        <v>116812711.33153883</v>
      </c>
      <c r="E124" s="252">
        <f>'AD% (4)'!E13*'Fuel demand RoW'!E119</f>
        <v>160755700.8614386</v>
      </c>
      <c r="F124" s="252">
        <f>'AD% (4)'!F13*'Fuel demand RoW'!F119</f>
        <v>218889265.50334269</v>
      </c>
      <c r="G124" s="252">
        <f>'AD% (4)'!G13*'Fuel demand RoW'!G119</f>
        <v>294920731.26634926</v>
      </c>
      <c r="H124" s="252">
        <f>'AD% (4)'!H13*'Fuel demand RoW'!H119</f>
        <v>379327875.19199806</v>
      </c>
      <c r="I124" s="253">
        <f>'AD% (4)'!I13*'Fuel demand RoW'!I119</f>
        <v>437001131.57555556</v>
      </c>
    </row>
    <row r="125" spans="1:9" ht="14.45">
      <c r="A125" s="247" t="s">
        <v>483</v>
      </c>
      <c r="B125" s="252">
        <f>'AD% (4)'!B14*'Fuel demand RoW'!B120</f>
        <v>0</v>
      </c>
      <c r="C125" s="252">
        <f>'AD% (4)'!C14*'Fuel demand RoW'!C120</f>
        <v>0</v>
      </c>
      <c r="D125" s="252">
        <f>'AD% (4)'!D14*'Fuel demand RoW'!D120</f>
        <v>0</v>
      </c>
      <c r="E125" s="252">
        <f>'AD% (4)'!E14*'Fuel demand RoW'!E120</f>
        <v>0</v>
      </c>
      <c r="F125" s="252">
        <f>'AD% (4)'!F14*'Fuel demand RoW'!F120</f>
        <v>0</v>
      </c>
      <c r="G125" s="252">
        <f>'AD% (4)'!G14*'Fuel demand RoW'!G120</f>
        <v>0</v>
      </c>
      <c r="H125" s="252">
        <f>'AD% (4)'!H14*'Fuel demand RoW'!H120</f>
        <v>0</v>
      </c>
      <c r="I125" s="253">
        <f>'AD% (4)'!I14*'Fuel demand RoW'!I120</f>
        <v>0</v>
      </c>
    </row>
    <row r="126" spans="1:9" ht="14.45">
      <c r="A126" s="248" t="s">
        <v>484</v>
      </c>
      <c r="B126" s="252">
        <f>'AD% (4)'!B15*'Fuel demand RoW'!B121</f>
        <v>0</v>
      </c>
      <c r="C126" s="252">
        <f>'AD% (4)'!C15*'Fuel demand RoW'!C121</f>
        <v>0</v>
      </c>
      <c r="D126" s="252">
        <f>'AD% (4)'!D15*'Fuel demand RoW'!D121</f>
        <v>0</v>
      </c>
      <c r="E126" s="252">
        <f>'AD% (4)'!E15*'Fuel demand RoW'!E121</f>
        <v>0</v>
      </c>
      <c r="F126" s="252">
        <f>'AD% (4)'!F15*'Fuel demand RoW'!F121</f>
        <v>0</v>
      </c>
      <c r="G126" s="252">
        <f>'AD% (4)'!G15*'Fuel demand RoW'!G121</f>
        <v>0</v>
      </c>
      <c r="H126" s="252">
        <f>'AD% (4)'!H15*'Fuel demand RoW'!H121</f>
        <v>0</v>
      </c>
      <c r="I126" s="253">
        <f>'AD% (4)'!I15*'Fuel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'AD% (4)'!B9*'Fuel demand RoW'!B125</f>
        <v>0</v>
      </c>
      <c r="C130" s="252">
        <f>'AD% (4)'!C9*'Fuel demand RoW'!C125</f>
        <v>0</v>
      </c>
      <c r="D130" s="252">
        <f>'AD% (4)'!D9*'Fuel demand RoW'!D125</f>
        <v>0</v>
      </c>
      <c r="E130" s="252">
        <f>'AD% (4)'!E9*'Fuel demand RoW'!E125</f>
        <v>0</v>
      </c>
      <c r="F130" s="252">
        <f>'AD% (4)'!F9*'Fuel demand RoW'!F125</f>
        <v>0</v>
      </c>
      <c r="G130" s="252">
        <f>'AD% (4)'!G9*'Fuel demand RoW'!G125</f>
        <v>0</v>
      </c>
      <c r="H130" s="252">
        <f>'AD% (4)'!H9*'Fuel demand RoW'!H125</f>
        <v>0</v>
      </c>
      <c r="I130" s="253">
        <f>'AD% (4)'!I9*'Fuel demand RoW'!I125</f>
        <v>0</v>
      </c>
    </row>
    <row r="131" spans="1:9" ht="14.45">
      <c r="A131" s="246" t="s">
        <v>480</v>
      </c>
      <c r="B131" s="252">
        <f>'AD% (4)'!B10*'Fuel demand RoW'!B126</f>
        <v>0</v>
      </c>
      <c r="C131" s="252">
        <f>'AD% (4)'!C10*'Fuel demand RoW'!C126</f>
        <v>0</v>
      </c>
      <c r="D131" s="252">
        <f>'AD% (4)'!D10*'Fuel demand RoW'!D126</f>
        <v>0</v>
      </c>
      <c r="E131" s="252">
        <f>'AD% (4)'!E10*'Fuel demand RoW'!E126</f>
        <v>0</v>
      </c>
      <c r="F131" s="252">
        <f>'AD% (4)'!F10*'Fuel demand RoW'!F126</f>
        <v>0</v>
      </c>
      <c r="G131" s="252">
        <f>'AD% (4)'!G10*'Fuel demand RoW'!G126</f>
        <v>0</v>
      </c>
      <c r="H131" s="252">
        <f>'AD% (4)'!H10*'Fuel demand RoW'!H126</f>
        <v>0</v>
      </c>
      <c r="I131" s="253">
        <f>'AD% (4)'!I10*'Fuel demand RoW'!I126</f>
        <v>0</v>
      </c>
    </row>
    <row r="132" spans="1:9" ht="14.45">
      <c r="A132" s="246" t="s">
        <v>84</v>
      </c>
      <c r="B132" s="252">
        <f>'AD% (4)'!B11*'Fuel demand RoW'!B127</f>
        <v>0</v>
      </c>
      <c r="C132" s="252">
        <f>'AD% (4)'!C11*'Fuel demand RoW'!C127</f>
        <v>0</v>
      </c>
      <c r="D132" s="252">
        <f>'AD% (4)'!D11*'Fuel demand RoW'!D127</f>
        <v>0</v>
      </c>
      <c r="E132" s="252">
        <f>'AD% (4)'!E11*'Fuel demand RoW'!E127</f>
        <v>0</v>
      </c>
      <c r="F132" s="252">
        <f>'AD% (4)'!F11*'Fuel demand RoW'!F127</f>
        <v>0</v>
      </c>
      <c r="G132" s="252">
        <f>'AD% (4)'!G11*'Fuel demand RoW'!G127</f>
        <v>0</v>
      </c>
      <c r="H132" s="252">
        <f>'AD% (4)'!H11*'Fuel demand RoW'!H127</f>
        <v>0</v>
      </c>
      <c r="I132" s="253">
        <f>'AD% (4)'!I11*'Fuel demand RoW'!I127</f>
        <v>0</v>
      </c>
    </row>
    <row r="133" spans="1:9" ht="14.45">
      <c r="A133" s="246" t="s">
        <v>481</v>
      </c>
      <c r="B133" s="252">
        <f>'AD% (4)'!B12*'Fuel demand RoW'!B128</f>
        <v>0</v>
      </c>
      <c r="C133" s="252">
        <f>'AD% (4)'!C12*'Fuel demand RoW'!C128</f>
        <v>0</v>
      </c>
      <c r="D133" s="252">
        <f>'AD% (4)'!D12*'Fuel demand RoW'!D128</f>
        <v>0</v>
      </c>
      <c r="E133" s="252">
        <f>'AD% (4)'!E12*'Fuel demand RoW'!E128</f>
        <v>0</v>
      </c>
      <c r="F133" s="252">
        <f>'AD% (4)'!F12*'Fuel demand RoW'!F128</f>
        <v>0</v>
      </c>
      <c r="G133" s="252">
        <f>'AD% (4)'!G12*'Fuel demand RoW'!G128</f>
        <v>0</v>
      </c>
      <c r="H133" s="252">
        <f>'AD% (4)'!H12*'Fuel demand RoW'!H128</f>
        <v>0</v>
      </c>
      <c r="I133" s="253">
        <f>'AD% (4)'!I12*'Fuel demand RoW'!I128</f>
        <v>0</v>
      </c>
    </row>
    <row r="134" spans="1:9" ht="14.45">
      <c r="A134" s="246" t="s">
        <v>482</v>
      </c>
      <c r="B134" s="252">
        <f>'AD% (4)'!B13*'Fuel demand RoW'!B129</f>
        <v>0</v>
      </c>
      <c r="C134" s="252">
        <f>'AD% (4)'!C13*'Fuel demand RoW'!C129</f>
        <v>0</v>
      </c>
      <c r="D134" s="252">
        <f>'AD% (4)'!D13*'Fuel demand RoW'!D129</f>
        <v>0</v>
      </c>
      <c r="E134" s="252">
        <f>'AD% (4)'!E13*'Fuel demand RoW'!E129</f>
        <v>0</v>
      </c>
      <c r="F134" s="252">
        <f>'AD% (4)'!F13*'Fuel demand RoW'!F129</f>
        <v>0</v>
      </c>
      <c r="G134" s="252">
        <f>'AD% (4)'!G13*'Fuel demand RoW'!G129</f>
        <v>0</v>
      </c>
      <c r="H134" s="252">
        <f>'AD% (4)'!H13*'Fuel demand RoW'!H129</f>
        <v>0</v>
      </c>
      <c r="I134" s="253">
        <f>'AD% (4)'!I13*'Fuel demand RoW'!I129</f>
        <v>0</v>
      </c>
    </row>
    <row r="135" spans="1:9" ht="14.45">
      <c r="A135" s="247" t="s">
        <v>483</v>
      </c>
      <c r="B135" s="252">
        <f>'AD% (4)'!B14*'Fuel demand RoW'!B130</f>
        <v>0</v>
      </c>
      <c r="C135" s="252">
        <f>'AD% (4)'!C14*'Fuel demand RoW'!C130</f>
        <v>0</v>
      </c>
      <c r="D135" s="252">
        <f>'AD% (4)'!D14*'Fuel demand RoW'!D130</f>
        <v>0</v>
      </c>
      <c r="E135" s="252">
        <f>'AD% (4)'!E14*'Fuel demand RoW'!E130</f>
        <v>0</v>
      </c>
      <c r="F135" s="252">
        <f>'AD% (4)'!F14*'Fuel demand RoW'!F130</f>
        <v>0</v>
      </c>
      <c r="G135" s="252">
        <f>'AD% (4)'!G14*'Fuel demand RoW'!G130</f>
        <v>0</v>
      </c>
      <c r="H135" s="252">
        <f>'AD% (4)'!H14*'Fuel demand RoW'!H130</f>
        <v>0</v>
      </c>
      <c r="I135" s="253">
        <f>'AD% (4)'!I14*'Fuel demand RoW'!I130</f>
        <v>0</v>
      </c>
    </row>
    <row r="136" spans="1:9" ht="14.45">
      <c r="A136" s="248" t="s">
        <v>484</v>
      </c>
      <c r="B136" s="252">
        <f>'AD% (4)'!B15*'Fuel demand RoW'!B131</f>
        <v>0</v>
      </c>
      <c r="C136" s="252">
        <f>'AD% (4)'!C15*'Fuel demand RoW'!C131</f>
        <v>0</v>
      </c>
      <c r="D136" s="252">
        <f>'AD% (4)'!D15*'Fuel demand RoW'!D131</f>
        <v>0</v>
      </c>
      <c r="E136" s="252">
        <f>'AD% (4)'!E15*'Fuel demand RoW'!E131</f>
        <v>0</v>
      </c>
      <c r="F136" s="252">
        <f>'AD% (4)'!F15*'Fuel demand RoW'!F131</f>
        <v>0</v>
      </c>
      <c r="G136" s="252">
        <f>'AD% (4)'!G15*'Fuel demand RoW'!G131</f>
        <v>0</v>
      </c>
      <c r="H136" s="252">
        <f>'AD% (4)'!H15*'Fuel demand RoW'!H131</f>
        <v>0</v>
      </c>
      <c r="I136" s="253">
        <f>'AD% (4)'!I15*'Fuel demand RoW'!I131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'AD% (4)'!B9*'Fuel demand RoW'!B135</f>
        <v>0</v>
      </c>
      <c r="C140" s="252">
        <f>'AD% (4)'!C9*'Fuel demand RoW'!C135</f>
        <v>0</v>
      </c>
      <c r="D140" s="252">
        <f>'AD% (4)'!D9*'Fuel demand RoW'!D135</f>
        <v>0</v>
      </c>
      <c r="E140" s="252">
        <f>'AD% (4)'!E9*'Fuel demand RoW'!E135</f>
        <v>0</v>
      </c>
      <c r="F140" s="252">
        <f>'AD% (4)'!F9*'Fuel demand RoW'!F135</f>
        <v>0</v>
      </c>
      <c r="G140" s="252">
        <f>'AD% (4)'!G9*'Fuel demand RoW'!G135</f>
        <v>0</v>
      </c>
      <c r="H140" s="252">
        <f>'AD% (4)'!H9*'Fuel demand RoW'!H135</f>
        <v>0</v>
      </c>
      <c r="I140" s="253">
        <f>'AD% (4)'!I9*'Fuel demand RoW'!I135</f>
        <v>0</v>
      </c>
    </row>
    <row r="141" spans="1:9" ht="14.45">
      <c r="A141" s="246" t="s">
        <v>480</v>
      </c>
      <c r="B141" s="252">
        <f>'AD% (4)'!B10*'Fuel demand RoW'!B136</f>
        <v>0</v>
      </c>
      <c r="C141" s="252">
        <f>'AD% (4)'!C10*'Fuel demand RoW'!C136</f>
        <v>0</v>
      </c>
      <c r="D141" s="252">
        <f>'AD% (4)'!D10*'Fuel demand RoW'!D136</f>
        <v>0</v>
      </c>
      <c r="E141" s="252">
        <f>'AD% (4)'!E10*'Fuel demand RoW'!E136</f>
        <v>0</v>
      </c>
      <c r="F141" s="252">
        <f>'AD% (4)'!F10*'Fuel demand RoW'!F136</f>
        <v>0</v>
      </c>
      <c r="G141" s="252">
        <f>'AD% (4)'!G10*'Fuel demand RoW'!G136</f>
        <v>0</v>
      </c>
      <c r="H141" s="252">
        <f>'AD% (4)'!H10*'Fuel demand RoW'!H136</f>
        <v>0</v>
      </c>
      <c r="I141" s="253">
        <f>'AD% (4)'!I10*'Fuel demand RoW'!I136</f>
        <v>0</v>
      </c>
    </row>
    <row r="142" spans="1:9" ht="14.45">
      <c r="A142" s="246" t="s">
        <v>84</v>
      </c>
      <c r="B142" s="252">
        <f>'AD% (4)'!B11*'Fuel demand RoW'!B137</f>
        <v>0</v>
      </c>
      <c r="C142" s="252">
        <f>'AD% (4)'!C11*'Fuel demand RoW'!C137</f>
        <v>0</v>
      </c>
      <c r="D142" s="252">
        <f>'AD% (4)'!D11*'Fuel demand RoW'!D137</f>
        <v>0</v>
      </c>
      <c r="E142" s="252">
        <f>'AD% (4)'!E11*'Fuel demand RoW'!E137</f>
        <v>0</v>
      </c>
      <c r="F142" s="252">
        <f>'AD% (4)'!F11*'Fuel demand RoW'!F137</f>
        <v>0</v>
      </c>
      <c r="G142" s="252">
        <f>'AD% (4)'!G11*'Fuel demand RoW'!G137</f>
        <v>0</v>
      </c>
      <c r="H142" s="252">
        <f>'AD% (4)'!H11*'Fuel demand RoW'!H137</f>
        <v>0</v>
      </c>
      <c r="I142" s="253">
        <f>'AD% (4)'!I11*'Fuel demand RoW'!I137</f>
        <v>0</v>
      </c>
    </row>
    <row r="143" spans="1:9" ht="14.45">
      <c r="A143" s="246" t="s">
        <v>481</v>
      </c>
      <c r="B143" s="252">
        <f>'AD% (4)'!B12*'Fuel demand RoW'!B138</f>
        <v>0</v>
      </c>
      <c r="C143" s="252">
        <f>'AD% (4)'!C12*'Fuel demand RoW'!C138</f>
        <v>0</v>
      </c>
      <c r="D143" s="252">
        <f>'AD% (4)'!D12*'Fuel demand RoW'!D138</f>
        <v>0</v>
      </c>
      <c r="E143" s="252">
        <f>'AD% (4)'!E12*'Fuel demand RoW'!E138</f>
        <v>0</v>
      </c>
      <c r="F143" s="252">
        <f>'AD% (4)'!F12*'Fuel demand RoW'!F138</f>
        <v>0</v>
      </c>
      <c r="G143" s="252">
        <f>'AD% (4)'!G12*'Fuel demand RoW'!G138</f>
        <v>0</v>
      </c>
      <c r="H143" s="252">
        <f>'AD% (4)'!H12*'Fuel demand RoW'!H138</f>
        <v>0</v>
      </c>
      <c r="I143" s="253">
        <f>'AD% (4)'!I12*'Fuel demand RoW'!I138</f>
        <v>0</v>
      </c>
    </row>
    <row r="144" spans="1:9" ht="14.45">
      <c r="A144" s="246" t="s">
        <v>482</v>
      </c>
      <c r="B144" s="252">
        <f>'AD% (4)'!B13*'Fuel demand RoW'!B139</f>
        <v>776063163.51966679</v>
      </c>
      <c r="C144" s="252">
        <f>'AD% (4)'!C13*'Fuel demand RoW'!C139</f>
        <v>859637131.57960093</v>
      </c>
      <c r="D144" s="252">
        <f>'AD% (4)'!D13*'Fuel demand RoW'!D139</f>
        <v>946963217.63305318</v>
      </c>
      <c r="E144" s="252">
        <f>'AD% (4)'!E13*'Fuel demand RoW'!E139</f>
        <v>973017667.87316442</v>
      </c>
      <c r="F144" s="252">
        <f>'AD% (4)'!F13*'Fuel demand RoW'!F139</f>
        <v>976895561.99713135</v>
      </c>
      <c r="G144" s="252">
        <f>'AD% (4)'!G13*'Fuel demand RoW'!G139</f>
        <v>963418141.13723063</v>
      </c>
      <c r="H144" s="252">
        <f>'AD% (4)'!H13*'Fuel demand RoW'!H139</f>
        <v>930402539.27290726</v>
      </c>
      <c r="I144" s="253">
        <f>'AD% (4)'!I13*'Fuel demand RoW'!I139</f>
        <v>907573104.08236885</v>
      </c>
    </row>
    <row r="145" spans="1:9" ht="14.45">
      <c r="A145" s="247" t="s">
        <v>483</v>
      </c>
      <c r="B145" s="252">
        <f>'AD% (4)'!B14*'Fuel demand RoW'!B140</f>
        <v>0</v>
      </c>
      <c r="C145" s="252">
        <f>'AD% (4)'!C14*'Fuel demand RoW'!C140</f>
        <v>0</v>
      </c>
      <c r="D145" s="252">
        <f>'AD% (4)'!D14*'Fuel demand RoW'!D140</f>
        <v>0</v>
      </c>
      <c r="E145" s="252">
        <f>'AD% (4)'!E14*'Fuel demand RoW'!E140</f>
        <v>0</v>
      </c>
      <c r="F145" s="252">
        <f>'AD% (4)'!F14*'Fuel demand RoW'!F140</f>
        <v>0</v>
      </c>
      <c r="G145" s="252">
        <f>'AD% (4)'!G14*'Fuel demand RoW'!G140</f>
        <v>0</v>
      </c>
      <c r="H145" s="252">
        <f>'AD% (4)'!H14*'Fuel demand RoW'!H140</f>
        <v>0</v>
      </c>
      <c r="I145" s="253">
        <f>'AD% (4)'!I14*'Fuel demand RoW'!I140</f>
        <v>0</v>
      </c>
    </row>
    <row r="146" spans="1:9" ht="14.45">
      <c r="A146" s="248" t="s">
        <v>484</v>
      </c>
      <c r="B146" s="252">
        <f>'AD% (4)'!B15*'Fuel demand RoW'!B141</f>
        <v>0</v>
      </c>
      <c r="C146" s="252">
        <f>'AD% (4)'!C15*'Fuel demand RoW'!C141</f>
        <v>0</v>
      </c>
      <c r="D146" s="252">
        <f>'AD% (4)'!D15*'Fuel demand RoW'!D141</f>
        <v>0</v>
      </c>
      <c r="E146" s="252">
        <f>'AD% (4)'!E15*'Fuel demand RoW'!E141</f>
        <v>0</v>
      </c>
      <c r="F146" s="252">
        <f>'AD% (4)'!F15*'Fuel demand RoW'!F141</f>
        <v>0</v>
      </c>
      <c r="G146" s="252">
        <f>'AD% (4)'!G15*'Fuel demand RoW'!G141</f>
        <v>0</v>
      </c>
      <c r="H146" s="252">
        <f>'AD% (4)'!H15*'Fuel demand RoW'!H141</f>
        <v>0</v>
      </c>
      <c r="I146" s="253">
        <f>'AD% (4)'!I15*'Fuel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'AD% (4)'!B9*'Fuel demand RoW'!B145</f>
        <v>0</v>
      </c>
      <c r="C150" s="252">
        <f>'AD% (4)'!C9*'Fuel demand RoW'!C145</f>
        <v>0</v>
      </c>
      <c r="D150" s="252">
        <f>'AD% (4)'!D9*'Fuel demand RoW'!D145</f>
        <v>0</v>
      </c>
      <c r="E150" s="252">
        <f>'AD% (4)'!E9*'Fuel demand RoW'!E145</f>
        <v>0</v>
      </c>
      <c r="F150" s="252">
        <f>'AD% (4)'!F9*'Fuel demand RoW'!F145</f>
        <v>0</v>
      </c>
      <c r="G150" s="252">
        <f>'AD% (4)'!G9*'Fuel demand RoW'!G145</f>
        <v>0</v>
      </c>
      <c r="H150" s="252">
        <f>'AD% (4)'!H9*'Fuel demand RoW'!H145</f>
        <v>0</v>
      </c>
      <c r="I150" s="253">
        <f>'AD% (4)'!I9*'Fuel demand RoW'!I145</f>
        <v>0</v>
      </c>
    </row>
    <row r="151" spans="1:9" ht="14.45">
      <c r="A151" s="246" t="s">
        <v>480</v>
      </c>
      <c r="B151" s="252">
        <f>'AD% (4)'!B10*'Fuel demand RoW'!B146</f>
        <v>0</v>
      </c>
      <c r="C151" s="252">
        <f>'AD% (4)'!C10*'Fuel demand RoW'!C146</f>
        <v>0</v>
      </c>
      <c r="D151" s="252">
        <f>'AD% (4)'!D10*'Fuel demand RoW'!D146</f>
        <v>0</v>
      </c>
      <c r="E151" s="252">
        <f>'AD% (4)'!E10*'Fuel demand RoW'!E146</f>
        <v>0</v>
      </c>
      <c r="F151" s="252">
        <f>'AD% (4)'!F10*'Fuel demand RoW'!F146</f>
        <v>0</v>
      </c>
      <c r="G151" s="252">
        <f>'AD% (4)'!G10*'Fuel demand RoW'!G146</f>
        <v>0</v>
      </c>
      <c r="H151" s="252">
        <f>'AD% (4)'!H10*'Fuel demand RoW'!H146</f>
        <v>0</v>
      </c>
      <c r="I151" s="253">
        <f>'AD% (4)'!I10*'Fuel demand RoW'!I146</f>
        <v>0</v>
      </c>
    </row>
    <row r="152" spans="1:9" ht="14.45">
      <c r="A152" s="246" t="s">
        <v>84</v>
      </c>
      <c r="B152" s="252">
        <f>'AD% (4)'!B11*'Fuel demand RoW'!B147</f>
        <v>0</v>
      </c>
      <c r="C152" s="252">
        <f>'AD% (4)'!C11*'Fuel demand RoW'!C147</f>
        <v>0</v>
      </c>
      <c r="D152" s="252">
        <f>'AD% (4)'!D11*'Fuel demand RoW'!D147</f>
        <v>0</v>
      </c>
      <c r="E152" s="252">
        <f>'AD% (4)'!E11*'Fuel demand RoW'!E147</f>
        <v>0</v>
      </c>
      <c r="F152" s="252">
        <f>'AD% (4)'!F11*'Fuel demand RoW'!F147</f>
        <v>0</v>
      </c>
      <c r="G152" s="252">
        <f>'AD% (4)'!G11*'Fuel demand RoW'!G147</f>
        <v>0</v>
      </c>
      <c r="H152" s="252">
        <f>'AD% (4)'!H11*'Fuel demand RoW'!H147</f>
        <v>0</v>
      </c>
      <c r="I152" s="253">
        <f>'AD% (4)'!I11*'Fuel demand RoW'!I147</f>
        <v>0</v>
      </c>
    </row>
    <row r="153" spans="1:9" ht="14.45">
      <c r="A153" s="246" t="s">
        <v>481</v>
      </c>
      <c r="B153" s="252">
        <f>'AD% (4)'!B12*'Fuel demand RoW'!B148</f>
        <v>0</v>
      </c>
      <c r="C153" s="252">
        <f>'AD% (4)'!C12*'Fuel demand RoW'!C148</f>
        <v>0</v>
      </c>
      <c r="D153" s="252">
        <f>'AD% (4)'!D12*'Fuel demand RoW'!D148</f>
        <v>0</v>
      </c>
      <c r="E153" s="252">
        <f>'AD% (4)'!E12*'Fuel demand RoW'!E148</f>
        <v>0</v>
      </c>
      <c r="F153" s="252">
        <f>'AD% (4)'!F12*'Fuel demand RoW'!F148</f>
        <v>0</v>
      </c>
      <c r="G153" s="252">
        <f>'AD% (4)'!G12*'Fuel demand RoW'!G148</f>
        <v>0</v>
      </c>
      <c r="H153" s="252">
        <f>'AD% (4)'!H12*'Fuel demand RoW'!H148</f>
        <v>0</v>
      </c>
      <c r="I153" s="253">
        <f>'AD% (4)'!I12*'Fuel demand RoW'!I148</f>
        <v>0</v>
      </c>
    </row>
    <row r="154" spans="1:9" ht="14.45">
      <c r="A154" s="246" t="s">
        <v>482</v>
      </c>
      <c r="B154" s="252">
        <f>'AD% (4)'!B13*'Fuel demand RoW'!B149</f>
        <v>24103678.579000011</v>
      </c>
      <c r="C154" s="252">
        <f>'AD% (4)'!C13*'Fuel demand RoW'!C149</f>
        <v>30724957.608694714</v>
      </c>
      <c r="D154" s="252">
        <f>'AD% (4)'!D13*'Fuel demand RoW'!D149</f>
        <v>37999514.99873919</v>
      </c>
      <c r="E154" s="252">
        <f>'AD% (4)'!E13*'Fuel demand RoW'!E149</f>
        <v>47009846.538531743</v>
      </c>
      <c r="F154" s="252">
        <f>'AD% (4)'!F13*'Fuel demand RoW'!F149</f>
        <v>57028663.437392488</v>
      </c>
      <c r="G154" s="252">
        <f>'AD% (4)'!G13*'Fuel demand RoW'!G149</f>
        <v>66641319.622165531</v>
      </c>
      <c r="H154" s="252">
        <f>'AD% (4)'!H13*'Fuel demand RoW'!H149</f>
        <v>75813210.410938695</v>
      </c>
      <c r="I154" s="253">
        <f>'AD% (4)'!I13*'Fuel demand RoW'!I149</f>
        <v>84027490.010287061</v>
      </c>
    </row>
    <row r="155" spans="1:9" ht="14.45">
      <c r="A155" s="247" t="s">
        <v>483</v>
      </c>
      <c r="B155" s="252">
        <f>'AD% (4)'!B14*'Fuel demand RoW'!B150</f>
        <v>0</v>
      </c>
      <c r="C155" s="252">
        <f>'AD% (4)'!C14*'Fuel demand RoW'!C150</f>
        <v>0</v>
      </c>
      <c r="D155" s="252">
        <f>'AD% (4)'!D14*'Fuel demand RoW'!D150</f>
        <v>0</v>
      </c>
      <c r="E155" s="252">
        <f>'AD% (4)'!E14*'Fuel demand RoW'!E150</f>
        <v>0</v>
      </c>
      <c r="F155" s="252">
        <f>'AD% (4)'!F14*'Fuel demand RoW'!F150</f>
        <v>0</v>
      </c>
      <c r="G155" s="252">
        <f>'AD% (4)'!G14*'Fuel demand RoW'!G150</f>
        <v>0</v>
      </c>
      <c r="H155" s="252">
        <f>'AD% (4)'!H14*'Fuel demand RoW'!H150</f>
        <v>0</v>
      </c>
      <c r="I155" s="253">
        <f>'AD% (4)'!I14*'Fuel demand RoW'!I150</f>
        <v>0</v>
      </c>
    </row>
    <row r="156" spans="1:9" ht="14.45">
      <c r="A156" s="248" t="s">
        <v>484</v>
      </c>
      <c r="B156" s="252">
        <f>'AD% (4)'!B15*'Fuel demand RoW'!B151</f>
        <v>0</v>
      </c>
      <c r="C156" s="252">
        <f>'AD% (4)'!C15*'Fuel demand RoW'!C151</f>
        <v>0</v>
      </c>
      <c r="D156" s="252">
        <f>'AD% (4)'!D15*'Fuel demand RoW'!D151</f>
        <v>0</v>
      </c>
      <c r="E156" s="252">
        <f>'AD% (4)'!E15*'Fuel demand RoW'!E151</f>
        <v>0</v>
      </c>
      <c r="F156" s="252">
        <f>'AD% (4)'!F15*'Fuel demand RoW'!F151</f>
        <v>0</v>
      </c>
      <c r="G156" s="252">
        <f>'AD% (4)'!G15*'Fuel demand RoW'!G151</f>
        <v>0</v>
      </c>
      <c r="H156" s="252">
        <f>'AD% (4)'!H15*'Fuel demand RoW'!H151</f>
        <v>0</v>
      </c>
      <c r="I156" s="253">
        <f>'AD% (4)'!I15*'Fuel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'AD% (4)'!B9*'Fuel demand RoW'!B155</f>
        <v>0</v>
      </c>
      <c r="C160" s="252">
        <f>'AD% (4)'!C9*'Fuel demand RoW'!C155</f>
        <v>0</v>
      </c>
      <c r="D160" s="252">
        <f>'AD% (4)'!D9*'Fuel demand RoW'!D155</f>
        <v>0</v>
      </c>
      <c r="E160" s="252">
        <f>'AD% (4)'!E9*'Fuel demand RoW'!E155</f>
        <v>0</v>
      </c>
      <c r="F160" s="252">
        <f>'AD% (4)'!F9*'Fuel demand RoW'!F155</f>
        <v>0</v>
      </c>
      <c r="G160" s="252">
        <f>'AD% (4)'!G9*'Fuel demand RoW'!G155</f>
        <v>0</v>
      </c>
      <c r="H160" s="252">
        <f>'AD% (4)'!H9*'Fuel demand RoW'!H155</f>
        <v>0</v>
      </c>
      <c r="I160" s="253">
        <f>'AD% (4)'!I9*'Fuel demand RoW'!I155</f>
        <v>0</v>
      </c>
    </row>
    <row r="161" spans="1:9" ht="14.45">
      <c r="A161" s="246" t="s">
        <v>480</v>
      </c>
      <c r="B161" s="252">
        <f>'AD% (4)'!B10*'Fuel demand RoW'!B156</f>
        <v>0</v>
      </c>
      <c r="C161" s="252">
        <f>'AD% (4)'!C10*'Fuel demand RoW'!C156</f>
        <v>0</v>
      </c>
      <c r="D161" s="252">
        <f>'AD% (4)'!D10*'Fuel demand RoW'!D156</f>
        <v>0</v>
      </c>
      <c r="E161" s="252">
        <f>'AD% (4)'!E10*'Fuel demand RoW'!E156</f>
        <v>0</v>
      </c>
      <c r="F161" s="252">
        <f>'AD% (4)'!F10*'Fuel demand RoW'!F156</f>
        <v>0</v>
      </c>
      <c r="G161" s="252">
        <f>'AD% (4)'!G10*'Fuel demand RoW'!G156</f>
        <v>0</v>
      </c>
      <c r="H161" s="252">
        <f>'AD% (4)'!H10*'Fuel demand RoW'!H156</f>
        <v>0</v>
      </c>
      <c r="I161" s="253">
        <f>'AD% (4)'!I10*'Fuel demand RoW'!I156</f>
        <v>0</v>
      </c>
    </row>
    <row r="162" spans="1:9" ht="14.45">
      <c r="A162" s="246" t="s">
        <v>84</v>
      </c>
      <c r="B162" s="252">
        <f>'AD% (4)'!B11*'Fuel demand RoW'!B157</f>
        <v>0</v>
      </c>
      <c r="C162" s="252">
        <f>'AD% (4)'!C11*'Fuel demand RoW'!C157</f>
        <v>0</v>
      </c>
      <c r="D162" s="252">
        <f>'AD% (4)'!D11*'Fuel demand RoW'!D157</f>
        <v>0</v>
      </c>
      <c r="E162" s="252">
        <f>'AD% (4)'!E11*'Fuel demand RoW'!E157</f>
        <v>0</v>
      </c>
      <c r="F162" s="252">
        <f>'AD% (4)'!F11*'Fuel demand RoW'!F157</f>
        <v>0</v>
      </c>
      <c r="G162" s="252">
        <f>'AD% (4)'!G11*'Fuel demand RoW'!G157</f>
        <v>0</v>
      </c>
      <c r="H162" s="252">
        <f>'AD% (4)'!H11*'Fuel demand RoW'!H157</f>
        <v>0</v>
      </c>
      <c r="I162" s="253">
        <f>'AD% (4)'!I11*'Fuel demand RoW'!I157</f>
        <v>0</v>
      </c>
    </row>
    <row r="163" spans="1:9" ht="14.45">
      <c r="A163" s="246" t="s">
        <v>481</v>
      </c>
      <c r="B163" s="252">
        <f>'AD% (4)'!B12*'Fuel demand RoW'!B158</f>
        <v>0</v>
      </c>
      <c r="C163" s="252">
        <f>'AD% (4)'!C12*'Fuel demand RoW'!C158</f>
        <v>0</v>
      </c>
      <c r="D163" s="252">
        <f>'AD% (4)'!D12*'Fuel demand RoW'!D158</f>
        <v>0</v>
      </c>
      <c r="E163" s="252">
        <f>'AD% (4)'!E12*'Fuel demand RoW'!E158</f>
        <v>0</v>
      </c>
      <c r="F163" s="252">
        <f>'AD% (4)'!F12*'Fuel demand RoW'!F158</f>
        <v>0</v>
      </c>
      <c r="G163" s="252">
        <f>'AD% (4)'!G12*'Fuel demand RoW'!G158</f>
        <v>0</v>
      </c>
      <c r="H163" s="252">
        <f>'AD% (4)'!H12*'Fuel demand RoW'!H158</f>
        <v>0</v>
      </c>
      <c r="I163" s="253">
        <f>'AD% (4)'!I12*'Fuel demand RoW'!I158</f>
        <v>0</v>
      </c>
    </row>
    <row r="164" spans="1:9" ht="14.45">
      <c r="A164" s="246" t="s">
        <v>482</v>
      </c>
      <c r="B164" s="252">
        <f>'AD% (4)'!B13*'Fuel demand RoW'!B159</f>
        <v>193647527.02600002</v>
      </c>
      <c r="C164" s="252">
        <f>'AD% (4)'!C13*'Fuel demand RoW'!C159</f>
        <v>233101727.5344246</v>
      </c>
      <c r="D164" s="252">
        <f>'AD% (4)'!D13*'Fuel demand RoW'!D159</f>
        <v>272555928.042849</v>
      </c>
      <c r="E164" s="252">
        <f>'AD% (4)'!E13*'Fuel demand RoW'!E159</f>
        <v>321480800.79787022</v>
      </c>
      <c r="F164" s="252">
        <f>'AD% (4)'!F13*'Fuel demand RoW'!F159</f>
        <v>363490629.74385887</v>
      </c>
      <c r="G164" s="252">
        <f>'AD% (4)'!G13*'Fuel demand RoW'!G159</f>
        <v>400462664.97472727</v>
      </c>
      <c r="H164" s="252">
        <f>'AD% (4)'!H13*'Fuel demand RoW'!H159</f>
        <v>447356032.64434481</v>
      </c>
      <c r="I164" s="253">
        <f>'AD% (4)'!I13*'Fuel demand RoW'!I159</f>
        <v>507892998.2636798</v>
      </c>
    </row>
    <row r="165" spans="1:9" ht="14.45">
      <c r="A165" s="247" t="s">
        <v>483</v>
      </c>
      <c r="B165" s="252">
        <f>'AD% (4)'!B14*'Fuel demand RoW'!B160</f>
        <v>0</v>
      </c>
      <c r="C165" s="252">
        <f>'AD% (4)'!C14*'Fuel demand RoW'!C160</f>
        <v>0</v>
      </c>
      <c r="D165" s="252">
        <f>'AD% (4)'!D14*'Fuel demand RoW'!D160</f>
        <v>0</v>
      </c>
      <c r="E165" s="252">
        <f>'AD% (4)'!E14*'Fuel demand RoW'!E160</f>
        <v>0</v>
      </c>
      <c r="F165" s="252">
        <f>'AD% (4)'!F14*'Fuel demand RoW'!F160</f>
        <v>0</v>
      </c>
      <c r="G165" s="252">
        <f>'AD% (4)'!G14*'Fuel demand RoW'!G160</f>
        <v>0</v>
      </c>
      <c r="H165" s="252">
        <f>'AD% (4)'!H14*'Fuel demand RoW'!H160</f>
        <v>0</v>
      </c>
      <c r="I165" s="253">
        <f>'AD% (4)'!I14*'Fuel demand RoW'!I160</f>
        <v>0</v>
      </c>
    </row>
    <row r="166" spans="1:9" ht="14.65" thickBot="1">
      <c r="A166" s="251" t="s">
        <v>484</v>
      </c>
      <c r="B166" s="254">
        <f>'AD% (4)'!B15*'Fuel demand RoW'!B161</f>
        <v>0</v>
      </c>
      <c r="C166" s="254">
        <f>'AD% (4)'!C15*'Fuel demand RoW'!C161</f>
        <v>0</v>
      </c>
      <c r="D166" s="254">
        <f>'AD% (4)'!D15*'Fuel demand RoW'!D161</f>
        <v>0</v>
      </c>
      <c r="E166" s="254">
        <f>'AD% (4)'!E15*'Fuel demand RoW'!E161</f>
        <v>0</v>
      </c>
      <c r="F166" s="254">
        <f>'AD% (4)'!F15*'Fuel demand RoW'!F161</f>
        <v>0</v>
      </c>
      <c r="G166" s="254">
        <f>'AD% (4)'!G15*'Fuel demand RoW'!G161</f>
        <v>0</v>
      </c>
      <c r="H166" s="254">
        <f>'AD% (4)'!H15*'Fuel demand RoW'!H161</f>
        <v>0</v>
      </c>
      <c r="I166" s="263">
        <f>'AD% (4)'!I15*'Fuel demand RoW'!I161</f>
        <v>0</v>
      </c>
    </row>
  </sheetData>
  <conditionalFormatting sqref="K88:XFD92 J73:J77 K11:XFD52 J11:J37">
    <cfRule type="expression" dxfId="2984" priority="40">
      <formula>_xlfn.ISFORMULA(J11)</formula>
    </cfRule>
  </conditionalFormatting>
  <conditionalFormatting sqref="A1:XFD5 L53:XFD87 L93:XFD1048576 A6 J6:XFD6 A7:XFD10">
    <cfRule type="expression" dxfId="2983" priority="41">
      <formula>_xlfn.ISFORMULA(A1)</formula>
    </cfRule>
  </conditionalFormatting>
  <conditionalFormatting sqref="A137:I137 A135:A136 A147:I147">
    <cfRule type="expression" dxfId="2982" priority="26">
      <formula>_xlfn.ISFORMULA(A135)</formula>
    </cfRule>
  </conditionalFormatting>
  <conditionalFormatting sqref="A157:I157 A155:A156">
    <cfRule type="expression" dxfId="2981" priority="25">
      <formula>_xlfn.ISFORMULA(A155)</formula>
    </cfRule>
  </conditionalFormatting>
  <conditionalFormatting sqref="A165:A166">
    <cfRule type="expression" dxfId="2980" priority="24">
      <formula>_xlfn.ISFORMULA(A165)</formula>
    </cfRule>
  </conditionalFormatting>
  <conditionalFormatting sqref="C32:I32 A32 A33:I33 A34:A38">
    <cfRule type="expression" dxfId="2979" priority="23">
      <formula>_xlfn.ISFORMULA(A32)</formula>
    </cfRule>
  </conditionalFormatting>
  <conditionalFormatting sqref="A39:A40">
    <cfRule type="expression" dxfId="2978" priority="22">
      <formula>_xlfn.ISFORMULA(A39)</formula>
    </cfRule>
  </conditionalFormatting>
  <conditionalFormatting sqref="C85:I85 A85 A86:I86 A87:A91">
    <cfRule type="expression" dxfId="2977" priority="21">
      <formula>_xlfn.ISFORMULA(A85)</formula>
    </cfRule>
  </conditionalFormatting>
  <conditionalFormatting sqref="A92:A93">
    <cfRule type="expression" dxfId="2976" priority="20">
      <formula>_xlfn.ISFORMULA(A92)</formula>
    </cfRule>
  </conditionalFormatting>
  <conditionalFormatting sqref="C138:I138 A139:I139 A140:A144">
    <cfRule type="expression" dxfId="2975" priority="19">
      <formula>_xlfn.ISFORMULA(A138)</formula>
    </cfRule>
  </conditionalFormatting>
  <conditionalFormatting sqref="A145:A146">
    <cfRule type="expression" dxfId="2974" priority="18">
      <formula>_xlfn.ISFORMULA(A145)</formula>
    </cfRule>
  </conditionalFormatting>
  <conditionalFormatting sqref="A138">
    <cfRule type="expression" dxfId="2973" priority="17">
      <formula>_xlfn.ISFORMULA(A138)</formula>
    </cfRule>
  </conditionalFormatting>
  <conditionalFormatting sqref="A95">
    <cfRule type="expression" dxfId="2972" priority="16">
      <formula>_xlfn.ISFORMULA(A95)</formula>
    </cfRule>
  </conditionalFormatting>
  <conditionalFormatting sqref="B160:I166">
    <cfRule type="expression" dxfId="2971" priority="2">
      <formula>_xlfn.ISFORMULA(B160)</formula>
    </cfRule>
  </conditionalFormatting>
  <conditionalFormatting sqref="A148">
    <cfRule type="expression" dxfId="2970" priority="15">
      <formula>_xlfn.ISFORMULA(A148)</formula>
    </cfRule>
  </conditionalFormatting>
  <conditionalFormatting sqref="B34:I40">
    <cfRule type="expression" dxfId="2969" priority="14">
      <formula>_xlfn.ISFORMULA(B34)</formula>
    </cfRule>
  </conditionalFormatting>
  <conditionalFormatting sqref="B44:I50">
    <cfRule type="expression" dxfId="2968" priority="13">
      <formula>_xlfn.ISFORMULA(B44)</formula>
    </cfRule>
  </conditionalFormatting>
  <conditionalFormatting sqref="B54:I60">
    <cfRule type="expression" dxfId="2967" priority="12">
      <formula>_xlfn.ISFORMULA(B54)</formula>
    </cfRule>
  </conditionalFormatting>
  <conditionalFormatting sqref="B67:I73">
    <cfRule type="expression" dxfId="2966" priority="11">
      <formula>_xlfn.ISFORMULA(B67)</formula>
    </cfRule>
  </conditionalFormatting>
  <conditionalFormatting sqref="B77:I83">
    <cfRule type="expression" dxfId="2965" priority="10">
      <formula>_xlfn.ISFORMULA(B77)</formula>
    </cfRule>
  </conditionalFormatting>
  <conditionalFormatting sqref="B87:I93">
    <cfRule type="expression" dxfId="2964" priority="9">
      <formula>_xlfn.ISFORMULA(B87)</formula>
    </cfRule>
  </conditionalFormatting>
  <conditionalFormatting sqref="B97:I103">
    <cfRule type="expression" dxfId="2963" priority="8">
      <formula>_xlfn.ISFORMULA(B97)</formula>
    </cfRule>
  </conditionalFormatting>
  <conditionalFormatting sqref="B107:I113">
    <cfRule type="expression" dxfId="2962" priority="7">
      <formula>_xlfn.ISFORMULA(B107)</formula>
    </cfRule>
  </conditionalFormatting>
  <conditionalFormatting sqref="B120:I126">
    <cfRule type="expression" dxfId="2961" priority="6">
      <formula>_xlfn.ISFORMULA(B120)</formula>
    </cfRule>
  </conditionalFormatting>
  <conditionalFormatting sqref="B130:I136">
    <cfRule type="expression" dxfId="2960" priority="5">
      <formula>_xlfn.ISFORMULA(B130)</formula>
    </cfRule>
  </conditionalFormatting>
  <conditionalFormatting sqref="B140:I146">
    <cfRule type="expression" dxfId="2959" priority="4">
      <formula>_xlfn.ISFORMULA(B140)</formula>
    </cfRule>
  </conditionalFormatting>
  <conditionalFormatting sqref="B150:I156">
    <cfRule type="expression" dxfId="2958" priority="3">
      <formula>_xlfn.ISFORMULA(B150)</formula>
    </cfRule>
  </conditionalFormatting>
  <conditionalFormatting sqref="A11:I11 A61:I63">
    <cfRule type="expression" dxfId="2957" priority="39">
      <formula>_xlfn.ISFORMULA(A11)</formula>
    </cfRule>
  </conditionalFormatting>
  <conditionalFormatting sqref="C12:I12 A12 C22:I22 A22 C42:I42 A42 C52:I52 A52 A15:A18 A25:A28 A43:I43 A53:I53 A44:A48 A54:A58 A13:I14 B15:I20 A23:I24 B25:I30">
    <cfRule type="expression" dxfId="2956" priority="38">
      <formula>_xlfn.ISFORMULA(A12)</formula>
    </cfRule>
  </conditionalFormatting>
  <conditionalFormatting sqref="A21:I21 A19:A20">
    <cfRule type="expression" dxfId="2955" priority="37">
      <formula>_xlfn.ISFORMULA(A19)</formula>
    </cfRule>
  </conditionalFormatting>
  <conditionalFormatting sqref="A31:I31 A29:A30 A41:I41">
    <cfRule type="expression" dxfId="2954" priority="36">
      <formula>_xlfn.ISFORMULA(A29)</formula>
    </cfRule>
  </conditionalFormatting>
  <conditionalFormatting sqref="A51:I51 A49:A50">
    <cfRule type="expression" dxfId="2953" priority="35">
      <formula>_xlfn.ISFORMULA(A49)</formula>
    </cfRule>
  </conditionalFormatting>
  <conditionalFormatting sqref="A59:A60">
    <cfRule type="expression" dxfId="2952" priority="34">
      <formula>_xlfn.ISFORMULA(A59)</formula>
    </cfRule>
  </conditionalFormatting>
  <conditionalFormatting sqref="C65:I65 A65 C75:I75 A75 C95:I95 C105:I105 A105 A66:I66 A76:I76 A96:I96 A106:I106 A67:A71 A77:A81 A97:A101 A107:A111">
    <cfRule type="expression" dxfId="2951" priority="33">
      <formula>_xlfn.ISFORMULA(A65)</formula>
    </cfRule>
  </conditionalFormatting>
  <conditionalFormatting sqref="A74:I74 A72:A73">
    <cfRule type="expression" dxfId="2950" priority="32">
      <formula>_xlfn.ISFORMULA(A72)</formula>
    </cfRule>
  </conditionalFormatting>
  <conditionalFormatting sqref="A84:I84 A82:A83 A94:I94">
    <cfRule type="expression" dxfId="2949" priority="31">
      <formula>_xlfn.ISFORMULA(A82)</formula>
    </cfRule>
  </conditionalFormatting>
  <conditionalFormatting sqref="A104:I104 A102:A103">
    <cfRule type="expression" dxfId="2948" priority="30">
      <formula>_xlfn.ISFORMULA(A102)</formula>
    </cfRule>
  </conditionalFormatting>
  <conditionalFormatting sqref="A112:A113">
    <cfRule type="expression" dxfId="2947" priority="29">
      <formula>_xlfn.ISFORMULA(A112)</formula>
    </cfRule>
  </conditionalFormatting>
  <conditionalFormatting sqref="C118:I118 A118 C128:I128 A128 C148:I148 C158:I158 A158 A119:I119 A129:I129 A149:I149 A159:I159 A120:A124 A130:A134 A150:A154 A160:A164">
    <cfRule type="expression" dxfId="2946" priority="28">
      <formula>_xlfn.ISFORMULA(A118)</formula>
    </cfRule>
  </conditionalFormatting>
  <conditionalFormatting sqref="A127:I127 A125:A126">
    <cfRule type="expression" dxfId="2945" priority="27">
      <formula>_xlfn.ISFORMULA(A125)</formula>
    </cfRule>
  </conditionalFormatting>
  <conditionalFormatting sqref="B6:I6">
    <cfRule type="expression" dxfId="2944" priority="1">
      <formula>_xlfn.ISFORMULA(B6)</formula>
    </cfRule>
  </conditionalFormatting>
  <pageMargins left="0.7" right="0.7" top="0.75" bottom="0.75" header="0.3" footer="0.3"/>
  <pageSetup paperSize="9"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5D9FD-AF56-408A-BDC0-EA86F5DC985C}">
  <sheetPr>
    <tabColor theme="8"/>
  </sheetPr>
  <dimension ref="C7:G7"/>
  <sheetViews>
    <sheetView workbookViewId="0"/>
  </sheetViews>
  <sheetFormatPr defaultColWidth="8.85546875" defaultRowHeight="14.45"/>
  <sheetData>
    <row r="7" spans="3:7">
      <c r="C7" s="93" t="s">
        <v>548</v>
      </c>
      <c r="D7" s="93"/>
      <c r="E7" s="93"/>
      <c r="F7" s="93"/>
      <c r="G7" s="93"/>
    </row>
  </sheetData>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197B-A788-41C2-B2FA-CE8A00C5BF0F}">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F67B4-E42D-4A49-BA27-B0D31C3EDB5E}">
  <sheetPr>
    <tabColor theme="9" tint="0.39997558519241921"/>
  </sheetPr>
  <dimension ref="B1:AR83"/>
  <sheetViews>
    <sheetView topLeftCell="R1" zoomScale="85" zoomScaleNormal="85" workbookViewId="0">
      <selection activeCell="V83" sqref="V83"/>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12" width="17.140625" style="1" bestFit="1" customWidth="1"/>
    <col min="13" max="16" width="16" style="1" bestFit="1" customWidth="1"/>
    <col min="17" max="18" width="8.85546875" style="1"/>
    <col min="19" max="19" width="24.28515625" style="1" customWidth="1"/>
    <col min="20" max="20" width="28.7109375" style="1" customWidth="1"/>
    <col min="21" max="21" width="27.42578125" style="1" customWidth="1"/>
    <col min="22" max="22" width="33.85546875" style="1" customWidth="1"/>
    <col min="23" max="23" width="8.85546875" style="1"/>
    <col min="24" max="31" width="16" style="1" customWidth="1"/>
    <col min="32" max="38" width="8.85546875" style="1"/>
    <col min="39" max="39" width="11.7109375" style="1" bestFit="1" customWidth="1"/>
    <col min="40" max="16384" width="8.85546875" style="1"/>
  </cols>
  <sheetData>
    <row r="1" spans="2:44"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row>
    <row r="3" spans="2:44">
      <c r="S3" s="496" t="s">
        <v>336</v>
      </c>
      <c r="T3" s="496" t="s">
        <v>337</v>
      </c>
      <c r="U3" s="1">
        <v>1</v>
      </c>
    </row>
    <row r="4" spans="2:44">
      <c r="S4" s="496" t="s">
        <v>338</v>
      </c>
      <c r="T4" s="496" t="s">
        <v>339</v>
      </c>
      <c r="U4" s="1">
        <v>2</v>
      </c>
    </row>
    <row r="5" spans="2:44">
      <c r="S5" s="496" t="s">
        <v>340</v>
      </c>
      <c r="T5" s="496" t="s">
        <v>341</v>
      </c>
      <c r="U5" s="1">
        <v>3</v>
      </c>
    </row>
    <row r="6" spans="2:44">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row>
    <row r="7" spans="2:44" ht="14.1">
      <c r="T7" s="488" t="s">
        <v>368</v>
      </c>
      <c r="U7" s="488" t="s">
        <v>343</v>
      </c>
      <c r="AF7" s="87"/>
    </row>
    <row r="8" spans="2:44" ht="14.1">
      <c r="S8" s="487" t="s">
        <v>497</v>
      </c>
      <c r="T8" s="496">
        <v>20</v>
      </c>
      <c r="U8" s="496" t="s">
        <v>345</v>
      </c>
    </row>
    <row r="10" spans="2:44" ht="14.1">
      <c r="C10" s="54" t="s">
        <v>346</v>
      </c>
      <c r="D10" s="55"/>
      <c r="E10" s="55"/>
      <c r="G10" s="2" t="s">
        <v>538</v>
      </c>
      <c r="H10" s="1">
        <v>3.6</v>
      </c>
      <c r="S10" s="54" t="s">
        <v>348</v>
      </c>
      <c r="T10" s="76" t="s">
        <v>349</v>
      </c>
      <c r="U10" s="63">
        <f>'Bioenergy GVAjobs'!B6</f>
        <v>2</v>
      </c>
      <c r="V10" s="55"/>
      <c r="AF10" s="75" t="s">
        <v>350</v>
      </c>
      <c r="AG10" s="75"/>
      <c r="AH10" s="75"/>
      <c r="AI10" s="75"/>
      <c r="AJ10" s="75"/>
      <c r="AK10" s="75"/>
      <c r="AL10" s="75"/>
      <c r="AM10" s="75"/>
      <c r="AN10" s="75"/>
      <c r="AO10" s="75"/>
      <c r="AP10" s="75"/>
      <c r="AQ10" s="75"/>
    </row>
    <row r="11" spans="2:44" ht="14.1">
      <c r="C11" s="153"/>
      <c r="D11" s="154"/>
      <c r="E11" s="154"/>
      <c r="S11" s="153"/>
      <c r="T11" s="87"/>
      <c r="U11" s="154"/>
      <c r="V11" s="154"/>
      <c r="AF11" s="154"/>
      <c r="AG11" s="154"/>
      <c r="AH11" s="154"/>
      <c r="AI11" s="154"/>
      <c r="AJ11" s="154"/>
      <c r="AK11" s="154"/>
      <c r="AL11" s="154"/>
      <c r="AM11" s="154"/>
      <c r="AN11" s="154"/>
      <c r="AO11" s="154"/>
      <c r="AP11" s="154"/>
      <c r="AQ11" s="154"/>
    </row>
    <row r="12" spans="2:44" ht="14.1">
      <c r="C12" s="2" t="s">
        <v>351</v>
      </c>
      <c r="D12" s="2"/>
      <c r="E12" s="2"/>
      <c r="F12" s="2"/>
      <c r="G12" s="2"/>
      <c r="H12" s="2"/>
      <c r="I12" s="45"/>
      <c r="J12" s="45"/>
      <c r="K12" s="45"/>
      <c r="L12" s="45"/>
      <c r="M12" s="45"/>
      <c r="N12" s="45"/>
      <c r="S12" s="2" t="s">
        <v>352</v>
      </c>
      <c r="T12" s="2"/>
      <c r="U12" s="2"/>
      <c r="V12" s="2"/>
      <c r="W12" s="2"/>
      <c r="AG12" s="2" t="s">
        <v>353</v>
      </c>
      <c r="AQ12" s="154"/>
      <c r="AR12" s="154"/>
    </row>
    <row r="13" spans="2:44" ht="14.1">
      <c r="C13" s="44" t="s">
        <v>354</v>
      </c>
      <c r="S13" s="44" t="s">
        <v>354</v>
      </c>
      <c r="AQ13" s="154"/>
      <c r="AR13" s="154"/>
    </row>
    <row r="14" spans="2:44" ht="14.1">
      <c r="C14" s="46" t="s">
        <v>125</v>
      </c>
      <c r="D14" s="46" t="s">
        <v>24</v>
      </c>
      <c r="E14" s="46"/>
      <c r="F14" s="46"/>
      <c r="G14" s="46"/>
      <c r="H14" s="46"/>
      <c r="I14" s="46">
        <v>2015</v>
      </c>
      <c r="J14" s="46">
        <v>2020</v>
      </c>
      <c r="K14" s="46">
        <v>2025</v>
      </c>
      <c r="L14" s="46">
        <v>2030</v>
      </c>
      <c r="M14" s="46">
        <v>2035</v>
      </c>
      <c r="N14" s="46">
        <v>2040</v>
      </c>
      <c r="O14" s="46">
        <v>2045</v>
      </c>
      <c r="P14" s="46">
        <v>2050</v>
      </c>
      <c r="S14" s="46" t="s">
        <v>125</v>
      </c>
      <c r="T14" s="46" t="s">
        <v>24</v>
      </c>
      <c r="U14" s="46" t="s">
        <v>18</v>
      </c>
      <c r="V14" s="46">
        <v>2010</v>
      </c>
      <c r="W14" s="46">
        <v>2015</v>
      </c>
      <c r="X14" s="46">
        <v>2020</v>
      </c>
      <c r="Y14" s="46">
        <v>2025</v>
      </c>
      <c r="Z14" s="46">
        <v>2030</v>
      </c>
      <c r="AA14" s="46">
        <v>2035</v>
      </c>
      <c r="AB14" s="46">
        <v>2040</v>
      </c>
      <c r="AC14" s="46">
        <v>2045</v>
      </c>
      <c r="AD14" s="46">
        <v>2050</v>
      </c>
      <c r="AF14" s="46">
        <v>2005</v>
      </c>
      <c r="AG14" s="46">
        <v>2010</v>
      </c>
      <c r="AH14" s="46">
        <v>2015</v>
      </c>
      <c r="AI14" s="46">
        <v>2020</v>
      </c>
      <c r="AJ14" s="46">
        <v>2025</v>
      </c>
      <c r="AK14" s="46">
        <v>2030</v>
      </c>
      <c r="AL14" s="46">
        <v>2035</v>
      </c>
      <c r="AM14" s="46">
        <v>2040</v>
      </c>
      <c r="AN14" s="46">
        <v>2045</v>
      </c>
      <c r="AO14" s="46">
        <v>2050</v>
      </c>
      <c r="AP14" s="154"/>
      <c r="AQ14" s="154"/>
    </row>
    <row r="15" spans="2:44">
      <c r="C15" s="47" t="s">
        <v>282</v>
      </c>
      <c r="D15" s="496" t="s">
        <v>280</v>
      </c>
      <c r="E15" s="47"/>
      <c r="F15" s="48"/>
      <c r="G15" s="48"/>
      <c r="H15" s="64"/>
      <c r="I15" s="155">
        <f t="shared" ref="I15:P15" si="0">(W16/5)+(AH15/5)</f>
        <v>0</v>
      </c>
      <c r="J15" s="155">
        <f t="shared" si="0"/>
        <v>0</v>
      </c>
      <c r="K15" s="155">
        <f t="shared" si="0"/>
        <v>1135547.0470694085</v>
      </c>
      <c r="L15" s="155">
        <f t="shared" si="0"/>
        <v>890324.41391730937</v>
      </c>
      <c r="M15" s="155">
        <f t="shared" si="0"/>
        <v>1580828.1329071708</v>
      </c>
      <c r="N15" s="155">
        <f t="shared" si="0"/>
        <v>2914526.1114825062</v>
      </c>
      <c r="O15" s="155">
        <f t="shared" si="0"/>
        <v>6551325.6272560377</v>
      </c>
      <c r="P15" s="155">
        <f t="shared" si="0"/>
        <v>10492956.782357661</v>
      </c>
      <c r="S15" s="47" t="str">
        <f>'Deployment (5)'!C15</f>
        <v>Fast pyro</v>
      </c>
      <c r="T15" s="496" t="s">
        <v>280</v>
      </c>
      <c r="U15" s="47" t="s">
        <v>355</v>
      </c>
      <c r="V15" s="156"/>
      <c r="W15" s="156">
        <f t="shared" ref="W15:AD15" si="1">IF($U$10=1,W28,IF($U$10=2,W32,IF($U$10=3,W36)))</f>
        <v>0</v>
      </c>
      <c r="X15" s="156">
        <f t="shared" si="1"/>
        <v>0</v>
      </c>
      <c r="Y15" s="156">
        <f t="shared" si="1"/>
        <v>5677735.2353470419</v>
      </c>
      <c r="Z15" s="156">
        <f t="shared" si="1"/>
        <v>10129357.304933589</v>
      </c>
      <c r="AA15" s="156">
        <f t="shared" si="1"/>
        <v>18033497.969469443</v>
      </c>
      <c r="AB15" s="156">
        <f t="shared" si="1"/>
        <v>32606128.526881974</v>
      </c>
      <c r="AC15" s="156">
        <f t="shared" si="1"/>
        <v>59685021.427815117</v>
      </c>
      <c r="AD15" s="156">
        <f t="shared" si="1"/>
        <v>107698183.27001688</v>
      </c>
      <c r="AF15" s="496"/>
      <c r="AG15" s="496"/>
      <c r="AH15" s="164"/>
      <c r="AI15" s="164"/>
      <c r="AJ15" s="164"/>
      <c r="AK15" s="164"/>
      <c r="AL15" s="164">
        <f>W16</f>
        <v>0</v>
      </c>
      <c r="AM15" s="164">
        <f t="shared" ref="AM15:AO15" si="2">X16</f>
        <v>0</v>
      </c>
      <c r="AN15" s="164">
        <f t="shared" si="2"/>
        <v>5677735.2353470419</v>
      </c>
      <c r="AO15" s="164">
        <f t="shared" si="2"/>
        <v>4451622.0695865471</v>
      </c>
      <c r="AP15" s="154"/>
      <c r="AQ15" s="154"/>
    </row>
    <row r="16" spans="2:44" ht="14.1">
      <c r="C16" s="47" t="str">
        <f>'Deployment (5)'!C15</f>
        <v>Fast pyro</v>
      </c>
      <c r="D16" s="496" t="s">
        <v>539</v>
      </c>
      <c r="E16" s="47"/>
      <c r="F16" s="48"/>
      <c r="G16" s="48"/>
      <c r="H16" s="64"/>
      <c r="I16" s="194">
        <f>I15*$H$10</f>
        <v>0</v>
      </c>
      <c r="J16" s="194">
        <f t="shared" ref="J16:P16" si="3">J15*$H$10</f>
        <v>0</v>
      </c>
      <c r="K16" s="194">
        <f t="shared" si="3"/>
        <v>4087969.3694498707</v>
      </c>
      <c r="L16" s="194">
        <f t="shared" si="3"/>
        <v>3205167.8901023138</v>
      </c>
      <c r="M16" s="194">
        <f t="shared" si="3"/>
        <v>5690981.2784658149</v>
      </c>
      <c r="N16" s="194">
        <f t="shared" si="3"/>
        <v>10492294.001337022</v>
      </c>
      <c r="O16" s="194">
        <f t="shared" si="3"/>
        <v>23584772.258121736</v>
      </c>
      <c r="P16" s="194">
        <f t="shared" si="3"/>
        <v>37774644.416487582</v>
      </c>
      <c r="U16" s="2" t="s">
        <v>356</v>
      </c>
      <c r="W16" s="183">
        <f>W15-V15</f>
        <v>0</v>
      </c>
      <c r="X16" s="183">
        <f t="shared" ref="X16:AD16" si="4">X15-W15</f>
        <v>0</v>
      </c>
      <c r="Y16" s="183">
        <f t="shared" si="4"/>
        <v>5677735.2353470419</v>
      </c>
      <c r="Z16" s="183">
        <f t="shared" si="4"/>
        <v>4451622.0695865471</v>
      </c>
      <c r="AA16" s="183">
        <f t="shared" si="4"/>
        <v>7904140.664535854</v>
      </c>
      <c r="AB16" s="183">
        <f t="shared" si="4"/>
        <v>14572630.557412531</v>
      </c>
      <c r="AC16" s="183">
        <f t="shared" si="4"/>
        <v>27078892.900933143</v>
      </c>
      <c r="AD16" s="183">
        <f t="shared" si="4"/>
        <v>48013161.842201762</v>
      </c>
      <c r="AP16" s="154"/>
      <c r="AQ16" s="154"/>
    </row>
    <row r="17" spans="3:44" ht="14.1">
      <c r="S17" s="2" t="s">
        <v>357</v>
      </c>
      <c r="T17" s="2"/>
      <c r="U17" s="2"/>
      <c r="V17" s="2"/>
      <c r="AF17" s="2" t="s">
        <v>358</v>
      </c>
      <c r="AP17" s="154"/>
      <c r="AQ17" s="154"/>
    </row>
    <row r="18" spans="3:44" ht="14.1">
      <c r="C18" s="153"/>
      <c r="D18" s="154"/>
      <c r="E18" s="154"/>
      <c r="S18" s="44" t="s">
        <v>354</v>
      </c>
      <c r="AP18" s="154"/>
      <c r="AQ18" s="154"/>
    </row>
    <row r="19" spans="3:44" ht="14.1">
      <c r="C19" s="153"/>
      <c r="D19" s="154"/>
      <c r="E19" s="154"/>
      <c r="S19" s="46" t="s">
        <v>125</v>
      </c>
      <c r="T19" s="46" t="s">
        <v>24</v>
      </c>
      <c r="U19" s="46" t="s">
        <v>18</v>
      </c>
      <c r="V19" s="46">
        <v>2010</v>
      </c>
      <c r="W19" s="46">
        <v>2015</v>
      </c>
      <c r="X19" s="46">
        <v>2020</v>
      </c>
      <c r="Y19" s="46">
        <v>2025</v>
      </c>
      <c r="Z19" s="46">
        <v>2030</v>
      </c>
      <c r="AA19" s="46">
        <v>2035</v>
      </c>
      <c r="AB19" s="46">
        <v>2040</v>
      </c>
      <c r="AC19" s="46">
        <v>2045</v>
      </c>
      <c r="AD19" s="46">
        <v>2050</v>
      </c>
      <c r="AF19" s="46">
        <v>2005</v>
      </c>
      <c r="AG19" s="46">
        <v>2010</v>
      </c>
      <c r="AH19" s="46">
        <v>2015</v>
      </c>
      <c r="AI19" s="46">
        <v>2020</v>
      </c>
      <c r="AJ19" s="46">
        <v>2025</v>
      </c>
      <c r="AK19" s="46">
        <v>2030</v>
      </c>
      <c r="AL19" s="46">
        <v>2035</v>
      </c>
      <c r="AM19" s="46">
        <v>2040</v>
      </c>
      <c r="AN19" s="46">
        <v>2045</v>
      </c>
      <c r="AO19" s="46">
        <v>2050</v>
      </c>
      <c r="AP19" s="154"/>
      <c r="AQ19" s="154"/>
    </row>
    <row r="20" spans="3:44" ht="14.1">
      <c r="C20" s="153"/>
      <c r="D20" s="154"/>
      <c r="E20" s="154"/>
      <c r="S20" s="47" t="str">
        <f>'Deployment (5)'!C15</f>
        <v>Fast pyro</v>
      </c>
      <c r="T20" s="496" t="s">
        <v>280</v>
      </c>
      <c r="U20" s="47" t="s">
        <v>355</v>
      </c>
      <c r="V20" s="156"/>
      <c r="W20" s="156">
        <f t="shared" ref="W20:AD20" si="5">IF($U$10=1,W41,IF($U$10=2,W45,IF($U$10=3,W49)))</f>
        <v>0</v>
      </c>
      <c r="X20" s="156">
        <f t="shared" si="5"/>
        <v>0</v>
      </c>
      <c r="Y20" s="156">
        <f t="shared" si="5"/>
        <v>33292746.387369506</v>
      </c>
      <c r="Z20" s="156">
        <f t="shared" si="5"/>
        <v>138548900.96087581</v>
      </c>
      <c r="AA20" s="156">
        <f t="shared" si="5"/>
        <v>280083833.85431844</v>
      </c>
      <c r="AB20" s="156">
        <f t="shared" si="5"/>
        <v>451467924.88375711</v>
      </c>
      <c r="AC20" s="156">
        <f t="shared" si="5"/>
        <v>663551562.94597745</v>
      </c>
      <c r="AD20" s="156">
        <f t="shared" si="5"/>
        <v>904051434.80937886</v>
      </c>
      <c r="AF20" s="496"/>
      <c r="AG20" s="496"/>
      <c r="AH20" s="164"/>
      <c r="AI20" s="164"/>
      <c r="AJ20" s="164"/>
      <c r="AK20" s="164"/>
      <c r="AL20" s="164">
        <f>W21</f>
        <v>0</v>
      </c>
      <c r="AM20" s="164">
        <f t="shared" ref="AM20:AO20" si="6">X21</f>
        <v>0</v>
      </c>
      <c r="AN20" s="164">
        <f t="shared" si="6"/>
        <v>33292746.387369506</v>
      </c>
      <c r="AO20" s="164">
        <f t="shared" si="6"/>
        <v>105256154.5735063</v>
      </c>
      <c r="AP20" s="154"/>
      <c r="AQ20" s="154"/>
    </row>
    <row r="21" spans="3:44" ht="14.45">
      <c r="C21" s="2" t="s">
        <v>359</v>
      </c>
      <c r="D21" s="2"/>
      <c r="E21" s="2"/>
      <c r="F21" s="2"/>
      <c r="G21" s="2"/>
      <c r="H21" s="2"/>
      <c r="S21" s="5"/>
      <c r="T21" s="5"/>
      <c r="U21" s="2" t="s">
        <v>356</v>
      </c>
      <c r="V21" s="5"/>
      <c r="W21" s="184">
        <f>W20-V20</f>
        <v>0</v>
      </c>
      <c r="X21" s="184">
        <f t="shared" ref="X21:AD21" si="7">X20-W20</f>
        <v>0</v>
      </c>
      <c r="Y21" s="184">
        <f t="shared" si="7"/>
        <v>33292746.387369506</v>
      </c>
      <c r="Z21" s="184">
        <f t="shared" si="7"/>
        <v>105256154.5735063</v>
      </c>
      <c r="AA21" s="184">
        <f t="shared" si="7"/>
        <v>141534932.89344263</v>
      </c>
      <c r="AB21" s="184">
        <f t="shared" si="7"/>
        <v>171384091.02943867</v>
      </c>
      <c r="AC21" s="184">
        <f t="shared" si="7"/>
        <v>212083638.06222034</v>
      </c>
      <c r="AD21" s="184">
        <f t="shared" si="7"/>
        <v>240499871.86340141</v>
      </c>
      <c r="AF21" s="154"/>
      <c r="AG21" s="154"/>
      <c r="AH21" s="154"/>
      <c r="AI21" s="154"/>
      <c r="AJ21" s="154"/>
      <c r="AK21" s="154"/>
      <c r="AL21" s="154"/>
      <c r="AM21" s="154"/>
      <c r="AN21" s="154"/>
      <c r="AO21" s="154"/>
      <c r="AP21" s="154"/>
      <c r="AQ21" s="154"/>
    </row>
    <row r="22" spans="3:44" ht="14.45">
      <c r="C22" s="44" t="s">
        <v>354</v>
      </c>
      <c r="S22" s="5"/>
      <c r="T22" s="5"/>
      <c r="U22" s="5"/>
      <c r="V22" s="5"/>
      <c r="W22" s="5"/>
      <c r="X22" s="5"/>
      <c r="Y22" s="5"/>
      <c r="Z22" s="5"/>
      <c r="AA22" s="5"/>
      <c r="AB22" s="5"/>
      <c r="AC22" s="5"/>
      <c r="AD22" s="5"/>
      <c r="AE22" s="5"/>
      <c r="AG22" s="154"/>
      <c r="AH22" s="154"/>
      <c r="AI22" s="154"/>
      <c r="AJ22" s="154"/>
      <c r="AK22" s="154"/>
      <c r="AL22" s="154"/>
      <c r="AM22" s="154"/>
      <c r="AN22" s="154"/>
      <c r="AO22" s="154"/>
      <c r="AP22" s="154"/>
      <c r="AQ22" s="154"/>
      <c r="AR22" s="154"/>
    </row>
    <row r="23" spans="3:44" ht="14.45">
      <c r="C23" s="46" t="s">
        <v>125</v>
      </c>
      <c r="D23" s="46" t="s">
        <v>24</v>
      </c>
      <c r="E23" s="46"/>
      <c r="F23" s="46"/>
      <c r="G23" s="46"/>
      <c r="H23" s="46"/>
      <c r="I23" s="46">
        <v>2015</v>
      </c>
      <c r="J23" s="46">
        <v>2020</v>
      </c>
      <c r="K23" s="46">
        <v>2025</v>
      </c>
      <c r="L23" s="46">
        <v>2030</v>
      </c>
      <c r="M23" s="46">
        <v>2035</v>
      </c>
      <c r="N23" s="46">
        <v>2040</v>
      </c>
      <c r="O23" s="46">
        <v>2045</v>
      </c>
      <c r="P23" s="46">
        <v>2050</v>
      </c>
      <c r="S23" s="5"/>
      <c r="T23" s="5"/>
      <c r="U23" s="5"/>
      <c r="V23" s="5"/>
      <c r="W23" s="5"/>
      <c r="X23" s="5"/>
      <c r="Y23" s="5"/>
      <c r="Z23" s="5"/>
      <c r="AA23" s="5"/>
      <c r="AB23" s="5"/>
      <c r="AC23" s="5"/>
      <c r="AD23" s="5"/>
      <c r="AE23" s="5"/>
      <c r="AG23" s="154"/>
      <c r="AH23" s="154"/>
      <c r="AI23" s="154"/>
      <c r="AJ23" s="154"/>
      <c r="AK23" s="154"/>
      <c r="AL23" s="154"/>
      <c r="AM23" s="154"/>
      <c r="AN23" s="154"/>
      <c r="AO23" s="154"/>
      <c r="AP23" s="154"/>
      <c r="AQ23" s="154"/>
      <c r="AR23" s="154"/>
    </row>
    <row r="24" spans="3:44" ht="14.45">
      <c r="C24" s="47" t="str">
        <f>'Deployment (5)'!C15</f>
        <v>Fast pyro</v>
      </c>
      <c r="D24" s="496" t="s">
        <v>280</v>
      </c>
      <c r="E24" s="47"/>
      <c r="F24" s="48"/>
      <c r="G24" s="48"/>
      <c r="H24" s="64"/>
      <c r="I24" s="155">
        <f t="shared" ref="I24:P24" si="8">(W21/5)+(AH20/5)</f>
        <v>0</v>
      </c>
      <c r="J24" s="155">
        <f t="shared" si="8"/>
        <v>0</v>
      </c>
      <c r="K24" s="155">
        <f t="shared" si="8"/>
        <v>6658549.2774739014</v>
      </c>
      <c r="L24" s="155">
        <f t="shared" si="8"/>
        <v>21051230.914701261</v>
      </c>
      <c r="M24" s="155">
        <f t="shared" si="8"/>
        <v>28306986.578688525</v>
      </c>
      <c r="N24" s="155">
        <f t="shared" si="8"/>
        <v>34276818.205887735</v>
      </c>
      <c r="O24" s="155">
        <f t="shared" si="8"/>
        <v>49075276.88991797</v>
      </c>
      <c r="P24" s="155">
        <f t="shared" si="8"/>
        <v>69151205.287381545</v>
      </c>
      <c r="S24" s="157" t="s">
        <v>360</v>
      </c>
      <c r="T24" s="158"/>
      <c r="U24" s="158"/>
      <c r="V24" s="158"/>
      <c r="W24" s="5"/>
      <c r="X24" s="5"/>
      <c r="Y24" s="5"/>
      <c r="Z24" s="5"/>
      <c r="AA24" s="5"/>
      <c r="AB24" s="5"/>
      <c r="AC24" s="5"/>
      <c r="AD24" s="5"/>
      <c r="AE24" s="5"/>
      <c r="AG24" s="154"/>
      <c r="AH24" s="154"/>
      <c r="AI24" s="154"/>
      <c r="AJ24" s="154"/>
      <c r="AK24" s="154"/>
      <c r="AL24" s="154"/>
      <c r="AM24" s="154"/>
      <c r="AN24" s="154"/>
      <c r="AO24" s="154"/>
      <c r="AP24" s="154"/>
      <c r="AQ24" s="154"/>
      <c r="AR24" s="154"/>
    </row>
    <row r="25" spans="3:44" ht="14.45">
      <c r="C25" s="47" t="str">
        <f>'Deployment (5)'!C15</f>
        <v>Fast pyro</v>
      </c>
      <c r="D25" s="496" t="s">
        <v>539</v>
      </c>
      <c r="E25" s="47"/>
      <c r="F25" s="48"/>
      <c r="G25" s="48"/>
      <c r="H25" s="64"/>
      <c r="I25" s="194">
        <f>I24*$H$10</f>
        <v>0</v>
      </c>
      <c r="J25" s="194">
        <f t="shared" ref="J25:P25" si="9">J24*$H$10</f>
        <v>0</v>
      </c>
      <c r="K25" s="194">
        <f t="shared" si="9"/>
        <v>23970777.398906045</v>
      </c>
      <c r="L25" s="194">
        <f t="shared" si="9"/>
        <v>75784431.292924538</v>
      </c>
      <c r="M25" s="194">
        <f t="shared" si="9"/>
        <v>101905151.68327869</v>
      </c>
      <c r="N25" s="194">
        <f t="shared" si="9"/>
        <v>123396545.54119585</v>
      </c>
      <c r="O25" s="194">
        <f t="shared" si="9"/>
        <v>176670996.80370471</v>
      </c>
      <c r="P25" s="194">
        <f t="shared" si="9"/>
        <v>248944339.03457355</v>
      </c>
      <c r="S25" s="5"/>
      <c r="T25" s="5"/>
      <c r="U25" s="5"/>
      <c r="V25" s="5"/>
      <c r="W25" s="5"/>
      <c r="X25" s="5"/>
      <c r="Y25" s="5"/>
      <c r="Z25" s="5"/>
      <c r="AA25" s="5"/>
      <c r="AB25" s="5"/>
      <c r="AC25" s="5"/>
      <c r="AD25" s="5"/>
      <c r="AE25" s="5"/>
      <c r="AG25" s="154"/>
      <c r="AH25" s="154"/>
      <c r="AI25" s="154"/>
      <c r="AJ25" s="154"/>
      <c r="AK25" s="154"/>
      <c r="AL25" s="154"/>
      <c r="AM25" s="154"/>
      <c r="AN25" s="154"/>
      <c r="AO25" s="154"/>
      <c r="AP25" s="154"/>
      <c r="AQ25" s="154"/>
      <c r="AR25" s="154"/>
    </row>
    <row r="26" spans="3:44" ht="14.1">
      <c r="S26" s="2" t="s">
        <v>361</v>
      </c>
      <c r="AG26" s="154"/>
      <c r="AH26" s="154"/>
      <c r="AI26" s="154"/>
      <c r="AJ26" s="154"/>
      <c r="AK26" s="154"/>
      <c r="AL26" s="154"/>
      <c r="AM26" s="154"/>
      <c r="AN26" s="154"/>
      <c r="AO26" s="154"/>
      <c r="AP26" s="154"/>
      <c r="AQ26" s="154"/>
      <c r="AR26" s="154"/>
    </row>
    <row r="27" spans="3:44" ht="14.1">
      <c r="S27" s="46" t="s">
        <v>125</v>
      </c>
      <c r="T27" s="46" t="s">
        <v>24</v>
      </c>
      <c r="U27" s="46" t="s">
        <v>18</v>
      </c>
      <c r="V27" s="46">
        <v>2010</v>
      </c>
      <c r="W27" s="46">
        <v>2015</v>
      </c>
      <c r="X27" s="46">
        <v>2020</v>
      </c>
      <c r="Y27" s="46">
        <v>2025</v>
      </c>
      <c r="Z27" s="46">
        <v>2030</v>
      </c>
      <c r="AA27" s="46">
        <v>2035</v>
      </c>
      <c r="AB27" s="46">
        <v>2040</v>
      </c>
      <c r="AC27" s="46">
        <v>2045</v>
      </c>
      <c r="AD27" s="46">
        <v>2050</v>
      </c>
      <c r="AF27" s="154"/>
      <c r="AG27" s="154"/>
      <c r="AH27" s="154"/>
      <c r="AI27" s="154"/>
      <c r="AJ27" s="154"/>
      <c r="AK27" s="154"/>
      <c r="AL27" s="154"/>
      <c r="AM27" s="154"/>
      <c r="AN27" s="154"/>
      <c r="AO27" s="154"/>
      <c r="AP27" s="154"/>
      <c r="AQ27" s="154"/>
    </row>
    <row r="28" spans="3:44">
      <c r="S28" s="47" t="str">
        <f>'Deployment (5)'!C15</f>
        <v>Fast pyro</v>
      </c>
      <c r="T28" s="496" t="s">
        <v>280</v>
      </c>
      <c r="U28" s="47" t="s">
        <v>355</v>
      </c>
      <c r="V28" s="156"/>
      <c r="W28" s="156">
        <f>'Fast pyro deployment EU'!B7*$V$83</f>
        <v>0</v>
      </c>
      <c r="X28" s="156">
        <f>'Fast pyro deployment EU'!C7*$V$83</f>
        <v>0</v>
      </c>
      <c r="Y28" s="156">
        <f>'Fast pyro deployment EU'!D7*$V$83</f>
        <v>5146578.7273086822</v>
      </c>
      <c r="Z28" s="156">
        <f>'Fast pyro deployment EU'!E7*$V$83</f>
        <v>9218922.7020520642</v>
      </c>
      <c r="AA28" s="156">
        <f>'Fast pyro deployment EU'!F7*$V$83</f>
        <v>16391620.688143194</v>
      </c>
      <c r="AB28" s="156">
        <f>'Fast pyro deployment EU'!G7*$V$83</f>
        <v>29288969.977094252</v>
      </c>
      <c r="AC28" s="156">
        <f>'Fast pyro deployment EU'!H7*$V$83</f>
        <v>51571727.319353335</v>
      </c>
      <c r="AD28" s="156">
        <f>'Fast pyro deployment EU'!I7*$V$83</f>
        <v>92868199.954092145</v>
      </c>
      <c r="AF28" s="154"/>
      <c r="AG28" s="154"/>
      <c r="AH28" s="154"/>
      <c r="AI28" s="154"/>
      <c r="AJ28" s="154"/>
      <c r="AK28" s="154"/>
      <c r="AL28" s="154"/>
      <c r="AM28" s="154"/>
      <c r="AN28" s="154"/>
      <c r="AO28" s="154"/>
      <c r="AP28" s="154"/>
      <c r="AQ28" s="154"/>
    </row>
    <row r="29" spans="3:44">
      <c r="U29" s="50"/>
      <c r="V29" s="161"/>
      <c r="W29" s="162"/>
      <c r="X29" s="162"/>
      <c r="Y29" s="162"/>
      <c r="Z29" s="162"/>
      <c r="AA29" s="162"/>
      <c r="AB29" s="162"/>
      <c r="AC29" s="162"/>
      <c r="AD29" s="162"/>
      <c r="AF29" s="154"/>
      <c r="AG29" s="154"/>
      <c r="AH29" s="154"/>
      <c r="AI29" s="154"/>
      <c r="AJ29" s="154"/>
      <c r="AK29" s="154"/>
      <c r="AL29" s="154"/>
      <c r="AM29" s="154"/>
      <c r="AN29" s="154"/>
      <c r="AO29" s="154"/>
      <c r="AP29" s="154"/>
      <c r="AQ29" s="154"/>
    </row>
    <row r="30" spans="3:44" ht="14.1">
      <c r="S30" s="2" t="s">
        <v>362</v>
      </c>
      <c r="AF30" s="154"/>
      <c r="AG30" s="154"/>
      <c r="AH30" s="154"/>
      <c r="AI30" s="154"/>
      <c r="AJ30" s="154"/>
      <c r="AK30" s="154"/>
      <c r="AL30" s="154"/>
      <c r="AM30" s="154"/>
      <c r="AN30" s="154"/>
      <c r="AO30" s="154"/>
      <c r="AP30" s="154"/>
      <c r="AQ30" s="154"/>
    </row>
    <row r="31" spans="3:44" ht="14.1">
      <c r="S31" s="46" t="s">
        <v>125</v>
      </c>
      <c r="T31" s="46" t="s">
        <v>24</v>
      </c>
      <c r="U31" s="46" t="s">
        <v>18</v>
      </c>
      <c r="V31" s="46">
        <v>2010</v>
      </c>
      <c r="W31" s="46">
        <v>2015</v>
      </c>
      <c r="X31" s="46">
        <v>2020</v>
      </c>
      <c r="Y31" s="46">
        <v>2025</v>
      </c>
      <c r="Z31" s="46">
        <v>2030</v>
      </c>
      <c r="AA31" s="46">
        <v>2035</v>
      </c>
      <c r="AB31" s="46">
        <v>2040</v>
      </c>
      <c r="AC31" s="46">
        <v>2045</v>
      </c>
      <c r="AD31" s="46">
        <v>2050</v>
      </c>
    </row>
    <row r="32" spans="3:44">
      <c r="S32" s="47" t="str">
        <f>'Deployment (5)'!C15</f>
        <v>Fast pyro</v>
      </c>
      <c r="T32" s="496" t="s">
        <v>280</v>
      </c>
      <c r="U32" s="47" t="s">
        <v>355</v>
      </c>
      <c r="V32" s="156"/>
      <c r="W32" s="156">
        <f>'Fast pyro deployment EU'!B8*$V$83</f>
        <v>0</v>
      </c>
      <c r="X32" s="156">
        <f>'Fast pyro deployment EU'!C8*$V$83</f>
        <v>0</v>
      </c>
      <c r="Y32" s="156">
        <f>'Fast pyro deployment EU'!D8*$V$83</f>
        <v>5677735.2353470419</v>
      </c>
      <c r="Z32" s="156">
        <f>'Fast pyro deployment EU'!E8*$V$83</f>
        <v>10129357.304933589</v>
      </c>
      <c r="AA32" s="156">
        <f>'Fast pyro deployment EU'!F8*$V$83</f>
        <v>18033497.969469443</v>
      </c>
      <c r="AB32" s="156">
        <f>'Fast pyro deployment EU'!G8*$V$83</f>
        <v>32606128.526881974</v>
      </c>
      <c r="AC32" s="156">
        <f>'Fast pyro deployment EU'!H8*$V$83</f>
        <v>59685021.427815117</v>
      </c>
      <c r="AD32" s="156">
        <f>'Fast pyro deployment EU'!I8*$V$83</f>
        <v>107698183.27001688</v>
      </c>
    </row>
    <row r="33" spans="19:30">
      <c r="U33" s="50"/>
      <c r="V33" s="161"/>
      <c r="W33" s="162"/>
      <c r="X33" s="162"/>
      <c r="Y33" s="162"/>
      <c r="Z33" s="162"/>
      <c r="AA33" s="162"/>
      <c r="AB33" s="162"/>
      <c r="AC33" s="162"/>
      <c r="AD33" s="162"/>
    </row>
    <row r="34" spans="19:30" ht="14.1">
      <c r="S34" s="2" t="s">
        <v>363</v>
      </c>
    </row>
    <row r="35" spans="19:30" ht="14.1">
      <c r="S35" s="46" t="s">
        <v>125</v>
      </c>
      <c r="T35" s="46" t="s">
        <v>24</v>
      </c>
      <c r="U35" s="46" t="s">
        <v>18</v>
      </c>
      <c r="V35" s="46">
        <v>2010</v>
      </c>
      <c r="W35" s="46">
        <v>2015</v>
      </c>
      <c r="X35" s="46">
        <v>2020</v>
      </c>
      <c r="Y35" s="46">
        <v>2025</v>
      </c>
      <c r="Z35" s="46">
        <v>2030</v>
      </c>
      <c r="AA35" s="46">
        <v>2035</v>
      </c>
      <c r="AB35" s="46">
        <v>2040</v>
      </c>
      <c r="AC35" s="46">
        <v>2045</v>
      </c>
      <c r="AD35" s="46">
        <v>2050</v>
      </c>
    </row>
    <row r="36" spans="19:30">
      <c r="S36" s="47" t="str">
        <f>'Deployment (5)'!C15</f>
        <v>Fast pyro</v>
      </c>
      <c r="T36" s="496" t="s">
        <v>280</v>
      </c>
      <c r="U36" s="47" t="s">
        <v>355</v>
      </c>
      <c r="V36" s="156"/>
      <c r="W36" s="156">
        <f>'Fast pyro deployment EU'!B9*$V$83</f>
        <v>0</v>
      </c>
      <c r="X36" s="156">
        <f>'Fast pyro deployment EU'!C9*$V$83</f>
        <v>0</v>
      </c>
      <c r="Y36" s="156">
        <f>'Fast pyro deployment EU'!D9*$V$83</f>
        <v>5835447.4710409734</v>
      </c>
      <c r="Z36" s="156">
        <f>'Fast pyro deployment EU'!E9*$V$83</f>
        <v>10205571.424239116</v>
      </c>
      <c r="AA36" s="156">
        <f>'Fast pyro deployment EU'!F9*$V$83</f>
        <v>18340248.840111595</v>
      </c>
      <c r="AB36" s="156">
        <f>'Fast pyro deployment EU'!G9*$V$83</f>
        <v>32512048.308665361</v>
      </c>
      <c r="AC36" s="156">
        <f>'Fast pyro deployment EU'!H9*$V$83</f>
        <v>57931711.633791097</v>
      </c>
      <c r="AD36" s="156">
        <f>'Fast pyro deployment EU'!I9*$V$83</f>
        <v>109324394.15401739</v>
      </c>
    </row>
    <row r="37" spans="19:30" ht="14.45">
      <c r="S37" s="5"/>
      <c r="T37" s="5"/>
      <c r="U37" s="5"/>
      <c r="V37" s="5"/>
      <c r="W37" s="5"/>
      <c r="X37" s="5"/>
      <c r="Y37" s="5"/>
      <c r="Z37" s="5"/>
      <c r="AA37" s="5"/>
      <c r="AB37" s="5"/>
      <c r="AC37" s="5"/>
      <c r="AD37" s="5"/>
    </row>
    <row r="38" spans="19:30" ht="14.45">
      <c r="S38" s="5"/>
      <c r="T38" s="5"/>
      <c r="U38" s="5"/>
      <c r="V38" s="5"/>
      <c r="W38" s="5"/>
      <c r="X38" s="5"/>
      <c r="Y38" s="5"/>
      <c r="Z38" s="5"/>
      <c r="AA38" s="5"/>
      <c r="AB38" s="5"/>
      <c r="AC38" s="5"/>
      <c r="AD38" s="5"/>
    </row>
    <row r="39" spans="19:30" ht="14.1">
      <c r="S39" s="2" t="s">
        <v>364</v>
      </c>
    </row>
    <row r="40" spans="19:30" ht="14.1">
      <c r="S40" s="46" t="s">
        <v>125</v>
      </c>
      <c r="T40" s="46" t="s">
        <v>24</v>
      </c>
      <c r="U40" s="46" t="s">
        <v>18</v>
      </c>
      <c r="V40" s="46">
        <v>2010</v>
      </c>
      <c r="W40" s="46">
        <v>2015</v>
      </c>
      <c r="X40" s="46">
        <v>2020</v>
      </c>
      <c r="Y40" s="46">
        <v>2025</v>
      </c>
      <c r="Z40" s="46">
        <v>2030</v>
      </c>
      <c r="AA40" s="46">
        <v>2035</v>
      </c>
      <c r="AB40" s="46">
        <v>2040</v>
      </c>
      <c r="AC40" s="46">
        <v>2045</v>
      </c>
      <c r="AD40" s="46">
        <v>2050</v>
      </c>
    </row>
    <row r="41" spans="19:30">
      <c r="S41" s="47" t="str">
        <f>'Deployment (5)'!C15</f>
        <v>Fast pyro</v>
      </c>
      <c r="T41" s="496" t="s">
        <v>280</v>
      </c>
      <c r="U41" s="47" t="s">
        <v>355</v>
      </c>
      <c r="V41" s="156"/>
      <c r="W41" s="156">
        <f>'Fast pyro deployment RoW'!B7</f>
        <v>0</v>
      </c>
      <c r="X41" s="156">
        <f>'Fast pyro deployment RoW'!C7</f>
        <v>0</v>
      </c>
      <c r="Y41" s="156">
        <f>'Fast pyro deployment RoW'!D7</f>
        <v>32172685.643842272</v>
      </c>
      <c r="Z41" s="156">
        <f>'Fast pyro deployment RoW'!E7</f>
        <v>133030984.1281258</v>
      </c>
      <c r="AA41" s="156">
        <f>'Fast pyro deployment RoW'!F7</f>
        <v>262069142.06554291</v>
      </c>
      <c r="AB41" s="156">
        <f>'Fast pyro deployment RoW'!G7</f>
        <v>418517472.81973165</v>
      </c>
      <c r="AC41" s="156">
        <f>'Fast pyro deployment RoW'!H7</f>
        <v>618577323.52686703</v>
      </c>
      <c r="AD41" s="156">
        <f>'Fast pyro deployment RoW'!I7</f>
        <v>850118415.7373085</v>
      </c>
    </row>
    <row r="42" spans="19:30">
      <c r="U42" s="50"/>
      <c r="V42" s="163"/>
      <c r="W42" s="163"/>
      <c r="X42" s="163"/>
      <c r="Y42" s="163"/>
      <c r="Z42" s="163"/>
      <c r="AA42" s="163"/>
      <c r="AB42" s="163"/>
      <c r="AC42" s="163"/>
      <c r="AD42" s="163"/>
    </row>
    <row r="43" spans="19:30" ht="14.1">
      <c r="S43" s="2" t="s">
        <v>365</v>
      </c>
    </row>
    <row r="44" spans="19:30" ht="14.1">
      <c r="S44" s="46" t="s">
        <v>125</v>
      </c>
      <c r="T44" s="46" t="s">
        <v>24</v>
      </c>
      <c r="U44" s="46" t="s">
        <v>18</v>
      </c>
      <c r="V44" s="46">
        <v>2010</v>
      </c>
      <c r="W44" s="46">
        <v>2015</v>
      </c>
      <c r="X44" s="46">
        <v>2020</v>
      </c>
      <c r="Y44" s="46">
        <v>2025</v>
      </c>
      <c r="Z44" s="46">
        <v>2030</v>
      </c>
      <c r="AA44" s="46">
        <v>2035</v>
      </c>
      <c r="AB44" s="46">
        <v>2040</v>
      </c>
      <c r="AC44" s="46">
        <v>2045</v>
      </c>
      <c r="AD44" s="46">
        <v>2050</v>
      </c>
    </row>
    <row r="45" spans="19:30">
      <c r="S45" s="47" t="str">
        <f>'Deployment (5)'!C15</f>
        <v>Fast pyro</v>
      </c>
      <c r="T45" s="496" t="s">
        <v>280</v>
      </c>
      <c r="U45" s="47" t="s">
        <v>355</v>
      </c>
      <c r="V45" s="156"/>
      <c r="W45" s="156">
        <f>'Fast pyro deployment RoW'!B8</f>
        <v>0</v>
      </c>
      <c r="X45" s="156">
        <f>'Fast pyro deployment RoW'!C8</f>
        <v>0</v>
      </c>
      <c r="Y45" s="156">
        <f>'Fast pyro deployment RoW'!D8</f>
        <v>33292746.387369506</v>
      </c>
      <c r="Z45" s="156">
        <f>'Fast pyro deployment RoW'!E8</f>
        <v>138548900.96087581</v>
      </c>
      <c r="AA45" s="156">
        <f>'Fast pyro deployment RoW'!F8</f>
        <v>280083833.85431844</v>
      </c>
      <c r="AB45" s="156">
        <f>'Fast pyro deployment RoW'!G8</f>
        <v>451467924.88375711</v>
      </c>
      <c r="AC45" s="156">
        <f>'Fast pyro deployment RoW'!H8</f>
        <v>663551562.94597745</v>
      </c>
      <c r="AD45" s="156">
        <f>'Fast pyro deployment RoW'!I8</f>
        <v>904051434.80937886</v>
      </c>
    </row>
    <row r="46" spans="19:30">
      <c r="U46" s="50"/>
      <c r="V46" s="163"/>
      <c r="W46" s="163"/>
      <c r="X46" s="163"/>
      <c r="Y46" s="163"/>
      <c r="Z46" s="163"/>
      <c r="AA46" s="163"/>
      <c r="AB46" s="163"/>
      <c r="AC46" s="163"/>
      <c r="AD46" s="163"/>
    </row>
    <row r="47" spans="19:30" ht="14.1">
      <c r="S47" s="2" t="s">
        <v>366</v>
      </c>
    </row>
    <row r="48" spans="19:30" ht="14.1">
      <c r="S48" s="46" t="s">
        <v>125</v>
      </c>
      <c r="T48" s="46" t="s">
        <v>24</v>
      </c>
      <c r="U48" s="46" t="s">
        <v>18</v>
      </c>
      <c r="V48" s="46">
        <v>2010</v>
      </c>
      <c r="W48" s="46">
        <v>2015</v>
      </c>
      <c r="X48" s="46">
        <v>2020</v>
      </c>
      <c r="Y48" s="46">
        <v>2025</v>
      </c>
      <c r="Z48" s="46">
        <v>2030</v>
      </c>
      <c r="AA48" s="46">
        <v>2035</v>
      </c>
      <c r="AB48" s="46">
        <v>2040</v>
      </c>
      <c r="AC48" s="46">
        <v>2045</v>
      </c>
      <c r="AD48" s="46">
        <v>2050</v>
      </c>
    </row>
    <row r="49" spans="19:30">
      <c r="S49" s="47" t="str">
        <f>'Deployment (5)'!C15</f>
        <v>Fast pyro</v>
      </c>
      <c r="T49" s="496" t="s">
        <v>280</v>
      </c>
      <c r="U49" s="47" t="s">
        <v>355</v>
      </c>
      <c r="V49" s="156"/>
      <c r="W49" s="156">
        <f>'Fast pyro deployment RoW'!B9</f>
        <v>0</v>
      </c>
      <c r="X49" s="156">
        <f>'Fast pyro deployment RoW'!C9</f>
        <v>0</v>
      </c>
      <c r="Y49" s="156">
        <f>'Fast pyro deployment RoW'!D9</f>
        <v>38936863.937438786</v>
      </c>
      <c r="Z49" s="156">
        <f>'Fast pyro deployment RoW'!E9</f>
        <v>167174300.54439348</v>
      </c>
      <c r="AA49" s="156">
        <f>'Fast pyro deployment RoW'!F9</f>
        <v>340592877.76248455</v>
      </c>
      <c r="AB49" s="156">
        <f>'Fast pyro deployment RoW'!G9</f>
        <v>565184173.08670712</v>
      </c>
      <c r="AC49" s="156">
        <f>'Fast pyro deployment RoW'!H9</f>
        <v>856823217.4835391</v>
      </c>
      <c r="AD49" s="156">
        <f>'Fast pyro deployment RoW'!I9</f>
        <v>1198840628.9710751</v>
      </c>
    </row>
    <row r="50" spans="19:30" ht="14.45">
      <c r="S50" s="5"/>
    </row>
    <row r="52" spans="19:30" ht="14.1" hidden="1" outlineLevel="1">
      <c r="S52" s="2" t="s">
        <v>367</v>
      </c>
    </row>
    <row r="53" spans="19:30" ht="14.1" hidden="1" outlineLevel="1">
      <c r="S53" s="44" t="s">
        <v>354</v>
      </c>
      <c r="T53" s="46" t="s">
        <v>24</v>
      </c>
      <c r="U53" s="46" t="s">
        <v>18</v>
      </c>
      <c r="V53" s="46" t="s">
        <v>8</v>
      </c>
      <c r="W53" s="46">
        <v>2015</v>
      </c>
      <c r="X53" s="46">
        <v>2020</v>
      </c>
      <c r="Y53" s="46">
        <v>2025</v>
      </c>
      <c r="Z53" s="46">
        <v>2030</v>
      </c>
      <c r="AA53" s="46">
        <v>2035</v>
      </c>
      <c r="AB53" s="46">
        <v>2040</v>
      </c>
      <c r="AC53" s="46">
        <v>2045</v>
      </c>
      <c r="AD53" s="46">
        <v>2050</v>
      </c>
    </row>
    <row r="54" spans="19:30" ht="14.1" hidden="1" outlineLevel="1">
      <c r="S54" s="46" t="s">
        <v>125</v>
      </c>
      <c r="T54" s="496" t="s">
        <v>369</v>
      </c>
      <c r="U54" s="47" t="s">
        <v>370</v>
      </c>
      <c r="V54" s="496"/>
      <c r="W54" s="496"/>
      <c r="X54" s="496">
        <v>9.5277000000000012</v>
      </c>
      <c r="Y54" s="496">
        <v>21.156255702982634</v>
      </c>
      <c r="Z54" s="496">
        <v>40.013166993672755</v>
      </c>
      <c r="AA54" s="496">
        <v>58.370132862948509</v>
      </c>
      <c r="AB54" s="496">
        <v>61.044728917745921</v>
      </c>
      <c r="AC54" s="496">
        <v>65.236092853754542</v>
      </c>
      <c r="AD54" s="496">
        <v>69.183615161919477</v>
      </c>
    </row>
    <row r="55" spans="19:30" hidden="1" outlineLevel="1">
      <c r="S55" s="496" t="s">
        <v>371</v>
      </c>
    </row>
    <row r="56" spans="19:30" hidden="1" outlineLevel="1"/>
    <row r="57" spans="19:30" ht="14.1" hidden="1" outlineLevel="1">
      <c r="S57" s="44" t="s">
        <v>372</v>
      </c>
      <c r="T57" s="46" t="s">
        <v>24</v>
      </c>
      <c r="U57" s="46" t="s">
        <v>18</v>
      </c>
      <c r="V57" s="46" t="s">
        <v>8</v>
      </c>
      <c r="W57" s="46">
        <v>2015</v>
      </c>
      <c r="X57" s="46">
        <v>2020</v>
      </c>
      <c r="Y57" s="46">
        <v>2025</v>
      </c>
      <c r="Z57" s="46">
        <v>2030</v>
      </c>
      <c r="AA57" s="46">
        <v>2035</v>
      </c>
      <c r="AB57" s="46">
        <v>2040</v>
      </c>
      <c r="AC57" s="46">
        <v>2045</v>
      </c>
      <c r="AD57" s="46">
        <v>2050</v>
      </c>
    </row>
    <row r="58" spans="19:30" ht="27.6" hidden="1" outlineLevel="1">
      <c r="S58" s="46" t="s">
        <v>373</v>
      </c>
      <c r="T58" s="496" t="s">
        <v>124</v>
      </c>
      <c r="U58" s="48" t="s">
        <v>374</v>
      </c>
      <c r="V58" s="496"/>
      <c r="W58" s="496"/>
      <c r="X58" s="56">
        <f>X54*10^3/4</f>
        <v>2381.9250000000002</v>
      </c>
      <c r="Y58" s="56">
        <f t="shared" ref="Y58:AD58" si="10">Y54*10^3/4</f>
        <v>5289.0639257456587</v>
      </c>
      <c r="Z58" s="56">
        <f t="shared" si="10"/>
        <v>10003.291748418189</v>
      </c>
      <c r="AA58" s="56">
        <f t="shared" si="10"/>
        <v>14592.533215737127</v>
      </c>
      <c r="AB58" s="56">
        <f t="shared" si="10"/>
        <v>15261.182229436481</v>
      </c>
      <c r="AC58" s="56">
        <f t="shared" si="10"/>
        <v>16309.023213438635</v>
      </c>
      <c r="AD58" s="56">
        <f t="shared" si="10"/>
        <v>17295.903790479868</v>
      </c>
    </row>
    <row r="59" spans="19:30" hidden="1" outlineLevel="1">
      <c r="S59" s="496" t="s">
        <v>375</v>
      </c>
      <c r="T59" s="496" t="s">
        <v>124</v>
      </c>
      <c r="U59" s="496"/>
      <c r="V59" s="496"/>
      <c r="W59" s="496"/>
      <c r="X59" s="496"/>
      <c r="Y59" s="496"/>
      <c r="Z59" s="496"/>
      <c r="AA59" s="496"/>
      <c r="AB59" s="496"/>
      <c r="AC59" s="496"/>
      <c r="AD59" s="496"/>
    </row>
    <row r="60" spans="19:30" hidden="1" outlineLevel="1">
      <c r="S60" s="496" t="s">
        <v>376</v>
      </c>
      <c r="T60" s="496" t="s">
        <v>124</v>
      </c>
      <c r="U60" s="496"/>
      <c r="V60" s="496"/>
      <c r="W60" s="496"/>
      <c r="X60" s="496"/>
      <c r="Y60" s="496"/>
      <c r="Z60" s="496"/>
      <c r="AA60" s="496"/>
      <c r="AB60" s="496"/>
      <c r="AC60" s="496"/>
      <c r="AD60" s="496"/>
    </row>
    <row r="61" spans="19:30" hidden="1" outlineLevel="1">
      <c r="S61" s="496" t="s">
        <v>377</v>
      </c>
      <c r="T61" s="496" t="s">
        <v>124</v>
      </c>
      <c r="U61" s="496"/>
      <c r="V61" s="496"/>
      <c r="W61" s="496"/>
      <c r="X61" s="496"/>
      <c r="Y61" s="496"/>
      <c r="Z61" s="496"/>
      <c r="AA61" s="496"/>
      <c r="AB61" s="496"/>
      <c r="AC61" s="496"/>
      <c r="AD61" s="496"/>
    </row>
    <row r="62" spans="19:30" hidden="1" outlineLevel="1">
      <c r="S62" s="496" t="s">
        <v>378</v>
      </c>
      <c r="T62" s="496" t="s">
        <v>124</v>
      </c>
      <c r="U62" s="496"/>
      <c r="V62" s="496"/>
      <c r="W62" s="496"/>
      <c r="X62" s="496"/>
      <c r="Y62" s="496"/>
      <c r="Z62" s="496"/>
      <c r="AA62" s="496"/>
      <c r="AB62" s="496"/>
      <c r="AC62" s="496"/>
      <c r="AD62" s="496"/>
    </row>
    <row r="63" spans="19:30" hidden="1" outlineLevel="1">
      <c r="S63" s="496" t="s">
        <v>379</v>
      </c>
      <c r="T63" s="41"/>
      <c r="U63" s="41"/>
      <c r="V63" s="41"/>
      <c r="W63" s="41"/>
      <c r="X63" s="41"/>
      <c r="Y63" s="41"/>
      <c r="Z63" s="41"/>
      <c r="AA63" s="41"/>
      <c r="AB63" s="41"/>
      <c r="AC63" s="41"/>
      <c r="AD63" s="41"/>
    </row>
    <row r="64" spans="19:30" hidden="1" outlineLevel="1">
      <c r="S64" s="496" t="s">
        <v>380</v>
      </c>
    </row>
    <row r="65" spans="19:30" hidden="1" outlineLevel="1"/>
    <row r="66" spans="19:30" hidden="1" outlineLevel="1"/>
    <row r="67" spans="19:30" ht="14.1" hidden="1" outlineLevel="1">
      <c r="S67" s="2" t="s">
        <v>381</v>
      </c>
    </row>
    <row r="68" spans="19:30" ht="14.1" hidden="1" outlineLevel="1">
      <c r="S68" s="44" t="s">
        <v>354</v>
      </c>
      <c r="T68" s="46" t="s">
        <v>24</v>
      </c>
      <c r="U68" s="46" t="s">
        <v>18</v>
      </c>
      <c r="V68" s="46"/>
      <c r="W68" s="46">
        <v>2015</v>
      </c>
      <c r="X68" s="46">
        <v>2020</v>
      </c>
      <c r="Y68" s="46">
        <v>2025</v>
      </c>
      <c r="Z68" s="46">
        <v>2030</v>
      </c>
      <c r="AA68" s="46">
        <v>2035</v>
      </c>
      <c r="AB68" s="46">
        <v>2040</v>
      </c>
      <c r="AC68" s="46">
        <v>2045</v>
      </c>
      <c r="AD68" s="46">
        <v>2050</v>
      </c>
    </row>
    <row r="69" spans="19:30" ht="14.1" hidden="1" outlineLevel="1">
      <c r="S69" s="46" t="s">
        <v>125</v>
      </c>
      <c r="T69" s="496" t="s">
        <v>369</v>
      </c>
      <c r="U69" s="496"/>
      <c r="V69" s="496"/>
      <c r="W69" s="496"/>
      <c r="X69" s="496"/>
      <c r="Y69" s="496"/>
      <c r="Z69" s="496"/>
      <c r="AA69" s="496"/>
      <c r="AB69" s="496"/>
      <c r="AC69" s="496"/>
      <c r="AD69" s="496"/>
    </row>
    <row r="70" spans="19:30" hidden="1" outlineLevel="1">
      <c r="S70" s="496" t="s">
        <v>371</v>
      </c>
    </row>
    <row r="71" spans="19:30" hidden="1" outlineLevel="1"/>
    <row r="72" spans="19:30" ht="14.1" hidden="1" outlineLevel="1">
      <c r="S72" s="44" t="s">
        <v>372</v>
      </c>
      <c r="T72" s="46" t="s">
        <v>24</v>
      </c>
      <c r="U72" s="46" t="s">
        <v>18</v>
      </c>
      <c r="V72" s="46"/>
      <c r="W72" s="46">
        <v>2015</v>
      </c>
      <c r="X72" s="46">
        <v>2020</v>
      </c>
      <c r="Y72" s="46">
        <v>2025</v>
      </c>
      <c r="Z72" s="46">
        <v>2030</v>
      </c>
      <c r="AA72" s="46">
        <v>2035</v>
      </c>
      <c r="AB72" s="46">
        <v>2040</v>
      </c>
      <c r="AC72" s="46">
        <v>2045</v>
      </c>
      <c r="AD72" s="46">
        <v>2050</v>
      </c>
    </row>
    <row r="73" spans="19:30" ht="14.1" hidden="1" outlineLevel="1">
      <c r="S73" s="46" t="s">
        <v>373</v>
      </c>
      <c r="T73" s="496" t="s">
        <v>124</v>
      </c>
      <c r="U73" s="496"/>
      <c r="V73" s="496"/>
      <c r="W73" s="496"/>
      <c r="X73" s="496"/>
      <c r="Y73" s="496"/>
      <c r="Z73" s="496"/>
      <c r="AA73" s="496"/>
      <c r="AB73" s="496"/>
      <c r="AC73" s="496"/>
      <c r="AD73" s="496"/>
    </row>
    <row r="74" spans="19:30" hidden="1" outlineLevel="1">
      <c r="S74" s="496" t="s">
        <v>375</v>
      </c>
      <c r="T74" s="496" t="s">
        <v>124</v>
      </c>
      <c r="U74" s="496"/>
      <c r="V74" s="496"/>
      <c r="W74" s="496"/>
      <c r="X74" s="496"/>
      <c r="Y74" s="496"/>
      <c r="Z74" s="496"/>
      <c r="AA74" s="496"/>
      <c r="AB74" s="496"/>
      <c r="AC74" s="496"/>
      <c r="AD74" s="496"/>
    </row>
    <row r="75" spans="19:30" hidden="1" outlineLevel="1">
      <c r="S75" s="496" t="s">
        <v>376</v>
      </c>
      <c r="T75" s="496" t="s">
        <v>124</v>
      </c>
      <c r="U75" s="496"/>
      <c r="V75" s="496"/>
      <c r="W75" s="496"/>
      <c r="X75" s="496"/>
      <c r="Y75" s="496"/>
      <c r="Z75" s="496"/>
      <c r="AA75" s="496"/>
      <c r="AB75" s="496"/>
      <c r="AC75" s="496"/>
      <c r="AD75" s="496"/>
    </row>
    <row r="76" spans="19:30" hidden="1" outlineLevel="1">
      <c r="S76" s="496" t="s">
        <v>377</v>
      </c>
      <c r="T76" s="496" t="s">
        <v>124</v>
      </c>
      <c r="U76" s="496"/>
      <c r="V76" s="496"/>
      <c r="W76" s="496"/>
      <c r="X76" s="496"/>
      <c r="Y76" s="496"/>
      <c r="Z76" s="496"/>
      <c r="AA76" s="496"/>
      <c r="AB76" s="496"/>
      <c r="AC76" s="496"/>
      <c r="AD76" s="496"/>
    </row>
    <row r="77" spans="19:30" hidden="1" outlineLevel="1">
      <c r="S77" s="496" t="s">
        <v>378</v>
      </c>
      <c r="T77" s="496" t="s">
        <v>124</v>
      </c>
      <c r="U77" s="496"/>
      <c r="V77" s="496"/>
      <c r="W77" s="496"/>
      <c r="X77" s="496"/>
      <c r="Y77" s="496"/>
      <c r="Z77" s="496"/>
      <c r="AA77" s="496"/>
      <c r="AB77" s="496"/>
      <c r="AC77" s="496"/>
      <c r="AD77" s="496"/>
    </row>
    <row r="78" spans="19:30" hidden="1" outlineLevel="1">
      <c r="S78" s="496" t="s">
        <v>379</v>
      </c>
      <c r="T78" s="41"/>
      <c r="U78" s="41"/>
      <c r="V78" s="41"/>
      <c r="W78" s="41"/>
      <c r="X78" s="41"/>
      <c r="Y78" s="41"/>
      <c r="Z78" s="41"/>
      <c r="AA78" s="41"/>
      <c r="AB78" s="41"/>
      <c r="AC78" s="41"/>
      <c r="AD78" s="41"/>
    </row>
    <row r="79" spans="19:30" hidden="1" outlineLevel="1">
      <c r="S79" s="496" t="s">
        <v>380</v>
      </c>
    </row>
    <row r="80" spans="19:30" collapsed="1"/>
    <row r="82" spans="19:31" ht="14.1">
      <c r="S82" s="496"/>
      <c r="T82" s="46" t="s">
        <v>498</v>
      </c>
      <c r="U82" s="46" t="s">
        <v>343</v>
      </c>
      <c r="V82" s="46" t="s">
        <v>402</v>
      </c>
    </row>
    <row r="83" spans="19:31">
      <c r="S83" s="47" t="s">
        <v>499</v>
      </c>
      <c r="T83" s="496" t="s">
        <v>549</v>
      </c>
      <c r="U83" s="47" t="s">
        <v>550</v>
      </c>
      <c r="V83" s="387">
        <v>0.9</v>
      </c>
      <c r="W83" s="163"/>
      <c r="X83" s="163"/>
      <c r="Y83" s="163"/>
      <c r="Z83" s="163"/>
      <c r="AA83" s="163"/>
      <c r="AB83" s="163"/>
      <c r="AC83" s="163"/>
      <c r="AD83" s="163"/>
      <c r="AE83" s="163"/>
    </row>
  </sheetData>
  <conditionalFormatting sqref="Q80:R102 Q35:S79 C23:P23 C24 E24:P24 T36 T41 T45 T49 S83:AE83 T50:AE82 T35:U35 T37:U40 T42:U44 T46:U48 V35:AE49 AF50:AF102 AG50:AP91 AF31:AO49 C26:P48">
    <cfRule type="expression" dxfId="2943" priority="1">
      <formula>_xlfn.ISFORMULA(C23)</formula>
    </cfRule>
  </conditionalFormatting>
  <conditionalFormatting sqref="S80:S82">
    <cfRule type="expression" dxfId="2942" priority="3">
      <formula>_xlfn.ISFORMULA(S80)</formula>
    </cfRule>
  </conditionalFormatting>
  <pageMargins left="0.7" right="0.7" top="0.75" bottom="0.75" header="0.3" footer="0.3"/>
  <pageSetup paperSize="9" orientation="portrait" horizontalDpi="4294967294" verticalDpi="429496729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09906-9643-4349-9281-75A6B6820EEB}">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4.03</v>
      </c>
      <c r="H14" s="187">
        <f t="shared" ref="H14:N14" si="0">$G$14*H27</f>
        <v>3.8657843242662082</v>
      </c>
      <c r="I14" s="187">
        <f t="shared" si="0"/>
        <v>3.7015686485324157</v>
      </c>
      <c r="J14" s="187">
        <f t="shared" si="0"/>
        <v>3.5373529727986237</v>
      </c>
      <c r="K14" s="187">
        <f t="shared" si="0"/>
        <v>3.3731372970648317</v>
      </c>
      <c r="L14" s="187">
        <f t="shared" si="0"/>
        <v>3.2089216213310388</v>
      </c>
      <c r="M14" s="187">
        <f t="shared" si="0"/>
        <v>3.0447059455972467</v>
      </c>
      <c r="N14" s="187">
        <f t="shared" si="0"/>
        <v>2.880490269863456</v>
      </c>
    </row>
    <row r="15" spans="2:21" ht="29.25" customHeight="1">
      <c r="C15" s="65" t="s">
        <v>396</v>
      </c>
      <c r="D15" s="65" t="s">
        <v>541</v>
      </c>
      <c r="E15" s="112" t="s">
        <v>395</v>
      </c>
      <c r="F15" s="112"/>
      <c r="G15" s="113">
        <v>12.09</v>
      </c>
      <c r="H15" s="187">
        <f t="shared" ref="H15:N15" si="1">$G$15*H27</f>
        <v>11.597352972798623</v>
      </c>
      <c r="I15" s="187">
        <f t="shared" si="1"/>
        <v>11.104705945597248</v>
      </c>
      <c r="J15" s="187">
        <f t="shared" si="1"/>
        <v>10.612058918395871</v>
      </c>
      <c r="K15" s="187">
        <f t="shared" si="1"/>
        <v>10.119411891194494</v>
      </c>
      <c r="L15" s="187">
        <f t="shared" si="1"/>
        <v>9.6267648639931167</v>
      </c>
      <c r="M15" s="187">
        <f t="shared" si="1"/>
        <v>9.1341178367917397</v>
      </c>
      <c r="N15" s="187">
        <f t="shared" si="1"/>
        <v>8.6414708095903663</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541</v>
      </c>
      <c r="E19" s="112" t="s">
        <v>395</v>
      </c>
      <c r="F19" s="118" t="s">
        <v>400</v>
      </c>
      <c r="G19" s="187">
        <f t="shared" ref="G19:N19" si="2">G14*$D$37</f>
        <v>3.5101300000000002</v>
      </c>
      <c r="H19" s="187">
        <f t="shared" si="2"/>
        <v>3.3670981464358674</v>
      </c>
      <c r="I19" s="187">
        <f t="shared" si="2"/>
        <v>3.2240662928717341</v>
      </c>
      <c r="J19" s="187">
        <f t="shared" si="2"/>
        <v>3.0810344393076012</v>
      </c>
      <c r="K19" s="187">
        <f t="shared" si="2"/>
        <v>2.9380025857434684</v>
      </c>
      <c r="L19" s="187">
        <f t="shared" si="2"/>
        <v>2.7949707321793347</v>
      </c>
      <c r="M19" s="187">
        <f t="shared" si="2"/>
        <v>2.6519388786152018</v>
      </c>
      <c r="N19" s="187">
        <f t="shared" si="2"/>
        <v>2.5089070250510703</v>
      </c>
    </row>
    <row r="20" spans="3:16" ht="27.6">
      <c r="C20" s="112" t="s">
        <v>335</v>
      </c>
      <c r="D20" s="65" t="s">
        <v>541</v>
      </c>
      <c r="E20" s="112" t="s">
        <v>395</v>
      </c>
      <c r="F20" s="118" t="s">
        <v>400</v>
      </c>
      <c r="G20" s="187">
        <f t="shared" ref="G20:N20" si="3">G14*$D$38</f>
        <v>0.51987000000000005</v>
      </c>
      <c r="H20" s="187">
        <f t="shared" si="3"/>
        <v>0.49868617783034086</v>
      </c>
      <c r="I20" s="187">
        <f t="shared" si="3"/>
        <v>0.47750235566068167</v>
      </c>
      <c r="J20" s="187">
        <f t="shared" si="3"/>
        <v>0.45631853349102247</v>
      </c>
      <c r="K20" s="187">
        <f t="shared" si="3"/>
        <v>0.43513471132136328</v>
      </c>
      <c r="L20" s="187">
        <f t="shared" si="3"/>
        <v>0.41395088915170403</v>
      </c>
      <c r="M20" s="187">
        <f t="shared" si="3"/>
        <v>0.39276706698204483</v>
      </c>
      <c r="N20" s="187">
        <f t="shared" si="3"/>
        <v>0.37158324481238586</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0.95925169336630467</v>
      </c>
      <c r="I27" s="122">
        <f t="shared" ref="I27:N27" si="4">I30/$G$30</f>
        <v>0.91850338673260934</v>
      </c>
      <c r="J27" s="122">
        <f t="shared" si="4"/>
        <v>0.87775508009891401</v>
      </c>
      <c r="K27" s="122">
        <f t="shared" si="4"/>
        <v>0.83700677346521868</v>
      </c>
      <c r="L27" s="122">
        <f t="shared" si="4"/>
        <v>0.79625846683152324</v>
      </c>
      <c r="M27" s="122">
        <f t="shared" si="4"/>
        <v>0.75551016019782791</v>
      </c>
      <c r="N27" s="122">
        <f t="shared" si="4"/>
        <v>0.71476185356413291</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0.96084710743801649</v>
      </c>
      <c r="H30" s="122">
        <f t="shared" ref="H30:M30" si="5">G30+(($N30-$F30)/8)</f>
        <v>0.92169421487603298</v>
      </c>
      <c r="I30" s="122">
        <f t="shared" si="5"/>
        <v>0.88254132231404947</v>
      </c>
      <c r="J30" s="122">
        <f t="shared" si="5"/>
        <v>0.84338842975206596</v>
      </c>
      <c r="K30" s="122">
        <f t="shared" si="5"/>
        <v>0.80423553719008245</v>
      </c>
      <c r="L30" s="122">
        <f t="shared" si="5"/>
        <v>0.76508264462809894</v>
      </c>
      <c r="M30" s="122">
        <f t="shared" si="5"/>
        <v>0.72592975206611543</v>
      </c>
      <c r="N30" s="119">
        <f>E41/D41</f>
        <v>0.68677685950413225</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c r="D39"/>
      <c r="E39"/>
      <c r="F39"/>
      <c r="G39" s="91"/>
      <c r="H39" s="186"/>
    </row>
    <row r="40" spans="3:8" ht="14.45">
      <c r="C40" s="496"/>
      <c r="D40" s="496">
        <v>2010</v>
      </c>
      <c r="E40" s="496">
        <v>2050</v>
      </c>
      <c r="F40"/>
      <c r="G40" s="91"/>
      <c r="H40" s="186"/>
    </row>
    <row r="41" spans="3:8" ht="14.45">
      <c r="C41" s="496" t="s">
        <v>406</v>
      </c>
      <c r="D41" s="496">
        <f>1.21*10^3</f>
        <v>1210</v>
      </c>
      <c r="E41" s="496">
        <f>8.31*10^2</f>
        <v>831</v>
      </c>
      <c r="F41"/>
      <c r="G41" s="91"/>
      <c r="H41" s="186"/>
    </row>
    <row r="42" spans="3:8" ht="14.45">
      <c r="C42" s="496" t="s">
        <v>551</v>
      </c>
      <c r="D42" s="496"/>
      <c r="E42" s="496"/>
      <c r="F42"/>
      <c r="G42" s="91"/>
      <c r="H42" s="186"/>
    </row>
    <row r="43" spans="3:8" ht="14.45">
      <c r="C43"/>
      <c r="D43"/>
      <c r="E43"/>
      <c r="F43"/>
      <c r="G43" s="91"/>
      <c r="H43" s="186"/>
    </row>
    <row r="44" spans="3:8" ht="14.45">
      <c r="C44"/>
      <c r="D44"/>
      <c r="E44"/>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F58"/>
    </row>
  </sheetData>
  <conditionalFormatting sqref="C37:C38 C24:F24 G19:N24 C13:N18 C26:N27 D25:N25 C28:P28 C29:N29 C30:F30">
    <cfRule type="expression" dxfId="2941" priority="3">
      <formula>_xlfn.ISFORMULA(C13)</formula>
    </cfRule>
  </conditionalFormatting>
  <conditionalFormatting sqref="N30 D19:E23">
    <cfRule type="expression" dxfId="2940" priority="6">
      <formula>_xlfn.ISFORMULA(D19)</formula>
    </cfRule>
  </conditionalFormatting>
  <conditionalFormatting sqref="C19:C23">
    <cfRule type="expression" dxfId="2939" priority="5">
      <formula>_xlfn.ISFORMULA(C19)</formula>
    </cfRule>
  </conditionalFormatting>
  <conditionalFormatting sqref="F19:F23">
    <cfRule type="expression" dxfId="2938" priority="4">
      <formula>_xlfn.ISFORMULA(F19)</formula>
    </cfRule>
  </conditionalFormatting>
  <conditionalFormatting sqref="C25">
    <cfRule type="expression" dxfId="2937" priority="2">
      <formula>_xlfn.ISFORMULA(C25)</formula>
    </cfRule>
  </conditionalFormatting>
  <conditionalFormatting sqref="G30:M30">
    <cfRule type="expression" dxfId="2936" priority="1">
      <formula>_xlfn.ISFORMULA(G30)</formula>
    </cfRule>
  </conditionalFormatting>
  <pageMargins left="0.7" right="0.7" top="0.75" bottom="0.75" header="0.3" footer="0.3"/>
  <pageSetup paperSize="9" orientation="portrait" horizontalDpi="4294967294" verticalDpi="429496729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EF7D7-A54C-4CD8-BD55-474CCB46CD14}">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18"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(5)'!C15</f>
        <v>Fast pyro</v>
      </c>
      <c r="C14" s="67" t="s">
        <v>411</v>
      </c>
      <c r="D14" s="67" t="s">
        <v>296</v>
      </c>
      <c r="E14" s="192">
        <f>E28+E43</f>
        <v>0</v>
      </c>
      <c r="F14" s="192">
        <f t="shared" ref="F14:L15" si="0">F28+F43</f>
        <v>0</v>
      </c>
      <c r="G14" s="192">
        <f t="shared" si="0"/>
        <v>1476119782.4634762</v>
      </c>
      <c r="H14" s="192">
        <f t="shared" si="0"/>
        <v>3971145784.9328628</v>
      </c>
      <c r="I14" s="192">
        <f t="shared" si="0"/>
        <v>5158200324.7676516</v>
      </c>
      <c r="J14" s="192">
        <f t="shared" si="0"/>
        <v>6106199786.9623518</v>
      </c>
      <c r="K14" s="192">
        <f t="shared" si="0"/>
        <v>8665585556.3850689</v>
      </c>
      <c r="L14" s="192">
        <f t="shared" si="0"/>
        <v>11737899415.080587</v>
      </c>
    </row>
    <row r="15" spans="2:13">
      <c r="C15" s="67" t="s">
        <v>380</v>
      </c>
      <c r="D15" s="67" t="s">
        <v>296</v>
      </c>
      <c r="E15" s="192">
        <f>E29+E44</f>
        <v>0</v>
      </c>
      <c r="F15" s="192">
        <f t="shared" si="0"/>
        <v>0</v>
      </c>
      <c r="G15" s="192">
        <f t="shared" si="0"/>
        <v>4428359347.3904285</v>
      </c>
      <c r="H15" s="192">
        <f t="shared" si="0"/>
        <v>11913437354.798588</v>
      </c>
      <c r="I15" s="192">
        <f t="shared" si="0"/>
        <v>15474600974.302954</v>
      </c>
      <c r="J15" s="192">
        <f t="shared" si="0"/>
        <v>18318599360.887058</v>
      </c>
      <c r="K15" s="192">
        <f t="shared" si="0"/>
        <v>25996756669.155209</v>
      </c>
      <c r="L15" s="192">
        <f t="shared" si="0"/>
        <v>35213698245.241753</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0</v>
      </c>
      <c r="F19" s="187">
        <f t="shared" ref="F19:L19" si="1">F33+F48</f>
        <v>0</v>
      </c>
      <c r="G19" s="187">
        <f t="shared" si="1"/>
        <v>1285700330.5256877</v>
      </c>
      <c r="H19" s="187">
        <f t="shared" si="1"/>
        <v>3458867978.6765237</v>
      </c>
      <c r="I19" s="187">
        <f t="shared" si="1"/>
        <v>4492792482.8726254</v>
      </c>
      <c r="J19" s="187">
        <f t="shared" si="1"/>
        <v>5318500014.4442072</v>
      </c>
      <c r="K19" s="187">
        <f t="shared" si="1"/>
        <v>7547725019.6113939</v>
      </c>
      <c r="L19" s="187">
        <f t="shared" si="1"/>
        <v>10223710390.535194</v>
      </c>
    </row>
    <row r="20" spans="2:12">
      <c r="C20" s="112" t="s">
        <v>335</v>
      </c>
      <c r="D20" s="67" t="s">
        <v>296</v>
      </c>
      <c r="E20" s="187">
        <f t="shared" ref="E20:L20" si="2">E34+E49</f>
        <v>0</v>
      </c>
      <c r="F20" s="187">
        <f t="shared" si="2"/>
        <v>0</v>
      </c>
      <c r="G20" s="187">
        <f t="shared" si="2"/>
        <v>190419451.93778846</v>
      </c>
      <c r="H20" s="187">
        <f t="shared" si="2"/>
        <v>512277806.25633925</v>
      </c>
      <c r="I20" s="187">
        <f t="shared" si="2"/>
        <v>665407841.89502692</v>
      </c>
      <c r="J20" s="187">
        <f t="shared" si="2"/>
        <v>787699772.51814342</v>
      </c>
      <c r="K20" s="187">
        <f t="shared" si="2"/>
        <v>1117860536.7736738</v>
      </c>
      <c r="L20" s="187">
        <f t="shared" si="2"/>
        <v>1514189024.5453959</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(5)'!C15</f>
        <v>Fast pyro</v>
      </c>
      <c r="C28" s="67" t="s">
        <v>411</v>
      </c>
      <c r="D28" s="67" t="s">
        <v>296</v>
      </c>
      <c r="E28" s="192">
        <f>'Deployment (5)'!I$16*'Tech costs (5)'!G14*'Deployment (5)'!$T$8*'tech costs background'!$B$30</f>
        <v>0</v>
      </c>
      <c r="F28" s="192">
        <f>'Deployment (5)'!J$16*'Tech costs (5)'!H14*'Deployment (5)'!$T$8*'tech costs background'!$B$30</f>
        <v>0</v>
      </c>
      <c r="G28" s="192">
        <f>'Deployment (5)'!K$16*'Tech costs (5)'!I14*'Deployment (5)'!$T$8*'tech costs background'!$B$30</f>
        <v>215060654.92401445</v>
      </c>
      <c r="H28" s="192">
        <f>'Deployment (5)'!L$16*'Tech costs (5)'!J14*'Deployment (5)'!$T$8*'tech costs background'!$B$30</f>
        <v>161137530.61703056</v>
      </c>
      <c r="I28" s="192">
        <f>'Deployment (5)'!M$16*'Tech costs (5)'!K14*'Deployment (5)'!$T$8*'tech costs background'!$B$30</f>
        <v>272827848.64829808</v>
      </c>
      <c r="J28" s="192">
        <f>'Deployment (5)'!N$16*'Tech costs (5)'!L14*'Deployment (5)'!$T$8*'tech costs background'!$B$30</f>
        <v>478516683.0530172</v>
      </c>
      <c r="K28" s="192">
        <f>'Deployment (5)'!O$16*'Tech costs (5)'!M14*'Deployment (5)'!$T$8*'tech costs background'!$B$30</f>
        <v>1020574152.6852716</v>
      </c>
      <c r="L28" s="192">
        <f>'Deployment (5)'!P$16*'Tech costs (5)'!N14*'Deployment (5)'!$T$8*'tech costs background'!$B$30</f>
        <v>1546444435.8175817</v>
      </c>
    </row>
    <row r="29" spans="2:12">
      <c r="C29" s="67" t="s">
        <v>380</v>
      </c>
      <c r="D29" s="67" t="s">
        <v>296</v>
      </c>
      <c r="E29" s="192">
        <f>'Deployment (5)'!I$16*'Tech costs (5)'!G15*'Deployment (5)'!$T$8*'tech costs background'!$B$30</f>
        <v>0</v>
      </c>
      <c r="F29" s="192">
        <f>'Deployment (5)'!J$16*'Tech costs (5)'!H15*'Deployment (5)'!$T$8*'tech costs background'!$B$30</f>
        <v>0</v>
      </c>
      <c r="G29" s="192">
        <f>'Deployment (5)'!K$16*'Tech costs (5)'!I15*'Deployment (5)'!$T$8*'tech costs background'!$B$30</f>
        <v>645181964.77204347</v>
      </c>
      <c r="H29" s="192">
        <f>'Deployment (5)'!L$16*'Tech costs (5)'!J15*'Deployment (5)'!$T$8*'tech costs background'!$B$30</f>
        <v>483412591.85109156</v>
      </c>
      <c r="I29" s="192">
        <f>'Deployment (5)'!M$16*'Tech costs (5)'!K15*'Deployment (5)'!$T$8*'tech costs background'!$B$30</f>
        <v>818483545.94489419</v>
      </c>
      <c r="J29" s="192">
        <f>'Deployment (5)'!N$16*'Tech costs (5)'!L15*'Deployment (5)'!$T$8*'tech costs background'!$B$30</f>
        <v>1435550049.1590517</v>
      </c>
      <c r="K29" s="192">
        <f>'Deployment (5)'!O$16*'Tech costs (5)'!M15*'Deployment (5)'!$T$8*'tech costs background'!$B$30</f>
        <v>3061722458.0558152</v>
      </c>
      <c r="L29" s="192">
        <f>'Deployment (5)'!P$16*'Tech costs (5)'!N15*'Deployment (5)'!$T$8*'tech costs background'!$B$30</f>
        <v>4639333307.4527445</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13">
        <f>'Deployment (5)'!I$16*'Tech costs (5)'!G19*'Deployment (5)'!$T$8*'tech costs background'!$B$30</f>
        <v>0</v>
      </c>
      <c r="F33" s="113">
        <f>'Deployment (5)'!J$16*'Tech costs (5)'!H19*'Deployment (5)'!$T$8*'tech costs background'!$B$30</f>
        <v>0</v>
      </c>
      <c r="G33" s="113">
        <f>'Deployment (5)'!K$16*'Tech costs (5)'!I19*'Deployment (5)'!$T$8*'tech costs background'!$B$30</f>
        <v>187317830.43881658</v>
      </c>
      <c r="H33" s="113">
        <f>'Deployment (5)'!L$16*'Tech costs (5)'!J19*'Deployment (5)'!$T$8*'tech costs background'!$B$30</f>
        <v>140350789.16743362</v>
      </c>
      <c r="I33" s="113">
        <f>'Deployment (5)'!M$16*'Tech costs (5)'!K19*'Deployment (5)'!$T$8*'tech costs background'!$B$30</f>
        <v>237633056.17266765</v>
      </c>
      <c r="J33" s="113">
        <f>'Deployment (5)'!N$16*'Tech costs (5)'!L19*'Deployment (5)'!$T$8*'tech costs background'!$B$30</f>
        <v>416788030.93917793</v>
      </c>
      <c r="K33" s="113">
        <f>'Deployment (5)'!O$16*'Tech costs (5)'!M19*'Deployment (5)'!$T$8*'tech costs background'!$B$30</f>
        <v>888920086.98887169</v>
      </c>
      <c r="L33" s="113">
        <f>'Deployment (5)'!P$16*'Tech costs (5)'!N19*'Deployment (5)'!$T$8*'tech costs background'!$B$30</f>
        <v>1346953103.5971136</v>
      </c>
    </row>
    <row r="34" spans="2:12">
      <c r="C34" s="112" t="s">
        <v>335</v>
      </c>
      <c r="D34" s="67" t="s">
        <v>296</v>
      </c>
      <c r="E34" s="113">
        <f>'Deployment (5)'!I$16*'Tech costs (5)'!G20*'Deployment (5)'!$T$8*'tech costs background'!$B$30</f>
        <v>0</v>
      </c>
      <c r="F34" s="113">
        <f>'Deployment (5)'!J$16*'Tech costs (5)'!H20*'Deployment (5)'!$T$8*'tech costs background'!$B$30</f>
        <v>0</v>
      </c>
      <c r="G34" s="113">
        <f>'Deployment (5)'!K$16*'Tech costs (5)'!I20*'Deployment (5)'!$T$8*'tech costs background'!$B$30</f>
        <v>27742824.485197864</v>
      </c>
      <c r="H34" s="113">
        <f>'Deployment (5)'!L$16*'Tech costs (5)'!J20*'Deployment (5)'!$T$8*'tech costs background'!$B$30</f>
        <v>20786741.449596938</v>
      </c>
      <c r="I34" s="113">
        <f>'Deployment (5)'!M$16*'Tech costs (5)'!K20*'Deployment (5)'!$T$8*'tech costs background'!$B$30</f>
        <v>35194792.475630455</v>
      </c>
      <c r="J34" s="113">
        <f>'Deployment (5)'!N$16*'Tech costs (5)'!L20*'Deployment (5)'!$T$8*'tech costs background'!$B$30</f>
        <v>61728652.113839217</v>
      </c>
      <c r="K34" s="113">
        <f>'Deployment (5)'!O$16*'Tech costs (5)'!M20*'Deployment (5)'!$T$8*'tech costs background'!$B$30</f>
        <v>131654065.69640006</v>
      </c>
      <c r="L34" s="113">
        <f>'Deployment (5)'!P$16*'Tech costs (5)'!N20*'Deployment (5)'!$T$8*'tech costs background'!$B$30</f>
        <v>199491332.22046804</v>
      </c>
    </row>
    <row r="35" spans="2:12">
      <c r="C35" s="112"/>
      <c r="D35" s="65"/>
      <c r="E35" s="187"/>
      <c r="F35" s="187"/>
      <c r="G35" s="187"/>
      <c r="H35" s="187"/>
      <c r="I35" s="187"/>
      <c r="J35" s="187"/>
      <c r="K35" s="187"/>
      <c r="L35" s="187"/>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(5)'!C15</f>
        <v>Fast pyro</v>
      </c>
      <c r="C43" s="67" t="s">
        <v>411</v>
      </c>
      <c r="D43" s="67" t="s">
        <v>296</v>
      </c>
      <c r="E43" s="192">
        <f>'Deployment (5)'!I$25*'Tech costs (5)'!G14*'Deployment (5)'!$T$8*'tech costs background'!$B$30</f>
        <v>0</v>
      </c>
      <c r="F43" s="192">
        <f>'Deployment (5)'!J$25*'Tech costs (5)'!H14*'Deployment (5)'!$T$8*'tech costs background'!$B$30</f>
        <v>0</v>
      </c>
      <c r="G43" s="192">
        <f>'Deployment (5)'!K$25*'Tech costs (5)'!I14*'Deployment (5)'!$T$8*'tech costs background'!$B$30</f>
        <v>1261059127.5394619</v>
      </c>
      <c r="H43" s="192">
        <f>'Deployment (5)'!L$25*'Tech costs (5)'!J14*'Deployment (5)'!$T$8*'tech costs background'!$B$30</f>
        <v>3810008254.3158321</v>
      </c>
      <c r="I43" s="192">
        <f>'Deployment (5)'!M$25*'Tech costs (5)'!K14*'Deployment (5)'!$T$8*'tech costs background'!$B$30</f>
        <v>4885372476.1193533</v>
      </c>
      <c r="J43" s="192">
        <f>'Deployment (5)'!N$25*'Tech costs (5)'!L14*'Deployment (5)'!$T$8*'tech costs background'!$B$30</f>
        <v>5627683103.9093342</v>
      </c>
      <c r="K43" s="192">
        <f>'Deployment (5)'!O$25*'Tech costs (5)'!M14*'Deployment (5)'!$T$8*'tech costs background'!$B$30</f>
        <v>7645011403.6997976</v>
      </c>
      <c r="L43" s="192">
        <f>'Deployment (5)'!P$25*'Tech costs (5)'!N14*'Deployment (5)'!$T$8*'tech costs background'!$B$30</f>
        <v>10191454979.263006</v>
      </c>
    </row>
    <row r="44" spans="2:12">
      <c r="C44" s="67" t="s">
        <v>380</v>
      </c>
      <c r="D44" s="67" t="s">
        <v>296</v>
      </c>
      <c r="E44" s="192">
        <f>'Deployment (5)'!I$25*'Tech costs (5)'!G15*'Deployment (5)'!$T$8*'tech costs background'!$B$30</f>
        <v>0</v>
      </c>
      <c r="F44" s="192">
        <f>'Deployment (5)'!J$25*'Tech costs (5)'!H15*'Deployment (5)'!$T$8*'tech costs background'!$B$30</f>
        <v>0</v>
      </c>
      <c r="G44" s="192">
        <f>'Deployment (5)'!K$25*'Tech costs (5)'!I15*'Deployment (5)'!$T$8*'tech costs background'!$B$30</f>
        <v>3783177382.6183848</v>
      </c>
      <c r="H44" s="192">
        <f>'Deployment (5)'!L$25*'Tech costs (5)'!J15*'Deployment (5)'!$T$8*'tech costs background'!$B$30</f>
        <v>11430024762.947496</v>
      </c>
      <c r="I44" s="192">
        <f>'Deployment (5)'!M$25*'Tech costs (5)'!K15*'Deployment (5)'!$T$8*'tech costs background'!$B$30</f>
        <v>14656117428.358059</v>
      </c>
      <c r="J44" s="192">
        <f>'Deployment (5)'!N$25*'Tech costs (5)'!L15*'Deployment (5)'!$T$8*'tech costs background'!$B$30</f>
        <v>16883049311.728006</v>
      </c>
      <c r="K44" s="192">
        <f>'Deployment (5)'!O$25*'Tech costs (5)'!M15*'Deployment (5)'!$T$8*'tech costs background'!$B$30</f>
        <v>22935034211.099392</v>
      </c>
      <c r="L44" s="192">
        <f>'Deployment (5)'!P$25*'Tech costs (5)'!N15*'Deployment (5)'!$T$8*'tech costs background'!$B$30</f>
        <v>30574364937.789005</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(5)'!I$25*'Tech costs (5)'!G19*'Deployment (5)'!$T$8*'tech costs background'!$B$30</f>
        <v>0</v>
      </c>
      <c r="F48" s="187">
        <f>'Deployment (5)'!J$25*'Tech costs (5)'!H19*'Deployment (5)'!$T$8*'tech costs background'!$B$30</f>
        <v>0</v>
      </c>
      <c r="G48" s="187">
        <f>'Deployment (5)'!K$25*'Tech costs (5)'!I19*'Deployment (5)'!$T$8*'tech costs background'!$B$30</f>
        <v>1098382500.0868711</v>
      </c>
      <c r="H48" s="187">
        <f>'Deployment (5)'!L$25*'Tech costs (5)'!J19*'Deployment (5)'!$T$8*'tech costs background'!$B$30</f>
        <v>3318517189.5090899</v>
      </c>
      <c r="I48" s="187">
        <f>'Deployment (5)'!M$25*'Tech costs (5)'!K19*'Deployment (5)'!$T$8*'tech costs background'!$B$30</f>
        <v>4255159426.6999574</v>
      </c>
      <c r="J48" s="187">
        <f>'Deployment (5)'!N$25*'Tech costs (5)'!L19*'Deployment (5)'!$T$8*'tech costs background'!$B$30</f>
        <v>4901711983.5050297</v>
      </c>
      <c r="K48" s="187">
        <f>'Deployment (5)'!O$25*'Tech costs (5)'!M19*'Deployment (5)'!$T$8*'tech costs background'!$B$30</f>
        <v>6658804932.6225224</v>
      </c>
      <c r="L48" s="187">
        <f>'Deployment (5)'!P$25*'Tech costs (5)'!N19*'Deployment (5)'!$T$8*'tech costs background'!$B$30</f>
        <v>8876757286.9380798</v>
      </c>
    </row>
    <row r="49" spans="3:12">
      <c r="C49" s="112" t="s">
        <v>335</v>
      </c>
      <c r="D49" s="67" t="s">
        <v>296</v>
      </c>
      <c r="E49" s="187">
        <f>'Deployment (5)'!I$25*'Tech costs (5)'!G20*'Deployment (5)'!$T$8*'tech costs background'!$B$30</f>
        <v>0</v>
      </c>
      <c r="F49" s="187">
        <f>'Deployment (5)'!J$25*'Tech costs (5)'!H20*'Deployment (5)'!$T$8*'tech costs background'!$B$30</f>
        <v>0</v>
      </c>
      <c r="G49" s="187">
        <f>'Deployment (5)'!K$25*'Tech costs (5)'!I20*'Deployment (5)'!$T$8*'tech costs background'!$B$30</f>
        <v>162676627.45259058</v>
      </c>
      <c r="H49" s="187">
        <f>'Deployment (5)'!L$25*'Tech costs (5)'!J20*'Deployment (5)'!$T$8*'tech costs background'!$B$30</f>
        <v>491491064.80674231</v>
      </c>
      <c r="I49" s="187">
        <f>'Deployment (5)'!M$25*'Tech costs (5)'!K20*'Deployment (5)'!$T$8*'tech costs background'!$B$30</f>
        <v>630213049.41939652</v>
      </c>
      <c r="J49" s="187">
        <f>'Deployment (5)'!N$25*'Tech costs (5)'!L20*'Deployment (5)'!$T$8*'tech costs background'!$B$30</f>
        <v>725971120.40430415</v>
      </c>
      <c r="K49" s="187">
        <f>'Deployment (5)'!O$25*'Tech costs (5)'!M20*'Deployment (5)'!$T$8*'tech costs background'!$B$30</f>
        <v>986206471.07727373</v>
      </c>
      <c r="L49" s="187">
        <f>'Deployment (5)'!P$25*'Tech costs (5)'!N20*'Deployment (5)'!$T$8*'tech costs background'!$B$30</f>
        <v>1314697692.3249278</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45:XFD45 A53:XFD1048576 A1:XFD16 C25:XFD30 C38:XFD44 A24:XFD24">
    <cfRule type="expression" dxfId="2935" priority="17">
      <formula>_xlfn.ISFORMULA(A1)</formula>
    </cfRule>
  </conditionalFormatting>
  <conditionalFormatting sqref="A25:A44 A17:B23 M17:XFD23 M31:XFD37 A46:B52 M46:XFD52">
    <cfRule type="expression" dxfId="2934" priority="23">
      <formula>_xlfn.ISFORMULA(A17)</formula>
    </cfRule>
  </conditionalFormatting>
  <conditionalFormatting sqref="C27:C28">
    <cfRule type="expression" dxfId="2933" priority="21">
      <formula>_xlfn.ISFORMULA(C27)</formula>
    </cfRule>
  </conditionalFormatting>
  <conditionalFormatting sqref="C29">
    <cfRule type="expression" dxfId="2932" priority="20">
      <formula>_xlfn.ISFORMULA(C29)</formula>
    </cfRule>
  </conditionalFormatting>
  <conditionalFormatting sqref="C42:C43">
    <cfRule type="expression" dxfId="2931" priority="19">
      <formula>_xlfn.ISFORMULA(C42)</formula>
    </cfRule>
  </conditionalFormatting>
  <conditionalFormatting sqref="C44">
    <cfRule type="expression" dxfId="2930" priority="18">
      <formula>_xlfn.ISFORMULA(C44)</formula>
    </cfRule>
  </conditionalFormatting>
  <conditionalFormatting sqref="E29:L29">
    <cfRule type="expression" dxfId="2929" priority="16">
      <formula>_xlfn.ISFORMULA(E29)</formula>
    </cfRule>
  </conditionalFormatting>
  <conditionalFormatting sqref="D21:D23 C17:D18 E17:L23 C31:D32 E31:L37 C46:D47 E46:L52">
    <cfRule type="expression" dxfId="2928" priority="15">
      <formula>_xlfn.ISFORMULA(C17)</formula>
    </cfRule>
  </conditionalFormatting>
  <conditionalFormatting sqref="C19:C23">
    <cfRule type="expression" dxfId="2927" priority="14">
      <formula>_xlfn.ISFORMULA(C19)</formula>
    </cfRule>
  </conditionalFormatting>
  <conditionalFormatting sqref="D35:D37">
    <cfRule type="expression" dxfId="2926" priority="12">
      <formula>_xlfn.ISFORMULA(D35)</formula>
    </cfRule>
  </conditionalFormatting>
  <conditionalFormatting sqref="C33:C37">
    <cfRule type="expression" dxfId="2925" priority="11">
      <formula>_xlfn.ISFORMULA(C33)</formula>
    </cfRule>
  </conditionalFormatting>
  <conditionalFormatting sqref="D50:D52">
    <cfRule type="expression" dxfId="2924" priority="9">
      <formula>_xlfn.ISFORMULA(D50)</formula>
    </cfRule>
  </conditionalFormatting>
  <conditionalFormatting sqref="C48:C52">
    <cfRule type="expression" dxfId="2923" priority="8">
      <formula>_xlfn.ISFORMULA(C48)</formula>
    </cfRule>
  </conditionalFormatting>
  <conditionalFormatting sqref="D19:D20">
    <cfRule type="expression" dxfId="2922" priority="6">
      <formula>_xlfn.ISFORMULA(D19)</formula>
    </cfRule>
  </conditionalFormatting>
  <conditionalFormatting sqref="D19:D20">
    <cfRule type="expression" dxfId="2921" priority="5">
      <formula>_xlfn.ISFORMULA(D19)</formula>
    </cfRule>
  </conditionalFormatting>
  <conditionalFormatting sqref="D33:D34">
    <cfRule type="expression" dxfId="2920" priority="4">
      <formula>_xlfn.ISFORMULA(D33)</formula>
    </cfRule>
  </conditionalFormatting>
  <conditionalFormatting sqref="D33:D34">
    <cfRule type="expression" dxfId="2919" priority="3">
      <formula>_xlfn.ISFORMULA(D33)</formula>
    </cfRule>
  </conditionalFormatting>
  <conditionalFormatting sqref="D48:D49">
    <cfRule type="expression" dxfId="2918" priority="2">
      <formula>_xlfn.ISFORMULA(D48)</formula>
    </cfRule>
  </conditionalFormatting>
  <conditionalFormatting sqref="D48:D49">
    <cfRule type="expression" dxfId="2917" priority="1">
      <formula>_xlfn.ISFORMULA(D48)</formula>
    </cfRule>
  </conditionalFormatting>
  <pageMargins left="0.7" right="0.7" top="0.75" bottom="0.75" header="0.3" footer="0.3"/>
  <pageSetup paperSize="9" orientation="portrait" horizontalDpi="4294967294" verticalDpi="429496729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7AA94-7CCB-431B-B416-367C18E5738D}">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(5)'!C15</f>
        <v>Fast pyro</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B11:B38 A11:A1048576 O17:P17 O32:P32 Q11:XFD1048576 A1:XFD10 C12:P12 D11:P11 C16:P16 B39:P1048576 C24:P27 C31:P31 G29:G30 D28:D29 D13 G15:H15 G13:P14 D14:E15">
    <cfRule type="expression" dxfId="2916" priority="35">
      <formula>_xlfn.ISFORMULA(A1)</formula>
    </cfRule>
  </conditionalFormatting>
  <conditionalFormatting sqref="C13:C15">
    <cfRule type="expression" dxfId="2915" priority="34">
      <formula>_xlfn.ISFORMULA(C13)</formula>
    </cfRule>
  </conditionalFormatting>
  <conditionalFormatting sqref="C11">
    <cfRule type="expression" dxfId="2914" priority="33">
      <formula>_xlfn.ISFORMULA(C11)</formula>
    </cfRule>
  </conditionalFormatting>
  <conditionalFormatting sqref="J28:P28">
    <cfRule type="expression" dxfId="2913" priority="32">
      <formula>_xlfn.ISFORMULA(J28)</formula>
    </cfRule>
  </conditionalFormatting>
  <conditionalFormatting sqref="H29:P29 H30">
    <cfRule type="expression" dxfId="2912" priority="30">
      <formula>_xlfn.ISFORMULA(H29)</formula>
    </cfRule>
  </conditionalFormatting>
  <conditionalFormatting sqref="G18:H18 G20:H23 G19">
    <cfRule type="expression" dxfId="2911" priority="21">
      <formula>_xlfn.ISFORMULA(G18)</formula>
    </cfRule>
  </conditionalFormatting>
  <conditionalFormatting sqref="C28:C30">
    <cfRule type="expression" dxfId="2910" priority="31">
      <formula>_xlfn.ISFORMULA(C28)</formula>
    </cfRule>
  </conditionalFormatting>
  <conditionalFormatting sqref="G28:H28">
    <cfRule type="expression" dxfId="2909" priority="29">
      <formula>_xlfn.ISFORMULA(G28)</formula>
    </cfRule>
  </conditionalFormatting>
  <conditionalFormatting sqref="I28">
    <cfRule type="expression" dxfId="2908" priority="28">
      <formula>_xlfn.ISFORMULA(I28)</formula>
    </cfRule>
  </conditionalFormatting>
  <conditionalFormatting sqref="I18:P23 I33:P38 D21:F23 E36:F38 C18:F18 C17:N17 C32:N32 C33:F33">
    <cfRule type="expression" dxfId="2907" priority="27">
      <formula>_xlfn.ISFORMULA(C17)</formula>
    </cfRule>
  </conditionalFormatting>
  <conditionalFormatting sqref="C19:C23">
    <cfRule type="expression" dxfId="2906" priority="26">
      <formula>_xlfn.ISFORMULA(C19)</formula>
    </cfRule>
  </conditionalFormatting>
  <conditionalFormatting sqref="D36:D38">
    <cfRule type="expression" dxfId="2905" priority="24">
      <formula>_xlfn.ISFORMULA(D36)</formula>
    </cfRule>
  </conditionalFormatting>
  <conditionalFormatting sqref="C34:C38">
    <cfRule type="expression" dxfId="2904" priority="23">
      <formula>_xlfn.ISFORMULA(C34)</formula>
    </cfRule>
  </conditionalFormatting>
  <conditionalFormatting sqref="G33:H33 G35:H38 G34">
    <cfRule type="expression" dxfId="2903" priority="20">
      <formula>_xlfn.ISFORMULA(G33)</formula>
    </cfRule>
  </conditionalFormatting>
  <conditionalFormatting sqref="D19:D20">
    <cfRule type="expression" dxfId="2902" priority="19">
      <formula>_xlfn.ISFORMULA(D19)</formula>
    </cfRule>
  </conditionalFormatting>
  <conditionalFormatting sqref="D34:D35">
    <cfRule type="expression" dxfId="2901" priority="18">
      <formula>_xlfn.ISFORMULA(D34)</formula>
    </cfRule>
  </conditionalFormatting>
  <conditionalFormatting sqref="D30">
    <cfRule type="expression" dxfId="2900" priority="17">
      <formula>_xlfn.ISFORMULA(D30)</formula>
    </cfRule>
  </conditionalFormatting>
  <conditionalFormatting sqref="I15:P15">
    <cfRule type="expression" dxfId="2899" priority="16">
      <formula>_xlfn.ISFORMULA(I15)</formula>
    </cfRule>
  </conditionalFormatting>
  <conditionalFormatting sqref="I30:P30">
    <cfRule type="expression" dxfId="2898" priority="15">
      <formula>_xlfn.ISFORMULA(I30)</formula>
    </cfRule>
  </conditionalFormatting>
  <conditionalFormatting sqref="H19">
    <cfRule type="expression" dxfId="2897" priority="14">
      <formula>_xlfn.ISFORMULA(H19)</formula>
    </cfRule>
  </conditionalFormatting>
  <conditionalFormatting sqref="H34">
    <cfRule type="expression" dxfId="2896" priority="13">
      <formula>_xlfn.ISFORMULA(H34)</formula>
    </cfRule>
  </conditionalFormatting>
  <conditionalFormatting sqref="E20">
    <cfRule type="expression" dxfId="2895" priority="12">
      <formula>_xlfn.ISFORMULA(E20)</formula>
    </cfRule>
  </conditionalFormatting>
  <conditionalFormatting sqref="E35">
    <cfRule type="expression" dxfId="2894" priority="11">
      <formula>_xlfn.ISFORMULA(E35)</formula>
    </cfRule>
  </conditionalFormatting>
  <conditionalFormatting sqref="E19">
    <cfRule type="expression" dxfId="2893" priority="10">
      <formula>_xlfn.ISFORMULA(E19)</formula>
    </cfRule>
  </conditionalFormatting>
  <conditionalFormatting sqref="E34:F34">
    <cfRule type="expression" dxfId="2892" priority="9">
      <formula>_xlfn.ISFORMULA(E34)</formula>
    </cfRule>
  </conditionalFormatting>
  <conditionalFormatting sqref="F35">
    <cfRule type="expression" dxfId="2891" priority="8">
      <formula>_xlfn.ISFORMULA(F35)</formula>
    </cfRule>
  </conditionalFormatting>
  <conditionalFormatting sqref="F19">
    <cfRule type="expression" dxfId="2890" priority="7">
      <formula>_xlfn.ISFORMULA(F19)</formula>
    </cfRule>
  </conditionalFormatting>
  <conditionalFormatting sqref="F20">
    <cfRule type="expression" dxfId="2889" priority="6">
      <formula>_xlfn.ISFORMULA(F20)</formula>
    </cfRule>
  </conditionalFormatting>
  <conditionalFormatting sqref="E13:F13">
    <cfRule type="expression" dxfId="2888" priority="5">
      <formula>_xlfn.ISFORMULA(E13)</formula>
    </cfRule>
  </conditionalFormatting>
  <conditionalFormatting sqref="F14:F15">
    <cfRule type="expression" dxfId="2887" priority="4">
      <formula>_xlfn.ISFORMULA(F14)</formula>
    </cfRule>
  </conditionalFormatting>
  <conditionalFormatting sqref="E29:E30">
    <cfRule type="expression" dxfId="2886" priority="3">
      <formula>_xlfn.ISFORMULA(E29)</formula>
    </cfRule>
  </conditionalFormatting>
  <conditionalFormatting sqref="E28:F28">
    <cfRule type="expression" dxfId="2885" priority="2">
      <formula>_xlfn.ISFORMULA(E28)</formula>
    </cfRule>
  </conditionalFormatting>
  <conditionalFormatting sqref="F29:F30">
    <cfRule type="expression" dxfId="2884" priority="1">
      <formula>_xlfn.ISFORMULA(F29)</formula>
    </cfRule>
  </conditionalFormatting>
  <pageMargins left="0.7" right="0.7" top="0.75" bottom="0.75" header="0.3" footer="0.3"/>
  <pageSetup paperSize="9" orientation="portrait" horizontalDpi="4294967294" verticalDpi="4294967294"/>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3E7AF-A6F6-473D-AF48-7C8053AFB4C4}">
  <sheetPr>
    <tabColor theme="8"/>
  </sheetPr>
  <dimension ref="A1"/>
  <sheetViews>
    <sheetView workbookViewId="0"/>
  </sheetViews>
  <sheetFormatPr defaultRowHeight="14.45"/>
  <sheetData/>
  <pageMargins left="0.7" right="0.7" top="0.75" bottom="0.75" header="0.3" footer="0.3"/>
  <pageSetup paperSize="9" orientation="portrait" verticalDpi="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C4240-103B-4CE4-A1B5-4D1D4F1F8995}">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(5)'!C15</f>
        <v>Fast pyro</v>
      </c>
      <c r="C14" s="496" t="s">
        <v>411</v>
      </c>
      <c r="D14" s="496" t="s">
        <v>296</v>
      </c>
      <c r="E14" s="128">
        <f>E19+E20</f>
        <v>0</v>
      </c>
      <c r="F14" s="128">
        <f t="shared" ref="F14:L14" si="0">F19+F20</f>
        <v>0</v>
      </c>
      <c r="G14" s="128">
        <f t="shared" si="0"/>
        <v>640414567.62177908</v>
      </c>
      <c r="H14" s="128">
        <f t="shared" si="0"/>
        <v>1722881598.7931225</v>
      </c>
      <c r="I14" s="128">
        <f t="shared" si="0"/>
        <v>2237885210.9004459</v>
      </c>
      <c r="J14" s="128">
        <f t="shared" si="0"/>
        <v>2649174777.573616</v>
      </c>
      <c r="K14" s="128">
        <f t="shared" si="0"/>
        <v>3759564293.637661</v>
      </c>
      <c r="L14" s="128">
        <f t="shared" si="0"/>
        <v>5092487661.2327137</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0</v>
      </c>
      <c r="F19" s="187">
        <f t="shared" ref="F19:L19" si="2">F33+F47</f>
        <v>0</v>
      </c>
      <c r="G19" s="187">
        <f t="shared" si="2"/>
        <v>449995115.68399066</v>
      </c>
      <c r="H19" s="187">
        <f t="shared" si="2"/>
        <v>1210603792.5367832</v>
      </c>
      <c r="I19" s="187">
        <f t="shared" si="2"/>
        <v>1572477369.0054188</v>
      </c>
      <c r="J19" s="187">
        <f t="shared" si="2"/>
        <v>1861475005.0554726</v>
      </c>
      <c r="K19" s="187">
        <f t="shared" si="2"/>
        <v>2641703756.8639874</v>
      </c>
      <c r="L19" s="187">
        <f t="shared" si="2"/>
        <v>3578298636.6873174</v>
      </c>
    </row>
    <row r="20" spans="2:12">
      <c r="C20" s="112" t="s">
        <v>335</v>
      </c>
      <c r="D20" s="496" t="s">
        <v>296</v>
      </c>
      <c r="E20" s="187">
        <f t="shared" ref="E20:L20" si="3">E34+E48</f>
        <v>0</v>
      </c>
      <c r="F20" s="187">
        <f t="shared" si="3"/>
        <v>0</v>
      </c>
      <c r="G20" s="187">
        <f t="shared" si="3"/>
        <v>190419451.93778846</v>
      </c>
      <c r="H20" s="187">
        <f t="shared" si="3"/>
        <v>512277806.25633925</v>
      </c>
      <c r="I20" s="187">
        <f t="shared" si="3"/>
        <v>665407841.89502692</v>
      </c>
      <c r="J20" s="187">
        <f t="shared" si="3"/>
        <v>787699772.51814342</v>
      </c>
      <c r="K20" s="187">
        <f t="shared" si="3"/>
        <v>1117860536.7736738</v>
      </c>
      <c r="L20" s="187">
        <f t="shared" si="3"/>
        <v>1514189024.5453959</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0</v>
      </c>
      <c r="F28" s="51">
        <f t="shared" ref="F28:L28" si="4">F33+F34</f>
        <v>0</v>
      </c>
      <c r="G28" s="51">
        <f t="shared" si="4"/>
        <v>93304065.138783664</v>
      </c>
      <c r="H28" s="51">
        <f t="shared" si="4"/>
        <v>69909517.658198699</v>
      </c>
      <c r="I28" s="51">
        <f t="shared" si="4"/>
        <v>118366362.13606414</v>
      </c>
      <c r="J28" s="51">
        <f t="shared" si="4"/>
        <v>207604462.94255146</v>
      </c>
      <c r="K28" s="51">
        <f t="shared" si="4"/>
        <v>442776096.14250511</v>
      </c>
      <c r="L28" s="51">
        <f t="shared" si="4"/>
        <v>670924918.47945786</v>
      </c>
    </row>
    <row r="29" spans="2:12">
      <c r="B29" s="497" t="str">
        <f>'Deployment (5)'!C15</f>
        <v>Fast pyro</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(5)'!E33*'Tradeable % (5)'!I19</f>
        <v>0</v>
      </c>
      <c r="F33" s="187">
        <f>'Market turnover (5)'!F33*'Tradeable % (5)'!J19</f>
        <v>0</v>
      </c>
      <c r="G33" s="187">
        <f>'Market turnover (5)'!G33*'Tradeable % (5)'!K19</f>
        <v>65561240.653585799</v>
      </c>
      <c r="H33" s="187">
        <f>'Market turnover (5)'!H33*'Tradeable % (5)'!L19</f>
        <v>49122776.208601765</v>
      </c>
      <c r="I33" s="187">
        <f>'Market turnover (5)'!I33*'Tradeable % (5)'!M19</f>
        <v>83171569.66043368</v>
      </c>
      <c r="J33" s="187">
        <f>'Market turnover (5)'!J33*'Tradeable % (5)'!N19</f>
        <v>145875810.82871225</v>
      </c>
      <c r="K33" s="187">
        <f>'Market turnover (5)'!K33*'Tradeable % (5)'!O19</f>
        <v>311122030.44610506</v>
      </c>
      <c r="L33" s="187">
        <f>'Market turnover (5)'!L33*'Tradeable % (5)'!P19</f>
        <v>471433586.25898975</v>
      </c>
    </row>
    <row r="34" spans="3:12">
      <c r="C34" s="112" t="s">
        <v>335</v>
      </c>
      <c r="D34" s="496" t="s">
        <v>296</v>
      </c>
      <c r="E34" s="187">
        <f>'Market turnover (5)'!E34*'Tradeable % (5)'!I20</f>
        <v>0</v>
      </c>
      <c r="F34" s="187">
        <f>'Market turnover (5)'!F34*'Tradeable % (5)'!J20</f>
        <v>0</v>
      </c>
      <c r="G34" s="187">
        <f>'Market turnover (5)'!G34*'Tradeable % (5)'!K20</f>
        <v>27742824.485197864</v>
      </c>
      <c r="H34" s="187">
        <f>'Market turnover (5)'!H34*'Tradeable % (5)'!L20</f>
        <v>20786741.449596938</v>
      </c>
      <c r="I34" s="187">
        <f>'Market turnover (5)'!I34*'Tradeable % (5)'!M20</f>
        <v>35194792.475630455</v>
      </c>
      <c r="J34" s="187">
        <f>'Market turnover (5)'!J34*'Tradeable % (5)'!N20</f>
        <v>61728652.113839217</v>
      </c>
      <c r="K34" s="187">
        <f>'Market turnover (5)'!K34*'Tradeable % (5)'!O20</f>
        <v>131654065.69640006</v>
      </c>
      <c r="L34" s="187">
        <f>'Market turnover (5)'!L34*'Tradeable % (5)'!P20</f>
        <v>199491332.22046804</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0</v>
      </c>
      <c r="F42" s="51">
        <f t="shared" ref="F42:L42" si="6">F47+F48</f>
        <v>0</v>
      </c>
      <c r="G42" s="51">
        <f t="shared" si="6"/>
        <v>547110502.48299551</v>
      </c>
      <c r="H42" s="51">
        <f t="shared" si="6"/>
        <v>1652972081.1349239</v>
      </c>
      <c r="I42" s="51">
        <f t="shared" si="6"/>
        <v>2119518848.7643814</v>
      </c>
      <c r="J42" s="51">
        <f t="shared" si="6"/>
        <v>2441570314.6310644</v>
      </c>
      <c r="K42" s="51">
        <f t="shared" si="6"/>
        <v>3316788197.4951563</v>
      </c>
      <c r="L42" s="51">
        <f t="shared" si="6"/>
        <v>4421562742.7532558</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(5)'!E48*'Tradeable % (5)'!I34</f>
        <v>0</v>
      </c>
      <c r="F47" s="187">
        <f>'Market turnover (5)'!F48*'Tradeable % (5)'!J34</f>
        <v>0</v>
      </c>
      <c r="G47" s="187">
        <f>'Market turnover (5)'!G48*'Tradeable % (5)'!K34</f>
        <v>384433875.03040487</v>
      </c>
      <c r="H47" s="187">
        <f>'Market turnover (5)'!H48*'Tradeable % (5)'!L34</f>
        <v>1161481016.3281815</v>
      </c>
      <c r="I47" s="187">
        <f>'Market turnover (5)'!I48*'Tradeable % (5)'!M34</f>
        <v>1489305799.344985</v>
      </c>
      <c r="J47" s="187">
        <f>'Market turnover (5)'!J48*'Tradeable % (5)'!N34</f>
        <v>1715599194.2267604</v>
      </c>
      <c r="K47" s="187">
        <f>'Market turnover (5)'!K48*'Tradeable % (5)'!O34</f>
        <v>2330581726.4178824</v>
      </c>
      <c r="L47" s="187">
        <f>'Market turnover (5)'!L48*'Tradeable % (5)'!P34</f>
        <v>3106865050.4283276</v>
      </c>
    </row>
    <row r="48" spans="3:12">
      <c r="C48" s="112" t="s">
        <v>335</v>
      </c>
      <c r="D48" s="496" t="s">
        <v>296</v>
      </c>
      <c r="E48" s="187">
        <f>'Market turnover (5)'!E49*'Tradeable % (5)'!I35</f>
        <v>0</v>
      </c>
      <c r="F48" s="187">
        <f>'Market turnover (5)'!F49*'Tradeable % (5)'!J35</f>
        <v>0</v>
      </c>
      <c r="G48" s="187">
        <f>'Market turnover (5)'!G49*'Tradeable % (5)'!K35</f>
        <v>162676627.45259058</v>
      </c>
      <c r="H48" s="187">
        <f>'Market turnover (5)'!H49*'Tradeable % (5)'!L35</f>
        <v>491491064.80674231</v>
      </c>
      <c r="I48" s="187">
        <f>'Market turnover (5)'!I49*'Tradeable % (5)'!M35</f>
        <v>630213049.41939652</v>
      </c>
      <c r="J48" s="187">
        <f>'Market turnover (5)'!J49*'Tradeable % (5)'!N35</f>
        <v>725971120.40430415</v>
      </c>
      <c r="K48" s="187">
        <f>'Market turnover (5)'!K49*'Tradeable % (5)'!O35</f>
        <v>986206471.07727373</v>
      </c>
      <c r="L48" s="187">
        <f>'Market turnover (5)'!L49*'Tradeable % (5)'!P35</f>
        <v>1314697692.3249278</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D28:D30 A1:XFD10 C44:D44 C52:L1048576 C38:D41 E38:L44 B24:D24 B11:L13 B16:L16 D38:L38 C25:D27 E24:L30">
    <cfRule type="expression" dxfId="2883" priority="22">
      <formula>_xlfn.ISFORMULA(A1)</formula>
    </cfRule>
  </conditionalFormatting>
  <conditionalFormatting sqref="D42:D43">
    <cfRule type="expression" dxfId="2882" priority="21">
      <formula>_xlfn.ISFORMULA(D42)</formula>
    </cfRule>
  </conditionalFormatting>
  <conditionalFormatting sqref="M17:N17">
    <cfRule type="expression" dxfId="2881" priority="19">
      <formula>_xlfn.ISFORMULA(M17)</formula>
    </cfRule>
  </conditionalFormatting>
  <conditionalFormatting sqref="C28:C30 C42:C43 A11:A24 M11:XFD16 A25:B1048576 O17:XFD17 M18:XFD1048576">
    <cfRule type="expression" dxfId="2880" priority="35">
      <formula>_xlfn.ISFORMULA(A11)</formula>
    </cfRule>
  </conditionalFormatting>
  <conditionalFormatting sqref="C43">
    <cfRule type="expression" dxfId="2879" priority="25">
      <formula>_xlfn.ISFORMULA(C43)</formula>
    </cfRule>
  </conditionalFormatting>
  <conditionalFormatting sqref="B17:B23 B14:D15">
    <cfRule type="expression" dxfId="2878" priority="34">
      <formula>_xlfn.ISFORMULA(B14)</formula>
    </cfRule>
  </conditionalFormatting>
  <conditionalFormatting sqref="E43:L43">
    <cfRule type="expression" dxfId="2877" priority="27">
      <formula>_xlfn.ISFORMULA(E43)</formula>
    </cfRule>
  </conditionalFormatting>
  <conditionalFormatting sqref="C41:C42">
    <cfRule type="expression" dxfId="2876" priority="26">
      <formula>_xlfn.ISFORMULA(C41)</formula>
    </cfRule>
  </conditionalFormatting>
  <conditionalFormatting sqref="B17:B23 B14:D15">
    <cfRule type="expression" dxfId="2875" priority="33">
      <formula>_xlfn.ISFORMULA(B14)</formula>
    </cfRule>
  </conditionalFormatting>
  <conditionalFormatting sqref="B28:B38 E29:L30">
    <cfRule type="expression" dxfId="2874" priority="31">
      <formula>_xlfn.ISFORMULA(B28)</formula>
    </cfRule>
  </conditionalFormatting>
  <conditionalFormatting sqref="C27:C28">
    <cfRule type="expression" dxfId="2873" priority="30">
      <formula>_xlfn.ISFORMULA(C27)</formula>
    </cfRule>
  </conditionalFormatting>
  <conditionalFormatting sqref="C29:C30 C38">
    <cfRule type="expression" dxfId="2872" priority="29">
      <formula>_xlfn.ISFORMULA(C29)</formula>
    </cfRule>
  </conditionalFormatting>
  <conditionalFormatting sqref="D28:D30">
    <cfRule type="expression" dxfId="2871" priority="23">
      <formula>_xlfn.ISFORMULA(D28)</formula>
    </cfRule>
  </conditionalFormatting>
  <conditionalFormatting sqref="D42:D43">
    <cfRule type="expression" dxfId="2870" priority="20">
      <formula>_xlfn.ISFORMULA(D42)</formula>
    </cfRule>
  </conditionalFormatting>
  <conditionalFormatting sqref="D21:D23 C18:D18 E18:L23 C17:L17 C31:L31 C45:L45">
    <cfRule type="expression" dxfId="2869" priority="18">
      <formula>_xlfn.ISFORMULA(C17)</formula>
    </cfRule>
  </conditionalFormatting>
  <conditionalFormatting sqref="C19:C23">
    <cfRule type="expression" dxfId="2868" priority="17">
      <formula>_xlfn.ISFORMULA(C19)</formula>
    </cfRule>
  </conditionalFormatting>
  <conditionalFormatting sqref="D35:D37 C32:D32 E32:L37">
    <cfRule type="expression" dxfId="2867" priority="15">
      <formula>_xlfn.ISFORMULA(C32)</formula>
    </cfRule>
  </conditionalFormatting>
  <conditionalFormatting sqref="C33:C37">
    <cfRule type="expression" dxfId="2866" priority="14">
      <formula>_xlfn.ISFORMULA(C33)</formula>
    </cfRule>
  </conditionalFormatting>
  <conditionalFormatting sqref="D49:D51 C46:D46 E46:L51">
    <cfRule type="expression" dxfId="2865" priority="12">
      <formula>_xlfn.ISFORMULA(C46)</formula>
    </cfRule>
  </conditionalFormatting>
  <conditionalFormatting sqref="C47:C51">
    <cfRule type="expression" dxfId="2864" priority="11">
      <formula>_xlfn.ISFORMULA(C47)</formula>
    </cfRule>
  </conditionalFormatting>
  <conditionalFormatting sqref="E14:L15">
    <cfRule type="expression" dxfId="2863" priority="9">
      <formula>_xlfn.ISFORMULA(E14)</formula>
    </cfRule>
  </conditionalFormatting>
  <conditionalFormatting sqref="E14:L15">
    <cfRule type="expression" dxfId="2862" priority="8">
      <formula>_xlfn.ISFORMULA(E14)</formula>
    </cfRule>
  </conditionalFormatting>
  <conditionalFormatting sqref="D47:D48">
    <cfRule type="expression" dxfId="2861" priority="1">
      <formula>_xlfn.ISFORMULA(D47)</formula>
    </cfRule>
  </conditionalFormatting>
  <conditionalFormatting sqref="D19:D20">
    <cfRule type="expression" dxfId="2860" priority="6">
      <formula>_xlfn.ISFORMULA(D19)</formula>
    </cfRule>
  </conditionalFormatting>
  <conditionalFormatting sqref="D19:D20">
    <cfRule type="expression" dxfId="2859" priority="5">
      <formula>_xlfn.ISFORMULA(D19)</formula>
    </cfRule>
  </conditionalFormatting>
  <conditionalFormatting sqref="D33:D34">
    <cfRule type="expression" dxfId="2858" priority="4">
      <formula>_xlfn.ISFORMULA(D33)</formula>
    </cfRule>
  </conditionalFormatting>
  <conditionalFormatting sqref="D33:D34">
    <cfRule type="expression" dxfId="2857" priority="3">
      <formula>_xlfn.ISFORMULA(D33)</formula>
    </cfRule>
  </conditionalFormatting>
  <conditionalFormatting sqref="D47:D48">
    <cfRule type="expression" dxfId="2856" priority="2">
      <formula>_xlfn.ISFORMULA(D47)</formula>
    </cfRule>
  </conditionalFormatting>
  <pageMargins left="0.7" right="0.7" top="0.75" bottom="0.75" header="0.3" footer="0.3"/>
  <pageSetup paperSize="9" orientation="portrait" horizontalDpi="4294967294" verticalDpi="429496729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02DB-E852-42C1-B764-19268A2DA165}">
  <sheetPr>
    <tabColor theme="9" tint="0.39997558519241921"/>
  </sheetPr>
  <dimension ref="B1:P61"/>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14.42578125" style="1" customWidth="1"/>
    <col min="6" max="6" width="40.28515625" style="1" customWidth="1"/>
    <col min="7" max="7" width="21.85546875" style="1" customWidth="1"/>
    <col min="8" max="8" width="22" style="1" customWidth="1"/>
    <col min="9" max="9" width="8.85546875" style="1"/>
    <col min="10" max="10" width="11.42578125" style="1" customWidth="1"/>
    <col min="11" max="15" width="8.85546875" style="1"/>
    <col min="16" max="16" width="14.85546875" style="1" customWidth="1"/>
    <col min="17" max="16384" width="8.85546875" style="1"/>
  </cols>
  <sheetData>
    <row r="1" spans="2:16" s="185" customFormat="1" ht="49.5" customHeight="1">
      <c r="B1" s="109" t="s">
        <v>427</v>
      </c>
      <c r="C1" s="109"/>
      <c r="D1" s="109"/>
      <c r="E1" s="109"/>
      <c r="F1" s="109"/>
      <c r="G1" s="109"/>
      <c r="H1" s="109"/>
      <c r="I1" s="109"/>
      <c r="J1" s="109"/>
      <c r="K1" s="109"/>
      <c r="L1" s="109"/>
      <c r="M1" s="109"/>
      <c r="N1" s="109"/>
      <c r="O1" s="109"/>
      <c r="P1" s="109"/>
    </row>
    <row r="4" spans="2:16" ht="14.1">
      <c r="O4" s="7"/>
      <c r="P4" s="2"/>
    </row>
    <row r="5" spans="2:16" ht="14.1">
      <c r="P5" s="2"/>
    </row>
    <row r="11" spans="2:16" ht="14.1">
      <c r="C11" s="2" t="s">
        <v>428</v>
      </c>
      <c r="D11" s="2"/>
      <c r="E11" s="2"/>
      <c r="F11" s="2"/>
      <c r="G11" s="2"/>
      <c r="H11" s="2"/>
    </row>
    <row r="12" spans="2:16" ht="14.1">
      <c r="C12" s="44" t="s">
        <v>354</v>
      </c>
    </row>
    <row r="13" spans="2:16" ht="14.1">
      <c r="B13" s="46" t="s">
        <v>125</v>
      </c>
      <c r="C13" s="46" t="s">
        <v>410</v>
      </c>
      <c r="D13" s="46" t="s">
        <v>24</v>
      </c>
      <c r="E13" s="46" t="s">
        <v>368</v>
      </c>
      <c r="F13" s="46"/>
      <c r="G13" s="46">
        <v>2015</v>
      </c>
      <c r="H13" s="46">
        <v>2020</v>
      </c>
      <c r="I13" s="46">
        <v>2025</v>
      </c>
      <c r="J13" s="46">
        <v>2030</v>
      </c>
      <c r="K13" s="46">
        <v>2035</v>
      </c>
      <c r="L13" s="46">
        <v>2040</v>
      </c>
      <c r="M13" s="46">
        <v>2045</v>
      </c>
      <c r="N13" s="46">
        <v>2050</v>
      </c>
    </row>
    <row r="14" spans="2:16">
      <c r="B14" s="497" t="str">
        <f>'Deployment (5)'!C15</f>
        <v>Fast pyro</v>
      </c>
      <c r="C14" s="496" t="s">
        <v>411</v>
      </c>
      <c r="D14" s="496" t="s">
        <v>402</v>
      </c>
      <c r="E14" s="496"/>
      <c r="F14" s="496"/>
      <c r="G14" s="79"/>
      <c r="H14" s="57"/>
      <c r="I14" s="57"/>
      <c r="J14" s="57"/>
      <c r="K14" s="57"/>
      <c r="L14" s="57"/>
      <c r="M14" s="57"/>
      <c r="N14" s="57"/>
    </row>
    <row r="15" spans="2:16">
      <c r="C15" s="496" t="s">
        <v>380</v>
      </c>
      <c r="D15" s="496" t="s">
        <v>402</v>
      </c>
      <c r="E15" s="496"/>
      <c r="F15" s="496"/>
      <c r="G15" s="124"/>
      <c r="H15" s="124"/>
      <c r="I15" s="124"/>
      <c r="J15" s="124"/>
      <c r="K15" s="124"/>
      <c r="L15" s="124"/>
      <c r="M15" s="124"/>
      <c r="N15" s="124"/>
    </row>
    <row r="17" spans="2:14" ht="14.1">
      <c r="C17" s="44" t="s">
        <v>372</v>
      </c>
    </row>
    <row r="18" spans="2:14" ht="14.1">
      <c r="C18" s="46" t="s">
        <v>373</v>
      </c>
      <c r="D18" s="46" t="s">
        <v>24</v>
      </c>
      <c r="E18" s="46" t="s">
        <v>368</v>
      </c>
      <c r="F18" s="46" t="s">
        <v>343</v>
      </c>
      <c r="G18" s="46">
        <v>2015</v>
      </c>
      <c r="H18" s="46">
        <v>2020</v>
      </c>
      <c r="I18" s="46">
        <v>2025</v>
      </c>
      <c r="J18" s="46">
        <v>2030</v>
      </c>
      <c r="K18" s="46">
        <v>2035</v>
      </c>
      <c r="L18" s="46">
        <v>2040</v>
      </c>
      <c r="M18" s="46">
        <v>2045</v>
      </c>
      <c r="N18" s="46">
        <v>2050</v>
      </c>
    </row>
    <row r="19" spans="2:14" ht="124.15">
      <c r="C19" s="112" t="s">
        <v>399</v>
      </c>
      <c r="D19" s="496" t="s">
        <v>402</v>
      </c>
      <c r="E19" s="310" t="s">
        <v>429</v>
      </c>
      <c r="F19" s="496" t="s">
        <v>430</v>
      </c>
      <c r="G19" s="79">
        <f>'Market shares'!I13</f>
        <v>7.6311362082328416E-2</v>
      </c>
      <c r="H19" s="57">
        <f>G19+(($N$19-$G$19)/7)</f>
        <v>8.6649541001728239E-2</v>
      </c>
      <c r="I19" s="57">
        <f t="shared" ref="I19:M19" si="0">H19+(($N$19-$G$19)/7)</f>
        <v>9.6987719921128063E-2</v>
      </c>
      <c r="J19" s="57">
        <f t="shared" si="0"/>
        <v>0.10732589884052789</v>
      </c>
      <c r="K19" s="57">
        <f t="shared" si="0"/>
        <v>0.11766407775992771</v>
      </c>
      <c r="L19" s="57">
        <f t="shared" si="0"/>
        <v>0.12800225667932755</v>
      </c>
      <c r="M19" s="57">
        <f t="shared" si="0"/>
        <v>0.13834043559872738</v>
      </c>
      <c r="N19" s="79">
        <f>'Competitor market shares (5)'!E14/2</f>
        <v>0.14867861451812722</v>
      </c>
    </row>
    <row r="20" spans="2:14">
      <c r="C20" s="112" t="s">
        <v>335</v>
      </c>
      <c r="D20" s="496" t="s">
        <v>402</v>
      </c>
      <c r="E20" s="349" t="s">
        <v>431</v>
      </c>
      <c r="F20" s="496" t="s">
        <v>432</v>
      </c>
      <c r="G20" s="79">
        <v>0.11799999999999999</v>
      </c>
      <c r="H20" s="57">
        <f>G20</f>
        <v>0.11799999999999999</v>
      </c>
      <c r="I20" s="57">
        <f t="shared" ref="I20:N20" si="1">H20</f>
        <v>0.11799999999999999</v>
      </c>
      <c r="J20" s="57">
        <f t="shared" si="1"/>
        <v>0.11799999999999999</v>
      </c>
      <c r="K20" s="57">
        <f t="shared" si="1"/>
        <v>0.11799999999999999</v>
      </c>
      <c r="L20" s="57">
        <f t="shared" si="1"/>
        <v>0.11799999999999999</v>
      </c>
      <c r="M20" s="57">
        <f t="shared" si="1"/>
        <v>0.11799999999999999</v>
      </c>
      <c r="N20" s="57">
        <f t="shared" si="1"/>
        <v>0.11799999999999999</v>
      </c>
    </row>
    <row r="21" spans="2:14">
      <c r="C21" s="112"/>
      <c r="D21" s="496"/>
      <c r="E21" s="496"/>
      <c r="F21" s="496"/>
      <c r="G21" s="79"/>
      <c r="H21" s="57"/>
      <c r="I21" s="57"/>
      <c r="J21" s="57"/>
      <c r="K21" s="57"/>
      <c r="L21" s="57"/>
      <c r="M21" s="57"/>
      <c r="N21" s="57"/>
    </row>
    <row r="22" spans="2:14">
      <c r="C22" s="496"/>
      <c r="D22" s="496" t="s">
        <v>402</v>
      </c>
      <c r="E22" s="496"/>
      <c r="F22" s="496"/>
      <c r="G22" s="79"/>
      <c r="H22" s="57"/>
      <c r="I22" s="57"/>
      <c r="J22" s="79"/>
      <c r="K22" s="79"/>
      <c r="L22" s="79"/>
      <c r="M22" s="79"/>
      <c r="N22" s="79"/>
    </row>
    <row r="23" spans="2:14">
      <c r="C23" s="496"/>
      <c r="D23" s="496" t="s">
        <v>402</v>
      </c>
      <c r="E23" s="496"/>
      <c r="F23" s="496"/>
      <c r="G23" s="79"/>
      <c r="H23" s="57"/>
      <c r="I23" s="57"/>
      <c r="J23" s="79"/>
      <c r="K23" s="79"/>
      <c r="L23" s="79"/>
      <c r="M23" s="79"/>
      <c r="N23" s="79"/>
    </row>
    <row r="24" spans="2:14">
      <c r="C24" s="496"/>
      <c r="D24" s="496" t="s">
        <v>402</v>
      </c>
      <c r="E24" s="496"/>
      <c r="F24" s="496"/>
      <c r="G24" s="79"/>
      <c r="H24" s="57"/>
      <c r="I24" s="57"/>
      <c r="J24" s="79"/>
      <c r="K24" s="79"/>
      <c r="L24" s="79"/>
      <c r="M24" s="79"/>
      <c r="N24" s="79"/>
    </row>
    <row r="28" spans="2:14" ht="14.1">
      <c r="C28" s="2" t="s">
        <v>433</v>
      </c>
    </row>
    <row r="29" spans="2:14" ht="14.1">
      <c r="C29" s="44" t="s">
        <v>354</v>
      </c>
    </row>
    <row r="30" spans="2:14" ht="14.1">
      <c r="B30" s="46" t="s">
        <v>125</v>
      </c>
      <c r="C30" s="46" t="s">
        <v>410</v>
      </c>
      <c r="D30" s="46" t="s">
        <v>24</v>
      </c>
      <c r="E30" s="46" t="s">
        <v>368</v>
      </c>
      <c r="F30" s="46"/>
      <c r="G30" s="46">
        <v>2015</v>
      </c>
      <c r="H30" s="46">
        <v>2020</v>
      </c>
      <c r="I30" s="46">
        <v>2025</v>
      </c>
      <c r="J30" s="46">
        <v>2030</v>
      </c>
      <c r="K30" s="46">
        <v>2035</v>
      </c>
      <c r="L30" s="46">
        <v>2040</v>
      </c>
      <c r="M30" s="46">
        <v>2045</v>
      </c>
      <c r="N30" s="46">
        <v>2050</v>
      </c>
    </row>
    <row r="31" spans="2:14">
      <c r="B31" s="497" t="str">
        <f>'Deployment (5)'!C15</f>
        <v>Fast pyro</v>
      </c>
      <c r="C31" s="496" t="s">
        <v>411</v>
      </c>
      <c r="D31" s="496" t="s">
        <v>402</v>
      </c>
      <c r="E31" s="496"/>
      <c r="F31" s="496"/>
      <c r="G31" s="79"/>
      <c r="H31" s="79"/>
      <c r="I31" s="79"/>
      <c r="J31" s="79"/>
      <c r="K31" s="79"/>
      <c r="L31" s="79"/>
      <c r="M31" s="79"/>
      <c r="N31" s="79"/>
    </row>
    <row r="32" spans="2:14">
      <c r="C32" s="496" t="s">
        <v>380</v>
      </c>
      <c r="D32" s="496" t="s">
        <v>402</v>
      </c>
      <c r="E32" s="496"/>
      <c r="F32" s="496"/>
      <c r="G32" s="124"/>
      <c r="H32" s="124"/>
      <c r="I32" s="124"/>
      <c r="J32" s="124"/>
      <c r="K32" s="124"/>
      <c r="L32" s="124"/>
      <c r="M32" s="124"/>
      <c r="N32" s="124"/>
    </row>
    <row r="34" spans="3:14" ht="14.1">
      <c r="C34" s="44" t="s">
        <v>372</v>
      </c>
    </row>
    <row r="35" spans="3:14" ht="14.1">
      <c r="C35" s="46" t="s">
        <v>373</v>
      </c>
      <c r="D35" s="46" t="s">
        <v>24</v>
      </c>
      <c r="E35" s="46" t="s">
        <v>368</v>
      </c>
      <c r="F35" s="46" t="s">
        <v>343</v>
      </c>
      <c r="G35" s="46">
        <v>2015</v>
      </c>
      <c r="H35" s="46">
        <v>2020</v>
      </c>
      <c r="I35" s="46">
        <v>2025</v>
      </c>
      <c r="J35" s="46">
        <v>2030</v>
      </c>
      <c r="K35" s="46">
        <v>2035</v>
      </c>
      <c r="L35" s="46">
        <v>2040</v>
      </c>
      <c r="M35" s="46">
        <v>2045</v>
      </c>
      <c r="N35" s="46">
        <v>2050</v>
      </c>
    </row>
    <row r="36" spans="3:14" ht="124.15">
      <c r="C36" s="112" t="s">
        <v>399</v>
      </c>
      <c r="D36" s="496" t="s">
        <v>402</v>
      </c>
      <c r="E36" s="310" t="s">
        <v>429</v>
      </c>
      <c r="F36" s="496" t="s">
        <v>430</v>
      </c>
      <c r="G36" s="79">
        <f>'Market shares'!J13</f>
        <v>3.874771746379068E-2</v>
      </c>
      <c r="H36" s="57">
        <f>G36+(($N$36-$G$36)/7)</f>
        <v>4.3100604335659827E-2</v>
      </c>
      <c r="I36" s="57">
        <f t="shared" ref="I36:M36" si="2">H36+(($N$36-$G$36)/7)</f>
        <v>4.7453491207528974E-2</v>
      </c>
      <c r="J36" s="57">
        <f t="shared" si="2"/>
        <v>5.180637807939812E-2</v>
      </c>
      <c r="K36" s="57">
        <f t="shared" si="2"/>
        <v>5.6159264951267267E-2</v>
      </c>
      <c r="L36" s="57">
        <f t="shared" si="2"/>
        <v>6.0512151823136413E-2</v>
      </c>
      <c r="M36" s="57">
        <f t="shared" si="2"/>
        <v>6.4865038695005567E-2</v>
      </c>
      <c r="N36" s="79">
        <f>'Competitor market shares (5)'!E21/2</f>
        <v>6.9217925566874727E-2</v>
      </c>
    </row>
    <row r="37" spans="3:14">
      <c r="C37" s="112" t="s">
        <v>335</v>
      </c>
      <c r="D37" s="496" t="s">
        <v>402</v>
      </c>
      <c r="E37" s="349" t="s">
        <v>431</v>
      </c>
      <c r="F37" s="496" t="s">
        <v>432</v>
      </c>
      <c r="G37" s="79">
        <v>0.11799999999999999</v>
      </c>
      <c r="H37" s="57">
        <f>G37</f>
        <v>0.11799999999999999</v>
      </c>
      <c r="I37" s="57">
        <f t="shared" ref="I37:N37" si="3">H37</f>
        <v>0.11799999999999999</v>
      </c>
      <c r="J37" s="57">
        <f t="shared" si="3"/>
        <v>0.11799999999999999</v>
      </c>
      <c r="K37" s="57">
        <f t="shared" si="3"/>
        <v>0.11799999999999999</v>
      </c>
      <c r="L37" s="57">
        <f t="shared" si="3"/>
        <v>0.11799999999999999</v>
      </c>
      <c r="M37" s="57">
        <f t="shared" si="3"/>
        <v>0.11799999999999999</v>
      </c>
      <c r="N37" s="57">
        <f t="shared" si="3"/>
        <v>0.11799999999999999</v>
      </c>
    </row>
    <row r="38" spans="3:14">
      <c r="C38" s="112"/>
      <c r="D38" s="496"/>
      <c r="E38" s="496"/>
      <c r="F38" s="496"/>
      <c r="G38" s="79"/>
      <c r="H38" s="57"/>
      <c r="I38" s="57"/>
      <c r="J38" s="57"/>
      <c r="K38" s="57"/>
      <c r="L38" s="57"/>
      <c r="M38" s="57"/>
      <c r="N38" s="57"/>
    </row>
    <row r="39" spans="3:14">
      <c r="C39" s="496"/>
      <c r="D39" s="496" t="s">
        <v>402</v>
      </c>
      <c r="E39" s="496"/>
      <c r="F39" s="496"/>
      <c r="G39" s="79"/>
      <c r="H39" s="57"/>
      <c r="I39" s="57"/>
      <c r="J39" s="79"/>
      <c r="K39" s="79"/>
      <c r="L39" s="79"/>
      <c r="M39" s="79"/>
      <c r="N39" s="79"/>
    </row>
    <row r="40" spans="3:14">
      <c r="C40" s="496"/>
      <c r="D40" s="496" t="s">
        <v>402</v>
      </c>
      <c r="E40" s="496"/>
      <c r="F40" s="496"/>
      <c r="G40" s="79"/>
      <c r="H40" s="57"/>
      <c r="I40" s="57"/>
      <c r="J40" s="79"/>
      <c r="K40" s="79"/>
      <c r="L40" s="79"/>
      <c r="M40" s="79"/>
      <c r="N40" s="79"/>
    </row>
    <row r="41" spans="3:14">
      <c r="C41" s="496"/>
      <c r="D41" s="496" t="s">
        <v>402</v>
      </c>
      <c r="E41" s="496"/>
      <c r="F41" s="496"/>
      <c r="G41" s="79"/>
      <c r="H41" s="57"/>
      <c r="I41" s="57"/>
      <c r="J41" s="79"/>
      <c r="K41" s="79"/>
      <c r="L41" s="79"/>
      <c r="M41" s="79"/>
      <c r="N41" s="79"/>
    </row>
    <row r="51" spans="3:8" ht="14.45">
      <c r="C51" s="126" t="s">
        <v>434</v>
      </c>
      <c r="D51" s="548" t="s">
        <v>435</v>
      </c>
      <c r="E51" s="550"/>
      <c r="F51" s="550"/>
      <c r="G51" s="549"/>
      <c r="H51" s="126" t="s">
        <v>436</v>
      </c>
    </row>
    <row r="52" spans="3:8">
      <c r="C52" s="496">
        <v>8405</v>
      </c>
      <c r="D52" s="566" t="s">
        <v>507</v>
      </c>
      <c r="E52" s="566"/>
      <c r="F52" s="566"/>
      <c r="G52" s="566"/>
      <c r="H52" s="47" t="s">
        <v>438</v>
      </c>
    </row>
    <row r="53" spans="3:8">
      <c r="C53" s="496">
        <v>842129</v>
      </c>
      <c r="D53" s="566" t="s">
        <v>552</v>
      </c>
      <c r="E53" s="566"/>
      <c r="F53" s="566"/>
      <c r="G53" s="566"/>
      <c r="H53" s="47" t="s">
        <v>438</v>
      </c>
    </row>
    <row r="54" spans="3:8">
      <c r="C54" s="496">
        <v>842139</v>
      </c>
      <c r="D54" s="552" t="s">
        <v>553</v>
      </c>
      <c r="E54" s="566"/>
      <c r="F54" s="566"/>
      <c r="G54" s="566"/>
      <c r="H54" s="47" t="s">
        <v>438</v>
      </c>
    </row>
    <row r="55" spans="3:8">
      <c r="C55" s="496">
        <v>730900</v>
      </c>
      <c r="D55" s="566" t="s">
        <v>437</v>
      </c>
      <c r="E55" s="566"/>
      <c r="F55" s="566"/>
      <c r="G55" s="566"/>
      <c r="H55" s="47" t="s">
        <v>438</v>
      </c>
    </row>
    <row r="56" spans="3:8">
      <c r="C56" s="496">
        <v>741999</v>
      </c>
      <c r="D56" s="566" t="s">
        <v>439</v>
      </c>
      <c r="E56" s="566"/>
      <c r="F56" s="566"/>
      <c r="G56" s="566"/>
      <c r="H56" s="47" t="s">
        <v>438</v>
      </c>
    </row>
    <row r="57" spans="3:8">
      <c r="C57" s="496">
        <v>761100</v>
      </c>
      <c r="D57" s="566" t="s">
        <v>440</v>
      </c>
      <c r="E57" s="566"/>
      <c r="F57" s="566"/>
      <c r="G57" s="566"/>
      <c r="H57" s="47" t="s">
        <v>438</v>
      </c>
    </row>
    <row r="58" spans="3:8">
      <c r="C58" s="496"/>
      <c r="D58" s="567"/>
      <c r="E58" s="567"/>
      <c r="F58" s="567"/>
      <c r="G58" s="567"/>
      <c r="H58" s="496"/>
    </row>
    <row r="59" spans="3:8">
      <c r="C59" s="496"/>
      <c r="D59" s="567"/>
      <c r="E59" s="567"/>
      <c r="F59" s="567"/>
      <c r="G59" s="567"/>
      <c r="H59" s="496"/>
    </row>
    <row r="60" spans="3:8">
      <c r="C60" s="521"/>
      <c r="D60" s="547"/>
      <c r="E60" s="547"/>
      <c r="F60" s="547"/>
      <c r="G60" s="547"/>
      <c r="H60" s="496"/>
    </row>
    <row r="61" spans="3:8" ht="14.45">
      <c r="C61" s="67"/>
      <c r="D61" s="547"/>
      <c r="E61" s="547"/>
      <c r="F61" s="547"/>
      <c r="G61" s="547"/>
      <c r="H61" s="496"/>
    </row>
  </sheetData>
  <mergeCells count="11">
    <mergeCell ref="D56:G56"/>
    <mergeCell ref="D51:G51"/>
    <mergeCell ref="D52:G52"/>
    <mergeCell ref="D53:G53"/>
    <mergeCell ref="D54:G54"/>
    <mergeCell ref="D55:G55"/>
    <mergeCell ref="D57:G57"/>
    <mergeCell ref="D58:G58"/>
    <mergeCell ref="D59:G59"/>
    <mergeCell ref="D60:G60"/>
    <mergeCell ref="D61:G61"/>
  </mergeCells>
  <conditionalFormatting sqref="A1:XFD10 A63:XFD1048576 A11:A62 B17:B24 B42:P43 B34:B41 Q11:XFD12 Q42:XFD62 O13:XFD41 B14:N16 B25:D33 C17:N18 C22:D24 C34:D35 C39:D41 E21:N35 E38:N41">
    <cfRule type="expression" dxfId="2855" priority="43">
      <formula>_xlfn.ISFORMULA(A1)</formula>
    </cfRule>
  </conditionalFormatting>
  <conditionalFormatting sqref="D62">
    <cfRule type="expression" dxfId="2854" priority="41">
      <formula>_xlfn.ISFORMULA(D62)</formula>
    </cfRule>
  </conditionalFormatting>
  <conditionalFormatting sqref="B62:C62 E62:P62">
    <cfRule type="expression" dxfId="2853" priority="42">
      <formula>_xlfn.ISFORMULA(B62)</formula>
    </cfRule>
  </conditionalFormatting>
  <conditionalFormatting sqref="B44:P50 D30:D33 B51:B61 I51:P61 D42:D43">
    <cfRule type="expression" dxfId="2852" priority="40">
      <formula>_xlfn.ISFORMULA(B30)</formula>
    </cfRule>
  </conditionalFormatting>
  <conditionalFormatting sqref="C30:C31">
    <cfRule type="expression" dxfId="2851" priority="38">
      <formula>_xlfn.ISFORMULA(C30)</formula>
    </cfRule>
  </conditionalFormatting>
  <conditionalFormatting sqref="C32">
    <cfRule type="expression" dxfId="2850" priority="37">
      <formula>_xlfn.ISFORMULA(C32)</formula>
    </cfRule>
  </conditionalFormatting>
  <conditionalFormatting sqref="G32:N32">
    <cfRule type="expression" dxfId="2849" priority="36">
      <formula>_xlfn.ISFORMULA(G32)</formula>
    </cfRule>
  </conditionalFormatting>
  <conditionalFormatting sqref="G14 J14:N14">
    <cfRule type="expression" dxfId="2848" priority="35">
      <formula>_xlfn.ISFORMULA(G14)</formula>
    </cfRule>
  </conditionalFormatting>
  <conditionalFormatting sqref="G31:N31">
    <cfRule type="expression" dxfId="2847" priority="31">
      <formula>_xlfn.ISFORMULA(G31)</formula>
    </cfRule>
  </conditionalFormatting>
  <conditionalFormatting sqref="E31">
    <cfRule type="expression" dxfId="2846" priority="30">
      <formula>_xlfn.ISFORMULA(E31)</formula>
    </cfRule>
  </conditionalFormatting>
  <conditionalFormatting sqref="H14:N14">
    <cfRule type="expression" dxfId="2845" priority="29">
      <formula>_xlfn.ISFORMULA(H14)</formula>
    </cfRule>
  </conditionalFormatting>
  <conditionalFormatting sqref="H22:N24 N19 D20:D21 F20">
    <cfRule type="expression" dxfId="2844" priority="28">
      <formula>_xlfn.ISFORMULA(D19)</formula>
    </cfRule>
  </conditionalFormatting>
  <conditionalFormatting sqref="N19 D19:D21 F19:G20">
    <cfRule type="expression" dxfId="2843" priority="27">
      <formula>_xlfn.ISFORMULA(D19)</formula>
    </cfRule>
  </conditionalFormatting>
  <conditionalFormatting sqref="C19:C21">
    <cfRule type="expression" dxfId="2842" priority="26">
      <formula>_xlfn.ISFORMULA(C19)</formula>
    </cfRule>
  </conditionalFormatting>
  <conditionalFormatting sqref="H39:N41 N36 D37:D38">
    <cfRule type="expression" dxfId="2841" priority="25">
      <formula>_xlfn.ISFORMULA(D36)</formula>
    </cfRule>
  </conditionalFormatting>
  <conditionalFormatting sqref="N36 D36:D38 G36:G37">
    <cfRule type="expression" dxfId="2840" priority="24">
      <formula>_xlfn.ISFORMULA(D36)</formula>
    </cfRule>
  </conditionalFormatting>
  <conditionalFormatting sqref="C36:C38">
    <cfRule type="expression" dxfId="2839" priority="23">
      <formula>_xlfn.ISFORMULA(C36)</formula>
    </cfRule>
  </conditionalFormatting>
  <conditionalFormatting sqref="H19:M19">
    <cfRule type="expression" dxfId="2838" priority="22">
      <formula>_xlfn.ISFORMULA(H19)</formula>
    </cfRule>
  </conditionalFormatting>
  <conditionalFormatting sqref="H19:M19">
    <cfRule type="expression" dxfId="2837" priority="21">
      <formula>_xlfn.ISFORMULA(H19)</formula>
    </cfRule>
  </conditionalFormatting>
  <conditionalFormatting sqref="H20:N20">
    <cfRule type="expression" dxfId="2836" priority="20">
      <formula>_xlfn.ISFORMULA(H20)</formula>
    </cfRule>
  </conditionalFormatting>
  <conditionalFormatting sqref="H20:N20">
    <cfRule type="expression" dxfId="2835" priority="19">
      <formula>_xlfn.ISFORMULA(H20)</formula>
    </cfRule>
  </conditionalFormatting>
  <conditionalFormatting sqref="H36:M36">
    <cfRule type="expression" dxfId="2834" priority="18">
      <formula>_xlfn.ISFORMULA(H36)</formula>
    </cfRule>
  </conditionalFormatting>
  <conditionalFormatting sqref="H36:M36">
    <cfRule type="expression" dxfId="2833" priority="17">
      <formula>_xlfn.ISFORMULA(H36)</formula>
    </cfRule>
  </conditionalFormatting>
  <conditionalFormatting sqref="H37:N37">
    <cfRule type="expression" dxfId="2832" priority="16">
      <formula>_xlfn.ISFORMULA(H37)</formula>
    </cfRule>
  </conditionalFormatting>
  <conditionalFormatting sqref="H37:N37">
    <cfRule type="expression" dxfId="2831" priority="15">
      <formula>_xlfn.ISFORMULA(H37)</formula>
    </cfRule>
  </conditionalFormatting>
  <conditionalFormatting sqref="H21:N21">
    <cfRule type="expression" dxfId="2830" priority="14">
      <formula>_xlfn.ISFORMULA(H21)</formula>
    </cfRule>
  </conditionalFormatting>
  <conditionalFormatting sqref="H38:N38">
    <cfRule type="expression" dxfId="2829" priority="12">
      <formula>_xlfn.ISFORMULA(H38)</formula>
    </cfRule>
  </conditionalFormatting>
  <conditionalFormatting sqref="E20">
    <cfRule type="expression" dxfId="2828" priority="10">
      <formula>_xlfn.ISFORMULA(E20)</formula>
    </cfRule>
  </conditionalFormatting>
  <conditionalFormatting sqref="E20">
    <cfRule type="expression" dxfId="2827" priority="9">
      <formula>_xlfn.ISFORMULA(E20)</formula>
    </cfRule>
  </conditionalFormatting>
  <conditionalFormatting sqref="E20">
    <cfRule type="expression" dxfId="2826" priority="8">
      <formula>_xlfn.ISFORMULA(E20)</formula>
    </cfRule>
  </conditionalFormatting>
  <conditionalFormatting sqref="E37">
    <cfRule type="expression" dxfId="2825" priority="7">
      <formula>_xlfn.ISFORMULA(E37)</formula>
    </cfRule>
  </conditionalFormatting>
  <conditionalFormatting sqref="E37">
    <cfRule type="expression" dxfId="2824" priority="6">
      <formula>_xlfn.ISFORMULA(E37)</formula>
    </cfRule>
  </conditionalFormatting>
  <conditionalFormatting sqref="E37">
    <cfRule type="expression" dxfId="2823" priority="5">
      <formula>_xlfn.ISFORMULA(E37)</formula>
    </cfRule>
  </conditionalFormatting>
  <conditionalFormatting sqref="E19">
    <cfRule type="expression" dxfId="2822" priority="4">
      <formula>_xlfn.ISFORMULA(E19)</formula>
    </cfRule>
  </conditionalFormatting>
  <conditionalFormatting sqref="E36">
    <cfRule type="expression" dxfId="2821" priority="3">
      <formula>_xlfn.ISFORMULA(E36)</formula>
    </cfRule>
  </conditionalFormatting>
  <conditionalFormatting sqref="F37">
    <cfRule type="expression" dxfId="2820" priority="2">
      <formula>_xlfn.ISFORMULA(F37)</formula>
    </cfRule>
  </conditionalFormatting>
  <conditionalFormatting sqref="F36:F37">
    <cfRule type="expression" dxfId="2819" priority="1">
      <formula>_xlfn.ISFORMULA(F36)</formula>
    </cfRule>
  </conditionalFormatting>
  <pageMargins left="0.7" right="0.7" top="0.75" bottom="0.75" header="0.3" footer="0.3"/>
  <pageSetup paperSize="9" orientation="portrait" horizontalDpi="4294967294" verticalDpi="429496729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96B8B-49D3-4291-8D12-BDAE3A3419B5}">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(5)'!C15</f>
        <v>Fast pyro</v>
      </c>
      <c r="C14" s="496" t="s">
        <v>411</v>
      </c>
      <c r="D14" s="496" t="s">
        <v>402</v>
      </c>
      <c r="E14" s="79">
        <f>'Market shares'!I14</f>
        <v>0.29735722903625444</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(5)'!C15</f>
        <v>Fast pyro</v>
      </c>
      <c r="C21" s="496" t="s">
        <v>411</v>
      </c>
      <c r="D21" s="496" t="s">
        <v>402</v>
      </c>
      <c r="E21" s="79">
        <f>'Market shares'!J14</f>
        <v>0.13843585113374945</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(5)'!C15</f>
        <v>Fast pyro</v>
      </c>
      <c r="C32" s="496" t="s">
        <v>411</v>
      </c>
      <c r="D32" s="496" t="s">
        <v>402</v>
      </c>
      <c r="E32" s="79">
        <f>'Market shares'!I15</f>
        <v>5.2930941104906995E-2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(5)'!C15</f>
        <v>Fast pyro</v>
      </c>
      <c r="C39" s="496" t="s">
        <v>411</v>
      </c>
      <c r="D39" s="496" t="s">
        <v>402</v>
      </c>
      <c r="E39" s="79">
        <f>'Market shares'!J15</f>
        <v>0.17975005952593276</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(5)'!C15</f>
        <v>Fast pyro</v>
      </c>
      <c r="C49" s="496" t="s">
        <v>411</v>
      </c>
      <c r="D49" s="496" t="s">
        <v>402</v>
      </c>
      <c r="E49" s="79">
        <f>'Market shares'!I16</f>
        <v>1.3951637430200829E-2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(5)'!C15</f>
        <v>Fast pyro</v>
      </c>
      <c r="C56" s="496" t="s">
        <v>411</v>
      </c>
      <c r="D56" s="496" t="s">
        <v>402</v>
      </c>
      <c r="E56" s="79">
        <f>'Market shares'!J16</f>
        <v>0.13033563949372823</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2818" priority="16">
      <formula>_xlfn.ISFORMULA(A1)</formula>
    </cfRule>
  </conditionalFormatting>
  <conditionalFormatting sqref="B20:B22 B23:C23 B15:D15">
    <cfRule type="expression" dxfId="2817" priority="15">
      <formula>_xlfn.ISFORMULA(B15)</formula>
    </cfRule>
  </conditionalFormatting>
  <conditionalFormatting sqref="C20:C21">
    <cfRule type="expression" dxfId="2816" priority="14">
      <formula>_xlfn.ISFORMULA(C20)</formula>
    </cfRule>
  </conditionalFormatting>
  <conditionalFormatting sqref="C22">
    <cfRule type="expression" dxfId="2815" priority="13">
      <formula>_xlfn.ISFORMULA(C22)</formula>
    </cfRule>
  </conditionalFormatting>
  <conditionalFormatting sqref="B38:B40 B41:C41">
    <cfRule type="expression" dxfId="2814" priority="12">
      <formula>_xlfn.ISFORMULA(B38)</formula>
    </cfRule>
  </conditionalFormatting>
  <conditionalFormatting sqref="C38:C39">
    <cfRule type="expression" dxfId="2813" priority="11">
      <formula>_xlfn.ISFORMULA(C38)</formula>
    </cfRule>
  </conditionalFormatting>
  <conditionalFormatting sqref="C40">
    <cfRule type="expression" dxfId="2812" priority="10">
      <formula>_xlfn.ISFORMULA(C40)</formula>
    </cfRule>
  </conditionalFormatting>
  <conditionalFormatting sqref="A44:A45 F44:XFD45">
    <cfRule type="expression" dxfId="2811" priority="9">
      <formula>_xlfn.ISFORMULA(A44)</formula>
    </cfRule>
  </conditionalFormatting>
  <conditionalFormatting sqref="D55:D58">
    <cfRule type="expression" dxfId="2810" priority="4">
      <formula>_xlfn.ISFORMULA(D55)</formula>
    </cfRule>
  </conditionalFormatting>
  <conditionalFormatting sqref="B55:B57 B58:C58">
    <cfRule type="expression" dxfId="2809" priority="3">
      <formula>_xlfn.ISFORMULA(B55)</formula>
    </cfRule>
  </conditionalFormatting>
  <conditionalFormatting sqref="C55:C56">
    <cfRule type="expression" dxfId="2808" priority="2">
      <formula>_xlfn.ISFORMULA(C55)</formula>
    </cfRule>
  </conditionalFormatting>
  <conditionalFormatting sqref="C57">
    <cfRule type="expression" dxfId="2807" priority="1">
      <formula>_xlfn.ISFORMULA(C57)</formula>
    </cfRule>
  </conditionalFormatting>
  <pageMargins left="0.7" right="0.7" top="0.75" bottom="0.75" header="0.3" footer="0.3"/>
  <pageSetup paperSize="9" orientation="portrait" horizontalDpi="4294967294" verticalDpi="429496729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8F21D-D76E-4E29-B4F8-6584A2CD900E}">
  <sheetPr>
    <tabColor theme="9" tint="0.39997558519241921"/>
  </sheetPr>
  <dimension ref="B1:L55"/>
  <sheetViews>
    <sheetView workbookViewId="0"/>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(5)'!C15</f>
        <v>Fast pyro</v>
      </c>
      <c r="C14" s="496" t="s">
        <v>411</v>
      </c>
      <c r="D14" s="496" t="s">
        <v>296</v>
      </c>
      <c r="E14" s="128">
        <f t="shared" ref="E14:K14" si="0">E29+E44</f>
        <v>0</v>
      </c>
      <c r="F14" s="128">
        <f t="shared" si="0"/>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0</v>
      </c>
      <c r="F19" s="315">
        <f t="shared" ref="F19:L19" si="1">F34+F50</f>
        <v>0</v>
      </c>
      <c r="G19" s="315">
        <f t="shared" si="1"/>
        <v>24601364.754823264</v>
      </c>
      <c r="H19" s="315">
        <f t="shared" si="1"/>
        <v>65444270.774071634</v>
      </c>
      <c r="I19" s="315">
        <f t="shared" si="1"/>
        <v>93424625.018814415</v>
      </c>
      <c r="J19" s="315">
        <f t="shared" si="1"/>
        <v>122487031.88970207</v>
      </c>
      <c r="K19" s="315">
        <f t="shared" si="1"/>
        <v>194214031.08224353</v>
      </c>
      <c r="L19" s="315">
        <f t="shared" si="1"/>
        <v>285142846.24917114</v>
      </c>
    </row>
    <row r="20" spans="2:12">
      <c r="C20" s="112" t="s">
        <v>335</v>
      </c>
      <c r="D20" s="496" t="s">
        <v>296</v>
      </c>
      <c r="E20" s="315">
        <f t="shared" ref="E20:L20" si="2">E35+E51</f>
        <v>0</v>
      </c>
      <c r="F20" s="315">
        <f t="shared" si="2"/>
        <v>0</v>
      </c>
      <c r="G20" s="315">
        <f t="shared" si="2"/>
        <v>22469495.328659035</v>
      </c>
      <c r="H20" s="315">
        <f t="shared" si="2"/>
        <v>60448781.138248034</v>
      </c>
      <c r="I20" s="315">
        <f t="shared" si="2"/>
        <v>78518125.343613178</v>
      </c>
      <c r="J20" s="315">
        <f t="shared" si="2"/>
        <v>92948573.157140911</v>
      </c>
      <c r="K20" s="315">
        <f t="shared" si="2"/>
        <v>131907543.33929351</v>
      </c>
      <c r="L20" s="315">
        <f t="shared" si="2"/>
        <v>178674304.8963567</v>
      </c>
    </row>
    <row r="21" spans="2:12">
      <c r="C21" s="112"/>
      <c r="D21" s="496"/>
      <c r="E21" s="315"/>
      <c r="F21" s="315"/>
      <c r="G21" s="315"/>
      <c r="H21" s="315"/>
      <c r="I21" s="315"/>
      <c r="J21" s="315"/>
      <c r="K21" s="315"/>
      <c r="L21" s="315"/>
    </row>
    <row r="22" spans="2:12">
      <c r="C22" s="496"/>
      <c r="D22" s="496" t="s">
        <v>296</v>
      </c>
      <c r="E22" s="315"/>
      <c r="F22" s="315"/>
      <c r="G22" s="315"/>
      <c r="H22" s="315"/>
      <c r="I22" s="315"/>
      <c r="J22" s="315"/>
      <c r="K22" s="315"/>
      <c r="L22" s="315"/>
    </row>
    <row r="23" spans="2:12">
      <c r="C23" s="496"/>
      <c r="D23" s="496" t="s">
        <v>296</v>
      </c>
      <c r="E23" s="315"/>
      <c r="F23" s="315"/>
      <c r="G23" s="315"/>
      <c r="H23" s="315"/>
      <c r="I23" s="315"/>
      <c r="J23" s="315"/>
      <c r="K23" s="315"/>
      <c r="L23" s="315"/>
    </row>
    <row r="24" spans="2:12">
      <c r="C24" s="496"/>
      <c r="D24" s="496" t="s">
        <v>296</v>
      </c>
      <c r="E24" s="315"/>
      <c r="F24" s="315"/>
      <c r="G24" s="315"/>
      <c r="H24" s="315"/>
      <c r="I24" s="315"/>
      <c r="J24" s="315"/>
      <c r="K24" s="315"/>
      <c r="L24" s="315"/>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(5)'!C15</f>
        <v>Fast pyro</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(5)'!E33*'UK market share (5)'!G19</f>
        <v>0</v>
      </c>
      <c r="F34" s="315">
        <f>'Total tradeable turnover (5)'!F33*'UK market share (5)'!H19</f>
        <v>0</v>
      </c>
      <c r="G34" s="315">
        <f>'Total tradeable turnover (5)'!G33*'UK market share (5)'!I19</f>
        <v>6358635.2461916544</v>
      </c>
      <c r="H34" s="315">
        <f>'Total tradeable turnover (5)'!H33*'UK market share (5)'!J19</f>
        <v>5272146.1101302831</v>
      </c>
      <c r="I34" s="315">
        <f>'Total tradeable turnover (5)'!I33*'UK market share (5)'!K19</f>
        <v>9786306.0399405137</v>
      </c>
      <c r="J34" s="315">
        <f>'Total tradeable turnover (5)'!J33*'UK market share (5)'!L19</f>
        <v>18672432.981001854</v>
      </c>
      <c r="K34" s="315">
        <f>'Total tradeable turnover (5)'!K33*'UK market share (5)'!M19</f>
        <v>43040757.216274701</v>
      </c>
      <c r="L34" s="315">
        <f>'Total tradeable turnover (5)'!L33*'UK market share (5)'!N19</f>
        <v>70092092.442298621</v>
      </c>
    </row>
    <row r="35" spans="2:12">
      <c r="C35" s="112" t="s">
        <v>335</v>
      </c>
      <c r="D35" s="496" t="s">
        <v>296</v>
      </c>
      <c r="E35" s="315">
        <f>'Total tradeable turnover (5)'!E34*'UK market share (5)'!G20</f>
        <v>0</v>
      </c>
      <c r="F35" s="315">
        <f>'Total tradeable turnover (5)'!F34*'UK market share (5)'!H20</f>
        <v>0</v>
      </c>
      <c r="G35" s="315">
        <f>'Total tradeable turnover (5)'!G34*'UK market share (5)'!I20</f>
        <v>3273653.289253348</v>
      </c>
      <c r="H35" s="315">
        <f>'Total tradeable turnover (5)'!H34*'UK market share (5)'!J20</f>
        <v>2452835.4910524385</v>
      </c>
      <c r="I35" s="315">
        <f>'Total tradeable turnover (5)'!I34*'UK market share (5)'!K20</f>
        <v>4152985.5121243936</v>
      </c>
      <c r="J35" s="315">
        <f>'Total tradeable turnover (5)'!J34*'UK market share (5)'!L20</f>
        <v>7283980.9494330268</v>
      </c>
      <c r="K35" s="315">
        <f>'Total tradeable turnover (5)'!K34*'UK market share (5)'!M20</f>
        <v>15535179.752175206</v>
      </c>
      <c r="L35" s="315">
        <f>'Total tradeable turnover (5)'!L34*'UK market share (5)'!N20</f>
        <v>23539977.202015229</v>
      </c>
    </row>
    <row r="36" spans="2:12">
      <c r="C36" s="112"/>
      <c r="D36" s="496"/>
      <c r="E36" s="315"/>
      <c r="F36" s="315"/>
      <c r="G36" s="315"/>
      <c r="H36" s="315"/>
      <c r="I36" s="315"/>
      <c r="J36" s="315"/>
      <c r="K36" s="315"/>
      <c r="L36" s="315"/>
    </row>
    <row r="37" spans="2:12">
      <c r="C37" s="496"/>
      <c r="D37" s="496" t="s">
        <v>296</v>
      </c>
      <c r="E37" s="315"/>
      <c r="F37" s="315"/>
      <c r="G37" s="315"/>
      <c r="H37" s="315"/>
      <c r="I37" s="315"/>
      <c r="J37" s="315"/>
      <c r="K37" s="315"/>
      <c r="L37" s="315"/>
    </row>
    <row r="38" spans="2:12">
      <c r="C38" s="496"/>
      <c r="D38" s="496" t="s">
        <v>296</v>
      </c>
      <c r="E38" s="315"/>
      <c r="F38" s="315"/>
      <c r="G38" s="315"/>
      <c r="H38" s="315"/>
      <c r="I38" s="315"/>
      <c r="J38" s="315"/>
      <c r="K38" s="315"/>
      <c r="L38" s="315"/>
    </row>
    <row r="39" spans="2:12">
      <c r="C39" s="496"/>
      <c r="D39" s="496" t="s">
        <v>296</v>
      </c>
      <c r="E39" s="315"/>
      <c r="F39" s="315"/>
      <c r="G39" s="315"/>
      <c r="H39" s="315"/>
      <c r="I39" s="315"/>
      <c r="J39" s="315"/>
      <c r="K39" s="315"/>
      <c r="L39" s="315"/>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(5)'!C15</f>
        <v>Fast pyro</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(5)'!E47*'UK market share (5)'!G36</f>
        <v>0</v>
      </c>
      <c r="F50" s="315">
        <f>'Total tradeable turnover (5)'!F47*'UK market share (5)'!H36</f>
        <v>0</v>
      </c>
      <c r="G50" s="315">
        <f>'Total tradeable turnover (5)'!G47*'UK market share (5)'!I36</f>
        <v>18242729.508631609</v>
      </c>
      <c r="H50" s="315">
        <f>'Total tradeable turnover (5)'!H47*'UK market share (5)'!J36</f>
        <v>60172124.663941354</v>
      </c>
      <c r="I50" s="315">
        <f>'Total tradeable turnover (5)'!I47*'UK market share (5)'!K36</f>
        <v>83638318.978873894</v>
      </c>
      <c r="J50" s="315">
        <f>'Total tradeable turnover (5)'!J47*'UK market share (5)'!L36</f>
        <v>103814598.90870021</v>
      </c>
      <c r="K50" s="315">
        <f>'Total tradeable turnover (5)'!K47*'UK market share (5)'!M36</f>
        <v>151173273.86596882</v>
      </c>
      <c r="L50" s="315">
        <f>'Total tradeable turnover (5)'!L47*'UK market share (5)'!N36</f>
        <v>215050753.80687249</v>
      </c>
    </row>
    <row r="51" spans="3:12">
      <c r="C51" s="112" t="s">
        <v>335</v>
      </c>
      <c r="D51" s="496" t="s">
        <v>296</v>
      </c>
      <c r="E51" s="315">
        <f>'Total tradeable turnover (5)'!E48*'UK market share (5)'!G37</f>
        <v>0</v>
      </c>
      <c r="F51" s="315">
        <f>'Total tradeable turnover (5)'!F48*'UK market share (5)'!H37</f>
        <v>0</v>
      </c>
      <c r="G51" s="315">
        <f>'Total tradeable turnover (5)'!G48*'UK market share (5)'!I37</f>
        <v>19195842.039405689</v>
      </c>
      <c r="H51" s="315">
        <f>'Total tradeable turnover (5)'!H48*'UK market share (5)'!J37</f>
        <v>57995945.647195593</v>
      </c>
      <c r="I51" s="315">
        <f>'Total tradeable turnover (5)'!I48*'UK market share (5)'!K37</f>
        <v>74365139.831488788</v>
      </c>
      <c r="J51" s="315">
        <f>'Total tradeable turnover (5)'!J48*'UK market share (5)'!L37</f>
        <v>85664592.207707882</v>
      </c>
      <c r="K51" s="315">
        <f>'Total tradeable turnover (5)'!K48*'UK market share (5)'!M37</f>
        <v>116372363.5871183</v>
      </c>
      <c r="L51" s="315">
        <f>'Total tradeable turnover (5)'!L48*'UK market share (5)'!N37</f>
        <v>155134327.69434148</v>
      </c>
    </row>
    <row r="52" spans="3:12">
      <c r="C52" s="112"/>
      <c r="D52" s="496"/>
      <c r="E52" s="315"/>
      <c r="F52" s="315"/>
      <c r="G52" s="315"/>
      <c r="H52" s="315"/>
      <c r="I52" s="315"/>
      <c r="J52" s="315"/>
      <c r="K52" s="315"/>
      <c r="L52" s="315"/>
    </row>
    <row r="53" spans="3:12">
      <c r="C53" s="496"/>
      <c r="D53" s="496" t="s">
        <v>296</v>
      </c>
      <c r="E53" s="315"/>
      <c r="F53" s="315"/>
      <c r="G53" s="315"/>
      <c r="H53" s="315"/>
      <c r="I53" s="315"/>
      <c r="J53" s="315"/>
      <c r="K53" s="315"/>
      <c r="L53" s="315"/>
    </row>
    <row r="54" spans="3:12">
      <c r="C54" s="496"/>
      <c r="D54" s="496" t="s">
        <v>296</v>
      </c>
      <c r="E54" s="315"/>
      <c r="F54" s="315"/>
      <c r="G54" s="315"/>
      <c r="H54" s="315"/>
      <c r="I54" s="315"/>
      <c r="J54" s="315"/>
      <c r="K54" s="315"/>
      <c r="L54" s="315"/>
    </row>
    <row r="55" spans="3:12">
      <c r="C55" s="496"/>
      <c r="D55" s="496" t="s">
        <v>296</v>
      </c>
      <c r="E55" s="315"/>
      <c r="F55" s="315"/>
      <c r="G55" s="315"/>
      <c r="H55" s="315"/>
      <c r="I55" s="315"/>
      <c r="J55" s="315"/>
      <c r="K55" s="315"/>
      <c r="L55" s="315"/>
    </row>
  </sheetData>
  <conditionalFormatting sqref="C17:D18 D19:D24 C40:D40 C48:D49 E48:L55 A1:XFD10 A47:XFD47 B41:D42 C43:D43 A56:XFD1048576 C46:D46 C25:D33 B11:D16 B25:D27 E11:L46">
    <cfRule type="expression" dxfId="2806" priority="15">
      <formula>_xlfn.ISFORMULA(A1)</formula>
    </cfRule>
  </conditionalFormatting>
  <conditionalFormatting sqref="F19:L24">
    <cfRule type="expression" dxfId="2805" priority="14">
      <formula>_xlfn.ISFORMULA(F19)</formula>
    </cfRule>
  </conditionalFormatting>
  <conditionalFormatting sqref="C22:C24">
    <cfRule type="expression" dxfId="2804" priority="13">
      <formula>_xlfn.ISFORMULA(C22)</formula>
    </cfRule>
  </conditionalFormatting>
  <conditionalFormatting sqref="D40 F34:L40">
    <cfRule type="expression" dxfId="2803" priority="11">
      <formula>_xlfn.ISFORMULA(D34)</formula>
    </cfRule>
  </conditionalFormatting>
  <conditionalFormatting sqref="C37:C39">
    <cfRule type="expression" dxfId="2802" priority="10">
      <formula>_xlfn.ISFORMULA(C37)</formula>
    </cfRule>
  </conditionalFormatting>
  <conditionalFormatting sqref="F50:L55">
    <cfRule type="expression" dxfId="2801" priority="7">
      <formula>_xlfn.ISFORMULA(F50)</formula>
    </cfRule>
  </conditionalFormatting>
  <conditionalFormatting sqref="C53:C55">
    <cfRule type="expression" dxfId="2800" priority="6">
      <formula>_xlfn.ISFORMULA(C53)</formula>
    </cfRule>
  </conditionalFormatting>
  <conditionalFormatting sqref="D50:D55">
    <cfRule type="expression" dxfId="2799" priority="4">
      <formula>_xlfn.ISFORMULA(D50)</formula>
    </cfRule>
  </conditionalFormatting>
  <conditionalFormatting sqref="C30">
    <cfRule type="expression" dxfId="2798" priority="20">
      <formula>_xlfn.ISFORMULA(C30)</formula>
    </cfRule>
  </conditionalFormatting>
  <conditionalFormatting sqref="C43:C44">
    <cfRule type="expression" dxfId="2797" priority="19">
      <formula>_xlfn.ISFORMULA(C43)</formula>
    </cfRule>
  </conditionalFormatting>
  <conditionalFormatting sqref="C45:C46">
    <cfRule type="expression" dxfId="2796" priority="18">
      <formula>_xlfn.ISFORMULA(C45)</formula>
    </cfRule>
  </conditionalFormatting>
  <conditionalFormatting sqref="E29:L29">
    <cfRule type="expression" dxfId="2795" priority="16">
      <formula>_xlfn.ISFORMULA(E29)</formula>
    </cfRule>
  </conditionalFormatting>
  <conditionalFormatting sqref="C50:C52">
    <cfRule type="expression" dxfId="2794" priority="5">
      <formula>_xlfn.ISFORMULA(C50)</formula>
    </cfRule>
  </conditionalFormatting>
  <conditionalFormatting sqref="M11:XFD46 A11:A46 A48:B55 M48:XFD55 C44:C45">
    <cfRule type="expression" dxfId="2793" priority="24">
      <formula>_xlfn.ISFORMULA(A11)</formula>
    </cfRule>
  </conditionalFormatting>
  <conditionalFormatting sqref="B17:B24">
    <cfRule type="expression" dxfId="2792" priority="23">
      <formula>_xlfn.ISFORMULA(B17)</formula>
    </cfRule>
  </conditionalFormatting>
  <conditionalFormatting sqref="B28:B30 B43:B46 B31:C31 E45 B32:B40">
    <cfRule type="expression" dxfId="2791" priority="22">
      <formula>_xlfn.ISFORMULA(B28)</formula>
    </cfRule>
  </conditionalFormatting>
  <conditionalFormatting sqref="C28:C29">
    <cfRule type="expression" dxfId="2790" priority="21">
      <formula>_xlfn.ISFORMULA(C28)</formula>
    </cfRule>
  </conditionalFormatting>
  <conditionalFormatting sqref="D34:D39">
    <cfRule type="expression" dxfId="2789" priority="8">
      <formula>_xlfn.ISFORMULA(D34)</formula>
    </cfRule>
  </conditionalFormatting>
  <conditionalFormatting sqref="C34:C36">
    <cfRule type="expression" dxfId="2788" priority="9">
      <formula>_xlfn.ISFORMULA(C34)</formula>
    </cfRule>
  </conditionalFormatting>
  <conditionalFormatting sqref="C19:C21">
    <cfRule type="expression" dxfId="2787" priority="12">
      <formula>_xlfn.ISFORMULA(C19)</formula>
    </cfRule>
  </conditionalFormatting>
  <conditionalFormatting sqref="D44:D45">
    <cfRule type="expression" dxfId="2786" priority="3">
      <formula>_xlfn.ISFORMULA(D44)</formula>
    </cfRule>
  </conditionalFormatting>
  <conditionalFormatting sqref="D44:D45">
    <cfRule type="expression" dxfId="2785" priority="2">
      <formula>_xlfn.ISFORMULA(D44)</formula>
    </cfRule>
  </conditionalFormatting>
  <conditionalFormatting sqref="D29:D30">
    <cfRule type="expression" dxfId="2784" priority="1">
      <formula>_xlfn.ISFORMULA(D29)</formula>
    </cfRule>
  </conditionalFormatting>
  <pageMargins left="0.7" right="0.7" top="0.75" bottom="0.75" header="0.3" footer="0.3"/>
  <pageSetup paperSize="9" orientation="portrait" horizontalDpi="4294967294" verticalDpi="429496729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A72CC-71F5-45B8-B96D-47AD8C69110D}">
  <sheetPr>
    <tabColor theme="9" tint="0.39997558519241921"/>
  </sheetPr>
  <dimension ref="B1:P43"/>
  <sheetViews>
    <sheetView workbookViewId="0"/>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1.28515625" style="1" bestFit="1" customWidth="1"/>
    <col min="10" max="10" width="12.140625" style="1" customWidth="1"/>
    <col min="11" max="11" width="13.5703125" style="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(5)'!C15</f>
        <v>Fast pyro</v>
      </c>
      <c r="C14" s="496" t="s">
        <v>411</v>
      </c>
      <c r="D14" s="496" t="s">
        <v>402</v>
      </c>
      <c r="E14" s="88">
        <f>AVERAGEA(J34:J39)</f>
        <v>0.33307820493722989</v>
      </c>
      <c r="F14" s="88">
        <f>E14</f>
        <v>0.33307820493722989</v>
      </c>
      <c r="G14" s="88">
        <f t="shared" ref="G14:L14" si="0">F14</f>
        <v>0.33307820493722989</v>
      </c>
      <c r="H14" s="88">
        <f t="shared" si="0"/>
        <v>0.33307820493722989</v>
      </c>
      <c r="I14" s="88">
        <f t="shared" si="0"/>
        <v>0.33307820493722989</v>
      </c>
      <c r="J14" s="88">
        <f t="shared" si="0"/>
        <v>0.33307820493722989</v>
      </c>
      <c r="K14" s="88">
        <f t="shared" si="0"/>
        <v>0.33307820493722989</v>
      </c>
      <c r="L14" s="88">
        <f t="shared" si="0"/>
        <v>0.33307820493722989</v>
      </c>
    </row>
    <row r="15" spans="2:16">
      <c r="C15" s="496" t="s">
        <v>380</v>
      </c>
      <c r="D15" s="496" t="s">
        <v>402</v>
      </c>
      <c r="E15" s="89"/>
      <c r="F15" s="89"/>
      <c r="G15" s="89"/>
      <c r="H15" s="89"/>
      <c r="I15" s="89"/>
      <c r="J15" s="89"/>
      <c r="K15" s="89"/>
      <c r="L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t="s">
        <v>554</v>
      </c>
      <c r="F19" s="496" t="s">
        <v>453</v>
      </c>
      <c r="G19" s="79">
        <f>AVERAGEIF(J34:J39,"&gt;0")</f>
        <v>0.39969384592467588</v>
      </c>
      <c r="H19" s="57">
        <f>G19</f>
        <v>0.39969384592467588</v>
      </c>
      <c r="I19" s="57">
        <f t="shared" ref="I19:N20" si="1">H19</f>
        <v>0.39969384592467588</v>
      </c>
      <c r="J19" s="57">
        <f t="shared" si="1"/>
        <v>0.39969384592467588</v>
      </c>
      <c r="K19" s="57">
        <f t="shared" si="1"/>
        <v>0.39969384592467588</v>
      </c>
      <c r="L19" s="57">
        <f t="shared" si="1"/>
        <v>0.39969384592467588</v>
      </c>
      <c r="M19" s="57">
        <f t="shared" si="1"/>
        <v>0.39969384592467588</v>
      </c>
      <c r="N19" s="57">
        <f t="shared" si="1"/>
        <v>0.39969384592467588</v>
      </c>
    </row>
    <row r="20" spans="3:14">
      <c r="C20" s="112" t="s">
        <v>335</v>
      </c>
      <c r="D20" s="496" t="s">
        <v>402</v>
      </c>
      <c r="E20" s="496">
        <v>71.12</v>
      </c>
      <c r="F20" s="496" t="s">
        <v>453</v>
      </c>
      <c r="G20" s="79">
        <f>J40</f>
        <v>0.54469720920582787</v>
      </c>
      <c r="H20" s="79">
        <f>G20</f>
        <v>0.54469720920582787</v>
      </c>
      <c r="I20" s="79">
        <f t="shared" si="1"/>
        <v>0.54469720920582787</v>
      </c>
      <c r="J20" s="79">
        <f t="shared" si="1"/>
        <v>0.54469720920582787</v>
      </c>
      <c r="K20" s="79">
        <f t="shared" si="1"/>
        <v>0.54469720920582787</v>
      </c>
      <c r="L20" s="79">
        <f t="shared" si="1"/>
        <v>0.54469720920582787</v>
      </c>
      <c r="M20" s="79">
        <f t="shared" si="1"/>
        <v>0.54469720920582787</v>
      </c>
      <c r="N20" s="79">
        <f t="shared" si="1"/>
        <v>0.54469720920582787</v>
      </c>
    </row>
    <row r="21" spans="3:14">
      <c r="C21" s="112"/>
      <c r="D21" s="496"/>
      <c r="E21" s="496"/>
      <c r="F21" s="57"/>
      <c r="G21" s="57"/>
      <c r="H21" s="57"/>
      <c r="I21" s="57"/>
      <c r="J21" s="57"/>
      <c r="K21" s="57"/>
      <c r="L21" s="57"/>
    </row>
    <row r="22" spans="3:14">
      <c r="C22" s="496"/>
      <c r="D22" s="496" t="s">
        <v>402</v>
      </c>
      <c r="E22" s="496"/>
      <c r="F22" s="57"/>
      <c r="G22" s="57"/>
      <c r="H22" s="57"/>
      <c r="I22" s="57"/>
      <c r="J22" s="57"/>
      <c r="K22" s="57"/>
      <c r="L22" s="57"/>
    </row>
    <row r="23" spans="3:14">
      <c r="C23" s="496"/>
      <c r="D23" s="496" t="s">
        <v>402</v>
      </c>
      <c r="E23" s="496"/>
      <c r="F23" s="57"/>
      <c r="G23" s="57"/>
      <c r="H23" s="57"/>
      <c r="I23" s="57"/>
      <c r="J23" s="57"/>
      <c r="K23" s="57"/>
      <c r="L23" s="57"/>
    </row>
    <row r="24" spans="3:14">
      <c r="C24" s="496"/>
      <c r="D24" s="496" t="s">
        <v>402</v>
      </c>
      <c r="E24" s="496"/>
      <c r="F24" s="57"/>
      <c r="G24" s="57"/>
      <c r="H24" s="57"/>
      <c r="I24" s="57"/>
      <c r="J24" s="57"/>
      <c r="K24" s="57"/>
      <c r="L24" s="57"/>
    </row>
    <row r="25" spans="3:14">
      <c r="C25" s="496"/>
      <c r="D25" s="496" t="s">
        <v>402</v>
      </c>
      <c r="E25" s="496"/>
      <c r="F25" s="496"/>
      <c r="G25" s="496"/>
      <c r="H25" s="496"/>
      <c r="I25" s="496"/>
      <c r="J25" s="496"/>
      <c r="K25" s="496"/>
      <c r="L25" s="496"/>
    </row>
    <row r="26" spans="3:14">
      <c r="C26" s="496"/>
      <c r="D26" s="496" t="s">
        <v>402</v>
      </c>
      <c r="E26" s="496"/>
      <c r="F26" s="496"/>
      <c r="G26" s="496"/>
      <c r="H26" s="496"/>
      <c r="I26" s="496"/>
      <c r="J26" s="496"/>
      <c r="K26" s="496"/>
      <c r="L26" s="496"/>
    </row>
    <row r="27" spans="3:14">
      <c r="C27" s="496"/>
      <c r="D27" s="496" t="s">
        <v>402</v>
      </c>
      <c r="E27" s="496"/>
      <c r="F27" s="496"/>
      <c r="G27" s="496"/>
      <c r="H27" s="496"/>
      <c r="I27" s="496"/>
      <c r="J27" s="496"/>
      <c r="K27" s="496"/>
      <c r="L27" s="496"/>
    </row>
    <row r="33" spans="3:11" ht="14.45">
      <c r="C33" s="126" t="s">
        <v>434</v>
      </c>
      <c r="D33" s="548" t="s">
        <v>435</v>
      </c>
      <c r="E33" s="550"/>
      <c r="F33" s="550"/>
      <c r="G33" s="549"/>
      <c r="H33" s="126" t="s">
        <v>436</v>
      </c>
      <c r="I33" s="126" t="s">
        <v>454</v>
      </c>
      <c r="J33" s="126" t="s">
        <v>455</v>
      </c>
      <c r="K33" s="126" t="s">
        <v>456</v>
      </c>
    </row>
    <row r="34" spans="3:11">
      <c r="C34" s="496">
        <f>'UK market share (5)'!C52</f>
        <v>8405</v>
      </c>
      <c r="D34" s="566" t="str">
        <f>'UK market share (5)'!D52:G52</f>
        <v>Generators; producer gas, water gas, acetylene gas and similar water process gas generators, with or without their purifiers</v>
      </c>
      <c r="E34" s="566"/>
      <c r="F34" s="566"/>
      <c r="G34" s="566"/>
      <c r="H34" s="47" t="s">
        <v>438</v>
      </c>
      <c r="I34" s="47">
        <v>28.29</v>
      </c>
      <c r="J34" s="206">
        <f>IFERROR(VLOOKUP(I34,'SIC codes data'!$C$9:$K$17,8),"")</f>
        <v>0.41629864122081761</v>
      </c>
      <c r="K34" s="496">
        <f>IFERROR(VLOOKUP(I34,'SIC codes data'!$C$9:$K$17,9),"")</f>
        <v>64416.996047430825</v>
      </c>
    </row>
    <row r="35" spans="3:11">
      <c r="C35" s="496">
        <f>'UK market share (5)'!C53</f>
        <v>842129</v>
      </c>
      <c r="D35" s="566" t="str">
        <f>'UK market share (5)'!D53:G53</f>
        <v>Machinery; for filtering or purifying liquids, n.e.c. in item no. 8421.2</v>
      </c>
      <c r="E35" s="566"/>
      <c r="F35" s="566"/>
      <c r="G35" s="566"/>
      <c r="H35" s="47" t="s">
        <v>438</v>
      </c>
      <c r="I35" s="47">
        <f>IFERROR(VLOOKUP(C35,'SIC codes data'!$A$9:$C$17,3),"")</f>
        <v>28.29</v>
      </c>
      <c r="J35" s="206">
        <f>IFERROR(VLOOKUP(I35,'SIC codes data'!$C$9:$K$17,8),"")</f>
        <v>0.41629864122081761</v>
      </c>
      <c r="K35" s="496">
        <f>IFERROR(VLOOKUP(I35,'SIC codes data'!$C$9:$K$17,9),"")</f>
        <v>64416.996047430825</v>
      </c>
    </row>
    <row r="36" spans="3:11">
      <c r="C36" s="496">
        <f>'UK market share (5)'!C54</f>
        <v>842139</v>
      </c>
      <c r="D36" s="566" t="str">
        <f>'UK market share (5)'!D54:G54</f>
        <v>Filtering or purifying machinery and apparatus for gases</v>
      </c>
      <c r="E36" s="566"/>
      <c r="F36" s="566"/>
      <c r="G36" s="566"/>
      <c r="H36" s="47" t="s">
        <v>438</v>
      </c>
      <c r="I36" s="47">
        <f>IFERROR(VLOOKUP(C36,'SIC codes data'!$A$9:$C$17,3),"")</f>
        <v>28.25</v>
      </c>
      <c r="J36" s="206">
        <f>IFERROR(VLOOKUP(I36,'SIC codes data'!$C$9:$K$17,8),"")</f>
        <v>0.38402401515606738</v>
      </c>
      <c r="K36" s="496">
        <f>IFERROR(VLOOKUP(I36,'SIC codes data'!$C$9:$K$17,9),"")</f>
        <v>44708.333333333336</v>
      </c>
    </row>
    <row r="37" spans="3:11">
      <c r="C37" s="496">
        <f>'UK market share (5)'!C55</f>
        <v>730900</v>
      </c>
      <c r="D37" s="566" t="str">
        <f>'UK market share (5)'!D55:G55</f>
        <v>Reservoirs, tanks, vats and similar containers; for any material (excluding compressed or liquefied gas), of iron or steel, capacity exceeding 300l, whether or not lined or heat insulated</v>
      </c>
      <c r="E37" s="566"/>
      <c r="F37" s="566"/>
      <c r="G37" s="566"/>
      <c r="H37" s="47" t="s">
        <v>438</v>
      </c>
      <c r="I37" s="47">
        <f>IFERROR(VLOOKUP(C37,'SIC codes data'!$A$9:$C$17,3),"")</f>
        <v>25.29</v>
      </c>
      <c r="J37" s="206">
        <f>IFERROR(VLOOKUP(I37,'SIC codes data'!$C$9:$K$17,8),"")</f>
        <v>0.39782391686960944</v>
      </c>
      <c r="K37" s="496">
        <f>IFERROR(VLOOKUP(I37,'SIC codes data'!$C$9:$K$17,9),"")</f>
        <v>49850</v>
      </c>
    </row>
    <row r="38" spans="3:11">
      <c r="C38" s="496">
        <f>'UK market share (5)'!C56</f>
        <v>741999</v>
      </c>
      <c r="D38" s="566" t="str">
        <f>'UK market share (5)'!D56:G56</f>
        <v>Copper; articles n.e.c. in heading no. 7419</v>
      </c>
      <c r="E38" s="566"/>
      <c r="F38" s="566"/>
      <c r="G38" s="566"/>
      <c r="H38" s="47" t="s">
        <v>438</v>
      </c>
      <c r="I38" s="47">
        <f>IFERROR(VLOOKUP(C38,'SIC codes data'!$A$9:$C$17,3),"")</f>
        <v>25.93</v>
      </c>
      <c r="J38" s="206">
        <f>IFERROR(VLOOKUP(I38,'SIC codes data'!$C$9:$K$17,8),"")</f>
        <v>0.38402401515606738</v>
      </c>
      <c r="K38" s="496">
        <f>IFERROR(VLOOKUP(I38,'SIC codes data'!$C$9:$K$17,9),"")</f>
        <v>44708.333333333336</v>
      </c>
    </row>
    <row r="39" spans="3:11">
      <c r="C39" s="496">
        <f>'UK market share (5)'!C57</f>
        <v>761100</v>
      </c>
      <c r="D39" s="566" t="str">
        <f>'UK market share (5)'!D57:G57</f>
        <v>Aluminium; reservoirs, tanks, vats and similar containers, for material (not compressed or liquefied gas), of a capacity over 300l, whether or not lined, not fitted with mechanical/thermal equipment</v>
      </c>
      <c r="E39" s="566"/>
      <c r="F39" s="566"/>
      <c r="G39" s="566"/>
      <c r="H39" s="47" t="s">
        <v>438</v>
      </c>
      <c r="I39" s="47">
        <f>IFERROR(VLOOKUP(C39,'SIC codes data'!$A$9:$C$17,3),"")</f>
        <v>0</v>
      </c>
      <c r="J39" s="206" t="str">
        <f>IFERROR(VLOOKUP(I39,'SIC codes data'!$C$9:$K$17,8),"")</f>
        <v/>
      </c>
      <c r="K39" s="496" t="str">
        <f>IFERROR(VLOOKUP(I39,'SIC codes data'!$C$9:$K$17,9),"")</f>
        <v/>
      </c>
    </row>
    <row r="40" spans="3:11">
      <c r="C40" s="496" t="s">
        <v>421</v>
      </c>
      <c r="D40" s="566" t="s">
        <v>457</v>
      </c>
      <c r="E40" s="566"/>
      <c r="F40" s="566"/>
      <c r="G40" s="566"/>
      <c r="H40" s="496" t="s">
        <v>508</v>
      </c>
      <c r="I40" s="47">
        <v>71.12</v>
      </c>
      <c r="J40" s="206">
        <v>0.54469720920582787</v>
      </c>
      <c r="K40" s="496">
        <v>73522.721343123296</v>
      </c>
    </row>
    <row r="41" spans="3:11">
      <c r="C41" s="496">
        <f>'UK market share (5)'!C59</f>
        <v>0</v>
      </c>
      <c r="D41" s="566">
        <f>'UK market share (5)'!D59:G59</f>
        <v>0</v>
      </c>
      <c r="E41" s="566"/>
      <c r="F41" s="566"/>
      <c r="G41" s="566"/>
      <c r="H41" s="496"/>
      <c r="I41" s="47" t="str">
        <f>IFERROR(VLOOKUP(C41,'SIC codes data'!$A$9:$C$17,3),"")</f>
        <v/>
      </c>
      <c r="J41" s="206" t="str">
        <f>IFERROR(VLOOKUP(I41,'SIC codes data'!$C$9:$K$17,8),"")</f>
        <v/>
      </c>
      <c r="K41" s="496" t="str">
        <f>IFERROR(VLOOKUP(I41,'SIC codes data'!$C$9:$K$17,9),"")</f>
        <v/>
      </c>
    </row>
    <row r="42" spans="3:11">
      <c r="C42" s="496">
        <f>'UK market share (5)'!C60</f>
        <v>0</v>
      </c>
      <c r="D42" s="566">
        <f>'UK market share (5)'!D60:G60</f>
        <v>0</v>
      </c>
      <c r="E42" s="566"/>
      <c r="F42" s="566"/>
      <c r="G42" s="566"/>
      <c r="H42" s="496"/>
      <c r="I42" s="47" t="str">
        <f>IFERROR(VLOOKUP(C42,'SIC codes data'!$A$9:$C$17,3),"")</f>
        <v/>
      </c>
      <c r="J42" s="206" t="str">
        <f>IFERROR(VLOOKUP(I42,'SIC codes data'!$C$9:$K$17,8),"")</f>
        <v/>
      </c>
      <c r="K42" s="496" t="str">
        <f>IFERROR(VLOOKUP(I42,'SIC codes data'!$C$9:$K$17,9),"")</f>
        <v/>
      </c>
    </row>
    <row r="43" spans="3:11">
      <c r="C43" s="496">
        <f>'UK market share (5)'!C61</f>
        <v>0</v>
      </c>
      <c r="D43" s="566">
        <f>'UK market share (5)'!D61:G61</f>
        <v>0</v>
      </c>
      <c r="E43" s="566"/>
      <c r="F43" s="566"/>
      <c r="G43" s="566"/>
      <c r="H43" s="496"/>
      <c r="I43" s="47" t="str">
        <f>IFERROR(VLOOKUP(C43,'SIC codes data'!$A$9:$C$17,3),"")</f>
        <v/>
      </c>
      <c r="J43" s="206" t="str">
        <f>IFERROR(VLOOKUP(I43,'SIC codes data'!$C$9:$K$17,8),"")</f>
        <v/>
      </c>
      <c r="K43" s="496" t="str">
        <f>IFERROR(VLOOKUP(I43,'SIC codes data'!$C$9:$K$17,9),"")</f>
        <v/>
      </c>
    </row>
  </sheetData>
  <mergeCells count="11">
    <mergeCell ref="D33:G33"/>
    <mergeCell ref="D34:G34"/>
    <mergeCell ref="D35:G35"/>
    <mergeCell ref="D36:G36"/>
    <mergeCell ref="D37:G37"/>
    <mergeCell ref="D43:G43"/>
    <mergeCell ref="D38:G38"/>
    <mergeCell ref="D39:G39"/>
    <mergeCell ref="D40:G40"/>
    <mergeCell ref="D41:G41"/>
    <mergeCell ref="D42:G42"/>
  </mergeCells>
  <conditionalFormatting sqref="A1:XFD10 A11:A24 A28:XFD32 A25:B27 L33:XFD43 A33:B1048576 C44:XFD1048576 Q11:XFD12 E25:XFD27 C22:L27 D21:L21 M13:XFD17 M21:XFD24 O18:XFD20 C14:L17 C18:D18 G18:N18">
    <cfRule type="expression" dxfId="2783" priority="13">
      <formula>_xlfn.ISFORMULA(A1)</formula>
    </cfRule>
  </conditionalFormatting>
  <conditionalFormatting sqref="D19:D20">
    <cfRule type="expression" dxfId="2782" priority="12">
      <formula>_xlfn.ISFORMULA(D19)</formula>
    </cfRule>
  </conditionalFormatting>
  <conditionalFormatting sqref="B14:D14">
    <cfRule type="expression" dxfId="2781" priority="11">
      <formula>_xlfn.ISFORMULA(B14)</formula>
    </cfRule>
  </conditionalFormatting>
  <conditionalFormatting sqref="C22:C27">
    <cfRule type="expression" dxfId="2780" priority="10">
      <formula>_xlfn.ISFORMULA(C22)</formula>
    </cfRule>
  </conditionalFormatting>
  <conditionalFormatting sqref="C19:C21">
    <cfRule type="expression" dxfId="2779" priority="5">
      <formula>_xlfn.ISFORMULA(C19)</formula>
    </cfRule>
  </conditionalFormatting>
  <conditionalFormatting sqref="J34:K43">
    <cfRule type="expression" dxfId="2778" priority="4">
      <formula>_xlfn.ISFORMULA(J34)</formula>
    </cfRule>
  </conditionalFormatting>
  <conditionalFormatting sqref="H19:N20">
    <cfRule type="expression" dxfId="2777" priority="3">
      <formula>_xlfn.ISFORMULA(H19)</formula>
    </cfRule>
  </conditionalFormatting>
  <conditionalFormatting sqref="G19:N20">
    <cfRule type="expression" dxfId="2776" priority="2">
      <formula>_xlfn.ISFORMULA(G19)</formula>
    </cfRule>
  </conditionalFormatting>
  <conditionalFormatting sqref="E19:F20">
    <cfRule type="expression" dxfId="2775" priority="1">
      <formula>_xlfn.ISFORMULA(E19)</formula>
    </cfRule>
  </conditionalFormatting>
  <pageMargins left="0.7" right="0.7" top="0.75" bottom="0.75" header="0.3" footer="0.3"/>
  <pageSetup paperSize="9" orientation="portrait" horizontalDpi="4294967294" verticalDpi="429496729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53A56-7229-4853-BD82-2F9A9F09298E}">
  <sheetPr>
    <tabColor theme="9" tint="0.39997558519241921"/>
  </sheetPr>
  <dimension ref="B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372</v>
      </c>
      <c r="K12" s="5"/>
      <c r="L12" s="5"/>
      <c r="Q12" s="5"/>
      <c r="R12" s="5"/>
    </row>
    <row r="13" spans="2:18" ht="14.1">
      <c r="B13" s="46" t="s">
        <v>125</v>
      </c>
      <c r="C13" s="46" t="s">
        <v>373</v>
      </c>
      <c r="D13" s="46" t="s">
        <v>24</v>
      </c>
      <c r="E13" s="46">
        <v>2015</v>
      </c>
      <c r="F13" s="46">
        <v>2020</v>
      </c>
      <c r="G13" s="46">
        <v>2025</v>
      </c>
      <c r="H13" s="46">
        <v>2030</v>
      </c>
      <c r="I13" s="46">
        <v>2035</v>
      </c>
      <c r="J13" s="46">
        <v>2040</v>
      </c>
      <c r="K13" s="46">
        <v>2045</v>
      </c>
      <c r="L13" s="46">
        <v>2050</v>
      </c>
    </row>
    <row r="14" spans="2:18">
      <c r="B14" s="497" t="str">
        <f>'Deployment (5)'!C15</f>
        <v>Fast pyro</v>
      </c>
      <c r="C14" s="112" t="s">
        <v>399</v>
      </c>
      <c r="D14" s="496" t="s">
        <v>296</v>
      </c>
      <c r="E14" s="51">
        <f>'UK captured turnover (5)'!E19*'GVA turnover multiplier (5)'!G19</f>
        <v>0</v>
      </c>
      <c r="F14" s="51">
        <f>'UK captured turnover (5)'!F19*'GVA turnover multiplier (5)'!H19</f>
        <v>0</v>
      </c>
      <c r="G14" s="51">
        <f>'UK captured turnover (5)'!G19*'GVA turnover multiplier (5)'!I19</f>
        <v>9833014.093851082</v>
      </c>
      <c r="H14" s="51">
        <f>'UK captured turnover (5)'!H19*'GVA turnover multiplier (5)'!J19</f>
        <v>26157672.279424556</v>
      </c>
      <c r="I14" s="51">
        <f>'UK captured turnover (5)'!I19*'GVA turnover multiplier (5)'!K19</f>
        <v>37341247.677840628</v>
      </c>
      <c r="J14" s="51">
        <f>'UK captured turnover (5)'!J19*'GVA turnover multiplier (5)'!L19</f>
        <v>48957312.85189344</v>
      </c>
      <c r="K14" s="51">
        <f>'UK captured turnover (5)'!K19*'GVA turnover multiplier (5)'!M19</f>
        <v>77626153.015796453</v>
      </c>
      <c r="L14" s="51">
        <f>'UK captured turnover (5)'!L19*'GVA turnover multiplier (5)'!N19</f>
        <v>113969840.85523975</v>
      </c>
    </row>
    <row r="15" spans="2:18">
      <c r="C15" s="112" t="s">
        <v>335</v>
      </c>
      <c r="D15" s="496" t="s">
        <v>296</v>
      </c>
      <c r="E15" s="51">
        <f>'UK captured turnover (5)'!E20*'GVA turnover multiplier (5)'!G20</f>
        <v>0</v>
      </c>
      <c r="F15" s="51">
        <f>'UK captured turnover (5)'!F20*'GVA turnover multiplier (5)'!H20</f>
        <v>0</v>
      </c>
      <c r="G15" s="51">
        <f>'UK captured turnover (5)'!G20*'GVA turnover multiplier (5)'!I20</f>
        <v>12239071.397783963</v>
      </c>
      <c r="H15" s="51">
        <f>'UK captured turnover (5)'!H20*'GVA turnover multiplier (5)'!J20</f>
        <v>32926282.385897592</v>
      </c>
      <c r="I15" s="51">
        <f>'UK captured turnover (5)'!I20*'GVA turnover multiplier (5)'!K20</f>
        <v>42768603.746739484</v>
      </c>
      <c r="J15" s="51">
        <f>'UK captured turnover (5)'!J20*'GVA turnover multiplier (5)'!L20</f>
        <v>50628828.398358382</v>
      </c>
      <c r="K15" s="51">
        <f>'UK captured turnover (5)'!K20*'GVA turnover multiplier (5)'!M20</f>
        <v>71849670.73010996</v>
      </c>
      <c r="L15" s="51">
        <f>'UK captured turnover (5)'!L20*'GVA turnover multiplier (5)'!N20</f>
        <v>97323395.233836681</v>
      </c>
    </row>
    <row r="16" spans="2:18">
      <c r="C16" s="112"/>
      <c r="D16" s="110" t="s">
        <v>296</v>
      </c>
      <c r="E16" s="110"/>
      <c r="F16" s="110"/>
      <c r="G16" s="51"/>
      <c r="H16" s="51"/>
      <c r="I16" s="51"/>
      <c r="J16" s="51"/>
      <c r="K16" s="51"/>
      <c r="L16" s="51"/>
    </row>
    <row r="17" spans="3:18">
      <c r="C17" s="496"/>
      <c r="D17" s="496" t="s">
        <v>296</v>
      </c>
      <c r="E17" s="496"/>
      <c r="F17" s="496"/>
      <c r="G17" s="57"/>
      <c r="H17" s="79"/>
      <c r="I17" s="79"/>
      <c r="J17" s="79"/>
      <c r="K17" s="79"/>
      <c r="L17" s="79"/>
    </row>
    <row r="18" spans="3:18" ht="14.45">
      <c r="C18" s="496"/>
      <c r="D18" s="496" t="s">
        <v>296</v>
      </c>
      <c r="E18" s="496"/>
      <c r="F18" s="496"/>
      <c r="G18" s="57"/>
      <c r="H18" s="79"/>
      <c r="I18" s="79"/>
      <c r="J18" s="79"/>
      <c r="K18" s="79"/>
      <c r="L18" s="79"/>
      <c r="M18" s="5"/>
      <c r="N18" s="5"/>
    </row>
    <row r="19" spans="3:18" ht="14.45">
      <c r="C19" s="496"/>
      <c r="D19" s="496" t="s">
        <v>296</v>
      </c>
      <c r="E19" s="496"/>
      <c r="F19" s="496"/>
      <c r="G19" s="57"/>
      <c r="H19" s="79"/>
      <c r="I19" s="79"/>
      <c r="J19" s="79"/>
      <c r="K19" s="79"/>
      <c r="L19" s="79"/>
      <c r="M19" s="5"/>
      <c r="N19" s="5"/>
    </row>
    <row r="20" spans="3:18" ht="14.45">
      <c r="M20" s="5"/>
      <c r="N20" s="5"/>
    </row>
    <row r="21" spans="3:18" ht="14.45">
      <c r="M21" s="5"/>
      <c r="N21" s="5"/>
    </row>
    <row r="22" spans="3:18" ht="14.45">
      <c r="M22" s="5"/>
      <c r="N22" s="5"/>
    </row>
    <row r="23" spans="3:18" ht="14.45">
      <c r="M23" s="5"/>
      <c r="N23" s="5"/>
    </row>
    <row r="24" spans="3:18" ht="14.45">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A43:B1048576 Q43:XFD1048576 B13:B42 S10:XFD12 S25:XFD42 C12:D13 D14:D15 C17:D19 M13:XFD17 O18:XFD24 M25:P1048576 C20:L1048576 B11:P12 E13:L19">
    <cfRule type="expression" dxfId="2774" priority="5">
      <formula>_xlfn.ISFORMULA(A1)</formula>
    </cfRule>
  </conditionalFormatting>
  <conditionalFormatting sqref="D19">
    <cfRule type="expression" dxfId="2773" priority="4">
      <formula>_xlfn.ISFORMULA(D19)</formula>
    </cfRule>
  </conditionalFormatting>
  <conditionalFormatting sqref="C14:C16">
    <cfRule type="expression" dxfId="2772" priority="2">
      <formula>_xlfn.ISFORMULA(C14)</formula>
    </cfRule>
  </conditionalFormatting>
  <conditionalFormatting sqref="D16">
    <cfRule type="expression" dxfId="2771" priority="1">
      <formula>_xlfn.ISFORMULA(D16)</formula>
    </cfRule>
  </conditionalFormatting>
  <pageMargins left="0.7" right="0.7" top="0.75" bottom="0.75" header="0.3" footer="0.3"/>
  <pageSetup paperSize="9" orientation="portrait" horizontalDpi="4294967294" verticalDpi="429496729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40572-CAA8-44F6-A4E1-2BD6E226980F}">
  <sheetPr>
    <tabColor theme="9" tint="0.39997558519241921"/>
  </sheetPr>
  <dimension ref="B1:R41"/>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2"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372</v>
      </c>
      <c r="Q12" s="5"/>
      <c r="R12" s="5"/>
    </row>
    <row r="13" spans="2:18" ht="14.45">
      <c r="B13" s="46" t="s">
        <v>125</v>
      </c>
      <c r="C13" s="46" t="s">
        <v>373</v>
      </c>
      <c r="D13" s="46" t="s">
        <v>24</v>
      </c>
      <c r="E13" s="46" t="s">
        <v>450</v>
      </c>
      <c r="F13" s="46" t="s">
        <v>18</v>
      </c>
      <c r="G13" s="46">
        <v>2015</v>
      </c>
      <c r="H13" s="46">
        <v>2020</v>
      </c>
      <c r="I13" s="46">
        <v>2025</v>
      </c>
      <c r="J13" s="46">
        <v>2030</v>
      </c>
      <c r="K13" s="46">
        <v>2035</v>
      </c>
      <c r="L13" s="46">
        <v>2040</v>
      </c>
      <c r="M13" s="46">
        <v>2045</v>
      </c>
      <c r="N13" s="46">
        <v>2050</v>
      </c>
      <c r="O13" s="5"/>
      <c r="P13" s="5"/>
    </row>
    <row r="14" spans="2:18" ht="14.45">
      <c r="B14" s="497" t="str">
        <f>'Deployment (5)'!C15</f>
        <v>Fast pyro</v>
      </c>
      <c r="C14" s="112" t="s">
        <v>399</v>
      </c>
      <c r="D14" s="496" t="s">
        <v>461</v>
      </c>
      <c r="E14" s="496" t="s">
        <v>554</v>
      </c>
      <c r="F14" s="496" t="s">
        <v>453</v>
      </c>
      <c r="G14" s="496">
        <f>AVERAGEIF(K32:K37,"&gt;0")*F24</f>
        <v>85256.009486166004</v>
      </c>
      <c r="H14" s="60">
        <f>$G$14*G20</f>
        <v>88721.251971289108</v>
      </c>
      <c r="I14" s="60">
        <f t="shared" ref="I14:N14" si="0">$G$14*H20</f>
        <v>92327.33972413087</v>
      </c>
      <c r="J14" s="60">
        <f t="shared" si="0"/>
        <v>96079.997420388245</v>
      </c>
      <c r="K14" s="60">
        <f t="shared" si="0"/>
        <v>99985.182416006312</v>
      </c>
      <c r="L14" s="60">
        <f t="shared" si="0"/>
        <v>104049.09420449963</v>
      </c>
      <c r="M14" s="60">
        <f t="shared" si="0"/>
        <v>108278.18425866778</v>
      </c>
      <c r="N14" s="60">
        <f t="shared" si="0"/>
        <v>112679.16627232873</v>
      </c>
      <c r="O14" s="5"/>
      <c r="P14" s="5"/>
    </row>
    <row r="15" spans="2:18" ht="14.45">
      <c r="C15" s="112" t="s">
        <v>335</v>
      </c>
      <c r="D15" s="496" t="s">
        <v>461</v>
      </c>
      <c r="E15" s="496">
        <v>71.12</v>
      </c>
      <c r="F15" s="496" t="s">
        <v>453</v>
      </c>
      <c r="G15" s="496">
        <f>K38*F24</f>
        <v>116901.12693556605</v>
      </c>
      <c r="H15" s="496">
        <f>$G$15*G20</f>
        <v>121652.58966596307</v>
      </c>
      <c r="I15" s="496">
        <f t="shared" ref="I15:N15" si="1">$G$15*H20</f>
        <v>126597.17626667826</v>
      </c>
      <c r="J15" s="496">
        <f t="shared" si="1"/>
        <v>131742.73628455709</v>
      </c>
      <c r="K15" s="496">
        <f t="shared" si="1"/>
        <v>137097.43831237944</v>
      </c>
      <c r="L15" s="496">
        <f t="shared" si="1"/>
        <v>142669.78295652667</v>
      </c>
      <c r="M15" s="496">
        <f t="shared" si="1"/>
        <v>148468.61633172084</v>
      </c>
      <c r="N15" s="496">
        <f t="shared" si="1"/>
        <v>154503.14410425987</v>
      </c>
      <c r="O15" s="5"/>
      <c r="P15" s="5"/>
    </row>
    <row r="16" spans="2:18" ht="14.45">
      <c r="Q16" s="5"/>
      <c r="R16" s="5"/>
    </row>
    <row r="17" spans="3:18" ht="14.45">
      <c r="Q17" s="5"/>
      <c r="R17" s="5"/>
    </row>
    <row r="18" spans="3:18" ht="14.45">
      <c r="Q18" s="5"/>
      <c r="R18" s="5"/>
    </row>
    <row r="19" spans="3:18" ht="14.45">
      <c r="E19" s="133" t="s">
        <v>463</v>
      </c>
      <c r="F19" s="46">
        <v>2015</v>
      </c>
      <c r="G19" s="46">
        <v>2020</v>
      </c>
      <c r="H19" s="46">
        <v>2025</v>
      </c>
      <c r="I19" s="46">
        <v>2030</v>
      </c>
      <c r="J19" s="46">
        <v>2035</v>
      </c>
      <c r="K19" s="46">
        <v>2040</v>
      </c>
      <c r="L19" s="46">
        <v>2045</v>
      </c>
      <c r="M19" s="46">
        <v>2050</v>
      </c>
      <c r="N19" s="5"/>
      <c r="O19" s="5"/>
    </row>
    <row r="20" spans="3:18" ht="14.45">
      <c r="E20" s="496"/>
      <c r="F20" s="496">
        <v>1</v>
      </c>
      <c r="G20" s="134">
        <f t="shared" ref="G20:M20" si="2">F20*1.008^(G19-F19)</f>
        <v>1.0406451405127681</v>
      </c>
      <c r="H20" s="134">
        <f t="shared" si="2"/>
        <v>1.0829423084728389</v>
      </c>
      <c r="I20" s="134">
        <f t="shared" si="2"/>
        <v>1.126958650767939</v>
      </c>
      <c r="J20" s="134">
        <f t="shared" si="2"/>
        <v>1.1727640434804814</v>
      </c>
      <c r="K20" s="134">
        <f t="shared" si="2"/>
        <v>1.2204312028160675</v>
      </c>
      <c r="L20" s="134">
        <f t="shared" si="2"/>
        <v>1.2700358005406933</v>
      </c>
      <c r="M20" s="134">
        <f t="shared" si="2"/>
        <v>1.3216565841099157</v>
      </c>
      <c r="N20" s="5"/>
      <c r="O20" s="5"/>
    </row>
    <row r="21" spans="3:18" ht="14.45">
      <c r="N21" s="5"/>
      <c r="O21" s="5"/>
    </row>
    <row r="22" spans="3:18" ht="14.45">
      <c r="E22"/>
      <c r="F22" s="135"/>
      <c r="G22" s="136" t="s">
        <v>464</v>
      </c>
      <c r="N22" s="5"/>
      <c r="O22" s="5"/>
    </row>
    <row r="23" spans="3:18" ht="14.1">
      <c r="E23" s="133" t="s">
        <v>465</v>
      </c>
      <c r="F23" s="46">
        <v>2015</v>
      </c>
      <c r="G23" s="46">
        <v>2020</v>
      </c>
      <c r="H23" s="46">
        <v>2025</v>
      </c>
      <c r="I23" s="46">
        <v>2030</v>
      </c>
      <c r="J23" s="46">
        <v>2035</v>
      </c>
      <c r="K23" s="46">
        <v>2040</v>
      </c>
      <c r="L23" s="46">
        <v>2045</v>
      </c>
      <c r="M23" s="46">
        <v>2050</v>
      </c>
    </row>
    <row r="24" spans="3:18">
      <c r="E24" s="1" t="s">
        <v>466</v>
      </c>
      <c r="F24" s="1">
        <v>1.59</v>
      </c>
      <c r="G24" s="137"/>
      <c r="H24" s="137"/>
      <c r="I24" s="137"/>
      <c r="J24" s="137"/>
      <c r="K24" s="137"/>
      <c r="L24" s="137"/>
      <c r="M24" s="137"/>
    </row>
    <row r="31" spans="3:18" ht="14.45">
      <c r="C31" s="126" t="s">
        <v>434</v>
      </c>
      <c r="D31" s="548" t="s">
        <v>435</v>
      </c>
      <c r="E31" s="550"/>
      <c r="F31" s="550"/>
      <c r="G31" s="549"/>
      <c r="H31" s="126" t="s">
        <v>436</v>
      </c>
      <c r="I31" s="126" t="s">
        <v>454</v>
      </c>
      <c r="J31" s="126" t="s">
        <v>455</v>
      </c>
      <c r="K31" s="126" t="s">
        <v>456</v>
      </c>
    </row>
    <row r="32" spans="3:18">
      <c r="C32" s="496">
        <f>'GVA turnover multiplier (5)'!C34</f>
        <v>8405</v>
      </c>
      <c r="D32" s="568" t="str">
        <f>'GVA turnover multiplier (5)'!D34:G34</f>
        <v>Generators; producer gas, water gas, acetylene gas and similar water process gas generators, with or without their purifiers</v>
      </c>
      <c r="E32" s="569"/>
      <c r="F32" s="569"/>
      <c r="G32" s="570"/>
      <c r="H32" s="47" t="str">
        <f>'GVA turnover multiplier (5)'!H34</f>
        <v>CAPEX</v>
      </c>
      <c r="I32" s="47">
        <f>'GVA turnover multiplier (5)'!I34</f>
        <v>28.29</v>
      </c>
      <c r="J32" s="47">
        <f>'GVA turnover multiplier (5)'!J34</f>
        <v>0.41629864122081761</v>
      </c>
      <c r="K32" s="47">
        <f>'GVA turnover multiplier (5)'!K34</f>
        <v>64416.996047430825</v>
      </c>
    </row>
    <row r="33" spans="3:11">
      <c r="C33" s="496">
        <f>'GVA turnover multiplier (5)'!C35</f>
        <v>842129</v>
      </c>
      <c r="D33" s="568" t="str">
        <f>'GVA turnover multiplier (5)'!D35:G35</f>
        <v>Machinery; for filtering or purifying liquids, n.e.c. in item no. 8421.2</v>
      </c>
      <c r="E33" s="569"/>
      <c r="F33" s="569"/>
      <c r="G33" s="570"/>
      <c r="H33" s="47" t="str">
        <f>'GVA turnover multiplier (5)'!H35</f>
        <v>CAPEX</v>
      </c>
      <c r="I33" s="47">
        <f>'GVA turnover multiplier (5)'!I35</f>
        <v>28.29</v>
      </c>
      <c r="J33" s="47">
        <f>'GVA turnover multiplier (5)'!J35</f>
        <v>0.41629864122081761</v>
      </c>
      <c r="K33" s="47">
        <f>'GVA turnover multiplier (5)'!K35</f>
        <v>64416.996047430825</v>
      </c>
    </row>
    <row r="34" spans="3:11">
      <c r="C34" s="496">
        <f>'GVA turnover multiplier (5)'!C36</f>
        <v>842139</v>
      </c>
      <c r="D34" s="568" t="str">
        <f>'GVA turnover multiplier (5)'!D36:G36</f>
        <v>Filtering or purifying machinery and apparatus for gases</v>
      </c>
      <c r="E34" s="569"/>
      <c r="F34" s="569"/>
      <c r="G34" s="570"/>
      <c r="H34" s="47" t="str">
        <f>'GVA turnover multiplier (5)'!H36</f>
        <v>CAPEX</v>
      </c>
      <c r="I34" s="47">
        <f>'GVA turnover multiplier (5)'!I36</f>
        <v>28.25</v>
      </c>
      <c r="J34" s="47">
        <f>'GVA turnover multiplier (5)'!J36</f>
        <v>0.38402401515606738</v>
      </c>
      <c r="K34" s="47">
        <f>'GVA turnover multiplier (5)'!K36</f>
        <v>44708.333333333336</v>
      </c>
    </row>
    <row r="35" spans="3:11">
      <c r="C35" s="496">
        <f>'GVA turnover multiplier (5)'!C37</f>
        <v>730900</v>
      </c>
      <c r="D35" s="568" t="str">
        <f>'GVA turnover multiplier (5)'!D37:G37</f>
        <v>Reservoirs, tanks, vats and similar containers; for any material (excluding compressed or liquefied gas), of iron or steel, capacity exceeding 300l, whether or not lined or heat insulated</v>
      </c>
      <c r="E35" s="569"/>
      <c r="F35" s="569"/>
      <c r="G35" s="570"/>
      <c r="H35" s="47" t="str">
        <f>'GVA turnover multiplier (5)'!H37</f>
        <v>CAPEX</v>
      </c>
      <c r="I35" s="47">
        <f>'GVA turnover multiplier (5)'!I37</f>
        <v>25.29</v>
      </c>
      <c r="J35" s="47">
        <f>'GVA turnover multiplier (5)'!J37</f>
        <v>0.39782391686960944</v>
      </c>
      <c r="K35" s="47">
        <f>'GVA turnover multiplier (5)'!K37</f>
        <v>49850</v>
      </c>
    </row>
    <row r="36" spans="3:11">
      <c r="C36" s="496">
        <f>'GVA turnover multiplier (5)'!C38</f>
        <v>741999</v>
      </c>
      <c r="D36" s="568" t="str">
        <f>'GVA turnover multiplier (5)'!D38:G38</f>
        <v>Copper; articles n.e.c. in heading no. 7419</v>
      </c>
      <c r="E36" s="569"/>
      <c r="F36" s="569"/>
      <c r="G36" s="570"/>
      <c r="H36" s="47" t="str">
        <f>'GVA turnover multiplier (5)'!H38</f>
        <v>CAPEX</v>
      </c>
      <c r="I36" s="47">
        <f>'GVA turnover multiplier (5)'!I38</f>
        <v>25.93</v>
      </c>
      <c r="J36" s="47">
        <f>'GVA turnover multiplier (5)'!J38</f>
        <v>0.38402401515606738</v>
      </c>
      <c r="K36" s="47">
        <f>'GVA turnover multiplier (5)'!K38</f>
        <v>44708.333333333336</v>
      </c>
    </row>
    <row r="37" spans="3:11">
      <c r="C37" s="496">
        <f>'GVA turnover multiplier (5)'!C39</f>
        <v>761100</v>
      </c>
      <c r="D37" s="568" t="str">
        <f>'GVA turnover multiplier (5)'!D39:G39</f>
        <v>Aluminium; reservoirs, tanks, vats and similar containers, for material (not compressed or liquefied gas), of a capacity over 300l, whether or not lined, not fitted with mechanical/thermal equipment</v>
      </c>
      <c r="E37" s="569"/>
      <c r="F37" s="569"/>
      <c r="G37" s="570"/>
      <c r="H37" s="47" t="str">
        <f>'GVA turnover multiplier (5)'!H39</f>
        <v>CAPEX</v>
      </c>
      <c r="I37" s="47">
        <f>'GVA turnover multiplier (5)'!I39</f>
        <v>0</v>
      </c>
      <c r="J37" s="47" t="str">
        <f>'GVA turnover multiplier (5)'!J39</f>
        <v/>
      </c>
      <c r="K37" s="47" t="str">
        <f>'GVA turnover multiplier (5)'!K39</f>
        <v/>
      </c>
    </row>
    <row r="38" spans="3:11">
      <c r="C38" s="496" t="str">
        <f>'GVA turnover multiplier (5)'!C40</f>
        <v>N/A</v>
      </c>
      <c r="D38" s="568" t="str">
        <f>'GVA turnover multiplier (5)'!D40:G40</f>
        <v>Engineering activities and related technical consultancy</v>
      </c>
      <c r="E38" s="569"/>
      <c r="F38" s="569"/>
      <c r="G38" s="570"/>
      <c r="H38" s="47" t="str">
        <f>'GVA turnover multiplier (5)'!H40</f>
        <v>Capex</v>
      </c>
      <c r="I38" s="47">
        <f>'GVA turnover multiplier (5)'!I40</f>
        <v>71.12</v>
      </c>
      <c r="J38" s="47">
        <f>'GVA turnover multiplier (5)'!J40</f>
        <v>0.54469720920582787</v>
      </c>
      <c r="K38" s="47">
        <f>'GVA turnover multiplier (5)'!K40</f>
        <v>73522.721343123296</v>
      </c>
    </row>
    <row r="39" spans="3:11">
      <c r="C39" s="496">
        <f>'GVA turnover multiplier (5)'!C41</f>
        <v>0</v>
      </c>
      <c r="D39" s="568">
        <f>'GVA turnover multiplier (5)'!D41:G41</f>
        <v>0</v>
      </c>
      <c r="E39" s="569"/>
      <c r="F39" s="569"/>
      <c r="G39" s="570"/>
      <c r="H39" s="47">
        <f>'GVA turnover multiplier (5)'!H41</f>
        <v>0</v>
      </c>
      <c r="I39" s="47" t="str">
        <f>'GVA turnover multiplier (5)'!I41</f>
        <v/>
      </c>
      <c r="J39" s="47" t="str">
        <f>'GVA turnover multiplier (5)'!J41</f>
        <v/>
      </c>
      <c r="K39" s="47" t="str">
        <f>'GVA turnover multiplier (5)'!K41</f>
        <v/>
      </c>
    </row>
    <row r="40" spans="3:11">
      <c r="C40" s="496">
        <f>'GVA turnover multiplier (5)'!C42</f>
        <v>0</v>
      </c>
      <c r="D40" s="568">
        <f>'GVA turnover multiplier (5)'!D42:G42</f>
        <v>0</v>
      </c>
      <c r="E40" s="569"/>
      <c r="F40" s="569"/>
      <c r="G40" s="570"/>
      <c r="H40" s="47">
        <f>'GVA turnover multiplier (5)'!H42</f>
        <v>0</v>
      </c>
      <c r="I40" s="47" t="str">
        <f>'GVA turnover multiplier (5)'!I42</f>
        <v/>
      </c>
      <c r="J40" s="47" t="str">
        <f>'GVA turnover multiplier (5)'!J42</f>
        <v/>
      </c>
      <c r="K40" s="47" t="str">
        <f>'GVA turnover multiplier (5)'!K42</f>
        <v/>
      </c>
    </row>
    <row r="41" spans="3:11">
      <c r="C41" s="496">
        <f>'GVA turnover multiplier (5)'!C43</f>
        <v>0</v>
      </c>
      <c r="D41" s="568">
        <f>'GVA turnover multiplier (5)'!D43:G43</f>
        <v>0</v>
      </c>
      <c r="E41" s="569"/>
      <c r="F41" s="569"/>
      <c r="G41" s="570"/>
      <c r="H41" s="47">
        <f>'GVA turnover multiplier (5)'!H43</f>
        <v>0</v>
      </c>
      <c r="I41" s="47" t="str">
        <f>'GVA turnover multiplier (5)'!I43</f>
        <v/>
      </c>
      <c r="J41" s="47" t="str">
        <f>'GVA turnover multiplier (5)'!J43</f>
        <v/>
      </c>
      <c r="K41" s="47" t="str">
        <f>'GVA turnover multiplier (5)'!K43</f>
        <v/>
      </c>
    </row>
  </sheetData>
  <mergeCells count="11">
    <mergeCell ref="D31:G31"/>
    <mergeCell ref="D32:G32"/>
    <mergeCell ref="D33:G33"/>
    <mergeCell ref="D34:G34"/>
    <mergeCell ref="D35:G35"/>
    <mergeCell ref="D41:G41"/>
    <mergeCell ref="D36:G36"/>
    <mergeCell ref="D37:G37"/>
    <mergeCell ref="D38:G38"/>
    <mergeCell ref="D39:G39"/>
    <mergeCell ref="D40:G40"/>
  </mergeCells>
  <conditionalFormatting sqref="A1:XFD9 A10:B10 C42:H1048576 P31:P43 B57:B1048576 I44:P1048576 B40:B43 S10:XFD12 B11:P12 C16:P18 Q26:XFD1048576 N23:XFD25 A19:E19 A20:M21 A23:E23 A22:D22 A24:D24 C26:P30 A25:M25 S16:XFD18 P19:XFD22 Q13:XFD15 D14:D15 B13:D13 G13:N15 A11:A1048576 B14:B33">
    <cfRule type="expression" dxfId="2770" priority="19">
      <formula>_xlfn.ISFORMULA(A1)</formula>
    </cfRule>
  </conditionalFormatting>
  <conditionalFormatting sqref="F22 H22:M22 B34:B39 I42:O43 B44:B56 L31:O41 G24:M24">
    <cfRule type="expression" dxfId="2769" priority="16">
      <formula>_xlfn.ISFORMULA(B22)</formula>
    </cfRule>
  </conditionalFormatting>
  <conditionalFormatting sqref="F19:M19">
    <cfRule type="expression" dxfId="2768" priority="15">
      <formula>_xlfn.ISFORMULA(F19)</formula>
    </cfRule>
  </conditionalFormatting>
  <conditionalFormatting sqref="F23:M23">
    <cfRule type="expression" dxfId="2767" priority="11">
      <formula>_xlfn.ISFORMULA(F23)</formula>
    </cfRule>
  </conditionalFormatting>
  <conditionalFormatting sqref="C14:C15">
    <cfRule type="expression" dxfId="2766" priority="3">
      <formula>_xlfn.ISFORMULA(C14)</formula>
    </cfRule>
  </conditionalFormatting>
  <conditionalFormatting sqref="E24:F24">
    <cfRule type="expression" dxfId="2765" priority="2">
      <formula>_xlfn.ISFORMULA(E24)</formula>
    </cfRule>
  </conditionalFormatting>
  <conditionalFormatting sqref="E14:F15">
    <cfRule type="expression" dxfId="2764" priority="1">
      <formula>_xlfn.ISFORMULA(E14)</formula>
    </cfRule>
  </conditionalFormatting>
  <hyperlinks>
    <hyperlink ref="G22" r:id="rId1" xr:uid="{72E4359A-D7CF-421F-ABC4-55C73328DFE0}"/>
  </hyperlinks>
  <pageMargins left="0.7" right="0.7" top="0.75" bottom="0.75" header="0.3" footer="0.3"/>
  <pageSetup paperSize="9" orientation="portrait" horizontalDpi="4294967294" verticalDpi="4294967294"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92C04-033C-4B89-9633-24A0BFCA9D6D}">
  <sheetPr>
    <tabColor theme="9" tint="0.39997558519241921"/>
  </sheetPr>
  <dimension ref="B1:R37"/>
  <sheetViews>
    <sheetView workbookViewId="0">
      <selection activeCell="E9" sqref="E9"/>
    </sheetView>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tr">
        <f>'Deployment (5)'!C15</f>
        <v>Fast pyro</v>
      </c>
      <c r="C14" s="112" t="s">
        <v>399</v>
      </c>
      <c r="D14" s="496" t="s">
        <v>124</v>
      </c>
      <c r="E14" s="315">
        <f>'GVA (5)'!E14/'GVA per worker (5)'!G14</f>
        <v>0</v>
      </c>
      <c r="F14" s="315">
        <f>'GVA (5)'!F14/'GVA per worker (5)'!H14</f>
        <v>0</v>
      </c>
      <c r="G14" s="315">
        <f>'GVA (5)'!G14/'GVA per worker (5)'!I14</f>
        <v>106.50165079197126</v>
      </c>
      <c r="H14" s="315">
        <f>'GVA (5)'!H14/'GVA per worker (5)'!J14</f>
        <v>272.24888615446486</v>
      </c>
      <c r="I14" s="315">
        <f>'GVA (5)'!I14/'GVA per worker (5)'!K14</f>
        <v>373.46781568568491</v>
      </c>
      <c r="J14" s="315">
        <f>'GVA (5)'!J14/'GVA per worker (5)'!L14</f>
        <v>470.52127869246044</v>
      </c>
      <c r="K14" s="315">
        <f>'GVA (5)'!K14/'GVA per worker (5)'!M14</f>
        <v>716.91406304296606</v>
      </c>
      <c r="L14" s="315">
        <f>'GVA (5)'!L14/'GVA per worker (5)'!N14</f>
        <v>1011.4544207736828</v>
      </c>
      <c r="M14" s="5"/>
      <c r="N14" s="5"/>
    </row>
    <row r="15" spans="2:18" ht="14.45">
      <c r="C15" s="112" t="s">
        <v>335</v>
      </c>
      <c r="D15" s="496" t="s">
        <v>124</v>
      </c>
      <c r="E15" s="315">
        <f>'GVA (5)'!E15/'GVA per worker (5)'!G15</f>
        <v>0</v>
      </c>
      <c r="F15" s="315">
        <f>'GVA (5)'!F15/'GVA per worker (5)'!H15</f>
        <v>0</v>
      </c>
      <c r="G15" s="315">
        <f>'GVA (5)'!G15/'GVA per worker (5)'!I15</f>
        <v>96.677285850375</v>
      </c>
      <c r="H15" s="315">
        <f>'GVA (5)'!H15/'GVA per worker (5)'!J15</f>
        <v>249.92863602573598</v>
      </c>
      <c r="I15" s="315">
        <f>'GVA (5)'!I15/'GVA per worker (5)'!K15</f>
        <v>311.95771615579213</v>
      </c>
      <c r="J15" s="315">
        <f>'GVA (5)'!J15/'GVA per worker (5)'!L15</f>
        <v>354.86721399012458</v>
      </c>
      <c r="K15" s="315">
        <f>'GVA (5)'!K15/'GVA per worker (5)'!M15</f>
        <v>483.93844103441694</v>
      </c>
      <c r="L15" s="315">
        <f>'GVA (5)'!L15/'GVA per worker (5)'!N15</f>
        <v>629.91206941498956</v>
      </c>
      <c r="M15" s="5"/>
      <c r="N15" s="5"/>
    </row>
    <row r="16" spans="2:18" ht="14.45">
      <c r="C16" s="112"/>
      <c r="D16" s="496" t="s">
        <v>124</v>
      </c>
      <c r="E16" s="315"/>
      <c r="F16" s="315"/>
      <c r="G16" s="315"/>
      <c r="H16" s="315"/>
      <c r="I16" s="315"/>
      <c r="J16" s="315"/>
      <c r="K16" s="315"/>
      <c r="L16" s="315"/>
      <c r="M16" s="5"/>
      <c r="N16" s="5"/>
    </row>
    <row r="17" spans="3:18" ht="14.45">
      <c r="C17" s="496"/>
      <c r="D17" s="496" t="s">
        <v>124</v>
      </c>
      <c r="E17" s="79"/>
      <c r="F17" s="57"/>
      <c r="G17" s="57"/>
      <c r="H17" s="79"/>
      <c r="I17" s="79"/>
      <c r="J17" s="79"/>
      <c r="K17" s="79"/>
      <c r="L17" s="79"/>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Q20" s="5"/>
      <c r="R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Q38:XFD1048576 A11:A1048576 B17:B1048576 C20:P1048576 S10:XFD12 S20:XFD37 O13:XFD19 B11:P12 B13:D16 E13:L19">
    <cfRule type="expression" dxfId="2763" priority="9">
      <formula>_xlfn.ISFORMULA(A1)</formula>
    </cfRule>
  </conditionalFormatting>
  <conditionalFormatting sqref="F14:L19 E14:F15">
    <cfRule type="expression" dxfId="2762" priority="8">
      <formula>_xlfn.ISFORMULA(E14)</formula>
    </cfRule>
  </conditionalFormatting>
  <conditionalFormatting sqref="C17:C19">
    <cfRule type="expression" dxfId="2761" priority="7">
      <formula>_xlfn.ISFORMULA(C17)</formula>
    </cfRule>
  </conditionalFormatting>
  <conditionalFormatting sqref="C14:C16">
    <cfRule type="expression" dxfId="2760" priority="6">
      <formula>_xlfn.ISFORMULA(C14)</formula>
    </cfRule>
  </conditionalFormatting>
  <conditionalFormatting sqref="D14:D19">
    <cfRule type="expression" dxfId="2759" priority="2">
      <formula>_xlfn.ISFORMULA(D14)</formula>
    </cfRule>
  </conditionalFormatting>
  <pageMargins left="0.7" right="0.7" top="0.75" bottom="0.75" header="0.3" footer="0.3"/>
  <pageSetup paperSize="9" orientation="portrait" horizontalDpi="4294967294" verticalDpi="429496729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AA5EA-BCE6-4829-A0E2-467FAE45FC77}">
  <sheetPr>
    <tabColor theme="5" tint="0.39997558519241921"/>
  </sheetPr>
  <dimension ref="A1:R23"/>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546</v>
      </c>
    </row>
    <row r="7" spans="1:18" ht="14.45">
      <c r="A7" s="126" t="s">
        <v>454</v>
      </c>
      <c r="B7" s="496">
        <v>2015</v>
      </c>
      <c r="C7" s="496">
        <v>2016</v>
      </c>
      <c r="D7" s="496">
        <v>2017</v>
      </c>
      <c r="E7" s="496" t="s">
        <v>471</v>
      </c>
    </row>
    <row r="8" spans="1:18">
      <c r="A8" s="47">
        <v>28.93</v>
      </c>
      <c r="B8" s="496">
        <v>37000</v>
      </c>
      <c r="C8" s="496">
        <v>51666.666666666664</v>
      </c>
      <c r="D8" s="496">
        <v>55428.571428571428</v>
      </c>
      <c r="E8" s="496">
        <f>AVERAGE(B8:D8)</f>
        <v>48031.746031746028</v>
      </c>
    </row>
    <row r="9" spans="1:18" ht="14.45">
      <c r="A9" s="47">
        <v>28.92</v>
      </c>
      <c r="B9" s="496">
        <v>72733.333333333328</v>
      </c>
      <c r="C9" s="496">
        <v>68785.71428571429</v>
      </c>
      <c r="D9" s="496">
        <v>74800</v>
      </c>
      <c r="E9" s="496">
        <f t="shared" ref="E9:E13" si="0">AVERAGE(B9:D9)</f>
        <v>72106.349206349216</v>
      </c>
      <c r="Q9" s="5"/>
      <c r="R9" s="5"/>
    </row>
    <row r="10" spans="1:18" ht="14.45">
      <c r="A10" s="47">
        <v>28.99</v>
      </c>
      <c r="B10" s="496">
        <v>61900</v>
      </c>
      <c r="C10" s="496">
        <v>79800</v>
      </c>
      <c r="D10" s="496">
        <v>87181.818181818177</v>
      </c>
      <c r="E10" s="496">
        <f t="shared" si="0"/>
        <v>76293.939393939392</v>
      </c>
      <c r="Q10" s="5"/>
      <c r="R10" s="5"/>
    </row>
    <row r="11" spans="1:18">
      <c r="A11" s="47">
        <v>28.25</v>
      </c>
      <c r="B11" s="496">
        <v>51217.391304347824</v>
      </c>
      <c r="C11" s="496">
        <v>53500</v>
      </c>
      <c r="D11" s="496">
        <v>40800</v>
      </c>
      <c r="E11" s="496">
        <f t="shared" si="0"/>
        <v>48505.79710144928</v>
      </c>
    </row>
    <row r="12" spans="1:18">
      <c r="A12" s="496">
        <v>28.96</v>
      </c>
      <c r="B12" s="496">
        <v>55000</v>
      </c>
      <c r="C12" s="496">
        <v>46333.333333333336</v>
      </c>
      <c r="D12" s="496">
        <v>55000</v>
      </c>
      <c r="E12" s="496">
        <f t="shared" si="0"/>
        <v>52111.111111111117</v>
      </c>
    </row>
    <row r="13" spans="1:18">
      <c r="A13" s="496">
        <v>28.29</v>
      </c>
      <c r="B13" s="496">
        <v>58454.545454545456</v>
      </c>
      <c r="C13" s="496">
        <v>63318.181818181816</v>
      </c>
      <c r="D13" s="496">
        <v>71478.260869565216</v>
      </c>
      <c r="E13" s="496">
        <f t="shared" si="0"/>
        <v>64416.996047430825</v>
      </c>
    </row>
    <row r="16" spans="1:18" ht="14.1">
      <c r="A16" s="2" t="s">
        <v>472</v>
      </c>
    </row>
    <row r="17" spans="1:5" ht="14.45">
      <c r="A17" s="126" t="s">
        <v>454</v>
      </c>
      <c r="B17" s="496">
        <v>2015</v>
      </c>
      <c r="C17" s="496">
        <v>2016</v>
      </c>
      <c r="D17" s="496">
        <v>2017</v>
      </c>
      <c r="E17" s="496" t="s">
        <v>471</v>
      </c>
    </row>
    <row r="18" spans="1:5">
      <c r="A18" s="47">
        <v>28.93</v>
      </c>
      <c r="B18" s="206">
        <v>0.36938435940099834</v>
      </c>
      <c r="C18" s="206">
        <v>0.42119565217391303</v>
      </c>
      <c r="D18" s="206">
        <v>0.44444444444444442</v>
      </c>
      <c r="E18" s="206">
        <f>AVERAGE(B18:D18)</f>
        <v>0.41167481867311856</v>
      </c>
    </row>
    <row r="19" spans="1:5">
      <c r="A19" s="47">
        <v>28.92</v>
      </c>
      <c r="B19" s="206">
        <v>0.26805896805896806</v>
      </c>
      <c r="C19" s="206">
        <v>0.28592636579572445</v>
      </c>
      <c r="D19" s="206">
        <v>0.27405959941377628</v>
      </c>
      <c r="E19" s="206">
        <f t="shared" ref="E19:E23" si="1">AVERAGE(B19:D19)</f>
        <v>0.27601497775615624</v>
      </c>
    </row>
    <row r="20" spans="1:5">
      <c r="A20" s="47">
        <v>28.99</v>
      </c>
      <c r="B20" s="206">
        <v>0.40378343118069143</v>
      </c>
      <c r="C20" s="206">
        <v>0.47330960854092524</v>
      </c>
      <c r="D20" s="206">
        <v>0.45710200190657768</v>
      </c>
      <c r="E20" s="206">
        <f t="shared" si="1"/>
        <v>0.44473168054273149</v>
      </c>
    </row>
    <row r="21" spans="1:5">
      <c r="A21" s="47">
        <v>28.25</v>
      </c>
      <c r="B21" s="206">
        <v>0.33551694673882088</v>
      </c>
      <c r="C21" s="206">
        <v>0.32877094972067039</v>
      </c>
      <c r="D21" s="206">
        <v>0.25842411958449457</v>
      </c>
      <c r="E21" s="206">
        <f t="shared" si="1"/>
        <v>0.30757067201466198</v>
      </c>
    </row>
    <row r="22" spans="1:5">
      <c r="A22" s="496">
        <v>28.96</v>
      </c>
      <c r="B22" s="206">
        <v>0.47008547008547008</v>
      </c>
      <c r="C22" s="206">
        <v>0.6205357142857143</v>
      </c>
      <c r="D22" s="206">
        <v>0.49107142857142855</v>
      </c>
      <c r="E22" s="206">
        <f t="shared" si="1"/>
        <v>0.52723087098087096</v>
      </c>
    </row>
    <row r="23" spans="1:5">
      <c r="A23" s="496">
        <v>28.29</v>
      </c>
      <c r="B23" s="206">
        <v>0.38946093276801941</v>
      </c>
      <c r="C23" s="206">
        <v>0.41606929510155316</v>
      </c>
      <c r="D23" s="206">
        <v>0.44336569579288027</v>
      </c>
      <c r="E23" s="206">
        <f t="shared" si="1"/>
        <v>0.41629864122081761</v>
      </c>
    </row>
  </sheetData>
  <conditionalFormatting sqref="A1:XFD6 L49:XFD83 A84:XFD88 L89:XFD1048576 A14:XFD16 F7:XFD13 A24:XFD48 F17:XFD23">
    <cfRule type="expression" dxfId="2758" priority="7">
      <formula>_xlfn.ISFORMULA(A1)</formula>
    </cfRule>
  </conditionalFormatting>
  <conditionalFormatting sqref="B7:E9">
    <cfRule type="expression" dxfId="2757" priority="6">
      <formula>_xlfn.ISFORMULA(B7)</formula>
    </cfRule>
  </conditionalFormatting>
  <conditionalFormatting sqref="E10:E13">
    <cfRule type="expression" dxfId="2756" priority="5">
      <formula>_xlfn.ISFORMULA(E10)</formula>
    </cfRule>
  </conditionalFormatting>
  <conditionalFormatting sqref="B10:D13">
    <cfRule type="expression" dxfId="2755" priority="4">
      <formula>_xlfn.ISFORMULA(B10)</formula>
    </cfRule>
  </conditionalFormatting>
  <conditionalFormatting sqref="B17:E19">
    <cfRule type="expression" dxfId="2754" priority="3">
      <formula>_xlfn.ISFORMULA(B17)</formula>
    </cfRule>
  </conditionalFormatting>
  <conditionalFormatting sqref="E20:E23">
    <cfRule type="expression" dxfId="2753" priority="2">
      <formula>_xlfn.ISFORMULA(E20)</formula>
    </cfRule>
  </conditionalFormatting>
  <conditionalFormatting sqref="B20:D23">
    <cfRule type="expression" dxfId="2752" priority="1">
      <formula>_xlfn.ISFORMULA(B20)</formula>
    </cfRule>
  </conditionalFormatting>
  <pageMargins left="0.7" right="0.7" top="0.75" bottom="0.75" header="0.3" footer="0.3"/>
  <pageSetup paperSize="9"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DFC66-7505-4958-8CEA-09E059EDFC38}">
  <sheetPr>
    <tabColor theme="5" tint="0.39997558519241921"/>
  </sheetPr>
  <dimension ref="A1:I15"/>
  <sheetViews>
    <sheetView workbookViewId="0"/>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555</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0</v>
      </c>
      <c r="C10" s="171">
        <f>B10+(($E$10-$B$10)/3)</f>
        <v>0</v>
      </c>
      <c r="D10" s="171">
        <f>C10+(($E$10-$B$10)/3)</f>
        <v>0</v>
      </c>
      <c r="E10" s="171">
        <v>0</v>
      </c>
      <c r="F10" s="171">
        <f t="shared" ref="F10:I15" si="1">E10</f>
        <v>0</v>
      </c>
      <c r="G10" s="171">
        <f t="shared" si="1"/>
        <v>0</v>
      </c>
      <c r="H10" s="171">
        <f t="shared" si="1"/>
        <v>0</v>
      </c>
      <c r="I10" s="239">
        <f t="shared" si="1"/>
        <v>0</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1</v>
      </c>
      <c r="C12" s="171">
        <f>B12+(($E$12-$B$12)/3)</f>
        <v>1</v>
      </c>
      <c r="D12" s="171">
        <f>C12+(($E$12-$B$12)/3)</f>
        <v>1</v>
      </c>
      <c r="E12" s="171">
        <v>1</v>
      </c>
      <c r="F12" s="171">
        <f t="shared" si="1"/>
        <v>1</v>
      </c>
      <c r="G12" s="171">
        <f t="shared" si="1"/>
        <v>1</v>
      </c>
      <c r="H12" s="171">
        <f t="shared" si="1"/>
        <v>1</v>
      </c>
      <c r="I12" s="239">
        <f t="shared" si="1"/>
        <v>1</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0</v>
      </c>
      <c r="D15" s="510">
        <f>C15+(($E$15-$B$15)/3)</f>
        <v>0</v>
      </c>
      <c r="E15" s="510">
        <v>0</v>
      </c>
      <c r="F15" s="510">
        <f t="shared" si="1"/>
        <v>0</v>
      </c>
      <c r="G15" s="510">
        <f t="shared" si="1"/>
        <v>0</v>
      </c>
      <c r="H15" s="510">
        <f t="shared" si="1"/>
        <v>0</v>
      </c>
      <c r="I15" s="255">
        <f t="shared" si="1"/>
        <v>0</v>
      </c>
    </row>
  </sheetData>
  <conditionalFormatting sqref="A1:XFD6 A7:I7 J7:XFD25 L26:XFD1048576">
    <cfRule type="expression" dxfId="2751" priority="4">
      <formula>_xlfn.ISFORMULA(A1)</formula>
    </cfRule>
  </conditionalFormatting>
  <conditionalFormatting sqref="A16:I17">
    <cfRule type="expression" dxfId="2750" priority="3">
      <formula>_xlfn.ISFORMULA(A16)</formula>
    </cfRule>
  </conditionalFormatting>
  <conditionalFormatting sqref="A8:I8 A10:B13 C10:C15 A9:C9 D9:I15">
    <cfRule type="expression" dxfId="2749" priority="2">
      <formula>_xlfn.ISFORMULA(A8)</formula>
    </cfRule>
  </conditionalFormatting>
  <conditionalFormatting sqref="A14:B15">
    <cfRule type="expression" dxfId="2748" priority="1">
      <formula>_xlfn.ISFORMULA(A14)</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24A11-68CC-4952-821D-1EE789AB3DA8}">
  <sheetPr>
    <tabColor theme="3" tint="-0.249977111117893"/>
  </sheetPr>
  <dimension ref="A1:R120"/>
  <sheetViews>
    <sheetView workbookViewId="0">
      <selection activeCell="B10" sqref="B10"/>
    </sheetView>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9.85546875" style="1" customWidth="1"/>
    <col min="6" max="6" width="15.7109375" style="1" customWidth="1"/>
    <col min="7" max="7" width="21.85546875" style="1" customWidth="1"/>
    <col min="8" max="8" width="24" style="1" customWidth="1"/>
    <col min="9" max="9" width="15.42578125" style="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278</v>
      </c>
    </row>
    <row r="2" spans="1:9" s="167" customFormat="1" ht="12.4"/>
    <row r="3" spans="1:9" s="167" customFormat="1" ht="12.4"/>
    <row r="4" spans="1:9" s="167" customFormat="1" ht="12.4"/>
    <row r="5" spans="1:9" s="278" customFormat="1" ht="12.4"/>
    <row r="6" spans="1:9" s="278" customFormat="1" ht="12.4">
      <c r="A6" s="279" t="s">
        <v>279</v>
      </c>
      <c r="B6" s="280"/>
      <c r="C6" s="280"/>
      <c r="D6" s="280"/>
      <c r="E6" s="280"/>
      <c r="F6" s="280"/>
      <c r="G6" s="280"/>
      <c r="H6" s="280"/>
      <c r="I6" s="281"/>
    </row>
    <row r="7" spans="1:9" s="267" customFormat="1" ht="12.4">
      <c r="A7" s="282" t="s">
        <v>280</v>
      </c>
      <c r="I7" s="269"/>
    </row>
    <row r="8" spans="1:9" s="267" customFormat="1" ht="12.4">
      <c r="A8" s="282" t="s">
        <v>281</v>
      </c>
      <c r="I8" s="269"/>
    </row>
    <row r="9" spans="1:9" s="267" customFormat="1" ht="12.4">
      <c r="A9" s="268"/>
      <c r="B9" s="273">
        <v>2015</v>
      </c>
      <c r="C9" s="273">
        <v>2020</v>
      </c>
      <c r="D9" s="273">
        <v>2025</v>
      </c>
      <c r="E9" s="273">
        <v>2030</v>
      </c>
      <c r="F9" s="273">
        <v>2035</v>
      </c>
      <c r="G9" s="273">
        <v>2040</v>
      </c>
      <c r="H9" s="273">
        <v>2045</v>
      </c>
      <c r="I9" s="274">
        <v>2050</v>
      </c>
    </row>
    <row r="10" spans="1:9" s="267" customFormat="1" ht="12.4">
      <c r="A10" s="271" t="s">
        <v>84</v>
      </c>
      <c r="B10" s="283">
        <f>Deployment!G35</f>
        <v>0</v>
      </c>
      <c r="C10" s="283">
        <f>Deployment!H35</f>
        <v>1367079.6148624723</v>
      </c>
      <c r="D10" s="283">
        <f>Deployment!I35</f>
        <v>1490919.2834341403</v>
      </c>
      <c r="E10" s="283">
        <f>Deployment!J35</f>
        <v>1845035.3931481324</v>
      </c>
      <c r="F10" s="283">
        <f>Deployment!K35</f>
        <v>2610773.0374926189</v>
      </c>
      <c r="G10" s="283">
        <f>Deployment!L35</f>
        <v>4752028.9511192385</v>
      </c>
      <c r="H10" s="283">
        <f>Deployment!M35</f>
        <v>5838074.1784448503</v>
      </c>
      <c r="I10" s="284">
        <f>Deployment!N35</f>
        <v>7981875.6903899042</v>
      </c>
    </row>
    <row r="11" spans="1:9" s="267" customFormat="1" ht="12.4">
      <c r="A11" s="271" t="s">
        <v>136</v>
      </c>
      <c r="B11" s="283">
        <f>'Deployment (4)'!I15</f>
        <v>4445573.2548688892</v>
      </c>
      <c r="C11" s="283">
        <f>'Deployment (4)'!J15</f>
        <v>4793409.2630135296</v>
      </c>
      <c r="D11" s="283">
        <f>'Deployment (4)'!K15</f>
        <v>5100407.3157548783</v>
      </c>
      <c r="E11" s="283">
        <f>'Deployment (4)'!L15</f>
        <v>10085090.916176671</v>
      </c>
      <c r="F11" s="283">
        <f>'Deployment (4)'!M15</f>
        <v>12081371.959162885</v>
      </c>
      <c r="G11" s="283">
        <f>'Deployment (4)'!N15</f>
        <v>13369732.618541747</v>
      </c>
      <c r="H11" s="283">
        <f>'Deployment (4)'!O15</f>
        <v>13634328.613717798</v>
      </c>
      <c r="I11" s="284">
        <f>'Deployment (4)'!P15</f>
        <v>12164281.020204579</v>
      </c>
    </row>
    <row r="12" spans="1:9" s="267" customFormat="1" ht="12.4">
      <c r="A12" s="271" t="s">
        <v>282</v>
      </c>
      <c r="B12" s="283">
        <f>'Deployment (5)'!I15</f>
        <v>0</v>
      </c>
      <c r="C12" s="283">
        <f>'Deployment (5)'!J15</f>
        <v>0</v>
      </c>
      <c r="D12" s="283">
        <f>'Deployment (5)'!K15</f>
        <v>1135547.0470694085</v>
      </c>
      <c r="E12" s="283">
        <f>'Deployment (5)'!L15</f>
        <v>890324.41391730937</v>
      </c>
      <c r="F12" s="283">
        <f>'Deployment (5)'!M15</f>
        <v>1580828.1329071708</v>
      </c>
      <c r="G12" s="283">
        <f>'Deployment (5)'!N15</f>
        <v>2914526.1114825062</v>
      </c>
      <c r="H12" s="283">
        <f>'Deployment (5)'!O15</f>
        <v>6551325.6272560377</v>
      </c>
      <c r="I12" s="284">
        <f>'Deployment (5)'!P15</f>
        <v>10492956.782357661</v>
      </c>
    </row>
    <row r="13" spans="1:9" s="267" customFormat="1" ht="12.4">
      <c r="A13" s="271" t="s">
        <v>283</v>
      </c>
      <c r="B13" s="283">
        <f>'Deployment (6)'!I15</f>
        <v>592745.24703600002</v>
      </c>
      <c r="C13" s="283">
        <f>'Deployment (6)'!J15</f>
        <v>155034.88291455247</v>
      </c>
      <c r="D13" s="283">
        <f>'Deployment (6)'!K15</f>
        <v>165314.70804751114</v>
      </c>
      <c r="E13" s="283">
        <f>'Deployment (6)'!L15</f>
        <v>348948.81617517024</v>
      </c>
      <c r="F13" s="283">
        <f>'Deployment (6)'!M15</f>
        <v>1589263.7971231709</v>
      </c>
      <c r="G13" s="283">
        <f>'Deployment (6)'!N15</f>
        <v>1726937.8173457235</v>
      </c>
      <c r="H13" s="283">
        <f>'Deployment (6)'!O15</f>
        <v>2463397.4887626152</v>
      </c>
      <c r="I13" s="284">
        <f>'Deployment (6)'!P15</f>
        <v>2880515.7982241875</v>
      </c>
    </row>
    <row r="14" spans="1:9" s="267" customFormat="1" ht="12.4">
      <c r="A14" s="271" t="s">
        <v>284</v>
      </c>
      <c r="B14" s="283">
        <f>'Deployment (7)'!I15</f>
        <v>0</v>
      </c>
      <c r="C14" s="283">
        <f>'Deployment (7)'!J15</f>
        <v>100662.7098010359</v>
      </c>
      <c r="D14" s="283">
        <f>'Deployment (7)'!K15</f>
        <v>189867.46592562069</v>
      </c>
      <c r="E14" s="283">
        <f>'Deployment (7)'!L15</f>
        <v>445661.95587439649</v>
      </c>
      <c r="F14" s="283">
        <f>'Deployment (7)'!M15</f>
        <v>581302.48755084979</v>
      </c>
      <c r="G14" s="283">
        <f>'Deployment (7)'!N15</f>
        <v>1017606.0882192185</v>
      </c>
      <c r="H14" s="283">
        <f>'Deployment (7)'!O15</f>
        <v>1530415.7546760985</v>
      </c>
      <c r="I14" s="284">
        <f>'Deployment (7)'!P15</f>
        <v>1922409.3620696564</v>
      </c>
    </row>
    <row r="15" spans="1:9" s="267" customFormat="1" ht="12.4">
      <c r="A15" s="271" t="s">
        <v>285</v>
      </c>
      <c r="B15" s="283">
        <f>'Deployment (8)'!E15</f>
        <v>0</v>
      </c>
      <c r="C15" s="283">
        <f>'Deployment (8)'!F15</f>
        <v>14380.387114433703</v>
      </c>
      <c r="D15" s="283">
        <f>'Deployment (8)'!G15</f>
        <v>27123.923703660104</v>
      </c>
      <c r="E15" s="283">
        <f>'Deployment (8)'!H15</f>
        <v>63665.993696342361</v>
      </c>
      <c r="F15" s="283">
        <f>'Deployment (8)'!I15</f>
        <v>83043.212507264252</v>
      </c>
      <c r="G15" s="283">
        <f>'Deployment (8)'!J15</f>
        <v>145372.29831703132</v>
      </c>
      <c r="H15" s="283">
        <f>'Deployment (8)'!K15</f>
        <v>218630.82209658556</v>
      </c>
      <c r="I15" s="284">
        <f>'Deployment (8)'!L15</f>
        <v>274629.90886709379</v>
      </c>
    </row>
    <row r="16" spans="1:9" s="267" customFormat="1" ht="12.4">
      <c r="A16" s="271" t="s">
        <v>286</v>
      </c>
      <c r="B16" s="283">
        <f>'Deployment (9)'!E15</f>
        <v>0</v>
      </c>
      <c r="C16" s="283">
        <f>'Deployment (9)'!F15</f>
        <v>31115.317828697916</v>
      </c>
      <c r="D16" s="283">
        <f>'Deployment (9)'!G15</f>
        <v>104903.36822259959</v>
      </c>
      <c r="E16" s="283">
        <f>'Deployment (9)'!H15</f>
        <v>255508.08925995106</v>
      </c>
      <c r="F16" s="283">
        <f>'Deployment (9)'!I15</f>
        <v>315978.35175806779</v>
      </c>
      <c r="G16" s="283">
        <f>'Deployment (9)'!J15</f>
        <v>459485.79198925244</v>
      </c>
      <c r="H16" s="283">
        <f>'Deployment (9)'!K15</f>
        <v>620570.43249809626</v>
      </c>
      <c r="I16" s="284">
        <f>'Deployment (9)'!L15</f>
        <v>665897.54314879724</v>
      </c>
    </row>
    <row r="17" spans="1:9" s="267" customFormat="1" ht="12.4">
      <c r="A17" s="272" t="s">
        <v>287</v>
      </c>
      <c r="B17" s="503">
        <f>'Deployment (10)'!E15</f>
        <v>0</v>
      </c>
      <c r="C17" s="503">
        <f>'Deployment (10)'!F15</f>
        <v>62230.635657395833</v>
      </c>
      <c r="D17" s="503">
        <f>'Deployment (10)'!G15</f>
        <v>209806.73644519917</v>
      </c>
      <c r="E17" s="503">
        <f>'Deployment (10)'!H15</f>
        <v>511016.17851990211</v>
      </c>
      <c r="F17" s="503">
        <f>'Deployment (10)'!I15</f>
        <v>631956.70351613557</v>
      </c>
      <c r="G17" s="503">
        <f>'Deployment (10)'!J15</f>
        <v>918971.58397850487</v>
      </c>
      <c r="H17" s="503">
        <f>'Deployment (10)'!K15</f>
        <v>1241140.8649961925</v>
      </c>
      <c r="I17" s="285">
        <f>'Deployment (10)'!L15</f>
        <v>1331795.0862975945</v>
      </c>
    </row>
    <row r="18" spans="1:9" s="267" customFormat="1" ht="12.4">
      <c r="A18" s="282" t="s">
        <v>280</v>
      </c>
      <c r="B18" s="283">
        <f>SUM(B10:B17)</f>
        <v>5038318.501904889</v>
      </c>
      <c r="C18" s="283">
        <f t="shared" ref="C18:I18" si="0">SUM(C10:C17)</f>
        <v>6523912.8111921186</v>
      </c>
      <c r="D18" s="283">
        <f t="shared" si="0"/>
        <v>8423889.8486030176</v>
      </c>
      <c r="E18" s="283">
        <f t="shared" si="0"/>
        <v>14445251.756767875</v>
      </c>
      <c r="F18" s="283">
        <f t="shared" si="0"/>
        <v>19474517.682018165</v>
      </c>
      <c r="G18" s="283">
        <f t="shared" si="0"/>
        <v>25304661.260993216</v>
      </c>
      <c r="H18" s="283">
        <f t="shared" si="0"/>
        <v>32097883.782448277</v>
      </c>
      <c r="I18" s="284">
        <f t="shared" si="0"/>
        <v>37714361.191559479</v>
      </c>
    </row>
    <row r="19" spans="1:9" s="267" customFormat="1" ht="12.4">
      <c r="A19" s="282" t="s">
        <v>288</v>
      </c>
      <c r="I19" s="269"/>
    </row>
    <row r="20" spans="1:9" s="267" customFormat="1" ht="12.4">
      <c r="A20" s="282"/>
      <c r="B20" s="273">
        <v>2015</v>
      </c>
      <c r="C20" s="273">
        <v>2020</v>
      </c>
      <c r="D20" s="273">
        <v>2025</v>
      </c>
      <c r="E20" s="273">
        <v>2030</v>
      </c>
      <c r="F20" s="273">
        <v>2035</v>
      </c>
      <c r="G20" s="273">
        <v>2040</v>
      </c>
      <c r="H20" s="273">
        <v>2045</v>
      </c>
      <c r="I20" s="274">
        <v>2050</v>
      </c>
    </row>
    <row r="21" spans="1:9" s="267" customFormat="1" ht="12.4">
      <c r="A21" s="271" t="s">
        <v>84</v>
      </c>
      <c r="B21" s="283">
        <f>Deployment!G42</f>
        <v>0</v>
      </c>
      <c r="C21" s="283">
        <f>Deployment!H42</f>
        <v>19119334.743304055</v>
      </c>
      <c r="D21" s="283">
        <f>Deployment!I42</f>
        <v>37544243.726940624</v>
      </c>
      <c r="E21" s="283">
        <f>Deployment!J42</f>
        <v>39062664.685912348</v>
      </c>
      <c r="F21" s="283">
        <f>Deployment!K42</f>
        <v>41876504.593461074</v>
      </c>
      <c r="G21" s="283">
        <f>Deployment!L42</f>
        <v>64988736.201661676</v>
      </c>
      <c r="H21" s="283">
        <f>Deployment!M42</f>
        <v>84287341.728031054</v>
      </c>
      <c r="I21" s="284">
        <f>Deployment!N42</f>
        <v>87330162.781854942</v>
      </c>
    </row>
    <row r="22" spans="1:9" s="267" customFormat="1" ht="12.4">
      <c r="A22" s="271" t="s">
        <v>136</v>
      </c>
      <c r="B22" s="283">
        <f>'Deployment (4)'!I24</f>
        <v>25289213.124955107</v>
      </c>
      <c r="C22" s="283">
        <f>'Deployment (4)'!J24</f>
        <v>28850069.303650402</v>
      </c>
      <c r="D22" s="283">
        <f>'Deployment (4)'!K24</f>
        <v>29804560.052681018</v>
      </c>
      <c r="E22" s="283">
        <f>'Deployment (4)'!L24</f>
        <v>66072098.264771745</v>
      </c>
      <c r="F22" s="283">
        <f>'Deployment (4)'!M24</f>
        <v>70248219.25578922</v>
      </c>
      <c r="G22" s="283">
        <f>'Deployment (4)'!N24</f>
        <v>71435339.387477502</v>
      </c>
      <c r="H22" s="283">
        <f>'Deployment (4)'!O24</f>
        <v>76469010.803390473</v>
      </c>
      <c r="I22" s="284">
        <f>'Deployment (4)'!P24</f>
        <v>81682238.181668833</v>
      </c>
    </row>
    <row r="23" spans="1:9" s="267" customFormat="1" ht="12.4">
      <c r="A23" s="271" t="s">
        <v>282</v>
      </c>
      <c r="B23" s="283">
        <f>'Deployment (5)'!I24</f>
        <v>0</v>
      </c>
      <c r="C23" s="283">
        <f>'Deployment (5)'!J24</f>
        <v>0</v>
      </c>
      <c r="D23" s="283">
        <f>'Deployment (5)'!K24</f>
        <v>6658549.2774739014</v>
      </c>
      <c r="E23" s="283">
        <f>'Deployment (5)'!L24</f>
        <v>21051230.914701261</v>
      </c>
      <c r="F23" s="283">
        <f>'Deployment (5)'!M24</f>
        <v>28306986.578688525</v>
      </c>
      <c r="G23" s="283">
        <f>'Deployment (5)'!N24</f>
        <v>34276818.205887735</v>
      </c>
      <c r="H23" s="283">
        <f>'Deployment (5)'!O24</f>
        <v>49075276.88991797</v>
      </c>
      <c r="I23" s="284">
        <f>'Deployment (5)'!P24</f>
        <v>69151205.287381545</v>
      </c>
    </row>
    <row r="24" spans="1:9" s="267" customFormat="1" ht="12.4">
      <c r="A24" s="271" t="s">
        <v>283</v>
      </c>
      <c r="B24" s="283">
        <f>'Deployment (6)'!I24</f>
        <v>2774857.2448800011</v>
      </c>
      <c r="C24" s="283">
        <f>'Deployment (6)'!J24</f>
        <v>5138273.3318279255</v>
      </c>
      <c r="D24" s="283">
        <f>'Deployment (6)'!K24</f>
        <v>6135703.9268313497</v>
      </c>
      <c r="E24" s="283">
        <f>'Deployment (6)'!L24</f>
        <v>7482347.1021207068</v>
      </c>
      <c r="F24" s="283">
        <f>'Deployment (6)'!M24</f>
        <v>18723597.918431707</v>
      </c>
      <c r="G24" s="283">
        <f>'Deployment (6)'!N24</f>
        <v>28403665.198211946</v>
      </c>
      <c r="H24" s="283">
        <f>'Deployment (6)'!O24</f>
        <v>32650750.566675898</v>
      </c>
      <c r="I24" s="284">
        <f>'Deployment (6)'!P24</f>
        <v>31862453.177928776</v>
      </c>
    </row>
    <row r="25" spans="1:9" s="267" customFormat="1" ht="12.4">
      <c r="A25" s="271" t="s">
        <v>284</v>
      </c>
      <c r="B25" s="283">
        <f>'Deployment (7)'!I24</f>
        <v>0</v>
      </c>
      <c r="C25" s="283">
        <f>'Deployment (7)'!J24</f>
        <v>1065229.1160952975</v>
      </c>
      <c r="D25" s="283">
        <f>'Deployment (7)'!K24</f>
        <v>3404854.5895762891</v>
      </c>
      <c r="E25" s="283">
        <f>'Deployment (7)'!L24</f>
        <v>8089772.2309634034</v>
      </c>
      <c r="F25" s="283">
        <f>'Deployment (7)'!M24</f>
        <v>9303432.0595718268</v>
      </c>
      <c r="G25" s="283">
        <f>'Deployment (7)'!N24</f>
        <v>14636707.704819305</v>
      </c>
      <c r="H25" s="283">
        <f>'Deployment (7)'!O24</f>
        <v>18871965.129485611</v>
      </c>
      <c r="I25" s="284">
        <f>'Deployment (7)'!P24</f>
        <v>22311500.775184773</v>
      </c>
    </row>
    <row r="26" spans="1:9" s="267" customFormat="1" ht="12.4">
      <c r="A26" s="271" t="s">
        <v>285</v>
      </c>
      <c r="B26" s="283">
        <f>'Deployment (8)'!E24</f>
        <v>0</v>
      </c>
      <c r="C26" s="283">
        <f>'Deployment (8)'!F24</f>
        <v>152175.58801361397</v>
      </c>
      <c r="D26" s="283">
        <f>'Deployment (8)'!G24</f>
        <v>486407.79851089849</v>
      </c>
      <c r="E26" s="283">
        <f>'Deployment (8)'!H24</f>
        <v>1155681.7472804864</v>
      </c>
      <c r="F26" s="283">
        <f>'Deployment (8)'!I24</f>
        <v>1329061.7227959756</v>
      </c>
      <c r="G26" s="283">
        <f>'Deployment (8)'!J24</f>
        <v>2090958.2435456151</v>
      </c>
      <c r="H26" s="283">
        <f>'Deployment (8)'!K24</f>
        <v>2695995.0184979453</v>
      </c>
      <c r="I26" s="284">
        <f>'Deployment (8)'!L24</f>
        <v>3187357.2535978248</v>
      </c>
    </row>
    <row r="27" spans="1:9" s="267" customFormat="1" ht="12.4">
      <c r="A27" s="271" t="s">
        <v>286</v>
      </c>
      <c r="B27" s="283">
        <f>'Deployment (9)'!E24</f>
        <v>0</v>
      </c>
      <c r="C27" s="283">
        <f>'Deployment (9)'!F24</f>
        <v>234116.28925171378</v>
      </c>
      <c r="D27" s="283">
        <f>'Deployment (9)'!G24</f>
        <v>1110269.787641997</v>
      </c>
      <c r="E27" s="283">
        <f>'Deployment (9)'!H24</f>
        <v>2961850.2442382867</v>
      </c>
      <c r="F27" s="283">
        <f>'Deployment (9)'!I24</f>
        <v>3753962.0184834218</v>
      </c>
      <c r="G27" s="283">
        <f>'Deployment (9)'!J24</f>
        <v>5855295.0094551528</v>
      </c>
      <c r="H27" s="283">
        <f>'Deployment (9)'!K24</f>
        <v>7721999.8872278575</v>
      </c>
      <c r="I27" s="284">
        <f>'Deployment (9)'!L24</f>
        <v>9249806.6232260279</v>
      </c>
    </row>
    <row r="28" spans="1:9" s="267" customFormat="1" ht="12.4">
      <c r="A28" s="272" t="s">
        <v>287</v>
      </c>
      <c r="B28" s="503">
        <f>'Deployment (10)'!E24</f>
        <v>0</v>
      </c>
      <c r="C28" s="503">
        <f>'Deployment (10)'!F24</f>
        <v>468232.57850342756</v>
      </c>
      <c r="D28" s="503">
        <f>'Deployment (10)'!G24</f>
        <v>2220539.575283994</v>
      </c>
      <c r="E28" s="503">
        <f>'Deployment (10)'!H24</f>
        <v>5923700.4884765735</v>
      </c>
      <c r="F28" s="503">
        <f>'Deployment (10)'!I24</f>
        <v>7507924.0369668435</v>
      </c>
      <c r="G28" s="503">
        <f>'Deployment (10)'!J24</f>
        <v>11710590.018910306</v>
      </c>
      <c r="H28" s="503">
        <f>'Deployment (10)'!K24</f>
        <v>15443999.774455715</v>
      </c>
      <c r="I28" s="285">
        <f>'Deployment (10)'!L24</f>
        <v>18499613.246452056</v>
      </c>
    </row>
    <row r="29" spans="1:9" s="267" customFormat="1" ht="12.4">
      <c r="A29" s="282"/>
      <c r="B29" s="283">
        <f>SUM(B21:B28)</f>
        <v>28064070.369835109</v>
      </c>
      <c r="C29" s="283">
        <f t="shared" ref="C29:I29" si="1">SUM(C21:C28)</f>
        <v>55027430.95064643</v>
      </c>
      <c r="D29" s="283">
        <f t="shared" si="1"/>
        <v>87365128.734940067</v>
      </c>
      <c r="E29" s="283">
        <f t="shared" si="1"/>
        <v>151799345.6784648</v>
      </c>
      <c r="F29" s="283">
        <f t="shared" si="1"/>
        <v>181049688.18418857</v>
      </c>
      <c r="G29" s="283">
        <f t="shared" si="1"/>
        <v>233398109.96996921</v>
      </c>
      <c r="H29" s="283">
        <f t="shared" si="1"/>
        <v>287216339.79768252</v>
      </c>
      <c r="I29" s="284">
        <f t="shared" si="1"/>
        <v>323274337.32729471</v>
      </c>
    </row>
    <row r="30" spans="1:9" s="267" customFormat="1" ht="12.4">
      <c r="A30" s="282" t="s">
        <v>280</v>
      </c>
      <c r="I30" s="269"/>
    </row>
    <row r="31" spans="1:9" s="267" customFormat="1" ht="12.4">
      <c r="A31" s="282" t="s">
        <v>289</v>
      </c>
      <c r="I31" s="269"/>
    </row>
    <row r="32" spans="1:9" s="267" customFormat="1" ht="12.4">
      <c r="A32" s="282"/>
      <c r="B32" s="273">
        <v>2015</v>
      </c>
      <c r="C32" s="273">
        <v>2020</v>
      </c>
      <c r="D32" s="273">
        <v>2025</v>
      </c>
      <c r="E32" s="273">
        <v>2030</v>
      </c>
      <c r="F32" s="273">
        <v>2035</v>
      </c>
      <c r="G32" s="273">
        <v>2040</v>
      </c>
      <c r="H32" s="273">
        <v>2045</v>
      </c>
      <c r="I32" s="274">
        <v>2050</v>
      </c>
    </row>
    <row r="33" spans="1:9" s="267" customFormat="1" ht="12.4">
      <c r="A33" s="271" t="s">
        <v>84</v>
      </c>
      <c r="B33" s="283">
        <f>B10+B21</f>
        <v>0</v>
      </c>
      <c r="C33" s="283">
        <f t="shared" ref="C33:I33" si="2">C10+C21</f>
        <v>20486414.358166527</v>
      </c>
      <c r="D33" s="283">
        <f t="shared" si="2"/>
        <v>39035163.010374762</v>
      </c>
      <c r="E33" s="283">
        <f t="shared" si="2"/>
        <v>40907700.07906048</v>
      </c>
      <c r="F33" s="283">
        <f t="shared" si="2"/>
        <v>44487277.630953692</v>
      </c>
      <c r="G33" s="283">
        <f t="shared" si="2"/>
        <v>69740765.15278092</v>
      </c>
      <c r="H33" s="283">
        <f t="shared" si="2"/>
        <v>90125415.906475902</v>
      </c>
      <c r="I33" s="284">
        <f t="shared" si="2"/>
        <v>95312038.472244844</v>
      </c>
    </row>
    <row r="34" spans="1:9" s="267" customFormat="1" ht="12.4">
      <c r="A34" s="271" t="s">
        <v>136</v>
      </c>
      <c r="B34" s="283">
        <f t="shared" ref="B34:I34" si="3">B11+B22</f>
        <v>29734786.379823998</v>
      </c>
      <c r="C34" s="283">
        <f t="shared" si="3"/>
        <v>33643478.566663928</v>
      </c>
      <c r="D34" s="283">
        <f t="shared" si="3"/>
        <v>34904967.368435897</v>
      </c>
      <c r="E34" s="283">
        <f t="shared" si="3"/>
        <v>76157189.180948421</v>
      </c>
      <c r="F34" s="283">
        <f t="shared" si="3"/>
        <v>82329591.214952111</v>
      </c>
      <c r="G34" s="283">
        <f t="shared" si="3"/>
        <v>84805072.00601925</v>
      </c>
      <c r="H34" s="283">
        <f t="shared" si="3"/>
        <v>90103339.417108268</v>
      </c>
      <c r="I34" s="284">
        <f t="shared" si="3"/>
        <v>93846519.201873407</v>
      </c>
    </row>
    <row r="35" spans="1:9" s="267" customFormat="1" ht="12.4">
      <c r="A35" s="271" t="s">
        <v>282</v>
      </c>
      <c r="B35" s="283">
        <f t="shared" ref="B35:I35" si="4">B12+B23</f>
        <v>0</v>
      </c>
      <c r="C35" s="283">
        <f t="shared" si="4"/>
        <v>0</v>
      </c>
      <c r="D35" s="283">
        <f t="shared" si="4"/>
        <v>7794096.3245433103</v>
      </c>
      <c r="E35" s="283">
        <f t="shared" si="4"/>
        <v>21941555.328618571</v>
      </c>
      <c r="F35" s="283">
        <f t="shared" si="4"/>
        <v>29887814.711595695</v>
      </c>
      <c r="G35" s="283">
        <f t="shared" si="4"/>
        <v>37191344.317370243</v>
      </c>
      <c r="H35" s="283">
        <f t="shared" si="4"/>
        <v>55626602.517174006</v>
      </c>
      <c r="I35" s="284">
        <f t="shared" si="4"/>
        <v>79644162.069739208</v>
      </c>
    </row>
    <row r="36" spans="1:9" s="267" customFormat="1" ht="12.4">
      <c r="A36" s="271" t="s">
        <v>283</v>
      </c>
      <c r="B36" s="283">
        <f t="shared" ref="B36:I36" si="5">B13+B24</f>
        <v>3367602.4919160008</v>
      </c>
      <c r="C36" s="283">
        <f t="shared" si="5"/>
        <v>5293308.214742478</v>
      </c>
      <c r="D36" s="283">
        <f t="shared" si="5"/>
        <v>6301018.6348788608</v>
      </c>
      <c r="E36" s="283">
        <f t="shared" si="5"/>
        <v>7831295.9182958771</v>
      </c>
      <c r="F36" s="283">
        <f t="shared" si="5"/>
        <v>20312861.715554878</v>
      </c>
      <c r="G36" s="283">
        <f t="shared" si="5"/>
        <v>30130603.015557669</v>
      </c>
      <c r="H36" s="283">
        <f t="shared" si="5"/>
        <v>35114148.055438511</v>
      </c>
      <c r="I36" s="284">
        <f t="shared" si="5"/>
        <v>34742968.976152964</v>
      </c>
    </row>
    <row r="37" spans="1:9" s="267" customFormat="1" ht="12.4">
      <c r="A37" s="271" t="s">
        <v>284</v>
      </c>
      <c r="B37" s="283">
        <f t="shared" ref="B37:I37" si="6">B14+B25</f>
        <v>0</v>
      </c>
      <c r="C37" s="283">
        <f t="shared" si="6"/>
        <v>1165891.8258963334</v>
      </c>
      <c r="D37" s="283">
        <f t="shared" si="6"/>
        <v>3594722.0555019099</v>
      </c>
      <c r="E37" s="283">
        <f t="shared" si="6"/>
        <v>8535434.1868377998</v>
      </c>
      <c r="F37" s="283">
        <f t="shared" si="6"/>
        <v>9884734.5471226759</v>
      </c>
      <c r="G37" s="283">
        <f t="shared" si="6"/>
        <v>15654313.793038523</v>
      </c>
      <c r="H37" s="283">
        <f t="shared" si="6"/>
        <v>20402380.884161711</v>
      </c>
      <c r="I37" s="284">
        <f t="shared" si="6"/>
        <v>24233910.137254428</v>
      </c>
    </row>
    <row r="38" spans="1:9" s="267" customFormat="1" ht="12.4">
      <c r="A38" s="271" t="s">
        <v>285</v>
      </c>
      <c r="B38" s="283">
        <f t="shared" ref="B38:I38" si="7">B15+B26</f>
        <v>0</v>
      </c>
      <c r="C38" s="283">
        <f t="shared" si="7"/>
        <v>166555.97512804769</v>
      </c>
      <c r="D38" s="283">
        <f t="shared" si="7"/>
        <v>513531.72221455857</v>
      </c>
      <c r="E38" s="283">
        <f t="shared" si="7"/>
        <v>1219347.7409768288</v>
      </c>
      <c r="F38" s="283">
        <f t="shared" si="7"/>
        <v>1412104.9353032399</v>
      </c>
      <c r="G38" s="283">
        <f t="shared" si="7"/>
        <v>2236330.5418626466</v>
      </c>
      <c r="H38" s="283">
        <f t="shared" si="7"/>
        <v>2914625.840594531</v>
      </c>
      <c r="I38" s="284">
        <f t="shared" si="7"/>
        <v>3461987.1624649186</v>
      </c>
    </row>
    <row r="39" spans="1:9" s="267" customFormat="1" ht="12.4">
      <c r="A39" s="271" t="s">
        <v>286</v>
      </c>
      <c r="B39" s="283">
        <f t="shared" ref="B39:I39" si="8">B16+B27</f>
        <v>0</v>
      </c>
      <c r="C39" s="283">
        <f t="shared" si="8"/>
        <v>265231.60708041169</v>
      </c>
      <c r="D39" s="283">
        <f t="shared" si="8"/>
        <v>1215173.1558645966</v>
      </c>
      <c r="E39" s="283">
        <f t="shared" si="8"/>
        <v>3217358.3334982377</v>
      </c>
      <c r="F39" s="283">
        <f t="shared" si="8"/>
        <v>4069940.3702414897</v>
      </c>
      <c r="G39" s="283">
        <f t="shared" si="8"/>
        <v>6314780.8014444057</v>
      </c>
      <c r="H39" s="283">
        <f t="shared" si="8"/>
        <v>8342570.319725954</v>
      </c>
      <c r="I39" s="284">
        <f t="shared" si="8"/>
        <v>9915704.1663748249</v>
      </c>
    </row>
    <row r="40" spans="1:9" s="267" customFormat="1" ht="12.4">
      <c r="A40" s="272" t="s">
        <v>287</v>
      </c>
      <c r="B40" s="503">
        <f t="shared" ref="B40:I40" si="9">B17+B28</f>
        <v>0</v>
      </c>
      <c r="C40" s="503">
        <f t="shared" si="9"/>
        <v>530463.21416082338</v>
      </c>
      <c r="D40" s="503">
        <f t="shared" si="9"/>
        <v>2430346.3117291932</v>
      </c>
      <c r="E40" s="503">
        <f t="shared" si="9"/>
        <v>6434716.6669964753</v>
      </c>
      <c r="F40" s="503">
        <f t="shared" si="9"/>
        <v>8139880.7404829795</v>
      </c>
      <c r="G40" s="503">
        <f t="shared" si="9"/>
        <v>12629561.602888811</v>
      </c>
      <c r="H40" s="503">
        <f t="shared" si="9"/>
        <v>16685140.639451908</v>
      </c>
      <c r="I40" s="285">
        <f t="shared" si="9"/>
        <v>19831408.33274965</v>
      </c>
    </row>
    <row r="41" spans="1:9" s="267" customFormat="1" ht="12.4">
      <c r="A41" s="268" t="s">
        <v>290</v>
      </c>
      <c r="B41" s="300">
        <f>SUM(B33:B40)</f>
        <v>33102388.871739998</v>
      </c>
      <c r="C41" s="300">
        <f t="shared" ref="C41:I41" si="10">SUM(C33:C40)</f>
        <v>61551343.761838548</v>
      </c>
      <c r="D41" s="300">
        <f t="shared" si="10"/>
        <v>95789018.583543092</v>
      </c>
      <c r="E41" s="300">
        <f t="shared" si="10"/>
        <v>166244597.4352327</v>
      </c>
      <c r="F41" s="300">
        <f t="shared" si="10"/>
        <v>200524205.86620679</v>
      </c>
      <c r="G41" s="300">
        <f t="shared" si="10"/>
        <v>258702771.23096249</v>
      </c>
      <c r="H41" s="300">
        <f t="shared" si="10"/>
        <v>319314223.58013076</v>
      </c>
      <c r="I41" s="301">
        <f t="shared" si="10"/>
        <v>360988698.5188542</v>
      </c>
    </row>
    <row r="42" spans="1:9" s="267" customFormat="1" ht="12.4">
      <c r="A42" s="504"/>
      <c r="B42" s="504"/>
      <c r="C42" s="504"/>
      <c r="D42" s="504"/>
      <c r="E42" s="504"/>
      <c r="F42" s="504"/>
      <c r="G42" s="504"/>
      <c r="H42" s="504"/>
      <c r="I42" s="270"/>
    </row>
    <row r="43" spans="1:9" s="267" customFormat="1" ht="12.4"/>
    <row r="44" spans="1:9" s="267" customFormat="1" ht="12.4">
      <c r="A44" s="267" t="s">
        <v>291</v>
      </c>
    </row>
    <row r="45" spans="1:9" s="267" customFormat="1" ht="12.4"/>
    <row r="46" spans="1:9" s="267" customFormat="1" ht="12.4">
      <c r="A46" s="267" t="s">
        <v>281</v>
      </c>
    </row>
    <row r="47" spans="1:9" s="267" customFormat="1" ht="12.4">
      <c r="A47" s="268"/>
      <c r="B47" s="273">
        <v>2015</v>
      </c>
      <c r="C47" s="273">
        <v>2020</v>
      </c>
      <c r="D47" s="273">
        <v>2025</v>
      </c>
      <c r="E47" s="273">
        <v>2030</v>
      </c>
      <c r="F47" s="273">
        <v>2035</v>
      </c>
      <c r="G47" s="273">
        <v>2040</v>
      </c>
      <c r="H47" s="273">
        <v>2045</v>
      </c>
      <c r="I47" s="274">
        <v>2050</v>
      </c>
    </row>
    <row r="48" spans="1:9" s="267" customFormat="1" ht="12.4">
      <c r="A48" s="271" t="s">
        <v>84</v>
      </c>
      <c r="B48" s="275">
        <f t="shared" ref="B48:I55" si="11">B10/B$18</f>
        <v>0</v>
      </c>
      <c r="C48" s="275">
        <f t="shared" si="11"/>
        <v>0.20954903206510894</v>
      </c>
      <c r="D48" s="275">
        <f t="shared" si="11"/>
        <v>0.17698703452080253</v>
      </c>
      <c r="E48" s="275">
        <f t="shared" si="11"/>
        <v>0.12772608080601283</v>
      </c>
      <c r="F48" s="275">
        <f t="shared" si="11"/>
        <v>0.13406098575182077</v>
      </c>
      <c r="G48" s="275">
        <f t="shared" si="11"/>
        <v>0.18779263243663433</v>
      </c>
      <c r="H48" s="275">
        <f t="shared" si="11"/>
        <v>0.18188346054256754</v>
      </c>
      <c r="I48" s="276">
        <f t="shared" si="11"/>
        <v>0.21164021975205186</v>
      </c>
    </row>
    <row r="49" spans="1:18" s="267" customFormat="1" ht="12.4">
      <c r="A49" s="271" t="s">
        <v>136</v>
      </c>
      <c r="B49" s="275">
        <f t="shared" si="11"/>
        <v>0.88235256528306127</v>
      </c>
      <c r="C49" s="275">
        <f t="shared" si="11"/>
        <v>0.73474453165440556</v>
      </c>
      <c r="D49" s="275">
        <f t="shared" si="11"/>
        <v>0.6054693742939562</v>
      </c>
      <c r="E49" s="275">
        <f t="shared" si="11"/>
        <v>0.69815958115452126</v>
      </c>
      <c r="F49" s="275">
        <f t="shared" si="11"/>
        <v>0.62036822459116636</v>
      </c>
      <c r="G49" s="275">
        <f t="shared" si="11"/>
        <v>0.52835058650443212</v>
      </c>
      <c r="H49" s="275">
        <f t="shared" si="11"/>
        <v>0.42477344320043003</v>
      </c>
      <c r="I49" s="276">
        <f t="shared" si="11"/>
        <v>0.32253710883288039</v>
      </c>
    </row>
    <row r="50" spans="1:18" s="267" customFormat="1" ht="12.4">
      <c r="A50" s="271" t="s">
        <v>282</v>
      </c>
      <c r="B50" s="275">
        <f t="shared" si="11"/>
        <v>0</v>
      </c>
      <c r="C50" s="275">
        <f t="shared" si="11"/>
        <v>0</v>
      </c>
      <c r="D50" s="275">
        <f t="shared" si="11"/>
        <v>0.134800794820189</v>
      </c>
      <c r="E50" s="275">
        <f t="shared" si="11"/>
        <v>6.1634399241271474E-2</v>
      </c>
      <c r="F50" s="275">
        <f t="shared" si="11"/>
        <v>8.1174186632967632E-2</v>
      </c>
      <c r="G50" s="275">
        <f t="shared" si="11"/>
        <v>0.11517744029141412</v>
      </c>
      <c r="H50" s="275">
        <f t="shared" si="11"/>
        <v>0.20410459679084592</v>
      </c>
      <c r="I50" s="276">
        <f t="shared" si="11"/>
        <v>0.27822178212330423</v>
      </c>
    </row>
    <row r="51" spans="1:18" s="267" customFormat="1" ht="12.4">
      <c r="A51" s="271" t="s">
        <v>283</v>
      </c>
      <c r="B51" s="275">
        <f t="shared" si="11"/>
        <v>0.11764743471693874</v>
      </c>
      <c r="C51" s="275">
        <f t="shared" si="11"/>
        <v>2.3764094861688203E-2</v>
      </c>
      <c r="D51" s="275">
        <f t="shared" si="11"/>
        <v>1.9624509700221952E-2</v>
      </c>
      <c r="E51" s="275">
        <f t="shared" si="11"/>
        <v>2.4156644830484252E-2</v>
      </c>
      <c r="F51" s="275">
        <f t="shared" si="11"/>
        <v>8.1607350850625732E-2</v>
      </c>
      <c r="G51" s="275">
        <f t="shared" si="11"/>
        <v>6.8245838169261497E-2</v>
      </c>
      <c r="H51" s="275">
        <f t="shared" si="11"/>
        <v>7.6746414357374143E-2</v>
      </c>
      <c r="I51" s="276">
        <f t="shared" si="11"/>
        <v>7.6377159978752357E-2</v>
      </c>
    </row>
    <row r="52" spans="1:18" s="267" customFormat="1" ht="12.4">
      <c r="A52" s="271" t="s">
        <v>284</v>
      </c>
      <c r="B52" s="275">
        <f t="shared" si="11"/>
        <v>0</v>
      </c>
      <c r="C52" s="275">
        <f t="shared" si="11"/>
        <v>1.5429806117019787E-2</v>
      </c>
      <c r="D52" s="275">
        <f t="shared" si="11"/>
        <v>2.2539167693070856E-2</v>
      </c>
      <c r="E52" s="275">
        <f t="shared" si="11"/>
        <v>3.0851795688891015E-2</v>
      </c>
      <c r="F52" s="275">
        <f t="shared" si="11"/>
        <v>2.9849390729075494E-2</v>
      </c>
      <c r="G52" s="275">
        <f t="shared" si="11"/>
        <v>4.0214175472399791E-2</v>
      </c>
      <c r="H52" s="275">
        <f t="shared" si="11"/>
        <v>4.7679646578848864E-2</v>
      </c>
      <c r="I52" s="276">
        <f t="shared" si="11"/>
        <v>5.09728734978519E-2</v>
      </c>
    </row>
    <row r="53" spans="1:18" s="267" customFormat="1" ht="12.4">
      <c r="A53" s="271" t="s">
        <v>285</v>
      </c>
      <c r="B53" s="275">
        <f t="shared" si="11"/>
        <v>0</v>
      </c>
      <c r="C53" s="275">
        <f t="shared" si="11"/>
        <v>2.2042580167171127E-3</v>
      </c>
      <c r="D53" s="275">
        <f t="shared" si="11"/>
        <v>3.219881099010123E-3</v>
      </c>
      <c r="E53" s="275">
        <f t="shared" si="11"/>
        <v>4.4073993841272883E-3</v>
      </c>
      <c r="F53" s="275">
        <f t="shared" si="11"/>
        <v>4.2641986755822137E-3</v>
      </c>
      <c r="G53" s="275">
        <f t="shared" si="11"/>
        <v>5.7448822103428315E-3</v>
      </c>
      <c r="H53" s="275">
        <f t="shared" si="11"/>
        <v>6.8113780826926972E-3</v>
      </c>
      <c r="I53" s="276">
        <f t="shared" si="11"/>
        <v>7.2818390711217006E-3</v>
      </c>
    </row>
    <row r="54" spans="1:18">
      <c r="A54" s="271" t="s">
        <v>286</v>
      </c>
      <c r="B54" s="275">
        <f t="shared" si="11"/>
        <v>0</v>
      </c>
      <c r="C54" s="275">
        <f t="shared" si="11"/>
        <v>4.76942576168675E-3</v>
      </c>
      <c r="D54" s="275">
        <f t="shared" si="11"/>
        <v>1.2453079290916455E-2</v>
      </c>
      <c r="E54" s="275">
        <f t="shared" si="11"/>
        <v>1.7688032964897318E-2</v>
      </c>
      <c r="F54" s="275">
        <f t="shared" si="11"/>
        <v>1.6225220922920572E-2</v>
      </c>
      <c r="G54" s="275">
        <f t="shared" si="11"/>
        <v>1.8158148305171876E-2</v>
      </c>
      <c r="H54" s="275">
        <f t="shared" si="11"/>
        <v>1.9333686815746893E-2</v>
      </c>
      <c r="I54" s="276">
        <f t="shared" si="11"/>
        <v>1.7656338914679163E-2</v>
      </c>
    </row>
    <row r="55" spans="1:18">
      <c r="A55" s="272" t="s">
        <v>287</v>
      </c>
      <c r="B55" s="505">
        <f t="shared" si="11"/>
        <v>0</v>
      </c>
      <c r="C55" s="505">
        <f t="shared" si="11"/>
        <v>9.5388515233735E-3</v>
      </c>
      <c r="D55" s="505">
        <f t="shared" si="11"/>
        <v>2.4906158581832909E-2</v>
      </c>
      <c r="E55" s="505">
        <f t="shared" si="11"/>
        <v>3.5376065929794635E-2</v>
      </c>
      <c r="F55" s="505">
        <f t="shared" si="11"/>
        <v>3.2450441845841144E-2</v>
      </c>
      <c r="G55" s="505">
        <f t="shared" si="11"/>
        <v>3.6316296610343753E-2</v>
      </c>
      <c r="H55" s="505">
        <f t="shared" si="11"/>
        <v>3.8667373631493786E-2</v>
      </c>
      <c r="I55" s="277">
        <f t="shared" si="11"/>
        <v>3.5312677829358326E-2</v>
      </c>
    </row>
    <row r="56" spans="1:18">
      <c r="A56" s="267"/>
      <c r="B56" s="267">
        <f>SUM(B48:B55)</f>
        <v>1</v>
      </c>
      <c r="C56" s="267">
        <f t="shared" ref="C56" si="12">SUM(C48:C55)</f>
        <v>0.99999999999999978</v>
      </c>
      <c r="D56" s="267">
        <f t="shared" ref="D56" si="13">SUM(D48:D55)</f>
        <v>1.0000000000000002</v>
      </c>
      <c r="E56" s="267">
        <f t="shared" ref="E56" si="14">SUM(E48:E55)</f>
        <v>1</v>
      </c>
      <c r="F56" s="267">
        <f t="shared" ref="F56" si="15">SUM(F48:F55)</f>
        <v>0.99999999999999989</v>
      </c>
      <c r="G56" s="267">
        <f t="shared" ref="G56" si="16">SUM(G48:G55)</f>
        <v>1.0000000000000004</v>
      </c>
      <c r="H56" s="267">
        <f t="shared" ref="H56" si="17">SUM(H48:H55)</f>
        <v>0.99999999999999989</v>
      </c>
      <c r="I56" s="267">
        <f t="shared" ref="I56" si="18">SUM(I48:I55)</f>
        <v>0.99999999999999989</v>
      </c>
    </row>
    <row r="57" spans="1:18" ht="14.45">
      <c r="A57" s="267" t="s">
        <v>288</v>
      </c>
      <c r="B57" s="267"/>
      <c r="C57" s="267"/>
      <c r="D57" s="267"/>
      <c r="E57" s="267"/>
      <c r="F57" s="267"/>
      <c r="G57" s="267"/>
      <c r="H57" s="267"/>
      <c r="I57" s="267"/>
      <c r="Q57" s="5"/>
      <c r="R57" s="5"/>
    </row>
    <row r="58" spans="1:18" ht="14.45">
      <c r="A58" s="268"/>
      <c r="B58" s="273">
        <v>2015</v>
      </c>
      <c r="C58" s="273">
        <v>2020</v>
      </c>
      <c r="D58" s="273">
        <v>2025</v>
      </c>
      <c r="E58" s="273">
        <v>2030</v>
      </c>
      <c r="F58" s="273">
        <v>2035</v>
      </c>
      <c r="G58" s="273">
        <v>2040</v>
      </c>
      <c r="H58" s="273">
        <v>2045</v>
      </c>
      <c r="I58" s="274">
        <v>2050</v>
      </c>
      <c r="Q58" s="5"/>
      <c r="R58" s="5"/>
    </row>
    <row r="59" spans="1:18">
      <c r="A59" s="271" t="s">
        <v>84</v>
      </c>
      <c r="B59" s="275">
        <f t="shared" ref="B59:I66" si="19">B21/B$29</f>
        <v>0</v>
      </c>
      <c r="C59" s="275">
        <f t="shared" si="19"/>
        <v>0.3474509787755129</v>
      </c>
      <c r="D59" s="275">
        <f t="shared" si="19"/>
        <v>0.42973946551200465</v>
      </c>
      <c r="E59" s="275">
        <f t="shared" si="19"/>
        <v>0.2573309160940212</v>
      </c>
      <c r="F59" s="275">
        <f t="shared" si="19"/>
        <v>0.23129840771036594</v>
      </c>
      <c r="G59" s="275">
        <f t="shared" si="19"/>
        <v>0.27844585463876986</v>
      </c>
      <c r="H59" s="275">
        <f t="shared" si="19"/>
        <v>0.29346290600111308</v>
      </c>
      <c r="I59" s="276">
        <f t="shared" si="19"/>
        <v>0.2701425776752539</v>
      </c>
    </row>
    <row r="60" spans="1:18">
      <c r="A60" s="271" t="s">
        <v>136</v>
      </c>
      <c r="B60" s="275">
        <f t="shared" si="19"/>
        <v>0.90112420585067443</v>
      </c>
      <c r="C60" s="275">
        <f t="shared" si="19"/>
        <v>0.52428523020683537</v>
      </c>
      <c r="D60" s="275">
        <f t="shared" si="19"/>
        <v>0.34114938630842118</v>
      </c>
      <c r="E60" s="275">
        <f t="shared" si="19"/>
        <v>0.43525944047692389</v>
      </c>
      <c r="F60" s="275">
        <f t="shared" si="19"/>
        <v>0.38800519327226402</v>
      </c>
      <c r="G60" s="275">
        <f t="shared" si="19"/>
        <v>0.30606648612822496</v>
      </c>
      <c r="H60" s="275">
        <f t="shared" si="19"/>
        <v>0.26624185398802819</v>
      </c>
      <c r="I60" s="276">
        <f t="shared" si="19"/>
        <v>0.25267158184279492</v>
      </c>
    </row>
    <row r="61" spans="1:18">
      <c r="A61" s="271" t="s">
        <v>282</v>
      </c>
      <c r="B61" s="275">
        <f t="shared" si="19"/>
        <v>0</v>
      </c>
      <c r="C61" s="275">
        <f t="shared" si="19"/>
        <v>0</v>
      </c>
      <c r="D61" s="275">
        <f t="shared" si="19"/>
        <v>7.6215183035733769E-2</v>
      </c>
      <c r="E61" s="275">
        <f t="shared" si="19"/>
        <v>0.13867800826553708</v>
      </c>
      <c r="F61" s="275">
        <f t="shared" si="19"/>
        <v>0.15634926998543502</v>
      </c>
      <c r="G61" s="275">
        <f t="shared" si="19"/>
        <v>0.14685987907227721</v>
      </c>
      <c r="H61" s="275">
        <f t="shared" si="19"/>
        <v>0.17086519842320597</v>
      </c>
      <c r="I61" s="276">
        <f t="shared" si="19"/>
        <v>0.21390873726351606</v>
      </c>
    </row>
    <row r="62" spans="1:18">
      <c r="A62" s="271" t="s">
        <v>283</v>
      </c>
      <c r="B62" s="275">
        <f t="shared" si="19"/>
        <v>9.8875794149325485E-2</v>
      </c>
      <c r="C62" s="275">
        <f t="shared" si="19"/>
        <v>9.3376580426522054E-2</v>
      </c>
      <c r="D62" s="275">
        <f t="shared" si="19"/>
        <v>7.023058302182171E-2</v>
      </c>
      <c r="E62" s="275">
        <f t="shared" si="19"/>
        <v>4.9291036589640576E-2</v>
      </c>
      <c r="F62" s="275">
        <f t="shared" si="19"/>
        <v>0.10341690232232544</v>
      </c>
      <c r="G62" s="275">
        <f t="shared" si="19"/>
        <v>0.12169620911611743</v>
      </c>
      <c r="H62" s="275">
        <f t="shared" si="19"/>
        <v>0.1136799897585052</v>
      </c>
      <c r="I62" s="276">
        <f t="shared" si="19"/>
        <v>9.8561653366472046E-2</v>
      </c>
    </row>
    <row r="63" spans="1:18">
      <c r="A63" s="271" t="s">
        <v>284</v>
      </c>
      <c r="B63" s="275">
        <f t="shared" si="19"/>
        <v>0</v>
      </c>
      <c r="C63" s="275">
        <f t="shared" si="19"/>
        <v>1.9358147340200037E-2</v>
      </c>
      <c r="D63" s="275">
        <f t="shared" si="19"/>
        <v>3.8972695844201058E-2</v>
      </c>
      <c r="E63" s="275">
        <f t="shared" si="19"/>
        <v>5.329253689998658E-2</v>
      </c>
      <c r="F63" s="275">
        <f t="shared" si="19"/>
        <v>5.1386070602381262E-2</v>
      </c>
      <c r="G63" s="275">
        <f t="shared" si="19"/>
        <v>6.2711337751203619E-2</v>
      </c>
      <c r="H63" s="275">
        <f t="shared" si="19"/>
        <v>6.5706446725068549E-2</v>
      </c>
      <c r="I63" s="276">
        <f t="shared" si="19"/>
        <v>6.9017234586721293E-2</v>
      </c>
    </row>
    <row r="64" spans="1:18">
      <c r="A64" s="271" t="s">
        <v>285</v>
      </c>
      <c r="B64" s="275">
        <f t="shared" si="19"/>
        <v>0</v>
      </c>
      <c r="C64" s="275">
        <f t="shared" si="19"/>
        <v>2.7654496200285776E-3</v>
      </c>
      <c r="D64" s="275">
        <f t="shared" si="19"/>
        <v>5.567527977743009E-3</v>
      </c>
      <c r="E64" s="275">
        <f t="shared" si="19"/>
        <v>7.6132195571409411E-3</v>
      </c>
      <c r="F64" s="275">
        <f t="shared" si="19"/>
        <v>7.3408672289116111E-3</v>
      </c>
      <c r="G64" s="275">
        <f t="shared" si="19"/>
        <v>8.9587625358862315E-3</v>
      </c>
      <c r="H64" s="275">
        <f t="shared" si="19"/>
        <v>9.3866352464383671E-3</v>
      </c>
      <c r="I64" s="276">
        <f t="shared" si="19"/>
        <v>9.8596049409601857E-3</v>
      </c>
    </row>
    <row r="65" spans="1:9">
      <c r="A65" s="271" t="s">
        <v>286</v>
      </c>
      <c r="B65" s="275">
        <f t="shared" si="19"/>
        <v>0</v>
      </c>
      <c r="C65" s="275">
        <f t="shared" si="19"/>
        <v>4.2545378769670425E-3</v>
      </c>
      <c r="D65" s="275">
        <f t="shared" si="19"/>
        <v>1.2708386100024885E-2</v>
      </c>
      <c r="E65" s="275">
        <f t="shared" si="19"/>
        <v>1.9511614038916592E-2</v>
      </c>
      <c r="F65" s="275">
        <f t="shared" si="19"/>
        <v>2.0734429626105607E-2</v>
      </c>
      <c r="G65" s="275">
        <f t="shared" si="19"/>
        <v>2.5087156919173594E-2</v>
      </c>
      <c r="H65" s="275">
        <f t="shared" si="19"/>
        <v>2.688565661921357E-2</v>
      </c>
      <c r="I65" s="276">
        <f t="shared" si="19"/>
        <v>2.8612870108093942E-2</v>
      </c>
    </row>
    <row r="66" spans="1:9">
      <c r="A66" s="272" t="s">
        <v>287</v>
      </c>
      <c r="B66" s="505">
        <f t="shared" si="19"/>
        <v>0</v>
      </c>
      <c r="C66" s="505">
        <f t="shared" si="19"/>
        <v>8.5090757539340849E-3</v>
      </c>
      <c r="D66" s="505">
        <f t="shared" si="19"/>
        <v>2.5416772200049769E-2</v>
      </c>
      <c r="E66" s="505">
        <f t="shared" si="19"/>
        <v>3.9023228077833184E-2</v>
      </c>
      <c r="F66" s="505">
        <f t="shared" si="19"/>
        <v>4.1468859252211214E-2</v>
      </c>
      <c r="G66" s="505">
        <f t="shared" si="19"/>
        <v>5.0174313838347188E-2</v>
      </c>
      <c r="H66" s="505">
        <f t="shared" si="19"/>
        <v>5.377131323842714E-2</v>
      </c>
      <c r="I66" s="277">
        <f t="shared" si="19"/>
        <v>5.7225740216187884E-2</v>
      </c>
    </row>
    <row r="67" spans="1:9">
      <c r="A67" s="267"/>
      <c r="B67" s="267">
        <f>SUM(B59:B66)</f>
        <v>0.99999999999999989</v>
      </c>
      <c r="C67" s="267">
        <f t="shared" ref="C67" si="20">SUM(C59:C66)</f>
        <v>1</v>
      </c>
      <c r="D67" s="267">
        <f t="shared" ref="D67" si="21">SUM(D59:D66)</f>
        <v>1</v>
      </c>
      <c r="E67" s="267">
        <f t="shared" ref="E67" si="22">SUM(E59:E66)</f>
        <v>1</v>
      </c>
      <c r="F67" s="267">
        <f t="shared" ref="F67" si="23">SUM(F59:F66)</f>
        <v>1</v>
      </c>
      <c r="G67" s="267">
        <f t="shared" ref="G67" si="24">SUM(G59:G66)</f>
        <v>1.0000000000000002</v>
      </c>
      <c r="H67" s="267">
        <f t="shared" ref="H67" si="25">SUM(H59:H66)</f>
        <v>1.0000000000000002</v>
      </c>
      <c r="I67" s="267">
        <f t="shared" ref="I67" si="26">SUM(I59:I66)</f>
        <v>1.0000000000000002</v>
      </c>
    </row>
    <row r="69" spans="1:9">
      <c r="A69" s="267" t="s">
        <v>292</v>
      </c>
      <c r="B69" s="267"/>
      <c r="C69" s="267"/>
      <c r="D69" s="267"/>
      <c r="E69" s="267"/>
      <c r="F69" s="267"/>
      <c r="G69" s="267"/>
      <c r="H69" s="267"/>
      <c r="I69" s="267"/>
    </row>
    <row r="70" spans="1:9">
      <c r="A70" s="268"/>
      <c r="B70" s="273">
        <v>2015</v>
      </c>
      <c r="C70" s="273">
        <v>2020</v>
      </c>
      <c r="D70" s="273">
        <v>2025</v>
      </c>
      <c r="E70" s="273">
        <v>2030</v>
      </c>
      <c r="F70" s="273">
        <v>2035</v>
      </c>
      <c r="G70" s="273">
        <v>2040</v>
      </c>
      <c r="H70" s="273">
        <v>2045</v>
      </c>
      <c r="I70" s="274">
        <v>2050</v>
      </c>
    </row>
    <row r="71" spans="1:9">
      <c r="A71" s="271" t="s">
        <v>84</v>
      </c>
      <c r="B71" s="275">
        <f t="shared" ref="B71:I78" si="27">B33/B$41</f>
        <v>0</v>
      </c>
      <c r="C71" s="275">
        <f t="shared" si="27"/>
        <v>0.33283455902173131</v>
      </c>
      <c r="D71" s="275">
        <f t="shared" si="27"/>
        <v>0.40751187962459351</v>
      </c>
      <c r="E71" s="275">
        <f t="shared" si="27"/>
        <v>0.24606935028368501</v>
      </c>
      <c r="F71" s="275">
        <f t="shared" si="27"/>
        <v>0.22185489995475344</v>
      </c>
      <c r="G71" s="275">
        <f t="shared" si="27"/>
        <v>0.26957873246173442</v>
      </c>
      <c r="H71" s="275">
        <f t="shared" si="27"/>
        <v>0.28224679407010272</v>
      </c>
      <c r="I71" s="276">
        <f t="shared" si="27"/>
        <v>0.2640305329870784</v>
      </c>
    </row>
    <row r="72" spans="1:9">
      <c r="A72" s="271" t="s">
        <v>136</v>
      </c>
      <c r="B72" s="275">
        <f t="shared" si="27"/>
        <v>0.89826708564858371</v>
      </c>
      <c r="C72" s="275">
        <f t="shared" si="27"/>
        <v>0.54659210523235846</v>
      </c>
      <c r="D72" s="275">
        <f t="shared" si="27"/>
        <v>0.36439424773929879</v>
      </c>
      <c r="E72" s="275">
        <f t="shared" si="27"/>
        <v>0.45810324278729436</v>
      </c>
      <c r="F72" s="275">
        <f t="shared" si="27"/>
        <v>0.41057183525206842</v>
      </c>
      <c r="G72" s="275">
        <f t="shared" si="27"/>
        <v>0.32780890441373622</v>
      </c>
      <c r="H72" s="275">
        <f t="shared" si="27"/>
        <v>0.28217765687627488</v>
      </c>
      <c r="I72" s="276">
        <f t="shared" si="27"/>
        <v>0.25997079572553949</v>
      </c>
    </row>
    <row r="73" spans="1:9">
      <c r="A73" s="271" t="s">
        <v>282</v>
      </c>
      <c r="B73" s="275">
        <f t="shared" si="27"/>
        <v>0</v>
      </c>
      <c r="C73" s="275">
        <f t="shared" si="27"/>
        <v>0</v>
      </c>
      <c r="D73" s="275">
        <f t="shared" si="27"/>
        <v>8.1367326232136231E-2</v>
      </c>
      <c r="E73" s="275">
        <f t="shared" si="27"/>
        <v>0.13198356919337959</v>
      </c>
      <c r="F73" s="275">
        <f t="shared" si="27"/>
        <v>0.14904841329498825</v>
      </c>
      <c r="G73" s="275">
        <f t="shared" si="27"/>
        <v>0.14376090422381624</v>
      </c>
      <c r="H73" s="275">
        <f t="shared" si="27"/>
        <v>0.17420646626226693</v>
      </c>
      <c r="I73" s="276">
        <f t="shared" si="27"/>
        <v>0.22062785454647535</v>
      </c>
    </row>
    <row r="74" spans="1:9">
      <c r="A74" s="271" t="s">
        <v>283</v>
      </c>
      <c r="B74" s="275">
        <f t="shared" si="27"/>
        <v>0.10173291435141629</v>
      </c>
      <c r="C74" s="275">
        <f t="shared" si="27"/>
        <v>8.5998255947489097E-2</v>
      </c>
      <c r="D74" s="275">
        <f t="shared" si="27"/>
        <v>6.5780177394587053E-2</v>
      </c>
      <c r="E74" s="275">
        <f t="shared" si="27"/>
        <v>4.7107070179209128E-2</v>
      </c>
      <c r="F74" s="275">
        <f t="shared" si="27"/>
        <v>0.10129880144798065</v>
      </c>
      <c r="G74" s="275">
        <f t="shared" si="27"/>
        <v>0.1164680334585899</v>
      </c>
      <c r="H74" s="275">
        <f t="shared" si="27"/>
        <v>0.1099673784078295</v>
      </c>
      <c r="I74" s="276">
        <f t="shared" si="27"/>
        <v>9.6243924307614748E-2</v>
      </c>
    </row>
    <row r="75" spans="1:9">
      <c r="A75" s="271" t="s">
        <v>284</v>
      </c>
      <c r="B75" s="275">
        <f t="shared" si="27"/>
        <v>0</v>
      </c>
      <c r="C75" s="275">
        <f t="shared" si="27"/>
        <v>1.8941776972531008E-2</v>
      </c>
      <c r="D75" s="275">
        <f t="shared" si="27"/>
        <v>3.7527496456879833E-2</v>
      </c>
      <c r="E75" s="275">
        <f t="shared" si="27"/>
        <v>5.1342625977142647E-2</v>
      </c>
      <c r="F75" s="275">
        <f t="shared" si="27"/>
        <v>4.9294470482620645E-2</v>
      </c>
      <c r="G75" s="275">
        <f t="shared" si="27"/>
        <v>6.0510808286096E-2</v>
      </c>
      <c r="H75" s="275">
        <f t="shared" si="27"/>
        <v>6.3894369174700441E-2</v>
      </c>
      <c r="I75" s="276">
        <f t="shared" si="27"/>
        <v>6.713204661721206E-2</v>
      </c>
    </row>
    <row r="76" spans="1:9">
      <c r="A76" s="271" t="s">
        <v>285</v>
      </c>
      <c r="B76" s="275">
        <f t="shared" si="27"/>
        <v>0</v>
      </c>
      <c r="C76" s="275">
        <f t="shared" si="27"/>
        <v>2.7059681389330018E-3</v>
      </c>
      <c r="D76" s="275">
        <f t="shared" si="27"/>
        <v>5.361070922411405E-3</v>
      </c>
      <c r="E76" s="275">
        <f t="shared" si="27"/>
        <v>7.3346608538775223E-3</v>
      </c>
      <c r="F76" s="275">
        <f t="shared" si="27"/>
        <v>7.042067211802951E-3</v>
      </c>
      <c r="G76" s="275">
        <f t="shared" si="27"/>
        <v>8.6444011837280028E-3</v>
      </c>
      <c r="H76" s="275">
        <f t="shared" si="27"/>
        <v>9.1277670249572083E-3</v>
      </c>
      <c r="I76" s="276">
        <f t="shared" si="27"/>
        <v>9.5902923738874369E-3</v>
      </c>
    </row>
    <row r="77" spans="1:9">
      <c r="A77" s="271" t="s">
        <v>286</v>
      </c>
      <c r="B77" s="275">
        <f t="shared" si="27"/>
        <v>0</v>
      </c>
      <c r="C77" s="275">
        <f t="shared" si="27"/>
        <v>4.3091115623190282E-3</v>
      </c>
      <c r="D77" s="275">
        <f t="shared" si="27"/>
        <v>1.2685933876697718E-2</v>
      </c>
      <c r="E77" s="275">
        <f t="shared" si="27"/>
        <v>1.9353160241803887E-2</v>
      </c>
      <c r="F77" s="275">
        <f t="shared" si="27"/>
        <v>2.0296504118595158E-2</v>
      </c>
      <c r="G77" s="275">
        <f t="shared" si="27"/>
        <v>2.4409405324099714E-2</v>
      </c>
      <c r="H77" s="275">
        <f t="shared" si="27"/>
        <v>2.6126522727956139E-2</v>
      </c>
      <c r="I77" s="276">
        <f t="shared" si="27"/>
        <v>2.7468184480730868E-2</v>
      </c>
    </row>
    <row r="78" spans="1:9">
      <c r="A78" s="272" t="s">
        <v>287</v>
      </c>
      <c r="B78" s="505">
        <f t="shared" si="27"/>
        <v>0</v>
      </c>
      <c r="C78" s="505">
        <f t="shared" si="27"/>
        <v>8.6182231246380563E-3</v>
      </c>
      <c r="D78" s="505">
        <f t="shared" si="27"/>
        <v>2.5371867753395436E-2</v>
      </c>
      <c r="E78" s="505">
        <f t="shared" si="27"/>
        <v>3.8706320483607774E-2</v>
      </c>
      <c r="F78" s="505">
        <f t="shared" si="27"/>
        <v>4.0593008237190316E-2</v>
      </c>
      <c r="G78" s="505">
        <f t="shared" si="27"/>
        <v>4.8818810648199429E-2</v>
      </c>
      <c r="H78" s="505">
        <f t="shared" si="27"/>
        <v>5.2253045455912278E-2</v>
      </c>
      <c r="I78" s="277">
        <f t="shared" si="27"/>
        <v>5.4936368961461736E-2</v>
      </c>
    </row>
    <row r="79" spans="1:9">
      <c r="A79" s="267"/>
      <c r="B79" s="267">
        <f>SUM(B71:B78)</f>
        <v>1</v>
      </c>
      <c r="C79" s="267">
        <f t="shared" ref="C79:I79" si="28">SUM(C71:C78)</f>
        <v>0.99999999999999989</v>
      </c>
      <c r="D79" s="267">
        <f t="shared" si="28"/>
        <v>1</v>
      </c>
      <c r="E79" s="267">
        <f t="shared" si="28"/>
        <v>1</v>
      </c>
      <c r="F79" s="267">
        <f t="shared" si="28"/>
        <v>1</v>
      </c>
      <c r="G79" s="267">
        <f t="shared" si="28"/>
        <v>1</v>
      </c>
      <c r="H79" s="267">
        <f t="shared" si="28"/>
        <v>1</v>
      </c>
      <c r="I79" s="267">
        <f t="shared" si="28"/>
        <v>1.0000000000000002</v>
      </c>
    </row>
    <row r="84" spans="1:9">
      <c r="A84" s="279" t="s">
        <v>293</v>
      </c>
      <c r="B84" s="280"/>
      <c r="C84" s="280"/>
      <c r="D84" s="280"/>
      <c r="E84" s="280"/>
      <c r="F84" s="280"/>
      <c r="G84" s="280"/>
      <c r="H84" s="280"/>
      <c r="I84" s="281"/>
    </row>
    <row r="85" spans="1:9">
      <c r="A85" s="282" t="s">
        <v>280</v>
      </c>
      <c r="B85" s="267"/>
      <c r="C85" s="267"/>
      <c r="D85" s="267"/>
      <c r="E85" s="267"/>
      <c r="F85" s="267"/>
      <c r="G85" s="267"/>
      <c r="H85" s="267"/>
      <c r="I85" s="269"/>
    </row>
    <row r="86" spans="1:9">
      <c r="A86" s="282" t="s">
        <v>281</v>
      </c>
      <c r="B86" s="267"/>
      <c r="C86" s="267"/>
      <c r="D86" s="267"/>
      <c r="E86" s="267"/>
      <c r="F86" s="267"/>
      <c r="G86" s="267"/>
      <c r="H86" s="267"/>
      <c r="I86" s="269"/>
    </row>
    <row r="87" spans="1:9">
      <c r="A87" s="268"/>
      <c r="B87" s="273">
        <v>2015</v>
      </c>
      <c r="C87" s="273">
        <v>2020</v>
      </c>
      <c r="D87" s="273">
        <v>2025</v>
      </c>
      <c r="E87" s="273">
        <v>2030</v>
      </c>
      <c r="F87" s="273">
        <v>2035</v>
      </c>
      <c r="G87" s="273">
        <v>2040</v>
      </c>
      <c r="H87" s="273">
        <v>2045</v>
      </c>
      <c r="I87" s="274">
        <v>2050</v>
      </c>
    </row>
    <row r="88" spans="1:9">
      <c r="A88" s="271" t="s">
        <v>84</v>
      </c>
      <c r="B88" s="283">
        <f>Deployment!Y52</f>
        <v>0</v>
      </c>
      <c r="C88" s="283">
        <f>Deployment!Z52</f>
        <v>6835398.074312361</v>
      </c>
      <c r="D88" s="283">
        <f>Deployment!AA52</f>
        <v>14289994.491483063</v>
      </c>
      <c r="E88" s="283">
        <f>Deployment!AB52</f>
        <v>23515171.457223725</v>
      </c>
      <c r="F88" s="283">
        <f>Deployment!AC52</f>
        <v>36569036.644686818</v>
      </c>
      <c r="G88" s="283">
        <f>Deployment!AD52</f>
        <v>53493783.32597065</v>
      </c>
      <c r="H88" s="283">
        <f>Deployment!AE52</f>
        <v>75229557.801024199</v>
      </c>
      <c r="I88" s="284">
        <f>Deployment!AF52</f>
        <v>105913759.28723305</v>
      </c>
    </row>
    <row r="89" spans="1:9">
      <c r="A89" s="271" t="s">
        <v>136</v>
      </c>
      <c r="B89" s="283">
        <f>'Deployment (4)'!X32</f>
        <v>189784750.35829902</v>
      </c>
      <c r="C89" s="283">
        <f>'Deployment (4)'!Y32</f>
        <v>213751796.67336667</v>
      </c>
      <c r="D89" s="283">
        <f>'Deployment (4)'!Z32</f>
        <v>239253833.25214106</v>
      </c>
      <c r="E89" s="283">
        <f>'Deployment (4)'!AA32</f>
        <v>247790066.81203577</v>
      </c>
      <c r="F89" s="283">
        <f>'Deployment (4)'!AB32</f>
        <v>260750739.01827544</v>
      </c>
      <c r="G89" s="283">
        <f>'Deployment (4)'!AC32</f>
        <v>274161452.94264251</v>
      </c>
      <c r="H89" s="283">
        <f>'Deployment (4)'!AD32</f>
        <v>282519637.69819623</v>
      </c>
      <c r="I89" s="284">
        <f>'Deployment (4)'!AE32</f>
        <v>281393526.09621018</v>
      </c>
    </row>
    <row r="90" spans="1:9">
      <c r="A90" s="271" t="s">
        <v>282</v>
      </c>
      <c r="B90" s="283">
        <f>'Deployment (5)'!W32</f>
        <v>0</v>
      </c>
      <c r="C90" s="283">
        <f>'Deployment (5)'!X32</f>
        <v>0</v>
      </c>
      <c r="D90" s="283">
        <f>'Deployment (5)'!Y32</f>
        <v>5677735.2353470419</v>
      </c>
      <c r="E90" s="283">
        <f>'Deployment (5)'!Z32</f>
        <v>10129357.304933589</v>
      </c>
      <c r="F90" s="283">
        <f>'Deployment (5)'!AA32</f>
        <v>18033497.969469443</v>
      </c>
      <c r="G90" s="283">
        <f>'Deployment (5)'!AB32</f>
        <v>32606128.526881974</v>
      </c>
      <c r="H90" s="283">
        <f>'Deployment (5)'!AC32</f>
        <v>59685021.427815117</v>
      </c>
      <c r="I90" s="284">
        <f>'Deployment (5)'!AD32</f>
        <v>107698183.27001688</v>
      </c>
    </row>
    <row r="91" spans="1:9">
      <c r="A91" s="271" t="s">
        <v>283</v>
      </c>
      <c r="B91" s="283">
        <f>'Deployment (6)'!W32</f>
        <v>2963726.2351800003</v>
      </c>
      <c r="C91" s="283">
        <f>'Deployment (6)'!X32</f>
        <v>3738900.6497527626</v>
      </c>
      <c r="D91" s="283">
        <f>'Deployment (6)'!Y32</f>
        <v>4565474.1899903184</v>
      </c>
      <c r="E91" s="283">
        <f>'Deployment (6)'!Z32</f>
        <v>6310218.2708661696</v>
      </c>
      <c r="F91" s="283">
        <f>'Deployment (6)'!AA32</f>
        <v>11292811.021302024</v>
      </c>
      <c r="G91" s="283">
        <f>'Deployment (6)'!AB32</f>
        <v>19152325.693457879</v>
      </c>
      <c r="H91" s="283">
        <f>'Deployment (6)'!AC32</f>
        <v>30642739.5970334</v>
      </c>
      <c r="I91" s="284">
        <f>'Deployment (6)'!AD32</f>
        <v>43300574.507278487</v>
      </c>
    </row>
    <row r="92" spans="1:9">
      <c r="A92" s="271" t="s">
        <v>284</v>
      </c>
      <c r="B92" s="283">
        <f>'Deployment (7)'!W32</f>
        <v>0</v>
      </c>
      <c r="C92" s="283">
        <f>'Deployment (7)'!X32</f>
        <v>503313.54900517955</v>
      </c>
      <c r="D92" s="283">
        <f>'Deployment (7)'!Y32</f>
        <v>1452650.8786332831</v>
      </c>
      <c r="E92" s="283">
        <f>'Deployment (7)'!Z32</f>
        <v>3680960.6580052655</v>
      </c>
      <c r="F92" s="283">
        <f>'Deployment (7)'!AA32</f>
        <v>6587473.0957595147</v>
      </c>
      <c r="G92" s="283">
        <f>'Deployment (7)'!AB32</f>
        <v>11172189.987850428</v>
      </c>
      <c r="H92" s="283">
        <f>'Deployment (7)'!AC32</f>
        <v>17874931.431602817</v>
      </c>
      <c r="I92" s="284">
        <f>'Deployment (7)'!AD32</f>
        <v>25258668.462579116</v>
      </c>
    </row>
    <row r="93" spans="1:9">
      <c r="A93" s="271" t="s">
        <v>285</v>
      </c>
      <c r="B93" s="283">
        <f>'Deployment (8)'!S32</f>
        <v>0</v>
      </c>
      <c r="C93" s="283">
        <f>'Deployment (8)'!T32</f>
        <v>71901.935572168513</v>
      </c>
      <c r="D93" s="283">
        <f>'Deployment (8)'!U32</f>
        <v>207521.55409046903</v>
      </c>
      <c r="E93" s="283">
        <f>'Deployment (8)'!V32</f>
        <v>525851.52257218084</v>
      </c>
      <c r="F93" s="283">
        <f>'Deployment (8)'!W32</f>
        <v>941067.58510850207</v>
      </c>
      <c r="G93" s="283">
        <f>'Deployment (8)'!X32</f>
        <v>1596027.1411214902</v>
      </c>
      <c r="H93" s="283">
        <f>'Deployment (8)'!Y32</f>
        <v>2553561.6330861175</v>
      </c>
      <c r="I93" s="284">
        <f>'Deployment (8)'!Z32</f>
        <v>3608381.2089398745</v>
      </c>
    </row>
    <row r="94" spans="1:9">
      <c r="A94" s="271" t="s">
        <v>286</v>
      </c>
      <c r="B94" s="283">
        <f>'Deployment (9)'!S32</f>
        <v>0</v>
      </c>
      <c r="C94" s="283">
        <f>'Deployment (9)'!T32</f>
        <v>155576.58914348957</v>
      </c>
      <c r="D94" s="283">
        <f>'Deployment (9)'!U32</f>
        <v>680093.43025648757</v>
      </c>
      <c r="E94" s="283">
        <f>'Deployment (9)'!V32</f>
        <v>1957633.8765562428</v>
      </c>
      <c r="F94" s="283">
        <f>'Deployment (9)'!W32</f>
        <v>3537525.6353465817</v>
      </c>
      <c r="G94" s="283">
        <f>'Deployment (9)'!X32</f>
        <v>5679378.0061493544</v>
      </c>
      <c r="H94" s="283">
        <f>'Deployment (9)'!Y32</f>
        <v>8257713.3275268376</v>
      </c>
      <c r="I94" s="284">
        <f>'Deployment (9)'!Z32</f>
        <v>10309660.596971069</v>
      </c>
    </row>
    <row r="95" spans="1:9">
      <c r="A95" s="272" t="s">
        <v>287</v>
      </c>
      <c r="B95" s="503">
        <f>'Deployment (10)'!S32</f>
        <v>0</v>
      </c>
      <c r="C95" s="503">
        <f>'Deployment (10)'!T32</f>
        <v>311153.17828697915</v>
      </c>
      <c r="D95" s="503">
        <f>'Deployment (10)'!U32</f>
        <v>1360186.8605129751</v>
      </c>
      <c r="E95" s="503">
        <f>'Deployment (10)'!V32</f>
        <v>3915267.7531124856</v>
      </c>
      <c r="F95" s="503">
        <f>'Deployment (10)'!W32</f>
        <v>7075051.2706931634</v>
      </c>
      <c r="G95" s="503">
        <f>'Deployment (10)'!X32</f>
        <v>11358756.012298709</v>
      </c>
      <c r="H95" s="503">
        <f>'Deployment (10)'!Y32</f>
        <v>16515426.655053675</v>
      </c>
      <c r="I95" s="285">
        <f>'Deployment (10)'!Z32</f>
        <v>20619321.193942137</v>
      </c>
    </row>
    <row r="96" spans="1:9">
      <c r="A96" s="282" t="s">
        <v>280</v>
      </c>
      <c r="B96" s="283">
        <f>SUM(B88:B95)</f>
        <v>192748476.59347901</v>
      </c>
      <c r="C96" s="283">
        <f t="shared" ref="C96:I96" si="29">SUM(C88:C95)</f>
        <v>225368040.6494396</v>
      </c>
      <c r="D96" s="283">
        <f t="shared" si="29"/>
        <v>267487489.89245468</v>
      </c>
      <c r="E96" s="283">
        <f t="shared" si="29"/>
        <v>297824527.65530539</v>
      </c>
      <c r="F96" s="283">
        <f t="shared" si="29"/>
        <v>344787202.24064153</v>
      </c>
      <c r="G96" s="283">
        <f t="shared" si="29"/>
        <v>409220041.63637304</v>
      </c>
      <c r="H96" s="283">
        <f t="shared" si="29"/>
        <v>493278589.57133847</v>
      </c>
      <c r="I96" s="284">
        <f t="shared" si="29"/>
        <v>598102074.62317085</v>
      </c>
    </row>
    <row r="97" spans="1:9">
      <c r="A97" s="282" t="s">
        <v>288</v>
      </c>
      <c r="B97" s="267"/>
      <c r="C97" s="267"/>
      <c r="D97" s="267"/>
      <c r="E97" s="267"/>
      <c r="F97" s="267"/>
      <c r="G97" s="267"/>
      <c r="H97" s="267"/>
      <c r="I97" s="269"/>
    </row>
    <row r="98" spans="1:9">
      <c r="A98" s="268"/>
      <c r="B98" s="273">
        <v>2015</v>
      </c>
      <c r="C98" s="273">
        <v>2020</v>
      </c>
      <c r="D98" s="273">
        <v>2025</v>
      </c>
      <c r="E98" s="273">
        <v>2030</v>
      </c>
      <c r="F98" s="273">
        <v>2035</v>
      </c>
      <c r="G98" s="273">
        <v>2040</v>
      </c>
      <c r="H98" s="273">
        <v>2045</v>
      </c>
      <c r="I98" s="274">
        <v>2050</v>
      </c>
    </row>
    <row r="99" spans="1:9">
      <c r="A99" s="271" t="s">
        <v>84</v>
      </c>
      <c r="B99" s="283">
        <f>Deployment!Y65</f>
        <v>0</v>
      </c>
      <c r="C99" s="283">
        <f>Deployment!Z65</f>
        <v>95596673.71652028</v>
      </c>
      <c r="D99" s="283">
        <f>Deployment!AA65</f>
        <v>283317892.35122341</v>
      </c>
      <c r="E99" s="283">
        <f>Deployment!AB65</f>
        <v>478631215.78078514</v>
      </c>
      <c r="F99" s="283">
        <f>Deployment!AC65</f>
        <v>688013738.74809051</v>
      </c>
      <c r="G99" s="283">
        <f>Deployment!AD65</f>
        <v>917360746.03987861</v>
      </c>
      <c r="H99" s="283">
        <f>Deployment!AE65</f>
        <v>1151076236.0453308</v>
      </c>
      <c r="I99" s="284">
        <f>Deployment!AF65</f>
        <v>1392413726.5250437</v>
      </c>
    </row>
    <row r="100" spans="1:9">
      <c r="A100" s="271" t="s">
        <v>136</v>
      </c>
      <c r="B100" s="283">
        <f>'Deployment (4)'!X45</f>
        <v>1024466469.1246668</v>
      </c>
      <c r="C100" s="283">
        <f>'Deployment (4)'!Y45</f>
        <v>1168716815.6429188</v>
      </c>
      <c r="D100" s="283">
        <f>'Deployment (4)'!Z45</f>
        <v>1317739615.9063239</v>
      </c>
      <c r="E100" s="283">
        <f>'Deployment (4)'!AA45</f>
        <v>1423595006.3552098</v>
      </c>
      <c r="F100" s="283">
        <f>'Deployment (4)'!AB45</f>
        <v>1518719485.3529892</v>
      </c>
      <c r="G100" s="283">
        <f>'Deployment (4)'!AC45</f>
        <v>1583716978.379647</v>
      </c>
      <c r="H100" s="283">
        <f>'Deployment (4)'!AD45</f>
        <v>1636627128.4200184</v>
      </c>
      <c r="I100" s="284">
        <f>'Deployment (4)'!AE45</f>
        <v>1689139567.7395601</v>
      </c>
    </row>
    <row r="101" spans="1:9">
      <c r="A101" s="271" t="s">
        <v>282</v>
      </c>
      <c r="B101" s="283">
        <f>'Deployment (5)'!W45</f>
        <v>0</v>
      </c>
      <c r="C101" s="283">
        <f>'Deployment (5)'!X45</f>
        <v>0</v>
      </c>
      <c r="D101" s="283">
        <f>'Deployment (5)'!Y45</f>
        <v>33292746.387369506</v>
      </c>
      <c r="E101" s="283">
        <f>'Deployment (5)'!Z45</f>
        <v>138548900.96087581</v>
      </c>
      <c r="F101" s="283">
        <f>'Deployment (5)'!AA45</f>
        <v>280083833.85431844</v>
      </c>
      <c r="G101" s="283">
        <f>'Deployment (5)'!AB45</f>
        <v>451467924.88375711</v>
      </c>
      <c r="H101" s="283">
        <f>'Deployment (5)'!AC45</f>
        <v>663551562.94597745</v>
      </c>
      <c r="I101" s="284">
        <f>'Deployment (5)'!AD45</f>
        <v>904051434.80937886</v>
      </c>
    </row>
    <row r="102" spans="1:9">
      <c r="A102" s="271" t="s">
        <v>283</v>
      </c>
      <c r="B102" s="283">
        <f>'Deployment (6)'!W45</f>
        <v>13874286.224400006</v>
      </c>
      <c r="C102" s="283">
        <f>'Deployment (6)'!X45</f>
        <v>39565652.883539632</v>
      </c>
      <c r="D102" s="283">
        <f>'Deployment (6)'!Y45</f>
        <v>70244172.517696381</v>
      </c>
      <c r="E102" s="283">
        <f>'Deployment (6)'!Z45</f>
        <v>107655908.02829991</v>
      </c>
      <c r="F102" s="283">
        <f>'Deployment (6)'!AA45</f>
        <v>187399611.39605844</v>
      </c>
      <c r="G102" s="283">
        <f>'Deployment (6)'!AB45</f>
        <v>303726570.72797853</v>
      </c>
      <c r="H102" s="283">
        <f>'Deployment (6)'!AC45</f>
        <v>436301803.92720127</v>
      </c>
      <c r="I102" s="284">
        <f>'Deployment (6)'!AD45</f>
        <v>558202334.30624163</v>
      </c>
    </row>
    <row r="103" spans="1:9">
      <c r="A103" s="271" t="s">
        <v>284</v>
      </c>
      <c r="B103" s="283">
        <f>'Deployment (7)'!W45</f>
        <v>0</v>
      </c>
      <c r="C103" s="283">
        <f>'Deployment (7)'!X45</f>
        <v>5326145.580476488</v>
      </c>
      <c r="D103" s="283">
        <f>'Deployment (7)'!Y45</f>
        <v>22350418.528357934</v>
      </c>
      <c r="E103" s="283">
        <f>'Deployment (7)'!Z45</f>
        <v>62799279.683174953</v>
      </c>
      <c r="F103" s="283">
        <f>'Deployment (7)'!AA45</f>
        <v>109316439.98103409</v>
      </c>
      <c r="G103" s="283">
        <f>'Deployment (7)'!AB45</f>
        <v>177173832.92465413</v>
      </c>
      <c r="H103" s="283">
        <f>'Deployment (7)'!AC45</f>
        <v>254509385.62420073</v>
      </c>
      <c r="I103" s="284">
        <f>'Deployment (7)'!AD45</f>
        <v>325618028.34530759</v>
      </c>
    </row>
    <row r="104" spans="1:9">
      <c r="A104" s="271" t="s">
        <v>285</v>
      </c>
      <c r="B104" s="283">
        <f>'Deployment (8)'!S45</f>
        <v>0</v>
      </c>
      <c r="C104" s="283">
        <f>'Deployment (8)'!T45</f>
        <v>760877.94006806985</v>
      </c>
      <c r="D104" s="283">
        <f>'Deployment (8)'!U45</f>
        <v>3192916.9326225622</v>
      </c>
      <c r="E104" s="283">
        <f>'Deployment (8)'!V45</f>
        <v>8971325.6690249946</v>
      </c>
      <c r="F104" s="283">
        <f>'Deployment (8)'!W45</f>
        <v>15616634.283004873</v>
      </c>
      <c r="G104" s="283">
        <f>'Deployment (8)'!X45</f>
        <v>25310547.560664877</v>
      </c>
      <c r="H104" s="283">
        <f>'Deployment (8)'!Y45</f>
        <v>36358483.660600111</v>
      </c>
      <c r="I104" s="284">
        <f>'Deployment (8)'!Z45</f>
        <v>46516861.192186803</v>
      </c>
    </row>
    <row r="105" spans="1:9">
      <c r="A105" s="271" t="s">
        <v>286</v>
      </c>
      <c r="B105" s="283">
        <f>'Deployment (9)'!S45</f>
        <v>0</v>
      </c>
      <c r="C105" s="283">
        <f>'Deployment (9)'!T45</f>
        <v>1170581.4462585689</v>
      </c>
      <c r="D105" s="283">
        <f>'Deployment (9)'!U45</f>
        <v>6721930.3844685536</v>
      </c>
      <c r="E105" s="283">
        <f>'Deployment (9)'!V45</f>
        <v>21531181.605659988</v>
      </c>
      <c r="F105" s="283">
        <f>'Deployment (9)'!W45</f>
        <v>40300991.698077098</v>
      </c>
      <c r="G105" s="283">
        <f>'Deployment (9)'!X45</f>
        <v>68406885.29909429</v>
      </c>
      <c r="H105" s="283">
        <f>'Deployment (9)'!Y45</f>
        <v>101465535.79702359</v>
      </c>
      <c r="I105" s="284">
        <f>'Deployment (9)'!Z45</f>
        <v>132905317.6919623</v>
      </c>
    </row>
    <row r="106" spans="1:9">
      <c r="A106" s="272" t="s">
        <v>287</v>
      </c>
      <c r="B106" s="503">
        <f>'Deployment (10)'!S45</f>
        <v>0</v>
      </c>
      <c r="C106" s="503">
        <f>'Deployment (10)'!T45</f>
        <v>2341162.8925171378</v>
      </c>
      <c r="D106" s="503">
        <f>'Deployment (10)'!U45</f>
        <v>13443860.768937107</v>
      </c>
      <c r="E106" s="503">
        <f>'Deployment (10)'!V45</f>
        <v>43062363.211319976</v>
      </c>
      <c r="F106" s="503">
        <f>'Deployment (10)'!W45</f>
        <v>80601983.396154195</v>
      </c>
      <c r="G106" s="503">
        <f>'Deployment (10)'!X45</f>
        <v>136813770.59818858</v>
      </c>
      <c r="H106" s="503">
        <f>'Deployment (10)'!Y45</f>
        <v>202931071.59404719</v>
      </c>
      <c r="I106" s="285">
        <f>'Deployment (10)'!Z45</f>
        <v>265810635.3839246</v>
      </c>
    </row>
    <row r="107" spans="1:9">
      <c r="A107" s="282"/>
      <c r="B107" s="283">
        <f>SUM(B99:B106)</f>
        <v>1038340755.3490669</v>
      </c>
      <c r="C107" s="283">
        <f t="shared" ref="C107:I107" si="30">SUM(C99:C106)</f>
        <v>1313477910.102299</v>
      </c>
      <c r="D107" s="283">
        <f t="shared" si="30"/>
        <v>1750303553.7769995</v>
      </c>
      <c r="E107" s="283">
        <f t="shared" si="30"/>
        <v>2284795181.2943506</v>
      </c>
      <c r="F107" s="283">
        <f t="shared" si="30"/>
        <v>2920052718.7097278</v>
      </c>
      <c r="G107" s="283">
        <f t="shared" si="30"/>
        <v>3663977256.4138627</v>
      </c>
      <c r="H107" s="283">
        <f t="shared" si="30"/>
        <v>4482821208.0143995</v>
      </c>
      <c r="I107" s="301">
        <f t="shared" si="30"/>
        <v>5314657905.9936047</v>
      </c>
    </row>
    <row r="108" spans="1:9">
      <c r="A108" s="282" t="s">
        <v>280</v>
      </c>
      <c r="B108" s="267"/>
      <c r="C108" s="267"/>
      <c r="D108" s="267"/>
      <c r="E108" s="267"/>
      <c r="F108" s="267"/>
      <c r="G108" s="267"/>
      <c r="H108" s="267"/>
      <c r="I108" s="269"/>
    </row>
    <row r="109" spans="1:9">
      <c r="A109" s="282" t="s">
        <v>292</v>
      </c>
      <c r="B109" s="267"/>
      <c r="C109" s="267"/>
      <c r="D109" s="267"/>
      <c r="E109" s="267"/>
      <c r="F109" s="267"/>
      <c r="G109" s="267"/>
      <c r="H109" s="267"/>
      <c r="I109" s="269"/>
    </row>
    <row r="110" spans="1:9">
      <c r="A110" s="268"/>
      <c r="B110" s="273">
        <v>2015</v>
      </c>
      <c r="C110" s="273">
        <v>2020</v>
      </c>
      <c r="D110" s="273">
        <v>2025</v>
      </c>
      <c r="E110" s="273">
        <v>2030</v>
      </c>
      <c r="F110" s="273">
        <v>2035</v>
      </c>
      <c r="G110" s="273">
        <v>2040</v>
      </c>
      <c r="H110" s="273">
        <v>2045</v>
      </c>
      <c r="I110" s="274">
        <v>2050</v>
      </c>
    </row>
    <row r="111" spans="1:9">
      <c r="A111" s="271" t="s">
        <v>84</v>
      </c>
      <c r="B111" s="283">
        <f>B88+B99</f>
        <v>0</v>
      </c>
      <c r="C111" s="283">
        <f t="shared" ref="C111:I111" si="31">C88+C99</f>
        <v>102432071.79083264</v>
      </c>
      <c r="D111" s="283">
        <f t="shared" si="31"/>
        <v>297607886.84270644</v>
      </c>
      <c r="E111" s="283">
        <f t="shared" si="31"/>
        <v>502146387.23800886</v>
      </c>
      <c r="F111" s="283">
        <f t="shared" si="31"/>
        <v>724582775.39277732</v>
      </c>
      <c r="G111" s="283">
        <f t="shared" si="31"/>
        <v>970854529.36584926</v>
      </c>
      <c r="H111" s="283">
        <f t="shared" si="31"/>
        <v>1226305793.846355</v>
      </c>
      <c r="I111" s="284">
        <f t="shared" si="31"/>
        <v>1498327485.8122768</v>
      </c>
    </row>
    <row r="112" spans="1:9">
      <c r="A112" s="271" t="s">
        <v>136</v>
      </c>
      <c r="B112" s="283">
        <f t="shared" ref="B112:I112" si="32">B89+B100</f>
        <v>1214251219.4829659</v>
      </c>
      <c r="C112" s="283">
        <f t="shared" si="32"/>
        <v>1382468612.3162856</v>
      </c>
      <c r="D112" s="283">
        <f t="shared" si="32"/>
        <v>1556993449.1584649</v>
      </c>
      <c r="E112" s="283">
        <f t="shared" si="32"/>
        <v>1671385073.1672456</v>
      </c>
      <c r="F112" s="283">
        <f t="shared" si="32"/>
        <v>1779470224.3712647</v>
      </c>
      <c r="G112" s="283">
        <f t="shared" si="32"/>
        <v>1857878431.3222895</v>
      </c>
      <c r="H112" s="283">
        <f t="shared" si="32"/>
        <v>1919146766.1182146</v>
      </c>
      <c r="I112" s="284">
        <f t="shared" si="32"/>
        <v>1970533093.8357704</v>
      </c>
    </row>
    <row r="113" spans="1:9">
      <c r="A113" s="271" t="s">
        <v>282</v>
      </c>
      <c r="B113" s="283">
        <f t="shared" ref="B113:I113" si="33">B90+B101</f>
        <v>0</v>
      </c>
      <c r="C113" s="283">
        <f t="shared" si="33"/>
        <v>0</v>
      </c>
      <c r="D113" s="283">
        <f t="shared" si="33"/>
        <v>38970481.622716546</v>
      </c>
      <c r="E113" s="283">
        <f t="shared" si="33"/>
        <v>148678258.26580939</v>
      </c>
      <c r="F113" s="283">
        <f t="shared" si="33"/>
        <v>298117331.82378787</v>
      </c>
      <c r="G113" s="283">
        <f t="shared" si="33"/>
        <v>484074053.41063911</v>
      </c>
      <c r="H113" s="283">
        <f t="shared" si="33"/>
        <v>723236584.37379253</v>
      </c>
      <c r="I113" s="284">
        <f t="shared" si="33"/>
        <v>1011749618.0793958</v>
      </c>
    </row>
    <row r="114" spans="1:9">
      <c r="A114" s="271" t="s">
        <v>283</v>
      </c>
      <c r="B114" s="283">
        <f t="shared" ref="B114:I114" si="34">B91+B102</f>
        <v>16838012.459580008</v>
      </c>
      <c r="C114" s="283">
        <f t="shared" si="34"/>
        <v>43304553.533292398</v>
      </c>
      <c r="D114" s="283">
        <f t="shared" si="34"/>
        <v>74809646.707686692</v>
      </c>
      <c r="E114" s="283">
        <f t="shared" si="34"/>
        <v>113966126.29916608</v>
      </c>
      <c r="F114" s="283">
        <f t="shared" si="34"/>
        <v>198692422.41736045</v>
      </c>
      <c r="G114" s="283">
        <f t="shared" si="34"/>
        <v>322878896.42143643</v>
      </c>
      <c r="H114" s="283">
        <f t="shared" si="34"/>
        <v>466944543.52423465</v>
      </c>
      <c r="I114" s="284">
        <f t="shared" si="34"/>
        <v>601502908.81352007</v>
      </c>
    </row>
    <row r="115" spans="1:9">
      <c r="A115" s="271" t="s">
        <v>284</v>
      </c>
      <c r="B115" s="283">
        <f t="shared" ref="B115:I115" si="35">B92+B103</f>
        <v>0</v>
      </c>
      <c r="C115" s="283">
        <f t="shared" si="35"/>
        <v>5829459.1294816677</v>
      </c>
      <c r="D115" s="283">
        <f t="shared" si="35"/>
        <v>23803069.406991217</v>
      </c>
      <c r="E115" s="283">
        <f t="shared" si="35"/>
        <v>66480240.34118022</v>
      </c>
      <c r="F115" s="283">
        <f t="shared" si="35"/>
        <v>115903913.0767936</v>
      </c>
      <c r="G115" s="283">
        <f t="shared" si="35"/>
        <v>188346022.91250455</v>
      </c>
      <c r="H115" s="283">
        <f t="shared" si="35"/>
        <v>272384317.05580354</v>
      </c>
      <c r="I115" s="284">
        <f t="shared" si="35"/>
        <v>350876696.80788672</v>
      </c>
    </row>
    <row r="116" spans="1:9">
      <c r="A116" s="271" t="s">
        <v>285</v>
      </c>
      <c r="B116" s="283">
        <f t="shared" ref="B116:I116" si="36">B93+B104</f>
        <v>0</v>
      </c>
      <c r="C116" s="283">
        <f t="shared" si="36"/>
        <v>832779.8756402384</v>
      </c>
      <c r="D116" s="283">
        <f t="shared" si="36"/>
        <v>3400438.4867130313</v>
      </c>
      <c r="E116" s="283">
        <f t="shared" si="36"/>
        <v>9497177.1915971749</v>
      </c>
      <c r="F116" s="283">
        <f t="shared" si="36"/>
        <v>16557701.868113374</v>
      </c>
      <c r="G116" s="283">
        <f t="shared" si="36"/>
        <v>26906574.701786369</v>
      </c>
      <c r="H116" s="283">
        <f t="shared" si="36"/>
        <v>38912045.293686226</v>
      </c>
      <c r="I116" s="284">
        <f t="shared" si="36"/>
        <v>50125242.401126675</v>
      </c>
    </row>
    <row r="117" spans="1:9">
      <c r="A117" s="271" t="s">
        <v>286</v>
      </c>
      <c r="B117" s="283">
        <f t="shared" ref="B117:I117" si="37">B94+B105</f>
        <v>0</v>
      </c>
      <c r="C117" s="283">
        <f t="shared" si="37"/>
        <v>1326158.0354020584</v>
      </c>
      <c r="D117" s="283">
        <f t="shared" si="37"/>
        <v>7402023.8147250414</v>
      </c>
      <c r="E117" s="283">
        <f t="shared" si="37"/>
        <v>23488815.482216232</v>
      </c>
      <c r="F117" s="283">
        <f t="shared" si="37"/>
        <v>43838517.333423682</v>
      </c>
      <c r="G117" s="283">
        <f t="shared" si="37"/>
        <v>74086263.305243641</v>
      </c>
      <c r="H117" s="283">
        <f t="shared" si="37"/>
        <v>109723249.12455043</v>
      </c>
      <c r="I117" s="284">
        <f t="shared" si="37"/>
        <v>143214978.28893337</v>
      </c>
    </row>
    <row r="118" spans="1:9">
      <c r="A118" s="272" t="s">
        <v>287</v>
      </c>
      <c r="B118" s="503">
        <f t="shared" ref="B118:I118" si="38">B95+B106</f>
        <v>0</v>
      </c>
      <c r="C118" s="503">
        <f t="shared" si="38"/>
        <v>2652316.0708041168</v>
      </c>
      <c r="D118" s="503">
        <f t="shared" si="38"/>
        <v>14804047.629450083</v>
      </c>
      <c r="E118" s="503">
        <f t="shared" si="38"/>
        <v>46977630.964432463</v>
      </c>
      <c r="F118" s="503">
        <f t="shared" si="38"/>
        <v>87677034.666847363</v>
      </c>
      <c r="G118" s="503">
        <f t="shared" si="38"/>
        <v>148172526.61048728</v>
      </c>
      <c r="H118" s="503">
        <f t="shared" si="38"/>
        <v>219446498.24910086</v>
      </c>
      <c r="I118" s="285">
        <f t="shared" si="38"/>
        <v>286429956.57786673</v>
      </c>
    </row>
    <row r="119" spans="1:9">
      <c r="A119" s="282" t="s">
        <v>290</v>
      </c>
      <c r="B119" s="283">
        <f>SUM(B111:B118)</f>
        <v>1231089231.9425459</v>
      </c>
      <c r="C119" s="283">
        <f t="shared" ref="C119:I119" si="39">SUM(C111:C118)</f>
        <v>1538845950.7517383</v>
      </c>
      <c r="D119" s="283">
        <f t="shared" si="39"/>
        <v>2017791043.6694539</v>
      </c>
      <c r="E119" s="283">
        <f t="shared" si="39"/>
        <v>2582619708.949656</v>
      </c>
      <c r="F119" s="283">
        <f t="shared" si="39"/>
        <v>3264839920.9503679</v>
      </c>
      <c r="G119" s="283">
        <f t="shared" si="39"/>
        <v>4073197298.0502367</v>
      </c>
      <c r="H119" s="283">
        <f t="shared" si="39"/>
        <v>4976099797.5857372</v>
      </c>
      <c r="I119" s="284">
        <f t="shared" si="39"/>
        <v>5912759980.6167784</v>
      </c>
    </row>
    <row r="120" spans="1:9">
      <c r="A120" s="506" t="s">
        <v>294</v>
      </c>
      <c r="B120" s="506"/>
      <c r="C120" s="506"/>
      <c r="D120" s="506"/>
      <c r="E120" s="506"/>
      <c r="F120" s="506"/>
      <c r="G120" s="506"/>
      <c r="H120" s="506"/>
      <c r="I120" s="302">
        <f>(I119-B119)/B119</f>
        <v>3.80286873380168</v>
      </c>
    </row>
  </sheetData>
  <conditionalFormatting sqref="J59:XFD61 O55:XFD58 L93:N127 J128:N132 L133:N1048576 A68:N68 J55:N67 J46:XFD54 H80:XFD88 O62:XFD78 O89:XFD1048576 J89:N92 J79:XFD79 J69:N78 A84:I119 A1:XFD45">
    <cfRule type="expression" dxfId="3934" priority="10">
      <formula>_xlfn.ISFORMULA(A1)</formula>
    </cfRule>
  </conditionalFormatting>
  <conditionalFormatting sqref="A46:I67">
    <cfRule type="expression" dxfId="3933" priority="9">
      <formula>_xlfn.ISFORMULA(A46)</formula>
    </cfRule>
  </conditionalFormatting>
  <conditionalFormatting sqref="A69:I79">
    <cfRule type="expression" dxfId="3932" priority="1">
      <formula>_xlfn.ISFORMULA(A69)</formula>
    </cfRule>
  </conditionalFormatting>
  <pageMargins left="0.7" right="0.7" top="0.75" bottom="0.75" header="0.3" footer="0.3"/>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3C98-26F2-49EC-A1A2-FFFE46F6868A}">
  <sheetPr>
    <tabColor theme="5" tint="0.39997558519241921"/>
  </sheetPr>
  <dimension ref="A1:R166"/>
  <sheetViews>
    <sheetView workbookViewId="0">
      <selection activeCell="C35" sqref="C35"/>
    </sheetView>
  </sheetViews>
  <sheetFormatPr defaultColWidth="8.85546875" defaultRowHeight="13.9"/>
  <cols>
    <col min="1" max="1" width="21.42578125" style="1" customWidth="1"/>
    <col min="2" max="2" width="23.85546875" style="1" customWidth="1"/>
    <col min="3" max="3" width="25.140625" style="1" customWidth="1"/>
    <col min="4" max="4" width="14.5703125" style="1" bestFit="1" customWidth="1"/>
    <col min="5" max="5" width="9.85546875" style="1" customWidth="1"/>
    <col min="6" max="6" width="15.7109375" style="1" customWidth="1"/>
    <col min="7" max="7" width="21.85546875" style="1" customWidth="1"/>
    <col min="8" max="8" width="24" style="1" customWidth="1"/>
    <col min="9" max="9" width="16.8554687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555</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130">
        <f>SUM(B14:B20,B24:B30,B34:B40,B44:B50,B54:B60)</f>
        <v>0</v>
      </c>
      <c r="C7" s="130">
        <f t="shared" ref="C7:I7" si="0">SUM(C14:C20,C24:C30,C34:C40,C44:C50,C54:C60)</f>
        <v>0</v>
      </c>
      <c r="D7" s="130">
        <f t="shared" si="0"/>
        <v>5718420.8081207573</v>
      </c>
      <c r="E7" s="130">
        <f t="shared" si="0"/>
        <v>10243247.446724515</v>
      </c>
      <c r="F7" s="130">
        <f t="shared" si="0"/>
        <v>18212911.87571466</v>
      </c>
      <c r="G7" s="130">
        <f t="shared" si="0"/>
        <v>32543299.974549167</v>
      </c>
      <c r="H7" s="130">
        <f t="shared" si="0"/>
        <v>57301919.243725926</v>
      </c>
      <c r="I7" s="440">
        <f t="shared" si="0"/>
        <v>103186888.83788016</v>
      </c>
    </row>
    <row r="8" spans="1:18">
      <c r="A8" s="236" t="s">
        <v>490</v>
      </c>
      <c r="B8" s="130">
        <f>SUM(B67:B73,B77:B83,B87:B93,B97:B103,B107:B113)</f>
        <v>0</v>
      </c>
      <c r="C8" s="130">
        <f t="shared" ref="C8:I8" si="1">SUM(C67:C73,C77:C83,C87:C93,C97:C103,C107:C113)</f>
        <v>0</v>
      </c>
      <c r="D8" s="130">
        <f t="shared" si="1"/>
        <v>6308594.7059411574</v>
      </c>
      <c r="E8" s="130">
        <f t="shared" si="1"/>
        <v>11254841.449926209</v>
      </c>
      <c r="F8" s="130">
        <f t="shared" si="1"/>
        <v>20037219.96607716</v>
      </c>
      <c r="G8" s="130">
        <f t="shared" si="1"/>
        <v>36229031.696535528</v>
      </c>
      <c r="H8" s="130">
        <f t="shared" si="1"/>
        <v>66316690.475350127</v>
      </c>
      <c r="I8" s="384">
        <f t="shared" si="1"/>
        <v>119664648.07779653</v>
      </c>
    </row>
    <row r="9" spans="1:18">
      <c r="A9" s="506" t="s">
        <v>491</v>
      </c>
      <c r="B9" s="441">
        <f>SUM(B120:B126,B130:B136,B140:B146,B150:B156,B160:B166)</f>
        <v>0</v>
      </c>
      <c r="C9" s="513">
        <f t="shared" ref="C9:I9" si="2">SUM(C120:C126,C130:C136,C140:C146,C150:C156,C160:C166)</f>
        <v>0</v>
      </c>
      <c r="D9" s="513">
        <f t="shared" si="2"/>
        <v>6483830.5233788593</v>
      </c>
      <c r="E9" s="513">
        <f t="shared" si="2"/>
        <v>11339523.804710129</v>
      </c>
      <c r="F9" s="513">
        <f t="shared" si="2"/>
        <v>20378054.266790658</v>
      </c>
      <c r="G9" s="513">
        <f t="shared" si="2"/>
        <v>36124498.120739289</v>
      </c>
      <c r="H9" s="513">
        <f t="shared" si="2"/>
        <v>64368568.481990106</v>
      </c>
      <c r="I9" s="385">
        <f t="shared" si="2"/>
        <v>121471549.06001931</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'Fast pyro% (5)'!B9*'Fuel demand EU'!B9</f>
        <v>0</v>
      </c>
      <c r="C14" s="252">
        <f>'Fast pyro% (5)'!C9*'Fuel demand EU'!C9</f>
        <v>0</v>
      </c>
      <c r="D14" s="252">
        <f>'Fast pyro% (5)'!D9*'Fuel demand EU'!D9</f>
        <v>0</v>
      </c>
      <c r="E14" s="252">
        <f>'Fast pyro% (5)'!E9*'Fuel demand EU'!E9</f>
        <v>0</v>
      </c>
      <c r="F14" s="252">
        <f>'Fast pyro% (5)'!F9*'Fuel demand EU'!F9</f>
        <v>0</v>
      </c>
      <c r="G14" s="252">
        <f>'Fast pyro% (5)'!G9*'Fuel demand EU'!G9</f>
        <v>0</v>
      </c>
      <c r="H14" s="252">
        <f>'Fast pyro% (5)'!H9*'Fuel demand EU'!H9</f>
        <v>0</v>
      </c>
      <c r="I14" s="253">
        <f>'Fast pyro% (5)'!I9*'Fuel demand EU'!I9</f>
        <v>0</v>
      </c>
      <c r="Q14" s="5"/>
      <c r="R14" s="5"/>
    </row>
    <row r="15" spans="1:18" ht="14.45">
      <c r="A15" s="246" t="s">
        <v>480</v>
      </c>
      <c r="B15" s="252">
        <f>'Fast pyro% (5)'!B10*'Fuel demand EU'!B10</f>
        <v>0</v>
      </c>
      <c r="C15" s="252">
        <f>'Fast pyro% (5)'!C10*'Fuel demand EU'!C10</f>
        <v>0</v>
      </c>
      <c r="D15" s="252">
        <f>'Fast pyro% (5)'!D10*'Fuel demand EU'!D10</f>
        <v>0</v>
      </c>
      <c r="E15" s="252">
        <f>'Fast pyro% (5)'!E10*'Fuel demand EU'!E10</f>
        <v>0</v>
      </c>
      <c r="F15" s="252">
        <f>'Fast pyro% (5)'!F10*'Fuel demand EU'!F10</f>
        <v>0</v>
      </c>
      <c r="G15" s="252">
        <f>'Fast pyro% (5)'!G10*'Fuel demand EU'!G10</f>
        <v>0</v>
      </c>
      <c r="H15" s="252">
        <f>'Fast pyro% (5)'!H10*'Fuel demand EU'!H10</f>
        <v>0</v>
      </c>
      <c r="I15" s="253">
        <f>'Fast pyro% (5)'!I10*'Fuel demand EU'!I10</f>
        <v>0</v>
      </c>
    </row>
    <row r="16" spans="1:18" ht="14.45">
      <c r="A16" s="246" t="s">
        <v>84</v>
      </c>
      <c r="B16" s="252">
        <f>'Fast pyro% (5)'!B11*'Fuel demand EU'!B11</f>
        <v>0</v>
      </c>
      <c r="C16" s="252">
        <f>'Fast pyro% (5)'!C11*'Fuel demand EU'!C11</f>
        <v>0</v>
      </c>
      <c r="D16" s="252">
        <f>'Fast pyro% (5)'!D11*'Fuel demand EU'!D11</f>
        <v>0</v>
      </c>
      <c r="E16" s="252">
        <f>'Fast pyro% (5)'!E11*'Fuel demand EU'!E11</f>
        <v>0</v>
      </c>
      <c r="F16" s="252">
        <f>'Fast pyro% (5)'!F11*'Fuel demand EU'!F11</f>
        <v>0</v>
      </c>
      <c r="G16" s="252">
        <f>'Fast pyro% (5)'!G11*'Fuel demand EU'!G11</f>
        <v>0</v>
      </c>
      <c r="H16" s="252">
        <f>'Fast pyro% (5)'!H11*'Fuel demand EU'!H11</f>
        <v>0</v>
      </c>
      <c r="I16" s="253">
        <f>'Fast pyro% (5)'!I11*'Fuel demand EU'!I11</f>
        <v>0</v>
      </c>
    </row>
    <row r="17" spans="1:12" ht="14.45">
      <c r="A17" s="246" t="s">
        <v>481</v>
      </c>
      <c r="B17" s="252">
        <f>'Fast pyro% (5)'!B12*'Fuel demand EU'!B12</f>
        <v>0</v>
      </c>
      <c r="C17" s="252">
        <f>'Fast pyro% (5)'!C12*'Fuel demand EU'!C12</f>
        <v>0</v>
      </c>
      <c r="D17" s="252">
        <f>'Fast pyro% (5)'!D12*'Fuel demand EU'!D12</f>
        <v>2991981.5944280284</v>
      </c>
      <c r="E17" s="252">
        <f>'Fast pyro% (5)'!E12*'Fuel demand EU'!E12</f>
        <v>4956110.5981161539</v>
      </c>
      <c r="F17" s="252">
        <f>'Fast pyro% (5)'!F12*'Fuel demand EU'!F12</f>
        <v>8086154.3968698708</v>
      </c>
      <c r="G17" s="252">
        <f>'Fast pyro% (5)'!G12*'Fuel demand EU'!G12</f>
        <v>13251699.010014733</v>
      </c>
      <c r="H17" s="252">
        <f>'Fast pyro% (5)'!H12*'Fuel demand EU'!H12</f>
        <v>21879780.562143154</v>
      </c>
      <c r="I17" s="253">
        <f>'Fast pyro% (5)'!I12*'Fuel demand EU'!I12</f>
        <v>36267771.002147734</v>
      </c>
    </row>
    <row r="18" spans="1:12" ht="14.45">
      <c r="A18" s="246" t="s">
        <v>482</v>
      </c>
      <c r="B18" s="252">
        <f>'Fast pyro% (5)'!B13*'Fuel demand EU'!B13</f>
        <v>0</v>
      </c>
      <c r="C18" s="252">
        <f>'Fast pyro% (5)'!C13*'Fuel demand EU'!C13</f>
        <v>0</v>
      </c>
      <c r="D18" s="252">
        <f>'Fast pyro% (5)'!D13*'Fuel demand EU'!D13</f>
        <v>0</v>
      </c>
      <c r="E18" s="252">
        <f>'Fast pyro% (5)'!E13*'Fuel demand EU'!E13</f>
        <v>0</v>
      </c>
      <c r="F18" s="252">
        <f>'Fast pyro% (5)'!F13*'Fuel demand EU'!F13</f>
        <v>0</v>
      </c>
      <c r="G18" s="252">
        <f>'Fast pyro% (5)'!G13*'Fuel demand EU'!G13</f>
        <v>0</v>
      </c>
      <c r="H18" s="252">
        <f>'Fast pyro% (5)'!H13*'Fuel demand EU'!H13</f>
        <v>0</v>
      </c>
      <c r="I18" s="253">
        <f>'Fast pyro% (5)'!I13*'Fuel demand EU'!I13</f>
        <v>0</v>
      </c>
    </row>
    <row r="19" spans="1:12" ht="14.45">
      <c r="A19" s="247" t="s">
        <v>483</v>
      </c>
      <c r="B19" s="252">
        <f>'Fast pyro% (5)'!B14*'Fuel demand EU'!B14</f>
        <v>0</v>
      </c>
      <c r="C19" s="252">
        <f>'Fast pyro% (5)'!C14*'Fuel demand EU'!C14</f>
        <v>0</v>
      </c>
      <c r="D19" s="252">
        <f>'Fast pyro% (5)'!D14*'Fuel demand EU'!D14</f>
        <v>0</v>
      </c>
      <c r="E19" s="252">
        <f>'Fast pyro% (5)'!E14*'Fuel demand EU'!E14</f>
        <v>0</v>
      </c>
      <c r="F19" s="252">
        <f>'Fast pyro% (5)'!F14*'Fuel demand EU'!F14</f>
        <v>0</v>
      </c>
      <c r="G19" s="252">
        <f>'Fast pyro% (5)'!G14*'Fuel demand EU'!G14</f>
        <v>0</v>
      </c>
      <c r="H19" s="252">
        <f>'Fast pyro% (5)'!H14*'Fuel demand EU'!H14</f>
        <v>0</v>
      </c>
      <c r="I19" s="253">
        <f>'Fast pyro% (5)'!I14*'Fuel demand EU'!I14</f>
        <v>0</v>
      </c>
    </row>
    <row r="20" spans="1:12" ht="14.45">
      <c r="A20" s="248" t="s">
        <v>484</v>
      </c>
      <c r="B20" s="252">
        <f>'Fast pyro% (5)'!B15*'Fuel demand EU'!B15</f>
        <v>0</v>
      </c>
      <c r="C20" s="252">
        <f>'Fast pyro% (5)'!C15*'Fuel demand EU'!C15</f>
        <v>0</v>
      </c>
      <c r="D20" s="252">
        <f>'Fast pyro% (5)'!D15*'Fuel demand EU'!D15</f>
        <v>0</v>
      </c>
      <c r="E20" s="252">
        <f>'Fast pyro% (5)'!E15*'Fuel demand EU'!E15</f>
        <v>0</v>
      </c>
      <c r="F20" s="252">
        <f>'Fast pyro% (5)'!F15*'Fuel demand EU'!F15</f>
        <v>0</v>
      </c>
      <c r="G20" s="252">
        <f>'Fast pyro% (5)'!G15*'Fuel demand EU'!G15</f>
        <v>0</v>
      </c>
      <c r="H20" s="252">
        <f>'Fast pyro% (5)'!H15*'Fuel demand EU'!H15</f>
        <v>0</v>
      </c>
      <c r="I20" s="253">
        <f>'Fast pyro% (5)'!I15*'Fuel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'Fast pyro% (5)'!B9*'Fuel demand EU'!B19</f>
        <v>0</v>
      </c>
      <c r="C24" s="252">
        <f>'Fast pyro% (5)'!C9*'Fuel demand EU'!C19</f>
        <v>0</v>
      </c>
      <c r="D24" s="252">
        <f>'Fast pyro% (5)'!D9*'Fuel demand EU'!D19</f>
        <v>0</v>
      </c>
      <c r="E24" s="252">
        <f>'Fast pyro% (5)'!E9*'Fuel demand EU'!E19</f>
        <v>0</v>
      </c>
      <c r="F24" s="252">
        <f>'Fast pyro% (5)'!F9*'Fuel demand EU'!F19</f>
        <v>0</v>
      </c>
      <c r="G24" s="252">
        <f>'Fast pyro% (5)'!G9*'Fuel demand EU'!G19</f>
        <v>0</v>
      </c>
      <c r="H24" s="252">
        <f>'Fast pyro% (5)'!H9*'Fuel demand EU'!H19</f>
        <v>0</v>
      </c>
      <c r="I24" s="253">
        <f>'Fast pyro% (5)'!I9*'Fuel demand EU'!I19</f>
        <v>0</v>
      </c>
      <c r="K24" s="256"/>
      <c r="L24" s="256"/>
    </row>
    <row r="25" spans="1:12" ht="14.45">
      <c r="A25" s="246" t="s">
        <v>480</v>
      </c>
      <c r="B25" s="252">
        <f>'Fast pyro% (5)'!B10*'Fuel demand EU'!B20</f>
        <v>0</v>
      </c>
      <c r="C25" s="252">
        <f>'Fast pyro% (5)'!C10*'Fuel demand EU'!C20</f>
        <v>0</v>
      </c>
      <c r="D25" s="252">
        <f>'Fast pyro% (5)'!D10*'Fuel demand EU'!D20</f>
        <v>0</v>
      </c>
      <c r="E25" s="252">
        <f>'Fast pyro% (5)'!E10*'Fuel demand EU'!E20</f>
        <v>0</v>
      </c>
      <c r="F25" s="252">
        <f>'Fast pyro% (5)'!F10*'Fuel demand EU'!F20</f>
        <v>0</v>
      </c>
      <c r="G25" s="252">
        <f>'Fast pyro% (5)'!G10*'Fuel demand EU'!G20</f>
        <v>0</v>
      </c>
      <c r="H25" s="252">
        <f>'Fast pyro% (5)'!H10*'Fuel demand EU'!H20</f>
        <v>0</v>
      </c>
      <c r="I25" s="253">
        <f>'Fast pyro% (5)'!I10*'Fuel demand EU'!I20</f>
        <v>0</v>
      </c>
    </row>
    <row r="26" spans="1:12" ht="14.45">
      <c r="A26" s="246" t="s">
        <v>84</v>
      </c>
      <c r="B26" s="252">
        <f>'Fast pyro% (5)'!B11*'Fuel demand EU'!B21</f>
        <v>0</v>
      </c>
      <c r="C26" s="252">
        <f>'Fast pyro% (5)'!C11*'Fuel demand EU'!C21</f>
        <v>0</v>
      </c>
      <c r="D26" s="252">
        <f>'Fast pyro% (5)'!D11*'Fuel demand EU'!D21</f>
        <v>0</v>
      </c>
      <c r="E26" s="252">
        <f>'Fast pyro% (5)'!E11*'Fuel demand EU'!E21</f>
        <v>0</v>
      </c>
      <c r="F26" s="252">
        <f>'Fast pyro% (5)'!F11*'Fuel demand EU'!F21</f>
        <v>0</v>
      </c>
      <c r="G26" s="252">
        <f>'Fast pyro% (5)'!G11*'Fuel demand EU'!G21</f>
        <v>0</v>
      </c>
      <c r="H26" s="252">
        <f>'Fast pyro% (5)'!H11*'Fuel demand EU'!H21</f>
        <v>0</v>
      </c>
      <c r="I26" s="253">
        <f>'Fast pyro% (5)'!I11*'Fuel demand EU'!I21</f>
        <v>0</v>
      </c>
    </row>
    <row r="27" spans="1:12" ht="14.45">
      <c r="A27" s="246" t="s">
        <v>481</v>
      </c>
      <c r="B27" s="252">
        <f>'Fast pyro% (5)'!B12*'Fuel demand EU'!B22</f>
        <v>0</v>
      </c>
      <c r="C27" s="252">
        <f>'Fast pyro% (5)'!C12*'Fuel demand EU'!C22</f>
        <v>0</v>
      </c>
      <c r="D27" s="252">
        <f>'Fast pyro% (5)'!D12*'Fuel demand EU'!D22</f>
        <v>0</v>
      </c>
      <c r="E27" s="252">
        <f>'Fast pyro% (5)'!E12*'Fuel demand EU'!E22</f>
        <v>0</v>
      </c>
      <c r="F27" s="252">
        <f>'Fast pyro% (5)'!F12*'Fuel demand EU'!F22</f>
        <v>0</v>
      </c>
      <c r="G27" s="252">
        <f>'Fast pyro% (5)'!G12*'Fuel demand EU'!G22</f>
        <v>0</v>
      </c>
      <c r="H27" s="252">
        <f>'Fast pyro% (5)'!H12*'Fuel demand EU'!H22</f>
        <v>0</v>
      </c>
      <c r="I27" s="253">
        <f>'Fast pyro% (5)'!I12*'Fuel demand EU'!I22</f>
        <v>0</v>
      </c>
    </row>
    <row r="28" spans="1:12" ht="14.45">
      <c r="A28" s="246" t="s">
        <v>482</v>
      </c>
      <c r="B28" s="252">
        <f>'Fast pyro% (5)'!B13*'Fuel demand EU'!B23</f>
        <v>0</v>
      </c>
      <c r="C28" s="252">
        <f>'Fast pyro% (5)'!C13*'Fuel demand EU'!C23</f>
        <v>0</v>
      </c>
      <c r="D28" s="252">
        <f>'Fast pyro% (5)'!D13*'Fuel demand EU'!D23</f>
        <v>0</v>
      </c>
      <c r="E28" s="252">
        <f>'Fast pyro% (5)'!E13*'Fuel demand EU'!E23</f>
        <v>0</v>
      </c>
      <c r="F28" s="252">
        <f>'Fast pyro% (5)'!F13*'Fuel demand EU'!F23</f>
        <v>0</v>
      </c>
      <c r="G28" s="252">
        <f>'Fast pyro% (5)'!G13*'Fuel demand EU'!G23</f>
        <v>0</v>
      </c>
      <c r="H28" s="252">
        <f>'Fast pyro% (5)'!H13*'Fuel demand EU'!H23</f>
        <v>0</v>
      </c>
      <c r="I28" s="253">
        <f>'Fast pyro% (5)'!I13*'Fuel demand EU'!I23</f>
        <v>0</v>
      </c>
    </row>
    <row r="29" spans="1:12" ht="14.45">
      <c r="A29" s="247" t="s">
        <v>483</v>
      </c>
      <c r="B29" s="252">
        <f>'Fast pyro% (5)'!B14*'Fuel demand EU'!B24</f>
        <v>0</v>
      </c>
      <c r="C29" s="252">
        <f>'Fast pyro% (5)'!C14*'Fuel demand EU'!C24</f>
        <v>0</v>
      </c>
      <c r="D29" s="252">
        <f>'Fast pyro% (5)'!D14*'Fuel demand EU'!D24</f>
        <v>0</v>
      </c>
      <c r="E29" s="252">
        <f>'Fast pyro% (5)'!E14*'Fuel demand EU'!E24</f>
        <v>0</v>
      </c>
      <c r="F29" s="252">
        <f>'Fast pyro% (5)'!F14*'Fuel demand EU'!F24</f>
        <v>0</v>
      </c>
      <c r="G29" s="252">
        <f>'Fast pyro% (5)'!G14*'Fuel demand EU'!G24</f>
        <v>0</v>
      </c>
      <c r="H29" s="252">
        <f>'Fast pyro% (5)'!H14*'Fuel demand EU'!H24</f>
        <v>0</v>
      </c>
      <c r="I29" s="253">
        <f>'Fast pyro% (5)'!I14*'Fuel demand EU'!I24</f>
        <v>0</v>
      </c>
    </row>
    <row r="30" spans="1:12" ht="14.45">
      <c r="A30" s="248" t="s">
        <v>484</v>
      </c>
      <c r="B30" s="252">
        <f>'Fast pyro% (5)'!B15*'Fuel demand EU'!B25</f>
        <v>0</v>
      </c>
      <c r="C30" s="252">
        <f>'Fast pyro% (5)'!C15*'Fuel demand EU'!C25</f>
        <v>0</v>
      </c>
      <c r="D30" s="252">
        <f>'Fast pyro% (5)'!D15*'Fuel demand EU'!D25</f>
        <v>0</v>
      </c>
      <c r="E30" s="252">
        <f>'Fast pyro% (5)'!E15*'Fuel demand EU'!E25</f>
        <v>0</v>
      </c>
      <c r="F30" s="252">
        <f>'Fast pyro% (5)'!F15*'Fuel demand EU'!F25</f>
        <v>0</v>
      </c>
      <c r="G30" s="252">
        <f>'Fast pyro% (5)'!G15*'Fuel demand EU'!G25</f>
        <v>0</v>
      </c>
      <c r="H30" s="252">
        <f>'Fast pyro% (5)'!H15*'Fuel demand EU'!H25</f>
        <v>0</v>
      </c>
      <c r="I30" s="253">
        <f>'Fast pyro% (5)'!I15*'Fuel demand EU'!I25</f>
        <v>0</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'Fast pyro% (5)'!B9*'Fuel demand EU'!B29</f>
        <v>0</v>
      </c>
      <c r="C34" s="252">
        <f>'Fast pyro% (5)'!C9*'Fuel demand EU'!C29</f>
        <v>0</v>
      </c>
      <c r="D34" s="252">
        <f>'Fast pyro% (5)'!D9*'Fuel demand EU'!D29</f>
        <v>0</v>
      </c>
      <c r="E34" s="252">
        <f>'Fast pyro% (5)'!E9*'Fuel demand EU'!E29</f>
        <v>0</v>
      </c>
      <c r="F34" s="252">
        <f>'Fast pyro% (5)'!F9*'Fuel demand EU'!F29</f>
        <v>0</v>
      </c>
      <c r="G34" s="252">
        <f>'Fast pyro% (5)'!G9*'Fuel demand EU'!G29</f>
        <v>0</v>
      </c>
      <c r="H34" s="252">
        <f>'Fast pyro% (5)'!H9*'Fuel demand EU'!H29</f>
        <v>0</v>
      </c>
      <c r="I34" s="253">
        <f>'Fast pyro% (5)'!I9*'Fuel demand EU'!I29</f>
        <v>0</v>
      </c>
    </row>
    <row r="35" spans="1:9" ht="14.45">
      <c r="A35" s="246" t="s">
        <v>480</v>
      </c>
      <c r="B35" s="252">
        <f>'Fast pyro% (5)'!B10*'Fuel demand EU'!B30</f>
        <v>0</v>
      </c>
      <c r="C35" s="252">
        <f>'Fast pyro% (5)'!C10*'Fuel demand EU'!C30</f>
        <v>0</v>
      </c>
      <c r="D35" s="252">
        <f>'Fast pyro% (5)'!D10*'Fuel demand EU'!D30</f>
        <v>0</v>
      </c>
      <c r="E35" s="252">
        <f>'Fast pyro% (5)'!E10*'Fuel demand EU'!E30</f>
        <v>0</v>
      </c>
      <c r="F35" s="252">
        <f>'Fast pyro% (5)'!F10*'Fuel demand EU'!F30</f>
        <v>0</v>
      </c>
      <c r="G35" s="252">
        <f>'Fast pyro% (5)'!G10*'Fuel demand EU'!G30</f>
        <v>0</v>
      </c>
      <c r="H35" s="252">
        <f>'Fast pyro% (5)'!H10*'Fuel demand EU'!H30</f>
        <v>0</v>
      </c>
      <c r="I35" s="253">
        <f>'Fast pyro% (5)'!I10*'Fuel demand EU'!I30</f>
        <v>0</v>
      </c>
    </row>
    <row r="36" spans="1:9" ht="14.45">
      <c r="A36" s="246" t="s">
        <v>84</v>
      </c>
      <c r="B36" s="252">
        <f>'Fast pyro% (5)'!B11*'Fuel demand EU'!B31</f>
        <v>0</v>
      </c>
      <c r="C36" s="252">
        <f>'Fast pyro% (5)'!C11*'Fuel demand EU'!C31</f>
        <v>0</v>
      </c>
      <c r="D36" s="252">
        <f>'Fast pyro% (5)'!D11*'Fuel demand EU'!D31</f>
        <v>0</v>
      </c>
      <c r="E36" s="252">
        <f>'Fast pyro% (5)'!E11*'Fuel demand EU'!E31</f>
        <v>0</v>
      </c>
      <c r="F36" s="252">
        <f>'Fast pyro% (5)'!F11*'Fuel demand EU'!F31</f>
        <v>0</v>
      </c>
      <c r="G36" s="252">
        <f>'Fast pyro% (5)'!G11*'Fuel demand EU'!G31</f>
        <v>0</v>
      </c>
      <c r="H36" s="252">
        <f>'Fast pyro% (5)'!H11*'Fuel demand EU'!H31</f>
        <v>0</v>
      </c>
      <c r="I36" s="253">
        <f>'Fast pyro% (5)'!I11*'Fuel demand EU'!I31</f>
        <v>0</v>
      </c>
    </row>
    <row r="37" spans="1:9" ht="14.45">
      <c r="A37" s="246" t="s">
        <v>481</v>
      </c>
      <c r="B37" s="252">
        <f>'Fast pyro% (5)'!B12*'Fuel demand EU'!B32</f>
        <v>0</v>
      </c>
      <c r="C37" s="252">
        <f>'Fast pyro% (5)'!C12*'Fuel demand EU'!C32</f>
        <v>0</v>
      </c>
      <c r="D37" s="252">
        <f>'Fast pyro% (5)'!D12*'Fuel demand EU'!D32</f>
        <v>0</v>
      </c>
      <c r="E37" s="252">
        <f>'Fast pyro% (5)'!E12*'Fuel demand EU'!E32</f>
        <v>0</v>
      </c>
      <c r="F37" s="252">
        <f>'Fast pyro% (5)'!F12*'Fuel demand EU'!F32</f>
        <v>0</v>
      </c>
      <c r="G37" s="252">
        <f>'Fast pyro% (5)'!G12*'Fuel demand EU'!G32</f>
        <v>0</v>
      </c>
      <c r="H37" s="252">
        <f>'Fast pyro% (5)'!H12*'Fuel demand EU'!H32</f>
        <v>0</v>
      </c>
      <c r="I37" s="253">
        <f>'Fast pyro% (5)'!I12*'Fuel demand EU'!I32</f>
        <v>0</v>
      </c>
    </row>
    <row r="38" spans="1:9" ht="14.45">
      <c r="A38" s="246" t="s">
        <v>482</v>
      </c>
      <c r="B38" s="252">
        <f>'Fast pyro% (5)'!B13*'Fuel demand EU'!B33</f>
        <v>0</v>
      </c>
      <c r="C38" s="252">
        <f>'Fast pyro% (5)'!C13*'Fuel demand EU'!C33</f>
        <v>0</v>
      </c>
      <c r="D38" s="252">
        <f>'Fast pyro% (5)'!D13*'Fuel demand EU'!D33</f>
        <v>0</v>
      </c>
      <c r="E38" s="252">
        <f>'Fast pyro% (5)'!E13*'Fuel demand EU'!E33</f>
        <v>0</v>
      </c>
      <c r="F38" s="252">
        <f>'Fast pyro% (5)'!F13*'Fuel demand EU'!F33</f>
        <v>0</v>
      </c>
      <c r="G38" s="252">
        <f>'Fast pyro% (5)'!G13*'Fuel demand EU'!G33</f>
        <v>0</v>
      </c>
      <c r="H38" s="252">
        <f>'Fast pyro% (5)'!H13*'Fuel demand EU'!H33</f>
        <v>0</v>
      </c>
      <c r="I38" s="253">
        <f>'Fast pyro% (5)'!I13*'Fuel demand EU'!I33</f>
        <v>0</v>
      </c>
    </row>
    <row r="39" spans="1:9" ht="14.45">
      <c r="A39" s="247" t="s">
        <v>483</v>
      </c>
      <c r="B39" s="252">
        <f>'Fast pyro% (5)'!B14*'Fuel demand EU'!B34</f>
        <v>0</v>
      </c>
      <c r="C39" s="252">
        <f>'Fast pyro% (5)'!C14*'Fuel demand EU'!C34</f>
        <v>0</v>
      </c>
      <c r="D39" s="252">
        <f>'Fast pyro% (5)'!D14*'Fuel demand EU'!D34</f>
        <v>0</v>
      </c>
      <c r="E39" s="252">
        <f>'Fast pyro% (5)'!E14*'Fuel demand EU'!E34</f>
        <v>0</v>
      </c>
      <c r="F39" s="252">
        <f>'Fast pyro% (5)'!F14*'Fuel demand EU'!F34</f>
        <v>0</v>
      </c>
      <c r="G39" s="252">
        <f>'Fast pyro% (5)'!G14*'Fuel demand EU'!G34</f>
        <v>0</v>
      </c>
      <c r="H39" s="252">
        <f>'Fast pyro% (5)'!H14*'Fuel demand EU'!H34</f>
        <v>0</v>
      </c>
      <c r="I39" s="253">
        <f>'Fast pyro% (5)'!I14*'Fuel demand EU'!I34</f>
        <v>0</v>
      </c>
    </row>
    <row r="40" spans="1:9" ht="14.45">
      <c r="A40" s="248" t="s">
        <v>484</v>
      </c>
      <c r="B40" s="252">
        <f>'Fast pyro% (5)'!B15*'Fuel demand EU'!B35</f>
        <v>0</v>
      </c>
      <c r="C40" s="252">
        <f>'Fast pyro% (5)'!C15*'Fuel demand EU'!C35</f>
        <v>0</v>
      </c>
      <c r="D40" s="252">
        <f>'Fast pyro% (5)'!D15*'Fuel demand EU'!D35</f>
        <v>0</v>
      </c>
      <c r="E40" s="252">
        <f>'Fast pyro% (5)'!E15*'Fuel demand EU'!E35</f>
        <v>0</v>
      </c>
      <c r="F40" s="252">
        <f>'Fast pyro% (5)'!F15*'Fuel demand EU'!F35</f>
        <v>0</v>
      </c>
      <c r="G40" s="252">
        <f>'Fast pyro% (5)'!G15*'Fuel demand EU'!G35</f>
        <v>0</v>
      </c>
      <c r="H40" s="252">
        <f>'Fast pyro% (5)'!H15*'Fuel demand EU'!H35</f>
        <v>0</v>
      </c>
      <c r="I40" s="253">
        <f>'Fast pyro% (5)'!I15*'Fuel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'Fast pyro% (5)'!B9*'Fuel demand EU'!B39</f>
        <v>0</v>
      </c>
      <c r="C44" s="252">
        <f>'Fast pyro% (5)'!C9*'Fuel demand EU'!C39</f>
        <v>0</v>
      </c>
      <c r="D44" s="252">
        <f>'Fast pyro% (5)'!D9*'Fuel demand EU'!D39</f>
        <v>0</v>
      </c>
      <c r="E44" s="252">
        <f>'Fast pyro% (5)'!E9*'Fuel demand EU'!E39</f>
        <v>0</v>
      </c>
      <c r="F44" s="252">
        <f>'Fast pyro% (5)'!F9*'Fuel demand EU'!F39</f>
        <v>0</v>
      </c>
      <c r="G44" s="252">
        <f>'Fast pyro% (5)'!G9*'Fuel demand EU'!G39</f>
        <v>0</v>
      </c>
      <c r="H44" s="252">
        <f>'Fast pyro% (5)'!H9*'Fuel demand EU'!H39</f>
        <v>0</v>
      </c>
      <c r="I44" s="253">
        <f>'Fast pyro% (5)'!I9*'Fuel demand EU'!I39</f>
        <v>0</v>
      </c>
    </row>
    <row r="45" spans="1:9" ht="14.45">
      <c r="A45" s="246" t="s">
        <v>480</v>
      </c>
      <c r="B45" s="252">
        <f>'Fast pyro% (5)'!B10*'Fuel demand EU'!B40</f>
        <v>0</v>
      </c>
      <c r="C45" s="252">
        <f>'Fast pyro% (5)'!C10*'Fuel demand EU'!C40</f>
        <v>0</v>
      </c>
      <c r="D45" s="252">
        <f>'Fast pyro% (5)'!D10*'Fuel demand EU'!D40</f>
        <v>0</v>
      </c>
      <c r="E45" s="252">
        <f>'Fast pyro% (5)'!E10*'Fuel demand EU'!E40</f>
        <v>0</v>
      </c>
      <c r="F45" s="252">
        <f>'Fast pyro% (5)'!F10*'Fuel demand EU'!F40</f>
        <v>0</v>
      </c>
      <c r="G45" s="252">
        <f>'Fast pyro% (5)'!G10*'Fuel demand EU'!G40</f>
        <v>0</v>
      </c>
      <c r="H45" s="252">
        <f>'Fast pyro% (5)'!H10*'Fuel demand EU'!H40</f>
        <v>0</v>
      </c>
      <c r="I45" s="253">
        <f>'Fast pyro% (5)'!I10*'Fuel demand EU'!I40</f>
        <v>0</v>
      </c>
    </row>
    <row r="46" spans="1:9" ht="14.45">
      <c r="A46" s="246" t="s">
        <v>84</v>
      </c>
      <c r="B46" s="252">
        <f>'Fast pyro% (5)'!B11*'Fuel demand EU'!B41</f>
        <v>0</v>
      </c>
      <c r="C46" s="252">
        <f>'Fast pyro% (5)'!C11*'Fuel demand EU'!C41</f>
        <v>0</v>
      </c>
      <c r="D46" s="252">
        <f>'Fast pyro% (5)'!D11*'Fuel demand EU'!D41</f>
        <v>0</v>
      </c>
      <c r="E46" s="252">
        <f>'Fast pyro% (5)'!E11*'Fuel demand EU'!E41</f>
        <v>0</v>
      </c>
      <c r="F46" s="252">
        <f>'Fast pyro% (5)'!F11*'Fuel demand EU'!F41</f>
        <v>0</v>
      </c>
      <c r="G46" s="252">
        <f>'Fast pyro% (5)'!G11*'Fuel demand EU'!G41</f>
        <v>0</v>
      </c>
      <c r="H46" s="252">
        <f>'Fast pyro% (5)'!H11*'Fuel demand EU'!H41</f>
        <v>0</v>
      </c>
      <c r="I46" s="253">
        <f>'Fast pyro% (5)'!I11*'Fuel demand EU'!I41</f>
        <v>0</v>
      </c>
    </row>
    <row r="47" spans="1:9" ht="14.45">
      <c r="A47" s="246" t="s">
        <v>481</v>
      </c>
      <c r="B47" s="252">
        <f>'Fast pyro% (5)'!B12*'Fuel demand EU'!B42</f>
        <v>0</v>
      </c>
      <c r="C47" s="252">
        <f>'Fast pyro% (5)'!C12*'Fuel demand EU'!C42</f>
        <v>0</v>
      </c>
      <c r="D47" s="252">
        <f>'Fast pyro% (5)'!D12*'Fuel demand EU'!D42</f>
        <v>0</v>
      </c>
      <c r="E47" s="252">
        <f>'Fast pyro% (5)'!E12*'Fuel demand EU'!E42</f>
        <v>0</v>
      </c>
      <c r="F47" s="252">
        <f>'Fast pyro% (5)'!F12*'Fuel demand EU'!F42</f>
        <v>0</v>
      </c>
      <c r="G47" s="252">
        <f>'Fast pyro% (5)'!G12*'Fuel demand EU'!G42</f>
        <v>0</v>
      </c>
      <c r="H47" s="252">
        <f>'Fast pyro% (5)'!H12*'Fuel demand EU'!H42</f>
        <v>0</v>
      </c>
      <c r="I47" s="253">
        <f>'Fast pyro% (5)'!I12*'Fuel demand EU'!I42</f>
        <v>0</v>
      </c>
    </row>
    <row r="48" spans="1:9" ht="14.45">
      <c r="A48" s="246" t="s">
        <v>482</v>
      </c>
      <c r="B48" s="252">
        <f>'Fast pyro% (5)'!B13*'Fuel demand EU'!B43</f>
        <v>0</v>
      </c>
      <c r="C48" s="252">
        <f>'Fast pyro% (5)'!C13*'Fuel demand EU'!C43</f>
        <v>0</v>
      </c>
      <c r="D48" s="252">
        <f>'Fast pyro% (5)'!D13*'Fuel demand EU'!D43</f>
        <v>0</v>
      </c>
      <c r="E48" s="252">
        <f>'Fast pyro% (5)'!E13*'Fuel demand EU'!E43</f>
        <v>0</v>
      </c>
      <c r="F48" s="252">
        <f>'Fast pyro% (5)'!F13*'Fuel demand EU'!F43</f>
        <v>0</v>
      </c>
      <c r="G48" s="252">
        <f>'Fast pyro% (5)'!G13*'Fuel demand EU'!G43</f>
        <v>0</v>
      </c>
      <c r="H48" s="252">
        <f>'Fast pyro% (5)'!H13*'Fuel demand EU'!H43</f>
        <v>0</v>
      </c>
      <c r="I48" s="253">
        <f>'Fast pyro% (5)'!I13*'Fuel demand EU'!I43</f>
        <v>0</v>
      </c>
    </row>
    <row r="49" spans="1:9" ht="14.45">
      <c r="A49" s="247" t="s">
        <v>483</v>
      </c>
      <c r="B49" s="252">
        <f>'Fast pyro% (5)'!B14*'Fuel demand EU'!B44</f>
        <v>0</v>
      </c>
      <c r="C49" s="252">
        <f>'Fast pyro% (5)'!C14*'Fuel demand EU'!C44</f>
        <v>0</v>
      </c>
      <c r="D49" s="252">
        <f>'Fast pyro% (5)'!D14*'Fuel demand EU'!D44</f>
        <v>0</v>
      </c>
      <c r="E49" s="252">
        <f>'Fast pyro% (5)'!E14*'Fuel demand EU'!E44</f>
        <v>0</v>
      </c>
      <c r="F49" s="252">
        <f>'Fast pyro% (5)'!F14*'Fuel demand EU'!F44</f>
        <v>0</v>
      </c>
      <c r="G49" s="252">
        <f>'Fast pyro% (5)'!G14*'Fuel demand EU'!G44</f>
        <v>0</v>
      </c>
      <c r="H49" s="252">
        <f>'Fast pyro% (5)'!H14*'Fuel demand EU'!H44</f>
        <v>0</v>
      </c>
      <c r="I49" s="253">
        <f>'Fast pyro% (5)'!I14*'Fuel demand EU'!I44</f>
        <v>0</v>
      </c>
    </row>
    <row r="50" spans="1:9" ht="14.45">
      <c r="A50" s="248" t="s">
        <v>484</v>
      </c>
      <c r="B50" s="252">
        <f>'Fast pyro% (5)'!B15*'Fuel demand EU'!B45</f>
        <v>0</v>
      </c>
      <c r="C50" s="252">
        <f>'Fast pyro% (5)'!C15*'Fuel demand EU'!C45</f>
        <v>0</v>
      </c>
      <c r="D50" s="252">
        <f>'Fast pyro% (5)'!D15*'Fuel demand EU'!D45</f>
        <v>0</v>
      </c>
      <c r="E50" s="252">
        <f>'Fast pyro% (5)'!E15*'Fuel demand EU'!E45</f>
        <v>0</v>
      </c>
      <c r="F50" s="252">
        <f>'Fast pyro% (5)'!F15*'Fuel demand EU'!F45</f>
        <v>0</v>
      </c>
      <c r="G50" s="252">
        <f>'Fast pyro% (5)'!G15*'Fuel demand EU'!G45</f>
        <v>0</v>
      </c>
      <c r="H50" s="252">
        <f>'Fast pyro% (5)'!H15*'Fuel demand EU'!H45</f>
        <v>0</v>
      </c>
      <c r="I50" s="253">
        <f>'Fast pyro% (5)'!I15*'Fuel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'Fast pyro% (5)'!B9*'Fuel demand EU'!B49</f>
        <v>0</v>
      </c>
      <c r="C54" s="252">
        <f>'Fast pyro% (5)'!C9*'Fuel demand EU'!C49</f>
        <v>0</v>
      </c>
      <c r="D54" s="252">
        <f>'Fast pyro% (5)'!D9*'Fuel demand EU'!D49</f>
        <v>0</v>
      </c>
      <c r="E54" s="252">
        <f>'Fast pyro% (5)'!E9*'Fuel demand EU'!E49</f>
        <v>0</v>
      </c>
      <c r="F54" s="252">
        <f>'Fast pyro% (5)'!F9*'Fuel demand EU'!F49</f>
        <v>0</v>
      </c>
      <c r="G54" s="252">
        <f>'Fast pyro% (5)'!G9*'Fuel demand EU'!G49</f>
        <v>0</v>
      </c>
      <c r="H54" s="252">
        <f>'Fast pyro% (5)'!H9*'Fuel demand EU'!H49</f>
        <v>0</v>
      </c>
      <c r="I54" s="253">
        <f>'Fast pyro% (5)'!I9*'Fuel demand EU'!I49</f>
        <v>0</v>
      </c>
    </row>
    <row r="55" spans="1:9" ht="14.45">
      <c r="A55" s="246" t="s">
        <v>480</v>
      </c>
      <c r="B55" s="252">
        <f>'Fast pyro% (5)'!B10*'Fuel demand EU'!B50</f>
        <v>0</v>
      </c>
      <c r="C55" s="252">
        <f>'Fast pyro% (5)'!C10*'Fuel demand EU'!C50</f>
        <v>0</v>
      </c>
      <c r="D55" s="252">
        <f>'Fast pyro% (5)'!D10*'Fuel demand EU'!D50</f>
        <v>0</v>
      </c>
      <c r="E55" s="252">
        <f>'Fast pyro% (5)'!E10*'Fuel demand EU'!E50</f>
        <v>0</v>
      </c>
      <c r="F55" s="252">
        <f>'Fast pyro% (5)'!F10*'Fuel demand EU'!F50</f>
        <v>0</v>
      </c>
      <c r="G55" s="252">
        <f>'Fast pyro% (5)'!G10*'Fuel demand EU'!G50</f>
        <v>0</v>
      </c>
      <c r="H55" s="252">
        <f>'Fast pyro% (5)'!H10*'Fuel demand EU'!H50</f>
        <v>0</v>
      </c>
      <c r="I55" s="253">
        <f>'Fast pyro% (5)'!I10*'Fuel demand EU'!I50</f>
        <v>0</v>
      </c>
    </row>
    <row r="56" spans="1:9" ht="14.45">
      <c r="A56" s="246" t="s">
        <v>84</v>
      </c>
      <c r="B56" s="252">
        <f>'Fast pyro% (5)'!B11*'Fuel demand EU'!B51</f>
        <v>0</v>
      </c>
      <c r="C56" s="252">
        <f>'Fast pyro% (5)'!C11*'Fuel demand EU'!C51</f>
        <v>0</v>
      </c>
      <c r="D56" s="252">
        <f>'Fast pyro% (5)'!D11*'Fuel demand EU'!D51</f>
        <v>0</v>
      </c>
      <c r="E56" s="252">
        <f>'Fast pyro% (5)'!E11*'Fuel demand EU'!E51</f>
        <v>0</v>
      </c>
      <c r="F56" s="252">
        <f>'Fast pyro% (5)'!F11*'Fuel demand EU'!F51</f>
        <v>0</v>
      </c>
      <c r="G56" s="252">
        <f>'Fast pyro% (5)'!G11*'Fuel demand EU'!G51</f>
        <v>0</v>
      </c>
      <c r="H56" s="252">
        <f>'Fast pyro% (5)'!H11*'Fuel demand EU'!H51</f>
        <v>0</v>
      </c>
      <c r="I56" s="253">
        <f>'Fast pyro% (5)'!I11*'Fuel demand EU'!I51</f>
        <v>0</v>
      </c>
    </row>
    <row r="57" spans="1:9" ht="14.45">
      <c r="A57" s="246" t="s">
        <v>481</v>
      </c>
      <c r="B57" s="252">
        <f>'Fast pyro% (5)'!B12*'Fuel demand EU'!B52</f>
        <v>0</v>
      </c>
      <c r="C57" s="252">
        <f>'Fast pyro% (5)'!C12*'Fuel demand EU'!C52</f>
        <v>0</v>
      </c>
      <c r="D57" s="252">
        <f>'Fast pyro% (5)'!D12*'Fuel demand EU'!D52</f>
        <v>2726439.2136927284</v>
      </c>
      <c r="E57" s="252">
        <f>'Fast pyro% (5)'!E12*'Fuel demand EU'!E52</f>
        <v>5287136.8486083606</v>
      </c>
      <c r="F57" s="252">
        <f>'Fast pyro% (5)'!F12*'Fuel demand EU'!F52</f>
        <v>10126757.47884479</v>
      </c>
      <c r="G57" s="252">
        <f>'Fast pyro% (5)'!G12*'Fuel demand EU'!G52</f>
        <v>19291600.964534432</v>
      </c>
      <c r="H57" s="252">
        <f>'Fast pyro% (5)'!H12*'Fuel demand EU'!H52</f>
        <v>35422138.681582771</v>
      </c>
      <c r="I57" s="253">
        <f>'Fast pyro% (5)'!I12*'Fuel demand EU'!I52</f>
        <v>66919117.835732438</v>
      </c>
    </row>
    <row r="58" spans="1:9" ht="14.45">
      <c r="A58" s="246" t="s">
        <v>482</v>
      </c>
      <c r="B58" s="252">
        <f>'Fast pyro% (5)'!B13*'Fuel demand EU'!B53</f>
        <v>0</v>
      </c>
      <c r="C58" s="252">
        <f>'Fast pyro% (5)'!C13*'Fuel demand EU'!C53</f>
        <v>0</v>
      </c>
      <c r="D58" s="252">
        <f>'Fast pyro% (5)'!D13*'Fuel demand EU'!D53</f>
        <v>0</v>
      </c>
      <c r="E58" s="252">
        <f>'Fast pyro% (5)'!E13*'Fuel demand EU'!E53</f>
        <v>0</v>
      </c>
      <c r="F58" s="252">
        <f>'Fast pyro% (5)'!F13*'Fuel demand EU'!F53</f>
        <v>0</v>
      </c>
      <c r="G58" s="252">
        <f>'Fast pyro% (5)'!G13*'Fuel demand EU'!G53</f>
        <v>0</v>
      </c>
      <c r="H58" s="252">
        <f>'Fast pyro% (5)'!H13*'Fuel demand EU'!H53</f>
        <v>0</v>
      </c>
      <c r="I58" s="253">
        <f>'Fast pyro% (5)'!I13*'Fuel demand EU'!I53</f>
        <v>0</v>
      </c>
    </row>
    <row r="59" spans="1:9" ht="14.45">
      <c r="A59" s="247" t="s">
        <v>483</v>
      </c>
      <c r="B59" s="252">
        <f>'Fast pyro% (5)'!B14*'Fuel demand EU'!B54</f>
        <v>0</v>
      </c>
      <c r="C59" s="252">
        <f>'Fast pyro% (5)'!C14*'Fuel demand EU'!C54</f>
        <v>0</v>
      </c>
      <c r="D59" s="252">
        <f>'Fast pyro% (5)'!D14*'Fuel demand EU'!D54</f>
        <v>0</v>
      </c>
      <c r="E59" s="252">
        <f>'Fast pyro% (5)'!E14*'Fuel demand EU'!E54</f>
        <v>0</v>
      </c>
      <c r="F59" s="252">
        <f>'Fast pyro% (5)'!F14*'Fuel demand EU'!F54</f>
        <v>0</v>
      </c>
      <c r="G59" s="252">
        <f>'Fast pyro% (5)'!G14*'Fuel demand EU'!G54</f>
        <v>0</v>
      </c>
      <c r="H59" s="252">
        <f>'Fast pyro% (5)'!H14*'Fuel demand EU'!H54</f>
        <v>0</v>
      </c>
      <c r="I59" s="253">
        <f>'Fast pyro% (5)'!I14*'Fuel demand EU'!I54</f>
        <v>0</v>
      </c>
    </row>
    <row r="60" spans="1:9" ht="14.65" thickBot="1">
      <c r="A60" s="251" t="s">
        <v>484</v>
      </c>
      <c r="B60" s="254">
        <f>'Fast pyro% (5)'!B15*'Fuel demand EU'!B55</f>
        <v>0</v>
      </c>
      <c r="C60" s="254">
        <f>'Fast pyro% (5)'!C15*'Fuel demand EU'!C55</f>
        <v>0</v>
      </c>
      <c r="D60" s="254">
        <f>'Fast pyro% (5)'!D15*'Fuel demand EU'!D55</f>
        <v>0</v>
      </c>
      <c r="E60" s="254">
        <f>'Fast pyro% (5)'!E15*'Fuel demand EU'!E55</f>
        <v>0</v>
      </c>
      <c r="F60" s="254">
        <f>'Fast pyro% (5)'!F15*'Fuel demand EU'!F55</f>
        <v>0</v>
      </c>
      <c r="G60" s="254">
        <f>'Fast pyro% (5)'!G15*'Fuel demand EU'!G55</f>
        <v>0</v>
      </c>
      <c r="H60" s="254">
        <f>'Fast pyro% (5)'!H15*'Fuel demand EU'!H55</f>
        <v>0</v>
      </c>
      <c r="I60" s="263">
        <f>'Fast pyro% (5)'!I15*'Fuel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'Fast pyro% (5)'!B9*'Fuel demand EU'!B62</f>
        <v>0</v>
      </c>
      <c r="C67" s="252">
        <f>'Fast pyro% (5)'!C9*'Fuel demand EU'!C62</f>
        <v>0</v>
      </c>
      <c r="D67" s="252">
        <f>'Fast pyro% (5)'!D9*'Fuel demand EU'!D62</f>
        <v>0</v>
      </c>
      <c r="E67" s="252">
        <f>'Fast pyro% (5)'!E9*'Fuel demand EU'!E62</f>
        <v>0</v>
      </c>
      <c r="F67" s="252">
        <f>'Fast pyro% (5)'!F9*'Fuel demand EU'!F62</f>
        <v>0</v>
      </c>
      <c r="G67" s="252">
        <f>'Fast pyro% (5)'!G9*'Fuel demand EU'!G62</f>
        <v>0</v>
      </c>
      <c r="H67" s="252">
        <f>'Fast pyro% (5)'!H9*'Fuel demand EU'!H62</f>
        <v>0</v>
      </c>
      <c r="I67" s="253">
        <f>'Fast pyro% (5)'!I9*'Fuel demand EU'!I62</f>
        <v>0</v>
      </c>
    </row>
    <row r="68" spans="1:9" ht="14.45">
      <c r="A68" s="246" t="s">
        <v>480</v>
      </c>
      <c r="B68" s="252">
        <f>'Fast pyro% (5)'!B10*'Fuel demand EU'!B63</f>
        <v>0</v>
      </c>
      <c r="C68" s="252">
        <f>'Fast pyro% (5)'!C10*'Fuel demand EU'!C63</f>
        <v>0</v>
      </c>
      <c r="D68" s="252">
        <f>'Fast pyro% (5)'!D10*'Fuel demand EU'!D63</f>
        <v>0</v>
      </c>
      <c r="E68" s="252">
        <f>'Fast pyro% (5)'!E10*'Fuel demand EU'!E63</f>
        <v>0</v>
      </c>
      <c r="F68" s="252">
        <f>'Fast pyro% (5)'!F10*'Fuel demand EU'!F63</f>
        <v>0</v>
      </c>
      <c r="G68" s="252">
        <f>'Fast pyro% (5)'!G10*'Fuel demand EU'!G63</f>
        <v>0</v>
      </c>
      <c r="H68" s="252">
        <f>'Fast pyro% (5)'!H10*'Fuel demand EU'!H63</f>
        <v>0</v>
      </c>
      <c r="I68" s="253">
        <f>'Fast pyro% (5)'!I10*'Fuel demand EU'!I63</f>
        <v>0</v>
      </c>
    </row>
    <row r="69" spans="1:9" ht="14.45">
      <c r="A69" s="246" t="s">
        <v>84</v>
      </c>
      <c r="B69" s="252">
        <f>'Fast pyro% (5)'!B11*'Fuel demand EU'!B64</f>
        <v>0</v>
      </c>
      <c r="C69" s="252">
        <f>'Fast pyro% (5)'!C11*'Fuel demand EU'!C64</f>
        <v>0</v>
      </c>
      <c r="D69" s="252">
        <f>'Fast pyro% (5)'!D11*'Fuel demand EU'!D64</f>
        <v>0</v>
      </c>
      <c r="E69" s="252">
        <f>'Fast pyro% (5)'!E11*'Fuel demand EU'!E64</f>
        <v>0</v>
      </c>
      <c r="F69" s="252">
        <f>'Fast pyro% (5)'!F11*'Fuel demand EU'!F64</f>
        <v>0</v>
      </c>
      <c r="G69" s="252">
        <f>'Fast pyro% (5)'!G11*'Fuel demand EU'!G64</f>
        <v>0</v>
      </c>
      <c r="H69" s="252">
        <f>'Fast pyro% (5)'!H11*'Fuel demand EU'!H64</f>
        <v>0</v>
      </c>
      <c r="I69" s="253">
        <f>'Fast pyro% (5)'!I11*'Fuel demand EU'!I64</f>
        <v>0</v>
      </c>
    </row>
    <row r="70" spans="1:9" ht="14.45">
      <c r="A70" s="246" t="s">
        <v>481</v>
      </c>
      <c r="B70" s="252">
        <f>'Fast pyro% (5)'!B12*'Fuel demand EU'!B65</f>
        <v>0</v>
      </c>
      <c r="C70" s="252">
        <f>'Fast pyro% (5)'!C12*'Fuel demand EU'!C65</f>
        <v>0</v>
      </c>
      <c r="D70" s="252">
        <f>'Fast pyro% (5)'!D12*'Fuel demand EU'!D65</f>
        <v>3132267.7211653949</v>
      </c>
      <c r="E70" s="252">
        <f>'Fast pyro% (5)'!E12*'Fuel demand EU'!E65</f>
        <v>5315792.813345884</v>
      </c>
      <c r="F70" s="252">
        <f>'Fast pyro% (5)'!F12*'Fuel demand EU'!F65</f>
        <v>8738639.383889446</v>
      </c>
      <c r="G70" s="252">
        <f>'Fast pyro% (5)'!G12*'Fuel demand EU'!G65</f>
        <v>14689153.799841844</v>
      </c>
      <c r="H70" s="252">
        <f>'Fast pyro% (5)'!H12*'Fuel demand EU'!H65</f>
        <v>23901937.748705816</v>
      </c>
      <c r="I70" s="253">
        <f>'Fast pyro% (5)'!I12*'Fuel demand EU'!I65</f>
        <v>36387398.201329306</v>
      </c>
    </row>
    <row r="71" spans="1:9" ht="14.45">
      <c r="A71" s="246" t="s">
        <v>482</v>
      </c>
      <c r="B71" s="252">
        <f>'Fast pyro% (5)'!B13*'Fuel demand EU'!B66</f>
        <v>0</v>
      </c>
      <c r="C71" s="252">
        <f>'Fast pyro% (5)'!C13*'Fuel demand EU'!C66</f>
        <v>0</v>
      </c>
      <c r="D71" s="252">
        <f>'Fast pyro% (5)'!D13*'Fuel demand EU'!D66</f>
        <v>0</v>
      </c>
      <c r="E71" s="252">
        <f>'Fast pyro% (5)'!E13*'Fuel demand EU'!E66</f>
        <v>0</v>
      </c>
      <c r="F71" s="252">
        <f>'Fast pyro% (5)'!F13*'Fuel demand EU'!F66</f>
        <v>0</v>
      </c>
      <c r="G71" s="252">
        <f>'Fast pyro% (5)'!G13*'Fuel demand EU'!G66</f>
        <v>0</v>
      </c>
      <c r="H71" s="252">
        <f>'Fast pyro% (5)'!H13*'Fuel demand EU'!H66</f>
        <v>0</v>
      </c>
      <c r="I71" s="253">
        <f>'Fast pyro% (5)'!I13*'Fuel demand EU'!I66</f>
        <v>0</v>
      </c>
    </row>
    <row r="72" spans="1:9" ht="14.45">
      <c r="A72" s="247" t="s">
        <v>483</v>
      </c>
      <c r="B72" s="252">
        <f>'Fast pyro% (5)'!B14*'Fuel demand EU'!B67</f>
        <v>0</v>
      </c>
      <c r="C72" s="252">
        <f>'Fast pyro% (5)'!C14*'Fuel demand EU'!C67</f>
        <v>0</v>
      </c>
      <c r="D72" s="252">
        <f>'Fast pyro% (5)'!D14*'Fuel demand EU'!D67</f>
        <v>0</v>
      </c>
      <c r="E72" s="252">
        <f>'Fast pyro% (5)'!E14*'Fuel demand EU'!E67</f>
        <v>0</v>
      </c>
      <c r="F72" s="252">
        <f>'Fast pyro% (5)'!F14*'Fuel demand EU'!F67</f>
        <v>0</v>
      </c>
      <c r="G72" s="252">
        <f>'Fast pyro% (5)'!G14*'Fuel demand EU'!G67</f>
        <v>0</v>
      </c>
      <c r="H72" s="252">
        <f>'Fast pyro% (5)'!H14*'Fuel demand EU'!H67</f>
        <v>0</v>
      </c>
      <c r="I72" s="253">
        <f>'Fast pyro% (5)'!I14*'Fuel demand EU'!I67</f>
        <v>0</v>
      </c>
    </row>
    <row r="73" spans="1:9" ht="14.45">
      <c r="A73" s="248" t="s">
        <v>484</v>
      </c>
      <c r="B73" s="252">
        <f>'Fast pyro% (5)'!B15*'Fuel demand EU'!B68</f>
        <v>0</v>
      </c>
      <c r="C73" s="252">
        <f>'Fast pyro% (5)'!C15*'Fuel demand EU'!C68</f>
        <v>0</v>
      </c>
      <c r="D73" s="252">
        <f>'Fast pyro% (5)'!D15*'Fuel demand EU'!D68</f>
        <v>0</v>
      </c>
      <c r="E73" s="252">
        <f>'Fast pyro% (5)'!E15*'Fuel demand EU'!E68</f>
        <v>0</v>
      </c>
      <c r="F73" s="252">
        <f>'Fast pyro% (5)'!F15*'Fuel demand EU'!F68</f>
        <v>0</v>
      </c>
      <c r="G73" s="252">
        <f>'Fast pyro% (5)'!G15*'Fuel demand EU'!G68</f>
        <v>0</v>
      </c>
      <c r="H73" s="252">
        <f>'Fast pyro% (5)'!H15*'Fuel demand EU'!H68</f>
        <v>0</v>
      </c>
      <c r="I73" s="253">
        <f>'Fast pyro% (5)'!I15*'Fuel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'Fast pyro% (5)'!B9*'Fuel demand EU'!B72</f>
        <v>0</v>
      </c>
      <c r="C77" s="252">
        <f>'Fast pyro% (5)'!C9*'Fuel demand EU'!C72</f>
        <v>0</v>
      </c>
      <c r="D77" s="252">
        <f>'Fast pyro% (5)'!D9*'Fuel demand EU'!D72</f>
        <v>0</v>
      </c>
      <c r="E77" s="252">
        <f>'Fast pyro% (5)'!E9*'Fuel demand EU'!E72</f>
        <v>0</v>
      </c>
      <c r="F77" s="252">
        <f>'Fast pyro% (5)'!F9*'Fuel demand EU'!F72</f>
        <v>0</v>
      </c>
      <c r="G77" s="252">
        <f>'Fast pyro% (5)'!G9*'Fuel demand EU'!G72</f>
        <v>0</v>
      </c>
      <c r="H77" s="252">
        <f>'Fast pyro% (5)'!H9*'Fuel demand EU'!H72</f>
        <v>0</v>
      </c>
      <c r="I77" s="253">
        <f>'Fast pyro% (5)'!I9*'Fuel demand EU'!I72</f>
        <v>0</v>
      </c>
    </row>
    <row r="78" spans="1:9" ht="14.45">
      <c r="A78" s="246" t="s">
        <v>480</v>
      </c>
      <c r="B78" s="252">
        <f>'Fast pyro% (5)'!B10*'Fuel demand EU'!B73</f>
        <v>0</v>
      </c>
      <c r="C78" s="252">
        <f>'Fast pyro% (5)'!C10*'Fuel demand EU'!C73</f>
        <v>0</v>
      </c>
      <c r="D78" s="252">
        <f>'Fast pyro% (5)'!D10*'Fuel demand EU'!D73</f>
        <v>0</v>
      </c>
      <c r="E78" s="252">
        <f>'Fast pyro% (5)'!E10*'Fuel demand EU'!E73</f>
        <v>0</v>
      </c>
      <c r="F78" s="252">
        <f>'Fast pyro% (5)'!F10*'Fuel demand EU'!F73</f>
        <v>0</v>
      </c>
      <c r="G78" s="252">
        <f>'Fast pyro% (5)'!G10*'Fuel demand EU'!G73</f>
        <v>0</v>
      </c>
      <c r="H78" s="252">
        <f>'Fast pyro% (5)'!H10*'Fuel demand EU'!H73</f>
        <v>0</v>
      </c>
      <c r="I78" s="253">
        <f>'Fast pyro% (5)'!I10*'Fuel demand EU'!I73</f>
        <v>0</v>
      </c>
    </row>
    <row r="79" spans="1:9" ht="14.45">
      <c r="A79" s="246" t="s">
        <v>84</v>
      </c>
      <c r="B79" s="252">
        <f>'Fast pyro% (5)'!B11*'Fuel demand EU'!B74</f>
        <v>0</v>
      </c>
      <c r="C79" s="252">
        <f>'Fast pyro% (5)'!C11*'Fuel demand EU'!C74</f>
        <v>0</v>
      </c>
      <c r="D79" s="252">
        <f>'Fast pyro% (5)'!D11*'Fuel demand EU'!D74</f>
        <v>0</v>
      </c>
      <c r="E79" s="252">
        <f>'Fast pyro% (5)'!E11*'Fuel demand EU'!E74</f>
        <v>0</v>
      </c>
      <c r="F79" s="252">
        <f>'Fast pyro% (5)'!F11*'Fuel demand EU'!F74</f>
        <v>0</v>
      </c>
      <c r="G79" s="252">
        <f>'Fast pyro% (5)'!G11*'Fuel demand EU'!G74</f>
        <v>0</v>
      </c>
      <c r="H79" s="252">
        <f>'Fast pyro% (5)'!H11*'Fuel demand EU'!H74</f>
        <v>0</v>
      </c>
      <c r="I79" s="253">
        <f>'Fast pyro% (5)'!I11*'Fuel demand EU'!I74</f>
        <v>0</v>
      </c>
    </row>
    <row r="80" spans="1:9" ht="14.45">
      <c r="A80" s="246" t="s">
        <v>481</v>
      </c>
      <c r="B80" s="252">
        <f>'Fast pyro% (5)'!B12*'Fuel demand EU'!B75</f>
        <v>0</v>
      </c>
      <c r="C80" s="252">
        <f>'Fast pyro% (5)'!C12*'Fuel demand EU'!C75</f>
        <v>0</v>
      </c>
      <c r="D80" s="252">
        <f>'Fast pyro% (5)'!D12*'Fuel demand EU'!D75</f>
        <v>0</v>
      </c>
      <c r="E80" s="252">
        <f>'Fast pyro% (5)'!E12*'Fuel demand EU'!E75</f>
        <v>0</v>
      </c>
      <c r="F80" s="252">
        <f>'Fast pyro% (5)'!F12*'Fuel demand EU'!F75</f>
        <v>0</v>
      </c>
      <c r="G80" s="252">
        <f>'Fast pyro% (5)'!G12*'Fuel demand EU'!G75</f>
        <v>0</v>
      </c>
      <c r="H80" s="252">
        <f>'Fast pyro% (5)'!H12*'Fuel demand EU'!H75</f>
        <v>0</v>
      </c>
      <c r="I80" s="253">
        <f>'Fast pyro% (5)'!I12*'Fuel demand EU'!I75</f>
        <v>0</v>
      </c>
    </row>
    <row r="81" spans="1:9" ht="14.45">
      <c r="A81" s="246" t="s">
        <v>482</v>
      </c>
      <c r="B81" s="252">
        <f>'Fast pyro% (5)'!B13*'Fuel demand EU'!B76</f>
        <v>0</v>
      </c>
      <c r="C81" s="252">
        <f>'Fast pyro% (5)'!C13*'Fuel demand EU'!C76</f>
        <v>0</v>
      </c>
      <c r="D81" s="252">
        <f>'Fast pyro% (5)'!D13*'Fuel demand EU'!D76</f>
        <v>0</v>
      </c>
      <c r="E81" s="252">
        <f>'Fast pyro% (5)'!E13*'Fuel demand EU'!E76</f>
        <v>0</v>
      </c>
      <c r="F81" s="252">
        <f>'Fast pyro% (5)'!F13*'Fuel demand EU'!F76</f>
        <v>0</v>
      </c>
      <c r="G81" s="252">
        <f>'Fast pyro% (5)'!G13*'Fuel demand EU'!G76</f>
        <v>0</v>
      </c>
      <c r="H81" s="252">
        <f>'Fast pyro% (5)'!H13*'Fuel demand EU'!H76</f>
        <v>0</v>
      </c>
      <c r="I81" s="253">
        <f>'Fast pyro% (5)'!I13*'Fuel demand EU'!I76</f>
        <v>0</v>
      </c>
    </row>
    <row r="82" spans="1:9" ht="14.45">
      <c r="A82" s="247" t="s">
        <v>483</v>
      </c>
      <c r="B82" s="252">
        <f>'Fast pyro% (5)'!B14*'Fuel demand EU'!B77</f>
        <v>0</v>
      </c>
      <c r="C82" s="252">
        <f>'Fast pyro% (5)'!C14*'Fuel demand EU'!C77</f>
        <v>0</v>
      </c>
      <c r="D82" s="252">
        <f>'Fast pyro% (5)'!D14*'Fuel demand EU'!D77</f>
        <v>0</v>
      </c>
      <c r="E82" s="252">
        <f>'Fast pyro% (5)'!E14*'Fuel demand EU'!E77</f>
        <v>0</v>
      </c>
      <c r="F82" s="252">
        <f>'Fast pyro% (5)'!F14*'Fuel demand EU'!F77</f>
        <v>0</v>
      </c>
      <c r="G82" s="252">
        <f>'Fast pyro% (5)'!G14*'Fuel demand EU'!G77</f>
        <v>0</v>
      </c>
      <c r="H82" s="252">
        <f>'Fast pyro% (5)'!H14*'Fuel demand EU'!H77</f>
        <v>0</v>
      </c>
      <c r="I82" s="253">
        <f>'Fast pyro% (5)'!I14*'Fuel demand EU'!I77</f>
        <v>0</v>
      </c>
    </row>
    <row r="83" spans="1:9" ht="14.45">
      <c r="A83" s="248" t="s">
        <v>484</v>
      </c>
      <c r="B83" s="252">
        <f>'Fast pyro% (5)'!B15*'Fuel demand EU'!B78</f>
        <v>0</v>
      </c>
      <c r="C83" s="252">
        <f>'Fast pyro% (5)'!C15*'Fuel demand EU'!C78</f>
        <v>0</v>
      </c>
      <c r="D83" s="252">
        <f>'Fast pyro% (5)'!D15*'Fuel demand EU'!D78</f>
        <v>0</v>
      </c>
      <c r="E83" s="252">
        <f>'Fast pyro% (5)'!E15*'Fuel demand EU'!E78</f>
        <v>0</v>
      </c>
      <c r="F83" s="252">
        <f>'Fast pyro% (5)'!F15*'Fuel demand EU'!F78</f>
        <v>0</v>
      </c>
      <c r="G83" s="252">
        <f>'Fast pyro% (5)'!G15*'Fuel demand EU'!G78</f>
        <v>0</v>
      </c>
      <c r="H83" s="252">
        <f>'Fast pyro% (5)'!H15*'Fuel demand EU'!H78</f>
        <v>0</v>
      </c>
      <c r="I83" s="253">
        <f>'Fast pyro% (5)'!I15*'Fuel demand EU'!I78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'Fast pyro% (5)'!B9*'Fuel demand EU'!B82</f>
        <v>0</v>
      </c>
      <c r="C87" s="252">
        <f>'Fast pyro% (5)'!C9*'Fuel demand EU'!C82</f>
        <v>0</v>
      </c>
      <c r="D87" s="252">
        <f>'Fast pyro% (5)'!D9*'Fuel demand EU'!D82</f>
        <v>0</v>
      </c>
      <c r="E87" s="252">
        <f>'Fast pyro% (5)'!E9*'Fuel demand EU'!E82</f>
        <v>0</v>
      </c>
      <c r="F87" s="252">
        <f>'Fast pyro% (5)'!F9*'Fuel demand EU'!F82</f>
        <v>0</v>
      </c>
      <c r="G87" s="252">
        <f>'Fast pyro% (5)'!G9*'Fuel demand EU'!G82</f>
        <v>0</v>
      </c>
      <c r="H87" s="252">
        <f>'Fast pyro% (5)'!H9*'Fuel demand EU'!H82</f>
        <v>0</v>
      </c>
      <c r="I87" s="253">
        <f>'Fast pyro% (5)'!I9*'Fuel demand EU'!I82</f>
        <v>0</v>
      </c>
    </row>
    <row r="88" spans="1:9" ht="14.45">
      <c r="A88" s="246" t="s">
        <v>480</v>
      </c>
      <c r="B88" s="252">
        <f>'Fast pyro% (5)'!B10*'Fuel demand EU'!B83</f>
        <v>0</v>
      </c>
      <c r="C88" s="252">
        <f>'Fast pyro% (5)'!C10*'Fuel demand EU'!C83</f>
        <v>0</v>
      </c>
      <c r="D88" s="252">
        <f>'Fast pyro% (5)'!D10*'Fuel demand EU'!D83</f>
        <v>0</v>
      </c>
      <c r="E88" s="252">
        <f>'Fast pyro% (5)'!E10*'Fuel demand EU'!E83</f>
        <v>0</v>
      </c>
      <c r="F88" s="252">
        <f>'Fast pyro% (5)'!F10*'Fuel demand EU'!F83</f>
        <v>0</v>
      </c>
      <c r="G88" s="252">
        <f>'Fast pyro% (5)'!G10*'Fuel demand EU'!G83</f>
        <v>0</v>
      </c>
      <c r="H88" s="252">
        <f>'Fast pyro% (5)'!H10*'Fuel demand EU'!H83</f>
        <v>0</v>
      </c>
      <c r="I88" s="253">
        <f>'Fast pyro% (5)'!I10*'Fuel demand EU'!I83</f>
        <v>0</v>
      </c>
    </row>
    <row r="89" spans="1:9" ht="14.45">
      <c r="A89" s="246" t="s">
        <v>84</v>
      </c>
      <c r="B89" s="252">
        <f>'Fast pyro% (5)'!B11*'Fuel demand EU'!B84</f>
        <v>0</v>
      </c>
      <c r="C89" s="252">
        <f>'Fast pyro% (5)'!C11*'Fuel demand EU'!C84</f>
        <v>0</v>
      </c>
      <c r="D89" s="252">
        <f>'Fast pyro% (5)'!D11*'Fuel demand EU'!D84</f>
        <v>0</v>
      </c>
      <c r="E89" s="252">
        <f>'Fast pyro% (5)'!E11*'Fuel demand EU'!E84</f>
        <v>0</v>
      </c>
      <c r="F89" s="252">
        <f>'Fast pyro% (5)'!F11*'Fuel demand EU'!F84</f>
        <v>0</v>
      </c>
      <c r="G89" s="252">
        <f>'Fast pyro% (5)'!G11*'Fuel demand EU'!G84</f>
        <v>0</v>
      </c>
      <c r="H89" s="252">
        <f>'Fast pyro% (5)'!H11*'Fuel demand EU'!H84</f>
        <v>0</v>
      </c>
      <c r="I89" s="253">
        <f>'Fast pyro% (5)'!I11*'Fuel demand EU'!I84</f>
        <v>0</v>
      </c>
    </row>
    <row r="90" spans="1:9" ht="14.45">
      <c r="A90" s="246" t="s">
        <v>481</v>
      </c>
      <c r="B90" s="252">
        <f>'Fast pyro% (5)'!B12*'Fuel demand EU'!B85</f>
        <v>0</v>
      </c>
      <c r="C90" s="252">
        <f>'Fast pyro% (5)'!C12*'Fuel demand EU'!C85</f>
        <v>0</v>
      </c>
      <c r="D90" s="252">
        <f>'Fast pyro% (5)'!D12*'Fuel demand EU'!D85</f>
        <v>0</v>
      </c>
      <c r="E90" s="252">
        <f>'Fast pyro% (5)'!E12*'Fuel demand EU'!E85</f>
        <v>0</v>
      </c>
      <c r="F90" s="252">
        <f>'Fast pyro% (5)'!F12*'Fuel demand EU'!F85</f>
        <v>0</v>
      </c>
      <c r="G90" s="252">
        <f>'Fast pyro% (5)'!G12*'Fuel demand EU'!G85</f>
        <v>0</v>
      </c>
      <c r="H90" s="252">
        <f>'Fast pyro% (5)'!H12*'Fuel demand EU'!H85</f>
        <v>0</v>
      </c>
      <c r="I90" s="253">
        <f>'Fast pyro% (5)'!I12*'Fuel demand EU'!I85</f>
        <v>0</v>
      </c>
    </row>
    <row r="91" spans="1:9" ht="14.45">
      <c r="A91" s="246" t="s">
        <v>482</v>
      </c>
      <c r="B91" s="252">
        <f>'Fast pyro% (5)'!B13*'Fuel demand EU'!B86</f>
        <v>0</v>
      </c>
      <c r="C91" s="252">
        <f>'Fast pyro% (5)'!C13*'Fuel demand EU'!C86</f>
        <v>0</v>
      </c>
      <c r="D91" s="252">
        <f>'Fast pyro% (5)'!D13*'Fuel demand EU'!D86</f>
        <v>0</v>
      </c>
      <c r="E91" s="252">
        <f>'Fast pyro% (5)'!E13*'Fuel demand EU'!E86</f>
        <v>0</v>
      </c>
      <c r="F91" s="252">
        <f>'Fast pyro% (5)'!F13*'Fuel demand EU'!F86</f>
        <v>0</v>
      </c>
      <c r="G91" s="252">
        <f>'Fast pyro% (5)'!G13*'Fuel demand EU'!G86</f>
        <v>0</v>
      </c>
      <c r="H91" s="252">
        <f>'Fast pyro% (5)'!H13*'Fuel demand EU'!H86</f>
        <v>0</v>
      </c>
      <c r="I91" s="253">
        <f>'Fast pyro% (5)'!I13*'Fuel demand EU'!I86</f>
        <v>0</v>
      </c>
    </row>
    <row r="92" spans="1:9" ht="14.45">
      <c r="A92" s="247" t="s">
        <v>483</v>
      </c>
      <c r="B92" s="252">
        <f>'Fast pyro% (5)'!B14*'Fuel demand EU'!B87</f>
        <v>0</v>
      </c>
      <c r="C92" s="252">
        <f>'Fast pyro% (5)'!C14*'Fuel demand EU'!C87</f>
        <v>0</v>
      </c>
      <c r="D92" s="252">
        <f>'Fast pyro% (5)'!D14*'Fuel demand EU'!D87</f>
        <v>0</v>
      </c>
      <c r="E92" s="252">
        <f>'Fast pyro% (5)'!E14*'Fuel demand EU'!E87</f>
        <v>0</v>
      </c>
      <c r="F92" s="252">
        <f>'Fast pyro% (5)'!F14*'Fuel demand EU'!F87</f>
        <v>0</v>
      </c>
      <c r="G92" s="252">
        <f>'Fast pyro% (5)'!G14*'Fuel demand EU'!G87</f>
        <v>0</v>
      </c>
      <c r="H92" s="252">
        <f>'Fast pyro% (5)'!H14*'Fuel demand EU'!H87</f>
        <v>0</v>
      </c>
      <c r="I92" s="253">
        <f>'Fast pyro% (5)'!I14*'Fuel demand EU'!I87</f>
        <v>0</v>
      </c>
    </row>
    <row r="93" spans="1:9" ht="14.45">
      <c r="A93" s="248" t="s">
        <v>484</v>
      </c>
      <c r="B93" s="252">
        <f>'Fast pyro% (5)'!B15*'Fuel demand EU'!B88</f>
        <v>0</v>
      </c>
      <c r="C93" s="252">
        <f>'Fast pyro% (5)'!C15*'Fuel demand EU'!C88</f>
        <v>0</v>
      </c>
      <c r="D93" s="252">
        <f>'Fast pyro% (5)'!D15*'Fuel demand EU'!D88</f>
        <v>0</v>
      </c>
      <c r="E93" s="252">
        <f>'Fast pyro% (5)'!E15*'Fuel demand EU'!E88</f>
        <v>0</v>
      </c>
      <c r="F93" s="252">
        <f>'Fast pyro% (5)'!F15*'Fuel demand EU'!F88</f>
        <v>0</v>
      </c>
      <c r="G93" s="252">
        <f>'Fast pyro% (5)'!G15*'Fuel demand EU'!G88</f>
        <v>0</v>
      </c>
      <c r="H93" s="252">
        <f>'Fast pyro% (5)'!H15*'Fuel demand EU'!H88</f>
        <v>0</v>
      </c>
      <c r="I93" s="253">
        <f>'Fast pyro% (5)'!I15*'Fuel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'Fast pyro% (5)'!B9*'Fuel demand EU'!B92</f>
        <v>0</v>
      </c>
      <c r="C97" s="252">
        <f>'Fast pyro% (5)'!C9*'Fuel demand EU'!C92</f>
        <v>0</v>
      </c>
      <c r="D97" s="252">
        <f>'Fast pyro% (5)'!D9*'Fuel demand EU'!D92</f>
        <v>0</v>
      </c>
      <c r="E97" s="252">
        <f>'Fast pyro% (5)'!E9*'Fuel demand EU'!E92</f>
        <v>0</v>
      </c>
      <c r="F97" s="252">
        <f>'Fast pyro% (5)'!F9*'Fuel demand EU'!F92</f>
        <v>0</v>
      </c>
      <c r="G97" s="252">
        <f>'Fast pyro% (5)'!G9*'Fuel demand EU'!G92</f>
        <v>0</v>
      </c>
      <c r="H97" s="252">
        <f>'Fast pyro% (5)'!H9*'Fuel demand EU'!H92</f>
        <v>0</v>
      </c>
      <c r="I97" s="253">
        <f>'Fast pyro% (5)'!I9*'Fuel demand EU'!I92</f>
        <v>0</v>
      </c>
    </row>
    <row r="98" spans="1:9" ht="14.45">
      <c r="A98" s="246" t="s">
        <v>480</v>
      </c>
      <c r="B98" s="252">
        <f>'Fast pyro% (5)'!B10*'Fuel demand EU'!B93</f>
        <v>0</v>
      </c>
      <c r="C98" s="252">
        <f>'Fast pyro% (5)'!C10*'Fuel demand EU'!C93</f>
        <v>0</v>
      </c>
      <c r="D98" s="252">
        <f>'Fast pyro% (5)'!D10*'Fuel demand EU'!D93</f>
        <v>0</v>
      </c>
      <c r="E98" s="252">
        <f>'Fast pyro% (5)'!E10*'Fuel demand EU'!E93</f>
        <v>0</v>
      </c>
      <c r="F98" s="252">
        <f>'Fast pyro% (5)'!F10*'Fuel demand EU'!F93</f>
        <v>0</v>
      </c>
      <c r="G98" s="252">
        <f>'Fast pyro% (5)'!G10*'Fuel demand EU'!G93</f>
        <v>0</v>
      </c>
      <c r="H98" s="252">
        <f>'Fast pyro% (5)'!H10*'Fuel demand EU'!H93</f>
        <v>0</v>
      </c>
      <c r="I98" s="253">
        <f>'Fast pyro% (5)'!I10*'Fuel demand EU'!I93</f>
        <v>0</v>
      </c>
    </row>
    <row r="99" spans="1:9" ht="14.45">
      <c r="A99" s="246" t="s">
        <v>84</v>
      </c>
      <c r="B99" s="252">
        <f>'Fast pyro% (5)'!B11*'Fuel demand EU'!B94</f>
        <v>0</v>
      </c>
      <c r="C99" s="252">
        <f>'Fast pyro% (5)'!C11*'Fuel demand EU'!C94</f>
        <v>0</v>
      </c>
      <c r="D99" s="252">
        <f>'Fast pyro% (5)'!D11*'Fuel demand EU'!D94</f>
        <v>0</v>
      </c>
      <c r="E99" s="252">
        <f>'Fast pyro% (5)'!E11*'Fuel demand EU'!E94</f>
        <v>0</v>
      </c>
      <c r="F99" s="252">
        <f>'Fast pyro% (5)'!F11*'Fuel demand EU'!F94</f>
        <v>0</v>
      </c>
      <c r="G99" s="252">
        <f>'Fast pyro% (5)'!G11*'Fuel demand EU'!G94</f>
        <v>0</v>
      </c>
      <c r="H99" s="252">
        <f>'Fast pyro% (5)'!H11*'Fuel demand EU'!H94</f>
        <v>0</v>
      </c>
      <c r="I99" s="253">
        <f>'Fast pyro% (5)'!I11*'Fuel demand EU'!I94</f>
        <v>0</v>
      </c>
    </row>
    <row r="100" spans="1:9" ht="14.45">
      <c r="A100" s="246" t="s">
        <v>481</v>
      </c>
      <c r="B100" s="252">
        <f>'Fast pyro% (5)'!B12*'Fuel demand EU'!B95</f>
        <v>0</v>
      </c>
      <c r="C100" s="252">
        <f>'Fast pyro% (5)'!C12*'Fuel demand EU'!C95</f>
        <v>0</v>
      </c>
      <c r="D100" s="252">
        <f>'Fast pyro% (5)'!D12*'Fuel demand EU'!D95</f>
        <v>0</v>
      </c>
      <c r="E100" s="252">
        <f>'Fast pyro% (5)'!E12*'Fuel demand EU'!E95</f>
        <v>0</v>
      </c>
      <c r="F100" s="252">
        <f>'Fast pyro% (5)'!F12*'Fuel demand EU'!F95</f>
        <v>0</v>
      </c>
      <c r="G100" s="252">
        <f>'Fast pyro% (5)'!G12*'Fuel demand EU'!G95</f>
        <v>0</v>
      </c>
      <c r="H100" s="252">
        <f>'Fast pyro% (5)'!H12*'Fuel demand EU'!H95</f>
        <v>0</v>
      </c>
      <c r="I100" s="253">
        <f>'Fast pyro% (5)'!I12*'Fuel demand EU'!I95</f>
        <v>0</v>
      </c>
    </row>
    <row r="101" spans="1:9" ht="14.45">
      <c r="A101" s="246" t="s">
        <v>482</v>
      </c>
      <c r="B101" s="252">
        <f>'Fast pyro% (5)'!B13*'Fuel demand EU'!B96</f>
        <v>0</v>
      </c>
      <c r="C101" s="252">
        <f>'Fast pyro% (5)'!C13*'Fuel demand EU'!C96</f>
        <v>0</v>
      </c>
      <c r="D101" s="252">
        <f>'Fast pyro% (5)'!D13*'Fuel demand EU'!D96</f>
        <v>0</v>
      </c>
      <c r="E101" s="252">
        <f>'Fast pyro% (5)'!E13*'Fuel demand EU'!E96</f>
        <v>0</v>
      </c>
      <c r="F101" s="252">
        <f>'Fast pyro% (5)'!F13*'Fuel demand EU'!F96</f>
        <v>0</v>
      </c>
      <c r="G101" s="252">
        <f>'Fast pyro% (5)'!G13*'Fuel demand EU'!G96</f>
        <v>0</v>
      </c>
      <c r="H101" s="252">
        <f>'Fast pyro% (5)'!H13*'Fuel demand EU'!H96</f>
        <v>0</v>
      </c>
      <c r="I101" s="253">
        <f>'Fast pyro% (5)'!I13*'Fuel demand EU'!I96</f>
        <v>0</v>
      </c>
    </row>
    <row r="102" spans="1:9" ht="14.45">
      <c r="A102" s="247" t="s">
        <v>483</v>
      </c>
      <c r="B102" s="252">
        <f>'Fast pyro% (5)'!B14*'Fuel demand EU'!B97</f>
        <v>0</v>
      </c>
      <c r="C102" s="252">
        <f>'Fast pyro% (5)'!C14*'Fuel demand EU'!C97</f>
        <v>0</v>
      </c>
      <c r="D102" s="252">
        <f>'Fast pyro% (5)'!D14*'Fuel demand EU'!D97</f>
        <v>0</v>
      </c>
      <c r="E102" s="252">
        <f>'Fast pyro% (5)'!E14*'Fuel demand EU'!E97</f>
        <v>0</v>
      </c>
      <c r="F102" s="252">
        <f>'Fast pyro% (5)'!F14*'Fuel demand EU'!F97</f>
        <v>0</v>
      </c>
      <c r="G102" s="252">
        <f>'Fast pyro% (5)'!G14*'Fuel demand EU'!G97</f>
        <v>0</v>
      </c>
      <c r="H102" s="252">
        <f>'Fast pyro% (5)'!H14*'Fuel demand EU'!H97</f>
        <v>0</v>
      </c>
      <c r="I102" s="253">
        <f>'Fast pyro% (5)'!I14*'Fuel demand EU'!I97</f>
        <v>0</v>
      </c>
    </row>
    <row r="103" spans="1:9" ht="14.45">
      <c r="A103" s="248" t="s">
        <v>484</v>
      </c>
      <c r="B103" s="252">
        <f>'Fast pyro% (5)'!B15*'Fuel demand EU'!B98</f>
        <v>0</v>
      </c>
      <c r="C103" s="252">
        <f>'Fast pyro% (5)'!C15*'Fuel demand EU'!C98</f>
        <v>0</v>
      </c>
      <c r="D103" s="252">
        <f>'Fast pyro% (5)'!D15*'Fuel demand EU'!D98</f>
        <v>0</v>
      </c>
      <c r="E103" s="252">
        <f>'Fast pyro% (5)'!E15*'Fuel demand EU'!E98</f>
        <v>0</v>
      </c>
      <c r="F103" s="252">
        <f>'Fast pyro% (5)'!F15*'Fuel demand EU'!F98</f>
        <v>0</v>
      </c>
      <c r="G103" s="252">
        <f>'Fast pyro% (5)'!G15*'Fuel demand EU'!G98</f>
        <v>0</v>
      </c>
      <c r="H103" s="252">
        <f>'Fast pyro% (5)'!H15*'Fuel demand EU'!H98</f>
        <v>0</v>
      </c>
      <c r="I103" s="253">
        <f>'Fast pyro% (5)'!I15*'Fuel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'Fast pyro% (5)'!B9*'Fuel demand EU'!B102</f>
        <v>0</v>
      </c>
      <c r="C107" s="252">
        <f>'Fast pyro% (5)'!C9*'Fuel demand EU'!C102</f>
        <v>0</v>
      </c>
      <c r="D107" s="252">
        <f>'Fast pyro% (5)'!D9*'Fuel demand EU'!D102</f>
        <v>0</v>
      </c>
      <c r="E107" s="252">
        <f>'Fast pyro% (5)'!E9*'Fuel demand EU'!E102</f>
        <v>0</v>
      </c>
      <c r="F107" s="252">
        <f>'Fast pyro% (5)'!F9*'Fuel demand EU'!F102</f>
        <v>0</v>
      </c>
      <c r="G107" s="252">
        <f>'Fast pyro% (5)'!G9*'Fuel demand EU'!G102</f>
        <v>0</v>
      </c>
      <c r="H107" s="252">
        <f>'Fast pyro% (5)'!H9*'Fuel demand EU'!H102</f>
        <v>0</v>
      </c>
      <c r="I107" s="253">
        <f>'Fast pyro% (5)'!I9*'Fuel demand EU'!I102</f>
        <v>0</v>
      </c>
    </row>
    <row r="108" spans="1:9" ht="14.45">
      <c r="A108" s="246" t="s">
        <v>480</v>
      </c>
      <c r="B108" s="252">
        <f>'Fast pyro% (5)'!B10*'Fuel demand EU'!B103</f>
        <v>0</v>
      </c>
      <c r="C108" s="252">
        <f>'Fast pyro% (5)'!C10*'Fuel demand EU'!C103</f>
        <v>0</v>
      </c>
      <c r="D108" s="252">
        <f>'Fast pyro% (5)'!D10*'Fuel demand EU'!D103</f>
        <v>0</v>
      </c>
      <c r="E108" s="252">
        <f>'Fast pyro% (5)'!E10*'Fuel demand EU'!E103</f>
        <v>0</v>
      </c>
      <c r="F108" s="252">
        <f>'Fast pyro% (5)'!F10*'Fuel demand EU'!F103</f>
        <v>0</v>
      </c>
      <c r="G108" s="252">
        <f>'Fast pyro% (5)'!G10*'Fuel demand EU'!G103</f>
        <v>0</v>
      </c>
      <c r="H108" s="252">
        <f>'Fast pyro% (5)'!H10*'Fuel demand EU'!H103</f>
        <v>0</v>
      </c>
      <c r="I108" s="253">
        <f>'Fast pyro% (5)'!I10*'Fuel demand EU'!I103</f>
        <v>0</v>
      </c>
    </row>
    <row r="109" spans="1:9" ht="14.45">
      <c r="A109" s="246" t="s">
        <v>84</v>
      </c>
      <c r="B109" s="252">
        <f>'Fast pyro% (5)'!B11*'Fuel demand EU'!B104</f>
        <v>0</v>
      </c>
      <c r="C109" s="252">
        <f>'Fast pyro% (5)'!C11*'Fuel demand EU'!C104</f>
        <v>0</v>
      </c>
      <c r="D109" s="252">
        <f>'Fast pyro% (5)'!D11*'Fuel demand EU'!D104</f>
        <v>0</v>
      </c>
      <c r="E109" s="252">
        <f>'Fast pyro% (5)'!E11*'Fuel demand EU'!E104</f>
        <v>0</v>
      </c>
      <c r="F109" s="252">
        <f>'Fast pyro% (5)'!F11*'Fuel demand EU'!F104</f>
        <v>0</v>
      </c>
      <c r="G109" s="252">
        <f>'Fast pyro% (5)'!G11*'Fuel demand EU'!G104</f>
        <v>0</v>
      </c>
      <c r="H109" s="252">
        <f>'Fast pyro% (5)'!H11*'Fuel demand EU'!H104</f>
        <v>0</v>
      </c>
      <c r="I109" s="253">
        <f>'Fast pyro% (5)'!I11*'Fuel demand EU'!I104</f>
        <v>0</v>
      </c>
    </row>
    <row r="110" spans="1:9" ht="14.45">
      <c r="A110" s="246" t="s">
        <v>481</v>
      </c>
      <c r="B110" s="252">
        <f>'Fast pyro% (5)'!B12*'Fuel demand EU'!B105</f>
        <v>0</v>
      </c>
      <c r="C110" s="252">
        <f>'Fast pyro% (5)'!C12*'Fuel demand EU'!C105</f>
        <v>0</v>
      </c>
      <c r="D110" s="252">
        <f>'Fast pyro% (5)'!D12*'Fuel demand EU'!D105</f>
        <v>3176326.9847757625</v>
      </c>
      <c r="E110" s="252">
        <f>'Fast pyro% (5)'!E12*'Fuel demand EU'!E105</f>
        <v>5939048.6365803238</v>
      </c>
      <c r="F110" s="252">
        <f>'Fast pyro% (5)'!F12*'Fuel demand EU'!F105</f>
        <v>11298580.582187714</v>
      </c>
      <c r="G110" s="252">
        <f>'Fast pyro% (5)'!G12*'Fuel demand EU'!G105</f>
        <v>21539877.896693688</v>
      </c>
      <c r="H110" s="252">
        <f>'Fast pyro% (5)'!H12*'Fuel demand EU'!H105</f>
        <v>42414752.726644307</v>
      </c>
      <c r="I110" s="253">
        <f>'Fast pyro% (5)'!I12*'Fuel demand EU'!I105</f>
        <v>83277249.876467228</v>
      </c>
    </row>
    <row r="111" spans="1:9" ht="14.45">
      <c r="A111" s="246" t="s">
        <v>482</v>
      </c>
      <c r="B111" s="252">
        <f>'Fast pyro% (5)'!B13*'Fuel demand EU'!B106</f>
        <v>0</v>
      </c>
      <c r="C111" s="252">
        <f>'Fast pyro% (5)'!C13*'Fuel demand EU'!C106</f>
        <v>0</v>
      </c>
      <c r="D111" s="252">
        <f>'Fast pyro% (5)'!D13*'Fuel demand EU'!D106</f>
        <v>0</v>
      </c>
      <c r="E111" s="252">
        <f>'Fast pyro% (5)'!E13*'Fuel demand EU'!E106</f>
        <v>0</v>
      </c>
      <c r="F111" s="252">
        <f>'Fast pyro% (5)'!F13*'Fuel demand EU'!F106</f>
        <v>0</v>
      </c>
      <c r="G111" s="252">
        <f>'Fast pyro% (5)'!G13*'Fuel demand EU'!G106</f>
        <v>0</v>
      </c>
      <c r="H111" s="252">
        <f>'Fast pyro% (5)'!H13*'Fuel demand EU'!H106</f>
        <v>0</v>
      </c>
      <c r="I111" s="253">
        <f>'Fast pyro% (5)'!I13*'Fuel demand EU'!I106</f>
        <v>0</v>
      </c>
    </row>
    <row r="112" spans="1:9" ht="14.45">
      <c r="A112" s="247" t="s">
        <v>483</v>
      </c>
      <c r="B112" s="252">
        <f>'Fast pyro% (5)'!B14*'Fuel demand EU'!B107</f>
        <v>0</v>
      </c>
      <c r="C112" s="252">
        <f>'Fast pyro% (5)'!C14*'Fuel demand EU'!C107</f>
        <v>0</v>
      </c>
      <c r="D112" s="252">
        <f>'Fast pyro% (5)'!D14*'Fuel demand EU'!D107</f>
        <v>0</v>
      </c>
      <c r="E112" s="252">
        <f>'Fast pyro% (5)'!E14*'Fuel demand EU'!E107</f>
        <v>0</v>
      </c>
      <c r="F112" s="252">
        <f>'Fast pyro% (5)'!F14*'Fuel demand EU'!F107</f>
        <v>0</v>
      </c>
      <c r="G112" s="252">
        <f>'Fast pyro% (5)'!G14*'Fuel demand EU'!G107</f>
        <v>0</v>
      </c>
      <c r="H112" s="252">
        <f>'Fast pyro% (5)'!H14*'Fuel demand EU'!H107</f>
        <v>0</v>
      </c>
      <c r="I112" s="253">
        <f>'Fast pyro% (5)'!I14*'Fuel demand EU'!I107</f>
        <v>0</v>
      </c>
    </row>
    <row r="113" spans="1:9" ht="14.65" thickBot="1">
      <c r="A113" s="251" t="s">
        <v>484</v>
      </c>
      <c r="B113" s="254">
        <f>'Fast pyro% (5)'!B15*'Fuel demand EU'!B108</f>
        <v>0</v>
      </c>
      <c r="C113" s="254">
        <f>'Fast pyro% (5)'!C15*'Fuel demand EU'!C108</f>
        <v>0</v>
      </c>
      <c r="D113" s="254">
        <f>'Fast pyro% (5)'!D15*'Fuel demand EU'!D108</f>
        <v>0</v>
      </c>
      <c r="E113" s="254">
        <f>'Fast pyro% (5)'!E15*'Fuel demand EU'!E108</f>
        <v>0</v>
      </c>
      <c r="F113" s="254">
        <f>'Fast pyro% (5)'!F15*'Fuel demand EU'!F108</f>
        <v>0</v>
      </c>
      <c r="G113" s="254">
        <f>'Fast pyro% (5)'!G15*'Fuel demand EU'!G108</f>
        <v>0</v>
      </c>
      <c r="H113" s="254">
        <f>'Fast pyro% (5)'!H15*'Fuel demand EU'!H108</f>
        <v>0</v>
      </c>
      <c r="I113" s="263">
        <f>'Fast pyro% (5)'!I15*'Fuel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'Fast pyro% (5)'!B9*'Fuel demand EU'!B115</f>
        <v>0</v>
      </c>
      <c r="C120" s="252">
        <f>'Fast pyro% (5)'!C9*'Fuel demand EU'!C115</f>
        <v>0</v>
      </c>
      <c r="D120" s="252">
        <f>'Fast pyro% (5)'!D9*'Fuel demand EU'!D115</f>
        <v>0</v>
      </c>
      <c r="E120" s="252">
        <f>'Fast pyro% (5)'!E9*'Fuel demand EU'!E115</f>
        <v>0</v>
      </c>
      <c r="F120" s="252">
        <f>'Fast pyro% (5)'!F9*'Fuel demand EU'!F115</f>
        <v>0</v>
      </c>
      <c r="G120" s="252">
        <f>'Fast pyro% (5)'!G9*'Fuel demand EU'!G115</f>
        <v>0</v>
      </c>
      <c r="H120" s="252">
        <f>'Fast pyro% (5)'!H9*'Fuel demand EU'!H115</f>
        <v>0</v>
      </c>
      <c r="I120" s="253">
        <f>'Fast pyro% (5)'!I9*'Fuel demand EU'!I115</f>
        <v>0</v>
      </c>
    </row>
    <row r="121" spans="1:9" ht="14.45">
      <c r="A121" s="246" t="s">
        <v>480</v>
      </c>
      <c r="B121" s="252">
        <f>'Fast pyro% (5)'!B10*'Fuel demand EU'!B116</f>
        <v>0</v>
      </c>
      <c r="C121" s="252">
        <f>'Fast pyro% (5)'!C10*'Fuel demand EU'!C116</f>
        <v>0</v>
      </c>
      <c r="D121" s="252">
        <f>'Fast pyro% (5)'!D10*'Fuel demand EU'!D116</f>
        <v>0</v>
      </c>
      <c r="E121" s="252">
        <f>'Fast pyro% (5)'!E10*'Fuel demand EU'!E116</f>
        <v>0</v>
      </c>
      <c r="F121" s="252">
        <f>'Fast pyro% (5)'!F10*'Fuel demand EU'!F116</f>
        <v>0</v>
      </c>
      <c r="G121" s="252">
        <f>'Fast pyro% (5)'!G10*'Fuel demand EU'!G116</f>
        <v>0</v>
      </c>
      <c r="H121" s="252">
        <f>'Fast pyro% (5)'!H10*'Fuel demand EU'!H116</f>
        <v>0</v>
      </c>
      <c r="I121" s="253">
        <f>'Fast pyro% (5)'!I10*'Fuel demand EU'!I116</f>
        <v>0</v>
      </c>
    </row>
    <row r="122" spans="1:9" ht="14.45">
      <c r="A122" s="246" t="s">
        <v>84</v>
      </c>
      <c r="B122" s="252">
        <f>'Fast pyro% (5)'!B11*'Fuel demand EU'!B117</f>
        <v>0</v>
      </c>
      <c r="C122" s="252">
        <f>'Fast pyro% (5)'!C11*'Fuel demand EU'!C117</f>
        <v>0</v>
      </c>
      <c r="D122" s="252">
        <f>'Fast pyro% (5)'!D11*'Fuel demand EU'!D117</f>
        <v>0</v>
      </c>
      <c r="E122" s="252">
        <f>'Fast pyro% (5)'!E11*'Fuel demand EU'!E117</f>
        <v>0</v>
      </c>
      <c r="F122" s="252">
        <f>'Fast pyro% (5)'!F11*'Fuel demand EU'!F117</f>
        <v>0</v>
      </c>
      <c r="G122" s="252">
        <f>'Fast pyro% (5)'!G11*'Fuel demand EU'!G117</f>
        <v>0</v>
      </c>
      <c r="H122" s="252">
        <f>'Fast pyro% (5)'!H11*'Fuel demand EU'!H117</f>
        <v>0</v>
      </c>
      <c r="I122" s="253">
        <f>'Fast pyro% (5)'!I11*'Fuel demand EU'!I117</f>
        <v>0</v>
      </c>
    </row>
    <row r="123" spans="1:9" ht="14.45">
      <c r="A123" s="246" t="s">
        <v>481</v>
      </c>
      <c r="B123" s="252">
        <f>'Fast pyro% (5)'!B12*'Fuel demand EU'!B118</f>
        <v>0</v>
      </c>
      <c r="C123" s="252">
        <f>'Fast pyro% (5)'!C12*'Fuel demand EU'!C118</f>
        <v>0</v>
      </c>
      <c r="D123" s="252">
        <f>'Fast pyro% (5)'!D12*'Fuel demand EU'!D118</f>
        <v>3239422.5098398714</v>
      </c>
      <c r="E123" s="252">
        <f>'Fast pyro% (5)'!E12*'Fuel demand EU'!E118</f>
        <v>5439646.8871397357</v>
      </c>
      <c r="F123" s="252">
        <f>'Fast pyro% (5)'!F12*'Fuel demand EU'!F118</f>
        <v>9159709.8007770125</v>
      </c>
      <c r="G123" s="252">
        <f>'Fast pyro% (5)'!G12*'Fuel demand EU'!G118</f>
        <v>15129162.197400471</v>
      </c>
      <c r="H123" s="252">
        <f>'Fast pyro% (5)'!H12*'Fuel demand EU'!H118</f>
        <v>24062992.934668809</v>
      </c>
      <c r="I123" s="253">
        <f>'Fast pyro% (5)'!I12*'Fuel demand EU'!I118</f>
        <v>39250189.723031029</v>
      </c>
    </row>
    <row r="124" spans="1:9" ht="14.45">
      <c r="A124" s="246" t="s">
        <v>482</v>
      </c>
      <c r="B124" s="252">
        <f>'Fast pyro% (5)'!B13*'Fuel demand EU'!B119</f>
        <v>0</v>
      </c>
      <c r="C124" s="252">
        <f>'Fast pyro% (5)'!C13*'Fuel demand EU'!C119</f>
        <v>0</v>
      </c>
      <c r="D124" s="252">
        <f>'Fast pyro% (5)'!D13*'Fuel demand EU'!D119</f>
        <v>0</v>
      </c>
      <c r="E124" s="252">
        <f>'Fast pyro% (5)'!E13*'Fuel demand EU'!E119</f>
        <v>0</v>
      </c>
      <c r="F124" s="252">
        <f>'Fast pyro% (5)'!F13*'Fuel demand EU'!F119</f>
        <v>0</v>
      </c>
      <c r="G124" s="252">
        <f>'Fast pyro% (5)'!G13*'Fuel demand EU'!G119</f>
        <v>0</v>
      </c>
      <c r="H124" s="252">
        <f>'Fast pyro% (5)'!H13*'Fuel demand EU'!H119</f>
        <v>0</v>
      </c>
      <c r="I124" s="253">
        <f>'Fast pyro% (5)'!I13*'Fuel demand EU'!I119</f>
        <v>0</v>
      </c>
    </row>
    <row r="125" spans="1:9" ht="14.45">
      <c r="A125" s="247" t="s">
        <v>483</v>
      </c>
      <c r="B125" s="252">
        <f>'Fast pyro% (5)'!B14*'Fuel demand EU'!B120</f>
        <v>0</v>
      </c>
      <c r="C125" s="252">
        <f>'Fast pyro% (5)'!C14*'Fuel demand EU'!C120</f>
        <v>0</v>
      </c>
      <c r="D125" s="252">
        <f>'Fast pyro% (5)'!D14*'Fuel demand EU'!D120</f>
        <v>0</v>
      </c>
      <c r="E125" s="252">
        <f>'Fast pyro% (5)'!E14*'Fuel demand EU'!E120</f>
        <v>0</v>
      </c>
      <c r="F125" s="252">
        <f>'Fast pyro% (5)'!F14*'Fuel demand EU'!F120</f>
        <v>0</v>
      </c>
      <c r="G125" s="252">
        <f>'Fast pyro% (5)'!G14*'Fuel demand EU'!G120</f>
        <v>0</v>
      </c>
      <c r="H125" s="252">
        <f>'Fast pyro% (5)'!H14*'Fuel demand EU'!H120</f>
        <v>0</v>
      </c>
      <c r="I125" s="253">
        <f>'Fast pyro% (5)'!I14*'Fuel demand EU'!I120</f>
        <v>0</v>
      </c>
    </row>
    <row r="126" spans="1:9" ht="14.45">
      <c r="A126" s="248" t="s">
        <v>484</v>
      </c>
      <c r="B126" s="252">
        <f>'Fast pyro% (5)'!B15*'Fuel demand EU'!B121</f>
        <v>0</v>
      </c>
      <c r="C126" s="252">
        <f>'Fast pyro% (5)'!C15*'Fuel demand EU'!C121</f>
        <v>0</v>
      </c>
      <c r="D126" s="252">
        <f>'Fast pyro% (5)'!D15*'Fuel demand EU'!D121</f>
        <v>0</v>
      </c>
      <c r="E126" s="252">
        <f>'Fast pyro% (5)'!E15*'Fuel demand EU'!E121</f>
        <v>0</v>
      </c>
      <c r="F126" s="252">
        <f>'Fast pyro% (5)'!F15*'Fuel demand EU'!F121</f>
        <v>0</v>
      </c>
      <c r="G126" s="252">
        <f>'Fast pyro% (5)'!G15*'Fuel demand EU'!G121</f>
        <v>0</v>
      </c>
      <c r="H126" s="252">
        <f>'Fast pyro% (5)'!H15*'Fuel demand EU'!H121</f>
        <v>0</v>
      </c>
      <c r="I126" s="253">
        <f>'Fast pyro% (5)'!I15*'Fuel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'Fast pyro% (5)'!B9*'Fuel demand EU'!B125</f>
        <v>0</v>
      </c>
      <c r="C130" s="252">
        <f>'Fast pyro% (5)'!C9*'Fuel demand EU'!C125</f>
        <v>0</v>
      </c>
      <c r="D130" s="252">
        <f>'Fast pyro% (5)'!D9*'Fuel demand EU'!D125</f>
        <v>0</v>
      </c>
      <c r="E130" s="252">
        <f>'Fast pyro% (5)'!E9*'Fuel demand EU'!E125</f>
        <v>0</v>
      </c>
      <c r="F130" s="252">
        <f>'Fast pyro% (5)'!F9*'Fuel demand EU'!F125</f>
        <v>0</v>
      </c>
      <c r="G130" s="252">
        <f>'Fast pyro% (5)'!G9*'Fuel demand EU'!G125</f>
        <v>0</v>
      </c>
      <c r="H130" s="252">
        <f>'Fast pyro% (5)'!H9*'Fuel demand EU'!H125</f>
        <v>0</v>
      </c>
      <c r="I130" s="253">
        <f>'Fast pyro% (5)'!I9*'Fuel demand EU'!I125</f>
        <v>0</v>
      </c>
    </row>
    <row r="131" spans="1:9" ht="14.45">
      <c r="A131" s="246" t="s">
        <v>480</v>
      </c>
      <c r="B131" s="252">
        <f>'Fast pyro% (5)'!B10*'Fuel demand EU'!B126</f>
        <v>0</v>
      </c>
      <c r="C131" s="252">
        <f>'Fast pyro% (5)'!C10*'Fuel demand EU'!C126</f>
        <v>0</v>
      </c>
      <c r="D131" s="252">
        <f>'Fast pyro% (5)'!D10*'Fuel demand EU'!D126</f>
        <v>0</v>
      </c>
      <c r="E131" s="252">
        <f>'Fast pyro% (5)'!E10*'Fuel demand EU'!E126</f>
        <v>0</v>
      </c>
      <c r="F131" s="252">
        <f>'Fast pyro% (5)'!F10*'Fuel demand EU'!F126</f>
        <v>0</v>
      </c>
      <c r="G131" s="252">
        <f>'Fast pyro% (5)'!G10*'Fuel demand EU'!G126</f>
        <v>0</v>
      </c>
      <c r="H131" s="252">
        <f>'Fast pyro% (5)'!H10*'Fuel demand EU'!H126</f>
        <v>0</v>
      </c>
      <c r="I131" s="253">
        <f>'Fast pyro% (5)'!I10*'Fuel demand EU'!I126</f>
        <v>0</v>
      </c>
    </row>
    <row r="132" spans="1:9" ht="14.45">
      <c r="A132" s="246" t="s">
        <v>84</v>
      </c>
      <c r="B132" s="252">
        <f>'Fast pyro% (5)'!B11*'Fuel demand EU'!B127</f>
        <v>0</v>
      </c>
      <c r="C132" s="252">
        <f>'Fast pyro% (5)'!C11*'Fuel demand EU'!C127</f>
        <v>0</v>
      </c>
      <c r="D132" s="252">
        <f>'Fast pyro% (5)'!D11*'Fuel demand EU'!D127</f>
        <v>0</v>
      </c>
      <c r="E132" s="252">
        <f>'Fast pyro% (5)'!E11*'Fuel demand EU'!E127</f>
        <v>0</v>
      </c>
      <c r="F132" s="252">
        <f>'Fast pyro% (5)'!F11*'Fuel demand EU'!F127</f>
        <v>0</v>
      </c>
      <c r="G132" s="252">
        <f>'Fast pyro% (5)'!G11*'Fuel demand EU'!G127</f>
        <v>0</v>
      </c>
      <c r="H132" s="252">
        <f>'Fast pyro% (5)'!H11*'Fuel demand EU'!H127</f>
        <v>0</v>
      </c>
      <c r="I132" s="253">
        <f>'Fast pyro% (5)'!I11*'Fuel demand EU'!I127</f>
        <v>0</v>
      </c>
    </row>
    <row r="133" spans="1:9" ht="14.45">
      <c r="A133" s="246" t="s">
        <v>481</v>
      </c>
      <c r="B133" s="252">
        <f>'Fast pyro% (5)'!B12*'Fuel demand EU'!B128</f>
        <v>0</v>
      </c>
      <c r="C133" s="252">
        <f>'Fast pyro% (5)'!C12*'Fuel demand EU'!C128</f>
        <v>0</v>
      </c>
      <c r="D133" s="252">
        <f>'Fast pyro% (5)'!D12*'Fuel demand EU'!D128</f>
        <v>0</v>
      </c>
      <c r="E133" s="252">
        <f>'Fast pyro% (5)'!E12*'Fuel demand EU'!E128</f>
        <v>0</v>
      </c>
      <c r="F133" s="252">
        <f>'Fast pyro% (5)'!F12*'Fuel demand EU'!F128</f>
        <v>0</v>
      </c>
      <c r="G133" s="252">
        <f>'Fast pyro% (5)'!G12*'Fuel demand EU'!G128</f>
        <v>0</v>
      </c>
      <c r="H133" s="252">
        <f>'Fast pyro% (5)'!H12*'Fuel demand EU'!H128</f>
        <v>0</v>
      </c>
      <c r="I133" s="253">
        <f>'Fast pyro% (5)'!I12*'Fuel demand EU'!I128</f>
        <v>0</v>
      </c>
    </row>
    <row r="134" spans="1:9" ht="14.45">
      <c r="A134" s="246" t="s">
        <v>482</v>
      </c>
      <c r="B134" s="252">
        <f>'Fast pyro% (5)'!B13*'Fuel demand EU'!B129</f>
        <v>0</v>
      </c>
      <c r="C134" s="252">
        <f>'Fast pyro% (5)'!C13*'Fuel demand EU'!C129</f>
        <v>0</v>
      </c>
      <c r="D134" s="252">
        <f>'Fast pyro% (5)'!D13*'Fuel demand EU'!D129</f>
        <v>0</v>
      </c>
      <c r="E134" s="252">
        <f>'Fast pyro% (5)'!E13*'Fuel demand EU'!E129</f>
        <v>0</v>
      </c>
      <c r="F134" s="252">
        <f>'Fast pyro% (5)'!F13*'Fuel demand EU'!F129</f>
        <v>0</v>
      </c>
      <c r="G134" s="252">
        <f>'Fast pyro% (5)'!G13*'Fuel demand EU'!G129</f>
        <v>0</v>
      </c>
      <c r="H134" s="252">
        <f>'Fast pyro% (5)'!H13*'Fuel demand EU'!H129</f>
        <v>0</v>
      </c>
      <c r="I134" s="253">
        <f>'Fast pyro% (5)'!I13*'Fuel demand EU'!I129</f>
        <v>0</v>
      </c>
    </row>
    <row r="135" spans="1:9" ht="14.45">
      <c r="A135" s="247" t="s">
        <v>483</v>
      </c>
      <c r="B135" s="252">
        <f>'Fast pyro% (5)'!B14*'Fuel demand EU'!B130</f>
        <v>0</v>
      </c>
      <c r="C135" s="252">
        <f>'Fast pyro% (5)'!C14*'Fuel demand EU'!C130</f>
        <v>0</v>
      </c>
      <c r="D135" s="252">
        <f>'Fast pyro% (5)'!D14*'Fuel demand EU'!D130</f>
        <v>0</v>
      </c>
      <c r="E135" s="252">
        <f>'Fast pyro% (5)'!E14*'Fuel demand EU'!E130</f>
        <v>0</v>
      </c>
      <c r="F135" s="252">
        <f>'Fast pyro% (5)'!F14*'Fuel demand EU'!F130</f>
        <v>0</v>
      </c>
      <c r="G135" s="252">
        <f>'Fast pyro% (5)'!G14*'Fuel demand EU'!G130</f>
        <v>0</v>
      </c>
      <c r="H135" s="252">
        <f>'Fast pyro% (5)'!H14*'Fuel demand EU'!H130</f>
        <v>0</v>
      </c>
      <c r="I135" s="253">
        <f>'Fast pyro% (5)'!I14*'Fuel demand EU'!I130</f>
        <v>0</v>
      </c>
    </row>
    <row r="136" spans="1:9" ht="14.45">
      <c r="A136" s="248" t="s">
        <v>484</v>
      </c>
      <c r="B136" s="252">
        <f>'Fast pyro% (5)'!B15*'Fuel demand EU'!B131</f>
        <v>0</v>
      </c>
      <c r="C136" s="252">
        <f>'Fast pyro% (5)'!C15*'Fuel demand EU'!C131</f>
        <v>0</v>
      </c>
      <c r="D136" s="252">
        <f>'Fast pyro% (5)'!D15*'Fuel demand EU'!D131</f>
        <v>0</v>
      </c>
      <c r="E136" s="252">
        <f>'Fast pyro% (5)'!E15*'Fuel demand EU'!E131</f>
        <v>0</v>
      </c>
      <c r="F136" s="252">
        <f>'Fast pyro% (5)'!F15*'Fuel demand EU'!F131</f>
        <v>0</v>
      </c>
      <c r="G136" s="252">
        <f>'Fast pyro% (5)'!G15*'Fuel demand EU'!G131</f>
        <v>0</v>
      </c>
      <c r="H136" s="252">
        <f>'Fast pyro% (5)'!H15*'Fuel demand EU'!H131</f>
        <v>0</v>
      </c>
      <c r="I136" s="253">
        <f>'Fast pyro% (5)'!I15*'Fuel demand EU'!I131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'Fast pyro% (5)'!B9*'Fuel demand EU'!B135</f>
        <v>0</v>
      </c>
      <c r="C140" s="252">
        <f>'Fast pyro% (5)'!C9*'Fuel demand EU'!C135</f>
        <v>0</v>
      </c>
      <c r="D140" s="252">
        <f>'Fast pyro% (5)'!D9*'Fuel demand EU'!D135</f>
        <v>0</v>
      </c>
      <c r="E140" s="252">
        <f>'Fast pyro% (5)'!E9*'Fuel demand EU'!E135</f>
        <v>0</v>
      </c>
      <c r="F140" s="252">
        <f>'Fast pyro% (5)'!F9*'Fuel demand EU'!F135</f>
        <v>0</v>
      </c>
      <c r="G140" s="252">
        <f>'Fast pyro% (5)'!G9*'Fuel demand EU'!G135</f>
        <v>0</v>
      </c>
      <c r="H140" s="252">
        <f>'Fast pyro% (5)'!H9*'Fuel demand EU'!H135</f>
        <v>0</v>
      </c>
      <c r="I140" s="253">
        <f>'Fast pyro% (5)'!I9*'Fuel demand EU'!I135</f>
        <v>0</v>
      </c>
    </row>
    <row r="141" spans="1:9" ht="14.45">
      <c r="A141" s="246" t="s">
        <v>480</v>
      </c>
      <c r="B141" s="252">
        <f>'Fast pyro% (5)'!B10*'Fuel demand EU'!B136</f>
        <v>0</v>
      </c>
      <c r="C141" s="252">
        <f>'Fast pyro% (5)'!C10*'Fuel demand EU'!C136</f>
        <v>0</v>
      </c>
      <c r="D141" s="252">
        <f>'Fast pyro% (5)'!D10*'Fuel demand EU'!D136</f>
        <v>0</v>
      </c>
      <c r="E141" s="252">
        <f>'Fast pyro% (5)'!E10*'Fuel demand EU'!E136</f>
        <v>0</v>
      </c>
      <c r="F141" s="252">
        <f>'Fast pyro% (5)'!F10*'Fuel demand EU'!F136</f>
        <v>0</v>
      </c>
      <c r="G141" s="252">
        <f>'Fast pyro% (5)'!G10*'Fuel demand EU'!G136</f>
        <v>0</v>
      </c>
      <c r="H141" s="252">
        <f>'Fast pyro% (5)'!H10*'Fuel demand EU'!H136</f>
        <v>0</v>
      </c>
      <c r="I141" s="253">
        <f>'Fast pyro% (5)'!I10*'Fuel demand EU'!I136</f>
        <v>0</v>
      </c>
    </row>
    <row r="142" spans="1:9" ht="14.45">
      <c r="A142" s="246" t="s">
        <v>84</v>
      </c>
      <c r="B142" s="252">
        <f>'Fast pyro% (5)'!B11*'Fuel demand EU'!B137</f>
        <v>0</v>
      </c>
      <c r="C142" s="252">
        <f>'Fast pyro% (5)'!C11*'Fuel demand EU'!C137</f>
        <v>0</v>
      </c>
      <c r="D142" s="252">
        <f>'Fast pyro% (5)'!D11*'Fuel demand EU'!D137</f>
        <v>0</v>
      </c>
      <c r="E142" s="252">
        <f>'Fast pyro% (5)'!E11*'Fuel demand EU'!E137</f>
        <v>0</v>
      </c>
      <c r="F142" s="252">
        <f>'Fast pyro% (5)'!F11*'Fuel demand EU'!F137</f>
        <v>0</v>
      </c>
      <c r="G142" s="252">
        <f>'Fast pyro% (5)'!G11*'Fuel demand EU'!G137</f>
        <v>0</v>
      </c>
      <c r="H142" s="252">
        <f>'Fast pyro% (5)'!H11*'Fuel demand EU'!H137</f>
        <v>0</v>
      </c>
      <c r="I142" s="253">
        <f>'Fast pyro% (5)'!I11*'Fuel demand EU'!I137</f>
        <v>0</v>
      </c>
    </row>
    <row r="143" spans="1:9" ht="14.45">
      <c r="A143" s="246" t="s">
        <v>481</v>
      </c>
      <c r="B143" s="252">
        <f>'Fast pyro% (5)'!B12*'Fuel demand EU'!B138</f>
        <v>0</v>
      </c>
      <c r="C143" s="252">
        <f>'Fast pyro% (5)'!C12*'Fuel demand EU'!C138</f>
        <v>0</v>
      </c>
      <c r="D143" s="252">
        <f>'Fast pyro% (5)'!D12*'Fuel demand EU'!D138</f>
        <v>0</v>
      </c>
      <c r="E143" s="252">
        <f>'Fast pyro% (5)'!E12*'Fuel demand EU'!E138</f>
        <v>0</v>
      </c>
      <c r="F143" s="252">
        <f>'Fast pyro% (5)'!F12*'Fuel demand EU'!F138</f>
        <v>0</v>
      </c>
      <c r="G143" s="252">
        <f>'Fast pyro% (5)'!G12*'Fuel demand EU'!G138</f>
        <v>0</v>
      </c>
      <c r="H143" s="252">
        <f>'Fast pyro% (5)'!H12*'Fuel demand EU'!H138</f>
        <v>0</v>
      </c>
      <c r="I143" s="253">
        <f>'Fast pyro% (5)'!I12*'Fuel demand EU'!I138</f>
        <v>0</v>
      </c>
    </row>
    <row r="144" spans="1:9" ht="14.45">
      <c r="A144" s="246" t="s">
        <v>482</v>
      </c>
      <c r="B144" s="252">
        <f>'Fast pyro% (5)'!B13*'Fuel demand EU'!B139</f>
        <v>0</v>
      </c>
      <c r="C144" s="252">
        <f>'Fast pyro% (5)'!C13*'Fuel demand EU'!C139</f>
        <v>0</v>
      </c>
      <c r="D144" s="252">
        <f>'Fast pyro% (5)'!D13*'Fuel demand EU'!D139</f>
        <v>0</v>
      </c>
      <c r="E144" s="252">
        <f>'Fast pyro% (5)'!E13*'Fuel demand EU'!E139</f>
        <v>0</v>
      </c>
      <c r="F144" s="252">
        <f>'Fast pyro% (5)'!F13*'Fuel demand EU'!F139</f>
        <v>0</v>
      </c>
      <c r="G144" s="252">
        <f>'Fast pyro% (5)'!G13*'Fuel demand EU'!G139</f>
        <v>0</v>
      </c>
      <c r="H144" s="252">
        <f>'Fast pyro% (5)'!H13*'Fuel demand EU'!H139</f>
        <v>0</v>
      </c>
      <c r="I144" s="253">
        <f>'Fast pyro% (5)'!I13*'Fuel demand EU'!I139</f>
        <v>0</v>
      </c>
    </row>
    <row r="145" spans="1:9" ht="14.45">
      <c r="A145" s="247" t="s">
        <v>483</v>
      </c>
      <c r="B145" s="252">
        <f>'Fast pyro% (5)'!B14*'Fuel demand EU'!B140</f>
        <v>0</v>
      </c>
      <c r="C145" s="252">
        <f>'Fast pyro% (5)'!C14*'Fuel demand EU'!C140</f>
        <v>0</v>
      </c>
      <c r="D145" s="252">
        <f>'Fast pyro% (5)'!D14*'Fuel demand EU'!D140</f>
        <v>0</v>
      </c>
      <c r="E145" s="252">
        <f>'Fast pyro% (5)'!E14*'Fuel demand EU'!E140</f>
        <v>0</v>
      </c>
      <c r="F145" s="252">
        <f>'Fast pyro% (5)'!F14*'Fuel demand EU'!F140</f>
        <v>0</v>
      </c>
      <c r="G145" s="252">
        <f>'Fast pyro% (5)'!G14*'Fuel demand EU'!G140</f>
        <v>0</v>
      </c>
      <c r="H145" s="252">
        <f>'Fast pyro% (5)'!H14*'Fuel demand EU'!H140</f>
        <v>0</v>
      </c>
      <c r="I145" s="253">
        <f>'Fast pyro% (5)'!I14*'Fuel demand EU'!I140</f>
        <v>0</v>
      </c>
    </row>
    <row r="146" spans="1:9" ht="14.45">
      <c r="A146" s="248" t="s">
        <v>484</v>
      </c>
      <c r="B146" s="252">
        <f>'Fast pyro% (5)'!B15*'Fuel demand EU'!B141</f>
        <v>0</v>
      </c>
      <c r="C146" s="252">
        <f>'Fast pyro% (5)'!C15*'Fuel demand EU'!C141</f>
        <v>0</v>
      </c>
      <c r="D146" s="252">
        <f>'Fast pyro% (5)'!D15*'Fuel demand EU'!D141</f>
        <v>0</v>
      </c>
      <c r="E146" s="252">
        <f>'Fast pyro% (5)'!E15*'Fuel demand EU'!E141</f>
        <v>0</v>
      </c>
      <c r="F146" s="252">
        <f>'Fast pyro% (5)'!F15*'Fuel demand EU'!F141</f>
        <v>0</v>
      </c>
      <c r="G146" s="252">
        <f>'Fast pyro% (5)'!G15*'Fuel demand EU'!G141</f>
        <v>0</v>
      </c>
      <c r="H146" s="252">
        <f>'Fast pyro% (5)'!H15*'Fuel demand EU'!H141</f>
        <v>0</v>
      </c>
      <c r="I146" s="253">
        <f>'Fast pyro% (5)'!I15*'Fuel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'Fast pyro% (5)'!B9*'Fuel demand EU'!B145</f>
        <v>0</v>
      </c>
      <c r="C150" s="252">
        <f>'Fast pyro% (5)'!C9*'Fuel demand EU'!C145</f>
        <v>0</v>
      </c>
      <c r="D150" s="252">
        <f>'Fast pyro% (5)'!D9*'Fuel demand EU'!D145</f>
        <v>0</v>
      </c>
      <c r="E150" s="252">
        <f>'Fast pyro% (5)'!E9*'Fuel demand EU'!E145</f>
        <v>0</v>
      </c>
      <c r="F150" s="252">
        <f>'Fast pyro% (5)'!F9*'Fuel demand EU'!F145</f>
        <v>0</v>
      </c>
      <c r="G150" s="252">
        <f>'Fast pyro% (5)'!G9*'Fuel demand EU'!G145</f>
        <v>0</v>
      </c>
      <c r="H150" s="252">
        <f>'Fast pyro% (5)'!H9*'Fuel demand EU'!H145</f>
        <v>0</v>
      </c>
      <c r="I150" s="253">
        <f>'Fast pyro% (5)'!I9*'Fuel demand EU'!I145</f>
        <v>0</v>
      </c>
    </row>
    <row r="151" spans="1:9" ht="14.45">
      <c r="A151" s="246" t="s">
        <v>480</v>
      </c>
      <c r="B151" s="252">
        <f>'Fast pyro% (5)'!B10*'Fuel demand EU'!B146</f>
        <v>0</v>
      </c>
      <c r="C151" s="252">
        <f>'Fast pyro% (5)'!C10*'Fuel demand EU'!C146</f>
        <v>0</v>
      </c>
      <c r="D151" s="252">
        <f>'Fast pyro% (5)'!D10*'Fuel demand EU'!D146</f>
        <v>0</v>
      </c>
      <c r="E151" s="252">
        <f>'Fast pyro% (5)'!E10*'Fuel demand EU'!E146</f>
        <v>0</v>
      </c>
      <c r="F151" s="252">
        <f>'Fast pyro% (5)'!F10*'Fuel demand EU'!F146</f>
        <v>0</v>
      </c>
      <c r="G151" s="252">
        <f>'Fast pyro% (5)'!G10*'Fuel demand EU'!G146</f>
        <v>0</v>
      </c>
      <c r="H151" s="252">
        <f>'Fast pyro% (5)'!H10*'Fuel demand EU'!H146</f>
        <v>0</v>
      </c>
      <c r="I151" s="253">
        <f>'Fast pyro% (5)'!I10*'Fuel demand EU'!I146</f>
        <v>0</v>
      </c>
    </row>
    <row r="152" spans="1:9" ht="14.45">
      <c r="A152" s="246" t="s">
        <v>84</v>
      </c>
      <c r="B152" s="252">
        <f>'Fast pyro% (5)'!B11*'Fuel demand EU'!B147</f>
        <v>0</v>
      </c>
      <c r="C152" s="252">
        <f>'Fast pyro% (5)'!C11*'Fuel demand EU'!C147</f>
        <v>0</v>
      </c>
      <c r="D152" s="252">
        <f>'Fast pyro% (5)'!D11*'Fuel demand EU'!D147</f>
        <v>0</v>
      </c>
      <c r="E152" s="252">
        <f>'Fast pyro% (5)'!E11*'Fuel demand EU'!E147</f>
        <v>0</v>
      </c>
      <c r="F152" s="252">
        <f>'Fast pyro% (5)'!F11*'Fuel demand EU'!F147</f>
        <v>0</v>
      </c>
      <c r="G152" s="252">
        <f>'Fast pyro% (5)'!G11*'Fuel demand EU'!G147</f>
        <v>0</v>
      </c>
      <c r="H152" s="252">
        <f>'Fast pyro% (5)'!H11*'Fuel demand EU'!H147</f>
        <v>0</v>
      </c>
      <c r="I152" s="253">
        <f>'Fast pyro% (5)'!I11*'Fuel demand EU'!I147</f>
        <v>0</v>
      </c>
    </row>
    <row r="153" spans="1:9" ht="14.45">
      <c r="A153" s="246" t="s">
        <v>481</v>
      </c>
      <c r="B153" s="252">
        <f>'Fast pyro% (5)'!B12*'Fuel demand EU'!B148</f>
        <v>0</v>
      </c>
      <c r="C153" s="252">
        <f>'Fast pyro% (5)'!C12*'Fuel demand EU'!C148</f>
        <v>0</v>
      </c>
      <c r="D153" s="252">
        <f>'Fast pyro% (5)'!D12*'Fuel demand EU'!D148</f>
        <v>0</v>
      </c>
      <c r="E153" s="252">
        <f>'Fast pyro% (5)'!E12*'Fuel demand EU'!E148</f>
        <v>0</v>
      </c>
      <c r="F153" s="252">
        <f>'Fast pyro% (5)'!F12*'Fuel demand EU'!F148</f>
        <v>0</v>
      </c>
      <c r="G153" s="252">
        <f>'Fast pyro% (5)'!G12*'Fuel demand EU'!G148</f>
        <v>0</v>
      </c>
      <c r="H153" s="252">
        <f>'Fast pyro% (5)'!H12*'Fuel demand EU'!H148</f>
        <v>0</v>
      </c>
      <c r="I153" s="253">
        <f>'Fast pyro% (5)'!I12*'Fuel demand EU'!I148</f>
        <v>0</v>
      </c>
    </row>
    <row r="154" spans="1:9" ht="14.45">
      <c r="A154" s="246" t="s">
        <v>482</v>
      </c>
      <c r="B154" s="252">
        <f>'Fast pyro% (5)'!B13*'Fuel demand EU'!B149</f>
        <v>0</v>
      </c>
      <c r="C154" s="252">
        <f>'Fast pyro% (5)'!C13*'Fuel demand EU'!C149</f>
        <v>0</v>
      </c>
      <c r="D154" s="252">
        <f>'Fast pyro% (5)'!D13*'Fuel demand EU'!D149</f>
        <v>0</v>
      </c>
      <c r="E154" s="252">
        <f>'Fast pyro% (5)'!E13*'Fuel demand EU'!E149</f>
        <v>0</v>
      </c>
      <c r="F154" s="252">
        <f>'Fast pyro% (5)'!F13*'Fuel demand EU'!F149</f>
        <v>0</v>
      </c>
      <c r="G154" s="252">
        <f>'Fast pyro% (5)'!G13*'Fuel demand EU'!G149</f>
        <v>0</v>
      </c>
      <c r="H154" s="252">
        <f>'Fast pyro% (5)'!H13*'Fuel demand EU'!H149</f>
        <v>0</v>
      </c>
      <c r="I154" s="253">
        <f>'Fast pyro% (5)'!I13*'Fuel demand EU'!I149</f>
        <v>0</v>
      </c>
    </row>
    <row r="155" spans="1:9" ht="14.45">
      <c r="A155" s="247" t="s">
        <v>483</v>
      </c>
      <c r="B155" s="252">
        <f>'Fast pyro% (5)'!B14*'Fuel demand EU'!B150</f>
        <v>0</v>
      </c>
      <c r="C155" s="252">
        <f>'Fast pyro% (5)'!C14*'Fuel demand EU'!C150</f>
        <v>0</v>
      </c>
      <c r="D155" s="252">
        <f>'Fast pyro% (5)'!D14*'Fuel demand EU'!D150</f>
        <v>0</v>
      </c>
      <c r="E155" s="252">
        <f>'Fast pyro% (5)'!E14*'Fuel demand EU'!E150</f>
        <v>0</v>
      </c>
      <c r="F155" s="252">
        <f>'Fast pyro% (5)'!F14*'Fuel demand EU'!F150</f>
        <v>0</v>
      </c>
      <c r="G155" s="252">
        <f>'Fast pyro% (5)'!G14*'Fuel demand EU'!G150</f>
        <v>0</v>
      </c>
      <c r="H155" s="252">
        <f>'Fast pyro% (5)'!H14*'Fuel demand EU'!H150</f>
        <v>0</v>
      </c>
      <c r="I155" s="253">
        <f>'Fast pyro% (5)'!I14*'Fuel demand EU'!I150</f>
        <v>0</v>
      </c>
    </row>
    <row r="156" spans="1:9" ht="14.45">
      <c r="A156" s="248" t="s">
        <v>484</v>
      </c>
      <c r="B156" s="252">
        <f>'Fast pyro% (5)'!B15*'Fuel demand EU'!B151</f>
        <v>0</v>
      </c>
      <c r="C156" s="252">
        <f>'Fast pyro% (5)'!C15*'Fuel demand EU'!C151</f>
        <v>0</v>
      </c>
      <c r="D156" s="252">
        <f>'Fast pyro% (5)'!D15*'Fuel demand EU'!D151</f>
        <v>0</v>
      </c>
      <c r="E156" s="252">
        <f>'Fast pyro% (5)'!E15*'Fuel demand EU'!E151</f>
        <v>0</v>
      </c>
      <c r="F156" s="252">
        <f>'Fast pyro% (5)'!F15*'Fuel demand EU'!F151</f>
        <v>0</v>
      </c>
      <c r="G156" s="252">
        <f>'Fast pyro% (5)'!G15*'Fuel demand EU'!G151</f>
        <v>0</v>
      </c>
      <c r="H156" s="252">
        <f>'Fast pyro% (5)'!H15*'Fuel demand EU'!H151</f>
        <v>0</v>
      </c>
      <c r="I156" s="253">
        <f>'Fast pyro% (5)'!I15*'Fuel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'Fast pyro% (5)'!B9*'Fuel demand EU'!B155</f>
        <v>0</v>
      </c>
      <c r="C160" s="252">
        <f>'Fast pyro% (5)'!C9*'Fuel demand EU'!C155</f>
        <v>0</v>
      </c>
      <c r="D160" s="252">
        <f>'Fast pyro% (5)'!D9*'Fuel demand EU'!D155</f>
        <v>0</v>
      </c>
      <c r="E160" s="252">
        <f>'Fast pyro% (5)'!E9*'Fuel demand EU'!E155</f>
        <v>0</v>
      </c>
      <c r="F160" s="252">
        <f>'Fast pyro% (5)'!F9*'Fuel demand EU'!F155</f>
        <v>0</v>
      </c>
      <c r="G160" s="252">
        <f>'Fast pyro% (5)'!G9*'Fuel demand EU'!G155</f>
        <v>0</v>
      </c>
      <c r="H160" s="252">
        <f>'Fast pyro% (5)'!H9*'Fuel demand EU'!H155</f>
        <v>0</v>
      </c>
      <c r="I160" s="253">
        <f>'Fast pyro% (5)'!I9*'Fuel demand EU'!I155</f>
        <v>0</v>
      </c>
    </row>
    <row r="161" spans="1:9" ht="14.45">
      <c r="A161" s="246" t="s">
        <v>480</v>
      </c>
      <c r="B161" s="252">
        <f>'Fast pyro% (5)'!B10*'Fuel demand EU'!B156</f>
        <v>0</v>
      </c>
      <c r="C161" s="252">
        <f>'Fast pyro% (5)'!C10*'Fuel demand EU'!C156</f>
        <v>0</v>
      </c>
      <c r="D161" s="252">
        <f>'Fast pyro% (5)'!D10*'Fuel demand EU'!D156</f>
        <v>0</v>
      </c>
      <c r="E161" s="252">
        <f>'Fast pyro% (5)'!E10*'Fuel demand EU'!E156</f>
        <v>0</v>
      </c>
      <c r="F161" s="252">
        <f>'Fast pyro% (5)'!F10*'Fuel demand EU'!F156</f>
        <v>0</v>
      </c>
      <c r="G161" s="252">
        <f>'Fast pyro% (5)'!G10*'Fuel demand EU'!G156</f>
        <v>0</v>
      </c>
      <c r="H161" s="252">
        <f>'Fast pyro% (5)'!H10*'Fuel demand EU'!H156</f>
        <v>0</v>
      </c>
      <c r="I161" s="253">
        <f>'Fast pyro% (5)'!I10*'Fuel demand EU'!I156</f>
        <v>0</v>
      </c>
    </row>
    <row r="162" spans="1:9" ht="14.45">
      <c r="A162" s="246" t="s">
        <v>84</v>
      </c>
      <c r="B162" s="252">
        <f>'Fast pyro% (5)'!B11*'Fuel demand EU'!B157</f>
        <v>0</v>
      </c>
      <c r="C162" s="252">
        <f>'Fast pyro% (5)'!C11*'Fuel demand EU'!C157</f>
        <v>0</v>
      </c>
      <c r="D162" s="252">
        <f>'Fast pyro% (5)'!D11*'Fuel demand EU'!D157</f>
        <v>0</v>
      </c>
      <c r="E162" s="252">
        <f>'Fast pyro% (5)'!E11*'Fuel demand EU'!E157</f>
        <v>0</v>
      </c>
      <c r="F162" s="252">
        <f>'Fast pyro% (5)'!F11*'Fuel demand EU'!F157</f>
        <v>0</v>
      </c>
      <c r="G162" s="252">
        <f>'Fast pyro% (5)'!G11*'Fuel demand EU'!G157</f>
        <v>0</v>
      </c>
      <c r="H162" s="252">
        <f>'Fast pyro% (5)'!H11*'Fuel demand EU'!H157</f>
        <v>0</v>
      </c>
      <c r="I162" s="253">
        <f>'Fast pyro% (5)'!I11*'Fuel demand EU'!I157</f>
        <v>0</v>
      </c>
    </row>
    <row r="163" spans="1:9" ht="14.45">
      <c r="A163" s="246" t="s">
        <v>481</v>
      </c>
      <c r="B163" s="252">
        <f>'Fast pyro% (5)'!B12*'Fuel demand EU'!B158</f>
        <v>0</v>
      </c>
      <c r="C163" s="252">
        <f>'Fast pyro% (5)'!C12*'Fuel demand EU'!C158</f>
        <v>0</v>
      </c>
      <c r="D163" s="252">
        <f>'Fast pyro% (5)'!D12*'Fuel demand EU'!D158</f>
        <v>3244408.0135389878</v>
      </c>
      <c r="E163" s="252">
        <f>'Fast pyro% (5)'!E12*'Fuel demand EU'!E158</f>
        <v>5899876.9175703935</v>
      </c>
      <c r="F163" s="252">
        <f>'Fast pyro% (5)'!F12*'Fuel demand EU'!F158</f>
        <v>11218344.466013644</v>
      </c>
      <c r="G163" s="252">
        <f>'Fast pyro% (5)'!G12*'Fuel demand EU'!G158</f>
        <v>20995335.923338819</v>
      </c>
      <c r="H163" s="252">
        <f>'Fast pyro% (5)'!H12*'Fuel demand EU'!H158</f>
        <v>40305575.547321297</v>
      </c>
      <c r="I163" s="253">
        <f>'Fast pyro% (5)'!I12*'Fuel demand EU'!I158</f>
        <v>82221359.336988285</v>
      </c>
    </row>
    <row r="164" spans="1:9" ht="14.45">
      <c r="A164" s="246" t="s">
        <v>482</v>
      </c>
      <c r="B164" s="252">
        <f>'Fast pyro% (5)'!B13*'Fuel demand EU'!B159</f>
        <v>0</v>
      </c>
      <c r="C164" s="252">
        <f>'Fast pyro% (5)'!C13*'Fuel demand EU'!C159</f>
        <v>0</v>
      </c>
      <c r="D164" s="252">
        <f>'Fast pyro% (5)'!D13*'Fuel demand EU'!D159</f>
        <v>0</v>
      </c>
      <c r="E164" s="252">
        <f>'Fast pyro% (5)'!E13*'Fuel demand EU'!E159</f>
        <v>0</v>
      </c>
      <c r="F164" s="252">
        <f>'Fast pyro% (5)'!F13*'Fuel demand EU'!F159</f>
        <v>0</v>
      </c>
      <c r="G164" s="252">
        <f>'Fast pyro% (5)'!G13*'Fuel demand EU'!G159</f>
        <v>0</v>
      </c>
      <c r="H164" s="252">
        <f>'Fast pyro% (5)'!H13*'Fuel demand EU'!H159</f>
        <v>0</v>
      </c>
      <c r="I164" s="253">
        <f>'Fast pyro% (5)'!I13*'Fuel demand EU'!I159</f>
        <v>0</v>
      </c>
    </row>
    <row r="165" spans="1:9" ht="14.45">
      <c r="A165" s="247" t="s">
        <v>483</v>
      </c>
      <c r="B165" s="252">
        <f>'Fast pyro% (5)'!B14*'Fuel demand EU'!B160</f>
        <v>0</v>
      </c>
      <c r="C165" s="252">
        <f>'Fast pyro% (5)'!C14*'Fuel demand EU'!C160</f>
        <v>0</v>
      </c>
      <c r="D165" s="252">
        <f>'Fast pyro% (5)'!D14*'Fuel demand EU'!D160</f>
        <v>0</v>
      </c>
      <c r="E165" s="252">
        <f>'Fast pyro% (5)'!E14*'Fuel demand EU'!E160</f>
        <v>0</v>
      </c>
      <c r="F165" s="252">
        <f>'Fast pyro% (5)'!F14*'Fuel demand EU'!F160</f>
        <v>0</v>
      </c>
      <c r="G165" s="252">
        <f>'Fast pyro% (5)'!G14*'Fuel demand EU'!G160</f>
        <v>0</v>
      </c>
      <c r="H165" s="252">
        <f>'Fast pyro% (5)'!H14*'Fuel demand EU'!H160</f>
        <v>0</v>
      </c>
      <c r="I165" s="253">
        <f>'Fast pyro% (5)'!I14*'Fuel demand EU'!I160</f>
        <v>0</v>
      </c>
    </row>
    <row r="166" spans="1:9" ht="14.65" thickBot="1">
      <c r="A166" s="251" t="s">
        <v>484</v>
      </c>
      <c r="B166" s="254">
        <f>'Fast pyro% (5)'!B15*'Fuel demand EU'!B161</f>
        <v>0</v>
      </c>
      <c r="C166" s="254">
        <f>'Fast pyro% (5)'!C15*'Fuel demand EU'!C161</f>
        <v>0</v>
      </c>
      <c r="D166" s="254">
        <f>'Fast pyro% (5)'!D15*'Fuel demand EU'!D161</f>
        <v>0</v>
      </c>
      <c r="E166" s="254">
        <f>'Fast pyro% (5)'!E15*'Fuel demand EU'!E161</f>
        <v>0</v>
      </c>
      <c r="F166" s="254">
        <f>'Fast pyro% (5)'!F15*'Fuel demand EU'!F161</f>
        <v>0</v>
      </c>
      <c r="G166" s="254">
        <f>'Fast pyro% (5)'!G15*'Fuel demand EU'!G161</f>
        <v>0</v>
      </c>
      <c r="H166" s="254">
        <f>'Fast pyro% (5)'!H15*'Fuel demand EU'!H161</f>
        <v>0</v>
      </c>
      <c r="I166" s="263">
        <f>'Fast pyro% (5)'!I15*'Fuel demand EU'!I161</f>
        <v>0</v>
      </c>
    </row>
  </sheetData>
  <conditionalFormatting sqref="K88:XFD92 J73:J77 K11:XFD52 J11:J37">
    <cfRule type="expression" dxfId="2747" priority="41">
      <formula>_xlfn.ISFORMULA(J11)</formula>
    </cfRule>
  </conditionalFormatting>
  <conditionalFormatting sqref="A1:XFD5 L53:XFD87 L93:XFD1048576 A10:XFD10 J6:XFD9">
    <cfRule type="expression" dxfId="2746" priority="42">
      <formula>_xlfn.ISFORMULA(A1)</formula>
    </cfRule>
  </conditionalFormatting>
  <conditionalFormatting sqref="A11:I11 A61:I63">
    <cfRule type="expression" dxfId="2745" priority="40">
      <formula>_xlfn.ISFORMULA(A11)</formula>
    </cfRule>
  </conditionalFormatting>
  <conditionalFormatting sqref="C12:I12 A12 C22:I22 A22 C42:I42 A42 C52:I52 A52 A15:A18 A25:A28 A43:I43 A53:I53 A44:A48 A54:A58 A13:I14 B15:I20 A23:I24 B25:I30">
    <cfRule type="expression" dxfId="2744" priority="39">
      <formula>_xlfn.ISFORMULA(A12)</formula>
    </cfRule>
  </conditionalFormatting>
  <conditionalFormatting sqref="A21:I21 A19:A20">
    <cfRule type="expression" dxfId="2743" priority="38">
      <formula>_xlfn.ISFORMULA(A19)</formula>
    </cfRule>
  </conditionalFormatting>
  <conditionalFormatting sqref="A31:I31 A29:A30 A41:I41">
    <cfRule type="expression" dxfId="2742" priority="37">
      <formula>_xlfn.ISFORMULA(A29)</formula>
    </cfRule>
  </conditionalFormatting>
  <conditionalFormatting sqref="A51:I51 A49:A50">
    <cfRule type="expression" dxfId="2741" priority="36">
      <formula>_xlfn.ISFORMULA(A49)</formula>
    </cfRule>
  </conditionalFormatting>
  <conditionalFormatting sqref="A59:A60">
    <cfRule type="expression" dxfId="2740" priority="35">
      <formula>_xlfn.ISFORMULA(A59)</formula>
    </cfRule>
  </conditionalFormatting>
  <conditionalFormatting sqref="C65:I65 A65 C75:I75 A75 C95:I95 C105:I105 A105 A66:I66 A76:I76 A96:I96 A106:I106 A67:A71 A77:A81 A97:A101 A107:A111">
    <cfRule type="expression" dxfId="2739" priority="34">
      <formula>_xlfn.ISFORMULA(A65)</formula>
    </cfRule>
  </conditionalFormatting>
  <conditionalFormatting sqref="A74:I74 A72:A73">
    <cfRule type="expression" dxfId="2738" priority="33">
      <formula>_xlfn.ISFORMULA(A72)</formula>
    </cfRule>
  </conditionalFormatting>
  <conditionalFormatting sqref="A84:I84 A82:A83 A94:I94">
    <cfRule type="expression" dxfId="2737" priority="32">
      <formula>_xlfn.ISFORMULA(A82)</formula>
    </cfRule>
  </conditionalFormatting>
  <conditionalFormatting sqref="A104:I104 A102:A103">
    <cfRule type="expression" dxfId="2736" priority="31">
      <formula>_xlfn.ISFORMULA(A102)</formula>
    </cfRule>
  </conditionalFormatting>
  <conditionalFormatting sqref="A112:A113">
    <cfRule type="expression" dxfId="2735" priority="30">
      <formula>_xlfn.ISFORMULA(A112)</formula>
    </cfRule>
  </conditionalFormatting>
  <conditionalFormatting sqref="A148">
    <cfRule type="expression" dxfId="2734" priority="16">
      <formula>_xlfn.ISFORMULA(A148)</formula>
    </cfRule>
  </conditionalFormatting>
  <conditionalFormatting sqref="C118:I118 A118 C128:I128 A128 C148:I148 C158:I158 A158 A119:I119 A129:I129 A149:I149 A159:I159 A120:A124 A130:A134 A150:A154 A160:A164">
    <cfRule type="expression" dxfId="2733" priority="29">
      <formula>_xlfn.ISFORMULA(A118)</formula>
    </cfRule>
  </conditionalFormatting>
  <conditionalFormatting sqref="A127:I127 A125:A126">
    <cfRule type="expression" dxfId="2732" priority="28">
      <formula>_xlfn.ISFORMULA(A125)</formula>
    </cfRule>
  </conditionalFormatting>
  <conditionalFormatting sqref="A137:I137 A135:A136 A147:I147">
    <cfRule type="expression" dxfId="2731" priority="27">
      <formula>_xlfn.ISFORMULA(A135)</formula>
    </cfRule>
  </conditionalFormatting>
  <conditionalFormatting sqref="A157:I157 A155:A156">
    <cfRule type="expression" dxfId="2730" priority="26">
      <formula>_xlfn.ISFORMULA(A155)</formula>
    </cfRule>
  </conditionalFormatting>
  <conditionalFormatting sqref="A165:A166">
    <cfRule type="expression" dxfId="2729" priority="25">
      <formula>_xlfn.ISFORMULA(A165)</formula>
    </cfRule>
  </conditionalFormatting>
  <conditionalFormatting sqref="C32:I32 A32 A33:I33 A34:A38">
    <cfRule type="expression" dxfId="2728" priority="24">
      <formula>_xlfn.ISFORMULA(A32)</formula>
    </cfRule>
  </conditionalFormatting>
  <conditionalFormatting sqref="A39:A40">
    <cfRule type="expression" dxfId="2727" priority="23">
      <formula>_xlfn.ISFORMULA(A39)</formula>
    </cfRule>
  </conditionalFormatting>
  <conditionalFormatting sqref="C85:I85 A85 A86:I86 A87:A91">
    <cfRule type="expression" dxfId="2726" priority="22">
      <formula>_xlfn.ISFORMULA(A85)</formula>
    </cfRule>
  </conditionalFormatting>
  <conditionalFormatting sqref="A92:A93">
    <cfRule type="expression" dxfId="2725" priority="21">
      <formula>_xlfn.ISFORMULA(A92)</formula>
    </cfRule>
  </conditionalFormatting>
  <conditionalFormatting sqref="C138:I138 A139:I139 A140:A144">
    <cfRule type="expression" dxfId="2724" priority="20">
      <formula>_xlfn.ISFORMULA(A138)</formula>
    </cfRule>
  </conditionalFormatting>
  <conditionalFormatting sqref="A145:A146">
    <cfRule type="expression" dxfId="2723" priority="19">
      <formula>_xlfn.ISFORMULA(A145)</formula>
    </cfRule>
  </conditionalFormatting>
  <conditionalFormatting sqref="A138">
    <cfRule type="expression" dxfId="2722" priority="18">
      <formula>_xlfn.ISFORMULA(A138)</formula>
    </cfRule>
  </conditionalFormatting>
  <conditionalFormatting sqref="A95">
    <cfRule type="expression" dxfId="2721" priority="17">
      <formula>_xlfn.ISFORMULA(A95)</formula>
    </cfRule>
  </conditionalFormatting>
  <conditionalFormatting sqref="B160:I166">
    <cfRule type="expression" dxfId="2720" priority="3">
      <formula>_xlfn.ISFORMULA(B160)</formula>
    </cfRule>
  </conditionalFormatting>
  <conditionalFormatting sqref="B130:I136">
    <cfRule type="expression" dxfId="2719" priority="6">
      <formula>_xlfn.ISFORMULA(B130)</formula>
    </cfRule>
  </conditionalFormatting>
  <conditionalFormatting sqref="B34:I40">
    <cfRule type="expression" dxfId="2718" priority="15">
      <formula>_xlfn.ISFORMULA(B34)</formula>
    </cfRule>
  </conditionalFormatting>
  <conditionalFormatting sqref="B44:I50">
    <cfRule type="expression" dxfId="2717" priority="14">
      <formula>_xlfn.ISFORMULA(B44)</formula>
    </cfRule>
  </conditionalFormatting>
  <conditionalFormatting sqref="B54:I60">
    <cfRule type="expression" dxfId="2716" priority="13">
      <formula>_xlfn.ISFORMULA(B54)</formula>
    </cfRule>
  </conditionalFormatting>
  <conditionalFormatting sqref="B67:I73">
    <cfRule type="expression" dxfId="2715" priority="12">
      <formula>_xlfn.ISFORMULA(B67)</formula>
    </cfRule>
  </conditionalFormatting>
  <conditionalFormatting sqref="B77:I83">
    <cfRule type="expression" dxfId="2714" priority="11">
      <formula>_xlfn.ISFORMULA(B77)</formula>
    </cfRule>
  </conditionalFormatting>
  <conditionalFormatting sqref="B87:I93">
    <cfRule type="expression" dxfId="2713" priority="10">
      <formula>_xlfn.ISFORMULA(B87)</formula>
    </cfRule>
  </conditionalFormatting>
  <conditionalFormatting sqref="B97:I103">
    <cfRule type="expression" dxfId="2712" priority="9">
      <formula>_xlfn.ISFORMULA(B97)</formula>
    </cfRule>
  </conditionalFormatting>
  <conditionalFormatting sqref="B107:I113">
    <cfRule type="expression" dxfId="2711" priority="8">
      <formula>_xlfn.ISFORMULA(B107)</formula>
    </cfRule>
  </conditionalFormatting>
  <conditionalFormatting sqref="B120:I126">
    <cfRule type="expression" dxfId="2710" priority="7">
      <formula>_xlfn.ISFORMULA(B120)</formula>
    </cfRule>
  </conditionalFormatting>
  <conditionalFormatting sqref="B140:I146">
    <cfRule type="expression" dxfId="2709" priority="5">
      <formula>_xlfn.ISFORMULA(B140)</formula>
    </cfRule>
  </conditionalFormatting>
  <conditionalFormatting sqref="B150:I156">
    <cfRule type="expression" dxfId="2708" priority="4">
      <formula>_xlfn.ISFORMULA(B150)</formula>
    </cfRule>
  </conditionalFormatting>
  <conditionalFormatting sqref="A6 A7:I9">
    <cfRule type="expression" dxfId="2707" priority="2">
      <formula>_xlfn.ISFORMULA(A6)</formula>
    </cfRule>
  </conditionalFormatting>
  <conditionalFormatting sqref="B6:I6">
    <cfRule type="expression" dxfId="2706" priority="1">
      <formula>_xlfn.ISFORMULA(B6)</formula>
    </cfRule>
  </conditionalFormatting>
  <pageMargins left="0.7" right="0.7" top="0.75" bottom="0.75" header="0.3" footer="0.3"/>
  <pageSetup paperSize="9" orientation="portrait" verticalDpi="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B651-8273-42BC-8852-ED8069029237}">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555</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0</v>
      </c>
      <c r="C7" s="256">
        <f t="shared" ref="C7:I7" si="0">SUM(C14:C20,C24:C30,C34:C40,C44:C50,C54:C60)</f>
        <v>0</v>
      </c>
      <c r="D7" s="256">
        <f t="shared" si="0"/>
        <v>32172685.643842272</v>
      </c>
      <c r="E7" s="256">
        <f t="shared" si="0"/>
        <v>133030984.1281258</v>
      </c>
      <c r="F7" s="256">
        <f t="shared" si="0"/>
        <v>262069142.06554291</v>
      </c>
      <c r="G7" s="256">
        <f t="shared" si="0"/>
        <v>418517472.81973165</v>
      </c>
      <c r="H7" s="256">
        <f t="shared" si="0"/>
        <v>618577323.52686703</v>
      </c>
      <c r="I7" s="260">
        <f t="shared" si="0"/>
        <v>850118415.7373085</v>
      </c>
    </row>
    <row r="8" spans="1:18">
      <c r="A8" s="236" t="s">
        <v>490</v>
      </c>
      <c r="B8" s="256">
        <f>SUM(B67:B73,B77:B83,B87:B93,B97:B103,B107:B113)</f>
        <v>0</v>
      </c>
      <c r="C8" s="256">
        <f t="shared" ref="C8:I8" si="1">SUM(C67:C73,C77:C83,C87:C93,C97:C103,C107:C113)</f>
        <v>0</v>
      </c>
      <c r="D8" s="256">
        <f t="shared" si="1"/>
        <v>33292746.387369506</v>
      </c>
      <c r="E8" s="256">
        <f t="shared" si="1"/>
        <v>138548900.96087581</v>
      </c>
      <c r="F8" s="256">
        <f t="shared" si="1"/>
        <v>280083833.85431844</v>
      </c>
      <c r="G8" s="256">
        <f t="shared" si="1"/>
        <v>451467924.88375711</v>
      </c>
      <c r="H8" s="256">
        <f t="shared" si="1"/>
        <v>663551562.94597745</v>
      </c>
      <c r="I8" s="261">
        <f t="shared" si="1"/>
        <v>904051434.80937886</v>
      </c>
    </row>
    <row r="9" spans="1:18">
      <c r="A9" s="506" t="s">
        <v>491</v>
      </c>
      <c r="B9" s="259">
        <f>SUM(B120:B126,B130:B136,B140:B146,B150:B156,B160:B166)</f>
        <v>0</v>
      </c>
      <c r="C9" s="511">
        <f t="shared" ref="C9:I9" si="2">SUM(C120:C126,C130:C136,C140:C146,C150:C156,C160:C166)</f>
        <v>0</v>
      </c>
      <c r="D9" s="511">
        <f t="shared" si="2"/>
        <v>38936863.937438786</v>
      </c>
      <c r="E9" s="511">
        <f t="shared" si="2"/>
        <v>167174300.54439348</v>
      </c>
      <c r="F9" s="511">
        <f t="shared" si="2"/>
        <v>340592877.76248455</v>
      </c>
      <c r="G9" s="511">
        <f t="shared" si="2"/>
        <v>565184173.08670712</v>
      </c>
      <c r="H9" s="511">
        <f t="shared" si="2"/>
        <v>856823217.4835391</v>
      </c>
      <c r="I9" s="511">
        <f t="shared" si="2"/>
        <v>1198840628.9710751</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'Fast pyro% (5)'!B9*'Fuel demand RoW'!B9</f>
        <v>0</v>
      </c>
      <c r="C14" s="252">
        <f>'Fast pyro% (5)'!C9*'Fuel demand RoW'!C9</f>
        <v>0</v>
      </c>
      <c r="D14" s="252">
        <f>'Fast pyro% (5)'!D9*'Fuel demand RoW'!D9</f>
        <v>0</v>
      </c>
      <c r="E14" s="252">
        <f>'Fast pyro% (5)'!E9*'Fuel demand RoW'!E9</f>
        <v>0</v>
      </c>
      <c r="F14" s="252">
        <f>'Fast pyro% (5)'!F9*'Fuel demand RoW'!F9</f>
        <v>0</v>
      </c>
      <c r="G14" s="252">
        <f>'Fast pyro% (5)'!G9*'Fuel demand RoW'!G9</f>
        <v>0</v>
      </c>
      <c r="H14" s="252">
        <f>'Fast pyro% (5)'!H9*'Fuel demand RoW'!H9</f>
        <v>0</v>
      </c>
      <c r="I14" s="253">
        <f>'Fast pyro% (5)'!I9*'Fuel demand RoW'!I9</f>
        <v>0</v>
      </c>
      <c r="Q14" s="5"/>
      <c r="R14" s="5"/>
    </row>
    <row r="15" spans="1:18" ht="14.45">
      <c r="A15" s="246" t="s">
        <v>480</v>
      </c>
      <c r="B15" s="252">
        <f>'Fast pyro% (5)'!B10*'Fuel demand RoW'!B10</f>
        <v>0</v>
      </c>
      <c r="C15" s="252">
        <f>'Fast pyro% (5)'!C10*'Fuel demand RoW'!C10</f>
        <v>0</v>
      </c>
      <c r="D15" s="252">
        <f>'Fast pyro% (5)'!D10*'Fuel demand RoW'!D10</f>
        <v>0</v>
      </c>
      <c r="E15" s="252">
        <f>'Fast pyro% (5)'!E10*'Fuel demand RoW'!E10</f>
        <v>0</v>
      </c>
      <c r="F15" s="252">
        <f>'Fast pyro% (5)'!F10*'Fuel demand RoW'!F10</f>
        <v>0</v>
      </c>
      <c r="G15" s="252">
        <f>'Fast pyro% (5)'!G10*'Fuel demand RoW'!G10</f>
        <v>0</v>
      </c>
      <c r="H15" s="252">
        <f>'Fast pyro% (5)'!H10*'Fuel demand RoW'!H10</f>
        <v>0</v>
      </c>
      <c r="I15" s="253">
        <f>'Fast pyro% (5)'!I10*'Fuel demand RoW'!I10</f>
        <v>0</v>
      </c>
    </row>
    <row r="16" spans="1:18" ht="14.45">
      <c r="A16" s="246" t="s">
        <v>84</v>
      </c>
      <c r="B16" s="252">
        <f>'Fast pyro% (5)'!B11*'Fuel demand RoW'!B11</f>
        <v>0</v>
      </c>
      <c r="C16" s="252">
        <f>'Fast pyro% (5)'!C11*'Fuel demand RoW'!C11</f>
        <v>0</v>
      </c>
      <c r="D16" s="252">
        <f>'Fast pyro% (5)'!D11*'Fuel demand RoW'!D11</f>
        <v>0</v>
      </c>
      <c r="E16" s="252">
        <f>'Fast pyro% (5)'!E11*'Fuel demand RoW'!E11</f>
        <v>0</v>
      </c>
      <c r="F16" s="252">
        <f>'Fast pyro% (5)'!F11*'Fuel demand RoW'!F11</f>
        <v>0</v>
      </c>
      <c r="G16" s="252">
        <f>'Fast pyro% (5)'!G11*'Fuel demand RoW'!G11</f>
        <v>0</v>
      </c>
      <c r="H16" s="252">
        <f>'Fast pyro% (5)'!H11*'Fuel demand RoW'!H11</f>
        <v>0</v>
      </c>
      <c r="I16" s="253">
        <f>'Fast pyro% (5)'!I11*'Fuel demand RoW'!I11</f>
        <v>0</v>
      </c>
    </row>
    <row r="17" spans="1:9" ht="14.45">
      <c r="A17" s="246" t="s">
        <v>481</v>
      </c>
      <c r="B17" s="252">
        <f>'Fast pyro% (5)'!B12*'Fuel demand RoW'!B12</f>
        <v>0</v>
      </c>
      <c r="C17" s="252">
        <f>'Fast pyro% (5)'!C12*'Fuel demand RoW'!C12</f>
        <v>0</v>
      </c>
      <c r="D17" s="252">
        <f>'Fast pyro% (5)'!D12*'Fuel demand RoW'!D12</f>
        <v>7327233.6568246046</v>
      </c>
      <c r="E17" s="252">
        <f>'Fast pyro% (5)'!E12*'Fuel demand RoW'!E12</f>
        <v>26731863.877356812</v>
      </c>
      <c r="F17" s="252">
        <f>'Fast pyro% (5)'!F12*'Fuel demand RoW'!F12</f>
        <v>52502815.644327909</v>
      </c>
      <c r="G17" s="252">
        <f>'Fast pyro% (5)'!G12*'Fuel demand RoW'!G12</f>
        <v>87200737.881415606</v>
      </c>
      <c r="H17" s="252">
        <f>'Fast pyro% (5)'!H12*'Fuel demand RoW'!H12</f>
        <v>127439501.83006915</v>
      </c>
      <c r="I17" s="253">
        <f>'Fast pyro% (5)'!I12*'Fuel demand RoW'!I12</f>
        <v>184760241.46882385</v>
      </c>
    </row>
    <row r="18" spans="1:9" ht="14.45">
      <c r="A18" s="246" t="s">
        <v>482</v>
      </c>
      <c r="B18" s="252">
        <f>'Fast pyro% (5)'!B13*'Fuel demand RoW'!B13</f>
        <v>0</v>
      </c>
      <c r="C18" s="252">
        <f>'Fast pyro% (5)'!C13*'Fuel demand RoW'!C13</f>
        <v>0</v>
      </c>
      <c r="D18" s="252">
        <f>'Fast pyro% (5)'!D13*'Fuel demand RoW'!D13</f>
        <v>0</v>
      </c>
      <c r="E18" s="252">
        <f>'Fast pyro% (5)'!E13*'Fuel demand RoW'!E13</f>
        <v>0</v>
      </c>
      <c r="F18" s="252">
        <f>'Fast pyro% (5)'!F13*'Fuel demand RoW'!F13</f>
        <v>0</v>
      </c>
      <c r="G18" s="252">
        <f>'Fast pyro% (5)'!G13*'Fuel demand RoW'!G13</f>
        <v>0</v>
      </c>
      <c r="H18" s="252">
        <f>'Fast pyro% (5)'!H13*'Fuel demand RoW'!H13</f>
        <v>0</v>
      </c>
      <c r="I18" s="253">
        <f>'Fast pyro% (5)'!I13*'Fuel demand RoW'!I13</f>
        <v>0</v>
      </c>
    </row>
    <row r="19" spans="1:9" ht="14.45">
      <c r="A19" s="247" t="s">
        <v>483</v>
      </c>
      <c r="B19" s="252">
        <f>'Fast pyro% (5)'!B14*'Fuel demand RoW'!B14</f>
        <v>0</v>
      </c>
      <c r="C19" s="252">
        <f>'Fast pyro% (5)'!C14*'Fuel demand RoW'!C14</f>
        <v>0</v>
      </c>
      <c r="D19" s="252">
        <f>'Fast pyro% (5)'!D14*'Fuel demand RoW'!D14</f>
        <v>0</v>
      </c>
      <c r="E19" s="252">
        <f>'Fast pyro% (5)'!E14*'Fuel demand RoW'!E14</f>
        <v>0</v>
      </c>
      <c r="F19" s="252">
        <f>'Fast pyro% (5)'!F14*'Fuel demand RoW'!F14</f>
        <v>0</v>
      </c>
      <c r="G19" s="252">
        <f>'Fast pyro% (5)'!G14*'Fuel demand RoW'!G14</f>
        <v>0</v>
      </c>
      <c r="H19" s="252">
        <f>'Fast pyro% (5)'!H14*'Fuel demand RoW'!H14</f>
        <v>0</v>
      </c>
      <c r="I19" s="253">
        <f>'Fast pyro% (5)'!I14*'Fuel demand RoW'!I14</f>
        <v>0</v>
      </c>
    </row>
    <row r="20" spans="1:9" ht="14.45">
      <c r="A20" s="248" t="s">
        <v>484</v>
      </c>
      <c r="B20" s="252">
        <f>'Fast pyro% (5)'!B15*'Fuel demand RoW'!B15</f>
        <v>0</v>
      </c>
      <c r="C20" s="252">
        <f>'Fast pyro% (5)'!C15*'Fuel demand RoW'!C15</f>
        <v>0</v>
      </c>
      <c r="D20" s="252">
        <f>'Fast pyro% (5)'!D15*'Fuel demand RoW'!D15</f>
        <v>0</v>
      </c>
      <c r="E20" s="252">
        <f>'Fast pyro% (5)'!E15*'Fuel demand RoW'!E15</f>
        <v>0</v>
      </c>
      <c r="F20" s="252">
        <f>'Fast pyro% (5)'!F15*'Fuel demand RoW'!F15</f>
        <v>0</v>
      </c>
      <c r="G20" s="252">
        <f>'Fast pyro% (5)'!G15*'Fuel demand RoW'!G15</f>
        <v>0</v>
      </c>
      <c r="H20" s="252">
        <f>'Fast pyro% (5)'!H15*'Fuel demand RoW'!H15</f>
        <v>0</v>
      </c>
      <c r="I20" s="253">
        <f>'Fast pyro% (5)'!I15*'Fuel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'Fast pyro% (5)'!B9*'Fuel demand RoW'!B19</f>
        <v>0</v>
      </c>
      <c r="C24" s="252">
        <f>'Fast pyro% (5)'!C9*'Fuel demand RoW'!C19</f>
        <v>0</v>
      </c>
      <c r="D24" s="252">
        <f>'Fast pyro% (5)'!D9*'Fuel demand RoW'!D19</f>
        <v>0</v>
      </c>
      <c r="E24" s="252">
        <f>'Fast pyro% (5)'!E9*'Fuel demand RoW'!E19</f>
        <v>0</v>
      </c>
      <c r="F24" s="252">
        <f>'Fast pyro% (5)'!F9*'Fuel demand RoW'!F19</f>
        <v>0</v>
      </c>
      <c r="G24" s="252">
        <f>'Fast pyro% (5)'!G9*'Fuel demand RoW'!G19</f>
        <v>0</v>
      </c>
      <c r="H24" s="252">
        <f>'Fast pyro% (5)'!H9*'Fuel demand RoW'!H19</f>
        <v>0</v>
      </c>
      <c r="I24" s="253">
        <f>'Fast pyro% (5)'!I9*'Fuel demand RoW'!I19</f>
        <v>0</v>
      </c>
    </row>
    <row r="25" spans="1:9" ht="14.45">
      <c r="A25" s="246" t="s">
        <v>480</v>
      </c>
      <c r="B25" s="252">
        <f>'Fast pyro% (5)'!B10*'Fuel demand RoW'!B20</f>
        <v>0</v>
      </c>
      <c r="C25" s="252">
        <f>'Fast pyro% (5)'!C10*'Fuel demand RoW'!C20</f>
        <v>0</v>
      </c>
      <c r="D25" s="252">
        <f>'Fast pyro% (5)'!D10*'Fuel demand RoW'!D20</f>
        <v>0</v>
      </c>
      <c r="E25" s="252">
        <f>'Fast pyro% (5)'!E10*'Fuel demand RoW'!E20</f>
        <v>0</v>
      </c>
      <c r="F25" s="252">
        <f>'Fast pyro% (5)'!F10*'Fuel demand RoW'!F20</f>
        <v>0</v>
      </c>
      <c r="G25" s="252">
        <f>'Fast pyro% (5)'!G10*'Fuel demand RoW'!G20</f>
        <v>0</v>
      </c>
      <c r="H25" s="252">
        <f>'Fast pyro% (5)'!H10*'Fuel demand RoW'!H20</f>
        <v>0</v>
      </c>
      <c r="I25" s="253">
        <f>'Fast pyro% (5)'!I10*'Fuel demand RoW'!I20</f>
        <v>0</v>
      </c>
    </row>
    <row r="26" spans="1:9" ht="14.45">
      <c r="A26" s="246" t="s">
        <v>84</v>
      </c>
      <c r="B26" s="252">
        <f>'Fast pyro% (5)'!B11*'Fuel demand RoW'!B21</f>
        <v>0</v>
      </c>
      <c r="C26" s="252">
        <f>'Fast pyro% (5)'!C11*'Fuel demand RoW'!C21</f>
        <v>0</v>
      </c>
      <c r="D26" s="252">
        <f>'Fast pyro% (5)'!D11*'Fuel demand RoW'!D21</f>
        <v>0</v>
      </c>
      <c r="E26" s="252">
        <f>'Fast pyro% (5)'!E11*'Fuel demand RoW'!E21</f>
        <v>0</v>
      </c>
      <c r="F26" s="252">
        <f>'Fast pyro% (5)'!F11*'Fuel demand RoW'!F21</f>
        <v>0</v>
      </c>
      <c r="G26" s="252">
        <f>'Fast pyro% (5)'!G11*'Fuel demand RoW'!G21</f>
        <v>0</v>
      </c>
      <c r="H26" s="252">
        <f>'Fast pyro% (5)'!H11*'Fuel demand RoW'!H21</f>
        <v>0</v>
      </c>
      <c r="I26" s="253">
        <f>'Fast pyro% (5)'!I11*'Fuel demand RoW'!I21</f>
        <v>0</v>
      </c>
    </row>
    <row r="27" spans="1:9" ht="14.45">
      <c r="A27" s="246" t="s">
        <v>481</v>
      </c>
      <c r="B27" s="252">
        <f>'Fast pyro% (5)'!B12*'Fuel demand RoW'!B22</f>
        <v>0</v>
      </c>
      <c r="C27" s="252">
        <f>'Fast pyro% (5)'!C12*'Fuel demand RoW'!C22</f>
        <v>0</v>
      </c>
      <c r="D27" s="252">
        <f>'Fast pyro% (5)'!D12*'Fuel demand RoW'!D22</f>
        <v>0</v>
      </c>
      <c r="E27" s="252">
        <f>'Fast pyro% (5)'!E12*'Fuel demand RoW'!E22</f>
        <v>0</v>
      </c>
      <c r="F27" s="252">
        <f>'Fast pyro% (5)'!F12*'Fuel demand RoW'!F22</f>
        <v>0</v>
      </c>
      <c r="G27" s="252">
        <f>'Fast pyro% (5)'!G12*'Fuel demand RoW'!G22</f>
        <v>0</v>
      </c>
      <c r="H27" s="252">
        <f>'Fast pyro% (5)'!H12*'Fuel demand RoW'!H22</f>
        <v>0</v>
      </c>
      <c r="I27" s="253">
        <f>'Fast pyro% (5)'!I12*'Fuel demand RoW'!I22</f>
        <v>0</v>
      </c>
    </row>
    <row r="28" spans="1:9" ht="14.45">
      <c r="A28" s="246" t="s">
        <v>482</v>
      </c>
      <c r="B28" s="252">
        <f>'Fast pyro% (5)'!B13*'Fuel demand RoW'!B23</f>
        <v>0</v>
      </c>
      <c r="C28" s="252">
        <f>'Fast pyro% (5)'!C13*'Fuel demand RoW'!C23</f>
        <v>0</v>
      </c>
      <c r="D28" s="252">
        <f>'Fast pyro% (5)'!D13*'Fuel demand RoW'!D23</f>
        <v>0</v>
      </c>
      <c r="E28" s="252">
        <f>'Fast pyro% (5)'!E13*'Fuel demand RoW'!E23</f>
        <v>0</v>
      </c>
      <c r="F28" s="252">
        <f>'Fast pyro% (5)'!F13*'Fuel demand RoW'!F23</f>
        <v>0</v>
      </c>
      <c r="G28" s="252">
        <f>'Fast pyro% (5)'!G13*'Fuel demand RoW'!G23</f>
        <v>0</v>
      </c>
      <c r="H28" s="252">
        <f>'Fast pyro% (5)'!H13*'Fuel demand RoW'!H23</f>
        <v>0</v>
      </c>
      <c r="I28" s="253">
        <f>'Fast pyro% (5)'!I13*'Fuel demand RoW'!I23</f>
        <v>0</v>
      </c>
    </row>
    <row r="29" spans="1:9" ht="14.45">
      <c r="A29" s="247" t="s">
        <v>483</v>
      </c>
      <c r="B29" s="252">
        <f>'Fast pyro% (5)'!B14*'Fuel demand RoW'!B24</f>
        <v>0</v>
      </c>
      <c r="C29" s="252">
        <f>'Fast pyro% (5)'!C14*'Fuel demand RoW'!C24</f>
        <v>0</v>
      </c>
      <c r="D29" s="252">
        <f>'Fast pyro% (5)'!D14*'Fuel demand RoW'!D24</f>
        <v>0</v>
      </c>
      <c r="E29" s="252">
        <f>'Fast pyro% (5)'!E14*'Fuel demand RoW'!E24</f>
        <v>0</v>
      </c>
      <c r="F29" s="252">
        <f>'Fast pyro% (5)'!F14*'Fuel demand RoW'!F24</f>
        <v>0</v>
      </c>
      <c r="G29" s="252">
        <f>'Fast pyro% (5)'!G14*'Fuel demand RoW'!G24</f>
        <v>0</v>
      </c>
      <c r="H29" s="252">
        <f>'Fast pyro% (5)'!H14*'Fuel demand RoW'!H24</f>
        <v>0</v>
      </c>
      <c r="I29" s="253">
        <f>'Fast pyro% (5)'!I14*'Fuel demand RoW'!I24</f>
        <v>0</v>
      </c>
    </row>
    <row r="30" spans="1:9" ht="14.45">
      <c r="A30" s="248" t="s">
        <v>484</v>
      </c>
      <c r="B30" s="252">
        <f>'Fast pyro% (5)'!B15*'Fuel demand RoW'!B25</f>
        <v>0</v>
      </c>
      <c r="C30" s="252">
        <f>'Fast pyro% (5)'!C15*'Fuel demand RoW'!C25</f>
        <v>0</v>
      </c>
      <c r="D30" s="252">
        <f>'Fast pyro% (5)'!D15*'Fuel demand RoW'!D25</f>
        <v>0</v>
      </c>
      <c r="E30" s="252">
        <f>'Fast pyro% (5)'!E15*'Fuel demand RoW'!E25</f>
        <v>0</v>
      </c>
      <c r="F30" s="252">
        <f>'Fast pyro% (5)'!F15*'Fuel demand RoW'!F25</f>
        <v>0</v>
      </c>
      <c r="G30" s="252">
        <f>'Fast pyro% (5)'!G15*'Fuel demand RoW'!G25</f>
        <v>0</v>
      </c>
      <c r="H30" s="252">
        <f>'Fast pyro% (5)'!H15*'Fuel demand RoW'!H25</f>
        <v>0</v>
      </c>
      <c r="I30" s="253">
        <f>'Fast pyro% (5)'!I15*'Fuel demand RoW'!I25</f>
        <v>0</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'Fast pyro% (5)'!B9*'Fuel demand RoW'!B29</f>
        <v>0</v>
      </c>
      <c r="C34" s="252">
        <f>'Fast pyro% (5)'!C9*'Fuel demand RoW'!C29</f>
        <v>0</v>
      </c>
      <c r="D34" s="252">
        <f>'Fast pyro% (5)'!D9*'Fuel demand RoW'!D29</f>
        <v>0</v>
      </c>
      <c r="E34" s="252">
        <f>'Fast pyro% (5)'!E9*'Fuel demand RoW'!E29</f>
        <v>0</v>
      </c>
      <c r="F34" s="252">
        <f>'Fast pyro% (5)'!F9*'Fuel demand RoW'!F29</f>
        <v>0</v>
      </c>
      <c r="G34" s="252">
        <f>'Fast pyro% (5)'!G9*'Fuel demand RoW'!G29</f>
        <v>0</v>
      </c>
      <c r="H34" s="252">
        <f>'Fast pyro% (5)'!H9*'Fuel demand RoW'!H29</f>
        <v>0</v>
      </c>
      <c r="I34" s="253">
        <f>'Fast pyro% (5)'!I9*'Fuel demand RoW'!I29</f>
        <v>0</v>
      </c>
    </row>
    <row r="35" spans="1:9" ht="14.45">
      <c r="A35" s="246" t="s">
        <v>480</v>
      </c>
      <c r="B35" s="252">
        <f>'Fast pyro% (5)'!B10*'Fuel demand RoW'!B30</f>
        <v>0</v>
      </c>
      <c r="C35" s="252">
        <f>'Fast pyro% (5)'!C10*'Fuel demand RoW'!C30</f>
        <v>0</v>
      </c>
      <c r="D35" s="252">
        <f>'Fast pyro% (5)'!D10*'Fuel demand RoW'!D30</f>
        <v>0</v>
      </c>
      <c r="E35" s="252">
        <f>'Fast pyro% (5)'!E10*'Fuel demand RoW'!E30</f>
        <v>0</v>
      </c>
      <c r="F35" s="252">
        <f>'Fast pyro% (5)'!F10*'Fuel demand RoW'!F30</f>
        <v>0</v>
      </c>
      <c r="G35" s="252">
        <f>'Fast pyro% (5)'!G10*'Fuel demand RoW'!G30</f>
        <v>0</v>
      </c>
      <c r="H35" s="252">
        <f>'Fast pyro% (5)'!H10*'Fuel demand RoW'!H30</f>
        <v>0</v>
      </c>
      <c r="I35" s="253">
        <f>'Fast pyro% (5)'!I10*'Fuel demand RoW'!I30</f>
        <v>0</v>
      </c>
    </row>
    <row r="36" spans="1:9" ht="14.45">
      <c r="A36" s="246" t="s">
        <v>84</v>
      </c>
      <c r="B36" s="252">
        <f>'Fast pyro% (5)'!B11*'Fuel demand RoW'!B31</f>
        <v>0</v>
      </c>
      <c r="C36" s="252">
        <f>'Fast pyro% (5)'!C11*'Fuel demand RoW'!C31</f>
        <v>0</v>
      </c>
      <c r="D36" s="252">
        <f>'Fast pyro% (5)'!D11*'Fuel demand RoW'!D31</f>
        <v>0</v>
      </c>
      <c r="E36" s="252">
        <f>'Fast pyro% (5)'!E11*'Fuel demand RoW'!E31</f>
        <v>0</v>
      </c>
      <c r="F36" s="252">
        <f>'Fast pyro% (5)'!F11*'Fuel demand RoW'!F31</f>
        <v>0</v>
      </c>
      <c r="G36" s="252">
        <f>'Fast pyro% (5)'!G11*'Fuel demand RoW'!G31</f>
        <v>0</v>
      </c>
      <c r="H36" s="252">
        <f>'Fast pyro% (5)'!H11*'Fuel demand RoW'!H31</f>
        <v>0</v>
      </c>
      <c r="I36" s="253">
        <f>'Fast pyro% (5)'!I11*'Fuel demand RoW'!I31</f>
        <v>0</v>
      </c>
    </row>
    <row r="37" spans="1:9" ht="14.45">
      <c r="A37" s="246" t="s">
        <v>481</v>
      </c>
      <c r="B37" s="252">
        <f>'Fast pyro% (5)'!B12*'Fuel demand RoW'!B32</f>
        <v>0</v>
      </c>
      <c r="C37" s="252">
        <f>'Fast pyro% (5)'!C12*'Fuel demand RoW'!C32</f>
        <v>0</v>
      </c>
      <c r="D37" s="252">
        <f>'Fast pyro% (5)'!D12*'Fuel demand RoW'!D32</f>
        <v>0</v>
      </c>
      <c r="E37" s="252">
        <f>'Fast pyro% (5)'!E12*'Fuel demand RoW'!E32</f>
        <v>0</v>
      </c>
      <c r="F37" s="252">
        <f>'Fast pyro% (5)'!F12*'Fuel demand RoW'!F32</f>
        <v>0</v>
      </c>
      <c r="G37" s="252">
        <f>'Fast pyro% (5)'!G12*'Fuel demand RoW'!G32</f>
        <v>0</v>
      </c>
      <c r="H37" s="252">
        <f>'Fast pyro% (5)'!H12*'Fuel demand RoW'!H32</f>
        <v>0</v>
      </c>
      <c r="I37" s="253">
        <f>'Fast pyro% (5)'!I12*'Fuel demand RoW'!I32</f>
        <v>0</v>
      </c>
    </row>
    <row r="38" spans="1:9" ht="14.45">
      <c r="A38" s="246" t="s">
        <v>482</v>
      </c>
      <c r="B38" s="252">
        <f>'Fast pyro% (5)'!B13*'Fuel demand RoW'!B33</f>
        <v>0</v>
      </c>
      <c r="C38" s="252">
        <f>'Fast pyro% (5)'!C13*'Fuel demand RoW'!C33</f>
        <v>0</v>
      </c>
      <c r="D38" s="252">
        <f>'Fast pyro% (5)'!D13*'Fuel demand RoW'!D33</f>
        <v>0</v>
      </c>
      <c r="E38" s="252">
        <f>'Fast pyro% (5)'!E13*'Fuel demand RoW'!E33</f>
        <v>0</v>
      </c>
      <c r="F38" s="252">
        <f>'Fast pyro% (5)'!F13*'Fuel demand RoW'!F33</f>
        <v>0</v>
      </c>
      <c r="G38" s="252">
        <f>'Fast pyro% (5)'!G13*'Fuel demand RoW'!G33</f>
        <v>0</v>
      </c>
      <c r="H38" s="252">
        <f>'Fast pyro% (5)'!H13*'Fuel demand RoW'!H33</f>
        <v>0</v>
      </c>
      <c r="I38" s="253">
        <f>'Fast pyro% (5)'!I13*'Fuel demand RoW'!I33</f>
        <v>0</v>
      </c>
    </row>
    <row r="39" spans="1:9" ht="14.45">
      <c r="A39" s="247" t="s">
        <v>483</v>
      </c>
      <c r="B39" s="252">
        <f>'Fast pyro% (5)'!B14*'Fuel demand RoW'!B34</f>
        <v>0</v>
      </c>
      <c r="C39" s="252">
        <f>'Fast pyro% (5)'!C14*'Fuel demand RoW'!C34</f>
        <v>0</v>
      </c>
      <c r="D39" s="252">
        <f>'Fast pyro% (5)'!D14*'Fuel demand RoW'!D34</f>
        <v>0</v>
      </c>
      <c r="E39" s="252">
        <f>'Fast pyro% (5)'!E14*'Fuel demand RoW'!E34</f>
        <v>0</v>
      </c>
      <c r="F39" s="252">
        <f>'Fast pyro% (5)'!F14*'Fuel demand RoW'!F34</f>
        <v>0</v>
      </c>
      <c r="G39" s="252">
        <f>'Fast pyro% (5)'!G14*'Fuel demand RoW'!G34</f>
        <v>0</v>
      </c>
      <c r="H39" s="252">
        <f>'Fast pyro% (5)'!H14*'Fuel demand RoW'!H34</f>
        <v>0</v>
      </c>
      <c r="I39" s="253">
        <f>'Fast pyro% (5)'!I14*'Fuel demand RoW'!I34</f>
        <v>0</v>
      </c>
    </row>
    <row r="40" spans="1:9" ht="14.45">
      <c r="A40" s="248" t="s">
        <v>484</v>
      </c>
      <c r="B40" s="252">
        <f>'Fast pyro% (5)'!B15*'Fuel demand RoW'!B35</f>
        <v>0</v>
      </c>
      <c r="C40" s="252">
        <f>'Fast pyro% (5)'!C15*'Fuel demand RoW'!C35</f>
        <v>0</v>
      </c>
      <c r="D40" s="252">
        <f>'Fast pyro% (5)'!D15*'Fuel demand RoW'!D35</f>
        <v>0</v>
      </c>
      <c r="E40" s="252">
        <f>'Fast pyro% (5)'!E15*'Fuel demand RoW'!E35</f>
        <v>0</v>
      </c>
      <c r="F40" s="252">
        <f>'Fast pyro% (5)'!F15*'Fuel demand RoW'!F35</f>
        <v>0</v>
      </c>
      <c r="G40" s="252">
        <f>'Fast pyro% (5)'!G15*'Fuel demand RoW'!G35</f>
        <v>0</v>
      </c>
      <c r="H40" s="252">
        <f>'Fast pyro% (5)'!H15*'Fuel demand RoW'!H35</f>
        <v>0</v>
      </c>
      <c r="I40" s="253">
        <f>'Fast pyro% (5)'!I15*'Fuel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'Fast pyro% (5)'!B9*'Fuel demand RoW'!B39</f>
        <v>0</v>
      </c>
      <c r="C44" s="252">
        <f>'Fast pyro% (5)'!C9*'Fuel demand RoW'!C39</f>
        <v>0</v>
      </c>
      <c r="D44" s="252">
        <f>'Fast pyro% (5)'!D9*'Fuel demand RoW'!D39</f>
        <v>0</v>
      </c>
      <c r="E44" s="252">
        <f>'Fast pyro% (5)'!E9*'Fuel demand RoW'!E39</f>
        <v>0</v>
      </c>
      <c r="F44" s="252">
        <f>'Fast pyro% (5)'!F9*'Fuel demand RoW'!F39</f>
        <v>0</v>
      </c>
      <c r="G44" s="252">
        <f>'Fast pyro% (5)'!G9*'Fuel demand RoW'!G39</f>
        <v>0</v>
      </c>
      <c r="H44" s="252">
        <f>'Fast pyro% (5)'!H9*'Fuel demand RoW'!H39</f>
        <v>0</v>
      </c>
      <c r="I44" s="253">
        <f>'Fast pyro% (5)'!I9*'Fuel demand RoW'!I39</f>
        <v>0</v>
      </c>
    </row>
    <row r="45" spans="1:9" ht="14.45">
      <c r="A45" s="246" t="s">
        <v>480</v>
      </c>
      <c r="B45" s="252">
        <f>'Fast pyro% (5)'!B10*'Fuel demand RoW'!B40</f>
        <v>0</v>
      </c>
      <c r="C45" s="252">
        <f>'Fast pyro% (5)'!C10*'Fuel demand RoW'!C40</f>
        <v>0</v>
      </c>
      <c r="D45" s="252">
        <f>'Fast pyro% (5)'!D10*'Fuel demand RoW'!D40</f>
        <v>0</v>
      </c>
      <c r="E45" s="252">
        <f>'Fast pyro% (5)'!E10*'Fuel demand RoW'!E40</f>
        <v>0</v>
      </c>
      <c r="F45" s="252">
        <f>'Fast pyro% (5)'!F10*'Fuel demand RoW'!F40</f>
        <v>0</v>
      </c>
      <c r="G45" s="252">
        <f>'Fast pyro% (5)'!G10*'Fuel demand RoW'!G40</f>
        <v>0</v>
      </c>
      <c r="H45" s="252">
        <f>'Fast pyro% (5)'!H10*'Fuel demand RoW'!H40</f>
        <v>0</v>
      </c>
      <c r="I45" s="253">
        <f>'Fast pyro% (5)'!I10*'Fuel demand RoW'!I40</f>
        <v>0</v>
      </c>
    </row>
    <row r="46" spans="1:9" ht="14.45">
      <c r="A46" s="246" t="s">
        <v>84</v>
      </c>
      <c r="B46" s="252">
        <f>'Fast pyro% (5)'!B11*'Fuel demand RoW'!B41</f>
        <v>0</v>
      </c>
      <c r="C46" s="252">
        <f>'Fast pyro% (5)'!C11*'Fuel demand RoW'!C41</f>
        <v>0</v>
      </c>
      <c r="D46" s="252">
        <f>'Fast pyro% (5)'!D11*'Fuel demand RoW'!D41</f>
        <v>0</v>
      </c>
      <c r="E46" s="252">
        <f>'Fast pyro% (5)'!E11*'Fuel demand RoW'!E41</f>
        <v>0</v>
      </c>
      <c r="F46" s="252">
        <f>'Fast pyro% (5)'!F11*'Fuel demand RoW'!F41</f>
        <v>0</v>
      </c>
      <c r="G46" s="252">
        <f>'Fast pyro% (5)'!G11*'Fuel demand RoW'!G41</f>
        <v>0</v>
      </c>
      <c r="H46" s="252">
        <f>'Fast pyro% (5)'!H11*'Fuel demand RoW'!H41</f>
        <v>0</v>
      </c>
      <c r="I46" s="253">
        <f>'Fast pyro% (5)'!I11*'Fuel demand RoW'!I41</f>
        <v>0</v>
      </c>
    </row>
    <row r="47" spans="1:9" ht="14.45">
      <c r="A47" s="246" t="s">
        <v>481</v>
      </c>
      <c r="B47" s="252">
        <f>'Fast pyro% (5)'!B12*'Fuel demand RoW'!B42</f>
        <v>0</v>
      </c>
      <c r="C47" s="252">
        <f>'Fast pyro% (5)'!C12*'Fuel demand RoW'!C42</f>
        <v>0</v>
      </c>
      <c r="D47" s="252">
        <f>'Fast pyro% (5)'!D12*'Fuel demand RoW'!D42</f>
        <v>0</v>
      </c>
      <c r="E47" s="252">
        <f>'Fast pyro% (5)'!E12*'Fuel demand RoW'!E42</f>
        <v>0</v>
      </c>
      <c r="F47" s="252">
        <f>'Fast pyro% (5)'!F12*'Fuel demand RoW'!F42</f>
        <v>0</v>
      </c>
      <c r="G47" s="252">
        <f>'Fast pyro% (5)'!G12*'Fuel demand RoW'!G42</f>
        <v>0</v>
      </c>
      <c r="H47" s="252">
        <f>'Fast pyro% (5)'!H12*'Fuel demand RoW'!H42</f>
        <v>0</v>
      </c>
      <c r="I47" s="253">
        <f>'Fast pyro% (5)'!I12*'Fuel demand RoW'!I42</f>
        <v>0</v>
      </c>
    </row>
    <row r="48" spans="1:9" ht="14.45">
      <c r="A48" s="246" t="s">
        <v>482</v>
      </c>
      <c r="B48" s="252">
        <f>'Fast pyro% (5)'!B13*'Fuel demand RoW'!B43</f>
        <v>0</v>
      </c>
      <c r="C48" s="252">
        <f>'Fast pyro% (5)'!C13*'Fuel demand RoW'!C43</f>
        <v>0</v>
      </c>
      <c r="D48" s="252">
        <f>'Fast pyro% (5)'!D13*'Fuel demand RoW'!D43</f>
        <v>0</v>
      </c>
      <c r="E48" s="252">
        <f>'Fast pyro% (5)'!E13*'Fuel demand RoW'!E43</f>
        <v>0</v>
      </c>
      <c r="F48" s="252">
        <f>'Fast pyro% (5)'!F13*'Fuel demand RoW'!F43</f>
        <v>0</v>
      </c>
      <c r="G48" s="252">
        <f>'Fast pyro% (5)'!G13*'Fuel demand RoW'!G43</f>
        <v>0</v>
      </c>
      <c r="H48" s="252">
        <f>'Fast pyro% (5)'!H13*'Fuel demand RoW'!H43</f>
        <v>0</v>
      </c>
      <c r="I48" s="253">
        <f>'Fast pyro% (5)'!I13*'Fuel demand RoW'!I43</f>
        <v>0</v>
      </c>
    </row>
    <row r="49" spans="1:9" ht="14.45">
      <c r="A49" s="247" t="s">
        <v>483</v>
      </c>
      <c r="B49" s="252">
        <f>'Fast pyro% (5)'!B14*'Fuel demand RoW'!B44</f>
        <v>0</v>
      </c>
      <c r="C49" s="252">
        <f>'Fast pyro% (5)'!C14*'Fuel demand RoW'!C44</f>
        <v>0</v>
      </c>
      <c r="D49" s="252">
        <f>'Fast pyro% (5)'!D14*'Fuel demand RoW'!D44</f>
        <v>0</v>
      </c>
      <c r="E49" s="252">
        <f>'Fast pyro% (5)'!E14*'Fuel demand RoW'!E44</f>
        <v>0</v>
      </c>
      <c r="F49" s="252">
        <f>'Fast pyro% (5)'!F14*'Fuel demand RoW'!F44</f>
        <v>0</v>
      </c>
      <c r="G49" s="252">
        <f>'Fast pyro% (5)'!G14*'Fuel demand RoW'!G44</f>
        <v>0</v>
      </c>
      <c r="H49" s="252">
        <f>'Fast pyro% (5)'!H14*'Fuel demand RoW'!H44</f>
        <v>0</v>
      </c>
      <c r="I49" s="253">
        <f>'Fast pyro% (5)'!I14*'Fuel demand RoW'!I44</f>
        <v>0</v>
      </c>
    </row>
    <row r="50" spans="1:9" ht="14.45">
      <c r="A50" s="248" t="s">
        <v>484</v>
      </c>
      <c r="B50" s="252">
        <f>'Fast pyro% (5)'!B15*'Fuel demand RoW'!B45</f>
        <v>0</v>
      </c>
      <c r="C50" s="252">
        <f>'Fast pyro% (5)'!C15*'Fuel demand RoW'!C45</f>
        <v>0</v>
      </c>
      <c r="D50" s="252">
        <f>'Fast pyro% (5)'!D15*'Fuel demand RoW'!D45</f>
        <v>0</v>
      </c>
      <c r="E50" s="252">
        <f>'Fast pyro% (5)'!E15*'Fuel demand RoW'!E45</f>
        <v>0</v>
      </c>
      <c r="F50" s="252">
        <f>'Fast pyro% (5)'!F15*'Fuel demand RoW'!F45</f>
        <v>0</v>
      </c>
      <c r="G50" s="252">
        <f>'Fast pyro% (5)'!G15*'Fuel demand RoW'!G45</f>
        <v>0</v>
      </c>
      <c r="H50" s="252">
        <f>'Fast pyro% (5)'!H15*'Fuel demand RoW'!H45</f>
        <v>0</v>
      </c>
      <c r="I50" s="253">
        <f>'Fast pyro% (5)'!I15*'Fuel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'Fast pyro% (5)'!B9*'Fuel demand RoW'!B49</f>
        <v>0</v>
      </c>
      <c r="C54" s="252">
        <f>'Fast pyro% (5)'!C9*'Fuel demand RoW'!C49</f>
        <v>0</v>
      </c>
      <c r="D54" s="252">
        <f>'Fast pyro% (5)'!D9*'Fuel demand RoW'!D49</f>
        <v>0</v>
      </c>
      <c r="E54" s="252">
        <f>'Fast pyro% (5)'!E9*'Fuel demand RoW'!E49</f>
        <v>0</v>
      </c>
      <c r="F54" s="252">
        <f>'Fast pyro% (5)'!F9*'Fuel demand RoW'!F49</f>
        <v>0</v>
      </c>
      <c r="G54" s="252">
        <f>'Fast pyro% (5)'!G9*'Fuel demand RoW'!G49</f>
        <v>0</v>
      </c>
      <c r="H54" s="252">
        <f>'Fast pyro% (5)'!H9*'Fuel demand RoW'!H49</f>
        <v>0</v>
      </c>
      <c r="I54" s="253">
        <f>'Fast pyro% (5)'!I9*'Fuel demand RoW'!I49</f>
        <v>0</v>
      </c>
    </row>
    <row r="55" spans="1:9" ht="14.45">
      <c r="A55" s="246" t="s">
        <v>480</v>
      </c>
      <c r="B55" s="252">
        <f>'Fast pyro% (5)'!B10*'Fuel demand RoW'!B50</f>
        <v>0</v>
      </c>
      <c r="C55" s="252">
        <f>'Fast pyro% (5)'!C10*'Fuel demand RoW'!C50</f>
        <v>0</v>
      </c>
      <c r="D55" s="252">
        <f>'Fast pyro% (5)'!D10*'Fuel demand RoW'!D50</f>
        <v>0</v>
      </c>
      <c r="E55" s="252">
        <f>'Fast pyro% (5)'!E10*'Fuel demand RoW'!E50</f>
        <v>0</v>
      </c>
      <c r="F55" s="252">
        <f>'Fast pyro% (5)'!F10*'Fuel demand RoW'!F50</f>
        <v>0</v>
      </c>
      <c r="G55" s="252">
        <f>'Fast pyro% (5)'!G10*'Fuel demand RoW'!G50</f>
        <v>0</v>
      </c>
      <c r="H55" s="252">
        <f>'Fast pyro% (5)'!H10*'Fuel demand RoW'!H50</f>
        <v>0</v>
      </c>
      <c r="I55" s="253">
        <f>'Fast pyro% (5)'!I10*'Fuel demand RoW'!I50</f>
        <v>0</v>
      </c>
    </row>
    <row r="56" spans="1:9" ht="14.45">
      <c r="A56" s="246" t="s">
        <v>84</v>
      </c>
      <c r="B56" s="252">
        <f>'Fast pyro% (5)'!B11*'Fuel demand RoW'!B51</f>
        <v>0</v>
      </c>
      <c r="C56" s="252">
        <f>'Fast pyro% (5)'!C11*'Fuel demand RoW'!C51</f>
        <v>0</v>
      </c>
      <c r="D56" s="252">
        <f>'Fast pyro% (5)'!D11*'Fuel demand RoW'!D51</f>
        <v>0</v>
      </c>
      <c r="E56" s="252">
        <f>'Fast pyro% (5)'!E11*'Fuel demand RoW'!E51</f>
        <v>0</v>
      </c>
      <c r="F56" s="252">
        <f>'Fast pyro% (5)'!F11*'Fuel demand RoW'!F51</f>
        <v>0</v>
      </c>
      <c r="G56" s="252">
        <f>'Fast pyro% (5)'!G11*'Fuel demand RoW'!G51</f>
        <v>0</v>
      </c>
      <c r="H56" s="252">
        <f>'Fast pyro% (5)'!H11*'Fuel demand RoW'!H51</f>
        <v>0</v>
      </c>
      <c r="I56" s="253">
        <f>'Fast pyro% (5)'!I11*'Fuel demand RoW'!I51</f>
        <v>0</v>
      </c>
    </row>
    <row r="57" spans="1:9" ht="14.45">
      <c r="A57" s="246" t="s">
        <v>481</v>
      </c>
      <c r="B57" s="252">
        <f>'Fast pyro% (5)'!B12*'Fuel demand RoW'!B52</f>
        <v>0</v>
      </c>
      <c r="C57" s="252">
        <f>'Fast pyro% (5)'!C12*'Fuel demand RoW'!C52</f>
        <v>0</v>
      </c>
      <c r="D57" s="252">
        <f>'Fast pyro% (5)'!D12*'Fuel demand RoW'!D52</f>
        <v>24845451.987017669</v>
      </c>
      <c r="E57" s="252">
        <f>'Fast pyro% (5)'!E12*'Fuel demand RoW'!E52</f>
        <v>106299120.25076899</v>
      </c>
      <c r="F57" s="252">
        <f>'Fast pyro% (5)'!F12*'Fuel demand RoW'!F52</f>
        <v>209566326.421215</v>
      </c>
      <c r="G57" s="252">
        <f>'Fast pyro% (5)'!G12*'Fuel demand RoW'!G52</f>
        <v>331316734.93831605</v>
      </c>
      <c r="H57" s="252">
        <f>'Fast pyro% (5)'!H12*'Fuel demand RoW'!H52</f>
        <v>491137821.69679785</v>
      </c>
      <c r="I57" s="253">
        <f>'Fast pyro% (5)'!I12*'Fuel demand RoW'!I52</f>
        <v>665358174.26848471</v>
      </c>
    </row>
    <row r="58" spans="1:9" ht="14.45">
      <c r="A58" s="246" t="s">
        <v>482</v>
      </c>
      <c r="B58" s="252">
        <f>'Fast pyro% (5)'!B13*'Fuel demand RoW'!B53</f>
        <v>0</v>
      </c>
      <c r="C58" s="252">
        <f>'Fast pyro% (5)'!C13*'Fuel demand RoW'!C53</f>
        <v>0</v>
      </c>
      <c r="D58" s="252">
        <f>'Fast pyro% (5)'!D13*'Fuel demand RoW'!D53</f>
        <v>0</v>
      </c>
      <c r="E58" s="252">
        <f>'Fast pyro% (5)'!E13*'Fuel demand RoW'!E53</f>
        <v>0</v>
      </c>
      <c r="F58" s="252">
        <f>'Fast pyro% (5)'!F13*'Fuel demand RoW'!F53</f>
        <v>0</v>
      </c>
      <c r="G58" s="252">
        <f>'Fast pyro% (5)'!G13*'Fuel demand RoW'!G53</f>
        <v>0</v>
      </c>
      <c r="H58" s="252">
        <f>'Fast pyro% (5)'!H13*'Fuel demand RoW'!H53</f>
        <v>0</v>
      </c>
      <c r="I58" s="253">
        <f>'Fast pyro% (5)'!I13*'Fuel demand RoW'!I53</f>
        <v>0</v>
      </c>
    </row>
    <row r="59" spans="1:9" ht="14.45">
      <c r="A59" s="247" t="s">
        <v>483</v>
      </c>
      <c r="B59" s="252">
        <f>'Fast pyro% (5)'!B14*'Fuel demand RoW'!B54</f>
        <v>0</v>
      </c>
      <c r="C59" s="252">
        <f>'Fast pyro% (5)'!C14*'Fuel demand RoW'!C54</f>
        <v>0</v>
      </c>
      <c r="D59" s="252">
        <f>'Fast pyro% (5)'!D14*'Fuel demand RoW'!D54</f>
        <v>0</v>
      </c>
      <c r="E59" s="252">
        <f>'Fast pyro% (5)'!E14*'Fuel demand RoW'!E54</f>
        <v>0</v>
      </c>
      <c r="F59" s="252">
        <f>'Fast pyro% (5)'!F14*'Fuel demand RoW'!F54</f>
        <v>0</v>
      </c>
      <c r="G59" s="252">
        <f>'Fast pyro% (5)'!G14*'Fuel demand RoW'!G54</f>
        <v>0</v>
      </c>
      <c r="H59" s="252">
        <f>'Fast pyro% (5)'!H14*'Fuel demand RoW'!H54</f>
        <v>0</v>
      </c>
      <c r="I59" s="253">
        <f>'Fast pyro% (5)'!I14*'Fuel demand RoW'!I54</f>
        <v>0</v>
      </c>
    </row>
    <row r="60" spans="1:9" ht="14.65" thickBot="1">
      <c r="A60" s="251" t="s">
        <v>484</v>
      </c>
      <c r="B60" s="254">
        <f>'Fast pyro% (5)'!B15*'Fuel demand RoW'!B55</f>
        <v>0</v>
      </c>
      <c r="C60" s="254">
        <f>'Fast pyro% (5)'!C15*'Fuel demand RoW'!C55</f>
        <v>0</v>
      </c>
      <c r="D60" s="254">
        <f>'Fast pyro% (5)'!D15*'Fuel demand RoW'!D55</f>
        <v>0</v>
      </c>
      <c r="E60" s="254">
        <f>'Fast pyro% (5)'!E15*'Fuel demand RoW'!E55</f>
        <v>0</v>
      </c>
      <c r="F60" s="254">
        <f>'Fast pyro% (5)'!F15*'Fuel demand RoW'!F55</f>
        <v>0</v>
      </c>
      <c r="G60" s="254">
        <f>'Fast pyro% (5)'!G15*'Fuel demand RoW'!G55</f>
        <v>0</v>
      </c>
      <c r="H60" s="254">
        <f>'Fast pyro% (5)'!H15*'Fuel demand RoW'!H55</f>
        <v>0</v>
      </c>
      <c r="I60" s="263">
        <f>'Fast pyro% (5)'!I15*'Fuel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'Fast pyro% (5)'!B9*'Fuel demand RoW'!B62</f>
        <v>0</v>
      </c>
      <c r="C67" s="252">
        <f>'Fast pyro% (5)'!C9*'Fuel demand RoW'!C62</f>
        <v>0</v>
      </c>
      <c r="D67" s="252">
        <f>'Fast pyro% (5)'!D9*'Fuel demand RoW'!D62</f>
        <v>0</v>
      </c>
      <c r="E67" s="252">
        <f>'Fast pyro% (5)'!E9*'Fuel demand RoW'!E62</f>
        <v>0</v>
      </c>
      <c r="F67" s="252">
        <f>'Fast pyro% (5)'!F9*'Fuel demand RoW'!F62</f>
        <v>0</v>
      </c>
      <c r="G67" s="252">
        <f>'Fast pyro% (5)'!G9*'Fuel demand RoW'!G62</f>
        <v>0</v>
      </c>
      <c r="H67" s="252">
        <f>'Fast pyro% (5)'!H9*'Fuel demand RoW'!H62</f>
        <v>0</v>
      </c>
      <c r="I67" s="253">
        <f>'Fast pyro% (5)'!I9*'Fuel demand RoW'!I62</f>
        <v>0</v>
      </c>
    </row>
    <row r="68" spans="1:9" ht="14.45">
      <c r="A68" s="246" t="s">
        <v>480</v>
      </c>
      <c r="B68" s="252">
        <f>'Fast pyro% (5)'!B10*'Fuel demand RoW'!B63</f>
        <v>0</v>
      </c>
      <c r="C68" s="252">
        <f>'Fast pyro% (5)'!C10*'Fuel demand RoW'!C63</f>
        <v>0</v>
      </c>
      <c r="D68" s="252">
        <f>'Fast pyro% (5)'!D10*'Fuel demand RoW'!D63</f>
        <v>0</v>
      </c>
      <c r="E68" s="252">
        <f>'Fast pyro% (5)'!E10*'Fuel demand RoW'!E63</f>
        <v>0</v>
      </c>
      <c r="F68" s="252">
        <f>'Fast pyro% (5)'!F10*'Fuel demand RoW'!F63</f>
        <v>0</v>
      </c>
      <c r="G68" s="252">
        <f>'Fast pyro% (5)'!G10*'Fuel demand RoW'!G63</f>
        <v>0</v>
      </c>
      <c r="H68" s="252">
        <f>'Fast pyro% (5)'!H10*'Fuel demand RoW'!H63</f>
        <v>0</v>
      </c>
      <c r="I68" s="253">
        <f>'Fast pyro% (5)'!I10*'Fuel demand RoW'!I63</f>
        <v>0</v>
      </c>
    </row>
    <row r="69" spans="1:9" ht="14.45">
      <c r="A69" s="246" t="s">
        <v>84</v>
      </c>
      <c r="B69" s="252">
        <f>'Fast pyro% (5)'!B11*'Fuel demand RoW'!B64</f>
        <v>0</v>
      </c>
      <c r="C69" s="252">
        <f>'Fast pyro% (5)'!C11*'Fuel demand RoW'!C64</f>
        <v>0</v>
      </c>
      <c r="D69" s="252">
        <f>'Fast pyro% (5)'!D11*'Fuel demand RoW'!D64</f>
        <v>0</v>
      </c>
      <c r="E69" s="252">
        <f>'Fast pyro% (5)'!E11*'Fuel demand RoW'!E64</f>
        <v>0</v>
      </c>
      <c r="F69" s="252">
        <f>'Fast pyro% (5)'!F11*'Fuel demand RoW'!F64</f>
        <v>0</v>
      </c>
      <c r="G69" s="252">
        <f>'Fast pyro% (5)'!G11*'Fuel demand RoW'!G64</f>
        <v>0</v>
      </c>
      <c r="H69" s="252">
        <f>'Fast pyro% (5)'!H11*'Fuel demand RoW'!H64</f>
        <v>0</v>
      </c>
      <c r="I69" s="253">
        <f>'Fast pyro% (5)'!I11*'Fuel demand RoW'!I64</f>
        <v>0</v>
      </c>
    </row>
    <row r="70" spans="1:9" ht="14.45">
      <c r="A70" s="246" t="s">
        <v>481</v>
      </c>
      <c r="B70" s="252">
        <f>'Fast pyro% (5)'!B12*'Fuel demand RoW'!B65</f>
        <v>0</v>
      </c>
      <c r="C70" s="252">
        <f>'Fast pyro% (5)'!C12*'Fuel demand RoW'!C65</f>
        <v>0</v>
      </c>
      <c r="D70" s="252">
        <f>'Fast pyro% (5)'!D12*'Fuel demand RoW'!D65</f>
        <v>10318544.201079434</v>
      </c>
      <c r="E70" s="252">
        <f>'Fast pyro% (5)'!E12*'Fuel demand RoW'!E65</f>
        <v>42575817.160465211</v>
      </c>
      <c r="F70" s="252">
        <f>'Fast pyro% (5)'!F12*'Fuel demand RoW'!F65</f>
        <v>94518233.455535889</v>
      </c>
      <c r="G70" s="252">
        <f>'Fast pyro% (5)'!G12*'Fuel demand RoW'!G65</f>
        <v>152780485.93121412</v>
      </c>
      <c r="H70" s="252">
        <f>'Fast pyro% (5)'!H12*'Fuel demand RoW'!H65</f>
        <v>226813342.61640844</v>
      </c>
      <c r="I70" s="253">
        <f>'Fast pyro% (5)'!I12*'Fuel demand RoW'!I65</f>
        <v>300198298.17498463</v>
      </c>
    </row>
    <row r="71" spans="1:9" ht="14.45">
      <c r="A71" s="246" t="s">
        <v>482</v>
      </c>
      <c r="B71" s="252">
        <f>'Fast pyro% (5)'!B13*'Fuel demand RoW'!B66</f>
        <v>0</v>
      </c>
      <c r="C71" s="252">
        <f>'Fast pyro% (5)'!C13*'Fuel demand RoW'!C66</f>
        <v>0</v>
      </c>
      <c r="D71" s="252">
        <f>'Fast pyro% (5)'!D13*'Fuel demand RoW'!D66</f>
        <v>0</v>
      </c>
      <c r="E71" s="252">
        <f>'Fast pyro% (5)'!E13*'Fuel demand RoW'!E66</f>
        <v>0</v>
      </c>
      <c r="F71" s="252">
        <f>'Fast pyro% (5)'!F13*'Fuel demand RoW'!F66</f>
        <v>0</v>
      </c>
      <c r="G71" s="252">
        <f>'Fast pyro% (5)'!G13*'Fuel demand RoW'!G66</f>
        <v>0</v>
      </c>
      <c r="H71" s="252">
        <f>'Fast pyro% (5)'!H13*'Fuel demand RoW'!H66</f>
        <v>0</v>
      </c>
      <c r="I71" s="253">
        <f>'Fast pyro% (5)'!I13*'Fuel demand RoW'!I66</f>
        <v>0</v>
      </c>
    </row>
    <row r="72" spans="1:9" ht="14.45">
      <c r="A72" s="247" t="s">
        <v>483</v>
      </c>
      <c r="B72" s="252">
        <f>'Fast pyro% (5)'!B14*'Fuel demand RoW'!B67</f>
        <v>0</v>
      </c>
      <c r="C72" s="252">
        <f>'Fast pyro% (5)'!C14*'Fuel demand RoW'!C67</f>
        <v>0</v>
      </c>
      <c r="D72" s="252">
        <f>'Fast pyro% (5)'!D14*'Fuel demand RoW'!D67</f>
        <v>0</v>
      </c>
      <c r="E72" s="252">
        <f>'Fast pyro% (5)'!E14*'Fuel demand RoW'!E67</f>
        <v>0</v>
      </c>
      <c r="F72" s="252">
        <f>'Fast pyro% (5)'!F14*'Fuel demand RoW'!F67</f>
        <v>0</v>
      </c>
      <c r="G72" s="252">
        <f>'Fast pyro% (5)'!G14*'Fuel demand RoW'!G67</f>
        <v>0</v>
      </c>
      <c r="H72" s="252">
        <f>'Fast pyro% (5)'!H14*'Fuel demand RoW'!H67</f>
        <v>0</v>
      </c>
      <c r="I72" s="253">
        <f>'Fast pyro% (5)'!I14*'Fuel demand RoW'!I67</f>
        <v>0</v>
      </c>
    </row>
    <row r="73" spans="1:9" ht="14.45">
      <c r="A73" s="248" t="s">
        <v>484</v>
      </c>
      <c r="B73" s="252">
        <f>'Fast pyro% (5)'!B15*'Fuel demand RoW'!B68</f>
        <v>0</v>
      </c>
      <c r="C73" s="252">
        <f>'Fast pyro% (5)'!C15*'Fuel demand RoW'!C68</f>
        <v>0</v>
      </c>
      <c r="D73" s="252">
        <f>'Fast pyro% (5)'!D15*'Fuel demand RoW'!D68</f>
        <v>0</v>
      </c>
      <c r="E73" s="252">
        <f>'Fast pyro% (5)'!E15*'Fuel demand RoW'!E68</f>
        <v>0</v>
      </c>
      <c r="F73" s="252">
        <f>'Fast pyro% (5)'!F15*'Fuel demand RoW'!F68</f>
        <v>0</v>
      </c>
      <c r="G73" s="252">
        <f>'Fast pyro% (5)'!G15*'Fuel demand RoW'!G68</f>
        <v>0</v>
      </c>
      <c r="H73" s="252">
        <f>'Fast pyro% (5)'!H15*'Fuel demand RoW'!H68</f>
        <v>0</v>
      </c>
      <c r="I73" s="253">
        <f>'Fast pyro% (5)'!I15*'Fuel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'Fast pyro% (5)'!B9*'Fuel demand RoW'!B72</f>
        <v>0</v>
      </c>
      <c r="C77" s="252">
        <f>'Fast pyro% (5)'!C9*'Fuel demand RoW'!C72</f>
        <v>0</v>
      </c>
      <c r="D77" s="252">
        <f>'Fast pyro% (5)'!D9*'Fuel demand RoW'!D72</f>
        <v>0</v>
      </c>
      <c r="E77" s="252">
        <f>'Fast pyro% (5)'!E9*'Fuel demand RoW'!E72</f>
        <v>0</v>
      </c>
      <c r="F77" s="252">
        <f>'Fast pyro% (5)'!F9*'Fuel demand RoW'!F72</f>
        <v>0</v>
      </c>
      <c r="G77" s="252">
        <f>'Fast pyro% (5)'!G9*'Fuel demand RoW'!G72</f>
        <v>0</v>
      </c>
      <c r="H77" s="252">
        <f>'Fast pyro% (5)'!H9*'Fuel demand RoW'!H72</f>
        <v>0</v>
      </c>
      <c r="I77" s="253">
        <f>'Fast pyro% (5)'!I9*'Fuel demand RoW'!I72</f>
        <v>0</v>
      </c>
    </row>
    <row r="78" spans="1:9" ht="14.45">
      <c r="A78" s="246" t="s">
        <v>480</v>
      </c>
      <c r="B78" s="252">
        <f>'Fast pyro% (5)'!B10*'Fuel demand RoW'!B73</f>
        <v>0</v>
      </c>
      <c r="C78" s="252">
        <f>'Fast pyro% (5)'!C10*'Fuel demand RoW'!C73</f>
        <v>0</v>
      </c>
      <c r="D78" s="252">
        <f>'Fast pyro% (5)'!D10*'Fuel demand RoW'!D73</f>
        <v>0</v>
      </c>
      <c r="E78" s="252">
        <f>'Fast pyro% (5)'!E10*'Fuel demand RoW'!E73</f>
        <v>0</v>
      </c>
      <c r="F78" s="252">
        <f>'Fast pyro% (5)'!F10*'Fuel demand RoW'!F73</f>
        <v>0</v>
      </c>
      <c r="G78" s="252">
        <f>'Fast pyro% (5)'!G10*'Fuel demand RoW'!G73</f>
        <v>0</v>
      </c>
      <c r="H78" s="252">
        <f>'Fast pyro% (5)'!H10*'Fuel demand RoW'!H73</f>
        <v>0</v>
      </c>
      <c r="I78" s="253">
        <f>'Fast pyro% (5)'!I10*'Fuel demand RoW'!I73</f>
        <v>0</v>
      </c>
    </row>
    <row r="79" spans="1:9" ht="14.45">
      <c r="A79" s="246" t="s">
        <v>84</v>
      </c>
      <c r="B79" s="252">
        <f>'Fast pyro% (5)'!B11*'Fuel demand RoW'!B74</f>
        <v>0</v>
      </c>
      <c r="C79" s="252">
        <f>'Fast pyro% (5)'!C11*'Fuel demand RoW'!C74</f>
        <v>0</v>
      </c>
      <c r="D79" s="252">
        <f>'Fast pyro% (5)'!D11*'Fuel demand RoW'!D74</f>
        <v>0</v>
      </c>
      <c r="E79" s="252">
        <f>'Fast pyro% (5)'!E11*'Fuel demand RoW'!E74</f>
        <v>0</v>
      </c>
      <c r="F79" s="252">
        <f>'Fast pyro% (5)'!F11*'Fuel demand RoW'!F74</f>
        <v>0</v>
      </c>
      <c r="G79" s="252">
        <f>'Fast pyro% (5)'!G11*'Fuel demand RoW'!G74</f>
        <v>0</v>
      </c>
      <c r="H79" s="252">
        <f>'Fast pyro% (5)'!H11*'Fuel demand RoW'!H74</f>
        <v>0</v>
      </c>
      <c r="I79" s="253">
        <f>'Fast pyro% (5)'!I11*'Fuel demand RoW'!I74</f>
        <v>0</v>
      </c>
    </row>
    <row r="80" spans="1:9" ht="14.45">
      <c r="A80" s="246" t="s">
        <v>481</v>
      </c>
      <c r="B80" s="252">
        <f>'Fast pyro% (5)'!B12*'Fuel demand RoW'!B75</f>
        <v>0</v>
      </c>
      <c r="C80" s="252">
        <f>'Fast pyro% (5)'!C12*'Fuel demand RoW'!C75</f>
        <v>0</v>
      </c>
      <c r="D80" s="252">
        <f>'Fast pyro% (5)'!D12*'Fuel demand RoW'!D75</f>
        <v>0</v>
      </c>
      <c r="E80" s="252">
        <f>'Fast pyro% (5)'!E12*'Fuel demand RoW'!E75</f>
        <v>0</v>
      </c>
      <c r="F80" s="252">
        <f>'Fast pyro% (5)'!F12*'Fuel demand RoW'!F75</f>
        <v>0</v>
      </c>
      <c r="G80" s="252">
        <f>'Fast pyro% (5)'!G12*'Fuel demand RoW'!G75</f>
        <v>0</v>
      </c>
      <c r="H80" s="252">
        <f>'Fast pyro% (5)'!H12*'Fuel demand RoW'!H75</f>
        <v>0</v>
      </c>
      <c r="I80" s="253">
        <f>'Fast pyro% (5)'!I12*'Fuel demand RoW'!I75</f>
        <v>0</v>
      </c>
    </row>
    <row r="81" spans="1:9" ht="14.45">
      <c r="A81" s="246" t="s">
        <v>482</v>
      </c>
      <c r="B81" s="252">
        <f>'Fast pyro% (5)'!B13*'Fuel demand RoW'!B76</f>
        <v>0</v>
      </c>
      <c r="C81" s="252">
        <f>'Fast pyro% (5)'!C13*'Fuel demand RoW'!C76</f>
        <v>0</v>
      </c>
      <c r="D81" s="252">
        <f>'Fast pyro% (5)'!D13*'Fuel demand RoW'!D76</f>
        <v>0</v>
      </c>
      <c r="E81" s="252">
        <f>'Fast pyro% (5)'!E13*'Fuel demand RoW'!E76</f>
        <v>0</v>
      </c>
      <c r="F81" s="252">
        <f>'Fast pyro% (5)'!F13*'Fuel demand RoW'!F76</f>
        <v>0</v>
      </c>
      <c r="G81" s="252">
        <f>'Fast pyro% (5)'!G13*'Fuel demand RoW'!G76</f>
        <v>0</v>
      </c>
      <c r="H81" s="252">
        <f>'Fast pyro% (5)'!H13*'Fuel demand RoW'!H76</f>
        <v>0</v>
      </c>
      <c r="I81" s="253">
        <f>'Fast pyro% (5)'!I13*'Fuel demand RoW'!I76</f>
        <v>0</v>
      </c>
    </row>
    <row r="82" spans="1:9" ht="14.45">
      <c r="A82" s="247" t="s">
        <v>483</v>
      </c>
      <c r="B82" s="252">
        <f>'Fast pyro% (5)'!B14*'Fuel demand RoW'!B77</f>
        <v>0</v>
      </c>
      <c r="C82" s="252">
        <f>'Fast pyro% (5)'!C14*'Fuel demand RoW'!C77</f>
        <v>0</v>
      </c>
      <c r="D82" s="252">
        <f>'Fast pyro% (5)'!D14*'Fuel demand RoW'!D77</f>
        <v>0</v>
      </c>
      <c r="E82" s="252">
        <f>'Fast pyro% (5)'!E14*'Fuel demand RoW'!E77</f>
        <v>0</v>
      </c>
      <c r="F82" s="252">
        <f>'Fast pyro% (5)'!F14*'Fuel demand RoW'!F77</f>
        <v>0</v>
      </c>
      <c r="G82" s="252">
        <f>'Fast pyro% (5)'!G14*'Fuel demand RoW'!G77</f>
        <v>0</v>
      </c>
      <c r="H82" s="252">
        <f>'Fast pyro% (5)'!H14*'Fuel demand RoW'!H77</f>
        <v>0</v>
      </c>
      <c r="I82" s="253">
        <f>'Fast pyro% (5)'!I14*'Fuel demand RoW'!I77</f>
        <v>0</v>
      </c>
    </row>
    <row r="83" spans="1:9" ht="14.45">
      <c r="A83" s="248" t="s">
        <v>484</v>
      </c>
      <c r="B83" s="252">
        <f>'Fast pyro% (5)'!B15*'Fuel demand RoW'!B78</f>
        <v>0</v>
      </c>
      <c r="C83" s="252">
        <f>'Fast pyro% (5)'!C15*'Fuel demand RoW'!C78</f>
        <v>0</v>
      </c>
      <c r="D83" s="252">
        <f>'Fast pyro% (5)'!D15*'Fuel demand RoW'!D78</f>
        <v>0</v>
      </c>
      <c r="E83" s="252">
        <f>'Fast pyro% (5)'!E15*'Fuel demand RoW'!E78</f>
        <v>0</v>
      </c>
      <c r="F83" s="252">
        <f>'Fast pyro% (5)'!F15*'Fuel demand RoW'!F78</f>
        <v>0</v>
      </c>
      <c r="G83" s="252">
        <f>'Fast pyro% (5)'!G15*'Fuel demand RoW'!G78</f>
        <v>0</v>
      </c>
      <c r="H83" s="252">
        <f>'Fast pyro% (5)'!H15*'Fuel demand RoW'!H78</f>
        <v>0</v>
      </c>
      <c r="I83" s="253">
        <f>'Fast pyro% (5)'!I15*'Fuel demand RoW'!I78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'Fast pyro% (5)'!B9*'Fuel demand RoW'!B82</f>
        <v>0</v>
      </c>
      <c r="C87" s="252">
        <f>'Fast pyro% (5)'!C9*'Fuel demand RoW'!C82</f>
        <v>0</v>
      </c>
      <c r="D87" s="252">
        <f>'Fast pyro% (5)'!D9*'Fuel demand RoW'!D82</f>
        <v>0</v>
      </c>
      <c r="E87" s="252">
        <f>'Fast pyro% (5)'!E9*'Fuel demand RoW'!E82</f>
        <v>0</v>
      </c>
      <c r="F87" s="252">
        <f>'Fast pyro% (5)'!F9*'Fuel demand RoW'!F82</f>
        <v>0</v>
      </c>
      <c r="G87" s="252">
        <f>'Fast pyro% (5)'!G9*'Fuel demand RoW'!G82</f>
        <v>0</v>
      </c>
      <c r="H87" s="252">
        <f>'Fast pyro% (5)'!H9*'Fuel demand RoW'!H82</f>
        <v>0</v>
      </c>
      <c r="I87" s="253">
        <f>'Fast pyro% (5)'!I9*'Fuel demand RoW'!I82</f>
        <v>0</v>
      </c>
    </row>
    <row r="88" spans="1:9" ht="14.45">
      <c r="A88" s="246" t="s">
        <v>480</v>
      </c>
      <c r="B88" s="252">
        <f>'Fast pyro% (5)'!B10*'Fuel demand RoW'!B83</f>
        <v>0</v>
      </c>
      <c r="C88" s="252">
        <f>'Fast pyro% (5)'!C10*'Fuel demand RoW'!C83</f>
        <v>0</v>
      </c>
      <c r="D88" s="252">
        <f>'Fast pyro% (5)'!D10*'Fuel demand RoW'!D83</f>
        <v>0</v>
      </c>
      <c r="E88" s="252">
        <f>'Fast pyro% (5)'!E10*'Fuel demand RoW'!E83</f>
        <v>0</v>
      </c>
      <c r="F88" s="252">
        <f>'Fast pyro% (5)'!F10*'Fuel demand RoW'!F83</f>
        <v>0</v>
      </c>
      <c r="G88" s="252">
        <f>'Fast pyro% (5)'!G10*'Fuel demand RoW'!G83</f>
        <v>0</v>
      </c>
      <c r="H88" s="252">
        <f>'Fast pyro% (5)'!H10*'Fuel demand RoW'!H83</f>
        <v>0</v>
      </c>
      <c r="I88" s="253">
        <f>'Fast pyro% (5)'!I10*'Fuel demand RoW'!I83</f>
        <v>0</v>
      </c>
    </row>
    <row r="89" spans="1:9" ht="14.45">
      <c r="A89" s="246" t="s">
        <v>84</v>
      </c>
      <c r="B89" s="252">
        <f>'Fast pyro% (5)'!B11*'Fuel demand RoW'!B84</f>
        <v>0</v>
      </c>
      <c r="C89" s="252">
        <f>'Fast pyro% (5)'!C11*'Fuel demand RoW'!C84</f>
        <v>0</v>
      </c>
      <c r="D89" s="252">
        <f>'Fast pyro% (5)'!D11*'Fuel demand RoW'!D84</f>
        <v>0</v>
      </c>
      <c r="E89" s="252">
        <f>'Fast pyro% (5)'!E11*'Fuel demand RoW'!E84</f>
        <v>0</v>
      </c>
      <c r="F89" s="252">
        <f>'Fast pyro% (5)'!F11*'Fuel demand RoW'!F84</f>
        <v>0</v>
      </c>
      <c r="G89" s="252">
        <f>'Fast pyro% (5)'!G11*'Fuel demand RoW'!G84</f>
        <v>0</v>
      </c>
      <c r="H89" s="252">
        <f>'Fast pyro% (5)'!H11*'Fuel demand RoW'!H84</f>
        <v>0</v>
      </c>
      <c r="I89" s="253">
        <f>'Fast pyro% (5)'!I11*'Fuel demand RoW'!I84</f>
        <v>0</v>
      </c>
    </row>
    <row r="90" spans="1:9" ht="14.45">
      <c r="A90" s="246" t="s">
        <v>481</v>
      </c>
      <c r="B90" s="252">
        <f>'Fast pyro% (5)'!B12*'Fuel demand RoW'!B85</f>
        <v>0</v>
      </c>
      <c r="C90" s="252">
        <f>'Fast pyro% (5)'!C12*'Fuel demand RoW'!C85</f>
        <v>0</v>
      </c>
      <c r="D90" s="252">
        <f>'Fast pyro% (5)'!D12*'Fuel demand RoW'!D85</f>
        <v>0</v>
      </c>
      <c r="E90" s="252">
        <f>'Fast pyro% (5)'!E12*'Fuel demand RoW'!E85</f>
        <v>0</v>
      </c>
      <c r="F90" s="252">
        <f>'Fast pyro% (5)'!F12*'Fuel demand RoW'!F85</f>
        <v>0</v>
      </c>
      <c r="G90" s="252">
        <f>'Fast pyro% (5)'!G12*'Fuel demand RoW'!G85</f>
        <v>0</v>
      </c>
      <c r="H90" s="252">
        <f>'Fast pyro% (5)'!H12*'Fuel demand RoW'!H85</f>
        <v>0</v>
      </c>
      <c r="I90" s="253">
        <f>'Fast pyro% (5)'!I12*'Fuel demand RoW'!I85</f>
        <v>0</v>
      </c>
    </row>
    <row r="91" spans="1:9" ht="14.45">
      <c r="A91" s="246" t="s">
        <v>482</v>
      </c>
      <c r="B91" s="252">
        <f>'Fast pyro% (5)'!B13*'Fuel demand RoW'!B86</f>
        <v>0</v>
      </c>
      <c r="C91" s="252">
        <f>'Fast pyro% (5)'!C13*'Fuel demand RoW'!C86</f>
        <v>0</v>
      </c>
      <c r="D91" s="252">
        <f>'Fast pyro% (5)'!D13*'Fuel demand RoW'!D86</f>
        <v>0</v>
      </c>
      <c r="E91" s="252">
        <f>'Fast pyro% (5)'!E13*'Fuel demand RoW'!E86</f>
        <v>0</v>
      </c>
      <c r="F91" s="252">
        <f>'Fast pyro% (5)'!F13*'Fuel demand RoW'!F86</f>
        <v>0</v>
      </c>
      <c r="G91" s="252">
        <f>'Fast pyro% (5)'!G13*'Fuel demand RoW'!G86</f>
        <v>0</v>
      </c>
      <c r="H91" s="252">
        <f>'Fast pyro% (5)'!H13*'Fuel demand RoW'!H86</f>
        <v>0</v>
      </c>
      <c r="I91" s="253">
        <f>'Fast pyro% (5)'!I13*'Fuel demand RoW'!I86</f>
        <v>0</v>
      </c>
    </row>
    <row r="92" spans="1:9" ht="14.45">
      <c r="A92" s="247" t="s">
        <v>483</v>
      </c>
      <c r="B92" s="252">
        <f>'Fast pyro% (5)'!B14*'Fuel demand RoW'!B87</f>
        <v>0</v>
      </c>
      <c r="C92" s="252">
        <f>'Fast pyro% (5)'!C14*'Fuel demand RoW'!C87</f>
        <v>0</v>
      </c>
      <c r="D92" s="252">
        <f>'Fast pyro% (5)'!D14*'Fuel demand RoW'!D87</f>
        <v>0</v>
      </c>
      <c r="E92" s="252">
        <f>'Fast pyro% (5)'!E14*'Fuel demand RoW'!E87</f>
        <v>0</v>
      </c>
      <c r="F92" s="252">
        <f>'Fast pyro% (5)'!F14*'Fuel demand RoW'!F87</f>
        <v>0</v>
      </c>
      <c r="G92" s="252">
        <f>'Fast pyro% (5)'!G14*'Fuel demand RoW'!G87</f>
        <v>0</v>
      </c>
      <c r="H92" s="252">
        <f>'Fast pyro% (5)'!H14*'Fuel demand RoW'!H87</f>
        <v>0</v>
      </c>
      <c r="I92" s="253">
        <f>'Fast pyro% (5)'!I14*'Fuel demand RoW'!I87</f>
        <v>0</v>
      </c>
    </row>
    <row r="93" spans="1:9" ht="14.45">
      <c r="A93" s="248" t="s">
        <v>484</v>
      </c>
      <c r="B93" s="252">
        <f>'Fast pyro% (5)'!B15*'Fuel demand RoW'!B88</f>
        <v>0</v>
      </c>
      <c r="C93" s="252">
        <f>'Fast pyro% (5)'!C15*'Fuel demand RoW'!C88</f>
        <v>0</v>
      </c>
      <c r="D93" s="252">
        <f>'Fast pyro% (5)'!D15*'Fuel demand RoW'!D88</f>
        <v>0</v>
      </c>
      <c r="E93" s="252">
        <f>'Fast pyro% (5)'!E15*'Fuel demand RoW'!E88</f>
        <v>0</v>
      </c>
      <c r="F93" s="252">
        <f>'Fast pyro% (5)'!F15*'Fuel demand RoW'!F88</f>
        <v>0</v>
      </c>
      <c r="G93" s="252">
        <f>'Fast pyro% (5)'!G15*'Fuel demand RoW'!G88</f>
        <v>0</v>
      </c>
      <c r="H93" s="252">
        <f>'Fast pyro% (5)'!H15*'Fuel demand RoW'!H88</f>
        <v>0</v>
      </c>
      <c r="I93" s="253">
        <f>'Fast pyro% (5)'!I15*'Fuel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'Fast pyro% (5)'!B9*'Fuel demand RoW'!B92</f>
        <v>0</v>
      </c>
      <c r="C97" s="252">
        <f>'Fast pyro% (5)'!C9*'Fuel demand RoW'!C92</f>
        <v>0</v>
      </c>
      <c r="D97" s="252">
        <f>'Fast pyro% (5)'!D9*'Fuel demand RoW'!D92</f>
        <v>0</v>
      </c>
      <c r="E97" s="252">
        <f>'Fast pyro% (5)'!E9*'Fuel demand RoW'!E92</f>
        <v>0</v>
      </c>
      <c r="F97" s="252">
        <f>'Fast pyro% (5)'!F9*'Fuel demand RoW'!F92</f>
        <v>0</v>
      </c>
      <c r="G97" s="252">
        <f>'Fast pyro% (5)'!G9*'Fuel demand RoW'!G92</f>
        <v>0</v>
      </c>
      <c r="H97" s="252">
        <f>'Fast pyro% (5)'!H9*'Fuel demand RoW'!H92</f>
        <v>0</v>
      </c>
      <c r="I97" s="253">
        <f>'Fast pyro% (5)'!I9*'Fuel demand RoW'!I92</f>
        <v>0</v>
      </c>
    </row>
    <row r="98" spans="1:9" ht="14.45">
      <c r="A98" s="246" t="s">
        <v>480</v>
      </c>
      <c r="B98" s="252">
        <f>'Fast pyro% (5)'!B10*'Fuel demand RoW'!B93</f>
        <v>0</v>
      </c>
      <c r="C98" s="252">
        <f>'Fast pyro% (5)'!C10*'Fuel demand RoW'!C93</f>
        <v>0</v>
      </c>
      <c r="D98" s="252">
        <f>'Fast pyro% (5)'!D10*'Fuel demand RoW'!D93</f>
        <v>0</v>
      </c>
      <c r="E98" s="252">
        <f>'Fast pyro% (5)'!E10*'Fuel demand RoW'!E93</f>
        <v>0</v>
      </c>
      <c r="F98" s="252">
        <f>'Fast pyro% (5)'!F10*'Fuel demand RoW'!F93</f>
        <v>0</v>
      </c>
      <c r="G98" s="252">
        <f>'Fast pyro% (5)'!G10*'Fuel demand RoW'!G93</f>
        <v>0</v>
      </c>
      <c r="H98" s="252">
        <f>'Fast pyro% (5)'!H10*'Fuel demand RoW'!H93</f>
        <v>0</v>
      </c>
      <c r="I98" s="253">
        <f>'Fast pyro% (5)'!I10*'Fuel demand RoW'!I93</f>
        <v>0</v>
      </c>
    </row>
    <row r="99" spans="1:9" ht="14.45">
      <c r="A99" s="246" t="s">
        <v>84</v>
      </c>
      <c r="B99" s="252">
        <f>'Fast pyro% (5)'!B11*'Fuel demand RoW'!B94</f>
        <v>0</v>
      </c>
      <c r="C99" s="252">
        <f>'Fast pyro% (5)'!C11*'Fuel demand RoW'!C94</f>
        <v>0</v>
      </c>
      <c r="D99" s="252">
        <f>'Fast pyro% (5)'!D11*'Fuel demand RoW'!D94</f>
        <v>0</v>
      </c>
      <c r="E99" s="252">
        <f>'Fast pyro% (5)'!E11*'Fuel demand RoW'!E94</f>
        <v>0</v>
      </c>
      <c r="F99" s="252">
        <f>'Fast pyro% (5)'!F11*'Fuel demand RoW'!F94</f>
        <v>0</v>
      </c>
      <c r="G99" s="252">
        <f>'Fast pyro% (5)'!G11*'Fuel demand RoW'!G94</f>
        <v>0</v>
      </c>
      <c r="H99" s="252">
        <f>'Fast pyro% (5)'!H11*'Fuel demand RoW'!H94</f>
        <v>0</v>
      </c>
      <c r="I99" s="253">
        <f>'Fast pyro% (5)'!I11*'Fuel demand RoW'!I94</f>
        <v>0</v>
      </c>
    </row>
    <row r="100" spans="1:9" ht="14.45">
      <c r="A100" s="246" t="s">
        <v>481</v>
      </c>
      <c r="B100" s="252">
        <f>'Fast pyro% (5)'!B12*'Fuel demand RoW'!B95</f>
        <v>0</v>
      </c>
      <c r="C100" s="252">
        <f>'Fast pyro% (5)'!C12*'Fuel demand RoW'!C95</f>
        <v>0</v>
      </c>
      <c r="D100" s="252">
        <f>'Fast pyro% (5)'!D12*'Fuel demand RoW'!D95</f>
        <v>0</v>
      </c>
      <c r="E100" s="252">
        <f>'Fast pyro% (5)'!E12*'Fuel demand RoW'!E95</f>
        <v>0</v>
      </c>
      <c r="F100" s="252">
        <f>'Fast pyro% (5)'!F12*'Fuel demand RoW'!F95</f>
        <v>0</v>
      </c>
      <c r="G100" s="252">
        <f>'Fast pyro% (5)'!G12*'Fuel demand RoW'!G95</f>
        <v>0</v>
      </c>
      <c r="H100" s="252">
        <f>'Fast pyro% (5)'!H12*'Fuel demand RoW'!H95</f>
        <v>0</v>
      </c>
      <c r="I100" s="253">
        <f>'Fast pyro% (5)'!I12*'Fuel demand RoW'!I95</f>
        <v>0</v>
      </c>
    </row>
    <row r="101" spans="1:9" ht="14.45">
      <c r="A101" s="246" t="s">
        <v>482</v>
      </c>
      <c r="B101" s="252">
        <f>'Fast pyro% (5)'!B13*'Fuel demand RoW'!B96</f>
        <v>0</v>
      </c>
      <c r="C101" s="252">
        <f>'Fast pyro% (5)'!C13*'Fuel demand RoW'!C96</f>
        <v>0</v>
      </c>
      <c r="D101" s="252">
        <f>'Fast pyro% (5)'!D13*'Fuel demand RoW'!D96</f>
        <v>0</v>
      </c>
      <c r="E101" s="252">
        <f>'Fast pyro% (5)'!E13*'Fuel demand RoW'!E96</f>
        <v>0</v>
      </c>
      <c r="F101" s="252">
        <f>'Fast pyro% (5)'!F13*'Fuel demand RoW'!F96</f>
        <v>0</v>
      </c>
      <c r="G101" s="252">
        <f>'Fast pyro% (5)'!G13*'Fuel demand RoW'!G96</f>
        <v>0</v>
      </c>
      <c r="H101" s="252">
        <f>'Fast pyro% (5)'!H13*'Fuel demand RoW'!H96</f>
        <v>0</v>
      </c>
      <c r="I101" s="253">
        <f>'Fast pyro% (5)'!I13*'Fuel demand RoW'!I96</f>
        <v>0</v>
      </c>
    </row>
    <row r="102" spans="1:9" ht="14.45">
      <c r="A102" s="247" t="s">
        <v>483</v>
      </c>
      <c r="B102" s="252">
        <f>'Fast pyro% (5)'!B14*'Fuel demand RoW'!B97</f>
        <v>0</v>
      </c>
      <c r="C102" s="252">
        <f>'Fast pyro% (5)'!C14*'Fuel demand RoW'!C97</f>
        <v>0</v>
      </c>
      <c r="D102" s="252">
        <f>'Fast pyro% (5)'!D14*'Fuel demand RoW'!D97</f>
        <v>0</v>
      </c>
      <c r="E102" s="252">
        <f>'Fast pyro% (5)'!E14*'Fuel demand RoW'!E97</f>
        <v>0</v>
      </c>
      <c r="F102" s="252">
        <f>'Fast pyro% (5)'!F14*'Fuel demand RoW'!F97</f>
        <v>0</v>
      </c>
      <c r="G102" s="252">
        <f>'Fast pyro% (5)'!G14*'Fuel demand RoW'!G97</f>
        <v>0</v>
      </c>
      <c r="H102" s="252">
        <f>'Fast pyro% (5)'!H14*'Fuel demand RoW'!H97</f>
        <v>0</v>
      </c>
      <c r="I102" s="253">
        <f>'Fast pyro% (5)'!I14*'Fuel demand RoW'!I97</f>
        <v>0</v>
      </c>
    </row>
    <row r="103" spans="1:9" ht="14.45">
      <c r="A103" s="248" t="s">
        <v>484</v>
      </c>
      <c r="B103" s="252">
        <f>'Fast pyro% (5)'!B15*'Fuel demand RoW'!B98</f>
        <v>0</v>
      </c>
      <c r="C103" s="252">
        <f>'Fast pyro% (5)'!C15*'Fuel demand RoW'!C98</f>
        <v>0</v>
      </c>
      <c r="D103" s="252">
        <f>'Fast pyro% (5)'!D15*'Fuel demand RoW'!D98</f>
        <v>0</v>
      </c>
      <c r="E103" s="252">
        <f>'Fast pyro% (5)'!E15*'Fuel demand RoW'!E98</f>
        <v>0</v>
      </c>
      <c r="F103" s="252">
        <f>'Fast pyro% (5)'!F15*'Fuel demand RoW'!F98</f>
        <v>0</v>
      </c>
      <c r="G103" s="252">
        <f>'Fast pyro% (5)'!G15*'Fuel demand RoW'!G98</f>
        <v>0</v>
      </c>
      <c r="H103" s="252">
        <f>'Fast pyro% (5)'!H15*'Fuel demand RoW'!H98</f>
        <v>0</v>
      </c>
      <c r="I103" s="253">
        <f>'Fast pyro% (5)'!I15*'Fuel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'Fast pyro% (5)'!B9*'Fuel demand RoW'!B102</f>
        <v>0</v>
      </c>
      <c r="C107" s="252">
        <f>'Fast pyro% (5)'!C9*'Fuel demand RoW'!C102</f>
        <v>0</v>
      </c>
      <c r="D107" s="252">
        <f>'Fast pyro% (5)'!D9*'Fuel demand RoW'!D102</f>
        <v>0</v>
      </c>
      <c r="E107" s="252">
        <f>'Fast pyro% (5)'!E9*'Fuel demand RoW'!E102</f>
        <v>0</v>
      </c>
      <c r="F107" s="252">
        <f>'Fast pyro% (5)'!F9*'Fuel demand RoW'!F102</f>
        <v>0</v>
      </c>
      <c r="G107" s="252">
        <f>'Fast pyro% (5)'!G9*'Fuel demand RoW'!G102</f>
        <v>0</v>
      </c>
      <c r="H107" s="252">
        <f>'Fast pyro% (5)'!H9*'Fuel demand RoW'!H102</f>
        <v>0</v>
      </c>
      <c r="I107" s="253">
        <f>'Fast pyro% (5)'!I9*'Fuel demand RoW'!I102</f>
        <v>0</v>
      </c>
    </row>
    <row r="108" spans="1:9" ht="14.45">
      <c r="A108" s="246" t="s">
        <v>480</v>
      </c>
      <c r="B108" s="252">
        <f>'Fast pyro% (5)'!B10*'Fuel demand RoW'!B103</f>
        <v>0</v>
      </c>
      <c r="C108" s="252">
        <f>'Fast pyro% (5)'!C10*'Fuel demand RoW'!C103</f>
        <v>0</v>
      </c>
      <c r="D108" s="252">
        <f>'Fast pyro% (5)'!D10*'Fuel demand RoW'!D103</f>
        <v>0</v>
      </c>
      <c r="E108" s="252">
        <f>'Fast pyro% (5)'!E10*'Fuel demand RoW'!E103</f>
        <v>0</v>
      </c>
      <c r="F108" s="252">
        <f>'Fast pyro% (5)'!F10*'Fuel demand RoW'!F103</f>
        <v>0</v>
      </c>
      <c r="G108" s="252">
        <f>'Fast pyro% (5)'!G10*'Fuel demand RoW'!G103</f>
        <v>0</v>
      </c>
      <c r="H108" s="252">
        <f>'Fast pyro% (5)'!H10*'Fuel demand RoW'!H103</f>
        <v>0</v>
      </c>
      <c r="I108" s="253">
        <f>'Fast pyro% (5)'!I10*'Fuel demand RoW'!I103</f>
        <v>0</v>
      </c>
    </row>
    <row r="109" spans="1:9" ht="14.45">
      <c r="A109" s="246" t="s">
        <v>84</v>
      </c>
      <c r="B109" s="252">
        <f>'Fast pyro% (5)'!B11*'Fuel demand RoW'!B104</f>
        <v>0</v>
      </c>
      <c r="C109" s="252">
        <f>'Fast pyro% (5)'!C11*'Fuel demand RoW'!C104</f>
        <v>0</v>
      </c>
      <c r="D109" s="252">
        <f>'Fast pyro% (5)'!D11*'Fuel demand RoW'!D104</f>
        <v>0</v>
      </c>
      <c r="E109" s="252">
        <f>'Fast pyro% (5)'!E11*'Fuel demand RoW'!E104</f>
        <v>0</v>
      </c>
      <c r="F109" s="252">
        <f>'Fast pyro% (5)'!F11*'Fuel demand RoW'!F104</f>
        <v>0</v>
      </c>
      <c r="G109" s="252">
        <f>'Fast pyro% (5)'!G11*'Fuel demand RoW'!G104</f>
        <v>0</v>
      </c>
      <c r="H109" s="252">
        <f>'Fast pyro% (5)'!H11*'Fuel demand RoW'!H104</f>
        <v>0</v>
      </c>
      <c r="I109" s="253">
        <f>'Fast pyro% (5)'!I11*'Fuel demand RoW'!I104</f>
        <v>0</v>
      </c>
    </row>
    <row r="110" spans="1:9" ht="14.45">
      <c r="A110" s="246" t="s">
        <v>481</v>
      </c>
      <c r="B110" s="252">
        <f>'Fast pyro% (5)'!B12*'Fuel demand RoW'!B105</f>
        <v>0</v>
      </c>
      <c r="C110" s="252">
        <f>'Fast pyro% (5)'!C12*'Fuel demand RoW'!C105</f>
        <v>0</v>
      </c>
      <c r="D110" s="252">
        <f>'Fast pyro% (5)'!D12*'Fuel demand RoW'!D105</f>
        <v>22974202.18629007</v>
      </c>
      <c r="E110" s="252">
        <f>'Fast pyro% (5)'!E12*'Fuel demand RoW'!E105</f>
        <v>95973083.800410599</v>
      </c>
      <c r="F110" s="252">
        <f>'Fast pyro% (5)'!F12*'Fuel demand RoW'!F105</f>
        <v>185565600.39878255</v>
      </c>
      <c r="G110" s="252">
        <f>'Fast pyro% (5)'!G12*'Fuel demand RoW'!G105</f>
        <v>298687438.95254302</v>
      </c>
      <c r="H110" s="252">
        <f>'Fast pyro% (5)'!H12*'Fuel demand RoW'!H105</f>
        <v>436738220.32956904</v>
      </c>
      <c r="I110" s="253">
        <f>'Fast pyro% (5)'!I12*'Fuel demand RoW'!I105</f>
        <v>603853136.63439417</v>
      </c>
    </row>
    <row r="111" spans="1:9" ht="14.45">
      <c r="A111" s="246" t="s">
        <v>482</v>
      </c>
      <c r="B111" s="252">
        <f>'Fast pyro% (5)'!B13*'Fuel demand RoW'!B106</f>
        <v>0</v>
      </c>
      <c r="C111" s="252">
        <f>'Fast pyro% (5)'!C13*'Fuel demand RoW'!C106</f>
        <v>0</v>
      </c>
      <c r="D111" s="252">
        <f>'Fast pyro% (5)'!D13*'Fuel demand RoW'!D106</f>
        <v>0</v>
      </c>
      <c r="E111" s="252">
        <f>'Fast pyro% (5)'!E13*'Fuel demand RoW'!E106</f>
        <v>0</v>
      </c>
      <c r="F111" s="252">
        <f>'Fast pyro% (5)'!F13*'Fuel demand RoW'!F106</f>
        <v>0</v>
      </c>
      <c r="G111" s="252">
        <f>'Fast pyro% (5)'!G13*'Fuel demand RoW'!G106</f>
        <v>0</v>
      </c>
      <c r="H111" s="252">
        <f>'Fast pyro% (5)'!H13*'Fuel demand RoW'!H106</f>
        <v>0</v>
      </c>
      <c r="I111" s="253">
        <f>'Fast pyro% (5)'!I13*'Fuel demand RoW'!I106</f>
        <v>0</v>
      </c>
    </row>
    <row r="112" spans="1:9" ht="14.45">
      <c r="A112" s="247" t="s">
        <v>483</v>
      </c>
      <c r="B112" s="252">
        <f>'Fast pyro% (5)'!B14*'Fuel demand RoW'!B107</f>
        <v>0</v>
      </c>
      <c r="C112" s="252">
        <f>'Fast pyro% (5)'!C14*'Fuel demand RoW'!C107</f>
        <v>0</v>
      </c>
      <c r="D112" s="252">
        <f>'Fast pyro% (5)'!D14*'Fuel demand RoW'!D107</f>
        <v>0</v>
      </c>
      <c r="E112" s="252">
        <f>'Fast pyro% (5)'!E14*'Fuel demand RoW'!E107</f>
        <v>0</v>
      </c>
      <c r="F112" s="252">
        <f>'Fast pyro% (5)'!F14*'Fuel demand RoW'!F107</f>
        <v>0</v>
      </c>
      <c r="G112" s="252">
        <f>'Fast pyro% (5)'!G14*'Fuel demand RoW'!G107</f>
        <v>0</v>
      </c>
      <c r="H112" s="252">
        <f>'Fast pyro% (5)'!H14*'Fuel demand RoW'!H107</f>
        <v>0</v>
      </c>
      <c r="I112" s="253">
        <f>'Fast pyro% (5)'!I14*'Fuel demand RoW'!I107</f>
        <v>0</v>
      </c>
    </row>
    <row r="113" spans="1:9" ht="14.65" thickBot="1">
      <c r="A113" s="251" t="s">
        <v>484</v>
      </c>
      <c r="B113" s="254">
        <f>'Fast pyro% (5)'!B15*'Fuel demand RoW'!B108</f>
        <v>0</v>
      </c>
      <c r="C113" s="254">
        <f>'Fast pyro% (5)'!C15*'Fuel demand RoW'!C108</f>
        <v>0</v>
      </c>
      <c r="D113" s="254">
        <f>'Fast pyro% (5)'!D15*'Fuel demand RoW'!D108</f>
        <v>0</v>
      </c>
      <c r="E113" s="254">
        <f>'Fast pyro% (5)'!E15*'Fuel demand RoW'!E108</f>
        <v>0</v>
      </c>
      <c r="F113" s="254">
        <f>'Fast pyro% (5)'!F15*'Fuel demand RoW'!F108</f>
        <v>0</v>
      </c>
      <c r="G113" s="254">
        <f>'Fast pyro% (5)'!G15*'Fuel demand RoW'!G108</f>
        <v>0</v>
      </c>
      <c r="H113" s="254">
        <f>'Fast pyro% (5)'!H15*'Fuel demand RoW'!H108</f>
        <v>0</v>
      </c>
      <c r="I113" s="263">
        <f>'Fast pyro% (5)'!I15*'Fuel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'Fast pyro% (5)'!B9*'Fuel demand RoW'!B115</f>
        <v>0</v>
      </c>
      <c r="C120" s="252">
        <f>'Fast pyro% (5)'!C9*'Fuel demand RoW'!C115</f>
        <v>0</v>
      </c>
      <c r="D120" s="252">
        <f>'Fast pyro% (5)'!D9*'Fuel demand RoW'!D115</f>
        <v>0</v>
      </c>
      <c r="E120" s="252">
        <f>'Fast pyro% (5)'!E9*'Fuel demand RoW'!E115</f>
        <v>0</v>
      </c>
      <c r="F120" s="252">
        <f>'Fast pyro% (5)'!F9*'Fuel demand RoW'!F115</f>
        <v>0</v>
      </c>
      <c r="G120" s="252">
        <f>'Fast pyro% (5)'!G9*'Fuel demand RoW'!G115</f>
        <v>0</v>
      </c>
      <c r="H120" s="252">
        <f>'Fast pyro% (5)'!H9*'Fuel demand RoW'!H115</f>
        <v>0</v>
      </c>
      <c r="I120" s="253">
        <f>'Fast pyro% (5)'!I9*'Fuel demand RoW'!I115</f>
        <v>0</v>
      </c>
    </row>
    <row r="121" spans="1:9" ht="14.45">
      <c r="A121" s="246" t="s">
        <v>480</v>
      </c>
      <c r="B121" s="252">
        <f>'Fast pyro% (5)'!B10*'Fuel demand RoW'!B116</f>
        <v>0</v>
      </c>
      <c r="C121" s="252">
        <f>'Fast pyro% (5)'!C10*'Fuel demand RoW'!C116</f>
        <v>0</v>
      </c>
      <c r="D121" s="252">
        <f>'Fast pyro% (5)'!D10*'Fuel demand RoW'!D116</f>
        <v>0</v>
      </c>
      <c r="E121" s="252">
        <f>'Fast pyro% (5)'!E10*'Fuel demand RoW'!E116</f>
        <v>0</v>
      </c>
      <c r="F121" s="252">
        <f>'Fast pyro% (5)'!F10*'Fuel demand RoW'!F116</f>
        <v>0</v>
      </c>
      <c r="G121" s="252">
        <f>'Fast pyro% (5)'!G10*'Fuel demand RoW'!G116</f>
        <v>0</v>
      </c>
      <c r="H121" s="252">
        <f>'Fast pyro% (5)'!H10*'Fuel demand RoW'!H116</f>
        <v>0</v>
      </c>
      <c r="I121" s="253">
        <f>'Fast pyro% (5)'!I10*'Fuel demand RoW'!I116</f>
        <v>0</v>
      </c>
    </row>
    <row r="122" spans="1:9" ht="14.45">
      <c r="A122" s="246" t="s">
        <v>84</v>
      </c>
      <c r="B122" s="252">
        <f>'Fast pyro% (5)'!B11*'Fuel demand RoW'!B117</f>
        <v>0</v>
      </c>
      <c r="C122" s="252">
        <f>'Fast pyro% (5)'!C11*'Fuel demand RoW'!C117</f>
        <v>0</v>
      </c>
      <c r="D122" s="252">
        <f>'Fast pyro% (5)'!D11*'Fuel demand RoW'!D117</f>
        <v>0</v>
      </c>
      <c r="E122" s="252">
        <f>'Fast pyro% (5)'!E11*'Fuel demand RoW'!E117</f>
        <v>0</v>
      </c>
      <c r="F122" s="252">
        <f>'Fast pyro% (5)'!F11*'Fuel demand RoW'!F117</f>
        <v>0</v>
      </c>
      <c r="G122" s="252">
        <f>'Fast pyro% (5)'!G11*'Fuel demand RoW'!G117</f>
        <v>0</v>
      </c>
      <c r="H122" s="252">
        <f>'Fast pyro% (5)'!H11*'Fuel demand RoW'!H117</f>
        <v>0</v>
      </c>
      <c r="I122" s="253">
        <f>'Fast pyro% (5)'!I11*'Fuel demand RoW'!I117</f>
        <v>0</v>
      </c>
    </row>
    <row r="123" spans="1:9" ht="14.45">
      <c r="A123" s="246" t="s">
        <v>481</v>
      </c>
      <c r="B123" s="252">
        <f>'Fast pyro% (5)'!B12*'Fuel demand RoW'!B118</f>
        <v>0</v>
      </c>
      <c r="C123" s="252">
        <f>'Fast pyro% (5)'!C12*'Fuel demand RoW'!C118</f>
        <v>0</v>
      </c>
      <c r="D123" s="252">
        <f>'Fast pyro% (5)'!D12*'Fuel demand RoW'!D118</f>
        <v>11681271.133153882</v>
      </c>
      <c r="E123" s="252">
        <f>'Fast pyro% (5)'!E12*'Fuel demand RoW'!E118</f>
        <v>45011596.241202816</v>
      </c>
      <c r="F123" s="252">
        <f>'Fast pyro% (5)'!F12*'Fuel demand RoW'!F118</f>
        <v>100689062.13153765</v>
      </c>
      <c r="G123" s="252">
        <f>'Fast pyro% (5)'!G12*'Fuel demand RoW'!G118</f>
        <v>188749268.01046351</v>
      </c>
      <c r="H123" s="252">
        <f>'Fast pyro% (5)'!H12*'Fuel demand RoW'!H118</f>
        <v>311048857.6574384</v>
      </c>
      <c r="I123" s="253">
        <f>'Fast pyro% (5)'!I12*'Fuel demand RoW'!I118</f>
        <v>437001131.57555556</v>
      </c>
    </row>
    <row r="124" spans="1:9" ht="14.45">
      <c r="A124" s="246" t="s">
        <v>482</v>
      </c>
      <c r="B124" s="252">
        <f>'Fast pyro% (5)'!B13*'Fuel demand RoW'!B119</f>
        <v>0</v>
      </c>
      <c r="C124" s="252">
        <f>'Fast pyro% (5)'!C13*'Fuel demand RoW'!C119</f>
        <v>0</v>
      </c>
      <c r="D124" s="252">
        <f>'Fast pyro% (5)'!D13*'Fuel demand RoW'!D119</f>
        <v>0</v>
      </c>
      <c r="E124" s="252">
        <f>'Fast pyro% (5)'!E13*'Fuel demand RoW'!E119</f>
        <v>0</v>
      </c>
      <c r="F124" s="252">
        <f>'Fast pyro% (5)'!F13*'Fuel demand RoW'!F119</f>
        <v>0</v>
      </c>
      <c r="G124" s="252">
        <f>'Fast pyro% (5)'!G13*'Fuel demand RoW'!G119</f>
        <v>0</v>
      </c>
      <c r="H124" s="252">
        <f>'Fast pyro% (5)'!H13*'Fuel demand RoW'!H119</f>
        <v>0</v>
      </c>
      <c r="I124" s="253">
        <f>'Fast pyro% (5)'!I13*'Fuel demand RoW'!I119</f>
        <v>0</v>
      </c>
    </row>
    <row r="125" spans="1:9" ht="14.45">
      <c r="A125" s="247" t="s">
        <v>483</v>
      </c>
      <c r="B125" s="252">
        <f>'Fast pyro% (5)'!B14*'Fuel demand RoW'!B120</f>
        <v>0</v>
      </c>
      <c r="C125" s="252">
        <f>'Fast pyro% (5)'!C14*'Fuel demand RoW'!C120</f>
        <v>0</v>
      </c>
      <c r="D125" s="252">
        <f>'Fast pyro% (5)'!D14*'Fuel demand RoW'!D120</f>
        <v>0</v>
      </c>
      <c r="E125" s="252">
        <f>'Fast pyro% (5)'!E14*'Fuel demand RoW'!E120</f>
        <v>0</v>
      </c>
      <c r="F125" s="252">
        <f>'Fast pyro% (5)'!F14*'Fuel demand RoW'!F120</f>
        <v>0</v>
      </c>
      <c r="G125" s="252">
        <f>'Fast pyro% (5)'!G14*'Fuel demand RoW'!G120</f>
        <v>0</v>
      </c>
      <c r="H125" s="252">
        <f>'Fast pyro% (5)'!H14*'Fuel demand RoW'!H120</f>
        <v>0</v>
      </c>
      <c r="I125" s="253">
        <f>'Fast pyro% (5)'!I14*'Fuel demand RoW'!I120</f>
        <v>0</v>
      </c>
    </row>
    <row r="126" spans="1:9" ht="14.45">
      <c r="A126" s="248" t="s">
        <v>484</v>
      </c>
      <c r="B126" s="252">
        <f>'Fast pyro% (5)'!B15*'Fuel demand RoW'!B121</f>
        <v>0</v>
      </c>
      <c r="C126" s="252">
        <f>'Fast pyro% (5)'!C15*'Fuel demand RoW'!C121</f>
        <v>0</v>
      </c>
      <c r="D126" s="252">
        <f>'Fast pyro% (5)'!D15*'Fuel demand RoW'!D121</f>
        <v>0</v>
      </c>
      <c r="E126" s="252">
        <f>'Fast pyro% (5)'!E15*'Fuel demand RoW'!E121</f>
        <v>0</v>
      </c>
      <c r="F126" s="252">
        <f>'Fast pyro% (5)'!F15*'Fuel demand RoW'!F121</f>
        <v>0</v>
      </c>
      <c r="G126" s="252">
        <f>'Fast pyro% (5)'!G15*'Fuel demand RoW'!G121</f>
        <v>0</v>
      </c>
      <c r="H126" s="252">
        <f>'Fast pyro% (5)'!H15*'Fuel demand RoW'!H121</f>
        <v>0</v>
      </c>
      <c r="I126" s="253">
        <f>'Fast pyro% (5)'!I15*'Fuel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'Fast pyro% (5)'!B9*'Fuel demand RoW'!B125</f>
        <v>0</v>
      </c>
      <c r="C130" s="252">
        <f>'Fast pyro% (5)'!C9*'Fuel demand RoW'!C125</f>
        <v>0</v>
      </c>
      <c r="D130" s="252">
        <f>'Fast pyro% (5)'!D9*'Fuel demand RoW'!D125</f>
        <v>0</v>
      </c>
      <c r="E130" s="252">
        <f>'Fast pyro% (5)'!E9*'Fuel demand RoW'!E125</f>
        <v>0</v>
      </c>
      <c r="F130" s="252">
        <f>'Fast pyro% (5)'!F9*'Fuel demand RoW'!F125</f>
        <v>0</v>
      </c>
      <c r="G130" s="252">
        <f>'Fast pyro% (5)'!G9*'Fuel demand RoW'!G125</f>
        <v>0</v>
      </c>
      <c r="H130" s="252">
        <f>'Fast pyro% (5)'!H9*'Fuel demand RoW'!H125</f>
        <v>0</v>
      </c>
      <c r="I130" s="253">
        <f>'Fast pyro% (5)'!I9*'Fuel demand RoW'!I125</f>
        <v>0</v>
      </c>
    </row>
    <row r="131" spans="1:9" ht="14.45">
      <c r="A131" s="246" t="s">
        <v>480</v>
      </c>
      <c r="B131" s="252">
        <f>'Fast pyro% (5)'!B10*'Fuel demand RoW'!B126</f>
        <v>0</v>
      </c>
      <c r="C131" s="252">
        <f>'Fast pyro% (5)'!C10*'Fuel demand RoW'!C126</f>
        <v>0</v>
      </c>
      <c r="D131" s="252">
        <f>'Fast pyro% (5)'!D10*'Fuel demand RoW'!D126</f>
        <v>0</v>
      </c>
      <c r="E131" s="252">
        <f>'Fast pyro% (5)'!E10*'Fuel demand RoW'!E126</f>
        <v>0</v>
      </c>
      <c r="F131" s="252">
        <f>'Fast pyro% (5)'!F10*'Fuel demand RoW'!F126</f>
        <v>0</v>
      </c>
      <c r="G131" s="252">
        <f>'Fast pyro% (5)'!G10*'Fuel demand RoW'!G126</f>
        <v>0</v>
      </c>
      <c r="H131" s="252">
        <f>'Fast pyro% (5)'!H10*'Fuel demand RoW'!H126</f>
        <v>0</v>
      </c>
      <c r="I131" s="253">
        <f>'Fast pyro% (5)'!I10*'Fuel demand RoW'!I126</f>
        <v>0</v>
      </c>
    </row>
    <row r="132" spans="1:9" ht="14.45">
      <c r="A132" s="246" t="s">
        <v>84</v>
      </c>
      <c r="B132" s="252">
        <f>'Fast pyro% (5)'!B11*'Fuel demand RoW'!B127</f>
        <v>0</v>
      </c>
      <c r="C132" s="252">
        <f>'Fast pyro% (5)'!C11*'Fuel demand RoW'!C127</f>
        <v>0</v>
      </c>
      <c r="D132" s="252">
        <f>'Fast pyro% (5)'!D11*'Fuel demand RoW'!D127</f>
        <v>0</v>
      </c>
      <c r="E132" s="252">
        <f>'Fast pyro% (5)'!E11*'Fuel demand RoW'!E127</f>
        <v>0</v>
      </c>
      <c r="F132" s="252">
        <f>'Fast pyro% (5)'!F11*'Fuel demand RoW'!F127</f>
        <v>0</v>
      </c>
      <c r="G132" s="252">
        <f>'Fast pyro% (5)'!G11*'Fuel demand RoW'!G127</f>
        <v>0</v>
      </c>
      <c r="H132" s="252">
        <f>'Fast pyro% (5)'!H11*'Fuel demand RoW'!H127</f>
        <v>0</v>
      </c>
      <c r="I132" s="253">
        <f>'Fast pyro% (5)'!I11*'Fuel demand RoW'!I127</f>
        <v>0</v>
      </c>
    </row>
    <row r="133" spans="1:9" ht="14.45">
      <c r="A133" s="246" t="s">
        <v>481</v>
      </c>
      <c r="B133" s="252">
        <f>'Fast pyro% (5)'!B12*'Fuel demand RoW'!B128</f>
        <v>0</v>
      </c>
      <c r="C133" s="252">
        <f>'Fast pyro% (5)'!C12*'Fuel demand RoW'!C128</f>
        <v>0</v>
      </c>
      <c r="D133" s="252">
        <f>'Fast pyro% (5)'!D12*'Fuel demand RoW'!D128</f>
        <v>0</v>
      </c>
      <c r="E133" s="252">
        <f>'Fast pyro% (5)'!E12*'Fuel demand RoW'!E128</f>
        <v>0</v>
      </c>
      <c r="F133" s="252">
        <f>'Fast pyro% (5)'!F12*'Fuel demand RoW'!F128</f>
        <v>0</v>
      </c>
      <c r="G133" s="252">
        <f>'Fast pyro% (5)'!G12*'Fuel demand RoW'!G128</f>
        <v>0</v>
      </c>
      <c r="H133" s="252">
        <f>'Fast pyro% (5)'!H12*'Fuel demand RoW'!H128</f>
        <v>0</v>
      </c>
      <c r="I133" s="253">
        <f>'Fast pyro% (5)'!I12*'Fuel demand RoW'!I128</f>
        <v>0</v>
      </c>
    </row>
    <row r="134" spans="1:9" ht="14.45">
      <c r="A134" s="246" t="s">
        <v>482</v>
      </c>
      <c r="B134" s="252">
        <f>'Fast pyro% (5)'!B13*'Fuel demand RoW'!B129</f>
        <v>0</v>
      </c>
      <c r="C134" s="252">
        <f>'Fast pyro% (5)'!C13*'Fuel demand RoW'!C129</f>
        <v>0</v>
      </c>
      <c r="D134" s="252">
        <f>'Fast pyro% (5)'!D13*'Fuel demand RoW'!D129</f>
        <v>0</v>
      </c>
      <c r="E134" s="252">
        <f>'Fast pyro% (5)'!E13*'Fuel demand RoW'!E129</f>
        <v>0</v>
      </c>
      <c r="F134" s="252">
        <f>'Fast pyro% (5)'!F13*'Fuel demand RoW'!F129</f>
        <v>0</v>
      </c>
      <c r="G134" s="252">
        <f>'Fast pyro% (5)'!G13*'Fuel demand RoW'!G129</f>
        <v>0</v>
      </c>
      <c r="H134" s="252">
        <f>'Fast pyro% (5)'!H13*'Fuel demand RoW'!H129</f>
        <v>0</v>
      </c>
      <c r="I134" s="253">
        <f>'Fast pyro% (5)'!I13*'Fuel demand RoW'!I129</f>
        <v>0</v>
      </c>
    </row>
    <row r="135" spans="1:9" ht="14.45">
      <c r="A135" s="247" t="s">
        <v>483</v>
      </c>
      <c r="B135" s="252">
        <f>'Fast pyro% (5)'!B14*'Fuel demand RoW'!B130</f>
        <v>0</v>
      </c>
      <c r="C135" s="252">
        <f>'Fast pyro% (5)'!C14*'Fuel demand RoW'!C130</f>
        <v>0</v>
      </c>
      <c r="D135" s="252">
        <f>'Fast pyro% (5)'!D14*'Fuel demand RoW'!D130</f>
        <v>0</v>
      </c>
      <c r="E135" s="252">
        <f>'Fast pyro% (5)'!E14*'Fuel demand RoW'!E130</f>
        <v>0</v>
      </c>
      <c r="F135" s="252">
        <f>'Fast pyro% (5)'!F14*'Fuel demand RoW'!F130</f>
        <v>0</v>
      </c>
      <c r="G135" s="252">
        <f>'Fast pyro% (5)'!G14*'Fuel demand RoW'!G130</f>
        <v>0</v>
      </c>
      <c r="H135" s="252">
        <f>'Fast pyro% (5)'!H14*'Fuel demand RoW'!H130</f>
        <v>0</v>
      </c>
      <c r="I135" s="253">
        <f>'Fast pyro% (5)'!I14*'Fuel demand RoW'!I130</f>
        <v>0</v>
      </c>
    </row>
    <row r="136" spans="1:9" ht="14.45">
      <c r="A136" s="248" t="s">
        <v>484</v>
      </c>
      <c r="B136" s="252">
        <f>'Fast pyro% (5)'!B15*'Fuel demand RoW'!B131</f>
        <v>0</v>
      </c>
      <c r="C136" s="252">
        <f>'Fast pyro% (5)'!C15*'Fuel demand RoW'!C131</f>
        <v>0</v>
      </c>
      <c r="D136" s="252">
        <f>'Fast pyro% (5)'!D15*'Fuel demand RoW'!D131</f>
        <v>0</v>
      </c>
      <c r="E136" s="252">
        <f>'Fast pyro% (5)'!E15*'Fuel demand RoW'!E131</f>
        <v>0</v>
      </c>
      <c r="F136" s="252">
        <f>'Fast pyro% (5)'!F15*'Fuel demand RoW'!F131</f>
        <v>0</v>
      </c>
      <c r="G136" s="252">
        <f>'Fast pyro% (5)'!G15*'Fuel demand RoW'!G131</f>
        <v>0</v>
      </c>
      <c r="H136" s="252">
        <f>'Fast pyro% (5)'!H15*'Fuel demand RoW'!H131</f>
        <v>0</v>
      </c>
      <c r="I136" s="253">
        <f>'Fast pyro% (5)'!I15*'Fuel demand RoW'!I131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'Fast pyro% (5)'!B9*'Fuel demand RoW'!B135</f>
        <v>0</v>
      </c>
      <c r="C140" s="252">
        <f>'Fast pyro% (5)'!C9*'Fuel demand RoW'!C135</f>
        <v>0</v>
      </c>
      <c r="D140" s="252">
        <f>'Fast pyro% (5)'!D9*'Fuel demand RoW'!D135</f>
        <v>0</v>
      </c>
      <c r="E140" s="252">
        <f>'Fast pyro% (5)'!E9*'Fuel demand RoW'!E135</f>
        <v>0</v>
      </c>
      <c r="F140" s="252">
        <f>'Fast pyro% (5)'!F9*'Fuel demand RoW'!F135</f>
        <v>0</v>
      </c>
      <c r="G140" s="252">
        <f>'Fast pyro% (5)'!G9*'Fuel demand RoW'!G135</f>
        <v>0</v>
      </c>
      <c r="H140" s="252">
        <f>'Fast pyro% (5)'!H9*'Fuel demand RoW'!H135</f>
        <v>0</v>
      </c>
      <c r="I140" s="253">
        <f>'Fast pyro% (5)'!I9*'Fuel demand RoW'!I135</f>
        <v>0</v>
      </c>
    </row>
    <row r="141" spans="1:9" ht="14.45">
      <c r="A141" s="246" t="s">
        <v>480</v>
      </c>
      <c r="B141" s="252">
        <f>'Fast pyro% (5)'!B10*'Fuel demand RoW'!B136</f>
        <v>0</v>
      </c>
      <c r="C141" s="252">
        <f>'Fast pyro% (5)'!C10*'Fuel demand RoW'!C136</f>
        <v>0</v>
      </c>
      <c r="D141" s="252">
        <f>'Fast pyro% (5)'!D10*'Fuel demand RoW'!D136</f>
        <v>0</v>
      </c>
      <c r="E141" s="252">
        <f>'Fast pyro% (5)'!E10*'Fuel demand RoW'!E136</f>
        <v>0</v>
      </c>
      <c r="F141" s="252">
        <f>'Fast pyro% (5)'!F10*'Fuel demand RoW'!F136</f>
        <v>0</v>
      </c>
      <c r="G141" s="252">
        <f>'Fast pyro% (5)'!G10*'Fuel demand RoW'!G136</f>
        <v>0</v>
      </c>
      <c r="H141" s="252">
        <f>'Fast pyro% (5)'!H10*'Fuel demand RoW'!H136</f>
        <v>0</v>
      </c>
      <c r="I141" s="253">
        <f>'Fast pyro% (5)'!I10*'Fuel demand RoW'!I136</f>
        <v>0</v>
      </c>
    </row>
    <row r="142" spans="1:9" ht="14.45">
      <c r="A142" s="246" t="s">
        <v>84</v>
      </c>
      <c r="B142" s="252">
        <f>'Fast pyro% (5)'!B11*'Fuel demand RoW'!B137</f>
        <v>0</v>
      </c>
      <c r="C142" s="252">
        <f>'Fast pyro% (5)'!C11*'Fuel demand RoW'!C137</f>
        <v>0</v>
      </c>
      <c r="D142" s="252">
        <f>'Fast pyro% (5)'!D11*'Fuel demand RoW'!D137</f>
        <v>0</v>
      </c>
      <c r="E142" s="252">
        <f>'Fast pyro% (5)'!E11*'Fuel demand RoW'!E137</f>
        <v>0</v>
      </c>
      <c r="F142" s="252">
        <f>'Fast pyro% (5)'!F11*'Fuel demand RoW'!F137</f>
        <v>0</v>
      </c>
      <c r="G142" s="252">
        <f>'Fast pyro% (5)'!G11*'Fuel demand RoW'!G137</f>
        <v>0</v>
      </c>
      <c r="H142" s="252">
        <f>'Fast pyro% (5)'!H11*'Fuel demand RoW'!H137</f>
        <v>0</v>
      </c>
      <c r="I142" s="253">
        <f>'Fast pyro% (5)'!I11*'Fuel demand RoW'!I137</f>
        <v>0</v>
      </c>
    </row>
    <row r="143" spans="1:9" ht="14.45">
      <c r="A143" s="246" t="s">
        <v>481</v>
      </c>
      <c r="B143" s="252">
        <f>'Fast pyro% (5)'!B12*'Fuel demand RoW'!B138</f>
        <v>0</v>
      </c>
      <c r="C143" s="252">
        <f>'Fast pyro% (5)'!C12*'Fuel demand RoW'!C138</f>
        <v>0</v>
      </c>
      <c r="D143" s="252">
        <f>'Fast pyro% (5)'!D12*'Fuel demand RoW'!D138</f>
        <v>0</v>
      </c>
      <c r="E143" s="252">
        <f>'Fast pyro% (5)'!E12*'Fuel demand RoW'!E138</f>
        <v>0</v>
      </c>
      <c r="F143" s="252">
        <f>'Fast pyro% (5)'!F12*'Fuel demand RoW'!F138</f>
        <v>0</v>
      </c>
      <c r="G143" s="252">
        <f>'Fast pyro% (5)'!G12*'Fuel demand RoW'!G138</f>
        <v>0</v>
      </c>
      <c r="H143" s="252">
        <f>'Fast pyro% (5)'!H12*'Fuel demand RoW'!H138</f>
        <v>0</v>
      </c>
      <c r="I143" s="253">
        <f>'Fast pyro% (5)'!I12*'Fuel demand RoW'!I138</f>
        <v>0</v>
      </c>
    </row>
    <row r="144" spans="1:9" ht="14.45">
      <c r="A144" s="246" t="s">
        <v>482</v>
      </c>
      <c r="B144" s="252">
        <f>'Fast pyro% (5)'!B13*'Fuel demand RoW'!B139</f>
        <v>0</v>
      </c>
      <c r="C144" s="252">
        <f>'Fast pyro% (5)'!C13*'Fuel demand RoW'!C139</f>
        <v>0</v>
      </c>
      <c r="D144" s="252">
        <f>'Fast pyro% (5)'!D13*'Fuel demand RoW'!D139</f>
        <v>0</v>
      </c>
      <c r="E144" s="252">
        <f>'Fast pyro% (5)'!E13*'Fuel demand RoW'!E139</f>
        <v>0</v>
      </c>
      <c r="F144" s="252">
        <f>'Fast pyro% (5)'!F13*'Fuel demand RoW'!F139</f>
        <v>0</v>
      </c>
      <c r="G144" s="252">
        <f>'Fast pyro% (5)'!G13*'Fuel demand RoW'!G139</f>
        <v>0</v>
      </c>
      <c r="H144" s="252">
        <f>'Fast pyro% (5)'!H13*'Fuel demand RoW'!H139</f>
        <v>0</v>
      </c>
      <c r="I144" s="253">
        <f>'Fast pyro% (5)'!I13*'Fuel demand RoW'!I139</f>
        <v>0</v>
      </c>
    </row>
    <row r="145" spans="1:9" ht="14.45">
      <c r="A145" s="247" t="s">
        <v>483</v>
      </c>
      <c r="B145" s="252">
        <f>'Fast pyro% (5)'!B14*'Fuel demand RoW'!B140</f>
        <v>0</v>
      </c>
      <c r="C145" s="252">
        <f>'Fast pyro% (5)'!C14*'Fuel demand RoW'!C140</f>
        <v>0</v>
      </c>
      <c r="D145" s="252">
        <f>'Fast pyro% (5)'!D14*'Fuel demand RoW'!D140</f>
        <v>0</v>
      </c>
      <c r="E145" s="252">
        <f>'Fast pyro% (5)'!E14*'Fuel demand RoW'!E140</f>
        <v>0</v>
      </c>
      <c r="F145" s="252">
        <f>'Fast pyro% (5)'!F14*'Fuel demand RoW'!F140</f>
        <v>0</v>
      </c>
      <c r="G145" s="252">
        <f>'Fast pyro% (5)'!G14*'Fuel demand RoW'!G140</f>
        <v>0</v>
      </c>
      <c r="H145" s="252">
        <f>'Fast pyro% (5)'!H14*'Fuel demand RoW'!H140</f>
        <v>0</v>
      </c>
      <c r="I145" s="253">
        <f>'Fast pyro% (5)'!I14*'Fuel demand RoW'!I140</f>
        <v>0</v>
      </c>
    </row>
    <row r="146" spans="1:9" ht="14.45">
      <c r="A146" s="248" t="s">
        <v>484</v>
      </c>
      <c r="B146" s="252">
        <f>'Fast pyro% (5)'!B15*'Fuel demand RoW'!B141</f>
        <v>0</v>
      </c>
      <c r="C146" s="252">
        <f>'Fast pyro% (5)'!C15*'Fuel demand RoW'!C141</f>
        <v>0</v>
      </c>
      <c r="D146" s="252">
        <f>'Fast pyro% (5)'!D15*'Fuel demand RoW'!D141</f>
        <v>0</v>
      </c>
      <c r="E146" s="252">
        <f>'Fast pyro% (5)'!E15*'Fuel demand RoW'!E141</f>
        <v>0</v>
      </c>
      <c r="F146" s="252">
        <f>'Fast pyro% (5)'!F15*'Fuel demand RoW'!F141</f>
        <v>0</v>
      </c>
      <c r="G146" s="252">
        <f>'Fast pyro% (5)'!G15*'Fuel demand RoW'!G141</f>
        <v>0</v>
      </c>
      <c r="H146" s="252">
        <f>'Fast pyro% (5)'!H15*'Fuel demand RoW'!H141</f>
        <v>0</v>
      </c>
      <c r="I146" s="253">
        <f>'Fast pyro% (5)'!I15*'Fuel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'Fast pyro% (5)'!B9*'Fuel demand RoW'!B145</f>
        <v>0</v>
      </c>
      <c r="C150" s="252">
        <f>'Fast pyro% (5)'!C9*'Fuel demand RoW'!C145</f>
        <v>0</v>
      </c>
      <c r="D150" s="252">
        <f>'Fast pyro% (5)'!D9*'Fuel demand RoW'!D145</f>
        <v>0</v>
      </c>
      <c r="E150" s="252">
        <f>'Fast pyro% (5)'!E9*'Fuel demand RoW'!E145</f>
        <v>0</v>
      </c>
      <c r="F150" s="252">
        <f>'Fast pyro% (5)'!F9*'Fuel demand RoW'!F145</f>
        <v>0</v>
      </c>
      <c r="G150" s="252">
        <f>'Fast pyro% (5)'!G9*'Fuel demand RoW'!G145</f>
        <v>0</v>
      </c>
      <c r="H150" s="252">
        <f>'Fast pyro% (5)'!H9*'Fuel demand RoW'!H145</f>
        <v>0</v>
      </c>
      <c r="I150" s="253">
        <f>'Fast pyro% (5)'!I9*'Fuel demand RoW'!I145</f>
        <v>0</v>
      </c>
    </row>
    <row r="151" spans="1:9" ht="14.45">
      <c r="A151" s="246" t="s">
        <v>480</v>
      </c>
      <c r="B151" s="252">
        <f>'Fast pyro% (5)'!B10*'Fuel demand RoW'!B146</f>
        <v>0</v>
      </c>
      <c r="C151" s="252">
        <f>'Fast pyro% (5)'!C10*'Fuel demand RoW'!C146</f>
        <v>0</v>
      </c>
      <c r="D151" s="252">
        <f>'Fast pyro% (5)'!D10*'Fuel demand RoW'!D146</f>
        <v>0</v>
      </c>
      <c r="E151" s="252">
        <f>'Fast pyro% (5)'!E10*'Fuel demand RoW'!E146</f>
        <v>0</v>
      </c>
      <c r="F151" s="252">
        <f>'Fast pyro% (5)'!F10*'Fuel demand RoW'!F146</f>
        <v>0</v>
      </c>
      <c r="G151" s="252">
        <f>'Fast pyro% (5)'!G10*'Fuel demand RoW'!G146</f>
        <v>0</v>
      </c>
      <c r="H151" s="252">
        <f>'Fast pyro% (5)'!H10*'Fuel demand RoW'!H146</f>
        <v>0</v>
      </c>
      <c r="I151" s="253">
        <f>'Fast pyro% (5)'!I10*'Fuel demand RoW'!I146</f>
        <v>0</v>
      </c>
    </row>
    <row r="152" spans="1:9" ht="14.45">
      <c r="A152" s="246" t="s">
        <v>84</v>
      </c>
      <c r="B152" s="252">
        <f>'Fast pyro% (5)'!B11*'Fuel demand RoW'!B147</f>
        <v>0</v>
      </c>
      <c r="C152" s="252">
        <f>'Fast pyro% (5)'!C11*'Fuel demand RoW'!C147</f>
        <v>0</v>
      </c>
      <c r="D152" s="252">
        <f>'Fast pyro% (5)'!D11*'Fuel demand RoW'!D147</f>
        <v>0</v>
      </c>
      <c r="E152" s="252">
        <f>'Fast pyro% (5)'!E11*'Fuel demand RoW'!E147</f>
        <v>0</v>
      </c>
      <c r="F152" s="252">
        <f>'Fast pyro% (5)'!F11*'Fuel demand RoW'!F147</f>
        <v>0</v>
      </c>
      <c r="G152" s="252">
        <f>'Fast pyro% (5)'!G11*'Fuel demand RoW'!G147</f>
        <v>0</v>
      </c>
      <c r="H152" s="252">
        <f>'Fast pyro% (5)'!H11*'Fuel demand RoW'!H147</f>
        <v>0</v>
      </c>
      <c r="I152" s="253">
        <f>'Fast pyro% (5)'!I11*'Fuel demand RoW'!I147</f>
        <v>0</v>
      </c>
    </row>
    <row r="153" spans="1:9" ht="14.45">
      <c r="A153" s="246" t="s">
        <v>481</v>
      </c>
      <c r="B153" s="252">
        <f>'Fast pyro% (5)'!B12*'Fuel demand RoW'!B148</f>
        <v>0</v>
      </c>
      <c r="C153" s="252">
        <f>'Fast pyro% (5)'!C12*'Fuel demand RoW'!C148</f>
        <v>0</v>
      </c>
      <c r="D153" s="252">
        <f>'Fast pyro% (5)'!D12*'Fuel demand RoW'!D148</f>
        <v>0</v>
      </c>
      <c r="E153" s="252">
        <f>'Fast pyro% (5)'!E12*'Fuel demand RoW'!E148</f>
        <v>0</v>
      </c>
      <c r="F153" s="252">
        <f>'Fast pyro% (5)'!F12*'Fuel demand RoW'!F148</f>
        <v>0</v>
      </c>
      <c r="G153" s="252">
        <f>'Fast pyro% (5)'!G12*'Fuel demand RoW'!G148</f>
        <v>0</v>
      </c>
      <c r="H153" s="252">
        <f>'Fast pyro% (5)'!H12*'Fuel demand RoW'!H148</f>
        <v>0</v>
      </c>
      <c r="I153" s="253">
        <f>'Fast pyro% (5)'!I12*'Fuel demand RoW'!I148</f>
        <v>0</v>
      </c>
    </row>
    <row r="154" spans="1:9" ht="14.45">
      <c r="A154" s="246" t="s">
        <v>482</v>
      </c>
      <c r="B154" s="252">
        <f>'Fast pyro% (5)'!B13*'Fuel demand RoW'!B149</f>
        <v>0</v>
      </c>
      <c r="C154" s="252">
        <f>'Fast pyro% (5)'!C13*'Fuel demand RoW'!C149</f>
        <v>0</v>
      </c>
      <c r="D154" s="252">
        <f>'Fast pyro% (5)'!D13*'Fuel demand RoW'!D149</f>
        <v>0</v>
      </c>
      <c r="E154" s="252">
        <f>'Fast pyro% (5)'!E13*'Fuel demand RoW'!E149</f>
        <v>0</v>
      </c>
      <c r="F154" s="252">
        <f>'Fast pyro% (5)'!F13*'Fuel demand RoW'!F149</f>
        <v>0</v>
      </c>
      <c r="G154" s="252">
        <f>'Fast pyro% (5)'!G13*'Fuel demand RoW'!G149</f>
        <v>0</v>
      </c>
      <c r="H154" s="252">
        <f>'Fast pyro% (5)'!H13*'Fuel demand RoW'!H149</f>
        <v>0</v>
      </c>
      <c r="I154" s="253">
        <f>'Fast pyro% (5)'!I13*'Fuel demand RoW'!I149</f>
        <v>0</v>
      </c>
    </row>
    <row r="155" spans="1:9" ht="14.45">
      <c r="A155" s="247" t="s">
        <v>483</v>
      </c>
      <c r="B155" s="252">
        <f>'Fast pyro% (5)'!B14*'Fuel demand RoW'!B150</f>
        <v>0</v>
      </c>
      <c r="C155" s="252">
        <f>'Fast pyro% (5)'!C14*'Fuel demand RoW'!C150</f>
        <v>0</v>
      </c>
      <c r="D155" s="252">
        <f>'Fast pyro% (5)'!D14*'Fuel demand RoW'!D150</f>
        <v>0</v>
      </c>
      <c r="E155" s="252">
        <f>'Fast pyro% (5)'!E14*'Fuel demand RoW'!E150</f>
        <v>0</v>
      </c>
      <c r="F155" s="252">
        <f>'Fast pyro% (5)'!F14*'Fuel demand RoW'!F150</f>
        <v>0</v>
      </c>
      <c r="G155" s="252">
        <f>'Fast pyro% (5)'!G14*'Fuel demand RoW'!G150</f>
        <v>0</v>
      </c>
      <c r="H155" s="252">
        <f>'Fast pyro% (5)'!H14*'Fuel demand RoW'!H150</f>
        <v>0</v>
      </c>
      <c r="I155" s="253">
        <f>'Fast pyro% (5)'!I14*'Fuel demand RoW'!I150</f>
        <v>0</v>
      </c>
    </row>
    <row r="156" spans="1:9" ht="14.45">
      <c r="A156" s="248" t="s">
        <v>484</v>
      </c>
      <c r="B156" s="252">
        <f>'Fast pyro% (5)'!B15*'Fuel demand RoW'!B151</f>
        <v>0</v>
      </c>
      <c r="C156" s="252">
        <f>'Fast pyro% (5)'!C15*'Fuel demand RoW'!C151</f>
        <v>0</v>
      </c>
      <c r="D156" s="252">
        <f>'Fast pyro% (5)'!D15*'Fuel demand RoW'!D151</f>
        <v>0</v>
      </c>
      <c r="E156" s="252">
        <f>'Fast pyro% (5)'!E15*'Fuel demand RoW'!E151</f>
        <v>0</v>
      </c>
      <c r="F156" s="252">
        <f>'Fast pyro% (5)'!F15*'Fuel demand RoW'!F151</f>
        <v>0</v>
      </c>
      <c r="G156" s="252">
        <f>'Fast pyro% (5)'!G15*'Fuel demand RoW'!G151</f>
        <v>0</v>
      </c>
      <c r="H156" s="252">
        <f>'Fast pyro% (5)'!H15*'Fuel demand RoW'!H151</f>
        <v>0</v>
      </c>
      <c r="I156" s="253">
        <f>'Fast pyro% (5)'!I15*'Fuel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'Fast pyro% (5)'!B9*'Fuel demand RoW'!B155</f>
        <v>0</v>
      </c>
      <c r="C160" s="252">
        <f>'Fast pyro% (5)'!C9*'Fuel demand RoW'!C155</f>
        <v>0</v>
      </c>
      <c r="D160" s="252">
        <f>'Fast pyro% (5)'!D9*'Fuel demand RoW'!D155</f>
        <v>0</v>
      </c>
      <c r="E160" s="252">
        <f>'Fast pyro% (5)'!E9*'Fuel demand RoW'!E155</f>
        <v>0</v>
      </c>
      <c r="F160" s="252">
        <f>'Fast pyro% (5)'!F9*'Fuel demand RoW'!F155</f>
        <v>0</v>
      </c>
      <c r="G160" s="252">
        <f>'Fast pyro% (5)'!G9*'Fuel demand RoW'!G155</f>
        <v>0</v>
      </c>
      <c r="H160" s="252">
        <f>'Fast pyro% (5)'!H9*'Fuel demand RoW'!H155</f>
        <v>0</v>
      </c>
      <c r="I160" s="253">
        <f>'Fast pyro% (5)'!I9*'Fuel demand RoW'!I155</f>
        <v>0</v>
      </c>
    </row>
    <row r="161" spans="1:9" ht="14.45">
      <c r="A161" s="246" t="s">
        <v>480</v>
      </c>
      <c r="B161" s="252">
        <f>'Fast pyro% (5)'!B10*'Fuel demand RoW'!B156</f>
        <v>0</v>
      </c>
      <c r="C161" s="252">
        <f>'Fast pyro% (5)'!C10*'Fuel demand RoW'!C156</f>
        <v>0</v>
      </c>
      <c r="D161" s="252">
        <f>'Fast pyro% (5)'!D10*'Fuel demand RoW'!D156</f>
        <v>0</v>
      </c>
      <c r="E161" s="252">
        <f>'Fast pyro% (5)'!E10*'Fuel demand RoW'!E156</f>
        <v>0</v>
      </c>
      <c r="F161" s="252">
        <f>'Fast pyro% (5)'!F10*'Fuel demand RoW'!F156</f>
        <v>0</v>
      </c>
      <c r="G161" s="252">
        <f>'Fast pyro% (5)'!G10*'Fuel demand RoW'!G156</f>
        <v>0</v>
      </c>
      <c r="H161" s="252">
        <f>'Fast pyro% (5)'!H10*'Fuel demand RoW'!H156</f>
        <v>0</v>
      </c>
      <c r="I161" s="253">
        <f>'Fast pyro% (5)'!I10*'Fuel demand RoW'!I156</f>
        <v>0</v>
      </c>
    </row>
    <row r="162" spans="1:9" ht="14.45">
      <c r="A162" s="246" t="s">
        <v>84</v>
      </c>
      <c r="B162" s="252">
        <f>'Fast pyro% (5)'!B11*'Fuel demand RoW'!B157</f>
        <v>0</v>
      </c>
      <c r="C162" s="252">
        <f>'Fast pyro% (5)'!C11*'Fuel demand RoW'!C157</f>
        <v>0</v>
      </c>
      <c r="D162" s="252">
        <f>'Fast pyro% (5)'!D11*'Fuel demand RoW'!D157</f>
        <v>0</v>
      </c>
      <c r="E162" s="252">
        <f>'Fast pyro% (5)'!E11*'Fuel demand RoW'!E157</f>
        <v>0</v>
      </c>
      <c r="F162" s="252">
        <f>'Fast pyro% (5)'!F11*'Fuel demand RoW'!F157</f>
        <v>0</v>
      </c>
      <c r="G162" s="252">
        <f>'Fast pyro% (5)'!G11*'Fuel demand RoW'!G157</f>
        <v>0</v>
      </c>
      <c r="H162" s="252">
        <f>'Fast pyro% (5)'!H11*'Fuel demand RoW'!H157</f>
        <v>0</v>
      </c>
      <c r="I162" s="253">
        <f>'Fast pyro% (5)'!I11*'Fuel demand RoW'!I157</f>
        <v>0</v>
      </c>
    </row>
    <row r="163" spans="1:9" ht="14.45">
      <c r="A163" s="246" t="s">
        <v>481</v>
      </c>
      <c r="B163" s="252">
        <f>'Fast pyro% (5)'!B12*'Fuel demand RoW'!B158</f>
        <v>0</v>
      </c>
      <c r="C163" s="252">
        <f>'Fast pyro% (5)'!C12*'Fuel demand RoW'!C158</f>
        <v>0</v>
      </c>
      <c r="D163" s="252">
        <f>'Fast pyro% (5)'!D12*'Fuel demand RoW'!D158</f>
        <v>27255592.8042849</v>
      </c>
      <c r="E163" s="252">
        <f>'Fast pyro% (5)'!E12*'Fuel demand RoW'!E158</f>
        <v>122162704.30319068</v>
      </c>
      <c r="F163" s="252">
        <f>'Fast pyro% (5)'!F12*'Fuel demand RoW'!F158</f>
        <v>239903815.63094687</v>
      </c>
      <c r="G163" s="252">
        <f>'Fast pyro% (5)'!G12*'Fuel demand RoW'!G158</f>
        <v>376434905.07624364</v>
      </c>
      <c r="H163" s="252">
        <f>'Fast pyro% (5)'!H12*'Fuel demand RoW'!H158</f>
        <v>545774359.82610071</v>
      </c>
      <c r="I163" s="253">
        <f>'Fast pyro% (5)'!I12*'Fuel demand RoW'!I158</f>
        <v>761839497.39551961</v>
      </c>
    </row>
    <row r="164" spans="1:9" ht="14.45">
      <c r="A164" s="246" t="s">
        <v>482</v>
      </c>
      <c r="B164" s="252">
        <f>'Fast pyro% (5)'!B13*'Fuel demand RoW'!B159</f>
        <v>0</v>
      </c>
      <c r="C164" s="252">
        <f>'Fast pyro% (5)'!C13*'Fuel demand RoW'!C159</f>
        <v>0</v>
      </c>
      <c r="D164" s="252">
        <f>'Fast pyro% (5)'!D13*'Fuel demand RoW'!D159</f>
        <v>0</v>
      </c>
      <c r="E164" s="252">
        <f>'Fast pyro% (5)'!E13*'Fuel demand RoW'!E159</f>
        <v>0</v>
      </c>
      <c r="F164" s="252">
        <f>'Fast pyro% (5)'!F13*'Fuel demand RoW'!F159</f>
        <v>0</v>
      </c>
      <c r="G164" s="252">
        <f>'Fast pyro% (5)'!G13*'Fuel demand RoW'!G159</f>
        <v>0</v>
      </c>
      <c r="H164" s="252">
        <f>'Fast pyro% (5)'!H13*'Fuel demand RoW'!H159</f>
        <v>0</v>
      </c>
      <c r="I164" s="253">
        <f>'Fast pyro% (5)'!I13*'Fuel demand RoW'!I159</f>
        <v>0</v>
      </c>
    </row>
    <row r="165" spans="1:9" ht="14.45">
      <c r="A165" s="247" t="s">
        <v>483</v>
      </c>
      <c r="B165" s="252">
        <f>'Fast pyro% (5)'!B14*'Fuel demand RoW'!B160</f>
        <v>0</v>
      </c>
      <c r="C165" s="252">
        <f>'Fast pyro% (5)'!C14*'Fuel demand RoW'!C160</f>
        <v>0</v>
      </c>
      <c r="D165" s="252">
        <f>'Fast pyro% (5)'!D14*'Fuel demand RoW'!D160</f>
        <v>0</v>
      </c>
      <c r="E165" s="252">
        <f>'Fast pyro% (5)'!E14*'Fuel demand RoW'!E160</f>
        <v>0</v>
      </c>
      <c r="F165" s="252">
        <f>'Fast pyro% (5)'!F14*'Fuel demand RoW'!F160</f>
        <v>0</v>
      </c>
      <c r="G165" s="252">
        <f>'Fast pyro% (5)'!G14*'Fuel demand RoW'!G160</f>
        <v>0</v>
      </c>
      <c r="H165" s="252">
        <f>'Fast pyro% (5)'!H14*'Fuel demand RoW'!H160</f>
        <v>0</v>
      </c>
      <c r="I165" s="253">
        <f>'Fast pyro% (5)'!I14*'Fuel demand RoW'!I160</f>
        <v>0</v>
      </c>
    </row>
    <row r="166" spans="1:9" ht="14.65" thickBot="1">
      <c r="A166" s="251" t="s">
        <v>484</v>
      </c>
      <c r="B166" s="254">
        <f>'Fast pyro% (5)'!B15*'Fuel demand RoW'!B161</f>
        <v>0</v>
      </c>
      <c r="C166" s="254">
        <f>'Fast pyro% (5)'!C15*'Fuel demand RoW'!C161</f>
        <v>0</v>
      </c>
      <c r="D166" s="254">
        <f>'Fast pyro% (5)'!D15*'Fuel demand RoW'!D161</f>
        <v>0</v>
      </c>
      <c r="E166" s="254">
        <f>'Fast pyro% (5)'!E15*'Fuel demand RoW'!E161</f>
        <v>0</v>
      </c>
      <c r="F166" s="254">
        <f>'Fast pyro% (5)'!F15*'Fuel demand RoW'!F161</f>
        <v>0</v>
      </c>
      <c r="G166" s="254">
        <f>'Fast pyro% (5)'!G15*'Fuel demand RoW'!G161</f>
        <v>0</v>
      </c>
      <c r="H166" s="254">
        <f>'Fast pyro% (5)'!H15*'Fuel demand RoW'!H161</f>
        <v>0</v>
      </c>
      <c r="I166" s="263">
        <f>'Fast pyro% (5)'!I15*'Fuel demand RoW'!I161</f>
        <v>0</v>
      </c>
    </row>
  </sheetData>
  <conditionalFormatting sqref="K88:XFD92 J73:J77 K11:XFD52 J11:J37">
    <cfRule type="expression" dxfId="2705" priority="40">
      <formula>_xlfn.ISFORMULA(J11)</formula>
    </cfRule>
  </conditionalFormatting>
  <conditionalFormatting sqref="A1:XFD5 L53:XFD87 L93:XFD1048576 A6 J6:XFD6 A7:XFD10">
    <cfRule type="expression" dxfId="2704" priority="41">
      <formula>_xlfn.ISFORMULA(A1)</formula>
    </cfRule>
  </conditionalFormatting>
  <conditionalFormatting sqref="A137:I137 A135:A136 A147:I147">
    <cfRule type="expression" dxfId="2703" priority="26">
      <formula>_xlfn.ISFORMULA(A135)</formula>
    </cfRule>
  </conditionalFormatting>
  <conditionalFormatting sqref="A157:I157 A155:A156">
    <cfRule type="expression" dxfId="2702" priority="25">
      <formula>_xlfn.ISFORMULA(A155)</formula>
    </cfRule>
  </conditionalFormatting>
  <conditionalFormatting sqref="A165:A166">
    <cfRule type="expression" dxfId="2701" priority="24">
      <formula>_xlfn.ISFORMULA(A165)</formula>
    </cfRule>
  </conditionalFormatting>
  <conditionalFormatting sqref="C32:I32 A32 A33:I33 A34:A38">
    <cfRule type="expression" dxfId="2700" priority="23">
      <formula>_xlfn.ISFORMULA(A32)</formula>
    </cfRule>
  </conditionalFormatting>
  <conditionalFormatting sqref="A39:A40">
    <cfRule type="expression" dxfId="2699" priority="22">
      <formula>_xlfn.ISFORMULA(A39)</formula>
    </cfRule>
  </conditionalFormatting>
  <conditionalFormatting sqref="C85:I85 A85 A86:I86 A87:A91">
    <cfRule type="expression" dxfId="2698" priority="21">
      <formula>_xlfn.ISFORMULA(A85)</formula>
    </cfRule>
  </conditionalFormatting>
  <conditionalFormatting sqref="A92:A93">
    <cfRule type="expression" dxfId="2697" priority="20">
      <formula>_xlfn.ISFORMULA(A92)</formula>
    </cfRule>
  </conditionalFormatting>
  <conditionalFormatting sqref="C138:I138 A139:I139 A140:A144">
    <cfRule type="expression" dxfId="2696" priority="19">
      <formula>_xlfn.ISFORMULA(A138)</formula>
    </cfRule>
  </conditionalFormatting>
  <conditionalFormatting sqref="A145:A146">
    <cfRule type="expression" dxfId="2695" priority="18">
      <formula>_xlfn.ISFORMULA(A145)</formula>
    </cfRule>
  </conditionalFormatting>
  <conditionalFormatting sqref="A138">
    <cfRule type="expression" dxfId="2694" priority="17">
      <formula>_xlfn.ISFORMULA(A138)</formula>
    </cfRule>
  </conditionalFormatting>
  <conditionalFormatting sqref="A95">
    <cfRule type="expression" dxfId="2693" priority="16">
      <formula>_xlfn.ISFORMULA(A95)</formula>
    </cfRule>
  </conditionalFormatting>
  <conditionalFormatting sqref="B160:I166">
    <cfRule type="expression" dxfId="2692" priority="2">
      <formula>_xlfn.ISFORMULA(B160)</formula>
    </cfRule>
  </conditionalFormatting>
  <conditionalFormatting sqref="A148">
    <cfRule type="expression" dxfId="2691" priority="15">
      <formula>_xlfn.ISFORMULA(A148)</formula>
    </cfRule>
  </conditionalFormatting>
  <conditionalFormatting sqref="B34:I40">
    <cfRule type="expression" dxfId="2690" priority="14">
      <formula>_xlfn.ISFORMULA(B34)</formula>
    </cfRule>
  </conditionalFormatting>
  <conditionalFormatting sqref="B44:I50">
    <cfRule type="expression" dxfId="2689" priority="13">
      <formula>_xlfn.ISFORMULA(B44)</formula>
    </cfRule>
  </conditionalFormatting>
  <conditionalFormatting sqref="B54:I60">
    <cfRule type="expression" dxfId="2688" priority="12">
      <formula>_xlfn.ISFORMULA(B54)</formula>
    </cfRule>
  </conditionalFormatting>
  <conditionalFormatting sqref="B67:I73">
    <cfRule type="expression" dxfId="2687" priority="11">
      <formula>_xlfn.ISFORMULA(B67)</formula>
    </cfRule>
  </conditionalFormatting>
  <conditionalFormatting sqref="B77:I83">
    <cfRule type="expression" dxfId="2686" priority="10">
      <formula>_xlfn.ISFORMULA(B77)</formula>
    </cfRule>
  </conditionalFormatting>
  <conditionalFormatting sqref="B87:I93">
    <cfRule type="expression" dxfId="2685" priority="9">
      <formula>_xlfn.ISFORMULA(B87)</formula>
    </cfRule>
  </conditionalFormatting>
  <conditionalFormatting sqref="B97:I103">
    <cfRule type="expression" dxfId="2684" priority="8">
      <formula>_xlfn.ISFORMULA(B97)</formula>
    </cfRule>
  </conditionalFormatting>
  <conditionalFormatting sqref="B107:I113">
    <cfRule type="expression" dxfId="2683" priority="7">
      <formula>_xlfn.ISFORMULA(B107)</formula>
    </cfRule>
  </conditionalFormatting>
  <conditionalFormatting sqref="B120:I126">
    <cfRule type="expression" dxfId="2682" priority="6">
      <formula>_xlfn.ISFORMULA(B120)</formula>
    </cfRule>
  </conditionalFormatting>
  <conditionalFormatting sqref="B130:I136">
    <cfRule type="expression" dxfId="2681" priority="5">
      <formula>_xlfn.ISFORMULA(B130)</formula>
    </cfRule>
  </conditionalFormatting>
  <conditionalFormatting sqref="B140:I146">
    <cfRule type="expression" dxfId="2680" priority="4">
      <formula>_xlfn.ISFORMULA(B140)</formula>
    </cfRule>
  </conditionalFormatting>
  <conditionalFormatting sqref="B150:I156">
    <cfRule type="expression" dxfId="2679" priority="3">
      <formula>_xlfn.ISFORMULA(B150)</formula>
    </cfRule>
  </conditionalFormatting>
  <conditionalFormatting sqref="A11:I11 A61:I63">
    <cfRule type="expression" dxfId="2678" priority="39">
      <formula>_xlfn.ISFORMULA(A11)</formula>
    </cfRule>
  </conditionalFormatting>
  <conditionalFormatting sqref="C12:I12 A12 C22:I22 A22 C42:I42 A42 C52:I52 A52 A15:A18 A25:A28 A43:I43 A53:I53 A44:A48 A54:A58 A13:I14 B15:I20 A23:I24 B25:I30">
    <cfRule type="expression" dxfId="2677" priority="38">
      <formula>_xlfn.ISFORMULA(A12)</formula>
    </cfRule>
  </conditionalFormatting>
  <conditionalFormatting sqref="A21:I21 A19:A20">
    <cfRule type="expression" dxfId="2676" priority="37">
      <formula>_xlfn.ISFORMULA(A19)</formula>
    </cfRule>
  </conditionalFormatting>
  <conditionalFormatting sqref="A31:I31 A29:A30 A41:I41">
    <cfRule type="expression" dxfId="2675" priority="36">
      <formula>_xlfn.ISFORMULA(A29)</formula>
    </cfRule>
  </conditionalFormatting>
  <conditionalFormatting sqref="A51:I51 A49:A50">
    <cfRule type="expression" dxfId="2674" priority="35">
      <formula>_xlfn.ISFORMULA(A49)</formula>
    </cfRule>
  </conditionalFormatting>
  <conditionalFormatting sqref="A59:A60">
    <cfRule type="expression" dxfId="2673" priority="34">
      <formula>_xlfn.ISFORMULA(A59)</formula>
    </cfRule>
  </conditionalFormatting>
  <conditionalFormatting sqref="C65:I65 A65 C75:I75 A75 C95:I95 C105:I105 A105 A66:I66 A76:I76 A96:I96 A106:I106 A67:A71 A77:A81 A97:A101 A107:A111">
    <cfRule type="expression" dxfId="2672" priority="33">
      <formula>_xlfn.ISFORMULA(A65)</formula>
    </cfRule>
  </conditionalFormatting>
  <conditionalFormatting sqref="A74:I74 A72:A73">
    <cfRule type="expression" dxfId="2671" priority="32">
      <formula>_xlfn.ISFORMULA(A72)</formula>
    </cfRule>
  </conditionalFormatting>
  <conditionalFormatting sqref="A84:I84 A82:A83 A94:I94">
    <cfRule type="expression" dxfId="2670" priority="31">
      <formula>_xlfn.ISFORMULA(A82)</formula>
    </cfRule>
  </conditionalFormatting>
  <conditionalFormatting sqref="A104:I104 A102:A103">
    <cfRule type="expression" dxfId="2669" priority="30">
      <formula>_xlfn.ISFORMULA(A102)</formula>
    </cfRule>
  </conditionalFormatting>
  <conditionalFormatting sqref="A112:A113">
    <cfRule type="expression" dxfId="2668" priority="29">
      <formula>_xlfn.ISFORMULA(A112)</formula>
    </cfRule>
  </conditionalFormatting>
  <conditionalFormatting sqref="C118:I118 A118 C128:I128 A128 C148:I148 C158:I158 A158 A119:I119 A129:I129 A149:I149 A159:I159 A120:A124 A130:A134 A150:A154 A160:A164">
    <cfRule type="expression" dxfId="2667" priority="28">
      <formula>_xlfn.ISFORMULA(A118)</formula>
    </cfRule>
  </conditionalFormatting>
  <conditionalFormatting sqref="A127:I127 A125:A126">
    <cfRule type="expression" dxfId="2666" priority="27">
      <formula>_xlfn.ISFORMULA(A125)</formula>
    </cfRule>
  </conditionalFormatting>
  <conditionalFormatting sqref="B6:I6">
    <cfRule type="expression" dxfId="2665" priority="1">
      <formula>_xlfn.ISFORMULA(B6)</formula>
    </cfRule>
  </conditionalFormatting>
  <pageMargins left="0.7" right="0.7" top="0.75" bottom="0.75" header="0.3" footer="0.3"/>
  <pageSetup paperSize="9" orientation="portrait" verticalDpi="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794B-DF70-40EF-91B6-6789BA90890B}">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109E5-F93F-474C-9CB7-F8F147679D3A}">
  <sheetPr>
    <tabColor theme="8"/>
  </sheetPr>
  <dimension ref="A1"/>
  <sheetViews>
    <sheetView workbookViewId="0"/>
  </sheetViews>
  <sheetFormatPr defaultColWidth="8.85546875" defaultRowHeight="14.45"/>
  <sheetData/>
  <pageMargins left="0.7" right="0.7" top="0.75" bottom="0.75" header="0.3" footer="0.3"/>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39FE-F3A1-4B80-A11D-486D4A6E9E07}">
  <sheetPr>
    <tabColor theme="9" tint="0.39997558519241921"/>
  </sheetPr>
  <dimension ref="B1:AR84"/>
  <sheetViews>
    <sheetView topLeftCell="M20" zoomScale="55" zoomScaleNormal="55" workbookViewId="0">
      <selection activeCell="W28" sqref="W28"/>
    </sheetView>
  </sheetViews>
  <sheetFormatPr defaultColWidth="8.85546875" defaultRowHeight="13.9" outlineLevelRow="1"/>
  <cols>
    <col min="1" max="1" width="19.42578125" style="1" customWidth="1"/>
    <col min="2" max="2" width="8.85546875" style="1"/>
    <col min="3" max="4" width="19.42578125" style="1" customWidth="1"/>
    <col min="5" max="6" width="29.42578125" style="1" customWidth="1"/>
    <col min="7" max="7" width="28.42578125" style="1" customWidth="1"/>
    <col min="8" max="8" width="25.42578125" style="1" customWidth="1"/>
    <col min="9" max="12" width="17.140625" style="1" bestFit="1" customWidth="1"/>
    <col min="13" max="16" width="16" style="1" bestFit="1" customWidth="1"/>
    <col min="17" max="18" width="8.85546875" style="1"/>
    <col min="19" max="19" width="24.28515625" style="1" customWidth="1"/>
    <col min="20" max="20" width="28.7109375" style="1" customWidth="1"/>
    <col min="21" max="21" width="27.42578125" style="1" customWidth="1"/>
    <col min="22" max="22" width="33.85546875" style="1" customWidth="1"/>
    <col min="23" max="23" width="8.85546875" style="1"/>
    <col min="24" max="31" width="16" style="1" customWidth="1"/>
    <col min="32" max="38" width="8.85546875" style="1"/>
    <col min="39" max="39" width="11.7109375" style="1" bestFit="1" customWidth="1"/>
    <col min="40" max="16384" width="8.85546875" style="1"/>
  </cols>
  <sheetData>
    <row r="1" spans="2:44" s="3" customFormat="1" ht="49.5" customHeight="1">
      <c r="B1" s="109" t="s">
        <v>47</v>
      </c>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row>
    <row r="3" spans="2:44">
      <c r="S3" s="496" t="s">
        <v>336</v>
      </c>
      <c r="T3" s="496" t="s">
        <v>337</v>
      </c>
      <c r="U3" s="1">
        <v>1</v>
      </c>
    </row>
    <row r="4" spans="2:44">
      <c r="S4" s="496" t="s">
        <v>338</v>
      </c>
      <c r="T4" s="496" t="s">
        <v>339</v>
      </c>
      <c r="U4" s="1">
        <v>2</v>
      </c>
    </row>
    <row r="5" spans="2:44">
      <c r="S5" s="496" t="s">
        <v>340</v>
      </c>
      <c r="T5" s="496" t="s">
        <v>341</v>
      </c>
      <c r="U5" s="1">
        <v>3</v>
      </c>
    </row>
    <row r="6" spans="2:44">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row>
    <row r="7" spans="2:44" ht="14.1">
      <c r="T7" s="488" t="s">
        <v>368</v>
      </c>
      <c r="U7" s="488" t="s">
        <v>343</v>
      </c>
      <c r="AF7" s="87"/>
    </row>
    <row r="8" spans="2:44" ht="14.1">
      <c r="S8" s="487" t="s">
        <v>497</v>
      </c>
      <c r="T8" s="496">
        <v>20</v>
      </c>
      <c r="U8" s="496" t="s">
        <v>345</v>
      </c>
    </row>
    <row r="10" spans="2:44" ht="14.1">
      <c r="C10" s="54" t="s">
        <v>346</v>
      </c>
      <c r="D10" s="55"/>
      <c r="E10" s="55"/>
      <c r="G10" s="46" t="s">
        <v>538</v>
      </c>
      <c r="H10" s="496">
        <v>3.6</v>
      </c>
      <c r="S10" s="54" t="s">
        <v>348</v>
      </c>
      <c r="T10" s="76" t="s">
        <v>349</v>
      </c>
      <c r="U10" s="63">
        <f>'Bioenergy GVAjobs'!B6</f>
        <v>2</v>
      </c>
      <c r="V10" s="55"/>
      <c r="AF10" s="75" t="s">
        <v>350</v>
      </c>
      <c r="AG10" s="75"/>
      <c r="AH10" s="75"/>
      <c r="AI10" s="75"/>
      <c r="AJ10" s="75"/>
      <c r="AK10" s="75"/>
      <c r="AL10" s="75"/>
      <c r="AM10" s="75"/>
      <c r="AN10" s="75"/>
      <c r="AO10" s="75"/>
      <c r="AP10" s="75"/>
      <c r="AQ10" s="75"/>
    </row>
    <row r="11" spans="2:44" ht="14.1">
      <c r="C11" s="153"/>
      <c r="D11" s="154"/>
      <c r="E11" s="154"/>
      <c r="S11" s="153"/>
      <c r="T11" s="87"/>
      <c r="U11" s="154"/>
      <c r="V11" s="154"/>
      <c r="AG11" s="154"/>
      <c r="AH11" s="154"/>
      <c r="AI11" s="154"/>
      <c r="AJ11" s="154"/>
      <c r="AK11" s="154"/>
      <c r="AL11" s="154"/>
      <c r="AM11" s="154"/>
      <c r="AN11" s="154"/>
      <c r="AO11" s="154"/>
      <c r="AP11" s="154"/>
      <c r="AQ11" s="154"/>
      <c r="AR11" s="154"/>
    </row>
    <row r="12" spans="2:44" ht="14.1">
      <c r="C12" s="2" t="s">
        <v>351</v>
      </c>
      <c r="D12" s="2"/>
      <c r="E12" s="2"/>
      <c r="F12" s="2"/>
      <c r="G12" s="2"/>
      <c r="H12" s="2"/>
      <c r="I12" s="45"/>
      <c r="J12" s="45"/>
      <c r="K12" s="45"/>
      <c r="L12" s="45"/>
      <c r="M12" s="45"/>
      <c r="N12" s="45"/>
      <c r="S12" s="2" t="s">
        <v>352</v>
      </c>
      <c r="T12" s="2"/>
      <c r="U12" s="2"/>
      <c r="V12" s="2"/>
      <c r="W12" s="2"/>
      <c r="AG12" s="2" t="s">
        <v>353</v>
      </c>
      <c r="AQ12" s="154"/>
      <c r="AR12" s="154"/>
    </row>
    <row r="13" spans="2:44" ht="14.1">
      <c r="C13" s="44" t="s">
        <v>354</v>
      </c>
      <c r="S13" s="44" t="s">
        <v>354</v>
      </c>
      <c r="AQ13" s="154"/>
      <c r="AR13" s="154"/>
    </row>
    <row r="14" spans="2:44" ht="14.1">
      <c r="C14" s="46" t="s">
        <v>125</v>
      </c>
      <c r="D14" s="46" t="s">
        <v>24</v>
      </c>
      <c r="E14" s="46"/>
      <c r="F14" s="46"/>
      <c r="G14" s="46"/>
      <c r="H14" s="46"/>
      <c r="I14" s="46">
        <v>2015</v>
      </c>
      <c r="J14" s="46">
        <v>2020</v>
      </c>
      <c r="K14" s="46">
        <v>2025</v>
      </c>
      <c r="L14" s="46">
        <v>2030</v>
      </c>
      <c r="M14" s="46">
        <v>2035</v>
      </c>
      <c r="N14" s="46">
        <v>2040</v>
      </c>
      <c r="O14" s="46">
        <v>2045</v>
      </c>
      <c r="P14" s="46">
        <v>2050</v>
      </c>
      <c r="S14" s="46" t="s">
        <v>125</v>
      </c>
      <c r="T14" s="46" t="s">
        <v>24</v>
      </c>
      <c r="U14" s="46" t="s">
        <v>18</v>
      </c>
      <c r="V14" s="46">
        <v>2010</v>
      </c>
      <c r="W14" s="46">
        <v>2015</v>
      </c>
      <c r="X14" s="46">
        <v>2020</v>
      </c>
      <c r="Y14" s="46">
        <v>2025</v>
      </c>
      <c r="Z14" s="46">
        <v>2030</v>
      </c>
      <c r="AA14" s="46">
        <v>2035</v>
      </c>
      <c r="AB14" s="46">
        <v>2040</v>
      </c>
      <c r="AC14" s="46">
        <v>2045</v>
      </c>
      <c r="AD14" s="46">
        <v>2050</v>
      </c>
      <c r="AF14" s="46">
        <v>2005</v>
      </c>
      <c r="AG14" s="46">
        <v>2010</v>
      </c>
      <c r="AH14" s="46">
        <v>2015</v>
      </c>
      <c r="AI14" s="46">
        <v>2020</v>
      </c>
      <c r="AJ14" s="46">
        <v>2025</v>
      </c>
      <c r="AK14" s="46">
        <v>2030</v>
      </c>
      <c r="AL14" s="46">
        <v>2035</v>
      </c>
      <c r="AM14" s="46">
        <v>2040</v>
      </c>
      <c r="AN14" s="46">
        <v>2045</v>
      </c>
      <c r="AO14" s="46">
        <v>2050</v>
      </c>
      <c r="AP14" s="154"/>
      <c r="AQ14" s="154"/>
    </row>
    <row r="15" spans="2:44">
      <c r="C15" s="47" t="s">
        <v>556</v>
      </c>
      <c r="D15" s="496" t="s">
        <v>280</v>
      </c>
      <c r="E15" s="47"/>
      <c r="F15" s="48"/>
      <c r="G15" s="48"/>
      <c r="H15" s="64"/>
      <c r="I15" s="155">
        <f t="shared" ref="I15:P15" si="0">(W16/5)+(AH15/5)</f>
        <v>592745.24703600002</v>
      </c>
      <c r="J15" s="155">
        <f t="shared" si="0"/>
        <v>155034.88291455247</v>
      </c>
      <c r="K15" s="155">
        <f t="shared" si="0"/>
        <v>165314.70804751114</v>
      </c>
      <c r="L15" s="155">
        <f t="shared" si="0"/>
        <v>348948.81617517024</v>
      </c>
      <c r="M15" s="155">
        <f t="shared" si="0"/>
        <v>1589263.7971231709</v>
      </c>
      <c r="N15" s="155">
        <f t="shared" si="0"/>
        <v>1726937.8173457235</v>
      </c>
      <c r="O15" s="155">
        <f t="shared" si="0"/>
        <v>2463397.4887626152</v>
      </c>
      <c r="P15" s="155">
        <f t="shared" si="0"/>
        <v>2880515.7982241875</v>
      </c>
      <c r="S15" s="47" t="str">
        <f>'Deployment (6)'!C15</f>
        <v>LC fermentation</v>
      </c>
      <c r="T15" s="496" t="s">
        <v>280</v>
      </c>
      <c r="U15" s="47" t="s">
        <v>355</v>
      </c>
      <c r="V15" s="156"/>
      <c r="W15" s="156">
        <f t="shared" ref="W15:AD15" si="1">IF($U$10=1,W28,IF($U$10=2,W32,IF($U$10=3,W36)))</f>
        <v>2963726.2351800003</v>
      </c>
      <c r="X15" s="156">
        <f t="shared" si="1"/>
        <v>3738900.6497527626</v>
      </c>
      <c r="Y15" s="156">
        <f t="shared" si="1"/>
        <v>4565474.1899903184</v>
      </c>
      <c r="Z15" s="156">
        <f t="shared" si="1"/>
        <v>6310218.2708661696</v>
      </c>
      <c r="AA15" s="156">
        <f t="shared" si="1"/>
        <v>11292811.021302024</v>
      </c>
      <c r="AB15" s="156">
        <f t="shared" si="1"/>
        <v>19152325.693457879</v>
      </c>
      <c r="AC15" s="156">
        <f t="shared" si="1"/>
        <v>30642739.5970334</v>
      </c>
      <c r="AD15" s="156">
        <f t="shared" si="1"/>
        <v>43300574.507278487</v>
      </c>
      <c r="AF15" s="496"/>
      <c r="AG15" s="496"/>
      <c r="AH15" s="164"/>
      <c r="AI15" s="164"/>
      <c r="AJ15" s="164"/>
      <c r="AK15" s="164"/>
      <c r="AL15" s="164">
        <f>W16</f>
        <v>2963726.2351800003</v>
      </c>
      <c r="AM15" s="164">
        <f t="shared" ref="AM15:AO15" si="2">X16</f>
        <v>775174.41457276233</v>
      </c>
      <c r="AN15" s="164">
        <f t="shared" si="2"/>
        <v>826573.54023755575</v>
      </c>
      <c r="AO15" s="164">
        <f t="shared" si="2"/>
        <v>1744744.0808758512</v>
      </c>
      <c r="AP15" s="154"/>
      <c r="AQ15" s="154"/>
    </row>
    <row r="16" spans="2:44" ht="14.1">
      <c r="C16" s="47" t="str">
        <f>'Deployment (6)'!C15</f>
        <v>LC fermentation</v>
      </c>
      <c r="D16" s="496" t="s">
        <v>539</v>
      </c>
      <c r="E16" s="47"/>
      <c r="F16" s="48"/>
      <c r="G16" s="48"/>
      <c r="H16" s="64"/>
      <c r="I16" s="194">
        <f>I15*$H$10</f>
        <v>2133882.8893296001</v>
      </c>
      <c r="J16" s="194">
        <f t="shared" ref="J16:P16" si="3">J15*$H$10</f>
        <v>558125.57849238894</v>
      </c>
      <c r="K16" s="194">
        <f t="shared" si="3"/>
        <v>595132.94897104008</v>
      </c>
      <c r="L16" s="194">
        <f t="shared" si="3"/>
        <v>1256215.7382306128</v>
      </c>
      <c r="M16" s="194">
        <f t="shared" si="3"/>
        <v>5721349.6696434151</v>
      </c>
      <c r="N16" s="194">
        <f t="shared" si="3"/>
        <v>6216976.142444605</v>
      </c>
      <c r="O16" s="194">
        <f t="shared" si="3"/>
        <v>8868230.9595454149</v>
      </c>
      <c r="P16" s="194">
        <f t="shared" si="3"/>
        <v>10369856.873607075</v>
      </c>
      <c r="U16" s="2" t="s">
        <v>356</v>
      </c>
      <c r="W16" s="183">
        <f>W15-V15</f>
        <v>2963726.2351800003</v>
      </c>
      <c r="X16" s="183">
        <f t="shared" ref="X16:AD16" si="4">X15-W15</f>
        <v>775174.41457276233</v>
      </c>
      <c r="Y16" s="183">
        <f t="shared" si="4"/>
        <v>826573.54023755575</v>
      </c>
      <c r="Z16" s="183">
        <f t="shared" si="4"/>
        <v>1744744.0808758512</v>
      </c>
      <c r="AA16" s="183">
        <f t="shared" si="4"/>
        <v>4982592.7504358543</v>
      </c>
      <c r="AB16" s="183">
        <f t="shared" si="4"/>
        <v>7859514.6721558552</v>
      </c>
      <c r="AC16" s="183">
        <f t="shared" si="4"/>
        <v>11490413.903575521</v>
      </c>
      <c r="AD16" s="183">
        <f t="shared" si="4"/>
        <v>12657834.910245087</v>
      </c>
      <c r="AP16" s="154"/>
      <c r="AQ16" s="154"/>
    </row>
    <row r="17" spans="3:44" ht="14.1">
      <c r="S17" s="2" t="s">
        <v>357</v>
      </c>
      <c r="T17" s="2"/>
      <c r="U17" s="2"/>
      <c r="V17" s="2"/>
      <c r="AF17" s="2" t="s">
        <v>358</v>
      </c>
      <c r="AP17" s="154"/>
      <c r="AQ17" s="154"/>
    </row>
    <row r="18" spans="3:44" ht="14.1">
      <c r="C18" s="153"/>
      <c r="D18" s="154"/>
      <c r="E18" s="154"/>
      <c r="S18" s="44" t="s">
        <v>354</v>
      </c>
      <c r="AP18" s="154"/>
      <c r="AQ18" s="154"/>
    </row>
    <row r="19" spans="3:44" ht="14.1">
      <c r="C19" s="153"/>
      <c r="D19" s="154"/>
      <c r="E19" s="154"/>
      <c r="S19" s="46" t="s">
        <v>125</v>
      </c>
      <c r="T19" s="46" t="s">
        <v>24</v>
      </c>
      <c r="U19" s="46" t="s">
        <v>18</v>
      </c>
      <c r="V19" s="46">
        <v>2010</v>
      </c>
      <c r="W19" s="46">
        <v>2015</v>
      </c>
      <c r="X19" s="46">
        <v>2020</v>
      </c>
      <c r="Y19" s="46">
        <v>2025</v>
      </c>
      <c r="Z19" s="46">
        <v>2030</v>
      </c>
      <c r="AA19" s="46">
        <v>2035</v>
      </c>
      <c r="AB19" s="46">
        <v>2040</v>
      </c>
      <c r="AC19" s="46">
        <v>2045</v>
      </c>
      <c r="AD19" s="46">
        <v>2050</v>
      </c>
      <c r="AF19" s="46">
        <v>2005</v>
      </c>
      <c r="AG19" s="46">
        <v>2010</v>
      </c>
      <c r="AH19" s="46">
        <v>2015</v>
      </c>
      <c r="AI19" s="46">
        <v>2020</v>
      </c>
      <c r="AJ19" s="46">
        <v>2025</v>
      </c>
      <c r="AK19" s="46">
        <v>2030</v>
      </c>
      <c r="AL19" s="46">
        <v>2035</v>
      </c>
      <c r="AM19" s="46">
        <v>2040</v>
      </c>
      <c r="AN19" s="46">
        <v>2045</v>
      </c>
      <c r="AO19" s="46">
        <v>2050</v>
      </c>
      <c r="AP19" s="154"/>
      <c r="AQ19" s="154"/>
    </row>
    <row r="20" spans="3:44" ht="14.1">
      <c r="C20" s="153"/>
      <c r="D20" s="154"/>
      <c r="E20" s="154"/>
      <c r="S20" s="47" t="str">
        <f>'Deployment (6)'!C15</f>
        <v>LC fermentation</v>
      </c>
      <c r="T20" s="496" t="s">
        <v>280</v>
      </c>
      <c r="U20" s="47" t="s">
        <v>355</v>
      </c>
      <c r="V20" s="156"/>
      <c r="W20" s="156">
        <f t="shared" ref="W20:AD20" si="5">IF($U$10=1,W41,IF($U$10=2,W45,IF($U$10=3,W49)))</f>
        <v>13874286.224400006</v>
      </c>
      <c r="X20" s="156">
        <f t="shared" si="5"/>
        <v>39565652.883539632</v>
      </c>
      <c r="Y20" s="156">
        <f t="shared" si="5"/>
        <v>70244172.517696381</v>
      </c>
      <c r="Z20" s="156">
        <f t="shared" si="5"/>
        <v>107655908.02829991</v>
      </c>
      <c r="AA20" s="156">
        <f t="shared" si="5"/>
        <v>187399611.39605844</v>
      </c>
      <c r="AB20" s="156">
        <f t="shared" si="5"/>
        <v>303726570.72797853</v>
      </c>
      <c r="AC20" s="156">
        <f t="shared" si="5"/>
        <v>436301803.92720127</v>
      </c>
      <c r="AD20" s="156">
        <f t="shared" si="5"/>
        <v>558202334.30624163</v>
      </c>
      <c r="AF20" s="496"/>
      <c r="AG20" s="496"/>
      <c r="AH20" s="164"/>
      <c r="AI20" s="164"/>
      <c r="AJ20" s="164"/>
      <c r="AK20" s="164"/>
      <c r="AL20" s="164">
        <f>W21</f>
        <v>13874286.224400006</v>
      </c>
      <c r="AM20" s="164">
        <f t="shared" ref="AM20:AO20" si="6">X21</f>
        <v>25691366.659139626</v>
      </c>
      <c r="AN20" s="164">
        <f t="shared" si="6"/>
        <v>30678519.634156749</v>
      </c>
      <c r="AO20" s="164">
        <f t="shared" si="6"/>
        <v>37411735.510603532</v>
      </c>
      <c r="AP20" s="154"/>
      <c r="AQ20" s="154"/>
    </row>
    <row r="21" spans="3:44" ht="14.45">
      <c r="C21" s="2" t="s">
        <v>359</v>
      </c>
      <c r="D21" s="2"/>
      <c r="E21" s="2"/>
      <c r="F21" s="2"/>
      <c r="G21" s="2"/>
      <c r="H21" s="2"/>
      <c r="S21" s="5"/>
      <c r="T21" s="5"/>
      <c r="U21" s="2" t="s">
        <v>356</v>
      </c>
      <c r="V21" s="5"/>
      <c r="W21" s="184">
        <f>W20-V20</f>
        <v>13874286.224400006</v>
      </c>
      <c r="X21" s="184">
        <f t="shared" ref="X21:AD21" si="7">X20-W20</f>
        <v>25691366.659139626</v>
      </c>
      <c r="Y21" s="184">
        <f t="shared" si="7"/>
        <v>30678519.634156749</v>
      </c>
      <c r="Z21" s="184">
        <f t="shared" si="7"/>
        <v>37411735.510603532</v>
      </c>
      <c r="AA21" s="184">
        <f t="shared" si="7"/>
        <v>79743703.367758527</v>
      </c>
      <c r="AB21" s="184">
        <f t="shared" si="7"/>
        <v>116326959.33192009</v>
      </c>
      <c r="AC21" s="184">
        <f t="shared" si="7"/>
        <v>132575233.19922274</v>
      </c>
      <c r="AD21" s="184">
        <f t="shared" si="7"/>
        <v>121900530.37904036</v>
      </c>
      <c r="AF21" s="154"/>
      <c r="AG21" s="154"/>
      <c r="AH21" s="154"/>
      <c r="AI21" s="154"/>
      <c r="AJ21" s="154"/>
      <c r="AK21" s="154"/>
      <c r="AL21" s="154"/>
      <c r="AM21" s="154"/>
      <c r="AN21" s="154"/>
      <c r="AO21" s="154"/>
      <c r="AP21" s="154"/>
      <c r="AQ21" s="154"/>
    </row>
    <row r="22" spans="3:44" ht="14.45">
      <c r="C22" s="44" t="s">
        <v>354</v>
      </c>
      <c r="S22" s="5"/>
      <c r="T22" s="5"/>
      <c r="U22" s="5"/>
      <c r="V22" s="5"/>
      <c r="W22" s="5"/>
      <c r="X22" s="5"/>
      <c r="Y22" s="5"/>
      <c r="Z22" s="5"/>
      <c r="AA22" s="5"/>
      <c r="AB22" s="5"/>
      <c r="AC22" s="5"/>
      <c r="AD22" s="5"/>
      <c r="AE22" s="5"/>
      <c r="AG22" s="154"/>
      <c r="AH22" s="154"/>
      <c r="AI22" s="154"/>
      <c r="AJ22" s="154"/>
      <c r="AK22" s="154"/>
      <c r="AL22" s="154"/>
      <c r="AM22" s="154"/>
      <c r="AN22" s="154"/>
      <c r="AO22" s="154"/>
      <c r="AP22" s="154"/>
      <c r="AQ22" s="154"/>
      <c r="AR22" s="154"/>
    </row>
    <row r="23" spans="3:44" ht="14.45">
      <c r="C23" s="46" t="s">
        <v>125</v>
      </c>
      <c r="D23" s="46" t="s">
        <v>24</v>
      </c>
      <c r="E23" s="46"/>
      <c r="F23" s="46"/>
      <c r="G23" s="46"/>
      <c r="H23" s="46"/>
      <c r="I23" s="46">
        <v>2015</v>
      </c>
      <c r="J23" s="46">
        <v>2020</v>
      </c>
      <c r="K23" s="46">
        <v>2025</v>
      </c>
      <c r="L23" s="46">
        <v>2030</v>
      </c>
      <c r="M23" s="46">
        <v>2035</v>
      </c>
      <c r="N23" s="46">
        <v>2040</v>
      </c>
      <c r="O23" s="46">
        <v>2045</v>
      </c>
      <c r="P23" s="46">
        <v>2050</v>
      </c>
      <c r="S23" s="5"/>
      <c r="T23" s="5"/>
      <c r="U23" s="5"/>
      <c r="V23" s="5"/>
      <c r="W23" s="5"/>
      <c r="X23" s="5"/>
      <c r="Y23" s="5"/>
      <c r="Z23" s="5"/>
      <c r="AA23" s="5"/>
      <c r="AB23" s="5"/>
      <c r="AC23" s="5"/>
      <c r="AD23" s="5"/>
      <c r="AE23" s="5"/>
      <c r="AG23" s="154"/>
      <c r="AH23" s="154"/>
      <c r="AI23" s="154"/>
      <c r="AJ23" s="154"/>
      <c r="AK23" s="154"/>
      <c r="AL23" s="154"/>
      <c r="AM23" s="154"/>
      <c r="AN23" s="154"/>
      <c r="AO23" s="154"/>
      <c r="AP23" s="154"/>
      <c r="AQ23" s="154"/>
      <c r="AR23" s="154"/>
    </row>
    <row r="24" spans="3:44" ht="14.45">
      <c r="C24" s="47" t="str">
        <f>'Deployment (6)'!C15</f>
        <v>LC fermentation</v>
      </c>
      <c r="D24" s="496" t="s">
        <v>280</v>
      </c>
      <c r="E24" s="47"/>
      <c r="F24" s="48"/>
      <c r="G24" s="48"/>
      <c r="H24" s="64"/>
      <c r="I24" s="155">
        <f t="shared" ref="I24:P24" si="8">(W21/5)+(AH20/5)</f>
        <v>2774857.2448800011</v>
      </c>
      <c r="J24" s="155">
        <f t="shared" si="8"/>
        <v>5138273.3318279255</v>
      </c>
      <c r="K24" s="155">
        <f t="shared" si="8"/>
        <v>6135703.9268313497</v>
      </c>
      <c r="L24" s="155">
        <f t="shared" si="8"/>
        <v>7482347.1021207068</v>
      </c>
      <c r="M24" s="155">
        <f t="shared" si="8"/>
        <v>18723597.918431707</v>
      </c>
      <c r="N24" s="155">
        <f t="shared" si="8"/>
        <v>28403665.198211946</v>
      </c>
      <c r="O24" s="155">
        <f t="shared" si="8"/>
        <v>32650750.566675898</v>
      </c>
      <c r="P24" s="155">
        <f t="shared" si="8"/>
        <v>31862453.177928776</v>
      </c>
      <c r="S24" s="157" t="s">
        <v>360</v>
      </c>
      <c r="T24" s="158"/>
      <c r="U24" s="158"/>
      <c r="V24" s="158"/>
      <c r="W24" s="5"/>
      <c r="X24" s="5"/>
      <c r="Y24" s="5"/>
      <c r="Z24" s="5"/>
      <c r="AA24" s="5"/>
      <c r="AB24" s="5"/>
      <c r="AC24" s="5"/>
      <c r="AD24" s="5"/>
      <c r="AE24" s="5"/>
      <c r="AG24" s="154"/>
      <c r="AH24" s="154"/>
      <c r="AI24" s="154"/>
      <c r="AJ24" s="154"/>
      <c r="AK24" s="154"/>
      <c r="AL24" s="154"/>
      <c r="AM24" s="154"/>
      <c r="AN24" s="154"/>
      <c r="AO24" s="154"/>
      <c r="AP24" s="154"/>
      <c r="AQ24" s="154"/>
      <c r="AR24" s="154"/>
    </row>
    <row r="25" spans="3:44" ht="14.45">
      <c r="C25" s="47" t="str">
        <f>'Deployment (6)'!C15</f>
        <v>LC fermentation</v>
      </c>
      <c r="D25" s="496" t="s">
        <v>539</v>
      </c>
      <c r="E25" s="47"/>
      <c r="F25" s="48"/>
      <c r="G25" s="48"/>
      <c r="H25" s="64"/>
      <c r="I25" s="194">
        <f>I24*$H$10</f>
        <v>9989486.0815680046</v>
      </c>
      <c r="J25" s="194">
        <f t="shared" ref="J25:P25" si="9">J24*$H$10</f>
        <v>18497783.994580533</v>
      </c>
      <c r="K25" s="194">
        <f t="shared" si="9"/>
        <v>22088534.136592861</v>
      </c>
      <c r="L25" s="194">
        <f t="shared" si="9"/>
        <v>26936449.567634545</v>
      </c>
      <c r="M25" s="194">
        <f t="shared" si="9"/>
        <v>67404952.506354153</v>
      </c>
      <c r="N25" s="194">
        <f t="shared" si="9"/>
        <v>102253194.71356301</v>
      </c>
      <c r="O25" s="194">
        <f t="shared" si="9"/>
        <v>117542702.04003324</v>
      </c>
      <c r="P25" s="194">
        <f t="shared" si="9"/>
        <v>114704831.44054359</v>
      </c>
      <c r="S25" s="5"/>
      <c r="T25" s="5"/>
      <c r="U25" s="5"/>
      <c r="V25" s="5"/>
      <c r="W25" s="5"/>
      <c r="X25" s="5"/>
      <c r="Y25" s="5"/>
      <c r="Z25" s="5"/>
      <c r="AA25" s="5"/>
      <c r="AB25" s="5"/>
      <c r="AC25" s="5"/>
      <c r="AD25" s="5"/>
      <c r="AE25" s="5"/>
      <c r="AG25" s="154"/>
      <c r="AH25" s="154"/>
      <c r="AI25" s="154"/>
      <c r="AJ25" s="154"/>
      <c r="AK25" s="154"/>
      <c r="AL25" s="154"/>
      <c r="AM25" s="154"/>
      <c r="AN25" s="154"/>
      <c r="AO25" s="154"/>
      <c r="AP25" s="154"/>
      <c r="AQ25" s="154"/>
      <c r="AR25" s="154"/>
    </row>
    <row r="26" spans="3:44" ht="14.1">
      <c r="S26" s="2" t="s">
        <v>361</v>
      </c>
      <c r="AG26" s="154"/>
      <c r="AH26" s="154"/>
      <c r="AI26" s="154"/>
      <c r="AJ26" s="154"/>
      <c r="AK26" s="154"/>
      <c r="AL26" s="154"/>
      <c r="AM26" s="154"/>
      <c r="AN26" s="154"/>
      <c r="AO26" s="154"/>
      <c r="AP26" s="154"/>
      <c r="AQ26" s="154"/>
      <c r="AR26" s="154"/>
    </row>
    <row r="27" spans="3:44" ht="14.1">
      <c r="S27" s="46" t="s">
        <v>125</v>
      </c>
      <c r="T27" s="46" t="s">
        <v>24</v>
      </c>
      <c r="U27" s="46" t="s">
        <v>18</v>
      </c>
      <c r="V27" s="46">
        <v>2010</v>
      </c>
      <c r="W27" s="46">
        <v>2015</v>
      </c>
      <c r="X27" s="46">
        <v>2020</v>
      </c>
      <c r="Y27" s="46">
        <v>2025</v>
      </c>
      <c r="Z27" s="46">
        <v>2030</v>
      </c>
      <c r="AA27" s="46">
        <v>2035</v>
      </c>
      <c r="AB27" s="46">
        <v>2040</v>
      </c>
      <c r="AC27" s="46">
        <v>2045</v>
      </c>
      <c r="AD27" s="46">
        <v>2050</v>
      </c>
      <c r="AF27" s="154"/>
      <c r="AG27" s="154"/>
      <c r="AH27" s="154"/>
      <c r="AI27" s="154"/>
      <c r="AJ27" s="154"/>
      <c r="AK27" s="154"/>
      <c r="AL27" s="154"/>
      <c r="AM27" s="154"/>
      <c r="AN27" s="154"/>
      <c r="AO27" s="154"/>
      <c r="AP27" s="154"/>
      <c r="AQ27" s="154"/>
    </row>
    <row r="28" spans="3:44">
      <c r="S28" s="47" t="str">
        <f>'Deployment (6)'!C15</f>
        <v>LC fermentation</v>
      </c>
      <c r="T28" s="496" t="s">
        <v>280</v>
      </c>
      <c r="U28" s="47" t="s">
        <v>355</v>
      </c>
      <c r="V28" s="159"/>
      <c r="W28" s="159">
        <f>'LC fermentati deployment EU'!B7*$V$84</f>
        <v>2963726.2351800003</v>
      </c>
      <c r="X28" s="159">
        <f>'LC fermentati deployment EU'!C7*$V$84</f>
        <v>3504843.0086232889</v>
      </c>
      <c r="Y28" s="159">
        <f>'LC fermentati deployment EU'!D7*$V$84</f>
        <v>4042439.5606900281</v>
      </c>
      <c r="Z28" s="159">
        <f>'LC fermentati deployment EU'!E7*$V$84</f>
        <v>4774957.064493848</v>
      </c>
      <c r="AA28" s="159">
        <f>'LC fermentati deployment EU'!F7*$V$84</f>
        <v>7409193.9507655948</v>
      </c>
      <c r="AB28" s="159">
        <f>'LC fermentati deployment EU'!G7*$V$84</f>
        <v>10696432.241444748</v>
      </c>
      <c r="AC28" s="159">
        <f>'LC fermentati deployment EU'!H7*$V$84</f>
        <v>15095813.648750454</v>
      </c>
      <c r="AD28" s="159">
        <f>'LC fermentati deployment EU'!I7*$V$84</f>
        <v>20510433.032809395</v>
      </c>
      <c r="AF28" s="154"/>
      <c r="AG28" s="154"/>
      <c r="AH28" s="154"/>
      <c r="AI28" s="154"/>
      <c r="AJ28" s="154"/>
      <c r="AK28" s="154"/>
      <c r="AL28" s="154"/>
      <c r="AM28" s="154"/>
      <c r="AN28" s="154"/>
      <c r="AO28" s="154"/>
      <c r="AP28" s="154"/>
      <c r="AQ28" s="154"/>
    </row>
    <row r="29" spans="3:44">
      <c r="U29" s="50"/>
      <c r="V29" s="161"/>
      <c r="W29" s="162"/>
      <c r="X29" s="162"/>
      <c r="Y29" s="162"/>
      <c r="Z29" s="162"/>
      <c r="AA29" s="162"/>
      <c r="AB29" s="162"/>
      <c r="AC29" s="162"/>
      <c r="AD29" s="162"/>
      <c r="AF29" s="154"/>
      <c r="AG29" s="154"/>
      <c r="AH29" s="154"/>
      <c r="AI29" s="154"/>
      <c r="AJ29" s="154"/>
      <c r="AK29" s="154"/>
      <c r="AL29" s="154"/>
      <c r="AM29" s="154"/>
      <c r="AN29" s="154"/>
      <c r="AO29" s="154"/>
      <c r="AP29" s="154"/>
      <c r="AQ29" s="154"/>
    </row>
    <row r="30" spans="3:44" ht="14.1">
      <c r="S30" s="2" t="s">
        <v>362</v>
      </c>
      <c r="AF30" s="154"/>
      <c r="AG30" s="154"/>
      <c r="AH30" s="154"/>
      <c r="AI30" s="154"/>
      <c r="AJ30" s="154"/>
      <c r="AK30" s="154"/>
      <c r="AL30" s="154"/>
      <c r="AM30" s="154"/>
      <c r="AN30" s="154"/>
      <c r="AO30" s="154"/>
      <c r="AP30" s="154"/>
      <c r="AQ30" s="154"/>
    </row>
    <row r="31" spans="3:44" ht="14.1">
      <c r="S31" s="46" t="s">
        <v>125</v>
      </c>
      <c r="T31" s="46" t="s">
        <v>24</v>
      </c>
      <c r="U31" s="46" t="s">
        <v>18</v>
      </c>
      <c r="V31" s="46">
        <v>2010</v>
      </c>
      <c r="W31" s="46">
        <v>2015</v>
      </c>
      <c r="X31" s="46">
        <v>2020</v>
      </c>
      <c r="Y31" s="46">
        <v>2025</v>
      </c>
      <c r="Z31" s="46">
        <v>2030</v>
      </c>
      <c r="AA31" s="46">
        <v>2035</v>
      </c>
      <c r="AB31" s="46">
        <v>2040</v>
      </c>
      <c r="AC31" s="46">
        <v>2045</v>
      </c>
      <c r="AD31" s="46">
        <v>2050</v>
      </c>
    </row>
    <row r="32" spans="3:44">
      <c r="S32" s="47" t="str">
        <f>'Deployment (6)'!C15</f>
        <v>LC fermentation</v>
      </c>
      <c r="T32" s="496" t="s">
        <v>280</v>
      </c>
      <c r="U32" s="47" t="s">
        <v>355</v>
      </c>
      <c r="V32" s="159"/>
      <c r="W32" s="159">
        <f>'LC fermentati deployment EU'!B8*$V$84</f>
        <v>2963726.2351800003</v>
      </c>
      <c r="X32" s="159">
        <f>'LC fermentati deployment EU'!C8*$V$84</f>
        <v>3738900.6497527626</v>
      </c>
      <c r="Y32" s="159">
        <f>'LC fermentati deployment EU'!D8*$V$84</f>
        <v>4565474.1899903184</v>
      </c>
      <c r="Z32" s="159">
        <f>'LC fermentati deployment EU'!E8*$V$84</f>
        <v>6310218.2708661696</v>
      </c>
      <c r="AA32" s="159">
        <f>'LC fermentati deployment EU'!F8*$V$84</f>
        <v>11292811.021302024</v>
      </c>
      <c r="AB32" s="159">
        <f>'LC fermentati deployment EU'!G8*$V$84</f>
        <v>19152325.693457879</v>
      </c>
      <c r="AC32" s="159">
        <f>'LC fermentati deployment EU'!H8*$V$84</f>
        <v>30642739.5970334</v>
      </c>
      <c r="AD32" s="159">
        <f>'LC fermentati deployment EU'!I8*$V$84</f>
        <v>43300574.507278487</v>
      </c>
    </row>
    <row r="33" spans="19:30">
      <c r="U33" s="50"/>
      <c r="V33" s="161"/>
      <c r="W33" s="162"/>
      <c r="X33" s="162"/>
      <c r="Y33" s="162"/>
      <c r="Z33" s="162"/>
      <c r="AA33" s="162"/>
      <c r="AB33" s="162"/>
      <c r="AC33" s="162"/>
      <c r="AD33" s="162"/>
    </row>
    <row r="34" spans="19:30" ht="14.1">
      <c r="S34" s="2" t="s">
        <v>363</v>
      </c>
    </row>
    <row r="35" spans="19:30" ht="14.1">
      <c r="S35" s="46" t="s">
        <v>125</v>
      </c>
      <c r="T35" s="46" t="s">
        <v>24</v>
      </c>
      <c r="U35" s="46" t="s">
        <v>18</v>
      </c>
      <c r="V35" s="46">
        <v>2010</v>
      </c>
      <c r="W35" s="46">
        <v>2015</v>
      </c>
      <c r="X35" s="46">
        <v>2020</v>
      </c>
      <c r="Y35" s="46">
        <v>2025</v>
      </c>
      <c r="Z35" s="46">
        <v>2030</v>
      </c>
      <c r="AA35" s="46">
        <v>2035</v>
      </c>
      <c r="AB35" s="46">
        <v>2040</v>
      </c>
      <c r="AC35" s="46">
        <v>2045</v>
      </c>
      <c r="AD35" s="46">
        <v>2050</v>
      </c>
    </row>
    <row r="36" spans="19:30">
      <c r="S36" s="47" t="str">
        <f>'Deployment (6)'!C15</f>
        <v>LC fermentation</v>
      </c>
      <c r="T36" s="496" t="s">
        <v>280</v>
      </c>
      <c r="U36" s="47" t="s">
        <v>355</v>
      </c>
      <c r="V36" s="159"/>
      <c r="W36" s="159">
        <f>'LC fermentati deployment EU'!B9*$V$84</f>
        <v>2963726.2351800003</v>
      </c>
      <c r="X36" s="159">
        <f>'LC fermentati deployment EU'!C9*$V$84</f>
        <v>4052508.4675310859</v>
      </c>
      <c r="Y36" s="159">
        <f>'LC fermentati deployment EU'!D9*$V$84</f>
        <v>5266274.8471524743</v>
      </c>
      <c r="Z36" s="159">
        <f>'LC fermentati deployment EU'!E9*$V$84</f>
        <v>6603711.3880032245</v>
      </c>
      <c r="AA36" s="159">
        <f>'LC fermentati deployment EU'!F9*$V$84</f>
        <v>10904125.01366153</v>
      </c>
      <c r="AB36" s="159">
        <f>'LC fermentati deployment EU'!G9*$V$84</f>
        <v>17861494.932661761</v>
      </c>
      <c r="AC36" s="159">
        <f>'LC fermentati deployment EU'!H9*$V$84</f>
        <v>27745481.300983526</v>
      </c>
      <c r="AD36" s="159">
        <f>'LC fermentati deployment EU'!I9*$V$84</f>
        <v>39241408.225559607</v>
      </c>
    </row>
    <row r="37" spans="19:30" ht="14.45">
      <c r="S37" s="5"/>
      <c r="T37" s="5"/>
      <c r="U37" s="5"/>
      <c r="V37" s="5"/>
      <c r="W37" s="5"/>
      <c r="X37" s="5"/>
      <c r="Y37" s="5"/>
      <c r="Z37" s="5"/>
      <c r="AA37" s="5"/>
      <c r="AB37" s="5"/>
      <c r="AC37" s="5"/>
      <c r="AD37" s="5"/>
    </row>
    <row r="38" spans="19:30" ht="14.45">
      <c r="S38" s="5"/>
      <c r="T38" s="5"/>
      <c r="U38" s="5"/>
      <c r="V38" s="5"/>
      <c r="W38" s="5"/>
      <c r="X38" s="5"/>
      <c r="Y38" s="5"/>
      <c r="Z38" s="5"/>
      <c r="AA38" s="5"/>
      <c r="AB38" s="5"/>
      <c r="AC38" s="5"/>
      <c r="AD38" s="5"/>
    </row>
    <row r="39" spans="19:30" ht="14.1">
      <c r="S39" s="2" t="s">
        <v>364</v>
      </c>
    </row>
    <row r="40" spans="19:30" ht="14.1">
      <c r="S40" s="46" t="s">
        <v>125</v>
      </c>
      <c r="T40" s="46" t="s">
        <v>24</v>
      </c>
      <c r="U40" s="46" t="s">
        <v>18</v>
      </c>
      <c r="V40" s="46">
        <v>2010</v>
      </c>
      <c r="W40" s="46">
        <v>2015</v>
      </c>
      <c r="X40" s="46">
        <v>2020</v>
      </c>
      <c r="Y40" s="46">
        <v>2025</v>
      </c>
      <c r="Z40" s="46">
        <v>2030</v>
      </c>
      <c r="AA40" s="46">
        <v>2035</v>
      </c>
      <c r="AB40" s="46">
        <v>2040</v>
      </c>
      <c r="AC40" s="46">
        <v>2045</v>
      </c>
      <c r="AD40" s="46">
        <v>2050</v>
      </c>
    </row>
    <row r="41" spans="19:30">
      <c r="S41" s="47" t="str">
        <f>'Deployment (6)'!C15</f>
        <v>LC fermentation</v>
      </c>
      <c r="T41" s="496" t="s">
        <v>280</v>
      </c>
      <c r="U41" s="47" t="s">
        <v>355</v>
      </c>
      <c r="V41" s="156"/>
      <c r="W41" s="264">
        <f>'LC fermentat deployment RoW'!B7</f>
        <v>13874286.224400006</v>
      </c>
      <c r="X41" s="264">
        <f>'LC fermentat deployment RoW'!C7</f>
        <v>30734054.164794419</v>
      </c>
      <c r="Y41" s="264">
        <f>'LC fermentat deployment RoW'!D7</f>
        <v>48400336.633462645</v>
      </c>
      <c r="Z41" s="264">
        <f>'LC fermentat deployment RoW'!E7</f>
        <v>63522060.133420855</v>
      </c>
      <c r="AA41" s="264">
        <f>'LC fermentat deployment RoW'!F7</f>
        <v>102494247.73028499</v>
      </c>
      <c r="AB41" s="264">
        <f>'LC fermentat deployment RoW'!G7</f>
        <v>150251371.88180527</v>
      </c>
      <c r="AC41" s="264">
        <f>'LC fermentat deployment RoW'!H7</f>
        <v>205880020.14025339</v>
      </c>
      <c r="AD41" s="264">
        <f>'LC fermentat deployment RoW'!I7</f>
        <v>260183999.33359772</v>
      </c>
    </row>
    <row r="42" spans="19:30">
      <c r="U42" s="50"/>
      <c r="V42" s="163"/>
      <c r="W42" s="163"/>
      <c r="X42" s="163"/>
      <c r="Y42" s="163"/>
      <c r="Z42" s="163"/>
      <c r="AA42" s="163"/>
      <c r="AB42" s="163"/>
      <c r="AC42" s="163"/>
      <c r="AD42" s="163"/>
    </row>
    <row r="43" spans="19:30" ht="14.1">
      <c r="S43" s="2" t="s">
        <v>365</v>
      </c>
    </row>
    <row r="44" spans="19:30" ht="14.1">
      <c r="S44" s="46" t="s">
        <v>125</v>
      </c>
      <c r="T44" s="46" t="s">
        <v>24</v>
      </c>
      <c r="U44" s="46" t="s">
        <v>18</v>
      </c>
      <c r="V44" s="46">
        <v>2010</v>
      </c>
      <c r="W44" s="46">
        <v>2015</v>
      </c>
      <c r="X44" s="46">
        <v>2020</v>
      </c>
      <c r="Y44" s="46">
        <v>2025</v>
      </c>
      <c r="Z44" s="46">
        <v>2030</v>
      </c>
      <c r="AA44" s="46">
        <v>2035</v>
      </c>
      <c r="AB44" s="46">
        <v>2040</v>
      </c>
      <c r="AC44" s="46">
        <v>2045</v>
      </c>
      <c r="AD44" s="46">
        <v>2050</v>
      </c>
    </row>
    <row r="45" spans="19:30">
      <c r="S45" s="47" t="str">
        <f>'Deployment (6)'!C15</f>
        <v>LC fermentation</v>
      </c>
      <c r="T45" s="496" t="s">
        <v>280</v>
      </c>
      <c r="U45" s="47" t="s">
        <v>355</v>
      </c>
      <c r="V45" s="156"/>
      <c r="W45" s="264">
        <f>'LC fermentat deployment RoW'!B8</f>
        <v>13874286.224400006</v>
      </c>
      <c r="X45" s="264">
        <f>'LC fermentat deployment RoW'!C8</f>
        <v>39565652.883539632</v>
      </c>
      <c r="Y45" s="264">
        <f>'LC fermentat deployment RoW'!D8</f>
        <v>70244172.517696381</v>
      </c>
      <c r="Z45" s="264">
        <f>'LC fermentat deployment RoW'!E8</f>
        <v>107655908.02829991</v>
      </c>
      <c r="AA45" s="264">
        <f>'LC fermentat deployment RoW'!F8</f>
        <v>187399611.39605844</v>
      </c>
      <c r="AB45" s="264">
        <f>'LC fermentat deployment RoW'!G8</f>
        <v>303726570.72797853</v>
      </c>
      <c r="AC45" s="264">
        <f>'LC fermentat deployment RoW'!H8</f>
        <v>436301803.92720127</v>
      </c>
      <c r="AD45" s="264">
        <f>'LC fermentat deployment RoW'!I8</f>
        <v>558202334.30624163</v>
      </c>
    </row>
    <row r="46" spans="19:30">
      <c r="U46" s="50"/>
      <c r="V46" s="163"/>
      <c r="W46" s="163"/>
      <c r="X46" s="163"/>
      <c r="Y46" s="163"/>
      <c r="Z46" s="163"/>
      <c r="AA46" s="163"/>
      <c r="AB46" s="163"/>
      <c r="AC46" s="163"/>
      <c r="AD46" s="163"/>
    </row>
    <row r="47" spans="19:30" ht="14.1">
      <c r="S47" s="2" t="s">
        <v>366</v>
      </c>
    </row>
    <row r="48" spans="19:30" ht="14.1">
      <c r="S48" s="46" t="s">
        <v>125</v>
      </c>
      <c r="T48" s="46" t="s">
        <v>24</v>
      </c>
      <c r="U48" s="46" t="s">
        <v>18</v>
      </c>
      <c r="V48" s="46">
        <v>2010</v>
      </c>
      <c r="W48" s="46">
        <v>2015</v>
      </c>
      <c r="X48" s="46">
        <v>2020</v>
      </c>
      <c r="Y48" s="46">
        <v>2025</v>
      </c>
      <c r="Z48" s="46">
        <v>2030</v>
      </c>
      <c r="AA48" s="46">
        <v>2035</v>
      </c>
      <c r="AB48" s="46">
        <v>2040</v>
      </c>
      <c r="AC48" s="46">
        <v>2045</v>
      </c>
      <c r="AD48" s="46">
        <v>2050</v>
      </c>
    </row>
    <row r="49" spans="19:30">
      <c r="S49" s="47" t="str">
        <f>'Deployment (6)'!C15</f>
        <v>LC fermentation</v>
      </c>
      <c r="T49" s="496" t="s">
        <v>280</v>
      </c>
      <c r="U49" s="47" t="s">
        <v>355</v>
      </c>
      <c r="V49" s="156"/>
      <c r="W49" s="264">
        <f>'LC fermentat deployment RoW'!B9</f>
        <v>13874286.224400006</v>
      </c>
      <c r="X49" s="264">
        <f>'LC fermentat deployment RoW'!C9</f>
        <v>42788978.592021659</v>
      </c>
      <c r="Y49" s="264">
        <f>'LC fermentat deployment RoW'!D9</f>
        <v>78216658.589563146</v>
      </c>
      <c r="Z49" s="264">
        <f>'LC fermentat deployment RoW'!E9</f>
        <v>116776796.57685556</v>
      </c>
      <c r="AA49" s="264">
        <f>'LC fermentat deployment RoW'!F9</f>
        <v>190704709.80600521</v>
      </c>
      <c r="AB49" s="264">
        <f>'LC fermentat deployment RoW'!G9</f>
        <v>285031621.13434464</v>
      </c>
      <c r="AC49" s="264">
        <f>'LC fermentat deployment RoW'!H9</f>
        <v>392092969.91875899</v>
      </c>
      <c r="AD49" s="264">
        <f>'LC fermentat deployment RoW'!I9</f>
        <v>471960284.83342558</v>
      </c>
    </row>
    <row r="50" spans="19:30" ht="14.45">
      <c r="S50" s="5"/>
    </row>
    <row r="52" spans="19:30" ht="14.1" hidden="1" outlineLevel="1">
      <c r="S52" s="2" t="s">
        <v>367</v>
      </c>
    </row>
    <row r="53" spans="19:30" ht="14.1" hidden="1" outlineLevel="1">
      <c r="S53" s="44" t="s">
        <v>354</v>
      </c>
      <c r="T53" s="46" t="s">
        <v>24</v>
      </c>
      <c r="U53" s="46" t="s">
        <v>18</v>
      </c>
      <c r="V53" s="46" t="s">
        <v>8</v>
      </c>
      <c r="W53" s="46">
        <v>2015</v>
      </c>
      <c r="X53" s="46">
        <v>2020</v>
      </c>
      <c r="Y53" s="46">
        <v>2025</v>
      </c>
      <c r="Z53" s="46">
        <v>2030</v>
      </c>
      <c r="AA53" s="46">
        <v>2035</v>
      </c>
      <c r="AB53" s="46">
        <v>2040</v>
      </c>
      <c r="AC53" s="46">
        <v>2045</v>
      </c>
      <c r="AD53" s="46">
        <v>2050</v>
      </c>
    </row>
    <row r="54" spans="19:30" ht="14.1" hidden="1" outlineLevel="1">
      <c r="S54" s="46" t="s">
        <v>125</v>
      </c>
      <c r="T54" s="496" t="s">
        <v>369</v>
      </c>
      <c r="U54" s="47" t="s">
        <v>370</v>
      </c>
      <c r="V54" s="496"/>
      <c r="W54" s="496"/>
      <c r="X54" s="496">
        <v>9.5277000000000012</v>
      </c>
      <c r="Y54" s="496">
        <v>21.156255702982634</v>
      </c>
      <c r="Z54" s="496">
        <v>40.013166993672755</v>
      </c>
      <c r="AA54" s="496">
        <v>58.370132862948509</v>
      </c>
      <c r="AB54" s="496">
        <v>61.044728917745921</v>
      </c>
      <c r="AC54" s="496">
        <v>65.236092853754542</v>
      </c>
      <c r="AD54" s="496">
        <v>69.183615161919477</v>
      </c>
    </row>
    <row r="55" spans="19:30" hidden="1" outlineLevel="1">
      <c r="S55" s="496" t="s">
        <v>371</v>
      </c>
    </row>
    <row r="56" spans="19:30" hidden="1" outlineLevel="1"/>
    <row r="57" spans="19:30" ht="14.1" hidden="1" outlineLevel="1">
      <c r="S57" s="44" t="s">
        <v>372</v>
      </c>
      <c r="T57" s="46" t="s">
        <v>24</v>
      </c>
      <c r="U57" s="46" t="s">
        <v>18</v>
      </c>
      <c r="V57" s="46" t="s">
        <v>8</v>
      </c>
      <c r="W57" s="46">
        <v>2015</v>
      </c>
      <c r="X57" s="46">
        <v>2020</v>
      </c>
      <c r="Y57" s="46">
        <v>2025</v>
      </c>
      <c r="Z57" s="46">
        <v>2030</v>
      </c>
      <c r="AA57" s="46">
        <v>2035</v>
      </c>
      <c r="AB57" s="46">
        <v>2040</v>
      </c>
      <c r="AC57" s="46">
        <v>2045</v>
      </c>
      <c r="AD57" s="46">
        <v>2050</v>
      </c>
    </row>
    <row r="58" spans="19:30" ht="27.6" hidden="1" outlineLevel="1">
      <c r="S58" s="46" t="s">
        <v>373</v>
      </c>
      <c r="T58" s="496" t="s">
        <v>124</v>
      </c>
      <c r="U58" s="48" t="s">
        <v>374</v>
      </c>
      <c r="V58" s="496"/>
      <c r="W58" s="496"/>
      <c r="X58" s="56">
        <f>X54*10^3/4</f>
        <v>2381.9250000000002</v>
      </c>
      <c r="Y58" s="56">
        <f t="shared" ref="Y58:AD58" si="10">Y54*10^3/4</f>
        <v>5289.0639257456587</v>
      </c>
      <c r="Z58" s="56">
        <f t="shared" si="10"/>
        <v>10003.291748418189</v>
      </c>
      <c r="AA58" s="56">
        <f t="shared" si="10"/>
        <v>14592.533215737127</v>
      </c>
      <c r="AB58" s="56">
        <f t="shared" si="10"/>
        <v>15261.182229436481</v>
      </c>
      <c r="AC58" s="56">
        <f t="shared" si="10"/>
        <v>16309.023213438635</v>
      </c>
      <c r="AD58" s="56">
        <f t="shared" si="10"/>
        <v>17295.903790479868</v>
      </c>
    </row>
    <row r="59" spans="19:30" hidden="1" outlineLevel="1">
      <c r="S59" s="496" t="s">
        <v>375</v>
      </c>
      <c r="T59" s="496" t="s">
        <v>124</v>
      </c>
      <c r="U59" s="496"/>
      <c r="V59" s="496"/>
      <c r="W59" s="496"/>
      <c r="X59" s="496"/>
      <c r="Y59" s="496"/>
      <c r="Z59" s="496"/>
      <c r="AA59" s="496"/>
      <c r="AB59" s="496"/>
      <c r="AC59" s="496"/>
      <c r="AD59" s="496"/>
    </row>
    <row r="60" spans="19:30" hidden="1" outlineLevel="1">
      <c r="S60" s="496" t="s">
        <v>376</v>
      </c>
      <c r="T60" s="496" t="s">
        <v>124</v>
      </c>
      <c r="U60" s="496"/>
      <c r="V60" s="496"/>
      <c r="W60" s="496"/>
      <c r="X60" s="496"/>
      <c r="Y60" s="496"/>
      <c r="Z60" s="496"/>
      <c r="AA60" s="496"/>
      <c r="AB60" s="496"/>
      <c r="AC60" s="496"/>
      <c r="AD60" s="496"/>
    </row>
    <row r="61" spans="19:30" hidden="1" outlineLevel="1">
      <c r="S61" s="496" t="s">
        <v>377</v>
      </c>
      <c r="T61" s="496" t="s">
        <v>124</v>
      </c>
      <c r="U61" s="496"/>
      <c r="V61" s="496"/>
      <c r="W61" s="496"/>
      <c r="X61" s="496"/>
      <c r="Y61" s="496"/>
      <c r="Z61" s="496"/>
      <c r="AA61" s="496"/>
      <c r="AB61" s="496"/>
      <c r="AC61" s="496"/>
      <c r="AD61" s="496"/>
    </row>
    <row r="62" spans="19:30" hidden="1" outlineLevel="1">
      <c r="S62" s="496" t="s">
        <v>378</v>
      </c>
      <c r="T62" s="496" t="s">
        <v>124</v>
      </c>
      <c r="U62" s="496"/>
      <c r="V62" s="496"/>
      <c r="W62" s="496"/>
      <c r="X62" s="496"/>
      <c r="Y62" s="496"/>
      <c r="Z62" s="496"/>
      <c r="AA62" s="496"/>
      <c r="AB62" s="496"/>
      <c r="AC62" s="496"/>
      <c r="AD62" s="496"/>
    </row>
    <row r="63" spans="19:30" hidden="1" outlineLevel="1">
      <c r="S63" s="496" t="s">
        <v>379</v>
      </c>
      <c r="T63" s="41"/>
      <c r="U63" s="41"/>
      <c r="V63" s="41"/>
      <c r="W63" s="41"/>
      <c r="X63" s="41"/>
      <c r="Y63" s="41"/>
      <c r="Z63" s="41"/>
      <c r="AA63" s="41"/>
      <c r="AB63" s="41"/>
      <c r="AC63" s="41"/>
      <c r="AD63" s="41"/>
    </row>
    <row r="64" spans="19:30" hidden="1" outlineLevel="1">
      <c r="S64" s="496" t="s">
        <v>380</v>
      </c>
    </row>
    <row r="65" spans="19:30" hidden="1" outlineLevel="1"/>
    <row r="66" spans="19:30" hidden="1" outlineLevel="1"/>
    <row r="67" spans="19:30" ht="14.1" hidden="1" outlineLevel="1">
      <c r="S67" s="2" t="s">
        <v>381</v>
      </c>
    </row>
    <row r="68" spans="19:30" ht="14.1" hidden="1" outlineLevel="1">
      <c r="S68" s="44" t="s">
        <v>354</v>
      </c>
      <c r="T68" s="46" t="s">
        <v>24</v>
      </c>
      <c r="U68" s="46" t="s">
        <v>18</v>
      </c>
      <c r="V68" s="46"/>
      <c r="W68" s="46">
        <v>2015</v>
      </c>
      <c r="X68" s="46">
        <v>2020</v>
      </c>
      <c r="Y68" s="46">
        <v>2025</v>
      </c>
      <c r="Z68" s="46">
        <v>2030</v>
      </c>
      <c r="AA68" s="46">
        <v>2035</v>
      </c>
      <c r="AB68" s="46">
        <v>2040</v>
      </c>
      <c r="AC68" s="46">
        <v>2045</v>
      </c>
      <c r="AD68" s="46">
        <v>2050</v>
      </c>
    </row>
    <row r="69" spans="19:30" ht="14.1" hidden="1" outlineLevel="1">
      <c r="S69" s="46" t="s">
        <v>125</v>
      </c>
      <c r="T69" s="496" t="s">
        <v>369</v>
      </c>
      <c r="U69" s="496"/>
      <c r="V69" s="496"/>
      <c r="W69" s="496"/>
      <c r="X69" s="496"/>
      <c r="Y69" s="496"/>
      <c r="Z69" s="496"/>
      <c r="AA69" s="496"/>
      <c r="AB69" s="496"/>
      <c r="AC69" s="496"/>
      <c r="AD69" s="496"/>
    </row>
    <row r="70" spans="19:30" hidden="1" outlineLevel="1">
      <c r="S70" s="496" t="s">
        <v>371</v>
      </c>
    </row>
    <row r="71" spans="19:30" hidden="1" outlineLevel="1"/>
    <row r="72" spans="19:30" ht="14.1" hidden="1" outlineLevel="1">
      <c r="S72" s="44" t="s">
        <v>372</v>
      </c>
      <c r="T72" s="46" t="s">
        <v>24</v>
      </c>
      <c r="U72" s="46" t="s">
        <v>18</v>
      </c>
      <c r="V72" s="46"/>
      <c r="W72" s="46">
        <v>2015</v>
      </c>
      <c r="X72" s="46">
        <v>2020</v>
      </c>
      <c r="Y72" s="46">
        <v>2025</v>
      </c>
      <c r="Z72" s="46">
        <v>2030</v>
      </c>
      <c r="AA72" s="46">
        <v>2035</v>
      </c>
      <c r="AB72" s="46">
        <v>2040</v>
      </c>
      <c r="AC72" s="46">
        <v>2045</v>
      </c>
      <c r="AD72" s="46">
        <v>2050</v>
      </c>
    </row>
    <row r="73" spans="19:30" ht="14.1" hidden="1" outlineLevel="1">
      <c r="S73" s="46" t="s">
        <v>373</v>
      </c>
      <c r="T73" s="496" t="s">
        <v>124</v>
      </c>
      <c r="U73" s="496"/>
      <c r="V73" s="496"/>
      <c r="W73" s="496"/>
      <c r="X73" s="496"/>
      <c r="Y73" s="496"/>
      <c r="Z73" s="496"/>
      <c r="AA73" s="496"/>
      <c r="AB73" s="496"/>
      <c r="AC73" s="496"/>
      <c r="AD73" s="496"/>
    </row>
    <row r="74" spans="19:30" hidden="1" outlineLevel="1">
      <c r="S74" s="496" t="s">
        <v>375</v>
      </c>
      <c r="T74" s="496" t="s">
        <v>124</v>
      </c>
      <c r="U74" s="496"/>
      <c r="V74" s="496"/>
      <c r="W74" s="496"/>
      <c r="X74" s="496"/>
      <c r="Y74" s="496"/>
      <c r="Z74" s="496"/>
      <c r="AA74" s="496"/>
      <c r="AB74" s="496"/>
      <c r="AC74" s="496"/>
      <c r="AD74" s="496"/>
    </row>
    <row r="75" spans="19:30" hidden="1" outlineLevel="1">
      <c r="S75" s="496" t="s">
        <v>376</v>
      </c>
      <c r="T75" s="496" t="s">
        <v>124</v>
      </c>
      <c r="U75" s="496"/>
      <c r="V75" s="496"/>
      <c r="W75" s="496"/>
      <c r="X75" s="496"/>
      <c r="Y75" s="496"/>
      <c r="Z75" s="496"/>
      <c r="AA75" s="496"/>
      <c r="AB75" s="496"/>
      <c r="AC75" s="496"/>
      <c r="AD75" s="496"/>
    </row>
    <row r="76" spans="19:30" hidden="1" outlineLevel="1">
      <c r="S76" s="496" t="s">
        <v>377</v>
      </c>
      <c r="T76" s="496" t="s">
        <v>124</v>
      </c>
      <c r="U76" s="496"/>
      <c r="V76" s="496"/>
      <c r="W76" s="496"/>
      <c r="X76" s="496"/>
      <c r="Y76" s="496"/>
      <c r="Z76" s="496"/>
      <c r="AA76" s="496"/>
      <c r="AB76" s="496"/>
      <c r="AC76" s="496"/>
      <c r="AD76" s="496"/>
    </row>
    <row r="77" spans="19:30" hidden="1" outlineLevel="1">
      <c r="S77" s="496" t="s">
        <v>378</v>
      </c>
      <c r="T77" s="496" t="s">
        <v>124</v>
      </c>
      <c r="U77" s="496"/>
      <c r="V77" s="496"/>
      <c r="W77" s="496"/>
      <c r="X77" s="496"/>
      <c r="Y77" s="496"/>
      <c r="Z77" s="496"/>
      <c r="AA77" s="496"/>
      <c r="AB77" s="496"/>
      <c r="AC77" s="496"/>
      <c r="AD77" s="496"/>
    </row>
    <row r="78" spans="19:30" hidden="1" outlineLevel="1">
      <c r="S78" s="496" t="s">
        <v>379</v>
      </c>
      <c r="T78" s="41"/>
      <c r="U78" s="41"/>
      <c r="V78" s="41"/>
      <c r="W78" s="41"/>
      <c r="X78" s="41"/>
      <c r="Y78" s="41"/>
      <c r="Z78" s="41"/>
      <c r="AA78" s="41"/>
      <c r="AB78" s="41"/>
      <c r="AC78" s="41"/>
      <c r="AD78" s="41"/>
    </row>
    <row r="79" spans="19:30" hidden="1" outlineLevel="1">
      <c r="S79" s="496" t="s">
        <v>380</v>
      </c>
    </row>
    <row r="80" spans="19:30" collapsed="1"/>
    <row r="83" spans="19:22" ht="14.1">
      <c r="S83" s="496"/>
      <c r="T83" s="46" t="s">
        <v>498</v>
      </c>
      <c r="U83" s="46" t="s">
        <v>343</v>
      </c>
      <c r="V83" s="46" t="s">
        <v>402</v>
      </c>
    </row>
    <row r="84" spans="19:22">
      <c r="S84" s="47" t="s">
        <v>499</v>
      </c>
      <c r="T84" s="496" t="s">
        <v>549</v>
      </c>
      <c r="U84" s="47" t="s">
        <v>550</v>
      </c>
      <c r="V84" s="387">
        <v>0.9</v>
      </c>
    </row>
  </sheetData>
  <conditionalFormatting sqref="Q80:R102 Q35:S79 C23:P23 C24 E24:P24 T36 T41 T45 T50:AE82 T49 T35:U35 T37:U40 T42:U44 T46:U48 V35:AE49 AF50:AF102 AG50:AP91 AF31:AO49 C26:P48">
    <cfRule type="expression" dxfId="2664" priority="3">
      <formula>_xlfn.ISFORMULA(C23)</formula>
    </cfRule>
  </conditionalFormatting>
  <conditionalFormatting sqref="S80:S82">
    <cfRule type="expression" dxfId="2663" priority="5">
      <formula>_xlfn.ISFORMULA(S80)</formula>
    </cfRule>
  </conditionalFormatting>
  <conditionalFormatting sqref="S83:V83">
    <cfRule type="expression" dxfId="2662" priority="2">
      <formula>_xlfn.ISFORMULA(S83)</formula>
    </cfRule>
  </conditionalFormatting>
  <conditionalFormatting sqref="S84:V84">
    <cfRule type="expression" dxfId="2661" priority="1">
      <formula>_xlfn.ISFORMULA(S84)</formula>
    </cfRule>
  </conditionalFormatting>
  <pageMargins left="0.7" right="0.7" top="0.75" bottom="0.75" header="0.3" footer="0.3"/>
  <pageSetup paperSize="9" orientation="portrait" horizontalDpi="4294967294" verticalDpi="4294967294"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EFC3-C5B3-438E-B7D4-CB0A48A8ADF3}">
  <sheetPr>
    <tabColor theme="9" tint="0.39997558519241921"/>
  </sheetPr>
  <dimension ref="B1:U58"/>
  <sheetViews>
    <sheetView workbookViewId="0"/>
  </sheetViews>
  <sheetFormatPr defaultColWidth="8.85546875" defaultRowHeight="13.9"/>
  <cols>
    <col min="1" max="1" width="19.140625" style="1" customWidth="1"/>
    <col min="2" max="2" width="8.85546875" style="1"/>
    <col min="3" max="3" width="32.42578125" style="1" customWidth="1"/>
    <col min="4" max="6" width="19.42578125" style="1" customWidth="1"/>
    <col min="7" max="7" width="37.42578125" style="1" customWidth="1"/>
    <col min="8" max="8" width="25.7109375" style="1" customWidth="1"/>
    <col min="9" max="9" width="20.85546875" style="1" customWidth="1"/>
    <col min="10" max="10" width="18.7109375" style="1" customWidth="1"/>
    <col min="11" max="11" width="20" style="1" customWidth="1"/>
    <col min="12" max="12" width="19.7109375" style="1" customWidth="1"/>
    <col min="13" max="13" width="16.42578125" style="1" customWidth="1"/>
    <col min="14" max="14" width="16.28515625" style="1" customWidth="1"/>
    <col min="15" max="15" width="15.7109375" style="1" customWidth="1"/>
    <col min="16" max="16" width="14.85546875" style="1" customWidth="1"/>
    <col min="17" max="17" width="10.7109375" style="1" customWidth="1"/>
    <col min="18" max="16384" width="8.85546875" style="1"/>
  </cols>
  <sheetData>
    <row r="1" spans="2:21" s="3" customFormat="1" ht="49.5" customHeight="1">
      <c r="B1" s="109" t="s">
        <v>391</v>
      </c>
      <c r="C1" s="109"/>
      <c r="D1" s="109"/>
      <c r="E1" s="109"/>
      <c r="F1" s="109"/>
      <c r="G1" s="109"/>
      <c r="H1" s="109"/>
      <c r="I1" s="109"/>
      <c r="J1" s="109"/>
      <c r="K1" s="109"/>
      <c r="L1" s="109"/>
      <c r="M1" s="109"/>
      <c r="N1" s="109"/>
      <c r="O1" s="109"/>
      <c r="P1" s="109"/>
      <c r="Q1" s="109"/>
      <c r="R1" s="109"/>
      <c r="S1" s="109"/>
      <c r="T1" s="109"/>
      <c r="U1" s="109"/>
    </row>
    <row r="11" spans="2:21" ht="14.1">
      <c r="C11" s="2"/>
      <c r="D11" s="2"/>
      <c r="E11" s="2"/>
      <c r="F11" s="2"/>
      <c r="G11" s="2"/>
      <c r="H11" s="2"/>
    </row>
    <row r="12" spans="2:21" ht="14.1">
      <c r="C12" s="44" t="s">
        <v>354</v>
      </c>
    </row>
    <row r="13" spans="2:21" ht="14.1">
      <c r="C13" s="111" t="s">
        <v>392</v>
      </c>
      <c r="D13" s="111" t="s">
        <v>24</v>
      </c>
      <c r="E13" s="111" t="s">
        <v>18</v>
      </c>
      <c r="F13" s="111"/>
      <c r="G13" s="111">
        <v>2015</v>
      </c>
      <c r="H13" s="111">
        <v>2020</v>
      </c>
      <c r="I13" s="111">
        <v>2025</v>
      </c>
      <c r="J13" s="111">
        <v>2030</v>
      </c>
      <c r="K13" s="111">
        <v>2035</v>
      </c>
      <c r="L13" s="111">
        <v>2040</v>
      </c>
      <c r="M13" s="111">
        <v>2045</v>
      </c>
      <c r="N13" s="111">
        <v>2050</v>
      </c>
    </row>
    <row r="14" spans="2:21" ht="65.25" customHeight="1">
      <c r="C14" s="65" t="s">
        <v>393</v>
      </c>
      <c r="D14" s="65" t="s">
        <v>541</v>
      </c>
      <c r="E14" s="112" t="s">
        <v>395</v>
      </c>
      <c r="F14" s="112"/>
      <c r="G14" s="113">
        <v>11.04</v>
      </c>
      <c r="H14" s="187">
        <f t="shared" ref="H14:N14" si="0">$G$14*H27</f>
        <v>10.698423817863397</v>
      </c>
      <c r="I14" s="187">
        <f t="shared" si="0"/>
        <v>10.356847635726794</v>
      </c>
      <c r="J14" s="187">
        <f t="shared" si="0"/>
        <v>10.015271453590191</v>
      </c>
      <c r="K14" s="187">
        <f t="shared" si="0"/>
        <v>9.6736952714535871</v>
      </c>
      <c r="L14" s="187">
        <f t="shared" si="0"/>
        <v>9.3321190893169845</v>
      </c>
      <c r="M14" s="187">
        <f t="shared" si="0"/>
        <v>8.990542907180382</v>
      </c>
      <c r="N14" s="187">
        <f t="shared" si="0"/>
        <v>8.6489667250437829</v>
      </c>
    </row>
    <row r="15" spans="2:21" ht="29.25" customHeight="1">
      <c r="C15" s="65" t="s">
        <v>396</v>
      </c>
      <c r="D15" s="65" t="s">
        <v>541</v>
      </c>
      <c r="E15" s="112" t="s">
        <v>395</v>
      </c>
      <c r="F15" s="112"/>
      <c r="G15" s="113">
        <v>11.96</v>
      </c>
      <c r="H15" s="187">
        <f t="shared" ref="H15:N15" si="1">$G$15*H27</f>
        <v>11.589959136018681</v>
      </c>
      <c r="I15" s="187">
        <f t="shared" si="1"/>
        <v>11.219918272037361</v>
      </c>
      <c r="J15" s="187">
        <f t="shared" si="1"/>
        <v>10.849877408056042</v>
      </c>
      <c r="K15" s="187">
        <f t="shared" si="1"/>
        <v>10.479836544074722</v>
      </c>
      <c r="L15" s="187">
        <f t="shared" si="1"/>
        <v>10.109795680093402</v>
      </c>
      <c r="M15" s="187">
        <f t="shared" si="1"/>
        <v>9.7397548161120824</v>
      </c>
      <c r="N15" s="187">
        <f t="shared" si="1"/>
        <v>9.3697139521307662</v>
      </c>
    </row>
    <row r="16" spans="2:21">
      <c r="C16" s="114"/>
      <c r="D16" s="114"/>
      <c r="E16" s="114"/>
      <c r="F16" s="114"/>
      <c r="G16" s="114"/>
      <c r="H16" s="115"/>
      <c r="I16" s="116"/>
      <c r="J16" s="116"/>
      <c r="K16" s="116"/>
      <c r="L16" s="116"/>
      <c r="M16" s="116"/>
      <c r="N16" s="116"/>
    </row>
    <row r="17" spans="3:16" ht="14.1">
      <c r="C17" s="117" t="s">
        <v>397</v>
      </c>
      <c r="D17" s="114"/>
      <c r="E17" s="114"/>
      <c r="F17" s="114"/>
      <c r="G17" s="114"/>
      <c r="H17" s="114"/>
      <c r="I17" s="114"/>
      <c r="J17" s="114"/>
      <c r="K17" s="114"/>
      <c r="L17" s="114"/>
      <c r="M17" s="114"/>
      <c r="N17" s="114"/>
    </row>
    <row r="18" spans="3:16" ht="14.1">
      <c r="C18" s="111" t="s">
        <v>373</v>
      </c>
      <c r="D18" s="111" t="s">
        <v>24</v>
      </c>
      <c r="E18" s="111" t="s">
        <v>18</v>
      </c>
      <c r="F18" s="111" t="s">
        <v>398</v>
      </c>
      <c r="G18" s="111">
        <v>2015</v>
      </c>
      <c r="H18" s="111">
        <v>2020</v>
      </c>
      <c r="I18" s="111">
        <v>2025</v>
      </c>
      <c r="J18" s="111">
        <v>2030</v>
      </c>
      <c r="K18" s="111">
        <v>2035</v>
      </c>
      <c r="L18" s="111">
        <v>2040</v>
      </c>
      <c r="M18" s="111">
        <v>2045</v>
      </c>
      <c r="N18" s="111">
        <v>2050</v>
      </c>
    </row>
    <row r="19" spans="3:16" ht="27.6">
      <c r="C19" s="112" t="s">
        <v>399</v>
      </c>
      <c r="D19" s="65" t="s">
        <v>541</v>
      </c>
      <c r="E19" s="112" t="s">
        <v>395</v>
      </c>
      <c r="F19" s="118" t="s">
        <v>400</v>
      </c>
      <c r="G19" s="187">
        <f t="shared" ref="G19:N19" si="2">G14*$D$37</f>
        <v>9.6158399999999986</v>
      </c>
      <c r="H19" s="187">
        <f t="shared" si="2"/>
        <v>9.3183271453590191</v>
      </c>
      <c r="I19" s="187">
        <f t="shared" si="2"/>
        <v>9.0208142907180378</v>
      </c>
      <c r="J19" s="187">
        <f t="shared" si="2"/>
        <v>8.7233014360770564</v>
      </c>
      <c r="K19" s="187">
        <f t="shared" si="2"/>
        <v>8.4257885814360751</v>
      </c>
      <c r="L19" s="187">
        <f t="shared" si="2"/>
        <v>8.1282757267950938</v>
      </c>
      <c r="M19" s="187">
        <f t="shared" si="2"/>
        <v>7.8307628721541125</v>
      </c>
      <c r="N19" s="187">
        <f t="shared" si="2"/>
        <v>7.5332500175131347</v>
      </c>
    </row>
    <row r="20" spans="3:16" ht="27.6">
      <c r="C20" s="112" t="s">
        <v>335</v>
      </c>
      <c r="D20" s="65" t="s">
        <v>541</v>
      </c>
      <c r="E20" s="112" t="s">
        <v>395</v>
      </c>
      <c r="F20" s="118" t="s">
        <v>400</v>
      </c>
      <c r="G20" s="187">
        <f t="shared" ref="G20:N20" si="3">G14*$D$38</f>
        <v>1.4241599999999999</v>
      </c>
      <c r="H20" s="187">
        <f t="shared" si="3"/>
        <v>1.3800966725043782</v>
      </c>
      <c r="I20" s="187">
        <f t="shared" si="3"/>
        <v>1.3360333450087565</v>
      </c>
      <c r="J20" s="187">
        <f t="shared" si="3"/>
        <v>1.2919700175131348</v>
      </c>
      <c r="K20" s="187">
        <f t="shared" si="3"/>
        <v>1.2479066900175129</v>
      </c>
      <c r="L20" s="187">
        <f t="shared" si="3"/>
        <v>1.2038433625218909</v>
      </c>
      <c r="M20" s="187">
        <f t="shared" si="3"/>
        <v>1.1597800350262693</v>
      </c>
      <c r="N20" s="187">
        <f t="shared" si="3"/>
        <v>1.115716707530648</v>
      </c>
    </row>
    <row r="21" spans="3:16">
      <c r="C21" s="112"/>
      <c r="D21" s="65"/>
      <c r="E21" s="112"/>
      <c r="F21" s="118"/>
      <c r="G21" s="187"/>
      <c r="H21" s="187"/>
      <c r="I21" s="187"/>
      <c r="J21" s="187"/>
      <c r="K21" s="187"/>
      <c r="L21" s="187"/>
      <c r="M21" s="187"/>
      <c r="N21" s="187"/>
    </row>
    <row r="22" spans="3:16">
      <c r="C22" s="112"/>
      <c r="D22" s="65"/>
      <c r="E22" s="112"/>
      <c r="F22" s="118"/>
      <c r="G22" s="113"/>
      <c r="H22" s="187"/>
      <c r="I22" s="187"/>
      <c r="J22" s="187"/>
      <c r="K22" s="187"/>
      <c r="L22" s="187"/>
      <c r="M22" s="187"/>
      <c r="N22" s="187"/>
    </row>
    <row r="23" spans="3:16">
      <c r="C23" s="112"/>
      <c r="D23" s="65"/>
      <c r="E23" s="112"/>
      <c r="F23" s="118"/>
      <c r="G23" s="113"/>
      <c r="H23" s="187"/>
      <c r="I23" s="187"/>
      <c r="J23" s="187"/>
      <c r="K23" s="187"/>
      <c r="L23" s="187"/>
      <c r="M23" s="187"/>
      <c r="N23" s="187"/>
    </row>
    <row r="24" spans="3:16">
      <c r="C24" s="120"/>
      <c r="D24" s="120"/>
      <c r="E24" s="120"/>
      <c r="F24" s="120"/>
      <c r="G24" s="120"/>
      <c r="H24" s="120"/>
      <c r="I24" s="120"/>
      <c r="J24" s="120"/>
      <c r="K24" s="120"/>
      <c r="L24" s="120"/>
      <c r="M24" s="120"/>
      <c r="N24" s="120"/>
    </row>
    <row r="25" spans="3:16" ht="14.1">
      <c r="C25" s="121" t="s">
        <v>401</v>
      </c>
      <c r="D25" s="120"/>
      <c r="E25" s="120"/>
      <c r="F25" s="120"/>
      <c r="G25" s="120"/>
      <c r="H25" s="120"/>
      <c r="I25" s="120"/>
      <c r="J25" s="120"/>
      <c r="K25" s="120"/>
      <c r="L25" s="120"/>
      <c r="M25" s="120"/>
      <c r="N25" s="120"/>
    </row>
    <row r="26" spans="3:16" ht="14.1">
      <c r="C26" s="110"/>
      <c r="D26" s="111" t="s">
        <v>24</v>
      </c>
      <c r="E26" s="111" t="s">
        <v>18</v>
      </c>
      <c r="F26" s="111"/>
      <c r="G26" s="111">
        <v>2015</v>
      </c>
      <c r="H26" s="111">
        <v>2020</v>
      </c>
      <c r="I26" s="111">
        <v>2025</v>
      </c>
      <c r="J26" s="111">
        <v>2030</v>
      </c>
      <c r="K26" s="111">
        <v>2035</v>
      </c>
      <c r="L26" s="111">
        <v>2040</v>
      </c>
      <c r="M26" s="111">
        <v>2045</v>
      </c>
      <c r="N26" s="111">
        <v>2050</v>
      </c>
    </row>
    <row r="27" spans="3:16">
      <c r="C27" s="110" t="s">
        <v>393</v>
      </c>
      <c r="D27" s="110" t="s">
        <v>402</v>
      </c>
      <c r="E27" s="110" t="s">
        <v>403</v>
      </c>
      <c r="F27" s="110"/>
      <c r="G27" s="110">
        <v>1</v>
      </c>
      <c r="H27" s="122">
        <f>H30/$G$30</f>
        <v>0.9690601284296555</v>
      </c>
      <c r="I27" s="122">
        <f t="shared" ref="I27:N27" si="4">I30/$G$30</f>
        <v>0.93812025685931111</v>
      </c>
      <c r="J27" s="122">
        <f t="shared" si="4"/>
        <v>0.90718038528896661</v>
      </c>
      <c r="K27" s="122">
        <f t="shared" si="4"/>
        <v>0.8762405137186221</v>
      </c>
      <c r="L27" s="122">
        <f t="shared" si="4"/>
        <v>0.84530064214827771</v>
      </c>
      <c r="M27" s="122">
        <f t="shared" si="4"/>
        <v>0.81436077057793321</v>
      </c>
      <c r="N27" s="122">
        <f t="shared" si="4"/>
        <v>0.78342089900758904</v>
      </c>
    </row>
    <row r="28" spans="3:16">
      <c r="C28" s="120"/>
      <c r="D28" s="120"/>
      <c r="E28" s="120"/>
      <c r="F28" s="120"/>
      <c r="G28" s="120"/>
      <c r="H28" s="120"/>
      <c r="I28" s="120"/>
      <c r="J28" s="120"/>
      <c r="K28" s="120"/>
      <c r="L28" s="120"/>
      <c r="M28" s="120"/>
      <c r="N28" s="120"/>
      <c r="O28" s="120"/>
      <c r="P28" s="120"/>
    </row>
    <row r="29" spans="3:16" ht="14.1">
      <c r="C29" s="120"/>
      <c r="D29" s="120"/>
      <c r="E29" s="120"/>
      <c r="F29" s="123">
        <v>2010</v>
      </c>
      <c r="G29" s="123">
        <v>2015</v>
      </c>
      <c r="H29" s="123">
        <v>2020</v>
      </c>
      <c r="I29" s="123">
        <v>2025</v>
      </c>
      <c r="J29" s="123">
        <v>2030</v>
      </c>
      <c r="K29" s="123">
        <v>2035</v>
      </c>
      <c r="L29" s="123">
        <v>2040</v>
      </c>
      <c r="M29" s="123">
        <v>2045</v>
      </c>
      <c r="N29" s="123">
        <v>2050</v>
      </c>
    </row>
    <row r="30" spans="3:16">
      <c r="C30" s="120"/>
      <c r="D30" s="120"/>
      <c r="E30" s="120"/>
      <c r="F30" s="110">
        <v>1</v>
      </c>
      <c r="G30" s="122">
        <f>F30+(($N30-$F30)/8)</f>
        <v>0.96998867497168739</v>
      </c>
      <c r="H30" s="122">
        <f t="shared" ref="H30:M30" si="5">G30+(($N30-$F30)/8)</f>
        <v>0.93997734994337478</v>
      </c>
      <c r="I30" s="122">
        <f t="shared" si="5"/>
        <v>0.90996602491506218</v>
      </c>
      <c r="J30" s="122">
        <f t="shared" si="5"/>
        <v>0.87995469988674957</v>
      </c>
      <c r="K30" s="122">
        <f t="shared" si="5"/>
        <v>0.84994337485843696</v>
      </c>
      <c r="L30" s="122">
        <f t="shared" si="5"/>
        <v>0.81993204983012435</v>
      </c>
      <c r="M30" s="122">
        <f t="shared" si="5"/>
        <v>0.78992072480181175</v>
      </c>
      <c r="N30" s="119">
        <f>E43/D43</f>
        <v>0.75990939977349947</v>
      </c>
    </row>
    <row r="36" spans="3:8" ht="14.1">
      <c r="D36" s="496" t="s">
        <v>400</v>
      </c>
      <c r="E36" s="46" t="s">
        <v>368</v>
      </c>
      <c r="F36" s="46" t="s">
        <v>343</v>
      </c>
    </row>
    <row r="37" spans="3:8">
      <c r="C37" s="304" t="s">
        <v>399</v>
      </c>
      <c r="D37" s="305">
        <f>100%-D38</f>
        <v>0.871</v>
      </c>
      <c r="E37" s="305" t="s">
        <v>387</v>
      </c>
      <c r="F37" s="305" t="s">
        <v>387</v>
      </c>
    </row>
    <row r="38" spans="3:8">
      <c r="C38" s="304" t="s">
        <v>335</v>
      </c>
      <c r="D38" s="305">
        <v>0.129</v>
      </c>
      <c r="E38" s="305" t="s">
        <v>404</v>
      </c>
      <c r="F38" s="305" t="s">
        <v>405</v>
      </c>
    </row>
    <row r="39" spans="3:8" ht="14.45">
      <c r="C39" s="304"/>
      <c r="D39" s="306"/>
      <c r="E39"/>
      <c r="F39" s="91"/>
      <c r="G39" s="186"/>
    </row>
    <row r="40" spans="3:8" ht="14.45">
      <c r="C40"/>
      <c r="D40"/>
      <c r="E40"/>
      <c r="F40"/>
      <c r="G40" s="91"/>
      <c r="H40" s="186"/>
    </row>
    <row r="41" spans="3:8" ht="14.45">
      <c r="C41"/>
      <c r="D41"/>
      <c r="E41"/>
      <c r="F41"/>
      <c r="G41" s="91"/>
      <c r="H41" s="186"/>
    </row>
    <row r="42" spans="3:8" ht="14.45">
      <c r="C42" s="496"/>
      <c r="D42" s="496">
        <v>2010</v>
      </c>
      <c r="E42" s="496">
        <v>2050</v>
      </c>
      <c r="F42"/>
      <c r="G42" s="91"/>
      <c r="H42" s="186"/>
    </row>
    <row r="43" spans="3:8" ht="14.45">
      <c r="C43" s="496" t="s">
        <v>406</v>
      </c>
      <c r="D43" s="496">
        <f>8.83*10^2</f>
        <v>883</v>
      </c>
      <c r="E43" s="496">
        <f>6.71*10^2</f>
        <v>671</v>
      </c>
      <c r="F43"/>
      <c r="G43" s="91"/>
      <c r="H43" s="186"/>
    </row>
    <row r="44" spans="3:8" ht="14.45">
      <c r="C44" s="496" t="s">
        <v>407</v>
      </c>
      <c r="D44" s="496"/>
      <c r="E44" s="496"/>
      <c r="F44"/>
      <c r="G44" s="91"/>
      <c r="H44" s="186"/>
    </row>
    <row r="45" spans="3:8" ht="14.45">
      <c r="C45"/>
      <c r="D45"/>
      <c r="E45"/>
      <c r="F45"/>
      <c r="G45" s="91"/>
      <c r="H45" s="186"/>
    </row>
    <row r="46" spans="3:8" ht="14.45">
      <c r="C46"/>
      <c r="D46"/>
      <c r="E46"/>
      <c r="F46"/>
      <c r="G46" s="91"/>
      <c r="H46" s="186"/>
    </row>
    <row r="47" spans="3:8" ht="14.45">
      <c r="C47"/>
      <c r="D47"/>
      <c r="E47"/>
      <c r="F47"/>
      <c r="G47" s="91"/>
      <c r="H47" s="186"/>
    </row>
    <row r="48" spans="3:8" ht="14.45">
      <c r="C48"/>
      <c r="D48"/>
      <c r="E48"/>
      <c r="F48"/>
      <c r="G48" s="91"/>
      <c r="H48" s="186"/>
    </row>
    <row r="49" spans="3:8" ht="14.45">
      <c r="C49"/>
      <c r="D49"/>
      <c r="E49"/>
      <c r="F49"/>
      <c r="G49" s="91"/>
      <c r="H49" s="186"/>
    </row>
    <row r="50" spans="3:8" ht="14.45">
      <c r="C50"/>
      <c r="D50"/>
      <c r="E50"/>
      <c r="F50"/>
    </row>
    <row r="51" spans="3:8" ht="14.45">
      <c r="C51"/>
      <c r="D51"/>
      <c r="E51"/>
      <c r="F51"/>
    </row>
    <row r="52" spans="3:8" ht="14.45">
      <c r="C52"/>
      <c r="D52"/>
      <c r="E52"/>
      <c r="F52"/>
      <c r="G52" s="91"/>
      <c r="H52" s="186"/>
    </row>
    <row r="53" spans="3:8" ht="14.45">
      <c r="C53"/>
      <c r="D53"/>
      <c r="E53"/>
      <c r="F53"/>
      <c r="G53" s="91"/>
      <c r="H53" s="186"/>
    </row>
    <row r="54" spans="3:8" ht="14.45">
      <c r="C54"/>
      <c r="D54"/>
      <c r="E54"/>
      <c r="F54"/>
      <c r="G54" s="91"/>
      <c r="H54" s="186"/>
    </row>
    <row r="55" spans="3:8" ht="14.45">
      <c r="C55"/>
      <c r="D55"/>
      <c r="E55"/>
      <c r="F55"/>
      <c r="G55" s="91"/>
      <c r="H55" s="186"/>
    </row>
    <row r="56" spans="3:8" ht="14.45">
      <c r="C56"/>
      <c r="D56"/>
      <c r="E56"/>
      <c r="F56"/>
      <c r="G56" s="91"/>
      <c r="H56" s="186"/>
    </row>
    <row r="57" spans="3:8" ht="14.45">
      <c r="C57"/>
      <c r="D57"/>
      <c r="E57"/>
      <c r="F57"/>
      <c r="G57" s="91"/>
      <c r="H57" s="186"/>
    </row>
    <row r="58" spans="3:8" ht="14.45">
      <c r="C58"/>
      <c r="D58"/>
      <c r="E58"/>
      <c r="F58"/>
    </row>
  </sheetData>
  <conditionalFormatting sqref="C37:C39 C24:F24 G19:N24 C13:N18 C26:N27 D25:N25 C28:P28 C29:N29 C30:F30">
    <cfRule type="expression" dxfId="2660" priority="3">
      <formula>_xlfn.ISFORMULA(C13)</formula>
    </cfRule>
  </conditionalFormatting>
  <conditionalFormatting sqref="N30 D19:E23">
    <cfRule type="expression" dxfId="2659" priority="6">
      <formula>_xlfn.ISFORMULA(D19)</formula>
    </cfRule>
  </conditionalFormatting>
  <conditionalFormatting sqref="C19:C23">
    <cfRule type="expression" dxfId="2658" priority="5">
      <formula>_xlfn.ISFORMULA(C19)</formula>
    </cfRule>
  </conditionalFormatting>
  <conditionalFormatting sqref="F19:F23">
    <cfRule type="expression" dxfId="2657" priority="4">
      <formula>_xlfn.ISFORMULA(F19)</formula>
    </cfRule>
  </conditionalFormatting>
  <conditionalFormatting sqref="C25">
    <cfRule type="expression" dxfId="2656" priority="2">
      <formula>_xlfn.ISFORMULA(C25)</formula>
    </cfRule>
  </conditionalFormatting>
  <conditionalFormatting sqref="G30:M30">
    <cfRule type="expression" dxfId="2655" priority="1">
      <formula>_xlfn.ISFORMULA(G30)</formula>
    </cfRule>
  </conditionalFormatting>
  <pageMargins left="0.7" right="0.7" top="0.75" bottom="0.75" header="0.3" footer="0.3"/>
  <pageSetup paperSize="9" orientation="portrait" horizontalDpi="4294967294" verticalDpi="429496729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2E409-591E-4A13-B6CA-5FEB97AE5177}">
  <sheetPr>
    <tabColor theme="9" tint="0.39997558519241921"/>
  </sheetPr>
  <dimension ref="B1:M52"/>
  <sheetViews>
    <sheetView workbookViewId="0"/>
  </sheetViews>
  <sheetFormatPr defaultColWidth="8.85546875" defaultRowHeight="14.45"/>
  <cols>
    <col min="1" max="1" width="21.42578125" style="5" customWidth="1"/>
    <col min="2" max="2" width="23.140625" style="5" customWidth="1"/>
    <col min="3" max="3" width="24.28515625" style="5" customWidth="1"/>
    <col min="4" max="4" width="8.85546875" style="5"/>
    <col min="5" max="5" width="20" style="5" bestFit="1" customWidth="1"/>
    <col min="6" max="6" width="25.42578125" style="5" customWidth="1"/>
    <col min="7" max="8" width="23.140625" style="5" customWidth="1"/>
    <col min="9" max="9" width="22.28515625" style="5" customWidth="1"/>
    <col min="10" max="11" width="24.28515625" style="5" customWidth="1"/>
    <col min="12" max="12" width="21.42578125" style="5" customWidth="1"/>
    <col min="13" max="16384" width="8.85546875" style="5"/>
  </cols>
  <sheetData>
    <row r="1" spans="2:13" s="188" customFormat="1" ht="49.5" customHeight="1">
      <c r="B1" s="168" t="s">
        <v>408</v>
      </c>
      <c r="C1" s="168"/>
      <c r="D1" s="168"/>
      <c r="E1" s="168"/>
      <c r="F1" s="168"/>
      <c r="G1" s="168"/>
      <c r="H1" s="168"/>
      <c r="I1" s="168"/>
      <c r="J1" s="168"/>
      <c r="K1" s="168"/>
      <c r="L1" s="168"/>
      <c r="M1" s="168"/>
    </row>
    <row r="4" spans="2:13">
      <c r="L4" s="189"/>
      <c r="M4" s="170"/>
    </row>
    <row r="5" spans="2:13">
      <c r="M5" s="170"/>
    </row>
    <row r="11" spans="2:13">
      <c r="C11" s="170" t="s">
        <v>409</v>
      </c>
      <c r="D11" s="170"/>
    </row>
    <row r="12" spans="2:13">
      <c r="C12" s="190" t="s">
        <v>354</v>
      </c>
      <c r="F12" s="191"/>
    </row>
    <row r="13" spans="2:13">
      <c r="B13" s="6" t="s">
        <v>125</v>
      </c>
      <c r="C13" s="6" t="s">
        <v>410</v>
      </c>
      <c r="D13" s="6" t="s">
        <v>24</v>
      </c>
      <c r="E13" s="6">
        <v>2015</v>
      </c>
      <c r="F13" s="6">
        <v>2020</v>
      </c>
      <c r="G13" s="6">
        <v>2025</v>
      </c>
      <c r="H13" s="6">
        <v>2030</v>
      </c>
      <c r="I13" s="6">
        <v>2035</v>
      </c>
      <c r="J13" s="6">
        <v>2040</v>
      </c>
      <c r="K13" s="6">
        <v>2045</v>
      </c>
      <c r="L13" s="6">
        <v>2050</v>
      </c>
    </row>
    <row r="14" spans="2:13">
      <c r="B14" s="179" t="str">
        <f>'Deployment (6)'!C15</f>
        <v>LC fermentation</v>
      </c>
      <c r="C14" s="67" t="s">
        <v>411</v>
      </c>
      <c r="D14" s="67" t="s">
        <v>296</v>
      </c>
      <c r="E14" s="192">
        <f>E28+E43</f>
        <v>1902216389.4881933</v>
      </c>
      <c r="F14" s="192">
        <f t="shared" ref="F14:L15" si="0">F28+F43</f>
        <v>2897457034.0400968</v>
      </c>
      <c r="G14" s="192">
        <f t="shared" si="0"/>
        <v>3338938153.9625731</v>
      </c>
      <c r="H14" s="192">
        <f t="shared" si="0"/>
        <v>4012974345.3069143</v>
      </c>
      <c r="I14" s="192">
        <f t="shared" si="0"/>
        <v>10053876318.014038</v>
      </c>
      <c r="J14" s="192">
        <f t="shared" si="0"/>
        <v>14386598363.01737</v>
      </c>
      <c r="K14" s="192">
        <f t="shared" si="0"/>
        <v>16152437811.235792</v>
      </c>
      <c r="L14" s="192">
        <f t="shared" si="0"/>
        <v>15374506287.193096</v>
      </c>
    </row>
    <row r="15" spans="2:13">
      <c r="C15" s="67" t="s">
        <v>380</v>
      </c>
      <c r="D15" s="67" t="s">
        <v>296</v>
      </c>
      <c r="E15" s="192">
        <f>E29+E44</f>
        <v>2060734421.9455431</v>
      </c>
      <c r="F15" s="192">
        <f t="shared" si="0"/>
        <v>3138911786.8767724</v>
      </c>
      <c r="G15" s="192">
        <f t="shared" si="0"/>
        <v>3617183000.126121</v>
      </c>
      <c r="H15" s="192">
        <f t="shared" si="0"/>
        <v>4347388874.0824909</v>
      </c>
      <c r="I15" s="192">
        <f t="shared" si="0"/>
        <v>10891699344.515209</v>
      </c>
      <c r="J15" s="192">
        <f t="shared" si="0"/>
        <v>15585481559.93549</v>
      </c>
      <c r="K15" s="192">
        <f t="shared" si="0"/>
        <v>17498474295.505447</v>
      </c>
      <c r="L15" s="192">
        <f t="shared" si="0"/>
        <v>16655715144.459187</v>
      </c>
    </row>
    <row r="17" spans="2:12">
      <c r="C17" s="117" t="s">
        <v>397</v>
      </c>
      <c r="D17" s="114"/>
      <c r="E17" s="114"/>
      <c r="F17" s="114"/>
      <c r="G17" s="114"/>
      <c r="H17" s="114"/>
      <c r="I17" s="114"/>
      <c r="J17" s="114"/>
      <c r="K17" s="114"/>
      <c r="L17" s="114"/>
    </row>
    <row r="18" spans="2:12">
      <c r="C18" s="111" t="s">
        <v>373</v>
      </c>
      <c r="D18" s="111" t="s">
        <v>24</v>
      </c>
      <c r="E18" s="111">
        <v>2015</v>
      </c>
      <c r="F18" s="111">
        <v>2020</v>
      </c>
      <c r="G18" s="111">
        <v>2025</v>
      </c>
      <c r="H18" s="111">
        <v>2030</v>
      </c>
      <c r="I18" s="111">
        <v>2035</v>
      </c>
      <c r="J18" s="111">
        <v>2040</v>
      </c>
      <c r="K18" s="111">
        <v>2045</v>
      </c>
      <c r="L18" s="111">
        <v>2050</v>
      </c>
    </row>
    <row r="19" spans="2:12">
      <c r="C19" s="112" t="s">
        <v>399</v>
      </c>
      <c r="D19" s="67" t="s">
        <v>296</v>
      </c>
      <c r="E19" s="187">
        <f>E33+E48</f>
        <v>1656830475.2442164</v>
      </c>
      <c r="F19" s="187">
        <f t="shared" ref="F19:L19" si="1">F33+F48</f>
        <v>2523685076.6489248</v>
      </c>
      <c r="G19" s="187">
        <f t="shared" si="1"/>
        <v>2908215132.1014013</v>
      </c>
      <c r="H19" s="187">
        <f t="shared" si="1"/>
        <v>3495300654.7623219</v>
      </c>
      <c r="I19" s="187">
        <f t="shared" si="1"/>
        <v>8756926272.9902267</v>
      </c>
      <c r="J19" s="187">
        <f t="shared" si="1"/>
        <v>12530727174.188131</v>
      </c>
      <c r="K19" s="187">
        <f t="shared" si="1"/>
        <v>14068773333.586374</v>
      </c>
      <c r="L19" s="187">
        <f t="shared" si="1"/>
        <v>13391194976.145187</v>
      </c>
    </row>
    <row r="20" spans="2:12">
      <c r="C20" s="112" t="s">
        <v>335</v>
      </c>
      <c r="D20" s="67" t="s">
        <v>296</v>
      </c>
      <c r="E20" s="187">
        <f t="shared" ref="E20:L20" si="2">E34+E49</f>
        <v>245385914.24397698</v>
      </c>
      <c r="F20" s="187">
        <f t="shared" si="2"/>
        <v>373771957.39117253</v>
      </c>
      <c r="G20" s="187">
        <f t="shared" si="2"/>
        <v>430723021.86117202</v>
      </c>
      <c r="H20" s="187">
        <f t="shared" si="2"/>
        <v>517673690.54459202</v>
      </c>
      <c r="I20" s="187">
        <f t="shared" si="2"/>
        <v>1296950045.0238109</v>
      </c>
      <c r="J20" s="187">
        <f t="shared" si="2"/>
        <v>1855871188.8292408</v>
      </c>
      <c r="K20" s="187">
        <f t="shared" si="2"/>
        <v>2083664477.6494174</v>
      </c>
      <c r="L20" s="187">
        <f t="shared" si="2"/>
        <v>1983311311.0479095</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c r="C25" s="170" t="s">
        <v>412</v>
      </c>
    </row>
    <row r="26" spans="2:12">
      <c r="C26" s="190" t="s">
        <v>354</v>
      </c>
    </row>
    <row r="27" spans="2:12">
      <c r="B27" s="6" t="s">
        <v>125</v>
      </c>
      <c r="C27" s="6" t="s">
        <v>410</v>
      </c>
      <c r="D27" s="6" t="s">
        <v>24</v>
      </c>
      <c r="E27" s="6">
        <v>2015</v>
      </c>
      <c r="F27" s="6">
        <v>2020</v>
      </c>
      <c r="G27" s="6">
        <v>2025</v>
      </c>
      <c r="H27" s="6">
        <v>2030</v>
      </c>
      <c r="I27" s="6">
        <v>2035</v>
      </c>
      <c r="J27" s="6">
        <v>2040</v>
      </c>
      <c r="K27" s="6">
        <v>2045</v>
      </c>
      <c r="L27" s="6">
        <v>2050</v>
      </c>
    </row>
    <row r="28" spans="2:12">
      <c r="B28" s="179" t="str">
        <f>'Deployment (6)'!C15</f>
        <v>LC fermentation</v>
      </c>
      <c r="C28" s="67" t="s">
        <v>411</v>
      </c>
      <c r="D28" s="67" t="s">
        <v>296</v>
      </c>
      <c r="E28" s="192">
        <f>'Deployment (6)'!I$16*'Tech costs (6)'!G14*'Deployment (6)'!$T$8*'tech costs background'!$B$30</f>
        <v>334816750.6140542</v>
      </c>
      <c r="F28" s="192">
        <f>'Deployment (6)'!J$16*'Tech costs (6)'!H14*'Deployment (6)'!$T$8*'tech costs background'!$B$30</f>
        <v>84863169.458233982</v>
      </c>
      <c r="G28" s="192">
        <f>'Deployment (6)'!K$16*'Tech costs (6)'!I14*'Deployment (6)'!$T$8*'tech costs background'!$B$30</f>
        <v>87601008.360076129</v>
      </c>
      <c r="H28" s="192">
        <f>'Deployment (6)'!L$16*'Tech costs (6)'!J14*'Deployment (6)'!$T$8*'tech costs background'!$B$30</f>
        <v>178811101.22076613</v>
      </c>
      <c r="I28" s="192">
        <f>'Deployment (6)'!M$16*'Tech costs (6)'!K14*'Deployment (6)'!$T$8*'tech costs background'!$B$30</f>
        <v>786608104.59503686</v>
      </c>
      <c r="J28" s="192">
        <f>'Deployment (6)'!N$16*'Tech costs (6)'!L14*'Deployment (6)'!$T$8*'tech costs background'!$B$30</f>
        <v>824568985.998402</v>
      </c>
      <c r="K28" s="192">
        <f>'Deployment (6)'!O$16*'Tech costs (6)'!M14*'Deployment (6)'!$T$8*'tech costs background'!$B$30</f>
        <v>1133157913.4077799</v>
      </c>
      <c r="L28" s="192">
        <f>'Deployment (6)'!P$16*'Tech costs (6)'!N14*'Deployment (6)'!$T$8*'tech costs background'!$B$30</f>
        <v>1274689802.1454177</v>
      </c>
    </row>
    <row r="29" spans="2:12">
      <c r="C29" s="67" t="s">
        <v>380</v>
      </c>
      <c r="D29" s="67" t="s">
        <v>296</v>
      </c>
      <c r="E29" s="192">
        <f>'Deployment (6)'!I$16*'Tech costs (6)'!G15*'Deployment (6)'!$T$8*'tech costs background'!$B$30</f>
        <v>362718146.49855876</v>
      </c>
      <c r="F29" s="192">
        <f>'Deployment (6)'!J$16*'Tech costs (6)'!H15*'Deployment (6)'!$T$8*'tech costs background'!$B$30</f>
        <v>91935100.24642016</v>
      </c>
      <c r="G29" s="192">
        <f>'Deployment (6)'!K$16*'Tech costs (6)'!I15*'Deployment (6)'!$T$8*'tech costs background'!$B$30</f>
        <v>94901092.390082479</v>
      </c>
      <c r="H29" s="192">
        <f>'Deployment (6)'!L$16*'Tech costs (6)'!J15*'Deployment (6)'!$T$8*'tech costs background'!$B$30</f>
        <v>193712026.32249662</v>
      </c>
      <c r="I29" s="192">
        <f>'Deployment (6)'!M$16*'Tech costs (6)'!K15*'Deployment (6)'!$T$8*'tech costs background'!$B$30</f>
        <v>852158779.97795689</v>
      </c>
      <c r="J29" s="192">
        <f>'Deployment (6)'!N$16*'Tech costs (6)'!L15*'Deployment (6)'!$T$8*'tech costs background'!$B$30</f>
        <v>893283068.16493571</v>
      </c>
      <c r="K29" s="192">
        <f>'Deployment (6)'!O$16*'Tech costs (6)'!M15*'Deployment (6)'!$T$8*'tech costs background'!$B$30</f>
        <v>1227587739.5250955</v>
      </c>
      <c r="L29" s="192">
        <f>'Deployment (6)'!P$16*'Tech costs (6)'!N15*'Deployment (6)'!$T$8*'tech costs background'!$B$30</f>
        <v>1380913952.3242025</v>
      </c>
    </row>
    <row r="31" spans="2:12">
      <c r="C31" s="117" t="s">
        <v>397</v>
      </c>
      <c r="D31" s="114"/>
      <c r="E31" s="114"/>
      <c r="F31" s="114"/>
      <c r="G31" s="114"/>
      <c r="H31" s="114"/>
      <c r="I31" s="114"/>
      <c r="J31" s="114"/>
      <c r="K31" s="114"/>
      <c r="L31" s="114"/>
    </row>
    <row r="32" spans="2:12">
      <c r="C32" s="111" t="s">
        <v>373</v>
      </c>
      <c r="D32" s="111" t="s">
        <v>24</v>
      </c>
      <c r="E32" s="111">
        <v>2015</v>
      </c>
      <c r="F32" s="111">
        <v>2020</v>
      </c>
      <c r="G32" s="111">
        <v>2025</v>
      </c>
      <c r="H32" s="111">
        <v>2030</v>
      </c>
      <c r="I32" s="111">
        <v>2035</v>
      </c>
      <c r="J32" s="111">
        <v>2040</v>
      </c>
      <c r="K32" s="111">
        <v>2045</v>
      </c>
      <c r="L32" s="111">
        <v>2050</v>
      </c>
    </row>
    <row r="33" spans="2:12">
      <c r="C33" s="112" t="s">
        <v>399</v>
      </c>
      <c r="D33" s="67" t="s">
        <v>296</v>
      </c>
      <c r="E33" s="187">
        <f>'Deployment (6)'!I$16*'Tech costs (6)'!G19*'Deployment (6)'!$T$8*'tech costs background'!$B$30</f>
        <v>291625389.78484118</v>
      </c>
      <c r="F33" s="187">
        <f>'Deployment (6)'!J$16*'Tech costs (6)'!H19*'Deployment (6)'!$T$8*'tech costs background'!$B$30</f>
        <v>73915820.598121807</v>
      </c>
      <c r="G33" s="187">
        <f>'Deployment (6)'!K$16*'Tech costs (6)'!I19*'Deployment (6)'!$T$8*'tech costs background'!$B$30</f>
        <v>76300478.281626299</v>
      </c>
      <c r="H33" s="187">
        <f>'Deployment (6)'!L$16*'Tech costs (6)'!J19*'Deployment (6)'!$T$8*'tech costs background'!$B$30</f>
        <v>155744469.16328728</v>
      </c>
      <c r="I33" s="187">
        <f>'Deployment (6)'!M$16*'Tech costs (6)'!K19*'Deployment (6)'!$T$8*'tech costs background'!$B$30</f>
        <v>685135659.10227716</v>
      </c>
      <c r="J33" s="187">
        <f>'Deployment (6)'!N$16*'Tech costs (6)'!L19*'Deployment (6)'!$T$8*'tech costs background'!$B$30</f>
        <v>718199586.80460811</v>
      </c>
      <c r="K33" s="187">
        <f>'Deployment (6)'!O$16*'Tech costs (6)'!M19*'Deployment (6)'!$T$8*'tech costs background'!$B$30</f>
        <v>986980542.5781765</v>
      </c>
      <c r="L33" s="187">
        <f>'Deployment (6)'!P$16*'Tech costs (6)'!N19*'Deployment (6)'!$T$8*'tech costs background'!$B$30</f>
        <v>1110254817.668659</v>
      </c>
    </row>
    <row r="34" spans="2:12">
      <c r="C34" s="112" t="s">
        <v>335</v>
      </c>
      <c r="D34" s="67" t="s">
        <v>296</v>
      </c>
      <c r="E34" s="187">
        <f>'Deployment (6)'!I$16*'Tech costs (6)'!G20*'Deployment (6)'!$T$8*'tech costs background'!$B$30</f>
        <v>43191360.829212993</v>
      </c>
      <c r="F34" s="187">
        <f>'Deployment (6)'!J$16*'Tech costs (6)'!H20*'Deployment (6)'!$T$8*'tech costs background'!$B$30</f>
        <v>10947348.860112185</v>
      </c>
      <c r="G34" s="187">
        <f>'Deployment (6)'!K$16*'Tech costs (6)'!I20*'Deployment (6)'!$T$8*'tech costs background'!$B$30</f>
        <v>11300530.078449819</v>
      </c>
      <c r="H34" s="187">
        <f>'Deployment (6)'!L$16*'Tech costs (6)'!J20*'Deployment (6)'!$T$8*'tech costs background'!$B$30</f>
        <v>23066632.05747883</v>
      </c>
      <c r="I34" s="187">
        <f>'Deployment (6)'!M$16*'Tech costs (6)'!K20*'Deployment (6)'!$T$8*'tech costs background'!$B$30</f>
        <v>101472445.49275976</v>
      </c>
      <c r="J34" s="187">
        <f>'Deployment (6)'!N$16*'Tech costs (6)'!L20*'Deployment (6)'!$T$8*'tech costs background'!$B$30</f>
        <v>106369399.19379383</v>
      </c>
      <c r="K34" s="187">
        <f>'Deployment (6)'!O$16*'Tech costs (6)'!M20*'Deployment (6)'!$T$8*'tech costs background'!$B$30</f>
        <v>146177370.82960361</v>
      </c>
      <c r="L34" s="187">
        <f>'Deployment (6)'!P$16*'Tech costs (6)'!N20*'Deployment (6)'!$T$8*'tech costs background'!$B$30</f>
        <v>164434984.4767589</v>
      </c>
    </row>
    <row r="35" spans="2:12">
      <c r="C35" s="112"/>
      <c r="D35" s="65"/>
      <c r="E35" s="187"/>
      <c r="F35" s="187"/>
      <c r="G35" s="187"/>
      <c r="H35" s="187"/>
      <c r="I35" s="187"/>
      <c r="J35" s="187"/>
      <c r="K35" s="187"/>
      <c r="L35" s="187"/>
    </row>
    <row r="36" spans="2:12">
      <c r="C36" s="112"/>
      <c r="D36" s="65"/>
      <c r="E36" s="113"/>
      <c r="F36" s="187"/>
      <c r="G36" s="187"/>
      <c r="H36" s="187"/>
      <c r="I36" s="187"/>
      <c r="J36" s="187"/>
      <c r="K36" s="187"/>
      <c r="L36" s="187"/>
    </row>
    <row r="37" spans="2:12">
      <c r="C37" s="112"/>
      <c r="D37" s="65"/>
      <c r="E37" s="113"/>
      <c r="F37" s="187"/>
      <c r="G37" s="187"/>
      <c r="H37" s="187"/>
      <c r="I37" s="187"/>
      <c r="J37" s="187"/>
      <c r="K37" s="187"/>
      <c r="L37" s="187"/>
    </row>
    <row r="40" spans="2:12">
      <c r="C40" s="170" t="s">
        <v>413</v>
      </c>
    </row>
    <row r="41" spans="2:12">
      <c r="C41" s="190" t="s">
        <v>354</v>
      </c>
    </row>
    <row r="42" spans="2:12">
      <c r="B42" s="6" t="s">
        <v>125</v>
      </c>
      <c r="C42" s="6" t="s">
        <v>410</v>
      </c>
      <c r="D42" s="6" t="s">
        <v>24</v>
      </c>
      <c r="E42" s="6">
        <v>2015</v>
      </c>
      <c r="F42" s="6">
        <v>2020</v>
      </c>
      <c r="G42" s="6">
        <v>2025</v>
      </c>
      <c r="H42" s="6">
        <v>2030</v>
      </c>
      <c r="I42" s="6">
        <v>2035</v>
      </c>
      <c r="J42" s="6">
        <v>2040</v>
      </c>
      <c r="K42" s="6">
        <v>2045</v>
      </c>
      <c r="L42" s="6">
        <v>2050</v>
      </c>
    </row>
    <row r="43" spans="2:12">
      <c r="B43" s="179" t="str">
        <f>'Deployment (6)'!C15</f>
        <v>LC fermentation</v>
      </c>
      <c r="C43" s="67" t="s">
        <v>411</v>
      </c>
      <c r="D43" s="67" t="s">
        <v>296</v>
      </c>
      <c r="E43" s="192">
        <f>'Deployment (6)'!I$25*'Tech costs (6)'!G14*'Deployment (6)'!$T$8*'tech costs background'!$B$30</f>
        <v>1567399638.8741391</v>
      </c>
      <c r="F43" s="192">
        <f>'Deployment (6)'!J$25*'Tech costs (6)'!H14*'Deployment (6)'!$T$8*'tech costs background'!$B$30</f>
        <v>2812593864.5818629</v>
      </c>
      <c r="G43" s="192">
        <f>'Deployment (6)'!K$25*'Tech costs (6)'!I14*'Deployment (6)'!$T$8*'tech costs background'!$B$30</f>
        <v>3251337145.6024971</v>
      </c>
      <c r="H43" s="192">
        <f>'Deployment (6)'!L$25*'Tech costs (6)'!J14*'Deployment (6)'!$T$8*'tech costs background'!$B$30</f>
        <v>3834163244.0861483</v>
      </c>
      <c r="I43" s="192">
        <f>'Deployment (6)'!M$25*'Tech costs (6)'!K14*'Deployment (6)'!$T$8*'tech costs background'!$B$30</f>
        <v>9267268213.4190006</v>
      </c>
      <c r="J43" s="192">
        <f>'Deployment (6)'!N$25*'Tech costs (6)'!L14*'Deployment (6)'!$T$8*'tech costs background'!$B$30</f>
        <v>13562029377.018969</v>
      </c>
      <c r="K43" s="192">
        <f>'Deployment (6)'!O$25*'Tech costs (6)'!M14*'Deployment (6)'!$T$8*'tech costs background'!$B$30</f>
        <v>15019279897.828012</v>
      </c>
      <c r="L43" s="192">
        <f>'Deployment (6)'!P$25*'Tech costs (6)'!N14*'Deployment (6)'!$T$8*'tech costs background'!$B$30</f>
        <v>14099816485.047678</v>
      </c>
    </row>
    <row r="44" spans="2:12">
      <c r="C44" s="67" t="s">
        <v>380</v>
      </c>
      <c r="D44" s="67" t="s">
        <v>296</v>
      </c>
      <c r="E44" s="192">
        <f>'Deployment (6)'!I$25*'Tech costs (6)'!G15*'Deployment (6)'!$T$8*'tech costs background'!$B$30</f>
        <v>1698016275.4469843</v>
      </c>
      <c r="F44" s="192">
        <f>'Deployment (6)'!J$25*'Tech costs (6)'!H15*'Deployment (6)'!$T$8*'tech costs background'!$B$30</f>
        <v>3046976686.630352</v>
      </c>
      <c r="G44" s="192">
        <f>'Deployment (6)'!K$25*'Tech costs (6)'!I15*'Deployment (6)'!$T$8*'tech costs background'!$B$30</f>
        <v>3522281907.7360387</v>
      </c>
      <c r="H44" s="192">
        <f>'Deployment (6)'!L$25*'Tech costs (6)'!J15*'Deployment (6)'!$T$8*'tech costs background'!$B$30</f>
        <v>4153676847.759994</v>
      </c>
      <c r="I44" s="192">
        <f>'Deployment (6)'!M$25*'Tech costs (6)'!K15*'Deployment (6)'!$T$8*'tech costs background'!$B$30</f>
        <v>10039540564.537252</v>
      </c>
      <c r="J44" s="192">
        <f>'Deployment (6)'!N$25*'Tech costs (6)'!L15*'Deployment (6)'!$T$8*'tech costs background'!$B$30</f>
        <v>14692198491.770554</v>
      </c>
      <c r="K44" s="192">
        <f>'Deployment (6)'!O$25*'Tech costs (6)'!M15*'Deployment (6)'!$T$8*'tech costs background'!$B$30</f>
        <v>16270886555.98035</v>
      </c>
      <c r="L44" s="192">
        <f>'Deployment (6)'!P$25*'Tech costs (6)'!N15*'Deployment (6)'!$T$8*'tech costs background'!$B$30</f>
        <v>15274801192.134985</v>
      </c>
    </row>
    <row r="46" spans="2:12">
      <c r="C46" s="117" t="s">
        <v>397</v>
      </c>
      <c r="D46" s="114"/>
      <c r="E46" s="114"/>
      <c r="F46" s="114"/>
      <c r="G46" s="114"/>
      <c r="H46" s="114"/>
      <c r="I46" s="114"/>
      <c r="J46" s="114"/>
      <c r="K46" s="114"/>
      <c r="L46" s="114"/>
    </row>
    <row r="47" spans="2:12">
      <c r="C47" s="111" t="s">
        <v>373</v>
      </c>
      <c r="D47" s="111" t="s">
        <v>24</v>
      </c>
      <c r="E47" s="111">
        <v>2015</v>
      </c>
      <c r="F47" s="111">
        <v>2020</v>
      </c>
      <c r="G47" s="111">
        <v>2025</v>
      </c>
      <c r="H47" s="111">
        <v>2030</v>
      </c>
      <c r="I47" s="111">
        <v>2035</v>
      </c>
      <c r="J47" s="111">
        <v>2040</v>
      </c>
      <c r="K47" s="111">
        <v>2045</v>
      </c>
      <c r="L47" s="111">
        <v>2050</v>
      </c>
    </row>
    <row r="48" spans="2:12">
      <c r="C48" s="112" t="s">
        <v>399</v>
      </c>
      <c r="D48" s="67" t="s">
        <v>296</v>
      </c>
      <c r="E48" s="187">
        <f>'Deployment (6)'!I$25*'Tech costs (6)'!G19*'Deployment (6)'!$T$8*'tech costs background'!$B$30</f>
        <v>1365205085.4593751</v>
      </c>
      <c r="F48" s="187">
        <f>'Deployment (6)'!J$25*'Tech costs (6)'!H19*'Deployment (6)'!$T$8*'tech costs background'!$B$30</f>
        <v>2449769256.0508032</v>
      </c>
      <c r="G48" s="187">
        <f>'Deployment (6)'!K$25*'Tech costs (6)'!I19*'Deployment (6)'!$T$8*'tech costs background'!$B$30</f>
        <v>2831914653.8197751</v>
      </c>
      <c r="H48" s="187">
        <f>'Deployment (6)'!L$25*'Tech costs (6)'!J19*'Deployment (6)'!$T$8*'tech costs background'!$B$30</f>
        <v>3339556185.5990348</v>
      </c>
      <c r="I48" s="187">
        <f>'Deployment (6)'!M$25*'Tech costs (6)'!K19*'Deployment (6)'!$T$8*'tech costs background'!$B$30</f>
        <v>8071790613.8879499</v>
      </c>
      <c r="J48" s="187">
        <f>'Deployment (6)'!N$25*'Tech costs (6)'!L19*'Deployment (6)'!$T$8*'tech costs background'!$B$30</f>
        <v>11812527587.383524</v>
      </c>
      <c r="K48" s="187">
        <f>'Deployment (6)'!O$25*'Tech costs (6)'!M19*'Deployment (6)'!$T$8*'tech costs background'!$B$30</f>
        <v>13081792791.008198</v>
      </c>
      <c r="L48" s="187">
        <f>'Deployment (6)'!P$25*'Tech costs (6)'!N19*'Deployment (6)'!$T$8*'tech costs background'!$B$30</f>
        <v>12280940158.476528</v>
      </c>
    </row>
    <row r="49" spans="3:12">
      <c r="C49" s="112" t="s">
        <v>335</v>
      </c>
      <c r="D49" s="67" t="s">
        <v>296</v>
      </c>
      <c r="E49" s="187">
        <f>'Deployment (6)'!I$25*'Tech costs (6)'!G20*'Deployment (6)'!$T$8*'tech costs background'!$B$30</f>
        <v>202194553.41476399</v>
      </c>
      <c r="F49" s="187">
        <f>'Deployment (6)'!J$25*'Tech costs (6)'!H20*'Deployment (6)'!$T$8*'tech costs background'!$B$30</f>
        <v>362824608.53106034</v>
      </c>
      <c r="G49" s="187">
        <f>'Deployment (6)'!K$25*'Tech costs (6)'!I20*'Deployment (6)'!$T$8*'tech costs background'!$B$30</f>
        <v>419422491.78272218</v>
      </c>
      <c r="H49" s="187">
        <f>'Deployment (6)'!L$25*'Tech costs (6)'!J20*'Deployment (6)'!$T$8*'tech costs background'!$B$30</f>
        <v>494607058.48711318</v>
      </c>
      <c r="I49" s="187">
        <f>'Deployment (6)'!M$25*'Tech costs (6)'!K20*'Deployment (6)'!$T$8*'tech costs background'!$B$30</f>
        <v>1195477599.5310512</v>
      </c>
      <c r="J49" s="187">
        <f>'Deployment (6)'!N$25*'Tech costs (6)'!L20*'Deployment (6)'!$T$8*'tech costs background'!$B$30</f>
        <v>1749501789.635447</v>
      </c>
      <c r="K49" s="187">
        <f>'Deployment (6)'!O$25*'Tech costs (6)'!M20*'Deployment (6)'!$T$8*'tech costs background'!$B$30</f>
        <v>1937487106.8198137</v>
      </c>
      <c r="L49" s="187">
        <f>'Deployment (6)'!P$25*'Tech costs (6)'!N20*'Deployment (6)'!$T$8*'tech costs background'!$B$30</f>
        <v>1818876326.5711505</v>
      </c>
    </row>
    <row r="50" spans="3:12">
      <c r="C50" s="112"/>
      <c r="D50" s="65"/>
      <c r="E50" s="187"/>
      <c r="F50" s="187"/>
      <c r="G50" s="187"/>
      <c r="H50" s="187"/>
      <c r="I50" s="187"/>
      <c r="J50" s="187"/>
      <c r="K50" s="187"/>
      <c r="L50" s="187"/>
    </row>
    <row r="51" spans="3:12">
      <c r="C51" s="112"/>
      <c r="D51" s="65"/>
      <c r="E51" s="113"/>
      <c r="F51" s="187"/>
      <c r="G51" s="187"/>
      <c r="H51" s="187"/>
      <c r="I51" s="187"/>
      <c r="J51" s="187"/>
      <c r="K51" s="187"/>
      <c r="L51" s="187"/>
    </row>
    <row r="52" spans="3:12">
      <c r="C52" s="112"/>
      <c r="D52" s="65"/>
      <c r="E52" s="113"/>
      <c r="F52" s="187"/>
      <c r="G52" s="187"/>
      <c r="H52" s="187"/>
      <c r="I52" s="187"/>
      <c r="J52" s="187"/>
      <c r="K52" s="187"/>
      <c r="L52" s="187"/>
    </row>
  </sheetData>
  <conditionalFormatting sqref="A45:XFD45 A53:XFD1048576 A1:XFD16 C25:XFD30 C38:XFD44 A24:XFD24">
    <cfRule type="expression" dxfId="2654" priority="17">
      <formula>_xlfn.ISFORMULA(A1)</formula>
    </cfRule>
  </conditionalFormatting>
  <conditionalFormatting sqref="A25:A44 A17:B23 M17:XFD23 M31:XFD37 A46:B52 M46:XFD52">
    <cfRule type="expression" dxfId="2653" priority="23">
      <formula>_xlfn.ISFORMULA(A17)</formula>
    </cfRule>
  </conditionalFormatting>
  <conditionalFormatting sqref="C27:C28">
    <cfRule type="expression" dxfId="2652" priority="21">
      <formula>_xlfn.ISFORMULA(C27)</formula>
    </cfRule>
  </conditionalFormatting>
  <conditionalFormatting sqref="C29">
    <cfRule type="expression" dxfId="2651" priority="20">
      <formula>_xlfn.ISFORMULA(C29)</formula>
    </cfRule>
  </conditionalFormatting>
  <conditionalFormatting sqref="C42:C43">
    <cfRule type="expression" dxfId="2650" priority="19">
      <formula>_xlfn.ISFORMULA(C42)</formula>
    </cfRule>
  </conditionalFormatting>
  <conditionalFormatting sqref="C44">
    <cfRule type="expression" dxfId="2649" priority="18">
      <formula>_xlfn.ISFORMULA(C44)</formula>
    </cfRule>
  </conditionalFormatting>
  <conditionalFormatting sqref="E29:L29">
    <cfRule type="expression" dxfId="2648" priority="16">
      <formula>_xlfn.ISFORMULA(E29)</formula>
    </cfRule>
  </conditionalFormatting>
  <conditionalFormatting sqref="D21:D23 C17:D18 E17:L23 C31:D32 E31:L37 C46:D47 E46:L52">
    <cfRule type="expression" dxfId="2647" priority="15">
      <formula>_xlfn.ISFORMULA(C17)</formula>
    </cfRule>
  </conditionalFormatting>
  <conditionalFormatting sqref="C19:C23">
    <cfRule type="expression" dxfId="2646" priority="14">
      <formula>_xlfn.ISFORMULA(C19)</formula>
    </cfRule>
  </conditionalFormatting>
  <conditionalFormatting sqref="D35:D37">
    <cfRule type="expression" dxfId="2645" priority="12">
      <formula>_xlfn.ISFORMULA(D35)</formula>
    </cfRule>
  </conditionalFormatting>
  <conditionalFormatting sqref="C33:C37">
    <cfRule type="expression" dxfId="2644" priority="11">
      <formula>_xlfn.ISFORMULA(C33)</formula>
    </cfRule>
  </conditionalFormatting>
  <conditionalFormatting sqref="D50:D52">
    <cfRule type="expression" dxfId="2643" priority="9">
      <formula>_xlfn.ISFORMULA(D50)</formula>
    </cfRule>
  </conditionalFormatting>
  <conditionalFormatting sqref="C48:C52">
    <cfRule type="expression" dxfId="2642" priority="8">
      <formula>_xlfn.ISFORMULA(C48)</formula>
    </cfRule>
  </conditionalFormatting>
  <conditionalFormatting sqref="D19:D20">
    <cfRule type="expression" dxfId="2641" priority="6">
      <formula>_xlfn.ISFORMULA(D19)</formula>
    </cfRule>
  </conditionalFormatting>
  <conditionalFormatting sqref="D19:D20">
    <cfRule type="expression" dxfId="2640" priority="5">
      <formula>_xlfn.ISFORMULA(D19)</formula>
    </cfRule>
  </conditionalFormatting>
  <conditionalFormatting sqref="D33:D34">
    <cfRule type="expression" dxfId="2639" priority="4">
      <formula>_xlfn.ISFORMULA(D33)</formula>
    </cfRule>
  </conditionalFormatting>
  <conditionalFormatting sqref="D33:D34">
    <cfRule type="expression" dxfId="2638" priority="3">
      <formula>_xlfn.ISFORMULA(D33)</formula>
    </cfRule>
  </conditionalFormatting>
  <conditionalFormatting sqref="D48:D49">
    <cfRule type="expression" dxfId="2637" priority="2">
      <formula>_xlfn.ISFORMULA(D48)</formula>
    </cfRule>
  </conditionalFormatting>
  <conditionalFormatting sqref="D48:D49">
    <cfRule type="expression" dxfId="2636" priority="1">
      <formula>_xlfn.ISFORMULA(D48)</formula>
    </cfRule>
  </conditionalFormatting>
  <pageMargins left="0.7" right="0.7" top="0.75" bottom="0.75" header="0.3" footer="0.3"/>
  <pageSetup paperSize="9" orientation="portrait" horizontalDpi="4294967294" verticalDpi="429496729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A05F-FD2C-41F9-8832-A0788D2F3994}">
  <sheetPr>
    <tabColor theme="9" tint="0.39997558519241921"/>
  </sheetPr>
  <dimension ref="A1:Q38"/>
  <sheetViews>
    <sheetView workbookViewId="0"/>
  </sheetViews>
  <sheetFormatPr defaultColWidth="8.85546875" defaultRowHeight="13.9"/>
  <cols>
    <col min="1" max="1" width="21.42578125" style="1" customWidth="1"/>
    <col min="2" max="2" width="21.28515625" style="1" customWidth="1"/>
    <col min="3" max="3" width="19.85546875" style="1" customWidth="1"/>
    <col min="4" max="4" width="8.85546875" style="1"/>
    <col min="5" max="6" width="19.42578125" style="1" customWidth="1"/>
    <col min="7" max="7" width="15.140625" style="1" customWidth="1"/>
    <col min="8" max="9" width="13.5703125" style="1" customWidth="1"/>
    <col min="10" max="10" width="12.42578125" style="1" bestFit="1" customWidth="1"/>
    <col min="11" max="17" width="8.85546875" style="1"/>
    <col min="18" max="18" width="8.85546875" style="1" customWidth="1"/>
    <col min="19" max="16384" width="8.85546875" style="1"/>
  </cols>
  <sheetData>
    <row r="1" spans="1:17" s="3" customFormat="1" ht="49.5" customHeight="1">
      <c r="A1" s="109"/>
      <c r="B1" s="109" t="s">
        <v>414</v>
      </c>
      <c r="C1" s="109"/>
      <c r="D1" s="109"/>
      <c r="E1" s="109"/>
      <c r="F1" s="109"/>
      <c r="G1" s="109"/>
      <c r="H1" s="109"/>
      <c r="I1" s="109"/>
      <c r="J1" s="109"/>
      <c r="K1" s="109"/>
      <c r="L1" s="109"/>
      <c r="M1" s="109"/>
      <c r="N1" s="109"/>
      <c r="O1" s="109"/>
      <c r="P1" s="109"/>
      <c r="Q1" s="109"/>
    </row>
    <row r="4" spans="1:17" ht="14.1">
      <c r="P4" s="7"/>
      <c r="Q4" s="2"/>
    </row>
    <row r="5" spans="1:17" ht="14.1">
      <c r="Q5" s="2"/>
    </row>
    <row r="11" spans="1:17" ht="14.1">
      <c r="C11" s="2" t="s">
        <v>415</v>
      </c>
      <c r="D11" s="2"/>
      <c r="E11" s="2"/>
      <c r="F11" s="2"/>
      <c r="G11" s="2"/>
    </row>
    <row r="12" spans="1:17" ht="14.1">
      <c r="A12" s="2"/>
      <c r="C12" s="44" t="s">
        <v>354</v>
      </c>
    </row>
    <row r="13" spans="1:17" ht="14.1">
      <c r="B13" s="49" t="s">
        <v>125</v>
      </c>
      <c r="C13" s="46" t="s">
        <v>410</v>
      </c>
      <c r="D13" s="49" t="s">
        <v>24</v>
      </c>
      <c r="E13" s="111" t="s">
        <v>368</v>
      </c>
      <c r="F13" s="111" t="s">
        <v>505</v>
      </c>
      <c r="G13" s="49" t="s">
        <v>416</v>
      </c>
      <c r="H13" s="49" t="s">
        <v>417</v>
      </c>
      <c r="I13" s="49">
        <v>2015</v>
      </c>
      <c r="J13" s="49">
        <v>2020</v>
      </c>
      <c r="K13" s="49">
        <v>2025</v>
      </c>
      <c r="L13" s="49">
        <v>2030</v>
      </c>
      <c r="M13" s="49">
        <v>2035</v>
      </c>
      <c r="N13" s="49">
        <v>2040</v>
      </c>
      <c r="O13" s="49">
        <v>2045</v>
      </c>
      <c r="P13" s="49">
        <v>2050</v>
      </c>
    </row>
    <row r="14" spans="1:17">
      <c r="B14" s="47" t="str">
        <f>'Deployment (6)'!C15</f>
        <v>LC fermentation</v>
      </c>
      <c r="C14" s="47" t="s">
        <v>411</v>
      </c>
      <c r="D14" s="47" t="s">
        <v>402</v>
      </c>
      <c r="E14" s="47" t="s">
        <v>506</v>
      </c>
      <c r="F14" s="118" t="s">
        <v>419</v>
      </c>
      <c r="G14" s="47"/>
      <c r="H14" s="47"/>
      <c r="I14" s="53"/>
      <c r="J14" s="53"/>
      <c r="K14" s="53"/>
      <c r="L14" s="53"/>
      <c r="M14" s="53"/>
      <c r="N14" s="53"/>
      <c r="O14" s="53"/>
      <c r="P14" s="53"/>
    </row>
    <row r="15" spans="1:17">
      <c r="C15" s="47" t="s">
        <v>380</v>
      </c>
      <c r="D15" s="47" t="s">
        <v>402</v>
      </c>
      <c r="E15" s="47" t="s">
        <v>506</v>
      </c>
      <c r="F15" s="118" t="s">
        <v>419</v>
      </c>
      <c r="G15" s="47"/>
      <c r="H15" s="47"/>
      <c r="I15" s="47" t="s">
        <v>421</v>
      </c>
      <c r="J15" s="47" t="s">
        <v>421</v>
      </c>
      <c r="K15" s="47" t="s">
        <v>421</v>
      </c>
      <c r="L15" s="47" t="s">
        <v>421</v>
      </c>
      <c r="M15" s="47" t="s">
        <v>421</v>
      </c>
      <c r="N15" s="47" t="s">
        <v>421</v>
      </c>
      <c r="O15" s="47" t="s">
        <v>421</v>
      </c>
      <c r="P15" s="47" t="s">
        <v>421</v>
      </c>
    </row>
    <row r="16" spans="1:17">
      <c r="C16" s="50"/>
      <c r="D16" s="50"/>
      <c r="E16" s="50"/>
      <c r="F16" s="50"/>
      <c r="G16" s="50"/>
      <c r="H16" s="50"/>
      <c r="I16" s="50"/>
      <c r="J16" s="50"/>
      <c r="K16" s="50"/>
      <c r="L16" s="50"/>
      <c r="M16" s="50"/>
      <c r="N16" s="50"/>
      <c r="O16" s="50"/>
      <c r="P16" s="50"/>
    </row>
    <row r="17" spans="3:16" ht="14.1">
      <c r="C17" s="117" t="s">
        <v>397</v>
      </c>
      <c r="D17" s="114"/>
      <c r="E17" s="114"/>
      <c r="F17" s="114"/>
      <c r="G17" s="114"/>
      <c r="H17" s="114"/>
      <c r="I17" s="114"/>
      <c r="J17" s="114"/>
      <c r="K17" s="114"/>
      <c r="L17" s="114"/>
      <c r="M17" s="114"/>
      <c r="N17" s="114"/>
    </row>
    <row r="18" spans="3:16" ht="14.1">
      <c r="C18" s="111" t="s">
        <v>373</v>
      </c>
      <c r="D18" s="111" t="s">
        <v>24</v>
      </c>
      <c r="E18" s="111" t="s">
        <v>368</v>
      </c>
      <c r="F18" s="111" t="s">
        <v>505</v>
      </c>
      <c r="G18" s="49" t="s">
        <v>416</v>
      </c>
      <c r="H18" s="49" t="s">
        <v>417</v>
      </c>
      <c r="I18" s="111">
        <v>2015</v>
      </c>
      <c r="J18" s="111">
        <v>2020</v>
      </c>
      <c r="K18" s="111">
        <v>2025</v>
      </c>
      <c r="L18" s="111">
        <v>2030</v>
      </c>
      <c r="M18" s="111">
        <v>2035</v>
      </c>
      <c r="N18" s="111">
        <v>2040</v>
      </c>
      <c r="O18" s="111">
        <v>2045</v>
      </c>
      <c r="P18" s="111">
        <v>2050</v>
      </c>
    </row>
    <row r="19" spans="3:16" ht="27.6">
      <c r="C19" s="112" t="s">
        <v>399</v>
      </c>
      <c r="D19" s="47" t="s">
        <v>402</v>
      </c>
      <c r="E19" s="118" t="s">
        <v>418</v>
      </c>
      <c r="F19" s="118" t="s">
        <v>419</v>
      </c>
      <c r="G19" s="47" t="s">
        <v>387</v>
      </c>
      <c r="H19" s="53">
        <v>0.35</v>
      </c>
      <c r="I19" s="309">
        <f>H19</f>
        <v>0.35</v>
      </c>
      <c r="J19" s="309">
        <f t="shared" ref="J19:P20" si="0">I19</f>
        <v>0.35</v>
      </c>
      <c r="K19" s="309">
        <f t="shared" si="0"/>
        <v>0.35</v>
      </c>
      <c r="L19" s="309">
        <f t="shared" si="0"/>
        <v>0.35</v>
      </c>
      <c r="M19" s="309">
        <f t="shared" si="0"/>
        <v>0.35</v>
      </c>
      <c r="N19" s="309">
        <f t="shared" si="0"/>
        <v>0.35</v>
      </c>
      <c r="O19" s="309">
        <f t="shared" si="0"/>
        <v>0.35</v>
      </c>
      <c r="P19" s="309">
        <f t="shared" si="0"/>
        <v>0.35</v>
      </c>
    </row>
    <row r="20" spans="3:16">
      <c r="C20" s="112" t="s">
        <v>335</v>
      </c>
      <c r="D20" s="47" t="s">
        <v>402</v>
      </c>
      <c r="E20" s="118" t="s">
        <v>422</v>
      </c>
      <c r="F20" s="118" t="s">
        <v>419</v>
      </c>
      <c r="G20" s="53">
        <v>1</v>
      </c>
      <c r="H20" s="47" t="s">
        <v>387</v>
      </c>
      <c r="I20" s="309">
        <f>G20</f>
        <v>1</v>
      </c>
      <c r="J20" s="309">
        <f>I20</f>
        <v>1</v>
      </c>
      <c r="K20" s="309">
        <f t="shared" si="0"/>
        <v>1</v>
      </c>
      <c r="L20" s="309">
        <f t="shared" si="0"/>
        <v>1</v>
      </c>
      <c r="M20" s="309">
        <f t="shared" si="0"/>
        <v>1</v>
      </c>
      <c r="N20" s="309">
        <f t="shared" si="0"/>
        <v>1</v>
      </c>
      <c r="O20" s="309">
        <f t="shared" si="0"/>
        <v>1</v>
      </c>
      <c r="P20" s="309">
        <f t="shared" si="0"/>
        <v>1</v>
      </c>
    </row>
    <row r="21" spans="3:16" ht="14.1">
      <c r="C21" s="112"/>
      <c r="D21" s="65"/>
      <c r="E21" s="118"/>
      <c r="F21" s="118"/>
      <c r="G21" s="53"/>
      <c r="H21" s="49"/>
      <c r="I21" s="309"/>
      <c r="J21" s="309"/>
      <c r="K21" s="309"/>
      <c r="L21" s="309"/>
      <c r="M21" s="309"/>
      <c r="N21" s="309"/>
      <c r="O21" s="309"/>
      <c r="P21" s="309"/>
    </row>
    <row r="22" spans="3:16">
      <c r="C22" s="112"/>
      <c r="D22" s="65"/>
      <c r="E22" s="118"/>
      <c r="F22" s="118"/>
      <c r="G22" s="47"/>
      <c r="H22" s="47"/>
      <c r="I22" s="113"/>
      <c r="J22" s="187"/>
      <c r="K22" s="187"/>
      <c r="L22" s="187"/>
      <c r="M22" s="187"/>
      <c r="N22" s="187"/>
      <c r="O22" s="187"/>
      <c r="P22" s="187"/>
    </row>
    <row r="23" spans="3:16">
      <c r="C23" s="112"/>
      <c r="D23" s="65"/>
      <c r="E23" s="118"/>
      <c r="F23" s="118"/>
      <c r="G23" s="47"/>
      <c r="H23" s="47"/>
      <c r="I23" s="113"/>
      <c r="J23" s="187"/>
      <c r="K23" s="187"/>
      <c r="L23" s="187"/>
      <c r="M23" s="187"/>
      <c r="N23" s="187"/>
      <c r="O23" s="187"/>
      <c r="P23" s="187"/>
    </row>
    <row r="26" spans="3:16" ht="14.1">
      <c r="C26" s="2" t="s">
        <v>423</v>
      </c>
      <c r="D26" s="2"/>
      <c r="E26" s="2"/>
      <c r="F26" s="2"/>
      <c r="G26" s="2"/>
    </row>
    <row r="27" spans="3:16" ht="14.1">
      <c r="C27" s="44" t="s">
        <v>354</v>
      </c>
    </row>
    <row r="28" spans="3:16" ht="14.1">
      <c r="C28" s="46" t="s">
        <v>410</v>
      </c>
      <c r="D28" s="49" t="s">
        <v>24</v>
      </c>
      <c r="E28" s="111" t="s">
        <v>368</v>
      </c>
      <c r="F28" s="111" t="s">
        <v>505</v>
      </c>
      <c r="G28" s="49" t="s">
        <v>416</v>
      </c>
      <c r="H28" s="49" t="s">
        <v>417</v>
      </c>
      <c r="I28" s="49">
        <v>2015</v>
      </c>
      <c r="J28" s="49">
        <v>2020</v>
      </c>
      <c r="K28" s="49">
        <v>2025</v>
      </c>
      <c r="L28" s="49">
        <v>2030</v>
      </c>
      <c r="M28" s="49">
        <v>2035</v>
      </c>
      <c r="N28" s="49">
        <v>2040</v>
      </c>
      <c r="O28" s="49">
        <v>2045</v>
      </c>
      <c r="P28" s="49">
        <v>2050</v>
      </c>
    </row>
    <row r="29" spans="3:16">
      <c r="C29" s="47" t="s">
        <v>411</v>
      </c>
      <c r="D29" s="47" t="s">
        <v>402</v>
      </c>
      <c r="E29" s="47" t="s">
        <v>506</v>
      </c>
      <c r="F29" s="118" t="s">
        <v>419</v>
      </c>
      <c r="G29" s="47"/>
      <c r="H29" s="52"/>
      <c r="I29" s="52"/>
      <c r="J29" s="52"/>
      <c r="K29" s="52"/>
      <c r="L29" s="52"/>
      <c r="M29" s="52"/>
      <c r="N29" s="52"/>
      <c r="O29" s="52"/>
      <c r="P29" s="52"/>
    </row>
    <row r="30" spans="3:16">
      <c r="C30" s="47" t="s">
        <v>380</v>
      </c>
      <c r="D30" s="47" t="s">
        <v>402</v>
      </c>
      <c r="E30" s="47" t="s">
        <v>506</v>
      </c>
      <c r="F30" s="118" t="s">
        <v>419</v>
      </c>
      <c r="G30" s="47"/>
      <c r="H30" s="52"/>
      <c r="I30" s="47" t="s">
        <v>421</v>
      </c>
      <c r="J30" s="47" t="s">
        <v>421</v>
      </c>
      <c r="K30" s="47" t="s">
        <v>421</v>
      </c>
      <c r="L30" s="47" t="s">
        <v>421</v>
      </c>
      <c r="M30" s="47" t="s">
        <v>421</v>
      </c>
      <c r="N30" s="47" t="s">
        <v>421</v>
      </c>
      <c r="O30" s="47" t="s">
        <v>421</v>
      </c>
      <c r="P30" s="47" t="s">
        <v>421</v>
      </c>
    </row>
    <row r="31" spans="3:16">
      <c r="C31" s="50"/>
      <c r="D31" s="50"/>
      <c r="E31" s="50"/>
      <c r="F31" s="50"/>
      <c r="G31" s="50"/>
      <c r="H31" s="50"/>
      <c r="I31" s="50"/>
      <c r="J31" s="50"/>
      <c r="K31" s="50"/>
      <c r="L31" s="50"/>
      <c r="M31" s="50"/>
      <c r="N31" s="50"/>
      <c r="O31" s="50"/>
      <c r="P31" s="50"/>
    </row>
    <row r="32" spans="3:16" ht="14.1">
      <c r="C32" s="117" t="s">
        <v>397</v>
      </c>
      <c r="D32" s="114"/>
      <c r="E32" s="114"/>
      <c r="F32" s="114"/>
      <c r="G32" s="114"/>
      <c r="H32" s="114"/>
      <c r="I32" s="114"/>
      <c r="J32" s="114"/>
      <c r="K32" s="114"/>
      <c r="L32" s="114"/>
      <c r="M32" s="114"/>
      <c r="N32" s="114"/>
    </row>
    <row r="33" spans="3:16" ht="14.1">
      <c r="C33" s="111" t="s">
        <v>373</v>
      </c>
      <c r="D33" s="111" t="s">
        <v>24</v>
      </c>
      <c r="E33" s="111" t="s">
        <v>368</v>
      </c>
      <c r="F33" s="111" t="s">
        <v>505</v>
      </c>
      <c r="G33" s="49" t="s">
        <v>416</v>
      </c>
      <c r="H33" s="49" t="s">
        <v>417</v>
      </c>
      <c r="I33" s="111">
        <v>2015</v>
      </c>
      <c r="J33" s="111">
        <v>2020</v>
      </c>
      <c r="K33" s="111">
        <v>2025</v>
      </c>
      <c r="L33" s="111">
        <v>2030</v>
      </c>
      <c r="M33" s="111">
        <v>2035</v>
      </c>
      <c r="N33" s="111">
        <v>2040</v>
      </c>
      <c r="O33" s="111">
        <v>2045</v>
      </c>
      <c r="P33" s="111">
        <v>2050</v>
      </c>
    </row>
    <row r="34" spans="3:16" ht="27.6">
      <c r="C34" s="112" t="s">
        <v>399</v>
      </c>
      <c r="D34" s="47" t="s">
        <v>402</v>
      </c>
      <c r="E34" s="118" t="s">
        <v>418</v>
      </c>
      <c r="F34" s="118" t="s">
        <v>419</v>
      </c>
      <c r="G34" s="47" t="s">
        <v>387</v>
      </c>
      <c r="H34" s="53">
        <v>0.35</v>
      </c>
      <c r="I34" s="309">
        <f>H34</f>
        <v>0.35</v>
      </c>
      <c r="J34" s="309">
        <f>I34</f>
        <v>0.35</v>
      </c>
      <c r="K34" s="309">
        <f t="shared" ref="K34:P35" si="1">J34</f>
        <v>0.35</v>
      </c>
      <c r="L34" s="309">
        <f t="shared" si="1"/>
        <v>0.35</v>
      </c>
      <c r="M34" s="309">
        <f t="shared" si="1"/>
        <v>0.35</v>
      </c>
      <c r="N34" s="309">
        <f t="shared" si="1"/>
        <v>0.35</v>
      </c>
      <c r="O34" s="309">
        <f t="shared" si="1"/>
        <v>0.35</v>
      </c>
      <c r="P34" s="309">
        <f t="shared" si="1"/>
        <v>0.35</v>
      </c>
    </row>
    <row r="35" spans="3:16">
      <c r="C35" s="112" t="s">
        <v>335</v>
      </c>
      <c r="D35" s="47" t="s">
        <v>402</v>
      </c>
      <c r="E35" s="118" t="s">
        <v>422</v>
      </c>
      <c r="F35" s="118" t="s">
        <v>419</v>
      </c>
      <c r="G35" s="53">
        <v>1</v>
      </c>
      <c r="H35" s="47" t="s">
        <v>387</v>
      </c>
      <c r="I35" s="309">
        <f>G35</f>
        <v>1</v>
      </c>
      <c r="J35" s="309">
        <f>I35</f>
        <v>1</v>
      </c>
      <c r="K35" s="309">
        <f t="shared" si="1"/>
        <v>1</v>
      </c>
      <c r="L35" s="309">
        <f t="shared" si="1"/>
        <v>1</v>
      </c>
      <c r="M35" s="309">
        <f t="shared" si="1"/>
        <v>1</v>
      </c>
      <c r="N35" s="309">
        <f t="shared" si="1"/>
        <v>1</v>
      </c>
      <c r="O35" s="309">
        <f t="shared" si="1"/>
        <v>1</v>
      </c>
      <c r="P35" s="309">
        <f t="shared" si="1"/>
        <v>1</v>
      </c>
    </row>
    <row r="36" spans="3:16" ht="14.1">
      <c r="C36" s="112"/>
      <c r="D36" s="65"/>
      <c r="E36" s="118"/>
      <c r="F36" s="118"/>
      <c r="G36" s="53"/>
      <c r="H36" s="49"/>
      <c r="I36" s="309"/>
      <c r="J36" s="309"/>
      <c r="K36" s="309"/>
      <c r="L36" s="309"/>
      <c r="M36" s="309"/>
      <c r="N36" s="309"/>
      <c r="O36" s="309"/>
      <c r="P36" s="309"/>
    </row>
    <row r="37" spans="3:16">
      <c r="C37" s="112"/>
      <c r="D37" s="65"/>
      <c r="E37" s="118"/>
      <c r="F37" s="118"/>
      <c r="G37" s="47"/>
      <c r="H37" s="47"/>
      <c r="I37" s="113"/>
      <c r="J37" s="187"/>
      <c r="K37" s="187"/>
      <c r="L37" s="187"/>
      <c r="M37" s="187"/>
      <c r="N37" s="187"/>
      <c r="O37" s="187"/>
      <c r="P37" s="187"/>
    </row>
    <row r="38" spans="3:16">
      <c r="C38" s="112"/>
      <c r="D38" s="65"/>
      <c r="E38" s="118"/>
      <c r="F38" s="118"/>
      <c r="G38" s="47"/>
      <c r="H38" s="47"/>
      <c r="I38" s="113"/>
      <c r="J38" s="187"/>
      <c r="K38" s="187"/>
      <c r="L38" s="187"/>
      <c r="M38" s="187"/>
      <c r="N38" s="187"/>
      <c r="O38" s="187"/>
      <c r="P38" s="187"/>
    </row>
  </sheetData>
  <conditionalFormatting sqref="B11:B38 A11:A1048576 O17:P17 O32:P32 Q11:XFD1048576 A1:XFD10 C12:P12 D11:P11 C16:P16 B39:P1048576 C24:P27 C31:P31 G29:G30 D28:D29 D13 G15:H15 G13:P14 D14:E15">
    <cfRule type="expression" dxfId="2635" priority="37">
      <formula>_xlfn.ISFORMULA(A1)</formula>
    </cfRule>
  </conditionalFormatting>
  <conditionalFormatting sqref="C13:C15">
    <cfRule type="expression" dxfId="2634" priority="36">
      <formula>_xlfn.ISFORMULA(C13)</formula>
    </cfRule>
  </conditionalFormatting>
  <conditionalFormatting sqref="C11">
    <cfRule type="expression" dxfId="2633" priority="35">
      <formula>_xlfn.ISFORMULA(C11)</formula>
    </cfRule>
  </conditionalFormatting>
  <conditionalFormatting sqref="C28:C30">
    <cfRule type="expression" dxfId="2632" priority="33">
      <formula>_xlfn.ISFORMULA(C28)</formula>
    </cfRule>
  </conditionalFormatting>
  <conditionalFormatting sqref="G33:H33 G35:H38 G34">
    <cfRule type="expression" dxfId="2631" priority="22">
      <formula>_xlfn.ISFORMULA(G33)</formula>
    </cfRule>
  </conditionalFormatting>
  <conditionalFormatting sqref="J28:P28">
    <cfRule type="expression" dxfId="2630" priority="34">
      <formula>_xlfn.ISFORMULA(J28)</formula>
    </cfRule>
  </conditionalFormatting>
  <conditionalFormatting sqref="H29:P29 H30">
    <cfRule type="expression" dxfId="2629" priority="32">
      <formula>_xlfn.ISFORMULA(H29)</formula>
    </cfRule>
  </conditionalFormatting>
  <conditionalFormatting sqref="G28:H28">
    <cfRule type="expression" dxfId="2628" priority="31">
      <formula>_xlfn.ISFORMULA(G28)</formula>
    </cfRule>
  </conditionalFormatting>
  <conditionalFormatting sqref="I28">
    <cfRule type="expression" dxfId="2627" priority="30">
      <formula>_xlfn.ISFORMULA(I28)</formula>
    </cfRule>
  </conditionalFormatting>
  <conditionalFormatting sqref="I18:P23 I33:P38 D21:F23 E36:F38 C18:F18 C17:N17 C32:N32 C33:F33">
    <cfRule type="expression" dxfId="2626" priority="29">
      <formula>_xlfn.ISFORMULA(C17)</formula>
    </cfRule>
  </conditionalFormatting>
  <conditionalFormatting sqref="C19:C23">
    <cfRule type="expression" dxfId="2625" priority="28">
      <formula>_xlfn.ISFORMULA(C19)</formula>
    </cfRule>
  </conditionalFormatting>
  <conditionalFormatting sqref="D36:D38">
    <cfRule type="expression" dxfId="2624" priority="26">
      <formula>_xlfn.ISFORMULA(D36)</formula>
    </cfRule>
  </conditionalFormatting>
  <conditionalFormatting sqref="C34:C38">
    <cfRule type="expression" dxfId="2623" priority="25">
      <formula>_xlfn.ISFORMULA(C34)</formula>
    </cfRule>
  </conditionalFormatting>
  <conditionalFormatting sqref="G21:H23">
    <cfRule type="expression" dxfId="2622" priority="23">
      <formula>_xlfn.ISFORMULA(G21)</formula>
    </cfRule>
  </conditionalFormatting>
  <conditionalFormatting sqref="D19:D20">
    <cfRule type="expression" dxfId="2621" priority="21">
      <formula>_xlfn.ISFORMULA(D19)</formula>
    </cfRule>
  </conditionalFormatting>
  <conditionalFormatting sqref="D30">
    <cfRule type="expression" dxfId="2620" priority="20">
      <formula>_xlfn.ISFORMULA(D30)</formula>
    </cfRule>
  </conditionalFormatting>
  <conditionalFormatting sqref="D34:D35">
    <cfRule type="expression" dxfId="2619" priority="19">
      <formula>_xlfn.ISFORMULA(D34)</formula>
    </cfRule>
  </conditionalFormatting>
  <conditionalFormatting sqref="I15:P15">
    <cfRule type="expression" dxfId="2618" priority="18">
      <formula>_xlfn.ISFORMULA(I15)</formula>
    </cfRule>
  </conditionalFormatting>
  <conditionalFormatting sqref="I30:P30">
    <cfRule type="expression" dxfId="2617" priority="17">
      <formula>_xlfn.ISFORMULA(I30)</formula>
    </cfRule>
  </conditionalFormatting>
  <conditionalFormatting sqref="H34">
    <cfRule type="expression" dxfId="2616" priority="15">
      <formula>_xlfn.ISFORMULA(H34)</formula>
    </cfRule>
  </conditionalFormatting>
  <conditionalFormatting sqref="E20">
    <cfRule type="expression" dxfId="2615" priority="14">
      <formula>_xlfn.ISFORMULA(E20)</formula>
    </cfRule>
  </conditionalFormatting>
  <conditionalFormatting sqref="E35">
    <cfRule type="expression" dxfId="2614" priority="13">
      <formula>_xlfn.ISFORMULA(E35)</formula>
    </cfRule>
  </conditionalFormatting>
  <conditionalFormatting sqref="E19">
    <cfRule type="expression" dxfId="2613" priority="12">
      <formula>_xlfn.ISFORMULA(E19)</formula>
    </cfRule>
  </conditionalFormatting>
  <conditionalFormatting sqref="E34:F34">
    <cfRule type="expression" dxfId="2612" priority="11">
      <formula>_xlfn.ISFORMULA(E34)</formula>
    </cfRule>
  </conditionalFormatting>
  <conditionalFormatting sqref="F35">
    <cfRule type="expression" dxfId="2611" priority="10">
      <formula>_xlfn.ISFORMULA(F35)</formula>
    </cfRule>
  </conditionalFormatting>
  <conditionalFormatting sqref="F19">
    <cfRule type="expression" dxfId="2610" priority="9">
      <formula>_xlfn.ISFORMULA(F19)</formula>
    </cfRule>
  </conditionalFormatting>
  <conditionalFormatting sqref="F20">
    <cfRule type="expression" dxfId="2609" priority="8">
      <formula>_xlfn.ISFORMULA(F20)</formula>
    </cfRule>
  </conditionalFormatting>
  <conditionalFormatting sqref="E13:F13">
    <cfRule type="expression" dxfId="2608" priority="7">
      <formula>_xlfn.ISFORMULA(E13)</formula>
    </cfRule>
  </conditionalFormatting>
  <conditionalFormatting sqref="F14:F15">
    <cfRule type="expression" dxfId="2607" priority="6">
      <formula>_xlfn.ISFORMULA(F14)</formula>
    </cfRule>
  </conditionalFormatting>
  <conditionalFormatting sqref="E29:E30">
    <cfRule type="expression" dxfId="2606" priority="5">
      <formula>_xlfn.ISFORMULA(E29)</formula>
    </cfRule>
  </conditionalFormatting>
  <conditionalFormatting sqref="E28:F28">
    <cfRule type="expression" dxfId="2605" priority="4">
      <formula>_xlfn.ISFORMULA(E28)</formula>
    </cfRule>
  </conditionalFormatting>
  <conditionalFormatting sqref="F29:F30">
    <cfRule type="expression" dxfId="2604" priority="3">
      <formula>_xlfn.ISFORMULA(F29)</formula>
    </cfRule>
  </conditionalFormatting>
  <conditionalFormatting sqref="G18:H18 G20:H20 G19">
    <cfRule type="expression" dxfId="2603" priority="2">
      <formula>_xlfn.ISFORMULA(G18)</formula>
    </cfRule>
  </conditionalFormatting>
  <conditionalFormatting sqref="H19">
    <cfRule type="expression" dxfId="2602" priority="1">
      <formula>_xlfn.ISFORMULA(H19)</formula>
    </cfRule>
  </conditionalFormatting>
  <pageMargins left="0.7" right="0.7" top="0.75" bottom="0.75" header="0.3" footer="0.3"/>
  <pageSetup paperSize="9" orientation="portrait" horizontalDpi="4294967294" verticalDpi="4294967294"/>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4F2D0-387C-4C27-927F-989EED5D1CFF}">
  <sheetPr>
    <tabColor theme="9" tint="0.39997558519241921"/>
  </sheetPr>
  <dimension ref="B1:L51"/>
  <sheetViews>
    <sheetView workbookViewId="0"/>
  </sheetViews>
  <sheetFormatPr defaultColWidth="8.85546875" defaultRowHeight="13.9"/>
  <cols>
    <col min="1" max="1" width="21.42578125" style="1" customWidth="1"/>
    <col min="2" max="2" width="20.140625" style="1" customWidth="1"/>
    <col min="3" max="3" width="19.85546875" style="1" customWidth="1"/>
    <col min="4" max="4" width="8.85546875" style="1"/>
    <col min="5" max="5" width="19.5703125" style="1" bestFit="1" customWidth="1"/>
    <col min="6" max="6" width="21.85546875" style="1" customWidth="1"/>
    <col min="7" max="7" width="23.7109375" style="1" customWidth="1"/>
    <col min="8" max="8" width="19.140625" style="1" customWidth="1"/>
    <col min="9" max="9" width="20.42578125" style="1" customWidth="1"/>
    <col min="10" max="10" width="17.28515625" style="1" customWidth="1"/>
    <col min="11" max="11" width="18.85546875" style="1" customWidth="1"/>
    <col min="12" max="12" width="19.85546875" style="1" customWidth="1"/>
    <col min="13" max="16384" width="8.85546875" style="1"/>
  </cols>
  <sheetData>
    <row r="1" spans="2:12" s="3" customFormat="1" ht="49.5" customHeight="1">
      <c r="B1" s="109" t="s">
        <v>60</v>
      </c>
      <c r="C1" s="109"/>
      <c r="D1" s="109"/>
      <c r="E1" s="109"/>
      <c r="F1" s="109"/>
      <c r="G1" s="109"/>
      <c r="H1" s="109"/>
      <c r="I1" s="109"/>
      <c r="J1" s="109"/>
      <c r="K1" s="109"/>
      <c r="L1" s="109"/>
    </row>
    <row r="4" spans="2:12" ht="14.1">
      <c r="K4" s="7"/>
      <c r="L4" s="2"/>
    </row>
    <row r="5" spans="2:12" ht="14.1">
      <c r="L5" s="2"/>
    </row>
    <row r="11" spans="2:12" ht="14.1">
      <c r="C11" s="2" t="s">
        <v>424</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(6)'!C15</f>
        <v>LC fermentation</v>
      </c>
      <c r="C14" s="496" t="s">
        <v>411</v>
      </c>
      <c r="D14" s="496" t="s">
        <v>296</v>
      </c>
      <c r="E14" s="128">
        <f>E19+E20</f>
        <v>825276580.57945263</v>
      </c>
      <c r="F14" s="128">
        <f t="shared" ref="F14:L14" si="0">F19+F20</f>
        <v>1257061734.2182961</v>
      </c>
      <c r="G14" s="128">
        <f t="shared" si="0"/>
        <v>1448598318.0966625</v>
      </c>
      <c r="H14" s="128">
        <f t="shared" si="0"/>
        <v>1741028919.7114048</v>
      </c>
      <c r="I14" s="128">
        <f t="shared" si="0"/>
        <v>4361874240.5703907</v>
      </c>
      <c r="J14" s="128">
        <f t="shared" si="0"/>
        <v>6241625699.7950869</v>
      </c>
      <c r="K14" s="128">
        <f t="shared" si="0"/>
        <v>7007735144.4046478</v>
      </c>
      <c r="L14" s="128">
        <f t="shared" si="0"/>
        <v>6670229552.6987247</v>
      </c>
    </row>
    <row r="15" spans="2:12">
      <c r="C15" s="496" t="s">
        <v>380</v>
      </c>
      <c r="D15" s="496" t="s">
        <v>296</v>
      </c>
      <c r="E15" s="308">
        <f>E21</f>
        <v>0</v>
      </c>
      <c r="F15" s="308">
        <f t="shared" ref="F15:L15" si="1">F21</f>
        <v>0</v>
      </c>
      <c r="G15" s="308">
        <f t="shared" si="1"/>
        <v>0</v>
      </c>
      <c r="H15" s="308">
        <f t="shared" si="1"/>
        <v>0</v>
      </c>
      <c r="I15" s="308">
        <f t="shared" si="1"/>
        <v>0</v>
      </c>
      <c r="J15" s="308">
        <f t="shared" si="1"/>
        <v>0</v>
      </c>
      <c r="K15" s="308">
        <f t="shared" si="1"/>
        <v>0</v>
      </c>
      <c r="L15" s="308">
        <f t="shared" si="1"/>
        <v>0</v>
      </c>
    </row>
    <row r="17" spans="2:12" ht="14.1">
      <c r="C17" s="117" t="s">
        <v>397</v>
      </c>
      <c r="D17" s="114"/>
      <c r="E17" s="114"/>
      <c r="F17" s="114"/>
      <c r="G17" s="114"/>
      <c r="H17" s="114"/>
      <c r="I17" s="114"/>
      <c r="J17" s="114"/>
      <c r="K17" s="114"/>
      <c r="L17" s="114"/>
    </row>
    <row r="18" spans="2:12" ht="14.1">
      <c r="C18" s="111" t="s">
        <v>373</v>
      </c>
      <c r="D18" s="111" t="s">
        <v>24</v>
      </c>
      <c r="E18" s="111">
        <v>2015</v>
      </c>
      <c r="F18" s="111">
        <v>2020</v>
      </c>
      <c r="G18" s="111">
        <v>2025</v>
      </c>
      <c r="H18" s="111">
        <v>2030</v>
      </c>
      <c r="I18" s="111">
        <v>2035</v>
      </c>
      <c r="J18" s="111">
        <v>2040</v>
      </c>
      <c r="K18" s="111">
        <v>2045</v>
      </c>
      <c r="L18" s="111">
        <v>2050</v>
      </c>
    </row>
    <row r="19" spans="2:12" ht="27.6">
      <c r="C19" s="112" t="s">
        <v>399</v>
      </c>
      <c r="D19" s="496" t="s">
        <v>296</v>
      </c>
      <c r="E19" s="187">
        <f>E33+E47</f>
        <v>579890666.33547568</v>
      </c>
      <c r="F19" s="187">
        <f t="shared" ref="F19:L19" si="2">F33+F47</f>
        <v>883289776.82712364</v>
      </c>
      <c r="G19" s="187">
        <f t="shared" si="2"/>
        <v>1017875296.2354904</v>
      </c>
      <c r="H19" s="187">
        <f t="shared" si="2"/>
        <v>1223355229.1668127</v>
      </c>
      <c r="I19" s="187">
        <f t="shared" si="2"/>
        <v>3064924195.5465794</v>
      </c>
      <c r="J19" s="187">
        <f t="shared" si="2"/>
        <v>4385754510.9658461</v>
      </c>
      <c r="K19" s="187">
        <f t="shared" si="2"/>
        <v>4924070666.7552309</v>
      </c>
      <c r="L19" s="187">
        <f t="shared" si="2"/>
        <v>4686918241.650815</v>
      </c>
    </row>
    <row r="20" spans="2:12">
      <c r="C20" s="112" t="s">
        <v>335</v>
      </c>
      <c r="D20" s="496" t="s">
        <v>296</v>
      </c>
      <c r="E20" s="187">
        <f t="shared" ref="E20:L20" si="3">E34+E48</f>
        <v>245385914.24397698</v>
      </c>
      <c r="F20" s="187">
        <f t="shared" si="3"/>
        <v>373771957.39117253</v>
      </c>
      <c r="G20" s="187">
        <f t="shared" si="3"/>
        <v>430723021.86117202</v>
      </c>
      <c r="H20" s="187">
        <f t="shared" si="3"/>
        <v>517673690.54459202</v>
      </c>
      <c r="I20" s="187">
        <f t="shared" si="3"/>
        <v>1296950045.0238109</v>
      </c>
      <c r="J20" s="187">
        <f t="shared" si="3"/>
        <v>1855871188.8292408</v>
      </c>
      <c r="K20" s="187">
        <f t="shared" si="3"/>
        <v>2083664477.6494174</v>
      </c>
      <c r="L20" s="187">
        <f t="shared" si="3"/>
        <v>1983311311.0479095</v>
      </c>
    </row>
    <row r="21" spans="2:12">
      <c r="C21" s="112"/>
      <c r="D21" s="65"/>
      <c r="E21" s="187"/>
      <c r="F21" s="187"/>
      <c r="G21" s="187"/>
      <c r="H21" s="187"/>
      <c r="I21" s="187"/>
      <c r="J21" s="187"/>
      <c r="K21" s="187"/>
      <c r="L21" s="187"/>
    </row>
    <row r="22" spans="2:12">
      <c r="C22" s="112"/>
      <c r="D22" s="65"/>
      <c r="E22" s="113"/>
      <c r="F22" s="187"/>
      <c r="G22" s="187"/>
      <c r="H22" s="187"/>
      <c r="I22" s="187"/>
      <c r="J22" s="187"/>
      <c r="K22" s="187"/>
      <c r="L22" s="187"/>
    </row>
    <row r="23" spans="2:12">
      <c r="C23" s="112"/>
      <c r="D23" s="65"/>
      <c r="E23" s="113"/>
      <c r="F23" s="187"/>
      <c r="G23" s="187"/>
      <c r="H23" s="187"/>
      <c r="I23" s="187"/>
      <c r="J23" s="187"/>
      <c r="K23" s="187"/>
      <c r="L23" s="187"/>
    </row>
    <row r="25" spans="2:12" ht="14.1">
      <c r="C25" s="2" t="s">
        <v>425</v>
      </c>
    </row>
    <row r="26" spans="2:12" ht="14.1">
      <c r="C26" s="44" t="s">
        <v>354</v>
      </c>
    </row>
    <row r="27" spans="2:12" ht="14.1">
      <c r="C27" s="46" t="s">
        <v>410</v>
      </c>
      <c r="D27" s="46" t="s">
        <v>24</v>
      </c>
      <c r="E27" s="46">
        <v>2015</v>
      </c>
      <c r="F27" s="46">
        <v>2020</v>
      </c>
      <c r="G27" s="46">
        <v>2025</v>
      </c>
      <c r="H27" s="46">
        <v>2030</v>
      </c>
      <c r="I27" s="46">
        <v>2035</v>
      </c>
      <c r="J27" s="46">
        <v>2040</v>
      </c>
      <c r="K27" s="46">
        <v>2045</v>
      </c>
      <c r="L27" s="46">
        <v>2050</v>
      </c>
    </row>
    <row r="28" spans="2:12" ht="14.1">
      <c r="B28" s="46" t="s">
        <v>125</v>
      </c>
      <c r="C28" s="496" t="s">
        <v>411</v>
      </c>
      <c r="D28" s="496" t="s">
        <v>296</v>
      </c>
      <c r="E28" s="51">
        <f>E33+E34</f>
        <v>145260247.25390738</v>
      </c>
      <c r="F28" s="51">
        <f t="shared" ref="F28:L28" si="4">F33+F34</f>
        <v>36817886.069454819</v>
      </c>
      <c r="G28" s="51">
        <f t="shared" si="4"/>
        <v>38005697.477019027</v>
      </c>
      <c r="H28" s="51">
        <f t="shared" si="4"/>
        <v>77577196.264629379</v>
      </c>
      <c r="I28" s="51">
        <f t="shared" si="4"/>
        <v>341269926.17855674</v>
      </c>
      <c r="J28" s="51">
        <f t="shared" si="4"/>
        <v>357739254.57540667</v>
      </c>
      <c r="K28" s="51">
        <f t="shared" si="4"/>
        <v>491620560.73196536</v>
      </c>
      <c r="L28" s="51">
        <f t="shared" si="4"/>
        <v>553024170.66078949</v>
      </c>
    </row>
    <row r="29" spans="2:12">
      <c r="B29" s="497" t="str">
        <f>'Deployment (6)'!C15</f>
        <v>LC fermentation</v>
      </c>
      <c r="C29" s="496" t="s">
        <v>380</v>
      </c>
      <c r="D29" s="496" t="s">
        <v>296</v>
      </c>
      <c r="E29" s="51">
        <f>E35</f>
        <v>0</v>
      </c>
      <c r="F29" s="51">
        <f t="shared" ref="F29:L29" si="5">F35</f>
        <v>0</v>
      </c>
      <c r="G29" s="51">
        <f t="shared" si="5"/>
        <v>0</v>
      </c>
      <c r="H29" s="51">
        <f t="shared" si="5"/>
        <v>0</v>
      </c>
      <c r="I29" s="51">
        <f t="shared" si="5"/>
        <v>0</v>
      </c>
      <c r="J29" s="51">
        <f t="shared" si="5"/>
        <v>0</v>
      </c>
      <c r="K29" s="51">
        <f t="shared" si="5"/>
        <v>0</v>
      </c>
      <c r="L29" s="51">
        <f t="shared" si="5"/>
        <v>0</v>
      </c>
    </row>
    <row r="30" spans="2:12">
      <c r="E30" s="130"/>
      <c r="F30" s="130"/>
      <c r="G30" s="130"/>
      <c r="H30" s="130"/>
      <c r="I30" s="130"/>
      <c r="J30" s="130"/>
      <c r="K30" s="130"/>
      <c r="L30" s="130"/>
    </row>
    <row r="31" spans="2:12" ht="14.1">
      <c r="C31" s="117" t="s">
        <v>397</v>
      </c>
      <c r="D31" s="114"/>
      <c r="E31" s="114"/>
      <c r="F31" s="114"/>
      <c r="G31" s="114"/>
      <c r="H31" s="114"/>
      <c r="I31" s="114"/>
      <c r="J31" s="114"/>
      <c r="K31" s="114"/>
      <c r="L31" s="114"/>
    </row>
    <row r="32" spans="2:12" ht="14.1">
      <c r="C32" s="111" t="s">
        <v>373</v>
      </c>
      <c r="D32" s="111" t="s">
        <v>24</v>
      </c>
      <c r="E32" s="111">
        <v>2015</v>
      </c>
      <c r="F32" s="111">
        <v>2020</v>
      </c>
      <c r="G32" s="111">
        <v>2025</v>
      </c>
      <c r="H32" s="111">
        <v>2030</v>
      </c>
      <c r="I32" s="111">
        <v>2035</v>
      </c>
      <c r="J32" s="111">
        <v>2040</v>
      </c>
      <c r="K32" s="111">
        <v>2045</v>
      </c>
      <c r="L32" s="111">
        <v>2050</v>
      </c>
    </row>
    <row r="33" spans="3:12" ht="27.6">
      <c r="C33" s="112" t="s">
        <v>399</v>
      </c>
      <c r="D33" s="496" t="s">
        <v>296</v>
      </c>
      <c r="E33" s="187">
        <f>'Market turnover (6)'!E33*'Tradeable % (6)'!I19</f>
        <v>102068886.4246944</v>
      </c>
      <c r="F33" s="187">
        <f>'Market turnover (6)'!F33*'Tradeable % (6)'!J19</f>
        <v>25870537.209342632</v>
      </c>
      <c r="G33" s="187">
        <f>'Market turnover (6)'!G33*'Tradeable % (6)'!K19</f>
        <v>26705167.398569204</v>
      </c>
      <c r="H33" s="187">
        <f>'Market turnover (6)'!H33*'Tradeable % (6)'!L19</f>
        <v>54510564.207150549</v>
      </c>
      <c r="I33" s="187">
        <f>'Market turnover (6)'!I33*'Tradeable % (6)'!M19</f>
        <v>239797480.68579698</v>
      </c>
      <c r="J33" s="187">
        <f>'Market turnover (6)'!J33*'Tradeable % (6)'!N19</f>
        <v>251369855.38161281</v>
      </c>
      <c r="K33" s="187">
        <f>'Market turnover (6)'!K33*'Tradeable % (6)'!O19</f>
        <v>345443189.90236175</v>
      </c>
      <c r="L33" s="187">
        <f>'Market turnover (6)'!L33*'Tradeable % (6)'!P19</f>
        <v>388589186.18403059</v>
      </c>
    </row>
    <row r="34" spans="3:12">
      <c r="C34" s="112" t="s">
        <v>335</v>
      </c>
      <c r="D34" s="496" t="s">
        <v>296</v>
      </c>
      <c r="E34" s="187">
        <f>'Market turnover (6)'!E34*'Tradeable % (6)'!I20</f>
        <v>43191360.829212993</v>
      </c>
      <c r="F34" s="187">
        <f>'Market turnover (6)'!F34*'Tradeable % (6)'!J20</f>
        <v>10947348.860112185</v>
      </c>
      <c r="G34" s="187">
        <f>'Market turnover (6)'!G34*'Tradeable % (6)'!K20</f>
        <v>11300530.078449819</v>
      </c>
      <c r="H34" s="187">
        <f>'Market turnover (6)'!H34*'Tradeable % (6)'!L20</f>
        <v>23066632.05747883</v>
      </c>
      <c r="I34" s="187">
        <f>'Market turnover (6)'!I34*'Tradeable % (6)'!M20</f>
        <v>101472445.49275976</v>
      </c>
      <c r="J34" s="187">
        <f>'Market turnover (6)'!J34*'Tradeable % (6)'!N20</f>
        <v>106369399.19379383</v>
      </c>
      <c r="K34" s="187">
        <f>'Market turnover (6)'!K34*'Tradeable % (6)'!O20</f>
        <v>146177370.82960361</v>
      </c>
      <c r="L34" s="187">
        <f>'Market turnover (6)'!L34*'Tradeable % (6)'!P20</f>
        <v>164434984.4767589</v>
      </c>
    </row>
    <row r="35" spans="3:12">
      <c r="C35" s="112"/>
      <c r="D35" s="65"/>
      <c r="E35" s="187"/>
      <c r="F35" s="187"/>
      <c r="G35" s="187"/>
      <c r="H35" s="187"/>
      <c r="I35" s="187"/>
      <c r="J35" s="187"/>
      <c r="K35" s="187"/>
      <c r="L35" s="187"/>
    </row>
    <row r="36" spans="3:12">
      <c r="C36" s="112"/>
      <c r="D36" s="65"/>
      <c r="E36" s="113"/>
      <c r="F36" s="187"/>
      <c r="G36" s="187"/>
      <c r="H36" s="187"/>
      <c r="I36" s="187"/>
      <c r="J36" s="187"/>
      <c r="K36" s="187"/>
      <c r="L36" s="187"/>
    </row>
    <row r="37" spans="3:12">
      <c r="C37" s="112"/>
      <c r="D37" s="65"/>
      <c r="E37" s="113"/>
      <c r="F37" s="187"/>
      <c r="G37" s="187"/>
      <c r="H37" s="187"/>
      <c r="I37" s="187"/>
      <c r="J37" s="187"/>
      <c r="K37" s="187"/>
      <c r="L37" s="187"/>
    </row>
    <row r="39" spans="3:12" ht="14.1">
      <c r="C39" s="2" t="s">
        <v>426</v>
      </c>
    </row>
    <row r="40" spans="3:12" ht="14.1">
      <c r="C40" s="44" t="s">
        <v>354</v>
      </c>
    </row>
    <row r="41" spans="3:12" ht="14.1">
      <c r="C41" s="46" t="s">
        <v>410</v>
      </c>
      <c r="D41" s="46" t="s">
        <v>24</v>
      </c>
      <c r="E41" s="46">
        <v>2015</v>
      </c>
      <c r="F41" s="46">
        <v>2020</v>
      </c>
      <c r="G41" s="46">
        <v>2025</v>
      </c>
      <c r="H41" s="46">
        <v>2030</v>
      </c>
      <c r="I41" s="46">
        <v>2035</v>
      </c>
      <c r="J41" s="46">
        <v>2040</v>
      </c>
      <c r="K41" s="46">
        <v>2045</v>
      </c>
      <c r="L41" s="46">
        <v>2050</v>
      </c>
    </row>
    <row r="42" spans="3:12">
      <c r="C42" s="496" t="s">
        <v>411</v>
      </c>
      <c r="D42" s="496" t="s">
        <v>296</v>
      </c>
      <c r="E42" s="51">
        <f>E47+E48</f>
        <v>680016333.32554531</v>
      </c>
      <c r="F42" s="51">
        <f t="shared" ref="F42:L42" si="6">F47+F48</f>
        <v>1220243848.1488414</v>
      </c>
      <c r="G42" s="51">
        <f t="shared" si="6"/>
        <v>1410592620.6196434</v>
      </c>
      <c r="H42" s="51">
        <f t="shared" si="6"/>
        <v>1663451723.4467754</v>
      </c>
      <c r="I42" s="51">
        <f t="shared" si="6"/>
        <v>4020604314.3918333</v>
      </c>
      <c r="J42" s="51">
        <f t="shared" si="6"/>
        <v>5883886445.2196808</v>
      </c>
      <c r="K42" s="51">
        <f t="shared" si="6"/>
        <v>6516114583.6726828</v>
      </c>
      <c r="L42" s="51">
        <f t="shared" si="6"/>
        <v>6117205382.0379353</v>
      </c>
    </row>
    <row r="43" spans="3:12">
      <c r="C43" s="496" t="s">
        <v>380</v>
      </c>
      <c r="D43" s="496" t="s">
        <v>296</v>
      </c>
      <c r="E43" s="51">
        <f>E49</f>
        <v>0</v>
      </c>
      <c r="F43" s="51">
        <f t="shared" ref="F43:L43" si="7">F49</f>
        <v>0</v>
      </c>
      <c r="G43" s="51">
        <f t="shared" si="7"/>
        <v>0</v>
      </c>
      <c r="H43" s="51">
        <f t="shared" si="7"/>
        <v>0</v>
      </c>
      <c r="I43" s="51">
        <f t="shared" si="7"/>
        <v>0</v>
      </c>
      <c r="J43" s="51">
        <f t="shared" si="7"/>
        <v>0</v>
      </c>
      <c r="K43" s="51">
        <f t="shared" si="7"/>
        <v>0</v>
      </c>
      <c r="L43" s="51">
        <f t="shared" si="7"/>
        <v>0</v>
      </c>
    </row>
    <row r="45" spans="3:12" ht="14.1">
      <c r="C45" s="117" t="s">
        <v>397</v>
      </c>
      <c r="D45" s="114"/>
      <c r="E45" s="114"/>
      <c r="F45" s="114"/>
      <c r="G45" s="114"/>
      <c r="H45" s="114"/>
      <c r="I45" s="114"/>
      <c r="J45" s="114"/>
      <c r="K45" s="114"/>
      <c r="L45" s="114"/>
    </row>
    <row r="46" spans="3:12" ht="14.1">
      <c r="C46" s="111" t="s">
        <v>373</v>
      </c>
      <c r="D46" s="111" t="s">
        <v>24</v>
      </c>
      <c r="E46" s="111">
        <v>2015</v>
      </c>
      <c r="F46" s="111">
        <v>2020</v>
      </c>
      <c r="G46" s="111">
        <v>2025</v>
      </c>
      <c r="H46" s="111">
        <v>2030</v>
      </c>
      <c r="I46" s="111">
        <v>2035</v>
      </c>
      <c r="J46" s="111">
        <v>2040</v>
      </c>
      <c r="K46" s="111">
        <v>2045</v>
      </c>
      <c r="L46" s="111">
        <v>2050</v>
      </c>
    </row>
    <row r="47" spans="3:12" ht="27.6">
      <c r="C47" s="112" t="s">
        <v>399</v>
      </c>
      <c r="D47" s="496" t="s">
        <v>296</v>
      </c>
      <c r="E47" s="187">
        <f>'Market turnover (6)'!E48*'Tradeable % (6)'!I34</f>
        <v>477821779.91078126</v>
      </c>
      <c r="F47" s="187">
        <f>'Market turnover (6)'!F48*'Tradeable % (6)'!J34</f>
        <v>857419239.61778104</v>
      </c>
      <c r="G47" s="187">
        <f>'Market turnover (6)'!G48*'Tradeable % (6)'!K34</f>
        <v>991170128.83692122</v>
      </c>
      <c r="H47" s="187">
        <f>'Market turnover (6)'!H48*'Tradeable % (6)'!L34</f>
        <v>1168844664.9596622</v>
      </c>
      <c r="I47" s="187">
        <f>'Market turnover (6)'!I48*'Tradeable % (6)'!M34</f>
        <v>2825126714.8607821</v>
      </c>
      <c r="J47" s="187">
        <f>'Market turnover (6)'!J48*'Tradeable % (6)'!N34</f>
        <v>4134384655.5842333</v>
      </c>
      <c r="K47" s="187">
        <f>'Market turnover (6)'!K48*'Tradeable % (6)'!O34</f>
        <v>4578627476.852869</v>
      </c>
      <c r="L47" s="187">
        <f>'Market turnover (6)'!L48*'Tradeable % (6)'!P34</f>
        <v>4298329055.4667845</v>
      </c>
    </row>
    <row r="48" spans="3:12">
      <c r="C48" s="112" t="s">
        <v>335</v>
      </c>
      <c r="D48" s="496" t="s">
        <v>296</v>
      </c>
      <c r="E48" s="187">
        <f>'Market turnover (6)'!E49*'Tradeable % (6)'!I35</f>
        <v>202194553.41476399</v>
      </c>
      <c r="F48" s="187">
        <f>'Market turnover (6)'!F49*'Tradeable % (6)'!J35</f>
        <v>362824608.53106034</v>
      </c>
      <c r="G48" s="187">
        <f>'Market turnover (6)'!G49*'Tradeable % (6)'!K35</f>
        <v>419422491.78272218</v>
      </c>
      <c r="H48" s="187">
        <f>'Market turnover (6)'!H49*'Tradeable % (6)'!L35</f>
        <v>494607058.48711318</v>
      </c>
      <c r="I48" s="187">
        <f>'Market turnover (6)'!I49*'Tradeable % (6)'!M35</f>
        <v>1195477599.5310512</v>
      </c>
      <c r="J48" s="187">
        <f>'Market turnover (6)'!J49*'Tradeable % (6)'!N35</f>
        <v>1749501789.635447</v>
      </c>
      <c r="K48" s="187">
        <f>'Market turnover (6)'!K49*'Tradeable % (6)'!O35</f>
        <v>1937487106.8198137</v>
      </c>
      <c r="L48" s="187">
        <f>'Market turnover (6)'!L49*'Tradeable % (6)'!P35</f>
        <v>1818876326.5711505</v>
      </c>
    </row>
    <row r="49" spans="3:12">
      <c r="C49" s="112"/>
      <c r="D49" s="65"/>
      <c r="E49" s="187"/>
      <c r="F49" s="187"/>
      <c r="G49" s="187"/>
      <c r="H49" s="187"/>
      <c r="I49" s="187"/>
      <c r="J49" s="187"/>
      <c r="K49" s="187"/>
      <c r="L49" s="187"/>
    </row>
    <row r="50" spans="3:12">
      <c r="C50" s="112"/>
      <c r="D50" s="65"/>
      <c r="E50" s="113"/>
      <c r="F50" s="187"/>
      <c r="G50" s="187"/>
      <c r="H50" s="187"/>
      <c r="I50" s="187"/>
      <c r="J50" s="187"/>
      <c r="K50" s="187"/>
      <c r="L50" s="187"/>
    </row>
    <row r="51" spans="3:12">
      <c r="C51" s="112"/>
      <c r="D51" s="65"/>
      <c r="E51" s="113"/>
      <c r="F51" s="187"/>
      <c r="G51" s="187"/>
      <c r="H51" s="187"/>
      <c r="I51" s="187"/>
      <c r="J51" s="187"/>
      <c r="K51" s="187"/>
      <c r="L51" s="187"/>
    </row>
  </sheetData>
  <conditionalFormatting sqref="D28:D30 A1:XFD10 C44:D44 C52:L1048576 C38:D41 E38:L44 B24:D24 B11:L16 D38:L38 C25:D27 E24:L30">
    <cfRule type="expression" dxfId="2601" priority="19">
      <formula>_xlfn.ISFORMULA(A1)</formula>
    </cfRule>
  </conditionalFormatting>
  <conditionalFormatting sqref="D42:D43">
    <cfRule type="expression" dxfId="2600" priority="18">
      <formula>_xlfn.ISFORMULA(D42)</formula>
    </cfRule>
  </conditionalFormatting>
  <conditionalFormatting sqref="M17:N17">
    <cfRule type="expression" dxfId="2599" priority="16">
      <formula>_xlfn.ISFORMULA(M17)</formula>
    </cfRule>
  </conditionalFormatting>
  <conditionalFormatting sqref="C28:C30 C42:C43 A11:A24 M11:XFD16 A25:B1048576 O17:XFD17 M18:XFD1048576">
    <cfRule type="expression" dxfId="2598" priority="32">
      <formula>_xlfn.ISFORMULA(A11)</formula>
    </cfRule>
  </conditionalFormatting>
  <conditionalFormatting sqref="C43">
    <cfRule type="expression" dxfId="2597" priority="22">
      <formula>_xlfn.ISFORMULA(C43)</formula>
    </cfRule>
  </conditionalFormatting>
  <conditionalFormatting sqref="B17:B23">
    <cfRule type="expression" dxfId="2596" priority="31">
      <formula>_xlfn.ISFORMULA(B17)</formula>
    </cfRule>
  </conditionalFormatting>
  <conditionalFormatting sqref="E43:L43">
    <cfRule type="expression" dxfId="2595" priority="24">
      <formula>_xlfn.ISFORMULA(E43)</formula>
    </cfRule>
  </conditionalFormatting>
  <conditionalFormatting sqref="C41:C42">
    <cfRule type="expression" dxfId="2594" priority="23">
      <formula>_xlfn.ISFORMULA(C41)</formula>
    </cfRule>
  </conditionalFormatting>
  <conditionalFormatting sqref="B17:B23">
    <cfRule type="expression" dxfId="2593" priority="30">
      <formula>_xlfn.ISFORMULA(B17)</formula>
    </cfRule>
  </conditionalFormatting>
  <conditionalFormatting sqref="B28:B38 E29:L30">
    <cfRule type="expression" dxfId="2592" priority="28">
      <formula>_xlfn.ISFORMULA(B28)</formula>
    </cfRule>
  </conditionalFormatting>
  <conditionalFormatting sqref="C27:C28">
    <cfRule type="expression" dxfId="2591" priority="27">
      <formula>_xlfn.ISFORMULA(C27)</formula>
    </cfRule>
  </conditionalFormatting>
  <conditionalFormatting sqref="C29:C30 C38">
    <cfRule type="expression" dxfId="2590" priority="26">
      <formula>_xlfn.ISFORMULA(C29)</formula>
    </cfRule>
  </conditionalFormatting>
  <conditionalFormatting sqref="D28:D30">
    <cfRule type="expression" dxfId="2589" priority="20">
      <formula>_xlfn.ISFORMULA(D28)</formula>
    </cfRule>
  </conditionalFormatting>
  <conditionalFormatting sqref="D42:D43">
    <cfRule type="expression" dxfId="2588" priority="17">
      <formula>_xlfn.ISFORMULA(D42)</formula>
    </cfRule>
  </conditionalFormatting>
  <conditionalFormatting sqref="D21:D23 C18:D18 E18:L23 C17:L17 C31:L31 C45:L45">
    <cfRule type="expression" dxfId="2587" priority="15">
      <formula>_xlfn.ISFORMULA(C17)</formula>
    </cfRule>
  </conditionalFormatting>
  <conditionalFormatting sqref="C19:C23">
    <cfRule type="expression" dxfId="2586" priority="14">
      <formula>_xlfn.ISFORMULA(C19)</formula>
    </cfRule>
  </conditionalFormatting>
  <conditionalFormatting sqref="D35:D37 C32:D32 E32:L37">
    <cfRule type="expression" dxfId="2585" priority="12">
      <formula>_xlfn.ISFORMULA(C32)</formula>
    </cfRule>
  </conditionalFormatting>
  <conditionalFormatting sqref="C33:C37">
    <cfRule type="expression" dxfId="2584" priority="11">
      <formula>_xlfn.ISFORMULA(C33)</formula>
    </cfRule>
  </conditionalFormatting>
  <conditionalFormatting sqref="D49:D51 C46:D46 E46:L51">
    <cfRule type="expression" dxfId="2583" priority="9">
      <formula>_xlfn.ISFORMULA(C46)</formula>
    </cfRule>
  </conditionalFormatting>
  <conditionalFormatting sqref="C47:C51">
    <cfRule type="expression" dxfId="2582" priority="8">
      <formula>_xlfn.ISFORMULA(C47)</formula>
    </cfRule>
  </conditionalFormatting>
  <conditionalFormatting sqref="D19:D20">
    <cfRule type="expression" dxfId="2581" priority="6">
      <formula>_xlfn.ISFORMULA(D19)</formula>
    </cfRule>
  </conditionalFormatting>
  <conditionalFormatting sqref="D19:D20">
    <cfRule type="expression" dxfId="2580" priority="5">
      <formula>_xlfn.ISFORMULA(D19)</formula>
    </cfRule>
  </conditionalFormatting>
  <conditionalFormatting sqref="D33:D34">
    <cfRule type="expression" dxfId="2579" priority="4">
      <formula>_xlfn.ISFORMULA(D33)</formula>
    </cfRule>
  </conditionalFormatting>
  <conditionalFormatting sqref="D33:D34">
    <cfRule type="expression" dxfId="2578" priority="3">
      <formula>_xlfn.ISFORMULA(D33)</formula>
    </cfRule>
  </conditionalFormatting>
  <conditionalFormatting sqref="D47:D48">
    <cfRule type="expression" dxfId="2577" priority="2">
      <formula>_xlfn.ISFORMULA(D47)</formula>
    </cfRule>
  </conditionalFormatting>
  <conditionalFormatting sqref="D47:D48">
    <cfRule type="expression" dxfId="2576" priority="1">
      <formula>_xlfn.ISFORMULA(D47)</formula>
    </cfRule>
  </conditionalFormatting>
  <pageMargins left="0.7" right="0.7" top="0.75" bottom="0.75" header="0.3" footer="0.3"/>
  <pageSetup paperSize="9" orientation="portrait" horizontalDpi="4294967294" verticalDpi="4294967294"/>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4F3A5-655D-47EE-9D74-A975F9B4F59F}">
  <sheetPr>
    <tabColor theme="9" tint="0.39997558519241921"/>
  </sheetPr>
  <dimension ref="B1:N52"/>
  <sheetViews>
    <sheetView workbookViewId="0"/>
  </sheetViews>
  <sheetFormatPr defaultColWidth="8.85546875" defaultRowHeight="13.9"/>
  <cols>
    <col min="1" max="1" width="21.42578125" style="1" customWidth="1"/>
    <col min="2" max="2" width="26.42578125" style="1" customWidth="1"/>
    <col min="3" max="3" width="25.7109375" style="1" customWidth="1"/>
    <col min="4" max="4" width="12" style="1" customWidth="1"/>
    <col min="5" max="5" width="21.85546875" style="1" customWidth="1"/>
    <col min="6" max="6" width="22" style="1" customWidth="1"/>
    <col min="7" max="7" width="8.85546875" style="1"/>
    <col min="8" max="8" width="11.42578125" style="1" customWidth="1"/>
    <col min="9" max="13" width="8.85546875" style="1"/>
    <col min="14" max="14" width="14.85546875" style="1" customWidth="1"/>
    <col min="15" max="16384" width="8.85546875" style="1"/>
  </cols>
  <sheetData>
    <row r="1" spans="2:14" s="185" customFormat="1" ht="49.5" customHeight="1">
      <c r="B1" s="109" t="s">
        <v>427</v>
      </c>
      <c r="C1" s="109"/>
      <c r="D1" s="109"/>
      <c r="E1" s="109"/>
      <c r="F1" s="109"/>
      <c r="G1" s="109"/>
      <c r="H1" s="109"/>
      <c r="I1" s="109"/>
      <c r="J1" s="109"/>
      <c r="K1" s="109"/>
      <c r="L1" s="109"/>
      <c r="M1" s="109"/>
      <c r="N1" s="109"/>
    </row>
    <row r="4" spans="2:14" ht="14.1">
      <c r="M4" s="7"/>
      <c r="N4" s="2"/>
    </row>
    <row r="5" spans="2:14" ht="14.1">
      <c r="N5" s="2"/>
    </row>
    <row r="11" spans="2:14" ht="14.1">
      <c r="C11" s="2" t="s">
        <v>428</v>
      </c>
      <c r="D11" s="2"/>
      <c r="E11" s="2"/>
      <c r="F11" s="2"/>
    </row>
    <row r="12" spans="2:14" ht="14.1">
      <c r="C12" s="44" t="s">
        <v>372</v>
      </c>
    </row>
    <row r="13" spans="2:14" ht="14.1">
      <c r="B13" s="46" t="s">
        <v>125</v>
      </c>
      <c r="C13" s="46" t="s">
        <v>373</v>
      </c>
      <c r="D13" s="46" t="s">
        <v>24</v>
      </c>
      <c r="E13" s="46" t="s">
        <v>368</v>
      </c>
      <c r="F13" s="46" t="s">
        <v>343</v>
      </c>
      <c r="G13" s="46">
        <v>2015</v>
      </c>
      <c r="H13" s="46">
        <v>2020</v>
      </c>
      <c r="I13" s="46">
        <v>2025</v>
      </c>
      <c r="J13" s="46">
        <v>2030</v>
      </c>
      <c r="K13" s="46">
        <v>2035</v>
      </c>
      <c r="L13" s="46">
        <v>2040</v>
      </c>
      <c r="M13" s="46">
        <v>2045</v>
      </c>
      <c r="N13" s="46">
        <v>2050</v>
      </c>
    </row>
    <row r="14" spans="2:14" ht="82.9">
      <c r="B14" s="497" t="str">
        <f>'Deployment (6)'!C15</f>
        <v>LC fermentation</v>
      </c>
      <c r="C14" s="112" t="s">
        <v>399</v>
      </c>
      <c r="D14" s="496" t="s">
        <v>402</v>
      </c>
      <c r="E14" s="310" t="s">
        <v>557</v>
      </c>
      <c r="F14" s="496" t="s">
        <v>430</v>
      </c>
      <c r="G14" s="79">
        <f>'Market shares'!L13</f>
        <v>3.4134839187405619E-2</v>
      </c>
      <c r="H14" s="57">
        <f>G14+(($N$14-$G$14)/7)</f>
        <v>3.7664474614598251E-2</v>
      </c>
      <c r="I14" s="57">
        <f t="shared" ref="I14:M14" si="0">H14+(($N$14-$G$14)/7)</f>
        <v>4.1194110041790882E-2</v>
      </c>
      <c r="J14" s="57">
        <f t="shared" si="0"/>
        <v>4.4723745468983514E-2</v>
      </c>
      <c r="K14" s="57">
        <f t="shared" si="0"/>
        <v>4.8253380896176146E-2</v>
      </c>
      <c r="L14" s="57">
        <f t="shared" si="0"/>
        <v>5.1783016323368777E-2</v>
      </c>
      <c r="M14" s="57">
        <f t="shared" si="0"/>
        <v>5.5312651750561409E-2</v>
      </c>
      <c r="N14" s="79">
        <f>'Competitor market shares (6)'!E14/4</f>
        <v>5.8842287177754048E-2</v>
      </c>
    </row>
    <row r="15" spans="2:14">
      <c r="C15" s="112" t="s">
        <v>335</v>
      </c>
      <c r="D15" s="496" t="s">
        <v>402</v>
      </c>
      <c r="E15" s="349" t="s">
        <v>431</v>
      </c>
      <c r="F15" s="496" t="s">
        <v>432</v>
      </c>
      <c r="G15" s="79">
        <v>0.11799999999999999</v>
      </c>
      <c r="H15" s="57">
        <f>G15</f>
        <v>0.11799999999999999</v>
      </c>
      <c r="I15" s="57">
        <f t="shared" ref="I15:N15" si="1">H15</f>
        <v>0.11799999999999999</v>
      </c>
      <c r="J15" s="57">
        <f t="shared" si="1"/>
        <v>0.11799999999999999</v>
      </c>
      <c r="K15" s="57">
        <f t="shared" si="1"/>
        <v>0.11799999999999999</v>
      </c>
      <c r="L15" s="57">
        <f t="shared" si="1"/>
        <v>0.11799999999999999</v>
      </c>
      <c r="M15" s="57">
        <f t="shared" si="1"/>
        <v>0.11799999999999999</v>
      </c>
      <c r="N15" s="57">
        <f t="shared" si="1"/>
        <v>0.11799999999999999</v>
      </c>
    </row>
    <row r="16" spans="2:14">
      <c r="C16" s="112"/>
      <c r="D16" s="496"/>
      <c r="E16" s="496"/>
      <c r="F16" s="496"/>
      <c r="G16" s="79"/>
      <c r="H16" s="57"/>
      <c r="I16" s="57"/>
      <c r="J16" s="57"/>
      <c r="K16" s="57"/>
      <c r="L16" s="57"/>
      <c r="M16" s="57"/>
      <c r="N16" s="57"/>
    </row>
    <row r="17" spans="2:14">
      <c r="C17" s="496"/>
      <c r="D17" s="496" t="s">
        <v>402</v>
      </c>
      <c r="E17" s="496"/>
      <c r="F17" s="496"/>
      <c r="G17" s="79"/>
      <c r="H17" s="57"/>
      <c r="I17" s="57"/>
      <c r="J17" s="79"/>
      <c r="K17" s="79"/>
      <c r="L17" s="79"/>
      <c r="M17" s="79"/>
      <c r="N17" s="79"/>
    </row>
    <row r="18" spans="2:14">
      <c r="C18" s="496"/>
      <c r="D18" s="496" t="s">
        <v>402</v>
      </c>
      <c r="E18" s="496"/>
      <c r="F18" s="496"/>
      <c r="G18" s="79"/>
      <c r="H18" s="57"/>
      <c r="I18" s="57"/>
      <c r="J18" s="79"/>
      <c r="K18" s="79"/>
      <c r="L18" s="79"/>
      <c r="M18" s="79"/>
      <c r="N18" s="79"/>
    </row>
    <row r="19" spans="2:14">
      <c r="C19" s="496"/>
      <c r="D19" s="496" t="s">
        <v>402</v>
      </c>
      <c r="E19" s="496"/>
      <c r="F19" s="496"/>
      <c r="G19" s="79"/>
      <c r="H19" s="57"/>
      <c r="I19" s="57"/>
      <c r="J19" s="79"/>
      <c r="K19" s="79"/>
      <c r="L19" s="79"/>
      <c r="M19" s="79"/>
      <c r="N19" s="79"/>
    </row>
    <row r="23" spans="2:14" ht="14.1">
      <c r="C23" s="2" t="s">
        <v>433</v>
      </c>
    </row>
    <row r="25" spans="2:14" ht="14.1">
      <c r="C25" s="44" t="s">
        <v>372</v>
      </c>
    </row>
    <row r="26" spans="2:14" ht="14.1">
      <c r="C26" s="46" t="s">
        <v>373</v>
      </c>
      <c r="D26" s="46" t="s">
        <v>24</v>
      </c>
      <c r="E26" s="46" t="s">
        <v>368</v>
      </c>
      <c r="F26" s="46" t="s">
        <v>343</v>
      </c>
      <c r="G26" s="46">
        <v>2015</v>
      </c>
      <c r="H26" s="46">
        <v>2020</v>
      </c>
      <c r="I26" s="46">
        <v>2025</v>
      </c>
      <c r="J26" s="46">
        <v>2030</v>
      </c>
      <c r="K26" s="46">
        <v>2035</v>
      </c>
      <c r="L26" s="46">
        <v>2040</v>
      </c>
      <c r="M26" s="46">
        <v>2045</v>
      </c>
      <c r="N26" s="46">
        <v>2050</v>
      </c>
    </row>
    <row r="27" spans="2:14" ht="69">
      <c r="C27" s="112" t="s">
        <v>399</v>
      </c>
      <c r="D27" s="496" t="s">
        <v>402</v>
      </c>
      <c r="E27" s="310" t="s">
        <v>429</v>
      </c>
      <c r="F27" s="496" t="s">
        <v>430</v>
      </c>
      <c r="G27" s="79">
        <f>'Market shares'!M13</f>
        <v>2.8239677980964027E-2</v>
      </c>
      <c r="H27" s="57">
        <f>G27+(($N$27-$G$27)/7)</f>
        <v>3.0406630156677567E-2</v>
      </c>
      <c r="I27" s="57">
        <f t="shared" ref="I27:M27" si="2">H27+(($N$27-$G$27)/7)</f>
        <v>3.2573582332391111E-2</v>
      </c>
      <c r="J27" s="57">
        <f t="shared" si="2"/>
        <v>3.4740534508104652E-2</v>
      </c>
      <c r="K27" s="57">
        <f t="shared" si="2"/>
        <v>3.6907486683818193E-2</v>
      </c>
      <c r="L27" s="57">
        <f t="shared" si="2"/>
        <v>3.9074438859531734E-2</v>
      </c>
      <c r="M27" s="57">
        <f t="shared" si="2"/>
        <v>4.1241391035245274E-2</v>
      </c>
      <c r="N27" s="79">
        <f>'Competitor market shares (6)'!E21/2</f>
        <v>4.3408343210958822E-2</v>
      </c>
    </row>
    <row r="28" spans="2:14">
      <c r="C28" s="112" t="s">
        <v>335</v>
      </c>
      <c r="D28" s="496" t="s">
        <v>402</v>
      </c>
      <c r="E28" s="349" t="s">
        <v>431</v>
      </c>
      <c r="F28" s="496" t="s">
        <v>432</v>
      </c>
      <c r="G28" s="79">
        <v>0.11799999999999999</v>
      </c>
      <c r="H28" s="57">
        <f>G28</f>
        <v>0.11799999999999999</v>
      </c>
      <c r="I28" s="57">
        <f t="shared" ref="I28:N28" si="3">H28</f>
        <v>0.11799999999999999</v>
      </c>
      <c r="J28" s="57">
        <f t="shared" si="3"/>
        <v>0.11799999999999999</v>
      </c>
      <c r="K28" s="57">
        <f t="shared" si="3"/>
        <v>0.11799999999999999</v>
      </c>
      <c r="L28" s="57">
        <f t="shared" si="3"/>
        <v>0.11799999999999999</v>
      </c>
      <c r="M28" s="57">
        <f t="shared" si="3"/>
        <v>0.11799999999999999</v>
      </c>
      <c r="N28" s="57">
        <f t="shared" si="3"/>
        <v>0.11799999999999999</v>
      </c>
    </row>
    <row r="29" spans="2:14">
      <c r="C29" s="112"/>
      <c r="D29" s="496"/>
      <c r="E29" s="496"/>
      <c r="F29" s="496"/>
      <c r="G29" s="79"/>
      <c r="H29" s="57"/>
      <c r="I29" s="57"/>
      <c r="J29" s="57"/>
      <c r="K29" s="57"/>
      <c r="L29" s="57"/>
      <c r="M29" s="57"/>
      <c r="N29" s="57"/>
    </row>
    <row r="30" spans="2:14" ht="14.1">
      <c r="B30" s="46" t="s">
        <v>125</v>
      </c>
      <c r="C30" s="496"/>
      <c r="D30" s="496" t="s">
        <v>402</v>
      </c>
      <c r="E30" s="496"/>
      <c r="F30" s="496"/>
      <c r="G30" s="79"/>
      <c r="H30" s="57"/>
      <c r="I30" s="57"/>
      <c r="J30" s="79"/>
      <c r="K30" s="79"/>
      <c r="L30" s="79"/>
      <c r="M30" s="79"/>
      <c r="N30" s="79"/>
    </row>
    <row r="31" spans="2:14">
      <c r="B31" s="496" t="str">
        <f>'Deployment (6)'!C15</f>
        <v>LC fermentation</v>
      </c>
      <c r="C31" s="496"/>
      <c r="D31" s="496" t="s">
        <v>402</v>
      </c>
      <c r="E31" s="496"/>
      <c r="F31" s="496"/>
      <c r="G31" s="79"/>
      <c r="H31" s="57"/>
      <c r="I31" s="57"/>
      <c r="J31" s="79"/>
      <c r="K31" s="79"/>
      <c r="L31" s="79"/>
      <c r="M31" s="79"/>
      <c r="N31" s="79"/>
    </row>
    <row r="32" spans="2:14">
      <c r="C32" s="496"/>
      <c r="D32" s="496" t="s">
        <v>402</v>
      </c>
      <c r="E32" s="496"/>
      <c r="F32" s="496"/>
      <c r="G32" s="79"/>
      <c r="H32" s="57"/>
      <c r="I32" s="57"/>
      <c r="J32" s="79"/>
      <c r="K32" s="79"/>
      <c r="L32" s="79"/>
      <c r="M32" s="79"/>
      <c r="N32" s="79"/>
    </row>
    <row r="42" spans="3:6" ht="14.45">
      <c r="C42" s="126" t="s">
        <v>434</v>
      </c>
      <c r="D42" s="548" t="s">
        <v>435</v>
      </c>
      <c r="E42" s="549"/>
      <c r="F42" s="126" t="s">
        <v>436</v>
      </c>
    </row>
    <row r="43" spans="3:6">
      <c r="C43" s="496">
        <v>730900</v>
      </c>
      <c r="D43" s="566" t="s">
        <v>437</v>
      </c>
      <c r="E43" s="566"/>
      <c r="F43" s="47" t="s">
        <v>438</v>
      </c>
    </row>
    <row r="44" spans="3:6">
      <c r="C44" s="496">
        <v>741999</v>
      </c>
      <c r="D44" s="566" t="s">
        <v>439</v>
      </c>
      <c r="E44" s="566"/>
      <c r="F44" s="47" t="s">
        <v>438</v>
      </c>
    </row>
    <row r="45" spans="3:6">
      <c r="C45" s="496">
        <v>761100</v>
      </c>
      <c r="D45" s="566" t="s">
        <v>440</v>
      </c>
      <c r="E45" s="566"/>
      <c r="F45" s="47" t="s">
        <v>438</v>
      </c>
    </row>
    <row r="46" spans="3:6">
      <c r="C46" s="496">
        <v>841940</v>
      </c>
      <c r="D46" s="567" t="s">
        <v>558</v>
      </c>
      <c r="E46" s="567"/>
      <c r="F46" s="47" t="s">
        <v>438</v>
      </c>
    </row>
    <row r="47" spans="3:6">
      <c r="C47" s="496"/>
      <c r="D47" s="567"/>
      <c r="E47" s="567"/>
      <c r="F47" s="47"/>
    </row>
    <row r="48" spans="3:6">
      <c r="C48" s="496"/>
      <c r="D48" s="567"/>
      <c r="E48" s="567"/>
      <c r="F48" s="496"/>
    </row>
    <row r="49" spans="3:6">
      <c r="C49" s="496"/>
      <c r="D49" s="567"/>
      <c r="E49" s="567"/>
      <c r="F49" s="496"/>
    </row>
    <row r="50" spans="3:6">
      <c r="C50" s="496"/>
      <c r="D50" s="567"/>
      <c r="E50" s="567"/>
      <c r="F50" s="496"/>
    </row>
    <row r="51" spans="3:6">
      <c r="C51" s="521"/>
      <c r="D51" s="547"/>
      <c r="E51" s="547"/>
      <c r="F51" s="496"/>
    </row>
    <row r="52" spans="3:6" ht="14.45">
      <c r="C52" s="67"/>
      <c r="D52" s="547"/>
      <c r="E52" s="547"/>
      <c r="F52" s="496"/>
    </row>
  </sheetData>
  <mergeCells count="11">
    <mergeCell ref="D47:E47"/>
    <mergeCell ref="D42:E42"/>
    <mergeCell ref="D43:E43"/>
    <mergeCell ref="D44:E44"/>
    <mergeCell ref="D45:E45"/>
    <mergeCell ref="D46:E46"/>
    <mergeCell ref="D48:E48"/>
    <mergeCell ref="D49:E49"/>
    <mergeCell ref="D50:E50"/>
    <mergeCell ref="D51:E51"/>
    <mergeCell ref="D52:E52"/>
  </mergeCells>
  <conditionalFormatting sqref="A11:A63 A1:XFD10 E53:N53 C12:N13 E16:N23 E29:N41 A64:B1048576 O11:XFD1048576 C54:N1048576 C30:D41 B63 C53 C24:N26 B14:B51 C17:D26">
    <cfRule type="expression" dxfId="2575" priority="48">
      <formula>_xlfn.ISFORMULA(A1)</formula>
    </cfRule>
  </conditionalFormatting>
  <conditionalFormatting sqref="D53">
    <cfRule type="expression" dxfId="2574" priority="46">
      <formula>_xlfn.ISFORMULA(D53)</formula>
    </cfRule>
  </conditionalFormatting>
  <conditionalFormatting sqref="B52:B62 G42:N52 D33:D35">
    <cfRule type="expression" dxfId="2573" priority="45">
      <formula>_xlfn.ISFORMULA(B33)</formula>
    </cfRule>
  </conditionalFormatting>
  <conditionalFormatting sqref="H17:N19 N14 D15:D16">
    <cfRule type="expression" dxfId="2572" priority="31">
      <formula>_xlfn.ISFORMULA(D14)</formula>
    </cfRule>
  </conditionalFormatting>
  <conditionalFormatting sqref="N14 D14:D16 G14:G15">
    <cfRule type="expression" dxfId="2571" priority="30">
      <formula>_xlfn.ISFORMULA(D14)</formula>
    </cfRule>
  </conditionalFormatting>
  <conditionalFormatting sqref="C14:C16">
    <cfRule type="expression" dxfId="2570" priority="29">
      <formula>_xlfn.ISFORMULA(C14)</formula>
    </cfRule>
  </conditionalFormatting>
  <conditionalFormatting sqref="H30:N32 N27 D28:D29">
    <cfRule type="expression" dxfId="2569" priority="28">
      <formula>_xlfn.ISFORMULA(D27)</formula>
    </cfRule>
  </conditionalFormatting>
  <conditionalFormatting sqref="N27 D27:D29 G27">
    <cfRule type="expression" dxfId="2568" priority="27">
      <formula>_xlfn.ISFORMULA(D27)</formula>
    </cfRule>
  </conditionalFormatting>
  <conditionalFormatting sqref="C27:C29">
    <cfRule type="expression" dxfId="2567" priority="26">
      <formula>_xlfn.ISFORMULA(C27)</formula>
    </cfRule>
  </conditionalFormatting>
  <conditionalFormatting sqref="H14:M14">
    <cfRule type="expression" dxfId="2566" priority="25">
      <formula>_xlfn.ISFORMULA(H14)</formula>
    </cfRule>
  </conditionalFormatting>
  <conditionalFormatting sqref="H14:M14">
    <cfRule type="expression" dxfId="2565" priority="24">
      <formula>_xlfn.ISFORMULA(H14)</formula>
    </cfRule>
  </conditionalFormatting>
  <conditionalFormatting sqref="H15:N15">
    <cfRule type="expression" dxfId="2564" priority="23">
      <formula>_xlfn.ISFORMULA(H15)</formula>
    </cfRule>
  </conditionalFormatting>
  <conditionalFormatting sqref="H15:N15">
    <cfRule type="expression" dxfId="2563" priority="22">
      <formula>_xlfn.ISFORMULA(H15)</formula>
    </cfRule>
  </conditionalFormatting>
  <conditionalFormatting sqref="H27:M27">
    <cfRule type="expression" dxfId="2562" priority="21">
      <formula>_xlfn.ISFORMULA(H27)</formula>
    </cfRule>
  </conditionalFormatting>
  <conditionalFormatting sqref="H27:M27">
    <cfRule type="expression" dxfId="2561" priority="20">
      <formula>_xlfn.ISFORMULA(H27)</formula>
    </cfRule>
  </conditionalFormatting>
  <conditionalFormatting sqref="H28:N28">
    <cfRule type="expression" dxfId="2560" priority="19">
      <formula>_xlfn.ISFORMULA(H28)</formula>
    </cfRule>
  </conditionalFormatting>
  <conditionalFormatting sqref="H28:N28">
    <cfRule type="expression" dxfId="2559" priority="18">
      <formula>_xlfn.ISFORMULA(H28)</formula>
    </cfRule>
  </conditionalFormatting>
  <conditionalFormatting sqref="H16:N16">
    <cfRule type="expression" dxfId="2558" priority="17">
      <formula>_xlfn.ISFORMULA(H16)</formula>
    </cfRule>
  </conditionalFormatting>
  <conditionalFormatting sqref="H29:N29">
    <cfRule type="expression" dxfId="2557" priority="15">
      <formula>_xlfn.ISFORMULA(H29)</formula>
    </cfRule>
  </conditionalFormatting>
  <conditionalFormatting sqref="E15">
    <cfRule type="expression" dxfId="2556" priority="13">
      <formula>_xlfn.ISFORMULA(E15)</formula>
    </cfRule>
  </conditionalFormatting>
  <conditionalFormatting sqref="E15">
    <cfRule type="expression" dxfId="2555" priority="12">
      <formula>_xlfn.ISFORMULA(E15)</formula>
    </cfRule>
  </conditionalFormatting>
  <conditionalFormatting sqref="E15">
    <cfRule type="expression" dxfId="2554" priority="11">
      <formula>_xlfn.ISFORMULA(E15)</formula>
    </cfRule>
  </conditionalFormatting>
  <conditionalFormatting sqref="E28">
    <cfRule type="expression" dxfId="2553" priority="10">
      <formula>_xlfn.ISFORMULA(E28)</formula>
    </cfRule>
  </conditionalFormatting>
  <conditionalFormatting sqref="E28">
    <cfRule type="expression" dxfId="2552" priority="9">
      <formula>_xlfn.ISFORMULA(E28)</formula>
    </cfRule>
  </conditionalFormatting>
  <conditionalFormatting sqref="E28">
    <cfRule type="expression" dxfId="2551" priority="8">
      <formula>_xlfn.ISFORMULA(E28)</formula>
    </cfRule>
  </conditionalFormatting>
  <conditionalFormatting sqref="E14">
    <cfRule type="expression" dxfId="2550" priority="7">
      <formula>_xlfn.ISFORMULA(E14)</formula>
    </cfRule>
  </conditionalFormatting>
  <conditionalFormatting sqref="E27">
    <cfRule type="expression" dxfId="2549" priority="6">
      <formula>_xlfn.ISFORMULA(E27)</formula>
    </cfRule>
  </conditionalFormatting>
  <conditionalFormatting sqref="F15">
    <cfRule type="expression" dxfId="2548" priority="5">
      <formula>_xlfn.ISFORMULA(F15)</formula>
    </cfRule>
  </conditionalFormatting>
  <conditionalFormatting sqref="F14:F15">
    <cfRule type="expression" dxfId="2547" priority="4">
      <formula>_xlfn.ISFORMULA(F14)</formula>
    </cfRule>
  </conditionalFormatting>
  <conditionalFormatting sqref="F28">
    <cfRule type="expression" dxfId="2546" priority="3">
      <formula>_xlfn.ISFORMULA(F28)</formula>
    </cfRule>
  </conditionalFormatting>
  <conditionalFormatting sqref="F27:F28">
    <cfRule type="expression" dxfId="2545" priority="2">
      <formula>_xlfn.ISFORMULA(F27)</formula>
    </cfRule>
  </conditionalFormatting>
  <conditionalFormatting sqref="G28">
    <cfRule type="expression" dxfId="2544" priority="1">
      <formula>_xlfn.ISFORMULA(G28)</formula>
    </cfRule>
  </conditionalFormatting>
  <pageMargins left="0.7" right="0.7" top="0.75" bottom="0.75" header="0.3" footer="0.3"/>
  <pageSetup paperSize="9" orientation="portrait" horizontalDpi="4294967294" verticalDpi="429496729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D5AE5-07DB-48A5-9C88-0D927A6BF04F}">
  <sheetPr>
    <tabColor theme="3" tint="-0.249977111117893"/>
  </sheetPr>
  <dimension ref="A1:V90"/>
  <sheetViews>
    <sheetView showGridLines="0" zoomScale="70" zoomScaleNormal="70" workbookViewId="0"/>
  </sheetViews>
  <sheetFormatPr defaultColWidth="8.85546875" defaultRowHeight="13.9"/>
  <cols>
    <col min="1" max="1" width="21.42578125" style="1" customWidth="1"/>
    <col min="2" max="2" width="23.85546875" style="1" customWidth="1"/>
    <col min="3" max="3" width="17" style="1" customWidth="1"/>
    <col min="4" max="4" width="21.28515625" style="1" customWidth="1"/>
    <col min="5" max="5" width="19.85546875" style="1" bestFit="1" customWidth="1"/>
    <col min="6" max="6" width="15.7109375" style="1" customWidth="1"/>
    <col min="7" max="7" width="21.85546875" style="1" customWidth="1"/>
    <col min="8" max="8" width="24" style="1" customWidth="1"/>
    <col min="9" max="9" width="18.140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9" s="109" customFormat="1" ht="35.1">
      <c r="A1" s="109" t="s">
        <v>295</v>
      </c>
    </row>
    <row r="2" spans="1:9" s="167" customFormat="1" ht="12.4"/>
    <row r="3" spans="1:9" s="167" customFormat="1" ht="12.4"/>
    <row r="4" spans="1:9" s="167" customFormat="1" ht="12.4"/>
    <row r="5" spans="1:9" s="267" customFormat="1" ht="12.4"/>
    <row r="6" spans="1:9" s="267" customFormat="1" ht="12.4"/>
    <row r="7" spans="1:9" s="267" customFormat="1" ht="12.4"/>
    <row r="8" spans="1:9" s="267" customFormat="1">
      <c r="A8" s="1"/>
      <c r="B8" s="1"/>
      <c r="C8" s="1"/>
      <c r="D8" s="1"/>
      <c r="E8" s="1"/>
      <c r="F8" s="1"/>
      <c r="G8" s="1"/>
      <c r="H8" s="1"/>
      <c r="I8" s="183"/>
    </row>
    <row r="9" spans="1:9" s="267" customFormat="1" ht="14.1">
      <c r="A9" s="2" t="s">
        <v>296</v>
      </c>
      <c r="B9" s="1"/>
      <c r="C9" s="1"/>
      <c r="D9" s="1"/>
      <c r="E9" s="1"/>
      <c r="F9" s="1"/>
      <c r="G9" s="1"/>
      <c r="H9" s="1"/>
      <c r="I9" s="1"/>
    </row>
    <row r="10" spans="1:9" s="267" customFormat="1" ht="12.4">
      <c r="A10" s="278" t="s">
        <v>297</v>
      </c>
      <c r="B10" s="278"/>
      <c r="C10" s="278"/>
      <c r="D10" s="278"/>
      <c r="E10" s="278"/>
      <c r="F10" s="278"/>
      <c r="G10" s="278"/>
      <c r="H10" s="278"/>
      <c r="I10" s="278"/>
    </row>
    <row r="11" spans="1:9" s="267" customFormat="1">
      <c r="A11" s="496"/>
      <c r="B11" s="316">
        <v>2015</v>
      </c>
      <c r="C11" s="316">
        <v>2020</v>
      </c>
      <c r="D11" s="316">
        <v>2025</v>
      </c>
      <c r="E11" s="316">
        <v>2030</v>
      </c>
      <c r="F11" s="316">
        <v>2035</v>
      </c>
      <c r="G11" s="316">
        <v>2040</v>
      </c>
      <c r="H11" s="316">
        <v>2045</v>
      </c>
      <c r="I11" s="316">
        <v>2050</v>
      </c>
    </row>
    <row r="12" spans="1:9" s="267" customFormat="1">
      <c r="A12" s="316" t="s">
        <v>298</v>
      </c>
      <c r="B12" s="51">
        <f>B29+B30+B32+B36</f>
        <v>0</v>
      </c>
      <c r="C12" s="51">
        <f t="shared" ref="C12:I12" si="0">C29+C30+C32+C36</f>
        <v>6490011637.5199776</v>
      </c>
      <c r="D12" s="51">
        <f t="shared" si="0"/>
        <v>13441806461.770962</v>
      </c>
      <c r="E12" s="51">
        <f t="shared" si="0"/>
        <v>16457965873.095711</v>
      </c>
      <c r="F12" s="51">
        <f t="shared" si="0"/>
        <v>18204205532.137051</v>
      </c>
      <c r="G12" s="51">
        <f t="shared" si="0"/>
        <v>25741632649.16008</v>
      </c>
      <c r="H12" s="51">
        <f t="shared" si="0"/>
        <v>32656231903.790581</v>
      </c>
      <c r="I12" s="51">
        <f t="shared" si="0"/>
        <v>35722783589.159233</v>
      </c>
    </row>
    <row r="13" spans="1:9" s="267" customFormat="1">
      <c r="A13" s="316" t="s">
        <v>299</v>
      </c>
      <c r="B13" s="51">
        <f>B33+B34+B35+B37</f>
        <v>1656830475.2442164</v>
      </c>
      <c r="C13" s="51">
        <f t="shared" ref="C13:I13" si="1">C33+C34+C35+C37</f>
        <v>3184092589.9258051</v>
      </c>
      <c r="D13" s="51">
        <f t="shared" si="1"/>
        <v>4961138859.5976973</v>
      </c>
      <c r="E13" s="51">
        <f t="shared" si="1"/>
        <v>8275107544.7957735</v>
      </c>
      <c r="F13" s="51">
        <f t="shared" si="1"/>
        <v>14169632611.911629</v>
      </c>
      <c r="G13" s="51">
        <f t="shared" si="1"/>
        <v>20775848403.235512</v>
      </c>
      <c r="H13" s="51">
        <f t="shared" si="1"/>
        <v>24441457178.302364</v>
      </c>
      <c r="I13" s="51">
        <f t="shared" si="1"/>
        <v>25244854878.40757</v>
      </c>
    </row>
    <row r="14" spans="1:9" s="267" customFormat="1">
      <c r="A14" s="316" t="s">
        <v>136</v>
      </c>
      <c r="B14" s="51">
        <f>B31</f>
        <v>11130951424.532131</v>
      </c>
      <c r="C14" s="51">
        <f t="shared" ref="C14:I14" si="2">C31</f>
        <v>12298402663.291697</v>
      </c>
      <c r="D14" s="51">
        <f t="shared" si="2"/>
        <v>12452719518.43433</v>
      </c>
      <c r="E14" s="51">
        <f t="shared" si="2"/>
        <v>26500453243.582222</v>
      </c>
      <c r="F14" s="51">
        <f t="shared" si="2"/>
        <v>27924573753.58432</v>
      </c>
      <c r="G14" s="51">
        <f t="shared" si="2"/>
        <v>28018754907.794518</v>
      </c>
      <c r="H14" s="51">
        <f t="shared" si="2"/>
        <v>28977224010.10334</v>
      </c>
      <c r="I14" s="51">
        <f t="shared" si="2"/>
        <v>29356101020.3381</v>
      </c>
    </row>
    <row r="15" spans="1:9" s="267" customFormat="1">
      <c r="A15" s="303"/>
      <c r="B15" s="130">
        <f>SUM(B12:B14)</f>
        <v>12787781899.776348</v>
      </c>
      <c r="C15" s="130">
        <f t="shared" ref="C15:I15" si="3">SUM(C12:C14)</f>
        <v>21972506890.73748</v>
      </c>
      <c r="D15" s="130">
        <f t="shared" si="3"/>
        <v>30855664839.80299</v>
      </c>
      <c r="E15" s="130">
        <f t="shared" si="3"/>
        <v>51233526661.473709</v>
      </c>
      <c r="F15" s="130">
        <f t="shared" si="3"/>
        <v>60298411897.632996</v>
      </c>
      <c r="G15" s="130">
        <f t="shared" si="3"/>
        <v>74536235960.190109</v>
      </c>
      <c r="H15" s="130">
        <f t="shared" si="3"/>
        <v>86074913092.196289</v>
      </c>
      <c r="I15" s="130">
        <f t="shared" si="3"/>
        <v>90323739487.904907</v>
      </c>
    </row>
    <row r="16" spans="1:9" s="267" customFormat="1">
      <c r="A16" s="303"/>
      <c r="B16" s="130"/>
      <c r="C16" s="130"/>
      <c r="D16" s="130"/>
      <c r="E16" s="130"/>
      <c r="F16" s="130"/>
      <c r="G16" s="130"/>
      <c r="H16" s="130"/>
      <c r="I16" s="130"/>
    </row>
    <row r="17" spans="1:9" s="267" customFormat="1" ht="14.1">
      <c r="A17" s="2" t="s">
        <v>296</v>
      </c>
    </row>
    <row r="18" spans="1:9" s="267" customFormat="1" ht="12.4">
      <c r="A18" s="278" t="s">
        <v>300</v>
      </c>
      <c r="B18" s="278"/>
      <c r="C18" s="278"/>
      <c r="D18" s="278"/>
      <c r="E18" s="278"/>
      <c r="F18" s="278"/>
      <c r="G18" s="278"/>
      <c r="H18" s="278"/>
      <c r="I18" s="278"/>
    </row>
    <row r="19" spans="1:9" s="267" customFormat="1">
      <c r="A19" s="496"/>
      <c r="B19" s="316">
        <v>2015</v>
      </c>
      <c r="C19" s="316">
        <v>2020</v>
      </c>
      <c r="D19" s="316">
        <v>2025</v>
      </c>
      <c r="E19" s="316">
        <v>2030</v>
      </c>
      <c r="F19" s="316">
        <v>2035</v>
      </c>
      <c r="G19" s="316">
        <v>2040</v>
      </c>
      <c r="H19" s="316">
        <v>2045</v>
      </c>
      <c r="I19" s="316">
        <v>2050</v>
      </c>
    </row>
    <row r="20" spans="1:9" s="267" customFormat="1">
      <c r="A20" s="316" t="s">
        <v>298</v>
      </c>
      <c r="B20" s="51">
        <f>B43+B44+B46+B50</f>
        <v>0</v>
      </c>
      <c r="C20" s="51">
        <f t="shared" ref="C20:I20" si="4">C43+C44+C46+C50</f>
        <v>961207234.48918164</v>
      </c>
      <c r="D20" s="51">
        <f t="shared" si="4"/>
        <v>1990807156.7950106</v>
      </c>
      <c r="E20" s="51">
        <f t="shared" si="4"/>
        <v>2437517333.6731877</v>
      </c>
      <c r="F20" s="51">
        <f t="shared" si="4"/>
        <v>2696145251.0283346</v>
      </c>
      <c r="G20" s="51">
        <f t="shared" si="4"/>
        <v>3812480610.4955812</v>
      </c>
      <c r="H20" s="51">
        <f t="shared" si="4"/>
        <v>4836571659.6888466</v>
      </c>
      <c r="I20" s="51">
        <f t="shared" si="4"/>
        <v>5290745215.8456268</v>
      </c>
    </row>
    <row r="21" spans="1:9" s="267" customFormat="1">
      <c r="A21" s="316" t="s">
        <v>299</v>
      </c>
      <c r="B21" s="51">
        <f>B47+B48+B49+B51</f>
        <v>245385914.24397698</v>
      </c>
      <c r="C21" s="51">
        <f t="shared" ref="C21:I21" si="5">C47+C48+C49+C51</f>
        <v>471582025.37362671</v>
      </c>
      <c r="D21" s="51">
        <f t="shared" si="5"/>
        <v>734772575.07244885</v>
      </c>
      <c r="E21" s="51">
        <f t="shared" si="5"/>
        <v>1225589980.8021295</v>
      </c>
      <c r="F21" s="51">
        <f t="shared" si="5"/>
        <v>2098602304.1752009</v>
      </c>
      <c r="G21" s="51">
        <f t="shared" si="5"/>
        <v>3077020027.5744901</v>
      </c>
      <c r="H21" s="51">
        <f t="shared" si="5"/>
        <v>3619917308.841567</v>
      </c>
      <c r="I21" s="51">
        <f t="shared" si="5"/>
        <v>3738905027.9157028</v>
      </c>
    </row>
    <row r="22" spans="1:9" s="267" customFormat="1">
      <c r="A22" s="316" t="s">
        <v>136</v>
      </c>
      <c r="B22" s="51">
        <f>B45</f>
        <v>1648556525.5621643</v>
      </c>
      <c r="C22" s="51">
        <f t="shared" ref="C22:I22" si="6">C45</f>
        <v>1821462621.7733974</v>
      </c>
      <c r="D22" s="51">
        <f t="shared" si="6"/>
        <v>1844317816.1630638</v>
      </c>
      <c r="E22" s="51">
        <f t="shared" si="6"/>
        <v>3924866209.439847</v>
      </c>
      <c r="F22" s="51">
        <f t="shared" si="6"/>
        <v>4135786468.6709275</v>
      </c>
      <c r="G22" s="51">
        <f t="shared" si="6"/>
        <v>4149735227.4460306</v>
      </c>
      <c r="H22" s="51">
        <f t="shared" si="6"/>
        <v>4291689893.5744328</v>
      </c>
      <c r="I22" s="51">
        <f t="shared" si="6"/>
        <v>4347803710.2452526</v>
      </c>
    </row>
    <row r="23" spans="1:9" s="267" customFormat="1">
      <c r="A23" s="303"/>
      <c r="B23" s="130">
        <f>SUM(B20:B22)</f>
        <v>1893942439.8061414</v>
      </c>
      <c r="C23" s="130">
        <f t="shared" ref="C23:I23" si="7">SUM(C20:C22)</f>
        <v>3254251881.6362057</v>
      </c>
      <c r="D23" s="130">
        <f t="shared" si="7"/>
        <v>4569897548.0305233</v>
      </c>
      <c r="E23" s="130">
        <f t="shared" si="7"/>
        <v>7587973523.915164</v>
      </c>
      <c r="F23" s="130">
        <f t="shared" si="7"/>
        <v>8930534023.8744621</v>
      </c>
      <c r="G23" s="130">
        <f t="shared" si="7"/>
        <v>11039235865.516102</v>
      </c>
      <c r="H23" s="130">
        <f t="shared" si="7"/>
        <v>12748178862.104847</v>
      </c>
      <c r="I23" s="130">
        <f t="shared" si="7"/>
        <v>13377453954.006582</v>
      </c>
    </row>
    <row r="24" spans="1:9" s="267" customFormat="1" ht="12.4"/>
    <row r="25" spans="1:9" s="267" customFormat="1" ht="12.4">
      <c r="B25" s="329"/>
      <c r="C25" s="329"/>
      <c r="D25" s="329"/>
      <c r="E25" s="329"/>
      <c r="F25" s="329"/>
      <c r="G25" s="329"/>
      <c r="H25" s="329"/>
      <c r="I25" s="329"/>
    </row>
    <row r="26" spans="1:9" s="267" customFormat="1" ht="14.1">
      <c r="A26" s="2" t="s">
        <v>296</v>
      </c>
    </row>
    <row r="27" spans="1:9" s="267" customFormat="1" ht="12.4">
      <c r="A27" s="278" t="s">
        <v>297</v>
      </c>
      <c r="B27" s="278"/>
      <c r="C27" s="278"/>
      <c r="D27" s="278"/>
      <c r="E27" s="278"/>
      <c r="F27" s="278"/>
      <c r="G27" s="278"/>
      <c r="H27" s="278"/>
      <c r="I27" s="278"/>
    </row>
    <row r="28" spans="1:9" s="267" customFormat="1">
      <c r="A28" s="496"/>
      <c r="B28" s="316">
        <v>2015</v>
      </c>
      <c r="C28" s="316">
        <v>2020</v>
      </c>
      <c r="D28" s="316">
        <v>2025</v>
      </c>
      <c r="E28" s="316">
        <v>2030</v>
      </c>
      <c r="F28" s="316">
        <v>2035</v>
      </c>
      <c r="G28" s="316">
        <v>2040</v>
      </c>
      <c r="H28" s="316">
        <v>2045</v>
      </c>
      <c r="I28" s="316">
        <v>2050</v>
      </c>
    </row>
    <row r="29" spans="1:9" s="267" customFormat="1">
      <c r="A29" s="316" t="s">
        <v>84</v>
      </c>
      <c r="B29" s="51">
        <f>'Market turnover'!E19</f>
        <v>0</v>
      </c>
      <c r="C29" s="51">
        <f>'Market turnover'!F19</f>
        <v>6366991624.6537762</v>
      </c>
      <c r="D29" s="51">
        <f>'Market turnover'!G19</f>
        <v>11616425482.555546</v>
      </c>
      <c r="E29" s="51">
        <f>'Market turnover'!H19</f>
        <v>11633601047.437706</v>
      </c>
      <c r="F29" s="51">
        <f>'Market turnover'!I19</f>
        <v>12064256279.044651</v>
      </c>
      <c r="G29" s="51">
        <f>'Market turnover'!J19</f>
        <v>17991879043.933289</v>
      </c>
      <c r="H29" s="51">
        <f>'Market turnover'!K19</f>
        <v>22060905922.070633</v>
      </c>
      <c r="I29" s="51">
        <f>'Market turnover'!L19</f>
        <v>22072162049.924221</v>
      </c>
    </row>
    <row r="30" spans="1:9" s="267" customFormat="1">
      <c r="A30" s="316" t="s">
        <v>222</v>
      </c>
      <c r="B30" s="51"/>
      <c r="C30" s="51"/>
      <c r="D30" s="51"/>
      <c r="E30" s="51"/>
      <c r="F30" s="51"/>
      <c r="G30" s="51"/>
      <c r="H30" s="51"/>
      <c r="I30" s="51"/>
    </row>
    <row r="31" spans="1:9" s="267" customFormat="1">
      <c r="A31" s="316" t="s">
        <v>136</v>
      </c>
      <c r="B31" s="51">
        <f>'Market turnover (4)'!E19</f>
        <v>11130951424.532131</v>
      </c>
      <c r="C31" s="51">
        <f>'Market turnover (4)'!F19</f>
        <v>12298402663.291697</v>
      </c>
      <c r="D31" s="51">
        <f>'Market turnover (4)'!G19</f>
        <v>12452719518.43433</v>
      </c>
      <c r="E31" s="51">
        <f>'Market turnover (4)'!H19</f>
        <v>26500453243.582222</v>
      </c>
      <c r="F31" s="51">
        <f>'Market turnover (4)'!I19</f>
        <v>27924573753.58432</v>
      </c>
      <c r="G31" s="51">
        <f>'Market turnover (4)'!J19</f>
        <v>28018754907.794518</v>
      </c>
      <c r="H31" s="51">
        <f>'Market turnover (4)'!K19</f>
        <v>28977224010.10334</v>
      </c>
      <c r="I31" s="51">
        <f>'Market turnover (4)'!L19</f>
        <v>29356101020.3381</v>
      </c>
    </row>
    <row r="32" spans="1:9" s="267" customFormat="1">
      <c r="A32" s="316" t="s">
        <v>282</v>
      </c>
      <c r="B32" s="51">
        <f>'Market turnover (5)'!E19</f>
        <v>0</v>
      </c>
      <c r="C32" s="51">
        <f>'Market turnover (5)'!F19</f>
        <v>0</v>
      </c>
      <c r="D32" s="51">
        <f>'Market turnover (5)'!G19</f>
        <v>1285700330.5256877</v>
      </c>
      <c r="E32" s="51">
        <f>'Market turnover (5)'!H19</f>
        <v>3458867978.6765237</v>
      </c>
      <c r="F32" s="51">
        <f>'Market turnover (5)'!I19</f>
        <v>4492792482.8726254</v>
      </c>
      <c r="G32" s="51">
        <f>'Market turnover (5)'!J19</f>
        <v>5318500014.4442072</v>
      </c>
      <c r="H32" s="51">
        <f>'Market turnover (5)'!K19</f>
        <v>7547725019.6113939</v>
      </c>
      <c r="I32" s="51">
        <f>'Market turnover (5)'!L19</f>
        <v>10223710390.535194</v>
      </c>
    </row>
    <row r="33" spans="1:9" s="267" customFormat="1">
      <c r="A33" s="316" t="s">
        <v>283</v>
      </c>
      <c r="B33" s="51">
        <f>'Market turnover (6)'!E19</f>
        <v>1656830475.2442164</v>
      </c>
      <c r="C33" s="51">
        <f>'Market turnover (6)'!F19</f>
        <v>2523685076.6489248</v>
      </c>
      <c r="D33" s="51">
        <f>'Market turnover (6)'!G19</f>
        <v>2908215132.1014013</v>
      </c>
      <c r="E33" s="51">
        <f>'Market turnover (6)'!H19</f>
        <v>3495300654.7623219</v>
      </c>
      <c r="F33" s="51">
        <f>'Market turnover (6)'!I19</f>
        <v>8756926272.9902267</v>
      </c>
      <c r="G33" s="51">
        <f>'Market turnover (6)'!J19</f>
        <v>12530727174.188131</v>
      </c>
      <c r="H33" s="51">
        <f>'Market turnover (6)'!K19</f>
        <v>14068773333.586374</v>
      </c>
      <c r="I33" s="51">
        <f>'Market turnover (6)'!L19</f>
        <v>13391194976.145187</v>
      </c>
    </row>
    <row r="34" spans="1:9" s="267" customFormat="1">
      <c r="A34" s="316" t="s">
        <v>284</v>
      </c>
      <c r="B34" s="51">
        <f>'Market turnover (7)'!E19</f>
        <v>0</v>
      </c>
      <c r="C34" s="51">
        <f>'Market turnover (7)'!F19</f>
        <v>405818837.98062932</v>
      </c>
      <c r="D34" s="51">
        <f>'Market turnover (7)'!G19</f>
        <v>1211286984.1195729</v>
      </c>
      <c r="E34" s="51">
        <f>'Market turnover (7)'!H19</f>
        <v>2781265764.580411</v>
      </c>
      <c r="F34" s="51">
        <f>'Market turnover (7)'!I19</f>
        <v>3111082734.2119184</v>
      </c>
      <c r="G34" s="51">
        <f>'Market turnover (7)'!J19</f>
        <v>4753007005.505106</v>
      </c>
      <c r="H34" s="51">
        <f>'Market turnover (7)'!K19</f>
        <v>5967891462.5690346</v>
      </c>
      <c r="I34" s="51">
        <f>'Market turnover (7)'!L19</f>
        <v>6819332499.3718719</v>
      </c>
    </row>
    <row r="35" spans="1:9" s="267" customFormat="1">
      <c r="A35" s="316" t="s">
        <v>285</v>
      </c>
      <c r="B35" s="51">
        <f>'Market turnover (8)'!E19</f>
        <v>0</v>
      </c>
      <c r="C35" s="51">
        <f>'Market turnover (8)'!F19</f>
        <v>198234086.75551483</v>
      </c>
      <c r="D35" s="51">
        <f>'Market turnover (8)'!G19</f>
        <v>591688572.88790202</v>
      </c>
      <c r="E35" s="51">
        <f>'Market turnover (8)'!H19</f>
        <v>1358590649.9793711</v>
      </c>
      <c r="F35" s="51">
        <f>'Market turnover (8)'!I19</f>
        <v>1519699400.1219516</v>
      </c>
      <c r="G35" s="51">
        <f>'Market turnover (8)'!J19</f>
        <v>2321745357.5278397</v>
      </c>
      <c r="H35" s="51">
        <f>'Market turnover (8)'!K19</f>
        <v>2915191221.3470864</v>
      </c>
      <c r="I35" s="51">
        <f>'Market turnover (8)'!L19</f>
        <v>3331102511.2139096</v>
      </c>
    </row>
    <row r="36" spans="1:9" s="267" customFormat="1">
      <c r="A36" s="316" t="s">
        <v>286</v>
      </c>
      <c r="B36" s="51">
        <f>'Market turnover (9)'!E19</f>
        <v>0</v>
      </c>
      <c r="C36" s="51">
        <f>'Market turnover (9)'!F19</f>
        <v>123020012.86620098</v>
      </c>
      <c r="D36" s="51">
        <f>'Market turnover (9)'!G19</f>
        <v>539680648.68972862</v>
      </c>
      <c r="E36" s="51">
        <f>'Market turnover (9)'!H19</f>
        <v>1365496846.981482</v>
      </c>
      <c r="F36" s="51">
        <f>'Market turnover (9)'!I19</f>
        <v>1647156770.2197747</v>
      </c>
      <c r="G36" s="51">
        <f>'Market turnover (9)'!J19</f>
        <v>2431253590.7825851</v>
      </c>
      <c r="H36" s="51">
        <f>'Market turnover (9)'!K19</f>
        <v>3047600962.1085544</v>
      </c>
      <c r="I36" s="51">
        <f>'Market turnover (9)'!L19</f>
        <v>3426911148.6998177</v>
      </c>
    </row>
    <row r="37" spans="1:9" s="267" customFormat="1">
      <c r="A37" s="316" t="s">
        <v>287</v>
      </c>
      <c r="B37" s="51">
        <f>'Market turnover (10)'!E19</f>
        <v>0</v>
      </c>
      <c r="C37" s="51">
        <f>'Market turnover (10)'!F19</f>
        <v>56354588.54073634</v>
      </c>
      <c r="D37" s="51">
        <f>'Market turnover (10)'!G19</f>
        <v>249948170.48882058</v>
      </c>
      <c r="E37" s="51">
        <f>'Market turnover (10)'!H19</f>
        <v>639950475.47366929</v>
      </c>
      <c r="F37" s="51">
        <f>'Market turnover (10)'!I19</f>
        <v>781924204.58753121</v>
      </c>
      <c r="G37" s="51">
        <f>'Market turnover (10)'!J19</f>
        <v>1170368866.0144343</v>
      </c>
      <c r="H37" s="51">
        <f>'Market turnover (10)'!K19</f>
        <v>1489601160.7998648</v>
      </c>
      <c r="I37" s="51">
        <f>'Market turnover (10)'!L19</f>
        <v>1703224891.6766033</v>
      </c>
    </row>
    <row r="38" spans="1:9" s="267" customFormat="1">
      <c r="A38" s="303"/>
      <c r="B38" s="130"/>
      <c r="C38" s="130"/>
      <c r="D38" s="130"/>
      <c r="E38" s="130"/>
      <c r="F38" s="130"/>
      <c r="G38" s="130"/>
      <c r="H38" s="130"/>
      <c r="I38" s="130"/>
    </row>
    <row r="39" spans="1:9" s="267" customFormat="1">
      <c r="A39" s="303"/>
      <c r="B39" s="130"/>
      <c r="C39" s="130"/>
      <c r="D39" s="130"/>
      <c r="E39" s="130"/>
      <c r="F39" s="130"/>
      <c r="G39" s="130"/>
      <c r="H39" s="130"/>
      <c r="I39" s="130"/>
    </row>
    <row r="40" spans="1:9" s="267" customFormat="1" ht="14.1">
      <c r="A40" s="2" t="s">
        <v>296</v>
      </c>
      <c r="B40" s="1"/>
      <c r="C40" s="1"/>
      <c r="D40" s="1"/>
      <c r="E40" s="1"/>
      <c r="F40" s="1"/>
      <c r="G40" s="1"/>
      <c r="H40" s="1"/>
      <c r="I40" s="183"/>
    </row>
    <row r="41" spans="1:9" s="267" customFormat="1" ht="12.4">
      <c r="A41" s="278" t="s">
        <v>300</v>
      </c>
      <c r="B41" s="278"/>
      <c r="C41" s="278"/>
      <c r="D41" s="278"/>
      <c r="E41" s="278"/>
      <c r="F41" s="278"/>
      <c r="G41" s="278"/>
      <c r="H41" s="278"/>
      <c r="I41" s="278"/>
    </row>
    <row r="42" spans="1:9" s="267" customFormat="1">
      <c r="A42" s="496"/>
      <c r="B42" s="316">
        <v>2015</v>
      </c>
      <c r="C42" s="316">
        <v>2020</v>
      </c>
      <c r="D42" s="316">
        <v>2025</v>
      </c>
      <c r="E42" s="316">
        <v>2030</v>
      </c>
      <c r="F42" s="316">
        <v>2035</v>
      </c>
      <c r="G42" s="316">
        <v>2040</v>
      </c>
      <c r="H42" s="316">
        <v>2045</v>
      </c>
      <c r="I42" s="316">
        <v>2050</v>
      </c>
    </row>
    <row r="43" spans="1:9" s="267" customFormat="1">
      <c r="A43" s="316" t="s">
        <v>84</v>
      </c>
      <c r="B43" s="51">
        <f>'Market turnover'!E20</f>
        <v>0</v>
      </c>
      <c r="C43" s="51">
        <f>'Market turnover'!F20</f>
        <v>942987278.50784993</v>
      </c>
      <c r="D43" s="51">
        <f>'Market turnover'!G20</f>
        <v>1720457964.6953678</v>
      </c>
      <c r="E43" s="51">
        <f>'Market turnover'!H20</f>
        <v>1723001762.4792929</v>
      </c>
      <c r="F43" s="51">
        <f>'Market turnover'!I20</f>
        <v>1786784225.0249825</v>
      </c>
      <c r="G43" s="51">
        <f>'Market turnover'!J20</f>
        <v>2664698503.6365032</v>
      </c>
      <c r="H43" s="51">
        <f>'Market turnover'!K20</f>
        <v>3267344275.4846287</v>
      </c>
      <c r="I43" s="51">
        <f>'Market turnover'!L20</f>
        <v>3269011371.3435411</v>
      </c>
    </row>
    <row r="44" spans="1:9" s="267" customFormat="1">
      <c r="A44" s="316" t="s">
        <v>222</v>
      </c>
      <c r="B44" s="51"/>
      <c r="C44" s="51"/>
      <c r="D44" s="51"/>
      <c r="E44" s="51"/>
      <c r="F44" s="51"/>
      <c r="G44" s="51"/>
      <c r="H44" s="51"/>
      <c r="I44" s="51"/>
    </row>
    <row r="45" spans="1:9" s="267" customFormat="1">
      <c r="A45" s="316" t="s">
        <v>136</v>
      </c>
      <c r="B45" s="51">
        <f>'Market turnover (4)'!E20</f>
        <v>1648556525.5621643</v>
      </c>
      <c r="C45" s="51">
        <f>'Market turnover (4)'!F20</f>
        <v>1821462621.7733974</v>
      </c>
      <c r="D45" s="51">
        <f>'Market turnover (4)'!G20</f>
        <v>1844317816.1630638</v>
      </c>
      <c r="E45" s="51">
        <f>'Market turnover (4)'!H20</f>
        <v>3924866209.439847</v>
      </c>
      <c r="F45" s="51">
        <f>'Market turnover (4)'!I20</f>
        <v>4135786468.6709275</v>
      </c>
      <c r="G45" s="51">
        <f>'Market turnover (4)'!J20</f>
        <v>4149735227.4460306</v>
      </c>
      <c r="H45" s="51">
        <f>'Market turnover (4)'!K20</f>
        <v>4291689893.5744328</v>
      </c>
      <c r="I45" s="51">
        <f>'Market turnover (4)'!L20</f>
        <v>4347803710.2452526</v>
      </c>
    </row>
    <row r="46" spans="1:9" s="267" customFormat="1">
      <c r="A46" s="316" t="s">
        <v>282</v>
      </c>
      <c r="B46" s="51">
        <f>'Market turnover (5)'!E20</f>
        <v>0</v>
      </c>
      <c r="C46" s="51">
        <f>'Market turnover (5)'!F20</f>
        <v>0</v>
      </c>
      <c r="D46" s="51">
        <f>'Market turnover (5)'!G20</f>
        <v>190419451.93778846</v>
      </c>
      <c r="E46" s="51">
        <f>'Market turnover (5)'!H20</f>
        <v>512277806.25633925</v>
      </c>
      <c r="F46" s="51">
        <f>'Market turnover (5)'!I20</f>
        <v>665407841.89502692</v>
      </c>
      <c r="G46" s="51">
        <f>'Market turnover (5)'!J20</f>
        <v>787699772.51814342</v>
      </c>
      <c r="H46" s="51">
        <f>'Market turnover (5)'!K20</f>
        <v>1117860536.7736738</v>
      </c>
      <c r="I46" s="51">
        <f>'Market turnover (5)'!L20</f>
        <v>1514189024.5453959</v>
      </c>
    </row>
    <row r="47" spans="1:9" s="267" customFormat="1">
      <c r="A47" s="316" t="s">
        <v>283</v>
      </c>
      <c r="B47" s="51">
        <f>'Market turnover (6)'!E20</f>
        <v>245385914.24397698</v>
      </c>
      <c r="C47" s="51">
        <f>'Market turnover (6)'!F20</f>
        <v>373771957.39117253</v>
      </c>
      <c r="D47" s="51">
        <f>'Market turnover (6)'!G20</f>
        <v>430723021.86117202</v>
      </c>
      <c r="E47" s="51">
        <f>'Market turnover (6)'!H20</f>
        <v>517673690.54459202</v>
      </c>
      <c r="F47" s="51">
        <f>'Market turnover (6)'!I20</f>
        <v>1296950045.0238109</v>
      </c>
      <c r="G47" s="51">
        <f>'Market turnover (6)'!J20</f>
        <v>1855871188.8292408</v>
      </c>
      <c r="H47" s="51">
        <f>'Market turnover (6)'!K20</f>
        <v>2083664477.6494174</v>
      </c>
      <c r="I47" s="51">
        <f>'Market turnover (6)'!L20</f>
        <v>1983311311.0479095</v>
      </c>
    </row>
    <row r="48" spans="1:9" s="267" customFormat="1">
      <c r="A48" s="316" t="s">
        <v>284</v>
      </c>
      <c r="B48" s="51">
        <f>'Market turnover (7)'!E20</f>
        <v>0</v>
      </c>
      <c r="C48" s="51">
        <f>'Market turnover (7)'!F20</f>
        <v>60104052.927096643</v>
      </c>
      <c r="D48" s="51">
        <f>'Market turnover (7)'!G20</f>
        <v>179398416.7065728</v>
      </c>
      <c r="E48" s="51">
        <f>'Market turnover (7)'!H20</f>
        <v>411921106.35002643</v>
      </c>
      <c r="F48" s="51">
        <f>'Market turnover (7)'!I20</f>
        <v>460768855.00957233</v>
      </c>
      <c r="G48" s="51">
        <f>'Market turnover (7)'!J20</f>
        <v>703947076.59030855</v>
      </c>
      <c r="H48" s="51">
        <f>'Market turnover (7)'!K20</f>
        <v>883878299.27830684</v>
      </c>
      <c r="I48" s="51">
        <f>'Market turnover (7)'!L20</f>
        <v>1009981506.7956045</v>
      </c>
    </row>
    <row r="49" spans="1:22" s="267" customFormat="1">
      <c r="A49" s="316" t="s">
        <v>285</v>
      </c>
      <c r="B49" s="51">
        <f>'Market turnover (8)'!E20</f>
        <v>0</v>
      </c>
      <c r="C49" s="51">
        <f>'Market turnover (8)'!F20</f>
        <v>29359583.457475789</v>
      </c>
      <c r="D49" s="51">
        <f>'Market turnover (8)'!G20</f>
        <v>87632406.317496389</v>
      </c>
      <c r="E49" s="51">
        <f>'Market turnover (8)'!H20</f>
        <v>201214918.30922949</v>
      </c>
      <c r="F49" s="51">
        <f>'Market turnover (8)'!I20</f>
        <v>225076030.55767134</v>
      </c>
      <c r="G49" s="51">
        <f>'Market turnover (8)'!J20</f>
        <v>343863548.93351471</v>
      </c>
      <c r="H49" s="51">
        <f>'Market turnover (8)'!K20</f>
        <v>431756219.92396575</v>
      </c>
      <c r="I49" s="51">
        <f>'Market turnover (8)'!L20</f>
        <v>493355021.75269157</v>
      </c>
    </row>
    <row r="50" spans="1:22" s="267" customFormat="1">
      <c r="A50" s="316" t="s">
        <v>286</v>
      </c>
      <c r="B50" s="51">
        <f>'Market turnover (9)'!E20</f>
        <v>0</v>
      </c>
      <c r="C50" s="51">
        <f>'Market turnover (9)'!F20</f>
        <v>18219955.981331717</v>
      </c>
      <c r="D50" s="51">
        <f>'Market turnover (9)'!G20</f>
        <v>79929740.161854178</v>
      </c>
      <c r="E50" s="51">
        <f>'Market turnover (9)'!H20</f>
        <v>202237764.93755585</v>
      </c>
      <c r="F50" s="51">
        <f>'Market turnover (9)'!I20</f>
        <v>243953184.10832489</v>
      </c>
      <c r="G50" s="51">
        <f>'Market turnover (9)'!J20</f>
        <v>360082334.3409341</v>
      </c>
      <c r="H50" s="51">
        <f>'Market turnover (9)'!K20</f>
        <v>451366847.43054372</v>
      </c>
      <c r="I50" s="51">
        <f>'Market turnover (9)'!L20</f>
        <v>507544819.95668954</v>
      </c>
    </row>
    <row r="51" spans="1:22" s="267" customFormat="1">
      <c r="A51" s="316" t="s">
        <v>287</v>
      </c>
      <c r="B51" s="51">
        <f>'Market turnover (10)'!E20</f>
        <v>0</v>
      </c>
      <c r="C51" s="51">
        <f>'Market turnover (10)'!F20</f>
        <v>8346431.5978817297</v>
      </c>
      <c r="D51" s="51">
        <f>'Market turnover (10)'!G20</f>
        <v>37018730.187207632</v>
      </c>
      <c r="E51" s="51">
        <f>'Market turnover (10)'!H20</f>
        <v>94780265.598281682</v>
      </c>
      <c r="F51" s="51">
        <f>'Market turnover (10)'!I20</f>
        <v>115807373.58414643</v>
      </c>
      <c r="G51" s="51">
        <f>'Market turnover (10)'!J20</f>
        <v>173338213.22142595</v>
      </c>
      <c r="H51" s="51">
        <f>'Market turnover (10)'!K20</f>
        <v>220618311.98987669</v>
      </c>
      <c r="I51" s="51">
        <f>'Market turnover (10)'!L20</f>
        <v>252257188.31949696</v>
      </c>
    </row>
    <row r="52" spans="1:22" s="267" customFormat="1">
      <c r="A52" s="1"/>
      <c r="B52" s="1"/>
      <c r="C52" s="1"/>
      <c r="D52" s="1"/>
      <c r="E52" s="1"/>
      <c r="F52" s="1"/>
      <c r="G52" s="1"/>
      <c r="H52" s="1"/>
      <c r="I52" s="183"/>
    </row>
    <row r="53" spans="1:22" s="267" customFormat="1">
      <c r="A53" s="1"/>
      <c r="B53" s="1"/>
      <c r="C53" s="1"/>
      <c r="D53" s="1"/>
      <c r="E53" s="1"/>
      <c r="F53" s="1"/>
      <c r="G53" s="1"/>
      <c r="H53" s="1"/>
      <c r="I53" s="1"/>
    </row>
    <row r="54" spans="1:22" s="267" customFormat="1">
      <c r="A54" s="1"/>
      <c r="B54" s="1"/>
      <c r="C54" s="1"/>
      <c r="D54" s="1"/>
      <c r="E54" s="1"/>
      <c r="F54" s="1"/>
      <c r="G54" s="1"/>
      <c r="H54" s="1"/>
      <c r="I54" s="1"/>
      <c r="J54" s="1"/>
      <c r="K54" s="1"/>
      <c r="L54" s="1"/>
      <c r="M54" s="1"/>
      <c r="N54" s="1"/>
      <c r="O54" s="1"/>
      <c r="P54" s="1"/>
      <c r="Q54" s="1"/>
      <c r="R54" s="1"/>
      <c r="S54" s="1"/>
      <c r="T54" s="1"/>
      <c r="U54" s="1"/>
      <c r="V54" s="1"/>
    </row>
    <row r="55" spans="1:22" s="267" customFormat="1">
      <c r="A55" s="1"/>
      <c r="B55" s="1"/>
      <c r="C55" s="1"/>
      <c r="D55" s="1"/>
      <c r="E55" s="1"/>
      <c r="F55" s="1"/>
      <c r="G55" s="1"/>
      <c r="H55" s="1"/>
      <c r="I55" s="1"/>
      <c r="J55" s="1"/>
      <c r="K55" s="1"/>
      <c r="L55" s="1"/>
      <c r="M55" s="1"/>
      <c r="N55" s="1"/>
      <c r="O55" s="1"/>
      <c r="P55" s="1"/>
      <c r="Q55" s="1"/>
      <c r="R55" s="1"/>
      <c r="S55" s="1"/>
      <c r="T55" s="1"/>
      <c r="U55" s="1"/>
      <c r="V55" s="1"/>
    </row>
    <row r="56" spans="1:22" s="267" customFormat="1">
      <c r="A56" s="1"/>
      <c r="B56" s="1"/>
      <c r="C56" s="1"/>
      <c r="D56" s="1"/>
      <c r="E56" s="1"/>
      <c r="F56" s="1"/>
      <c r="G56" s="1"/>
      <c r="H56" s="1"/>
      <c r="I56" s="1"/>
      <c r="J56" s="1"/>
      <c r="K56" s="1"/>
      <c r="L56" s="1"/>
      <c r="M56" s="1"/>
      <c r="N56" s="1"/>
      <c r="O56" s="1"/>
      <c r="P56" s="1"/>
      <c r="Q56" s="1"/>
      <c r="R56" s="1"/>
      <c r="S56" s="1"/>
      <c r="T56" s="1"/>
      <c r="U56" s="1"/>
      <c r="V56" s="1"/>
    </row>
    <row r="57" spans="1:22" s="267" customFormat="1">
      <c r="A57" s="1"/>
      <c r="B57" s="1"/>
      <c r="C57" s="1"/>
      <c r="D57" s="1"/>
      <c r="E57" s="1"/>
      <c r="F57" s="1"/>
      <c r="G57" s="1"/>
      <c r="H57" s="1"/>
      <c r="I57" s="1"/>
      <c r="J57" s="1"/>
      <c r="K57" s="1"/>
      <c r="L57" s="1"/>
      <c r="M57" s="1"/>
      <c r="N57" s="1"/>
      <c r="O57" s="1"/>
      <c r="P57" s="1"/>
      <c r="Q57" s="1"/>
      <c r="R57" s="1"/>
      <c r="S57" s="1"/>
      <c r="T57" s="1"/>
      <c r="U57" s="1"/>
      <c r="V57" s="1"/>
    </row>
    <row r="58" spans="1:22" s="267" customFormat="1">
      <c r="A58" s="1"/>
      <c r="B58" s="1"/>
      <c r="C58" s="1"/>
      <c r="D58" s="1"/>
      <c r="E58" s="1"/>
      <c r="F58" s="1"/>
      <c r="G58" s="1"/>
      <c r="H58" s="1"/>
      <c r="I58" s="1"/>
      <c r="J58" s="1"/>
      <c r="K58" s="1"/>
      <c r="L58" s="1"/>
      <c r="M58" s="1"/>
      <c r="N58" s="1"/>
      <c r="O58" s="1"/>
      <c r="P58" s="1"/>
      <c r="Q58" s="1"/>
      <c r="R58" s="1"/>
      <c r="S58" s="1"/>
      <c r="T58" s="1"/>
      <c r="U58" s="1"/>
      <c r="V58" s="1"/>
    </row>
    <row r="59" spans="1:22" s="267" customFormat="1">
      <c r="A59" s="1"/>
      <c r="B59" s="1"/>
      <c r="C59" s="1"/>
      <c r="D59" s="1"/>
      <c r="E59" s="1"/>
      <c r="F59" s="1"/>
      <c r="G59" s="1"/>
      <c r="H59" s="1"/>
      <c r="I59" s="1"/>
      <c r="J59" s="1"/>
      <c r="K59" s="1"/>
      <c r="L59" s="1"/>
      <c r="M59" s="1"/>
      <c r="N59" s="1"/>
      <c r="O59" s="1"/>
      <c r="P59" s="1"/>
      <c r="Q59" s="1"/>
      <c r="R59" s="1"/>
      <c r="S59" s="1"/>
      <c r="T59" s="1"/>
      <c r="U59" s="1"/>
      <c r="V59" s="1"/>
    </row>
    <row r="60" spans="1:22" s="267" customFormat="1">
      <c r="A60" s="1"/>
      <c r="B60" s="1"/>
      <c r="C60" s="1"/>
      <c r="D60" s="1"/>
      <c r="E60" s="1"/>
      <c r="F60" s="1"/>
      <c r="G60" s="1"/>
      <c r="H60" s="1"/>
      <c r="I60" s="1"/>
      <c r="J60" s="1"/>
      <c r="K60" s="1"/>
      <c r="L60" s="1"/>
      <c r="M60" s="1"/>
      <c r="N60" s="1"/>
      <c r="O60" s="1"/>
      <c r="P60" s="1"/>
      <c r="Q60" s="1"/>
      <c r="R60" s="1"/>
      <c r="S60" s="1"/>
      <c r="T60" s="1"/>
      <c r="U60" s="1"/>
      <c r="V60" s="1"/>
    </row>
    <row r="61" spans="1:22" s="267" customFormat="1">
      <c r="A61" s="1"/>
      <c r="B61" s="1"/>
      <c r="C61" s="1"/>
      <c r="D61" s="1"/>
      <c r="E61" s="1"/>
      <c r="F61" s="1"/>
      <c r="G61" s="1"/>
      <c r="H61" s="1"/>
      <c r="I61" s="1"/>
      <c r="J61" s="1"/>
      <c r="K61" s="1"/>
      <c r="L61" s="1"/>
      <c r="M61" s="1"/>
      <c r="N61" s="1"/>
      <c r="O61" s="1"/>
      <c r="P61" s="1"/>
      <c r="Q61" s="1"/>
      <c r="R61" s="1"/>
      <c r="S61" s="1"/>
      <c r="T61" s="1"/>
      <c r="U61" s="1"/>
      <c r="V61" s="1"/>
    </row>
    <row r="62" spans="1:22" s="267" customFormat="1">
      <c r="A62" s="1"/>
      <c r="B62" s="1"/>
      <c r="C62" s="1"/>
      <c r="D62" s="1"/>
      <c r="E62" s="1"/>
      <c r="F62" s="1"/>
      <c r="G62" s="1"/>
      <c r="H62" s="1"/>
      <c r="I62" s="1"/>
      <c r="J62" s="1"/>
      <c r="K62" s="1"/>
      <c r="L62" s="1"/>
      <c r="M62" s="1"/>
      <c r="N62" s="1"/>
      <c r="O62" s="1"/>
      <c r="P62" s="1"/>
      <c r="Q62" s="1"/>
      <c r="R62" s="1"/>
      <c r="S62" s="1"/>
      <c r="T62" s="1"/>
      <c r="U62" s="1"/>
      <c r="V62" s="1"/>
    </row>
    <row r="63" spans="1:22" s="267" customFormat="1">
      <c r="A63" s="1"/>
      <c r="B63" s="1"/>
      <c r="C63" s="1"/>
      <c r="D63" s="1"/>
      <c r="E63" s="1"/>
      <c r="F63" s="1"/>
      <c r="G63" s="1"/>
      <c r="H63" s="1"/>
      <c r="I63" s="1"/>
      <c r="J63" s="1"/>
      <c r="K63" s="1"/>
      <c r="L63" s="1"/>
      <c r="M63" s="1"/>
      <c r="N63" s="1"/>
      <c r="O63" s="1"/>
      <c r="P63" s="1"/>
      <c r="Q63" s="1"/>
      <c r="R63" s="1"/>
      <c r="S63" s="1"/>
      <c r="T63" s="1"/>
      <c r="U63" s="1"/>
      <c r="V63" s="1"/>
    </row>
    <row r="64" spans="1:22" s="267" customFormat="1">
      <c r="A64" s="1"/>
      <c r="B64" s="1"/>
      <c r="C64" s="1"/>
      <c r="D64" s="1"/>
      <c r="E64" s="1"/>
      <c r="F64" s="1"/>
      <c r="G64" s="1"/>
      <c r="H64" s="1"/>
      <c r="I64" s="1"/>
      <c r="J64" s="1"/>
      <c r="K64" s="1"/>
      <c r="L64" s="1"/>
      <c r="M64" s="1"/>
      <c r="N64" s="1"/>
      <c r="O64" s="1"/>
      <c r="P64" s="1"/>
      <c r="Q64" s="1"/>
      <c r="R64" s="1"/>
      <c r="S64" s="1"/>
      <c r="T64" s="1"/>
      <c r="U64" s="1"/>
      <c r="V64" s="1"/>
    </row>
    <row r="65" spans="1:22" s="267" customFormat="1">
      <c r="A65" s="1"/>
      <c r="B65" s="1"/>
      <c r="C65" s="1"/>
      <c r="D65" s="1"/>
      <c r="E65" s="1"/>
      <c r="F65" s="1"/>
      <c r="G65" s="1"/>
      <c r="H65" s="1"/>
      <c r="I65" s="1"/>
      <c r="J65" s="1"/>
      <c r="K65" s="1"/>
      <c r="L65" s="1"/>
      <c r="M65" s="1"/>
      <c r="N65" s="1"/>
      <c r="O65" s="1"/>
      <c r="P65" s="1"/>
      <c r="Q65" s="1"/>
      <c r="R65" s="1"/>
      <c r="S65" s="1"/>
      <c r="T65" s="1"/>
      <c r="U65" s="1"/>
      <c r="V65" s="1"/>
    </row>
    <row r="66" spans="1:22" s="267" customFormat="1">
      <c r="A66" s="1"/>
      <c r="B66" s="1"/>
      <c r="C66" s="1"/>
      <c r="D66" s="1"/>
      <c r="E66" s="1"/>
      <c r="F66" s="1"/>
      <c r="G66" s="1"/>
      <c r="H66" s="1"/>
      <c r="I66" s="1"/>
      <c r="J66" s="1"/>
      <c r="K66" s="1"/>
      <c r="L66" s="1"/>
      <c r="M66" s="1"/>
      <c r="N66" s="1"/>
      <c r="O66" s="1"/>
      <c r="P66" s="1"/>
      <c r="Q66" s="1"/>
      <c r="R66" s="1"/>
      <c r="S66" s="1"/>
      <c r="T66" s="1"/>
      <c r="U66" s="1"/>
      <c r="V66" s="1"/>
    </row>
    <row r="67" spans="1:22" s="267" customFormat="1">
      <c r="A67" s="1"/>
      <c r="B67" s="1"/>
      <c r="C67" s="1"/>
      <c r="D67" s="1"/>
      <c r="E67" s="1"/>
      <c r="F67" s="1"/>
      <c r="G67" s="1"/>
      <c r="H67" s="1"/>
      <c r="I67" s="1"/>
      <c r="J67" s="1"/>
      <c r="K67" s="1"/>
      <c r="L67" s="1"/>
      <c r="M67" s="1"/>
      <c r="N67" s="1"/>
      <c r="O67" s="1"/>
      <c r="P67" s="1"/>
      <c r="Q67" s="1"/>
      <c r="R67" s="1"/>
      <c r="S67" s="1"/>
      <c r="T67" s="1"/>
      <c r="U67" s="1"/>
      <c r="V67" s="1"/>
    </row>
    <row r="68" spans="1:22" s="267" customFormat="1">
      <c r="A68" s="1"/>
      <c r="B68" s="1"/>
      <c r="C68" s="1"/>
      <c r="D68" s="1"/>
      <c r="E68" s="1"/>
      <c r="F68" s="1"/>
      <c r="G68" s="1"/>
      <c r="H68" s="1"/>
      <c r="I68" s="1"/>
      <c r="J68" s="1"/>
      <c r="K68" s="1"/>
      <c r="L68" s="1"/>
      <c r="M68" s="1"/>
      <c r="N68" s="1"/>
      <c r="O68" s="1"/>
      <c r="P68" s="1"/>
      <c r="Q68" s="1"/>
      <c r="R68" s="1"/>
      <c r="S68" s="1"/>
      <c r="T68" s="1"/>
      <c r="U68" s="1"/>
      <c r="V68" s="1"/>
    </row>
    <row r="69" spans="1:22" s="267" customFormat="1">
      <c r="A69" s="1"/>
      <c r="B69" s="1"/>
      <c r="C69" s="1"/>
      <c r="D69" s="1"/>
      <c r="E69" s="1"/>
      <c r="F69" s="1"/>
      <c r="G69" s="1"/>
      <c r="H69" s="1"/>
      <c r="I69" s="1"/>
      <c r="J69" s="1"/>
      <c r="K69" s="1"/>
      <c r="L69" s="1"/>
      <c r="M69" s="1"/>
      <c r="N69" s="1"/>
      <c r="O69" s="1"/>
      <c r="P69" s="1"/>
      <c r="Q69" s="1"/>
      <c r="R69" s="1"/>
      <c r="S69" s="1"/>
      <c r="T69" s="1"/>
      <c r="U69" s="1"/>
      <c r="V69" s="1"/>
    </row>
    <row r="70" spans="1:22" s="267" customFormat="1">
      <c r="A70" s="1"/>
      <c r="B70" s="1"/>
      <c r="C70" s="1"/>
      <c r="D70" s="1"/>
      <c r="E70" s="1"/>
      <c r="F70" s="1"/>
      <c r="G70" s="1"/>
      <c r="H70" s="1"/>
      <c r="I70" s="1"/>
      <c r="J70" s="1"/>
      <c r="K70" s="1"/>
      <c r="L70" s="1"/>
      <c r="M70" s="1"/>
      <c r="N70" s="1"/>
      <c r="O70" s="1"/>
      <c r="P70" s="1"/>
      <c r="Q70" s="1"/>
      <c r="R70" s="1"/>
      <c r="S70" s="1"/>
      <c r="T70" s="1"/>
      <c r="U70" s="1"/>
      <c r="V70" s="1"/>
    </row>
    <row r="71" spans="1:22" s="267" customFormat="1">
      <c r="A71" s="1"/>
      <c r="B71" s="1"/>
      <c r="C71" s="1"/>
      <c r="D71" s="1"/>
      <c r="E71" s="1"/>
      <c r="F71" s="1"/>
      <c r="G71" s="1"/>
      <c r="H71" s="1"/>
      <c r="I71" s="1"/>
      <c r="J71" s="1"/>
      <c r="K71" s="1"/>
      <c r="L71" s="1"/>
      <c r="M71" s="1"/>
      <c r="N71" s="1"/>
      <c r="O71" s="1"/>
      <c r="P71" s="1"/>
      <c r="Q71" s="1"/>
      <c r="R71" s="1"/>
      <c r="S71" s="1"/>
      <c r="T71" s="1"/>
      <c r="U71" s="1"/>
      <c r="V71" s="1"/>
    </row>
    <row r="72" spans="1:22" s="267" customFormat="1">
      <c r="A72" s="1"/>
      <c r="B72" s="1"/>
      <c r="C72" s="1"/>
      <c r="D72" s="1"/>
      <c r="E72" s="1"/>
      <c r="F72" s="1"/>
      <c r="G72" s="1"/>
      <c r="H72" s="1"/>
      <c r="I72" s="1"/>
      <c r="J72" s="1"/>
      <c r="K72" s="1"/>
      <c r="L72" s="1"/>
      <c r="M72" s="1"/>
      <c r="N72" s="1"/>
      <c r="O72" s="1"/>
      <c r="P72" s="1"/>
      <c r="Q72" s="1"/>
      <c r="R72" s="1"/>
      <c r="S72" s="1"/>
      <c r="T72" s="1"/>
      <c r="U72" s="1"/>
      <c r="V72" s="1"/>
    </row>
    <row r="73" spans="1:22" s="267" customFormat="1">
      <c r="A73" s="1"/>
      <c r="B73" s="1"/>
      <c r="C73" s="1"/>
      <c r="D73" s="1"/>
      <c r="E73" s="1"/>
      <c r="F73" s="1"/>
      <c r="G73" s="1"/>
      <c r="H73" s="1"/>
      <c r="I73" s="1"/>
      <c r="J73" s="1"/>
      <c r="K73" s="1"/>
      <c r="L73" s="1"/>
      <c r="M73" s="1"/>
      <c r="N73" s="1"/>
      <c r="O73" s="1"/>
      <c r="P73" s="1"/>
      <c r="Q73" s="1"/>
      <c r="R73" s="1"/>
      <c r="S73" s="1"/>
      <c r="T73" s="1"/>
      <c r="U73" s="1"/>
      <c r="V73" s="1"/>
    </row>
    <row r="74" spans="1:22" s="267" customFormat="1">
      <c r="A74" s="1"/>
      <c r="B74" s="1"/>
      <c r="C74" s="1"/>
      <c r="D74" s="1"/>
      <c r="E74" s="1"/>
      <c r="F74" s="1"/>
      <c r="G74" s="1"/>
      <c r="H74" s="1"/>
      <c r="I74" s="1"/>
      <c r="J74" s="1"/>
      <c r="K74" s="1"/>
      <c r="L74" s="1"/>
      <c r="M74" s="1"/>
      <c r="N74" s="1"/>
      <c r="O74" s="1"/>
      <c r="P74" s="1"/>
      <c r="Q74" s="1"/>
      <c r="R74" s="1"/>
      <c r="S74" s="1"/>
      <c r="T74" s="1"/>
      <c r="U74" s="1"/>
      <c r="V74" s="1"/>
    </row>
    <row r="75" spans="1:22" s="267" customFormat="1">
      <c r="A75" s="1"/>
      <c r="B75" s="1"/>
      <c r="C75" s="1"/>
      <c r="D75" s="1"/>
      <c r="E75" s="1"/>
      <c r="F75" s="1"/>
      <c r="G75" s="1"/>
      <c r="H75" s="1"/>
      <c r="I75" s="1"/>
      <c r="J75" s="1"/>
      <c r="K75" s="1"/>
      <c r="L75" s="1"/>
      <c r="M75" s="1"/>
      <c r="N75" s="1"/>
      <c r="O75" s="1"/>
      <c r="P75" s="1"/>
      <c r="Q75" s="1"/>
      <c r="R75" s="1"/>
      <c r="S75" s="1"/>
      <c r="T75" s="1"/>
      <c r="U75" s="1"/>
      <c r="V75" s="1"/>
    </row>
    <row r="76" spans="1:22" s="267" customFormat="1">
      <c r="A76" s="1"/>
      <c r="B76" s="1"/>
      <c r="C76" s="1"/>
      <c r="D76" s="1"/>
      <c r="E76" s="1"/>
      <c r="F76" s="1"/>
      <c r="G76" s="1"/>
      <c r="H76" s="1"/>
      <c r="I76" s="1"/>
      <c r="J76" s="1"/>
      <c r="K76" s="1"/>
      <c r="L76" s="1"/>
      <c r="M76" s="1"/>
      <c r="N76" s="1"/>
      <c r="O76" s="1"/>
      <c r="P76" s="1"/>
      <c r="Q76" s="1"/>
      <c r="R76" s="1"/>
      <c r="S76" s="1"/>
      <c r="T76" s="1"/>
      <c r="U76" s="1"/>
      <c r="V76" s="1"/>
    </row>
    <row r="77" spans="1:22" s="267" customFormat="1">
      <c r="A77" s="1"/>
      <c r="B77" s="1"/>
      <c r="C77" s="1"/>
      <c r="D77" s="1"/>
      <c r="E77" s="1"/>
      <c r="F77" s="1"/>
      <c r="G77" s="1"/>
      <c r="H77" s="1"/>
      <c r="I77" s="1"/>
      <c r="J77" s="1"/>
      <c r="K77" s="1"/>
      <c r="L77" s="1"/>
      <c r="M77" s="1"/>
      <c r="N77" s="1"/>
      <c r="O77" s="1"/>
      <c r="P77" s="1"/>
      <c r="Q77" s="1"/>
      <c r="R77" s="1"/>
      <c r="S77" s="1"/>
      <c r="T77" s="1"/>
      <c r="U77" s="1"/>
      <c r="V77" s="1"/>
    </row>
    <row r="78" spans="1:22" s="267" customFormat="1">
      <c r="A78" s="1"/>
      <c r="B78" s="1"/>
      <c r="C78" s="1"/>
      <c r="D78" s="1"/>
      <c r="E78" s="1"/>
      <c r="F78" s="1"/>
      <c r="G78" s="1"/>
      <c r="H78" s="1"/>
      <c r="I78" s="1"/>
      <c r="J78" s="1"/>
      <c r="K78" s="1"/>
      <c r="L78" s="1"/>
      <c r="M78" s="1"/>
      <c r="N78" s="1"/>
      <c r="O78" s="1"/>
      <c r="P78" s="1"/>
      <c r="Q78" s="1"/>
      <c r="R78" s="1"/>
      <c r="S78" s="1"/>
      <c r="T78" s="1"/>
      <c r="U78" s="1"/>
      <c r="V78" s="1"/>
    </row>
    <row r="79" spans="1:22" s="267" customFormat="1">
      <c r="A79" s="1"/>
      <c r="B79" s="1"/>
      <c r="C79" s="1"/>
      <c r="D79" s="1"/>
      <c r="E79" s="1"/>
      <c r="F79" s="1"/>
      <c r="G79" s="1"/>
      <c r="H79" s="1"/>
      <c r="I79" s="1"/>
      <c r="J79" s="1"/>
      <c r="K79" s="1"/>
      <c r="L79" s="1"/>
      <c r="M79" s="1"/>
      <c r="N79" s="1"/>
      <c r="O79" s="1"/>
      <c r="P79" s="1"/>
      <c r="Q79" s="1"/>
      <c r="R79" s="1"/>
      <c r="S79" s="1"/>
      <c r="T79" s="1"/>
      <c r="U79" s="1"/>
      <c r="V79" s="1"/>
    </row>
    <row r="80" spans="1:22" s="267" customFormat="1">
      <c r="A80" s="1"/>
      <c r="B80" s="1"/>
      <c r="C80" s="1"/>
      <c r="D80" s="1"/>
      <c r="E80" s="1"/>
      <c r="F80" s="1"/>
      <c r="G80" s="1"/>
      <c r="H80" s="1"/>
      <c r="I80" s="1"/>
      <c r="J80" s="1"/>
      <c r="K80" s="1"/>
      <c r="L80" s="1"/>
      <c r="M80" s="1"/>
      <c r="N80" s="1"/>
      <c r="O80" s="1"/>
      <c r="P80" s="1"/>
      <c r="Q80" s="1"/>
      <c r="R80" s="1"/>
      <c r="S80" s="1"/>
      <c r="T80" s="1"/>
      <c r="U80" s="1"/>
      <c r="V80" s="1"/>
    </row>
    <row r="81" spans="1:22" s="267" customFormat="1">
      <c r="A81" s="1"/>
      <c r="B81" s="1"/>
      <c r="C81" s="1"/>
      <c r="D81" s="1"/>
      <c r="E81" s="1"/>
      <c r="F81" s="1"/>
      <c r="G81" s="1"/>
      <c r="H81" s="1"/>
      <c r="I81" s="1"/>
      <c r="J81" s="1"/>
      <c r="K81" s="1"/>
      <c r="L81" s="1"/>
      <c r="M81" s="1"/>
      <c r="N81" s="1"/>
      <c r="O81" s="1"/>
      <c r="P81" s="1"/>
      <c r="Q81" s="1"/>
      <c r="R81" s="1"/>
      <c r="S81" s="1"/>
      <c r="T81" s="1"/>
      <c r="U81" s="1"/>
      <c r="V81" s="1"/>
    </row>
    <row r="82" spans="1:22" s="267" customFormat="1">
      <c r="A82" s="1"/>
      <c r="B82" s="1"/>
      <c r="C82" s="1"/>
      <c r="D82" s="1"/>
      <c r="E82" s="1"/>
      <c r="F82" s="1"/>
      <c r="G82" s="1"/>
      <c r="H82" s="1"/>
      <c r="I82" s="1"/>
      <c r="J82" s="1"/>
      <c r="K82" s="1"/>
      <c r="L82" s="1"/>
      <c r="M82" s="1"/>
      <c r="N82" s="1"/>
      <c r="O82" s="1"/>
      <c r="P82" s="1"/>
      <c r="Q82" s="1"/>
      <c r="R82" s="1"/>
      <c r="S82" s="1"/>
      <c r="T82" s="1"/>
      <c r="U82" s="1"/>
      <c r="V82" s="1"/>
    </row>
    <row r="83" spans="1:22" s="267" customFormat="1">
      <c r="A83" s="1"/>
      <c r="B83" s="1"/>
      <c r="C83" s="1"/>
      <c r="D83" s="1"/>
      <c r="E83" s="1"/>
      <c r="F83" s="1"/>
      <c r="G83" s="1"/>
      <c r="H83" s="1"/>
      <c r="I83" s="1"/>
      <c r="J83" s="1"/>
      <c r="K83" s="1"/>
      <c r="L83" s="1"/>
      <c r="M83" s="1"/>
      <c r="N83" s="1"/>
      <c r="O83" s="1"/>
      <c r="P83" s="1"/>
      <c r="Q83" s="1"/>
      <c r="R83" s="1"/>
      <c r="S83" s="1"/>
      <c r="T83" s="1"/>
      <c r="U83" s="1"/>
      <c r="V83" s="1"/>
    </row>
    <row r="84" spans="1:22" s="267" customFormat="1">
      <c r="A84" s="1"/>
      <c r="B84" s="1"/>
      <c r="C84" s="1"/>
      <c r="D84" s="1"/>
      <c r="E84" s="1"/>
      <c r="F84" s="1"/>
      <c r="G84" s="1"/>
      <c r="H84" s="1"/>
      <c r="I84" s="1"/>
      <c r="J84" s="1"/>
      <c r="K84" s="1"/>
      <c r="L84" s="1"/>
      <c r="M84" s="1"/>
      <c r="N84" s="1"/>
      <c r="O84" s="1"/>
      <c r="P84" s="1"/>
      <c r="Q84" s="1"/>
      <c r="R84" s="1"/>
      <c r="S84" s="1"/>
      <c r="T84" s="1"/>
      <c r="U84" s="1"/>
      <c r="V84" s="1"/>
    </row>
    <row r="85" spans="1:22" s="267" customFormat="1">
      <c r="A85" s="1"/>
      <c r="B85" s="1"/>
      <c r="C85" s="1"/>
      <c r="D85" s="1"/>
      <c r="E85" s="1"/>
      <c r="F85" s="1"/>
      <c r="G85" s="1"/>
      <c r="H85" s="1"/>
      <c r="I85" s="1"/>
      <c r="J85" s="1"/>
      <c r="K85" s="1"/>
      <c r="L85" s="1"/>
      <c r="M85" s="1"/>
      <c r="N85" s="1"/>
      <c r="O85" s="1"/>
      <c r="P85" s="1"/>
      <c r="Q85" s="1"/>
      <c r="R85" s="1"/>
      <c r="S85" s="1"/>
      <c r="T85" s="1"/>
      <c r="U85" s="1"/>
      <c r="V85" s="1"/>
    </row>
    <row r="86" spans="1:22" s="267" customFormat="1">
      <c r="A86" s="1"/>
      <c r="B86" s="1"/>
      <c r="C86" s="1"/>
      <c r="D86" s="1"/>
      <c r="E86" s="1"/>
      <c r="F86" s="1"/>
      <c r="G86" s="1"/>
      <c r="H86" s="1"/>
      <c r="I86" s="1"/>
      <c r="J86" s="1"/>
      <c r="K86" s="1"/>
      <c r="L86" s="1"/>
      <c r="M86" s="1"/>
      <c r="N86" s="1"/>
      <c r="O86" s="1"/>
      <c r="P86" s="1"/>
      <c r="Q86" s="1"/>
      <c r="R86" s="1"/>
      <c r="S86" s="1"/>
      <c r="T86" s="1"/>
      <c r="U86" s="1"/>
      <c r="V86" s="1"/>
    </row>
    <row r="87" spans="1:22" s="267" customFormat="1">
      <c r="A87" s="1"/>
      <c r="B87" s="1"/>
      <c r="C87" s="1"/>
      <c r="D87" s="1"/>
      <c r="E87" s="1"/>
      <c r="F87" s="1"/>
      <c r="G87" s="1"/>
      <c r="H87" s="1"/>
      <c r="I87" s="1"/>
      <c r="J87" s="1"/>
      <c r="K87" s="1"/>
      <c r="L87" s="1"/>
      <c r="M87" s="1"/>
      <c r="N87" s="1"/>
      <c r="O87" s="1"/>
      <c r="P87" s="1"/>
      <c r="Q87" s="1"/>
      <c r="R87" s="1"/>
      <c r="S87" s="1"/>
      <c r="T87" s="1"/>
      <c r="U87" s="1"/>
      <c r="V87" s="1"/>
    </row>
    <row r="88" spans="1:22" s="267" customFormat="1">
      <c r="A88" s="1"/>
      <c r="B88" s="1"/>
      <c r="C88" s="1"/>
      <c r="D88" s="1"/>
      <c r="E88" s="1"/>
      <c r="F88" s="1"/>
      <c r="G88" s="1"/>
      <c r="H88" s="1"/>
      <c r="I88" s="1"/>
      <c r="J88" s="1"/>
      <c r="K88" s="1"/>
      <c r="L88" s="1"/>
      <c r="M88" s="1"/>
      <c r="N88" s="1"/>
      <c r="O88" s="1"/>
      <c r="P88" s="1"/>
      <c r="Q88" s="1"/>
      <c r="R88" s="1"/>
      <c r="S88" s="1"/>
      <c r="T88" s="1"/>
      <c r="U88" s="1"/>
      <c r="V88" s="1"/>
    </row>
    <row r="89" spans="1:22" s="267" customFormat="1">
      <c r="A89" s="1"/>
      <c r="B89" s="1"/>
      <c r="C89" s="1"/>
      <c r="D89" s="1"/>
      <c r="E89" s="1"/>
      <c r="F89" s="1"/>
      <c r="G89" s="1"/>
      <c r="H89" s="1"/>
      <c r="I89" s="1"/>
      <c r="J89" s="1"/>
      <c r="K89" s="1"/>
      <c r="L89" s="1"/>
      <c r="M89" s="1"/>
      <c r="N89" s="1"/>
      <c r="O89" s="1"/>
      <c r="P89" s="1"/>
      <c r="Q89" s="1"/>
      <c r="R89" s="1"/>
      <c r="S89" s="1"/>
      <c r="T89" s="1"/>
      <c r="U89" s="1"/>
      <c r="V89" s="1"/>
    </row>
    <row r="90" spans="1:22" s="267" customFormat="1">
      <c r="A90" s="1"/>
      <c r="B90" s="1"/>
      <c r="C90" s="1"/>
      <c r="D90" s="1"/>
      <c r="E90" s="1"/>
      <c r="F90" s="1"/>
      <c r="G90" s="1"/>
      <c r="H90" s="1"/>
      <c r="I90" s="1"/>
      <c r="J90" s="1"/>
      <c r="K90" s="1"/>
      <c r="L90" s="1"/>
      <c r="M90" s="1"/>
      <c r="N90" s="1"/>
      <c r="O90" s="1"/>
      <c r="P90" s="1"/>
      <c r="Q90" s="1"/>
      <c r="R90" s="1"/>
      <c r="S90" s="1"/>
      <c r="T90" s="1"/>
      <c r="U90" s="1"/>
      <c r="V90" s="1"/>
    </row>
  </sheetData>
  <conditionalFormatting sqref="A1:XFD8 B17:I17 L45:XFD1048576 J45:K75 A25:I25 J9:XFD44 A27:I27 B26:I26">
    <cfRule type="expression" dxfId="3931" priority="66">
      <formula>_xlfn.ISFORMULA(A1)</formula>
    </cfRule>
  </conditionalFormatting>
  <conditionalFormatting sqref="A28 A52:I53 B29:I40">
    <cfRule type="expression" dxfId="3930" priority="25">
      <formula>_xlfn.ISFORMULA(A28)</formula>
    </cfRule>
  </conditionalFormatting>
  <conditionalFormatting sqref="B28:I28">
    <cfRule type="expression" dxfId="3929" priority="24">
      <formula>_xlfn.ISFORMULA(B28)</formula>
    </cfRule>
  </conditionalFormatting>
  <conditionalFormatting sqref="A29:A39">
    <cfRule type="expression" dxfId="3928" priority="23">
      <formula>_xlfn.ISFORMULA(A29)</formula>
    </cfRule>
  </conditionalFormatting>
  <conditionalFormatting sqref="A41:I41 A42 B43:I51">
    <cfRule type="expression" dxfId="3927" priority="22">
      <formula>_xlfn.ISFORMULA(A41)</formula>
    </cfRule>
  </conditionalFormatting>
  <conditionalFormatting sqref="B42:I42">
    <cfRule type="expression" dxfId="3926" priority="21">
      <formula>_xlfn.ISFORMULA(B42)</formula>
    </cfRule>
  </conditionalFormatting>
  <conditionalFormatting sqref="A43:A51">
    <cfRule type="expression" dxfId="3925" priority="20">
      <formula>_xlfn.ISFORMULA(A43)</formula>
    </cfRule>
  </conditionalFormatting>
  <conditionalFormatting sqref="A11 A10:I10 B12:I16">
    <cfRule type="expression" dxfId="3924" priority="13">
      <formula>_xlfn.ISFORMULA(A10)</formula>
    </cfRule>
  </conditionalFormatting>
  <conditionalFormatting sqref="B11:I11">
    <cfRule type="expression" dxfId="3923" priority="12">
      <formula>_xlfn.ISFORMULA(B11)</formula>
    </cfRule>
  </conditionalFormatting>
  <conditionalFormatting sqref="A12:A16">
    <cfRule type="expression" dxfId="3922" priority="11">
      <formula>_xlfn.ISFORMULA(A12)</formula>
    </cfRule>
  </conditionalFormatting>
  <conditionalFormatting sqref="A24:I24">
    <cfRule type="expression" dxfId="3921" priority="7">
      <formula>_xlfn.ISFORMULA(A24)</formula>
    </cfRule>
  </conditionalFormatting>
  <conditionalFormatting sqref="A19 A18:I18 B20:I23">
    <cfRule type="expression" dxfId="3920" priority="6">
      <formula>_xlfn.ISFORMULA(A18)</formula>
    </cfRule>
  </conditionalFormatting>
  <conditionalFormatting sqref="B19:I19">
    <cfRule type="expression" dxfId="3919" priority="5">
      <formula>_xlfn.ISFORMULA(B19)</formula>
    </cfRule>
  </conditionalFormatting>
  <conditionalFormatting sqref="A20:A23">
    <cfRule type="expression" dxfId="3918" priority="4">
      <formula>_xlfn.ISFORMULA(A20)</formula>
    </cfRule>
  </conditionalFormatting>
  <pageMargins left="0.7" right="0.7" top="0.75" bottom="0.75" header="0.3" footer="0.3"/>
  <pageSetup paperSize="9"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F7E5-6C0A-475F-B058-094472FC10AA}">
  <sheetPr>
    <tabColor theme="9" tint="0.39997558519241921"/>
  </sheetPr>
  <dimension ref="B1:E57"/>
  <sheetViews>
    <sheetView workbookViewId="0"/>
  </sheetViews>
  <sheetFormatPr defaultColWidth="8.85546875" defaultRowHeight="13.9"/>
  <cols>
    <col min="1" max="1" width="8" style="1" customWidth="1"/>
    <col min="2" max="2" width="19.85546875" style="1" customWidth="1"/>
    <col min="3" max="3" width="25.5703125" style="1" customWidth="1"/>
    <col min="4" max="4" width="12" style="1" customWidth="1"/>
    <col min="5" max="5" width="10.140625" style="1" customWidth="1"/>
    <col min="6" max="16384" width="8.85546875" style="1"/>
  </cols>
  <sheetData>
    <row r="1" spans="2:5" s="109" customFormat="1" ht="49.5" customHeight="1">
      <c r="B1" s="109" t="s">
        <v>427</v>
      </c>
    </row>
    <row r="4" spans="2:5" ht="14.1">
      <c r="E4" s="2"/>
    </row>
    <row r="5" spans="2:5" ht="14.1">
      <c r="E5" s="2"/>
    </row>
    <row r="8" spans="2:5" s="165" customFormat="1" ht="14.1">
      <c r="B8" s="165" t="s">
        <v>443</v>
      </c>
    </row>
    <row r="11" spans="2:5" ht="14.1">
      <c r="C11" s="2" t="s">
        <v>428</v>
      </c>
      <c r="D11" s="2"/>
    </row>
    <row r="12" spans="2:5" ht="14.1">
      <c r="C12" s="44" t="s">
        <v>354</v>
      </c>
    </row>
    <row r="13" spans="2:5" ht="14.1">
      <c r="B13" s="46" t="s">
        <v>125</v>
      </c>
      <c r="C13" s="46" t="s">
        <v>410</v>
      </c>
      <c r="D13" s="46" t="s">
        <v>24</v>
      </c>
      <c r="E13" s="46">
        <v>2015</v>
      </c>
    </row>
    <row r="14" spans="2:5">
      <c r="B14" s="166" t="str">
        <f>'Deployment (6)'!C15</f>
        <v>LC fermentation</v>
      </c>
      <c r="C14" s="496" t="s">
        <v>411</v>
      </c>
      <c r="D14" s="496" t="s">
        <v>402</v>
      </c>
      <c r="E14" s="79">
        <f>'Market shares'!L14</f>
        <v>0.23536914871101619</v>
      </c>
    </row>
    <row r="15" spans="2:5">
      <c r="C15" s="496" t="s">
        <v>380</v>
      </c>
      <c r="D15" s="496" t="s">
        <v>402</v>
      </c>
      <c r="E15" s="124"/>
    </row>
    <row r="18" spans="2:5" ht="14.1">
      <c r="C18" s="2" t="s">
        <v>433</v>
      </c>
    </row>
    <row r="19" spans="2:5" ht="14.1">
      <c r="C19" s="44" t="s">
        <v>354</v>
      </c>
    </row>
    <row r="20" spans="2:5" ht="14.1">
      <c r="B20" s="46" t="s">
        <v>125</v>
      </c>
      <c r="C20" s="46" t="s">
        <v>410</v>
      </c>
      <c r="D20" s="46" t="s">
        <v>24</v>
      </c>
      <c r="E20" s="46">
        <v>2015</v>
      </c>
    </row>
    <row r="21" spans="2:5">
      <c r="B21" s="496" t="str">
        <f>'Deployment (6)'!C15</f>
        <v>LC fermentation</v>
      </c>
      <c r="C21" s="496" t="s">
        <v>411</v>
      </c>
      <c r="D21" s="496" t="s">
        <v>402</v>
      </c>
      <c r="E21" s="79">
        <f>'Market shares'!M14</f>
        <v>8.6816686421917644E-2</v>
      </c>
    </row>
    <row r="22" spans="2:5">
      <c r="C22" s="496" t="s">
        <v>380</v>
      </c>
      <c r="D22" s="496" t="s">
        <v>402</v>
      </c>
      <c r="E22" s="124"/>
    </row>
    <row r="26" spans="2:5" s="165" customFormat="1" ht="14.1">
      <c r="B26" s="165" t="s">
        <v>445</v>
      </c>
    </row>
    <row r="29" spans="2:5" ht="14.1">
      <c r="C29" s="2" t="s">
        <v>428</v>
      </c>
      <c r="D29" s="2"/>
    </row>
    <row r="30" spans="2:5" ht="14.1">
      <c r="C30" s="44" t="s">
        <v>354</v>
      </c>
    </row>
    <row r="31" spans="2:5" ht="14.1">
      <c r="B31" s="46" t="s">
        <v>125</v>
      </c>
      <c r="C31" s="46" t="s">
        <v>410</v>
      </c>
      <c r="D31" s="46" t="s">
        <v>24</v>
      </c>
      <c r="E31" s="46">
        <v>2015</v>
      </c>
    </row>
    <row r="32" spans="2:5">
      <c r="B32" s="497" t="str">
        <f>'Deployment (6)'!C15</f>
        <v>LC fermentation</v>
      </c>
      <c r="C32" s="496" t="s">
        <v>411</v>
      </c>
      <c r="D32" s="496" t="s">
        <v>402</v>
      </c>
      <c r="E32" s="79">
        <f>'Market shares'!L15</f>
        <v>1.8422741117133691E-2</v>
      </c>
    </row>
    <row r="33" spans="2:5">
      <c r="C33" s="496" t="s">
        <v>380</v>
      </c>
      <c r="D33" s="496" t="s">
        <v>402</v>
      </c>
      <c r="E33" s="124"/>
    </row>
    <row r="36" spans="2:5" ht="14.1">
      <c r="C36" s="2" t="s">
        <v>433</v>
      </c>
    </row>
    <row r="37" spans="2:5" ht="14.1">
      <c r="C37" s="44" t="s">
        <v>354</v>
      </c>
    </row>
    <row r="38" spans="2:5" ht="14.1">
      <c r="B38" s="46" t="s">
        <v>125</v>
      </c>
      <c r="C38" s="46" t="s">
        <v>410</v>
      </c>
      <c r="D38" s="46" t="s">
        <v>24</v>
      </c>
      <c r="E38" s="46">
        <v>2015</v>
      </c>
    </row>
    <row r="39" spans="2:5">
      <c r="B39" s="496" t="str">
        <f>'Deployment (6)'!C15</f>
        <v>LC fermentation</v>
      </c>
      <c r="C39" s="496" t="s">
        <v>411</v>
      </c>
      <c r="D39" s="496" t="s">
        <v>402</v>
      </c>
      <c r="E39" s="79">
        <f>'Market shares'!M15</f>
        <v>0.10907905730928349</v>
      </c>
    </row>
    <row r="40" spans="2:5">
      <c r="C40" s="496" t="s">
        <v>380</v>
      </c>
      <c r="D40" s="496" t="s">
        <v>402</v>
      </c>
      <c r="E40" s="124"/>
    </row>
    <row r="43" spans="2:5" s="165" customFormat="1" ht="14.1">
      <c r="B43" s="165" t="s">
        <v>446</v>
      </c>
    </row>
    <row r="46" spans="2:5" ht="14.1">
      <c r="C46" s="2" t="s">
        <v>428</v>
      </c>
      <c r="D46" s="2"/>
    </row>
    <row r="47" spans="2:5" ht="14.1">
      <c r="C47" s="44" t="s">
        <v>354</v>
      </c>
    </row>
    <row r="48" spans="2:5" ht="14.1">
      <c r="B48" s="46" t="s">
        <v>125</v>
      </c>
      <c r="C48" s="46" t="s">
        <v>410</v>
      </c>
      <c r="D48" s="46" t="s">
        <v>24</v>
      </c>
      <c r="E48" s="46">
        <v>2015</v>
      </c>
    </row>
    <row r="49" spans="2:5">
      <c r="B49" s="497" t="str">
        <f>'Deployment (6)'!C15</f>
        <v>LC fermentation</v>
      </c>
      <c r="C49" s="496" t="s">
        <v>411</v>
      </c>
      <c r="D49" s="496" t="s">
        <v>402</v>
      </c>
      <c r="E49" s="79">
        <f>'Market shares'!L16</f>
        <v>1.5644027939410693E-2</v>
      </c>
    </row>
    <row r="50" spans="2:5">
      <c r="C50" s="496" t="s">
        <v>380</v>
      </c>
      <c r="D50" s="496" t="s">
        <v>402</v>
      </c>
      <c r="E50" s="124"/>
    </row>
    <row r="53" spans="2:5" ht="14.1">
      <c r="C53" s="2" t="s">
        <v>433</v>
      </c>
    </row>
    <row r="54" spans="2:5" ht="14.1">
      <c r="C54" s="44" t="s">
        <v>354</v>
      </c>
    </row>
    <row r="55" spans="2:5" ht="14.1">
      <c r="B55" s="46" t="s">
        <v>125</v>
      </c>
      <c r="C55" s="46" t="s">
        <v>410</v>
      </c>
      <c r="D55" s="46" t="s">
        <v>24</v>
      </c>
      <c r="E55" s="46">
        <v>2015</v>
      </c>
    </row>
    <row r="56" spans="2:5">
      <c r="B56" s="496" t="str">
        <f>'Deployment (6)'!C15</f>
        <v>LC fermentation</v>
      </c>
      <c r="C56" s="496" t="s">
        <v>411</v>
      </c>
      <c r="D56" s="496" t="s">
        <v>402</v>
      </c>
      <c r="E56" s="79">
        <f>'Market shares'!M16</f>
        <v>0.15411745038861618</v>
      </c>
    </row>
    <row r="57" spans="2:5">
      <c r="C57" s="496" t="s">
        <v>380</v>
      </c>
      <c r="D57" s="496" t="s">
        <v>402</v>
      </c>
      <c r="E57" s="124"/>
    </row>
  </sheetData>
  <conditionalFormatting sqref="D20:D23 D38:D41 A29:A41 A11:A23 A46:A59 F46:XFD59 A1:D10 E1:XFD42 A60:XFD1048576 A42:D42 A24:D28 B11:D13 B16:D19 C14:D14 B29:D37 A43:XFD43 B59:D59 B44:D54 E44:E59">
    <cfRule type="expression" dxfId="2543" priority="16">
      <formula>_xlfn.ISFORMULA(A1)</formula>
    </cfRule>
  </conditionalFormatting>
  <conditionalFormatting sqref="B20:B22 B23:C23 B15:D15">
    <cfRule type="expression" dxfId="2542" priority="15">
      <formula>_xlfn.ISFORMULA(B15)</formula>
    </cfRule>
  </conditionalFormatting>
  <conditionalFormatting sqref="C20:C21">
    <cfRule type="expression" dxfId="2541" priority="14">
      <formula>_xlfn.ISFORMULA(C20)</formula>
    </cfRule>
  </conditionalFormatting>
  <conditionalFormatting sqref="C22">
    <cfRule type="expression" dxfId="2540" priority="13">
      <formula>_xlfn.ISFORMULA(C22)</formula>
    </cfRule>
  </conditionalFormatting>
  <conditionalFormatting sqref="B38:B40 B41:C41">
    <cfRule type="expression" dxfId="2539" priority="12">
      <formula>_xlfn.ISFORMULA(B38)</formula>
    </cfRule>
  </conditionalFormatting>
  <conditionalFormatting sqref="C38:C39">
    <cfRule type="expression" dxfId="2538" priority="11">
      <formula>_xlfn.ISFORMULA(C38)</formula>
    </cfRule>
  </conditionalFormatting>
  <conditionalFormatting sqref="C40">
    <cfRule type="expression" dxfId="2537" priority="10">
      <formula>_xlfn.ISFORMULA(C40)</formula>
    </cfRule>
  </conditionalFormatting>
  <conditionalFormatting sqref="A44:A45 F44:XFD45">
    <cfRule type="expression" dxfId="2536" priority="9">
      <formula>_xlfn.ISFORMULA(A44)</formula>
    </cfRule>
  </conditionalFormatting>
  <conditionalFormatting sqref="D55:D58">
    <cfRule type="expression" dxfId="2535" priority="4">
      <formula>_xlfn.ISFORMULA(D55)</formula>
    </cfRule>
  </conditionalFormatting>
  <conditionalFormatting sqref="B55:B57 B58:C58">
    <cfRule type="expression" dxfId="2534" priority="3">
      <formula>_xlfn.ISFORMULA(B55)</formula>
    </cfRule>
  </conditionalFormatting>
  <conditionalFormatting sqref="C55:C56">
    <cfRule type="expression" dxfId="2533" priority="2">
      <formula>_xlfn.ISFORMULA(C55)</formula>
    </cfRule>
  </conditionalFormatting>
  <conditionalFormatting sqref="C57">
    <cfRule type="expression" dxfId="2532" priority="1">
      <formula>_xlfn.ISFORMULA(C57)</formula>
    </cfRule>
  </conditionalFormatting>
  <pageMargins left="0.7" right="0.7" top="0.75" bottom="0.75" header="0.3" footer="0.3"/>
  <pageSetup paperSize="9" orientation="portrait" horizontalDpi="4294967294" verticalDpi="4294967294"/>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91D2-8413-463D-8806-C06B15164B0E}">
  <sheetPr>
    <tabColor theme="9" tint="0.39997558519241921"/>
  </sheetPr>
  <dimension ref="B1:L55"/>
  <sheetViews>
    <sheetView workbookViewId="0"/>
  </sheetViews>
  <sheetFormatPr defaultColWidth="8.85546875" defaultRowHeight="13.9"/>
  <cols>
    <col min="1" max="1" width="21.42578125" style="1" customWidth="1"/>
    <col min="2" max="2" width="16.42578125" style="1" customWidth="1"/>
    <col min="3" max="3" width="19.85546875" style="1" customWidth="1"/>
    <col min="4" max="4" width="8.85546875" style="1"/>
    <col min="5" max="5" width="18.140625" style="1" bestFit="1" customWidth="1"/>
    <col min="6" max="6" width="29.42578125" style="1" customWidth="1"/>
    <col min="7" max="7" width="25" style="1" customWidth="1"/>
    <col min="8" max="8" width="18.140625" style="1" customWidth="1"/>
    <col min="9" max="9" width="21.140625" style="1" customWidth="1"/>
    <col min="10" max="10" width="27.42578125" style="1" customWidth="1"/>
    <col min="11" max="11" width="17" style="1" customWidth="1"/>
    <col min="12" max="12" width="19.42578125" style="1" customWidth="1"/>
    <col min="13" max="16384" width="8.85546875" style="1"/>
  </cols>
  <sheetData>
    <row r="1" spans="2:12" s="3" customFormat="1" ht="49.5" customHeight="1">
      <c r="B1" s="109" t="s">
        <v>67</v>
      </c>
      <c r="C1" s="109"/>
      <c r="D1" s="109"/>
      <c r="E1" s="109"/>
      <c r="F1" s="109"/>
      <c r="G1" s="109"/>
      <c r="H1" s="109"/>
      <c r="I1" s="109"/>
      <c r="J1" s="109"/>
      <c r="K1" s="109"/>
      <c r="L1" s="109"/>
    </row>
    <row r="4" spans="2:12" ht="14.1">
      <c r="K4" s="7"/>
      <c r="L4" s="2"/>
    </row>
    <row r="5" spans="2:12" ht="14.1">
      <c r="L5" s="2"/>
    </row>
    <row r="11" spans="2:12" ht="14.1">
      <c r="C11" s="2" t="s">
        <v>447</v>
      </c>
      <c r="D11" s="2"/>
    </row>
    <row r="12" spans="2:12" ht="14.1">
      <c r="C12" s="44" t="s">
        <v>354</v>
      </c>
    </row>
    <row r="13" spans="2:12" ht="14.1">
      <c r="B13" s="46" t="s">
        <v>125</v>
      </c>
      <c r="C13" s="46" t="s">
        <v>410</v>
      </c>
      <c r="D13" s="46" t="s">
        <v>24</v>
      </c>
      <c r="E13" s="46">
        <v>2015</v>
      </c>
      <c r="F13" s="46">
        <v>2020</v>
      </c>
      <c r="G13" s="46">
        <v>2025</v>
      </c>
      <c r="H13" s="46">
        <v>2030</v>
      </c>
      <c r="I13" s="46">
        <v>2035</v>
      </c>
      <c r="J13" s="46">
        <v>2040</v>
      </c>
      <c r="K13" s="46">
        <v>2045</v>
      </c>
      <c r="L13" s="46">
        <v>2050</v>
      </c>
    </row>
    <row r="14" spans="2:12">
      <c r="B14" s="497" t="str">
        <f>'Deployment (6)'!C15</f>
        <v>LC fermentation</v>
      </c>
      <c r="C14" s="496" t="s">
        <v>411</v>
      </c>
      <c r="D14" s="496" t="s">
        <v>296</v>
      </c>
      <c r="E14" s="128">
        <f t="shared" ref="E14:K14" si="0">E29+E44</f>
        <v>0</v>
      </c>
      <c r="F14" s="128">
        <f t="shared" si="0"/>
        <v>0</v>
      </c>
      <c r="G14" s="128">
        <f t="shared" si="0"/>
        <v>0</v>
      </c>
      <c r="H14" s="128">
        <f t="shared" si="0"/>
        <v>0</v>
      </c>
      <c r="I14" s="128">
        <f t="shared" si="0"/>
        <v>0</v>
      </c>
      <c r="J14" s="128">
        <f t="shared" si="0"/>
        <v>0</v>
      </c>
      <c r="K14" s="128">
        <f t="shared" si="0"/>
        <v>0</v>
      </c>
      <c r="L14" s="128"/>
    </row>
    <row r="15" spans="2:12">
      <c r="C15" s="496" t="s">
        <v>380</v>
      </c>
      <c r="D15" s="496" t="s">
        <v>296</v>
      </c>
      <c r="E15" s="496"/>
      <c r="F15" s="51"/>
      <c r="G15" s="51"/>
      <c r="H15" s="51"/>
      <c r="I15" s="51"/>
      <c r="J15" s="51"/>
      <c r="K15" s="51"/>
      <c r="L15" s="51"/>
    </row>
    <row r="17" spans="2:12" ht="14.1">
      <c r="C17" s="44" t="s">
        <v>372</v>
      </c>
    </row>
    <row r="18" spans="2:12" ht="14.1">
      <c r="C18" s="46" t="s">
        <v>373</v>
      </c>
      <c r="D18" s="46" t="s">
        <v>24</v>
      </c>
      <c r="E18" s="46">
        <v>2015</v>
      </c>
      <c r="F18" s="46">
        <v>2020</v>
      </c>
      <c r="G18" s="46">
        <v>2025</v>
      </c>
      <c r="H18" s="46">
        <v>2030</v>
      </c>
      <c r="I18" s="46">
        <v>2035</v>
      </c>
      <c r="J18" s="46">
        <v>2040</v>
      </c>
      <c r="K18" s="46">
        <v>2045</v>
      </c>
      <c r="L18" s="46">
        <v>2050</v>
      </c>
    </row>
    <row r="19" spans="2:12" ht="27.6">
      <c r="C19" s="112" t="s">
        <v>399</v>
      </c>
      <c r="D19" s="496" t="s">
        <v>296</v>
      </c>
      <c r="E19" s="315">
        <f>E34+E50</f>
        <v>16977638.22111604</v>
      </c>
      <c r="F19" s="315">
        <f t="shared" ref="F19:L19" si="1">F34+F50</f>
        <v>27045629.900264878</v>
      </c>
      <c r="G19" s="315">
        <f t="shared" si="1"/>
        <v>33386057.401577264</v>
      </c>
      <c r="H19" s="315">
        <f t="shared" si="1"/>
        <v>43044205.016616449</v>
      </c>
      <c r="I19" s="315">
        <f t="shared" si="1"/>
        <v>115839365.78229856</v>
      </c>
      <c r="J19" s="315">
        <f t="shared" si="1"/>
        <v>174565449.77084121</v>
      </c>
      <c r="K19" s="315">
        <f t="shared" si="1"/>
        <v>207936345.04027998</v>
      </c>
      <c r="L19" s="315">
        <f t="shared" si="1"/>
        <v>209448819.3609491</v>
      </c>
    </row>
    <row r="20" spans="2:12">
      <c r="C20" s="112" t="s">
        <v>335</v>
      </c>
      <c r="D20" s="496" t="s">
        <v>296</v>
      </c>
      <c r="E20" s="315">
        <f t="shared" ref="E20:L20" si="2">E35+E51</f>
        <v>28955537.880789284</v>
      </c>
      <c r="F20" s="315">
        <f t="shared" si="2"/>
        <v>44105090.97215835</v>
      </c>
      <c r="G20" s="315">
        <f t="shared" si="2"/>
        <v>50825316.57961829</v>
      </c>
      <c r="H20" s="315">
        <f t="shared" si="2"/>
        <v>61085495.484261848</v>
      </c>
      <c r="I20" s="315">
        <f t="shared" si="2"/>
        <v>153040105.31280971</v>
      </c>
      <c r="J20" s="315">
        <f t="shared" si="2"/>
        <v>218992800.2818504</v>
      </c>
      <c r="K20" s="315">
        <f t="shared" si="2"/>
        <v>245872408.36263123</v>
      </c>
      <c r="L20" s="315">
        <f t="shared" si="2"/>
        <v>234030734.70365328</v>
      </c>
    </row>
    <row r="21" spans="2:12">
      <c r="C21" s="112"/>
      <c r="D21" s="496"/>
      <c r="E21" s="315"/>
      <c r="F21" s="315"/>
      <c r="G21" s="315"/>
      <c r="H21" s="315"/>
      <c r="I21" s="315"/>
      <c r="J21" s="315"/>
      <c r="K21" s="315"/>
      <c r="L21" s="315"/>
    </row>
    <row r="22" spans="2:12">
      <c r="C22" s="496"/>
      <c r="D22" s="496" t="s">
        <v>296</v>
      </c>
      <c r="E22" s="79"/>
      <c r="F22" s="57"/>
      <c r="G22" s="57"/>
      <c r="H22" s="79"/>
      <c r="I22" s="79"/>
      <c r="J22" s="79"/>
      <c r="K22" s="79"/>
      <c r="L22" s="79"/>
    </row>
    <row r="23" spans="2:12">
      <c r="C23" s="496"/>
      <c r="D23" s="496" t="s">
        <v>296</v>
      </c>
      <c r="E23" s="79"/>
      <c r="F23" s="57"/>
      <c r="G23" s="57"/>
      <c r="H23" s="79"/>
      <c r="I23" s="79"/>
      <c r="J23" s="79"/>
      <c r="K23" s="79"/>
      <c r="L23" s="79"/>
    </row>
    <row r="24" spans="2:12">
      <c r="C24" s="496"/>
      <c r="D24" s="496" t="s">
        <v>296</v>
      </c>
      <c r="E24" s="79"/>
      <c r="F24" s="57"/>
      <c r="G24" s="57"/>
      <c r="H24" s="79"/>
      <c r="I24" s="79"/>
      <c r="J24" s="79"/>
      <c r="K24" s="79"/>
      <c r="L24" s="79"/>
    </row>
    <row r="26" spans="2:12" ht="14.1">
      <c r="C26" s="2" t="s">
        <v>448</v>
      </c>
    </row>
    <row r="27" spans="2:12" ht="14.1">
      <c r="C27" s="44" t="s">
        <v>354</v>
      </c>
    </row>
    <row r="28" spans="2:12" ht="14.1">
      <c r="B28" s="46" t="s">
        <v>125</v>
      </c>
      <c r="C28" s="46" t="s">
        <v>410</v>
      </c>
      <c r="D28" s="46" t="s">
        <v>24</v>
      </c>
      <c r="E28" s="46">
        <v>2015</v>
      </c>
      <c r="F28" s="46">
        <v>2020</v>
      </c>
      <c r="G28" s="46">
        <v>2025</v>
      </c>
      <c r="H28" s="46">
        <v>2030</v>
      </c>
      <c r="I28" s="46">
        <v>2035</v>
      </c>
      <c r="J28" s="46">
        <v>2040</v>
      </c>
      <c r="K28" s="46">
        <v>2045</v>
      </c>
      <c r="L28" s="46">
        <v>2050</v>
      </c>
    </row>
    <row r="29" spans="2:12">
      <c r="B29" s="496" t="str">
        <f>'Deployment (6)'!C15</f>
        <v>LC fermentation</v>
      </c>
      <c r="C29" s="496" t="s">
        <v>411</v>
      </c>
      <c r="D29" s="496" t="s">
        <v>296</v>
      </c>
      <c r="E29" s="51">
        <f>'Total tradeable turnover'!E28*'UK market share'!G14</f>
        <v>0</v>
      </c>
      <c r="F29" s="51">
        <f>'Total tradeable turnover'!F28*'UK market share'!H14</f>
        <v>0</v>
      </c>
      <c r="G29" s="51">
        <f>'Total tradeable turnover'!G28*'UK market share'!I14</f>
        <v>0</v>
      </c>
      <c r="H29" s="51">
        <f>'Total tradeable turnover'!H28*'UK market share'!J14</f>
        <v>0</v>
      </c>
      <c r="I29" s="51">
        <f>'Total tradeable turnover'!I28*'UK market share'!K14</f>
        <v>0</v>
      </c>
      <c r="J29" s="51">
        <f>'Total tradeable turnover'!J28*'UK market share'!L14</f>
        <v>0</v>
      </c>
      <c r="K29" s="51">
        <f>'Total tradeable turnover'!K28*'UK market share'!M14</f>
        <v>0</v>
      </c>
      <c r="L29" s="51"/>
    </row>
    <row r="30" spans="2:12">
      <c r="C30" s="496" t="s">
        <v>380</v>
      </c>
      <c r="D30" s="496" t="s">
        <v>296</v>
      </c>
      <c r="E30" s="127"/>
      <c r="F30" s="127"/>
      <c r="G30" s="127"/>
      <c r="H30" s="127"/>
      <c r="I30" s="127"/>
      <c r="J30" s="127"/>
      <c r="K30" s="127"/>
      <c r="L30" s="127"/>
    </row>
    <row r="32" spans="2:12" ht="14.1">
      <c r="C32" s="44" t="s">
        <v>372</v>
      </c>
    </row>
    <row r="33" spans="2:12" ht="14.1">
      <c r="C33" s="46" t="s">
        <v>373</v>
      </c>
      <c r="D33" s="46" t="s">
        <v>24</v>
      </c>
      <c r="E33" s="46">
        <v>2015</v>
      </c>
      <c r="F33" s="46">
        <v>2020</v>
      </c>
      <c r="G33" s="46">
        <v>2025</v>
      </c>
      <c r="H33" s="46">
        <v>2030</v>
      </c>
      <c r="I33" s="46">
        <v>2035</v>
      </c>
      <c r="J33" s="46">
        <v>2040</v>
      </c>
      <c r="K33" s="46">
        <v>2045</v>
      </c>
      <c r="L33" s="46">
        <v>2050</v>
      </c>
    </row>
    <row r="34" spans="2:12" ht="27.6">
      <c r="C34" s="112" t="s">
        <v>399</v>
      </c>
      <c r="D34" s="496" t="s">
        <v>296</v>
      </c>
      <c r="E34" s="315">
        <f>'Total tradeable turnover (6)'!E33*'UK market share (6)'!G14</f>
        <v>3484105.0241445121</v>
      </c>
      <c r="F34" s="315">
        <f>'Total tradeable turnover (6)'!F33*'UK market share (6)'!H14</f>
        <v>974400.19198730506</v>
      </c>
      <c r="G34" s="315">
        <f>'Total tradeable turnover (6)'!G33*'UK market share (6)'!I14</f>
        <v>1100095.6045011061</v>
      </c>
      <c r="H34" s="315">
        <f>'Total tradeable turnover (6)'!H33*'UK market share (6)'!J14</f>
        <v>2437916.5989712845</v>
      </c>
      <c r="I34" s="315">
        <f>'Total tradeable turnover (6)'!I33*'UK market share (6)'!K14</f>
        <v>11571039.173475204</v>
      </c>
      <c r="J34" s="315">
        <f>'Total tradeable turnover (6)'!J33*'UK market share (6)'!L14</f>
        <v>13016689.324428905</v>
      </c>
      <c r="K34" s="315">
        <f>'Total tradeable turnover (6)'!K33*'UK market share (6)'!M14</f>
        <v>19107378.862672389</v>
      </c>
      <c r="L34" s="315">
        <f>'Total tradeable turnover (6)'!L33*'UK market share (6)'!N14</f>
        <v>22865476.487610463</v>
      </c>
    </row>
    <row r="35" spans="2:12">
      <c r="C35" s="112" t="s">
        <v>335</v>
      </c>
      <c r="D35" s="496" t="s">
        <v>296</v>
      </c>
      <c r="E35" s="315">
        <f>'Total tradeable turnover (6)'!E34*'UK market share (6)'!G15</f>
        <v>5096580.5778471334</v>
      </c>
      <c r="F35" s="315">
        <f>'Total tradeable turnover (6)'!F34*'UK market share (6)'!H15</f>
        <v>1291787.1654932378</v>
      </c>
      <c r="G35" s="315">
        <f>'Total tradeable turnover (6)'!G34*'UK market share (6)'!I15</f>
        <v>1333462.5492570787</v>
      </c>
      <c r="H35" s="315">
        <f>'Total tradeable turnover (6)'!H34*'UK market share (6)'!J15</f>
        <v>2721862.5827825018</v>
      </c>
      <c r="I35" s="315">
        <f>'Total tradeable turnover (6)'!I34*'UK market share (6)'!K15</f>
        <v>11973748.568145651</v>
      </c>
      <c r="J35" s="315">
        <f>'Total tradeable turnover (6)'!J34*'UK market share (6)'!L15</f>
        <v>12551589.104867673</v>
      </c>
      <c r="K35" s="315">
        <f>'Total tradeable turnover (6)'!K34*'UK market share (6)'!M15</f>
        <v>17248929.757893227</v>
      </c>
      <c r="L35" s="315">
        <f>'Total tradeable turnover (6)'!L34*'UK market share (6)'!N15</f>
        <v>19403328.168257549</v>
      </c>
    </row>
    <row r="36" spans="2:12">
      <c r="C36" s="112"/>
      <c r="D36" s="496"/>
      <c r="E36" s="315"/>
      <c r="F36" s="315"/>
      <c r="G36" s="315"/>
      <c r="H36" s="315"/>
      <c r="I36" s="315"/>
      <c r="J36" s="315"/>
      <c r="K36" s="315"/>
      <c r="L36" s="315"/>
    </row>
    <row r="37" spans="2:12">
      <c r="C37" s="496"/>
      <c r="D37" s="496" t="s">
        <v>296</v>
      </c>
      <c r="E37" s="79"/>
      <c r="F37" s="57"/>
      <c r="G37" s="57"/>
      <c r="H37" s="79"/>
      <c r="I37" s="79"/>
      <c r="J37" s="79"/>
      <c r="K37" s="79"/>
      <c r="L37" s="79"/>
    </row>
    <row r="38" spans="2:12">
      <c r="C38" s="496"/>
      <c r="D38" s="496" t="s">
        <v>296</v>
      </c>
      <c r="E38" s="79"/>
      <c r="F38" s="57"/>
      <c r="G38" s="57"/>
      <c r="H38" s="79"/>
      <c r="I38" s="79"/>
      <c r="J38" s="79"/>
      <c r="K38" s="79"/>
      <c r="L38" s="79"/>
    </row>
    <row r="39" spans="2:12">
      <c r="C39" s="496"/>
      <c r="D39" s="496" t="s">
        <v>296</v>
      </c>
      <c r="E39" s="79"/>
      <c r="F39" s="57"/>
      <c r="G39" s="57"/>
      <c r="H39" s="79"/>
      <c r="I39" s="79"/>
      <c r="J39" s="79"/>
      <c r="K39" s="79"/>
      <c r="L39" s="79"/>
    </row>
    <row r="40" spans="2:12">
      <c r="E40" s="312"/>
      <c r="F40" s="68"/>
      <c r="G40" s="68"/>
      <c r="H40" s="312"/>
      <c r="I40" s="312"/>
      <c r="J40" s="312"/>
      <c r="K40" s="312"/>
      <c r="L40" s="312"/>
    </row>
    <row r="41" spans="2:12" ht="14.1">
      <c r="C41" s="2" t="s">
        <v>449</v>
      </c>
    </row>
    <row r="42" spans="2:12" ht="14.1">
      <c r="C42" s="44" t="s">
        <v>354</v>
      </c>
    </row>
    <row r="43" spans="2:12" ht="14.1">
      <c r="B43" s="46" t="s">
        <v>125</v>
      </c>
      <c r="C43" s="46" t="s">
        <v>410</v>
      </c>
      <c r="D43" s="46" t="s">
        <v>24</v>
      </c>
      <c r="E43" s="46">
        <v>2015</v>
      </c>
      <c r="F43" s="46">
        <v>2020</v>
      </c>
      <c r="G43" s="46">
        <v>2025</v>
      </c>
      <c r="H43" s="46">
        <v>2030</v>
      </c>
      <c r="I43" s="46">
        <v>2035</v>
      </c>
      <c r="J43" s="46">
        <v>2040</v>
      </c>
      <c r="K43" s="46">
        <v>2045</v>
      </c>
      <c r="L43" s="46">
        <v>2050</v>
      </c>
    </row>
    <row r="44" spans="2:12">
      <c r="B44" s="496" t="str">
        <f>'Deployment (6)'!C15</f>
        <v>LC fermentation</v>
      </c>
      <c r="C44" s="496" t="s">
        <v>411</v>
      </c>
      <c r="D44" s="496" t="s">
        <v>296</v>
      </c>
      <c r="E44" s="51">
        <f>'Total tradeable turnover'!E42*'UK market share'!G31</f>
        <v>0</v>
      </c>
      <c r="F44" s="51">
        <f>'Total tradeable turnover'!F42*'UK market share'!H31</f>
        <v>0</v>
      </c>
      <c r="G44" s="51">
        <f>'Total tradeable turnover'!G42*'UK market share'!I31</f>
        <v>0</v>
      </c>
      <c r="H44" s="51">
        <f>'Total tradeable turnover'!H42*'UK market share'!J31</f>
        <v>0</v>
      </c>
      <c r="I44" s="51">
        <f>'Total tradeable turnover'!I42*'UK market share'!K31</f>
        <v>0</v>
      </c>
      <c r="J44" s="51">
        <f>'Total tradeable turnover'!J42*'UK market share'!L31</f>
        <v>0</v>
      </c>
      <c r="K44" s="51">
        <f>'Total tradeable turnover'!K42*'UK market share'!M31</f>
        <v>0</v>
      </c>
      <c r="L44" s="51">
        <f>'Total tradeable turnover'!L42*'UK market share'!N31</f>
        <v>0</v>
      </c>
    </row>
    <row r="45" spans="2:12">
      <c r="C45" s="496" t="s">
        <v>380</v>
      </c>
      <c r="D45" s="496" t="s">
        <v>296</v>
      </c>
      <c r="E45" s="127"/>
      <c r="F45" s="127"/>
      <c r="G45" s="127"/>
      <c r="H45" s="127"/>
      <c r="I45" s="127"/>
      <c r="J45" s="127"/>
      <c r="K45" s="127"/>
      <c r="L45" s="127"/>
    </row>
    <row r="48" spans="2:12" ht="14.1">
      <c r="C48" s="44" t="s">
        <v>372</v>
      </c>
    </row>
    <row r="49" spans="3:12" ht="14.1">
      <c r="C49" s="46" t="s">
        <v>373</v>
      </c>
      <c r="D49" s="46" t="s">
        <v>24</v>
      </c>
      <c r="E49" s="46">
        <v>2015</v>
      </c>
      <c r="F49" s="46">
        <v>2020</v>
      </c>
      <c r="G49" s="46">
        <v>2025</v>
      </c>
      <c r="H49" s="46">
        <v>2030</v>
      </c>
      <c r="I49" s="46">
        <v>2035</v>
      </c>
      <c r="J49" s="46">
        <v>2040</v>
      </c>
      <c r="K49" s="46">
        <v>2045</v>
      </c>
      <c r="L49" s="46">
        <v>2050</v>
      </c>
    </row>
    <row r="50" spans="3:12" ht="27.6">
      <c r="C50" s="112" t="s">
        <v>399</v>
      </c>
      <c r="D50" s="496" t="s">
        <v>296</v>
      </c>
      <c r="E50" s="315">
        <f>'Total tradeable turnover (6)'!E47*'UK market share (6)'!G27</f>
        <v>13493533.196971528</v>
      </c>
      <c r="F50" s="315">
        <f>'Total tradeable turnover (6)'!F47*'UK market share (6)'!H27</f>
        <v>26071229.708277572</v>
      </c>
      <c r="G50" s="315">
        <f>'Total tradeable turnover (6)'!G47*'UK market share (6)'!I27</f>
        <v>32285961.797076158</v>
      </c>
      <c r="H50" s="315">
        <f>'Total tradeable turnover (6)'!H47*'UK market share (6)'!J27</f>
        <v>40606288.417645164</v>
      </c>
      <c r="I50" s="315">
        <f>'Total tradeable turnover (6)'!I47*'UK market share (6)'!K27</f>
        <v>104268326.60882336</v>
      </c>
      <c r="J50" s="315">
        <f>'Total tradeable turnover (6)'!J47*'UK market share (6)'!L27</f>
        <v>161548760.4464123</v>
      </c>
      <c r="K50" s="315">
        <f>'Total tradeable turnover (6)'!K47*'UK market share (6)'!M27</f>
        <v>188828966.1776076</v>
      </c>
      <c r="L50" s="315">
        <f>'Total tradeable turnover (6)'!L47*'UK market share (6)'!N27</f>
        <v>186583342.87333864</v>
      </c>
    </row>
    <row r="51" spans="3:12">
      <c r="C51" s="112" t="s">
        <v>335</v>
      </c>
      <c r="D51" s="496" t="s">
        <v>296</v>
      </c>
      <c r="E51" s="315">
        <f>'Total tradeable turnover (6)'!E48*'UK market share (6)'!G28</f>
        <v>23858957.302942149</v>
      </c>
      <c r="F51" s="315">
        <f>'Total tradeable turnover (6)'!F48*'UK market share (6)'!H28</f>
        <v>42813303.806665115</v>
      </c>
      <c r="G51" s="315">
        <f>'Total tradeable turnover (6)'!G48*'UK market share (6)'!I28</f>
        <v>49491854.030361213</v>
      </c>
      <c r="H51" s="315">
        <f>'Total tradeable turnover (6)'!H48*'UK market share (6)'!J28</f>
        <v>58363632.901479349</v>
      </c>
      <c r="I51" s="315">
        <f>'Total tradeable turnover (6)'!I48*'UK market share (6)'!K28</f>
        <v>141066356.74466404</v>
      </c>
      <c r="J51" s="315">
        <f>'Total tradeable turnover (6)'!J48*'UK market share (6)'!L28</f>
        <v>206441211.17698273</v>
      </c>
      <c r="K51" s="315">
        <f>'Total tradeable turnover (6)'!K48*'UK market share (6)'!M28</f>
        <v>228623478.604738</v>
      </c>
      <c r="L51" s="315">
        <f>'Total tradeable turnover (6)'!L48*'UK market share (6)'!N28</f>
        <v>214627406.53539574</v>
      </c>
    </row>
    <row r="52" spans="3:12">
      <c r="C52" s="112"/>
      <c r="D52" s="496"/>
      <c r="E52" s="315"/>
      <c r="F52" s="315"/>
      <c r="G52" s="315"/>
      <c r="H52" s="315"/>
      <c r="I52" s="315"/>
      <c r="J52" s="315"/>
      <c r="K52" s="315"/>
      <c r="L52" s="315"/>
    </row>
    <row r="53" spans="3:12">
      <c r="C53" s="496"/>
      <c r="D53" s="496" t="s">
        <v>296</v>
      </c>
      <c r="E53" s="79"/>
      <c r="F53" s="57"/>
      <c r="G53" s="57"/>
      <c r="H53" s="79"/>
      <c r="I53" s="79"/>
      <c r="J53" s="79"/>
      <c r="K53" s="79"/>
      <c r="L53" s="79"/>
    </row>
    <row r="54" spans="3:12">
      <c r="C54" s="496"/>
      <c r="D54" s="496" t="s">
        <v>296</v>
      </c>
      <c r="E54" s="79"/>
      <c r="F54" s="57"/>
      <c r="G54" s="57"/>
      <c r="H54" s="79"/>
      <c r="I54" s="79"/>
      <c r="J54" s="79"/>
      <c r="K54" s="79"/>
      <c r="L54" s="79"/>
    </row>
    <row r="55" spans="3:12">
      <c r="C55" s="496"/>
      <c r="D55" s="496" t="s">
        <v>296</v>
      </c>
      <c r="E55" s="79"/>
      <c r="F55" s="57"/>
      <c r="G55" s="57"/>
      <c r="H55" s="79"/>
      <c r="I55" s="79"/>
      <c r="J55" s="79"/>
      <c r="K55" s="79"/>
      <c r="L55" s="79"/>
    </row>
  </sheetData>
  <conditionalFormatting sqref="C17:D18 D19:D24 C40:D40 C48:D49 E48:L55 A1:XFD10 A47:XFD47 B41:D42 C25:D28 C43:D43 A56:XFD1048576 C31:D33 C46:D46 B11:D16 B25:D27 E11:L46">
    <cfRule type="expression" dxfId="2531" priority="14">
      <formula>_xlfn.ISFORMULA(A1)</formula>
    </cfRule>
  </conditionalFormatting>
  <conditionalFormatting sqref="F19:L24">
    <cfRule type="expression" dxfId="2530" priority="13">
      <formula>_xlfn.ISFORMULA(F19)</formula>
    </cfRule>
  </conditionalFormatting>
  <conditionalFormatting sqref="C22:C24">
    <cfRule type="expression" dxfId="2529" priority="12">
      <formula>_xlfn.ISFORMULA(C22)</formula>
    </cfRule>
  </conditionalFormatting>
  <conditionalFormatting sqref="D40 F34:L40">
    <cfRule type="expression" dxfId="2528" priority="10">
      <formula>_xlfn.ISFORMULA(D34)</formula>
    </cfRule>
  </conditionalFormatting>
  <conditionalFormatting sqref="C37:C39">
    <cfRule type="expression" dxfId="2527" priority="9">
      <formula>_xlfn.ISFORMULA(C37)</formula>
    </cfRule>
  </conditionalFormatting>
  <conditionalFormatting sqref="F50:L55">
    <cfRule type="expression" dxfId="2526" priority="6">
      <formula>_xlfn.ISFORMULA(F50)</formula>
    </cfRule>
  </conditionalFormatting>
  <conditionalFormatting sqref="C53:C55">
    <cfRule type="expression" dxfId="2525" priority="5">
      <formula>_xlfn.ISFORMULA(C53)</formula>
    </cfRule>
  </conditionalFormatting>
  <conditionalFormatting sqref="D50:D55">
    <cfRule type="expression" dxfId="2524" priority="3">
      <formula>_xlfn.ISFORMULA(D50)</formula>
    </cfRule>
  </conditionalFormatting>
  <conditionalFormatting sqref="C30">
    <cfRule type="expression" dxfId="2523" priority="19">
      <formula>_xlfn.ISFORMULA(C30)</formula>
    </cfRule>
  </conditionalFormatting>
  <conditionalFormatting sqref="C43:C44">
    <cfRule type="expression" dxfId="2522" priority="18">
      <formula>_xlfn.ISFORMULA(C43)</formula>
    </cfRule>
  </conditionalFormatting>
  <conditionalFormatting sqref="C45:C46">
    <cfRule type="expression" dxfId="2521" priority="17">
      <formula>_xlfn.ISFORMULA(C45)</formula>
    </cfRule>
  </conditionalFormatting>
  <conditionalFormatting sqref="E29:L29">
    <cfRule type="expression" dxfId="2520" priority="15">
      <formula>_xlfn.ISFORMULA(E29)</formula>
    </cfRule>
  </conditionalFormatting>
  <conditionalFormatting sqref="C50:C52">
    <cfRule type="expression" dxfId="2519" priority="4">
      <formula>_xlfn.ISFORMULA(C50)</formula>
    </cfRule>
  </conditionalFormatting>
  <conditionalFormatting sqref="M11:XFD46 A11:A46 A48:B55 M48:XFD55 C29:C30 C44:C45">
    <cfRule type="expression" dxfId="2518" priority="23">
      <formula>_xlfn.ISFORMULA(A11)</formula>
    </cfRule>
  </conditionalFormatting>
  <conditionalFormatting sqref="B17:B24">
    <cfRule type="expression" dxfId="2517" priority="22">
      <formula>_xlfn.ISFORMULA(B17)</formula>
    </cfRule>
  </conditionalFormatting>
  <conditionalFormatting sqref="B28:B30 B43:B46 B31:C31 E45 B32:B40">
    <cfRule type="expression" dxfId="2516" priority="21">
      <formula>_xlfn.ISFORMULA(B28)</formula>
    </cfRule>
  </conditionalFormatting>
  <conditionalFormatting sqref="C28:C29">
    <cfRule type="expression" dxfId="2515" priority="20">
      <formula>_xlfn.ISFORMULA(C28)</formula>
    </cfRule>
  </conditionalFormatting>
  <conditionalFormatting sqref="D34:D39">
    <cfRule type="expression" dxfId="2514" priority="7">
      <formula>_xlfn.ISFORMULA(D34)</formula>
    </cfRule>
  </conditionalFormatting>
  <conditionalFormatting sqref="C34:C36">
    <cfRule type="expression" dxfId="2513" priority="8">
      <formula>_xlfn.ISFORMULA(C34)</formula>
    </cfRule>
  </conditionalFormatting>
  <conditionalFormatting sqref="C19:C21">
    <cfRule type="expression" dxfId="2512" priority="11">
      <formula>_xlfn.ISFORMULA(C19)</formula>
    </cfRule>
  </conditionalFormatting>
  <conditionalFormatting sqref="D29:D30">
    <cfRule type="expression" dxfId="2511" priority="2">
      <formula>_xlfn.ISFORMULA(D29)</formula>
    </cfRule>
  </conditionalFormatting>
  <conditionalFormatting sqref="D44:D45">
    <cfRule type="expression" dxfId="2510" priority="1">
      <formula>_xlfn.ISFORMULA(D44)</formula>
    </cfRule>
  </conditionalFormatting>
  <pageMargins left="0.7" right="0.7" top="0.75" bottom="0.75" header="0.3" footer="0.3"/>
  <pageSetup paperSize="9" orientation="portrait" horizontalDpi="4294967294" verticalDpi="429496729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0F92-E10E-49B9-BB69-8667D4BA8B5F}">
  <sheetPr>
    <tabColor theme="9" tint="0.39997558519241921"/>
  </sheetPr>
  <dimension ref="B1:P43"/>
  <sheetViews>
    <sheetView workbookViewId="0"/>
  </sheetViews>
  <sheetFormatPr defaultColWidth="8.85546875" defaultRowHeight="13.9"/>
  <cols>
    <col min="1" max="1" width="21.42578125" style="1" customWidth="1"/>
    <col min="2" max="2" width="14" style="1" customWidth="1"/>
    <col min="3" max="3" width="19.85546875" style="1" customWidth="1"/>
    <col min="4" max="4" width="8.85546875" style="1"/>
    <col min="5" max="5" width="24.42578125" style="1" customWidth="1"/>
    <col min="6" max="6" width="15.7109375" style="1" customWidth="1"/>
    <col min="7" max="7" width="21.85546875" style="1" customWidth="1"/>
    <col min="8" max="8" width="28.42578125" style="1" customWidth="1"/>
    <col min="9" max="9" width="11.28515625" style="1" bestFit="1" customWidth="1"/>
    <col min="10" max="10" width="14.28515625" style="1" customWidth="1"/>
    <col min="11" max="11" width="14" style="1" customWidth="1"/>
    <col min="12" max="16384" width="8.85546875" style="1"/>
  </cols>
  <sheetData>
    <row r="1" spans="2:16" s="185" customFormat="1" ht="49.5" customHeight="1">
      <c r="B1" s="109" t="s">
        <v>72</v>
      </c>
      <c r="C1" s="109"/>
      <c r="D1" s="109"/>
      <c r="E1" s="109"/>
      <c r="F1" s="109"/>
      <c r="G1" s="109"/>
      <c r="H1" s="109"/>
      <c r="I1" s="109"/>
      <c r="J1" s="109"/>
      <c r="K1" s="109"/>
      <c r="L1" s="109"/>
      <c r="M1" s="109"/>
      <c r="N1" s="109"/>
      <c r="O1" s="109"/>
      <c r="P1" s="109"/>
    </row>
    <row r="4" spans="2:16" ht="14.1">
      <c r="O4" s="7"/>
      <c r="P4" s="2"/>
    </row>
    <row r="5" spans="2:16" ht="14.1">
      <c r="P5" s="2"/>
    </row>
    <row r="11" spans="2:16" ht="14.1">
      <c r="C11" s="2" t="s">
        <v>72</v>
      </c>
      <c r="D11" s="2"/>
      <c r="E11" s="2"/>
      <c r="F11" s="2"/>
      <c r="G11" s="2"/>
      <c r="H11" s="2"/>
    </row>
    <row r="12" spans="2:16" ht="14.1">
      <c r="C12" s="44" t="s">
        <v>354</v>
      </c>
    </row>
    <row r="13" spans="2:16" ht="14.1">
      <c r="B13" s="46" t="s">
        <v>125</v>
      </c>
      <c r="C13" s="46" t="s">
        <v>410</v>
      </c>
      <c r="D13" s="46" t="s">
        <v>24</v>
      </c>
      <c r="E13" s="46">
        <v>2015</v>
      </c>
      <c r="F13" s="46">
        <v>2020</v>
      </c>
      <c r="G13" s="46">
        <v>2025</v>
      </c>
      <c r="H13" s="46">
        <v>2030</v>
      </c>
      <c r="I13" s="46">
        <v>2035</v>
      </c>
      <c r="J13" s="46">
        <v>2040</v>
      </c>
      <c r="K13" s="46">
        <v>2045</v>
      </c>
      <c r="L13" s="46">
        <v>2050</v>
      </c>
    </row>
    <row r="14" spans="2:16">
      <c r="B14" s="497" t="str">
        <f>'Deployment (6)'!C15</f>
        <v>LC fermentation</v>
      </c>
      <c r="C14" s="496" t="s">
        <v>411</v>
      </c>
      <c r="D14" s="496" t="s">
        <v>402</v>
      </c>
      <c r="E14" s="88">
        <f>AVERAGEA(J34:J38)</f>
        <v>0.34856875649046443</v>
      </c>
      <c r="F14" s="88">
        <f>E14</f>
        <v>0.34856875649046443</v>
      </c>
      <c r="G14" s="88">
        <f t="shared" ref="G14:L14" si="0">F14</f>
        <v>0.34856875649046443</v>
      </c>
      <c r="H14" s="88">
        <f t="shared" si="0"/>
        <v>0.34856875649046443</v>
      </c>
      <c r="I14" s="88">
        <f t="shared" si="0"/>
        <v>0.34856875649046443</v>
      </c>
      <c r="J14" s="88">
        <f t="shared" si="0"/>
        <v>0.34856875649046443</v>
      </c>
      <c r="K14" s="88">
        <f t="shared" si="0"/>
        <v>0.34856875649046443</v>
      </c>
      <c r="L14" s="88">
        <f t="shared" si="0"/>
        <v>0.34856875649046443</v>
      </c>
    </row>
    <row r="15" spans="2:16">
      <c r="C15" s="496" t="s">
        <v>380</v>
      </c>
      <c r="D15" s="496" t="s">
        <v>402</v>
      </c>
      <c r="E15" s="89"/>
      <c r="F15" s="89"/>
      <c r="G15" s="89"/>
      <c r="H15" s="89"/>
      <c r="I15" s="89"/>
      <c r="J15" s="89"/>
      <c r="K15" s="89"/>
      <c r="L15" s="89"/>
    </row>
    <row r="17" spans="3:14" ht="14.1">
      <c r="C17" s="44" t="s">
        <v>372</v>
      </c>
    </row>
    <row r="18" spans="3:14" ht="14.1">
      <c r="C18" s="46" t="s">
        <v>373</v>
      </c>
      <c r="D18" s="46" t="s">
        <v>24</v>
      </c>
      <c r="E18" s="46" t="s">
        <v>450</v>
      </c>
      <c r="F18" s="46" t="s">
        <v>18</v>
      </c>
      <c r="G18" s="46">
        <v>2015</v>
      </c>
      <c r="H18" s="46">
        <v>2020</v>
      </c>
      <c r="I18" s="46">
        <v>2025</v>
      </c>
      <c r="J18" s="46">
        <v>2030</v>
      </c>
      <c r="K18" s="46">
        <v>2035</v>
      </c>
      <c r="L18" s="46">
        <v>2040</v>
      </c>
      <c r="M18" s="46">
        <v>2045</v>
      </c>
      <c r="N18" s="46">
        <v>2050</v>
      </c>
    </row>
    <row r="19" spans="3:14" ht="27.6">
      <c r="C19" s="112" t="s">
        <v>399</v>
      </c>
      <c r="D19" s="496" t="s">
        <v>402</v>
      </c>
      <c r="E19" s="496" t="s">
        <v>559</v>
      </c>
      <c r="F19" s="496" t="s">
        <v>453</v>
      </c>
      <c r="G19" s="79">
        <f>AVERAGEIF(J34:J37,"&gt;0")</f>
        <v>0.39938219108216483</v>
      </c>
      <c r="H19" s="57">
        <f>G19</f>
        <v>0.39938219108216483</v>
      </c>
      <c r="I19" s="57">
        <f t="shared" ref="I19:N20" si="1">H19</f>
        <v>0.39938219108216483</v>
      </c>
      <c r="J19" s="57">
        <f t="shared" si="1"/>
        <v>0.39938219108216483</v>
      </c>
      <c r="K19" s="57">
        <f t="shared" si="1"/>
        <v>0.39938219108216483</v>
      </c>
      <c r="L19" s="57">
        <f t="shared" si="1"/>
        <v>0.39938219108216483</v>
      </c>
      <c r="M19" s="57">
        <f t="shared" si="1"/>
        <v>0.39938219108216483</v>
      </c>
      <c r="N19" s="57">
        <f t="shared" si="1"/>
        <v>0.39938219108216483</v>
      </c>
    </row>
    <row r="20" spans="3:14">
      <c r="C20" s="112" t="s">
        <v>335</v>
      </c>
      <c r="D20" s="496" t="s">
        <v>402</v>
      </c>
      <c r="E20" s="496">
        <v>71.12</v>
      </c>
      <c r="F20" s="496" t="s">
        <v>453</v>
      </c>
      <c r="G20" s="79">
        <f>J38</f>
        <v>0.54469720920582787</v>
      </c>
      <c r="H20" s="79">
        <f>G20</f>
        <v>0.54469720920582787</v>
      </c>
      <c r="I20" s="79">
        <f t="shared" si="1"/>
        <v>0.54469720920582787</v>
      </c>
      <c r="J20" s="79">
        <f t="shared" si="1"/>
        <v>0.54469720920582787</v>
      </c>
      <c r="K20" s="79">
        <f t="shared" si="1"/>
        <v>0.54469720920582787</v>
      </c>
      <c r="L20" s="79">
        <f t="shared" si="1"/>
        <v>0.54469720920582787</v>
      </c>
      <c r="M20" s="79">
        <f t="shared" si="1"/>
        <v>0.54469720920582787</v>
      </c>
      <c r="N20" s="79">
        <f t="shared" si="1"/>
        <v>0.54469720920582787</v>
      </c>
    </row>
    <row r="21" spans="3:14">
      <c r="C21" s="112"/>
      <c r="D21" s="496"/>
      <c r="E21" s="496"/>
      <c r="F21" s="57"/>
      <c r="G21" s="57"/>
      <c r="H21" s="57"/>
      <c r="I21" s="57"/>
      <c r="J21" s="57"/>
      <c r="K21" s="57"/>
      <c r="L21" s="57"/>
    </row>
    <row r="22" spans="3:14">
      <c r="C22" s="496"/>
      <c r="D22" s="496" t="s">
        <v>402</v>
      </c>
      <c r="E22" s="496"/>
      <c r="F22" s="57"/>
      <c r="G22" s="57"/>
      <c r="H22" s="57"/>
      <c r="I22" s="57"/>
      <c r="J22" s="57"/>
      <c r="K22" s="57"/>
      <c r="L22" s="57"/>
    </row>
    <row r="23" spans="3:14">
      <c r="C23" s="496"/>
      <c r="D23" s="496" t="s">
        <v>402</v>
      </c>
      <c r="E23" s="496"/>
      <c r="F23" s="57"/>
      <c r="G23" s="57"/>
      <c r="H23" s="57"/>
      <c r="I23" s="57"/>
      <c r="J23" s="57"/>
      <c r="K23" s="57"/>
      <c r="L23" s="57"/>
    </row>
    <row r="24" spans="3:14">
      <c r="C24" s="496"/>
      <c r="D24" s="496" t="s">
        <v>402</v>
      </c>
      <c r="E24" s="496"/>
      <c r="F24" s="57"/>
      <c r="G24" s="57"/>
      <c r="H24" s="57"/>
      <c r="I24" s="57"/>
      <c r="J24" s="57"/>
      <c r="K24" s="57"/>
      <c r="L24" s="57"/>
    </row>
    <row r="25" spans="3:14">
      <c r="C25" s="496"/>
      <c r="D25" s="496" t="s">
        <v>402</v>
      </c>
      <c r="E25" s="496"/>
      <c r="F25" s="496"/>
      <c r="G25" s="496"/>
      <c r="H25" s="496"/>
      <c r="I25" s="496"/>
      <c r="J25" s="496"/>
      <c r="K25" s="496"/>
      <c r="L25" s="496"/>
    </row>
    <row r="26" spans="3:14">
      <c r="C26" s="496"/>
      <c r="D26" s="496" t="s">
        <v>402</v>
      </c>
      <c r="E26" s="496"/>
      <c r="F26" s="496"/>
      <c r="G26" s="496"/>
      <c r="H26" s="496"/>
      <c r="I26" s="496"/>
      <c r="J26" s="496"/>
      <c r="K26" s="496"/>
      <c r="L26" s="496"/>
    </row>
    <row r="27" spans="3:14">
      <c r="C27" s="496"/>
      <c r="D27" s="496" t="s">
        <v>402</v>
      </c>
      <c r="E27" s="496"/>
      <c r="F27" s="496"/>
      <c r="G27" s="496"/>
      <c r="H27" s="496"/>
      <c r="I27" s="496"/>
      <c r="J27" s="496"/>
      <c r="K27" s="496"/>
      <c r="L27" s="496"/>
    </row>
    <row r="33" spans="3:11" ht="14.45">
      <c r="C33" s="126" t="s">
        <v>434</v>
      </c>
      <c r="D33" s="548" t="s">
        <v>435</v>
      </c>
      <c r="E33" s="550"/>
      <c r="F33" s="550"/>
      <c r="G33" s="549"/>
      <c r="H33" s="126" t="s">
        <v>436</v>
      </c>
      <c r="I33" s="126" t="s">
        <v>454</v>
      </c>
      <c r="J33" s="126" t="s">
        <v>455</v>
      </c>
      <c r="K33" s="126" t="s">
        <v>456</v>
      </c>
    </row>
    <row r="34" spans="3:11">
      <c r="C34" s="496">
        <f>'UK market share (6)'!C43</f>
        <v>730900</v>
      </c>
      <c r="D34" s="566" t="str">
        <f>'UK market share (6)'!D43:E43</f>
        <v>Reservoirs, tanks, vats and similar containers; for any material (excluding compressed or liquefied gas), of iron or steel, capacity exceeding 300l, whether or not lined or heat insulated</v>
      </c>
      <c r="E34" s="566"/>
      <c r="F34" s="566"/>
      <c r="G34" s="566"/>
      <c r="H34" s="47" t="s">
        <v>438</v>
      </c>
      <c r="I34" s="47">
        <f>IFERROR(VLOOKUP(C34,'SIC codes data'!$A$9:$C$17,3),"")</f>
        <v>25.29</v>
      </c>
      <c r="J34" s="206">
        <f>IFERROR(VLOOKUP(I34,'SIC codes data'!$C$9:$K$17,8),"")</f>
        <v>0.39782391686960944</v>
      </c>
      <c r="K34" s="496">
        <f>IFERROR(VLOOKUP(I34,'SIC codes data'!$C$9:$K$17,9),"")</f>
        <v>49850</v>
      </c>
    </row>
    <row r="35" spans="3:11">
      <c r="C35" s="496">
        <f>'UK market share (6)'!C44</f>
        <v>741999</v>
      </c>
      <c r="D35" s="566" t="str">
        <f>'UK market share (6)'!D44:E44</f>
        <v>Copper; articles n.e.c. in heading no. 7419</v>
      </c>
      <c r="E35" s="566"/>
      <c r="F35" s="566"/>
      <c r="G35" s="566"/>
      <c r="H35" s="47" t="s">
        <v>438</v>
      </c>
      <c r="I35" s="47">
        <f>IFERROR(VLOOKUP(C35,'SIC codes data'!$A$9:$C$17,3),"")</f>
        <v>25.93</v>
      </c>
      <c r="J35" s="206">
        <f>IFERROR(VLOOKUP(I35,'SIC codes data'!$C$9:$K$17,8),"")</f>
        <v>0.38402401515606738</v>
      </c>
      <c r="K35" s="496">
        <f>IFERROR(VLOOKUP(I35,'SIC codes data'!$C$9:$K$17,9),"")</f>
        <v>44708.333333333336</v>
      </c>
    </row>
    <row r="36" spans="3:11">
      <c r="C36" s="496">
        <f>'UK market share (6)'!C45</f>
        <v>761100</v>
      </c>
      <c r="D36" s="566" t="str">
        <f>'UK market share (6)'!D45:E45</f>
        <v>Aluminium; reservoirs, tanks, vats and similar containers, for material (not compressed or liquefied gas), of a capacity over 300l, whether or not lined, not fitted with mechanical/thermal equipment</v>
      </c>
      <c r="E36" s="566"/>
      <c r="F36" s="566"/>
      <c r="G36" s="566"/>
      <c r="H36" s="47" t="s">
        <v>438</v>
      </c>
      <c r="I36" s="47">
        <f>IFERROR(VLOOKUP(C36,'SIC codes data'!$A$9:$C$17,3),"")</f>
        <v>0</v>
      </c>
      <c r="J36" s="206" t="str">
        <f>IFERROR(VLOOKUP(I36,'SIC codes data'!$C$9:$K$17,8),"")</f>
        <v/>
      </c>
      <c r="K36" s="496" t="str">
        <f>IFERROR(VLOOKUP(I36,'SIC codes data'!$C$9:$K$17,9),"")</f>
        <v/>
      </c>
    </row>
    <row r="37" spans="3:11">
      <c r="C37" s="496">
        <f>'UK market share (6)'!C46</f>
        <v>841940</v>
      </c>
      <c r="D37" s="566" t="str">
        <f>'UK market share (6)'!D46:E46</f>
        <v>Distilling or rectifying plant; not used for domestic purposes</v>
      </c>
      <c r="E37" s="566"/>
      <c r="F37" s="566"/>
      <c r="G37" s="566"/>
      <c r="H37" s="47" t="s">
        <v>438</v>
      </c>
      <c r="I37" s="47">
        <f>IFERROR(VLOOKUP(C37,'SIC codes data'!$A$9:$C$17,3),"")</f>
        <v>28.29</v>
      </c>
      <c r="J37" s="206">
        <f>IFERROR(VLOOKUP(I37,'SIC codes data'!$C$9:$K$17,8),"")</f>
        <v>0.41629864122081761</v>
      </c>
      <c r="K37" s="496">
        <f>IFERROR(VLOOKUP(I37,'SIC codes data'!$C$9:$K$17,9),"")</f>
        <v>64416.996047430825</v>
      </c>
    </row>
    <row r="38" spans="3:11">
      <c r="C38" s="496" t="s">
        <v>421</v>
      </c>
      <c r="D38" s="566" t="s">
        <v>457</v>
      </c>
      <c r="E38" s="566"/>
      <c r="F38" s="566"/>
      <c r="G38" s="566"/>
      <c r="H38" s="47" t="s">
        <v>508</v>
      </c>
      <c r="I38" s="47">
        <v>71.12</v>
      </c>
      <c r="J38" s="206">
        <v>0.54469720920582787</v>
      </c>
      <c r="K38" s="496">
        <v>73522.721343123296</v>
      </c>
    </row>
    <row r="39" spans="3:11">
      <c r="C39" s="496"/>
      <c r="D39" s="566"/>
      <c r="E39" s="566"/>
      <c r="F39" s="566"/>
      <c r="G39" s="566"/>
      <c r="H39" s="496"/>
      <c r="I39" s="47" t="str">
        <f>IFERROR(VLOOKUP(C39,'SIC codes data'!$A$9:$C$17,3),"")</f>
        <v/>
      </c>
      <c r="J39" s="206" t="str">
        <f>IFERROR(VLOOKUP(I39,'SIC codes data'!$C$9:$K$17,8),"")</f>
        <v/>
      </c>
      <c r="K39" s="496" t="str">
        <f>IFERROR(VLOOKUP(I39,'SIC codes data'!$C$9:$K$17,9),"")</f>
        <v/>
      </c>
    </row>
    <row r="40" spans="3:11">
      <c r="C40" s="496"/>
      <c r="D40" s="566"/>
      <c r="E40" s="566"/>
      <c r="F40" s="566"/>
      <c r="G40" s="566"/>
      <c r="H40" s="496"/>
      <c r="I40" s="47" t="str">
        <f>IFERROR(VLOOKUP(C40,'SIC codes data'!$A$9:$C$17,3),"")</f>
        <v/>
      </c>
      <c r="J40" s="206" t="str">
        <f>IFERROR(VLOOKUP(I40,'SIC codes data'!$C$9:$K$17,8),"")</f>
        <v/>
      </c>
      <c r="K40" s="496" t="str">
        <f>IFERROR(VLOOKUP(I40,'SIC codes data'!$C$9:$K$17,9),"")</f>
        <v/>
      </c>
    </row>
    <row r="41" spans="3:11">
      <c r="C41" s="496"/>
      <c r="D41" s="566"/>
      <c r="E41" s="566"/>
      <c r="F41" s="566"/>
      <c r="G41" s="566"/>
      <c r="H41" s="496"/>
      <c r="I41" s="47" t="str">
        <f>IFERROR(VLOOKUP(C41,'SIC codes data'!$A$9:$C$17,3),"")</f>
        <v/>
      </c>
      <c r="J41" s="206" t="str">
        <f>IFERROR(VLOOKUP(I41,'SIC codes data'!$C$9:$K$17,8),"")</f>
        <v/>
      </c>
      <c r="K41" s="496" t="str">
        <f>IFERROR(VLOOKUP(I41,'SIC codes data'!$C$9:$K$17,9),"")</f>
        <v/>
      </c>
    </row>
    <row r="42" spans="3:11">
      <c r="C42" s="496"/>
      <c r="D42" s="566"/>
      <c r="E42" s="566"/>
      <c r="F42" s="566"/>
      <c r="G42" s="566"/>
      <c r="H42" s="496"/>
      <c r="I42" s="47" t="str">
        <f>IFERROR(VLOOKUP(C42,'SIC codes data'!$A$9:$C$17,3),"")</f>
        <v/>
      </c>
      <c r="J42" s="206" t="str">
        <f>IFERROR(VLOOKUP(I42,'SIC codes data'!$C$9:$K$17,8),"")</f>
        <v/>
      </c>
      <c r="K42" s="496" t="str">
        <f>IFERROR(VLOOKUP(I42,'SIC codes data'!$C$9:$K$17,9),"")</f>
        <v/>
      </c>
    </row>
    <row r="43" spans="3:11">
      <c r="C43" s="496"/>
      <c r="D43" s="566"/>
      <c r="E43" s="566"/>
      <c r="F43" s="566"/>
      <c r="G43" s="566"/>
      <c r="H43" s="496"/>
      <c r="I43" s="47" t="str">
        <f>IFERROR(VLOOKUP(C43,'SIC codes data'!$A$9:$C$17,3),"")</f>
        <v/>
      </c>
      <c r="J43" s="206" t="str">
        <f>IFERROR(VLOOKUP(I43,'SIC codes data'!$C$9:$K$17,8),"")</f>
        <v/>
      </c>
      <c r="K43" s="496" t="str">
        <f>IFERROR(VLOOKUP(I43,'SIC codes data'!$C$9:$K$17,9),"")</f>
        <v/>
      </c>
    </row>
  </sheetData>
  <mergeCells count="11">
    <mergeCell ref="D33:G33"/>
    <mergeCell ref="D34:G34"/>
    <mergeCell ref="D35:G35"/>
    <mergeCell ref="D36:G36"/>
    <mergeCell ref="D37:G37"/>
    <mergeCell ref="D43:G43"/>
    <mergeCell ref="D38:G38"/>
    <mergeCell ref="D39:G39"/>
    <mergeCell ref="D40:G40"/>
    <mergeCell ref="D41:G41"/>
    <mergeCell ref="D42:G42"/>
  </mergeCells>
  <conditionalFormatting sqref="A1:XFD10 A11:A24 A28:XFD32 A25:B27 L33:XFD43 A33:B1048576 C44:XFD1048576 Q11:XFD12 E25:XFD27 C22:L27 D21:L21 M13:XFD17 M21:XFD24 O18:XFD20 C14:L17 C18:D18 G18:N18">
    <cfRule type="expression" dxfId="2509" priority="14">
      <formula>_xlfn.ISFORMULA(A1)</formula>
    </cfRule>
  </conditionalFormatting>
  <conditionalFormatting sqref="D19:D20">
    <cfRule type="expression" dxfId="2508" priority="13">
      <formula>_xlfn.ISFORMULA(D19)</formula>
    </cfRule>
  </conditionalFormatting>
  <conditionalFormatting sqref="B14:D14">
    <cfRule type="expression" dxfId="2507" priority="12">
      <formula>_xlfn.ISFORMULA(B14)</formula>
    </cfRule>
  </conditionalFormatting>
  <conditionalFormatting sqref="C22:C27">
    <cfRule type="expression" dxfId="2506" priority="11">
      <formula>_xlfn.ISFORMULA(C22)</formula>
    </cfRule>
  </conditionalFormatting>
  <conditionalFormatting sqref="C19:C21">
    <cfRule type="expression" dxfId="2505" priority="6">
      <formula>_xlfn.ISFORMULA(C19)</formula>
    </cfRule>
  </conditionalFormatting>
  <conditionalFormatting sqref="J34:K43">
    <cfRule type="expression" dxfId="2504" priority="4">
      <formula>_xlfn.ISFORMULA(J34)</formula>
    </cfRule>
  </conditionalFormatting>
  <conditionalFormatting sqref="H19:N20">
    <cfRule type="expression" dxfId="2503" priority="3">
      <formula>_xlfn.ISFORMULA(H19)</formula>
    </cfRule>
  </conditionalFormatting>
  <conditionalFormatting sqref="G19:N20">
    <cfRule type="expression" dxfId="2502" priority="2">
      <formula>_xlfn.ISFORMULA(G19)</formula>
    </cfRule>
  </conditionalFormatting>
  <conditionalFormatting sqref="E19:F20">
    <cfRule type="expression" dxfId="2501" priority="1">
      <formula>_xlfn.ISFORMULA(E19)</formula>
    </cfRule>
  </conditionalFormatting>
  <pageMargins left="0.7" right="0.7" top="0.75" bottom="0.75" header="0.3" footer="0.3"/>
  <pageSetup paperSize="9" orientation="portrait" horizontalDpi="4294967294" verticalDpi="429496729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B8AFF-7795-4716-BF4D-7AE398E0292B}">
  <sheetPr>
    <tabColor theme="9" tint="0.39997558519241921"/>
  </sheetPr>
  <dimension ref="B1:R42"/>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8.140625" style="1" bestFit="1" customWidth="1"/>
    <col min="10" max="10" width="18.42578125" style="1" customWidth="1"/>
    <col min="11" max="11" width="15.7109375" style="1" customWidth="1"/>
    <col min="12" max="12" width="15.140625" style="1" customWidth="1"/>
    <col min="13" max="13" width="15.42578125" style="1" customWidth="1"/>
    <col min="14" max="14" width="17" style="1" customWidth="1"/>
    <col min="15" max="16" width="16.7109375" style="1" customWidth="1"/>
    <col min="17" max="16384" width="8.85546875" style="1"/>
  </cols>
  <sheetData>
    <row r="1" spans="2:18" s="3" customFormat="1" ht="49.5" customHeight="1">
      <c r="B1" s="109" t="s">
        <v>458</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Q11" s="5"/>
      <c r="R11" s="5"/>
    </row>
    <row r="12" spans="2:18" ht="14.45">
      <c r="C12" s="44" t="s">
        <v>354</v>
      </c>
      <c r="Q12" s="5"/>
      <c r="R12" s="5"/>
    </row>
    <row r="13" spans="2:18" ht="14.45">
      <c r="B13" s="46" t="s">
        <v>125</v>
      </c>
      <c r="C13" s="123" t="s">
        <v>410</v>
      </c>
      <c r="D13" s="123" t="s">
        <v>24</v>
      </c>
      <c r="E13" s="123">
        <v>2015</v>
      </c>
      <c r="F13" s="123">
        <v>2020</v>
      </c>
      <c r="G13" s="123">
        <v>2025</v>
      </c>
      <c r="H13" s="123">
        <v>2030</v>
      </c>
      <c r="I13" s="123">
        <v>2035</v>
      </c>
      <c r="J13" s="123">
        <v>2040</v>
      </c>
      <c r="K13" s="123">
        <v>2045</v>
      </c>
      <c r="L13" s="123">
        <v>2050</v>
      </c>
      <c r="M13" s="5"/>
      <c r="N13" s="5"/>
    </row>
    <row r="14" spans="2:18" ht="14.45">
      <c r="B14" s="497" t="str">
        <f>'Deployment (6)'!C15</f>
        <v>LC fermentation</v>
      </c>
      <c r="C14" s="110" t="s">
        <v>411</v>
      </c>
      <c r="D14" s="110" t="s">
        <v>296</v>
      </c>
      <c r="E14" s="132">
        <f>'UK captured turnover'!E14*'GVA turnover multiplier'!G14</f>
        <v>0</v>
      </c>
      <c r="F14" s="132">
        <f>'UK captured turnover'!F14*'GVA turnover multiplier'!H14</f>
        <v>0</v>
      </c>
      <c r="G14" s="132">
        <f>'UK captured turnover'!G14*'GVA turnover multiplier'!I14</f>
        <v>0</v>
      </c>
      <c r="H14" s="132">
        <f>'UK captured turnover'!H14*'GVA turnover multiplier'!J14</f>
        <v>0</v>
      </c>
      <c r="I14" s="132">
        <f>'UK captured turnover'!I14*'GVA turnover multiplier'!K14</f>
        <v>0</v>
      </c>
      <c r="J14" s="132">
        <f>'UK captured turnover'!J14*'GVA turnover multiplier'!L14</f>
        <v>0</v>
      </c>
      <c r="K14" s="132">
        <f>'UK captured turnover'!K14*'GVA turnover multiplier'!M14</f>
        <v>0</v>
      </c>
      <c r="L14" s="132">
        <f>'UK captured turnover'!L14*'GVA turnover multiplier'!N14</f>
        <v>0</v>
      </c>
      <c r="M14" s="5"/>
      <c r="N14" s="5"/>
    </row>
    <row r="15" spans="2:18" ht="14.45">
      <c r="C15" s="110" t="s">
        <v>380</v>
      </c>
      <c r="D15" s="110" t="s">
        <v>296</v>
      </c>
      <c r="E15" s="110"/>
      <c r="F15" s="131">
        <f>'GVA turnover multiplier'!G15*'UK captured turnover'!F15</f>
        <v>0</v>
      </c>
      <c r="G15" s="131">
        <f>'GVA turnover multiplier'!H15*'UK captured turnover'!G15</f>
        <v>0</v>
      </c>
      <c r="H15" s="131">
        <f>'GVA turnover multiplier'!I15*'UK captured turnover'!H15</f>
        <v>0</v>
      </c>
      <c r="I15" s="131">
        <f>'GVA turnover multiplier'!J15*'UK captured turnover'!I15</f>
        <v>0</v>
      </c>
      <c r="J15" s="131">
        <f>'GVA turnover multiplier'!K15*'UK captured turnover'!J15</f>
        <v>0</v>
      </c>
      <c r="K15" s="131">
        <f>'GVA turnover multiplier'!L15*'UK captured turnover'!K15</f>
        <v>0</v>
      </c>
      <c r="L15" s="131">
        <f>'GVA turnover multiplier'!M15*'UK captured turnover'!L15</f>
        <v>0</v>
      </c>
      <c r="M15" s="5"/>
      <c r="N15" s="5"/>
    </row>
    <row r="16" spans="2:18" ht="14.45">
      <c r="C16" s="120"/>
      <c r="D16" s="120"/>
      <c r="E16" s="120"/>
      <c r="F16" s="120"/>
      <c r="G16" s="120"/>
      <c r="H16" s="120"/>
      <c r="I16" s="120"/>
      <c r="J16" s="120"/>
      <c r="K16" s="120"/>
      <c r="L16" s="120"/>
      <c r="M16" s="5"/>
      <c r="N16" s="5"/>
    </row>
    <row r="17" spans="3:18" ht="14.45">
      <c r="C17" s="44" t="s">
        <v>372</v>
      </c>
      <c r="M17" s="5"/>
      <c r="N17" s="5"/>
    </row>
    <row r="18" spans="3:18" ht="14.45">
      <c r="C18" s="46" t="s">
        <v>373</v>
      </c>
      <c r="D18" s="46" t="s">
        <v>24</v>
      </c>
      <c r="E18" s="46">
        <v>2015</v>
      </c>
      <c r="F18" s="46">
        <v>2020</v>
      </c>
      <c r="G18" s="46">
        <v>2025</v>
      </c>
      <c r="H18" s="46">
        <v>2030</v>
      </c>
      <c r="I18" s="46">
        <v>2035</v>
      </c>
      <c r="J18" s="46">
        <v>2040</v>
      </c>
      <c r="K18" s="46">
        <v>2045</v>
      </c>
      <c r="L18" s="46">
        <v>2050</v>
      </c>
      <c r="M18" s="5"/>
      <c r="N18" s="5"/>
    </row>
    <row r="19" spans="3:18" ht="14.45">
      <c r="C19" s="112" t="s">
        <v>399</v>
      </c>
      <c r="D19" s="496" t="s">
        <v>296</v>
      </c>
      <c r="E19" s="51">
        <f>'UK captured turnover (6)'!E19*'GVA turnover multiplier (6)'!G19</f>
        <v>6780566.3521496309</v>
      </c>
      <c r="F19" s="51">
        <f>'UK captured turnover (6)'!F19*'GVA turnover multiplier (6)'!H19</f>
        <v>10801542.928765098</v>
      </c>
      <c r="G19" s="51">
        <f>'UK captured turnover (6)'!G19*'GVA turnover multiplier (6)'!I19</f>
        <v>13333796.756636854</v>
      </c>
      <c r="H19" s="51">
        <f>'UK captured turnover (6)'!H19*'GVA turnover multiplier (6)'!J19</f>
        <v>17191088.91292619</v>
      </c>
      <c r="I19" s="51">
        <f>'UK captured turnover (6)'!I19*'GVA turnover multiplier (6)'!K19</f>
        <v>46264179.71970275</v>
      </c>
      <c r="J19" s="51">
        <f>'UK captured turnover (6)'!J19*'GVA turnover multiplier (6)'!L19</f>
        <v>69718331.816722155</v>
      </c>
      <c r="K19" s="51">
        <f>'UK captured turnover (6)'!K19*'GVA turnover multiplier (6)'!M19</f>
        <v>83046073.087804064</v>
      </c>
      <c r="L19" s="51">
        <f>'UK captured turnover (6)'!L19*'GVA turnover multiplier (6)'!N19</f>
        <v>83650128.395948395</v>
      </c>
      <c r="M19" s="5"/>
      <c r="N19" s="5"/>
    </row>
    <row r="20" spans="3:18" ht="14.45">
      <c r="C20" s="112" t="s">
        <v>335</v>
      </c>
      <c r="D20" s="496" t="s">
        <v>296</v>
      </c>
      <c r="E20" s="51">
        <f>'UK captured turnover (6)'!E20*'GVA turnover multiplier (6)'!G20</f>
        <v>15772000.674719553</v>
      </c>
      <c r="F20" s="51">
        <f>'UK captured turnover (6)'!F20*'GVA turnover multiplier (6)'!H20</f>
        <v>24023919.964303806</v>
      </c>
      <c r="G20" s="51">
        <f>'UK captured turnover (6)'!G20*'GVA turnover multiplier (6)'!I20</f>
        <v>27684408.097920775</v>
      </c>
      <c r="H20" s="51">
        <f>'UK captured turnover (6)'!H20*'GVA turnover multiplier (6)'!J20</f>
        <v>33273098.913232628</v>
      </c>
      <c r="I20" s="51">
        <f>'UK captured turnover (6)'!I20*'GVA turnover multiplier (6)'!K20</f>
        <v>83360518.260453433</v>
      </c>
      <c r="J20" s="51">
        <f>'UK captured turnover (6)'!J20*'GVA turnover multiplier (6)'!L20</f>
        <v>119284767.14969315</v>
      </c>
      <c r="K20" s="51">
        <f>'UK captured turnover (6)'!K20*'GVA turnover multiplier (6)'!M20</f>
        <v>133926014.65584089</v>
      </c>
      <c r="L20" s="51">
        <f>'UK captured turnover (6)'!L20*'GVA turnover multiplier (6)'!N20</f>
        <v>127475888.06146944</v>
      </c>
      <c r="M20" s="5"/>
      <c r="N20" s="5"/>
    </row>
    <row r="21" spans="3:18" ht="14.45">
      <c r="C21" s="112"/>
      <c r="D21" s="496" t="s">
        <v>296</v>
      </c>
      <c r="E21" s="51"/>
      <c r="F21" s="51"/>
      <c r="G21" s="51"/>
      <c r="H21" s="51"/>
      <c r="I21" s="51"/>
      <c r="J21" s="51"/>
      <c r="K21" s="51"/>
      <c r="L21" s="51"/>
      <c r="M21" s="5"/>
      <c r="N21" s="5"/>
    </row>
    <row r="22" spans="3:18" ht="14.45">
      <c r="C22" s="496"/>
      <c r="D22" s="496" t="s">
        <v>296</v>
      </c>
      <c r="E22" s="79"/>
      <c r="F22" s="57"/>
      <c r="G22" s="57"/>
      <c r="H22" s="79"/>
      <c r="I22" s="79"/>
      <c r="J22" s="79"/>
      <c r="K22" s="79"/>
      <c r="L22" s="79"/>
      <c r="M22" s="5"/>
      <c r="N22" s="5"/>
    </row>
    <row r="23" spans="3:18" ht="14.45">
      <c r="C23" s="496"/>
      <c r="D23" s="496" t="s">
        <v>296</v>
      </c>
      <c r="E23" s="79"/>
      <c r="F23" s="57"/>
      <c r="G23" s="57"/>
      <c r="H23" s="79"/>
      <c r="I23" s="79"/>
      <c r="J23" s="79"/>
      <c r="K23" s="79"/>
      <c r="L23" s="79"/>
      <c r="M23" s="5"/>
      <c r="N23" s="5"/>
    </row>
    <row r="24" spans="3:18" ht="14.45">
      <c r="C24" s="496"/>
      <c r="D24" s="496" t="s">
        <v>296</v>
      </c>
      <c r="E24" s="79"/>
      <c r="F24" s="57"/>
      <c r="G24" s="57"/>
      <c r="H24" s="79"/>
      <c r="I24" s="79"/>
      <c r="J24" s="79"/>
      <c r="K24" s="79"/>
      <c r="L24" s="79"/>
      <c r="M24" s="5"/>
      <c r="N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row r="38" spans="17:18" ht="14.45">
      <c r="Q38" s="5"/>
      <c r="R38" s="5"/>
    </row>
    <row r="39" spans="17:18" ht="14.45">
      <c r="Q39" s="5"/>
      <c r="R39" s="5"/>
    </row>
    <row r="40" spans="17:18" ht="14.45">
      <c r="Q40" s="5"/>
      <c r="R40" s="5"/>
    </row>
    <row r="41" spans="17:18" ht="14.45">
      <c r="Q41" s="5"/>
      <c r="R41" s="5"/>
    </row>
    <row r="42" spans="17:18" ht="14.45">
      <c r="Q42" s="5"/>
      <c r="R42" s="5"/>
    </row>
  </sheetData>
  <conditionalFormatting sqref="A1:XFD9 A10:B10 A11:A42 F14:L14 B17:B42 A43:B1048576 Q43:XFD1048576 C25:P1048576 B11:P12 B13:L13 B14:E15 B16:L16 S10:XFD12 S25:XFD42 O13:XFD24 C17:L18 C24:L24 D19:L23">
    <cfRule type="expression" dxfId="2500" priority="4">
      <formula>_xlfn.ISFORMULA(A1)</formula>
    </cfRule>
  </conditionalFormatting>
  <conditionalFormatting sqref="D24 F19:L24">
    <cfRule type="expression" dxfId="2499" priority="3">
      <formula>_xlfn.ISFORMULA(D19)</formula>
    </cfRule>
  </conditionalFormatting>
  <conditionalFormatting sqref="C22:C23">
    <cfRule type="expression" dxfId="2498" priority="2">
      <formula>_xlfn.ISFORMULA(C22)</formula>
    </cfRule>
  </conditionalFormatting>
  <conditionalFormatting sqref="C19:C21">
    <cfRule type="expression" dxfId="2497" priority="1">
      <formula>_xlfn.ISFORMULA(C19)</formula>
    </cfRule>
  </conditionalFormatting>
  <pageMargins left="0.7" right="0.7" top="0.75" bottom="0.75" header="0.3" footer="0.3"/>
  <pageSetup paperSize="9" orientation="portrait" horizontalDpi="4294967294" verticalDpi="4294967294"/>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A2B60-9A3A-4FD8-8F41-4D24C6208C20}">
  <sheetPr>
    <tabColor theme="9" tint="0.39997558519241921"/>
  </sheetPr>
  <dimension ref="B1:R45"/>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14" style="1" customWidth="1"/>
    <col min="5" max="5" width="29.85546875" style="1" customWidth="1"/>
    <col min="6" max="6" width="15.7109375" style="1" customWidth="1"/>
    <col min="7" max="7" width="21.85546875" style="1" customWidth="1"/>
    <col min="8" max="8" width="21.42578125" style="1" customWidth="1"/>
    <col min="9" max="9" width="12.42578125" style="1" customWidth="1"/>
    <col min="10" max="10" width="11.42578125" style="1" bestFit="1" customWidth="1"/>
    <col min="11" max="11" width="12.4257812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185" customFormat="1" ht="49.5" customHeight="1">
      <c r="B1" s="109" t="s">
        <v>460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459</v>
      </c>
      <c r="D11" s="2"/>
      <c r="E11" s="2"/>
      <c r="F11" s="2"/>
      <c r="G11" s="2"/>
      <c r="H11" s="2"/>
      <c r="J11" s="91"/>
      <c r="Q11" s="5"/>
      <c r="R11" s="5"/>
    </row>
    <row r="12" spans="2:18" ht="14.45">
      <c r="C12" s="44" t="s">
        <v>372</v>
      </c>
      <c r="Q12" s="5"/>
      <c r="R12" s="5"/>
    </row>
    <row r="13" spans="2:18" ht="14.45">
      <c r="B13" s="46" t="s">
        <v>125</v>
      </c>
      <c r="C13" s="46" t="s">
        <v>373</v>
      </c>
      <c r="D13" s="46" t="s">
        <v>24</v>
      </c>
      <c r="E13" s="46" t="s">
        <v>450</v>
      </c>
      <c r="F13" s="46" t="s">
        <v>18</v>
      </c>
      <c r="G13" s="46">
        <v>2015</v>
      </c>
      <c r="H13" s="46">
        <v>2020</v>
      </c>
      <c r="I13" s="46">
        <v>2025</v>
      </c>
      <c r="J13" s="46">
        <v>2030</v>
      </c>
      <c r="K13" s="46">
        <v>2035</v>
      </c>
      <c r="L13" s="46">
        <v>2040</v>
      </c>
      <c r="M13" s="46">
        <v>2045</v>
      </c>
      <c r="N13" s="46">
        <v>2050</v>
      </c>
      <c r="O13" s="5"/>
      <c r="P13" s="5"/>
    </row>
    <row r="14" spans="2:18" ht="14.45">
      <c r="B14" s="497" t="str">
        <f>'Deployment (6)'!C15</f>
        <v>LC fermentation</v>
      </c>
      <c r="C14" s="112" t="s">
        <v>399</v>
      </c>
      <c r="D14" s="496" t="s">
        <v>461</v>
      </c>
      <c r="E14" s="496" t="s">
        <v>559</v>
      </c>
      <c r="F14" s="496" t="s">
        <v>453</v>
      </c>
      <c r="G14" s="496">
        <f>AVERAGEIF(K36:K39,"&gt;0")*F28</f>
        <v>84256.924571805008</v>
      </c>
      <c r="H14" s="60">
        <f>$G$14*G24</f>
        <v>87681.559110199727</v>
      </c>
      <c r="I14" s="60">
        <f t="shared" ref="I14:N14" si="0">$G$14*H24</f>
        <v>91245.388400612384</v>
      </c>
      <c r="J14" s="60">
        <f t="shared" si="0"/>
        <v>94954.070033297379</v>
      </c>
      <c r="K14" s="60">
        <f t="shared" si="0"/>
        <v>98813.491552059961</v>
      </c>
      <c r="L14" s="60">
        <f t="shared" si="0"/>
        <v>102829.77980075066</v>
      </c>
      <c r="M14" s="60">
        <f t="shared" si="0"/>
        <v>107009.31064964918</v>
      </c>
      <c r="N14" s="60">
        <f t="shared" si="0"/>
        <v>111358.71911717863</v>
      </c>
      <c r="O14" s="5"/>
      <c r="P14" s="5"/>
    </row>
    <row r="15" spans="2:18" ht="14.45">
      <c r="C15" s="112" t="s">
        <v>335</v>
      </c>
      <c r="D15" s="496" t="s">
        <v>461</v>
      </c>
      <c r="E15" s="496">
        <v>71.12</v>
      </c>
      <c r="F15" s="496" t="s">
        <v>453</v>
      </c>
      <c r="G15" s="496">
        <f>K40*F28</f>
        <v>116901.12693556605</v>
      </c>
      <c r="H15" s="496">
        <f>$G$15*G24</f>
        <v>121652.58966596307</v>
      </c>
      <c r="I15" s="496">
        <f t="shared" ref="I15:N15" si="1">$G$15*H24</f>
        <v>126597.17626667826</v>
      </c>
      <c r="J15" s="496">
        <f t="shared" si="1"/>
        <v>131742.73628455709</v>
      </c>
      <c r="K15" s="496">
        <f t="shared" si="1"/>
        <v>137097.43831237944</v>
      </c>
      <c r="L15" s="496">
        <f t="shared" si="1"/>
        <v>142669.78295652667</v>
      </c>
      <c r="M15" s="496">
        <f t="shared" si="1"/>
        <v>148468.61633172084</v>
      </c>
      <c r="N15" s="496">
        <f t="shared" si="1"/>
        <v>154503.14410425987</v>
      </c>
      <c r="O15" s="5"/>
      <c r="P15" s="5"/>
    </row>
    <row r="16" spans="2:18" ht="14.45">
      <c r="C16" s="112"/>
      <c r="D16" s="496" t="s">
        <v>461</v>
      </c>
      <c r="E16" s="496"/>
      <c r="F16" s="60"/>
      <c r="G16" s="60"/>
      <c r="H16" s="60"/>
      <c r="I16" s="60"/>
      <c r="J16" s="60"/>
      <c r="K16" s="60"/>
      <c r="L16" s="60"/>
      <c r="M16" s="5"/>
      <c r="N16" s="5"/>
    </row>
    <row r="17" spans="3:18" ht="14.45">
      <c r="C17" s="496"/>
      <c r="D17" s="496" t="s">
        <v>461</v>
      </c>
      <c r="E17" s="496"/>
      <c r="F17" s="60"/>
      <c r="G17" s="60"/>
      <c r="H17" s="60"/>
      <c r="I17" s="60"/>
      <c r="J17" s="60"/>
      <c r="K17" s="60"/>
      <c r="L17" s="60"/>
      <c r="M17" s="5"/>
      <c r="N17" s="5"/>
    </row>
    <row r="18" spans="3:18" ht="14.45">
      <c r="C18" s="496"/>
      <c r="D18" s="496" t="s">
        <v>461</v>
      </c>
      <c r="E18" s="496"/>
      <c r="F18" s="60"/>
      <c r="G18" s="60"/>
      <c r="H18" s="60"/>
      <c r="I18" s="60"/>
      <c r="J18" s="60"/>
      <c r="K18" s="60"/>
      <c r="L18" s="60"/>
      <c r="M18" s="5"/>
      <c r="N18" s="5"/>
    </row>
    <row r="19" spans="3:18" ht="14.45">
      <c r="C19" s="496"/>
      <c r="D19" s="496" t="s">
        <v>461</v>
      </c>
      <c r="E19" s="496"/>
      <c r="F19" s="60"/>
      <c r="G19" s="60"/>
      <c r="H19" s="60"/>
      <c r="I19" s="60"/>
      <c r="J19" s="60"/>
      <c r="K19" s="60"/>
      <c r="L19" s="60"/>
      <c r="M19" s="5"/>
      <c r="N19" s="5"/>
    </row>
    <row r="20" spans="3:18" ht="14.45">
      <c r="Q20" s="5"/>
      <c r="R20" s="5"/>
    </row>
    <row r="21" spans="3:18" ht="14.45">
      <c r="Q21" s="5"/>
      <c r="R21" s="5"/>
    </row>
    <row r="22" spans="3:18" ht="14.45">
      <c r="Q22" s="5"/>
      <c r="R22" s="5"/>
    </row>
    <row r="23" spans="3:18" ht="14.45">
      <c r="E23" s="133" t="s">
        <v>463</v>
      </c>
      <c r="F23" s="46">
        <v>2015</v>
      </c>
      <c r="G23" s="46">
        <v>2020</v>
      </c>
      <c r="H23" s="46">
        <v>2025</v>
      </c>
      <c r="I23" s="46">
        <v>2030</v>
      </c>
      <c r="J23" s="46">
        <v>2035</v>
      </c>
      <c r="K23" s="46">
        <v>2040</v>
      </c>
      <c r="L23" s="46">
        <v>2045</v>
      </c>
      <c r="M23" s="46">
        <v>2050</v>
      </c>
      <c r="N23" s="5"/>
      <c r="O23" s="5"/>
    </row>
    <row r="24" spans="3:18" ht="14.45">
      <c r="E24" s="496"/>
      <c r="F24" s="496">
        <v>1</v>
      </c>
      <c r="G24" s="134">
        <f t="shared" ref="G24:M24" si="2">F24*1.008^(G23-F23)</f>
        <v>1.0406451405127681</v>
      </c>
      <c r="H24" s="134">
        <f t="shared" si="2"/>
        <v>1.0829423084728389</v>
      </c>
      <c r="I24" s="134">
        <f t="shared" si="2"/>
        <v>1.126958650767939</v>
      </c>
      <c r="J24" s="134">
        <f t="shared" si="2"/>
        <v>1.1727640434804814</v>
      </c>
      <c r="K24" s="134">
        <f t="shared" si="2"/>
        <v>1.2204312028160675</v>
      </c>
      <c r="L24" s="134">
        <f t="shared" si="2"/>
        <v>1.2700358005406933</v>
      </c>
      <c r="M24" s="134">
        <f t="shared" si="2"/>
        <v>1.3216565841099157</v>
      </c>
      <c r="N24" s="5"/>
      <c r="O24" s="5"/>
    </row>
    <row r="25" spans="3:18" ht="14.45">
      <c r="N25" s="5"/>
      <c r="O25" s="5"/>
    </row>
    <row r="26" spans="3:18" ht="14.45">
      <c r="E26"/>
      <c r="F26" s="135"/>
      <c r="G26" s="136" t="s">
        <v>464</v>
      </c>
      <c r="N26" s="5"/>
      <c r="O26" s="5"/>
    </row>
    <row r="27" spans="3:18" ht="14.1">
      <c r="E27" s="133" t="s">
        <v>465</v>
      </c>
      <c r="F27" s="46">
        <v>2015</v>
      </c>
      <c r="G27" s="46">
        <v>2020</v>
      </c>
      <c r="H27" s="46">
        <v>2025</v>
      </c>
      <c r="I27" s="46">
        <v>2030</v>
      </c>
      <c r="J27" s="46">
        <v>2035</v>
      </c>
      <c r="K27" s="46">
        <v>2040</v>
      </c>
      <c r="L27" s="46">
        <v>2045</v>
      </c>
      <c r="M27" s="46">
        <v>2050</v>
      </c>
    </row>
    <row r="28" spans="3:18">
      <c r="E28" s="1" t="s">
        <v>466</v>
      </c>
      <c r="F28" s="1">
        <v>1.59</v>
      </c>
      <c r="G28" s="137"/>
      <c r="H28" s="137"/>
      <c r="I28" s="137"/>
      <c r="J28" s="137"/>
      <c r="K28" s="137"/>
      <c r="L28" s="137"/>
      <c r="M28" s="137"/>
    </row>
    <row r="35" spans="3:11" ht="14.45">
      <c r="C35" s="126" t="s">
        <v>434</v>
      </c>
      <c r="D35" s="548" t="s">
        <v>435</v>
      </c>
      <c r="E35" s="550"/>
      <c r="F35" s="550"/>
      <c r="G35" s="549"/>
      <c r="H35" s="126" t="s">
        <v>436</v>
      </c>
      <c r="I35" s="126" t="s">
        <v>454</v>
      </c>
      <c r="J35" s="126" t="s">
        <v>455</v>
      </c>
      <c r="K35" s="126" t="s">
        <v>456</v>
      </c>
    </row>
    <row r="36" spans="3:11">
      <c r="C36" s="496">
        <f>'GVA turnover multiplier (6)'!C34</f>
        <v>730900</v>
      </c>
      <c r="D36" s="566" t="str">
        <f>'GVA turnover multiplier (6)'!D34:G34</f>
        <v>Reservoirs, tanks, vats and similar containers; for any material (excluding compressed or liquefied gas), of iron or steel, capacity exceeding 300l, whether or not lined or heat insulated</v>
      </c>
      <c r="E36" s="566"/>
      <c r="F36" s="566"/>
      <c r="G36" s="566"/>
      <c r="H36" s="47" t="str">
        <f>'GVA turnover multiplier (6)'!H34</f>
        <v>CAPEX</v>
      </c>
      <c r="I36" s="47">
        <f>'GVA turnover multiplier (6)'!I34</f>
        <v>25.29</v>
      </c>
      <c r="J36" s="47">
        <f>'GVA turnover multiplier (6)'!J34</f>
        <v>0.39782391686960944</v>
      </c>
      <c r="K36" s="47">
        <f>'GVA turnover multiplier (6)'!K34</f>
        <v>49850</v>
      </c>
    </row>
    <row r="37" spans="3:11">
      <c r="C37" s="496">
        <f>'GVA turnover multiplier (6)'!C35</f>
        <v>741999</v>
      </c>
      <c r="D37" s="566" t="str">
        <f>'GVA turnover multiplier (6)'!D35:G35</f>
        <v>Copper; articles n.e.c. in heading no. 7419</v>
      </c>
      <c r="E37" s="566"/>
      <c r="F37" s="566"/>
      <c r="G37" s="566"/>
      <c r="H37" s="47" t="str">
        <f>'GVA turnover multiplier (6)'!H35</f>
        <v>CAPEX</v>
      </c>
      <c r="I37" s="47">
        <f>'GVA turnover multiplier (6)'!I35</f>
        <v>25.93</v>
      </c>
      <c r="J37" s="47">
        <f>'GVA turnover multiplier (6)'!J35</f>
        <v>0.38402401515606738</v>
      </c>
      <c r="K37" s="47">
        <f>'GVA turnover multiplier (6)'!K35</f>
        <v>44708.333333333336</v>
      </c>
    </row>
    <row r="38" spans="3:11">
      <c r="C38" s="496">
        <f>'GVA turnover multiplier (6)'!C36</f>
        <v>761100</v>
      </c>
      <c r="D38" s="566" t="str">
        <f>'GVA turnover multiplier (6)'!D36:G36</f>
        <v>Aluminium; reservoirs, tanks, vats and similar containers, for material (not compressed or liquefied gas), of a capacity over 300l, whether or not lined, not fitted with mechanical/thermal equipment</v>
      </c>
      <c r="E38" s="566"/>
      <c r="F38" s="566"/>
      <c r="G38" s="566"/>
      <c r="H38" s="47" t="str">
        <f>'GVA turnover multiplier (6)'!H36</f>
        <v>CAPEX</v>
      </c>
      <c r="I38" s="47">
        <f>'GVA turnover multiplier (6)'!I36</f>
        <v>0</v>
      </c>
      <c r="J38" s="47" t="str">
        <f>'GVA turnover multiplier (6)'!J36</f>
        <v/>
      </c>
      <c r="K38" s="47" t="str">
        <f>'GVA turnover multiplier (6)'!K36</f>
        <v/>
      </c>
    </row>
    <row r="39" spans="3:11">
      <c r="C39" s="496">
        <f>'GVA turnover multiplier (6)'!C37</f>
        <v>841940</v>
      </c>
      <c r="D39" s="566" t="str">
        <f>'GVA turnover multiplier (6)'!D37:G37</f>
        <v>Distilling or rectifying plant; not used for domestic purposes</v>
      </c>
      <c r="E39" s="566"/>
      <c r="F39" s="566"/>
      <c r="G39" s="566"/>
      <c r="H39" s="47" t="str">
        <f>'GVA turnover multiplier (6)'!H37</f>
        <v>CAPEX</v>
      </c>
      <c r="I39" s="47">
        <f>'GVA turnover multiplier (6)'!I37</f>
        <v>28.29</v>
      </c>
      <c r="J39" s="47">
        <f>'GVA turnover multiplier (6)'!J37</f>
        <v>0.41629864122081761</v>
      </c>
      <c r="K39" s="47">
        <f>'GVA turnover multiplier (6)'!K37</f>
        <v>64416.996047430825</v>
      </c>
    </row>
    <row r="40" spans="3:11">
      <c r="C40" s="496" t="str">
        <f>'GVA turnover multiplier (6)'!C38</f>
        <v>N/A</v>
      </c>
      <c r="D40" s="566" t="str">
        <f>'GVA turnover multiplier (6)'!D38:G38</f>
        <v>Engineering activities and related technical consultancy</v>
      </c>
      <c r="E40" s="566"/>
      <c r="F40" s="566"/>
      <c r="G40" s="566"/>
      <c r="H40" s="47" t="str">
        <f>'GVA turnover multiplier (6)'!H38</f>
        <v>Capex</v>
      </c>
      <c r="I40" s="47">
        <f>'GVA turnover multiplier (6)'!I38</f>
        <v>71.12</v>
      </c>
      <c r="J40" s="47">
        <f>'GVA turnover multiplier (6)'!J38</f>
        <v>0.54469720920582787</v>
      </c>
      <c r="K40" s="47">
        <f>'GVA turnover multiplier (6)'!K38</f>
        <v>73522.721343123296</v>
      </c>
    </row>
    <row r="41" spans="3:11">
      <c r="C41" s="496">
        <f>'GVA turnover multiplier (6)'!C39</f>
        <v>0</v>
      </c>
      <c r="D41" s="566">
        <f>'GVA turnover multiplier (6)'!D39:G39</f>
        <v>0</v>
      </c>
      <c r="E41" s="566"/>
      <c r="F41" s="566"/>
      <c r="G41" s="566"/>
      <c r="H41" s="47">
        <f>'GVA turnover multiplier (6)'!H39</f>
        <v>0</v>
      </c>
      <c r="I41" s="47" t="str">
        <f>'GVA turnover multiplier (6)'!I39</f>
        <v/>
      </c>
      <c r="J41" s="47" t="str">
        <f>'GVA turnover multiplier (6)'!J39</f>
        <v/>
      </c>
      <c r="K41" s="47" t="str">
        <f>'GVA turnover multiplier (6)'!K39</f>
        <v/>
      </c>
    </row>
    <row r="42" spans="3:11">
      <c r="C42" s="496">
        <f>'GVA turnover multiplier (6)'!C40</f>
        <v>0</v>
      </c>
      <c r="D42" s="566">
        <f>'GVA turnover multiplier (6)'!D40:G40</f>
        <v>0</v>
      </c>
      <c r="E42" s="566"/>
      <c r="F42" s="566"/>
      <c r="G42" s="566"/>
      <c r="H42" s="47">
        <f>'GVA turnover multiplier (6)'!H40</f>
        <v>0</v>
      </c>
      <c r="I42" s="47" t="str">
        <f>'GVA turnover multiplier (6)'!I40</f>
        <v/>
      </c>
      <c r="J42" s="47" t="str">
        <f>'GVA turnover multiplier (6)'!J40</f>
        <v/>
      </c>
      <c r="K42" s="47" t="str">
        <f>'GVA turnover multiplier (6)'!K40</f>
        <v/>
      </c>
    </row>
    <row r="43" spans="3:11">
      <c r="C43" s="496">
        <f>'GVA turnover multiplier (6)'!C41</f>
        <v>0</v>
      </c>
      <c r="D43" s="566">
        <f>'GVA turnover multiplier (6)'!D41:G41</f>
        <v>0</v>
      </c>
      <c r="E43" s="566"/>
      <c r="F43" s="566"/>
      <c r="G43" s="566"/>
      <c r="H43" s="47">
        <f>'GVA turnover multiplier (6)'!H41</f>
        <v>0</v>
      </c>
      <c r="I43" s="47" t="str">
        <f>'GVA turnover multiplier (6)'!I41</f>
        <v/>
      </c>
      <c r="J43" s="47" t="str">
        <f>'GVA turnover multiplier (6)'!J41</f>
        <v/>
      </c>
      <c r="K43" s="47" t="str">
        <f>'GVA turnover multiplier (6)'!K41</f>
        <v/>
      </c>
    </row>
    <row r="44" spans="3:11">
      <c r="C44" s="496">
        <f>'GVA turnover multiplier (6)'!C42</f>
        <v>0</v>
      </c>
      <c r="D44" s="566">
        <f>'GVA turnover multiplier (6)'!D42:G42</f>
        <v>0</v>
      </c>
      <c r="E44" s="566"/>
      <c r="F44" s="566"/>
      <c r="G44" s="566"/>
      <c r="H44" s="47">
        <f>'GVA turnover multiplier (6)'!H42</f>
        <v>0</v>
      </c>
      <c r="I44" s="47" t="str">
        <f>'GVA turnover multiplier (6)'!I42</f>
        <v/>
      </c>
      <c r="J44" s="47" t="str">
        <f>'GVA turnover multiplier (6)'!J42</f>
        <v/>
      </c>
      <c r="K44" s="47" t="str">
        <f>'GVA turnover multiplier (6)'!K42</f>
        <v/>
      </c>
    </row>
    <row r="45" spans="3:11">
      <c r="C45" s="496">
        <f>'GVA turnover multiplier (6)'!C43</f>
        <v>0</v>
      </c>
      <c r="D45" s="566">
        <f>'GVA turnover multiplier (6)'!D43:G43</f>
        <v>0</v>
      </c>
      <c r="E45" s="566"/>
      <c r="F45" s="566"/>
      <c r="G45" s="566"/>
      <c r="H45" s="47">
        <f>'GVA turnover multiplier (6)'!H43</f>
        <v>0</v>
      </c>
      <c r="I45" s="47" t="str">
        <f>'GVA turnover multiplier (6)'!I43</f>
        <v/>
      </c>
      <c r="J45" s="47" t="str">
        <f>'GVA turnover multiplier (6)'!J43</f>
        <v/>
      </c>
      <c r="K45" s="47" t="str">
        <f>'GVA turnover multiplier (6)'!K43</f>
        <v/>
      </c>
    </row>
  </sheetData>
  <mergeCells count="11">
    <mergeCell ref="D35:G35"/>
    <mergeCell ref="D36:G36"/>
    <mergeCell ref="D37:G37"/>
    <mergeCell ref="D38:G38"/>
    <mergeCell ref="D39:G39"/>
    <mergeCell ref="D45:G45"/>
    <mergeCell ref="D40:G40"/>
    <mergeCell ref="D41:G41"/>
    <mergeCell ref="D42:G42"/>
    <mergeCell ref="D43:G43"/>
    <mergeCell ref="D44:G44"/>
  </mergeCells>
  <conditionalFormatting sqref="A1:XFD9 A10:B10 C46:H1048576 P35:P47 A11:A1048576 B61:B1048576 I48:P1048576 B44:B47 B14:B37 S10:XFD12 B11:P12 C20:P22 C17:L19 Q30:XFD1048576 N27:XFD29 A23:E23 A24:M25 A27:E27 A26:D26 A28:D28 C30:P34 A29:M29 S20:XFD22 P23:XFD26 O16:XFD19 Q13:XFD15 D16:L16 D14:D15 B13:D13 G13:N15">
    <cfRule type="expression" dxfId="2496" priority="19">
      <formula>_xlfn.ISFORMULA(A1)</formula>
    </cfRule>
  </conditionalFormatting>
  <conditionalFormatting sqref="F26 H26:M26 B38:B43 I46:O47 B48:B60 L35:O45 G28:M28">
    <cfRule type="expression" dxfId="2495" priority="16">
      <formula>_xlfn.ISFORMULA(B26)</formula>
    </cfRule>
  </conditionalFormatting>
  <conditionalFormatting sqref="F23:M23">
    <cfRule type="expression" dxfId="2494" priority="15">
      <formula>_xlfn.ISFORMULA(F23)</formula>
    </cfRule>
  </conditionalFormatting>
  <conditionalFormatting sqref="F27:M27">
    <cfRule type="expression" dxfId="2493" priority="11">
      <formula>_xlfn.ISFORMULA(F27)</formula>
    </cfRule>
  </conditionalFormatting>
  <conditionalFormatting sqref="C14:C16">
    <cfRule type="expression" dxfId="2492" priority="3">
      <formula>_xlfn.ISFORMULA(C14)</formula>
    </cfRule>
  </conditionalFormatting>
  <conditionalFormatting sqref="E28:F28">
    <cfRule type="expression" dxfId="2491" priority="2">
      <formula>_xlfn.ISFORMULA(E28)</formula>
    </cfRule>
  </conditionalFormatting>
  <conditionalFormatting sqref="E14:F15">
    <cfRule type="expression" dxfId="2490" priority="1">
      <formula>_xlfn.ISFORMULA(E14)</formula>
    </cfRule>
  </conditionalFormatting>
  <hyperlinks>
    <hyperlink ref="G26" r:id="rId1" xr:uid="{24FC5305-BCD2-45CA-985E-06D1E0D9F64B}"/>
  </hyperlinks>
  <pageMargins left="0.7" right="0.7" top="0.75" bottom="0.75" header="0.3" footer="0.3"/>
  <pageSetup paperSize="9" orientation="portrait" horizontalDpi="4294967294" verticalDpi="4294967294" r:id="rId2"/>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57B9B-8661-40F6-B358-7D761F1A88F2}">
  <sheetPr>
    <tabColor theme="9" tint="0.39997558519241921"/>
  </sheetPr>
  <dimension ref="B1:R37"/>
  <sheetViews>
    <sheetView workbookViewId="0"/>
  </sheetViews>
  <sheetFormatPr defaultColWidth="8.85546875" defaultRowHeight="13.9"/>
  <cols>
    <col min="1" max="1" width="21.42578125" style="1" customWidth="1"/>
    <col min="2" max="2" width="17.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15.2851562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2:18" s="3" customFormat="1" ht="49.5" customHeight="1">
      <c r="B1" s="109" t="s">
        <v>80</v>
      </c>
      <c r="C1" s="109"/>
      <c r="D1" s="109"/>
      <c r="E1" s="109"/>
      <c r="F1" s="109"/>
      <c r="G1" s="109"/>
      <c r="H1" s="109"/>
      <c r="I1" s="109"/>
      <c r="J1" s="109"/>
      <c r="K1" s="109"/>
      <c r="L1" s="109"/>
      <c r="M1" s="109"/>
      <c r="N1" s="109"/>
      <c r="O1" s="109"/>
      <c r="P1" s="109"/>
      <c r="Q1" s="109"/>
      <c r="R1" s="109"/>
    </row>
    <row r="4" spans="2:18" ht="14.1">
      <c r="O4" s="7"/>
      <c r="P4" s="2"/>
    </row>
    <row r="5" spans="2:18" ht="14.1">
      <c r="P5" s="2"/>
    </row>
    <row r="10" spans="2:18" ht="14.45">
      <c r="C10" s="5"/>
      <c r="D10" s="5"/>
      <c r="E10" s="5"/>
      <c r="F10" s="5"/>
      <c r="G10" s="5"/>
      <c r="H10" s="5"/>
      <c r="I10" s="5"/>
      <c r="J10" s="5"/>
      <c r="K10" s="5"/>
      <c r="L10" s="5"/>
      <c r="M10" s="5"/>
      <c r="N10" s="5"/>
      <c r="O10" s="5"/>
      <c r="P10" s="5"/>
      <c r="Q10" s="5"/>
      <c r="R10" s="5"/>
    </row>
    <row r="11" spans="2:18" ht="14.45">
      <c r="C11" s="2" t="s">
        <v>467</v>
      </c>
      <c r="D11" s="2"/>
      <c r="E11" s="2"/>
      <c r="F11" s="2"/>
      <c r="G11" s="2"/>
      <c r="H11" s="2"/>
      <c r="Q11" s="5"/>
      <c r="R11" s="5"/>
    </row>
    <row r="12" spans="2:18" ht="14.45">
      <c r="C12" s="44" t="s">
        <v>372</v>
      </c>
      <c r="Q12" s="5"/>
      <c r="R12" s="5"/>
    </row>
    <row r="13" spans="2:18" ht="14.45">
      <c r="B13" s="46" t="s">
        <v>125</v>
      </c>
      <c r="C13" s="46" t="s">
        <v>373</v>
      </c>
      <c r="D13" s="46" t="s">
        <v>24</v>
      </c>
      <c r="E13" s="46">
        <v>2015</v>
      </c>
      <c r="F13" s="46">
        <v>2020</v>
      </c>
      <c r="G13" s="46">
        <v>2025</v>
      </c>
      <c r="H13" s="46">
        <v>2030</v>
      </c>
      <c r="I13" s="46">
        <v>2035</v>
      </c>
      <c r="J13" s="46">
        <v>2040</v>
      </c>
      <c r="K13" s="46">
        <v>2045</v>
      </c>
      <c r="L13" s="46">
        <v>2050</v>
      </c>
      <c r="M13" s="5"/>
      <c r="N13" s="5"/>
    </row>
    <row r="14" spans="2:18" ht="14.45">
      <c r="B14" s="497" t="str">
        <f>'Deployment (6)'!C15</f>
        <v>LC fermentation</v>
      </c>
      <c r="C14" s="112" t="s">
        <v>399</v>
      </c>
      <c r="D14" s="496" t="s">
        <v>124</v>
      </c>
      <c r="E14" s="315">
        <f>'GVA (6)'!E19/'GVA per worker (6)'!G14</f>
        <v>80.474885436521376</v>
      </c>
      <c r="F14" s="315">
        <f>'GVA (6)'!F19/'GVA per worker (6)'!H14</f>
        <v>123.19058920005664</v>
      </c>
      <c r="G14" s="315">
        <f>'GVA (6)'!G19/'GVA per worker (6)'!I14</f>
        <v>146.13118526160349</v>
      </c>
      <c r="H14" s="315">
        <f>'GVA (6)'!H19/'GVA per worker (6)'!J14</f>
        <v>181.04636175045283</v>
      </c>
      <c r="I14" s="315">
        <f>'GVA (6)'!I19/'GVA per worker (6)'!K14</f>
        <v>468.19699408484553</v>
      </c>
      <c r="J14" s="315">
        <f>'GVA (6)'!J19/'GVA per worker (6)'!L14</f>
        <v>677.99748236175071</v>
      </c>
      <c r="K14" s="315">
        <f>'GVA (6)'!K19/'GVA per worker (6)'!M14</f>
        <v>776.0639946527524</v>
      </c>
      <c r="L14" s="315">
        <f>'GVA (6)'!L19/'GVA per worker (6)'!N14</f>
        <v>751.17717821382701</v>
      </c>
      <c r="M14" s="5"/>
      <c r="N14" s="5"/>
    </row>
    <row r="15" spans="2:18" ht="14.45">
      <c r="C15" s="112" t="s">
        <v>335</v>
      </c>
      <c r="D15" s="496" t="s">
        <v>124</v>
      </c>
      <c r="E15" s="315">
        <f>'GVA (6)'!E20/'GVA per worker (6)'!G15</f>
        <v>134.91743910572237</v>
      </c>
      <c r="F15" s="315">
        <f>'GVA (6)'!F20/'GVA per worker (6)'!H15</f>
        <v>197.47972509479106</v>
      </c>
      <c r="G15" s="315">
        <f>'GVA (6)'!G20/'GVA per worker (6)'!I15</f>
        <v>218.68108684828232</v>
      </c>
      <c r="H15" s="315">
        <f>'GVA (6)'!H20/'GVA per worker (6)'!J15</f>
        <v>252.56116467297718</v>
      </c>
      <c r="I15" s="315">
        <f>'GVA (6)'!I20/'GVA per worker (6)'!K15</f>
        <v>608.03848187531196</v>
      </c>
      <c r="J15" s="315">
        <f>'GVA (6)'!J20/'GVA per worker (6)'!L15</f>
        <v>836.08991811560236</v>
      </c>
      <c r="K15" s="315">
        <f>'GVA (6)'!K20/'GVA per worker (6)'!M15</f>
        <v>902.04932170050222</v>
      </c>
      <c r="L15" s="315">
        <f>'GVA (6)'!L20/'GVA per worker (6)'!N15</f>
        <v>825.06986379155978</v>
      </c>
      <c r="M15" s="5"/>
      <c r="N15" s="5"/>
    </row>
    <row r="16" spans="2:18" ht="14.45">
      <c r="C16" s="112"/>
      <c r="D16" s="496" t="s">
        <v>124</v>
      </c>
      <c r="E16" s="315"/>
      <c r="F16" s="315"/>
      <c r="G16" s="315"/>
      <c r="H16" s="315"/>
      <c r="I16" s="315"/>
      <c r="J16" s="315"/>
      <c r="K16" s="315"/>
      <c r="L16" s="315"/>
      <c r="M16" s="5"/>
      <c r="N16" s="5"/>
    </row>
    <row r="17" spans="3:18" ht="14.45">
      <c r="C17" s="496"/>
      <c r="D17" s="496" t="s">
        <v>124</v>
      </c>
      <c r="E17" s="79"/>
      <c r="F17" s="57"/>
      <c r="G17" s="57"/>
      <c r="H17" s="79"/>
      <c r="I17" s="79"/>
      <c r="J17" s="79"/>
      <c r="K17" s="79"/>
      <c r="L17" s="79"/>
      <c r="M17" s="5"/>
      <c r="N17" s="5"/>
    </row>
    <row r="18" spans="3:18" ht="14.45">
      <c r="C18" s="496"/>
      <c r="D18" s="496" t="s">
        <v>124</v>
      </c>
      <c r="E18" s="79"/>
      <c r="F18" s="57"/>
      <c r="G18" s="57"/>
      <c r="H18" s="79"/>
      <c r="I18" s="79"/>
      <c r="J18" s="79"/>
      <c r="K18" s="79"/>
      <c r="L18" s="79"/>
      <c r="M18" s="5"/>
      <c r="N18" s="5"/>
    </row>
    <row r="19" spans="3:18" ht="14.45">
      <c r="C19" s="496"/>
      <c r="D19" s="496" t="s">
        <v>124</v>
      </c>
      <c r="E19" s="79"/>
      <c r="F19" s="57"/>
      <c r="G19" s="57"/>
      <c r="H19" s="79"/>
      <c r="I19" s="79"/>
      <c r="J19" s="79"/>
      <c r="K19" s="79"/>
      <c r="L19" s="79"/>
      <c r="M19" s="5"/>
      <c r="N19" s="5"/>
    </row>
    <row r="20" spans="3:18" ht="14.45">
      <c r="Q20" s="5"/>
      <c r="R20" s="5"/>
    </row>
    <row r="21" spans="3:18" ht="14.45">
      <c r="Q21" s="5"/>
      <c r="R21" s="5"/>
    </row>
    <row r="22" spans="3:18" ht="14.45">
      <c r="Q22" s="5"/>
      <c r="R22" s="5"/>
    </row>
    <row r="23" spans="3:18" ht="14.45">
      <c r="Q23" s="5"/>
      <c r="R23" s="5"/>
    </row>
    <row r="24" spans="3:18" ht="14.45">
      <c r="Q24" s="5"/>
      <c r="R24" s="5"/>
    </row>
    <row r="25" spans="3:18" ht="14.45">
      <c r="Q25" s="5"/>
      <c r="R25" s="5"/>
    </row>
    <row r="26" spans="3:18" ht="14.45">
      <c r="Q26" s="5"/>
      <c r="R26" s="5"/>
    </row>
    <row r="27" spans="3:18" ht="14.45">
      <c r="Q27" s="5"/>
      <c r="R27" s="5"/>
    </row>
    <row r="28" spans="3:18" ht="14.45">
      <c r="Q28" s="5"/>
      <c r="R28" s="5"/>
    </row>
    <row r="29" spans="3:18" ht="14.45">
      <c r="Q29" s="5"/>
      <c r="R29" s="5"/>
    </row>
    <row r="30" spans="3:18" ht="14.45">
      <c r="Q30" s="5"/>
      <c r="R30" s="5"/>
    </row>
    <row r="31" spans="3:18" ht="14.45">
      <c r="Q31" s="5"/>
      <c r="R31" s="5"/>
    </row>
    <row r="32" spans="3:18" ht="14.45">
      <c r="Q32" s="5"/>
      <c r="R32" s="5"/>
    </row>
    <row r="33" spans="17:18" ht="14.45">
      <c r="Q33" s="5"/>
      <c r="R33" s="5"/>
    </row>
    <row r="34" spans="17:18" ht="14.45">
      <c r="Q34" s="5"/>
      <c r="R34" s="5"/>
    </row>
    <row r="35" spans="17:18" ht="14.45">
      <c r="Q35" s="5"/>
      <c r="R35" s="5"/>
    </row>
    <row r="36" spans="17:18" ht="14.45">
      <c r="Q36" s="5"/>
      <c r="R36" s="5"/>
    </row>
    <row r="37" spans="17:18" ht="14.45">
      <c r="Q37" s="5"/>
      <c r="R37" s="5"/>
    </row>
  </sheetData>
  <conditionalFormatting sqref="A1:XFD9 A10:B10 A11:A1048576 Q38:XFD1048576 B17:B1048576 C20:P1048576 S10:XFD12 S20:XFD37 O13:XFD19 B11:P12 B13:D16 E13:L19">
    <cfRule type="expression" dxfId="2489" priority="9">
      <formula>_xlfn.ISFORMULA(A1)</formula>
    </cfRule>
  </conditionalFormatting>
  <conditionalFormatting sqref="F14:L19">
    <cfRule type="expression" dxfId="2488" priority="8">
      <formula>_xlfn.ISFORMULA(F14)</formula>
    </cfRule>
  </conditionalFormatting>
  <conditionalFormatting sqref="C17:C19">
    <cfRule type="expression" dxfId="2487" priority="7">
      <formula>_xlfn.ISFORMULA(C17)</formula>
    </cfRule>
  </conditionalFormatting>
  <conditionalFormatting sqref="C14:C16">
    <cfRule type="expression" dxfId="2486" priority="6">
      <formula>_xlfn.ISFORMULA(C14)</formula>
    </cfRule>
  </conditionalFormatting>
  <conditionalFormatting sqref="D14:D19">
    <cfRule type="expression" dxfId="2485" priority="2">
      <formula>_xlfn.ISFORMULA(D14)</formula>
    </cfRule>
  </conditionalFormatting>
  <pageMargins left="0.7" right="0.7" top="0.75" bottom="0.75" header="0.3" footer="0.3"/>
  <pageSetup paperSize="9" orientation="portrait" horizontalDpi="4294967294" verticalDpi="429496729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5C51F-2F98-44C7-BEC9-94A5D868283A}">
  <sheetPr>
    <tabColor theme="5" tint="0.39997558519241921"/>
  </sheetPr>
  <dimension ref="A1:R21"/>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454</v>
      </c>
    </row>
    <row r="2" spans="1:18" s="167" customFormat="1" ht="12.4">
      <c r="A2" s="167" t="s">
        <v>468</v>
      </c>
    </row>
    <row r="3" spans="1:18" s="167" customFormat="1" ht="12.4">
      <c r="A3" s="167" t="s">
        <v>469</v>
      </c>
    </row>
    <row r="4" spans="1:18" s="167" customFormat="1" ht="12.4">
      <c r="A4" s="167" t="s">
        <v>470</v>
      </c>
    </row>
    <row r="6" spans="1:18" ht="14.1">
      <c r="A6" s="2" t="s">
        <v>456</v>
      </c>
    </row>
    <row r="7" spans="1:18" ht="14.45">
      <c r="A7" s="126" t="s">
        <v>454</v>
      </c>
      <c r="B7" s="496">
        <v>2015</v>
      </c>
      <c r="C7" s="496">
        <v>2016</v>
      </c>
      <c r="D7" s="496">
        <v>2017</v>
      </c>
      <c r="E7" s="496" t="s">
        <v>471</v>
      </c>
    </row>
    <row r="8" spans="1:18">
      <c r="A8" s="47">
        <v>25.29</v>
      </c>
      <c r="B8" s="496"/>
      <c r="C8" s="496">
        <v>59500</v>
      </c>
      <c r="D8" s="496">
        <v>40200</v>
      </c>
      <c r="E8" s="496">
        <f>AVERAGE(B8:D8)</f>
        <v>49850</v>
      </c>
    </row>
    <row r="9" spans="1:18" ht="14.45">
      <c r="A9" s="47">
        <v>25.93</v>
      </c>
      <c r="B9" s="496">
        <v>33000</v>
      </c>
      <c r="C9" s="496">
        <v>49000</v>
      </c>
      <c r="D9" s="496">
        <v>52125</v>
      </c>
      <c r="E9" s="496">
        <f t="shared" ref="E9:E12" si="0">AVERAGE(B9:D9)</f>
        <v>44708.333333333336</v>
      </c>
      <c r="Q9" s="5"/>
      <c r="R9" s="5"/>
    </row>
    <row r="10" spans="1:18" ht="14.45">
      <c r="A10" s="47" t="s">
        <v>421</v>
      </c>
      <c r="B10" s="496"/>
      <c r="C10" s="496"/>
      <c r="D10" s="496"/>
      <c r="E10" s="496"/>
      <c r="Q10" s="5"/>
      <c r="R10" s="5"/>
    </row>
    <row r="11" spans="1:18">
      <c r="A11" s="47">
        <v>28.29</v>
      </c>
      <c r="B11" s="496">
        <v>58454.545454545456</v>
      </c>
      <c r="C11" s="496">
        <v>63318.181818181816</v>
      </c>
      <c r="D11" s="496">
        <v>71478.260869565216</v>
      </c>
      <c r="E11" s="496">
        <f t="shared" si="0"/>
        <v>64416.996047430825</v>
      </c>
    </row>
    <row r="12" spans="1:18">
      <c r="A12" s="496">
        <v>20.59</v>
      </c>
      <c r="B12" s="496"/>
      <c r="C12" s="496"/>
      <c r="D12" s="496">
        <v>116533.33333333333</v>
      </c>
      <c r="E12" s="496">
        <f t="shared" si="0"/>
        <v>116533.33333333333</v>
      </c>
    </row>
    <row r="15" spans="1:18" ht="14.1">
      <c r="A15" s="2" t="s">
        <v>472</v>
      </c>
    </row>
    <row r="16" spans="1:18" ht="14.45">
      <c r="A16" s="126" t="s">
        <v>454</v>
      </c>
      <c r="B16" s="496">
        <v>2015</v>
      </c>
      <c r="C16" s="496">
        <v>2016</v>
      </c>
      <c r="D16" s="496">
        <v>2017</v>
      </c>
      <c r="E16" s="496" t="s">
        <v>471</v>
      </c>
    </row>
    <row r="17" spans="1:5">
      <c r="A17" s="47">
        <v>25.29</v>
      </c>
      <c r="B17" s="206">
        <v>0.37645348837209303</v>
      </c>
      <c r="C17" s="206">
        <v>0.44821092278719399</v>
      </c>
      <c r="D17" s="206">
        <v>0.3688073394495413</v>
      </c>
      <c r="E17" s="206">
        <f>AVERAGE(B17:D17)</f>
        <v>0.39782391686960944</v>
      </c>
    </row>
    <row r="18" spans="1:5">
      <c r="A18" s="47">
        <v>25.93</v>
      </c>
      <c r="B18" s="206">
        <v>0.3329596412556054</v>
      </c>
      <c r="C18" s="206">
        <v>0.42608695652173911</v>
      </c>
      <c r="D18" s="206">
        <v>0.39302544769085768</v>
      </c>
      <c r="E18" s="206">
        <f t="shared" ref="E18:E21" si="1">AVERAGE(B18:D18)</f>
        <v>0.38402401515606738</v>
      </c>
    </row>
    <row r="19" spans="1:5">
      <c r="A19" s="47" t="s">
        <v>421</v>
      </c>
      <c r="B19" s="206"/>
      <c r="C19" s="206"/>
      <c r="D19" s="206"/>
      <c r="E19" s="206"/>
    </row>
    <row r="20" spans="1:5">
      <c r="A20" s="47">
        <v>28.29</v>
      </c>
      <c r="B20" s="206">
        <v>0.38946093276801941</v>
      </c>
      <c r="C20" s="206">
        <v>0.41606929510155316</v>
      </c>
      <c r="D20" s="206">
        <v>0.44336569579288027</v>
      </c>
      <c r="E20" s="206">
        <f t="shared" si="1"/>
        <v>0.41629864122081761</v>
      </c>
    </row>
    <row r="21" spans="1:5">
      <c r="A21" s="496">
        <v>20.59</v>
      </c>
      <c r="B21" s="206">
        <v>0.37371609165130365</v>
      </c>
      <c r="C21" s="206">
        <v>0.38247863247863245</v>
      </c>
      <c r="D21" s="206">
        <v>0.34524985186648233</v>
      </c>
      <c r="E21" s="206">
        <f t="shared" si="1"/>
        <v>0.36714819199880616</v>
      </c>
    </row>
  </sheetData>
  <conditionalFormatting sqref="A1:XFD6 L49:XFD83 L89:XFD1048576 F84:XFD88 A83:E87 F7:XFD48 A13:E15 A22:E47">
    <cfRule type="expression" dxfId="2484" priority="7">
      <formula>_xlfn.ISFORMULA(A1)</formula>
    </cfRule>
  </conditionalFormatting>
  <conditionalFormatting sqref="B7:E9">
    <cfRule type="expression" dxfId="2483" priority="6">
      <formula>_xlfn.ISFORMULA(B7)</formula>
    </cfRule>
  </conditionalFormatting>
  <conditionalFormatting sqref="E10:E12">
    <cfRule type="expression" dxfId="2482" priority="5">
      <formula>_xlfn.ISFORMULA(E10)</formula>
    </cfRule>
  </conditionalFormatting>
  <conditionalFormatting sqref="B10:D12">
    <cfRule type="expression" dxfId="2481" priority="4">
      <formula>_xlfn.ISFORMULA(B10)</formula>
    </cfRule>
  </conditionalFormatting>
  <conditionalFormatting sqref="B16:E18">
    <cfRule type="expression" dxfId="2480" priority="3">
      <formula>_xlfn.ISFORMULA(B16)</formula>
    </cfRule>
  </conditionalFormatting>
  <conditionalFormatting sqref="E19:E21">
    <cfRule type="expression" dxfId="2479" priority="2">
      <formula>_xlfn.ISFORMULA(E19)</formula>
    </cfRule>
  </conditionalFormatting>
  <conditionalFormatting sqref="B19:D21">
    <cfRule type="expression" dxfId="2478" priority="1">
      <formula>_xlfn.ISFORMULA(B19)</formula>
    </cfRule>
  </conditionalFormatting>
  <pageMargins left="0.7" right="0.7" top="0.75" bottom="0.75" header="0.3" footer="0.3"/>
  <pageSetup paperSize="9" orientation="portrait" verticalDpi="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7A440-2B86-4CF3-B323-0826B2B169D9}">
  <sheetPr>
    <tabColor theme="5" tint="0.39997558519241921"/>
  </sheetPr>
  <dimension ref="A1:I15"/>
  <sheetViews>
    <sheetView workbookViewId="0">
      <selection activeCell="C14" sqref="C14"/>
    </sheetView>
  </sheetViews>
  <sheetFormatPr defaultColWidth="8.85546875" defaultRowHeight="14.45"/>
  <cols>
    <col min="1" max="1" width="42.7109375" style="5" bestFit="1" customWidth="1"/>
    <col min="2" max="2" width="23.85546875" style="5" customWidth="1"/>
    <col min="3" max="3" width="25.140625" style="5" customWidth="1"/>
    <col min="4" max="4" width="12" style="5" bestFit="1" customWidth="1"/>
    <col min="5" max="5" width="9.85546875" style="5" customWidth="1"/>
    <col min="6" max="6" width="15.7109375" style="5" customWidth="1"/>
    <col min="7" max="7" width="21.85546875" style="5" customWidth="1"/>
    <col min="8" max="8" width="24" style="5" customWidth="1"/>
    <col min="9" max="9" width="12" style="5" bestFit="1" customWidth="1"/>
    <col min="10" max="10" width="17.85546875" style="5" customWidth="1"/>
    <col min="11" max="11" width="10.85546875" style="5" customWidth="1"/>
    <col min="12" max="12" width="11.7109375" style="5" customWidth="1"/>
    <col min="13" max="13" width="10.7109375" style="5" customWidth="1"/>
    <col min="14" max="14" width="11.42578125" style="5" customWidth="1"/>
    <col min="15" max="16" width="10.85546875" style="5" customWidth="1"/>
    <col min="17" max="16384" width="8.85546875" style="5"/>
  </cols>
  <sheetData>
    <row r="1" spans="1:9" s="168" customFormat="1" ht="35.65">
      <c r="A1" s="168" t="s">
        <v>560</v>
      </c>
    </row>
    <row r="2" spans="1:9" s="169" customFormat="1" ht="12.95">
      <c r="A2" s="169" t="s">
        <v>474</v>
      </c>
    </row>
    <row r="3" spans="1:9" s="169" customFormat="1" ht="12.95">
      <c r="A3" s="169" t="s">
        <v>475</v>
      </c>
    </row>
    <row r="4" spans="1:9" s="169" customFormat="1" ht="12.95">
      <c r="A4" s="169" t="s">
        <v>476</v>
      </c>
    </row>
    <row r="5" spans="1:9">
      <c r="A5" s="5" t="s">
        <v>477</v>
      </c>
    </row>
    <row r="6" spans="1:9">
      <c r="A6" s="170"/>
    </row>
    <row r="7" spans="1:9">
      <c r="A7" s="507"/>
      <c r="B7" s="508"/>
      <c r="C7" s="508"/>
      <c r="D7" s="508"/>
      <c r="E7" s="508"/>
      <c r="F7" s="508"/>
      <c r="G7" s="508"/>
      <c r="H7" s="508"/>
      <c r="I7" s="508"/>
    </row>
    <row r="8" spans="1:9">
      <c r="A8" s="507" t="s">
        <v>478</v>
      </c>
      <c r="B8" s="172">
        <v>2015</v>
      </c>
      <c r="C8" s="507">
        <v>2020</v>
      </c>
      <c r="D8" s="507">
        <v>2025</v>
      </c>
      <c r="E8" s="507">
        <v>2030</v>
      </c>
      <c r="F8" s="507">
        <v>2035</v>
      </c>
      <c r="G8" s="507">
        <v>2040</v>
      </c>
      <c r="H8" s="507">
        <v>2045</v>
      </c>
      <c r="I8" s="182">
        <v>2050</v>
      </c>
    </row>
    <row r="9" spans="1:9">
      <c r="A9" s="173" t="s">
        <v>479</v>
      </c>
      <c r="B9" s="171">
        <v>0</v>
      </c>
      <c r="C9" s="171">
        <f>B9+(($E$9-$B$9)/3)</f>
        <v>0</v>
      </c>
      <c r="D9" s="171">
        <f>C9+(($E$9-$B$9)/3)</f>
        <v>0</v>
      </c>
      <c r="E9" s="171">
        <v>0</v>
      </c>
      <c r="F9" s="171">
        <f>E9</f>
        <v>0</v>
      </c>
      <c r="G9" s="171">
        <f t="shared" ref="G9:I9" si="0">F9</f>
        <v>0</v>
      </c>
      <c r="H9" s="171">
        <f t="shared" si="0"/>
        <v>0</v>
      </c>
      <c r="I9" s="239">
        <f t="shared" si="0"/>
        <v>0</v>
      </c>
    </row>
    <row r="10" spans="1:9">
      <c r="A10" s="174" t="s">
        <v>480</v>
      </c>
      <c r="B10" s="171">
        <v>1</v>
      </c>
      <c r="C10" s="171">
        <f>B10+(($E$10-$B$10)/3)</f>
        <v>0.8666666666666667</v>
      </c>
      <c r="D10" s="171">
        <f>C10+(($E$10-$B$10)/3)</f>
        <v>0.73333333333333339</v>
      </c>
      <c r="E10" s="171">
        <v>0.6</v>
      </c>
      <c r="F10" s="171">
        <f t="shared" ref="F10:I15" si="1">E10</f>
        <v>0.6</v>
      </c>
      <c r="G10" s="171">
        <f t="shared" si="1"/>
        <v>0.6</v>
      </c>
      <c r="H10" s="171">
        <f t="shared" si="1"/>
        <v>0.6</v>
      </c>
      <c r="I10" s="239">
        <f t="shared" si="1"/>
        <v>0.6</v>
      </c>
    </row>
    <row r="11" spans="1:9">
      <c r="A11" s="174" t="s">
        <v>84</v>
      </c>
      <c r="B11" s="171">
        <v>0</v>
      </c>
      <c r="C11" s="171">
        <f>B11+(($E$11-$B$11)/3)</f>
        <v>0</v>
      </c>
      <c r="D11" s="171">
        <f>C11+(($E$11-$B$11)/3)</f>
        <v>0</v>
      </c>
      <c r="E11" s="171">
        <v>0</v>
      </c>
      <c r="F11" s="171">
        <f t="shared" si="1"/>
        <v>0</v>
      </c>
      <c r="G11" s="171">
        <f t="shared" si="1"/>
        <v>0</v>
      </c>
      <c r="H11" s="171">
        <f t="shared" si="1"/>
        <v>0</v>
      </c>
      <c r="I11" s="239">
        <f t="shared" si="1"/>
        <v>0</v>
      </c>
    </row>
    <row r="12" spans="1:9">
      <c r="A12" s="174" t="s">
        <v>481</v>
      </c>
      <c r="B12" s="171">
        <v>0</v>
      </c>
      <c r="C12" s="171">
        <f>B12+(($E$12-$B$12)/3)</f>
        <v>0</v>
      </c>
      <c r="D12" s="171">
        <f>C12+(($E$12-$B$12)/3)</f>
        <v>0</v>
      </c>
      <c r="E12" s="171">
        <v>0</v>
      </c>
      <c r="F12" s="171">
        <f t="shared" si="1"/>
        <v>0</v>
      </c>
      <c r="G12" s="171">
        <f t="shared" si="1"/>
        <v>0</v>
      </c>
      <c r="H12" s="171">
        <f t="shared" si="1"/>
        <v>0</v>
      </c>
      <c r="I12" s="239">
        <f t="shared" si="1"/>
        <v>0</v>
      </c>
    </row>
    <row r="13" spans="1:9">
      <c r="A13" s="174" t="s">
        <v>482</v>
      </c>
      <c r="B13" s="171">
        <v>0</v>
      </c>
      <c r="C13" s="171">
        <f>B13+(($E$13-$B$13)/3)</f>
        <v>0</v>
      </c>
      <c r="D13" s="171">
        <f>C13+(($E$13-$B$13)/3)</f>
        <v>0</v>
      </c>
      <c r="E13" s="171">
        <v>0</v>
      </c>
      <c r="F13" s="171">
        <f t="shared" si="1"/>
        <v>0</v>
      </c>
      <c r="G13" s="171">
        <f t="shared" si="1"/>
        <v>0</v>
      </c>
      <c r="H13" s="171">
        <f t="shared" si="1"/>
        <v>0</v>
      </c>
      <c r="I13" s="239">
        <f t="shared" si="1"/>
        <v>0</v>
      </c>
    </row>
    <row r="14" spans="1:9">
      <c r="A14" s="236" t="s">
        <v>483</v>
      </c>
      <c r="B14" s="207">
        <v>0</v>
      </c>
      <c r="C14" s="171">
        <f>B14+(($E$14-$B$14)/3)</f>
        <v>0</v>
      </c>
      <c r="D14" s="171">
        <f>C14+(($E$14-$B$14)/3)</f>
        <v>0</v>
      </c>
      <c r="E14" s="171">
        <v>0</v>
      </c>
      <c r="F14" s="171">
        <f t="shared" si="1"/>
        <v>0</v>
      </c>
      <c r="G14" s="171">
        <f t="shared" si="1"/>
        <v>0</v>
      </c>
      <c r="H14" s="171">
        <f t="shared" si="1"/>
        <v>0</v>
      </c>
      <c r="I14" s="239">
        <f t="shared" si="1"/>
        <v>0</v>
      </c>
    </row>
    <row r="15" spans="1:9">
      <c r="A15" s="237" t="s">
        <v>484</v>
      </c>
      <c r="B15" s="509">
        <v>0</v>
      </c>
      <c r="C15" s="510">
        <f>B15+(($E$15-$B$15)/3)</f>
        <v>0</v>
      </c>
      <c r="D15" s="510">
        <f>C15+(($E$15-$B$15)/3)</f>
        <v>0</v>
      </c>
      <c r="E15" s="510">
        <v>0</v>
      </c>
      <c r="F15" s="510">
        <f t="shared" si="1"/>
        <v>0</v>
      </c>
      <c r="G15" s="510">
        <f t="shared" si="1"/>
        <v>0</v>
      </c>
      <c r="H15" s="510">
        <f t="shared" si="1"/>
        <v>0</v>
      </c>
      <c r="I15" s="255">
        <f t="shared" si="1"/>
        <v>0</v>
      </c>
    </row>
  </sheetData>
  <conditionalFormatting sqref="A1:XFD6 A7:I7 J7:XFD25 L26:XFD1048576">
    <cfRule type="expression" dxfId="2477" priority="4">
      <formula>_xlfn.ISFORMULA(A1)</formula>
    </cfRule>
  </conditionalFormatting>
  <conditionalFormatting sqref="A16:I17">
    <cfRule type="expression" dxfId="2476" priority="3">
      <formula>_xlfn.ISFORMULA(A16)</formula>
    </cfRule>
  </conditionalFormatting>
  <conditionalFormatting sqref="A8:I8 A10:B13 C10:C15 A9:C9 D9:I15">
    <cfRule type="expression" dxfId="2475" priority="2">
      <formula>_xlfn.ISFORMULA(A8)</formula>
    </cfRule>
  </conditionalFormatting>
  <conditionalFormatting sqref="A14:B15">
    <cfRule type="expression" dxfId="2474" priority="1">
      <formula>_xlfn.ISFORMULA(A14)</formula>
    </cfRule>
  </conditionalFormatting>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9C491-35C5-4814-A0F0-DB2B27FA15B2}">
  <sheetPr>
    <tabColor theme="5" tint="0.39997558519241921"/>
  </sheetPr>
  <dimension ref="A1:R166"/>
  <sheetViews>
    <sheetView topLeftCell="A4" workbookViewId="0">
      <selection activeCell="C15" sqref="C15"/>
    </sheetView>
  </sheetViews>
  <sheetFormatPr defaultColWidth="8.85546875" defaultRowHeight="13.9"/>
  <cols>
    <col min="1" max="1" width="21.42578125" style="1" customWidth="1"/>
    <col min="2" max="2" width="23.85546875" style="1" customWidth="1"/>
    <col min="3" max="3" width="25.140625" style="1" customWidth="1"/>
    <col min="4" max="4" width="14.5703125" style="1" bestFit="1" customWidth="1"/>
    <col min="5" max="5" width="9.85546875" style="1" customWidth="1"/>
    <col min="6" max="6" width="15.7109375" style="1" customWidth="1"/>
    <col min="7" max="7" width="21.85546875" style="1" customWidth="1"/>
    <col min="8" max="8" width="24" style="1" customWidth="1"/>
    <col min="9" max="9" width="15.7109375" style="1" bestFit="1" customWidth="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561</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130">
        <f>SUM(B14:B20,B24:B30,B34:B40,B44:B50,B54:B60)</f>
        <v>3293029.1502000005</v>
      </c>
      <c r="C7" s="130">
        <f>SUM(C14:C20,C24:C30,C34:C40,C44:C50,C54:C60)</f>
        <v>3894270.0095814322</v>
      </c>
      <c r="D7" s="130">
        <f t="shared" ref="D7:I7" si="0">SUM(D14:D20,D24:D30,D34:D40,D44:D50,D54:D60)</f>
        <v>4491599.5118778087</v>
      </c>
      <c r="E7" s="130">
        <f t="shared" si="0"/>
        <v>5305507.8494376084</v>
      </c>
      <c r="F7" s="130">
        <f t="shared" si="0"/>
        <v>8232437.7230728827</v>
      </c>
      <c r="G7" s="130">
        <f t="shared" si="0"/>
        <v>11884924.712716386</v>
      </c>
      <c r="H7" s="130">
        <f t="shared" si="0"/>
        <v>16773126.276389392</v>
      </c>
      <c r="I7" s="440">
        <f t="shared" si="0"/>
        <v>22789370.036454882</v>
      </c>
    </row>
    <row r="8" spans="1:18">
      <c r="A8" s="236" t="s">
        <v>490</v>
      </c>
      <c r="B8" s="130">
        <f>SUM(B67:B73,B77:B83,B87:B93,B97:B103,B107:B113)</f>
        <v>3293029.1502000005</v>
      </c>
      <c r="C8" s="130">
        <f t="shared" ref="C8:I8" si="1">SUM(C67:C73,C77:C83,C87:C93,C97:C103,C107:C113)</f>
        <v>4154334.0552808475</v>
      </c>
      <c r="D8" s="130">
        <f t="shared" si="1"/>
        <v>5072749.0999892429</v>
      </c>
      <c r="E8" s="130">
        <f t="shared" si="1"/>
        <v>7011353.6342957439</v>
      </c>
      <c r="F8" s="130">
        <f t="shared" si="1"/>
        <v>12547567.801446693</v>
      </c>
      <c r="G8" s="130">
        <f t="shared" si="1"/>
        <v>21280361.881619863</v>
      </c>
      <c r="H8" s="130">
        <f t="shared" si="1"/>
        <v>34047488.441148221</v>
      </c>
      <c r="I8" s="384">
        <f t="shared" si="1"/>
        <v>48111749.452531651</v>
      </c>
    </row>
    <row r="9" spans="1:18">
      <c r="A9" s="506" t="s">
        <v>491</v>
      </c>
      <c r="B9" s="441">
        <f>SUM(B120:B126,B130:B136,B140:B146,B150:B156,B160:B166)</f>
        <v>3293029.1502000005</v>
      </c>
      <c r="C9" s="513">
        <f t="shared" ref="C9:I9" si="2">SUM(C120:C126,C130:C136,C140:C146,C150:C156,C160:C166)</f>
        <v>4502787.1861456512</v>
      </c>
      <c r="D9" s="513">
        <f t="shared" si="2"/>
        <v>5851416.4968360821</v>
      </c>
      <c r="E9" s="513">
        <f t="shared" si="2"/>
        <v>7337457.0977813601</v>
      </c>
      <c r="F9" s="513">
        <f t="shared" si="2"/>
        <v>12115694.459623922</v>
      </c>
      <c r="G9" s="513">
        <f t="shared" si="2"/>
        <v>19846105.480735287</v>
      </c>
      <c r="H9" s="513">
        <f t="shared" si="2"/>
        <v>30828312.556648362</v>
      </c>
      <c r="I9" s="385">
        <f t="shared" si="2"/>
        <v>43601564.695066229</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'LC fermentation%'!B9*'Fuel demand EU'!B9</f>
        <v>0</v>
      </c>
      <c r="C14" s="252">
        <f>'LC fermentation%'!C9*'Fuel demand EU'!C9</f>
        <v>0</v>
      </c>
      <c r="D14" s="252">
        <f>'LC fermentation%'!D9*'Fuel demand EU'!D9</f>
        <v>0</v>
      </c>
      <c r="E14" s="252">
        <f>'LC fermentation%'!E9*'Fuel demand EU'!E9</f>
        <v>0</v>
      </c>
      <c r="F14" s="252">
        <f>'LC fermentation%'!F9*'Fuel demand EU'!F9</f>
        <v>0</v>
      </c>
      <c r="G14" s="252">
        <f>'LC fermentation%'!G9*'Fuel demand EU'!G9</f>
        <v>0</v>
      </c>
      <c r="H14" s="252">
        <f>'LC fermentation%'!H9*'Fuel demand EU'!H9</f>
        <v>0</v>
      </c>
      <c r="I14" s="253">
        <f>'LC fermentation%'!I9*'Fuel demand EU'!I9</f>
        <v>0</v>
      </c>
      <c r="Q14" s="5"/>
      <c r="R14" s="5"/>
    </row>
    <row r="15" spans="1:18" ht="14.45">
      <c r="A15" s="246" t="s">
        <v>480</v>
      </c>
      <c r="B15" s="252">
        <f>'LC fermentation%'!B10*'Fuel demand EU'!B10</f>
        <v>0</v>
      </c>
      <c r="C15" s="252">
        <f>'LC fermentation%'!C10*'Fuel demand EU'!C10</f>
        <v>0</v>
      </c>
      <c r="D15" s="252">
        <f>'LC fermentation%'!D10*'Fuel demand EU'!D10</f>
        <v>0</v>
      </c>
      <c r="E15" s="252">
        <f>'LC fermentation%'!E10*'Fuel demand EU'!E10</f>
        <v>0</v>
      </c>
      <c r="F15" s="252">
        <f>'LC fermentation%'!F10*'Fuel demand EU'!F10</f>
        <v>0</v>
      </c>
      <c r="G15" s="252">
        <f>'LC fermentation%'!G10*'Fuel demand EU'!G10</f>
        <v>0</v>
      </c>
      <c r="H15" s="252">
        <f>'LC fermentation%'!H10*'Fuel demand EU'!H10</f>
        <v>0</v>
      </c>
      <c r="I15" s="253">
        <f>'LC fermentation%'!I10*'Fuel demand EU'!I10</f>
        <v>0</v>
      </c>
    </row>
    <row r="16" spans="1:18" ht="14.45">
      <c r="A16" s="246" t="s">
        <v>84</v>
      </c>
      <c r="B16" s="252">
        <f>'LC fermentation%'!B11*'Fuel demand EU'!B11</f>
        <v>0</v>
      </c>
      <c r="C16" s="252">
        <f>'LC fermentation%'!C11*'Fuel demand EU'!C11</f>
        <v>0</v>
      </c>
      <c r="D16" s="252">
        <f>'LC fermentation%'!D11*'Fuel demand EU'!D11</f>
        <v>0</v>
      </c>
      <c r="E16" s="252">
        <f>'LC fermentation%'!E11*'Fuel demand EU'!E11</f>
        <v>0</v>
      </c>
      <c r="F16" s="252">
        <f>'LC fermentation%'!F11*'Fuel demand EU'!F11</f>
        <v>0</v>
      </c>
      <c r="G16" s="252">
        <f>'LC fermentation%'!G11*'Fuel demand EU'!G11</f>
        <v>0</v>
      </c>
      <c r="H16" s="252">
        <f>'LC fermentation%'!H11*'Fuel demand EU'!H11</f>
        <v>0</v>
      </c>
      <c r="I16" s="253">
        <f>'LC fermentation%'!I11*'Fuel demand EU'!I11</f>
        <v>0</v>
      </c>
    </row>
    <row r="17" spans="1:12" ht="14.45">
      <c r="A17" s="246" t="s">
        <v>481</v>
      </c>
      <c r="B17" s="252">
        <f>'LC fermentation%'!B12*'Fuel demand EU'!B12</f>
        <v>0</v>
      </c>
      <c r="C17" s="252">
        <f>'LC fermentation%'!C12*'Fuel demand EU'!C12</f>
        <v>0</v>
      </c>
      <c r="D17" s="252">
        <f>'LC fermentation%'!D12*'Fuel demand EU'!D12</f>
        <v>0</v>
      </c>
      <c r="E17" s="252">
        <f>'LC fermentation%'!E12*'Fuel demand EU'!E12</f>
        <v>0</v>
      </c>
      <c r="F17" s="252">
        <f>'LC fermentation%'!F12*'Fuel demand EU'!F12</f>
        <v>0</v>
      </c>
      <c r="G17" s="252">
        <f>'LC fermentation%'!G12*'Fuel demand EU'!G12</f>
        <v>0</v>
      </c>
      <c r="H17" s="252">
        <f>'LC fermentation%'!H12*'Fuel demand EU'!H12</f>
        <v>0</v>
      </c>
      <c r="I17" s="253">
        <f>'LC fermentation%'!I12*'Fuel demand EU'!I12</f>
        <v>0</v>
      </c>
    </row>
    <row r="18" spans="1:12" ht="14.45">
      <c r="A18" s="246" t="s">
        <v>482</v>
      </c>
      <c r="B18" s="252">
        <f>'LC fermentation%'!B13*'Fuel demand EU'!B13</f>
        <v>0</v>
      </c>
      <c r="C18" s="252">
        <f>'LC fermentation%'!C13*'Fuel demand EU'!C13</f>
        <v>0</v>
      </c>
      <c r="D18" s="252">
        <f>'LC fermentation%'!D13*'Fuel demand EU'!D13</f>
        <v>0</v>
      </c>
      <c r="E18" s="252">
        <f>'LC fermentation%'!E13*'Fuel demand EU'!E13</f>
        <v>0</v>
      </c>
      <c r="F18" s="252">
        <f>'LC fermentation%'!F13*'Fuel demand EU'!F13</f>
        <v>0</v>
      </c>
      <c r="G18" s="252">
        <f>'LC fermentation%'!G13*'Fuel demand EU'!G13</f>
        <v>0</v>
      </c>
      <c r="H18" s="252">
        <f>'LC fermentation%'!H13*'Fuel demand EU'!H13</f>
        <v>0</v>
      </c>
      <c r="I18" s="253">
        <f>'LC fermentation%'!I13*'Fuel demand EU'!I13</f>
        <v>0</v>
      </c>
    </row>
    <row r="19" spans="1:12" ht="14.45">
      <c r="A19" s="247" t="s">
        <v>483</v>
      </c>
      <c r="B19" s="252">
        <f>'LC fermentation%'!B14*'Fuel demand EU'!B14</f>
        <v>0</v>
      </c>
      <c r="C19" s="252">
        <f>'LC fermentation%'!C14*'Fuel demand EU'!C14</f>
        <v>0</v>
      </c>
      <c r="D19" s="252">
        <f>'LC fermentation%'!D14*'Fuel demand EU'!D14</f>
        <v>0</v>
      </c>
      <c r="E19" s="252">
        <f>'LC fermentation%'!E14*'Fuel demand EU'!E14</f>
        <v>0</v>
      </c>
      <c r="F19" s="252">
        <f>'LC fermentation%'!F14*'Fuel demand EU'!F14</f>
        <v>0</v>
      </c>
      <c r="G19" s="252">
        <f>'LC fermentation%'!G14*'Fuel demand EU'!G14</f>
        <v>0</v>
      </c>
      <c r="H19" s="252">
        <f>'LC fermentation%'!H14*'Fuel demand EU'!H14</f>
        <v>0</v>
      </c>
      <c r="I19" s="253">
        <f>'LC fermentation%'!I14*'Fuel demand EU'!I14</f>
        <v>0</v>
      </c>
    </row>
    <row r="20" spans="1:12" ht="14.45">
      <c r="A20" s="248" t="s">
        <v>484</v>
      </c>
      <c r="B20" s="252">
        <f>'LC fermentation%'!B15*'Fuel demand EU'!B15</f>
        <v>0</v>
      </c>
      <c r="C20" s="252">
        <f>'LC fermentation%'!C15*'Fuel demand EU'!C15</f>
        <v>0</v>
      </c>
      <c r="D20" s="252">
        <f>'LC fermentation%'!D15*'Fuel demand EU'!D15</f>
        <v>0</v>
      </c>
      <c r="E20" s="252">
        <f>'LC fermentation%'!E15*'Fuel demand EU'!E15</f>
        <v>0</v>
      </c>
      <c r="F20" s="252">
        <f>'LC fermentation%'!F15*'Fuel demand EU'!F15</f>
        <v>0</v>
      </c>
      <c r="G20" s="252">
        <f>'LC fermentation%'!G15*'Fuel demand EU'!G15</f>
        <v>0</v>
      </c>
      <c r="H20" s="252">
        <f>'LC fermentation%'!H15*'Fuel demand EU'!H15</f>
        <v>0</v>
      </c>
      <c r="I20" s="253">
        <f>'LC fermentation%'!I15*'Fuel demand EU'!I15</f>
        <v>0</v>
      </c>
    </row>
    <row r="21" spans="1:12">
      <c r="A21" s="249"/>
      <c r="I21" s="250"/>
    </row>
    <row r="22" spans="1:12" ht="14.45">
      <c r="A22" s="223" t="s">
        <v>493</v>
      </c>
      <c r="C22" s="508"/>
      <c r="D22" s="508"/>
      <c r="E22" s="508"/>
      <c r="F22" s="508"/>
      <c r="G22" s="508"/>
      <c r="H22" s="508"/>
      <c r="I22" s="224"/>
    </row>
    <row r="23" spans="1:12" ht="14.45">
      <c r="A23" s="223" t="s">
        <v>478</v>
      </c>
      <c r="B23" s="172">
        <v>2015</v>
      </c>
      <c r="C23" s="507">
        <v>2020</v>
      </c>
      <c r="D23" s="507">
        <v>2025</v>
      </c>
      <c r="E23" s="507">
        <v>2030</v>
      </c>
      <c r="F23" s="507">
        <v>2035</v>
      </c>
      <c r="G23" s="507">
        <v>2040</v>
      </c>
      <c r="H23" s="507">
        <v>2045</v>
      </c>
      <c r="I23" s="232">
        <v>2050</v>
      </c>
    </row>
    <row r="24" spans="1:12" ht="14.45">
      <c r="A24" s="245" t="s">
        <v>479</v>
      </c>
      <c r="B24" s="252">
        <f>'LC fermentation%'!B9*'Fuel demand EU'!B19</f>
        <v>0</v>
      </c>
      <c r="C24" s="252">
        <f>'LC fermentation%'!C9*'Fuel demand EU'!C19</f>
        <v>0</v>
      </c>
      <c r="D24" s="252">
        <f>'LC fermentation%'!D9*'Fuel demand EU'!D19</f>
        <v>0</v>
      </c>
      <c r="E24" s="252">
        <f>'LC fermentation%'!E9*'Fuel demand EU'!E19</f>
        <v>0</v>
      </c>
      <c r="F24" s="252">
        <f>'LC fermentation%'!F9*'Fuel demand EU'!F19</f>
        <v>0</v>
      </c>
      <c r="G24" s="252">
        <f>'LC fermentation%'!G9*'Fuel demand EU'!G19</f>
        <v>0</v>
      </c>
      <c r="H24" s="252">
        <f>'LC fermentation%'!H9*'Fuel demand EU'!H19</f>
        <v>0</v>
      </c>
      <c r="I24" s="253">
        <f>'LC fermentation%'!I9*'Fuel demand EU'!I19</f>
        <v>0</v>
      </c>
      <c r="K24" s="256"/>
      <c r="L24" s="256"/>
    </row>
    <row r="25" spans="1:12" ht="14.45">
      <c r="A25" s="246" t="s">
        <v>480</v>
      </c>
      <c r="B25" s="252">
        <f>'LC fermentation%'!B10*'Fuel demand EU'!B20</f>
        <v>3293029.1502000005</v>
      </c>
      <c r="C25" s="252">
        <f>'LC fermentation%'!C10*'Fuel demand EU'!C20</f>
        <v>3894270.0095814322</v>
      </c>
      <c r="D25" s="252">
        <f>'LC fermentation%'!D10*'Fuel demand EU'!D20</f>
        <v>4491599.5118778087</v>
      </c>
      <c r="E25" s="252">
        <f>'LC fermentation%'!E10*'Fuel demand EU'!E20</f>
        <v>5305507.8494376084</v>
      </c>
      <c r="F25" s="252">
        <f>'LC fermentation%'!F10*'Fuel demand EU'!F20</f>
        <v>8232437.7230728827</v>
      </c>
      <c r="G25" s="252">
        <f>'LC fermentation%'!G10*'Fuel demand EU'!G20</f>
        <v>11884924.712716386</v>
      </c>
      <c r="H25" s="252">
        <f>'LC fermentation%'!H10*'Fuel demand EU'!H20</f>
        <v>16773126.276389392</v>
      </c>
      <c r="I25" s="253">
        <f>'LC fermentation%'!I10*'Fuel demand EU'!I20</f>
        <v>22789370.036454882</v>
      </c>
    </row>
    <row r="26" spans="1:12" ht="14.45">
      <c r="A26" s="246" t="s">
        <v>84</v>
      </c>
      <c r="B26" s="252">
        <f>'LC fermentation%'!B11*'Fuel demand EU'!B21</f>
        <v>0</v>
      </c>
      <c r="C26" s="252">
        <f>'LC fermentation%'!C11*'Fuel demand EU'!C21</f>
        <v>0</v>
      </c>
      <c r="D26" s="252">
        <f>'LC fermentation%'!D11*'Fuel demand EU'!D21</f>
        <v>0</v>
      </c>
      <c r="E26" s="252">
        <f>'LC fermentation%'!E11*'Fuel demand EU'!E21</f>
        <v>0</v>
      </c>
      <c r="F26" s="252">
        <f>'LC fermentation%'!F11*'Fuel demand EU'!F21</f>
        <v>0</v>
      </c>
      <c r="G26" s="252">
        <f>'LC fermentation%'!G11*'Fuel demand EU'!G21</f>
        <v>0</v>
      </c>
      <c r="H26" s="252">
        <f>'LC fermentation%'!H11*'Fuel demand EU'!H21</f>
        <v>0</v>
      </c>
      <c r="I26" s="253">
        <f>'LC fermentation%'!I11*'Fuel demand EU'!I21</f>
        <v>0</v>
      </c>
    </row>
    <row r="27" spans="1:12" ht="14.45">
      <c r="A27" s="246" t="s">
        <v>481</v>
      </c>
      <c r="B27" s="252">
        <f>'LC fermentation%'!B12*'Fuel demand EU'!B22</f>
        <v>0</v>
      </c>
      <c r="C27" s="252">
        <f>'LC fermentation%'!C12*'Fuel demand EU'!C22</f>
        <v>0</v>
      </c>
      <c r="D27" s="252">
        <f>'LC fermentation%'!D12*'Fuel demand EU'!D22</f>
        <v>0</v>
      </c>
      <c r="E27" s="252">
        <f>'LC fermentation%'!E12*'Fuel demand EU'!E22</f>
        <v>0</v>
      </c>
      <c r="F27" s="252">
        <f>'LC fermentation%'!F12*'Fuel demand EU'!F22</f>
        <v>0</v>
      </c>
      <c r="G27" s="252">
        <f>'LC fermentation%'!G12*'Fuel demand EU'!G22</f>
        <v>0</v>
      </c>
      <c r="H27" s="252">
        <f>'LC fermentation%'!H12*'Fuel demand EU'!H22</f>
        <v>0</v>
      </c>
      <c r="I27" s="253">
        <f>'LC fermentation%'!I12*'Fuel demand EU'!I22</f>
        <v>0</v>
      </c>
    </row>
    <row r="28" spans="1:12" ht="14.45">
      <c r="A28" s="246" t="s">
        <v>482</v>
      </c>
      <c r="B28" s="252">
        <f>'LC fermentation%'!B13*'Fuel demand EU'!B23</f>
        <v>0</v>
      </c>
      <c r="C28" s="252">
        <f>'LC fermentation%'!C13*'Fuel demand EU'!C23</f>
        <v>0</v>
      </c>
      <c r="D28" s="252">
        <f>'LC fermentation%'!D13*'Fuel demand EU'!D23</f>
        <v>0</v>
      </c>
      <c r="E28" s="252">
        <f>'LC fermentation%'!E13*'Fuel demand EU'!E23</f>
        <v>0</v>
      </c>
      <c r="F28" s="252">
        <f>'LC fermentation%'!F13*'Fuel demand EU'!F23</f>
        <v>0</v>
      </c>
      <c r="G28" s="252">
        <f>'LC fermentation%'!G13*'Fuel demand EU'!G23</f>
        <v>0</v>
      </c>
      <c r="H28" s="252">
        <f>'LC fermentation%'!H13*'Fuel demand EU'!H23</f>
        <v>0</v>
      </c>
      <c r="I28" s="253">
        <f>'LC fermentation%'!I13*'Fuel demand EU'!I23</f>
        <v>0</v>
      </c>
    </row>
    <row r="29" spans="1:12" ht="14.45">
      <c r="A29" s="247" t="s">
        <v>483</v>
      </c>
      <c r="B29" s="252">
        <f>'LC fermentation%'!B14*'Fuel demand EU'!B24</f>
        <v>0</v>
      </c>
      <c r="C29" s="252">
        <f>'LC fermentation%'!C14*'Fuel demand EU'!C24</f>
        <v>0</v>
      </c>
      <c r="D29" s="252">
        <f>'LC fermentation%'!D14*'Fuel demand EU'!D24</f>
        <v>0</v>
      </c>
      <c r="E29" s="252">
        <f>'LC fermentation%'!E14*'Fuel demand EU'!E24</f>
        <v>0</v>
      </c>
      <c r="F29" s="252">
        <f>'LC fermentation%'!F14*'Fuel demand EU'!F24</f>
        <v>0</v>
      </c>
      <c r="G29" s="252">
        <f>'LC fermentation%'!G14*'Fuel demand EU'!G24</f>
        <v>0</v>
      </c>
      <c r="H29" s="252">
        <f>'LC fermentation%'!H14*'Fuel demand EU'!H24</f>
        <v>0</v>
      </c>
      <c r="I29" s="253">
        <f>'LC fermentation%'!I14*'Fuel demand EU'!I24</f>
        <v>0</v>
      </c>
    </row>
    <row r="30" spans="1:12" ht="14.45">
      <c r="A30" s="248" t="s">
        <v>484</v>
      </c>
      <c r="B30" s="252">
        <f>'LC fermentation%'!B15*'Fuel demand EU'!B25</f>
        <v>0</v>
      </c>
      <c r="C30" s="252">
        <f>'LC fermentation%'!C15*'Fuel demand EU'!C25</f>
        <v>0</v>
      </c>
      <c r="D30" s="252">
        <f>'LC fermentation%'!D15*'Fuel demand EU'!D25</f>
        <v>0</v>
      </c>
      <c r="E30" s="252">
        <f>'LC fermentation%'!E15*'Fuel demand EU'!E25</f>
        <v>0</v>
      </c>
      <c r="F30" s="252">
        <f>'LC fermentation%'!F15*'Fuel demand EU'!F25</f>
        <v>0</v>
      </c>
      <c r="G30" s="252">
        <f>'LC fermentation%'!G15*'Fuel demand EU'!G25</f>
        <v>0</v>
      </c>
      <c r="H30" s="252">
        <f>'LC fermentation%'!H15*'Fuel demand EU'!H25</f>
        <v>0</v>
      </c>
      <c r="I30" s="253">
        <f>'LC fermentation%'!I15*'Fuel demand EU'!I25</f>
        <v>0</v>
      </c>
    </row>
    <row r="31" spans="1:12">
      <c r="A31" s="249"/>
      <c r="I31" s="250"/>
    </row>
    <row r="32" spans="1:12"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'LC fermentation%'!B9*'Fuel demand EU'!B29</f>
        <v>0</v>
      </c>
      <c r="C34" s="252">
        <f>'LC fermentation%'!C9*'Fuel demand EU'!C29</f>
        <v>0</v>
      </c>
      <c r="D34" s="252">
        <f>'LC fermentation%'!D9*'Fuel demand EU'!D29</f>
        <v>0</v>
      </c>
      <c r="E34" s="252">
        <f>'LC fermentation%'!E9*'Fuel demand EU'!E29</f>
        <v>0</v>
      </c>
      <c r="F34" s="252">
        <f>'LC fermentation%'!F9*'Fuel demand EU'!F29</f>
        <v>0</v>
      </c>
      <c r="G34" s="252">
        <f>'LC fermentation%'!G9*'Fuel demand EU'!G29</f>
        <v>0</v>
      </c>
      <c r="H34" s="252">
        <f>'LC fermentation%'!H9*'Fuel demand EU'!H29</f>
        <v>0</v>
      </c>
      <c r="I34" s="253">
        <f>'LC fermentation%'!I9*'Fuel demand EU'!I29</f>
        <v>0</v>
      </c>
    </row>
    <row r="35" spans="1:9" ht="14.45">
      <c r="A35" s="246" t="s">
        <v>480</v>
      </c>
      <c r="B35" s="252">
        <f>'LC fermentation%'!B10*'Fuel demand EU'!B30</f>
        <v>0</v>
      </c>
      <c r="C35" s="252">
        <f>'LC fermentation%'!C10*'Fuel demand EU'!C30</f>
        <v>0</v>
      </c>
      <c r="D35" s="252">
        <f>'LC fermentation%'!D10*'Fuel demand EU'!D30</f>
        <v>0</v>
      </c>
      <c r="E35" s="252">
        <f>'LC fermentation%'!E10*'Fuel demand EU'!E30</f>
        <v>0</v>
      </c>
      <c r="F35" s="252">
        <f>'LC fermentation%'!F10*'Fuel demand EU'!F30</f>
        <v>0</v>
      </c>
      <c r="G35" s="252">
        <f>'LC fermentation%'!G10*'Fuel demand EU'!G30</f>
        <v>0</v>
      </c>
      <c r="H35" s="252">
        <f>'LC fermentation%'!H10*'Fuel demand EU'!H30</f>
        <v>0</v>
      </c>
      <c r="I35" s="253">
        <f>'LC fermentation%'!I10*'Fuel demand EU'!I30</f>
        <v>0</v>
      </c>
    </row>
    <row r="36" spans="1:9" ht="14.45">
      <c r="A36" s="246" t="s">
        <v>84</v>
      </c>
      <c r="B36" s="252">
        <f>'LC fermentation%'!B11*'Fuel demand EU'!B31</f>
        <v>0</v>
      </c>
      <c r="C36" s="252">
        <f>'LC fermentation%'!C11*'Fuel demand EU'!C31</f>
        <v>0</v>
      </c>
      <c r="D36" s="252">
        <f>'LC fermentation%'!D11*'Fuel demand EU'!D31</f>
        <v>0</v>
      </c>
      <c r="E36" s="252">
        <f>'LC fermentation%'!E11*'Fuel demand EU'!E31</f>
        <v>0</v>
      </c>
      <c r="F36" s="252">
        <f>'LC fermentation%'!F11*'Fuel demand EU'!F31</f>
        <v>0</v>
      </c>
      <c r="G36" s="252">
        <f>'LC fermentation%'!G11*'Fuel demand EU'!G31</f>
        <v>0</v>
      </c>
      <c r="H36" s="252">
        <f>'LC fermentation%'!H11*'Fuel demand EU'!H31</f>
        <v>0</v>
      </c>
      <c r="I36" s="253">
        <f>'LC fermentation%'!I11*'Fuel demand EU'!I31</f>
        <v>0</v>
      </c>
    </row>
    <row r="37" spans="1:9" ht="14.45">
      <c r="A37" s="246" t="s">
        <v>481</v>
      </c>
      <c r="B37" s="252">
        <f>'LC fermentation%'!B12*'Fuel demand EU'!B32</f>
        <v>0</v>
      </c>
      <c r="C37" s="252">
        <f>'LC fermentation%'!C12*'Fuel demand EU'!C32</f>
        <v>0</v>
      </c>
      <c r="D37" s="252">
        <f>'LC fermentation%'!D12*'Fuel demand EU'!D32</f>
        <v>0</v>
      </c>
      <c r="E37" s="252">
        <f>'LC fermentation%'!E12*'Fuel demand EU'!E32</f>
        <v>0</v>
      </c>
      <c r="F37" s="252">
        <f>'LC fermentation%'!F12*'Fuel demand EU'!F32</f>
        <v>0</v>
      </c>
      <c r="G37" s="252">
        <f>'LC fermentation%'!G12*'Fuel demand EU'!G32</f>
        <v>0</v>
      </c>
      <c r="H37" s="252">
        <f>'LC fermentation%'!H12*'Fuel demand EU'!H32</f>
        <v>0</v>
      </c>
      <c r="I37" s="253">
        <f>'LC fermentation%'!I12*'Fuel demand EU'!I32</f>
        <v>0</v>
      </c>
    </row>
    <row r="38" spans="1:9" ht="14.45">
      <c r="A38" s="246" t="s">
        <v>482</v>
      </c>
      <c r="B38" s="252">
        <f>'LC fermentation%'!B13*'Fuel demand EU'!B33</f>
        <v>0</v>
      </c>
      <c r="C38" s="252">
        <f>'LC fermentation%'!C13*'Fuel demand EU'!C33</f>
        <v>0</v>
      </c>
      <c r="D38" s="252">
        <f>'LC fermentation%'!D13*'Fuel demand EU'!D33</f>
        <v>0</v>
      </c>
      <c r="E38" s="252">
        <f>'LC fermentation%'!E13*'Fuel demand EU'!E33</f>
        <v>0</v>
      </c>
      <c r="F38" s="252">
        <f>'LC fermentation%'!F13*'Fuel demand EU'!F33</f>
        <v>0</v>
      </c>
      <c r="G38" s="252">
        <f>'LC fermentation%'!G13*'Fuel demand EU'!G33</f>
        <v>0</v>
      </c>
      <c r="H38" s="252">
        <f>'LC fermentation%'!H13*'Fuel demand EU'!H33</f>
        <v>0</v>
      </c>
      <c r="I38" s="253">
        <f>'LC fermentation%'!I13*'Fuel demand EU'!I33</f>
        <v>0</v>
      </c>
    </row>
    <row r="39" spans="1:9" ht="14.45">
      <c r="A39" s="247" t="s">
        <v>483</v>
      </c>
      <c r="B39" s="252">
        <f>'LC fermentation%'!B14*'Fuel demand EU'!B34</f>
        <v>0</v>
      </c>
      <c r="C39" s="252">
        <f>'LC fermentation%'!C14*'Fuel demand EU'!C34</f>
        <v>0</v>
      </c>
      <c r="D39" s="252">
        <f>'LC fermentation%'!D14*'Fuel demand EU'!D34</f>
        <v>0</v>
      </c>
      <c r="E39" s="252">
        <f>'LC fermentation%'!E14*'Fuel demand EU'!E34</f>
        <v>0</v>
      </c>
      <c r="F39" s="252">
        <f>'LC fermentation%'!F14*'Fuel demand EU'!F34</f>
        <v>0</v>
      </c>
      <c r="G39" s="252">
        <f>'LC fermentation%'!G14*'Fuel demand EU'!G34</f>
        <v>0</v>
      </c>
      <c r="H39" s="252">
        <f>'LC fermentation%'!H14*'Fuel demand EU'!H34</f>
        <v>0</v>
      </c>
      <c r="I39" s="253">
        <f>'LC fermentation%'!I14*'Fuel demand EU'!I34</f>
        <v>0</v>
      </c>
    </row>
    <row r="40" spans="1:9" ht="14.45">
      <c r="A40" s="248" t="s">
        <v>484</v>
      </c>
      <c r="B40" s="252">
        <f>'LC fermentation%'!B15*'Fuel demand EU'!B35</f>
        <v>0</v>
      </c>
      <c r="C40" s="252">
        <f>'LC fermentation%'!C15*'Fuel demand EU'!C35</f>
        <v>0</v>
      </c>
      <c r="D40" s="252">
        <f>'LC fermentation%'!D15*'Fuel demand EU'!D35</f>
        <v>0</v>
      </c>
      <c r="E40" s="252">
        <f>'LC fermentation%'!E15*'Fuel demand EU'!E35</f>
        <v>0</v>
      </c>
      <c r="F40" s="252">
        <f>'LC fermentation%'!F15*'Fuel demand EU'!F35</f>
        <v>0</v>
      </c>
      <c r="G40" s="252">
        <f>'LC fermentation%'!G15*'Fuel demand EU'!G35</f>
        <v>0</v>
      </c>
      <c r="H40" s="252">
        <f>'LC fermentation%'!H15*'Fuel demand EU'!H35</f>
        <v>0</v>
      </c>
      <c r="I40" s="253">
        <f>'LC fermentation%'!I15*'Fuel demand EU'!I35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'LC fermentation%'!B9*'Fuel demand EU'!B39</f>
        <v>0</v>
      </c>
      <c r="C44" s="252">
        <f>'LC fermentation%'!C9*'Fuel demand EU'!C39</f>
        <v>0</v>
      </c>
      <c r="D44" s="252">
        <f>'LC fermentation%'!D9*'Fuel demand EU'!D39</f>
        <v>0</v>
      </c>
      <c r="E44" s="252">
        <f>'LC fermentation%'!E9*'Fuel demand EU'!E39</f>
        <v>0</v>
      </c>
      <c r="F44" s="252">
        <f>'LC fermentation%'!F9*'Fuel demand EU'!F39</f>
        <v>0</v>
      </c>
      <c r="G44" s="252">
        <f>'LC fermentation%'!G9*'Fuel demand EU'!G39</f>
        <v>0</v>
      </c>
      <c r="H44" s="252">
        <f>'LC fermentation%'!H9*'Fuel demand EU'!H39</f>
        <v>0</v>
      </c>
      <c r="I44" s="253">
        <f>'LC fermentation%'!I9*'Fuel demand EU'!I39</f>
        <v>0</v>
      </c>
    </row>
    <row r="45" spans="1:9" ht="14.45">
      <c r="A45" s="246" t="s">
        <v>480</v>
      </c>
      <c r="B45" s="252">
        <f>'LC fermentation%'!B10*'Fuel demand EU'!B40</f>
        <v>0</v>
      </c>
      <c r="C45" s="252">
        <f>'LC fermentation%'!C10*'Fuel demand EU'!C40</f>
        <v>0</v>
      </c>
      <c r="D45" s="252">
        <f>'LC fermentation%'!D10*'Fuel demand EU'!D40</f>
        <v>0</v>
      </c>
      <c r="E45" s="252">
        <f>'LC fermentation%'!E10*'Fuel demand EU'!E40</f>
        <v>0</v>
      </c>
      <c r="F45" s="252">
        <f>'LC fermentation%'!F10*'Fuel demand EU'!F40</f>
        <v>0</v>
      </c>
      <c r="G45" s="252">
        <f>'LC fermentation%'!G10*'Fuel demand EU'!G40</f>
        <v>0</v>
      </c>
      <c r="H45" s="252">
        <f>'LC fermentation%'!H10*'Fuel demand EU'!H40</f>
        <v>0</v>
      </c>
      <c r="I45" s="253">
        <f>'LC fermentation%'!I10*'Fuel demand EU'!I40</f>
        <v>0</v>
      </c>
    </row>
    <row r="46" spans="1:9" ht="14.45">
      <c r="A46" s="246" t="s">
        <v>84</v>
      </c>
      <c r="B46" s="252">
        <f>'LC fermentation%'!B11*'Fuel demand EU'!B41</f>
        <v>0</v>
      </c>
      <c r="C46" s="252">
        <f>'LC fermentation%'!C11*'Fuel demand EU'!C41</f>
        <v>0</v>
      </c>
      <c r="D46" s="252">
        <f>'LC fermentation%'!D11*'Fuel demand EU'!D41</f>
        <v>0</v>
      </c>
      <c r="E46" s="252">
        <f>'LC fermentation%'!E11*'Fuel demand EU'!E41</f>
        <v>0</v>
      </c>
      <c r="F46" s="252">
        <f>'LC fermentation%'!F11*'Fuel demand EU'!F41</f>
        <v>0</v>
      </c>
      <c r="G46" s="252">
        <f>'LC fermentation%'!G11*'Fuel demand EU'!G41</f>
        <v>0</v>
      </c>
      <c r="H46" s="252">
        <f>'LC fermentation%'!H11*'Fuel demand EU'!H41</f>
        <v>0</v>
      </c>
      <c r="I46" s="253">
        <f>'LC fermentation%'!I11*'Fuel demand EU'!I41</f>
        <v>0</v>
      </c>
    </row>
    <row r="47" spans="1:9" ht="14.45">
      <c r="A47" s="246" t="s">
        <v>481</v>
      </c>
      <c r="B47" s="252">
        <f>'LC fermentation%'!B12*'Fuel demand EU'!B42</f>
        <v>0</v>
      </c>
      <c r="C47" s="252">
        <f>'LC fermentation%'!C12*'Fuel demand EU'!C42</f>
        <v>0</v>
      </c>
      <c r="D47" s="252">
        <f>'LC fermentation%'!D12*'Fuel demand EU'!D42</f>
        <v>0</v>
      </c>
      <c r="E47" s="252">
        <f>'LC fermentation%'!E12*'Fuel demand EU'!E42</f>
        <v>0</v>
      </c>
      <c r="F47" s="252">
        <f>'LC fermentation%'!F12*'Fuel demand EU'!F42</f>
        <v>0</v>
      </c>
      <c r="G47" s="252">
        <f>'LC fermentation%'!G12*'Fuel demand EU'!G42</f>
        <v>0</v>
      </c>
      <c r="H47" s="252">
        <f>'LC fermentation%'!H12*'Fuel demand EU'!H42</f>
        <v>0</v>
      </c>
      <c r="I47" s="253">
        <f>'LC fermentation%'!I12*'Fuel demand EU'!I42</f>
        <v>0</v>
      </c>
    </row>
    <row r="48" spans="1:9" ht="14.45">
      <c r="A48" s="246" t="s">
        <v>482</v>
      </c>
      <c r="B48" s="252">
        <f>'LC fermentation%'!B13*'Fuel demand EU'!B43</f>
        <v>0</v>
      </c>
      <c r="C48" s="252">
        <f>'LC fermentation%'!C13*'Fuel demand EU'!C43</f>
        <v>0</v>
      </c>
      <c r="D48" s="252">
        <f>'LC fermentation%'!D13*'Fuel demand EU'!D43</f>
        <v>0</v>
      </c>
      <c r="E48" s="252">
        <f>'LC fermentation%'!E13*'Fuel demand EU'!E43</f>
        <v>0</v>
      </c>
      <c r="F48" s="252">
        <f>'LC fermentation%'!F13*'Fuel demand EU'!F43</f>
        <v>0</v>
      </c>
      <c r="G48" s="252">
        <f>'LC fermentation%'!G13*'Fuel demand EU'!G43</f>
        <v>0</v>
      </c>
      <c r="H48" s="252">
        <f>'LC fermentation%'!H13*'Fuel demand EU'!H43</f>
        <v>0</v>
      </c>
      <c r="I48" s="253">
        <f>'LC fermentation%'!I13*'Fuel demand EU'!I43</f>
        <v>0</v>
      </c>
    </row>
    <row r="49" spans="1:9" ht="14.45">
      <c r="A49" s="247" t="s">
        <v>483</v>
      </c>
      <c r="B49" s="252">
        <f>'LC fermentation%'!B14*'Fuel demand EU'!B44</f>
        <v>0</v>
      </c>
      <c r="C49" s="252">
        <f>'LC fermentation%'!C14*'Fuel demand EU'!C44</f>
        <v>0</v>
      </c>
      <c r="D49" s="252">
        <f>'LC fermentation%'!D14*'Fuel demand EU'!D44</f>
        <v>0</v>
      </c>
      <c r="E49" s="252">
        <f>'LC fermentation%'!E14*'Fuel demand EU'!E44</f>
        <v>0</v>
      </c>
      <c r="F49" s="252">
        <f>'LC fermentation%'!F14*'Fuel demand EU'!F44</f>
        <v>0</v>
      </c>
      <c r="G49" s="252">
        <f>'LC fermentation%'!G14*'Fuel demand EU'!G44</f>
        <v>0</v>
      </c>
      <c r="H49" s="252">
        <f>'LC fermentation%'!H14*'Fuel demand EU'!H44</f>
        <v>0</v>
      </c>
      <c r="I49" s="253">
        <f>'LC fermentation%'!I14*'Fuel demand EU'!I44</f>
        <v>0</v>
      </c>
    </row>
    <row r="50" spans="1:9" ht="14.45">
      <c r="A50" s="248" t="s">
        <v>484</v>
      </c>
      <c r="B50" s="252">
        <f>'LC fermentation%'!B15*'Fuel demand EU'!B45</f>
        <v>0</v>
      </c>
      <c r="C50" s="252">
        <f>'LC fermentation%'!C15*'Fuel demand EU'!C45</f>
        <v>0</v>
      </c>
      <c r="D50" s="252">
        <f>'LC fermentation%'!D15*'Fuel demand EU'!D45</f>
        <v>0</v>
      </c>
      <c r="E50" s="252">
        <f>'LC fermentation%'!E15*'Fuel demand EU'!E45</f>
        <v>0</v>
      </c>
      <c r="F50" s="252">
        <f>'LC fermentation%'!F15*'Fuel demand EU'!F45</f>
        <v>0</v>
      </c>
      <c r="G50" s="252">
        <f>'LC fermentation%'!G15*'Fuel demand EU'!G45</f>
        <v>0</v>
      </c>
      <c r="H50" s="252">
        <f>'LC fermentation%'!H15*'Fuel demand EU'!H45</f>
        <v>0</v>
      </c>
      <c r="I50" s="253">
        <f>'LC fermentation%'!I15*'Fuel demand EU'!I45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'LC fermentation%'!B9*'Fuel demand EU'!B49</f>
        <v>0</v>
      </c>
      <c r="C54" s="252">
        <f>'LC fermentation%'!C9*'Fuel demand EU'!C49</f>
        <v>0</v>
      </c>
      <c r="D54" s="252">
        <f>'LC fermentation%'!D9*'Fuel demand EU'!D49</f>
        <v>0</v>
      </c>
      <c r="E54" s="252">
        <f>'LC fermentation%'!E9*'Fuel demand EU'!E49</f>
        <v>0</v>
      </c>
      <c r="F54" s="252">
        <f>'LC fermentation%'!F9*'Fuel demand EU'!F49</f>
        <v>0</v>
      </c>
      <c r="G54" s="252">
        <f>'LC fermentation%'!G9*'Fuel demand EU'!G49</f>
        <v>0</v>
      </c>
      <c r="H54" s="252">
        <f>'LC fermentation%'!H9*'Fuel demand EU'!H49</f>
        <v>0</v>
      </c>
      <c r="I54" s="253">
        <f>'LC fermentation%'!I9*'Fuel demand EU'!I49</f>
        <v>0</v>
      </c>
    </row>
    <row r="55" spans="1:9" ht="14.45">
      <c r="A55" s="246" t="s">
        <v>480</v>
      </c>
      <c r="B55" s="252">
        <f>'LC fermentation%'!B10*'Fuel demand EU'!B50</f>
        <v>0</v>
      </c>
      <c r="C55" s="252">
        <f>'LC fermentation%'!C10*'Fuel demand EU'!C50</f>
        <v>0</v>
      </c>
      <c r="D55" s="252">
        <f>'LC fermentation%'!D10*'Fuel demand EU'!D50</f>
        <v>0</v>
      </c>
      <c r="E55" s="252">
        <f>'LC fermentation%'!E10*'Fuel demand EU'!E50</f>
        <v>0</v>
      </c>
      <c r="F55" s="252">
        <f>'LC fermentation%'!F10*'Fuel demand EU'!F50</f>
        <v>0</v>
      </c>
      <c r="G55" s="252">
        <f>'LC fermentation%'!G10*'Fuel demand EU'!G50</f>
        <v>0</v>
      </c>
      <c r="H55" s="252">
        <f>'LC fermentation%'!H10*'Fuel demand EU'!H50</f>
        <v>0</v>
      </c>
      <c r="I55" s="253">
        <f>'LC fermentation%'!I10*'Fuel demand EU'!I50</f>
        <v>0</v>
      </c>
    </row>
    <row r="56" spans="1:9" ht="14.45">
      <c r="A56" s="246" t="s">
        <v>84</v>
      </c>
      <c r="B56" s="252">
        <f>'LC fermentation%'!B11*'Fuel demand EU'!B51</f>
        <v>0</v>
      </c>
      <c r="C56" s="252">
        <f>'LC fermentation%'!C11*'Fuel demand EU'!C51</f>
        <v>0</v>
      </c>
      <c r="D56" s="252">
        <f>'LC fermentation%'!D11*'Fuel demand EU'!D51</f>
        <v>0</v>
      </c>
      <c r="E56" s="252">
        <f>'LC fermentation%'!E11*'Fuel demand EU'!E51</f>
        <v>0</v>
      </c>
      <c r="F56" s="252">
        <f>'LC fermentation%'!F11*'Fuel demand EU'!F51</f>
        <v>0</v>
      </c>
      <c r="G56" s="252">
        <f>'LC fermentation%'!G11*'Fuel demand EU'!G51</f>
        <v>0</v>
      </c>
      <c r="H56" s="252">
        <f>'LC fermentation%'!H11*'Fuel demand EU'!H51</f>
        <v>0</v>
      </c>
      <c r="I56" s="253">
        <f>'LC fermentation%'!I11*'Fuel demand EU'!I51</f>
        <v>0</v>
      </c>
    </row>
    <row r="57" spans="1:9" ht="14.45">
      <c r="A57" s="246" t="s">
        <v>481</v>
      </c>
      <c r="B57" s="252">
        <f>'LC fermentation%'!B12*'Fuel demand EU'!B52</f>
        <v>0</v>
      </c>
      <c r="C57" s="252">
        <f>'LC fermentation%'!C12*'Fuel demand EU'!C52</f>
        <v>0</v>
      </c>
      <c r="D57" s="252">
        <f>'LC fermentation%'!D12*'Fuel demand EU'!D52</f>
        <v>0</v>
      </c>
      <c r="E57" s="252">
        <f>'LC fermentation%'!E12*'Fuel demand EU'!E52</f>
        <v>0</v>
      </c>
      <c r="F57" s="252">
        <f>'LC fermentation%'!F12*'Fuel demand EU'!F52</f>
        <v>0</v>
      </c>
      <c r="G57" s="252">
        <f>'LC fermentation%'!G12*'Fuel demand EU'!G52</f>
        <v>0</v>
      </c>
      <c r="H57" s="252">
        <f>'LC fermentation%'!H12*'Fuel demand EU'!H52</f>
        <v>0</v>
      </c>
      <c r="I57" s="253">
        <f>'LC fermentation%'!I12*'Fuel demand EU'!I52</f>
        <v>0</v>
      </c>
    </row>
    <row r="58" spans="1:9" ht="14.45">
      <c r="A58" s="246" t="s">
        <v>482</v>
      </c>
      <c r="B58" s="252">
        <f>'LC fermentation%'!B13*'Fuel demand EU'!B53</f>
        <v>0</v>
      </c>
      <c r="C58" s="252">
        <f>'LC fermentation%'!C13*'Fuel demand EU'!C53</f>
        <v>0</v>
      </c>
      <c r="D58" s="252">
        <f>'LC fermentation%'!D13*'Fuel demand EU'!D53</f>
        <v>0</v>
      </c>
      <c r="E58" s="252">
        <f>'LC fermentation%'!E13*'Fuel demand EU'!E53</f>
        <v>0</v>
      </c>
      <c r="F58" s="252">
        <f>'LC fermentation%'!F13*'Fuel demand EU'!F53</f>
        <v>0</v>
      </c>
      <c r="G58" s="252">
        <f>'LC fermentation%'!G13*'Fuel demand EU'!G53</f>
        <v>0</v>
      </c>
      <c r="H58" s="252">
        <f>'LC fermentation%'!H13*'Fuel demand EU'!H53</f>
        <v>0</v>
      </c>
      <c r="I58" s="253">
        <f>'LC fermentation%'!I13*'Fuel demand EU'!I53</f>
        <v>0</v>
      </c>
    </row>
    <row r="59" spans="1:9" ht="14.45">
      <c r="A59" s="247" t="s">
        <v>483</v>
      </c>
      <c r="B59" s="252">
        <f>'LC fermentation%'!B14*'Fuel demand EU'!B54</f>
        <v>0</v>
      </c>
      <c r="C59" s="252">
        <f>'LC fermentation%'!C14*'Fuel demand EU'!C54</f>
        <v>0</v>
      </c>
      <c r="D59" s="252">
        <f>'LC fermentation%'!D14*'Fuel demand EU'!D54</f>
        <v>0</v>
      </c>
      <c r="E59" s="252">
        <f>'LC fermentation%'!E14*'Fuel demand EU'!E54</f>
        <v>0</v>
      </c>
      <c r="F59" s="252">
        <f>'LC fermentation%'!F14*'Fuel demand EU'!F54</f>
        <v>0</v>
      </c>
      <c r="G59" s="252">
        <f>'LC fermentation%'!G14*'Fuel demand EU'!G54</f>
        <v>0</v>
      </c>
      <c r="H59" s="252">
        <f>'LC fermentation%'!H14*'Fuel demand EU'!H54</f>
        <v>0</v>
      </c>
      <c r="I59" s="253">
        <f>'LC fermentation%'!I14*'Fuel demand EU'!I54</f>
        <v>0</v>
      </c>
    </row>
    <row r="60" spans="1:9" ht="14.65" thickBot="1">
      <c r="A60" s="251" t="s">
        <v>484</v>
      </c>
      <c r="B60" s="254">
        <f>'LC fermentation%'!B15*'Fuel demand EU'!B55</f>
        <v>0</v>
      </c>
      <c r="C60" s="254">
        <f>'LC fermentation%'!C15*'Fuel demand EU'!C55</f>
        <v>0</v>
      </c>
      <c r="D60" s="254">
        <f>'LC fermentation%'!D15*'Fuel demand EU'!D55</f>
        <v>0</v>
      </c>
      <c r="E60" s="254">
        <f>'LC fermentation%'!E15*'Fuel demand EU'!E55</f>
        <v>0</v>
      </c>
      <c r="F60" s="254">
        <f>'LC fermentation%'!F15*'Fuel demand EU'!F55</f>
        <v>0</v>
      </c>
      <c r="G60" s="254">
        <f>'LC fermentation%'!G15*'Fuel demand EU'!G55</f>
        <v>0</v>
      </c>
      <c r="H60" s="254">
        <f>'LC fermentation%'!H15*'Fuel demand EU'!H55</f>
        <v>0</v>
      </c>
      <c r="I60" s="263">
        <f>'LC fermentation%'!I15*'Fuel demand EU'!I55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'LC fermentation%'!B9*'Fuel demand EU'!B62</f>
        <v>0</v>
      </c>
      <c r="C67" s="252">
        <f>'LC fermentation%'!C9*'Fuel demand EU'!C62</f>
        <v>0</v>
      </c>
      <c r="D67" s="252">
        <f>'LC fermentation%'!D9*'Fuel demand EU'!D62</f>
        <v>0</v>
      </c>
      <c r="E67" s="252">
        <f>'LC fermentation%'!E9*'Fuel demand EU'!E62</f>
        <v>0</v>
      </c>
      <c r="F67" s="252">
        <f>'LC fermentation%'!F9*'Fuel demand EU'!F62</f>
        <v>0</v>
      </c>
      <c r="G67" s="252">
        <f>'LC fermentation%'!G9*'Fuel demand EU'!G62</f>
        <v>0</v>
      </c>
      <c r="H67" s="252">
        <f>'LC fermentation%'!H9*'Fuel demand EU'!H62</f>
        <v>0</v>
      </c>
      <c r="I67" s="253">
        <f>'LC fermentation%'!I9*'Fuel demand EU'!I62</f>
        <v>0</v>
      </c>
    </row>
    <row r="68" spans="1:9" ht="14.45">
      <c r="A68" s="246" t="s">
        <v>480</v>
      </c>
      <c r="B68" s="252">
        <f>'LC fermentation%'!B10*'Fuel demand EU'!B63</f>
        <v>0</v>
      </c>
      <c r="C68" s="252">
        <f>'LC fermentation%'!C10*'Fuel demand EU'!C63</f>
        <v>0</v>
      </c>
      <c r="D68" s="252">
        <f>'LC fermentation%'!D10*'Fuel demand EU'!D63</f>
        <v>0</v>
      </c>
      <c r="E68" s="252">
        <f>'LC fermentation%'!E10*'Fuel demand EU'!E63</f>
        <v>0</v>
      </c>
      <c r="F68" s="252">
        <f>'LC fermentation%'!F10*'Fuel demand EU'!F63</f>
        <v>0</v>
      </c>
      <c r="G68" s="252">
        <f>'LC fermentation%'!G10*'Fuel demand EU'!G63</f>
        <v>0</v>
      </c>
      <c r="H68" s="252">
        <f>'LC fermentation%'!H10*'Fuel demand EU'!H63</f>
        <v>0</v>
      </c>
      <c r="I68" s="253">
        <f>'LC fermentation%'!I10*'Fuel demand EU'!I63</f>
        <v>0</v>
      </c>
    </row>
    <row r="69" spans="1:9" ht="14.45">
      <c r="A69" s="246" t="s">
        <v>84</v>
      </c>
      <c r="B69" s="252">
        <f>'LC fermentation%'!B11*'Fuel demand EU'!B64</f>
        <v>0</v>
      </c>
      <c r="C69" s="252">
        <f>'LC fermentation%'!C11*'Fuel demand EU'!C64</f>
        <v>0</v>
      </c>
      <c r="D69" s="252">
        <f>'LC fermentation%'!D11*'Fuel demand EU'!D64</f>
        <v>0</v>
      </c>
      <c r="E69" s="252">
        <f>'LC fermentation%'!E11*'Fuel demand EU'!E64</f>
        <v>0</v>
      </c>
      <c r="F69" s="252">
        <f>'LC fermentation%'!F11*'Fuel demand EU'!F64</f>
        <v>0</v>
      </c>
      <c r="G69" s="252">
        <f>'LC fermentation%'!G11*'Fuel demand EU'!G64</f>
        <v>0</v>
      </c>
      <c r="H69" s="252">
        <f>'LC fermentation%'!H11*'Fuel demand EU'!H64</f>
        <v>0</v>
      </c>
      <c r="I69" s="253">
        <f>'LC fermentation%'!I11*'Fuel demand EU'!I64</f>
        <v>0</v>
      </c>
    </row>
    <row r="70" spans="1:9" ht="14.45">
      <c r="A70" s="246" t="s">
        <v>481</v>
      </c>
      <c r="B70" s="252">
        <f>'LC fermentation%'!B12*'Fuel demand EU'!B65</f>
        <v>0</v>
      </c>
      <c r="C70" s="252">
        <f>'LC fermentation%'!C12*'Fuel demand EU'!C65</f>
        <v>0</v>
      </c>
      <c r="D70" s="252">
        <f>'LC fermentation%'!D12*'Fuel demand EU'!D65</f>
        <v>0</v>
      </c>
      <c r="E70" s="252">
        <f>'LC fermentation%'!E12*'Fuel demand EU'!E65</f>
        <v>0</v>
      </c>
      <c r="F70" s="252">
        <f>'LC fermentation%'!F12*'Fuel demand EU'!F65</f>
        <v>0</v>
      </c>
      <c r="G70" s="252">
        <f>'LC fermentation%'!G12*'Fuel demand EU'!G65</f>
        <v>0</v>
      </c>
      <c r="H70" s="252">
        <f>'LC fermentation%'!H12*'Fuel demand EU'!H65</f>
        <v>0</v>
      </c>
      <c r="I70" s="253">
        <f>'LC fermentation%'!I12*'Fuel demand EU'!I65</f>
        <v>0</v>
      </c>
    </row>
    <row r="71" spans="1:9" ht="14.45">
      <c r="A71" s="246" t="s">
        <v>482</v>
      </c>
      <c r="B71" s="252">
        <f>'LC fermentation%'!B13*'Fuel demand EU'!B66</f>
        <v>0</v>
      </c>
      <c r="C71" s="252">
        <f>'LC fermentation%'!C13*'Fuel demand EU'!C66</f>
        <v>0</v>
      </c>
      <c r="D71" s="252">
        <f>'LC fermentation%'!D13*'Fuel demand EU'!D66</f>
        <v>0</v>
      </c>
      <c r="E71" s="252">
        <f>'LC fermentation%'!E13*'Fuel demand EU'!E66</f>
        <v>0</v>
      </c>
      <c r="F71" s="252">
        <f>'LC fermentation%'!F13*'Fuel demand EU'!F66</f>
        <v>0</v>
      </c>
      <c r="G71" s="252">
        <f>'LC fermentation%'!G13*'Fuel demand EU'!G66</f>
        <v>0</v>
      </c>
      <c r="H71" s="252">
        <f>'LC fermentation%'!H13*'Fuel demand EU'!H66</f>
        <v>0</v>
      </c>
      <c r="I71" s="253">
        <f>'LC fermentation%'!I13*'Fuel demand EU'!I66</f>
        <v>0</v>
      </c>
    </row>
    <row r="72" spans="1:9" ht="14.45">
      <c r="A72" s="247" t="s">
        <v>483</v>
      </c>
      <c r="B72" s="252">
        <f>'LC fermentation%'!B14*'Fuel demand EU'!B67</f>
        <v>0</v>
      </c>
      <c r="C72" s="252">
        <f>'LC fermentation%'!C14*'Fuel demand EU'!C67</f>
        <v>0</v>
      </c>
      <c r="D72" s="252">
        <f>'LC fermentation%'!D14*'Fuel demand EU'!D67</f>
        <v>0</v>
      </c>
      <c r="E72" s="252">
        <f>'LC fermentation%'!E14*'Fuel demand EU'!E67</f>
        <v>0</v>
      </c>
      <c r="F72" s="252">
        <f>'LC fermentation%'!F14*'Fuel demand EU'!F67</f>
        <v>0</v>
      </c>
      <c r="G72" s="252">
        <f>'LC fermentation%'!G14*'Fuel demand EU'!G67</f>
        <v>0</v>
      </c>
      <c r="H72" s="252">
        <f>'LC fermentation%'!H14*'Fuel demand EU'!H67</f>
        <v>0</v>
      </c>
      <c r="I72" s="253">
        <f>'LC fermentation%'!I14*'Fuel demand EU'!I67</f>
        <v>0</v>
      </c>
    </row>
    <row r="73" spans="1:9" ht="14.45">
      <c r="A73" s="248" t="s">
        <v>484</v>
      </c>
      <c r="B73" s="252">
        <f>'LC fermentation%'!B15*'Fuel demand EU'!B68</f>
        <v>0</v>
      </c>
      <c r="C73" s="252">
        <f>'LC fermentation%'!C15*'Fuel demand EU'!C68</f>
        <v>0</v>
      </c>
      <c r="D73" s="252">
        <f>'LC fermentation%'!D15*'Fuel demand EU'!D68</f>
        <v>0</v>
      </c>
      <c r="E73" s="252">
        <f>'LC fermentation%'!E15*'Fuel demand EU'!E68</f>
        <v>0</v>
      </c>
      <c r="F73" s="252">
        <f>'LC fermentation%'!F15*'Fuel demand EU'!F68</f>
        <v>0</v>
      </c>
      <c r="G73" s="252">
        <f>'LC fermentation%'!G15*'Fuel demand EU'!G68</f>
        <v>0</v>
      </c>
      <c r="H73" s="252">
        <f>'LC fermentation%'!H15*'Fuel demand EU'!H68</f>
        <v>0</v>
      </c>
      <c r="I73" s="253">
        <f>'LC fermentation%'!I15*'Fuel demand EU'!I68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'LC fermentation%'!B9*'Fuel demand EU'!B72</f>
        <v>0</v>
      </c>
      <c r="C77" s="252">
        <f>'LC fermentation%'!C9*'Fuel demand EU'!C72</f>
        <v>0</v>
      </c>
      <c r="D77" s="252">
        <f>'LC fermentation%'!D9*'Fuel demand EU'!D72</f>
        <v>0</v>
      </c>
      <c r="E77" s="252">
        <f>'LC fermentation%'!E9*'Fuel demand EU'!E72</f>
        <v>0</v>
      </c>
      <c r="F77" s="252">
        <f>'LC fermentation%'!F9*'Fuel demand EU'!F72</f>
        <v>0</v>
      </c>
      <c r="G77" s="252">
        <f>'LC fermentation%'!G9*'Fuel demand EU'!G72</f>
        <v>0</v>
      </c>
      <c r="H77" s="252">
        <f>'LC fermentation%'!H9*'Fuel demand EU'!H72</f>
        <v>0</v>
      </c>
      <c r="I77" s="253">
        <f>'LC fermentation%'!I9*'Fuel demand EU'!I72</f>
        <v>0</v>
      </c>
    </row>
    <row r="78" spans="1:9" ht="14.45">
      <c r="A78" s="246" t="s">
        <v>480</v>
      </c>
      <c r="B78" s="252">
        <f>'LC fermentation%'!B10*'Fuel demand EU'!B73</f>
        <v>3293029.1502000005</v>
      </c>
      <c r="C78" s="252">
        <f>'LC fermentation%'!C10*'Fuel demand EU'!C73</f>
        <v>4154334.0552808475</v>
      </c>
      <c r="D78" s="252">
        <f>'LC fermentation%'!D10*'Fuel demand EU'!D73</f>
        <v>5072749.0999892429</v>
      </c>
      <c r="E78" s="252">
        <f>'LC fermentation%'!E10*'Fuel demand EU'!E73</f>
        <v>7011353.6342957439</v>
      </c>
      <c r="F78" s="252">
        <f>'LC fermentation%'!F10*'Fuel demand EU'!F73</f>
        <v>12547567.801446693</v>
      </c>
      <c r="G78" s="252">
        <f>'LC fermentation%'!G10*'Fuel demand EU'!G73</f>
        <v>21280361.881619863</v>
      </c>
      <c r="H78" s="252">
        <f>'LC fermentation%'!H10*'Fuel demand EU'!H73</f>
        <v>34047488.441148221</v>
      </c>
      <c r="I78" s="253">
        <f>'LC fermentation%'!I10*'Fuel demand EU'!I73</f>
        <v>48111749.452531651</v>
      </c>
    </row>
    <row r="79" spans="1:9" ht="14.45">
      <c r="A79" s="246" t="s">
        <v>84</v>
      </c>
      <c r="B79" s="252">
        <f>'LC fermentation%'!B11*'Fuel demand EU'!B74</f>
        <v>0</v>
      </c>
      <c r="C79" s="252">
        <f>'LC fermentation%'!C11*'Fuel demand EU'!C74</f>
        <v>0</v>
      </c>
      <c r="D79" s="252">
        <f>'LC fermentation%'!D11*'Fuel demand EU'!D74</f>
        <v>0</v>
      </c>
      <c r="E79" s="252">
        <f>'LC fermentation%'!E11*'Fuel demand EU'!E74</f>
        <v>0</v>
      </c>
      <c r="F79" s="252">
        <f>'LC fermentation%'!F11*'Fuel demand EU'!F74</f>
        <v>0</v>
      </c>
      <c r="G79" s="252">
        <f>'LC fermentation%'!G11*'Fuel demand EU'!G74</f>
        <v>0</v>
      </c>
      <c r="H79" s="252">
        <f>'LC fermentation%'!H11*'Fuel demand EU'!H74</f>
        <v>0</v>
      </c>
      <c r="I79" s="253">
        <f>'LC fermentation%'!I11*'Fuel demand EU'!I74</f>
        <v>0</v>
      </c>
    </row>
    <row r="80" spans="1:9" ht="14.45">
      <c r="A80" s="246" t="s">
        <v>481</v>
      </c>
      <c r="B80" s="252">
        <f>'LC fermentation%'!B12*'Fuel demand EU'!B75</f>
        <v>0</v>
      </c>
      <c r="C80" s="252">
        <f>'LC fermentation%'!C12*'Fuel demand EU'!C75</f>
        <v>0</v>
      </c>
      <c r="D80" s="252">
        <f>'LC fermentation%'!D12*'Fuel demand EU'!D75</f>
        <v>0</v>
      </c>
      <c r="E80" s="252">
        <f>'LC fermentation%'!E12*'Fuel demand EU'!E75</f>
        <v>0</v>
      </c>
      <c r="F80" s="252">
        <f>'LC fermentation%'!F12*'Fuel demand EU'!F75</f>
        <v>0</v>
      </c>
      <c r="G80" s="252">
        <f>'LC fermentation%'!G12*'Fuel demand EU'!G75</f>
        <v>0</v>
      </c>
      <c r="H80" s="252">
        <f>'LC fermentation%'!H12*'Fuel demand EU'!H75</f>
        <v>0</v>
      </c>
      <c r="I80" s="253">
        <f>'LC fermentation%'!I12*'Fuel demand EU'!I75</f>
        <v>0</v>
      </c>
    </row>
    <row r="81" spans="1:9" ht="14.45">
      <c r="A81" s="246" t="s">
        <v>482</v>
      </c>
      <c r="B81" s="252">
        <f>'LC fermentation%'!B13*'Fuel demand EU'!B76</f>
        <v>0</v>
      </c>
      <c r="C81" s="252">
        <f>'LC fermentation%'!C13*'Fuel demand EU'!C76</f>
        <v>0</v>
      </c>
      <c r="D81" s="252">
        <f>'LC fermentation%'!D13*'Fuel demand EU'!D76</f>
        <v>0</v>
      </c>
      <c r="E81" s="252">
        <f>'LC fermentation%'!E13*'Fuel demand EU'!E76</f>
        <v>0</v>
      </c>
      <c r="F81" s="252">
        <f>'LC fermentation%'!F13*'Fuel demand EU'!F76</f>
        <v>0</v>
      </c>
      <c r="G81" s="252">
        <f>'LC fermentation%'!G13*'Fuel demand EU'!G76</f>
        <v>0</v>
      </c>
      <c r="H81" s="252">
        <f>'LC fermentation%'!H13*'Fuel demand EU'!H76</f>
        <v>0</v>
      </c>
      <c r="I81" s="253">
        <f>'LC fermentation%'!I13*'Fuel demand EU'!I76</f>
        <v>0</v>
      </c>
    </row>
    <row r="82" spans="1:9" ht="14.45">
      <c r="A82" s="247" t="s">
        <v>483</v>
      </c>
      <c r="B82" s="252">
        <f>'LC fermentation%'!B14*'Fuel demand EU'!B77</f>
        <v>0</v>
      </c>
      <c r="C82" s="252">
        <f>'LC fermentation%'!C14*'Fuel demand EU'!C77</f>
        <v>0</v>
      </c>
      <c r="D82" s="252">
        <f>'LC fermentation%'!D14*'Fuel demand EU'!D77</f>
        <v>0</v>
      </c>
      <c r="E82" s="252">
        <f>'LC fermentation%'!E14*'Fuel demand EU'!E77</f>
        <v>0</v>
      </c>
      <c r="F82" s="252">
        <f>'LC fermentation%'!F14*'Fuel demand EU'!F77</f>
        <v>0</v>
      </c>
      <c r="G82" s="252">
        <f>'LC fermentation%'!G14*'Fuel demand EU'!G77</f>
        <v>0</v>
      </c>
      <c r="H82" s="252">
        <f>'LC fermentation%'!H14*'Fuel demand EU'!H77</f>
        <v>0</v>
      </c>
      <c r="I82" s="253">
        <f>'LC fermentation%'!I14*'Fuel demand EU'!I77</f>
        <v>0</v>
      </c>
    </row>
    <row r="83" spans="1:9" ht="14.45">
      <c r="A83" s="248" t="s">
        <v>484</v>
      </c>
      <c r="B83" s="252">
        <f>'LC fermentation%'!B15*'Fuel demand EU'!B78</f>
        <v>0</v>
      </c>
      <c r="C83" s="252">
        <f>'LC fermentation%'!C15*'Fuel demand EU'!C78</f>
        <v>0</v>
      </c>
      <c r="D83" s="252">
        <f>'LC fermentation%'!D15*'Fuel demand EU'!D78</f>
        <v>0</v>
      </c>
      <c r="E83" s="252">
        <f>'LC fermentation%'!E15*'Fuel demand EU'!E78</f>
        <v>0</v>
      </c>
      <c r="F83" s="252">
        <f>'LC fermentation%'!F15*'Fuel demand EU'!F78</f>
        <v>0</v>
      </c>
      <c r="G83" s="252">
        <f>'LC fermentation%'!G15*'Fuel demand EU'!G78</f>
        <v>0</v>
      </c>
      <c r="H83" s="252">
        <f>'LC fermentation%'!H15*'Fuel demand EU'!H78</f>
        <v>0</v>
      </c>
      <c r="I83" s="253">
        <f>'LC fermentation%'!I15*'Fuel demand EU'!I78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'LC fermentation%'!B9*'Fuel demand EU'!B82</f>
        <v>0</v>
      </c>
      <c r="C87" s="252">
        <f>'LC fermentation%'!C9*'Fuel demand EU'!C82</f>
        <v>0</v>
      </c>
      <c r="D87" s="252">
        <f>'LC fermentation%'!D9*'Fuel demand EU'!D82</f>
        <v>0</v>
      </c>
      <c r="E87" s="252">
        <f>'LC fermentation%'!E9*'Fuel demand EU'!E82</f>
        <v>0</v>
      </c>
      <c r="F87" s="252">
        <f>'LC fermentation%'!F9*'Fuel demand EU'!F82</f>
        <v>0</v>
      </c>
      <c r="G87" s="252">
        <f>'LC fermentation%'!G9*'Fuel demand EU'!G82</f>
        <v>0</v>
      </c>
      <c r="H87" s="252">
        <f>'LC fermentation%'!H9*'Fuel demand EU'!H82</f>
        <v>0</v>
      </c>
      <c r="I87" s="253">
        <f>'LC fermentation%'!I9*'Fuel demand EU'!I82</f>
        <v>0</v>
      </c>
    </row>
    <row r="88" spans="1:9" ht="14.45">
      <c r="A88" s="246" t="s">
        <v>480</v>
      </c>
      <c r="B88" s="252">
        <f>'LC fermentation%'!B10*'Fuel demand EU'!B83</f>
        <v>0</v>
      </c>
      <c r="C88" s="252">
        <f>'LC fermentation%'!C10*'Fuel demand EU'!C83</f>
        <v>0</v>
      </c>
      <c r="D88" s="252">
        <f>'LC fermentation%'!D10*'Fuel demand EU'!D83</f>
        <v>0</v>
      </c>
      <c r="E88" s="252">
        <f>'LC fermentation%'!E10*'Fuel demand EU'!E83</f>
        <v>0</v>
      </c>
      <c r="F88" s="252">
        <f>'LC fermentation%'!F10*'Fuel demand EU'!F83</f>
        <v>0</v>
      </c>
      <c r="G88" s="252">
        <f>'LC fermentation%'!G10*'Fuel demand EU'!G83</f>
        <v>0</v>
      </c>
      <c r="H88" s="252">
        <f>'LC fermentation%'!H10*'Fuel demand EU'!H83</f>
        <v>0</v>
      </c>
      <c r="I88" s="253">
        <f>'LC fermentation%'!I10*'Fuel demand EU'!I83</f>
        <v>0</v>
      </c>
    </row>
    <row r="89" spans="1:9" ht="14.45">
      <c r="A89" s="246" t="s">
        <v>84</v>
      </c>
      <c r="B89" s="252">
        <f>'LC fermentation%'!B11*'Fuel demand EU'!B84</f>
        <v>0</v>
      </c>
      <c r="C89" s="252">
        <f>'LC fermentation%'!C11*'Fuel demand EU'!C84</f>
        <v>0</v>
      </c>
      <c r="D89" s="252">
        <f>'LC fermentation%'!D11*'Fuel demand EU'!D84</f>
        <v>0</v>
      </c>
      <c r="E89" s="252">
        <f>'LC fermentation%'!E11*'Fuel demand EU'!E84</f>
        <v>0</v>
      </c>
      <c r="F89" s="252">
        <f>'LC fermentation%'!F11*'Fuel demand EU'!F84</f>
        <v>0</v>
      </c>
      <c r="G89" s="252">
        <f>'LC fermentation%'!G11*'Fuel demand EU'!G84</f>
        <v>0</v>
      </c>
      <c r="H89" s="252">
        <f>'LC fermentation%'!H11*'Fuel demand EU'!H84</f>
        <v>0</v>
      </c>
      <c r="I89" s="253">
        <f>'LC fermentation%'!I11*'Fuel demand EU'!I84</f>
        <v>0</v>
      </c>
    </row>
    <row r="90" spans="1:9" ht="14.45">
      <c r="A90" s="246" t="s">
        <v>481</v>
      </c>
      <c r="B90" s="252">
        <f>'LC fermentation%'!B12*'Fuel demand EU'!B85</f>
        <v>0</v>
      </c>
      <c r="C90" s="252">
        <f>'LC fermentation%'!C12*'Fuel demand EU'!C85</f>
        <v>0</v>
      </c>
      <c r="D90" s="252">
        <f>'LC fermentation%'!D12*'Fuel demand EU'!D85</f>
        <v>0</v>
      </c>
      <c r="E90" s="252">
        <f>'LC fermentation%'!E12*'Fuel demand EU'!E85</f>
        <v>0</v>
      </c>
      <c r="F90" s="252">
        <f>'LC fermentation%'!F12*'Fuel demand EU'!F85</f>
        <v>0</v>
      </c>
      <c r="G90" s="252">
        <f>'LC fermentation%'!G12*'Fuel demand EU'!G85</f>
        <v>0</v>
      </c>
      <c r="H90" s="252">
        <f>'LC fermentation%'!H12*'Fuel demand EU'!H85</f>
        <v>0</v>
      </c>
      <c r="I90" s="253">
        <f>'LC fermentation%'!I12*'Fuel demand EU'!I85</f>
        <v>0</v>
      </c>
    </row>
    <row r="91" spans="1:9" ht="14.45">
      <c r="A91" s="246" t="s">
        <v>482</v>
      </c>
      <c r="B91" s="252">
        <f>'LC fermentation%'!B13*'Fuel demand EU'!B86</f>
        <v>0</v>
      </c>
      <c r="C91" s="252">
        <f>'LC fermentation%'!C13*'Fuel demand EU'!C86</f>
        <v>0</v>
      </c>
      <c r="D91" s="252">
        <f>'LC fermentation%'!D13*'Fuel demand EU'!D86</f>
        <v>0</v>
      </c>
      <c r="E91" s="252">
        <f>'LC fermentation%'!E13*'Fuel demand EU'!E86</f>
        <v>0</v>
      </c>
      <c r="F91" s="252">
        <f>'LC fermentation%'!F13*'Fuel demand EU'!F86</f>
        <v>0</v>
      </c>
      <c r="G91" s="252">
        <f>'LC fermentation%'!G13*'Fuel demand EU'!G86</f>
        <v>0</v>
      </c>
      <c r="H91" s="252">
        <f>'LC fermentation%'!H13*'Fuel demand EU'!H86</f>
        <v>0</v>
      </c>
      <c r="I91" s="253">
        <f>'LC fermentation%'!I13*'Fuel demand EU'!I86</f>
        <v>0</v>
      </c>
    </row>
    <row r="92" spans="1:9" ht="14.45">
      <c r="A92" s="247" t="s">
        <v>483</v>
      </c>
      <c r="B92" s="252">
        <f>'LC fermentation%'!B14*'Fuel demand EU'!B87</f>
        <v>0</v>
      </c>
      <c r="C92" s="252">
        <f>'LC fermentation%'!C14*'Fuel demand EU'!C87</f>
        <v>0</v>
      </c>
      <c r="D92" s="252">
        <f>'LC fermentation%'!D14*'Fuel demand EU'!D87</f>
        <v>0</v>
      </c>
      <c r="E92" s="252">
        <f>'LC fermentation%'!E14*'Fuel demand EU'!E87</f>
        <v>0</v>
      </c>
      <c r="F92" s="252">
        <f>'LC fermentation%'!F14*'Fuel demand EU'!F87</f>
        <v>0</v>
      </c>
      <c r="G92" s="252">
        <f>'LC fermentation%'!G14*'Fuel demand EU'!G87</f>
        <v>0</v>
      </c>
      <c r="H92" s="252">
        <f>'LC fermentation%'!H14*'Fuel demand EU'!H87</f>
        <v>0</v>
      </c>
      <c r="I92" s="253">
        <f>'LC fermentation%'!I14*'Fuel demand EU'!I87</f>
        <v>0</v>
      </c>
    </row>
    <row r="93" spans="1:9" ht="14.45">
      <c r="A93" s="248" t="s">
        <v>484</v>
      </c>
      <c r="B93" s="252">
        <f>'LC fermentation%'!B15*'Fuel demand EU'!B88</f>
        <v>0</v>
      </c>
      <c r="C93" s="252">
        <f>'LC fermentation%'!C15*'Fuel demand EU'!C88</f>
        <v>0</v>
      </c>
      <c r="D93" s="252">
        <f>'LC fermentation%'!D15*'Fuel demand EU'!D88</f>
        <v>0</v>
      </c>
      <c r="E93" s="252">
        <f>'LC fermentation%'!E15*'Fuel demand EU'!E88</f>
        <v>0</v>
      </c>
      <c r="F93" s="252">
        <f>'LC fermentation%'!F15*'Fuel demand EU'!F88</f>
        <v>0</v>
      </c>
      <c r="G93" s="252">
        <f>'LC fermentation%'!G15*'Fuel demand EU'!G88</f>
        <v>0</v>
      </c>
      <c r="H93" s="252">
        <f>'LC fermentation%'!H15*'Fuel demand EU'!H88</f>
        <v>0</v>
      </c>
      <c r="I93" s="253">
        <f>'LC fermentation%'!I15*'Fuel demand EU'!I88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'LC fermentation%'!B9*'Fuel demand EU'!B92</f>
        <v>0</v>
      </c>
      <c r="C97" s="252">
        <f>'LC fermentation%'!C9*'Fuel demand EU'!C92</f>
        <v>0</v>
      </c>
      <c r="D97" s="252">
        <f>'LC fermentation%'!D9*'Fuel demand EU'!D92</f>
        <v>0</v>
      </c>
      <c r="E97" s="252">
        <f>'LC fermentation%'!E9*'Fuel demand EU'!E92</f>
        <v>0</v>
      </c>
      <c r="F97" s="252">
        <f>'LC fermentation%'!F9*'Fuel demand EU'!F92</f>
        <v>0</v>
      </c>
      <c r="G97" s="252">
        <f>'LC fermentation%'!G9*'Fuel demand EU'!G92</f>
        <v>0</v>
      </c>
      <c r="H97" s="252">
        <f>'LC fermentation%'!H9*'Fuel demand EU'!H92</f>
        <v>0</v>
      </c>
      <c r="I97" s="253">
        <f>'LC fermentation%'!I9*'Fuel demand EU'!I92</f>
        <v>0</v>
      </c>
    </row>
    <row r="98" spans="1:9" ht="14.45">
      <c r="A98" s="246" t="s">
        <v>480</v>
      </c>
      <c r="B98" s="252">
        <f>'LC fermentation%'!B10*'Fuel demand EU'!B93</f>
        <v>0</v>
      </c>
      <c r="C98" s="252">
        <f>'LC fermentation%'!C10*'Fuel demand EU'!C93</f>
        <v>0</v>
      </c>
      <c r="D98" s="252">
        <f>'LC fermentation%'!D10*'Fuel demand EU'!D93</f>
        <v>0</v>
      </c>
      <c r="E98" s="252">
        <f>'LC fermentation%'!E10*'Fuel demand EU'!E93</f>
        <v>0</v>
      </c>
      <c r="F98" s="252">
        <f>'LC fermentation%'!F10*'Fuel demand EU'!F93</f>
        <v>0</v>
      </c>
      <c r="G98" s="252">
        <f>'LC fermentation%'!G10*'Fuel demand EU'!G93</f>
        <v>0</v>
      </c>
      <c r="H98" s="252">
        <f>'LC fermentation%'!H10*'Fuel demand EU'!H93</f>
        <v>0</v>
      </c>
      <c r="I98" s="253">
        <f>'LC fermentation%'!I10*'Fuel demand EU'!I93</f>
        <v>0</v>
      </c>
    </row>
    <row r="99" spans="1:9" ht="14.45">
      <c r="A99" s="246" t="s">
        <v>84</v>
      </c>
      <c r="B99" s="252">
        <f>'LC fermentation%'!B11*'Fuel demand EU'!B94</f>
        <v>0</v>
      </c>
      <c r="C99" s="252">
        <f>'LC fermentation%'!C11*'Fuel demand EU'!C94</f>
        <v>0</v>
      </c>
      <c r="D99" s="252">
        <f>'LC fermentation%'!D11*'Fuel demand EU'!D94</f>
        <v>0</v>
      </c>
      <c r="E99" s="252">
        <f>'LC fermentation%'!E11*'Fuel demand EU'!E94</f>
        <v>0</v>
      </c>
      <c r="F99" s="252">
        <f>'LC fermentation%'!F11*'Fuel demand EU'!F94</f>
        <v>0</v>
      </c>
      <c r="G99" s="252">
        <f>'LC fermentation%'!G11*'Fuel demand EU'!G94</f>
        <v>0</v>
      </c>
      <c r="H99" s="252">
        <f>'LC fermentation%'!H11*'Fuel demand EU'!H94</f>
        <v>0</v>
      </c>
      <c r="I99" s="253">
        <f>'LC fermentation%'!I11*'Fuel demand EU'!I94</f>
        <v>0</v>
      </c>
    </row>
    <row r="100" spans="1:9" ht="14.45">
      <c r="A100" s="246" t="s">
        <v>481</v>
      </c>
      <c r="B100" s="252">
        <f>'LC fermentation%'!B12*'Fuel demand EU'!B95</f>
        <v>0</v>
      </c>
      <c r="C100" s="252">
        <f>'LC fermentation%'!C12*'Fuel demand EU'!C95</f>
        <v>0</v>
      </c>
      <c r="D100" s="252">
        <f>'LC fermentation%'!D12*'Fuel demand EU'!D95</f>
        <v>0</v>
      </c>
      <c r="E100" s="252">
        <f>'LC fermentation%'!E12*'Fuel demand EU'!E95</f>
        <v>0</v>
      </c>
      <c r="F100" s="252">
        <f>'LC fermentation%'!F12*'Fuel demand EU'!F95</f>
        <v>0</v>
      </c>
      <c r="G100" s="252">
        <f>'LC fermentation%'!G12*'Fuel demand EU'!G95</f>
        <v>0</v>
      </c>
      <c r="H100" s="252">
        <f>'LC fermentation%'!H12*'Fuel demand EU'!H95</f>
        <v>0</v>
      </c>
      <c r="I100" s="253">
        <f>'LC fermentation%'!I12*'Fuel demand EU'!I95</f>
        <v>0</v>
      </c>
    </row>
    <row r="101" spans="1:9" ht="14.45">
      <c r="A101" s="246" t="s">
        <v>482</v>
      </c>
      <c r="B101" s="252">
        <f>'LC fermentation%'!B13*'Fuel demand EU'!B96</f>
        <v>0</v>
      </c>
      <c r="C101" s="252">
        <f>'LC fermentation%'!C13*'Fuel demand EU'!C96</f>
        <v>0</v>
      </c>
      <c r="D101" s="252">
        <f>'LC fermentation%'!D13*'Fuel demand EU'!D96</f>
        <v>0</v>
      </c>
      <c r="E101" s="252">
        <f>'LC fermentation%'!E13*'Fuel demand EU'!E96</f>
        <v>0</v>
      </c>
      <c r="F101" s="252">
        <f>'LC fermentation%'!F13*'Fuel demand EU'!F96</f>
        <v>0</v>
      </c>
      <c r="G101" s="252">
        <f>'LC fermentation%'!G13*'Fuel demand EU'!G96</f>
        <v>0</v>
      </c>
      <c r="H101" s="252">
        <f>'LC fermentation%'!H13*'Fuel demand EU'!H96</f>
        <v>0</v>
      </c>
      <c r="I101" s="253">
        <f>'LC fermentation%'!I13*'Fuel demand EU'!I96</f>
        <v>0</v>
      </c>
    </row>
    <row r="102" spans="1:9" ht="14.45">
      <c r="A102" s="247" t="s">
        <v>483</v>
      </c>
      <c r="B102" s="252">
        <f>'LC fermentation%'!B14*'Fuel demand EU'!B97</f>
        <v>0</v>
      </c>
      <c r="C102" s="252">
        <f>'LC fermentation%'!C14*'Fuel demand EU'!C97</f>
        <v>0</v>
      </c>
      <c r="D102" s="252">
        <f>'LC fermentation%'!D14*'Fuel demand EU'!D97</f>
        <v>0</v>
      </c>
      <c r="E102" s="252">
        <f>'LC fermentation%'!E14*'Fuel demand EU'!E97</f>
        <v>0</v>
      </c>
      <c r="F102" s="252">
        <f>'LC fermentation%'!F14*'Fuel demand EU'!F97</f>
        <v>0</v>
      </c>
      <c r="G102" s="252">
        <f>'LC fermentation%'!G14*'Fuel demand EU'!G97</f>
        <v>0</v>
      </c>
      <c r="H102" s="252">
        <f>'LC fermentation%'!H14*'Fuel demand EU'!H97</f>
        <v>0</v>
      </c>
      <c r="I102" s="253">
        <f>'LC fermentation%'!I14*'Fuel demand EU'!I97</f>
        <v>0</v>
      </c>
    </row>
    <row r="103" spans="1:9" ht="14.45">
      <c r="A103" s="248" t="s">
        <v>484</v>
      </c>
      <c r="B103" s="252">
        <f>'LC fermentation%'!B15*'Fuel demand EU'!B98</f>
        <v>0</v>
      </c>
      <c r="C103" s="252">
        <f>'LC fermentation%'!C15*'Fuel demand EU'!C98</f>
        <v>0</v>
      </c>
      <c r="D103" s="252">
        <f>'LC fermentation%'!D15*'Fuel demand EU'!D98</f>
        <v>0</v>
      </c>
      <c r="E103" s="252">
        <f>'LC fermentation%'!E15*'Fuel demand EU'!E98</f>
        <v>0</v>
      </c>
      <c r="F103" s="252">
        <f>'LC fermentation%'!F15*'Fuel demand EU'!F98</f>
        <v>0</v>
      </c>
      <c r="G103" s="252">
        <f>'LC fermentation%'!G15*'Fuel demand EU'!G98</f>
        <v>0</v>
      </c>
      <c r="H103" s="252">
        <f>'LC fermentation%'!H15*'Fuel demand EU'!H98</f>
        <v>0</v>
      </c>
      <c r="I103" s="253">
        <f>'LC fermentation%'!I15*'Fuel demand EU'!I98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'LC fermentation%'!B9*'Fuel demand EU'!B102</f>
        <v>0</v>
      </c>
      <c r="C107" s="252">
        <f>'LC fermentation%'!C9*'Fuel demand EU'!C102</f>
        <v>0</v>
      </c>
      <c r="D107" s="252">
        <f>'LC fermentation%'!D9*'Fuel demand EU'!D102</f>
        <v>0</v>
      </c>
      <c r="E107" s="252">
        <f>'LC fermentation%'!E9*'Fuel demand EU'!E102</f>
        <v>0</v>
      </c>
      <c r="F107" s="252">
        <f>'LC fermentation%'!F9*'Fuel demand EU'!F102</f>
        <v>0</v>
      </c>
      <c r="G107" s="252">
        <f>'LC fermentation%'!G9*'Fuel demand EU'!G102</f>
        <v>0</v>
      </c>
      <c r="H107" s="252">
        <f>'LC fermentation%'!H9*'Fuel demand EU'!H102</f>
        <v>0</v>
      </c>
      <c r="I107" s="253">
        <f>'LC fermentation%'!I9*'Fuel demand EU'!I102</f>
        <v>0</v>
      </c>
    </row>
    <row r="108" spans="1:9" ht="14.45">
      <c r="A108" s="246" t="s">
        <v>480</v>
      </c>
      <c r="B108" s="252">
        <f>'LC fermentation%'!B10*'Fuel demand EU'!B103</f>
        <v>0</v>
      </c>
      <c r="C108" s="252">
        <f>'LC fermentation%'!C10*'Fuel demand EU'!C103</f>
        <v>0</v>
      </c>
      <c r="D108" s="252">
        <f>'LC fermentation%'!D10*'Fuel demand EU'!D103</f>
        <v>0</v>
      </c>
      <c r="E108" s="252">
        <f>'LC fermentation%'!E10*'Fuel demand EU'!E103</f>
        <v>0</v>
      </c>
      <c r="F108" s="252">
        <f>'LC fermentation%'!F10*'Fuel demand EU'!F103</f>
        <v>0</v>
      </c>
      <c r="G108" s="252">
        <f>'LC fermentation%'!G10*'Fuel demand EU'!G103</f>
        <v>0</v>
      </c>
      <c r="H108" s="252">
        <f>'LC fermentation%'!H10*'Fuel demand EU'!H103</f>
        <v>0</v>
      </c>
      <c r="I108" s="253">
        <f>'LC fermentation%'!I10*'Fuel demand EU'!I103</f>
        <v>0</v>
      </c>
    </row>
    <row r="109" spans="1:9" ht="14.45">
      <c r="A109" s="246" t="s">
        <v>84</v>
      </c>
      <c r="B109" s="252">
        <f>'LC fermentation%'!B11*'Fuel demand EU'!B104</f>
        <v>0</v>
      </c>
      <c r="C109" s="252">
        <f>'LC fermentation%'!C11*'Fuel demand EU'!C104</f>
        <v>0</v>
      </c>
      <c r="D109" s="252">
        <f>'LC fermentation%'!D11*'Fuel demand EU'!D104</f>
        <v>0</v>
      </c>
      <c r="E109" s="252">
        <f>'LC fermentation%'!E11*'Fuel demand EU'!E104</f>
        <v>0</v>
      </c>
      <c r="F109" s="252">
        <f>'LC fermentation%'!F11*'Fuel demand EU'!F104</f>
        <v>0</v>
      </c>
      <c r="G109" s="252">
        <f>'LC fermentation%'!G11*'Fuel demand EU'!G104</f>
        <v>0</v>
      </c>
      <c r="H109" s="252">
        <f>'LC fermentation%'!H11*'Fuel demand EU'!H104</f>
        <v>0</v>
      </c>
      <c r="I109" s="253">
        <f>'LC fermentation%'!I11*'Fuel demand EU'!I104</f>
        <v>0</v>
      </c>
    </row>
    <row r="110" spans="1:9" ht="14.45">
      <c r="A110" s="246" t="s">
        <v>481</v>
      </c>
      <c r="B110" s="252">
        <f>'LC fermentation%'!B12*'Fuel demand EU'!B105</f>
        <v>0</v>
      </c>
      <c r="C110" s="252">
        <f>'LC fermentation%'!C12*'Fuel demand EU'!C105</f>
        <v>0</v>
      </c>
      <c r="D110" s="252">
        <f>'LC fermentation%'!D12*'Fuel demand EU'!D105</f>
        <v>0</v>
      </c>
      <c r="E110" s="252">
        <f>'LC fermentation%'!E12*'Fuel demand EU'!E105</f>
        <v>0</v>
      </c>
      <c r="F110" s="252">
        <f>'LC fermentation%'!F12*'Fuel demand EU'!F105</f>
        <v>0</v>
      </c>
      <c r="G110" s="252">
        <f>'LC fermentation%'!G12*'Fuel demand EU'!G105</f>
        <v>0</v>
      </c>
      <c r="H110" s="252">
        <f>'LC fermentation%'!H12*'Fuel demand EU'!H105</f>
        <v>0</v>
      </c>
      <c r="I110" s="253">
        <f>'LC fermentation%'!I12*'Fuel demand EU'!I105</f>
        <v>0</v>
      </c>
    </row>
    <row r="111" spans="1:9" ht="14.45">
      <c r="A111" s="246" t="s">
        <v>482</v>
      </c>
      <c r="B111" s="252">
        <f>'LC fermentation%'!B13*'Fuel demand EU'!B106</f>
        <v>0</v>
      </c>
      <c r="C111" s="252">
        <f>'LC fermentation%'!C13*'Fuel demand EU'!C106</f>
        <v>0</v>
      </c>
      <c r="D111" s="252">
        <f>'LC fermentation%'!D13*'Fuel demand EU'!D106</f>
        <v>0</v>
      </c>
      <c r="E111" s="252">
        <f>'LC fermentation%'!E13*'Fuel demand EU'!E106</f>
        <v>0</v>
      </c>
      <c r="F111" s="252">
        <f>'LC fermentation%'!F13*'Fuel demand EU'!F106</f>
        <v>0</v>
      </c>
      <c r="G111" s="252">
        <f>'LC fermentation%'!G13*'Fuel demand EU'!G106</f>
        <v>0</v>
      </c>
      <c r="H111" s="252">
        <f>'LC fermentation%'!H13*'Fuel demand EU'!H106</f>
        <v>0</v>
      </c>
      <c r="I111" s="253">
        <f>'LC fermentation%'!I13*'Fuel demand EU'!I106</f>
        <v>0</v>
      </c>
    </row>
    <row r="112" spans="1:9" ht="14.45">
      <c r="A112" s="247" t="s">
        <v>483</v>
      </c>
      <c r="B112" s="252">
        <f>'LC fermentation%'!B14*'Fuel demand EU'!B107</f>
        <v>0</v>
      </c>
      <c r="C112" s="252">
        <f>'LC fermentation%'!C14*'Fuel demand EU'!C107</f>
        <v>0</v>
      </c>
      <c r="D112" s="252">
        <f>'LC fermentation%'!D14*'Fuel demand EU'!D107</f>
        <v>0</v>
      </c>
      <c r="E112" s="252">
        <f>'LC fermentation%'!E14*'Fuel demand EU'!E107</f>
        <v>0</v>
      </c>
      <c r="F112" s="252">
        <f>'LC fermentation%'!F14*'Fuel demand EU'!F107</f>
        <v>0</v>
      </c>
      <c r="G112" s="252">
        <f>'LC fermentation%'!G14*'Fuel demand EU'!G107</f>
        <v>0</v>
      </c>
      <c r="H112" s="252">
        <f>'LC fermentation%'!H14*'Fuel demand EU'!H107</f>
        <v>0</v>
      </c>
      <c r="I112" s="253">
        <f>'LC fermentation%'!I14*'Fuel demand EU'!I107</f>
        <v>0</v>
      </c>
    </row>
    <row r="113" spans="1:9" ht="14.65" thickBot="1">
      <c r="A113" s="251" t="s">
        <v>484</v>
      </c>
      <c r="B113" s="254">
        <f>'LC fermentation%'!B15*'Fuel demand EU'!B108</f>
        <v>0</v>
      </c>
      <c r="C113" s="254">
        <f>'LC fermentation%'!C15*'Fuel demand EU'!C108</f>
        <v>0</v>
      </c>
      <c r="D113" s="254">
        <f>'LC fermentation%'!D15*'Fuel demand EU'!D108</f>
        <v>0</v>
      </c>
      <c r="E113" s="254">
        <f>'LC fermentation%'!E15*'Fuel demand EU'!E108</f>
        <v>0</v>
      </c>
      <c r="F113" s="254">
        <f>'LC fermentation%'!F15*'Fuel demand EU'!F108</f>
        <v>0</v>
      </c>
      <c r="G113" s="254">
        <f>'LC fermentation%'!G15*'Fuel demand EU'!G108</f>
        <v>0</v>
      </c>
      <c r="H113" s="254">
        <f>'LC fermentation%'!H15*'Fuel demand EU'!H108</f>
        <v>0</v>
      </c>
      <c r="I113" s="263">
        <f>'LC fermentation%'!I15*'Fuel demand EU'!I108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'LC fermentation%'!B9*'Fuel demand EU'!B115</f>
        <v>0</v>
      </c>
      <c r="C120" s="252">
        <f>'LC fermentation%'!C9*'Fuel demand EU'!C115</f>
        <v>0</v>
      </c>
      <c r="D120" s="252">
        <f>'LC fermentation%'!D9*'Fuel demand EU'!D115</f>
        <v>0</v>
      </c>
      <c r="E120" s="252">
        <f>'LC fermentation%'!E9*'Fuel demand EU'!E115</f>
        <v>0</v>
      </c>
      <c r="F120" s="252">
        <f>'LC fermentation%'!F9*'Fuel demand EU'!F115</f>
        <v>0</v>
      </c>
      <c r="G120" s="252">
        <f>'LC fermentation%'!G9*'Fuel demand EU'!G115</f>
        <v>0</v>
      </c>
      <c r="H120" s="252">
        <f>'LC fermentation%'!H9*'Fuel demand EU'!H115</f>
        <v>0</v>
      </c>
      <c r="I120" s="253">
        <f>'LC fermentation%'!I9*'Fuel demand EU'!I115</f>
        <v>0</v>
      </c>
    </row>
    <row r="121" spans="1:9" ht="14.45">
      <c r="A121" s="246" t="s">
        <v>480</v>
      </c>
      <c r="B121" s="252">
        <f>'LC fermentation%'!B10*'Fuel demand EU'!B116</f>
        <v>0</v>
      </c>
      <c r="C121" s="252">
        <f>'LC fermentation%'!C10*'Fuel demand EU'!C116</f>
        <v>0</v>
      </c>
      <c r="D121" s="252">
        <f>'LC fermentation%'!D10*'Fuel demand EU'!D116</f>
        <v>0</v>
      </c>
      <c r="E121" s="252">
        <f>'LC fermentation%'!E10*'Fuel demand EU'!E116</f>
        <v>0</v>
      </c>
      <c r="F121" s="252">
        <f>'LC fermentation%'!F10*'Fuel demand EU'!F116</f>
        <v>0</v>
      </c>
      <c r="G121" s="252">
        <f>'LC fermentation%'!G10*'Fuel demand EU'!G116</f>
        <v>0</v>
      </c>
      <c r="H121" s="252">
        <f>'LC fermentation%'!H10*'Fuel demand EU'!H116</f>
        <v>0</v>
      </c>
      <c r="I121" s="253">
        <f>'LC fermentation%'!I10*'Fuel demand EU'!I116</f>
        <v>0</v>
      </c>
    </row>
    <row r="122" spans="1:9" ht="14.45">
      <c r="A122" s="246" t="s">
        <v>84</v>
      </c>
      <c r="B122" s="252">
        <f>'LC fermentation%'!B11*'Fuel demand EU'!B117</f>
        <v>0</v>
      </c>
      <c r="C122" s="252">
        <f>'LC fermentation%'!C11*'Fuel demand EU'!C117</f>
        <v>0</v>
      </c>
      <c r="D122" s="252">
        <f>'LC fermentation%'!D11*'Fuel demand EU'!D117</f>
        <v>0</v>
      </c>
      <c r="E122" s="252">
        <f>'LC fermentation%'!E11*'Fuel demand EU'!E117</f>
        <v>0</v>
      </c>
      <c r="F122" s="252">
        <f>'LC fermentation%'!F11*'Fuel demand EU'!F117</f>
        <v>0</v>
      </c>
      <c r="G122" s="252">
        <f>'LC fermentation%'!G11*'Fuel demand EU'!G117</f>
        <v>0</v>
      </c>
      <c r="H122" s="252">
        <f>'LC fermentation%'!H11*'Fuel demand EU'!H117</f>
        <v>0</v>
      </c>
      <c r="I122" s="253">
        <f>'LC fermentation%'!I11*'Fuel demand EU'!I117</f>
        <v>0</v>
      </c>
    </row>
    <row r="123" spans="1:9" ht="14.45">
      <c r="A123" s="246" t="s">
        <v>481</v>
      </c>
      <c r="B123" s="252">
        <f>'LC fermentation%'!B12*'Fuel demand EU'!B118</f>
        <v>0</v>
      </c>
      <c r="C123" s="252">
        <f>'LC fermentation%'!C12*'Fuel demand EU'!C118</f>
        <v>0</v>
      </c>
      <c r="D123" s="252">
        <f>'LC fermentation%'!D12*'Fuel demand EU'!D118</f>
        <v>0</v>
      </c>
      <c r="E123" s="252">
        <f>'LC fermentation%'!E12*'Fuel demand EU'!E118</f>
        <v>0</v>
      </c>
      <c r="F123" s="252">
        <f>'LC fermentation%'!F12*'Fuel demand EU'!F118</f>
        <v>0</v>
      </c>
      <c r="G123" s="252">
        <f>'LC fermentation%'!G12*'Fuel demand EU'!G118</f>
        <v>0</v>
      </c>
      <c r="H123" s="252">
        <f>'LC fermentation%'!H12*'Fuel demand EU'!H118</f>
        <v>0</v>
      </c>
      <c r="I123" s="253">
        <f>'LC fermentation%'!I12*'Fuel demand EU'!I118</f>
        <v>0</v>
      </c>
    </row>
    <row r="124" spans="1:9" ht="14.45">
      <c r="A124" s="246" t="s">
        <v>482</v>
      </c>
      <c r="B124" s="252">
        <f>'LC fermentation%'!B13*'Fuel demand EU'!B119</f>
        <v>0</v>
      </c>
      <c r="C124" s="252">
        <f>'LC fermentation%'!C13*'Fuel demand EU'!C119</f>
        <v>0</v>
      </c>
      <c r="D124" s="252">
        <f>'LC fermentation%'!D13*'Fuel demand EU'!D119</f>
        <v>0</v>
      </c>
      <c r="E124" s="252">
        <f>'LC fermentation%'!E13*'Fuel demand EU'!E119</f>
        <v>0</v>
      </c>
      <c r="F124" s="252">
        <f>'LC fermentation%'!F13*'Fuel demand EU'!F119</f>
        <v>0</v>
      </c>
      <c r="G124" s="252">
        <f>'LC fermentation%'!G13*'Fuel demand EU'!G119</f>
        <v>0</v>
      </c>
      <c r="H124" s="252">
        <f>'LC fermentation%'!H13*'Fuel demand EU'!H119</f>
        <v>0</v>
      </c>
      <c r="I124" s="253">
        <f>'LC fermentation%'!I13*'Fuel demand EU'!I119</f>
        <v>0</v>
      </c>
    </row>
    <row r="125" spans="1:9" ht="14.45">
      <c r="A125" s="247" t="s">
        <v>483</v>
      </c>
      <c r="B125" s="252">
        <f>'LC fermentation%'!B14*'Fuel demand EU'!B120</f>
        <v>0</v>
      </c>
      <c r="C125" s="252">
        <f>'LC fermentation%'!C14*'Fuel demand EU'!C120</f>
        <v>0</v>
      </c>
      <c r="D125" s="252">
        <f>'LC fermentation%'!D14*'Fuel demand EU'!D120</f>
        <v>0</v>
      </c>
      <c r="E125" s="252">
        <f>'LC fermentation%'!E14*'Fuel demand EU'!E120</f>
        <v>0</v>
      </c>
      <c r="F125" s="252">
        <f>'LC fermentation%'!F14*'Fuel demand EU'!F120</f>
        <v>0</v>
      </c>
      <c r="G125" s="252">
        <f>'LC fermentation%'!G14*'Fuel demand EU'!G120</f>
        <v>0</v>
      </c>
      <c r="H125" s="252">
        <f>'LC fermentation%'!H14*'Fuel demand EU'!H120</f>
        <v>0</v>
      </c>
      <c r="I125" s="253">
        <f>'LC fermentation%'!I14*'Fuel demand EU'!I120</f>
        <v>0</v>
      </c>
    </row>
    <row r="126" spans="1:9" ht="14.45">
      <c r="A126" s="248" t="s">
        <v>484</v>
      </c>
      <c r="B126" s="252">
        <f>'LC fermentation%'!B15*'Fuel demand EU'!B121</f>
        <v>0</v>
      </c>
      <c r="C126" s="252">
        <f>'LC fermentation%'!C15*'Fuel demand EU'!C121</f>
        <v>0</v>
      </c>
      <c r="D126" s="252">
        <f>'LC fermentation%'!D15*'Fuel demand EU'!D121</f>
        <v>0</v>
      </c>
      <c r="E126" s="252">
        <f>'LC fermentation%'!E15*'Fuel demand EU'!E121</f>
        <v>0</v>
      </c>
      <c r="F126" s="252">
        <f>'LC fermentation%'!F15*'Fuel demand EU'!F121</f>
        <v>0</v>
      </c>
      <c r="G126" s="252">
        <f>'LC fermentation%'!G15*'Fuel demand EU'!G121</f>
        <v>0</v>
      </c>
      <c r="H126" s="252">
        <f>'LC fermentation%'!H15*'Fuel demand EU'!H121</f>
        <v>0</v>
      </c>
      <c r="I126" s="253">
        <f>'LC fermentation%'!I15*'Fuel demand EU'!I121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'LC fermentation%'!B9*'Fuel demand EU'!B125</f>
        <v>0</v>
      </c>
      <c r="C130" s="252">
        <f>'LC fermentation%'!C9*'Fuel demand EU'!C125</f>
        <v>0</v>
      </c>
      <c r="D130" s="252">
        <f>'LC fermentation%'!D9*'Fuel demand EU'!D125</f>
        <v>0</v>
      </c>
      <c r="E130" s="252">
        <f>'LC fermentation%'!E9*'Fuel demand EU'!E125</f>
        <v>0</v>
      </c>
      <c r="F130" s="252">
        <f>'LC fermentation%'!F9*'Fuel demand EU'!F125</f>
        <v>0</v>
      </c>
      <c r="G130" s="252">
        <f>'LC fermentation%'!G9*'Fuel demand EU'!G125</f>
        <v>0</v>
      </c>
      <c r="H130" s="252">
        <f>'LC fermentation%'!H9*'Fuel demand EU'!H125</f>
        <v>0</v>
      </c>
      <c r="I130" s="253">
        <f>'LC fermentation%'!I9*'Fuel demand EU'!I125</f>
        <v>0</v>
      </c>
    </row>
    <row r="131" spans="1:9" ht="14.45">
      <c r="A131" s="246" t="s">
        <v>480</v>
      </c>
      <c r="B131" s="252">
        <f>'LC fermentation%'!B10*'Fuel demand EU'!B126</f>
        <v>3293029.1502000005</v>
      </c>
      <c r="C131" s="252">
        <f>'LC fermentation%'!C10*'Fuel demand EU'!C126</f>
        <v>4502787.1861456512</v>
      </c>
      <c r="D131" s="252">
        <f>'LC fermentation%'!D10*'Fuel demand EU'!D126</f>
        <v>5851416.4968360821</v>
      </c>
      <c r="E131" s="252">
        <f>'LC fermentation%'!E10*'Fuel demand EU'!E126</f>
        <v>7337457.0977813601</v>
      </c>
      <c r="F131" s="252">
        <f>'LC fermentation%'!F10*'Fuel demand EU'!F126</f>
        <v>12115694.459623922</v>
      </c>
      <c r="G131" s="252">
        <f>'LC fermentation%'!G10*'Fuel demand EU'!G126</f>
        <v>19846105.480735287</v>
      </c>
      <c r="H131" s="252">
        <f>'LC fermentation%'!H10*'Fuel demand EU'!H126</f>
        <v>30828312.556648362</v>
      </c>
      <c r="I131" s="253">
        <f>'LC fermentation%'!I10*'Fuel demand EU'!I126</f>
        <v>43601564.695066229</v>
      </c>
    </row>
    <row r="132" spans="1:9" ht="14.45">
      <c r="A132" s="246" t="s">
        <v>84</v>
      </c>
      <c r="B132" s="252">
        <f>'LC fermentation%'!B11*'Fuel demand EU'!B127</f>
        <v>0</v>
      </c>
      <c r="C132" s="252">
        <f>'LC fermentation%'!C11*'Fuel demand EU'!C127</f>
        <v>0</v>
      </c>
      <c r="D132" s="252">
        <f>'LC fermentation%'!D11*'Fuel demand EU'!D127</f>
        <v>0</v>
      </c>
      <c r="E132" s="252">
        <f>'LC fermentation%'!E11*'Fuel demand EU'!E127</f>
        <v>0</v>
      </c>
      <c r="F132" s="252">
        <f>'LC fermentation%'!F11*'Fuel demand EU'!F127</f>
        <v>0</v>
      </c>
      <c r="G132" s="252">
        <f>'LC fermentation%'!G11*'Fuel demand EU'!G127</f>
        <v>0</v>
      </c>
      <c r="H132" s="252">
        <f>'LC fermentation%'!H11*'Fuel demand EU'!H127</f>
        <v>0</v>
      </c>
      <c r="I132" s="253">
        <f>'LC fermentation%'!I11*'Fuel demand EU'!I127</f>
        <v>0</v>
      </c>
    </row>
    <row r="133" spans="1:9" ht="14.45">
      <c r="A133" s="246" t="s">
        <v>481</v>
      </c>
      <c r="B133" s="252">
        <f>'LC fermentation%'!B12*'Fuel demand EU'!B128</f>
        <v>0</v>
      </c>
      <c r="C133" s="252">
        <f>'LC fermentation%'!C12*'Fuel demand EU'!C128</f>
        <v>0</v>
      </c>
      <c r="D133" s="252">
        <f>'LC fermentation%'!D12*'Fuel demand EU'!D128</f>
        <v>0</v>
      </c>
      <c r="E133" s="252">
        <f>'LC fermentation%'!E12*'Fuel demand EU'!E128</f>
        <v>0</v>
      </c>
      <c r="F133" s="252">
        <f>'LC fermentation%'!F12*'Fuel demand EU'!F128</f>
        <v>0</v>
      </c>
      <c r="G133" s="252">
        <f>'LC fermentation%'!G12*'Fuel demand EU'!G128</f>
        <v>0</v>
      </c>
      <c r="H133" s="252">
        <f>'LC fermentation%'!H12*'Fuel demand EU'!H128</f>
        <v>0</v>
      </c>
      <c r="I133" s="253">
        <f>'LC fermentation%'!I12*'Fuel demand EU'!I128</f>
        <v>0</v>
      </c>
    </row>
    <row r="134" spans="1:9" ht="14.45">
      <c r="A134" s="246" t="s">
        <v>482</v>
      </c>
      <c r="B134" s="252">
        <f>'LC fermentation%'!B13*'Fuel demand EU'!B129</f>
        <v>0</v>
      </c>
      <c r="C134" s="252">
        <f>'LC fermentation%'!C13*'Fuel demand EU'!C129</f>
        <v>0</v>
      </c>
      <c r="D134" s="252">
        <f>'LC fermentation%'!D13*'Fuel demand EU'!D129</f>
        <v>0</v>
      </c>
      <c r="E134" s="252">
        <f>'LC fermentation%'!E13*'Fuel demand EU'!E129</f>
        <v>0</v>
      </c>
      <c r="F134" s="252">
        <f>'LC fermentation%'!F13*'Fuel demand EU'!F129</f>
        <v>0</v>
      </c>
      <c r="G134" s="252">
        <f>'LC fermentation%'!G13*'Fuel demand EU'!G129</f>
        <v>0</v>
      </c>
      <c r="H134" s="252">
        <f>'LC fermentation%'!H13*'Fuel demand EU'!H129</f>
        <v>0</v>
      </c>
      <c r="I134" s="253">
        <f>'LC fermentation%'!I13*'Fuel demand EU'!I129</f>
        <v>0</v>
      </c>
    </row>
    <row r="135" spans="1:9" ht="14.45">
      <c r="A135" s="247" t="s">
        <v>483</v>
      </c>
      <c r="B135" s="252">
        <f>'LC fermentation%'!B14*'Fuel demand EU'!B130</f>
        <v>0</v>
      </c>
      <c r="C135" s="252">
        <f>'LC fermentation%'!C14*'Fuel demand EU'!C130</f>
        <v>0</v>
      </c>
      <c r="D135" s="252">
        <f>'LC fermentation%'!D14*'Fuel demand EU'!D130</f>
        <v>0</v>
      </c>
      <c r="E135" s="252">
        <f>'LC fermentation%'!E14*'Fuel demand EU'!E130</f>
        <v>0</v>
      </c>
      <c r="F135" s="252">
        <f>'LC fermentation%'!F14*'Fuel demand EU'!F130</f>
        <v>0</v>
      </c>
      <c r="G135" s="252">
        <f>'LC fermentation%'!G14*'Fuel demand EU'!G130</f>
        <v>0</v>
      </c>
      <c r="H135" s="252">
        <f>'LC fermentation%'!H14*'Fuel demand EU'!H130</f>
        <v>0</v>
      </c>
      <c r="I135" s="253">
        <f>'LC fermentation%'!I14*'Fuel demand EU'!I130</f>
        <v>0</v>
      </c>
    </row>
    <row r="136" spans="1:9" ht="14.45">
      <c r="A136" s="248" t="s">
        <v>484</v>
      </c>
      <c r="B136" s="252">
        <f>'LC fermentation%'!B15*'Fuel demand EU'!B131</f>
        <v>0</v>
      </c>
      <c r="C136" s="252">
        <f>'LC fermentation%'!C15*'Fuel demand EU'!C131</f>
        <v>0</v>
      </c>
      <c r="D136" s="252">
        <f>'LC fermentation%'!D15*'Fuel demand EU'!D131</f>
        <v>0</v>
      </c>
      <c r="E136" s="252">
        <f>'LC fermentation%'!E15*'Fuel demand EU'!E131</f>
        <v>0</v>
      </c>
      <c r="F136" s="252">
        <f>'LC fermentation%'!F15*'Fuel demand EU'!F131</f>
        <v>0</v>
      </c>
      <c r="G136" s="252">
        <f>'LC fermentation%'!G15*'Fuel demand EU'!G131</f>
        <v>0</v>
      </c>
      <c r="H136" s="252">
        <f>'LC fermentation%'!H15*'Fuel demand EU'!H131</f>
        <v>0</v>
      </c>
      <c r="I136" s="253">
        <f>'LC fermentation%'!I15*'Fuel demand EU'!I131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'LC fermentation%'!B9*'Fuel demand EU'!B135</f>
        <v>0</v>
      </c>
      <c r="C140" s="252">
        <f>'LC fermentation%'!C9*'Fuel demand EU'!C135</f>
        <v>0</v>
      </c>
      <c r="D140" s="252">
        <f>'LC fermentation%'!D9*'Fuel demand EU'!D135</f>
        <v>0</v>
      </c>
      <c r="E140" s="252">
        <f>'LC fermentation%'!E9*'Fuel demand EU'!E135</f>
        <v>0</v>
      </c>
      <c r="F140" s="252">
        <f>'LC fermentation%'!F9*'Fuel demand EU'!F135</f>
        <v>0</v>
      </c>
      <c r="G140" s="252">
        <f>'LC fermentation%'!G9*'Fuel demand EU'!G135</f>
        <v>0</v>
      </c>
      <c r="H140" s="252">
        <f>'LC fermentation%'!H9*'Fuel demand EU'!H135</f>
        <v>0</v>
      </c>
      <c r="I140" s="253">
        <f>'LC fermentation%'!I9*'Fuel demand EU'!I135</f>
        <v>0</v>
      </c>
    </row>
    <row r="141" spans="1:9" ht="14.45">
      <c r="A141" s="246" t="s">
        <v>480</v>
      </c>
      <c r="B141" s="252">
        <f>'LC fermentation%'!B10*'Fuel demand EU'!B136</f>
        <v>0</v>
      </c>
      <c r="C141" s="252">
        <f>'LC fermentation%'!C10*'Fuel demand EU'!C136</f>
        <v>0</v>
      </c>
      <c r="D141" s="252">
        <f>'LC fermentation%'!D10*'Fuel demand EU'!D136</f>
        <v>0</v>
      </c>
      <c r="E141" s="252">
        <f>'LC fermentation%'!E10*'Fuel demand EU'!E136</f>
        <v>0</v>
      </c>
      <c r="F141" s="252">
        <f>'LC fermentation%'!F10*'Fuel demand EU'!F136</f>
        <v>0</v>
      </c>
      <c r="G141" s="252">
        <f>'LC fermentation%'!G10*'Fuel demand EU'!G136</f>
        <v>0</v>
      </c>
      <c r="H141" s="252">
        <f>'LC fermentation%'!H10*'Fuel demand EU'!H136</f>
        <v>0</v>
      </c>
      <c r="I141" s="253">
        <f>'LC fermentation%'!I10*'Fuel demand EU'!I136</f>
        <v>0</v>
      </c>
    </row>
    <row r="142" spans="1:9" ht="14.45">
      <c r="A142" s="246" t="s">
        <v>84</v>
      </c>
      <c r="B142" s="252">
        <f>'LC fermentation%'!B11*'Fuel demand EU'!B137</f>
        <v>0</v>
      </c>
      <c r="C142" s="252">
        <f>'LC fermentation%'!C11*'Fuel demand EU'!C137</f>
        <v>0</v>
      </c>
      <c r="D142" s="252">
        <f>'LC fermentation%'!D11*'Fuel demand EU'!D137</f>
        <v>0</v>
      </c>
      <c r="E142" s="252">
        <f>'LC fermentation%'!E11*'Fuel demand EU'!E137</f>
        <v>0</v>
      </c>
      <c r="F142" s="252">
        <f>'LC fermentation%'!F11*'Fuel demand EU'!F137</f>
        <v>0</v>
      </c>
      <c r="G142" s="252">
        <f>'LC fermentation%'!G11*'Fuel demand EU'!G137</f>
        <v>0</v>
      </c>
      <c r="H142" s="252">
        <f>'LC fermentation%'!H11*'Fuel demand EU'!H137</f>
        <v>0</v>
      </c>
      <c r="I142" s="253">
        <f>'LC fermentation%'!I11*'Fuel demand EU'!I137</f>
        <v>0</v>
      </c>
    </row>
    <row r="143" spans="1:9" ht="14.45">
      <c r="A143" s="246" t="s">
        <v>481</v>
      </c>
      <c r="B143" s="252">
        <f>'LC fermentation%'!B12*'Fuel demand EU'!B138</f>
        <v>0</v>
      </c>
      <c r="C143" s="252">
        <f>'LC fermentation%'!C12*'Fuel demand EU'!C138</f>
        <v>0</v>
      </c>
      <c r="D143" s="252">
        <f>'LC fermentation%'!D12*'Fuel demand EU'!D138</f>
        <v>0</v>
      </c>
      <c r="E143" s="252">
        <f>'LC fermentation%'!E12*'Fuel demand EU'!E138</f>
        <v>0</v>
      </c>
      <c r="F143" s="252">
        <f>'LC fermentation%'!F12*'Fuel demand EU'!F138</f>
        <v>0</v>
      </c>
      <c r="G143" s="252">
        <f>'LC fermentation%'!G12*'Fuel demand EU'!G138</f>
        <v>0</v>
      </c>
      <c r="H143" s="252">
        <f>'LC fermentation%'!H12*'Fuel demand EU'!H138</f>
        <v>0</v>
      </c>
      <c r="I143" s="253">
        <f>'LC fermentation%'!I12*'Fuel demand EU'!I138</f>
        <v>0</v>
      </c>
    </row>
    <row r="144" spans="1:9" ht="14.45">
      <c r="A144" s="246" t="s">
        <v>482</v>
      </c>
      <c r="B144" s="252">
        <f>'LC fermentation%'!B13*'Fuel demand EU'!B139</f>
        <v>0</v>
      </c>
      <c r="C144" s="252">
        <f>'LC fermentation%'!C13*'Fuel demand EU'!C139</f>
        <v>0</v>
      </c>
      <c r="D144" s="252">
        <f>'LC fermentation%'!D13*'Fuel demand EU'!D139</f>
        <v>0</v>
      </c>
      <c r="E144" s="252">
        <f>'LC fermentation%'!E13*'Fuel demand EU'!E139</f>
        <v>0</v>
      </c>
      <c r="F144" s="252">
        <f>'LC fermentation%'!F13*'Fuel demand EU'!F139</f>
        <v>0</v>
      </c>
      <c r="G144" s="252">
        <f>'LC fermentation%'!G13*'Fuel demand EU'!G139</f>
        <v>0</v>
      </c>
      <c r="H144" s="252">
        <f>'LC fermentation%'!H13*'Fuel demand EU'!H139</f>
        <v>0</v>
      </c>
      <c r="I144" s="253">
        <f>'LC fermentation%'!I13*'Fuel demand EU'!I139</f>
        <v>0</v>
      </c>
    </row>
    <row r="145" spans="1:9" ht="14.45">
      <c r="A145" s="247" t="s">
        <v>483</v>
      </c>
      <c r="B145" s="252">
        <f>'LC fermentation%'!B14*'Fuel demand EU'!B140</f>
        <v>0</v>
      </c>
      <c r="C145" s="252">
        <f>'LC fermentation%'!C14*'Fuel demand EU'!C140</f>
        <v>0</v>
      </c>
      <c r="D145" s="252">
        <f>'LC fermentation%'!D14*'Fuel demand EU'!D140</f>
        <v>0</v>
      </c>
      <c r="E145" s="252">
        <f>'LC fermentation%'!E14*'Fuel demand EU'!E140</f>
        <v>0</v>
      </c>
      <c r="F145" s="252">
        <f>'LC fermentation%'!F14*'Fuel demand EU'!F140</f>
        <v>0</v>
      </c>
      <c r="G145" s="252">
        <f>'LC fermentation%'!G14*'Fuel demand EU'!G140</f>
        <v>0</v>
      </c>
      <c r="H145" s="252">
        <f>'LC fermentation%'!H14*'Fuel demand EU'!H140</f>
        <v>0</v>
      </c>
      <c r="I145" s="253">
        <f>'LC fermentation%'!I14*'Fuel demand EU'!I140</f>
        <v>0</v>
      </c>
    </row>
    <row r="146" spans="1:9" ht="14.45">
      <c r="A146" s="248" t="s">
        <v>484</v>
      </c>
      <c r="B146" s="252">
        <f>'LC fermentation%'!B15*'Fuel demand EU'!B141</f>
        <v>0</v>
      </c>
      <c r="C146" s="252">
        <f>'LC fermentation%'!C15*'Fuel demand EU'!C141</f>
        <v>0</v>
      </c>
      <c r="D146" s="252">
        <f>'LC fermentation%'!D15*'Fuel demand EU'!D141</f>
        <v>0</v>
      </c>
      <c r="E146" s="252">
        <f>'LC fermentation%'!E15*'Fuel demand EU'!E141</f>
        <v>0</v>
      </c>
      <c r="F146" s="252">
        <f>'LC fermentation%'!F15*'Fuel demand EU'!F141</f>
        <v>0</v>
      </c>
      <c r="G146" s="252">
        <f>'LC fermentation%'!G15*'Fuel demand EU'!G141</f>
        <v>0</v>
      </c>
      <c r="H146" s="252">
        <f>'LC fermentation%'!H15*'Fuel demand EU'!H141</f>
        <v>0</v>
      </c>
      <c r="I146" s="253">
        <f>'LC fermentation%'!I15*'Fuel demand EU'!I141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'LC fermentation%'!B9*'Fuel demand EU'!B145</f>
        <v>0</v>
      </c>
      <c r="C150" s="252">
        <f>'LC fermentation%'!C9*'Fuel demand EU'!C145</f>
        <v>0</v>
      </c>
      <c r="D150" s="252">
        <f>'LC fermentation%'!D9*'Fuel demand EU'!D145</f>
        <v>0</v>
      </c>
      <c r="E150" s="252">
        <f>'LC fermentation%'!E9*'Fuel demand EU'!E145</f>
        <v>0</v>
      </c>
      <c r="F150" s="252">
        <f>'LC fermentation%'!F9*'Fuel demand EU'!F145</f>
        <v>0</v>
      </c>
      <c r="G150" s="252">
        <f>'LC fermentation%'!G9*'Fuel demand EU'!G145</f>
        <v>0</v>
      </c>
      <c r="H150" s="252">
        <f>'LC fermentation%'!H9*'Fuel demand EU'!H145</f>
        <v>0</v>
      </c>
      <c r="I150" s="253">
        <f>'LC fermentation%'!I9*'Fuel demand EU'!I145</f>
        <v>0</v>
      </c>
    </row>
    <row r="151" spans="1:9" ht="14.45">
      <c r="A151" s="246" t="s">
        <v>480</v>
      </c>
      <c r="B151" s="252">
        <f>'LC fermentation%'!B10*'Fuel demand EU'!B146</f>
        <v>0</v>
      </c>
      <c r="C151" s="252">
        <f>'LC fermentation%'!C10*'Fuel demand EU'!C146</f>
        <v>0</v>
      </c>
      <c r="D151" s="252">
        <f>'LC fermentation%'!D10*'Fuel demand EU'!D146</f>
        <v>0</v>
      </c>
      <c r="E151" s="252">
        <f>'LC fermentation%'!E10*'Fuel demand EU'!E146</f>
        <v>0</v>
      </c>
      <c r="F151" s="252">
        <f>'LC fermentation%'!F10*'Fuel demand EU'!F146</f>
        <v>0</v>
      </c>
      <c r="G151" s="252">
        <f>'LC fermentation%'!G10*'Fuel demand EU'!G146</f>
        <v>0</v>
      </c>
      <c r="H151" s="252">
        <f>'LC fermentation%'!H10*'Fuel demand EU'!H146</f>
        <v>0</v>
      </c>
      <c r="I151" s="253">
        <f>'LC fermentation%'!I10*'Fuel demand EU'!I146</f>
        <v>0</v>
      </c>
    </row>
    <row r="152" spans="1:9" ht="14.45">
      <c r="A152" s="246" t="s">
        <v>84</v>
      </c>
      <c r="B152" s="252">
        <f>'LC fermentation%'!B11*'Fuel demand EU'!B147</f>
        <v>0</v>
      </c>
      <c r="C152" s="252">
        <f>'LC fermentation%'!C11*'Fuel demand EU'!C147</f>
        <v>0</v>
      </c>
      <c r="D152" s="252">
        <f>'LC fermentation%'!D11*'Fuel demand EU'!D147</f>
        <v>0</v>
      </c>
      <c r="E152" s="252">
        <f>'LC fermentation%'!E11*'Fuel demand EU'!E147</f>
        <v>0</v>
      </c>
      <c r="F152" s="252">
        <f>'LC fermentation%'!F11*'Fuel demand EU'!F147</f>
        <v>0</v>
      </c>
      <c r="G152" s="252">
        <f>'LC fermentation%'!G11*'Fuel demand EU'!G147</f>
        <v>0</v>
      </c>
      <c r="H152" s="252">
        <f>'LC fermentation%'!H11*'Fuel demand EU'!H147</f>
        <v>0</v>
      </c>
      <c r="I152" s="253">
        <f>'LC fermentation%'!I11*'Fuel demand EU'!I147</f>
        <v>0</v>
      </c>
    </row>
    <row r="153" spans="1:9" ht="14.45">
      <c r="A153" s="246" t="s">
        <v>481</v>
      </c>
      <c r="B153" s="252">
        <f>'LC fermentation%'!B12*'Fuel demand EU'!B148</f>
        <v>0</v>
      </c>
      <c r="C153" s="252">
        <f>'LC fermentation%'!C12*'Fuel demand EU'!C148</f>
        <v>0</v>
      </c>
      <c r="D153" s="252">
        <f>'LC fermentation%'!D12*'Fuel demand EU'!D148</f>
        <v>0</v>
      </c>
      <c r="E153" s="252">
        <f>'LC fermentation%'!E12*'Fuel demand EU'!E148</f>
        <v>0</v>
      </c>
      <c r="F153" s="252">
        <f>'LC fermentation%'!F12*'Fuel demand EU'!F148</f>
        <v>0</v>
      </c>
      <c r="G153" s="252">
        <f>'LC fermentation%'!G12*'Fuel demand EU'!G148</f>
        <v>0</v>
      </c>
      <c r="H153" s="252">
        <f>'LC fermentation%'!H12*'Fuel demand EU'!H148</f>
        <v>0</v>
      </c>
      <c r="I153" s="253">
        <f>'LC fermentation%'!I12*'Fuel demand EU'!I148</f>
        <v>0</v>
      </c>
    </row>
    <row r="154" spans="1:9" ht="14.45">
      <c r="A154" s="246" t="s">
        <v>482</v>
      </c>
      <c r="B154" s="252">
        <f>'LC fermentation%'!B13*'Fuel demand EU'!B149</f>
        <v>0</v>
      </c>
      <c r="C154" s="252">
        <f>'LC fermentation%'!C13*'Fuel demand EU'!C149</f>
        <v>0</v>
      </c>
      <c r="D154" s="252">
        <f>'LC fermentation%'!D13*'Fuel demand EU'!D149</f>
        <v>0</v>
      </c>
      <c r="E154" s="252">
        <f>'LC fermentation%'!E13*'Fuel demand EU'!E149</f>
        <v>0</v>
      </c>
      <c r="F154" s="252">
        <f>'LC fermentation%'!F13*'Fuel demand EU'!F149</f>
        <v>0</v>
      </c>
      <c r="G154" s="252">
        <f>'LC fermentation%'!G13*'Fuel demand EU'!G149</f>
        <v>0</v>
      </c>
      <c r="H154" s="252">
        <f>'LC fermentation%'!H13*'Fuel demand EU'!H149</f>
        <v>0</v>
      </c>
      <c r="I154" s="253">
        <f>'LC fermentation%'!I13*'Fuel demand EU'!I149</f>
        <v>0</v>
      </c>
    </row>
    <row r="155" spans="1:9" ht="14.45">
      <c r="A155" s="247" t="s">
        <v>483</v>
      </c>
      <c r="B155" s="252">
        <f>'LC fermentation%'!B14*'Fuel demand EU'!B150</f>
        <v>0</v>
      </c>
      <c r="C155" s="252">
        <f>'LC fermentation%'!C14*'Fuel demand EU'!C150</f>
        <v>0</v>
      </c>
      <c r="D155" s="252">
        <f>'LC fermentation%'!D14*'Fuel demand EU'!D150</f>
        <v>0</v>
      </c>
      <c r="E155" s="252">
        <f>'LC fermentation%'!E14*'Fuel demand EU'!E150</f>
        <v>0</v>
      </c>
      <c r="F155" s="252">
        <f>'LC fermentation%'!F14*'Fuel demand EU'!F150</f>
        <v>0</v>
      </c>
      <c r="G155" s="252">
        <f>'LC fermentation%'!G14*'Fuel demand EU'!G150</f>
        <v>0</v>
      </c>
      <c r="H155" s="252">
        <f>'LC fermentation%'!H14*'Fuel demand EU'!H150</f>
        <v>0</v>
      </c>
      <c r="I155" s="253">
        <f>'LC fermentation%'!I14*'Fuel demand EU'!I150</f>
        <v>0</v>
      </c>
    </row>
    <row r="156" spans="1:9" ht="14.45">
      <c r="A156" s="248" t="s">
        <v>484</v>
      </c>
      <c r="B156" s="252">
        <f>'LC fermentation%'!B15*'Fuel demand EU'!B151</f>
        <v>0</v>
      </c>
      <c r="C156" s="252">
        <f>'LC fermentation%'!C15*'Fuel demand EU'!C151</f>
        <v>0</v>
      </c>
      <c r="D156" s="252">
        <f>'LC fermentation%'!D15*'Fuel demand EU'!D151</f>
        <v>0</v>
      </c>
      <c r="E156" s="252">
        <f>'LC fermentation%'!E15*'Fuel demand EU'!E151</f>
        <v>0</v>
      </c>
      <c r="F156" s="252">
        <f>'LC fermentation%'!F15*'Fuel demand EU'!F151</f>
        <v>0</v>
      </c>
      <c r="G156" s="252">
        <f>'LC fermentation%'!G15*'Fuel demand EU'!G151</f>
        <v>0</v>
      </c>
      <c r="H156" s="252">
        <f>'LC fermentation%'!H15*'Fuel demand EU'!H151</f>
        <v>0</v>
      </c>
      <c r="I156" s="253">
        <f>'LC fermentation%'!I15*'Fuel demand EU'!I151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'LC fermentation%'!B9*'Fuel demand EU'!B155</f>
        <v>0</v>
      </c>
      <c r="C160" s="252">
        <f>'LC fermentation%'!C9*'Fuel demand EU'!C155</f>
        <v>0</v>
      </c>
      <c r="D160" s="252">
        <f>'LC fermentation%'!D9*'Fuel demand EU'!D155</f>
        <v>0</v>
      </c>
      <c r="E160" s="252">
        <f>'LC fermentation%'!E9*'Fuel demand EU'!E155</f>
        <v>0</v>
      </c>
      <c r="F160" s="252">
        <f>'LC fermentation%'!F9*'Fuel demand EU'!F155</f>
        <v>0</v>
      </c>
      <c r="G160" s="252">
        <f>'LC fermentation%'!G9*'Fuel demand EU'!G155</f>
        <v>0</v>
      </c>
      <c r="H160" s="252">
        <f>'LC fermentation%'!H9*'Fuel demand EU'!H155</f>
        <v>0</v>
      </c>
      <c r="I160" s="253">
        <f>'LC fermentation%'!I9*'Fuel demand EU'!I155</f>
        <v>0</v>
      </c>
    </row>
    <row r="161" spans="1:9" ht="14.45">
      <c r="A161" s="246" t="s">
        <v>480</v>
      </c>
      <c r="B161" s="252">
        <f>'LC fermentation%'!B10*'Fuel demand EU'!B156</f>
        <v>0</v>
      </c>
      <c r="C161" s="252">
        <f>'LC fermentation%'!C10*'Fuel demand EU'!C156</f>
        <v>0</v>
      </c>
      <c r="D161" s="252">
        <f>'LC fermentation%'!D10*'Fuel demand EU'!D156</f>
        <v>0</v>
      </c>
      <c r="E161" s="252">
        <f>'LC fermentation%'!E10*'Fuel demand EU'!E156</f>
        <v>0</v>
      </c>
      <c r="F161" s="252">
        <f>'LC fermentation%'!F10*'Fuel demand EU'!F156</f>
        <v>0</v>
      </c>
      <c r="G161" s="252">
        <f>'LC fermentation%'!G10*'Fuel demand EU'!G156</f>
        <v>0</v>
      </c>
      <c r="H161" s="252">
        <f>'LC fermentation%'!H10*'Fuel demand EU'!H156</f>
        <v>0</v>
      </c>
      <c r="I161" s="253">
        <f>'LC fermentation%'!I10*'Fuel demand EU'!I156</f>
        <v>0</v>
      </c>
    </row>
    <row r="162" spans="1:9" ht="14.45">
      <c r="A162" s="246" t="s">
        <v>84</v>
      </c>
      <c r="B162" s="252">
        <f>'LC fermentation%'!B11*'Fuel demand EU'!B157</f>
        <v>0</v>
      </c>
      <c r="C162" s="252">
        <f>'LC fermentation%'!C11*'Fuel demand EU'!C157</f>
        <v>0</v>
      </c>
      <c r="D162" s="252">
        <f>'LC fermentation%'!D11*'Fuel demand EU'!D157</f>
        <v>0</v>
      </c>
      <c r="E162" s="252">
        <f>'LC fermentation%'!E11*'Fuel demand EU'!E157</f>
        <v>0</v>
      </c>
      <c r="F162" s="252">
        <f>'LC fermentation%'!F11*'Fuel demand EU'!F157</f>
        <v>0</v>
      </c>
      <c r="G162" s="252">
        <f>'LC fermentation%'!G11*'Fuel demand EU'!G157</f>
        <v>0</v>
      </c>
      <c r="H162" s="252">
        <f>'LC fermentation%'!H11*'Fuel demand EU'!H157</f>
        <v>0</v>
      </c>
      <c r="I162" s="253">
        <f>'LC fermentation%'!I11*'Fuel demand EU'!I157</f>
        <v>0</v>
      </c>
    </row>
    <row r="163" spans="1:9" ht="14.45">
      <c r="A163" s="246" t="s">
        <v>481</v>
      </c>
      <c r="B163" s="252">
        <f>'LC fermentation%'!B12*'Fuel demand EU'!B158</f>
        <v>0</v>
      </c>
      <c r="C163" s="252">
        <f>'LC fermentation%'!C12*'Fuel demand EU'!C158</f>
        <v>0</v>
      </c>
      <c r="D163" s="252">
        <f>'LC fermentation%'!D12*'Fuel demand EU'!D158</f>
        <v>0</v>
      </c>
      <c r="E163" s="252">
        <f>'LC fermentation%'!E12*'Fuel demand EU'!E158</f>
        <v>0</v>
      </c>
      <c r="F163" s="252">
        <f>'LC fermentation%'!F12*'Fuel demand EU'!F158</f>
        <v>0</v>
      </c>
      <c r="G163" s="252">
        <f>'LC fermentation%'!G12*'Fuel demand EU'!G158</f>
        <v>0</v>
      </c>
      <c r="H163" s="252">
        <f>'LC fermentation%'!H12*'Fuel demand EU'!H158</f>
        <v>0</v>
      </c>
      <c r="I163" s="253">
        <f>'LC fermentation%'!I12*'Fuel demand EU'!I158</f>
        <v>0</v>
      </c>
    </row>
    <row r="164" spans="1:9" ht="14.45">
      <c r="A164" s="246" t="s">
        <v>482</v>
      </c>
      <c r="B164" s="252">
        <f>'LC fermentation%'!B13*'Fuel demand EU'!B159</f>
        <v>0</v>
      </c>
      <c r="C164" s="252">
        <f>'LC fermentation%'!C13*'Fuel demand EU'!C159</f>
        <v>0</v>
      </c>
      <c r="D164" s="252">
        <f>'LC fermentation%'!D13*'Fuel demand EU'!D159</f>
        <v>0</v>
      </c>
      <c r="E164" s="252">
        <f>'LC fermentation%'!E13*'Fuel demand EU'!E159</f>
        <v>0</v>
      </c>
      <c r="F164" s="252">
        <f>'LC fermentation%'!F13*'Fuel demand EU'!F159</f>
        <v>0</v>
      </c>
      <c r="G164" s="252">
        <f>'LC fermentation%'!G13*'Fuel demand EU'!G159</f>
        <v>0</v>
      </c>
      <c r="H164" s="252">
        <f>'LC fermentation%'!H13*'Fuel demand EU'!H159</f>
        <v>0</v>
      </c>
      <c r="I164" s="253">
        <f>'LC fermentation%'!I13*'Fuel demand EU'!I159</f>
        <v>0</v>
      </c>
    </row>
    <row r="165" spans="1:9" ht="14.45">
      <c r="A165" s="247" t="s">
        <v>483</v>
      </c>
      <c r="B165" s="252">
        <f>'LC fermentation%'!B14*'Fuel demand EU'!B160</f>
        <v>0</v>
      </c>
      <c r="C165" s="252">
        <f>'LC fermentation%'!C14*'Fuel demand EU'!C160</f>
        <v>0</v>
      </c>
      <c r="D165" s="252">
        <f>'LC fermentation%'!D14*'Fuel demand EU'!D160</f>
        <v>0</v>
      </c>
      <c r="E165" s="252">
        <f>'LC fermentation%'!E14*'Fuel demand EU'!E160</f>
        <v>0</v>
      </c>
      <c r="F165" s="252">
        <f>'LC fermentation%'!F14*'Fuel demand EU'!F160</f>
        <v>0</v>
      </c>
      <c r="G165" s="252">
        <f>'LC fermentation%'!G14*'Fuel demand EU'!G160</f>
        <v>0</v>
      </c>
      <c r="H165" s="252">
        <f>'LC fermentation%'!H14*'Fuel demand EU'!H160</f>
        <v>0</v>
      </c>
      <c r="I165" s="253">
        <f>'LC fermentation%'!I14*'Fuel demand EU'!I160</f>
        <v>0</v>
      </c>
    </row>
    <row r="166" spans="1:9" ht="14.65" thickBot="1">
      <c r="A166" s="251" t="s">
        <v>484</v>
      </c>
      <c r="B166" s="254">
        <f>'LC fermentation%'!B15*'Fuel demand EU'!B161</f>
        <v>0</v>
      </c>
      <c r="C166" s="254">
        <f>'LC fermentation%'!C15*'Fuel demand EU'!C161</f>
        <v>0</v>
      </c>
      <c r="D166" s="254">
        <f>'LC fermentation%'!D15*'Fuel demand EU'!D161</f>
        <v>0</v>
      </c>
      <c r="E166" s="254">
        <f>'LC fermentation%'!E15*'Fuel demand EU'!E161</f>
        <v>0</v>
      </c>
      <c r="F166" s="254">
        <f>'LC fermentation%'!F15*'Fuel demand EU'!F161</f>
        <v>0</v>
      </c>
      <c r="G166" s="254">
        <f>'LC fermentation%'!G15*'Fuel demand EU'!G161</f>
        <v>0</v>
      </c>
      <c r="H166" s="254">
        <f>'LC fermentation%'!H15*'Fuel demand EU'!H161</f>
        <v>0</v>
      </c>
      <c r="I166" s="263">
        <f>'LC fermentation%'!I15*'Fuel demand EU'!I161</f>
        <v>0</v>
      </c>
    </row>
  </sheetData>
  <conditionalFormatting sqref="K88:XFD92 J73:J77 K11:XFD52 J11:J37">
    <cfRule type="expression" dxfId="2473" priority="41">
      <formula>_xlfn.ISFORMULA(J11)</formula>
    </cfRule>
  </conditionalFormatting>
  <conditionalFormatting sqref="A1:XFD5 L53:XFD87 L93:XFD1048576 A10:XFD10 J6:XFD9">
    <cfRule type="expression" dxfId="2472" priority="42">
      <formula>_xlfn.ISFORMULA(A1)</formula>
    </cfRule>
  </conditionalFormatting>
  <conditionalFormatting sqref="A11:I11 A61:I63">
    <cfRule type="expression" dxfId="2471" priority="40">
      <formula>_xlfn.ISFORMULA(A11)</formula>
    </cfRule>
  </conditionalFormatting>
  <conditionalFormatting sqref="C12:I12 A12 C22:I22 A22 C42:I42 A42 C52:I52 A52 A15:A18 A25:A28 A43:I43 A53:I53 A44:A48 A54:A58 A13:I14 B15:I20 A23:I24 B25:I30">
    <cfRule type="expression" dxfId="2470" priority="39">
      <formula>_xlfn.ISFORMULA(A12)</formula>
    </cfRule>
  </conditionalFormatting>
  <conditionalFormatting sqref="A21:I21 A19:A20">
    <cfRule type="expression" dxfId="2469" priority="38">
      <formula>_xlfn.ISFORMULA(A19)</formula>
    </cfRule>
  </conditionalFormatting>
  <conditionalFormatting sqref="A31:I31 A29:A30 A41:I41">
    <cfRule type="expression" dxfId="2468" priority="37">
      <formula>_xlfn.ISFORMULA(A29)</formula>
    </cfRule>
  </conditionalFormatting>
  <conditionalFormatting sqref="A51:I51 A49:A50">
    <cfRule type="expression" dxfId="2467" priority="36">
      <formula>_xlfn.ISFORMULA(A49)</formula>
    </cfRule>
  </conditionalFormatting>
  <conditionalFormatting sqref="A59:A60">
    <cfRule type="expression" dxfId="2466" priority="35">
      <formula>_xlfn.ISFORMULA(A59)</formula>
    </cfRule>
  </conditionalFormatting>
  <conditionalFormatting sqref="C65:I65 A65 C75:I75 A75 C95:I95 C105:I105 A105 A66:I66 A76:I76 A96:I96 A106:I106 A67:A71 A77:A81 A97:A101 A107:A111">
    <cfRule type="expression" dxfId="2465" priority="34">
      <formula>_xlfn.ISFORMULA(A65)</formula>
    </cfRule>
  </conditionalFormatting>
  <conditionalFormatting sqref="A74:I74 A72:A73">
    <cfRule type="expression" dxfId="2464" priority="33">
      <formula>_xlfn.ISFORMULA(A72)</formula>
    </cfRule>
  </conditionalFormatting>
  <conditionalFormatting sqref="A84:I84 A82:A83 A94:I94">
    <cfRule type="expression" dxfId="2463" priority="32">
      <formula>_xlfn.ISFORMULA(A82)</formula>
    </cfRule>
  </conditionalFormatting>
  <conditionalFormatting sqref="A104:I104 A102:A103">
    <cfRule type="expression" dxfId="2462" priority="31">
      <formula>_xlfn.ISFORMULA(A102)</formula>
    </cfRule>
  </conditionalFormatting>
  <conditionalFormatting sqref="A112:A113">
    <cfRule type="expression" dxfId="2461" priority="30">
      <formula>_xlfn.ISFORMULA(A112)</formula>
    </cfRule>
  </conditionalFormatting>
  <conditionalFormatting sqref="A148">
    <cfRule type="expression" dxfId="2460" priority="16">
      <formula>_xlfn.ISFORMULA(A148)</formula>
    </cfRule>
  </conditionalFormatting>
  <conditionalFormatting sqref="C118:I118 A118 C128:I128 A128 C148:I148 C158:I158 A158 A119:I119 A129:I129 A149:I149 A159:I159 A120:A124 A130:A134 A150:A154 A160:A164">
    <cfRule type="expression" dxfId="2459" priority="29">
      <formula>_xlfn.ISFORMULA(A118)</formula>
    </cfRule>
  </conditionalFormatting>
  <conditionalFormatting sqref="A127:I127 A125:A126">
    <cfRule type="expression" dxfId="2458" priority="28">
      <formula>_xlfn.ISFORMULA(A125)</formula>
    </cfRule>
  </conditionalFormatting>
  <conditionalFormatting sqref="A137:I137 A135:A136 A147:I147">
    <cfRule type="expression" dxfId="2457" priority="27">
      <formula>_xlfn.ISFORMULA(A135)</formula>
    </cfRule>
  </conditionalFormatting>
  <conditionalFormatting sqref="A157:I157 A155:A156">
    <cfRule type="expression" dxfId="2456" priority="26">
      <formula>_xlfn.ISFORMULA(A155)</formula>
    </cfRule>
  </conditionalFormatting>
  <conditionalFormatting sqref="A165:A166">
    <cfRule type="expression" dxfId="2455" priority="25">
      <formula>_xlfn.ISFORMULA(A165)</formula>
    </cfRule>
  </conditionalFormatting>
  <conditionalFormatting sqref="C32:I32 A32 A33:I33 A34:A38">
    <cfRule type="expression" dxfId="2454" priority="24">
      <formula>_xlfn.ISFORMULA(A32)</formula>
    </cfRule>
  </conditionalFormatting>
  <conditionalFormatting sqref="A39:A40">
    <cfRule type="expression" dxfId="2453" priority="23">
      <formula>_xlfn.ISFORMULA(A39)</formula>
    </cfRule>
  </conditionalFormatting>
  <conditionalFormatting sqref="C85:I85 A85 A86:I86 A87:A91">
    <cfRule type="expression" dxfId="2452" priority="22">
      <formula>_xlfn.ISFORMULA(A85)</formula>
    </cfRule>
  </conditionalFormatting>
  <conditionalFormatting sqref="A92:A93">
    <cfRule type="expression" dxfId="2451" priority="21">
      <formula>_xlfn.ISFORMULA(A92)</formula>
    </cfRule>
  </conditionalFormatting>
  <conditionalFormatting sqref="C138:I138 A139:I139 A140:A144">
    <cfRule type="expression" dxfId="2450" priority="20">
      <formula>_xlfn.ISFORMULA(A138)</formula>
    </cfRule>
  </conditionalFormatting>
  <conditionalFormatting sqref="A145:A146">
    <cfRule type="expression" dxfId="2449" priority="19">
      <formula>_xlfn.ISFORMULA(A145)</formula>
    </cfRule>
  </conditionalFormatting>
  <conditionalFormatting sqref="A138">
    <cfRule type="expression" dxfId="2448" priority="18">
      <formula>_xlfn.ISFORMULA(A138)</formula>
    </cfRule>
  </conditionalFormatting>
  <conditionalFormatting sqref="A95">
    <cfRule type="expression" dxfId="2447" priority="17">
      <formula>_xlfn.ISFORMULA(A95)</formula>
    </cfRule>
  </conditionalFormatting>
  <conditionalFormatting sqref="B160:I166">
    <cfRule type="expression" dxfId="2446" priority="3">
      <formula>_xlfn.ISFORMULA(B160)</formula>
    </cfRule>
  </conditionalFormatting>
  <conditionalFormatting sqref="B130:I136">
    <cfRule type="expression" dxfId="2445" priority="6">
      <formula>_xlfn.ISFORMULA(B130)</formula>
    </cfRule>
  </conditionalFormatting>
  <conditionalFormatting sqref="B34:I40">
    <cfRule type="expression" dxfId="2444" priority="15">
      <formula>_xlfn.ISFORMULA(B34)</formula>
    </cfRule>
  </conditionalFormatting>
  <conditionalFormatting sqref="B44:I50">
    <cfRule type="expression" dxfId="2443" priority="14">
      <formula>_xlfn.ISFORMULA(B44)</formula>
    </cfRule>
  </conditionalFormatting>
  <conditionalFormatting sqref="B54:I60">
    <cfRule type="expression" dxfId="2442" priority="13">
      <formula>_xlfn.ISFORMULA(B54)</formula>
    </cfRule>
  </conditionalFormatting>
  <conditionalFormatting sqref="B67:I73">
    <cfRule type="expression" dxfId="2441" priority="12">
      <formula>_xlfn.ISFORMULA(B67)</formula>
    </cfRule>
  </conditionalFormatting>
  <conditionalFormatting sqref="B77:I83">
    <cfRule type="expression" dxfId="2440" priority="11">
      <formula>_xlfn.ISFORMULA(B77)</formula>
    </cfRule>
  </conditionalFormatting>
  <conditionalFormatting sqref="B87:I93">
    <cfRule type="expression" dxfId="2439" priority="10">
      <formula>_xlfn.ISFORMULA(B87)</formula>
    </cfRule>
  </conditionalFormatting>
  <conditionalFormatting sqref="B97:I103">
    <cfRule type="expression" dxfId="2438" priority="9">
      <formula>_xlfn.ISFORMULA(B97)</formula>
    </cfRule>
  </conditionalFormatting>
  <conditionalFormatting sqref="B107:I113">
    <cfRule type="expression" dxfId="2437" priority="8">
      <formula>_xlfn.ISFORMULA(B107)</formula>
    </cfRule>
  </conditionalFormatting>
  <conditionalFormatting sqref="B120:I126">
    <cfRule type="expression" dxfId="2436" priority="7">
      <formula>_xlfn.ISFORMULA(B120)</formula>
    </cfRule>
  </conditionalFormatting>
  <conditionalFormatting sqref="B140:I146">
    <cfRule type="expression" dxfId="2435" priority="5">
      <formula>_xlfn.ISFORMULA(B140)</formula>
    </cfRule>
  </conditionalFormatting>
  <conditionalFormatting sqref="B150:I156">
    <cfRule type="expression" dxfId="2434" priority="4">
      <formula>_xlfn.ISFORMULA(B150)</formula>
    </cfRule>
  </conditionalFormatting>
  <conditionalFormatting sqref="A6 A7:I9">
    <cfRule type="expression" dxfId="2433" priority="2">
      <formula>_xlfn.ISFORMULA(A6)</formula>
    </cfRule>
  </conditionalFormatting>
  <conditionalFormatting sqref="B6:I6">
    <cfRule type="expression" dxfId="2432" priority="1">
      <formula>_xlfn.ISFORMULA(B6)</formula>
    </cfRule>
  </conditionalFormatting>
  <pageMargins left="0.7" right="0.7" top="0.75" bottom="0.75" header="0.3" footer="0.3"/>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54547-9DA1-4D65-85FA-478CE9862EB3}">
  <sheetPr>
    <tabColor theme="5" tint="0.39997558519241921"/>
  </sheetPr>
  <dimension ref="A1:R166"/>
  <sheetViews>
    <sheetView workbookViewId="0"/>
  </sheetViews>
  <sheetFormatPr defaultColWidth="8.85546875" defaultRowHeight="13.9"/>
  <cols>
    <col min="1" max="1" width="21.42578125" style="1" customWidth="1"/>
    <col min="2" max="2" width="23.85546875" style="1" customWidth="1"/>
    <col min="3" max="3" width="25.140625" style="1" customWidth="1"/>
    <col min="4" max="4" width="8.85546875" style="1"/>
    <col min="5" max="5" width="9.85546875" style="1" customWidth="1"/>
    <col min="6" max="6" width="15.7109375" style="1" customWidth="1"/>
    <col min="7" max="7" width="21.85546875" style="1" customWidth="1"/>
    <col min="8" max="8" width="24" style="1" customWidth="1"/>
    <col min="9" max="9" width="8.85546875" style="1"/>
    <col min="10" max="10" width="17.85546875" style="1" customWidth="1"/>
    <col min="11" max="11" width="10.85546875" style="1" customWidth="1"/>
    <col min="12" max="12" width="11.7109375" style="1" customWidth="1"/>
    <col min="13" max="13" width="10.7109375" style="1" customWidth="1"/>
    <col min="14" max="14" width="11.42578125" style="1" customWidth="1"/>
    <col min="15" max="16" width="10.85546875" style="1" customWidth="1"/>
    <col min="17" max="16384" width="8.85546875" style="1"/>
  </cols>
  <sheetData>
    <row r="1" spans="1:18" s="109" customFormat="1" ht="35.1">
      <c r="A1" s="109" t="s">
        <v>562</v>
      </c>
    </row>
    <row r="2" spans="1:18" s="167" customFormat="1" ht="12.4">
      <c r="A2" s="167" t="s">
        <v>486</v>
      </c>
    </row>
    <row r="3" spans="1:18" s="167" customFormat="1" ht="12.4">
      <c r="A3" s="167" t="s">
        <v>487</v>
      </c>
    </row>
    <row r="4" spans="1:18" s="167" customFormat="1" ht="12.4">
      <c r="A4" s="167" t="s">
        <v>470</v>
      </c>
    </row>
    <row r="6" spans="1:18" ht="14.45">
      <c r="A6" s="257" t="s">
        <v>488</v>
      </c>
      <c r="B6" s="172">
        <v>2015</v>
      </c>
      <c r="C6" s="172">
        <v>2020</v>
      </c>
      <c r="D6" s="172">
        <v>2025</v>
      </c>
      <c r="E6" s="172">
        <v>2030</v>
      </c>
      <c r="F6" s="172">
        <v>2035</v>
      </c>
      <c r="G6" s="172">
        <v>2040</v>
      </c>
      <c r="H6" s="172">
        <v>2045</v>
      </c>
      <c r="I6" s="232">
        <v>2050</v>
      </c>
    </row>
    <row r="7" spans="1:18">
      <c r="A7" s="258" t="s">
        <v>489</v>
      </c>
      <c r="B7" s="256">
        <f>SUM(B14:B20,B24:B30,B34:B40,B44:B50,B54:B60)</f>
        <v>13874286.224400006</v>
      </c>
      <c r="C7" s="256">
        <f t="shared" ref="C7:I7" si="0">SUM(C14:C20,C24:C30,C34:C40,C44:C50,C54:C60)</f>
        <v>30734054.164794419</v>
      </c>
      <c r="D7" s="256">
        <f t="shared" si="0"/>
        <v>48400336.633462645</v>
      </c>
      <c r="E7" s="256">
        <f t="shared" si="0"/>
        <v>63522060.133420855</v>
      </c>
      <c r="F7" s="256">
        <f t="shared" si="0"/>
        <v>102494247.73028499</v>
      </c>
      <c r="G7" s="256">
        <f t="shared" si="0"/>
        <v>150251371.88180527</v>
      </c>
      <c r="H7" s="256">
        <f t="shared" si="0"/>
        <v>205880020.14025339</v>
      </c>
      <c r="I7" s="260">
        <f t="shared" si="0"/>
        <v>260183999.33359772</v>
      </c>
    </row>
    <row r="8" spans="1:18">
      <c r="A8" s="236" t="s">
        <v>490</v>
      </c>
      <c r="B8" s="256">
        <f>SUM(B67:B73,B77:B83,B87:B93,B97:B103,B107:B113)</f>
        <v>13874286.224400006</v>
      </c>
      <c r="C8" s="256">
        <f t="shared" ref="C8:I8" si="1">SUM(C67:C73,C77:C83,C87:C93,C97:C103,C107:C113)</f>
        <v>39565652.883539632</v>
      </c>
      <c r="D8" s="256">
        <f t="shared" si="1"/>
        <v>70244172.517696381</v>
      </c>
      <c r="E8" s="256">
        <f t="shared" si="1"/>
        <v>107655908.02829991</v>
      </c>
      <c r="F8" s="256">
        <f t="shared" si="1"/>
        <v>187399611.39605844</v>
      </c>
      <c r="G8" s="256">
        <f t="shared" si="1"/>
        <v>303726570.72797853</v>
      </c>
      <c r="H8" s="256">
        <f t="shared" si="1"/>
        <v>436301803.92720127</v>
      </c>
      <c r="I8" s="261">
        <f t="shared" si="1"/>
        <v>558202334.30624163</v>
      </c>
    </row>
    <row r="9" spans="1:18">
      <c r="A9" s="506" t="s">
        <v>491</v>
      </c>
      <c r="B9" s="259">
        <f>SUM(B120:B126,B130:B136,B140:B146,B150:B156,B160:B166)</f>
        <v>13874286.224400006</v>
      </c>
      <c r="C9" s="511">
        <f t="shared" ref="C9:I9" si="2">SUM(C120:C126,C130:C136,C140:C146,C150:C156,C160:C166)</f>
        <v>42788978.592021659</v>
      </c>
      <c r="D9" s="511">
        <f t="shared" si="2"/>
        <v>78216658.589563146</v>
      </c>
      <c r="E9" s="511">
        <f t="shared" si="2"/>
        <v>116776796.57685556</v>
      </c>
      <c r="F9" s="511">
        <f t="shared" si="2"/>
        <v>190704709.80600521</v>
      </c>
      <c r="G9" s="511">
        <f t="shared" si="2"/>
        <v>285031621.13434464</v>
      </c>
      <c r="H9" s="511">
        <f t="shared" si="2"/>
        <v>392092969.91875899</v>
      </c>
      <c r="I9" s="511">
        <f t="shared" si="2"/>
        <v>471960284.83342558</v>
      </c>
    </row>
    <row r="10" spans="1:18" ht="14.1" thickBot="1"/>
    <row r="11" spans="1:18" ht="14.1">
      <c r="A11" s="242" t="s">
        <v>489</v>
      </c>
      <c r="B11" s="243"/>
      <c r="C11" s="243"/>
      <c r="D11" s="243"/>
      <c r="E11" s="243"/>
      <c r="F11" s="243"/>
      <c r="G11" s="243"/>
      <c r="H11" s="243"/>
      <c r="I11" s="244"/>
    </row>
    <row r="12" spans="1:18" ht="14.45">
      <c r="A12" s="223" t="s">
        <v>492</v>
      </c>
      <c r="C12" s="508"/>
      <c r="D12" s="508"/>
      <c r="E12" s="508"/>
      <c r="F12" s="508"/>
      <c r="G12" s="508"/>
      <c r="H12" s="508"/>
      <c r="I12" s="224"/>
    </row>
    <row r="13" spans="1:18" ht="14.45">
      <c r="A13" s="223" t="s">
        <v>478</v>
      </c>
      <c r="B13" s="172">
        <v>2015</v>
      </c>
      <c r="C13" s="507">
        <v>2020</v>
      </c>
      <c r="D13" s="507">
        <v>2025</v>
      </c>
      <c r="E13" s="507">
        <v>2030</v>
      </c>
      <c r="F13" s="507">
        <v>2035</v>
      </c>
      <c r="G13" s="507">
        <v>2040</v>
      </c>
      <c r="H13" s="507">
        <v>2045</v>
      </c>
      <c r="I13" s="232">
        <v>2050</v>
      </c>
      <c r="Q13" s="5"/>
      <c r="R13" s="5"/>
    </row>
    <row r="14" spans="1:18" ht="14.45">
      <c r="A14" s="245" t="s">
        <v>479</v>
      </c>
      <c r="B14" s="252">
        <f>'LC fermentation%'!B9*'Fuel demand RoW'!B9</f>
        <v>0</v>
      </c>
      <c r="C14" s="252">
        <f>'LC fermentation%'!C9*'Fuel demand RoW'!C9</f>
        <v>0</v>
      </c>
      <c r="D14" s="252">
        <f>'LC fermentation%'!D9*'Fuel demand RoW'!D9</f>
        <v>0</v>
      </c>
      <c r="E14" s="252">
        <f>'LC fermentation%'!E9*'Fuel demand RoW'!E9</f>
        <v>0</v>
      </c>
      <c r="F14" s="252">
        <f>'LC fermentation%'!F9*'Fuel demand RoW'!F9</f>
        <v>0</v>
      </c>
      <c r="G14" s="252">
        <f>'LC fermentation%'!G9*'Fuel demand RoW'!G9</f>
        <v>0</v>
      </c>
      <c r="H14" s="252">
        <f>'LC fermentation%'!H9*'Fuel demand RoW'!H9</f>
        <v>0</v>
      </c>
      <c r="I14" s="253">
        <f>'LC fermentation%'!I9*'Fuel demand RoW'!I9</f>
        <v>0</v>
      </c>
      <c r="Q14" s="5"/>
      <c r="R14" s="5"/>
    </row>
    <row r="15" spans="1:18" ht="14.45">
      <c r="A15" s="246" t="s">
        <v>480</v>
      </c>
      <c r="B15" s="252">
        <f>'LC fermentation%'!B10*'Fuel demand RoW'!B10</f>
        <v>0</v>
      </c>
      <c r="C15" s="252">
        <f>'LC fermentation%'!C10*'Fuel demand RoW'!C10</f>
        <v>0</v>
      </c>
      <c r="D15" s="252">
        <f>'LC fermentation%'!D10*'Fuel demand RoW'!D10</f>
        <v>0</v>
      </c>
      <c r="E15" s="252">
        <f>'LC fermentation%'!E10*'Fuel demand RoW'!E10</f>
        <v>0</v>
      </c>
      <c r="F15" s="252">
        <f>'LC fermentation%'!F10*'Fuel demand RoW'!F10</f>
        <v>0</v>
      </c>
      <c r="G15" s="252">
        <f>'LC fermentation%'!G10*'Fuel demand RoW'!G10</f>
        <v>0</v>
      </c>
      <c r="H15" s="252">
        <f>'LC fermentation%'!H10*'Fuel demand RoW'!H10</f>
        <v>0</v>
      </c>
      <c r="I15" s="253">
        <f>'LC fermentation%'!I10*'Fuel demand RoW'!I10</f>
        <v>0</v>
      </c>
    </row>
    <row r="16" spans="1:18" ht="14.45">
      <c r="A16" s="246" t="s">
        <v>84</v>
      </c>
      <c r="B16" s="252">
        <f>'LC fermentation%'!B11*'Fuel demand RoW'!B11</f>
        <v>0</v>
      </c>
      <c r="C16" s="252">
        <f>'LC fermentation%'!C11*'Fuel demand RoW'!C11</f>
        <v>0</v>
      </c>
      <c r="D16" s="252">
        <f>'LC fermentation%'!D11*'Fuel demand RoW'!D11</f>
        <v>0</v>
      </c>
      <c r="E16" s="252">
        <f>'LC fermentation%'!E11*'Fuel demand RoW'!E11</f>
        <v>0</v>
      </c>
      <c r="F16" s="252">
        <f>'LC fermentation%'!F11*'Fuel demand RoW'!F11</f>
        <v>0</v>
      </c>
      <c r="G16" s="252">
        <f>'LC fermentation%'!G11*'Fuel demand RoW'!G11</f>
        <v>0</v>
      </c>
      <c r="H16" s="252">
        <f>'LC fermentation%'!H11*'Fuel demand RoW'!H11</f>
        <v>0</v>
      </c>
      <c r="I16" s="253">
        <f>'LC fermentation%'!I11*'Fuel demand RoW'!I11</f>
        <v>0</v>
      </c>
    </row>
    <row r="17" spans="1:9" ht="14.45">
      <c r="A17" s="246" t="s">
        <v>481</v>
      </c>
      <c r="B17" s="252">
        <f>'LC fermentation%'!B12*'Fuel demand RoW'!B12</f>
        <v>0</v>
      </c>
      <c r="C17" s="252">
        <f>'LC fermentation%'!C12*'Fuel demand RoW'!C12</f>
        <v>0</v>
      </c>
      <c r="D17" s="252">
        <f>'LC fermentation%'!D12*'Fuel demand RoW'!D12</f>
        <v>0</v>
      </c>
      <c r="E17" s="252">
        <f>'LC fermentation%'!E12*'Fuel demand RoW'!E12</f>
        <v>0</v>
      </c>
      <c r="F17" s="252">
        <f>'LC fermentation%'!F12*'Fuel demand RoW'!F12</f>
        <v>0</v>
      </c>
      <c r="G17" s="252">
        <f>'LC fermentation%'!G12*'Fuel demand RoW'!G12</f>
        <v>0</v>
      </c>
      <c r="H17" s="252">
        <f>'LC fermentation%'!H12*'Fuel demand RoW'!H12</f>
        <v>0</v>
      </c>
      <c r="I17" s="253">
        <f>'LC fermentation%'!I12*'Fuel demand RoW'!I12</f>
        <v>0</v>
      </c>
    </row>
    <row r="18" spans="1:9" ht="14.45">
      <c r="A18" s="246" t="s">
        <v>482</v>
      </c>
      <c r="B18" s="252">
        <f>'LC fermentation%'!B13*'Fuel demand RoW'!B13</f>
        <v>0</v>
      </c>
      <c r="C18" s="252">
        <f>'LC fermentation%'!C13*'Fuel demand RoW'!C13</f>
        <v>0</v>
      </c>
      <c r="D18" s="252">
        <f>'LC fermentation%'!D13*'Fuel demand RoW'!D13</f>
        <v>0</v>
      </c>
      <c r="E18" s="252">
        <f>'LC fermentation%'!E13*'Fuel demand RoW'!E13</f>
        <v>0</v>
      </c>
      <c r="F18" s="252">
        <f>'LC fermentation%'!F13*'Fuel demand RoW'!F13</f>
        <v>0</v>
      </c>
      <c r="G18" s="252">
        <f>'LC fermentation%'!G13*'Fuel demand RoW'!G13</f>
        <v>0</v>
      </c>
      <c r="H18" s="252">
        <f>'LC fermentation%'!H13*'Fuel demand RoW'!H13</f>
        <v>0</v>
      </c>
      <c r="I18" s="253">
        <f>'LC fermentation%'!I13*'Fuel demand RoW'!I13</f>
        <v>0</v>
      </c>
    </row>
    <row r="19" spans="1:9" ht="14.45">
      <c r="A19" s="247" t="s">
        <v>483</v>
      </c>
      <c r="B19" s="252">
        <f>'LC fermentation%'!B14*'Fuel demand RoW'!B14</f>
        <v>0</v>
      </c>
      <c r="C19" s="252">
        <f>'LC fermentation%'!C14*'Fuel demand RoW'!C14</f>
        <v>0</v>
      </c>
      <c r="D19" s="252">
        <f>'LC fermentation%'!D14*'Fuel demand RoW'!D14</f>
        <v>0</v>
      </c>
      <c r="E19" s="252">
        <f>'LC fermentation%'!E14*'Fuel demand RoW'!E14</f>
        <v>0</v>
      </c>
      <c r="F19" s="252">
        <f>'LC fermentation%'!F14*'Fuel demand RoW'!F14</f>
        <v>0</v>
      </c>
      <c r="G19" s="252">
        <f>'LC fermentation%'!G14*'Fuel demand RoW'!G14</f>
        <v>0</v>
      </c>
      <c r="H19" s="252">
        <f>'LC fermentation%'!H14*'Fuel demand RoW'!H14</f>
        <v>0</v>
      </c>
      <c r="I19" s="253">
        <f>'LC fermentation%'!I14*'Fuel demand RoW'!I14</f>
        <v>0</v>
      </c>
    </row>
    <row r="20" spans="1:9" ht="14.45">
      <c r="A20" s="248" t="s">
        <v>484</v>
      </c>
      <c r="B20" s="252">
        <f>'LC fermentation%'!B15*'Fuel demand RoW'!B15</f>
        <v>0</v>
      </c>
      <c r="C20" s="252">
        <f>'LC fermentation%'!C15*'Fuel demand RoW'!C15</f>
        <v>0</v>
      </c>
      <c r="D20" s="252">
        <f>'LC fermentation%'!D15*'Fuel demand RoW'!D15</f>
        <v>0</v>
      </c>
      <c r="E20" s="252">
        <f>'LC fermentation%'!E15*'Fuel demand RoW'!E15</f>
        <v>0</v>
      </c>
      <c r="F20" s="252">
        <f>'LC fermentation%'!F15*'Fuel demand RoW'!F15</f>
        <v>0</v>
      </c>
      <c r="G20" s="252">
        <f>'LC fermentation%'!G15*'Fuel demand RoW'!G15</f>
        <v>0</v>
      </c>
      <c r="H20" s="252">
        <f>'LC fermentation%'!H15*'Fuel demand RoW'!H15</f>
        <v>0</v>
      </c>
      <c r="I20" s="253">
        <f>'LC fermentation%'!I15*'Fuel demand RoW'!I15</f>
        <v>0</v>
      </c>
    </row>
    <row r="21" spans="1:9">
      <c r="A21" s="249"/>
      <c r="I21" s="250"/>
    </row>
    <row r="22" spans="1:9" ht="14.45">
      <c r="A22" s="223" t="s">
        <v>493</v>
      </c>
      <c r="C22" s="508"/>
      <c r="D22" s="508"/>
      <c r="E22" s="508"/>
      <c r="F22" s="508"/>
      <c r="G22" s="508"/>
      <c r="H22" s="508"/>
      <c r="I22" s="224"/>
    </row>
    <row r="23" spans="1:9" ht="14.45">
      <c r="A23" s="223" t="s">
        <v>478</v>
      </c>
      <c r="B23" s="172">
        <v>2015</v>
      </c>
      <c r="C23" s="507">
        <v>2020</v>
      </c>
      <c r="D23" s="507">
        <v>2025</v>
      </c>
      <c r="E23" s="507">
        <v>2030</v>
      </c>
      <c r="F23" s="507">
        <v>2035</v>
      </c>
      <c r="G23" s="507">
        <v>2040</v>
      </c>
      <c r="H23" s="507">
        <v>2045</v>
      </c>
      <c r="I23" s="232">
        <v>2050</v>
      </c>
    </row>
    <row r="24" spans="1:9" ht="14.45">
      <c r="A24" s="245" t="s">
        <v>479</v>
      </c>
      <c r="B24" s="252">
        <f>'LC fermentation%'!B9*'Fuel demand RoW'!B19</f>
        <v>0</v>
      </c>
      <c r="C24" s="252">
        <f>'LC fermentation%'!C9*'Fuel demand RoW'!C19</f>
        <v>0</v>
      </c>
      <c r="D24" s="252">
        <f>'LC fermentation%'!D9*'Fuel demand RoW'!D19</f>
        <v>0</v>
      </c>
      <c r="E24" s="252">
        <f>'LC fermentation%'!E9*'Fuel demand RoW'!E19</f>
        <v>0</v>
      </c>
      <c r="F24" s="252">
        <f>'LC fermentation%'!F9*'Fuel demand RoW'!F19</f>
        <v>0</v>
      </c>
      <c r="G24" s="252">
        <f>'LC fermentation%'!G9*'Fuel demand RoW'!G19</f>
        <v>0</v>
      </c>
      <c r="H24" s="252">
        <f>'LC fermentation%'!H9*'Fuel demand RoW'!H19</f>
        <v>0</v>
      </c>
      <c r="I24" s="253">
        <f>'LC fermentation%'!I9*'Fuel demand RoW'!I19</f>
        <v>0</v>
      </c>
    </row>
    <row r="25" spans="1:9" ht="14.45">
      <c r="A25" s="246" t="s">
        <v>480</v>
      </c>
      <c r="B25" s="252">
        <f>'LC fermentation%'!B10*'Fuel demand RoW'!B20</f>
        <v>13874286.224400006</v>
      </c>
      <c r="C25" s="252">
        <f>'LC fermentation%'!C10*'Fuel demand RoW'!C20</f>
        <v>30734054.164794419</v>
      </c>
      <c r="D25" s="252">
        <f>'LC fermentation%'!D10*'Fuel demand RoW'!D20</f>
        <v>48400336.633462645</v>
      </c>
      <c r="E25" s="252">
        <f>'LC fermentation%'!E10*'Fuel demand RoW'!E20</f>
        <v>63522060.133420855</v>
      </c>
      <c r="F25" s="252">
        <f>'LC fermentation%'!F10*'Fuel demand RoW'!F20</f>
        <v>102494247.73028499</v>
      </c>
      <c r="G25" s="252">
        <f>'LC fermentation%'!G10*'Fuel demand RoW'!G20</f>
        <v>150251371.88180527</v>
      </c>
      <c r="H25" s="252">
        <f>'LC fermentation%'!H10*'Fuel demand RoW'!H20</f>
        <v>205880020.14025339</v>
      </c>
      <c r="I25" s="253">
        <f>'LC fermentation%'!I10*'Fuel demand RoW'!I20</f>
        <v>260183999.33359772</v>
      </c>
    </row>
    <row r="26" spans="1:9" ht="14.45">
      <c r="A26" s="246" t="s">
        <v>84</v>
      </c>
      <c r="B26" s="252">
        <f>'LC fermentation%'!B11*'Fuel demand RoW'!B21</f>
        <v>0</v>
      </c>
      <c r="C26" s="252">
        <f>'LC fermentation%'!C11*'Fuel demand RoW'!C21</f>
        <v>0</v>
      </c>
      <c r="D26" s="252">
        <f>'LC fermentation%'!D11*'Fuel demand RoW'!D21</f>
        <v>0</v>
      </c>
      <c r="E26" s="252">
        <f>'LC fermentation%'!E11*'Fuel demand RoW'!E21</f>
        <v>0</v>
      </c>
      <c r="F26" s="252">
        <f>'LC fermentation%'!F11*'Fuel demand RoW'!F21</f>
        <v>0</v>
      </c>
      <c r="G26" s="252">
        <f>'LC fermentation%'!G11*'Fuel demand RoW'!G21</f>
        <v>0</v>
      </c>
      <c r="H26" s="252">
        <f>'LC fermentation%'!H11*'Fuel demand RoW'!H21</f>
        <v>0</v>
      </c>
      <c r="I26" s="253">
        <f>'LC fermentation%'!I11*'Fuel demand RoW'!I21</f>
        <v>0</v>
      </c>
    </row>
    <row r="27" spans="1:9" ht="14.45">
      <c r="A27" s="246" t="s">
        <v>481</v>
      </c>
      <c r="B27" s="252">
        <f>'LC fermentation%'!B12*'Fuel demand RoW'!B22</f>
        <v>0</v>
      </c>
      <c r="C27" s="252">
        <f>'LC fermentation%'!C12*'Fuel demand RoW'!C22</f>
        <v>0</v>
      </c>
      <c r="D27" s="252">
        <f>'LC fermentation%'!D12*'Fuel demand RoW'!D22</f>
        <v>0</v>
      </c>
      <c r="E27" s="252">
        <f>'LC fermentation%'!E12*'Fuel demand RoW'!E22</f>
        <v>0</v>
      </c>
      <c r="F27" s="252">
        <f>'LC fermentation%'!F12*'Fuel demand RoW'!F22</f>
        <v>0</v>
      </c>
      <c r="G27" s="252">
        <f>'LC fermentation%'!G12*'Fuel demand RoW'!G22</f>
        <v>0</v>
      </c>
      <c r="H27" s="252">
        <f>'LC fermentation%'!H12*'Fuel demand RoW'!H22</f>
        <v>0</v>
      </c>
      <c r="I27" s="253">
        <f>'LC fermentation%'!I12*'Fuel demand RoW'!I22</f>
        <v>0</v>
      </c>
    </row>
    <row r="28" spans="1:9" ht="14.45">
      <c r="A28" s="246" t="s">
        <v>482</v>
      </c>
      <c r="B28" s="252">
        <f>'LC fermentation%'!B13*'Fuel demand RoW'!B23</f>
        <v>0</v>
      </c>
      <c r="C28" s="252">
        <f>'LC fermentation%'!C13*'Fuel demand RoW'!C23</f>
        <v>0</v>
      </c>
      <c r="D28" s="252">
        <f>'LC fermentation%'!D13*'Fuel demand RoW'!D23</f>
        <v>0</v>
      </c>
      <c r="E28" s="252">
        <f>'LC fermentation%'!E13*'Fuel demand RoW'!E23</f>
        <v>0</v>
      </c>
      <c r="F28" s="252">
        <f>'LC fermentation%'!F13*'Fuel demand RoW'!F23</f>
        <v>0</v>
      </c>
      <c r="G28" s="252">
        <f>'LC fermentation%'!G13*'Fuel demand RoW'!G23</f>
        <v>0</v>
      </c>
      <c r="H28" s="252">
        <f>'LC fermentation%'!H13*'Fuel demand RoW'!H23</f>
        <v>0</v>
      </c>
      <c r="I28" s="253">
        <f>'LC fermentation%'!I13*'Fuel demand RoW'!I23</f>
        <v>0</v>
      </c>
    </row>
    <row r="29" spans="1:9" ht="14.45">
      <c r="A29" s="247" t="s">
        <v>483</v>
      </c>
      <c r="B29" s="252">
        <f>'LC fermentation%'!B14*'Fuel demand RoW'!B24</f>
        <v>0</v>
      </c>
      <c r="C29" s="252">
        <f>'LC fermentation%'!C14*'Fuel demand RoW'!C24</f>
        <v>0</v>
      </c>
      <c r="D29" s="252">
        <f>'LC fermentation%'!D14*'Fuel demand RoW'!D24</f>
        <v>0</v>
      </c>
      <c r="E29" s="252">
        <f>'LC fermentation%'!E14*'Fuel demand RoW'!E24</f>
        <v>0</v>
      </c>
      <c r="F29" s="252">
        <f>'LC fermentation%'!F14*'Fuel demand RoW'!F24</f>
        <v>0</v>
      </c>
      <c r="G29" s="252">
        <f>'LC fermentation%'!G14*'Fuel demand RoW'!G24</f>
        <v>0</v>
      </c>
      <c r="H29" s="252">
        <f>'LC fermentation%'!H14*'Fuel demand RoW'!H24</f>
        <v>0</v>
      </c>
      <c r="I29" s="253">
        <f>'LC fermentation%'!I14*'Fuel demand RoW'!I24</f>
        <v>0</v>
      </c>
    </row>
    <row r="30" spans="1:9" ht="14.45">
      <c r="A30" s="248" t="s">
        <v>484</v>
      </c>
      <c r="B30" s="252">
        <f>'LC fermentation%'!B15*'Fuel demand RoW'!B25</f>
        <v>0</v>
      </c>
      <c r="C30" s="252">
        <f>'LC fermentation%'!C15*'Fuel demand RoW'!C25</f>
        <v>0</v>
      </c>
      <c r="D30" s="252">
        <f>'LC fermentation%'!D15*'Fuel demand RoW'!D25</f>
        <v>0</v>
      </c>
      <c r="E30" s="252">
        <f>'LC fermentation%'!E15*'Fuel demand RoW'!E25</f>
        <v>0</v>
      </c>
      <c r="F30" s="252">
        <f>'LC fermentation%'!F15*'Fuel demand RoW'!F25</f>
        <v>0</v>
      </c>
      <c r="G30" s="252">
        <f>'LC fermentation%'!G15*'Fuel demand RoW'!G25</f>
        <v>0</v>
      </c>
      <c r="H30" s="252">
        <f>'LC fermentation%'!H15*'Fuel demand RoW'!H25</f>
        <v>0</v>
      </c>
      <c r="I30" s="253">
        <f>'LC fermentation%'!I15*'Fuel demand RoW'!I25</f>
        <v>0</v>
      </c>
    </row>
    <row r="31" spans="1:9">
      <c r="A31" s="249"/>
      <c r="I31" s="250"/>
    </row>
    <row r="32" spans="1:9" ht="14.45">
      <c r="A32" s="223" t="s">
        <v>494</v>
      </c>
      <c r="C32" s="508"/>
      <c r="D32" s="508"/>
      <c r="E32" s="508"/>
      <c r="F32" s="508"/>
      <c r="G32" s="508"/>
      <c r="H32" s="508"/>
      <c r="I32" s="224"/>
    </row>
    <row r="33" spans="1:9" ht="14.45">
      <c r="A33" s="223" t="s">
        <v>478</v>
      </c>
      <c r="B33" s="172">
        <v>2015</v>
      </c>
      <c r="C33" s="507">
        <v>2020</v>
      </c>
      <c r="D33" s="507">
        <v>2025</v>
      </c>
      <c r="E33" s="507">
        <v>2030</v>
      </c>
      <c r="F33" s="507">
        <v>2035</v>
      </c>
      <c r="G33" s="507">
        <v>2040</v>
      </c>
      <c r="H33" s="507">
        <v>2045</v>
      </c>
      <c r="I33" s="232">
        <v>2050</v>
      </c>
    </row>
    <row r="34" spans="1:9" ht="14.45">
      <c r="A34" s="245" t="s">
        <v>479</v>
      </c>
      <c r="B34" s="252">
        <f>'LC fermentation%'!B9*'Fuel demand RoW'!B29</f>
        <v>0</v>
      </c>
      <c r="C34" s="252">
        <f>'LC fermentation%'!C9*'Fuel demand RoW'!C29</f>
        <v>0</v>
      </c>
      <c r="D34" s="252">
        <f>'LC fermentation%'!D9*'Fuel demand RoW'!D29</f>
        <v>0</v>
      </c>
      <c r="E34" s="252">
        <f>'LC fermentation%'!E9*'Fuel demand RoW'!E29</f>
        <v>0</v>
      </c>
      <c r="F34" s="252">
        <f>'LC fermentation%'!F9*'Fuel demand RoW'!F29</f>
        <v>0</v>
      </c>
      <c r="G34" s="252">
        <f>'LC fermentation%'!G9*'Fuel demand RoW'!G29</f>
        <v>0</v>
      </c>
      <c r="H34" s="252">
        <f>'LC fermentation%'!H9*'Fuel demand RoW'!H29</f>
        <v>0</v>
      </c>
      <c r="I34" s="253">
        <f>'LC fermentation%'!I9*'Fuel demand RoW'!I29</f>
        <v>0</v>
      </c>
    </row>
    <row r="35" spans="1:9" ht="14.45">
      <c r="A35" s="246" t="s">
        <v>480</v>
      </c>
      <c r="B35" s="252">
        <f>'LC fermentation%'!B10*'Fuel demand RoW'!B30</f>
        <v>0</v>
      </c>
      <c r="C35" s="252">
        <f>'LC fermentation%'!C10*'Fuel demand RoW'!C30</f>
        <v>0</v>
      </c>
      <c r="D35" s="252">
        <f>'LC fermentation%'!D10*'Fuel demand RoW'!D30</f>
        <v>0</v>
      </c>
      <c r="E35" s="252">
        <f>'LC fermentation%'!E10*'Fuel demand RoW'!E30</f>
        <v>0</v>
      </c>
      <c r="F35" s="252">
        <f>'LC fermentation%'!F10*'Fuel demand RoW'!F30</f>
        <v>0</v>
      </c>
      <c r="G35" s="252">
        <f>'LC fermentation%'!G10*'Fuel demand RoW'!G30</f>
        <v>0</v>
      </c>
      <c r="H35" s="252">
        <f>'LC fermentation%'!H10*'Fuel demand RoW'!H30</f>
        <v>0</v>
      </c>
      <c r="I35" s="253">
        <f>'LC fermentation%'!I10*'Fuel demand RoW'!I30</f>
        <v>0</v>
      </c>
    </row>
    <row r="36" spans="1:9" ht="14.45">
      <c r="A36" s="246" t="s">
        <v>84</v>
      </c>
      <c r="B36" s="252">
        <f>'LC fermentation%'!B11*'Fuel demand RoW'!B31</f>
        <v>0</v>
      </c>
      <c r="C36" s="252">
        <f>'LC fermentation%'!C11*'Fuel demand RoW'!C31</f>
        <v>0</v>
      </c>
      <c r="D36" s="252">
        <f>'LC fermentation%'!D11*'Fuel demand RoW'!D31</f>
        <v>0</v>
      </c>
      <c r="E36" s="252">
        <f>'LC fermentation%'!E11*'Fuel demand RoW'!E31</f>
        <v>0</v>
      </c>
      <c r="F36" s="252">
        <f>'LC fermentation%'!F11*'Fuel demand RoW'!F31</f>
        <v>0</v>
      </c>
      <c r="G36" s="252">
        <f>'LC fermentation%'!G11*'Fuel demand RoW'!G31</f>
        <v>0</v>
      </c>
      <c r="H36" s="252">
        <f>'LC fermentation%'!H11*'Fuel demand RoW'!H31</f>
        <v>0</v>
      </c>
      <c r="I36" s="253">
        <f>'LC fermentation%'!I11*'Fuel demand RoW'!I31</f>
        <v>0</v>
      </c>
    </row>
    <row r="37" spans="1:9" ht="14.45">
      <c r="A37" s="246" t="s">
        <v>481</v>
      </c>
      <c r="B37" s="252">
        <f>'LC fermentation%'!B12*'Fuel demand RoW'!B32</f>
        <v>0</v>
      </c>
      <c r="C37" s="252">
        <f>'LC fermentation%'!C12*'Fuel demand RoW'!C32</f>
        <v>0</v>
      </c>
      <c r="D37" s="252">
        <f>'LC fermentation%'!D12*'Fuel demand RoW'!D32</f>
        <v>0</v>
      </c>
      <c r="E37" s="252">
        <f>'LC fermentation%'!E12*'Fuel demand RoW'!E32</f>
        <v>0</v>
      </c>
      <c r="F37" s="252">
        <f>'LC fermentation%'!F12*'Fuel demand RoW'!F32</f>
        <v>0</v>
      </c>
      <c r="G37" s="252">
        <f>'LC fermentation%'!G12*'Fuel demand RoW'!G32</f>
        <v>0</v>
      </c>
      <c r="H37" s="252">
        <f>'LC fermentation%'!H12*'Fuel demand RoW'!H32</f>
        <v>0</v>
      </c>
      <c r="I37" s="253">
        <f>'LC fermentation%'!I12*'Fuel demand RoW'!I32</f>
        <v>0</v>
      </c>
    </row>
    <row r="38" spans="1:9" ht="14.45">
      <c r="A38" s="246" t="s">
        <v>482</v>
      </c>
      <c r="B38" s="252">
        <f>'LC fermentation%'!B13*'Fuel demand RoW'!B33</f>
        <v>0</v>
      </c>
      <c r="C38" s="252">
        <f>'LC fermentation%'!C13*'Fuel demand RoW'!C33</f>
        <v>0</v>
      </c>
      <c r="D38" s="252">
        <f>'LC fermentation%'!D13*'Fuel demand RoW'!D33</f>
        <v>0</v>
      </c>
      <c r="E38" s="252">
        <f>'LC fermentation%'!E13*'Fuel demand RoW'!E33</f>
        <v>0</v>
      </c>
      <c r="F38" s="252">
        <f>'LC fermentation%'!F13*'Fuel demand RoW'!F33</f>
        <v>0</v>
      </c>
      <c r="G38" s="252">
        <f>'LC fermentation%'!G13*'Fuel demand RoW'!G33</f>
        <v>0</v>
      </c>
      <c r="H38" s="252">
        <f>'LC fermentation%'!H13*'Fuel demand RoW'!H33</f>
        <v>0</v>
      </c>
      <c r="I38" s="253">
        <f>'LC fermentation%'!I13*'Fuel demand RoW'!I33</f>
        <v>0</v>
      </c>
    </row>
    <row r="39" spans="1:9" ht="14.45">
      <c r="A39" s="247" t="s">
        <v>483</v>
      </c>
      <c r="B39" s="252">
        <f>'LC fermentation%'!B14*'Fuel demand RoW'!B34</f>
        <v>0</v>
      </c>
      <c r="C39" s="252">
        <f>'LC fermentation%'!C14*'Fuel demand RoW'!C34</f>
        <v>0</v>
      </c>
      <c r="D39" s="252">
        <f>'LC fermentation%'!D14*'Fuel demand RoW'!D34</f>
        <v>0</v>
      </c>
      <c r="E39" s="252">
        <f>'LC fermentation%'!E14*'Fuel demand RoW'!E34</f>
        <v>0</v>
      </c>
      <c r="F39" s="252">
        <f>'LC fermentation%'!F14*'Fuel demand RoW'!F34</f>
        <v>0</v>
      </c>
      <c r="G39" s="252">
        <f>'LC fermentation%'!G14*'Fuel demand RoW'!G34</f>
        <v>0</v>
      </c>
      <c r="H39" s="252">
        <f>'LC fermentation%'!H14*'Fuel demand RoW'!H34</f>
        <v>0</v>
      </c>
      <c r="I39" s="253">
        <f>'LC fermentation%'!I14*'Fuel demand RoW'!I34</f>
        <v>0</v>
      </c>
    </row>
    <row r="40" spans="1:9" ht="14.45">
      <c r="A40" s="248" t="s">
        <v>484</v>
      </c>
      <c r="B40" s="252">
        <f>'LC fermentation%'!B15*'Fuel demand RoW'!B35</f>
        <v>0</v>
      </c>
      <c r="C40" s="252">
        <f>'LC fermentation%'!C15*'Fuel demand RoW'!C35</f>
        <v>0</v>
      </c>
      <c r="D40" s="252">
        <f>'LC fermentation%'!D15*'Fuel demand RoW'!D35</f>
        <v>0</v>
      </c>
      <c r="E40" s="252">
        <f>'LC fermentation%'!E15*'Fuel demand RoW'!E35</f>
        <v>0</v>
      </c>
      <c r="F40" s="252">
        <f>'LC fermentation%'!F15*'Fuel demand RoW'!F35</f>
        <v>0</v>
      </c>
      <c r="G40" s="252">
        <f>'LC fermentation%'!G15*'Fuel demand RoW'!G35</f>
        <v>0</v>
      </c>
      <c r="H40" s="252">
        <f>'LC fermentation%'!H15*'Fuel demand RoW'!H35</f>
        <v>0</v>
      </c>
      <c r="I40" s="253">
        <f>'LC fermentation%'!I15*'Fuel demand RoW'!I35</f>
        <v>0</v>
      </c>
    </row>
    <row r="41" spans="1:9">
      <c r="A41" s="249"/>
      <c r="I41" s="250"/>
    </row>
    <row r="42" spans="1:9" ht="14.45">
      <c r="A42" s="223" t="s">
        <v>324</v>
      </c>
      <c r="C42" s="508"/>
      <c r="D42" s="508"/>
      <c r="E42" s="508"/>
      <c r="F42" s="508"/>
      <c r="G42" s="508"/>
      <c r="H42" s="508"/>
      <c r="I42" s="224"/>
    </row>
    <row r="43" spans="1:9" ht="14.45">
      <c r="A43" s="223" t="s">
        <v>478</v>
      </c>
      <c r="B43" s="172">
        <v>2015</v>
      </c>
      <c r="C43" s="507">
        <v>2020</v>
      </c>
      <c r="D43" s="507">
        <v>2025</v>
      </c>
      <c r="E43" s="507">
        <v>2030</v>
      </c>
      <c r="F43" s="507">
        <v>2035</v>
      </c>
      <c r="G43" s="507">
        <v>2040</v>
      </c>
      <c r="H43" s="507">
        <v>2045</v>
      </c>
      <c r="I43" s="232">
        <v>2050</v>
      </c>
    </row>
    <row r="44" spans="1:9" ht="14.45">
      <c r="A44" s="245" t="s">
        <v>479</v>
      </c>
      <c r="B44" s="252">
        <f>'LC fermentation%'!B9*'Fuel demand RoW'!B39</f>
        <v>0</v>
      </c>
      <c r="C44" s="252">
        <f>'LC fermentation%'!C9*'Fuel demand RoW'!C39</f>
        <v>0</v>
      </c>
      <c r="D44" s="252">
        <f>'LC fermentation%'!D9*'Fuel demand RoW'!D39</f>
        <v>0</v>
      </c>
      <c r="E44" s="252">
        <f>'LC fermentation%'!E9*'Fuel demand RoW'!E39</f>
        <v>0</v>
      </c>
      <c r="F44" s="252">
        <f>'LC fermentation%'!F9*'Fuel demand RoW'!F39</f>
        <v>0</v>
      </c>
      <c r="G44" s="252">
        <f>'LC fermentation%'!G9*'Fuel demand RoW'!G39</f>
        <v>0</v>
      </c>
      <c r="H44" s="252">
        <f>'LC fermentation%'!H9*'Fuel demand RoW'!H39</f>
        <v>0</v>
      </c>
      <c r="I44" s="253">
        <f>'LC fermentation%'!I9*'Fuel demand RoW'!I39</f>
        <v>0</v>
      </c>
    </row>
    <row r="45" spans="1:9" ht="14.45">
      <c r="A45" s="246" t="s">
        <v>480</v>
      </c>
      <c r="B45" s="252">
        <f>'LC fermentation%'!B10*'Fuel demand RoW'!B40</f>
        <v>0</v>
      </c>
      <c r="C45" s="252">
        <f>'LC fermentation%'!C10*'Fuel demand RoW'!C40</f>
        <v>0</v>
      </c>
      <c r="D45" s="252">
        <f>'LC fermentation%'!D10*'Fuel demand RoW'!D40</f>
        <v>0</v>
      </c>
      <c r="E45" s="252">
        <f>'LC fermentation%'!E10*'Fuel demand RoW'!E40</f>
        <v>0</v>
      </c>
      <c r="F45" s="252">
        <f>'LC fermentation%'!F10*'Fuel demand RoW'!F40</f>
        <v>0</v>
      </c>
      <c r="G45" s="252">
        <f>'LC fermentation%'!G10*'Fuel demand RoW'!G40</f>
        <v>0</v>
      </c>
      <c r="H45" s="252">
        <f>'LC fermentation%'!H10*'Fuel demand RoW'!H40</f>
        <v>0</v>
      </c>
      <c r="I45" s="253">
        <f>'LC fermentation%'!I10*'Fuel demand RoW'!I40</f>
        <v>0</v>
      </c>
    </row>
    <row r="46" spans="1:9" ht="14.45">
      <c r="A46" s="246" t="s">
        <v>84</v>
      </c>
      <c r="B46" s="252">
        <f>'LC fermentation%'!B11*'Fuel demand RoW'!B41</f>
        <v>0</v>
      </c>
      <c r="C46" s="252">
        <f>'LC fermentation%'!C11*'Fuel demand RoW'!C41</f>
        <v>0</v>
      </c>
      <c r="D46" s="252">
        <f>'LC fermentation%'!D11*'Fuel demand RoW'!D41</f>
        <v>0</v>
      </c>
      <c r="E46" s="252">
        <f>'LC fermentation%'!E11*'Fuel demand RoW'!E41</f>
        <v>0</v>
      </c>
      <c r="F46" s="252">
        <f>'LC fermentation%'!F11*'Fuel demand RoW'!F41</f>
        <v>0</v>
      </c>
      <c r="G46" s="252">
        <f>'LC fermentation%'!G11*'Fuel demand RoW'!G41</f>
        <v>0</v>
      </c>
      <c r="H46" s="252">
        <f>'LC fermentation%'!H11*'Fuel demand RoW'!H41</f>
        <v>0</v>
      </c>
      <c r="I46" s="253">
        <f>'LC fermentation%'!I11*'Fuel demand RoW'!I41</f>
        <v>0</v>
      </c>
    </row>
    <row r="47" spans="1:9" ht="14.45">
      <c r="A47" s="246" t="s">
        <v>481</v>
      </c>
      <c r="B47" s="252">
        <f>'LC fermentation%'!B12*'Fuel demand RoW'!B42</f>
        <v>0</v>
      </c>
      <c r="C47" s="252">
        <f>'LC fermentation%'!C12*'Fuel demand RoW'!C42</f>
        <v>0</v>
      </c>
      <c r="D47" s="252">
        <f>'LC fermentation%'!D12*'Fuel demand RoW'!D42</f>
        <v>0</v>
      </c>
      <c r="E47" s="252">
        <f>'LC fermentation%'!E12*'Fuel demand RoW'!E42</f>
        <v>0</v>
      </c>
      <c r="F47" s="252">
        <f>'LC fermentation%'!F12*'Fuel demand RoW'!F42</f>
        <v>0</v>
      </c>
      <c r="G47" s="252">
        <f>'LC fermentation%'!G12*'Fuel demand RoW'!G42</f>
        <v>0</v>
      </c>
      <c r="H47" s="252">
        <f>'LC fermentation%'!H12*'Fuel demand RoW'!H42</f>
        <v>0</v>
      </c>
      <c r="I47" s="253">
        <f>'LC fermentation%'!I12*'Fuel demand RoW'!I42</f>
        <v>0</v>
      </c>
    </row>
    <row r="48" spans="1:9" ht="14.45">
      <c r="A48" s="246" t="s">
        <v>482</v>
      </c>
      <c r="B48" s="252">
        <f>'LC fermentation%'!B13*'Fuel demand RoW'!B43</f>
        <v>0</v>
      </c>
      <c r="C48" s="252">
        <f>'LC fermentation%'!C13*'Fuel demand RoW'!C43</f>
        <v>0</v>
      </c>
      <c r="D48" s="252">
        <f>'LC fermentation%'!D13*'Fuel demand RoW'!D43</f>
        <v>0</v>
      </c>
      <c r="E48" s="252">
        <f>'LC fermentation%'!E13*'Fuel demand RoW'!E43</f>
        <v>0</v>
      </c>
      <c r="F48" s="252">
        <f>'LC fermentation%'!F13*'Fuel demand RoW'!F43</f>
        <v>0</v>
      </c>
      <c r="G48" s="252">
        <f>'LC fermentation%'!G13*'Fuel demand RoW'!G43</f>
        <v>0</v>
      </c>
      <c r="H48" s="252">
        <f>'LC fermentation%'!H13*'Fuel demand RoW'!H43</f>
        <v>0</v>
      </c>
      <c r="I48" s="253">
        <f>'LC fermentation%'!I13*'Fuel demand RoW'!I43</f>
        <v>0</v>
      </c>
    </row>
    <row r="49" spans="1:9" ht="14.45">
      <c r="A49" s="247" t="s">
        <v>483</v>
      </c>
      <c r="B49" s="252">
        <f>'LC fermentation%'!B14*'Fuel demand RoW'!B44</f>
        <v>0</v>
      </c>
      <c r="C49" s="252">
        <f>'LC fermentation%'!C14*'Fuel demand RoW'!C44</f>
        <v>0</v>
      </c>
      <c r="D49" s="252">
        <f>'LC fermentation%'!D14*'Fuel demand RoW'!D44</f>
        <v>0</v>
      </c>
      <c r="E49" s="252">
        <f>'LC fermentation%'!E14*'Fuel demand RoW'!E44</f>
        <v>0</v>
      </c>
      <c r="F49" s="252">
        <f>'LC fermentation%'!F14*'Fuel demand RoW'!F44</f>
        <v>0</v>
      </c>
      <c r="G49" s="252">
        <f>'LC fermentation%'!G14*'Fuel demand RoW'!G44</f>
        <v>0</v>
      </c>
      <c r="H49" s="252">
        <f>'LC fermentation%'!H14*'Fuel demand RoW'!H44</f>
        <v>0</v>
      </c>
      <c r="I49" s="253">
        <f>'LC fermentation%'!I14*'Fuel demand RoW'!I44</f>
        <v>0</v>
      </c>
    </row>
    <row r="50" spans="1:9" ht="14.45">
      <c r="A50" s="248" t="s">
        <v>484</v>
      </c>
      <c r="B50" s="252">
        <f>'LC fermentation%'!B15*'Fuel demand RoW'!B45</f>
        <v>0</v>
      </c>
      <c r="C50" s="252">
        <f>'LC fermentation%'!C15*'Fuel demand RoW'!C45</f>
        <v>0</v>
      </c>
      <c r="D50" s="252">
        <f>'LC fermentation%'!D15*'Fuel demand RoW'!D45</f>
        <v>0</v>
      </c>
      <c r="E50" s="252">
        <f>'LC fermentation%'!E15*'Fuel demand RoW'!E45</f>
        <v>0</v>
      </c>
      <c r="F50" s="252">
        <f>'LC fermentation%'!F15*'Fuel demand RoW'!F45</f>
        <v>0</v>
      </c>
      <c r="G50" s="252">
        <f>'LC fermentation%'!G15*'Fuel demand RoW'!G45</f>
        <v>0</v>
      </c>
      <c r="H50" s="252">
        <f>'LC fermentation%'!H15*'Fuel demand RoW'!H45</f>
        <v>0</v>
      </c>
      <c r="I50" s="253">
        <f>'LC fermentation%'!I15*'Fuel demand RoW'!I45</f>
        <v>0</v>
      </c>
    </row>
    <row r="51" spans="1:9">
      <c r="A51" s="249"/>
      <c r="I51" s="250"/>
    </row>
    <row r="52" spans="1:9" ht="14.45">
      <c r="A52" s="223" t="s">
        <v>495</v>
      </c>
      <c r="C52" s="508"/>
      <c r="D52" s="508"/>
      <c r="E52" s="508"/>
      <c r="F52" s="508"/>
      <c r="G52" s="508"/>
      <c r="H52" s="508"/>
      <c r="I52" s="224"/>
    </row>
    <row r="53" spans="1:9" ht="14.45">
      <c r="A53" s="223" t="s">
        <v>478</v>
      </c>
      <c r="B53" s="172">
        <v>2015</v>
      </c>
      <c r="C53" s="507">
        <v>2020</v>
      </c>
      <c r="D53" s="507">
        <v>2025</v>
      </c>
      <c r="E53" s="507">
        <v>2030</v>
      </c>
      <c r="F53" s="507">
        <v>2035</v>
      </c>
      <c r="G53" s="507">
        <v>2040</v>
      </c>
      <c r="H53" s="507">
        <v>2045</v>
      </c>
      <c r="I53" s="232">
        <v>2050</v>
      </c>
    </row>
    <row r="54" spans="1:9" ht="14.45">
      <c r="A54" s="245" t="s">
        <v>479</v>
      </c>
      <c r="B54" s="252">
        <f>'LC fermentation%'!B9*'Fuel demand RoW'!B49</f>
        <v>0</v>
      </c>
      <c r="C54" s="252">
        <f>'LC fermentation%'!C9*'Fuel demand RoW'!C49</f>
        <v>0</v>
      </c>
      <c r="D54" s="252">
        <f>'LC fermentation%'!D9*'Fuel demand RoW'!D49</f>
        <v>0</v>
      </c>
      <c r="E54" s="252">
        <f>'LC fermentation%'!E9*'Fuel demand RoW'!E49</f>
        <v>0</v>
      </c>
      <c r="F54" s="252">
        <f>'LC fermentation%'!F9*'Fuel demand RoW'!F49</f>
        <v>0</v>
      </c>
      <c r="G54" s="252">
        <f>'LC fermentation%'!G9*'Fuel demand RoW'!G49</f>
        <v>0</v>
      </c>
      <c r="H54" s="252">
        <f>'LC fermentation%'!H9*'Fuel demand RoW'!H49</f>
        <v>0</v>
      </c>
      <c r="I54" s="253">
        <f>'LC fermentation%'!I9*'Fuel demand RoW'!I49</f>
        <v>0</v>
      </c>
    </row>
    <row r="55" spans="1:9" ht="14.45">
      <c r="A55" s="246" t="s">
        <v>480</v>
      </c>
      <c r="B55" s="252">
        <f>'LC fermentation%'!B10*'Fuel demand RoW'!B50</f>
        <v>0</v>
      </c>
      <c r="C55" s="252">
        <f>'LC fermentation%'!C10*'Fuel demand RoW'!C50</f>
        <v>0</v>
      </c>
      <c r="D55" s="252">
        <f>'LC fermentation%'!D10*'Fuel demand RoW'!D50</f>
        <v>0</v>
      </c>
      <c r="E55" s="252">
        <f>'LC fermentation%'!E10*'Fuel demand RoW'!E50</f>
        <v>0</v>
      </c>
      <c r="F55" s="252">
        <f>'LC fermentation%'!F10*'Fuel demand RoW'!F50</f>
        <v>0</v>
      </c>
      <c r="G55" s="252">
        <f>'LC fermentation%'!G10*'Fuel demand RoW'!G50</f>
        <v>0</v>
      </c>
      <c r="H55" s="252">
        <f>'LC fermentation%'!H10*'Fuel demand RoW'!H50</f>
        <v>0</v>
      </c>
      <c r="I55" s="253">
        <f>'LC fermentation%'!I10*'Fuel demand RoW'!I50</f>
        <v>0</v>
      </c>
    </row>
    <row r="56" spans="1:9" ht="14.45">
      <c r="A56" s="246" t="s">
        <v>84</v>
      </c>
      <c r="B56" s="252">
        <f>'LC fermentation%'!B11*'Fuel demand RoW'!B51</f>
        <v>0</v>
      </c>
      <c r="C56" s="252">
        <f>'LC fermentation%'!C11*'Fuel demand RoW'!C51</f>
        <v>0</v>
      </c>
      <c r="D56" s="252">
        <f>'LC fermentation%'!D11*'Fuel demand RoW'!D51</f>
        <v>0</v>
      </c>
      <c r="E56" s="252">
        <f>'LC fermentation%'!E11*'Fuel demand RoW'!E51</f>
        <v>0</v>
      </c>
      <c r="F56" s="252">
        <f>'LC fermentation%'!F11*'Fuel demand RoW'!F51</f>
        <v>0</v>
      </c>
      <c r="G56" s="252">
        <f>'LC fermentation%'!G11*'Fuel demand RoW'!G51</f>
        <v>0</v>
      </c>
      <c r="H56" s="252">
        <f>'LC fermentation%'!H11*'Fuel demand RoW'!H51</f>
        <v>0</v>
      </c>
      <c r="I56" s="253">
        <f>'LC fermentation%'!I11*'Fuel demand RoW'!I51</f>
        <v>0</v>
      </c>
    </row>
    <row r="57" spans="1:9" ht="14.45">
      <c r="A57" s="246" t="s">
        <v>481</v>
      </c>
      <c r="B57" s="252">
        <f>'LC fermentation%'!B12*'Fuel demand RoW'!B52</f>
        <v>0</v>
      </c>
      <c r="C57" s="252">
        <f>'LC fermentation%'!C12*'Fuel demand RoW'!C52</f>
        <v>0</v>
      </c>
      <c r="D57" s="252">
        <f>'LC fermentation%'!D12*'Fuel demand RoW'!D52</f>
        <v>0</v>
      </c>
      <c r="E57" s="252">
        <f>'LC fermentation%'!E12*'Fuel demand RoW'!E52</f>
        <v>0</v>
      </c>
      <c r="F57" s="252">
        <f>'LC fermentation%'!F12*'Fuel demand RoW'!F52</f>
        <v>0</v>
      </c>
      <c r="G57" s="252">
        <f>'LC fermentation%'!G12*'Fuel demand RoW'!G52</f>
        <v>0</v>
      </c>
      <c r="H57" s="252">
        <f>'LC fermentation%'!H12*'Fuel demand RoW'!H52</f>
        <v>0</v>
      </c>
      <c r="I57" s="253">
        <f>'LC fermentation%'!I12*'Fuel demand RoW'!I52</f>
        <v>0</v>
      </c>
    </row>
    <row r="58" spans="1:9" ht="14.45">
      <c r="A58" s="246" t="s">
        <v>482</v>
      </c>
      <c r="B58" s="252">
        <f>'LC fermentation%'!B13*'Fuel demand RoW'!B53</f>
        <v>0</v>
      </c>
      <c r="C58" s="252">
        <f>'LC fermentation%'!C13*'Fuel demand RoW'!C53</f>
        <v>0</v>
      </c>
      <c r="D58" s="252">
        <f>'LC fermentation%'!D13*'Fuel demand RoW'!D53</f>
        <v>0</v>
      </c>
      <c r="E58" s="252">
        <f>'LC fermentation%'!E13*'Fuel demand RoW'!E53</f>
        <v>0</v>
      </c>
      <c r="F58" s="252">
        <f>'LC fermentation%'!F13*'Fuel demand RoW'!F53</f>
        <v>0</v>
      </c>
      <c r="G58" s="252">
        <f>'LC fermentation%'!G13*'Fuel demand RoW'!G53</f>
        <v>0</v>
      </c>
      <c r="H58" s="252">
        <f>'LC fermentation%'!H13*'Fuel demand RoW'!H53</f>
        <v>0</v>
      </c>
      <c r="I58" s="253">
        <f>'LC fermentation%'!I13*'Fuel demand RoW'!I53</f>
        <v>0</v>
      </c>
    </row>
    <row r="59" spans="1:9" ht="14.45">
      <c r="A59" s="247" t="s">
        <v>483</v>
      </c>
      <c r="B59" s="252">
        <f>'LC fermentation%'!B14*'Fuel demand RoW'!B54</f>
        <v>0</v>
      </c>
      <c r="C59" s="252">
        <f>'LC fermentation%'!C14*'Fuel demand RoW'!C54</f>
        <v>0</v>
      </c>
      <c r="D59" s="252">
        <f>'LC fermentation%'!D14*'Fuel demand RoW'!D54</f>
        <v>0</v>
      </c>
      <c r="E59" s="252">
        <f>'LC fermentation%'!E14*'Fuel demand RoW'!E54</f>
        <v>0</v>
      </c>
      <c r="F59" s="252">
        <f>'LC fermentation%'!F14*'Fuel demand RoW'!F54</f>
        <v>0</v>
      </c>
      <c r="G59" s="252">
        <f>'LC fermentation%'!G14*'Fuel demand RoW'!G54</f>
        <v>0</v>
      </c>
      <c r="H59" s="252">
        <f>'LC fermentation%'!H14*'Fuel demand RoW'!H54</f>
        <v>0</v>
      </c>
      <c r="I59" s="253">
        <f>'LC fermentation%'!I14*'Fuel demand RoW'!I54</f>
        <v>0</v>
      </c>
    </row>
    <row r="60" spans="1:9" ht="14.65" thickBot="1">
      <c r="A60" s="251" t="s">
        <v>484</v>
      </c>
      <c r="B60" s="254">
        <f>'LC fermentation%'!B15*'Fuel demand RoW'!B55</f>
        <v>0</v>
      </c>
      <c r="C60" s="254">
        <f>'LC fermentation%'!C15*'Fuel demand RoW'!C55</f>
        <v>0</v>
      </c>
      <c r="D60" s="254">
        <f>'LC fermentation%'!D15*'Fuel demand RoW'!D55</f>
        <v>0</v>
      </c>
      <c r="E60" s="254">
        <f>'LC fermentation%'!E15*'Fuel demand RoW'!E55</f>
        <v>0</v>
      </c>
      <c r="F60" s="254">
        <f>'LC fermentation%'!F15*'Fuel demand RoW'!F55</f>
        <v>0</v>
      </c>
      <c r="G60" s="254">
        <f>'LC fermentation%'!G15*'Fuel demand RoW'!G55</f>
        <v>0</v>
      </c>
      <c r="H60" s="254">
        <f>'LC fermentation%'!H15*'Fuel demand RoW'!H55</f>
        <v>0</v>
      </c>
      <c r="I60" s="263">
        <f>'LC fermentation%'!I15*'Fuel demand RoW'!I55</f>
        <v>0</v>
      </c>
    </row>
    <row r="63" spans="1:9" ht="14.1" thickBot="1"/>
    <row r="64" spans="1:9" ht="14.1">
      <c r="A64" s="242" t="s">
        <v>490</v>
      </c>
      <c r="B64" s="243"/>
      <c r="C64" s="243"/>
      <c r="D64" s="243"/>
      <c r="E64" s="243"/>
      <c r="F64" s="243"/>
      <c r="G64" s="243"/>
      <c r="H64" s="243"/>
      <c r="I64" s="244"/>
    </row>
    <row r="65" spans="1:9" ht="14.45">
      <c r="A65" s="223" t="s">
        <v>492</v>
      </c>
      <c r="C65" s="508"/>
      <c r="D65" s="508"/>
      <c r="E65" s="508"/>
      <c r="F65" s="508"/>
      <c r="G65" s="508"/>
      <c r="H65" s="508"/>
      <c r="I65" s="224"/>
    </row>
    <row r="66" spans="1:9" ht="14.45">
      <c r="A66" s="223" t="s">
        <v>478</v>
      </c>
      <c r="B66" s="172">
        <v>2015</v>
      </c>
      <c r="C66" s="507">
        <v>2020</v>
      </c>
      <c r="D66" s="507">
        <v>2025</v>
      </c>
      <c r="E66" s="507">
        <v>2030</v>
      </c>
      <c r="F66" s="507">
        <v>2035</v>
      </c>
      <c r="G66" s="507">
        <v>2040</v>
      </c>
      <c r="H66" s="507">
        <v>2045</v>
      </c>
      <c r="I66" s="232">
        <v>2050</v>
      </c>
    </row>
    <row r="67" spans="1:9" ht="14.45">
      <c r="A67" s="245" t="s">
        <v>479</v>
      </c>
      <c r="B67" s="252">
        <f>'LC fermentation%'!B9*'Fuel demand RoW'!B62</f>
        <v>0</v>
      </c>
      <c r="C67" s="252">
        <f>'LC fermentation%'!C9*'Fuel demand RoW'!C62</f>
        <v>0</v>
      </c>
      <c r="D67" s="252">
        <f>'LC fermentation%'!D9*'Fuel demand RoW'!D62</f>
        <v>0</v>
      </c>
      <c r="E67" s="252">
        <f>'LC fermentation%'!E9*'Fuel demand RoW'!E62</f>
        <v>0</v>
      </c>
      <c r="F67" s="252">
        <f>'LC fermentation%'!F9*'Fuel demand RoW'!F62</f>
        <v>0</v>
      </c>
      <c r="G67" s="252">
        <f>'LC fermentation%'!G9*'Fuel demand RoW'!G62</f>
        <v>0</v>
      </c>
      <c r="H67" s="252">
        <f>'LC fermentation%'!H9*'Fuel demand RoW'!H62</f>
        <v>0</v>
      </c>
      <c r="I67" s="253">
        <f>'LC fermentation%'!I9*'Fuel demand RoW'!I62</f>
        <v>0</v>
      </c>
    </row>
    <row r="68" spans="1:9" ht="14.45">
      <c r="A68" s="246" t="s">
        <v>480</v>
      </c>
      <c r="B68" s="252">
        <f>'LC fermentation%'!B10*'Fuel demand RoW'!B63</f>
        <v>0</v>
      </c>
      <c r="C68" s="252">
        <f>'LC fermentation%'!C10*'Fuel demand RoW'!C63</f>
        <v>0</v>
      </c>
      <c r="D68" s="252">
        <f>'LC fermentation%'!D10*'Fuel demand RoW'!D63</f>
        <v>0</v>
      </c>
      <c r="E68" s="252">
        <f>'LC fermentation%'!E10*'Fuel demand RoW'!E63</f>
        <v>0</v>
      </c>
      <c r="F68" s="252">
        <f>'LC fermentation%'!F10*'Fuel demand RoW'!F63</f>
        <v>0</v>
      </c>
      <c r="G68" s="252">
        <f>'LC fermentation%'!G10*'Fuel demand RoW'!G63</f>
        <v>0</v>
      </c>
      <c r="H68" s="252">
        <f>'LC fermentation%'!H10*'Fuel demand RoW'!H63</f>
        <v>0</v>
      </c>
      <c r="I68" s="253">
        <f>'LC fermentation%'!I10*'Fuel demand RoW'!I63</f>
        <v>0</v>
      </c>
    </row>
    <row r="69" spans="1:9" ht="14.45">
      <c r="A69" s="246" t="s">
        <v>84</v>
      </c>
      <c r="B69" s="252">
        <f>'LC fermentation%'!B11*'Fuel demand RoW'!B64</f>
        <v>0</v>
      </c>
      <c r="C69" s="252">
        <f>'LC fermentation%'!C11*'Fuel demand RoW'!C64</f>
        <v>0</v>
      </c>
      <c r="D69" s="252">
        <f>'LC fermentation%'!D11*'Fuel demand RoW'!D64</f>
        <v>0</v>
      </c>
      <c r="E69" s="252">
        <f>'LC fermentation%'!E11*'Fuel demand RoW'!E64</f>
        <v>0</v>
      </c>
      <c r="F69" s="252">
        <f>'LC fermentation%'!F11*'Fuel demand RoW'!F64</f>
        <v>0</v>
      </c>
      <c r="G69" s="252">
        <f>'LC fermentation%'!G11*'Fuel demand RoW'!G64</f>
        <v>0</v>
      </c>
      <c r="H69" s="252">
        <f>'LC fermentation%'!H11*'Fuel demand RoW'!H64</f>
        <v>0</v>
      </c>
      <c r="I69" s="253">
        <f>'LC fermentation%'!I11*'Fuel demand RoW'!I64</f>
        <v>0</v>
      </c>
    </row>
    <row r="70" spans="1:9" ht="14.45">
      <c r="A70" s="246" t="s">
        <v>481</v>
      </c>
      <c r="B70" s="252">
        <f>'LC fermentation%'!B12*'Fuel demand RoW'!B65</f>
        <v>0</v>
      </c>
      <c r="C70" s="252">
        <f>'LC fermentation%'!C12*'Fuel demand RoW'!C65</f>
        <v>0</v>
      </c>
      <c r="D70" s="252">
        <f>'LC fermentation%'!D12*'Fuel demand RoW'!D65</f>
        <v>0</v>
      </c>
      <c r="E70" s="252">
        <f>'LC fermentation%'!E12*'Fuel demand RoW'!E65</f>
        <v>0</v>
      </c>
      <c r="F70" s="252">
        <f>'LC fermentation%'!F12*'Fuel demand RoW'!F65</f>
        <v>0</v>
      </c>
      <c r="G70" s="252">
        <f>'LC fermentation%'!G12*'Fuel demand RoW'!G65</f>
        <v>0</v>
      </c>
      <c r="H70" s="252">
        <f>'LC fermentation%'!H12*'Fuel demand RoW'!H65</f>
        <v>0</v>
      </c>
      <c r="I70" s="253">
        <f>'LC fermentation%'!I12*'Fuel demand RoW'!I65</f>
        <v>0</v>
      </c>
    </row>
    <row r="71" spans="1:9" ht="14.45">
      <c r="A71" s="246" t="s">
        <v>482</v>
      </c>
      <c r="B71" s="252">
        <f>'LC fermentation%'!B13*'Fuel demand RoW'!B66</f>
        <v>0</v>
      </c>
      <c r="C71" s="252">
        <f>'LC fermentation%'!C13*'Fuel demand RoW'!C66</f>
        <v>0</v>
      </c>
      <c r="D71" s="252">
        <f>'LC fermentation%'!D13*'Fuel demand RoW'!D66</f>
        <v>0</v>
      </c>
      <c r="E71" s="252">
        <f>'LC fermentation%'!E13*'Fuel demand RoW'!E66</f>
        <v>0</v>
      </c>
      <c r="F71" s="252">
        <f>'LC fermentation%'!F13*'Fuel demand RoW'!F66</f>
        <v>0</v>
      </c>
      <c r="G71" s="252">
        <f>'LC fermentation%'!G13*'Fuel demand RoW'!G66</f>
        <v>0</v>
      </c>
      <c r="H71" s="252">
        <f>'LC fermentation%'!H13*'Fuel demand RoW'!H66</f>
        <v>0</v>
      </c>
      <c r="I71" s="253">
        <f>'LC fermentation%'!I13*'Fuel demand RoW'!I66</f>
        <v>0</v>
      </c>
    </row>
    <row r="72" spans="1:9" ht="14.45">
      <c r="A72" s="247" t="s">
        <v>483</v>
      </c>
      <c r="B72" s="252">
        <f>'LC fermentation%'!B14*'Fuel demand RoW'!B67</f>
        <v>0</v>
      </c>
      <c r="C72" s="252">
        <f>'LC fermentation%'!C14*'Fuel demand RoW'!C67</f>
        <v>0</v>
      </c>
      <c r="D72" s="252">
        <f>'LC fermentation%'!D14*'Fuel demand RoW'!D67</f>
        <v>0</v>
      </c>
      <c r="E72" s="252">
        <f>'LC fermentation%'!E14*'Fuel demand RoW'!E67</f>
        <v>0</v>
      </c>
      <c r="F72" s="252">
        <f>'LC fermentation%'!F14*'Fuel demand RoW'!F67</f>
        <v>0</v>
      </c>
      <c r="G72" s="252">
        <f>'LC fermentation%'!G14*'Fuel demand RoW'!G67</f>
        <v>0</v>
      </c>
      <c r="H72" s="252">
        <f>'LC fermentation%'!H14*'Fuel demand RoW'!H67</f>
        <v>0</v>
      </c>
      <c r="I72" s="253">
        <f>'LC fermentation%'!I14*'Fuel demand RoW'!I67</f>
        <v>0</v>
      </c>
    </row>
    <row r="73" spans="1:9" ht="14.45">
      <c r="A73" s="248" t="s">
        <v>484</v>
      </c>
      <c r="B73" s="252">
        <f>'LC fermentation%'!B15*'Fuel demand RoW'!B68</f>
        <v>0</v>
      </c>
      <c r="C73" s="252">
        <f>'LC fermentation%'!C15*'Fuel demand RoW'!C68</f>
        <v>0</v>
      </c>
      <c r="D73" s="252">
        <f>'LC fermentation%'!D15*'Fuel demand RoW'!D68</f>
        <v>0</v>
      </c>
      <c r="E73" s="252">
        <f>'LC fermentation%'!E15*'Fuel demand RoW'!E68</f>
        <v>0</v>
      </c>
      <c r="F73" s="252">
        <f>'LC fermentation%'!F15*'Fuel demand RoW'!F68</f>
        <v>0</v>
      </c>
      <c r="G73" s="252">
        <f>'LC fermentation%'!G15*'Fuel demand RoW'!G68</f>
        <v>0</v>
      </c>
      <c r="H73" s="252">
        <f>'LC fermentation%'!H15*'Fuel demand RoW'!H68</f>
        <v>0</v>
      </c>
      <c r="I73" s="253">
        <f>'LC fermentation%'!I15*'Fuel demand RoW'!I68</f>
        <v>0</v>
      </c>
    </row>
    <row r="74" spans="1:9">
      <c r="A74" s="249"/>
      <c r="I74" s="250"/>
    </row>
    <row r="75" spans="1:9" ht="14.45">
      <c r="A75" s="223" t="s">
        <v>493</v>
      </c>
      <c r="C75" s="508"/>
      <c r="D75" s="508"/>
      <c r="E75" s="508"/>
      <c r="F75" s="508"/>
      <c r="G75" s="508"/>
      <c r="H75" s="508"/>
      <c r="I75" s="224"/>
    </row>
    <row r="76" spans="1:9" ht="14.45">
      <c r="A76" s="223" t="s">
        <v>478</v>
      </c>
      <c r="B76" s="172">
        <v>2015</v>
      </c>
      <c r="C76" s="507">
        <v>2020</v>
      </c>
      <c r="D76" s="507">
        <v>2025</v>
      </c>
      <c r="E76" s="507">
        <v>2030</v>
      </c>
      <c r="F76" s="507">
        <v>2035</v>
      </c>
      <c r="G76" s="507">
        <v>2040</v>
      </c>
      <c r="H76" s="507">
        <v>2045</v>
      </c>
      <c r="I76" s="232">
        <v>2050</v>
      </c>
    </row>
    <row r="77" spans="1:9" ht="14.45">
      <c r="A77" s="245" t="s">
        <v>479</v>
      </c>
      <c r="B77" s="252">
        <f>'LC fermentation%'!B9*'Fuel demand RoW'!B72</f>
        <v>0</v>
      </c>
      <c r="C77" s="252">
        <f>'LC fermentation%'!C9*'Fuel demand RoW'!C72</f>
        <v>0</v>
      </c>
      <c r="D77" s="252">
        <f>'LC fermentation%'!D9*'Fuel demand RoW'!D72</f>
        <v>0</v>
      </c>
      <c r="E77" s="252">
        <f>'LC fermentation%'!E9*'Fuel demand RoW'!E72</f>
        <v>0</v>
      </c>
      <c r="F77" s="252">
        <f>'LC fermentation%'!F9*'Fuel demand RoW'!F72</f>
        <v>0</v>
      </c>
      <c r="G77" s="252">
        <f>'LC fermentation%'!G9*'Fuel demand RoW'!G72</f>
        <v>0</v>
      </c>
      <c r="H77" s="252">
        <f>'LC fermentation%'!H9*'Fuel demand RoW'!H72</f>
        <v>0</v>
      </c>
      <c r="I77" s="253">
        <f>'LC fermentation%'!I9*'Fuel demand RoW'!I72</f>
        <v>0</v>
      </c>
    </row>
    <row r="78" spans="1:9" ht="14.45">
      <c r="A78" s="246" t="s">
        <v>480</v>
      </c>
      <c r="B78" s="252">
        <f>'LC fermentation%'!B10*'Fuel demand RoW'!B73</f>
        <v>13874286.224400006</v>
      </c>
      <c r="C78" s="252">
        <f>'LC fermentation%'!C10*'Fuel demand RoW'!C73</f>
        <v>39565652.883539632</v>
      </c>
      <c r="D78" s="252">
        <f>'LC fermentation%'!D10*'Fuel demand RoW'!D73</f>
        <v>70244172.517696381</v>
      </c>
      <c r="E78" s="252">
        <f>'LC fermentation%'!E10*'Fuel demand RoW'!E73</f>
        <v>107655908.02829991</v>
      </c>
      <c r="F78" s="252">
        <f>'LC fermentation%'!F10*'Fuel demand RoW'!F73</f>
        <v>187399611.39605844</v>
      </c>
      <c r="G78" s="252">
        <f>'LC fermentation%'!G10*'Fuel demand RoW'!G73</f>
        <v>303726570.72797853</v>
      </c>
      <c r="H78" s="252">
        <f>'LC fermentation%'!H10*'Fuel demand RoW'!H73</f>
        <v>436301803.92720127</v>
      </c>
      <c r="I78" s="253">
        <f>'LC fermentation%'!I10*'Fuel demand RoW'!I73</f>
        <v>558202334.30624163</v>
      </c>
    </row>
    <row r="79" spans="1:9" ht="14.45">
      <c r="A79" s="246" t="s">
        <v>84</v>
      </c>
      <c r="B79" s="252">
        <f>'LC fermentation%'!B11*'Fuel demand RoW'!B74</f>
        <v>0</v>
      </c>
      <c r="C79" s="252">
        <f>'LC fermentation%'!C11*'Fuel demand RoW'!C74</f>
        <v>0</v>
      </c>
      <c r="D79" s="252">
        <f>'LC fermentation%'!D11*'Fuel demand RoW'!D74</f>
        <v>0</v>
      </c>
      <c r="E79" s="252">
        <f>'LC fermentation%'!E11*'Fuel demand RoW'!E74</f>
        <v>0</v>
      </c>
      <c r="F79" s="252">
        <f>'LC fermentation%'!F11*'Fuel demand RoW'!F74</f>
        <v>0</v>
      </c>
      <c r="G79" s="252">
        <f>'LC fermentation%'!G11*'Fuel demand RoW'!G74</f>
        <v>0</v>
      </c>
      <c r="H79" s="252">
        <f>'LC fermentation%'!H11*'Fuel demand RoW'!H74</f>
        <v>0</v>
      </c>
      <c r="I79" s="253">
        <f>'LC fermentation%'!I11*'Fuel demand RoW'!I74</f>
        <v>0</v>
      </c>
    </row>
    <row r="80" spans="1:9" ht="14.45">
      <c r="A80" s="246" t="s">
        <v>481</v>
      </c>
      <c r="B80" s="252">
        <f>'LC fermentation%'!B12*'Fuel demand RoW'!B75</f>
        <v>0</v>
      </c>
      <c r="C80" s="252">
        <f>'LC fermentation%'!C12*'Fuel demand RoW'!C75</f>
        <v>0</v>
      </c>
      <c r="D80" s="252">
        <f>'LC fermentation%'!D12*'Fuel demand RoW'!D75</f>
        <v>0</v>
      </c>
      <c r="E80" s="252">
        <f>'LC fermentation%'!E12*'Fuel demand RoW'!E75</f>
        <v>0</v>
      </c>
      <c r="F80" s="252">
        <f>'LC fermentation%'!F12*'Fuel demand RoW'!F75</f>
        <v>0</v>
      </c>
      <c r="G80" s="252">
        <f>'LC fermentation%'!G12*'Fuel demand RoW'!G75</f>
        <v>0</v>
      </c>
      <c r="H80" s="252">
        <f>'LC fermentation%'!H12*'Fuel demand RoW'!H75</f>
        <v>0</v>
      </c>
      <c r="I80" s="253">
        <f>'LC fermentation%'!I12*'Fuel demand RoW'!I75</f>
        <v>0</v>
      </c>
    </row>
    <row r="81" spans="1:9" ht="14.45">
      <c r="A81" s="246" t="s">
        <v>482</v>
      </c>
      <c r="B81" s="252">
        <f>'LC fermentation%'!B13*'Fuel demand RoW'!B76</f>
        <v>0</v>
      </c>
      <c r="C81" s="252">
        <f>'LC fermentation%'!C13*'Fuel demand RoW'!C76</f>
        <v>0</v>
      </c>
      <c r="D81" s="252">
        <f>'LC fermentation%'!D13*'Fuel demand RoW'!D76</f>
        <v>0</v>
      </c>
      <c r="E81" s="252">
        <f>'LC fermentation%'!E13*'Fuel demand RoW'!E76</f>
        <v>0</v>
      </c>
      <c r="F81" s="252">
        <f>'LC fermentation%'!F13*'Fuel demand RoW'!F76</f>
        <v>0</v>
      </c>
      <c r="G81" s="252">
        <f>'LC fermentation%'!G13*'Fuel demand RoW'!G76</f>
        <v>0</v>
      </c>
      <c r="H81" s="252">
        <f>'LC fermentation%'!H13*'Fuel demand RoW'!H76</f>
        <v>0</v>
      </c>
      <c r="I81" s="253">
        <f>'LC fermentation%'!I13*'Fuel demand RoW'!I76</f>
        <v>0</v>
      </c>
    </row>
    <row r="82" spans="1:9" ht="14.45">
      <c r="A82" s="247" t="s">
        <v>483</v>
      </c>
      <c r="B82" s="252">
        <f>'LC fermentation%'!B14*'Fuel demand RoW'!B77</f>
        <v>0</v>
      </c>
      <c r="C82" s="252">
        <f>'LC fermentation%'!C14*'Fuel demand RoW'!C77</f>
        <v>0</v>
      </c>
      <c r="D82" s="252">
        <f>'LC fermentation%'!D14*'Fuel demand RoW'!D77</f>
        <v>0</v>
      </c>
      <c r="E82" s="252">
        <f>'LC fermentation%'!E14*'Fuel demand RoW'!E77</f>
        <v>0</v>
      </c>
      <c r="F82" s="252">
        <f>'LC fermentation%'!F14*'Fuel demand RoW'!F77</f>
        <v>0</v>
      </c>
      <c r="G82" s="252">
        <f>'LC fermentation%'!G14*'Fuel demand RoW'!G77</f>
        <v>0</v>
      </c>
      <c r="H82" s="252">
        <f>'LC fermentation%'!H14*'Fuel demand RoW'!H77</f>
        <v>0</v>
      </c>
      <c r="I82" s="253">
        <f>'LC fermentation%'!I14*'Fuel demand RoW'!I77</f>
        <v>0</v>
      </c>
    </row>
    <row r="83" spans="1:9" ht="14.45">
      <c r="A83" s="248" t="s">
        <v>484</v>
      </c>
      <c r="B83" s="252">
        <f>'LC fermentation%'!B15*'Fuel demand RoW'!B78</f>
        <v>0</v>
      </c>
      <c r="C83" s="252">
        <f>'LC fermentation%'!C15*'Fuel demand RoW'!C78</f>
        <v>0</v>
      </c>
      <c r="D83" s="252">
        <f>'LC fermentation%'!D15*'Fuel demand RoW'!D78</f>
        <v>0</v>
      </c>
      <c r="E83" s="252">
        <f>'LC fermentation%'!E15*'Fuel demand RoW'!E78</f>
        <v>0</v>
      </c>
      <c r="F83" s="252">
        <f>'LC fermentation%'!F15*'Fuel demand RoW'!F78</f>
        <v>0</v>
      </c>
      <c r="G83" s="252">
        <f>'LC fermentation%'!G15*'Fuel demand RoW'!G78</f>
        <v>0</v>
      </c>
      <c r="H83" s="252">
        <f>'LC fermentation%'!H15*'Fuel demand RoW'!H78</f>
        <v>0</v>
      </c>
      <c r="I83" s="253">
        <f>'LC fermentation%'!I15*'Fuel demand RoW'!I78</f>
        <v>0</v>
      </c>
    </row>
    <row r="84" spans="1:9">
      <c r="A84" s="249"/>
      <c r="I84" s="250"/>
    </row>
    <row r="85" spans="1:9" ht="14.45">
      <c r="A85" s="223" t="s">
        <v>494</v>
      </c>
      <c r="C85" s="508"/>
      <c r="D85" s="508"/>
      <c r="E85" s="508"/>
      <c r="F85" s="508"/>
      <c r="G85" s="508"/>
      <c r="H85" s="508"/>
      <c r="I85" s="224"/>
    </row>
    <row r="86" spans="1:9" ht="14.45">
      <c r="A86" s="223" t="s">
        <v>478</v>
      </c>
      <c r="B86" s="172">
        <v>2015</v>
      </c>
      <c r="C86" s="507">
        <v>2020</v>
      </c>
      <c r="D86" s="507">
        <v>2025</v>
      </c>
      <c r="E86" s="507">
        <v>2030</v>
      </c>
      <c r="F86" s="507">
        <v>2035</v>
      </c>
      <c r="G86" s="507">
        <v>2040</v>
      </c>
      <c r="H86" s="507">
        <v>2045</v>
      </c>
      <c r="I86" s="232">
        <v>2050</v>
      </c>
    </row>
    <row r="87" spans="1:9" ht="14.45">
      <c r="A87" s="245" t="s">
        <v>479</v>
      </c>
      <c r="B87" s="252">
        <f>'LC fermentation%'!B9*'Fuel demand RoW'!B82</f>
        <v>0</v>
      </c>
      <c r="C87" s="252">
        <f>'LC fermentation%'!C9*'Fuel demand RoW'!C82</f>
        <v>0</v>
      </c>
      <c r="D87" s="252">
        <f>'LC fermentation%'!D9*'Fuel demand RoW'!D82</f>
        <v>0</v>
      </c>
      <c r="E87" s="252">
        <f>'LC fermentation%'!E9*'Fuel demand RoW'!E82</f>
        <v>0</v>
      </c>
      <c r="F87" s="252">
        <f>'LC fermentation%'!F9*'Fuel demand RoW'!F82</f>
        <v>0</v>
      </c>
      <c r="G87" s="252">
        <f>'LC fermentation%'!G9*'Fuel demand RoW'!G82</f>
        <v>0</v>
      </c>
      <c r="H87" s="252">
        <f>'LC fermentation%'!H9*'Fuel demand RoW'!H82</f>
        <v>0</v>
      </c>
      <c r="I87" s="253">
        <f>'LC fermentation%'!I9*'Fuel demand RoW'!I82</f>
        <v>0</v>
      </c>
    </row>
    <row r="88" spans="1:9" ht="14.45">
      <c r="A88" s="246" t="s">
        <v>480</v>
      </c>
      <c r="B88" s="252">
        <f>'LC fermentation%'!B10*'Fuel demand RoW'!B83</f>
        <v>0</v>
      </c>
      <c r="C88" s="252">
        <f>'LC fermentation%'!C10*'Fuel demand RoW'!C83</f>
        <v>0</v>
      </c>
      <c r="D88" s="252">
        <f>'LC fermentation%'!D10*'Fuel demand RoW'!D83</f>
        <v>0</v>
      </c>
      <c r="E88" s="252">
        <f>'LC fermentation%'!E10*'Fuel demand RoW'!E83</f>
        <v>0</v>
      </c>
      <c r="F88" s="252">
        <f>'LC fermentation%'!F10*'Fuel demand RoW'!F83</f>
        <v>0</v>
      </c>
      <c r="G88" s="252">
        <f>'LC fermentation%'!G10*'Fuel demand RoW'!G83</f>
        <v>0</v>
      </c>
      <c r="H88" s="252">
        <f>'LC fermentation%'!H10*'Fuel demand RoW'!H83</f>
        <v>0</v>
      </c>
      <c r="I88" s="253">
        <f>'LC fermentation%'!I10*'Fuel demand RoW'!I83</f>
        <v>0</v>
      </c>
    </row>
    <row r="89" spans="1:9" ht="14.45">
      <c r="A89" s="246" t="s">
        <v>84</v>
      </c>
      <c r="B89" s="252">
        <f>'LC fermentation%'!B11*'Fuel demand RoW'!B84</f>
        <v>0</v>
      </c>
      <c r="C89" s="252">
        <f>'LC fermentation%'!C11*'Fuel demand RoW'!C84</f>
        <v>0</v>
      </c>
      <c r="D89" s="252">
        <f>'LC fermentation%'!D11*'Fuel demand RoW'!D84</f>
        <v>0</v>
      </c>
      <c r="E89" s="252">
        <f>'LC fermentation%'!E11*'Fuel demand RoW'!E84</f>
        <v>0</v>
      </c>
      <c r="F89" s="252">
        <f>'LC fermentation%'!F11*'Fuel demand RoW'!F84</f>
        <v>0</v>
      </c>
      <c r="G89" s="252">
        <f>'LC fermentation%'!G11*'Fuel demand RoW'!G84</f>
        <v>0</v>
      </c>
      <c r="H89" s="252">
        <f>'LC fermentation%'!H11*'Fuel demand RoW'!H84</f>
        <v>0</v>
      </c>
      <c r="I89" s="253">
        <f>'LC fermentation%'!I11*'Fuel demand RoW'!I84</f>
        <v>0</v>
      </c>
    </row>
    <row r="90" spans="1:9" ht="14.45">
      <c r="A90" s="246" t="s">
        <v>481</v>
      </c>
      <c r="B90" s="252">
        <f>'LC fermentation%'!B12*'Fuel demand RoW'!B85</f>
        <v>0</v>
      </c>
      <c r="C90" s="252">
        <f>'LC fermentation%'!C12*'Fuel demand RoW'!C85</f>
        <v>0</v>
      </c>
      <c r="D90" s="252">
        <f>'LC fermentation%'!D12*'Fuel demand RoW'!D85</f>
        <v>0</v>
      </c>
      <c r="E90" s="252">
        <f>'LC fermentation%'!E12*'Fuel demand RoW'!E85</f>
        <v>0</v>
      </c>
      <c r="F90" s="252">
        <f>'LC fermentation%'!F12*'Fuel demand RoW'!F85</f>
        <v>0</v>
      </c>
      <c r="G90" s="252">
        <f>'LC fermentation%'!G12*'Fuel demand RoW'!G85</f>
        <v>0</v>
      </c>
      <c r="H90" s="252">
        <f>'LC fermentation%'!H12*'Fuel demand RoW'!H85</f>
        <v>0</v>
      </c>
      <c r="I90" s="253">
        <f>'LC fermentation%'!I12*'Fuel demand RoW'!I85</f>
        <v>0</v>
      </c>
    </row>
    <row r="91" spans="1:9" ht="14.45">
      <c r="A91" s="246" t="s">
        <v>482</v>
      </c>
      <c r="B91" s="252">
        <f>'LC fermentation%'!B13*'Fuel demand RoW'!B86</f>
        <v>0</v>
      </c>
      <c r="C91" s="252">
        <f>'LC fermentation%'!C13*'Fuel demand RoW'!C86</f>
        <v>0</v>
      </c>
      <c r="D91" s="252">
        <f>'LC fermentation%'!D13*'Fuel demand RoW'!D86</f>
        <v>0</v>
      </c>
      <c r="E91" s="252">
        <f>'LC fermentation%'!E13*'Fuel demand RoW'!E86</f>
        <v>0</v>
      </c>
      <c r="F91" s="252">
        <f>'LC fermentation%'!F13*'Fuel demand RoW'!F86</f>
        <v>0</v>
      </c>
      <c r="G91" s="252">
        <f>'LC fermentation%'!G13*'Fuel demand RoW'!G86</f>
        <v>0</v>
      </c>
      <c r="H91" s="252">
        <f>'LC fermentation%'!H13*'Fuel demand RoW'!H86</f>
        <v>0</v>
      </c>
      <c r="I91" s="253">
        <f>'LC fermentation%'!I13*'Fuel demand RoW'!I86</f>
        <v>0</v>
      </c>
    </row>
    <row r="92" spans="1:9" ht="14.45">
      <c r="A92" s="247" t="s">
        <v>483</v>
      </c>
      <c r="B92" s="252">
        <f>'LC fermentation%'!B14*'Fuel demand RoW'!B87</f>
        <v>0</v>
      </c>
      <c r="C92" s="252">
        <f>'LC fermentation%'!C14*'Fuel demand RoW'!C87</f>
        <v>0</v>
      </c>
      <c r="D92" s="252">
        <f>'LC fermentation%'!D14*'Fuel demand RoW'!D87</f>
        <v>0</v>
      </c>
      <c r="E92" s="252">
        <f>'LC fermentation%'!E14*'Fuel demand RoW'!E87</f>
        <v>0</v>
      </c>
      <c r="F92" s="252">
        <f>'LC fermentation%'!F14*'Fuel demand RoW'!F87</f>
        <v>0</v>
      </c>
      <c r="G92" s="252">
        <f>'LC fermentation%'!G14*'Fuel demand RoW'!G87</f>
        <v>0</v>
      </c>
      <c r="H92" s="252">
        <f>'LC fermentation%'!H14*'Fuel demand RoW'!H87</f>
        <v>0</v>
      </c>
      <c r="I92" s="253">
        <f>'LC fermentation%'!I14*'Fuel demand RoW'!I87</f>
        <v>0</v>
      </c>
    </row>
    <row r="93" spans="1:9" ht="14.45">
      <c r="A93" s="248" t="s">
        <v>484</v>
      </c>
      <c r="B93" s="252">
        <f>'LC fermentation%'!B15*'Fuel demand RoW'!B88</f>
        <v>0</v>
      </c>
      <c r="C93" s="252">
        <f>'LC fermentation%'!C15*'Fuel demand RoW'!C88</f>
        <v>0</v>
      </c>
      <c r="D93" s="252">
        <f>'LC fermentation%'!D15*'Fuel demand RoW'!D88</f>
        <v>0</v>
      </c>
      <c r="E93" s="252">
        <f>'LC fermentation%'!E15*'Fuel demand RoW'!E88</f>
        <v>0</v>
      </c>
      <c r="F93" s="252">
        <f>'LC fermentation%'!F15*'Fuel demand RoW'!F88</f>
        <v>0</v>
      </c>
      <c r="G93" s="252">
        <f>'LC fermentation%'!G15*'Fuel demand RoW'!G88</f>
        <v>0</v>
      </c>
      <c r="H93" s="252">
        <f>'LC fermentation%'!H15*'Fuel demand RoW'!H88</f>
        <v>0</v>
      </c>
      <c r="I93" s="253">
        <f>'LC fermentation%'!I15*'Fuel demand RoW'!I88</f>
        <v>0</v>
      </c>
    </row>
    <row r="94" spans="1:9">
      <c r="A94" s="249"/>
      <c r="I94" s="250"/>
    </row>
    <row r="95" spans="1:9" ht="14.45">
      <c r="A95" s="223" t="s">
        <v>324</v>
      </c>
      <c r="C95" s="508"/>
      <c r="D95" s="508"/>
      <c r="E95" s="508"/>
      <c r="F95" s="508"/>
      <c r="G95" s="508"/>
      <c r="H95" s="508"/>
      <c r="I95" s="224"/>
    </row>
    <row r="96" spans="1:9" ht="14.45">
      <c r="A96" s="223" t="s">
        <v>478</v>
      </c>
      <c r="B96" s="172">
        <v>2015</v>
      </c>
      <c r="C96" s="507">
        <v>2020</v>
      </c>
      <c r="D96" s="507">
        <v>2025</v>
      </c>
      <c r="E96" s="507">
        <v>2030</v>
      </c>
      <c r="F96" s="507">
        <v>2035</v>
      </c>
      <c r="G96" s="507">
        <v>2040</v>
      </c>
      <c r="H96" s="507">
        <v>2045</v>
      </c>
      <c r="I96" s="232">
        <v>2050</v>
      </c>
    </row>
    <row r="97" spans="1:9" ht="14.45">
      <c r="A97" s="245" t="s">
        <v>479</v>
      </c>
      <c r="B97" s="252">
        <f>'LC fermentation%'!B9*'Fuel demand RoW'!B92</f>
        <v>0</v>
      </c>
      <c r="C97" s="252">
        <f>'LC fermentation%'!C9*'Fuel demand RoW'!C92</f>
        <v>0</v>
      </c>
      <c r="D97" s="252">
        <f>'LC fermentation%'!D9*'Fuel demand RoW'!D92</f>
        <v>0</v>
      </c>
      <c r="E97" s="252">
        <f>'LC fermentation%'!E9*'Fuel demand RoW'!E92</f>
        <v>0</v>
      </c>
      <c r="F97" s="252">
        <f>'LC fermentation%'!F9*'Fuel demand RoW'!F92</f>
        <v>0</v>
      </c>
      <c r="G97" s="252">
        <f>'LC fermentation%'!G9*'Fuel demand RoW'!G92</f>
        <v>0</v>
      </c>
      <c r="H97" s="252">
        <f>'LC fermentation%'!H9*'Fuel demand RoW'!H92</f>
        <v>0</v>
      </c>
      <c r="I97" s="253">
        <f>'LC fermentation%'!I9*'Fuel demand RoW'!I92</f>
        <v>0</v>
      </c>
    </row>
    <row r="98" spans="1:9" ht="14.45">
      <c r="A98" s="246" t="s">
        <v>480</v>
      </c>
      <c r="B98" s="252">
        <f>'LC fermentation%'!B10*'Fuel demand RoW'!B93</f>
        <v>0</v>
      </c>
      <c r="C98" s="252">
        <f>'LC fermentation%'!C10*'Fuel demand RoW'!C93</f>
        <v>0</v>
      </c>
      <c r="D98" s="252">
        <f>'LC fermentation%'!D10*'Fuel demand RoW'!D93</f>
        <v>0</v>
      </c>
      <c r="E98" s="252">
        <f>'LC fermentation%'!E10*'Fuel demand RoW'!E93</f>
        <v>0</v>
      </c>
      <c r="F98" s="252">
        <f>'LC fermentation%'!F10*'Fuel demand RoW'!F93</f>
        <v>0</v>
      </c>
      <c r="G98" s="252">
        <f>'LC fermentation%'!G10*'Fuel demand RoW'!G93</f>
        <v>0</v>
      </c>
      <c r="H98" s="252">
        <f>'LC fermentation%'!H10*'Fuel demand RoW'!H93</f>
        <v>0</v>
      </c>
      <c r="I98" s="253">
        <f>'LC fermentation%'!I10*'Fuel demand RoW'!I93</f>
        <v>0</v>
      </c>
    </row>
    <row r="99" spans="1:9" ht="14.45">
      <c r="A99" s="246" t="s">
        <v>84</v>
      </c>
      <c r="B99" s="252">
        <f>'LC fermentation%'!B11*'Fuel demand RoW'!B94</f>
        <v>0</v>
      </c>
      <c r="C99" s="252">
        <f>'LC fermentation%'!C11*'Fuel demand RoW'!C94</f>
        <v>0</v>
      </c>
      <c r="D99" s="252">
        <f>'LC fermentation%'!D11*'Fuel demand RoW'!D94</f>
        <v>0</v>
      </c>
      <c r="E99" s="252">
        <f>'LC fermentation%'!E11*'Fuel demand RoW'!E94</f>
        <v>0</v>
      </c>
      <c r="F99" s="252">
        <f>'LC fermentation%'!F11*'Fuel demand RoW'!F94</f>
        <v>0</v>
      </c>
      <c r="G99" s="252">
        <f>'LC fermentation%'!G11*'Fuel demand RoW'!G94</f>
        <v>0</v>
      </c>
      <c r="H99" s="252">
        <f>'LC fermentation%'!H11*'Fuel demand RoW'!H94</f>
        <v>0</v>
      </c>
      <c r="I99" s="253">
        <f>'LC fermentation%'!I11*'Fuel demand RoW'!I94</f>
        <v>0</v>
      </c>
    </row>
    <row r="100" spans="1:9" ht="14.45">
      <c r="A100" s="246" t="s">
        <v>481</v>
      </c>
      <c r="B100" s="252">
        <f>'LC fermentation%'!B12*'Fuel demand RoW'!B95</f>
        <v>0</v>
      </c>
      <c r="C100" s="252">
        <f>'LC fermentation%'!C12*'Fuel demand RoW'!C95</f>
        <v>0</v>
      </c>
      <c r="D100" s="252">
        <f>'LC fermentation%'!D12*'Fuel demand RoW'!D95</f>
        <v>0</v>
      </c>
      <c r="E100" s="252">
        <f>'LC fermentation%'!E12*'Fuel demand RoW'!E95</f>
        <v>0</v>
      </c>
      <c r="F100" s="252">
        <f>'LC fermentation%'!F12*'Fuel demand RoW'!F95</f>
        <v>0</v>
      </c>
      <c r="G100" s="252">
        <f>'LC fermentation%'!G12*'Fuel demand RoW'!G95</f>
        <v>0</v>
      </c>
      <c r="H100" s="252">
        <f>'LC fermentation%'!H12*'Fuel demand RoW'!H95</f>
        <v>0</v>
      </c>
      <c r="I100" s="253">
        <f>'LC fermentation%'!I12*'Fuel demand RoW'!I95</f>
        <v>0</v>
      </c>
    </row>
    <row r="101" spans="1:9" ht="14.45">
      <c r="A101" s="246" t="s">
        <v>482</v>
      </c>
      <c r="B101" s="252">
        <f>'LC fermentation%'!B13*'Fuel demand RoW'!B96</f>
        <v>0</v>
      </c>
      <c r="C101" s="252">
        <f>'LC fermentation%'!C13*'Fuel demand RoW'!C96</f>
        <v>0</v>
      </c>
      <c r="D101" s="252">
        <f>'LC fermentation%'!D13*'Fuel demand RoW'!D96</f>
        <v>0</v>
      </c>
      <c r="E101" s="252">
        <f>'LC fermentation%'!E13*'Fuel demand RoW'!E96</f>
        <v>0</v>
      </c>
      <c r="F101" s="252">
        <f>'LC fermentation%'!F13*'Fuel demand RoW'!F96</f>
        <v>0</v>
      </c>
      <c r="G101" s="252">
        <f>'LC fermentation%'!G13*'Fuel demand RoW'!G96</f>
        <v>0</v>
      </c>
      <c r="H101" s="252">
        <f>'LC fermentation%'!H13*'Fuel demand RoW'!H96</f>
        <v>0</v>
      </c>
      <c r="I101" s="253">
        <f>'LC fermentation%'!I13*'Fuel demand RoW'!I96</f>
        <v>0</v>
      </c>
    </row>
    <row r="102" spans="1:9" ht="14.45">
      <c r="A102" s="247" t="s">
        <v>483</v>
      </c>
      <c r="B102" s="252">
        <f>'LC fermentation%'!B14*'Fuel demand RoW'!B97</f>
        <v>0</v>
      </c>
      <c r="C102" s="252">
        <f>'LC fermentation%'!C14*'Fuel demand RoW'!C97</f>
        <v>0</v>
      </c>
      <c r="D102" s="252">
        <f>'LC fermentation%'!D14*'Fuel demand RoW'!D97</f>
        <v>0</v>
      </c>
      <c r="E102" s="252">
        <f>'LC fermentation%'!E14*'Fuel demand RoW'!E97</f>
        <v>0</v>
      </c>
      <c r="F102" s="252">
        <f>'LC fermentation%'!F14*'Fuel demand RoW'!F97</f>
        <v>0</v>
      </c>
      <c r="G102" s="252">
        <f>'LC fermentation%'!G14*'Fuel demand RoW'!G97</f>
        <v>0</v>
      </c>
      <c r="H102" s="252">
        <f>'LC fermentation%'!H14*'Fuel demand RoW'!H97</f>
        <v>0</v>
      </c>
      <c r="I102" s="253">
        <f>'LC fermentation%'!I14*'Fuel demand RoW'!I97</f>
        <v>0</v>
      </c>
    </row>
    <row r="103" spans="1:9" ht="14.45">
      <c r="A103" s="248" t="s">
        <v>484</v>
      </c>
      <c r="B103" s="252">
        <f>'LC fermentation%'!B15*'Fuel demand RoW'!B98</f>
        <v>0</v>
      </c>
      <c r="C103" s="252">
        <f>'LC fermentation%'!C15*'Fuel demand RoW'!C98</f>
        <v>0</v>
      </c>
      <c r="D103" s="252">
        <f>'LC fermentation%'!D15*'Fuel demand RoW'!D98</f>
        <v>0</v>
      </c>
      <c r="E103" s="252">
        <f>'LC fermentation%'!E15*'Fuel demand RoW'!E98</f>
        <v>0</v>
      </c>
      <c r="F103" s="252">
        <f>'LC fermentation%'!F15*'Fuel demand RoW'!F98</f>
        <v>0</v>
      </c>
      <c r="G103" s="252">
        <f>'LC fermentation%'!G15*'Fuel demand RoW'!G98</f>
        <v>0</v>
      </c>
      <c r="H103" s="252">
        <f>'LC fermentation%'!H15*'Fuel demand RoW'!H98</f>
        <v>0</v>
      </c>
      <c r="I103" s="253">
        <f>'LC fermentation%'!I15*'Fuel demand RoW'!I98</f>
        <v>0</v>
      </c>
    </row>
    <row r="104" spans="1:9">
      <c r="A104" s="249"/>
      <c r="I104" s="250"/>
    </row>
    <row r="105" spans="1:9" ht="14.45">
      <c r="A105" s="223" t="s">
        <v>495</v>
      </c>
      <c r="C105" s="508"/>
      <c r="D105" s="508"/>
      <c r="E105" s="508"/>
      <c r="F105" s="508"/>
      <c r="G105" s="508"/>
      <c r="H105" s="508"/>
      <c r="I105" s="224"/>
    </row>
    <row r="106" spans="1:9" ht="14.45">
      <c r="A106" s="223" t="s">
        <v>478</v>
      </c>
      <c r="B106" s="172">
        <v>2015</v>
      </c>
      <c r="C106" s="507">
        <v>2020</v>
      </c>
      <c r="D106" s="507">
        <v>2025</v>
      </c>
      <c r="E106" s="507">
        <v>2030</v>
      </c>
      <c r="F106" s="507">
        <v>2035</v>
      </c>
      <c r="G106" s="507">
        <v>2040</v>
      </c>
      <c r="H106" s="507">
        <v>2045</v>
      </c>
      <c r="I106" s="232">
        <v>2050</v>
      </c>
    </row>
    <row r="107" spans="1:9" ht="14.45">
      <c r="A107" s="245" t="s">
        <v>479</v>
      </c>
      <c r="B107" s="252">
        <f>'LC fermentation%'!B9*'Fuel demand RoW'!B102</f>
        <v>0</v>
      </c>
      <c r="C107" s="252">
        <f>'LC fermentation%'!C9*'Fuel demand RoW'!C102</f>
        <v>0</v>
      </c>
      <c r="D107" s="252">
        <f>'LC fermentation%'!D9*'Fuel demand RoW'!D102</f>
        <v>0</v>
      </c>
      <c r="E107" s="252">
        <f>'LC fermentation%'!E9*'Fuel demand RoW'!E102</f>
        <v>0</v>
      </c>
      <c r="F107" s="252">
        <f>'LC fermentation%'!F9*'Fuel demand RoW'!F102</f>
        <v>0</v>
      </c>
      <c r="G107" s="252">
        <f>'LC fermentation%'!G9*'Fuel demand RoW'!G102</f>
        <v>0</v>
      </c>
      <c r="H107" s="252">
        <f>'LC fermentation%'!H9*'Fuel demand RoW'!H102</f>
        <v>0</v>
      </c>
      <c r="I107" s="253">
        <f>'LC fermentation%'!I9*'Fuel demand RoW'!I102</f>
        <v>0</v>
      </c>
    </row>
    <row r="108" spans="1:9" ht="14.45">
      <c r="A108" s="246" t="s">
        <v>480</v>
      </c>
      <c r="B108" s="252">
        <f>'LC fermentation%'!B10*'Fuel demand RoW'!B103</f>
        <v>0</v>
      </c>
      <c r="C108" s="252">
        <f>'LC fermentation%'!C10*'Fuel demand RoW'!C103</f>
        <v>0</v>
      </c>
      <c r="D108" s="252">
        <f>'LC fermentation%'!D10*'Fuel demand RoW'!D103</f>
        <v>0</v>
      </c>
      <c r="E108" s="252">
        <f>'LC fermentation%'!E10*'Fuel demand RoW'!E103</f>
        <v>0</v>
      </c>
      <c r="F108" s="252">
        <f>'LC fermentation%'!F10*'Fuel demand RoW'!F103</f>
        <v>0</v>
      </c>
      <c r="G108" s="252">
        <f>'LC fermentation%'!G10*'Fuel demand RoW'!G103</f>
        <v>0</v>
      </c>
      <c r="H108" s="252">
        <f>'LC fermentation%'!H10*'Fuel demand RoW'!H103</f>
        <v>0</v>
      </c>
      <c r="I108" s="253">
        <f>'LC fermentation%'!I10*'Fuel demand RoW'!I103</f>
        <v>0</v>
      </c>
    </row>
    <row r="109" spans="1:9" ht="14.45">
      <c r="A109" s="246" t="s">
        <v>84</v>
      </c>
      <c r="B109" s="252">
        <f>'LC fermentation%'!B11*'Fuel demand RoW'!B104</f>
        <v>0</v>
      </c>
      <c r="C109" s="252">
        <f>'LC fermentation%'!C11*'Fuel demand RoW'!C104</f>
        <v>0</v>
      </c>
      <c r="D109" s="252">
        <f>'LC fermentation%'!D11*'Fuel demand RoW'!D104</f>
        <v>0</v>
      </c>
      <c r="E109" s="252">
        <f>'LC fermentation%'!E11*'Fuel demand RoW'!E104</f>
        <v>0</v>
      </c>
      <c r="F109" s="252">
        <f>'LC fermentation%'!F11*'Fuel demand RoW'!F104</f>
        <v>0</v>
      </c>
      <c r="G109" s="252">
        <f>'LC fermentation%'!G11*'Fuel demand RoW'!G104</f>
        <v>0</v>
      </c>
      <c r="H109" s="252">
        <f>'LC fermentation%'!H11*'Fuel demand RoW'!H104</f>
        <v>0</v>
      </c>
      <c r="I109" s="253">
        <f>'LC fermentation%'!I11*'Fuel demand RoW'!I104</f>
        <v>0</v>
      </c>
    </row>
    <row r="110" spans="1:9" ht="14.45">
      <c r="A110" s="246" t="s">
        <v>481</v>
      </c>
      <c r="B110" s="252">
        <f>'LC fermentation%'!B12*'Fuel demand RoW'!B105</f>
        <v>0</v>
      </c>
      <c r="C110" s="252">
        <f>'LC fermentation%'!C12*'Fuel demand RoW'!C105</f>
        <v>0</v>
      </c>
      <c r="D110" s="252">
        <f>'LC fermentation%'!D12*'Fuel demand RoW'!D105</f>
        <v>0</v>
      </c>
      <c r="E110" s="252">
        <f>'LC fermentation%'!E12*'Fuel demand RoW'!E105</f>
        <v>0</v>
      </c>
      <c r="F110" s="252">
        <f>'LC fermentation%'!F12*'Fuel demand RoW'!F105</f>
        <v>0</v>
      </c>
      <c r="G110" s="252">
        <f>'LC fermentation%'!G12*'Fuel demand RoW'!G105</f>
        <v>0</v>
      </c>
      <c r="H110" s="252">
        <f>'LC fermentation%'!H12*'Fuel demand RoW'!H105</f>
        <v>0</v>
      </c>
      <c r="I110" s="253">
        <f>'LC fermentation%'!I12*'Fuel demand RoW'!I105</f>
        <v>0</v>
      </c>
    </row>
    <row r="111" spans="1:9" ht="14.45">
      <c r="A111" s="246" t="s">
        <v>482</v>
      </c>
      <c r="B111" s="252">
        <f>'LC fermentation%'!B13*'Fuel demand RoW'!B106</f>
        <v>0</v>
      </c>
      <c r="C111" s="252">
        <f>'LC fermentation%'!C13*'Fuel demand RoW'!C106</f>
        <v>0</v>
      </c>
      <c r="D111" s="252">
        <f>'LC fermentation%'!D13*'Fuel demand RoW'!D106</f>
        <v>0</v>
      </c>
      <c r="E111" s="252">
        <f>'LC fermentation%'!E13*'Fuel demand RoW'!E106</f>
        <v>0</v>
      </c>
      <c r="F111" s="252">
        <f>'LC fermentation%'!F13*'Fuel demand RoW'!F106</f>
        <v>0</v>
      </c>
      <c r="G111" s="252">
        <f>'LC fermentation%'!G13*'Fuel demand RoW'!G106</f>
        <v>0</v>
      </c>
      <c r="H111" s="252">
        <f>'LC fermentation%'!H13*'Fuel demand RoW'!H106</f>
        <v>0</v>
      </c>
      <c r="I111" s="253">
        <f>'LC fermentation%'!I13*'Fuel demand RoW'!I106</f>
        <v>0</v>
      </c>
    </row>
    <row r="112" spans="1:9" ht="14.45">
      <c r="A112" s="247" t="s">
        <v>483</v>
      </c>
      <c r="B112" s="252">
        <f>'LC fermentation%'!B14*'Fuel demand RoW'!B107</f>
        <v>0</v>
      </c>
      <c r="C112" s="252">
        <f>'LC fermentation%'!C14*'Fuel demand RoW'!C107</f>
        <v>0</v>
      </c>
      <c r="D112" s="252">
        <f>'LC fermentation%'!D14*'Fuel demand RoW'!D107</f>
        <v>0</v>
      </c>
      <c r="E112" s="252">
        <f>'LC fermentation%'!E14*'Fuel demand RoW'!E107</f>
        <v>0</v>
      </c>
      <c r="F112" s="252">
        <f>'LC fermentation%'!F14*'Fuel demand RoW'!F107</f>
        <v>0</v>
      </c>
      <c r="G112" s="252">
        <f>'LC fermentation%'!G14*'Fuel demand RoW'!G107</f>
        <v>0</v>
      </c>
      <c r="H112" s="252">
        <f>'LC fermentation%'!H14*'Fuel demand RoW'!H107</f>
        <v>0</v>
      </c>
      <c r="I112" s="253">
        <f>'LC fermentation%'!I14*'Fuel demand RoW'!I107</f>
        <v>0</v>
      </c>
    </row>
    <row r="113" spans="1:9" ht="14.65" thickBot="1">
      <c r="A113" s="251" t="s">
        <v>484</v>
      </c>
      <c r="B113" s="254">
        <f>'LC fermentation%'!B15*'Fuel demand RoW'!B108</f>
        <v>0</v>
      </c>
      <c r="C113" s="254">
        <f>'LC fermentation%'!C15*'Fuel demand RoW'!C108</f>
        <v>0</v>
      </c>
      <c r="D113" s="254">
        <f>'LC fermentation%'!D15*'Fuel demand RoW'!D108</f>
        <v>0</v>
      </c>
      <c r="E113" s="254">
        <f>'LC fermentation%'!E15*'Fuel demand RoW'!E108</f>
        <v>0</v>
      </c>
      <c r="F113" s="254">
        <f>'LC fermentation%'!F15*'Fuel demand RoW'!F108</f>
        <v>0</v>
      </c>
      <c r="G113" s="254">
        <f>'LC fermentation%'!G15*'Fuel demand RoW'!G108</f>
        <v>0</v>
      </c>
      <c r="H113" s="254">
        <f>'LC fermentation%'!H15*'Fuel demand RoW'!H108</f>
        <v>0</v>
      </c>
      <c r="I113" s="263">
        <f>'LC fermentation%'!I15*'Fuel demand RoW'!I108</f>
        <v>0</v>
      </c>
    </row>
    <row r="116" spans="1:9" ht="14.1" thickBot="1"/>
    <row r="117" spans="1:9" ht="14.1">
      <c r="A117" s="242" t="s">
        <v>491</v>
      </c>
      <c r="B117" s="243"/>
      <c r="C117" s="243"/>
      <c r="D117" s="243"/>
      <c r="E117" s="243"/>
      <c r="F117" s="243"/>
      <c r="G117" s="243"/>
      <c r="H117" s="243"/>
      <c r="I117" s="244"/>
    </row>
    <row r="118" spans="1:9" ht="14.45">
      <c r="A118" s="223" t="s">
        <v>492</v>
      </c>
      <c r="C118" s="508"/>
      <c r="D118" s="508"/>
      <c r="E118" s="508"/>
      <c r="F118" s="508"/>
      <c r="G118" s="508"/>
      <c r="H118" s="508"/>
      <c r="I118" s="224"/>
    </row>
    <row r="119" spans="1:9" ht="14.45">
      <c r="A119" s="223" t="s">
        <v>478</v>
      </c>
      <c r="B119" s="172">
        <v>2015</v>
      </c>
      <c r="C119" s="507">
        <v>2020</v>
      </c>
      <c r="D119" s="507">
        <v>2025</v>
      </c>
      <c r="E119" s="507">
        <v>2030</v>
      </c>
      <c r="F119" s="507">
        <v>2035</v>
      </c>
      <c r="G119" s="507">
        <v>2040</v>
      </c>
      <c r="H119" s="507">
        <v>2045</v>
      </c>
      <c r="I119" s="232">
        <v>2050</v>
      </c>
    </row>
    <row r="120" spans="1:9" ht="14.45">
      <c r="A120" s="245" t="s">
        <v>479</v>
      </c>
      <c r="B120" s="252">
        <f>'LC fermentation%'!B9*'Fuel demand RoW'!B115</f>
        <v>0</v>
      </c>
      <c r="C120" s="252">
        <f>'LC fermentation%'!C9*'Fuel demand RoW'!C115</f>
        <v>0</v>
      </c>
      <c r="D120" s="252">
        <f>'LC fermentation%'!D9*'Fuel demand RoW'!D115</f>
        <v>0</v>
      </c>
      <c r="E120" s="252">
        <f>'LC fermentation%'!E9*'Fuel demand RoW'!E115</f>
        <v>0</v>
      </c>
      <c r="F120" s="252">
        <f>'LC fermentation%'!F9*'Fuel demand RoW'!F115</f>
        <v>0</v>
      </c>
      <c r="G120" s="252">
        <f>'LC fermentation%'!G9*'Fuel demand RoW'!G115</f>
        <v>0</v>
      </c>
      <c r="H120" s="252">
        <f>'LC fermentation%'!H9*'Fuel demand RoW'!H115</f>
        <v>0</v>
      </c>
      <c r="I120" s="253">
        <f>'LC fermentation%'!I9*'Fuel demand RoW'!I115</f>
        <v>0</v>
      </c>
    </row>
    <row r="121" spans="1:9" ht="14.45">
      <c r="A121" s="246" t="s">
        <v>480</v>
      </c>
      <c r="B121" s="252">
        <f>'LC fermentation%'!B10*'Fuel demand RoW'!B116</f>
        <v>0</v>
      </c>
      <c r="C121" s="252">
        <f>'LC fermentation%'!C10*'Fuel demand RoW'!C116</f>
        <v>0</v>
      </c>
      <c r="D121" s="252">
        <f>'LC fermentation%'!D10*'Fuel demand RoW'!D116</f>
        <v>0</v>
      </c>
      <c r="E121" s="252">
        <f>'LC fermentation%'!E10*'Fuel demand RoW'!E116</f>
        <v>0</v>
      </c>
      <c r="F121" s="252">
        <f>'LC fermentation%'!F10*'Fuel demand RoW'!F116</f>
        <v>0</v>
      </c>
      <c r="G121" s="252">
        <f>'LC fermentation%'!G10*'Fuel demand RoW'!G116</f>
        <v>0</v>
      </c>
      <c r="H121" s="252">
        <f>'LC fermentation%'!H10*'Fuel demand RoW'!H116</f>
        <v>0</v>
      </c>
      <c r="I121" s="253">
        <f>'LC fermentation%'!I10*'Fuel demand RoW'!I116</f>
        <v>0</v>
      </c>
    </row>
    <row r="122" spans="1:9" ht="14.45">
      <c r="A122" s="246" t="s">
        <v>84</v>
      </c>
      <c r="B122" s="252">
        <f>'LC fermentation%'!B11*'Fuel demand RoW'!B117</f>
        <v>0</v>
      </c>
      <c r="C122" s="252">
        <f>'LC fermentation%'!C11*'Fuel demand RoW'!C117</f>
        <v>0</v>
      </c>
      <c r="D122" s="252">
        <f>'LC fermentation%'!D11*'Fuel demand RoW'!D117</f>
        <v>0</v>
      </c>
      <c r="E122" s="252">
        <f>'LC fermentation%'!E11*'Fuel demand RoW'!E117</f>
        <v>0</v>
      </c>
      <c r="F122" s="252">
        <f>'LC fermentation%'!F11*'Fuel demand RoW'!F117</f>
        <v>0</v>
      </c>
      <c r="G122" s="252">
        <f>'LC fermentation%'!G11*'Fuel demand RoW'!G117</f>
        <v>0</v>
      </c>
      <c r="H122" s="252">
        <f>'LC fermentation%'!H11*'Fuel demand RoW'!H117</f>
        <v>0</v>
      </c>
      <c r="I122" s="253">
        <f>'LC fermentation%'!I11*'Fuel demand RoW'!I117</f>
        <v>0</v>
      </c>
    </row>
    <row r="123" spans="1:9" ht="14.45">
      <c r="A123" s="246" t="s">
        <v>481</v>
      </c>
      <c r="B123" s="252">
        <f>'LC fermentation%'!B12*'Fuel demand RoW'!B118</f>
        <v>0</v>
      </c>
      <c r="C123" s="252">
        <f>'LC fermentation%'!C12*'Fuel demand RoW'!C118</f>
        <v>0</v>
      </c>
      <c r="D123" s="252">
        <f>'LC fermentation%'!D12*'Fuel demand RoW'!D118</f>
        <v>0</v>
      </c>
      <c r="E123" s="252">
        <f>'LC fermentation%'!E12*'Fuel demand RoW'!E118</f>
        <v>0</v>
      </c>
      <c r="F123" s="252">
        <f>'LC fermentation%'!F12*'Fuel demand RoW'!F118</f>
        <v>0</v>
      </c>
      <c r="G123" s="252">
        <f>'LC fermentation%'!G12*'Fuel demand RoW'!G118</f>
        <v>0</v>
      </c>
      <c r="H123" s="252">
        <f>'LC fermentation%'!H12*'Fuel demand RoW'!H118</f>
        <v>0</v>
      </c>
      <c r="I123" s="253">
        <f>'LC fermentation%'!I12*'Fuel demand RoW'!I118</f>
        <v>0</v>
      </c>
    </row>
    <row r="124" spans="1:9" ht="14.45">
      <c r="A124" s="246" t="s">
        <v>482</v>
      </c>
      <c r="B124" s="252">
        <f>'LC fermentation%'!B13*'Fuel demand RoW'!B119</f>
        <v>0</v>
      </c>
      <c r="C124" s="252">
        <f>'LC fermentation%'!C13*'Fuel demand RoW'!C119</f>
        <v>0</v>
      </c>
      <c r="D124" s="252">
        <f>'LC fermentation%'!D13*'Fuel demand RoW'!D119</f>
        <v>0</v>
      </c>
      <c r="E124" s="252">
        <f>'LC fermentation%'!E13*'Fuel demand RoW'!E119</f>
        <v>0</v>
      </c>
      <c r="F124" s="252">
        <f>'LC fermentation%'!F13*'Fuel demand RoW'!F119</f>
        <v>0</v>
      </c>
      <c r="G124" s="252">
        <f>'LC fermentation%'!G13*'Fuel demand RoW'!G119</f>
        <v>0</v>
      </c>
      <c r="H124" s="252">
        <f>'LC fermentation%'!H13*'Fuel demand RoW'!H119</f>
        <v>0</v>
      </c>
      <c r="I124" s="253">
        <f>'LC fermentation%'!I13*'Fuel demand RoW'!I119</f>
        <v>0</v>
      </c>
    </row>
    <row r="125" spans="1:9" ht="14.45">
      <c r="A125" s="247" t="s">
        <v>483</v>
      </c>
      <c r="B125" s="252">
        <f>'LC fermentation%'!B14*'Fuel demand RoW'!B120</f>
        <v>0</v>
      </c>
      <c r="C125" s="252">
        <f>'LC fermentation%'!C14*'Fuel demand RoW'!C120</f>
        <v>0</v>
      </c>
      <c r="D125" s="252">
        <f>'LC fermentation%'!D14*'Fuel demand RoW'!D120</f>
        <v>0</v>
      </c>
      <c r="E125" s="252">
        <f>'LC fermentation%'!E14*'Fuel demand RoW'!E120</f>
        <v>0</v>
      </c>
      <c r="F125" s="252">
        <f>'LC fermentation%'!F14*'Fuel demand RoW'!F120</f>
        <v>0</v>
      </c>
      <c r="G125" s="252">
        <f>'LC fermentation%'!G14*'Fuel demand RoW'!G120</f>
        <v>0</v>
      </c>
      <c r="H125" s="252">
        <f>'LC fermentation%'!H14*'Fuel demand RoW'!H120</f>
        <v>0</v>
      </c>
      <c r="I125" s="253">
        <f>'LC fermentation%'!I14*'Fuel demand RoW'!I120</f>
        <v>0</v>
      </c>
    </row>
    <row r="126" spans="1:9" ht="14.45">
      <c r="A126" s="248" t="s">
        <v>484</v>
      </c>
      <c r="B126" s="252">
        <f>'LC fermentation%'!B15*'Fuel demand RoW'!B121</f>
        <v>0</v>
      </c>
      <c r="C126" s="252">
        <f>'LC fermentation%'!C15*'Fuel demand RoW'!C121</f>
        <v>0</v>
      </c>
      <c r="D126" s="252">
        <f>'LC fermentation%'!D15*'Fuel demand RoW'!D121</f>
        <v>0</v>
      </c>
      <c r="E126" s="252">
        <f>'LC fermentation%'!E15*'Fuel demand RoW'!E121</f>
        <v>0</v>
      </c>
      <c r="F126" s="252">
        <f>'LC fermentation%'!F15*'Fuel demand RoW'!F121</f>
        <v>0</v>
      </c>
      <c r="G126" s="252">
        <f>'LC fermentation%'!G15*'Fuel demand RoW'!G121</f>
        <v>0</v>
      </c>
      <c r="H126" s="252">
        <f>'LC fermentation%'!H15*'Fuel demand RoW'!H121</f>
        <v>0</v>
      </c>
      <c r="I126" s="253">
        <f>'LC fermentation%'!I15*'Fuel demand RoW'!I121</f>
        <v>0</v>
      </c>
    </row>
    <row r="127" spans="1:9">
      <c r="A127" s="249"/>
      <c r="I127" s="250"/>
    </row>
    <row r="128" spans="1:9" ht="14.45">
      <c r="A128" s="223" t="s">
        <v>493</v>
      </c>
      <c r="C128" s="508"/>
      <c r="D128" s="508"/>
      <c r="E128" s="508"/>
      <c r="F128" s="508"/>
      <c r="G128" s="508"/>
      <c r="H128" s="508"/>
      <c r="I128" s="224"/>
    </row>
    <row r="129" spans="1:9" ht="14.45">
      <c r="A129" s="223" t="s">
        <v>478</v>
      </c>
      <c r="B129" s="172">
        <v>2015</v>
      </c>
      <c r="C129" s="507">
        <v>2020</v>
      </c>
      <c r="D129" s="507">
        <v>2025</v>
      </c>
      <c r="E129" s="507">
        <v>2030</v>
      </c>
      <c r="F129" s="507">
        <v>2035</v>
      </c>
      <c r="G129" s="507">
        <v>2040</v>
      </c>
      <c r="H129" s="507">
        <v>2045</v>
      </c>
      <c r="I129" s="232">
        <v>2050</v>
      </c>
    </row>
    <row r="130" spans="1:9" ht="14.45">
      <c r="A130" s="245" t="s">
        <v>479</v>
      </c>
      <c r="B130" s="252">
        <f>'LC fermentation%'!B9*'Fuel demand RoW'!B125</f>
        <v>0</v>
      </c>
      <c r="C130" s="252">
        <f>'LC fermentation%'!C9*'Fuel demand RoW'!C125</f>
        <v>0</v>
      </c>
      <c r="D130" s="252">
        <f>'LC fermentation%'!D9*'Fuel demand RoW'!D125</f>
        <v>0</v>
      </c>
      <c r="E130" s="252">
        <f>'LC fermentation%'!E9*'Fuel demand RoW'!E125</f>
        <v>0</v>
      </c>
      <c r="F130" s="252">
        <f>'LC fermentation%'!F9*'Fuel demand RoW'!F125</f>
        <v>0</v>
      </c>
      <c r="G130" s="252">
        <f>'LC fermentation%'!G9*'Fuel demand RoW'!G125</f>
        <v>0</v>
      </c>
      <c r="H130" s="252">
        <f>'LC fermentation%'!H9*'Fuel demand RoW'!H125</f>
        <v>0</v>
      </c>
      <c r="I130" s="253">
        <f>'LC fermentation%'!I9*'Fuel demand RoW'!I125</f>
        <v>0</v>
      </c>
    </row>
    <row r="131" spans="1:9" ht="14.45">
      <c r="A131" s="246" t="s">
        <v>480</v>
      </c>
      <c r="B131" s="252">
        <f>'LC fermentation%'!B10*'Fuel demand RoW'!B126</f>
        <v>13874286.224400006</v>
      </c>
      <c r="C131" s="252">
        <f>'LC fermentation%'!C10*'Fuel demand RoW'!C126</f>
        <v>42788978.592021659</v>
      </c>
      <c r="D131" s="252">
        <f>'LC fermentation%'!D10*'Fuel demand RoW'!D126</f>
        <v>78216658.589563146</v>
      </c>
      <c r="E131" s="252">
        <f>'LC fermentation%'!E10*'Fuel demand RoW'!E126</f>
        <v>116776796.57685556</v>
      </c>
      <c r="F131" s="252">
        <f>'LC fermentation%'!F10*'Fuel demand RoW'!F126</f>
        <v>190704709.80600521</v>
      </c>
      <c r="G131" s="252">
        <f>'LC fermentation%'!G10*'Fuel demand RoW'!G126</f>
        <v>285031621.13434464</v>
      </c>
      <c r="H131" s="252">
        <f>'LC fermentation%'!H10*'Fuel demand RoW'!H126</f>
        <v>392092969.91875899</v>
      </c>
      <c r="I131" s="253">
        <f>'LC fermentation%'!I10*'Fuel demand RoW'!I126</f>
        <v>471960284.83342558</v>
      </c>
    </row>
    <row r="132" spans="1:9" ht="14.45">
      <c r="A132" s="246" t="s">
        <v>84</v>
      </c>
      <c r="B132" s="252">
        <f>'LC fermentation%'!B11*'Fuel demand RoW'!B127</f>
        <v>0</v>
      </c>
      <c r="C132" s="252">
        <f>'LC fermentation%'!C11*'Fuel demand RoW'!C127</f>
        <v>0</v>
      </c>
      <c r="D132" s="252">
        <f>'LC fermentation%'!D11*'Fuel demand RoW'!D127</f>
        <v>0</v>
      </c>
      <c r="E132" s="252">
        <f>'LC fermentation%'!E11*'Fuel demand RoW'!E127</f>
        <v>0</v>
      </c>
      <c r="F132" s="252">
        <f>'LC fermentation%'!F11*'Fuel demand RoW'!F127</f>
        <v>0</v>
      </c>
      <c r="G132" s="252">
        <f>'LC fermentation%'!G11*'Fuel demand RoW'!G127</f>
        <v>0</v>
      </c>
      <c r="H132" s="252">
        <f>'LC fermentation%'!H11*'Fuel demand RoW'!H127</f>
        <v>0</v>
      </c>
      <c r="I132" s="253">
        <f>'LC fermentation%'!I11*'Fuel demand RoW'!I127</f>
        <v>0</v>
      </c>
    </row>
    <row r="133" spans="1:9" ht="14.45">
      <c r="A133" s="246" t="s">
        <v>481</v>
      </c>
      <c r="B133" s="252">
        <f>'LC fermentation%'!B12*'Fuel demand RoW'!B128</f>
        <v>0</v>
      </c>
      <c r="C133" s="252">
        <f>'LC fermentation%'!C12*'Fuel demand RoW'!C128</f>
        <v>0</v>
      </c>
      <c r="D133" s="252">
        <f>'LC fermentation%'!D12*'Fuel demand RoW'!D128</f>
        <v>0</v>
      </c>
      <c r="E133" s="252">
        <f>'LC fermentation%'!E12*'Fuel demand RoW'!E128</f>
        <v>0</v>
      </c>
      <c r="F133" s="252">
        <f>'LC fermentation%'!F12*'Fuel demand RoW'!F128</f>
        <v>0</v>
      </c>
      <c r="G133" s="252">
        <f>'LC fermentation%'!G12*'Fuel demand RoW'!G128</f>
        <v>0</v>
      </c>
      <c r="H133" s="252">
        <f>'LC fermentation%'!H12*'Fuel demand RoW'!H128</f>
        <v>0</v>
      </c>
      <c r="I133" s="253">
        <f>'LC fermentation%'!I12*'Fuel demand RoW'!I128</f>
        <v>0</v>
      </c>
    </row>
    <row r="134" spans="1:9" ht="14.45">
      <c r="A134" s="246" t="s">
        <v>482</v>
      </c>
      <c r="B134" s="252">
        <f>'LC fermentation%'!B13*'Fuel demand RoW'!B129</f>
        <v>0</v>
      </c>
      <c r="C134" s="252">
        <f>'LC fermentation%'!C13*'Fuel demand RoW'!C129</f>
        <v>0</v>
      </c>
      <c r="D134" s="252">
        <f>'LC fermentation%'!D13*'Fuel demand RoW'!D129</f>
        <v>0</v>
      </c>
      <c r="E134" s="252">
        <f>'LC fermentation%'!E13*'Fuel demand RoW'!E129</f>
        <v>0</v>
      </c>
      <c r="F134" s="252">
        <f>'LC fermentation%'!F13*'Fuel demand RoW'!F129</f>
        <v>0</v>
      </c>
      <c r="G134" s="252">
        <f>'LC fermentation%'!G13*'Fuel demand RoW'!G129</f>
        <v>0</v>
      </c>
      <c r="H134" s="252">
        <f>'LC fermentation%'!H13*'Fuel demand RoW'!H129</f>
        <v>0</v>
      </c>
      <c r="I134" s="253">
        <f>'LC fermentation%'!I13*'Fuel demand RoW'!I129</f>
        <v>0</v>
      </c>
    </row>
    <row r="135" spans="1:9" ht="14.45">
      <c r="A135" s="247" t="s">
        <v>483</v>
      </c>
      <c r="B135" s="252">
        <f>'LC fermentation%'!B14*'Fuel demand RoW'!B130</f>
        <v>0</v>
      </c>
      <c r="C135" s="252">
        <f>'LC fermentation%'!C14*'Fuel demand RoW'!C130</f>
        <v>0</v>
      </c>
      <c r="D135" s="252">
        <f>'LC fermentation%'!D14*'Fuel demand RoW'!D130</f>
        <v>0</v>
      </c>
      <c r="E135" s="252">
        <f>'LC fermentation%'!E14*'Fuel demand RoW'!E130</f>
        <v>0</v>
      </c>
      <c r="F135" s="252">
        <f>'LC fermentation%'!F14*'Fuel demand RoW'!F130</f>
        <v>0</v>
      </c>
      <c r="G135" s="252">
        <f>'LC fermentation%'!G14*'Fuel demand RoW'!G130</f>
        <v>0</v>
      </c>
      <c r="H135" s="252">
        <f>'LC fermentation%'!H14*'Fuel demand RoW'!H130</f>
        <v>0</v>
      </c>
      <c r="I135" s="253">
        <f>'LC fermentation%'!I14*'Fuel demand RoW'!I130</f>
        <v>0</v>
      </c>
    </row>
    <row r="136" spans="1:9" ht="14.45">
      <c r="A136" s="248" t="s">
        <v>484</v>
      </c>
      <c r="B136" s="252">
        <f>'LC fermentation%'!B15*'Fuel demand RoW'!B131</f>
        <v>0</v>
      </c>
      <c r="C136" s="252">
        <f>'LC fermentation%'!C15*'Fuel demand RoW'!C131</f>
        <v>0</v>
      </c>
      <c r="D136" s="252">
        <f>'LC fermentation%'!D15*'Fuel demand RoW'!D131</f>
        <v>0</v>
      </c>
      <c r="E136" s="252">
        <f>'LC fermentation%'!E15*'Fuel demand RoW'!E131</f>
        <v>0</v>
      </c>
      <c r="F136" s="252">
        <f>'LC fermentation%'!F15*'Fuel demand RoW'!F131</f>
        <v>0</v>
      </c>
      <c r="G136" s="252">
        <f>'LC fermentation%'!G15*'Fuel demand RoW'!G131</f>
        <v>0</v>
      </c>
      <c r="H136" s="252">
        <f>'LC fermentation%'!H15*'Fuel demand RoW'!H131</f>
        <v>0</v>
      </c>
      <c r="I136" s="253">
        <f>'LC fermentation%'!I15*'Fuel demand RoW'!I131</f>
        <v>0</v>
      </c>
    </row>
    <row r="137" spans="1:9">
      <c r="A137" s="249"/>
      <c r="I137" s="250"/>
    </row>
    <row r="138" spans="1:9" ht="14.45">
      <c r="A138" s="223" t="s">
        <v>494</v>
      </c>
      <c r="C138" s="508"/>
      <c r="D138" s="508"/>
      <c r="E138" s="508"/>
      <c r="F138" s="508"/>
      <c r="G138" s="508"/>
      <c r="H138" s="508"/>
      <c r="I138" s="224"/>
    </row>
    <row r="139" spans="1:9" ht="14.45">
      <c r="A139" s="223" t="s">
        <v>478</v>
      </c>
      <c r="B139" s="172">
        <v>2015</v>
      </c>
      <c r="C139" s="507">
        <v>2020</v>
      </c>
      <c r="D139" s="507">
        <v>2025</v>
      </c>
      <c r="E139" s="507">
        <v>2030</v>
      </c>
      <c r="F139" s="507">
        <v>2035</v>
      </c>
      <c r="G139" s="507">
        <v>2040</v>
      </c>
      <c r="H139" s="507">
        <v>2045</v>
      </c>
      <c r="I139" s="232">
        <v>2050</v>
      </c>
    </row>
    <row r="140" spans="1:9" ht="14.45">
      <c r="A140" s="245" t="s">
        <v>479</v>
      </c>
      <c r="B140" s="252">
        <f>'LC fermentation%'!B9*'Fuel demand RoW'!B135</f>
        <v>0</v>
      </c>
      <c r="C140" s="252">
        <f>'LC fermentation%'!C9*'Fuel demand RoW'!C135</f>
        <v>0</v>
      </c>
      <c r="D140" s="252">
        <f>'LC fermentation%'!D9*'Fuel demand RoW'!D135</f>
        <v>0</v>
      </c>
      <c r="E140" s="252">
        <f>'LC fermentation%'!E9*'Fuel demand RoW'!E135</f>
        <v>0</v>
      </c>
      <c r="F140" s="252">
        <f>'LC fermentation%'!F9*'Fuel demand RoW'!F135</f>
        <v>0</v>
      </c>
      <c r="G140" s="252">
        <f>'LC fermentation%'!G9*'Fuel demand RoW'!G135</f>
        <v>0</v>
      </c>
      <c r="H140" s="252">
        <f>'LC fermentation%'!H9*'Fuel demand RoW'!H135</f>
        <v>0</v>
      </c>
      <c r="I140" s="253">
        <f>'LC fermentation%'!I9*'Fuel demand RoW'!I135</f>
        <v>0</v>
      </c>
    </row>
    <row r="141" spans="1:9" ht="14.45">
      <c r="A141" s="246" t="s">
        <v>480</v>
      </c>
      <c r="B141" s="252">
        <f>'LC fermentation%'!B10*'Fuel demand RoW'!B136</f>
        <v>0</v>
      </c>
      <c r="C141" s="252">
        <f>'LC fermentation%'!C10*'Fuel demand RoW'!C136</f>
        <v>0</v>
      </c>
      <c r="D141" s="252">
        <f>'LC fermentation%'!D10*'Fuel demand RoW'!D136</f>
        <v>0</v>
      </c>
      <c r="E141" s="252">
        <f>'LC fermentation%'!E10*'Fuel demand RoW'!E136</f>
        <v>0</v>
      </c>
      <c r="F141" s="252">
        <f>'LC fermentation%'!F10*'Fuel demand RoW'!F136</f>
        <v>0</v>
      </c>
      <c r="G141" s="252">
        <f>'LC fermentation%'!G10*'Fuel demand RoW'!G136</f>
        <v>0</v>
      </c>
      <c r="H141" s="252">
        <f>'LC fermentation%'!H10*'Fuel demand RoW'!H136</f>
        <v>0</v>
      </c>
      <c r="I141" s="253">
        <f>'LC fermentation%'!I10*'Fuel demand RoW'!I136</f>
        <v>0</v>
      </c>
    </row>
    <row r="142" spans="1:9" ht="14.45">
      <c r="A142" s="246" t="s">
        <v>84</v>
      </c>
      <c r="B142" s="252">
        <f>'LC fermentation%'!B11*'Fuel demand RoW'!B137</f>
        <v>0</v>
      </c>
      <c r="C142" s="252">
        <f>'LC fermentation%'!C11*'Fuel demand RoW'!C137</f>
        <v>0</v>
      </c>
      <c r="D142" s="252">
        <f>'LC fermentation%'!D11*'Fuel demand RoW'!D137</f>
        <v>0</v>
      </c>
      <c r="E142" s="252">
        <f>'LC fermentation%'!E11*'Fuel demand RoW'!E137</f>
        <v>0</v>
      </c>
      <c r="F142" s="252">
        <f>'LC fermentation%'!F11*'Fuel demand RoW'!F137</f>
        <v>0</v>
      </c>
      <c r="G142" s="252">
        <f>'LC fermentation%'!G11*'Fuel demand RoW'!G137</f>
        <v>0</v>
      </c>
      <c r="H142" s="252">
        <f>'LC fermentation%'!H11*'Fuel demand RoW'!H137</f>
        <v>0</v>
      </c>
      <c r="I142" s="253">
        <f>'LC fermentation%'!I11*'Fuel demand RoW'!I137</f>
        <v>0</v>
      </c>
    </row>
    <row r="143" spans="1:9" ht="14.45">
      <c r="A143" s="246" t="s">
        <v>481</v>
      </c>
      <c r="B143" s="252">
        <f>'LC fermentation%'!B12*'Fuel demand RoW'!B138</f>
        <v>0</v>
      </c>
      <c r="C143" s="252">
        <f>'LC fermentation%'!C12*'Fuel demand RoW'!C138</f>
        <v>0</v>
      </c>
      <c r="D143" s="252">
        <f>'LC fermentation%'!D12*'Fuel demand RoW'!D138</f>
        <v>0</v>
      </c>
      <c r="E143" s="252">
        <f>'LC fermentation%'!E12*'Fuel demand RoW'!E138</f>
        <v>0</v>
      </c>
      <c r="F143" s="252">
        <f>'LC fermentation%'!F12*'Fuel demand RoW'!F138</f>
        <v>0</v>
      </c>
      <c r="G143" s="252">
        <f>'LC fermentation%'!G12*'Fuel demand RoW'!G138</f>
        <v>0</v>
      </c>
      <c r="H143" s="252">
        <f>'LC fermentation%'!H12*'Fuel demand RoW'!H138</f>
        <v>0</v>
      </c>
      <c r="I143" s="253">
        <f>'LC fermentation%'!I12*'Fuel demand RoW'!I138</f>
        <v>0</v>
      </c>
    </row>
    <row r="144" spans="1:9" ht="14.45">
      <c r="A144" s="246" t="s">
        <v>482</v>
      </c>
      <c r="B144" s="252">
        <f>'LC fermentation%'!B13*'Fuel demand RoW'!B139</f>
        <v>0</v>
      </c>
      <c r="C144" s="252">
        <f>'LC fermentation%'!C13*'Fuel demand RoW'!C139</f>
        <v>0</v>
      </c>
      <c r="D144" s="252">
        <f>'LC fermentation%'!D13*'Fuel demand RoW'!D139</f>
        <v>0</v>
      </c>
      <c r="E144" s="252">
        <f>'LC fermentation%'!E13*'Fuel demand RoW'!E139</f>
        <v>0</v>
      </c>
      <c r="F144" s="252">
        <f>'LC fermentation%'!F13*'Fuel demand RoW'!F139</f>
        <v>0</v>
      </c>
      <c r="G144" s="252">
        <f>'LC fermentation%'!G13*'Fuel demand RoW'!G139</f>
        <v>0</v>
      </c>
      <c r="H144" s="252">
        <f>'LC fermentation%'!H13*'Fuel demand RoW'!H139</f>
        <v>0</v>
      </c>
      <c r="I144" s="253">
        <f>'LC fermentation%'!I13*'Fuel demand RoW'!I139</f>
        <v>0</v>
      </c>
    </row>
    <row r="145" spans="1:9" ht="14.45">
      <c r="A145" s="247" t="s">
        <v>483</v>
      </c>
      <c r="B145" s="252">
        <f>'LC fermentation%'!B14*'Fuel demand RoW'!B140</f>
        <v>0</v>
      </c>
      <c r="C145" s="252">
        <f>'LC fermentation%'!C14*'Fuel demand RoW'!C140</f>
        <v>0</v>
      </c>
      <c r="D145" s="252">
        <f>'LC fermentation%'!D14*'Fuel demand RoW'!D140</f>
        <v>0</v>
      </c>
      <c r="E145" s="252">
        <f>'LC fermentation%'!E14*'Fuel demand RoW'!E140</f>
        <v>0</v>
      </c>
      <c r="F145" s="252">
        <f>'LC fermentation%'!F14*'Fuel demand RoW'!F140</f>
        <v>0</v>
      </c>
      <c r="G145" s="252">
        <f>'LC fermentation%'!G14*'Fuel demand RoW'!G140</f>
        <v>0</v>
      </c>
      <c r="H145" s="252">
        <f>'LC fermentation%'!H14*'Fuel demand RoW'!H140</f>
        <v>0</v>
      </c>
      <c r="I145" s="253">
        <f>'LC fermentation%'!I14*'Fuel demand RoW'!I140</f>
        <v>0</v>
      </c>
    </row>
    <row r="146" spans="1:9" ht="14.45">
      <c r="A146" s="248" t="s">
        <v>484</v>
      </c>
      <c r="B146" s="252">
        <f>'LC fermentation%'!B15*'Fuel demand RoW'!B141</f>
        <v>0</v>
      </c>
      <c r="C146" s="252">
        <f>'LC fermentation%'!C15*'Fuel demand RoW'!C141</f>
        <v>0</v>
      </c>
      <c r="D146" s="252">
        <f>'LC fermentation%'!D15*'Fuel demand RoW'!D141</f>
        <v>0</v>
      </c>
      <c r="E146" s="252">
        <f>'LC fermentation%'!E15*'Fuel demand RoW'!E141</f>
        <v>0</v>
      </c>
      <c r="F146" s="252">
        <f>'LC fermentation%'!F15*'Fuel demand RoW'!F141</f>
        <v>0</v>
      </c>
      <c r="G146" s="252">
        <f>'LC fermentation%'!G15*'Fuel demand RoW'!G141</f>
        <v>0</v>
      </c>
      <c r="H146" s="252">
        <f>'LC fermentation%'!H15*'Fuel demand RoW'!H141</f>
        <v>0</v>
      </c>
      <c r="I146" s="253">
        <f>'LC fermentation%'!I15*'Fuel demand RoW'!I141</f>
        <v>0</v>
      </c>
    </row>
    <row r="147" spans="1:9">
      <c r="A147" s="249"/>
      <c r="I147" s="250"/>
    </row>
    <row r="148" spans="1:9" ht="14.45">
      <c r="A148" s="223" t="s">
        <v>324</v>
      </c>
      <c r="C148" s="508"/>
      <c r="D148" s="508"/>
      <c r="E148" s="508"/>
      <c r="F148" s="508"/>
      <c r="G148" s="508"/>
      <c r="H148" s="508"/>
      <c r="I148" s="224"/>
    </row>
    <row r="149" spans="1:9" ht="14.45">
      <c r="A149" s="223" t="s">
        <v>478</v>
      </c>
      <c r="B149" s="172">
        <v>2015</v>
      </c>
      <c r="C149" s="507">
        <v>2020</v>
      </c>
      <c r="D149" s="507">
        <v>2025</v>
      </c>
      <c r="E149" s="507">
        <v>2030</v>
      </c>
      <c r="F149" s="507">
        <v>2035</v>
      </c>
      <c r="G149" s="507">
        <v>2040</v>
      </c>
      <c r="H149" s="507">
        <v>2045</v>
      </c>
      <c r="I149" s="232">
        <v>2050</v>
      </c>
    </row>
    <row r="150" spans="1:9" ht="14.45">
      <c r="A150" s="245" t="s">
        <v>479</v>
      </c>
      <c r="B150" s="252">
        <f>'LC fermentation%'!B9*'Fuel demand RoW'!B145</f>
        <v>0</v>
      </c>
      <c r="C150" s="252">
        <f>'LC fermentation%'!C9*'Fuel demand RoW'!C145</f>
        <v>0</v>
      </c>
      <c r="D150" s="252">
        <f>'LC fermentation%'!D9*'Fuel demand RoW'!D145</f>
        <v>0</v>
      </c>
      <c r="E150" s="252">
        <f>'LC fermentation%'!E9*'Fuel demand RoW'!E145</f>
        <v>0</v>
      </c>
      <c r="F150" s="252">
        <f>'LC fermentation%'!F9*'Fuel demand RoW'!F145</f>
        <v>0</v>
      </c>
      <c r="G150" s="252">
        <f>'LC fermentation%'!G9*'Fuel demand RoW'!G145</f>
        <v>0</v>
      </c>
      <c r="H150" s="252">
        <f>'LC fermentation%'!H9*'Fuel demand RoW'!H145</f>
        <v>0</v>
      </c>
      <c r="I150" s="253">
        <f>'LC fermentation%'!I9*'Fuel demand RoW'!I145</f>
        <v>0</v>
      </c>
    </row>
    <row r="151" spans="1:9" ht="14.45">
      <c r="A151" s="246" t="s">
        <v>480</v>
      </c>
      <c r="B151" s="252">
        <f>'LC fermentation%'!B10*'Fuel demand RoW'!B146</f>
        <v>0</v>
      </c>
      <c r="C151" s="252">
        <f>'LC fermentation%'!C10*'Fuel demand RoW'!C146</f>
        <v>0</v>
      </c>
      <c r="D151" s="252">
        <f>'LC fermentation%'!D10*'Fuel demand RoW'!D146</f>
        <v>0</v>
      </c>
      <c r="E151" s="252">
        <f>'LC fermentation%'!E10*'Fuel demand RoW'!E146</f>
        <v>0</v>
      </c>
      <c r="F151" s="252">
        <f>'LC fermentation%'!F10*'Fuel demand RoW'!F146</f>
        <v>0</v>
      </c>
      <c r="G151" s="252">
        <f>'LC fermentation%'!G10*'Fuel demand RoW'!G146</f>
        <v>0</v>
      </c>
      <c r="H151" s="252">
        <f>'LC fermentation%'!H10*'Fuel demand RoW'!H146</f>
        <v>0</v>
      </c>
      <c r="I151" s="253">
        <f>'LC fermentation%'!I10*'Fuel demand RoW'!I146</f>
        <v>0</v>
      </c>
    </row>
    <row r="152" spans="1:9" ht="14.45">
      <c r="A152" s="246" t="s">
        <v>84</v>
      </c>
      <c r="B152" s="252">
        <f>'LC fermentation%'!B11*'Fuel demand RoW'!B147</f>
        <v>0</v>
      </c>
      <c r="C152" s="252">
        <f>'LC fermentation%'!C11*'Fuel demand RoW'!C147</f>
        <v>0</v>
      </c>
      <c r="D152" s="252">
        <f>'LC fermentation%'!D11*'Fuel demand RoW'!D147</f>
        <v>0</v>
      </c>
      <c r="E152" s="252">
        <f>'LC fermentation%'!E11*'Fuel demand RoW'!E147</f>
        <v>0</v>
      </c>
      <c r="F152" s="252">
        <f>'LC fermentation%'!F11*'Fuel demand RoW'!F147</f>
        <v>0</v>
      </c>
      <c r="G152" s="252">
        <f>'LC fermentation%'!G11*'Fuel demand RoW'!G147</f>
        <v>0</v>
      </c>
      <c r="H152" s="252">
        <f>'LC fermentation%'!H11*'Fuel demand RoW'!H147</f>
        <v>0</v>
      </c>
      <c r="I152" s="253">
        <f>'LC fermentation%'!I11*'Fuel demand RoW'!I147</f>
        <v>0</v>
      </c>
    </row>
    <row r="153" spans="1:9" ht="14.45">
      <c r="A153" s="246" t="s">
        <v>481</v>
      </c>
      <c r="B153" s="252">
        <f>'LC fermentation%'!B12*'Fuel demand RoW'!B148</f>
        <v>0</v>
      </c>
      <c r="C153" s="252">
        <f>'LC fermentation%'!C12*'Fuel demand RoW'!C148</f>
        <v>0</v>
      </c>
      <c r="D153" s="252">
        <f>'LC fermentation%'!D12*'Fuel demand RoW'!D148</f>
        <v>0</v>
      </c>
      <c r="E153" s="252">
        <f>'LC fermentation%'!E12*'Fuel demand RoW'!E148</f>
        <v>0</v>
      </c>
      <c r="F153" s="252">
        <f>'LC fermentation%'!F12*'Fuel demand RoW'!F148</f>
        <v>0</v>
      </c>
      <c r="G153" s="252">
        <f>'LC fermentation%'!G12*'Fuel demand RoW'!G148</f>
        <v>0</v>
      </c>
      <c r="H153" s="252">
        <f>'LC fermentation%'!H12*'Fuel demand RoW'!H148</f>
        <v>0</v>
      </c>
      <c r="I153" s="253">
        <f>'LC fermentation%'!I12*'Fuel demand RoW'!I148</f>
        <v>0</v>
      </c>
    </row>
    <row r="154" spans="1:9" ht="14.45">
      <c r="A154" s="246" t="s">
        <v>482</v>
      </c>
      <c r="B154" s="252">
        <f>'LC fermentation%'!B13*'Fuel demand RoW'!B149</f>
        <v>0</v>
      </c>
      <c r="C154" s="252">
        <f>'LC fermentation%'!C13*'Fuel demand RoW'!C149</f>
        <v>0</v>
      </c>
      <c r="D154" s="252">
        <f>'LC fermentation%'!D13*'Fuel demand RoW'!D149</f>
        <v>0</v>
      </c>
      <c r="E154" s="252">
        <f>'LC fermentation%'!E13*'Fuel demand RoW'!E149</f>
        <v>0</v>
      </c>
      <c r="F154" s="252">
        <f>'LC fermentation%'!F13*'Fuel demand RoW'!F149</f>
        <v>0</v>
      </c>
      <c r="G154" s="252">
        <f>'LC fermentation%'!G13*'Fuel demand RoW'!G149</f>
        <v>0</v>
      </c>
      <c r="H154" s="252">
        <f>'LC fermentation%'!H13*'Fuel demand RoW'!H149</f>
        <v>0</v>
      </c>
      <c r="I154" s="253">
        <f>'LC fermentation%'!I13*'Fuel demand RoW'!I149</f>
        <v>0</v>
      </c>
    </row>
    <row r="155" spans="1:9" ht="14.45">
      <c r="A155" s="247" t="s">
        <v>483</v>
      </c>
      <c r="B155" s="252">
        <f>'LC fermentation%'!B14*'Fuel demand RoW'!B150</f>
        <v>0</v>
      </c>
      <c r="C155" s="252">
        <f>'LC fermentation%'!C14*'Fuel demand RoW'!C150</f>
        <v>0</v>
      </c>
      <c r="D155" s="252">
        <f>'LC fermentation%'!D14*'Fuel demand RoW'!D150</f>
        <v>0</v>
      </c>
      <c r="E155" s="252">
        <f>'LC fermentation%'!E14*'Fuel demand RoW'!E150</f>
        <v>0</v>
      </c>
      <c r="F155" s="252">
        <f>'LC fermentation%'!F14*'Fuel demand RoW'!F150</f>
        <v>0</v>
      </c>
      <c r="G155" s="252">
        <f>'LC fermentation%'!G14*'Fuel demand RoW'!G150</f>
        <v>0</v>
      </c>
      <c r="H155" s="252">
        <f>'LC fermentation%'!H14*'Fuel demand RoW'!H150</f>
        <v>0</v>
      </c>
      <c r="I155" s="253">
        <f>'LC fermentation%'!I14*'Fuel demand RoW'!I150</f>
        <v>0</v>
      </c>
    </row>
    <row r="156" spans="1:9" ht="14.45">
      <c r="A156" s="248" t="s">
        <v>484</v>
      </c>
      <c r="B156" s="252">
        <f>'LC fermentation%'!B15*'Fuel demand RoW'!B151</f>
        <v>0</v>
      </c>
      <c r="C156" s="252">
        <f>'LC fermentation%'!C15*'Fuel demand RoW'!C151</f>
        <v>0</v>
      </c>
      <c r="D156" s="252">
        <f>'LC fermentation%'!D15*'Fuel demand RoW'!D151</f>
        <v>0</v>
      </c>
      <c r="E156" s="252">
        <f>'LC fermentation%'!E15*'Fuel demand RoW'!E151</f>
        <v>0</v>
      </c>
      <c r="F156" s="252">
        <f>'LC fermentation%'!F15*'Fuel demand RoW'!F151</f>
        <v>0</v>
      </c>
      <c r="G156" s="252">
        <f>'LC fermentation%'!G15*'Fuel demand RoW'!G151</f>
        <v>0</v>
      </c>
      <c r="H156" s="252">
        <f>'LC fermentation%'!H15*'Fuel demand RoW'!H151</f>
        <v>0</v>
      </c>
      <c r="I156" s="253">
        <f>'LC fermentation%'!I15*'Fuel demand RoW'!I151</f>
        <v>0</v>
      </c>
    </row>
    <row r="157" spans="1:9">
      <c r="A157" s="249"/>
      <c r="I157" s="250"/>
    </row>
    <row r="158" spans="1:9" ht="14.45">
      <c r="A158" s="223" t="s">
        <v>495</v>
      </c>
      <c r="C158" s="508"/>
      <c r="D158" s="508"/>
      <c r="E158" s="508"/>
      <c r="F158" s="508"/>
      <c r="G158" s="508"/>
      <c r="H158" s="508"/>
      <c r="I158" s="224"/>
    </row>
    <row r="159" spans="1:9" ht="14.45">
      <c r="A159" s="223" t="s">
        <v>478</v>
      </c>
      <c r="B159" s="172">
        <v>2015</v>
      </c>
      <c r="C159" s="507">
        <v>2020</v>
      </c>
      <c r="D159" s="507">
        <v>2025</v>
      </c>
      <c r="E159" s="507">
        <v>2030</v>
      </c>
      <c r="F159" s="507">
        <v>2035</v>
      </c>
      <c r="G159" s="507">
        <v>2040</v>
      </c>
      <c r="H159" s="507">
        <v>2045</v>
      </c>
      <c r="I159" s="232">
        <v>2050</v>
      </c>
    </row>
    <row r="160" spans="1:9" ht="14.45">
      <c r="A160" s="245" t="s">
        <v>479</v>
      </c>
      <c r="B160" s="252">
        <f>'LC fermentation%'!B9*'Fuel demand RoW'!B155</f>
        <v>0</v>
      </c>
      <c r="C160" s="252">
        <f>'LC fermentation%'!C9*'Fuel demand RoW'!C155</f>
        <v>0</v>
      </c>
      <c r="D160" s="252">
        <f>'LC fermentation%'!D9*'Fuel demand RoW'!D155</f>
        <v>0</v>
      </c>
      <c r="E160" s="252">
        <f>'LC fermentation%'!E9*'Fuel demand RoW'!E155</f>
        <v>0</v>
      </c>
      <c r="F160" s="252">
        <f>'LC fermentation%'!F9*'Fuel demand RoW'!F155</f>
        <v>0</v>
      </c>
      <c r="G160" s="252">
        <f>'LC fermentation%'!G9*'Fuel demand RoW'!G155</f>
        <v>0</v>
      </c>
      <c r="H160" s="252">
        <f>'LC fermentation%'!H9*'Fuel demand RoW'!H155</f>
        <v>0</v>
      </c>
      <c r="I160" s="253">
        <f>'LC fermentation%'!I9*'Fuel demand RoW'!I155</f>
        <v>0</v>
      </c>
    </row>
    <row r="161" spans="1:9" ht="14.45">
      <c r="A161" s="246" t="s">
        <v>480</v>
      </c>
      <c r="B161" s="252">
        <f>'LC fermentation%'!B10*'Fuel demand RoW'!B156</f>
        <v>0</v>
      </c>
      <c r="C161" s="252">
        <f>'LC fermentation%'!C10*'Fuel demand RoW'!C156</f>
        <v>0</v>
      </c>
      <c r="D161" s="252">
        <f>'LC fermentation%'!D10*'Fuel demand RoW'!D156</f>
        <v>0</v>
      </c>
      <c r="E161" s="252">
        <f>'LC fermentation%'!E10*'Fuel demand RoW'!E156</f>
        <v>0</v>
      </c>
      <c r="F161" s="252">
        <f>'LC fermentation%'!F10*'Fuel demand RoW'!F156</f>
        <v>0</v>
      </c>
      <c r="G161" s="252">
        <f>'LC fermentation%'!G10*'Fuel demand RoW'!G156</f>
        <v>0</v>
      </c>
      <c r="H161" s="252">
        <f>'LC fermentation%'!H10*'Fuel demand RoW'!H156</f>
        <v>0</v>
      </c>
      <c r="I161" s="253">
        <f>'LC fermentation%'!I10*'Fuel demand RoW'!I156</f>
        <v>0</v>
      </c>
    </row>
    <row r="162" spans="1:9" ht="14.45">
      <c r="A162" s="246" t="s">
        <v>84</v>
      </c>
      <c r="B162" s="252">
        <f>'LC fermentation%'!B11*'Fuel demand RoW'!B157</f>
        <v>0</v>
      </c>
      <c r="C162" s="252">
        <f>'LC fermentation%'!C11*'Fuel demand RoW'!C157</f>
        <v>0</v>
      </c>
      <c r="D162" s="252">
        <f>'LC fermentation%'!D11*'Fuel demand RoW'!D157</f>
        <v>0</v>
      </c>
      <c r="E162" s="252">
        <f>'LC fermentation%'!E11*'Fuel demand RoW'!E157</f>
        <v>0</v>
      </c>
      <c r="F162" s="252">
        <f>'LC fermentation%'!F11*'Fuel demand RoW'!F157</f>
        <v>0</v>
      </c>
      <c r="G162" s="252">
        <f>'LC fermentation%'!G11*'Fuel demand RoW'!G157</f>
        <v>0</v>
      </c>
      <c r="H162" s="252">
        <f>'LC fermentation%'!H11*'Fuel demand RoW'!H157</f>
        <v>0</v>
      </c>
      <c r="I162" s="253">
        <f>'LC fermentation%'!I11*'Fuel demand RoW'!I157</f>
        <v>0</v>
      </c>
    </row>
    <row r="163" spans="1:9" ht="14.45">
      <c r="A163" s="246" t="s">
        <v>481</v>
      </c>
      <c r="B163" s="252">
        <f>'LC fermentation%'!B12*'Fuel demand RoW'!B158</f>
        <v>0</v>
      </c>
      <c r="C163" s="252">
        <f>'LC fermentation%'!C12*'Fuel demand RoW'!C158</f>
        <v>0</v>
      </c>
      <c r="D163" s="252">
        <f>'LC fermentation%'!D12*'Fuel demand RoW'!D158</f>
        <v>0</v>
      </c>
      <c r="E163" s="252">
        <f>'LC fermentation%'!E12*'Fuel demand RoW'!E158</f>
        <v>0</v>
      </c>
      <c r="F163" s="252">
        <f>'LC fermentation%'!F12*'Fuel demand RoW'!F158</f>
        <v>0</v>
      </c>
      <c r="G163" s="252">
        <f>'LC fermentation%'!G12*'Fuel demand RoW'!G158</f>
        <v>0</v>
      </c>
      <c r="H163" s="252">
        <f>'LC fermentation%'!H12*'Fuel demand RoW'!H158</f>
        <v>0</v>
      </c>
      <c r="I163" s="253">
        <f>'LC fermentation%'!I12*'Fuel demand RoW'!I158</f>
        <v>0</v>
      </c>
    </row>
    <row r="164" spans="1:9" ht="14.45">
      <c r="A164" s="246" t="s">
        <v>482</v>
      </c>
      <c r="B164" s="252">
        <f>'LC fermentation%'!B13*'Fuel demand RoW'!B159</f>
        <v>0</v>
      </c>
      <c r="C164" s="252">
        <f>'LC fermentation%'!C13*'Fuel demand RoW'!C159</f>
        <v>0</v>
      </c>
      <c r="D164" s="252">
        <f>'LC fermentation%'!D13*'Fuel demand RoW'!D159</f>
        <v>0</v>
      </c>
      <c r="E164" s="252">
        <f>'LC fermentation%'!E13*'Fuel demand RoW'!E159</f>
        <v>0</v>
      </c>
      <c r="F164" s="252">
        <f>'LC fermentation%'!F13*'Fuel demand RoW'!F159</f>
        <v>0</v>
      </c>
      <c r="G164" s="252">
        <f>'LC fermentation%'!G13*'Fuel demand RoW'!G159</f>
        <v>0</v>
      </c>
      <c r="H164" s="252">
        <f>'LC fermentation%'!H13*'Fuel demand RoW'!H159</f>
        <v>0</v>
      </c>
      <c r="I164" s="253">
        <f>'LC fermentation%'!I13*'Fuel demand RoW'!I159</f>
        <v>0</v>
      </c>
    </row>
    <row r="165" spans="1:9" ht="14.45">
      <c r="A165" s="247" t="s">
        <v>483</v>
      </c>
      <c r="B165" s="252">
        <f>'LC fermentation%'!B14*'Fuel demand RoW'!B160</f>
        <v>0</v>
      </c>
      <c r="C165" s="252">
        <f>'LC fermentation%'!C14*'Fuel demand RoW'!C160</f>
        <v>0</v>
      </c>
      <c r="D165" s="252">
        <f>'LC fermentation%'!D14*'Fuel demand RoW'!D160</f>
        <v>0</v>
      </c>
      <c r="E165" s="252">
        <f>'LC fermentation%'!E14*'Fuel demand RoW'!E160</f>
        <v>0</v>
      </c>
      <c r="F165" s="252">
        <f>'LC fermentation%'!F14*'Fuel demand RoW'!F160</f>
        <v>0</v>
      </c>
      <c r="G165" s="252">
        <f>'LC fermentation%'!G14*'Fuel demand RoW'!G160</f>
        <v>0</v>
      </c>
      <c r="H165" s="252">
        <f>'LC fermentation%'!H14*'Fuel demand RoW'!H160</f>
        <v>0</v>
      </c>
      <c r="I165" s="253">
        <f>'LC fermentation%'!I14*'Fuel demand RoW'!I160</f>
        <v>0</v>
      </c>
    </row>
    <row r="166" spans="1:9" ht="14.65" thickBot="1">
      <c r="A166" s="251" t="s">
        <v>484</v>
      </c>
      <c r="B166" s="254">
        <f>'LC fermentation%'!B15*'Fuel demand RoW'!B161</f>
        <v>0</v>
      </c>
      <c r="C166" s="254">
        <f>'LC fermentation%'!C15*'Fuel demand RoW'!C161</f>
        <v>0</v>
      </c>
      <c r="D166" s="254">
        <f>'LC fermentation%'!D15*'Fuel demand RoW'!D161</f>
        <v>0</v>
      </c>
      <c r="E166" s="254">
        <f>'LC fermentation%'!E15*'Fuel demand RoW'!E161</f>
        <v>0</v>
      </c>
      <c r="F166" s="254">
        <f>'LC fermentation%'!F15*'Fuel demand RoW'!F161</f>
        <v>0</v>
      </c>
      <c r="G166" s="254">
        <f>'LC fermentation%'!G15*'Fuel demand RoW'!G161</f>
        <v>0</v>
      </c>
      <c r="H166" s="254">
        <f>'LC fermentation%'!H15*'Fuel demand RoW'!H161</f>
        <v>0</v>
      </c>
      <c r="I166" s="263">
        <f>'LC fermentation%'!I15*'Fuel demand RoW'!I161</f>
        <v>0</v>
      </c>
    </row>
  </sheetData>
  <conditionalFormatting sqref="K88:XFD92 J73:J77 K11:XFD52 J11:J37">
    <cfRule type="expression" dxfId="2431" priority="40">
      <formula>_xlfn.ISFORMULA(J11)</formula>
    </cfRule>
  </conditionalFormatting>
  <conditionalFormatting sqref="A1:XFD5 L53:XFD87 L93:XFD1048576 A6 J6:XFD6 A7:XFD10">
    <cfRule type="expression" dxfId="2430" priority="41">
      <formula>_xlfn.ISFORMULA(A1)</formula>
    </cfRule>
  </conditionalFormatting>
  <conditionalFormatting sqref="A137:I137 A135:A136 A147:I147">
    <cfRule type="expression" dxfId="2429" priority="26">
      <formula>_xlfn.ISFORMULA(A135)</formula>
    </cfRule>
  </conditionalFormatting>
  <conditionalFormatting sqref="A157:I157 A155:A156">
    <cfRule type="expression" dxfId="2428" priority="25">
      <formula>_xlfn.ISFORMULA(A155)</formula>
    </cfRule>
  </conditionalFormatting>
  <conditionalFormatting sqref="A165:A166">
    <cfRule type="expression" dxfId="2427" priority="24">
      <formula>_xlfn.ISFORMULA(A165)</formula>
    </cfRule>
  </conditionalFormatting>
  <conditionalFormatting sqref="C32:I32 A32 A33:I33 A34:A38">
    <cfRule type="expression" dxfId="2426" priority="23">
      <formula>_xlfn.ISFORMULA(A32)</formula>
    </cfRule>
  </conditionalFormatting>
  <conditionalFormatting sqref="A39:A40">
    <cfRule type="expression" dxfId="2425" priority="22">
      <formula>_xlfn.ISFORMULA(A39)</formula>
    </cfRule>
  </conditionalFormatting>
  <conditionalFormatting sqref="C85:I85 A85 A86:I86 A87:A91">
    <cfRule type="expression" dxfId="2424" priority="21">
      <formula>_xlfn.ISFORMULA(A85)</formula>
    </cfRule>
  </conditionalFormatting>
  <conditionalFormatting sqref="A92:A93">
    <cfRule type="expression" dxfId="2423" priority="20">
      <formula>_xlfn.ISFORMULA(A92)</formula>
    </cfRule>
  </conditionalFormatting>
  <conditionalFormatting sqref="C138:I138 A139:I139 A140:A144">
    <cfRule type="expression" dxfId="2422" priority="19">
      <formula>_xlfn.ISFORMULA(A138)</formula>
    </cfRule>
  </conditionalFormatting>
  <conditionalFormatting sqref="A145:A146">
    <cfRule type="expression" dxfId="2421" priority="18">
      <formula>_xlfn.ISFORMULA(A145)</formula>
    </cfRule>
  </conditionalFormatting>
  <conditionalFormatting sqref="A138">
    <cfRule type="expression" dxfId="2420" priority="17">
      <formula>_xlfn.ISFORMULA(A138)</formula>
    </cfRule>
  </conditionalFormatting>
  <conditionalFormatting sqref="A95">
    <cfRule type="expression" dxfId="2419" priority="16">
      <formula>_xlfn.ISFORMULA(A95)</formula>
    </cfRule>
  </conditionalFormatting>
  <conditionalFormatting sqref="B160:I166">
    <cfRule type="expression" dxfId="2418" priority="2">
      <formula>_xlfn.ISFORMULA(B160)</formula>
    </cfRule>
  </conditionalFormatting>
  <conditionalFormatting sqref="A148">
    <cfRule type="expression" dxfId="2417" priority="15">
      <formula>_xlfn.ISFORMULA(A148)</formula>
    </cfRule>
  </conditionalFormatting>
  <conditionalFormatting sqref="B34:I40">
    <cfRule type="expression" dxfId="2416" priority="14">
      <formula>_xlfn.ISFORMULA(B34)</formula>
    </cfRule>
  </conditionalFormatting>
  <conditionalFormatting sqref="B44:I50">
    <cfRule type="expression" dxfId="2415" priority="13">
      <formula>_xlfn.ISFORMULA(B44)</formula>
    </cfRule>
  </conditionalFormatting>
  <conditionalFormatting sqref="B54:I60">
    <cfRule type="expression" dxfId="2414" priority="12">
      <formula>_xlfn.ISFORMULA(B54)</formula>
    </cfRule>
  </conditionalFormatting>
  <conditionalFormatting sqref="B67:I73">
    <cfRule type="expression" dxfId="2413" priority="11">
      <formula>_xlfn.ISFORMULA(B67)</formula>
    </cfRule>
  </conditionalFormatting>
  <conditionalFormatting sqref="B77:I83">
    <cfRule type="expression" dxfId="2412" priority="10">
      <formula>_xlfn.ISFORMULA(B77)</formula>
    </cfRule>
  </conditionalFormatting>
  <conditionalFormatting sqref="B87:I93">
    <cfRule type="expression" dxfId="2411" priority="9">
      <formula>_xlfn.ISFORMULA(B87)</formula>
    </cfRule>
  </conditionalFormatting>
  <conditionalFormatting sqref="B97:I103">
    <cfRule type="expression" dxfId="2410" priority="8">
      <formula>_xlfn.ISFORMULA(B97)</formula>
    </cfRule>
  </conditionalFormatting>
  <conditionalFormatting sqref="B107:I113">
    <cfRule type="expression" dxfId="2409" priority="7">
      <formula>_xlfn.ISFORMULA(B107)</formula>
    </cfRule>
  </conditionalFormatting>
  <conditionalFormatting sqref="B120:I126">
    <cfRule type="expression" dxfId="2408" priority="6">
      <formula>_xlfn.ISFORMULA(B120)</formula>
    </cfRule>
  </conditionalFormatting>
  <conditionalFormatting sqref="B130:I136">
    <cfRule type="expression" dxfId="2407" priority="5">
      <formula>_xlfn.ISFORMULA(B130)</formula>
    </cfRule>
  </conditionalFormatting>
  <conditionalFormatting sqref="B140:I146">
    <cfRule type="expression" dxfId="2406" priority="4">
      <formula>_xlfn.ISFORMULA(B140)</formula>
    </cfRule>
  </conditionalFormatting>
  <conditionalFormatting sqref="B150:I156">
    <cfRule type="expression" dxfId="2405" priority="3">
      <formula>_xlfn.ISFORMULA(B150)</formula>
    </cfRule>
  </conditionalFormatting>
  <conditionalFormatting sqref="A11:I11 A61:I63">
    <cfRule type="expression" dxfId="2404" priority="39">
      <formula>_xlfn.ISFORMULA(A11)</formula>
    </cfRule>
  </conditionalFormatting>
  <conditionalFormatting sqref="C12:I12 A12 C22:I22 A22 C42:I42 A42 C52:I52 A52 A15:A18 A25:A28 A43:I43 A53:I53 A44:A48 A54:A58 A13:I14 B15:I20 A23:I24 B25:I30">
    <cfRule type="expression" dxfId="2403" priority="38">
      <formula>_xlfn.ISFORMULA(A12)</formula>
    </cfRule>
  </conditionalFormatting>
  <conditionalFormatting sqref="A21:I21 A19:A20">
    <cfRule type="expression" dxfId="2402" priority="37">
      <formula>_xlfn.ISFORMULA(A19)</formula>
    </cfRule>
  </conditionalFormatting>
  <conditionalFormatting sqref="A31:I31 A29:A30 A41:I41">
    <cfRule type="expression" dxfId="2401" priority="36">
      <formula>_xlfn.ISFORMULA(A29)</formula>
    </cfRule>
  </conditionalFormatting>
  <conditionalFormatting sqref="A51:I51 A49:A50">
    <cfRule type="expression" dxfId="2400" priority="35">
      <formula>_xlfn.ISFORMULA(A49)</formula>
    </cfRule>
  </conditionalFormatting>
  <conditionalFormatting sqref="A59:A60">
    <cfRule type="expression" dxfId="2399" priority="34">
      <formula>_xlfn.ISFORMULA(A59)</formula>
    </cfRule>
  </conditionalFormatting>
  <conditionalFormatting sqref="C65:I65 A65 C75:I75 A75 C95:I95 C105:I105 A105 A66:I66 A76:I76 A96:I96 A106:I106 A67:A71 A77:A81 A97:A101 A107:A111">
    <cfRule type="expression" dxfId="2398" priority="33">
      <formula>_xlfn.ISFORMULA(A65)</formula>
    </cfRule>
  </conditionalFormatting>
  <conditionalFormatting sqref="A74:I74 A72:A73">
    <cfRule type="expression" dxfId="2397" priority="32">
      <formula>_xlfn.ISFORMULA(A72)</formula>
    </cfRule>
  </conditionalFormatting>
  <conditionalFormatting sqref="A84:I84 A82:A83 A94:I94">
    <cfRule type="expression" dxfId="2396" priority="31">
      <formula>_xlfn.ISFORMULA(A82)</formula>
    </cfRule>
  </conditionalFormatting>
  <conditionalFormatting sqref="A104:I104 A102:A103">
    <cfRule type="expression" dxfId="2395" priority="30">
      <formula>_xlfn.ISFORMULA(A102)</formula>
    </cfRule>
  </conditionalFormatting>
  <conditionalFormatting sqref="A112:A113">
    <cfRule type="expression" dxfId="2394" priority="29">
      <formula>_xlfn.ISFORMULA(A112)</formula>
    </cfRule>
  </conditionalFormatting>
  <conditionalFormatting sqref="C118:I118 A118 C128:I128 A128 C148:I148 C158:I158 A158 A119:I119 A129:I129 A149:I149 A159:I159 A120:A124 A130:A134 A150:A154 A160:A164">
    <cfRule type="expression" dxfId="2393" priority="28">
      <formula>_xlfn.ISFORMULA(A118)</formula>
    </cfRule>
  </conditionalFormatting>
  <conditionalFormatting sqref="A127:I127 A125:A126">
    <cfRule type="expression" dxfId="2392" priority="27">
      <formula>_xlfn.ISFORMULA(A125)</formula>
    </cfRule>
  </conditionalFormatting>
  <conditionalFormatting sqref="B6:I6">
    <cfRule type="expression" dxfId="2391" priority="1">
      <formula>_xlfn.ISFORMULA(B6)</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A7FA7AFB55CF947B37BC109F6568DD9" ma:contentTypeVersion="22" ma:contentTypeDescription="Create a new document." ma:contentTypeScope="" ma:versionID="c40134b7fa34bbce3d17e3ea0203342d">
  <xsd:schema xmlns:xsd="http://www.w3.org/2001/XMLSchema" xmlns:xs="http://www.w3.org/2001/XMLSchema" xmlns:p="http://schemas.microsoft.com/office/2006/metadata/properties" xmlns:ns2="a1361757-8279-4b51-8caa-f5711e9f829f" xmlns:ns3="0063f72e-ace3-48fb-9c1f-5b513408b31f" xmlns:ns4="b413c3fd-5a3b-4239-b985-69032e371c04" xmlns:ns5="a8f60570-4bd3-4f2b-950b-a996de8ab151" xmlns:ns6="aaacb922-5235-4a66-b188-303b9b46fbd7" xmlns:ns7="0108faec-1722-4a19-9783-b49c1c73083a" targetNamespace="http://schemas.microsoft.com/office/2006/metadata/properties" ma:root="true" ma:fieldsID="7bd313d15de91aad1a96610fc20eb934" ns2:_="" ns3:_="" ns4:_="" ns5:_="" ns6:_="" ns7:_="">
    <xsd:import namespace="a1361757-8279-4b51-8caa-f5711e9f829f"/>
    <xsd:import namespace="0063f72e-ace3-48fb-9c1f-5b513408b31f"/>
    <xsd:import namespace="b413c3fd-5a3b-4239-b985-69032e371c04"/>
    <xsd:import namespace="a8f60570-4bd3-4f2b-950b-a996de8ab151"/>
    <xsd:import namespace="aaacb922-5235-4a66-b188-303b9b46fbd7"/>
    <xsd:import namespace="0108faec-1722-4a19-9783-b49c1c73083a"/>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AutoTags" minOccurs="0"/>
                <xsd:element ref="ns7:MediaServiceOCR" minOccurs="0"/>
                <xsd:element ref="ns7:MediaServiceGenerationTime" minOccurs="0"/>
                <xsd:element ref="ns7:MediaServiceEventHashCode" minOccurs="0"/>
                <xsd:element ref="ns7:MediaLengthInSeconds" minOccurs="0"/>
                <xsd:element ref="ns7: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361757-8279-4b51-8caa-f5711e9f829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Strategic and International Analysis|04eb65d3-7a45-4bfe-8784-5dd7a80cdbe9"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505542a3-cb0c-4180-a32c-8eccd5d289aa}" ma:internalName="TaxCatchAll" ma:showField="CatchAllData" ma:web="a1361757-8279-4b51-8caa-f5711e9f829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505542a3-cb0c-4180-a32c-8eccd5d289aa}" ma:internalName="TaxCatchAllLabel" ma:readOnly="true" ma:showField="CatchAllDataLabel" ma:web="a1361757-8279-4b51-8caa-f5711e9f829f">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108faec-1722-4a19-9783-b49c1c73083a"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AutoTags" ma:index="28" nillable="true" ma:displayName="Tags" ma:internalName="MediaServiceAutoTags" ma:readOnly="true">
      <xsd:simpleType>
        <xsd:restriction base="dms:Text"/>
      </xsd:simpleType>
    </xsd:element>
    <xsd:element name="MediaServiceOCR" ma:index="29" nillable="true" ma:displayName="Extracted Text" ma:internalName="MediaServiceOCR" ma:readOnly="true">
      <xsd:simpleType>
        <xsd:restriction base="dms:Note">
          <xsd:maxLength value="255"/>
        </xsd:restriction>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LengthInSeconds" ma:index="32" nillable="true" ma:displayName="MediaLengthInSeconds" ma:hidden="true" ma:internalName="MediaLengthInSeconds" ma:readOnly="true">
      <xsd:simpleType>
        <xsd:restriction base="dms:Unknown"/>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2020-02-09T11:04:18+00:00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xsi:nil="true"/>
    <SharedWithUsers xmlns="a1361757-8279-4b51-8caa-f5711e9f829f">
      <UserInfo>
        <DisplayName>Courtney, Tim (Topps - TIN Services &amp; Investment)</DisplayName>
        <AccountId>2313</AccountId>
        <AccountType/>
      </UserInfo>
    </SharedWithUsers>
    <m975189f4ba442ecbf67d4147307b177 xmlns="a1361757-8279-4b51-8caa-f5711e9f829f">
      <Terms xmlns="http://schemas.microsoft.com/office/infopath/2007/PartnerControls">
        <TermInfo xmlns="http://schemas.microsoft.com/office/infopath/2007/PartnerControls">
          <TermName xmlns="http://schemas.microsoft.com/office/infopath/2007/PartnerControls">Head of Energy Innovation</TermName>
          <TermId xmlns="http://schemas.microsoft.com/office/infopath/2007/PartnerControls">095a941e-9775-45f2-b48c-2823c74c3a97</TermId>
        </TermInfo>
      </Terms>
    </m975189f4ba442ecbf67d4147307b177>
    <TaxCatchAll xmlns="a1361757-8279-4b51-8caa-f5711e9f829f">
      <Value>2</Value>
    </TaxCatchAll>
    <_dlc_DocId xmlns="a1361757-8279-4b51-8caa-f5711e9f829f">XCPV4XZJX7Q3-1276910870-20462</_dlc_DocId>
    <_dlc_DocIdUrl xmlns="a1361757-8279-4b51-8caa-f5711e9f829f">
      <Url>https://beisgov.sharepoint.com/sites/CGInnovationAndHydrogen/_layouts/15/DocIdRedir.aspx?ID=XCPV4XZJX7Q3-1276910870-20462</Url>
      <Description>XCPV4XZJX7Q3-1276910870-20462</Description>
    </_dlc_DocIdUrl>
    <lcf76f155ced4ddcb4097134ff3c332f xmlns="0108faec-1722-4a19-9783-b49c1c73083a">
      <Terms xmlns="http://schemas.microsoft.com/office/infopath/2007/PartnerControls"/>
    </lcf76f155ced4ddcb4097134ff3c332f>
    <MediaLengthInSeconds xmlns="0108faec-1722-4a19-9783-b49c1c73083a" xsi:nil="true"/>
    <_dlc_DocIdPersistId xmlns="a1361757-8279-4b51-8caa-f5711e9f829f">false</_dlc_DocIdPersistId>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C50203-CE05-4FA5-9003-AD649D46FDE0}"/>
</file>

<file path=customXml/itemProps2.xml><?xml version="1.0" encoding="utf-8"?>
<ds:datastoreItem xmlns:ds="http://schemas.openxmlformats.org/officeDocument/2006/customXml" ds:itemID="{94C1667C-D128-41F2-BB5D-7EE5FCCD0ADE}"/>
</file>

<file path=customXml/itemProps3.xml><?xml version="1.0" encoding="utf-8"?>
<ds:datastoreItem xmlns:ds="http://schemas.openxmlformats.org/officeDocument/2006/customXml" ds:itemID="{2785EE10-61C8-43B5-ABE2-6B974359FB96}"/>
</file>

<file path=customXml/itemProps4.xml><?xml version="1.0" encoding="utf-8"?>
<ds:datastoreItem xmlns:ds="http://schemas.openxmlformats.org/officeDocument/2006/customXml" ds:itemID="{5E9115F3-7959-4110-BC63-72845B5D1A1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Maarten Hage</dc:creator>
  <cp:keywords/>
  <dc:description/>
  <cp:lastModifiedBy>Karavieh, Reza (Topps - Analysis Directorate)</cp:lastModifiedBy>
  <cp:revision/>
  <dcterms:created xsi:type="dcterms:W3CDTF">2016-04-28T13:13:34Z</dcterms:created>
  <dcterms:modified xsi:type="dcterms:W3CDTF">2023-01-30T17:41:39Z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0x0101006A7FA7AFB55CF947B37BC109F6568DD9</vt:lpwstr>
  </property>
  <property fmtid="{D5CDD505-2E9C-101B-9397-08002B2CF9AE}" pid="3" name="AuthorIds_UIVersion_152064">
    <vt:lpwstr>2868</vt:lpwstr>
  </property>
  <property fmtid="{D5CDD505-2E9C-101B-9397-08002B2CF9AE}" pid="4" name="AuthorIds_UIVersion_162304">
    <vt:lpwstr>2868</vt:lpwstr>
  </property>
  <property fmtid="{D5CDD505-2E9C-101B-9397-08002B2CF9AE}" pid="5" name="AuthorIds_UIVersion_177152">
    <vt:lpwstr>2868</vt:lpwstr>
  </property>
  <property fmtid="{D5CDD505-2E9C-101B-9397-08002B2CF9AE}" pid="6" name="Business Unit">
    <vt:lpwstr>2;#Head of Energy Innovation|095a941e-9775-45f2-b48c-2823c74c3a97</vt:lpwstr>
  </property>
  <property fmtid="{D5CDD505-2E9C-101B-9397-08002B2CF9AE}" pid="7" name="_dlc_DocIdItemGuid">
    <vt:lpwstr>56e84a91-82a8-4f1b-b277-080b2448ad0a</vt:lpwstr>
  </property>
  <property fmtid="{D5CDD505-2E9C-101B-9397-08002B2CF9AE}" pid="8" name="MSIP_Label_ba62f585-b40f-4ab9-bafe-39150f03d124_Enabled">
    <vt:lpwstr>true</vt:lpwstr>
  </property>
  <property fmtid="{D5CDD505-2E9C-101B-9397-08002B2CF9AE}" pid="9" name="MSIP_Label_ba62f585-b40f-4ab9-bafe-39150f03d124_SetDate">
    <vt:lpwstr>2020-02-09T11:16:40Z</vt:lpwstr>
  </property>
  <property fmtid="{D5CDD505-2E9C-101B-9397-08002B2CF9AE}" pid="10" name="MSIP_Label_ba62f585-b40f-4ab9-bafe-39150f03d124_Method">
    <vt:lpwstr>Standard</vt:lpwstr>
  </property>
  <property fmtid="{D5CDD505-2E9C-101B-9397-08002B2CF9AE}" pid="11" name="MSIP_Label_ba62f585-b40f-4ab9-bafe-39150f03d124_Name">
    <vt:lpwstr>OFFICIAL</vt:lpwstr>
  </property>
  <property fmtid="{D5CDD505-2E9C-101B-9397-08002B2CF9AE}" pid="12" name="MSIP_Label_ba62f585-b40f-4ab9-bafe-39150f03d124_SiteId">
    <vt:lpwstr>cbac7005-02c1-43eb-b497-e6492d1b2dd8</vt:lpwstr>
  </property>
  <property fmtid="{D5CDD505-2E9C-101B-9397-08002B2CF9AE}" pid="13" name="MSIP_Label_ba62f585-b40f-4ab9-bafe-39150f03d124_ActionId">
    <vt:lpwstr>48cf8c2b-396e-4897-b0d0-0000717e5f50</vt:lpwstr>
  </property>
  <property fmtid="{D5CDD505-2E9C-101B-9397-08002B2CF9AE}" pid="14" name="MSIP_Label_ba62f585-b40f-4ab9-bafe-39150f03d124_ContentBits">
    <vt:lpwstr>0</vt:lpwstr>
  </property>
  <property fmtid="{D5CDD505-2E9C-101B-9397-08002B2CF9AE}" pid="15" name="_ExtendedDescription">
    <vt:lpwstr/>
  </property>
  <property fmtid="{D5CDD505-2E9C-101B-9397-08002B2CF9AE}" pid="16" name="MediaServiceImageTags">
    <vt:lpwstr/>
  </property>
  <property fmtid="{D5CDD505-2E9C-101B-9397-08002B2CF9AE}" pid="17" name="Order">
    <vt:r8>284400</vt:r8>
  </property>
  <property fmtid="{D5CDD505-2E9C-101B-9397-08002B2CF9AE}" pid="18" name="xd_ProgID">
    <vt:lpwstr/>
  </property>
  <property fmtid="{D5CDD505-2E9C-101B-9397-08002B2CF9AE}" pid="19" name="_SourceUrl">
    <vt:lpwstr/>
  </property>
  <property fmtid="{D5CDD505-2E9C-101B-9397-08002B2CF9AE}" pid="20" name="_SharedFileIndex">
    <vt:lpwstr/>
  </property>
  <property fmtid="{D5CDD505-2E9C-101B-9397-08002B2CF9AE}" pid="21" name="_ColorHex">
    <vt:lpwstr/>
  </property>
  <property fmtid="{D5CDD505-2E9C-101B-9397-08002B2CF9AE}" pid="22" name="_Emoji">
    <vt:lpwstr/>
  </property>
  <property fmtid="{D5CDD505-2E9C-101B-9397-08002B2CF9AE}" pid="23" name="ComplianceAssetId">
    <vt:lpwstr/>
  </property>
  <property fmtid="{D5CDD505-2E9C-101B-9397-08002B2CF9AE}" pid="24" name="TemplateUrl">
    <vt:lpwstr/>
  </property>
  <property fmtid="{D5CDD505-2E9C-101B-9397-08002B2CF9AE}" pid="25" name="_ColorTag">
    <vt:lpwstr/>
  </property>
  <property fmtid="{D5CDD505-2E9C-101B-9397-08002B2CF9AE}" pid="26" name="TriggerFlowInfo">
    <vt:lpwstr/>
  </property>
  <property fmtid="{D5CDD505-2E9C-101B-9397-08002B2CF9AE}" pid="27" name="xd_Signature">
    <vt:bool>false</vt:bool>
  </property>
</Properties>
</file>